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000e065a7cf68a8/Desktop/"/>
    </mc:Choice>
  </mc:AlternateContent>
  <xr:revisionPtr revIDLastSave="23" documentId="13_ncr:1_{0207F75D-0B87-4621-B2DA-CD831B08F015}" xr6:coauthVersionLast="47" xr6:coauthVersionMax="47" xr10:uidLastSave="{6662CD08-5592-42EA-A35B-8D2877C4FF2D}"/>
  <bookViews>
    <workbookView xWindow="-23148" yWindow="-108" windowWidth="23256" windowHeight="12576" activeTab="3" xr2:uid="{00000000-000D-0000-FFFF-FFFF00000000}"/>
  </bookViews>
  <sheets>
    <sheet name="DASHBOARD2" sheetId="16" r:id="rId1"/>
    <sheet name="dashboard" sheetId="18" state="hidden" r:id="rId2"/>
    <sheet name="analisis" sheetId="8" r:id="rId3"/>
    <sheet name="datos" sheetId="10" r:id="rId4"/>
    <sheet name="Resumen Ejecutivo" sheetId="1" state="hidden" r:id="rId5"/>
    <sheet name="Productividad" sheetId="2" state="hidden" r:id="rId6"/>
    <sheet name="Financieros" sheetId="3" state="hidden" r:id="rId7"/>
    <sheet name="Agentes" sheetId="4" state="hidden" r:id="rId8"/>
    <sheet name="Funnel" sheetId="5" state="hidden" r:id="rId9"/>
    <sheet name="Promesas vs Pagos" sheetId="6" state="hidden" r:id="rId10"/>
    <sheet name="Efectividad" sheetId="7" state="hidden" r:id="rId11"/>
    <sheet name="bases UTILIZADAS" sheetId="13" r:id="rId12"/>
    <sheet name="Promesas se pago dinero" sheetId="14" r:id="rId13"/>
    <sheet name="Vici" sheetId="15" r:id="rId14"/>
    <sheet name="Ref" sheetId="17" r:id="rId15"/>
  </sheets>
  <externalReferences>
    <externalReference r:id="rId16"/>
  </externalReferences>
  <definedNames>
    <definedName name="_xlchart.v2.0" hidden="1">DASHBOARD2!$H$4:$H$8</definedName>
    <definedName name="_xlchart.v2.1" hidden="1">DASHBOARD2!$I$4:$I$8</definedName>
    <definedName name="_xlchart.v2.2" hidden="1">datos!$A$33:$A$37</definedName>
    <definedName name="_xlchart.v2.3" hidden="1">datos!$B$32</definedName>
    <definedName name="_xlchart.v2.4" hidden="1">datos!$B$33:$B$37</definedName>
    <definedName name="DatosExternos_1" localSheetId="11" hidden="1">'bases UTILIZADAS'!$A$1:$Z$4914</definedName>
  </definedNames>
  <calcPr calcId="191029"/>
  <pivotCaches>
    <pivotCache cacheId="0" r:id="rId17"/>
    <pivotCache cacheId="1" r:id="rId18"/>
    <pivotCache cacheId="2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0" i="10" l="1"/>
  <c r="C59" i="10"/>
  <c r="C58" i="10"/>
  <c r="B59" i="10"/>
  <c r="B58" i="10"/>
  <c r="B60" i="10"/>
  <c r="B61" i="10"/>
  <c r="C57" i="10"/>
  <c r="E22" i="16"/>
  <c r="V2603" i="13"/>
  <c r="V2604" i="13"/>
  <c r="V2605" i="13"/>
  <c r="V2606" i="13"/>
  <c r="V2607" i="13"/>
  <c r="V2608" i="13"/>
  <c r="V2609" i="13"/>
  <c r="V2610" i="13"/>
  <c r="V2611" i="13"/>
  <c r="V2612" i="13"/>
  <c r="V2613" i="13"/>
  <c r="V2614" i="13"/>
  <c r="V2615" i="13"/>
  <c r="V2616" i="13"/>
  <c r="V2617" i="13"/>
  <c r="V2618" i="13"/>
  <c r="V2619" i="13"/>
  <c r="V2620" i="13"/>
  <c r="V2621" i="13"/>
  <c r="V2622" i="13"/>
  <c r="V2623" i="13"/>
  <c r="V2624" i="13"/>
  <c r="V2625" i="13"/>
  <c r="V2626" i="13"/>
  <c r="V2627" i="13"/>
  <c r="V2628" i="13"/>
  <c r="V2629" i="13"/>
  <c r="V2630" i="13"/>
  <c r="V2631" i="13"/>
  <c r="V2632" i="13"/>
  <c r="V2633" i="13"/>
  <c r="V2634" i="13"/>
  <c r="V2635" i="13"/>
  <c r="V2636" i="13"/>
  <c r="V2637" i="13"/>
  <c r="V2638" i="13"/>
  <c r="V2639" i="13"/>
  <c r="V2640" i="13"/>
  <c r="V2641" i="13"/>
  <c r="V2642" i="13"/>
  <c r="V2643" i="13"/>
  <c r="V2644" i="13"/>
  <c r="V2645" i="13"/>
  <c r="V2646" i="13"/>
  <c r="V2647" i="13"/>
  <c r="V2648" i="13"/>
  <c r="V2649" i="13"/>
  <c r="V2650" i="13"/>
  <c r="V2651" i="13"/>
  <c r="V2652" i="13"/>
  <c r="V2653" i="13"/>
  <c r="V2654" i="13"/>
  <c r="V2655" i="13"/>
  <c r="V2656" i="13"/>
  <c r="V2657" i="13"/>
  <c r="V2658" i="13"/>
  <c r="V2659" i="13"/>
  <c r="V2660" i="13"/>
  <c r="V2661" i="13"/>
  <c r="V2662" i="13"/>
  <c r="V2663" i="13"/>
  <c r="V2664" i="13"/>
  <c r="V2665" i="13"/>
  <c r="V2666" i="13"/>
  <c r="V2667" i="13"/>
  <c r="V2668" i="13"/>
  <c r="V2669" i="13"/>
  <c r="V2670" i="13"/>
  <c r="V2671" i="13"/>
  <c r="V2672" i="13"/>
  <c r="V2673" i="13"/>
  <c r="V2674" i="13"/>
  <c r="V2675" i="13"/>
  <c r="V2676" i="13"/>
  <c r="V2677" i="13"/>
  <c r="V2678" i="13"/>
  <c r="V2679" i="13"/>
  <c r="V2680" i="13"/>
  <c r="V2681" i="13"/>
  <c r="V2682" i="13"/>
  <c r="V2683" i="13"/>
  <c r="V2684" i="13"/>
  <c r="V2685" i="13"/>
  <c r="V2686" i="13"/>
  <c r="V2687" i="13"/>
  <c r="V2688" i="13"/>
  <c r="V2689" i="13"/>
  <c r="V2690" i="13"/>
  <c r="V2691" i="13"/>
  <c r="V2692" i="13"/>
  <c r="V2693" i="13"/>
  <c r="V2694" i="13"/>
  <c r="V2695" i="13"/>
  <c r="V2696" i="13"/>
  <c r="V2697" i="13"/>
  <c r="V2698" i="13"/>
  <c r="V2699" i="13"/>
  <c r="V2700" i="13"/>
  <c r="V2701" i="13"/>
  <c r="V2702" i="13"/>
  <c r="V2703" i="13"/>
  <c r="V2704" i="13"/>
  <c r="V2705" i="13"/>
  <c r="V2706" i="13"/>
  <c r="V2707" i="13"/>
  <c r="V2708" i="13"/>
  <c r="V2709" i="13"/>
  <c r="V2710" i="13"/>
  <c r="V2711" i="13"/>
  <c r="V2712" i="13"/>
  <c r="V2713" i="13"/>
  <c r="V2714" i="13"/>
  <c r="V2715" i="13"/>
  <c r="V2716" i="13"/>
  <c r="V2717" i="13"/>
  <c r="V2718" i="13"/>
  <c r="V2719" i="13"/>
  <c r="V2720" i="13"/>
  <c r="V2721" i="13"/>
  <c r="V2722" i="13"/>
  <c r="V2723" i="13"/>
  <c r="V2724" i="13"/>
  <c r="V2725" i="13"/>
  <c r="V2726" i="13"/>
  <c r="V2727" i="13"/>
  <c r="V2728" i="13"/>
  <c r="V2729" i="13"/>
  <c r="V2730" i="13"/>
  <c r="V2731" i="13"/>
  <c r="V2732" i="13"/>
  <c r="V2733" i="13"/>
  <c r="V2734" i="13"/>
  <c r="V2735" i="13"/>
  <c r="V2736" i="13"/>
  <c r="V2737" i="13"/>
  <c r="V2738" i="13"/>
  <c r="V2739" i="13"/>
  <c r="V2740" i="13"/>
  <c r="V2741" i="13"/>
  <c r="V2742" i="13"/>
  <c r="V2743" i="13"/>
  <c r="V2744" i="13"/>
  <c r="V2745" i="13"/>
  <c r="V2746" i="13"/>
  <c r="V2747" i="13"/>
  <c r="V2748" i="13"/>
  <c r="V2749" i="13"/>
  <c r="V2750" i="13"/>
  <c r="V2751" i="13"/>
  <c r="V2752" i="13"/>
  <c r="V2753" i="13"/>
  <c r="V2754" i="13"/>
  <c r="V2755" i="13"/>
  <c r="V2756" i="13"/>
  <c r="V2757" i="13"/>
  <c r="V2758" i="13"/>
  <c r="V2759" i="13"/>
  <c r="V2760" i="13"/>
  <c r="V2761" i="13"/>
  <c r="V2762" i="13"/>
  <c r="V2763" i="13"/>
  <c r="V2764" i="13"/>
  <c r="V2765" i="13"/>
  <c r="V2766" i="13"/>
  <c r="V2767" i="13"/>
  <c r="V2768" i="13"/>
  <c r="V2769" i="13"/>
  <c r="V2770" i="13"/>
  <c r="V2771" i="13"/>
  <c r="V2772" i="13"/>
  <c r="V2773" i="13"/>
  <c r="V2774" i="13"/>
  <c r="V2775" i="13"/>
  <c r="V2776" i="13"/>
  <c r="V2777" i="13"/>
  <c r="V2778" i="13"/>
  <c r="V2779" i="13"/>
  <c r="V2780" i="13"/>
  <c r="V2781" i="13"/>
  <c r="V2782" i="13"/>
  <c r="V2783" i="13"/>
  <c r="V2784" i="13"/>
  <c r="V2785" i="13"/>
  <c r="V2786" i="13"/>
  <c r="V2787" i="13"/>
  <c r="V2788" i="13"/>
  <c r="V2789" i="13"/>
  <c r="V2790" i="13"/>
  <c r="V2791" i="13"/>
  <c r="V2792" i="13"/>
  <c r="V2793" i="13"/>
  <c r="V2794" i="13"/>
  <c r="V2795" i="13"/>
  <c r="V2796" i="13"/>
  <c r="V2797" i="13"/>
  <c r="V2798" i="13"/>
  <c r="V2799" i="13"/>
  <c r="V2800" i="13"/>
  <c r="V2801" i="13"/>
  <c r="V2802" i="13"/>
  <c r="V2803" i="13"/>
  <c r="V2804" i="13"/>
  <c r="V2805" i="13"/>
  <c r="V2806" i="13"/>
  <c r="V2807" i="13"/>
  <c r="V2808" i="13"/>
  <c r="V2809" i="13"/>
  <c r="V2810" i="13"/>
  <c r="V2811" i="13"/>
  <c r="V2812" i="13"/>
  <c r="V2813" i="13"/>
  <c r="V2814" i="13"/>
  <c r="V2815" i="13"/>
  <c r="V2816" i="13"/>
  <c r="V2817" i="13"/>
  <c r="V2818" i="13"/>
  <c r="V2819" i="13"/>
  <c r="V2820" i="13"/>
  <c r="V2821" i="13"/>
  <c r="V2822" i="13"/>
  <c r="V2823" i="13"/>
  <c r="V2824" i="13"/>
  <c r="V2825" i="13"/>
  <c r="V2826" i="13"/>
  <c r="V2827" i="13"/>
  <c r="V2828" i="13"/>
  <c r="V2829" i="13"/>
  <c r="V2830" i="13"/>
  <c r="V2831" i="13"/>
  <c r="V2832" i="13"/>
  <c r="V2833" i="13"/>
  <c r="V2834" i="13"/>
  <c r="V2835" i="13"/>
  <c r="V2836" i="13"/>
  <c r="V2837" i="13"/>
  <c r="V2838" i="13"/>
  <c r="V2839" i="13"/>
  <c r="V2840" i="13"/>
  <c r="V2841" i="13"/>
  <c r="V2842" i="13"/>
  <c r="V2843" i="13"/>
  <c r="V2844" i="13"/>
  <c r="V2845" i="13"/>
  <c r="V2846" i="13"/>
  <c r="V2847" i="13"/>
  <c r="V2848" i="13"/>
  <c r="V2849" i="13"/>
  <c r="V2850" i="13"/>
  <c r="V2851" i="13"/>
  <c r="V2852" i="13"/>
  <c r="V2853" i="13"/>
  <c r="V2854" i="13"/>
  <c r="V2855" i="13"/>
  <c r="V2856" i="13"/>
  <c r="V2857" i="13"/>
  <c r="V2858" i="13"/>
  <c r="V2859" i="13"/>
  <c r="V2860" i="13"/>
  <c r="V2861" i="13"/>
  <c r="V2862" i="13"/>
  <c r="V2863" i="13"/>
  <c r="V2864" i="13"/>
  <c r="V2865" i="13"/>
  <c r="V2866" i="13"/>
  <c r="V2867" i="13"/>
  <c r="V2868" i="13"/>
  <c r="V2869" i="13"/>
  <c r="V2870" i="13"/>
  <c r="V2871" i="13"/>
  <c r="V2872" i="13"/>
  <c r="V2873" i="13"/>
  <c r="V2874" i="13"/>
  <c r="V2875" i="13"/>
  <c r="V2876" i="13"/>
  <c r="V2877" i="13"/>
  <c r="V2878" i="13"/>
  <c r="V2879" i="13"/>
  <c r="V2880" i="13"/>
  <c r="V2881" i="13"/>
  <c r="V2882" i="13"/>
  <c r="V2883" i="13"/>
  <c r="V2884" i="13"/>
  <c r="V2885" i="13"/>
  <c r="V2886" i="13"/>
  <c r="V2887" i="13"/>
  <c r="V2888" i="13"/>
  <c r="V2889" i="13"/>
  <c r="V2890" i="13"/>
  <c r="V2891" i="13"/>
  <c r="V2892" i="13"/>
  <c r="V2893" i="13"/>
  <c r="V2894" i="13"/>
  <c r="V2895" i="13"/>
  <c r="V2896" i="13"/>
  <c r="V2897" i="13"/>
  <c r="V2898" i="13"/>
  <c r="V2899" i="13"/>
  <c r="V2900" i="13"/>
  <c r="V2901" i="13"/>
  <c r="V2902" i="13"/>
  <c r="V2903" i="13"/>
  <c r="V2904" i="13"/>
  <c r="V2905" i="13"/>
  <c r="V2906" i="13"/>
  <c r="V2907" i="13"/>
  <c r="V2908" i="13"/>
  <c r="V2909" i="13"/>
  <c r="V2910" i="13"/>
  <c r="V2911" i="13"/>
  <c r="V2912" i="13"/>
  <c r="V2913" i="13"/>
  <c r="V2914" i="13"/>
  <c r="V2915" i="13"/>
  <c r="V2916" i="13"/>
  <c r="V2917" i="13"/>
  <c r="V2918" i="13"/>
  <c r="V2919" i="13"/>
  <c r="V2920" i="13"/>
  <c r="V2921" i="13"/>
  <c r="V2922" i="13"/>
  <c r="V2923" i="13"/>
  <c r="V2924" i="13"/>
  <c r="V2925" i="13"/>
  <c r="V2926" i="13"/>
  <c r="V2927" i="13"/>
  <c r="V2928" i="13"/>
  <c r="V2929" i="13"/>
  <c r="V2930" i="13"/>
  <c r="V2931" i="13"/>
  <c r="V2932" i="13"/>
  <c r="V2933" i="13"/>
  <c r="V2934" i="13"/>
  <c r="V2935" i="13"/>
  <c r="V2936" i="13"/>
  <c r="V2937" i="13"/>
  <c r="V2938" i="13"/>
  <c r="V2939" i="13"/>
  <c r="V2940" i="13"/>
  <c r="V2941" i="13"/>
  <c r="V2942" i="13"/>
  <c r="V2943" i="13"/>
  <c r="V2944" i="13"/>
  <c r="V2945" i="13"/>
  <c r="V2946" i="13"/>
  <c r="V2947" i="13"/>
  <c r="V2948" i="13"/>
  <c r="V2949" i="13"/>
  <c r="V2950" i="13"/>
  <c r="V2951" i="13"/>
  <c r="V2952" i="13"/>
  <c r="V2953" i="13"/>
  <c r="V2954" i="13"/>
  <c r="V2955" i="13"/>
  <c r="V2956" i="13"/>
  <c r="V2957" i="13"/>
  <c r="V2958" i="13"/>
  <c r="V2959" i="13"/>
  <c r="V2960" i="13"/>
  <c r="V2961" i="13"/>
  <c r="V2962" i="13"/>
  <c r="V2963" i="13"/>
  <c r="V2964" i="13"/>
  <c r="V2965" i="13"/>
  <c r="V2966" i="13"/>
  <c r="V2967" i="13"/>
  <c r="V2968" i="13"/>
  <c r="V2969" i="13"/>
  <c r="V2970" i="13"/>
  <c r="V2971" i="13"/>
  <c r="V2972" i="13"/>
  <c r="V2973" i="13"/>
  <c r="V2974" i="13"/>
  <c r="V2975" i="13"/>
  <c r="V2976" i="13"/>
  <c r="V2977" i="13"/>
  <c r="V2978" i="13"/>
  <c r="V2979" i="13"/>
  <c r="V2980" i="13"/>
  <c r="V2981" i="13"/>
  <c r="V2982" i="13"/>
  <c r="V2983" i="13"/>
  <c r="V2984" i="13"/>
  <c r="V2985" i="13"/>
  <c r="V2986" i="13"/>
  <c r="V2987" i="13"/>
  <c r="V2988" i="13"/>
  <c r="V2989" i="13"/>
  <c r="V2990" i="13"/>
  <c r="V2991" i="13"/>
  <c r="V2992" i="13"/>
  <c r="V2993" i="13"/>
  <c r="V2994" i="13"/>
  <c r="V2995" i="13"/>
  <c r="V2996" i="13"/>
  <c r="V2997" i="13"/>
  <c r="V2998" i="13"/>
  <c r="V2999" i="13"/>
  <c r="V3000" i="13"/>
  <c r="V3001" i="13"/>
  <c r="V3002" i="13"/>
  <c r="V3003" i="13"/>
  <c r="V3004" i="13"/>
  <c r="V3005" i="13"/>
  <c r="V3006" i="13"/>
  <c r="V3007" i="13"/>
  <c r="V3008" i="13"/>
  <c r="V3009" i="13"/>
  <c r="V3010" i="13"/>
  <c r="V3011" i="13"/>
  <c r="V3012" i="13"/>
  <c r="V3013" i="13"/>
  <c r="V3014" i="13"/>
  <c r="V3015" i="13"/>
  <c r="V3016" i="13"/>
  <c r="V3017" i="13"/>
  <c r="V3018" i="13"/>
  <c r="V3019" i="13"/>
  <c r="V3020" i="13"/>
  <c r="V3021" i="13"/>
  <c r="V3022" i="13"/>
  <c r="V3023" i="13"/>
  <c r="V3024" i="13"/>
  <c r="V3025" i="13"/>
  <c r="V3026" i="13"/>
  <c r="V3027" i="13"/>
  <c r="V3028" i="13"/>
  <c r="V3029" i="13"/>
  <c r="V3030" i="13"/>
  <c r="V3031" i="13"/>
  <c r="V3032" i="13"/>
  <c r="V3033" i="13"/>
  <c r="V3034" i="13"/>
  <c r="V3035" i="13"/>
  <c r="V3036" i="13"/>
  <c r="V3037" i="13"/>
  <c r="V3038" i="13"/>
  <c r="V3039" i="13"/>
  <c r="V3040" i="13"/>
  <c r="V3041" i="13"/>
  <c r="V3042" i="13"/>
  <c r="V3043" i="13"/>
  <c r="V3044" i="13"/>
  <c r="V3045" i="13"/>
  <c r="V3046" i="13"/>
  <c r="V3047" i="13"/>
  <c r="V3048" i="13"/>
  <c r="V3049" i="13"/>
  <c r="V3050" i="13"/>
  <c r="V3051" i="13"/>
  <c r="V3052" i="13"/>
  <c r="V3053" i="13"/>
  <c r="V3054" i="13"/>
  <c r="V3055" i="13"/>
  <c r="V3056" i="13"/>
  <c r="V3057" i="13"/>
  <c r="V3058" i="13"/>
  <c r="V3059" i="13"/>
  <c r="V3060" i="13"/>
  <c r="V3061" i="13"/>
  <c r="V3062" i="13"/>
  <c r="V3063" i="13"/>
  <c r="V3064" i="13"/>
  <c r="V3065" i="13"/>
  <c r="V3066" i="13"/>
  <c r="V3067" i="13"/>
  <c r="V3068" i="13"/>
  <c r="V3069" i="13"/>
  <c r="V3070" i="13"/>
  <c r="V3071" i="13"/>
  <c r="V3072" i="13"/>
  <c r="V3073" i="13"/>
  <c r="V3074" i="13"/>
  <c r="V3075" i="13"/>
  <c r="V3076" i="13"/>
  <c r="V3077" i="13"/>
  <c r="V3078" i="13"/>
  <c r="V3079" i="13"/>
  <c r="V3080" i="13"/>
  <c r="V3081" i="13"/>
  <c r="V3082" i="13"/>
  <c r="V3083" i="13"/>
  <c r="V3084" i="13"/>
  <c r="V3085" i="13"/>
  <c r="V3086" i="13"/>
  <c r="V3087" i="13"/>
  <c r="V3088" i="13"/>
  <c r="V3089" i="13"/>
  <c r="V3090" i="13"/>
  <c r="V3091" i="13"/>
  <c r="V3092" i="13"/>
  <c r="V3093" i="13"/>
  <c r="V3094" i="13"/>
  <c r="V3095" i="13"/>
  <c r="V3096" i="13"/>
  <c r="V3097" i="13"/>
  <c r="V3098" i="13"/>
  <c r="V3099" i="13"/>
  <c r="V3100" i="13"/>
  <c r="V3101" i="13"/>
  <c r="V3102" i="13"/>
  <c r="V3103" i="13"/>
  <c r="V3104" i="13"/>
  <c r="V3105" i="13"/>
  <c r="V3106" i="13"/>
  <c r="V3107" i="13"/>
  <c r="V3108" i="13"/>
  <c r="V3109" i="13"/>
  <c r="V3110" i="13"/>
  <c r="V3111" i="13"/>
  <c r="V3112" i="13"/>
  <c r="V3113" i="13"/>
  <c r="V3114" i="13"/>
  <c r="V3115" i="13"/>
  <c r="V3116" i="13"/>
  <c r="V3117" i="13"/>
  <c r="V3118" i="13"/>
  <c r="V3119" i="13"/>
  <c r="V3120" i="13"/>
  <c r="V3121" i="13"/>
  <c r="V3122" i="13"/>
  <c r="V3123" i="13"/>
  <c r="V3124" i="13"/>
  <c r="V3125" i="13"/>
  <c r="V3126" i="13"/>
  <c r="V3127" i="13"/>
  <c r="V3128" i="13"/>
  <c r="V3129" i="13"/>
  <c r="V3130" i="13"/>
  <c r="V3131" i="13"/>
  <c r="V3132" i="13"/>
  <c r="V3133" i="13"/>
  <c r="V3134" i="13"/>
  <c r="V3135" i="13"/>
  <c r="V3136" i="13"/>
  <c r="V3137" i="13"/>
  <c r="V3138" i="13"/>
  <c r="V3139" i="13"/>
  <c r="V3140" i="13"/>
  <c r="V3141" i="13"/>
  <c r="V3142" i="13"/>
  <c r="V3143" i="13"/>
  <c r="V3144" i="13"/>
  <c r="V3145" i="13"/>
  <c r="V3146" i="13"/>
  <c r="V3147" i="13"/>
  <c r="V3148" i="13"/>
  <c r="V3149" i="13"/>
  <c r="V3150" i="13"/>
  <c r="V3151" i="13"/>
  <c r="V3152" i="13"/>
  <c r="V3153" i="13"/>
  <c r="V3154" i="13"/>
  <c r="V3155" i="13"/>
  <c r="V3156" i="13"/>
  <c r="V3157" i="13"/>
  <c r="V3158" i="13"/>
  <c r="V3159" i="13"/>
  <c r="V3160" i="13"/>
  <c r="V3161" i="13"/>
  <c r="V3162" i="13"/>
  <c r="V3163" i="13"/>
  <c r="V3164" i="13"/>
  <c r="V3165" i="13"/>
  <c r="V3166" i="13"/>
  <c r="V3167" i="13"/>
  <c r="V3168" i="13"/>
  <c r="V3169" i="13"/>
  <c r="V3170" i="13"/>
  <c r="V3171" i="13"/>
  <c r="V3172" i="13"/>
  <c r="V3173" i="13"/>
  <c r="V3174" i="13"/>
  <c r="V3175" i="13"/>
  <c r="V3176" i="13"/>
  <c r="V3177" i="13"/>
  <c r="V3178" i="13"/>
  <c r="V3179" i="13"/>
  <c r="V3180" i="13"/>
  <c r="V3181" i="13"/>
  <c r="V3182" i="13"/>
  <c r="V3183" i="13"/>
  <c r="V3184" i="13"/>
  <c r="V3185" i="13"/>
  <c r="V3186" i="13"/>
  <c r="V3187" i="13"/>
  <c r="V3188" i="13"/>
  <c r="V3189" i="13"/>
  <c r="V3190" i="13"/>
  <c r="V3191" i="13"/>
  <c r="V3192" i="13"/>
  <c r="V3193" i="13"/>
  <c r="V3194" i="13"/>
  <c r="V3195" i="13"/>
  <c r="V3196" i="13"/>
  <c r="V3197" i="13"/>
  <c r="V3198" i="13"/>
  <c r="V3199" i="13"/>
  <c r="V3200" i="13"/>
  <c r="V3201" i="13"/>
  <c r="V3202" i="13"/>
  <c r="V3203" i="13"/>
  <c r="V3204" i="13"/>
  <c r="V3205" i="13"/>
  <c r="V3206" i="13"/>
  <c r="V3207" i="13"/>
  <c r="V3208" i="13"/>
  <c r="V3209" i="13"/>
  <c r="V3210" i="13"/>
  <c r="V3211" i="13"/>
  <c r="V3212" i="13"/>
  <c r="V3213" i="13"/>
  <c r="V3214" i="13"/>
  <c r="V3215" i="13"/>
  <c r="V3216" i="13"/>
  <c r="V3217" i="13"/>
  <c r="V3218" i="13"/>
  <c r="V3219" i="13"/>
  <c r="V3220" i="13"/>
  <c r="V3221" i="13"/>
  <c r="V3222" i="13"/>
  <c r="V3223" i="13"/>
  <c r="V3224" i="13"/>
  <c r="V3225" i="13"/>
  <c r="V3226" i="13"/>
  <c r="V3227" i="13"/>
  <c r="V3228" i="13"/>
  <c r="V3229" i="13"/>
  <c r="V3230" i="13"/>
  <c r="V3231" i="13"/>
  <c r="V3232" i="13"/>
  <c r="V3233" i="13"/>
  <c r="V3234" i="13"/>
  <c r="V3235" i="13"/>
  <c r="V3236" i="13"/>
  <c r="V3237" i="13"/>
  <c r="V3238" i="13"/>
  <c r="V3239" i="13"/>
  <c r="V3240" i="13"/>
  <c r="V3241" i="13"/>
  <c r="V3242" i="13"/>
  <c r="V3243" i="13"/>
  <c r="V3244" i="13"/>
  <c r="V3245" i="13"/>
  <c r="V3246" i="13"/>
  <c r="V3247" i="13"/>
  <c r="V3248" i="13"/>
  <c r="V3249" i="13"/>
  <c r="V3250" i="13"/>
  <c r="V3251" i="13"/>
  <c r="V3252" i="13"/>
  <c r="V3253" i="13"/>
  <c r="V3254" i="13"/>
  <c r="V3255" i="13"/>
  <c r="V3256" i="13"/>
  <c r="V3257" i="13"/>
  <c r="V3258" i="13"/>
  <c r="V3259" i="13"/>
  <c r="V3260" i="13"/>
  <c r="V3261" i="13"/>
  <c r="V3262" i="13"/>
  <c r="V3263" i="13"/>
  <c r="V3264" i="13"/>
  <c r="V3265" i="13"/>
  <c r="V3266" i="13"/>
  <c r="V3267" i="13"/>
  <c r="V3268" i="13"/>
  <c r="V3269" i="13"/>
  <c r="V3270" i="13"/>
  <c r="V3271" i="13"/>
  <c r="V3272" i="13"/>
  <c r="V3273" i="13"/>
  <c r="V3274" i="13"/>
  <c r="V3275" i="13"/>
  <c r="V3276" i="13"/>
  <c r="V3277" i="13"/>
  <c r="V3278" i="13"/>
  <c r="V3279" i="13"/>
  <c r="V3280" i="13"/>
  <c r="V3281" i="13"/>
  <c r="V3282" i="13"/>
  <c r="V3283" i="13"/>
  <c r="V3284" i="13"/>
  <c r="V3285" i="13"/>
  <c r="V3286" i="13"/>
  <c r="V3287" i="13"/>
  <c r="V3288" i="13"/>
  <c r="V3289" i="13"/>
  <c r="V3290" i="13"/>
  <c r="V3291" i="13"/>
  <c r="V3292" i="13"/>
  <c r="V3293" i="13"/>
  <c r="V3294" i="13"/>
  <c r="V3295" i="13"/>
  <c r="V3296" i="13"/>
  <c r="V3297" i="13"/>
  <c r="V3298" i="13"/>
  <c r="V3299" i="13"/>
  <c r="V3300" i="13"/>
  <c r="V3301" i="13"/>
  <c r="V3302" i="13"/>
  <c r="V3303" i="13"/>
  <c r="V3304" i="13"/>
  <c r="V3305" i="13"/>
  <c r="V3306" i="13"/>
  <c r="V3307" i="13"/>
  <c r="V3308" i="13"/>
  <c r="V3309" i="13"/>
  <c r="V3310" i="13"/>
  <c r="V3311" i="13"/>
  <c r="V3312" i="13"/>
  <c r="V3313" i="13"/>
  <c r="V3314" i="13"/>
  <c r="V3315" i="13"/>
  <c r="V3316" i="13"/>
  <c r="V3317" i="13"/>
  <c r="V3318" i="13"/>
  <c r="V3319" i="13"/>
  <c r="V3320" i="13"/>
  <c r="V3321" i="13"/>
  <c r="V3322" i="13"/>
  <c r="V3323" i="13"/>
  <c r="V3324" i="13"/>
  <c r="V3325" i="13"/>
  <c r="V3326" i="13"/>
  <c r="V3327" i="13"/>
  <c r="V3328" i="13"/>
  <c r="V3329" i="13"/>
  <c r="V3330" i="13"/>
  <c r="V3331" i="13"/>
  <c r="V3332" i="13"/>
  <c r="V3333" i="13"/>
  <c r="V3334" i="13"/>
  <c r="V3335" i="13"/>
  <c r="V3336" i="13"/>
  <c r="V3337" i="13"/>
  <c r="V3338" i="13"/>
  <c r="V3339" i="13"/>
  <c r="V3340" i="13"/>
  <c r="V3341" i="13"/>
  <c r="V3342" i="13"/>
  <c r="V3343" i="13"/>
  <c r="V3344" i="13"/>
  <c r="V3345" i="13"/>
  <c r="V3346" i="13"/>
  <c r="V3347" i="13"/>
  <c r="V3348" i="13"/>
  <c r="V3349" i="13"/>
  <c r="V3350" i="13"/>
  <c r="V3351" i="13"/>
  <c r="V3352" i="13"/>
  <c r="V3353" i="13"/>
  <c r="V3354" i="13"/>
  <c r="V3355" i="13"/>
  <c r="V3356" i="13"/>
  <c r="V3357" i="13"/>
  <c r="V3358" i="13"/>
  <c r="V3359" i="13"/>
  <c r="V3360" i="13"/>
  <c r="V3361" i="13"/>
  <c r="V3362" i="13"/>
  <c r="V3363" i="13"/>
  <c r="V3364" i="13"/>
  <c r="V3365" i="13"/>
  <c r="V3366" i="13"/>
  <c r="V3367" i="13"/>
  <c r="V3368" i="13"/>
  <c r="V3369" i="13"/>
  <c r="V3370" i="13"/>
  <c r="V3371" i="13"/>
  <c r="V3372" i="13"/>
  <c r="V3373" i="13"/>
  <c r="V3374" i="13"/>
  <c r="V3375" i="13"/>
  <c r="V3376" i="13"/>
  <c r="V3377" i="13"/>
  <c r="V3378" i="13"/>
  <c r="V3379" i="13"/>
  <c r="V3380" i="13"/>
  <c r="V3381" i="13"/>
  <c r="V3382" i="13"/>
  <c r="V3383" i="13"/>
  <c r="V3384" i="13"/>
  <c r="V3385" i="13"/>
  <c r="V3386" i="13"/>
  <c r="V3387" i="13"/>
  <c r="V3388" i="13"/>
  <c r="V3389" i="13"/>
  <c r="V3390" i="13"/>
  <c r="V3391" i="13"/>
  <c r="V3392" i="13"/>
  <c r="V3393" i="13"/>
  <c r="V3394" i="13"/>
  <c r="V3395" i="13"/>
  <c r="V3396" i="13"/>
  <c r="V3397" i="13"/>
  <c r="V3398" i="13"/>
  <c r="V3399" i="13"/>
  <c r="V3400" i="13"/>
  <c r="V3401" i="13"/>
  <c r="V3402" i="13"/>
  <c r="V3403" i="13"/>
  <c r="V3404" i="13"/>
  <c r="V3405" i="13"/>
  <c r="V3406" i="13"/>
  <c r="V3407" i="13"/>
  <c r="V3408" i="13"/>
  <c r="V3409" i="13"/>
  <c r="V3410" i="13"/>
  <c r="V3411" i="13"/>
  <c r="V3412" i="13"/>
  <c r="V3413" i="13"/>
  <c r="V3414" i="13"/>
  <c r="V3415" i="13"/>
  <c r="V3416" i="13"/>
  <c r="V3417" i="13"/>
  <c r="V3418" i="13"/>
  <c r="V3419" i="13"/>
  <c r="V3420" i="13"/>
  <c r="V3421" i="13"/>
  <c r="V3422" i="13"/>
  <c r="V3423" i="13"/>
  <c r="V3424" i="13"/>
  <c r="V3425" i="13"/>
  <c r="V3426" i="13"/>
  <c r="V3427" i="13"/>
  <c r="V3428" i="13"/>
  <c r="V3429" i="13"/>
  <c r="V3430" i="13"/>
  <c r="V3431" i="13"/>
  <c r="V3432" i="13"/>
  <c r="V3433" i="13"/>
  <c r="V3434" i="13"/>
  <c r="V3435" i="13"/>
  <c r="V3436" i="13"/>
  <c r="V3437" i="13"/>
  <c r="V3438" i="13"/>
  <c r="V3439" i="13"/>
  <c r="V3440" i="13"/>
  <c r="V3441" i="13"/>
  <c r="V3442" i="13"/>
  <c r="V3443" i="13"/>
  <c r="V3444" i="13"/>
  <c r="V3445" i="13"/>
  <c r="V3446" i="13"/>
  <c r="V3447" i="13"/>
  <c r="V3448" i="13"/>
  <c r="V3449" i="13"/>
  <c r="V3450" i="13"/>
  <c r="V3451" i="13"/>
  <c r="V3452" i="13"/>
  <c r="V3453" i="13"/>
  <c r="V3454" i="13"/>
  <c r="V3455" i="13"/>
  <c r="V3456" i="13"/>
  <c r="V3457" i="13"/>
  <c r="V3458" i="13"/>
  <c r="V3459" i="13"/>
  <c r="V3460" i="13"/>
  <c r="V3461" i="13"/>
  <c r="V3462" i="13"/>
  <c r="V3463" i="13"/>
  <c r="V3464" i="13"/>
  <c r="V3465" i="13"/>
  <c r="V3466" i="13"/>
  <c r="V3467" i="13"/>
  <c r="V3468" i="13"/>
  <c r="V3469" i="13"/>
  <c r="V3470" i="13"/>
  <c r="V3471" i="13"/>
  <c r="V3472" i="13"/>
  <c r="V3473" i="13"/>
  <c r="V3474" i="13"/>
  <c r="V3475" i="13"/>
  <c r="V3476" i="13"/>
  <c r="V3477" i="13"/>
  <c r="V3478" i="13"/>
  <c r="V3479" i="13"/>
  <c r="V3480" i="13"/>
  <c r="V3481" i="13"/>
  <c r="V3482" i="13"/>
  <c r="V3483" i="13"/>
  <c r="V3484" i="13"/>
  <c r="V3485" i="13"/>
  <c r="V3486" i="13"/>
  <c r="V3487" i="13"/>
  <c r="V3488" i="13"/>
  <c r="V3489" i="13"/>
  <c r="V3490" i="13"/>
  <c r="V3491" i="13"/>
  <c r="V3492" i="13"/>
  <c r="V3493" i="13"/>
  <c r="V3494" i="13"/>
  <c r="V3495" i="13"/>
  <c r="V3496" i="13"/>
  <c r="V3497" i="13"/>
  <c r="V3498" i="13"/>
  <c r="V3499" i="13"/>
  <c r="V3500" i="13"/>
  <c r="V3501" i="13"/>
  <c r="V3502" i="13"/>
  <c r="V3503" i="13"/>
  <c r="V3504" i="13"/>
  <c r="V3505" i="13"/>
  <c r="V3506" i="13"/>
  <c r="V3507" i="13"/>
  <c r="V3508" i="13"/>
  <c r="V3509" i="13"/>
  <c r="V3510" i="13"/>
  <c r="V3511" i="13"/>
  <c r="V3512" i="13"/>
  <c r="V3513" i="13"/>
  <c r="V3514" i="13"/>
  <c r="V3515" i="13"/>
  <c r="V3516" i="13"/>
  <c r="V3517" i="13"/>
  <c r="V3518" i="13"/>
  <c r="V3519" i="13"/>
  <c r="V3520" i="13"/>
  <c r="V3521" i="13"/>
  <c r="V3522" i="13"/>
  <c r="V3523" i="13"/>
  <c r="V3524" i="13"/>
  <c r="V3525" i="13"/>
  <c r="V3526" i="13"/>
  <c r="V3527" i="13"/>
  <c r="V3528" i="13"/>
  <c r="V3529" i="13"/>
  <c r="V3530" i="13"/>
  <c r="V3531" i="13"/>
  <c r="V3532" i="13"/>
  <c r="V3533" i="13"/>
  <c r="V3534" i="13"/>
  <c r="V3535" i="13"/>
  <c r="V3536" i="13"/>
  <c r="V3537" i="13"/>
  <c r="V3538" i="13"/>
  <c r="V3539" i="13"/>
  <c r="V3540" i="13"/>
  <c r="V3541" i="13"/>
  <c r="V3542" i="13"/>
  <c r="V3543" i="13"/>
  <c r="V3544" i="13"/>
  <c r="V3545" i="13"/>
  <c r="V3546" i="13"/>
  <c r="V3547" i="13"/>
  <c r="V3548" i="13"/>
  <c r="V3549" i="13"/>
  <c r="V3550" i="13"/>
  <c r="V3551" i="13"/>
  <c r="V3552" i="13"/>
  <c r="V3553" i="13"/>
  <c r="V3554" i="13"/>
  <c r="V3555" i="13"/>
  <c r="V3556" i="13"/>
  <c r="V3557" i="13"/>
  <c r="V3558" i="13"/>
  <c r="V3559" i="13"/>
  <c r="V3560" i="13"/>
  <c r="V3561" i="13"/>
  <c r="V3562" i="13"/>
  <c r="V3563" i="13"/>
  <c r="V3564" i="13"/>
  <c r="V3565" i="13"/>
  <c r="V3566" i="13"/>
  <c r="V3567" i="13"/>
  <c r="V3568" i="13"/>
  <c r="V3569" i="13"/>
  <c r="V3570" i="13"/>
  <c r="V3571" i="13"/>
  <c r="V3572" i="13"/>
  <c r="V3573" i="13"/>
  <c r="V3574" i="13"/>
  <c r="V3575" i="13"/>
  <c r="V3576" i="13"/>
  <c r="V3577" i="13"/>
  <c r="V3578" i="13"/>
  <c r="V3579" i="13"/>
  <c r="V3580" i="13"/>
  <c r="V3581" i="13"/>
  <c r="V3582" i="13"/>
  <c r="V3583" i="13"/>
  <c r="V3584" i="13"/>
  <c r="V3585" i="13"/>
  <c r="V3586" i="13"/>
  <c r="V3587" i="13"/>
  <c r="V3588" i="13"/>
  <c r="V3589" i="13"/>
  <c r="V3590" i="13"/>
  <c r="V3591" i="13"/>
  <c r="V3592" i="13"/>
  <c r="V3593" i="13"/>
  <c r="V3594" i="13"/>
  <c r="V3595" i="13"/>
  <c r="V3596" i="13"/>
  <c r="V3597" i="13"/>
  <c r="V3598" i="13"/>
  <c r="V3599" i="13"/>
  <c r="V3600" i="13"/>
  <c r="V3601" i="13"/>
  <c r="V3602" i="13"/>
  <c r="V3603" i="13"/>
  <c r="V3604" i="13"/>
  <c r="V3605" i="13"/>
  <c r="V3606" i="13"/>
  <c r="V3607" i="13"/>
  <c r="V3608" i="13"/>
  <c r="V3609" i="13"/>
  <c r="V3610" i="13"/>
  <c r="V3611" i="13"/>
  <c r="V3612" i="13"/>
  <c r="V3613" i="13"/>
  <c r="V3614" i="13"/>
  <c r="V3615" i="13"/>
  <c r="V3616" i="13"/>
  <c r="V3617" i="13"/>
  <c r="V3618" i="13"/>
  <c r="V3619" i="13"/>
  <c r="V3620" i="13"/>
  <c r="V3621" i="13"/>
  <c r="V3622" i="13"/>
  <c r="V3623" i="13"/>
  <c r="V3624" i="13"/>
  <c r="V3625" i="13"/>
  <c r="V3626" i="13"/>
  <c r="V3627" i="13"/>
  <c r="V3628" i="13"/>
  <c r="V3629" i="13"/>
  <c r="V3630" i="13"/>
  <c r="V3631" i="13"/>
  <c r="V3632" i="13"/>
  <c r="V3633" i="13"/>
  <c r="V3634" i="13"/>
  <c r="V3635" i="13"/>
  <c r="V3636" i="13"/>
  <c r="V3637" i="13"/>
  <c r="V3638" i="13"/>
  <c r="V3639" i="13"/>
  <c r="V3640" i="13"/>
  <c r="V3641" i="13"/>
  <c r="V3642" i="13"/>
  <c r="V3643" i="13"/>
  <c r="V3644" i="13"/>
  <c r="V3645" i="13"/>
  <c r="V3646" i="13"/>
  <c r="V3647" i="13"/>
  <c r="V3648" i="13"/>
  <c r="V3649" i="13"/>
  <c r="V3650" i="13"/>
  <c r="V3651" i="13"/>
  <c r="V3652" i="13"/>
  <c r="V3653" i="13"/>
  <c r="V3654" i="13"/>
  <c r="V3655" i="13"/>
  <c r="V3656" i="13"/>
  <c r="V3657" i="13"/>
  <c r="V3658" i="13"/>
  <c r="V3659" i="13"/>
  <c r="V3660" i="13"/>
  <c r="V3661" i="13"/>
  <c r="V3662" i="13"/>
  <c r="V3663" i="13"/>
  <c r="V3664" i="13"/>
  <c r="V3665" i="13"/>
  <c r="V3666" i="13"/>
  <c r="V3667" i="13"/>
  <c r="V3668" i="13"/>
  <c r="V3669" i="13"/>
  <c r="V3670" i="13"/>
  <c r="V3671" i="13"/>
  <c r="V3672" i="13"/>
  <c r="V3673" i="13"/>
  <c r="V3674" i="13"/>
  <c r="V3675" i="13"/>
  <c r="V3676" i="13"/>
  <c r="V3677" i="13"/>
  <c r="V3678" i="13"/>
  <c r="V3679" i="13"/>
  <c r="V3680" i="13"/>
  <c r="V3681" i="13"/>
  <c r="V3682" i="13"/>
  <c r="V3683" i="13"/>
  <c r="V3684" i="13"/>
  <c r="V3685" i="13"/>
  <c r="V3686" i="13"/>
  <c r="V3687" i="13"/>
  <c r="V3688" i="13"/>
  <c r="V3689" i="13"/>
  <c r="V3690" i="13"/>
  <c r="V3691" i="13"/>
  <c r="V3692" i="13"/>
  <c r="V3693" i="13"/>
  <c r="V3694" i="13"/>
  <c r="V3695" i="13"/>
  <c r="V3696" i="13"/>
  <c r="V3697" i="13"/>
  <c r="V3698" i="13"/>
  <c r="V3699" i="13"/>
  <c r="V3700" i="13"/>
  <c r="V3701" i="13"/>
  <c r="V3702" i="13"/>
  <c r="V3703" i="13"/>
  <c r="V3704" i="13"/>
  <c r="V3705" i="13"/>
  <c r="V3706" i="13"/>
  <c r="V3707" i="13"/>
  <c r="V3708" i="13"/>
  <c r="V3709" i="13"/>
  <c r="V3710" i="13"/>
  <c r="V3711" i="13"/>
  <c r="V3712" i="13"/>
  <c r="V3713" i="13"/>
  <c r="V3714" i="13"/>
  <c r="V3715" i="13"/>
  <c r="V3716" i="13"/>
  <c r="V3717" i="13"/>
  <c r="V3718" i="13"/>
  <c r="V3719" i="13"/>
  <c r="V3720" i="13"/>
  <c r="V3721" i="13"/>
  <c r="V3722" i="13"/>
  <c r="V3723" i="13"/>
  <c r="V3724" i="13"/>
  <c r="V3725" i="13"/>
  <c r="V3726" i="13"/>
  <c r="V3727" i="13"/>
  <c r="V3728" i="13"/>
  <c r="V3729" i="13"/>
  <c r="V3730" i="13"/>
  <c r="V3731" i="13"/>
  <c r="V3732" i="13"/>
  <c r="V3733" i="13"/>
  <c r="V3734" i="13"/>
  <c r="V3735" i="13"/>
  <c r="V3736" i="13"/>
  <c r="V3737" i="13"/>
  <c r="V3738" i="13"/>
  <c r="V3739" i="13"/>
  <c r="V3740" i="13"/>
  <c r="V3741" i="13"/>
  <c r="V3742" i="13"/>
  <c r="V3743" i="13"/>
  <c r="V3744" i="13"/>
  <c r="V3745" i="13"/>
  <c r="V3746" i="13"/>
  <c r="V3747" i="13"/>
  <c r="V3748" i="13"/>
  <c r="V3749" i="13"/>
  <c r="V3750" i="13"/>
  <c r="V3751" i="13"/>
  <c r="V3752" i="13"/>
  <c r="V3753" i="13"/>
  <c r="V3754" i="13"/>
  <c r="V3755" i="13"/>
  <c r="V3756" i="13"/>
  <c r="V3757" i="13"/>
  <c r="V3758" i="13"/>
  <c r="V3759" i="13"/>
  <c r="V3760" i="13"/>
  <c r="V3761" i="13"/>
  <c r="V3762" i="13"/>
  <c r="V3763" i="13"/>
  <c r="V3764" i="13"/>
  <c r="V3765" i="13"/>
  <c r="V3766" i="13"/>
  <c r="V3767" i="13"/>
  <c r="V3768" i="13"/>
  <c r="V3769" i="13"/>
  <c r="V3770" i="13"/>
  <c r="V3771" i="13"/>
  <c r="V3772" i="13"/>
  <c r="V3773" i="13"/>
  <c r="V3774" i="13"/>
  <c r="V3775" i="13"/>
  <c r="V3776" i="13"/>
  <c r="V3777" i="13"/>
  <c r="V3778" i="13"/>
  <c r="V3779" i="13"/>
  <c r="V3780" i="13"/>
  <c r="V3781" i="13"/>
  <c r="V3782" i="13"/>
  <c r="V3783" i="13"/>
  <c r="V3784" i="13"/>
  <c r="V3785" i="13"/>
  <c r="V3786" i="13"/>
  <c r="V3787" i="13"/>
  <c r="V3788" i="13"/>
  <c r="V3789" i="13"/>
  <c r="V3790" i="13"/>
  <c r="V3791" i="13"/>
  <c r="V3792" i="13"/>
  <c r="V3793" i="13"/>
  <c r="V3794" i="13"/>
  <c r="V3795" i="13"/>
  <c r="V3796" i="13"/>
  <c r="V3797" i="13"/>
  <c r="V3798" i="13"/>
  <c r="V3799" i="13"/>
  <c r="V3800" i="13"/>
  <c r="V3801" i="13"/>
  <c r="V3802" i="13"/>
  <c r="V3803" i="13"/>
  <c r="V3804" i="13"/>
  <c r="V3805" i="13"/>
  <c r="V3806" i="13"/>
  <c r="V3807" i="13"/>
  <c r="V3808" i="13"/>
  <c r="V3809" i="13"/>
  <c r="V3810" i="13"/>
  <c r="V3811" i="13"/>
  <c r="V3812" i="13"/>
  <c r="V3813" i="13"/>
  <c r="V3814" i="13"/>
  <c r="V3815" i="13"/>
  <c r="V3816" i="13"/>
  <c r="V3817" i="13"/>
  <c r="V3818" i="13"/>
  <c r="V3819" i="13"/>
  <c r="V3820" i="13"/>
  <c r="V3821" i="13"/>
  <c r="V3822" i="13"/>
  <c r="V3823" i="13"/>
  <c r="V3824" i="13"/>
  <c r="V3825" i="13"/>
  <c r="V3826" i="13"/>
  <c r="V3827" i="13"/>
  <c r="V3828" i="13"/>
  <c r="V3829" i="13"/>
  <c r="V3830" i="13"/>
  <c r="V3831" i="13"/>
  <c r="V3832" i="13"/>
  <c r="V3833" i="13"/>
  <c r="V3834" i="13"/>
  <c r="V3835" i="13"/>
  <c r="V3836" i="13"/>
  <c r="V3837" i="13"/>
  <c r="V3838" i="13"/>
  <c r="V3839" i="13"/>
  <c r="V3840" i="13"/>
  <c r="V3841" i="13"/>
  <c r="V3842" i="13"/>
  <c r="V3843" i="13"/>
  <c r="V3844" i="13"/>
  <c r="V3845" i="13"/>
  <c r="V3846" i="13"/>
  <c r="V3847" i="13"/>
  <c r="V3848" i="13"/>
  <c r="V3849" i="13"/>
  <c r="V3850" i="13"/>
  <c r="V3851" i="13"/>
  <c r="V3852" i="13"/>
  <c r="V3853" i="13"/>
  <c r="V3854" i="13"/>
  <c r="V3855" i="13"/>
  <c r="V3856" i="13"/>
  <c r="V3857" i="13"/>
  <c r="V3858" i="13"/>
  <c r="V3859" i="13"/>
  <c r="V3860" i="13"/>
  <c r="V3861" i="13"/>
  <c r="V3862" i="13"/>
  <c r="V3863" i="13"/>
  <c r="V3864" i="13"/>
  <c r="V3865" i="13"/>
  <c r="V3866" i="13"/>
  <c r="V3867" i="13"/>
  <c r="V3868" i="13"/>
  <c r="V3869" i="13"/>
  <c r="V3870" i="13"/>
  <c r="V3871" i="13"/>
  <c r="V3872" i="13"/>
  <c r="V3873" i="13"/>
  <c r="V3874" i="13"/>
  <c r="V3875" i="13"/>
  <c r="V3876" i="13"/>
  <c r="V3877" i="13"/>
  <c r="V3878" i="13"/>
  <c r="V3879" i="13"/>
  <c r="V3880" i="13"/>
  <c r="V3881" i="13"/>
  <c r="V3882" i="13"/>
  <c r="V3883" i="13"/>
  <c r="V3884" i="13"/>
  <c r="V3885" i="13"/>
  <c r="V3886" i="13"/>
  <c r="V3887" i="13"/>
  <c r="V3888" i="13"/>
  <c r="V3889" i="13"/>
  <c r="V3890" i="13"/>
  <c r="V3891" i="13"/>
  <c r="V3892" i="13"/>
  <c r="V3893" i="13"/>
  <c r="V3894" i="13"/>
  <c r="V3895" i="13"/>
  <c r="V3896" i="13"/>
  <c r="V3897" i="13"/>
  <c r="V3898" i="13"/>
  <c r="V3899" i="13"/>
  <c r="V3900" i="13"/>
  <c r="V3901" i="13"/>
  <c r="V3902" i="13"/>
  <c r="V3903" i="13"/>
  <c r="V3904" i="13"/>
  <c r="V3905" i="13"/>
  <c r="V3906" i="13"/>
  <c r="V3907" i="13"/>
  <c r="V3908" i="13"/>
  <c r="V3909" i="13"/>
  <c r="V3910" i="13"/>
  <c r="V3911" i="13"/>
  <c r="V3912" i="13"/>
  <c r="V3913" i="13"/>
  <c r="V3914" i="13"/>
  <c r="V3915" i="13"/>
  <c r="V3916" i="13"/>
  <c r="V3917" i="13"/>
  <c r="V3918" i="13"/>
  <c r="V3919" i="13"/>
  <c r="V3920" i="13"/>
  <c r="V3921" i="13"/>
  <c r="V3922" i="13"/>
  <c r="V3923" i="13"/>
  <c r="V3924" i="13"/>
  <c r="V3925" i="13"/>
  <c r="V3926" i="13"/>
  <c r="V3927" i="13"/>
  <c r="V3928" i="13"/>
  <c r="V3929" i="13"/>
  <c r="V3930" i="13"/>
  <c r="V3931" i="13"/>
  <c r="V3932" i="13"/>
  <c r="V3933" i="13"/>
  <c r="V3934" i="13"/>
  <c r="V3935" i="13"/>
  <c r="V3936" i="13"/>
  <c r="V3937" i="13"/>
  <c r="V3938" i="13"/>
  <c r="V3939" i="13"/>
  <c r="V3940" i="13"/>
  <c r="V3941" i="13"/>
  <c r="V3942" i="13"/>
  <c r="V3943" i="13"/>
  <c r="V3944" i="13"/>
  <c r="V3945" i="13"/>
  <c r="V3946" i="13"/>
  <c r="V3947" i="13"/>
  <c r="V3948" i="13"/>
  <c r="V3949" i="13"/>
  <c r="V3950" i="13"/>
  <c r="V3951" i="13"/>
  <c r="V3952" i="13"/>
  <c r="V3953" i="13"/>
  <c r="V3954" i="13"/>
  <c r="V3955" i="13"/>
  <c r="V3956" i="13"/>
  <c r="V3957" i="13"/>
  <c r="V3958" i="13"/>
  <c r="V3959" i="13"/>
  <c r="V3960" i="13"/>
  <c r="V3961" i="13"/>
  <c r="V3962" i="13"/>
  <c r="V3963" i="13"/>
  <c r="V3964" i="13"/>
  <c r="V3965" i="13"/>
  <c r="V3966" i="13"/>
  <c r="V3967" i="13"/>
  <c r="V3968" i="13"/>
  <c r="V3969" i="13"/>
  <c r="V3970" i="13"/>
  <c r="V3971" i="13"/>
  <c r="V3972" i="13"/>
  <c r="V3973" i="13"/>
  <c r="V3974" i="13"/>
  <c r="V3975" i="13"/>
  <c r="V3976" i="13"/>
  <c r="V3977" i="13"/>
  <c r="V3978" i="13"/>
  <c r="V3979" i="13"/>
  <c r="V3980" i="13"/>
  <c r="V3981" i="13"/>
  <c r="V3982" i="13"/>
  <c r="V3983" i="13"/>
  <c r="V3984" i="13"/>
  <c r="V3985" i="13"/>
  <c r="V3986" i="13"/>
  <c r="V3987" i="13"/>
  <c r="V3988" i="13"/>
  <c r="V3989" i="13"/>
  <c r="V3990" i="13"/>
  <c r="V3991" i="13"/>
  <c r="V3992" i="13"/>
  <c r="V3993" i="13"/>
  <c r="V3994" i="13"/>
  <c r="V3995" i="13"/>
  <c r="V3996" i="13"/>
  <c r="V3997" i="13"/>
  <c r="V3998" i="13"/>
  <c r="V3999" i="13"/>
  <c r="V4000" i="13"/>
  <c r="V4001" i="13"/>
  <c r="V4002" i="13"/>
  <c r="V4003" i="13"/>
  <c r="V4004" i="13"/>
  <c r="V4005" i="13"/>
  <c r="V4006" i="13"/>
  <c r="V4007" i="13"/>
  <c r="V4008" i="13"/>
  <c r="V4009" i="13"/>
  <c r="V4010" i="13"/>
  <c r="V4011" i="13"/>
  <c r="V4012" i="13"/>
  <c r="V4013" i="13"/>
  <c r="V4014" i="13"/>
  <c r="V4015" i="13"/>
  <c r="V4016" i="13"/>
  <c r="V4017" i="13"/>
  <c r="V4018" i="13"/>
  <c r="V4019" i="13"/>
  <c r="V4020" i="13"/>
  <c r="V4021" i="13"/>
  <c r="V4022" i="13"/>
  <c r="V4023" i="13"/>
  <c r="V4024" i="13"/>
  <c r="V4025" i="13"/>
  <c r="V4026" i="13"/>
  <c r="V4027" i="13"/>
  <c r="V4028" i="13"/>
  <c r="V4029" i="13"/>
  <c r="V4030" i="13"/>
  <c r="V4031" i="13"/>
  <c r="V4032" i="13"/>
  <c r="V4033" i="13"/>
  <c r="V4034" i="13"/>
  <c r="V4035" i="13"/>
  <c r="V4036" i="13"/>
  <c r="V4037" i="13"/>
  <c r="V4038" i="13"/>
  <c r="V4039" i="13"/>
  <c r="V4040" i="13"/>
  <c r="V4041" i="13"/>
  <c r="V4042" i="13"/>
  <c r="V4043" i="13"/>
  <c r="V4044" i="13"/>
  <c r="V4045" i="13"/>
  <c r="V4046" i="13"/>
  <c r="V4047" i="13"/>
  <c r="V4048" i="13"/>
  <c r="V4049" i="13"/>
  <c r="V4050" i="13"/>
  <c r="V4051" i="13"/>
  <c r="V4052" i="13"/>
  <c r="V4053" i="13"/>
  <c r="V4054" i="13"/>
  <c r="V4055" i="13"/>
  <c r="V4056" i="13"/>
  <c r="V4057" i="13"/>
  <c r="V4058" i="13"/>
  <c r="V4059" i="13"/>
  <c r="V4060" i="13"/>
  <c r="V4061" i="13"/>
  <c r="V4062" i="13"/>
  <c r="V4063" i="13"/>
  <c r="V4064" i="13"/>
  <c r="V4065" i="13"/>
  <c r="V4066" i="13"/>
  <c r="V4067" i="13"/>
  <c r="V4068" i="13"/>
  <c r="V4069" i="13"/>
  <c r="V4070" i="13"/>
  <c r="V4071" i="13"/>
  <c r="V4072" i="13"/>
  <c r="V4073" i="13"/>
  <c r="V4074" i="13"/>
  <c r="V4075" i="13"/>
  <c r="V4076" i="13"/>
  <c r="V4077" i="13"/>
  <c r="V4078" i="13"/>
  <c r="V4079" i="13"/>
  <c r="V4080" i="13"/>
  <c r="V4081" i="13"/>
  <c r="V4082" i="13"/>
  <c r="V4083" i="13"/>
  <c r="V4084" i="13"/>
  <c r="V4085" i="13"/>
  <c r="V4086" i="13"/>
  <c r="V4087" i="13"/>
  <c r="V4088" i="13"/>
  <c r="V4089" i="13"/>
  <c r="V4090" i="13"/>
  <c r="V4091" i="13"/>
  <c r="V4092" i="13"/>
  <c r="V4093" i="13"/>
  <c r="V4094" i="13"/>
  <c r="V4095" i="13"/>
  <c r="V4096" i="13"/>
  <c r="V4097" i="13"/>
  <c r="V4098" i="13"/>
  <c r="V4099" i="13"/>
  <c r="V4100" i="13"/>
  <c r="V4101" i="13"/>
  <c r="V4102" i="13"/>
  <c r="V4103" i="13"/>
  <c r="V4104" i="13"/>
  <c r="V4105" i="13"/>
  <c r="V4106" i="13"/>
  <c r="V4107" i="13"/>
  <c r="V4108" i="13"/>
  <c r="V4109" i="13"/>
  <c r="V4110" i="13"/>
  <c r="V4111" i="13"/>
  <c r="V4112" i="13"/>
  <c r="V4113" i="13"/>
  <c r="V4114" i="13"/>
  <c r="V4115" i="13"/>
  <c r="V4116" i="13"/>
  <c r="V4117" i="13"/>
  <c r="V4118" i="13"/>
  <c r="V4119" i="13"/>
  <c r="V4120" i="13"/>
  <c r="V4121" i="13"/>
  <c r="V4122" i="13"/>
  <c r="V4123" i="13"/>
  <c r="V4124" i="13"/>
  <c r="V4125" i="13"/>
  <c r="V4126" i="13"/>
  <c r="V4127" i="13"/>
  <c r="V4128" i="13"/>
  <c r="V4129" i="13"/>
  <c r="V4130" i="13"/>
  <c r="V4131" i="13"/>
  <c r="V4132" i="13"/>
  <c r="V4133" i="13"/>
  <c r="V4134" i="13"/>
  <c r="V4135" i="13"/>
  <c r="V4136" i="13"/>
  <c r="V4137" i="13"/>
  <c r="V4138" i="13"/>
  <c r="V4139" i="13"/>
  <c r="V4140" i="13"/>
  <c r="V4141" i="13"/>
  <c r="V4142" i="13"/>
  <c r="V4143" i="13"/>
  <c r="V4144" i="13"/>
  <c r="V4145" i="13"/>
  <c r="V4146" i="13"/>
  <c r="V4147" i="13"/>
  <c r="V4148" i="13"/>
  <c r="V4149" i="13"/>
  <c r="V4150" i="13"/>
  <c r="V4151" i="13"/>
  <c r="V4152" i="13"/>
  <c r="V4153" i="13"/>
  <c r="V4154" i="13"/>
  <c r="V4155" i="13"/>
  <c r="V4156" i="13"/>
  <c r="V4157" i="13"/>
  <c r="V4158" i="13"/>
  <c r="V4159" i="13"/>
  <c r="V4160" i="13"/>
  <c r="V4161" i="13"/>
  <c r="V4162" i="13"/>
  <c r="V4163" i="13"/>
  <c r="V4164" i="13"/>
  <c r="V4165" i="13"/>
  <c r="V4166" i="13"/>
  <c r="V4167" i="13"/>
  <c r="V4168" i="13"/>
  <c r="V4169" i="13"/>
  <c r="V4170" i="13"/>
  <c r="V4171" i="13"/>
  <c r="V4172" i="13"/>
  <c r="V4173" i="13"/>
  <c r="V4174" i="13"/>
  <c r="V4175" i="13"/>
  <c r="V4176" i="13"/>
  <c r="V4177" i="13"/>
  <c r="V4178" i="13"/>
  <c r="V4179" i="13"/>
  <c r="V4180" i="13"/>
  <c r="V4181" i="13"/>
  <c r="V4182" i="13"/>
  <c r="V4183" i="13"/>
  <c r="V4184" i="13"/>
  <c r="V4185" i="13"/>
  <c r="V4186" i="13"/>
  <c r="V4187" i="13"/>
  <c r="V4188" i="13"/>
  <c r="V4189" i="13"/>
  <c r="V4190" i="13"/>
  <c r="V4191" i="13"/>
  <c r="V4192" i="13"/>
  <c r="V4193" i="13"/>
  <c r="V4194" i="13"/>
  <c r="V4195" i="13"/>
  <c r="V4196" i="13"/>
  <c r="V4197" i="13"/>
  <c r="V4198" i="13"/>
  <c r="V4199" i="13"/>
  <c r="V4200" i="13"/>
  <c r="V4201" i="13"/>
  <c r="V4202" i="13"/>
  <c r="V4203" i="13"/>
  <c r="V4204" i="13"/>
  <c r="V4205" i="13"/>
  <c r="V4206" i="13"/>
  <c r="V4207" i="13"/>
  <c r="V4208" i="13"/>
  <c r="V4209" i="13"/>
  <c r="V4210" i="13"/>
  <c r="V4211" i="13"/>
  <c r="V4212" i="13"/>
  <c r="V4213" i="13"/>
  <c r="V4214" i="13"/>
  <c r="V4215" i="13"/>
  <c r="V4216" i="13"/>
  <c r="V4217" i="13"/>
  <c r="V4218" i="13"/>
  <c r="V4219" i="13"/>
  <c r="V4220" i="13"/>
  <c r="V4221" i="13"/>
  <c r="V4222" i="13"/>
  <c r="V4223" i="13"/>
  <c r="V4224" i="13"/>
  <c r="V4225" i="13"/>
  <c r="V4226" i="13"/>
  <c r="V4227" i="13"/>
  <c r="V4228" i="13"/>
  <c r="V4229" i="13"/>
  <c r="V4230" i="13"/>
  <c r="V4231" i="13"/>
  <c r="V4232" i="13"/>
  <c r="V4233" i="13"/>
  <c r="V4234" i="13"/>
  <c r="V4235" i="13"/>
  <c r="V4236" i="13"/>
  <c r="V4237" i="13"/>
  <c r="V4238" i="13"/>
  <c r="V4239" i="13"/>
  <c r="V4240" i="13"/>
  <c r="V4241" i="13"/>
  <c r="V4242" i="13"/>
  <c r="V4243" i="13"/>
  <c r="V4244" i="13"/>
  <c r="V4245" i="13"/>
  <c r="V4246" i="13"/>
  <c r="V4247" i="13"/>
  <c r="V4248" i="13"/>
  <c r="V4249" i="13"/>
  <c r="V4250" i="13"/>
  <c r="V4251" i="13"/>
  <c r="V4252" i="13"/>
  <c r="V4253" i="13"/>
  <c r="V4254" i="13"/>
  <c r="V4255" i="13"/>
  <c r="V4256" i="13"/>
  <c r="V4257" i="13"/>
  <c r="V4258" i="13"/>
  <c r="V4259" i="13"/>
  <c r="V4260" i="13"/>
  <c r="V4261" i="13"/>
  <c r="V4262" i="13"/>
  <c r="V4263" i="13"/>
  <c r="V4264" i="13"/>
  <c r="V4265" i="13"/>
  <c r="V4266" i="13"/>
  <c r="V4267" i="13"/>
  <c r="V4268" i="13"/>
  <c r="V4269" i="13"/>
  <c r="V4270" i="13"/>
  <c r="V4271" i="13"/>
  <c r="V4272" i="13"/>
  <c r="V4273" i="13"/>
  <c r="V4274" i="13"/>
  <c r="V4275" i="13"/>
  <c r="V4276" i="13"/>
  <c r="V4277" i="13"/>
  <c r="V4278" i="13"/>
  <c r="V4279" i="13"/>
  <c r="V4280" i="13"/>
  <c r="V4281" i="13"/>
  <c r="V4282" i="13"/>
  <c r="V4283" i="13"/>
  <c r="V4284" i="13"/>
  <c r="V4285" i="13"/>
  <c r="V4286" i="13"/>
  <c r="V4287" i="13"/>
  <c r="V4288" i="13"/>
  <c r="V4289" i="13"/>
  <c r="V4290" i="13"/>
  <c r="V4291" i="13"/>
  <c r="V4292" i="13"/>
  <c r="V4293" i="13"/>
  <c r="V4294" i="13"/>
  <c r="V4295" i="13"/>
  <c r="V4296" i="13"/>
  <c r="V4297" i="13"/>
  <c r="V4298" i="13"/>
  <c r="V4299" i="13"/>
  <c r="V4300" i="13"/>
  <c r="V4301" i="13"/>
  <c r="V4302" i="13"/>
  <c r="V4303" i="13"/>
  <c r="V4304" i="13"/>
  <c r="V4305" i="13"/>
  <c r="V4306" i="13"/>
  <c r="V4307" i="13"/>
  <c r="V4308" i="13"/>
  <c r="V4309" i="13"/>
  <c r="V4310" i="13"/>
  <c r="V4311" i="13"/>
  <c r="V4312" i="13"/>
  <c r="V4313" i="13"/>
  <c r="V4314" i="13"/>
  <c r="V4315" i="13"/>
  <c r="V4316" i="13"/>
  <c r="V4317" i="13"/>
  <c r="V4318" i="13"/>
  <c r="V4319" i="13"/>
  <c r="V4320" i="13"/>
  <c r="V4321" i="13"/>
  <c r="V4322" i="13"/>
  <c r="V4323" i="13"/>
  <c r="V4324" i="13"/>
  <c r="V4325" i="13"/>
  <c r="V4326" i="13"/>
  <c r="V4327" i="13"/>
  <c r="V4328" i="13"/>
  <c r="V4329" i="13"/>
  <c r="V4330" i="13"/>
  <c r="V4331" i="13"/>
  <c r="V4332" i="13"/>
  <c r="V4333" i="13"/>
  <c r="V4334" i="13"/>
  <c r="V4335" i="13"/>
  <c r="V4336" i="13"/>
  <c r="V4337" i="13"/>
  <c r="V4338" i="13"/>
  <c r="V4339" i="13"/>
  <c r="V4340" i="13"/>
  <c r="V4341" i="13"/>
  <c r="V4342" i="13"/>
  <c r="V4343" i="13"/>
  <c r="V4344" i="13"/>
  <c r="V4345" i="13"/>
  <c r="V4346" i="13"/>
  <c r="V4347" i="13"/>
  <c r="V4348" i="13"/>
  <c r="V4349" i="13"/>
  <c r="V4350" i="13"/>
  <c r="V4351" i="13"/>
  <c r="V4352" i="13"/>
  <c r="V4353" i="13"/>
  <c r="V4354" i="13"/>
  <c r="V4355" i="13"/>
  <c r="V4356" i="13"/>
  <c r="V4357" i="13"/>
  <c r="V4358" i="13"/>
  <c r="V4359" i="13"/>
  <c r="V4360" i="13"/>
  <c r="V4361" i="13"/>
  <c r="V4362" i="13"/>
  <c r="V4363" i="13"/>
  <c r="V4364" i="13"/>
  <c r="V4365" i="13"/>
  <c r="V4366" i="13"/>
  <c r="V4367" i="13"/>
  <c r="V4368" i="13"/>
  <c r="V4369" i="13"/>
  <c r="V4370" i="13"/>
  <c r="V4371" i="13"/>
  <c r="V4372" i="13"/>
  <c r="V4373" i="13"/>
  <c r="V4374" i="13"/>
  <c r="V4375" i="13"/>
  <c r="V4376" i="13"/>
  <c r="V4377" i="13"/>
  <c r="V4378" i="13"/>
  <c r="V4379" i="13"/>
  <c r="V4380" i="13"/>
  <c r="V4381" i="13"/>
  <c r="V4382" i="13"/>
  <c r="V4383" i="13"/>
  <c r="V4384" i="13"/>
  <c r="V4385" i="13"/>
  <c r="V4386" i="13"/>
  <c r="V4387" i="13"/>
  <c r="V4388" i="13"/>
  <c r="V4389" i="13"/>
  <c r="V4390" i="13"/>
  <c r="V4391" i="13"/>
  <c r="V4392" i="13"/>
  <c r="V4393" i="13"/>
  <c r="V4394" i="13"/>
  <c r="V4395" i="13"/>
  <c r="V4396" i="13"/>
  <c r="V4397" i="13"/>
  <c r="V4398" i="13"/>
  <c r="V4399" i="13"/>
  <c r="V4400" i="13"/>
  <c r="V4401" i="13"/>
  <c r="V4402" i="13"/>
  <c r="V4403" i="13"/>
  <c r="V4404" i="13"/>
  <c r="V4405" i="13"/>
  <c r="V4406" i="13"/>
  <c r="V4407" i="13"/>
  <c r="V4408" i="13"/>
  <c r="V4409" i="13"/>
  <c r="V4410" i="13"/>
  <c r="V4411" i="13"/>
  <c r="V4412" i="13"/>
  <c r="V4413" i="13"/>
  <c r="V4414" i="13"/>
  <c r="V4415" i="13"/>
  <c r="V4416" i="13"/>
  <c r="V4417" i="13"/>
  <c r="V4418" i="13"/>
  <c r="V4419" i="13"/>
  <c r="V4420" i="13"/>
  <c r="V4421" i="13"/>
  <c r="V4422" i="13"/>
  <c r="V4423" i="13"/>
  <c r="V4424" i="13"/>
  <c r="V4425" i="13"/>
  <c r="V4426" i="13"/>
  <c r="V4427" i="13"/>
  <c r="V4428" i="13"/>
  <c r="V4429" i="13"/>
  <c r="V4430" i="13"/>
  <c r="V4431" i="13"/>
  <c r="V4432" i="13"/>
  <c r="V4433" i="13"/>
  <c r="V4434" i="13"/>
  <c r="V4435" i="13"/>
  <c r="V4436" i="13"/>
  <c r="V4437" i="13"/>
  <c r="V4438" i="13"/>
  <c r="V4439" i="13"/>
  <c r="V4440" i="13"/>
  <c r="V4441" i="13"/>
  <c r="V4442" i="13"/>
  <c r="V4443" i="13"/>
  <c r="V4444" i="13"/>
  <c r="V4445" i="13"/>
  <c r="V4446" i="13"/>
  <c r="V4447" i="13"/>
  <c r="V4448" i="13"/>
  <c r="V4449" i="13"/>
  <c r="V4450" i="13"/>
  <c r="V4451" i="13"/>
  <c r="V4452" i="13"/>
  <c r="V4453" i="13"/>
  <c r="V4454" i="13"/>
  <c r="V4455" i="13"/>
  <c r="V4456" i="13"/>
  <c r="V4457" i="13"/>
  <c r="V4458" i="13"/>
  <c r="V4459" i="13"/>
  <c r="V4460" i="13"/>
  <c r="V4461" i="13"/>
  <c r="V4462" i="13"/>
  <c r="V4463" i="13"/>
  <c r="V4464" i="13"/>
  <c r="V4465" i="13"/>
  <c r="V4466" i="13"/>
  <c r="V4467" i="13"/>
  <c r="V4468" i="13"/>
  <c r="V4469" i="13"/>
  <c r="V4470" i="13"/>
  <c r="V4471" i="13"/>
  <c r="V4472" i="13"/>
  <c r="V4473" i="13"/>
  <c r="V4474" i="13"/>
  <c r="V4475" i="13"/>
  <c r="V4476" i="13"/>
  <c r="V4477" i="13"/>
  <c r="V4478" i="13"/>
  <c r="V4479" i="13"/>
  <c r="V4480" i="13"/>
  <c r="V4481" i="13"/>
  <c r="V4482" i="13"/>
  <c r="V4483" i="13"/>
  <c r="V4484" i="13"/>
  <c r="V4485" i="13"/>
  <c r="V4486" i="13"/>
  <c r="V4487" i="13"/>
  <c r="V4488" i="13"/>
  <c r="V4489" i="13"/>
  <c r="V4490" i="13"/>
  <c r="V4491" i="13"/>
  <c r="V4492" i="13"/>
  <c r="V4493" i="13"/>
  <c r="V4494" i="13"/>
  <c r="V4495" i="13"/>
  <c r="V4496" i="13"/>
  <c r="V4497" i="13"/>
  <c r="V4498" i="13"/>
  <c r="V4499" i="13"/>
  <c r="V4500" i="13"/>
  <c r="V4501" i="13"/>
  <c r="V4502" i="13"/>
  <c r="V4503" i="13"/>
  <c r="V4504" i="13"/>
  <c r="V4505" i="13"/>
  <c r="V4506" i="13"/>
  <c r="V4507" i="13"/>
  <c r="V4508" i="13"/>
  <c r="V4509" i="13"/>
  <c r="V4510" i="13"/>
  <c r="V4511" i="13"/>
  <c r="V4512" i="13"/>
  <c r="V4513" i="13"/>
  <c r="V4514" i="13"/>
  <c r="V4515" i="13"/>
  <c r="V4516" i="13"/>
  <c r="V4517" i="13"/>
  <c r="V4518" i="13"/>
  <c r="V4519" i="13"/>
  <c r="V4520" i="13"/>
  <c r="V4521" i="13"/>
  <c r="V4522" i="13"/>
  <c r="V4523" i="13"/>
  <c r="V4524" i="13"/>
  <c r="V4525" i="13"/>
  <c r="V4526" i="13"/>
  <c r="V4527" i="13"/>
  <c r="V4528" i="13"/>
  <c r="V4529" i="13"/>
  <c r="V4530" i="13"/>
  <c r="V4531" i="13"/>
  <c r="V4532" i="13"/>
  <c r="V4533" i="13"/>
  <c r="V4534" i="13"/>
  <c r="V4535" i="13"/>
  <c r="V4536" i="13"/>
  <c r="V4537" i="13"/>
  <c r="V4538" i="13"/>
  <c r="V4539" i="13"/>
  <c r="V4540" i="13"/>
  <c r="V4541" i="13"/>
  <c r="V4542" i="13"/>
  <c r="V4543" i="13"/>
  <c r="V4544" i="13"/>
  <c r="V4545" i="13"/>
  <c r="V4546" i="13"/>
  <c r="V4547" i="13"/>
  <c r="V4548" i="13"/>
  <c r="V4549" i="13"/>
  <c r="V4550" i="13"/>
  <c r="V4551" i="13"/>
  <c r="V4552" i="13"/>
  <c r="V4553" i="13"/>
  <c r="V4554" i="13"/>
  <c r="V4555" i="13"/>
  <c r="V4556" i="13"/>
  <c r="V4557" i="13"/>
  <c r="V4558" i="13"/>
  <c r="V4559" i="13"/>
  <c r="V4560" i="13"/>
  <c r="V4561" i="13"/>
  <c r="V4562" i="13"/>
  <c r="V4563" i="13"/>
  <c r="V4564" i="13"/>
  <c r="V4565" i="13"/>
  <c r="V4566" i="13"/>
  <c r="V4567" i="13"/>
  <c r="V4568" i="13"/>
  <c r="V4569" i="13"/>
  <c r="V4570" i="13"/>
  <c r="V4571" i="13"/>
  <c r="V4572" i="13"/>
  <c r="V4573" i="13"/>
  <c r="V4574" i="13"/>
  <c r="V4575" i="13"/>
  <c r="V4576" i="13"/>
  <c r="V4577" i="13"/>
  <c r="V4578" i="13"/>
  <c r="V4579" i="13"/>
  <c r="V4580" i="13"/>
  <c r="V4581" i="13"/>
  <c r="V4582" i="13"/>
  <c r="V4583" i="13"/>
  <c r="V4584" i="13"/>
  <c r="V4585" i="13"/>
  <c r="V4586" i="13"/>
  <c r="V4587" i="13"/>
  <c r="V4588" i="13"/>
  <c r="V4589" i="13"/>
  <c r="V4590" i="13"/>
  <c r="V4591" i="13"/>
  <c r="V4592" i="13"/>
  <c r="V4593" i="13"/>
  <c r="V4594" i="13"/>
  <c r="V4595" i="13"/>
  <c r="V4596" i="13"/>
  <c r="V4597" i="13"/>
  <c r="V4598" i="13"/>
  <c r="V4599" i="13"/>
  <c r="V4600" i="13"/>
  <c r="V4601" i="13"/>
  <c r="V4602" i="13"/>
  <c r="V4603" i="13"/>
  <c r="V4604" i="13"/>
  <c r="V4605" i="13"/>
  <c r="V4606" i="13"/>
  <c r="V4607" i="13"/>
  <c r="V4608" i="13"/>
  <c r="V4609" i="13"/>
  <c r="V4610" i="13"/>
  <c r="V4611" i="13"/>
  <c r="V4612" i="13"/>
  <c r="V4613" i="13"/>
  <c r="V4614" i="13"/>
  <c r="V4615" i="13"/>
  <c r="V4616" i="13"/>
  <c r="V4617" i="13"/>
  <c r="V4618" i="13"/>
  <c r="V4619" i="13"/>
  <c r="V4620" i="13"/>
  <c r="V4621" i="13"/>
  <c r="V4622" i="13"/>
  <c r="V4623" i="13"/>
  <c r="V4624" i="13"/>
  <c r="V4625" i="13"/>
  <c r="V4626" i="13"/>
  <c r="V4627" i="13"/>
  <c r="V4628" i="13"/>
  <c r="V4629" i="13"/>
  <c r="V4630" i="13"/>
  <c r="V4631" i="13"/>
  <c r="V4632" i="13"/>
  <c r="V4633" i="13"/>
  <c r="V4634" i="13"/>
  <c r="V4635" i="13"/>
  <c r="V4636" i="13"/>
  <c r="V4637" i="13"/>
  <c r="V4638" i="13"/>
  <c r="V4639" i="13"/>
  <c r="V4640" i="13"/>
  <c r="V4641" i="13"/>
  <c r="V4642" i="13"/>
  <c r="V4643" i="13"/>
  <c r="V4644" i="13"/>
  <c r="V4645" i="13"/>
  <c r="V4646" i="13"/>
  <c r="V4647" i="13"/>
  <c r="V4648" i="13"/>
  <c r="V4649" i="13"/>
  <c r="V4650" i="13"/>
  <c r="V4651" i="13"/>
  <c r="V4652" i="13"/>
  <c r="V4653" i="13"/>
  <c r="V4654" i="13"/>
  <c r="V4655" i="13"/>
  <c r="V4656" i="13"/>
  <c r="V4657" i="13"/>
  <c r="V4658" i="13"/>
  <c r="V4659" i="13"/>
  <c r="V4660" i="13"/>
  <c r="V4661" i="13"/>
  <c r="V4662" i="13"/>
  <c r="V4663" i="13"/>
  <c r="V4664" i="13"/>
  <c r="V4665" i="13"/>
  <c r="V4666" i="13"/>
  <c r="V4667" i="13"/>
  <c r="V4668" i="13"/>
  <c r="V4669" i="13"/>
  <c r="V4670" i="13"/>
  <c r="V4671" i="13"/>
  <c r="V4672" i="13"/>
  <c r="V4673" i="13"/>
  <c r="V4674" i="13"/>
  <c r="V4675" i="13"/>
  <c r="V4676" i="13"/>
  <c r="V4677" i="13"/>
  <c r="V4678" i="13"/>
  <c r="V4679" i="13"/>
  <c r="V4680" i="13"/>
  <c r="V4681" i="13"/>
  <c r="V4682" i="13"/>
  <c r="V4683" i="13"/>
  <c r="V4684" i="13"/>
  <c r="V4685" i="13"/>
  <c r="V4686" i="13"/>
  <c r="V4687" i="13"/>
  <c r="V4688" i="13"/>
  <c r="V4689" i="13"/>
  <c r="V4690" i="13"/>
  <c r="V4691" i="13"/>
  <c r="V4692" i="13"/>
  <c r="V4693" i="13"/>
  <c r="V4694" i="13"/>
  <c r="V4695" i="13"/>
  <c r="V4696" i="13"/>
  <c r="V4697" i="13"/>
  <c r="V4698" i="13"/>
  <c r="V4699" i="13"/>
  <c r="V4700" i="13"/>
  <c r="V4701" i="13"/>
  <c r="V4702" i="13"/>
  <c r="V4703" i="13"/>
  <c r="V4704" i="13"/>
  <c r="V4705" i="13"/>
  <c r="V4706" i="13"/>
  <c r="V4707" i="13"/>
  <c r="V4708" i="13"/>
  <c r="V4709" i="13"/>
  <c r="V4710" i="13"/>
  <c r="V4711" i="13"/>
  <c r="V4712" i="13"/>
  <c r="V4713" i="13"/>
  <c r="V4714" i="13"/>
  <c r="V4715" i="13"/>
  <c r="V4716" i="13"/>
  <c r="V4717" i="13"/>
  <c r="V4718" i="13"/>
  <c r="V4719" i="13"/>
  <c r="V4720" i="13"/>
  <c r="V4721" i="13"/>
  <c r="V4722" i="13"/>
  <c r="V4723" i="13"/>
  <c r="V4724" i="13"/>
  <c r="V4725" i="13"/>
  <c r="V4726" i="13"/>
  <c r="V4727" i="13"/>
  <c r="V4728" i="13"/>
  <c r="V4729" i="13"/>
  <c r="V4730" i="13"/>
  <c r="V4731" i="13"/>
  <c r="V4732" i="13"/>
  <c r="V4733" i="13"/>
  <c r="V4734" i="13"/>
  <c r="V4735" i="13"/>
  <c r="V4736" i="13"/>
  <c r="V4737" i="13"/>
  <c r="V4738" i="13"/>
  <c r="V4739" i="13"/>
  <c r="V4740" i="13"/>
  <c r="V4741" i="13"/>
  <c r="V4742" i="13"/>
  <c r="V4743" i="13"/>
  <c r="V4744" i="13"/>
  <c r="V4745" i="13"/>
  <c r="V4746" i="13"/>
  <c r="V4747" i="13"/>
  <c r="V4748" i="13"/>
  <c r="V4749" i="13"/>
  <c r="V4750" i="13"/>
  <c r="V4751" i="13"/>
  <c r="V4752" i="13"/>
  <c r="V4753" i="13"/>
  <c r="V4754" i="13"/>
  <c r="V4755" i="13"/>
  <c r="V4756" i="13"/>
  <c r="V4757" i="13"/>
  <c r="V4758" i="13"/>
  <c r="V4759" i="13"/>
  <c r="V4760" i="13"/>
  <c r="V4761" i="13"/>
  <c r="V4762" i="13"/>
  <c r="V4763" i="13"/>
  <c r="V4764" i="13"/>
  <c r="V4765" i="13"/>
  <c r="V4766" i="13"/>
  <c r="V4767" i="13"/>
  <c r="V4768" i="13"/>
  <c r="V4769" i="13"/>
  <c r="V4770" i="13"/>
  <c r="V4771" i="13"/>
  <c r="V4772" i="13"/>
  <c r="V4773" i="13"/>
  <c r="V4774" i="13"/>
  <c r="V4775" i="13"/>
  <c r="V4776" i="13"/>
  <c r="V4777" i="13"/>
  <c r="V4778" i="13"/>
  <c r="V4779" i="13"/>
  <c r="V4780" i="13"/>
  <c r="V4781" i="13"/>
  <c r="V4782" i="13"/>
  <c r="V4783" i="13"/>
  <c r="V4784" i="13"/>
  <c r="V4785" i="13"/>
  <c r="V4786" i="13"/>
  <c r="V4787" i="13"/>
  <c r="V4788" i="13"/>
  <c r="V4789" i="13"/>
  <c r="V4790" i="13"/>
  <c r="V4791" i="13"/>
  <c r="V4792" i="13"/>
  <c r="V4793" i="13"/>
  <c r="V4794" i="13"/>
  <c r="V4795" i="13"/>
  <c r="V4796" i="13"/>
  <c r="V4797" i="13"/>
  <c r="V4798" i="13"/>
  <c r="V4799" i="13"/>
  <c r="V4800" i="13"/>
  <c r="V4801" i="13"/>
  <c r="V4802" i="13"/>
  <c r="V4803" i="13"/>
  <c r="V4804" i="13"/>
  <c r="V4805" i="13"/>
  <c r="V4806" i="13"/>
  <c r="V4807" i="13"/>
  <c r="V4808" i="13"/>
  <c r="V4809" i="13"/>
  <c r="V4810" i="13"/>
  <c r="V4811" i="13"/>
  <c r="V4812" i="13"/>
  <c r="V4813" i="13"/>
  <c r="V4814" i="13"/>
  <c r="V4815" i="13"/>
  <c r="V4816" i="13"/>
  <c r="V4817" i="13"/>
  <c r="V4818" i="13"/>
  <c r="V4819" i="13"/>
  <c r="V4820" i="13"/>
  <c r="V4821" i="13"/>
  <c r="V4822" i="13"/>
  <c r="V4823" i="13"/>
  <c r="V4824" i="13"/>
  <c r="V4825" i="13"/>
  <c r="V4826" i="13"/>
  <c r="V4827" i="13"/>
  <c r="V4828" i="13"/>
  <c r="V4829" i="13"/>
  <c r="V4830" i="13"/>
  <c r="V4831" i="13"/>
  <c r="V4832" i="13"/>
  <c r="V4833" i="13"/>
  <c r="V4834" i="13"/>
  <c r="V4835" i="13"/>
  <c r="V4836" i="13"/>
  <c r="V4837" i="13"/>
  <c r="V4838" i="13"/>
  <c r="V4839" i="13"/>
  <c r="V4840" i="13"/>
  <c r="V4841" i="13"/>
  <c r="V4842" i="13"/>
  <c r="V4843" i="13"/>
  <c r="V4844" i="13"/>
  <c r="V4845" i="13"/>
  <c r="V4846" i="13"/>
  <c r="V4847" i="13"/>
  <c r="V4848" i="13"/>
  <c r="V4849" i="13"/>
  <c r="V4850" i="13"/>
  <c r="V4851" i="13"/>
  <c r="V4852" i="13"/>
  <c r="V4853" i="13"/>
  <c r="V4854" i="13"/>
  <c r="V4855" i="13"/>
  <c r="V4856" i="13"/>
  <c r="V4857" i="13"/>
  <c r="V4858" i="13"/>
  <c r="V4859" i="13"/>
  <c r="V4860" i="13"/>
  <c r="V4861" i="13"/>
  <c r="V4862" i="13"/>
  <c r="V4863" i="13"/>
  <c r="V4864" i="13"/>
  <c r="V4865" i="13"/>
  <c r="V4866" i="13"/>
  <c r="V4867" i="13"/>
  <c r="V4868" i="13"/>
  <c r="V4869" i="13"/>
  <c r="V4870" i="13"/>
  <c r="V4871" i="13"/>
  <c r="V4872" i="13"/>
  <c r="V4873" i="13"/>
  <c r="V4874" i="13"/>
  <c r="V4875" i="13"/>
  <c r="V4876" i="13"/>
  <c r="V4877" i="13"/>
  <c r="V4878" i="13"/>
  <c r="V4879" i="13"/>
  <c r="V4880" i="13"/>
  <c r="V4881" i="13"/>
  <c r="V4882" i="13"/>
  <c r="V4883" i="13"/>
  <c r="V4884" i="13"/>
  <c r="V4885" i="13"/>
  <c r="V4886" i="13"/>
  <c r="V4887" i="13"/>
  <c r="V4888" i="13"/>
  <c r="V4889" i="13"/>
  <c r="V4890" i="13"/>
  <c r="V4891" i="13"/>
  <c r="V4892" i="13"/>
  <c r="V4893" i="13"/>
  <c r="V4894" i="13"/>
  <c r="V4895" i="13"/>
  <c r="V4896" i="13"/>
  <c r="V4897" i="13"/>
  <c r="V4898" i="13"/>
  <c r="V4899" i="13"/>
  <c r="V4900" i="13"/>
  <c r="V4901" i="13"/>
  <c r="V4902" i="13"/>
  <c r="V4903" i="13"/>
  <c r="V4904" i="13"/>
  <c r="V4905" i="13"/>
  <c r="V4906" i="13"/>
  <c r="V4907" i="13"/>
  <c r="V4908" i="13"/>
  <c r="V4909" i="13"/>
  <c r="V4910" i="13"/>
  <c r="V4911" i="13"/>
  <c r="V4912" i="13"/>
  <c r="V4913" i="13"/>
  <c r="V4914" i="13"/>
  <c r="A1316" i="14"/>
  <c r="A1317" i="14"/>
  <c r="A1318" i="14"/>
  <c r="A1319" i="14"/>
  <c r="A1320" i="14"/>
  <c r="A1321" i="14"/>
  <c r="A1322" i="14"/>
  <c r="A1323" i="14"/>
  <c r="A1324" i="14"/>
  <c r="A1325" i="14"/>
  <c r="A1326" i="14"/>
  <c r="A1327" i="14"/>
  <c r="A1328" i="14"/>
  <c r="A1329" i="14"/>
  <c r="A1330" i="14"/>
  <c r="A1331" i="14"/>
  <c r="A1332" i="14"/>
  <c r="A1333" i="14"/>
  <c r="A1334" i="14"/>
  <c r="A1335" i="14"/>
  <c r="A1336" i="14"/>
  <c r="A1337" i="14"/>
  <c r="A1338" i="14"/>
  <c r="A1339" i="14"/>
  <c r="A1340" i="14"/>
  <c r="A1341" i="14"/>
  <c r="A1342" i="14"/>
  <c r="A1343" i="14"/>
  <c r="A1344" i="14"/>
  <c r="A1345" i="14"/>
  <c r="A1346" i="14"/>
  <c r="A1347" i="14"/>
  <c r="A1348" i="14"/>
  <c r="A1349" i="14"/>
  <c r="A1350" i="14"/>
  <c r="A1351" i="14"/>
  <c r="A1352" i="14"/>
  <c r="A1353" i="14"/>
  <c r="A1354" i="14"/>
  <c r="A1355" i="14"/>
  <c r="A1356" i="14"/>
  <c r="A1357" i="14"/>
  <c r="A1358" i="14"/>
  <c r="A1359" i="14"/>
  <c r="A1360" i="14"/>
  <c r="A1361" i="14"/>
  <c r="A1362" i="14"/>
  <c r="A1363" i="14"/>
  <c r="A1364" i="14"/>
  <c r="A1365" i="14"/>
  <c r="A1366" i="14"/>
  <c r="A1367" i="14"/>
  <c r="A1368" i="14"/>
  <c r="A1369" i="14"/>
  <c r="A1370" i="14"/>
  <c r="A1371" i="14"/>
  <c r="A1372" i="14"/>
  <c r="A1373" i="14"/>
  <c r="A1374" i="14"/>
  <c r="A1375" i="14"/>
  <c r="A1376" i="14"/>
  <c r="A1377" i="14"/>
  <c r="A1378" i="14"/>
  <c r="A1379" i="14"/>
  <c r="A1380" i="14"/>
  <c r="A1381" i="14"/>
  <c r="A1382" i="14"/>
  <c r="A1383" i="14"/>
  <c r="A1384" i="14"/>
  <c r="A1385" i="14"/>
  <c r="A1386" i="14"/>
  <c r="A1387" i="14"/>
  <c r="A1388" i="14"/>
  <c r="A1389" i="14"/>
  <c r="A1390" i="14"/>
  <c r="A1391" i="14"/>
  <c r="A1392" i="14"/>
  <c r="A1393" i="14"/>
  <c r="A1394" i="14"/>
  <c r="A1395" i="14"/>
  <c r="A1396" i="14"/>
  <c r="A1397" i="14"/>
  <c r="A1398" i="14"/>
  <c r="A1399" i="14"/>
  <c r="A1400" i="14"/>
  <c r="A1401" i="14"/>
  <c r="A1402" i="14"/>
  <c r="A1403" i="14"/>
  <c r="A1404" i="14"/>
  <c r="A1405" i="14"/>
  <c r="A1406" i="14"/>
  <c r="A1407" i="14"/>
  <c r="A1408" i="14"/>
  <c r="A1409" i="14"/>
  <c r="A1410" i="14"/>
  <c r="A1411" i="14"/>
  <c r="A1412" i="14"/>
  <c r="A1413" i="14"/>
  <c r="A1414" i="14"/>
  <c r="A1415" i="14"/>
  <c r="A1416" i="14"/>
  <c r="A1417" i="14"/>
  <c r="A1418" i="14"/>
  <c r="A1419" i="14"/>
  <c r="A1420" i="14"/>
  <c r="A1421" i="14"/>
  <c r="A1422" i="14"/>
  <c r="A1423" i="14"/>
  <c r="A1424" i="14"/>
  <c r="A1425" i="14"/>
  <c r="R1316" i="14"/>
  <c r="R1317" i="14"/>
  <c r="R1318" i="14"/>
  <c r="R1319" i="14"/>
  <c r="R1320" i="14"/>
  <c r="R1321" i="14"/>
  <c r="R1322" i="14"/>
  <c r="R1323" i="14"/>
  <c r="R1324" i="14"/>
  <c r="R1325" i="14"/>
  <c r="R1326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1" i="14"/>
  <c r="R1342" i="14"/>
  <c r="R1343" i="14"/>
  <c r="R1344" i="14"/>
  <c r="R1345" i="14"/>
  <c r="R1346" i="14"/>
  <c r="R1347" i="14"/>
  <c r="R1348" i="14"/>
  <c r="R1349" i="14"/>
  <c r="R1350" i="14"/>
  <c r="R1351" i="14"/>
  <c r="R1352" i="14"/>
  <c r="R1353" i="14"/>
  <c r="R1354" i="14"/>
  <c r="R1355" i="14"/>
  <c r="R1356" i="14"/>
  <c r="R1357" i="14"/>
  <c r="R1358" i="14"/>
  <c r="R1359" i="14"/>
  <c r="R1360" i="14"/>
  <c r="R1361" i="14"/>
  <c r="R1362" i="14"/>
  <c r="R1363" i="14"/>
  <c r="R1364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0" i="14"/>
  <c r="R1381" i="14"/>
  <c r="R1382" i="14"/>
  <c r="R1383" i="14"/>
  <c r="R1384" i="14"/>
  <c r="R1385" i="14"/>
  <c r="R1386" i="14"/>
  <c r="R1387" i="14"/>
  <c r="R1388" i="14"/>
  <c r="R1389" i="14"/>
  <c r="R1390" i="14"/>
  <c r="R1391" i="14"/>
  <c r="R1392" i="14"/>
  <c r="R1393" i="14"/>
  <c r="R1394" i="14"/>
  <c r="R1395" i="14"/>
  <c r="R1396" i="14"/>
  <c r="R1397" i="14"/>
  <c r="R1398" i="14"/>
  <c r="R1399" i="14"/>
  <c r="R1400" i="14"/>
  <c r="R1401" i="14"/>
  <c r="R1402" i="14"/>
  <c r="R1403" i="14"/>
  <c r="R1404" i="14"/>
  <c r="R1405" i="14"/>
  <c r="R1406" i="14"/>
  <c r="R1407" i="14"/>
  <c r="R1408" i="14"/>
  <c r="R1409" i="14"/>
  <c r="R1410" i="14"/>
  <c r="R1411" i="14"/>
  <c r="R1412" i="14"/>
  <c r="R1413" i="14"/>
  <c r="R1414" i="14"/>
  <c r="R1415" i="14"/>
  <c r="R1416" i="14"/>
  <c r="R1417" i="14"/>
  <c r="R1418" i="14"/>
  <c r="R1419" i="14"/>
  <c r="R1420" i="14"/>
  <c r="R1421" i="14"/>
  <c r="R1422" i="14"/>
  <c r="R1423" i="14"/>
  <c r="R1424" i="14"/>
  <c r="R1425" i="14"/>
  <c r="S1316" i="14"/>
  <c r="S1317" i="14"/>
  <c r="S1318" i="14"/>
  <c r="S1319" i="14"/>
  <c r="S1320" i="14"/>
  <c r="S1321" i="14"/>
  <c r="S1322" i="14"/>
  <c r="S1323" i="14"/>
  <c r="S1324" i="14"/>
  <c r="S1325" i="14"/>
  <c r="S1326" i="14"/>
  <c r="S1327" i="14"/>
  <c r="S1328" i="14"/>
  <c r="S1329" i="14"/>
  <c r="S1330" i="14"/>
  <c r="S1331" i="14"/>
  <c r="S1332" i="14"/>
  <c r="S1333" i="14"/>
  <c r="S1334" i="14"/>
  <c r="S1335" i="14"/>
  <c r="S1336" i="14"/>
  <c r="S1337" i="14"/>
  <c r="S1338" i="14"/>
  <c r="S1339" i="14"/>
  <c r="S1340" i="14"/>
  <c r="S1341" i="14"/>
  <c r="S1342" i="14"/>
  <c r="S1343" i="14"/>
  <c r="S1344" i="14"/>
  <c r="S1345" i="14"/>
  <c r="S1346" i="14"/>
  <c r="S1347" i="14"/>
  <c r="S1348" i="14"/>
  <c r="S1349" i="14"/>
  <c r="S1350" i="14"/>
  <c r="S1351" i="14"/>
  <c r="S1352" i="14"/>
  <c r="S1353" i="14"/>
  <c r="S1354" i="14"/>
  <c r="S1355" i="14"/>
  <c r="S1356" i="14"/>
  <c r="S1357" i="14"/>
  <c r="S1358" i="14"/>
  <c r="S1359" i="14"/>
  <c r="S1360" i="14"/>
  <c r="S1361" i="14"/>
  <c r="S1362" i="14"/>
  <c r="S1363" i="14"/>
  <c r="S1364" i="14"/>
  <c r="S1365" i="14"/>
  <c r="S1366" i="14"/>
  <c r="S1367" i="14"/>
  <c r="S1368" i="14"/>
  <c r="S1369" i="14"/>
  <c r="S1370" i="14"/>
  <c r="S1371" i="14"/>
  <c r="S1372" i="14"/>
  <c r="S1373" i="14"/>
  <c r="S1374" i="14"/>
  <c r="S1375" i="14"/>
  <c r="S1376" i="14"/>
  <c r="S1377" i="14"/>
  <c r="S1378" i="14"/>
  <c r="S1379" i="14"/>
  <c r="S1380" i="14"/>
  <c r="S1381" i="14"/>
  <c r="S1382" i="14"/>
  <c r="S1383" i="14"/>
  <c r="S1384" i="14"/>
  <c r="S1385" i="14"/>
  <c r="S1386" i="14"/>
  <c r="S1387" i="14"/>
  <c r="S1388" i="14"/>
  <c r="S1389" i="14"/>
  <c r="S1390" i="14"/>
  <c r="S1391" i="14"/>
  <c r="S1392" i="14"/>
  <c r="S1393" i="14"/>
  <c r="S1394" i="14"/>
  <c r="S1395" i="14"/>
  <c r="S1396" i="14"/>
  <c r="S1397" i="14"/>
  <c r="S1398" i="14"/>
  <c r="S1399" i="14"/>
  <c r="S1400" i="14"/>
  <c r="S1401" i="14"/>
  <c r="S1402" i="14"/>
  <c r="S1403" i="14"/>
  <c r="S1404" i="14"/>
  <c r="S1405" i="14"/>
  <c r="S1406" i="14"/>
  <c r="S1407" i="14"/>
  <c r="S1408" i="14"/>
  <c r="S1409" i="14"/>
  <c r="S1410" i="14"/>
  <c r="S1411" i="14"/>
  <c r="S1412" i="14"/>
  <c r="S1413" i="14"/>
  <c r="S1414" i="14"/>
  <c r="S1415" i="14"/>
  <c r="S1416" i="14"/>
  <c r="S1417" i="14"/>
  <c r="S1418" i="14"/>
  <c r="S1419" i="14"/>
  <c r="S1420" i="14"/>
  <c r="S1421" i="14"/>
  <c r="S1422" i="14"/>
  <c r="S1423" i="14"/>
  <c r="S1424" i="14"/>
  <c r="S1425" i="14"/>
  <c r="T1316" i="14"/>
  <c r="T1317" i="14"/>
  <c r="T1318" i="14"/>
  <c r="T1319" i="14"/>
  <c r="T1320" i="14"/>
  <c r="T1321" i="14"/>
  <c r="T1322" i="14"/>
  <c r="T1323" i="14"/>
  <c r="T1324" i="14"/>
  <c r="T1325" i="14"/>
  <c r="T1326" i="14"/>
  <c r="T1327" i="14"/>
  <c r="T1328" i="14"/>
  <c r="T1329" i="14"/>
  <c r="T1330" i="14"/>
  <c r="T1331" i="14"/>
  <c r="T1332" i="14"/>
  <c r="T1333" i="14"/>
  <c r="T1334" i="14"/>
  <c r="T1335" i="14"/>
  <c r="T1336" i="14"/>
  <c r="T1337" i="14"/>
  <c r="T1338" i="14"/>
  <c r="T1339" i="14"/>
  <c r="T1340" i="14"/>
  <c r="T1341" i="14"/>
  <c r="T1342" i="14"/>
  <c r="T1343" i="14"/>
  <c r="T1344" i="14"/>
  <c r="T1345" i="14"/>
  <c r="T1346" i="14"/>
  <c r="T1347" i="14"/>
  <c r="T1348" i="14"/>
  <c r="T1349" i="14"/>
  <c r="T1350" i="14"/>
  <c r="T1351" i="14"/>
  <c r="T1352" i="14"/>
  <c r="T1353" i="14"/>
  <c r="T1354" i="14"/>
  <c r="T1355" i="14"/>
  <c r="T1356" i="14"/>
  <c r="T1357" i="14"/>
  <c r="T1358" i="14"/>
  <c r="T1359" i="14"/>
  <c r="T1360" i="14"/>
  <c r="T1361" i="14"/>
  <c r="T1362" i="14"/>
  <c r="T1363" i="14"/>
  <c r="T1364" i="14"/>
  <c r="T1365" i="14"/>
  <c r="T1366" i="14"/>
  <c r="T1367" i="14"/>
  <c r="T1368" i="14"/>
  <c r="T1369" i="14"/>
  <c r="T1370" i="14"/>
  <c r="T1371" i="14"/>
  <c r="T1372" i="14"/>
  <c r="T1373" i="14"/>
  <c r="T1374" i="14"/>
  <c r="T1375" i="14"/>
  <c r="T1376" i="14"/>
  <c r="T1377" i="14"/>
  <c r="T1378" i="14"/>
  <c r="T1379" i="14"/>
  <c r="T1380" i="14"/>
  <c r="T1381" i="14"/>
  <c r="T1382" i="14"/>
  <c r="T1383" i="14"/>
  <c r="T1384" i="14"/>
  <c r="T1385" i="14"/>
  <c r="T1386" i="14"/>
  <c r="T1387" i="14"/>
  <c r="T1388" i="14"/>
  <c r="T1389" i="14"/>
  <c r="T1390" i="14"/>
  <c r="T1391" i="14"/>
  <c r="T1392" i="14"/>
  <c r="T1393" i="14"/>
  <c r="T1394" i="14"/>
  <c r="T1395" i="14"/>
  <c r="T1396" i="14"/>
  <c r="T1397" i="14"/>
  <c r="T1398" i="14"/>
  <c r="T1399" i="14"/>
  <c r="T1400" i="14"/>
  <c r="T1401" i="14"/>
  <c r="T1402" i="14"/>
  <c r="T1403" i="14"/>
  <c r="T1404" i="14"/>
  <c r="T1405" i="14"/>
  <c r="T1406" i="14"/>
  <c r="T1407" i="14"/>
  <c r="T1408" i="14"/>
  <c r="T1409" i="14"/>
  <c r="T1410" i="14"/>
  <c r="T1411" i="14"/>
  <c r="T1412" i="14"/>
  <c r="T1413" i="14"/>
  <c r="T1414" i="14"/>
  <c r="T1415" i="14"/>
  <c r="T1416" i="14"/>
  <c r="T1417" i="14"/>
  <c r="T1418" i="14"/>
  <c r="T1419" i="14"/>
  <c r="T1420" i="14"/>
  <c r="T1421" i="14"/>
  <c r="T1422" i="14"/>
  <c r="T1423" i="14"/>
  <c r="T1424" i="14"/>
  <c r="T1425" i="14"/>
  <c r="U1316" i="14"/>
  <c r="U1317" i="14"/>
  <c r="U1318" i="14"/>
  <c r="U1319" i="14"/>
  <c r="U1320" i="14"/>
  <c r="U1321" i="14"/>
  <c r="U1322" i="14"/>
  <c r="U1323" i="14"/>
  <c r="U1324" i="14"/>
  <c r="U1325" i="14"/>
  <c r="U1326" i="14"/>
  <c r="U1327" i="14"/>
  <c r="U1328" i="14"/>
  <c r="U1329" i="14"/>
  <c r="U1330" i="14"/>
  <c r="U1331" i="14"/>
  <c r="U1332" i="14"/>
  <c r="U1333" i="14"/>
  <c r="U1334" i="14"/>
  <c r="U1335" i="14"/>
  <c r="U1336" i="14"/>
  <c r="U1337" i="14"/>
  <c r="U1338" i="14"/>
  <c r="U1339" i="14"/>
  <c r="U1340" i="14"/>
  <c r="U1341" i="14"/>
  <c r="U1342" i="14"/>
  <c r="U1343" i="14"/>
  <c r="U1344" i="14"/>
  <c r="U1345" i="14"/>
  <c r="U1346" i="14"/>
  <c r="U1347" i="14"/>
  <c r="U1348" i="14"/>
  <c r="U1349" i="14"/>
  <c r="U1350" i="14"/>
  <c r="U1351" i="14"/>
  <c r="U1352" i="14"/>
  <c r="U1353" i="14"/>
  <c r="U1354" i="14"/>
  <c r="U1355" i="14"/>
  <c r="U1356" i="14"/>
  <c r="U1357" i="14"/>
  <c r="U1358" i="14"/>
  <c r="U1359" i="14"/>
  <c r="U1360" i="14"/>
  <c r="U1361" i="14"/>
  <c r="U1362" i="14"/>
  <c r="U1363" i="14"/>
  <c r="U1364" i="14"/>
  <c r="U1365" i="14"/>
  <c r="U1366" i="14"/>
  <c r="U1367" i="14"/>
  <c r="U1368" i="14"/>
  <c r="U1369" i="14"/>
  <c r="U1370" i="14"/>
  <c r="U1371" i="14"/>
  <c r="U1372" i="14"/>
  <c r="U1373" i="14"/>
  <c r="U1374" i="14"/>
  <c r="U1375" i="14"/>
  <c r="U1376" i="14"/>
  <c r="U1377" i="14"/>
  <c r="U1378" i="14"/>
  <c r="U1379" i="14"/>
  <c r="U1380" i="14"/>
  <c r="U1381" i="14"/>
  <c r="U1382" i="14"/>
  <c r="U1383" i="14"/>
  <c r="U1384" i="14"/>
  <c r="U1385" i="14"/>
  <c r="U1386" i="14"/>
  <c r="U1387" i="14"/>
  <c r="U1388" i="14"/>
  <c r="U1389" i="14"/>
  <c r="U1390" i="14"/>
  <c r="U1391" i="14"/>
  <c r="U1392" i="14"/>
  <c r="U1393" i="14"/>
  <c r="U1394" i="14"/>
  <c r="U1395" i="14"/>
  <c r="U1396" i="14"/>
  <c r="U1397" i="14"/>
  <c r="U1398" i="14"/>
  <c r="U1399" i="14"/>
  <c r="U1400" i="14"/>
  <c r="U1401" i="14"/>
  <c r="U1402" i="14"/>
  <c r="U1403" i="14"/>
  <c r="U1404" i="14"/>
  <c r="U1405" i="14"/>
  <c r="U1406" i="14"/>
  <c r="U1407" i="14"/>
  <c r="U1408" i="14"/>
  <c r="U1409" i="14"/>
  <c r="U1410" i="14"/>
  <c r="U1411" i="14"/>
  <c r="U1412" i="14"/>
  <c r="U1413" i="14"/>
  <c r="U1414" i="14"/>
  <c r="U1415" i="14"/>
  <c r="U1416" i="14"/>
  <c r="U1417" i="14"/>
  <c r="U1418" i="14"/>
  <c r="U1419" i="14"/>
  <c r="U1420" i="14"/>
  <c r="U1421" i="14"/>
  <c r="U1422" i="14"/>
  <c r="U1423" i="14"/>
  <c r="U1424" i="14"/>
  <c r="U1425" i="14"/>
  <c r="V1316" i="14"/>
  <c r="V1317" i="14"/>
  <c r="V1318" i="14"/>
  <c r="V1319" i="14"/>
  <c r="V1320" i="14"/>
  <c r="V1321" i="14"/>
  <c r="V1322" i="14"/>
  <c r="V1323" i="14"/>
  <c r="V1324" i="14"/>
  <c r="V1325" i="14"/>
  <c r="V1326" i="14"/>
  <c r="V1327" i="14"/>
  <c r="V1328" i="14"/>
  <c r="V1329" i="14"/>
  <c r="V1330" i="14"/>
  <c r="V1331" i="14"/>
  <c r="V1332" i="14"/>
  <c r="V1333" i="14"/>
  <c r="V1334" i="14"/>
  <c r="V1335" i="14"/>
  <c r="V1336" i="14"/>
  <c r="V1337" i="14"/>
  <c r="V1338" i="14"/>
  <c r="V1339" i="14"/>
  <c r="V1340" i="14"/>
  <c r="V1341" i="14"/>
  <c r="V1342" i="14"/>
  <c r="V1343" i="14"/>
  <c r="V1344" i="14"/>
  <c r="V1345" i="14"/>
  <c r="V1346" i="14"/>
  <c r="V1347" i="14"/>
  <c r="V1348" i="14"/>
  <c r="V1349" i="14"/>
  <c r="V1350" i="14"/>
  <c r="V1351" i="14"/>
  <c r="V1352" i="14"/>
  <c r="V1353" i="14"/>
  <c r="V1354" i="14"/>
  <c r="V1355" i="14"/>
  <c r="V1356" i="14"/>
  <c r="V1357" i="14"/>
  <c r="V1358" i="14"/>
  <c r="V1359" i="14"/>
  <c r="V1360" i="14"/>
  <c r="V1361" i="14"/>
  <c r="V1362" i="14"/>
  <c r="V1363" i="14"/>
  <c r="V1364" i="14"/>
  <c r="V1365" i="14"/>
  <c r="V1366" i="14"/>
  <c r="V1367" i="14"/>
  <c r="V1368" i="14"/>
  <c r="V1369" i="14"/>
  <c r="V1370" i="14"/>
  <c r="V1371" i="14"/>
  <c r="V1372" i="14"/>
  <c r="V1373" i="14"/>
  <c r="V1374" i="14"/>
  <c r="V1375" i="14"/>
  <c r="V1376" i="14"/>
  <c r="V1377" i="14"/>
  <c r="V1378" i="14"/>
  <c r="V1379" i="14"/>
  <c r="V1380" i="14"/>
  <c r="V1381" i="14"/>
  <c r="V1382" i="14"/>
  <c r="V1383" i="14"/>
  <c r="V1384" i="14"/>
  <c r="V1385" i="14"/>
  <c r="V1386" i="14"/>
  <c r="V1387" i="14"/>
  <c r="V1388" i="14"/>
  <c r="V1389" i="14"/>
  <c r="V1390" i="14"/>
  <c r="V1391" i="14"/>
  <c r="V1392" i="14"/>
  <c r="V1393" i="14"/>
  <c r="V1394" i="14"/>
  <c r="V1395" i="14"/>
  <c r="V1396" i="14"/>
  <c r="V1397" i="14"/>
  <c r="V1398" i="14"/>
  <c r="V1399" i="14"/>
  <c r="V1400" i="14"/>
  <c r="V1401" i="14"/>
  <c r="V1402" i="14"/>
  <c r="V1403" i="14"/>
  <c r="V1404" i="14"/>
  <c r="V1405" i="14"/>
  <c r="V1406" i="14"/>
  <c r="V1407" i="14"/>
  <c r="V1408" i="14"/>
  <c r="V1409" i="14"/>
  <c r="V1410" i="14"/>
  <c r="V1411" i="14"/>
  <c r="V1412" i="14"/>
  <c r="V1413" i="14"/>
  <c r="V1414" i="14"/>
  <c r="V1415" i="14"/>
  <c r="V1416" i="14"/>
  <c r="V1417" i="14"/>
  <c r="V1418" i="14"/>
  <c r="V1419" i="14"/>
  <c r="V1420" i="14"/>
  <c r="V1421" i="14"/>
  <c r="V1422" i="14"/>
  <c r="V1423" i="14"/>
  <c r="V1424" i="14"/>
  <c r="V1425" i="14"/>
  <c r="W1316" i="14"/>
  <c r="W1317" i="14"/>
  <c r="W1318" i="14"/>
  <c r="W1319" i="14"/>
  <c r="W1320" i="14"/>
  <c r="W1321" i="14"/>
  <c r="W1322" i="14"/>
  <c r="W1323" i="14"/>
  <c r="W1324" i="14"/>
  <c r="W1325" i="14"/>
  <c r="W1326" i="14"/>
  <c r="W1327" i="14"/>
  <c r="W1328" i="14"/>
  <c r="W1329" i="14"/>
  <c r="W1330" i="14"/>
  <c r="W1331" i="14"/>
  <c r="W1332" i="14"/>
  <c r="W1333" i="14"/>
  <c r="W1334" i="14"/>
  <c r="W1335" i="14"/>
  <c r="W1336" i="14"/>
  <c r="W1337" i="14"/>
  <c r="W1338" i="14"/>
  <c r="W1339" i="14"/>
  <c r="W1340" i="14"/>
  <c r="W1341" i="14"/>
  <c r="W1342" i="14"/>
  <c r="W1343" i="14"/>
  <c r="W1344" i="14"/>
  <c r="W1345" i="14"/>
  <c r="W1346" i="14"/>
  <c r="W1347" i="14"/>
  <c r="W1348" i="14"/>
  <c r="W1349" i="14"/>
  <c r="W1350" i="14"/>
  <c r="W1351" i="14"/>
  <c r="W1352" i="14"/>
  <c r="W1353" i="14"/>
  <c r="W1354" i="14"/>
  <c r="W1355" i="14"/>
  <c r="W1356" i="14"/>
  <c r="W1357" i="14"/>
  <c r="W1358" i="14"/>
  <c r="W1359" i="14"/>
  <c r="W1360" i="14"/>
  <c r="W1361" i="14"/>
  <c r="W1362" i="14"/>
  <c r="W1363" i="14"/>
  <c r="W1364" i="14"/>
  <c r="W1365" i="14"/>
  <c r="W1366" i="14"/>
  <c r="W1367" i="14"/>
  <c r="W1368" i="14"/>
  <c r="W1369" i="14"/>
  <c r="W1370" i="14"/>
  <c r="W1371" i="14"/>
  <c r="W1372" i="14"/>
  <c r="W1373" i="14"/>
  <c r="W1374" i="14"/>
  <c r="W1375" i="14"/>
  <c r="W1376" i="14"/>
  <c r="W1377" i="14"/>
  <c r="W1378" i="14"/>
  <c r="W1379" i="14"/>
  <c r="W1380" i="14"/>
  <c r="W1381" i="14"/>
  <c r="W1382" i="14"/>
  <c r="W1383" i="14"/>
  <c r="W1384" i="14"/>
  <c r="W1385" i="14"/>
  <c r="W1386" i="14"/>
  <c r="W1387" i="14"/>
  <c r="W1388" i="14"/>
  <c r="W1389" i="14"/>
  <c r="W1390" i="14"/>
  <c r="W1391" i="14"/>
  <c r="W1392" i="14"/>
  <c r="W1393" i="14"/>
  <c r="W1394" i="14"/>
  <c r="W1395" i="14"/>
  <c r="W1396" i="14"/>
  <c r="W1397" i="14"/>
  <c r="W1398" i="14"/>
  <c r="W1399" i="14"/>
  <c r="W1400" i="14"/>
  <c r="W1401" i="14"/>
  <c r="W1402" i="14"/>
  <c r="W1403" i="14"/>
  <c r="W1404" i="14"/>
  <c r="W1405" i="14"/>
  <c r="W1406" i="14"/>
  <c r="W1407" i="14"/>
  <c r="W1408" i="14"/>
  <c r="W1409" i="14"/>
  <c r="W1410" i="14"/>
  <c r="W1411" i="14"/>
  <c r="W1412" i="14"/>
  <c r="W1413" i="14"/>
  <c r="W1414" i="14"/>
  <c r="W1415" i="14"/>
  <c r="W1416" i="14"/>
  <c r="W1417" i="14"/>
  <c r="W1418" i="14"/>
  <c r="W1419" i="14"/>
  <c r="W1420" i="14"/>
  <c r="W1421" i="14"/>
  <c r="W1422" i="14"/>
  <c r="W1423" i="14"/>
  <c r="W1424" i="14"/>
  <c r="W1425" i="14"/>
  <c r="A1315" i="14"/>
  <c r="R1315" i="14"/>
  <c r="S1315" i="14"/>
  <c r="T1315" i="14"/>
  <c r="U1315" i="14"/>
  <c r="V1315" i="14"/>
  <c r="W1315" i="14"/>
  <c r="A6320" i="15"/>
  <c r="A6321" i="15"/>
  <c r="A6322" i="15"/>
  <c r="A6323" i="15"/>
  <c r="A6324" i="15"/>
  <c r="A6325" i="15"/>
  <c r="A6326" i="15"/>
  <c r="A6327" i="15"/>
  <c r="A6328" i="15"/>
  <c r="A6329" i="15"/>
  <c r="A6330" i="15"/>
  <c r="A6331" i="15"/>
  <c r="A6332" i="15"/>
  <c r="A6333" i="15"/>
  <c r="A6334" i="15"/>
  <c r="A6335" i="15"/>
  <c r="A6336" i="15"/>
  <c r="A6337" i="15"/>
  <c r="A6338" i="15"/>
  <c r="A6339" i="15"/>
  <c r="A6340" i="15"/>
  <c r="A6341" i="15"/>
  <c r="A6342" i="15"/>
  <c r="A6343" i="15"/>
  <c r="A6344" i="15"/>
  <c r="A6345" i="15"/>
  <c r="A6346" i="15"/>
  <c r="A6347" i="15"/>
  <c r="A6348" i="15"/>
  <c r="A6349" i="15"/>
  <c r="A6350" i="15"/>
  <c r="A6351" i="15"/>
  <c r="A6352" i="15"/>
  <c r="A6353" i="15"/>
  <c r="A6354" i="15"/>
  <c r="A6355" i="15"/>
  <c r="A6356" i="15"/>
  <c r="A6357" i="15"/>
  <c r="A6358" i="15"/>
  <c r="A6359" i="15"/>
  <c r="A6360" i="15"/>
  <c r="A6361" i="15"/>
  <c r="A6362" i="15"/>
  <c r="A6363" i="15"/>
  <c r="A6364" i="15"/>
  <c r="A6365" i="15"/>
  <c r="A6366" i="15"/>
  <c r="A6367" i="15"/>
  <c r="A6368" i="15"/>
  <c r="A6369" i="15"/>
  <c r="A6370" i="15"/>
  <c r="A6371" i="15"/>
  <c r="A6372" i="15"/>
  <c r="A6373" i="15"/>
  <c r="A6374" i="15"/>
  <c r="A6375" i="15"/>
  <c r="A6376" i="15"/>
  <c r="A6377" i="15"/>
  <c r="A6378" i="15"/>
  <c r="A6379" i="15"/>
  <c r="A6380" i="15"/>
  <c r="A6381" i="15"/>
  <c r="A6382" i="15"/>
  <c r="A6383" i="15"/>
  <c r="A6384" i="15"/>
  <c r="A6385" i="15"/>
  <c r="A6386" i="15"/>
  <c r="A6387" i="15"/>
  <c r="A6388" i="15"/>
  <c r="A6389" i="15"/>
  <c r="A6390" i="15"/>
  <c r="A6391" i="15"/>
  <c r="A6392" i="15"/>
  <c r="A6393" i="15"/>
  <c r="A6394" i="15"/>
  <c r="A6395" i="15"/>
  <c r="A6396" i="15"/>
  <c r="A6397" i="15"/>
  <c r="A6398" i="15"/>
  <c r="A6399" i="15"/>
  <c r="A6400" i="15"/>
  <c r="A6401" i="15"/>
  <c r="A6402" i="15"/>
  <c r="A6403" i="15"/>
  <c r="A6404" i="15"/>
  <c r="A6405" i="15"/>
  <c r="A6406" i="15"/>
  <c r="A6407" i="15"/>
  <c r="A6408" i="15"/>
  <c r="A6409" i="15"/>
  <c r="A6410" i="15"/>
  <c r="A6411" i="15"/>
  <c r="A6412" i="15"/>
  <c r="A6413" i="15"/>
  <c r="A6414" i="15"/>
  <c r="A6415" i="15"/>
  <c r="A6416" i="15"/>
  <c r="A6417" i="15"/>
  <c r="A6418" i="15"/>
  <c r="A6419" i="15"/>
  <c r="A6420" i="15"/>
  <c r="A6421" i="15"/>
  <c r="A6422" i="15"/>
  <c r="A6423" i="15"/>
  <c r="A6424" i="15"/>
  <c r="A6425" i="15"/>
  <c r="A6426" i="15"/>
  <c r="A6427" i="15"/>
  <c r="A6428" i="15"/>
  <c r="A6429" i="15"/>
  <c r="A6430" i="15"/>
  <c r="A6431" i="15"/>
  <c r="A6432" i="15"/>
  <c r="A6433" i="15"/>
  <c r="A6434" i="15"/>
  <c r="A6435" i="15"/>
  <c r="A6436" i="15"/>
  <c r="A6437" i="15"/>
  <c r="A6438" i="15"/>
  <c r="A6439" i="15"/>
  <c r="A6440" i="15"/>
  <c r="A6441" i="15"/>
  <c r="A6442" i="15"/>
  <c r="A6443" i="15"/>
  <c r="A6444" i="15"/>
  <c r="A6445" i="15"/>
  <c r="A6446" i="15"/>
  <c r="A6447" i="15"/>
  <c r="A6448" i="15"/>
  <c r="A6449" i="15"/>
  <c r="A6450" i="15"/>
  <c r="A6451" i="15"/>
  <c r="A6452" i="15"/>
  <c r="A6453" i="15"/>
  <c r="A6454" i="15"/>
  <c r="A6455" i="15"/>
  <c r="A6456" i="15"/>
  <c r="A6457" i="15"/>
  <c r="A6458" i="15"/>
  <c r="A6459" i="15"/>
  <c r="A6460" i="15"/>
  <c r="A6461" i="15"/>
  <c r="A6462" i="15"/>
  <c r="A6463" i="15"/>
  <c r="A6464" i="15"/>
  <c r="A6465" i="15"/>
  <c r="A6466" i="15"/>
  <c r="A6467" i="15"/>
  <c r="A6468" i="15"/>
  <c r="A6469" i="15"/>
  <c r="A6470" i="15"/>
  <c r="A6471" i="15"/>
  <c r="A6472" i="15"/>
  <c r="A6473" i="15"/>
  <c r="A6474" i="15"/>
  <c r="A6475" i="15"/>
  <c r="A6476" i="15"/>
  <c r="A6477" i="15"/>
  <c r="A6478" i="15"/>
  <c r="A6479" i="15"/>
  <c r="A6480" i="15"/>
  <c r="A6481" i="15"/>
  <c r="A6482" i="15"/>
  <c r="A6483" i="15"/>
  <c r="A6484" i="15"/>
  <c r="A6485" i="15"/>
  <c r="A6486" i="15"/>
  <c r="A6487" i="15"/>
  <c r="A6488" i="15"/>
  <c r="A6489" i="15"/>
  <c r="A6490" i="15"/>
  <c r="A6491" i="15"/>
  <c r="A6492" i="15"/>
  <c r="A6493" i="15"/>
  <c r="A6494" i="15"/>
  <c r="A6495" i="15"/>
  <c r="A6496" i="15"/>
  <c r="A6497" i="15"/>
  <c r="B6320" i="15"/>
  <c r="B6321" i="15"/>
  <c r="B6322" i="15"/>
  <c r="B6323" i="15"/>
  <c r="B6324" i="15"/>
  <c r="B6325" i="15"/>
  <c r="B6326" i="15"/>
  <c r="B6327" i="15"/>
  <c r="B6328" i="15"/>
  <c r="B6329" i="15"/>
  <c r="B6330" i="15"/>
  <c r="B6331" i="15"/>
  <c r="B6332" i="15"/>
  <c r="B6333" i="15"/>
  <c r="B6334" i="15"/>
  <c r="B6335" i="15"/>
  <c r="B6336" i="15"/>
  <c r="B6337" i="15"/>
  <c r="B6338" i="15"/>
  <c r="B6339" i="15"/>
  <c r="B6340" i="15"/>
  <c r="B6341" i="15"/>
  <c r="B6342" i="15"/>
  <c r="B6343" i="15"/>
  <c r="B6344" i="15"/>
  <c r="B6345" i="15"/>
  <c r="B6346" i="15"/>
  <c r="B6347" i="15"/>
  <c r="B6348" i="15"/>
  <c r="B6349" i="15"/>
  <c r="B6350" i="15"/>
  <c r="B6351" i="15"/>
  <c r="B6352" i="15"/>
  <c r="B6353" i="15"/>
  <c r="B6354" i="15"/>
  <c r="B6355" i="15"/>
  <c r="B6356" i="15"/>
  <c r="B6357" i="15"/>
  <c r="B6358" i="15"/>
  <c r="B6359" i="15"/>
  <c r="B6360" i="15"/>
  <c r="B6361" i="15"/>
  <c r="B6362" i="15"/>
  <c r="B6363" i="15"/>
  <c r="B6364" i="15"/>
  <c r="B6365" i="15"/>
  <c r="B6366" i="15"/>
  <c r="B6367" i="15"/>
  <c r="B6368" i="15"/>
  <c r="B6369" i="15"/>
  <c r="B6370" i="15"/>
  <c r="B6371" i="15"/>
  <c r="B6372" i="15"/>
  <c r="B6373" i="15"/>
  <c r="B6374" i="15"/>
  <c r="B6375" i="15"/>
  <c r="B6376" i="15"/>
  <c r="B6377" i="15"/>
  <c r="B6378" i="15"/>
  <c r="B6379" i="15"/>
  <c r="B6380" i="15"/>
  <c r="B6381" i="15"/>
  <c r="B6382" i="15"/>
  <c r="B6383" i="15"/>
  <c r="B6384" i="15"/>
  <c r="B6385" i="15"/>
  <c r="B6386" i="15"/>
  <c r="B6387" i="15"/>
  <c r="B6388" i="15"/>
  <c r="B6389" i="15"/>
  <c r="B6390" i="15"/>
  <c r="B6391" i="15"/>
  <c r="B6392" i="15"/>
  <c r="B6393" i="15"/>
  <c r="B6394" i="15"/>
  <c r="B6395" i="15"/>
  <c r="B6396" i="15"/>
  <c r="B6397" i="15"/>
  <c r="B6398" i="15"/>
  <c r="B6399" i="15"/>
  <c r="B6400" i="15"/>
  <c r="B6401" i="15"/>
  <c r="B6402" i="15"/>
  <c r="B6403" i="15"/>
  <c r="B6404" i="15"/>
  <c r="B6405" i="15"/>
  <c r="B6406" i="15"/>
  <c r="B6407" i="15"/>
  <c r="B6408" i="15"/>
  <c r="B6409" i="15"/>
  <c r="B6410" i="15"/>
  <c r="B6411" i="15"/>
  <c r="B6412" i="15"/>
  <c r="B6413" i="15"/>
  <c r="B6414" i="15"/>
  <c r="B6415" i="15"/>
  <c r="B6416" i="15"/>
  <c r="B6417" i="15"/>
  <c r="B6418" i="15"/>
  <c r="B6419" i="15"/>
  <c r="B6420" i="15"/>
  <c r="B6421" i="15"/>
  <c r="B6422" i="15"/>
  <c r="B6423" i="15"/>
  <c r="B6424" i="15"/>
  <c r="B6425" i="15"/>
  <c r="B6426" i="15"/>
  <c r="B6427" i="15"/>
  <c r="B6428" i="15"/>
  <c r="B6429" i="15"/>
  <c r="B6430" i="15"/>
  <c r="B6431" i="15"/>
  <c r="B6432" i="15"/>
  <c r="B6433" i="15"/>
  <c r="B6434" i="15"/>
  <c r="B6435" i="15"/>
  <c r="B6436" i="15"/>
  <c r="B6437" i="15"/>
  <c r="B6438" i="15"/>
  <c r="B6439" i="15"/>
  <c r="B6440" i="15"/>
  <c r="B6441" i="15"/>
  <c r="B6442" i="15"/>
  <c r="B6443" i="15"/>
  <c r="B6444" i="15"/>
  <c r="B6445" i="15"/>
  <c r="B6446" i="15"/>
  <c r="B6447" i="15"/>
  <c r="B6448" i="15"/>
  <c r="B6449" i="15"/>
  <c r="B6450" i="15"/>
  <c r="B6451" i="15"/>
  <c r="B6452" i="15"/>
  <c r="B6453" i="15"/>
  <c r="B6454" i="15"/>
  <c r="B6455" i="15"/>
  <c r="B6456" i="15"/>
  <c r="B6457" i="15"/>
  <c r="B6458" i="15"/>
  <c r="B6459" i="15"/>
  <c r="B6460" i="15"/>
  <c r="B6461" i="15"/>
  <c r="B6462" i="15"/>
  <c r="B6463" i="15"/>
  <c r="B6464" i="15"/>
  <c r="B6465" i="15"/>
  <c r="B6466" i="15"/>
  <c r="B6467" i="15"/>
  <c r="B6468" i="15"/>
  <c r="B6469" i="15"/>
  <c r="B6470" i="15"/>
  <c r="B6471" i="15"/>
  <c r="B6472" i="15"/>
  <c r="B6473" i="15"/>
  <c r="B6474" i="15"/>
  <c r="B6475" i="15"/>
  <c r="B6476" i="15"/>
  <c r="B6477" i="15"/>
  <c r="B6478" i="15"/>
  <c r="B6479" i="15"/>
  <c r="B6480" i="15"/>
  <c r="B6481" i="15"/>
  <c r="B6482" i="15"/>
  <c r="B6483" i="15"/>
  <c r="B6484" i="15"/>
  <c r="B6485" i="15"/>
  <c r="B6486" i="15"/>
  <c r="B6487" i="15"/>
  <c r="B6488" i="15"/>
  <c r="B6489" i="15"/>
  <c r="B6490" i="15"/>
  <c r="B6491" i="15"/>
  <c r="B6492" i="15"/>
  <c r="B6493" i="15"/>
  <c r="B6494" i="15"/>
  <c r="B6495" i="15"/>
  <c r="B6496" i="15"/>
  <c r="B6497" i="15"/>
  <c r="C6320" i="15"/>
  <c r="C6321" i="15"/>
  <c r="C6322" i="15"/>
  <c r="C6323" i="15"/>
  <c r="C6324" i="15"/>
  <c r="C6325" i="15"/>
  <c r="C6326" i="15"/>
  <c r="C6327" i="15"/>
  <c r="C6328" i="15"/>
  <c r="C6329" i="15"/>
  <c r="C6330" i="15"/>
  <c r="C6331" i="15"/>
  <c r="C6332" i="15"/>
  <c r="C6333" i="15"/>
  <c r="C6334" i="15"/>
  <c r="C6335" i="15"/>
  <c r="C6336" i="15"/>
  <c r="C6337" i="15"/>
  <c r="C6338" i="15"/>
  <c r="C6339" i="15"/>
  <c r="C6340" i="15"/>
  <c r="C6341" i="15"/>
  <c r="C6342" i="15"/>
  <c r="C6343" i="15"/>
  <c r="C6344" i="15"/>
  <c r="C6345" i="15"/>
  <c r="C6346" i="15"/>
  <c r="C6347" i="15"/>
  <c r="C6348" i="15"/>
  <c r="C6349" i="15"/>
  <c r="C6350" i="15"/>
  <c r="C6351" i="15"/>
  <c r="C6352" i="15"/>
  <c r="C6353" i="15"/>
  <c r="C6354" i="15"/>
  <c r="C6355" i="15"/>
  <c r="C6356" i="15"/>
  <c r="C6357" i="15"/>
  <c r="C6358" i="15"/>
  <c r="C6359" i="15"/>
  <c r="C6360" i="15"/>
  <c r="C6361" i="15"/>
  <c r="C6362" i="15"/>
  <c r="C6363" i="15"/>
  <c r="C6364" i="15"/>
  <c r="C6365" i="15"/>
  <c r="C6366" i="15"/>
  <c r="C6367" i="15"/>
  <c r="C6368" i="15"/>
  <c r="C6369" i="15"/>
  <c r="C6370" i="15"/>
  <c r="C6371" i="15"/>
  <c r="C6372" i="15"/>
  <c r="C6373" i="15"/>
  <c r="C6374" i="15"/>
  <c r="C6375" i="15"/>
  <c r="C6376" i="15"/>
  <c r="C6377" i="15"/>
  <c r="C6378" i="15"/>
  <c r="C6379" i="15"/>
  <c r="C6380" i="15"/>
  <c r="C6381" i="15"/>
  <c r="C6382" i="15"/>
  <c r="C6383" i="15"/>
  <c r="C6384" i="15"/>
  <c r="C6385" i="15"/>
  <c r="C6386" i="15"/>
  <c r="C6387" i="15"/>
  <c r="C6388" i="15"/>
  <c r="C6389" i="15"/>
  <c r="C6390" i="15"/>
  <c r="C6391" i="15"/>
  <c r="C6392" i="15"/>
  <c r="C6393" i="15"/>
  <c r="C6394" i="15"/>
  <c r="C6395" i="15"/>
  <c r="C6396" i="15"/>
  <c r="C6397" i="15"/>
  <c r="C6398" i="15"/>
  <c r="C6399" i="15"/>
  <c r="C6400" i="15"/>
  <c r="C6401" i="15"/>
  <c r="C6402" i="15"/>
  <c r="C6403" i="15"/>
  <c r="C6404" i="15"/>
  <c r="C6405" i="15"/>
  <c r="C6406" i="15"/>
  <c r="C6407" i="15"/>
  <c r="C6408" i="15"/>
  <c r="C6409" i="15"/>
  <c r="C6410" i="15"/>
  <c r="C6411" i="15"/>
  <c r="C6412" i="15"/>
  <c r="C6413" i="15"/>
  <c r="C6414" i="15"/>
  <c r="C6415" i="15"/>
  <c r="C6416" i="15"/>
  <c r="C6417" i="15"/>
  <c r="C6418" i="15"/>
  <c r="C6419" i="15"/>
  <c r="C6420" i="15"/>
  <c r="C6421" i="15"/>
  <c r="C6422" i="15"/>
  <c r="C6423" i="15"/>
  <c r="C6424" i="15"/>
  <c r="C6425" i="15"/>
  <c r="C6426" i="15"/>
  <c r="C6427" i="15"/>
  <c r="C6428" i="15"/>
  <c r="C6429" i="15"/>
  <c r="C6430" i="15"/>
  <c r="C6431" i="15"/>
  <c r="C6432" i="15"/>
  <c r="C6433" i="15"/>
  <c r="C6434" i="15"/>
  <c r="C6435" i="15"/>
  <c r="C6436" i="15"/>
  <c r="C6437" i="15"/>
  <c r="C6438" i="15"/>
  <c r="C6439" i="15"/>
  <c r="C6440" i="15"/>
  <c r="C6441" i="15"/>
  <c r="C6442" i="15"/>
  <c r="C6443" i="15"/>
  <c r="C6444" i="15"/>
  <c r="C6445" i="15"/>
  <c r="C6446" i="15"/>
  <c r="C6447" i="15"/>
  <c r="C6448" i="15"/>
  <c r="C6449" i="15"/>
  <c r="C6450" i="15"/>
  <c r="C6451" i="15"/>
  <c r="C6452" i="15"/>
  <c r="C6453" i="15"/>
  <c r="C6454" i="15"/>
  <c r="C6455" i="15"/>
  <c r="C6456" i="15"/>
  <c r="C6457" i="15"/>
  <c r="C6458" i="15"/>
  <c r="C6459" i="15"/>
  <c r="C6460" i="15"/>
  <c r="C6461" i="15"/>
  <c r="C6462" i="15"/>
  <c r="C6463" i="15"/>
  <c r="C6464" i="15"/>
  <c r="C6465" i="15"/>
  <c r="C6466" i="15"/>
  <c r="C6467" i="15"/>
  <c r="C6468" i="15"/>
  <c r="C6469" i="15"/>
  <c r="C6470" i="15"/>
  <c r="C6471" i="15"/>
  <c r="C6472" i="15"/>
  <c r="C6473" i="15"/>
  <c r="C6474" i="15"/>
  <c r="C6475" i="15"/>
  <c r="C6476" i="15"/>
  <c r="C6477" i="15"/>
  <c r="C6478" i="15"/>
  <c r="C6479" i="15"/>
  <c r="C6480" i="15"/>
  <c r="C6481" i="15"/>
  <c r="C6482" i="15"/>
  <c r="C6483" i="15"/>
  <c r="C6484" i="15"/>
  <c r="C6485" i="15"/>
  <c r="C6486" i="15"/>
  <c r="C6487" i="15"/>
  <c r="C6488" i="15"/>
  <c r="C6489" i="15"/>
  <c r="C6490" i="15"/>
  <c r="C6491" i="15"/>
  <c r="C6492" i="15"/>
  <c r="C6493" i="15"/>
  <c r="C6494" i="15"/>
  <c r="C6495" i="15"/>
  <c r="C6496" i="15"/>
  <c r="C6497" i="15"/>
  <c r="D6320" i="15"/>
  <c r="D6321" i="15"/>
  <c r="D6322" i="15"/>
  <c r="D6323" i="15"/>
  <c r="D6324" i="15"/>
  <c r="D6325" i="15"/>
  <c r="D6326" i="15"/>
  <c r="D6327" i="15"/>
  <c r="D6328" i="15"/>
  <c r="D6329" i="15"/>
  <c r="D6330" i="15"/>
  <c r="D6331" i="15"/>
  <c r="D6332" i="15"/>
  <c r="D6333" i="15"/>
  <c r="D6334" i="15"/>
  <c r="D6335" i="15"/>
  <c r="D6336" i="15"/>
  <c r="D6337" i="15"/>
  <c r="D6338" i="15"/>
  <c r="D6339" i="15"/>
  <c r="D6340" i="15"/>
  <c r="D6341" i="15"/>
  <c r="D6342" i="15"/>
  <c r="D6343" i="15"/>
  <c r="D6344" i="15"/>
  <c r="D6345" i="15"/>
  <c r="D6346" i="15"/>
  <c r="D6347" i="15"/>
  <c r="D6348" i="15"/>
  <c r="D6349" i="15"/>
  <c r="D6350" i="15"/>
  <c r="D6351" i="15"/>
  <c r="D6352" i="15"/>
  <c r="D6353" i="15"/>
  <c r="D6354" i="15"/>
  <c r="D6355" i="15"/>
  <c r="D6356" i="15"/>
  <c r="D6357" i="15"/>
  <c r="D6358" i="15"/>
  <c r="D6359" i="15"/>
  <c r="D6360" i="15"/>
  <c r="D6361" i="15"/>
  <c r="D6362" i="15"/>
  <c r="D6363" i="15"/>
  <c r="D6364" i="15"/>
  <c r="D6365" i="15"/>
  <c r="D6366" i="15"/>
  <c r="D6367" i="15"/>
  <c r="D6368" i="15"/>
  <c r="D6369" i="15"/>
  <c r="D6370" i="15"/>
  <c r="D6371" i="15"/>
  <c r="D6372" i="15"/>
  <c r="D6373" i="15"/>
  <c r="D6374" i="15"/>
  <c r="D6375" i="15"/>
  <c r="D6376" i="15"/>
  <c r="D6377" i="15"/>
  <c r="D6378" i="15"/>
  <c r="D6379" i="15"/>
  <c r="D6380" i="15"/>
  <c r="D6381" i="15"/>
  <c r="D6382" i="15"/>
  <c r="D6383" i="15"/>
  <c r="D6384" i="15"/>
  <c r="D6385" i="15"/>
  <c r="D6386" i="15"/>
  <c r="D6387" i="15"/>
  <c r="D6388" i="15"/>
  <c r="D6389" i="15"/>
  <c r="D6390" i="15"/>
  <c r="D6391" i="15"/>
  <c r="D6392" i="15"/>
  <c r="D6393" i="15"/>
  <c r="D6394" i="15"/>
  <c r="D6395" i="15"/>
  <c r="D6396" i="15"/>
  <c r="D6397" i="15"/>
  <c r="D6398" i="15"/>
  <c r="D6399" i="15"/>
  <c r="D6400" i="15"/>
  <c r="D6401" i="15"/>
  <c r="D6402" i="15"/>
  <c r="D6403" i="15"/>
  <c r="D6404" i="15"/>
  <c r="D6405" i="15"/>
  <c r="D6406" i="15"/>
  <c r="D6407" i="15"/>
  <c r="D6408" i="15"/>
  <c r="D6409" i="15"/>
  <c r="D6410" i="15"/>
  <c r="D6411" i="15"/>
  <c r="D6412" i="15"/>
  <c r="D6413" i="15"/>
  <c r="D6414" i="15"/>
  <c r="D6415" i="15"/>
  <c r="D6416" i="15"/>
  <c r="D6417" i="15"/>
  <c r="D6418" i="15"/>
  <c r="D6419" i="15"/>
  <c r="D6420" i="15"/>
  <c r="D6421" i="15"/>
  <c r="D6422" i="15"/>
  <c r="D6423" i="15"/>
  <c r="D6424" i="15"/>
  <c r="D6425" i="15"/>
  <c r="D6426" i="15"/>
  <c r="D6427" i="15"/>
  <c r="D6428" i="15"/>
  <c r="D6429" i="15"/>
  <c r="D6430" i="15"/>
  <c r="D6431" i="15"/>
  <c r="D6432" i="15"/>
  <c r="D6433" i="15"/>
  <c r="D6434" i="15"/>
  <c r="D6435" i="15"/>
  <c r="D6436" i="15"/>
  <c r="D6437" i="15"/>
  <c r="D6438" i="15"/>
  <c r="D6439" i="15"/>
  <c r="D6440" i="15"/>
  <c r="D6441" i="15"/>
  <c r="D6442" i="15"/>
  <c r="D6443" i="15"/>
  <c r="D6444" i="15"/>
  <c r="D6445" i="15"/>
  <c r="D6446" i="15"/>
  <c r="D6447" i="15"/>
  <c r="D6448" i="15"/>
  <c r="D6449" i="15"/>
  <c r="D6450" i="15"/>
  <c r="D6451" i="15"/>
  <c r="D6452" i="15"/>
  <c r="D6453" i="15"/>
  <c r="D6454" i="15"/>
  <c r="D6455" i="15"/>
  <c r="D6456" i="15"/>
  <c r="D6457" i="15"/>
  <c r="D6458" i="15"/>
  <c r="D6459" i="15"/>
  <c r="D6460" i="15"/>
  <c r="D6461" i="15"/>
  <c r="D6462" i="15"/>
  <c r="D6463" i="15"/>
  <c r="D6464" i="15"/>
  <c r="D6465" i="15"/>
  <c r="D6466" i="15"/>
  <c r="D6467" i="15"/>
  <c r="D6468" i="15"/>
  <c r="D6469" i="15"/>
  <c r="D6470" i="15"/>
  <c r="D6471" i="15"/>
  <c r="D6472" i="15"/>
  <c r="D6473" i="15"/>
  <c r="D6474" i="15"/>
  <c r="D6475" i="15"/>
  <c r="D6476" i="15"/>
  <c r="D6477" i="15"/>
  <c r="D6478" i="15"/>
  <c r="D6479" i="15"/>
  <c r="D6480" i="15"/>
  <c r="D6481" i="15"/>
  <c r="D6482" i="15"/>
  <c r="D6483" i="15"/>
  <c r="D6484" i="15"/>
  <c r="D6485" i="15"/>
  <c r="D6486" i="15"/>
  <c r="D6487" i="15"/>
  <c r="D6488" i="15"/>
  <c r="D6489" i="15"/>
  <c r="D6490" i="15"/>
  <c r="D6491" i="15"/>
  <c r="D6492" i="15"/>
  <c r="D6493" i="15"/>
  <c r="D6494" i="15"/>
  <c r="D6495" i="15"/>
  <c r="D6496" i="15"/>
  <c r="D6497" i="15"/>
  <c r="E6320" i="15"/>
  <c r="E6321" i="15"/>
  <c r="E6322" i="15"/>
  <c r="E6323" i="15"/>
  <c r="E6324" i="15"/>
  <c r="E6325" i="15"/>
  <c r="E6326" i="15"/>
  <c r="E6327" i="15"/>
  <c r="E6328" i="15"/>
  <c r="E6329" i="15"/>
  <c r="E6330" i="15"/>
  <c r="E6331" i="15"/>
  <c r="E6332" i="15"/>
  <c r="E6333" i="15"/>
  <c r="E6334" i="15"/>
  <c r="E6335" i="15"/>
  <c r="E6336" i="15"/>
  <c r="E6337" i="15"/>
  <c r="E6338" i="15"/>
  <c r="E6339" i="15"/>
  <c r="E6340" i="15"/>
  <c r="E6341" i="15"/>
  <c r="E6342" i="15"/>
  <c r="E6343" i="15"/>
  <c r="E6344" i="15"/>
  <c r="E6345" i="15"/>
  <c r="E6346" i="15"/>
  <c r="E6347" i="15"/>
  <c r="E6348" i="15"/>
  <c r="E6349" i="15"/>
  <c r="E6350" i="15"/>
  <c r="E6351" i="15"/>
  <c r="E6352" i="15"/>
  <c r="E6353" i="15"/>
  <c r="E6354" i="15"/>
  <c r="E6355" i="15"/>
  <c r="E6356" i="15"/>
  <c r="E6357" i="15"/>
  <c r="E6358" i="15"/>
  <c r="E6359" i="15"/>
  <c r="E6360" i="15"/>
  <c r="E6361" i="15"/>
  <c r="E6362" i="15"/>
  <c r="E6363" i="15"/>
  <c r="E6364" i="15"/>
  <c r="E6365" i="15"/>
  <c r="E6366" i="15"/>
  <c r="E6367" i="15"/>
  <c r="E6368" i="15"/>
  <c r="E6369" i="15"/>
  <c r="E6370" i="15"/>
  <c r="E6371" i="15"/>
  <c r="E6372" i="15"/>
  <c r="E6373" i="15"/>
  <c r="E6374" i="15"/>
  <c r="E6375" i="15"/>
  <c r="E6376" i="15"/>
  <c r="E6377" i="15"/>
  <c r="E6378" i="15"/>
  <c r="E6379" i="15"/>
  <c r="E6380" i="15"/>
  <c r="E6381" i="15"/>
  <c r="E6382" i="15"/>
  <c r="E6383" i="15"/>
  <c r="E6384" i="15"/>
  <c r="E6385" i="15"/>
  <c r="E6386" i="15"/>
  <c r="E6387" i="15"/>
  <c r="E6388" i="15"/>
  <c r="E6389" i="15"/>
  <c r="E6390" i="15"/>
  <c r="E6391" i="15"/>
  <c r="E6392" i="15"/>
  <c r="E6393" i="15"/>
  <c r="E6394" i="15"/>
  <c r="E6395" i="15"/>
  <c r="E6396" i="15"/>
  <c r="E6397" i="15"/>
  <c r="E6398" i="15"/>
  <c r="E6399" i="15"/>
  <c r="E6400" i="15"/>
  <c r="E6401" i="15"/>
  <c r="E6402" i="15"/>
  <c r="E6403" i="15"/>
  <c r="E6404" i="15"/>
  <c r="E6405" i="15"/>
  <c r="E6406" i="15"/>
  <c r="E6407" i="15"/>
  <c r="E6408" i="15"/>
  <c r="E6409" i="15"/>
  <c r="E6410" i="15"/>
  <c r="E6411" i="15"/>
  <c r="E6412" i="15"/>
  <c r="E6413" i="15"/>
  <c r="E6414" i="15"/>
  <c r="E6415" i="15"/>
  <c r="E6416" i="15"/>
  <c r="E6417" i="15"/>
  <c r="E6418" i="15"/>
  <c r="E6419" i="15"/>
  <c r="E6420" i="15"/>
  <c r="E6421" i="15"/>
  <c r="E6422" i="15"/>
  <c r="E6423" i="15"/>
  <c r="E6424" i="15"/>
  <c r="E6425" i="15"/>
  <c r="E6426" i="15"/>
  <c r="E6427" i="15"/>
  <c r="E6428" i="15"/>
  <c r="E6429" i="15"/>
  <c r="E6430" i="15"/>
  <c r="E6431" i="15"/>
  <c r="E6432" i="15"/>
  <c r="E6433" i="15"/>
  <c r="E6434" i="15"/>
  <c r="E6435" i="15"/>
  <c r="E6436" i="15"/>
  <c r="E6437" i="15"/>
  <c r="E6438" i="15"/>
  <c r="E6439" i="15"/>
  <c r="E6440" i="15"/>
  <c r="E6441" i="15"/>
  <c r="E6442" i="15"/>
  <c r="E6443" i="15"/>
  <c r="E6444" i="15"/>
  <c r="E6445" i="15"/>
  <c r="E6446" i="15"/>
  <c r="E6447" i="15"/>
  <c r="E6448" i="15"/>
  <c r="E6449" i="15"/>
  <c r="E6450" i="15"/>
  <c r="E6451" i="15"/>
  <c r="E6452" i="15"/>
  <c r="E6453" i="15"/>
  <c r="E6454" i="15"/>
  <c r="E6455" i="15"/>
  <c r="E6456" i="15"/>
  <c r="E6457" i="15"/>
  <c r="E6458" i="15"/>
  <c r="E6459" i="15"/>
  <c r="E6460" i="15"/>
  <c r="E6461" i="15"/>
  <c r="E6462" i="15"/>
  <c r="E6463" i="15"/>
  <c r="E6464" i="15"/>
  <c r="E6465" i="15"/>
  <c r="E6466" i="15"/>
  <c r="E6467" i="15"/>
  <c r="E6468" i="15"/>
  <c r="E6469" i="15"/>
  <c r="E6470" i="15"/>
  <c r="E6471" i="15"/>
  <c r="E6472" i="15"/>
  <c r="E6473" i="15"/>
  <c r="E6474" i="15"/>
  <c r="E6475" i="15"/>
  <c r="E6476" i="15"/>
  <c r="E6477" i="15"/>
  <c r="E6478" i="15"/>
  <c r="E6479" i="15"/>
  <c r="E6480" i="15"/>
  <c r="E6481" i="15"/>
  <c r="E6482" i="15"/>
  <c r="E6483" i="15"/>
  <c r="E6484" i="15"/>
  <c r="E6485" i="15"/>
  <c r="E6486" i="15"/>
  <c r="E6487" i="15"/>
  <c r="E6488" i="15"/>
  <c r="E6489" i="15"/>
  <c r="E6490" i="15"/>
  <c r="E6491" i="15"/>
  <c r="E6492" i="15"/>
  <c r="E6493" i="15"/>
  <c r="E6494" i="15"/>
  <c r="E6495" i="15"/>
  <c r="E6496" i="15"/>
  <c r="E6497" i="15"/>
  <c r="G6320" i="15"/>
  <c r="G6321" i="15"/>
  <c r="G6322" i="15"/>
  <c r="G6323" i="15"/>
  <c r="G6324" i="15"/>
  <c r="G6325" i="15"/>
  <c r="G6326" i="15"/>
  <c r="G6327" i="15"/>
  <c r="G6328" i="15"/>
  <c r="G6329" i="15"/>
  <c r="G6330" i="15"/>
  <c r="G6331" i="15"/>
  <c r="G6332" i="15"/>
  <c r="G6333" i="15"/>
  <c r="G6334" i="15"/>
  <c r="G6335" i="15"/>
  <c r="G6336" i="15"/>
  <c r="G6337" i="15"/>
  <c r="G6338" i="15"/>
  <c r="G6339" i="15"/>
  <c r="G6340" i="15"/>
  <c r="G6341" i="15"/>
  <c r="G6342" i="15"/>
  <c r="G6343" i="15"/>
  <c r="G6344" i="15"/>
  <c r="G6345" i="15"/>
  <c r="G6346" i="15"/>
  <c r="G6347" i="15"/>
  <c r="G6348" i="15"/>
  <c r="G6349" i="15"/>
  <c r="G6350" i="15"/>
  <c r="G6351" i="15"/>
  <c r="G6352" i="15"/>
  <c r="G6353" i="15"/>
  <c r="G6354" i="15"/>
  <c r="G6355" i="15"/>
  <c r="G6356" i="15"/>
  <c r="G6357" i="15"/>
  <c r="G6358" i="15"/>
  <c r="G6359" i="15"/>
  <c r="G6360" i="15"/>
  <c r="G6361" i="15"/>
  <c r="G6362" i="15"/>
  <c r="G6363" i="15"/>
  <c r="G6364" i="15"/>
  <c r="G6365" i="15"/>
  <c r="G6366" i="15"/>
  <c r="G6367" i="15"/>
  <c r="G6368" i="15"/>
  <c r="G6369" i="15"/>
  <c r="G6370" i="15"/>
  <c r="G6371" i="15"/>
  <c r="G6372" i="15"/>
  <c r="G6373" i="15"/>
  <c r="G6374" i="15"/>
  <c r="G6375" i="15"/>
  <c r="G6376" i="15"/>
  <c r="G6377" i="15"/>
  <c r="G6378" i="15"/>
  <c r="G6379" i="15"/>
  <c r="G6380" i="15"/>
  <c r="G6381" i="15"/>
  <c r="G6382" i="15"/>
  <c r="G6383" i="15"/>
  <c r="G6384" i="15"/>
  <c r="G6385" i="15"/>
  <c r="G6386" i="15"/>
  <c r="G6387" i="15"/>
  <c r="G6388" i="15"/>
  <c r="G6389" i="15"/>
  <c r="G6390" i="15"/>
  <c r="G6391" i="15"/>
  <c r="G6392" i="15"/>
  <c r="G6393" i="15"/>
  <c r="G6394" i="15"/>
  <c r="G6395" i="15"/>
  <c r="G6396" i="15"/>
  <c r="G6397" i="15"/>
  <c r="G6398" i="15"/>
  <c r="G6399" i="15"/>
  <c r="G6400" i="15"/>
  <c r="G6401" i="15"/>
  <c r="G6402" i="15"/>
  <c r="G6403" i="15"/>
  <c r="G6404" i="15"/>
  <c r="G6405" i="15"/>
  <c r="G6406" i="15"/>
  <c r="G6407" i="15"/>
  <c r="G6408" i="15"/>
  <c r="G6409" i="15"/>
  <c r="G6410" i="15"/>
  <c r="G6411" i="15"/>
  <c r="G6412" i="15"/>
  <c r="G6413" i="15"/>
  <c r="G6414" i="15"/>
  <c r="G6415" i="15"/>
  <c r="G6416" i="15"/>
  <c r="G6417" i="15"/>
  <c r="G6418" i="15"/>
  <c r="G6419" i="15"/>
  <c r="G6420" i="15"/>
  <c r="G6421" i="15"/>
  <c r="G6422" i="15"/>
  <c r="G6423" i="15"/>
  <c r="G6424" i="15"/>
  <c r="G6425" i="15"/>
  <c r="G6426" i="15"/>
  <c r="G6427" i="15"/>
  <c r="G6428" i="15"/>
  <c r="G6429" i="15"/>
  <c r="G6430" i="15"/>
  <c r="G6431" i="15"/>
  <c r="G6432" i="15"/>
  <c r="G6433" i="15"/>
  <c r="G6434" i="15"/>
  <c r="G6435" i="15"/>
  <c r="G6436" i="15"/>
  <c r="G6437" i="15"/>
  <c r="G6438" i="15"/>
  <c r="G6439" i="15"/>
  <c r="G6440" i="15"/>
  <c r="G6441" i="15"/>
  <c r="G6442" i="15"/>
  <c r="G6443" i="15"/>
  <c r="G6444" i="15"/>
  <c r="G6445" i="15"/>
  <c r="G6446" i="15"/>
  <c r="G6447" i="15"/>
  <c r="G6448" i="15"/>
  <c r="G6449" i="15"/>
  <c r="G6450" i="15"/>
  <c r="G6451" i="15"/>
  <c r="G6452" i="15"/>
  <c r="G6453" i="15"/>
  <c r="G6454" i="15"/>
  <c r="G6455" i="15"/>
  <c r="G6456" i="15"/>
  <c r="G6457" i="15"/>
  <c r="G6458" i="15"/>
  <c r="G6459" i="15"/>
  <c r="G6460" i="15"/>
  <c r="G6461" i="15"/>
  <c r="G6462" i="15"/>
  <c r="G6463" i="15"/>
  <c r="G6464" i="15"/>
  <c r="G6465" i="15"/>
  <c r="G6466" i="15"/>
  <c r="G6467" i="15"/>
  <c r="G6468" i="15"/>
  <c r="G6469" i="15"/>
  <c r="G6470" i="15"/>
  <c r="G6471" i="15"/>
  <c r="G6472" i="15"/>
  <c r="G6473" i="15"/>
  <c r="G6474" i="15"/>
  <c r="G6475" i="15"/>
  <c r="G6476" i="15"/>
  <c r="G6477" i="15"/>
  <c r="G6478" i="15"/>
  <c r="G6479" i="15"/>
  <c r="G6480" i="15"/>
  <c r="G6481" i="15"/>
  <c r="G6482" i="15"/>
  <c r="G6483" i="15"/>
  <c r="G6484" i="15"/>
  <c r="G6485" i="15"/>
  <c r="G6486" i="15"/>
  <c r="G6487" i="15"/>
  <c r="G6488" i="15"/>
  <c r="G6489" i="15"/>
  <c r="G6490" i="15"/>
  <c r="G6491" i="15"/>
  <c r="G6492" i="15"/>
  <c r="G6493" i="15"/>
  <c r="G6494" i="15"/>
  <c r="G6495" i="15"/>
  <c r="G6496" i="15"/>
  <c r="G6497" i="15"/>
  <c r="V2503" i="13"/>
  <c r="V2422" i="13"/>
  <c r="V2423" i="13"/>
  <c r="V2424" i="13"/>
  <c r="V2425" i="13"/>
  <c r="V2426" i="13"/>
  <c r="V2427" i="13"/>
  <c r="V2428" i="13"/>
  <c r="V2429" i="13"/>
  <c r="V2430" i="13"/>
  <c r="V2431" i="13"/>
  <c r="V2432" i="13"/>
  <c r="V2433" i="13"/>
  <c r="V2434" i="13"/>
  <c r="V2435" i="13"/>
  <c r="V2436" i="13"/>
  <c r="V2437" i="13"/>
  <c r="V2438" i="13"/>
  <c r="V2439" i="13"/>
  <c r="V2440" i="13"/>
  <c r="V2441" i="13"/>
  <c r="V2442" i="13"/>
  <c r="V2443" i="13"/>
  <c r="V2444" i="13"/>
  <c r="V2445" i="13"/>
  <c r="V2446" i="13"/>
  <c r="V2447" i="13"/>
  <c r="V2448" i="13"/>
  <c r="V2449" i="13"/>
  <c r="V2450" i="13"/>
  <c r="V2451" i="13"/>
  <c r="V2452" i="13"/>
  <c r="V2453" i="13"/>
  <c r="V2454" i="13"/>
  <c r="V2455" i="13"/>
  <c r="V2456" i="13"/>
  <c r="V2457" i="13"/>
  <c r="V2458" i="13"/>
  <c r="V2459" i="13"/>
  <c r="V2460" i="13"/>
  <c r="V2461" i="13"/>
  <c r="V2462" i="13"/>
  <c r="V2463" i="13"/>
  <c r="V2464" i="13"/>
  <c r="V2465" i="13"/>
  <c r="V2466" i="13"/>
  <c r="V2467" i="13"/>
  <c r="V2468" i="13"/>
  <c r="V2469" i="13"/>
  <c r="V2470" i="13"/>
  <c r="V2471" i="13"/>
  <c r="V2472" i="13"/>
  <c r="V2473" i="13"/>
  <c r="V2474" i="13"/>
  <c r="V2475" i="13"/>
  <c r="V2476" i="13"/>
  <c r="V2477" i="13"/>
  <c r="V2478" i="13"/>
  <c r="V2479" i="13"/>
  <c r="V2480" i="13"/>
  <c r="V2481" i="13"/>
  <c r="V2482" i="13"/>
  <c r="V2483" i="13"/>
  <c r="V2484" i="13"/>
  <c r="V2485" i="13"/>
  <c r="V2486" i="13"/>
  <c r="V2487" i="13"/>
  <c r="V2488" i="13"/>
  <c r="V2489" i="13"/>
  <c r="V2490" i="13"/>
  <c r="V2491" i="13"/>
  <c r="V2492" i="13"/>
  <c r="V2493" i="13"/>
  <c r="V2494" i="13"/>
  <c r="V2495" i="13"/>
  <c r="V2496" i="13"/>
  <c r="V2497" i="13"/>
  <c r="V2498" i="13"/>
  <c r="V2499" i="13"/>
  <c r="V2500" i="13"/>
  <c r="V2501" i="13"/>
  <c r="V2502" i="13"/>
  <c r="V2504" i="13"/>
  <c r="V2505" i="13"/>
  <c r="V2506" i="13"/>
  <c r="V2507" i="13"/>
  <c r="V2508" i="13"/>
  <c r="V2509" i="13"/>
  <c r="V2510" i="13"/>
  <c r="V2511" i="13"/>
  <c r="V2512" i="13"/>
  <c r="V2513" i="13"/>
  <c r="V2514" i="13"/>
  <c r="V2515" i="13"/>
  <c r="V2516" i="13"/>
  <c r="V2517" i="13"/>
  <c r="V2518" i="13"/>
  <c r="V2519" i="13"/>
  <c r="V2520" i="13"/>
  <c r="V2521" i="13"/>
  <c r="V2522" i="13"/>
  <c r="V2523" i="13"/>
  <c r="V2524" i="13"/>
  <c r="V2525" i="13"/>
  <c r="V2526" i="13"/>
  <c r="V2527" i="13"/>
  <c r="V2528" i="13"/>
  <c r="V2529" i="13"/>
  <c r="V2530" i="13"/>
  <c r="V2531" i="13"/>
  <c r="V2532" i="13"/>
  <c r="V2533" i="13"/>
  <c r="V2534" i="13"/>
  <c r="V2535" i="13"/>
  <c r="V2536" i="13"/>
  <c r="V2537" i="13"/>
  <c r="V2538" i="13"/>
  <c r="V2539" i="13"/>
  <c r="V2540" i="13"/>
  <c r="V2541" i="13"/>
  <c r="V2542" i="13"/>
  <c r="V2543" i="13"/>
  <c r="V2544" i="13"/>
  <c r="V2545" i="13"/>
  <c r="V2546" i="13"/>
  <c r="V2547" i="13"/>
  <c r="V2548" i="13"/>
  <c r="V2549" i="13"/>
  <c r="V2550" i="13"/>
  <c r="V2551" i="13"/>
  <c r="V2552" i="13"/>
  <c r="V2553" i="13"/>
  <c r="V2554" i="13"/>
  <c r="V2555" i="13"/>
  <c r="V2556" i="13"/>
  <c r="V2557" i="13"/>
  <c r="V2558" i="13"/>
  <c r="V2559" i="13"/>
  <c r="V2560" i="13"/>
  <c r="V2561" i="13"/>
  <c r="V2562" i="13"/>
  <c r="V2563" i="13"/>
  <c r="V2564" i="13"/>
  <c r="V2565" i="13"/>
  <c r="V2566" i="13"/>
  <c r="V2567" i="13"/>
  <c r="V2568" i="13"/>
  <c r="V2569" i="13"/>
  <c r="V2570" i="13"/>
  <c r="V2571" i="13"/>
  <c r="V2572" i="13"/>
  <c r="V2573" i="13"/>
  <c r="V2574" i="13"/>
  <c r="V2575" i="13"/>
  <c r="V2576" i="13"/>
  <c r="V2577" i="13"/>
  <c r="V2578" i="13"/>
  <c r="V2579" i="13"/>
  <c r="V2580" i="13"/>
  <c r="V2581" i="13"/>
  <c r="V2582" i="13"/>
  <c r="V2583" i="13"/>
  <c r="V2584" i="13"/>
  <c r="V2585" i="13"/>
  <c r="V2586" i="13"/>
  <c r="V2587" i="13"/>
  <c r="V2588" i="13"/>
  <c r="V2589" i="13"/>
  <c r="V2590" i="13"/>
  <c r="V2591" i="13"/>
  <c r="V2592" i="13"/>
  <c r="V2593" i="13"/>
  <c r="V2594" i="13"/>
  <c r="V2595" i="13"/>
  <c r="V2596" i="13"/>
  <c r="V2597" i="13"/>
  <c r="V2598" i="13"/>
  <c r="V2599" i="13"/>
  <c r="V2600" i="13"/>
  <c r="V2601" i="13"/>
  <c r="V2602" i="13"/>
  <c r="V2421" i="13"/>
  <c r="A1190" i="14"/>
  <c r="A1191" i="14"/>
  <c r="A1192" i="14"/>
  <c r="A1193" i="14"/>
  <c r="A1194" i="14"/>
  <c r="A1195" i="14"/>
  <c r="A1196" i="14"/>
  <c r="A1197" i="14"/>
  <c r="A1198" i="14"/>
  <c r="A1199" i="14"/>
  <c r="A1200" i="14"/>
  <c r="A1201" i="14"/>
  <c r="A1202" i="14"/>
  <c r="A1203" i="14"/>
  <c r="A1204" i="14"/>
  <c r="A1205" i="14"/>
  <c r="A1206" i="14"/>
  <c r="A1207" i="14"/>
  <c r="A1208" i="14"/>
  <c r="A1209" i="14"/>
  <c r="A1210" i="14"/>
  <c r="A1211" i="14"/>
  <c r="A1212" i="14"/>
  <c r="A1213" i="14"/>
  <c r="A1214" i="14"/>
  <c r="A1215" i="14"/>
  <c r="A1216" i="14"/>
  <c r="A1217" i="14"/>
  <c r="A1218" i="14"/>
  <c r="A1219" i="14"/>
  <c r="A1220" i="14"/>
  <c r="A1221" i="14"/>
  <c r="A1222" i="14"/>
  <c r="A1223" i="14"/>
  <c r="A1224" i="14"/>
  <c r="A1225" i="14"/>
  <c r="A1226" i="14"/>
  <c r="A1227" i="14"/>
  <c r="A1228" i="14"/>
  <c r="A1229" i="14"/>
  <c r="A1230" i="14"/>
  <c r="A1231" i="14"/>
  <c r="A1232" i="14"/>
  <c r="A1233" i="14"/>
  <c r="A1234" i="14"/>
  <c r="A1235" i="14"/>
  <c r="A1236" i="14"/>
  <c r="A1237" i="14"/>
  <c r="A1238" i="14"/>
  <c r="A1239" i="14"/>
  <c r="A1240" i="14"/>
  <c r="A1241" i="14"/>
  <c r="A1242" i="14"/>
  <c r="A1243" i="14"/>
  <c r="A1244" i="14"/>
  <c r="A1245" i="14"/>
  <c r="A1246" i="14"/>
  <c r="A1247" i="14"/>
  <c r="A1248" i="14"/>
  <c r="A1249" i="14"/>
  <c r="A1250" i="14"/>
  <c r="A1251" i="14"/>
  <c r="A1252" i="14"/>
  <c r="A1253" i="14"/>
  <c r="A1254" i="14"/>
  <c r="A1255" i="14"/>
  <c r="A1256" i="14"/>
  <c r="A1257" i="14"/>
  <c r="A1258" i="14"/>
  <c r="A1259" i="14"/>
  <c r="A1260" i="14"/>
  <c r="A1261" i="14"/>
  <c r="A1262" i="14"/>
  <c r="A1263" i="14"/>
  <c r="A1264" i="14"/>
  <c r="A1265" i="14"/>
  <c r="A1266" i="14"/>
  <c r="A1267" i="14"/>
  <c r="A1268" i="14"/>
  <c r="A1269" i="14"/>
  <c r="A1270" i="14"/>
  <c r="A1271" i="14"/>
  <c r="A1272" i="14"/>
  <c r="A1273" i="14"/>
  <c r="A1274" i="14"/>
  <c r="A1275" i="14"/>
  <c r="A1276" i="14"/>
  <c r="A1277" i="14"/>
  <c r="A1278" i="14"/>
  <c r="A1279" i="14"/>
  <c r="A1280" i="14"/>
  <c r="A1281" i="14"/>
  <c r="A1282" i="14"/>
  <c r="A1283" i="14"/>
  <c r="A1284" i="14"/>
  <c r="A1285" i="14"/>
  <c r="A1286" i="14"/>
  <c r="A1287" i="14"/>
  <c r="A1288" i="14"/>
  <c r="A1289" i="14"/>
  <c r="A1290" i="14"/>
  <c r="A1291" i="14"/>
  <c r="A1292" i="14"/>
  <c r="A1293" i="14"/>
  <c r="A1294" i="14"/>
  <c r="A1295" i="14"/>
  <c r="A1296" i="14"/>
  <c r="A1297" i="14"/>
  <c r="A1298" i="14"/>
  <c r="A1299" i="14"/>
  <c r="A1300" i="14"/>
  <c r="A1301" i="14"/>
  <c r="A1302" i="14"/>
  <c r="A1303" i="14"/>
  <c r="A1304" i="14"/>
  <c r="A1305" i="14"/>
  <c r="A1306" i="14"/>
  <c r="A1307" i="14"/>
  <c r="A1308" i="14"/>
  <c r="A1309" i="14"/>
  <c r="A1310" i="14"/>
  <c r="A1311" i="14"/>
  <c r="A1312" i="14"/>
  <c r="A1313" i="14"/>
  <c r="A1314" i="14"/>
  <c r="R1190" i="14"/>
  <c r="R1191" i="14"/>
  <c r="R1192" i="14"/>
  <c r="R1193" i="14"/>
  <c r="R1194" i="14"/>
  <c r="R1195" i="14"/>
  <c r="R1196" i="14"/>
  <c r="R1197" i="14"/>
  <c r="R1198" i="14"/>
  <c r="R1199" i="14"/>
  <c r="R1200" i="14"/>
  <c r="R1201" i="14"/>
  <c r="R1202" i="14"/>
  <c r="R1203" i="14"/>
  <c r="R1204" i="14"/>
  <c r="R1205" i="14"/>
  <c r="R1206" i="14"/>
  <c r="R1207" i="14"/>
  <c r="R1208" i="14"/>
  <c r="R1209" i="14"/>
  <c r="R1210" i="14"/>
  <c r="R1211" i="14"/>
  <c r="R1212" i="14"/>
  <c r="R1213" i="14"/>
  <c r="R1214" i="14"/>
  <c r="R1215" i="14"/>
  <c r="R1216" i="14"/>
  <c r="R1217" i="14"/>
  <c r="R1218" i="14"/>
  <c r="R1219" i="14"/>
  <c r="R1220" i="14"/>
  <c r="R1221" i="14"/>
  <c r="R1222" i="14"/>
  <c r="R1223" i="14"/>
  <c r="R1224" i="14"/>
  <c r="R1225" i="14"/>
  <c r="R1226" i="14"/>
  <c r="R1227" i="14"/>
  <c r="R1228" i="14"/>
  <c r="R1229" i="14"/>
  <c r="R1230" i="14"/>
  <c r="R1231" i="14"/>
  <c r="R1232" i="14"/>
  <c r="R1233" i="14"/>
  <c r="R1234" i="14"/>
  <c r="R1235" i="14"/>
  <c r="R1236" i="14"/>
  <c r="R1237" i="14"/>
  <c r="R1238" i="14"/>
  <c r="R1239" i="14"/>
  <c r="R1240" i="14"/>
  <c r="R1241" i="14"/>
  <c r="R1242" i="14"/>
  <c r="R1243" i="14"/>
  <c r="R1244" i="14"/>
  <c r="R1245" i="14"/>
  <c r="R1246" i="14"/>
  <c r="R1247" i="14"/>
  <c r="R1248" i="14"/>
  <c r="R1249" i="14"/>
  <c r="R1250" i="14"/>
  <c r="R1251" i="14"/>
  <c r="R1252" i="14"/>
  <c r="R1253" i="14"/>
  <c r="R1254" i="14"/>
  <c r="R1255" i="14"/>
  <c r="R1256" i="14"/>
  <c r="R1257" i="14"/>
  <c r="R1258" i="14"/>
  <c r="R1259" i="14"/>
  <c r="R1260" i="14"/>
  <c r="R1261" i="14"/>
  <c r="R1262" i="14"/>
  <c r="R1263" i="14"/>
  <c r="R1264" i="14"/>
  <c r="R1265" i="14"/>
  <c r="R1266" i="14"/>
  <c r="R1267" i="14"/>
  <c r="R1268" i="14"/>
  <c r="R1269" i="14"/>
  <c r="R1270" i="14"/>
  <c r="R1271" i="14"/>
  <c r="R1272" i="14"/>
  <c r="R1273" i="14"/>
  <c r="R1274" i="14"/>
  <c r="R1275" i="14"/>
  <c r="R1276" i="14"/>
  <c r="R1277" i="14"/>
  <c r="R1278" i="14"/>
  <c r="R1279" i="14"/>
  <c r="R1280" i="14"/>
  <c r="R1281" i="14"/>
  <c r="R1282" i="14"/>
  <c r="R1283" i="14"/>
  <c r="R1284" i="14"/>
  <c r="R1285" i="14"/>
  <c r="R1286" i="14"/>
  <c r="R1287" i="14"/>
  <c r="R1288" i="14"/>
  <c r="R1289" i="14"/>
  <c r="R1290" i="14"/>
  <c r="R1291" i="14"/>
  <c r="R1292" i="14"/>
  <c r="R1293" i="14"/>
  <c r="R1294" i="14"/>
  <c r="R1295" i="14"/>
  <c r="R1296" i="14"/>
  <c r="R1297" i="14"/>
  <c r="R1298" i="14"/>
  <c r="R1299" i="14"/>
  <c r="R1300" i="14"/>
  <c r="R1301" i="14"/>
  <c r="R1302" i="14"/>
  <c r="R1303" i="14"/>
  <c r="R1304" i="14"/>
  <c r="R1305" i="14"/>
  <c r="R1306" i="14"/>
  <c r="R1307" i="14"/>
  <c r="R1308" i="14"/>
  <c r="R1309" i="14"/>
  <c r="R1310" i="14"/>
  <c r="R1311" i="14"/>
  <c r="R1312" i="14"/>
  <c r="R1313" i="14"/>
  <c r="R1314" i="14"/>
  <c r="S1190" i="14"/>
  <c r="S1191" i="14"/>
  <c r="S1192" i="14"/>
  <c r="S1193" i="14"/>
  <c r="S1194" i="14"/>
  <c r="S1195" i="14"/>
  <c r="S1196" i="14"/>
  <c r="S1197" i="14"/>
  <c r="S1198" i="14"/>
  <c r="S1199" i="14"/>
  <c r="S1200" i="14"/>
  <c r="S1201" i="14"/>
  <c r="S1202" i="14"/>
  <c r="S1203" i="14"/>
  <c r="S1204" i="14"/>
  <c r="S1205" i="14"/>
  <c r="S1206" i="14"/>
  <c r="S1207" i="14"/>
  <c r="S1208" i="14"/>
  <c r="S1209" i="14"/>
  <c r="S1210" i="14"/>
  <c r="S1211" i="14"/>
  <c r="S1212" i="14"/>
  <c r="S1213" i="14"/>
  <c r="S1214" i="14"/>
  <c r="S1215" i="14"/>
  <c r="S1216" i="14"/>
  <c r="S1217" i="14"/>
  <c r="S1218" i="14"/>
  <c r="S1219" i="14"/>
  <c r="S1220" i="14"/>
  <c r="S1221" i="14"/>
  <c r="S1222" i="14"/>
  <c r="S1223" i="14"/>
  <c r="S1224" i="14"/>
  <c r="S1225" i="14"/>
  <c r="S1226" i="14"/>
  <c r="S1227" i="14"/>
  <c r="S1228" i="14"/>
  <c r="S1229" i="14"/>
  <c r="S1230" i="14"/>
  <c r="S1231" i="14"/>
  <c r="S1232" i="14"/>
  <c r="S1233" i="14"/>
  <c r="S1234" i="14"/>
  <c r="S1235" i="14"/>
  <c r="S1236" i="14"/>
  <c r="S1237" i="14"/>
  <c r="S1238" i="14"/>
  <c r="S1239" i="14"/>
  <c r="S1240" i="14"/>
  <c r="S1241" i="14"/>
  <c r="S1242" i="14"/>
  <c r="S1243" i="14"/>
  <c r="S1244" i="14"/>
  <c r="S1245" i="14"/>
  <c r="S1246" i="14"/>
  <c r="S1247" i="14"/>
  <c r="S1248" i="14"/>
  <c r="S1249" i="14"/>
  <c r="S1250" i="14"/>
  <c r="S1251" i="14"/>
  <c r="S1252" i="14"/>
  <c r="S1253" i="14"/>
  <c r="S1254" i="14"/>
  <c r="S1255" i="14"/>
  <c r="S1256" i="14"/>
  <c r="S1257" i="14"/>
  <c r="S1258" i="14"/>
  <c r="S1259" i="14"/>
  <c r="S1260" i="14"/>
  <c r="S1261" i="14"/>
  <c r="S1262" i="14"/>
  <c r="S1263" i="14"/>
  <c r="S1264" i="14"/>
  <c r="S1265" i="14"/>
  <c r="S1266" i="14"/>
  <c r="S1267" i="14"/>
  <c r="S1268" i="14"/>
  <c r="S1269" i="14"/>
  <c r="S1270" i="14"/>
  <c r="S1271" i="14"/>
  <c r="S1272" i="14"/>
  <c r="S1273" i="14"/>
  <c r="S1274" i="14"/>
  <c r="S1275" i="14"/>
  <c r="S1276" i="14"/>
  <c r="S1277" i="14"/>
  <c r="S1278" i="14"/>
  <c r="S1279" i="14"/>
  <c r="S1280" i="14"/>
  <c r="S1281" i="14"/>
  <c r="S1282" i="14"/>
  <c r="S1283" i="14"/>
  <c r="S1284" i="14"/>
  <c r="S1285" i="14"/>
  <c r="S1286" i="14"/>
  <c r="S1287" i="14"/>
  <c r="S1288" i="14"/>
  <c r="S1289" i="14"/>
  <c r="S1290" i="14"/>
  <c r="S1291" i="14"/>
  <c r="S1292" i="14"/>
  <c r="S1293" i="14"/>
  <c r="S1294" i="14"/>
  <c r="S1295" i="14"/>
  <c r="S1296" i="14"/>
  <c r="S1297" i="14"/>
  <c r="S1298" i="14"/>
  <c r="S1299" i="14"/>
  <c r="S1300" i="14"/>
  <c r="S1301" i="14"/>
  <c r="S1302" i="14"/>
  <c r="S1303" i="14"/>
  <c r="S1304" i="14"/>
  <c r="S1305" i="14"/>
  <c r="S1306" i="14"/>
  <c r="S1307" i="14"/>
  <c r="S1308" i="14"/>
  <c r="S1309" i="14"/>
  <c r="S1310" i="14"/>
  <c r="S1311" i="14"/>
  <c r="S1312" i="14"/>
  <c r="S1313" i="14"/>
  <c r="S1314" i="14"/>
  <c r="T1190" i="14"/>
  <c r="T1191" i="14"/>
  <c r="T1192" i="14"/>
  <c r="T1193" i="14"/>
  <c r="T1194" i="14"/>
  <c r="T1195" i="14"/>
  <c r="T1196" i="14"/>
  <c r="T1197" i="14"/>
  <c r="T1198" i="14"/>
  <c r="T1199" i="14"/>
  <c r="T1200" i="14"/>
  <c r="T1201" i="14"/>
  <c r="T1202" i="14"/>
  <c r="T1203" i="14"/>
  <c r="T1204" i="14"/>
  <c r="T1205" i="14"/>
  <c r="T1206" i="14"/>
  <c r="T1207" i="14"/>
  <c r="T1208" i="14"/>
  <c r="T1209" i="14"/>
  <c r="T1210" i="14"/>
  <c r="T1211" i="14"/>
  <c r="T1212" i="14"/>
  <c r="T1213" i="14"/>
  <c r="T1214" i="14"/>
  <c r="T1215" i="14"/>
  <c r="T1216" i="14"/>
  <c r="T1217" i="14"/>
  <c r="T1218" i="14"/>
  <c r="T1219" i="14"/>
  <c r="T1220" i="14"/>
  <c r="T1221" i="14"/>
  <c r="T1222" i="14"/>
  <c r="T1223" i="14"/>
  <c r="T1224" i="14"/>
  <c r="T1225" i="14"/>
  <c r="T1226" i="14"/>
  <c r="T1227" i="14"/>
  <c r="T1228" i="14"/>
  <c r="T1229" i="14"/>
  <c r="T1230" i="14"/>
  <c r="T1231" i="14"/>
  <c r="T1232" i="14"/>
  <c r="T1233" i="14"/>
  <c r="T1234" i="14"/>
  <c r="T1235" i="14"/>
  <c r="T1236" i="14"/>
  <c r="T1237" i="14"/>
  <c r="T1238" i="14"/>
  <c r="T1239" i="14"/>
  <c r="T1240" i="14"/>
  <c r="T1241" i="14"/>
  <c r="T1242" i="14"/>
  <c r="T1243" i="14"/>
  <c r="T1244" i="14"/>
  <c r="T1245" i="14"/>
  <c r="T1246" i="14"/>
  <c r="T1247" i="14"/>
  <c r="T1248" i="14"/>
  <c r="T1249" i="14"/>
  <c r="T1250" i="14"/>
  <c r="T1251" i="14"/>
  <c r="T1252" i="14"/>
  <c r="T1253" i="14"/>
  <c r="T1254" i="14"/>
  <c r="T1255" i="14"/>
  <c r="T1256" i="14"/>
  <c r="T1257" i="14"/>
  <c r="T1258" i="14"/>
  <c r="T1259" i="14"/>
  <c r="T1260" i="14"/>
  <c r="T1261" i="14"/>
  <c r="T1262" i="14"/>
  <c r="T1263" i="14"/>
  <c r="T1264" i="14"/>
  <c r="T1265" i="14"/>
  <c r="T1266" i="14"/>
  <c r="T1267" i="14"/>
  <c r="T1268" i="14"/>
  <c r="T1269" i="14"/>
  <c r="T1270" i="14"/>
  <c r="T1271" i="14"/>
  <c r="T1272" i="14"/>
  <c r="T1273" i="14"/>
  <c r="T1274" i="14"/>
  <c r="T1275" i="14"/>
  <c r="T1276" i="14"/>
  <c r="T1277" i="14"/>
  <c r="T1278" i="14"/>
  <c r="T1279" i="14"/>
  <c r="T1280" i="14"/>
  <c r="T1281" i="14"/>
  <c r="T1282" i="14"/>
  <c r="T1283" i="14"/>
  <c r="T1284" i="14"/>
  <c r="T1285" i="14"/>
  <c r="T1286" i="14"/>
  <c r="T1287" i="14"/>
  <c r="T1288" i="14"/>
  <c r="T1289" i="14"/>
  <c r="T1290" i="14"/>
  <c r="T1291" i="14"/>
  <c r="T1292" i="14"/>
  <c r="T1293" i="14"/>
  <c r="T1294" i="14"/>
  <c r="T1295" i="14"/>
  <c r="T1296" i="14"/>
  <c r="T1297" i="14"/>
  <c r="T1298" i="14"/>
  <c r="T1299" i="14"/>
  <c r="T1300" i="14"/>
  <c r="T1301" i="14"/>
  <c r="T1302" i="14"/>
  <c r="T1303" i="14"/>
  <c r="T1304" i="14"/>
  <c r="T1305" i="14"/>
  <c r="T1306" i="14"/>
  <c r="T1307" i="14"/>
  <c r="T1308" i="14"/>
  <c r="T1309" i="14"/>
  <c r="T1310" i="14"/>
  <c r="T1311" i="14"/>
  <c r="T1312" i="14"/>
  <c r="T1313" i="14"/>
  <c r="T1314" i="14"/>
  <c r="U1190" i="14"/>
  <c r="U1191" i="14"/>
  <c r="U1192" i="14"/>
  <c r="U1193" i="14"/>
  <c r="U1194" i="14"/>
  <c r="U1195" i="14"/>
  <c r="U1196" i="14"/>
  <c r="U1197" i="14"/>
  <c r="U1198" i="14"/>
  <c r="U1199" i="14"/>
  <c r="U1200" i="14"/>
  <c r="U1201" i="14"/>
  <c r="U1202" i="14"/>
  <c r="U1203" i="14"/>
  <c r="U1204" i="14"/>
  <c r="U1205" i="14"/>
  <c r="U1206" i="14"/>
  <c r="U1207" i="14"/>
  <c r="U1208" i="14"/>
  <c r="U1209" i="14"/>
  <c r="U1210" i="14"/>
  <c r="U1211" i="14"/>
  <c r="U1212" i="14"/>
  <c r="U1213" i="14"/>
  <c r="U1214" i="14"/>
  <c r="U1215" i="14"/>
  <c r="U1216" i="14"/>
  <c r="U1217" i="14"/>
  <c r="U1218" i="14"/>
  <c r="U1219" i="14"/>
  <c r="U1220" i="14"/>
  <c r="U1221" i="14"/>
  <c r="U1222" i="14"/>
  <c r="U1223" i="14"/>
  <c r="U1224" i="14"/>
  <c r="U1225" i="14"/>
  <c r="U1226" i="14"/>
  <c r="U1227" i="14"/>
  <c r="U1228" i="14"/>
  <c r="U1229" i="14"/>
  <c r="U1230" i="14"/>
  <c r="U1231" i="14"/>
  <c r="U1232" i="14"/>
  <c r="U1233" i="14"/>
  <c r="U1234" i="14"/>
  <c r="U1235" i="14"/>
  <c r="U1236" i="14"/>
  <c r="U1237" i="14"/>
  <c r="U1238" i="14"/>
  <c r="U1239" i="14"/>
  <c r="U1240" i="14"/>
  <c r="U1241" i="14"/>
  <c r="U1242" i="14"/>
  <c r="U1243" i="14"/>
  <c r="U1244" i="14"/>
  <c r="U1245" i="14"/>
  <c r="U1246" i="14"/>
  <c r="U1247" i="14"/>
  <c r="U1248" i="14"/>
  <c r="U1249" i="14"/>
  <c r="U1250" i="14"/>
  <c r="U1251" i="14"/>
  <c r="U1252" i="14"/>
  <c r="U1253" i="14"/>
  <c r="U1254" i="14"/>
  <c r="U1255" i="14"/>
  <c r="U1256" i="14"/>
  <c r="U1257" i="14"/>
  <c r="U1258" i="14"/>
  <c r="U1259" i="14"/>
  <c r="U1260" i="14"/>
  <c r="U1261" i="14"/>
  <c r="U1262" i="14"/>
  <c r="U1263" i="14"/>
  <c r="U1264" i="14"/>
  <c r="U1265" i="14"/>
  <c r="U1266" i="14"/>
  <c r="U1267" i="14"/>
  <c r="U1268" i="14"/>
  <c r="U1269" i="14"/>
  <c r="U1270" i="14"/>
  <c r="U1271" i="14"/>
  <c r="U1272" i="14"/>
  <c r="U1273" i="14"/>
  <c r="U1274" i="14"/>
  <c r="U1275" i="14"/>
  <c r="U1276" i="14"/>
  <c r="U1277" i="14"/>
  <c r="U1278" i="14"/>
  <c r="U1279" i="14"/>
  <c r="U1280" i="14"/>
  <c r="U1281" i="14"/>
  <c r="U1282" i="14"/>
  <c r="U1283" i="14"/>
  <c r="U1284" i="14"/>
  <c r="U1285" i="14"/>
  <c r="U1286" i="14"/>
  <c r="U1287" i="14"/>
  <c r="U1288" i="14"/>
  <c r="U1289" i="14"/>
  <c r="U1290" i="14"/>
  <c r="U1291" i="14"/>
  <c r="U1292" i="14"/>
  <c r="U1293" i="14"/>
  <c r="U1294" i="14"/>
  <c r="U1295" i="14"/>
  <c r="U1296" i="14"/>
  <c r="U1297" i="14"/>
  <c r="U1298" i="14"/>
  <c r="U1299" i="14"/>
  <c r="U1300" i="14"/>
  <c r="U1301" i="14"/>
  <c r="U1302" i="14"/>
  <c r="U1303" i="14"/>
  <c r="U1304" i="14"/>
  <c r="U1305" i="14"/>
  <c r="U1306" i="14"/>
  <c r="U1307" i="14"/>
  <c r="U1308" i="14"/>
  <c r="U1309" i="14"/>
  <c r="U1310" i="14"/>
  <c r="U1311" i="14"/>
  <c r="U1312" i="14"/>
  <c r="U1313" i="14"/>
  <c r="U1314" i="14"/>
  <c r="V1190" i="14"/>
  <c r="V1191" i="14"/>
  <c r="V1192" i="14"/>
  <c r="V1193" i="14"/>
  <c r="V1194" i="14"/>
  <c r="V1195" i="14"/>
  <c r="V1196" i="14"/>
  <c r="V1197" i="14"/>
  <c r="V1198" i="14"/>
  <c r="V1199" i="14"/>
  <c r="V1200" i="14"/>
  <c r="V1201" i="14"/>
  <c r="V1202" i="14"/>
  <c r="V1203" i="14"/>
  <c r="V1204" i="14"/>
  <c r="V1205" i="14"/>
  <c r="V1206" i="14"/>
  <c r="V1207" i="14"/>
  <c r="V1208" i="14"/>
  <c r="V1209" i="14"/>
  <c r="V1210" i="14"/>
  <c r="V1211" i="14"/>
  <c r="V1212" i="14"/>
  <c r="V1213" i="14"/>
  <c r="V1214" i="14"/>
  <c r="V1215" i="14"/>
  <c r="V1216" i="14"/>
  <c r="V1217" i="14"/>
  <c r="V1218" i="14"/>
  <c r="V1219" i="14"/>
  <c r="V1220" i="14"/>
  <c r="V1221" i="14"/>
  <c r="V1222" i="14"/>
  <c r="V1223" i="14"/>
  <c r="V1224" i="14"/>
  <c r="V1225" i="14"/>
  <c r="V1226" i="14"/>
  <c r="V1227" i="14"/>
  <c r="V1228" i="14"/>
  <c r="V1229" i="14"/>
  <c r="V1230" i="14"/>
  <c r="V1231" i="14"/>
  <c r="V1232" i="14"/>
  <c r="V1233" i="14"/>
  <c r="V1234" i="14"/>
  <c r="V1235" i="14"/>
  <c r="V1236" i="14"/>
  <c r="V1237" i="14"/>
  <c r="V1238" i="14"/>
  <c r="V1239" i="14"/>
  <c r="V1240" i="14"/>
  <c r="V1241" i="14"/>
  <c r="V1242" i="14"/>
  <c r="V1243" i="14"/>
  <c r="V1244" i="14"/>
  <c r="V1245" i="14"/>
  <c r="V1246" i="14"/>
  <c r="V1247" i="14"/>
  <c r="V1248" i="14"/>
  <c r="V1249" i="14"/>
  <c r="V1250" i="14"/>
  <c r="V1251" i="14"/>
  <c r="V1252" i="14"/>
  <c r="V1253" i="14"/>
  <c r="V1254" i="14"/>
  <c r="V1255" i="14"/>
  <c r="V1256" i="14"/>
  <c r="V1257" i="14"/>
  <c r="V1258" i="14"/>
  <c r="V1259" i="14"/>
  <c r="V1260" i="14"/>
  <c r="V1261" i="14"/>
  <c r="V1262" i="14"/>
  <c r="V1263" i="14"/>
  <c r="V1264" i="14"/>
  <c r="V1265" i="14"/>
  <c r="V1266" i="14"/>
  <c r="V1267" i="14"/>
  <c r="V1268" i="14"/>
  <c r="V1269" i="14"/>
  <c r="V1270" i="14"/>
  <c r="V1271" i="14"/>
  <c r="V1272" i="14"/>
  <c r="V1273" i="14"/>
  <c r="V1274" i="14"/>
  <c r="V1275" i="14"/>
  <c r="V1276" i="14"/>
  <c r="V1277" i="14"/>
  <c r="V1278" i="14"/>
  <c r="V1279" i="14"/>
  <c r="V1280" i="14"/>
  <c r="V1281" i="14"/>
  <c r="V1282" i="14"/>
  <c r="V1283" i="14"/>
  <c r="V1284" i="14"/>
  <c r="V1285" i="14"/>
  <c r="V1286" i="14"/>
  <c r="V1287" i="14"/>
  <c r="V1288" i="14"/>
  <c r="V1289" i="14"/>
  <c r="V1290" i="14"/>
  <c r="V1291" i="14"/>
  <c r="V1292" i="14"/>
  <c r="V1293" i="14"/>
  <c r="V1294" i="14"/>
  <c r="V1295" i="14"/>
  <c r="V1296" i="14"/>
  <c r="V1297" i="14"/>
  <c r="V1298" i="14"/>
  <c r="V1299" i="14"/>
  <c r="V1300" i="14"/>
  <c r="V1301" i="14"/>
  <c r="V1302" i="14"/>
  <c r="V1303" i="14"/>
  <c r="V1304" i="14"/>
  <c r="V1305" i="14"/>
  <c r="V1306" i="14"/>
  <c r="V1307" i="14"/>
  <c r="V1308" i="14"/>
  <c r="V1309" i="14"/>
  <c r="V1310" i="14"/>
  <c r="V1311" i="14"/>
  <c r="V1312" i="14"/>
  <c r="V1313" i="14"/>
  <c r="V1314" i="14"/>
  <c r="W1190" i="14"/>
  <c r="W1191" i="14"/>
  <c r="W1192" i="14"/>
  <c r="W1193" i="14"/>
  <c r="W1194" i="14"/>
  <c r="W1195" i="14"/>
  <c r="W1196" i="14"/>
  <c r="W1197" i="14"/>
  <c r="W1198" i="14"/>
  <c r="W1199" i="14"/>
  <c r="W1200" i="14"/>
  <c r="W1201" i="14"/>
  <c r="W1202" i="14"/>
  <c r="W1203" i="14"/>
  <c r="W1204" i="14"/>
  <c r="W1205" i="14"/>
  <c r="W1206" i="14"/>
  <c r="W1207" i="14"/>
  <c r="W1208" i="14"/>
  <c r="W1209" i="14"/>
  <c r="W1210" i="14"/>
  <c r="W1211" i="14"/>
  <c r="W1212" i="14"/>
  <c r="W1213" i="14"/>
  <c r="W1214" i="14"/>
  <c r="W1215" i="14"/>
  <c r="W1216" i="14"/>
  <c r="W1217" i="14"/>
  <c r="W1218" i="14"/>
  <c r="W1219" i="14"/>
  <c r="W1220" i="14"/>
  <c r="W1221" i="14"/>
  <c r="W1222" i="14"/>
  <c r="W1223" i="14"/>
  <c r="W1224" i="14"/>
  <c r="W1225" i="14"/>
  <c r="W1226" i="14"/>
  <c r="W1227" i="14"/>
  <c r="W1228" i="14"/>
  <c r="W1229" i="14"/>
  <c r="W1230" i="14"/>
  <c r="W1231" i="14"/>
  <c r="W1232" i="14"/>
  <c r="W1233" i="14"/>
  <c r="W1234" i="14"/>
  <c r="W1235" i="14"/>
  <c r="W1236" i="14"/>
  <c r="W1237" i="14"/>
  <c r="W1238" i="14"/>
  <c r="W1239" i="14"/>
  <c r="W1240" i="14"/>
  <c r="W1241" i="14"/>
  <c r="W1242" i="14"/>
  <c r="W1243" i="14"/>
  <c r="W1244" i="14"/>
  <c r="W1245" i="14"/>
  <c r="W1246" i="14"/>
  <c r="W1247" i="14"/>
  <c r="W1248" i="14"/>
  <c r="W1249" i="14"/>
  <c r="W1250" i="14"/>
  <c r="W1251" i="14"/>
  <c r="W1252" i="14"/>
  <c r="W1253" i="14"/>
  <c r="W1254" i="14"/>
  <c r="W1255" i="14"/>
  <c r="W1256" i="14"/>
  <c r="W1257" i="14"/>
  <c r="W1258" i="14"/>
  <c r="W1259" i="14"/>
  <c r="W1260" i="14"/>
  <c r="W1261" i="14"/>
  <c r="W1262" i="14"/>
  <c r="W1263" i="14"/>
  <c r="W1264" i="14"/>
  <c r="W1265" i="14"/>
  <c r="W1266" i="14"/>
  <c r="W1267" i="14"/>
  <c r="W1268" i="14"/>
  <c r="W1269" i="14"/>
  <c r="W1270" i="14"/>
  <c r="W1271" i="14"/>
  <c r="W1272" i="14"/>
  <c r="W1273" i="14"/>
  <c r="W1274" i="14"/>
  <c r="W1275" i="14"/>
  <c r="W1276" i="14"/>
  <c r="W1277" i="14"/>
  <c r="W1278" i="14"/>
  <c r="W1279" i="14"/>
  <c r="W1280" i="14"/>
  <c r="W1281" i="14"/>
  <c r="W1282" i="14"/>
  <c r="W1283" i="14"/>
  <c r="W1284" i="14"/>
  <c r="W1285" i="14"/>
  <c r="W1286" i="14"/>
  <c r="W1287" i="14"/>
  <c r="W1288" i="14"/>
  <c r="W1289" i="14"/>
  <c r="W1290" i="14"/>
  <c r="W1291" i="14"/>
  <c r="W1292" i="14"/>
  <c r="W1293" i="14"/>
  <c r="W1294" i="14"/>
  <c r="W1295" i="14"/>
  <c r="W1296" i="14"/>
  <c r="W1297" i="14"/>
  <c r="W1298" i="14"/>
  <c r="W1299" i="14"/>
  <c r="W1300" i="14"/>
  <c r="W1301" i="14"/>
  <c r="W1302" i="14"/>
  <c r="W1303" i="14"/>
  <c r="W1304" i="14"/>
  <c r="W1305" i="14"/>
  <c r="W1306" i="14"/>
  <c r="W1307" i="14"/>
  <c r="W1308" i="14"/>
  <c r="W1309" i="14"/>
  <c r="W1310" i="14"/>
  <c r="W1311" i="14"/>
  <c r="W1312" i="14"/>
  <c r="W1313" i="14"/>
  <c r="W1314" i="14"/>
  <c r="A5514" i="15"/>
  <c r="A5515" i="15"/>
  <c r="A5516" i="15"/>
  <c r="A5517" i="15"/>
  <c r="A5518" i="15"/>
  <c r="A5519" i="15"/>
  <c r="A5520" i="15"/>
  <c r="A5521" i="15"/>
  <c r="A5522" i="15"/>
  <c r="A5523" i="15"/>
  <c r="A5524" i="15"/>
  <c r="A5525" i="15"/>
  <c r="A5526" i="15"/>
  <c r="A5527" i="15"/>
  <c r="A5528" i="15"/>
  <c r="A5529" i="15"/>
  <c r="A5530" i="15"/>
  <c r="A5531" i="15"/>
  <c r="A5532" i="15"/>
  <c r="A5533" i="15"/>
  <c r="A5534" i="15"/>
  <c r="A5535" i="15"/>
  <c r="A5536" i="15"/>
  <c r="A5537" i="15"/>
  <c r="A5538" i="15"/>
  <c r="A5539" i="15"/>
  <c r="A5540" i="15"/>
  <c r="A5541" i="15"/>
  <c r="A5542" i="15"/>
  <c r="A5543" i="15"/>
  <c r="A5544" i="15"/>
  <c r="A5545" i="15"/>
  <c r="A5546" i="15"/>
  <c r="A5547" i="15"/>
  <c r="A5548" i="15"/>
  <c r="A5549" i="15"/>
  <c r="A5550" i="15"/>
  <c r="A5551" i="15"/>
  <c r="A5552" i="15"/>
  <c r="A5553" i="15"/>
  <c r="A5554" i="15"/>
  <c r="A5555" i="15"/>
  <c r="A5556" i="15"/>
  <c r="A5557" i="15"/>
  <c r="A5558" i="15"/>
  <c r="A5559" i="15"/>
  <c r="A5560" i="15"/>
  <c r="A5561" i="15"/>
  <c r="A5562" i="15"/>
  <c r="A5563" i="15"/>
  <c r="A5564" i="15"/>
  <c r="A5565" i="15"/>
  <c r="A5566" i="15"/>
  <c r="A5567" i="15"/>
  <c r="A5568" i="15"/>
  <c r="A5569" i="15"/>
  <c r="A5570" i="15"/>
  <c r="A5571" i="15"/>
  <c r="A5572" i="15"/>
  <c r="A5573" i="15"/>
  <c r="A5574" i="15"/>
  <c r="A5575" i="15"/>
  <c r="A5576" i="15"/>
  <c r="A5577" i="15"/>
  <c r="A5578" i="15"/>
  <c r="A5579" i="15"/>
  <c r="A5580" i="15"/>
  <c r="A5581" i="15"/>
  <c r="A5582" i="15"/>
  <c r="A5583" i="15"/>
  <c r="A5584" i="15"/>
  <c r="A5585" i="15"/>
  <c r="A5586" i="15"/>
  <c r="A5587" i="15"/>
  <c r="A5588" i="15"/>
  <c r="A5589" i="15"/>
  <c r="A5590" i="15"/>
  <c r="A5591" i="15"/>
  <c r="A5592" i="15"/>
  <c r="A5593" i="15"/>
  <c r="A5594" i="15"/>
  <c r="A5595" i="15"/>
  <c r="A5596" i="15"/>
  <c r="A5597" i="15"/>
  <c r="A5598" i="15"/>
  <c r="A5599" i="15"/>
  <c r="A5600" i="15"/>
  <c r="A5601" i="15"/>
  <c r="A5602" i="15"/>
  <c r="A5603" i="15"/>
  <c r="A5604" i="15"/>
  <c r="A5605" i="15"/>
  <c r="A5606" i="15"/>
  <c r="A5607" i="15"/>
  <c r="A5608" i="15"/>
  <c r="A5609" i="15"/>
  <c r="A5610" i="15"/>
  <c r="A5611" i="15"/>
  <c r="A5612" i="15"/>
  <c r="A5613" i="15"/>
  <c r="A5614" i="15"/>
  <c r="A5615" i="15"/>
  <c r="A5616" i="15"/>
  <c r="A5617" i="15"/>
  <c r="A5618" i="15"/>
  <c r="A5619" i="15"/>
  <c r="A5620" i="15"/>
  <c r="A5621" i="15"/>
  <c r="A5622" i="15"/>
  <c r="A5623" i="15"/>
  <c r="A5624" i="15"/>
  <c r="A5625" i="15"/>
  <c r="A5626" i="15"/>
  <c r="A5627" i="15"/>
  <c r="A5628" i="15"/>
  <c r="A5629" i="15"/>
  <c r="A5630" i="15"/>
  <c r="A5631" i="15"/>
  <c r="A5632" i="15"/>
  <c r="A5633" i="15"/>
  <c r="A5634" i="15"/>
  <c r="A5635" i="15"/>
  <c r="A5636" i="15"/>
  <c r="A5637" i="15"/>
  <c r="A5638" i="15"/>
  <c r="A5639" i="15"/>
  <c r="A5640" i="15"/>
  <c r="A5641" i="15"/>
  <c r="A5642" i="15"/>
  <c r="A5643" i="15"/>
  <c r="A5644" i="15"/>
  <c r="A5645" i="15"/>
  <c r="A5646" i="15"/>
  <c r="A5647" i="15"/>
  <c r="A5648" i="15"/>
  <c r="A5649" i="15"/>
  <c r="A5650" i="15"/>
  <c r="A5651" i="15"/>
  <c r="A5652" i="15"/>
  <c r="A5653" i="15"/>
  <c r="A5654" i="15"/>
  <c r="A5655" i="15"/>
  <c r="A5656" i="15"/>
  <c r="A5657" i="15"/>
  <c r="A5658" i="15"/>
  <c r="A5659" i="15"/>
  <c r="A5660" i="15"/>
  <c r="A5661" i="15"/>
  <c r="A5662" i="15"/>
  <c r="A5663" i="15"/>
  <c r="A5664" i="15"/>
  <c r="A5665" i="15"/>
  <c r="A5666" i="15"/>
  <c r="A5667" i="15"/>
  <c r="A5668" i="15"/>
  <c r="A5669" i="15"/>
  <c r="A5670" i="15"/>
  <c r="A5671" i="15"/>
  <c r="A5672" i="15"/>
  <c r="A5673" i="15"/>
  <c r="A5674" i="15"/>
  <c r="A5675" i="15"/>
  <c r="A5676" i="15"/>
  <c r="A5677" i="15"/>
  <c r="A5678" i="15"/>
  <c r="A5679" i="15"/>
  <c r="A5680" i="15"/>
  <c r="A5681" i="15"/>
  <c r="A5682" i="15"/>
  <c r="A5683" i="15"/>
  <c r="A5684" i="15"/>
  <c r="A5685" i="15"/>
  <c r="A5686" i="15"/>
  <c r="A5687" i="15"/>
  <c r="A5688" i="15"/>
  <c r="A5689" i="15"/>
  <c r="A5690" i="15"/>
  <c r="A5691" i="15"/>
  <c r="A5692" i="15"/>
  <c r="A5693" i="15"/>
  <c r="A5694" i="15"/>
  <c r="A5695" i="15"/>
  <c r="A5696" i="15"/>
  <c r="A5697" i="15"/>
  <c r="A5698" i="15"/>
  <c r="A5699" i="15"/>
  <c r="A5700" i="15"/>
  <c r="A5701" i="15"/>
  <c r="A5702" i="15"/>
  <c r="A5703" i="15"/>
  <c r="A5704" i="15"/>
  <c r="A5705" i="15"/>
  <c r="A5706" i="15"/>
  <c r="A5707" i="15"/>
  <c r="A5708" i="15"/>
  <c r="A5709" i="15"/>
  <c r="A5710" i="15"/>
  <c r="A5711" i="15"/>
  <c r="A5712" i="15"/>
  <c r="A5713" i="15"/>
  <c r="A5714" i="15"/>
  <c r="A5715" i="15"/>
  <c r="A5716" i="15"/>
  <c r="A5717" i="15"/>
  <c r="A5718" i="15"/>
  <c r="A5719" i="15"/>
  <c r="A5720" i="15"/>
  <c r="A5721" i="15"/>
  <c r="A5722" i="15"/>
  <c r="A5723" i="15"/>
  <c r="A5724" i="15"/>
  <c r="A5725" i="15"/>
  <c r="A5726" i="15"/>
  <c r="A5727" i="15"/>
  <c r="A5728" i="15"/>
  <c r="A5729" i="15"/>
  <c r="A5730" i="15"/>
  <c r="A5731" i="15"/>
  <c r="A5732" i="15"/>
  <c r="A5733" i="15"/>
  <c r="A5734" i="15"/>
  <c r="A5735" i="15"/>
  <c r="A5736" i="15"/>
  <c r="A5737" i="15"/>
  <c r="A5738" i="15"/>
  <c r="A5739" i="15"/>
  <c r="A5740" i="15"/>
  <c r="A5741" i="15"/>
  <c r="A5742" i="15"/>
  <c r="A5743" i="15"/>
  <c r="A5744" i="15"/>
  <c r="A5745" i="15"/>
  <c r="A5746" i="15"/>
  <c r="A5747" i="15"/>
  <c r="A5748" i="15"/>
  <c r="A5749" i="15"/>
  <c r="A5750" i="15"/>
  <c r="A5751" i="15"/>
  <c r="A5752" i="15"/>
  <c r="A5753" i="15"/>
  <c r="A5754" i="15"/>
  <c r="A5755" i="15"/>
  <c r="A5756" i="15"/>
  <c r="A5757" i="15"/>
  <c r="A5758" i="15"/>
  <c r="A5759" i="15"/>
  <c r="A5760" i="15"/>
  <c r="A5761" i="15"/>
  <c r="A5762" i="15"/>
  <c r="A5763" i="15"/>
  <c r="A5764" i="15"/>
  <c r="A5765" i="15"/>
  <c r="A5766" i="15"/>
  <c r="A5767" i="15"/>
  <c r="A5768" i="15"/>
  <c r="A5769" i="15"/>
  <c r="A5770" i="15"/>
  <c r="A5771" i="15"/>
  <c r="A5772" i="15"/>
  <c r="A5773" i="15"/>
  <c r="A5774" i="15"/>
  <c r="A5775" i="15"/>
  <c r="A5776" i="15"/>
  <c r="A5777" i="15"/>
  <c r="A5778" i="15"/>
  <c r="A5779" i="15"/>
  <c r="A5780" i="15"/>
  <c r="A5781" i="15"/>
  <c r="A5782" i="15"/>
  <c r="A5783" i="15"/>
  <c r="A5784" i="15"/>
  <c r="A5785" i="15"/>
  <c r="A5786" i="15"/>
  <c r="A5787" i="15"/>
  <c r="A5788" i="15"/>
  <c r="A5789" i="15"/>
  <c r="A5790" i="15"/>
  <c r="A5791" i="15"/>
  <c r="A5792" i="15"/>
  <c r="A5793" i="15"/>
  <c r="A5794" i="15"/>
  <c r="A5795" i="15"/>
  <c r="A5796" i="15"/>
  <c r="A5797" i="15"/>
  <c r="A5798" i="15"/>
  <c r="A5799" i="15"/>
  <c r="A5800" i="15"/>
  <c r="A5801" i="15"/>
  <c r="A5802" i="15"/>
  <c r="A5803" i="15"/>
  <c r="A5804" i="15"/>
  <c r="A5805" i="15"/>
  <c r="A5806" i="15"/>
  <c r="A5807" i="15"/>
  <c r="A5808" i="15"/>
  <c r="A5809" i="15"/>
  <c r="A5810" i="15"/>
  <c r="A5811" i="15"/>
  <c r="A5812" i="15"/>
  <c r="A5813" i="15"/>
  <c r="A5814" i="15"/>
  <c r="A5815" i="15"/>
  <c r="A5816" i="15"/>
  <c r="A5817" i="15"/>
  <c r="A5818" i="15"/>
  <c r="A5819" i="15"/>
  <c r="A5820" i="15"/>
  <c r="A5821" i="15"/>
  <c r="A5822" i="15"/>
  <c r="A5823" i="15"/>
  <c r="A5824" i="15"/>
  <c r="A5825" i="15"/>
  <c r="A5826" i="15"/>
  <c r="A5827" i="15"/>
  <c r="A5828" i="15"/>
  <c r="A5829" i="15"/>
  <c r="A5830" i="15"/>
  <c r="A5831" i="15"/>
  <c r="A5832" i="15"/>
  <c r="A5833" i="15"/>
  <c r="A5834" i="15"/>
  <c r="A5835" i="15"/>
  <c r="A5836" i="15"/>
  <c r="A5837" i="15"/>
  <c r="A5838" i="15"/>
  <c r="A5839" i="15"/>
  <c r="A5840" i="15"/>
  <c r="A5841" i="15"/>
  <c r="A5842" i="15"/>
  <c r="A5843" i="15"/>
  <c r="A5844" i="15"/>
  <c r="A5845" i="15"/>
  <c r="A5846" i="15"/>
  <c r="A5847" i="15"/>
  <c r="A5848" i="15"/>
  <c r="A5849" i="15"/>
  <c r="A5850" i="15"/>
  <c r="A5851" i="15"/>
  <c r="A5852" i="15"/>
  <c r="A5853" i="15"/>
  <c r="A5854" i="15"/>
  <c r="A5855" i="15"/>
  <c r="A5856" i="15"/>
  <c r="A5857" i="15"/>
  <c r="A5858" i="15"/>
  <c r="A5859" i="15"/>
  <c r="A5860" i="15"/>
  <c r="A5861" i="15"/>
  <c r="A5862" i="15"/>
  <c r="A5863" i="15"/>
  <c r="A5864" i="15"/>
  <c r="A5865" i="15"/>
  <c r="A5866" i="15"/>
  <c r="A5867" i="15"/>
  <c r="A5868" i="15"/>
  <c r="A5869" i="15"/>
  <c r="A5870" i="15"/>
  <c r="A5871" i="15"/>
  <c r="A5872" i="15"/>
  <c r="A5873" i="15"/>
  <c r="A5874" i="15"/>
  <c r="A5875" i="15"/>
  <c r="A5876" i="15"/>
  <c r="A5877" i="15"/>
  <c r="A5878" i="15"/>
  <c r="A5879" i="15"/>
  <c r="A5880" i="15"/>
  <c r="A5881" i="15"/>
  <c r="A5882" i="15"/>
  <c r="A5883" i="15"/>
  <c r="A5884" i="15"/>
  <c r="A5885" i="15"/>
  <c r="A5886" i="15"/>
  <c r="A5887" i="15"/>
  <c r="A5888" i="15"/>
  <c r="A5889" i="15"/>
  <c r="A5890" i="15"/>
  <c r="A5891" i="15"/>
  <c r="A5892" i="15"/>
  <c r="A5893" i="15"/>
  <c r="A5894" i="15"/>
  <c r="A5895" i="15"/>
  <c r="A5896" i="15"/>
  <c r="A5897" i="15"/>
  <c r="A5898" i="15"/>
  <c r="A5899" i="15"/>
  <c r="A5900" i="15"/>
  <c r="A5901" i="15"/>
  <c r="A5902" i="15"/>
  <c r="A5903" i="15"/>
  <c r="A5904" i="15"/>
  <c r="A5905" i="15"/>
  <c r="A5906" i="15"/>
  <c r="A5907" i="15"/>
  <c r="A5908" i="15"/>
  <c r="A5909" i="15"/>
  <c r="A5910" i="15"/>
  <c r="A5911" i="15"/>
  <c r="A5912" i="15"/>
  <c r="A5913" i="15"/>
  <c r="A5914" i="15"/>
  <c r="A5915" i="15"/>
  <c r="A5916" i="15"/>
  <c r="A5917" i="15"/>
  <c r="A5918" i="15"/>
  <c r="A5919" i="15"/>
  <c r="A5920" i="15"/>
  <c r="A5921" i="15"/>
  <c r="A5922" i="15"/>
  <c r="A5923" i="15"/>
  <c r="A5924" i="15"/>
  <c r="A5925" i="15"/>
  <c r="A5926" i="15"/>
  <c r="A5927" i="15"/>
  <c r="A5928" i="15"/>
  <c r="A5929" i="15"/>
  <c r="A5930" i="15"/>
  <c r="A5931" i="15"/>
  <c r="A5932" i="15"/>
  <c r="A5933" i="15"/>
  <c r="A5934" i="15"/>
  <c r="A5935" i="15"/>
  <c r="A5936" i="15"/>
  <c r="A5937" i="15"/>
  <c r="A5938" i="15"/>
  <c r="A5939" i="15"/>
  <c r="A5940" i="15"/>
  <c r="A5941" i="15"/>
  <c r="A5942" i="15"/>
  <c r="A5943" i="15"/>
  <c r="A5944" i="15"/>
  <c r="A5945" i="15"/>
  <c r="A5946" i="15"/>
  <c r="A5947" i="15"/>
  <c r="A5948" i="15"/>
  <c r="A5949" i="15"/>
  <c r="A5950" i="15"/>
  <c r="A5951" i="15"/>
  <c r="A5952" i="15"/>
  <c r="A5953" i="15"/>
  <c r="A5954" i="15"/>
  <c r="A5955" i="15"/>
  <c r="A5956" i="15"/>
  <c r="A5957" i="15"/>
  <c r="A5958" i="15"/>
  <c r="A5959" i="15"/>
  <c r="A5960" i="15"/>
  <c r="A5961" i="15"/>
  <c r="A5962" i="15"/>
  <c r="A5963" i="15"/>
  <c r="A5964" i="15"/>
  <c r="A5965" i="15"/>
  <c r="A5966" i="15"/>
  <c r="A5967" i="15"/>
  <c r="A5968" i="15"/>
  <c r="A5969" i="15"/>
  <c r="A5970" i="15"/>
  <c r="A5971" i="15"/>
  <c r="A5972" i="15"/>
  <c r="A5973" i="15"/>
  <c r="A5974" i="15"/>
  <c r="A5975" i="15"/>
  <c r="A5976" i="15"/>
  <c r="A5977" i="15"/>
  <c r="A5978" i="15"/>
  <c r="A5979" i="15"/>
  <c r="A5980" i="15"/>
  <c r="A5981" i="15"/>
  <c r="A5982" i="15"/>
  <c r="A5983" i="15"/>
  <c r="A5984" i="15"/>
  <c r="A5985" i="15"/>
  <c r="A5986" i="15"/>
  <c r="A5987" i="15"/>
  <c r="A5988" i="15"/>
  <c r="A5989" i="15"/>
  <c r="A5990" i="15"/>
  <c r="A5991" i="15"/>
  <c r="A5992" i="15"/>
  <c r="A5993" i="15"/>
  <c r="A5994" i="15"/>
  <c r="A5995" i="15"/>
  <c r="A5996" i="15"/>
  <c r="A5997" i="15"/>
  <c r="A5998" i="15"/>
  <c r="A5999" i="15"/>
  <c r="A6000" i="15"/>
  <c r="A6001" i="15"/>
  <c r="A6002" i="15"/>
  <c r="A6003" i="15"/>
  <c r="A6004" i="15"/>
  <c r="A6005" i="15"/>
  <c r="A6006" i="15"/>
  <c r="A6007" i="15"/>
  <c r="A6008" i="15"/>
  <c r="A6009" i="15"/>
  <c r="A6010" i="15"/>
  <c r="A6011" i="15"/>
  <c r="A6012" i="15"/>
  <c r="A6013" i="15"/>
  <c r="A6014" i="15"/>
  <c r="A6015" i="15"/>
  <c r="A6016" i="15"/>
  <c r="A6017" i="15"/>
  <c r="A6018" i="15"/>
  <c r="A6019" i="15"/>
  <c r="A6020" i="15"/>
  <c r="A6021" i="15"/>
  <c r="A6022" i="15"/>
  <c r="A6023" i="15"/>
  <c r="A6024" i="15"/>
  <c r="A6025" i="15"/>
  <c r="A6026" i="15"/>
  <c r="A6027" i="15"/>
  <c r="A6028" i="15"/>
  <c r="A6029" i="15"/>
  <c r="A6030" i="15"/>
  <c r="A6031" i="15"/>
  <c r="A6032" i="15"/>
  <c r="A6033" i="15"/>
  <c r="A6034" i="15"/>
  <c r="A6035" i="15"/>
  <c r="A6036" i="15"/>
  <c r="A6037" i="15"/>
  <c r="A6038" i="15"/>
  <c r="A6039" i="15"/>
  <c r="A6040" i="15"/>
  <c r="A6041" i="15"/>
  <c r="A6042" i="15"/>
  <c r="A6043" i="15"/>
  <c r="A6044" i="15"/>
  <c r="A6045" i="15"/>
  <c r="A6046" i="15"/>
  <c r="A6047" i="15"/>
  <c r="A6048" i="15"/>
  <c r="A6049" i="15"/>
  <c r="A6050" i="15"/>
  <c r="A6051" i="15"/>
  <c r="A6052" i="15"/>
  <c r="A6053" i="15"/>
  <c r="A6054" i="15"/>
  <c r="A6055" i="15"/>
  <c r="A6056" i="15"/>
  <c r="A6057" i="15"/>
  <c r="A6058" i="15"/>
  <c r="A6059" i="15"/>
  <c r="A6060" i="15"/>
  <c r="A6061" i="15"/>
  <c r="A6062" i="15"/>
  <c r="A6063" i="15"/>
  <c r="A6064" i="15"/>
  <c r="A6065" i="15"/>
  <c r="A6066" i="15"/>
  <c r="A6067" i="15"/>
  <c r="A6068" i="15"/>
  <c r="A6069" i="15"/>
  <c r="A6070" i="15"/>
  <c r="A6071" i="15"/>
  <c r="A6072" i="15"/>
  <c r="A6073" i="15"/>
  <c r="A6074" i="15"/>
  <c r="A6075" i="15"/>
  <c r="A6076" i="15"/>
  <c r="A6077" i="15"/>
  <c r="A6078" i="15"/>
  <c r="A6079" i="15"/>
  <c r="A6080" i="15"/>
  <c r="A6081" i="15"/>
  <c r="A6082" i="15"/>
  <c r="A6083" i="15"/>
  <c r="A6084" i="15"/>
  <c r="A6085" i="15"/>
  <c r="A6086" i="15"/>
  <c r="A6087" i="15"/>
  <c r="A6088" i="15"/>
  <c r="A6089" i="15"/>
  <c r="A6090" i="15"/>
  <c r="A6091" i="15"/>
  <c r="A6092" i="15"/>
  <c r="A6093" i="15"/>
  <c r="A6094" i="15"/>
  <c r="A6095" i="15"/>
  <c r="A6096" i="15"/>
  <c r="A6097" i="15"/>
  <c r="A6098" i="15"/>
  <c r="A6099" i="15"/>
  <c r="A6100" i="15"/>
  <c r="A6101" i="15"/>
  <c r="A6102" i="15"/>
  <c r="A6103" i="15"/>
  <c r="A6104" i="15"/>
  <c r="A6105" i="15"/>
  <c r="A6106" i="15"/>
  <c r="A6107" i="15"/>
  <c r="A6108" i="15"/>
  <c r="A6109" i="15"/>
  <c r="A6110" i="15"/>
  <c r="A6111" i="15"/>
  <c r="A6112" i="15"/>
  <c r="A6113" i="15"/>
  <c r="A6114" i="15"/>
  <c r="A6115" i="15"/>
  <c r="A6116" i="15"/>
  <c r="A6117" i="15"/>
  <c r="A6118" i="15"/>
  <c r="A6119" i="15"/>
  <c r="A6120" i="15"/>
  <c r="A6121" i="15"/>
  <c r="A6122" i="15"/>
  <c r="A6123" i="15"/>
  <c r="A6124" i="15"/>
  <c r="A6125" i="15"/>
  <c r="A6126" i="15"/>
  <c r="A6127" i="15"/>
  <c r="A6128" i="15"/>
  <c r="A6129" i="15"/>
  <c r="A6130" i="15"/>
  <c r="A6131" i="15"/>
  <c r="A6132" i="15"/>
  <c r="A6133" i="15"/>
  <c r="A6134" i="15"/>
  <c r="A6135" i="15"/>
  <c r="A6136" i="15"/>
  <c r="A6137" i="15"/>
  <c r="A6138" i="15"/>
  <c r="A6139" i="15"/>
  <c r="A6140" i="15"/>
  <c r="A6141" i="15"/>
  <c r="A6142" i="15"/>
  <c r="A6143" i="15"/>
  <c r="A6144" i="15"/>
  <c r="A6145" i="15"/>
  <c r="A6146" i="15"/>
  <c r="A6147" i="15"/>
  <c r="A6148" i="15"/>
  <c r="A6149" i="15"/>
  <c r="A6150" i="15"/>
  <c r="A6151" i="15"/>
  <c r="A6152" i="15"/>
  <c r="A6153" i="15"/>
  <c r="A6154" i="15"/>
  <c r="A6155" i="15"/>
  <c r="A6156" i="15"/>
  <c r="A6157" i="15"/>
  <c r="A6158" i="15"/>
  <c r="A6159" i="15"/>
  <c r="A6160" i="15"/>
  <c r="A6161" i="15"/>
  <c r="A6162" i="15"/>
  <c r="A6163" i="15"/>
  <c r="A6164" i="15"/>
  <c r="A6165" i="15"/>
  <c r="A6166" i="15"/>
  <c r="A6167" i="15"/>
  <c r="A6168" i="15"/>
  <c r="A6169" i="15"/>
  <c r="A6170" i="15"/>
  <c r="A6171" i="15"/>
  <c r="A6172" i="15"/>
  <c r="A6173" i="15"/>
  <c r="A6174" i="15"/>
  <c r="A6175" i="15"/>
  <c r="A6176" i="15"/>
  <c r="A6177" i="15"/>
  <c r="A6178" i="15"/>
  <c r="A6179" i="15"/>
  <c r="A6180" i="15"/>
  <c r="A6181" i="15"/>
  <c r="A6182" i="15"/>
  <c r="A6183" i="15"/>
  <c r="A6184" i="15"/>
  <c r="A6185" i="15"/>
  <c r="A6186" i="15"/>
  <c r="A6187" i="15"/>
  <c r="A6188" i="15"/>
  <c r="A6189" i="15"/>
  <c r="A6190" i="15"/>
  <c r="A6191" i="15"/>
  <c r="A6192" i="15"/>
  <c r="A6193" i="15"/>
  <c r="A6194" i="15"/>
  <c r="A6195" i="15"/>
  <c r="A6196" i="15"/>
  <c r="A6197" i="15"/>
  <c r="A6198" i="15"/>
  <c r="A6199" i="15"/>
  <c r="A6200" i="15"/>
  <c r="A6201" i="15"/>
  <c r="A6202" i="15"/>
  <c r="A6203" i="15"/>
  <c r="A6204" i="15"/>
  <c r="A6205" i="15"/>
  <c r="A6206" i="15"/>
  <c r="A6207" i="15"/>
  <c r="A6208" i="15"/>
  <c r="A6209" i="15"/>
  <c r="A6210" i="15"/>
  <c r="A6211" i="15"/>
  <c r="A6212" i="15"/>
  <c r="A6213" i="15"/>
  <c r="A6214" i="15"/>
  <c r="A6215" i="15"/>
  <c r="A6216" i="15"/>
  <c r="A6217" i="15"/>
  <c r="A6218" i="15"/>
  <c r="A6219" i="15"/>
  <c r="A6220" i="15"/>
  <c r="A6221" i="15"/>
  <c r="A6222" i="15"/>
  <c r="A6223" i="15"/>
  <c r="A6224" i="15"/>
  <c r="A6225" i="15"/>
  <c r="A6226" i="15"/>
  <c r="A6227" i="15"/>
  <c r="A6228" i="15"/>
  <c r="A6229" i="15"/>
  <c r="A6230" i="15"/>
  <c r="A6231" i="15"/>
  <c r="A6232" i="15"/>
  <c r="A6233" i="15"/>
  <c r="A6234" i="15"/>
  <c r="A6235" i="15"/>
  <c r="A6236" i="15"/>
  <c r="A6237" i="15"/>
  <c r="A6238" i="15"/>
  <c r="A6239" i="15"/>
  <c r="A6240" i="15"/>
  <c r="A6241" i="15"/>
  <c r="A6242" i="15"/>
  <c r="A6243" i="15"/>
  <c r="A6244" i="15"/>
  <c r="A6245" i="15"/>
  <c r="A6246" i="15"/>
  <c r="A6247" i="15"/>
  <c r="A6248" i="15"/>
  <c r="A6249" i="15"/>
  <c r="A6250" i="15"/>
  <c r="A6251" i="15"/>
  <c r="A6252" i="15"/>
  <c r="A6253" i="15"/>
  <c r="A6254" i="15"/>
  <c r="A6255" i="15"/>
  <c r="A6256" i="15"/>
  <c r="A6257" i="15"/>
  <c r="A6258" i="15"/>
  <c r="A6259" i="15"/>
  <c r="A6260" i="15"/>
  <c r="A6261" i="15"/>
  <c r="A6262" i="15"/>
  <c r="A6263" i="15"/>
  <c r="A6264" i="15"/>
  <c r="A6265" i="15"/>
  <c r="A6266" i="15"/>
  <c r="A6267" i="15"/>
  <c r="A6268" i="15"/>
  <c r="A6269" i="15"/>
  <c r="A6270" i="15"/>
  <c r="A6271" i="15"/>
  <c r="A6272" i="15"/>
  <c r="A6273" i="15"/>
  <c r="A6274" i="15"/>
  <c r="A6275" i="15"/>
  <c r="A6276" i="15"/>
  <c r="A6277" i="15"/>
  <c r="A6278" i="15"/>
  <c r="A6279" i="15"/>
  <c r="A6280" i="15"/>
  <c r="A6281" i="15"/>
  <c r="A6282" i="15"/>
  <c r="A6283" i="15"/>
  <c r="A6284" i="15"/>
  <c r="A6285" i="15"/>
  <c r="A6286" i="15"/>
  <c r="A6287" i="15"/>
  <c r="A6288" i="15"/>
  <c r="A6289" i="15"/>
  <c r="A6290" i="15"/>
  <c r="A6291" i="15"/>
  <c r="A6292" i="15"/>
  <c r="A6293" i="15"/>
  <c r="A6294" i="15"/>
  <c r="A6295" i="15"/>
  <c r="A6296" i="15"/>
  <c r="A6297" i="15"/>
  <c r="A6298" i="15"/>
  <c r="A6299" i="15"/>
  <c r="A6300" i="15"/>
  <c r="A6301" i="15"/>
  <c r="A6302" i="15"/>
  <c r="A6303" i="15"/>
  <c r="A6304" i="15"/>
  <c r="A6305" i="15"/>
  <c r="A6306" i="15"/>
  <c r="A6307" i="15"/>
  <c r="A6308" i="15"/>
  <c r="A6309" i="15"/>
  <c r="A6310" i="15"/>
  <c r="A6311" i="15"/>
  <c r="A6312" i="15"/>
  <c r="A6313" i="15"/>
  <c r="A6314" i="15"/>
  <c r="A6315" i="15"/>
  <c r="A6316" i="15"/>
  <c r="A6317" i="15"/>
  <c r="A6318" i="15"/>
  <c r="A6319" i="15"/>
  <c r="B5514" i="15"/>
  <c r="B5515" i="15"/>
  <c r="B5516" i="15"/>
  <c r="B5517" i="15"/>
  <c r="B5518" i="15"/>
  <c r="B5519" i="15"/>
  <c r="B5520" i="15"/>
  <c r="B5521" i="15"/>
  <c r="B5522" i="15"/>
  <c r="B5523" i="15"/>
  <c r="B5524" i="15"/>
  <c r="B5525" i="15"/>
  <c r="B5526" i="15"/>
  <c r="B5527" i="15"/>
  <c r="B5528" i="15"/>
  <c r="B5529" i="15"/>
  <c r="B5530" i="15"/>
  <c r="B5531" i="15"/>
  <c r="B5532" i="15"/>
  <c r="B5533" i="15"/>
  <c r="B5534" i="15"/>
  <c r="B5535" i="15"/>
  <c r="B5536" i="15"/>
  <c r="B5537" i="15"/>
  <c r="B5538" i="15"/>
  <c r="B5539" i="15"/>
  <c r="B5540" i="15"/>
  <c r="B5541" i="15"/>
  <c r="B5542" i="15"/>
  <c r="B5543" i="15"/>
  <c r="B5544" i="15"/>
  <c r="B5545" i="15"/>
  <c r="B5546" i="15"/>
  <c r="B5547" i="15"/>
  <c r="B5548" i="15"/>
  <c r="B5549" i="15"/>
  <c r="B5550" i="15"/>
  <c r="B5551" i="15"/>
  <c r="B5552" i="15"/>
  <c r="B5553" i="15"/>
  <c r="B5554" i="15"/>
  <c r="B5555" i="15"/>
  <c r="B5556" i="15"/>
  <c r="B5557" i="15"/>
  <c r="B5558" i="15"/>
  <c r="B5559" i="15"/>
  <c r="B5560" i="15"/>
  <c r="B5561" i="15"/>
  <c r="B5562" i="15"/>
  <c r="B5563" i="15"/>
  <c r="B5564" i="15"/>
  <c r="B5565" i="15"/>
  <c r="B5566" i="15"/>
  <c r="B5567" i="15"/>
  <c r="B5568" i="15"/>
  <c r="B5569" i="15"/>
  <c r="B5570" i="15"/>
  <c r="B5571" i="15"/>
  <c r="B5572" i="15"/>
  <c r="B5573" i="15"/>
  <c r="B5574" i="15"/>
  <c r="B5575" i="15"/>
  <c r="B5576" i="15"/>
  <c r="B5577" i="15"/>
  <c r="B5578" i="15"/>
  <c r="B5579" i="15"/>
  <c r="B5580" i="15"/>
  <c r="B5581" i="15"/>
  <c r="B5582" i="15"/>
  <c r="B5583" i="15"/>
  <c r="B5584" i="15"/>
  <c r="B5585" i="15"/>
  <c r="B5586" i="15"/>
  <c r="B5587" i="15"/>
  <c r="B5588" i="15"/>
  <c r="B5589" i="15"/>
  <c r="B5590" i="15"/>
  <c r="B5591" i="15"/>
  <c r="B5592" i="15"/>
  <c r="B5593" i="15"/>
  <c r="B5594" i="15"/>
  <c r="B5595" i="15"/>
  <c r="B5596" i="15"/>
  <c r="B5597" i="15"/>
  <c r="B5598" i="15"/>
  <c r="B5599" i="15"/>
  <c r="B5600" i="15"/>
  <c r="B5601" i="15"/>
  <c r="B5602" i="15"/>
  <c r="B5603" i="15"/>
  <c r="B5604" i="15"/>
  <c r="B5605" i="15"/>
  <c r="B5606" i="15"/>
  <c r="B5607" i="15"/>
  <c r="B5608" i="15"/>
  <c r="B5609" i="15"/>
  <c r="B5610" i="15"/>
  <c r="B5611" i="15"/>
  <c r="B5612" i="15"/>
  <c r="B5613" i="15"/>
  <c r="B5614" i="15"/>
  <c r="B5615" i="15"/>
  <c r="B5616" i="15"/>
  <c r="B5617" i="15"/>
  <c r="B5618" i="15"/>
  <c r="B5619" i="15"/>
  <c r="B5620" i="15"/>
  <c r="B5621" i="15"/>
  <c r="B5622" i="15"/>
  <c r="B5623" i="15"/>
  <c r="B5624" i="15"/>
  <c r="B5625" i="15"/>
  <c r="B5626" i="15"/>
  <c r="B5627" i="15"/>
  <c r="B5628" i="15"/>
  <c r="B5629" i="15"/>
  <c r="B5630" i="15"/>
  <c r="B5631" i="15"/>
  <c r="B5632" i="15"/>
  <c r="B5633" i="15"/>
  <c r="B5634" i="15"/>
  <c r="B5635" i="15"/>
  <c r="B5636" i="15"/>
  <c r="B5637" i="15"/>
  <c r="B5638" i="15"/>
  <c r="B5639" i="15"/>
  <c r="B5640" i="15"/>
  <c r="B5641" i="15"/>
  <c r="B5642" i="15"/>
  <c r="B5643" i="15"/>
  <c r="B5644" i="15"/>
  <c r="B5645" i="15"/>
  <c r="B5646" i="15"/>
  <c r="B5647" i="15"/>
  <c r="B5648" i="15"/>
  <c r="B5649" i="15"/>
  <c r="B5650" i="15"/>
  <c r="B5651" i="15"/>
  <c r="B5652" i="15"/>
  <c r="B5653" i="15"/>
  <c r="B5654" i="15"/>
  <c r="B5655" i="15"/>
  <c r="B5656" i="15"/>
  <c r="B5657" i="15"/>
  <c r="B5658" i="15"/>
  <c r="B5659" i="15"/>
  <c r="B5660" i="15"/>
  <c r="B5661" i="15"/>
  <c r="B5662" i="15"/>
  <c r="B5663" i="15"/>
  <c r="B5664" i="15"/>
  <c r="B5665" i="15"/>
  <c r="B5666" i="15"/>
  <c r="B5667" i="15"/>
  <c r="B5668" i="15"/>
  <c r="B5669" i="15"/>
  <c r="B5670" i="15"/>
  <c r="B5671" i="15"/>
  <c r="B5672" i="15"/>
  <c r="B5673" i="15"/>
  <c r="B5674" i="15"/>
  <c r="B5675" i="15"/>
  <c r="B5676" i="15"/>
  <c r="B5677" i="15"/>
  <c r="B5678" i="15"/>
  <c r="B5679" i="15"/>
  <c r="B5680" i="15"/>
  <c r="B5681" i="15"/>
  <c r="B5682" i="15"/>
  <c r="B5683" i="15"/>
  <c r="B5684" i="15"/>
  <c r="B5685" i="15"/>
  <c r="B5686" i="15"/>
  <c r="B5687" i="15"/>
  <c r="B5688" i="15"/>
  <c r="B5689" i="15"/>
  <c r="B5690" i="15"/>
  <c r="B5691" i="15"/>
  <c r="B5692" i="15"/>
  <c r="B5693" i="15"/>
  <c r="B5694" i="15"/>
  <c r="B5695" i="15"/>
  <c r="B5696" i="15"/>
  <c r="B5697" i="15"/>
  <c r="B5698" i="15"/>
  <c r="B5699" i="15"/>
  <c r="B5700" i="15"/>
  <c r="B5701" i="15"/>
  <c r="B5702" i="15"/>
  <c r="B5703" i="15"/>
  <c r="B5704" i="15"/>
  <c r="B5705" i="15"/>
  <c r="B5706" i="15"/>
  <c r="B5707" i="15"/>
  <c r="B5708" i="15"/>
  <c r="B5709" i="15"/>
  <c r="B5710" i="15"/>
  <c r="B5711" i="15"/>
  <c r="B5712" i="15"/>
  <c r="B5713" i="15"/>
  <c r="B5714" i="15"/>
  <c r="B5715" i="15"/>
  <c r="B5716" i="15"/>
  <c r="B5717" i="15"/>
  <c r="B5718" i="15"/>
  <c r="B5719" i="15"/>
  <c r="B5720" i="15"/>
  <c r="B5721" i="15"/>
  <c r="B5722" i="15"/>
  <c r="B5723" i="15"/>
  <c r="B5724" i="15"/>
  <c r="B5725" i="15"/>
  <c r="B5726" i="15"/>
  <c r="B5727" i="15"/>
  <c r="B5728" i="15"/>
  <c r="B5729" i="15"/>
  <c r="B5730" i="15"/>
  <c r="B5731" i="15"/>
  <c r="B5732" i="15"/>
  <c r="B5733" i="15"/>
  <c r="B5734" i="15"/>
  <c r="B5735" i="15"/>
  <c r="B5736" i="15"/>
  <c r="B5737" i="15"/>
  <c r="B5738" i="15"/>
  <c r="B5739" i="15"/>
  <c r="B5740" i="15"/>
  <c r="B5741" i="15"/>
  <c r="B5742" i="15"/>
  <c r="B5743" i="15"/>
  <c r="B5744" i="15"/>
  <c r="B5745" i="15"/>
  <c r="B5746" i="15"/>
  <c r="B5747" i="15"/>
  <c r="B5748" i="15"/>
  <c r="B5749" i="15"/>
  <c r="B5750" i="15"/>
  <c r="B5751" i="15"/>
  <c r="B5752" i="15"/>
  <c r="B5753" i="15"/>
  <c r="B5754" i="15"/>
  <c r="B5755" i="15"/>
  <c r="B5756" i="15"/>
  <c r="B5757" i="15"/>
  <c r="B5758" i="15"/>
  <c r="B5759" i="15"/>
  <c r="B5760" i="15"/>
  <c r="B5761" i="15"/>
  <c r="B5762" i="15"/>
  <c r="B5763" i="15"/>
  <c r="B5764" i="15"/>
  <c r="B5765" i="15"/>
  <c r="B5766" i="15"/>
  <c r="B5767" i="15"/>
  <c r="B5768" i="15"/>
  <c r="B5769" i="15"/>
  <c r="B5770" i="15"/>
  <c r="B5771" i="15"/>
  <c r="B5772" i="15"/>
  <c r="B5773" i="15"/>
  <c r="B5774" i="15"/>
  <c r="B5775" i="15"/>
  <c r="B5776" i="15"/>
  <c r="B5777" i="15"/>
  <c r="B5778" i="15"/>
  <c r="B5779" i="15"/>
  <c r="B5780" i="15"/>
  <c r="B5781" i="15"/>
  <c r="B5782" i="15"/>
  <c r="B5783" i="15"/>
  <c r="B5784" i="15"/>
  <c r="B5785" i="15"/>
  <c r="B5786" i="15"/>
  <c r="B5787" i="15"/>
  <c r="B5788" i="15"/>
  <c r="B5789" i="15"/>
  <c r="B5790" i="15"/>
  <c r="B5791" i="15"/>
  <c r="B5792" i="15"/>
  <c r="B5793" i="15"/>
  <c r="B5794" i="15"/>
  <c r="B5795" i="15"/>
  <c r="B5796" i="15"/>
  <c r="B5797" i="15"/>
  <c r="B5798" i="15"/>
  <c r="B5799" i="15"/>
  <c r="B5800" i="15"/>
  <c r="B5801" i="15"/>
  <c r="B5802" i="15"/>
  <c r="B5803" i="15"/>
  <c r="B5804" i="15"/>
  <c r="B5805" i="15"/>
  <c r="B5806" i="15"/>
  <c r="B5807" i="15"/>
  <c r="B5808" i="15"/>
  <c r="B5809" i="15"/>
  <c r="B5810" i="15"/>
  <c r="B5811" i="15"/>
  <c r="B5812" i="15"/>
  <c r="B5813" i="15"/>
  <c r="B5814" i="15"/>
  <c r="B5815" i="15"/>
  <c r="B5816" i="15"/>
  <c r="B5817" i="15"/>
  <c r="B5818" i="15"/>
  <c r="B5819" i="15"/>
  <c r="B5820" i="15"/>
  <c r="B5821" i="15"/>
  <c r="B5822" i="15"/>
  <c r="B5823" i="15"/>
  <c r="B5824" i="15"/>
  <c r="B5825" i="15"/>
  <c r="B5826" i="15"/>
  <c r="B5827" i="15"/>
  <c r="B5828" i="15"/>
  <c r="B5829" i="15"/>
  <c r="B5830" i="15"/>
  <c r="B5831" i="15"/>
  <c r="B5832" i="15"/>
  <c r="B5833" i="15"/>
  <c r="B5834" i="15"/>
  <c r="B5835" i="15"/>
  <c r="B5836" i="15"/>
  <c r="B5837" i="15"/>
  <c r="B5838" i="15"/>
  <c r="B5839" i="15"/>
  <c r="B5840" i="15"/>
  <c r="B5841" i="15"/>
  <c r="B5842" i="15"/>
  <c r="B5843" i="15"/>
  <c r="B5844" i="15"/>
  <c r="B5845" i="15"/>
  <c r="B5846" i="15"/>
  <c r="B5847" i="15"/>
  <c r="B5848" i="15"/>
  <c r="B5849" i="15"/>
  <c r="B5850" i="15"/>
  <c r="B5851" i="15"/>
  <c r="B5852" i="15"/>
  <c r="B5853" i="15"/>
  <c r="B5854" i="15"/>
  <c r="B5855" i="15"/>
  <c r="B5856" i="15"/>
  <c r="B5857" i="15"/>
  <c r="B5858" i="15"/>
  <c r="B5859" i="15"/>
  <c r="B5860" i="15"/>
  <c r="B5861" i="15"/>
  <c r="B5862" i="15"/>
  <c r="B5863" i="15"/>
  <c r="B5864" i="15"/>
  <c r="B5865" i="15"/>
  <c r="B5866" i="15"/>
  <c r="B5867" i="15"/>
  <c r="B5868" i="15"/>
  <c r="B5869" i="15"/>
  <c r="B5870" i="15"/>
  <c r="B5871" i="15"/>
  <c r="B5872" i="15"/>
  <c r="B5873" i="15"/>
  <c r="B5874" i="15"/>
  <c r="B5875" i="15"/>
  <c r="B5876" i="15"/>
  <c r="B5877" i="15"/>
  <c r="B5878" i="15"/>
  <c r="B5879" i="15"/>
  <c r="B5880" i="15"/>
  <c r="B5881" i="15"/>
  <c r="B5882" i="15"/>
  <c r="B5883" i="15"/>
  <c r="B5884" i="15"/>
  <c r="B5885" i="15"/>
  <c r="B5886" i="15"/>
  <c r="B5887" i="15"/>
  <c r="B5888" i="15"/>
  <c r="B5889" i="15"/>
  <c r="B5890" i="15"/>
  <c r="B5891" i="15"/>
  <c r="B5892" i="15"/>
  <c r="B5893" i="15"/>
  <c r="B5894" i="15"/>
  <c r="B5895" i="15"/>
  <c r="B5896" i="15"/>
  <c r="B5897" i="15"/>
  <c r="B5898" i="15"/>
  <c r="B5899" i="15"/>
  <c r="B5900" i="15"/>
  <c r="B5901" i="15"/>
  <c r="B5902" i="15"/>
  <c r="B5903" i="15"/>
  <c r="B5904" i="15"/>
  <c r="B5905" i="15"/>
  <c r="B5906" i="15"/>
  <c r="B5907" i="15"/>
  <c r="B5908" i="15"/>
  <c r="B5909" i="15"/>
  <c r="B5910" i="15"/>
  <c r="B5911" i="15"/>
  <c r="B5912" i="15"/>
  <c r="B5913" i="15"/>
  <c r="B5914" i="15"/>
  <c r="B5915" i="15"/>
  <c r="B5916" i="15"/>
  <c r="B5917" i="15"/>
  <c r="B5918" i="15"/>
  <c r="B5919" i="15"/>
  <c r="B5920" i="15"/>
  <c r="B5921" i="15"/>
  <c r="B5922" i="15"/>
  <c r="B5923" i="15"/>
  <c r="B5924" i="15"/>
  <c r="B5925" i="15"/>
  <c r="B5926" i="15"/>
  <c r="B5927" i="15"/>
  <c r="B5928" i="15"/>
  <c r="B5929" i="15"/>
  <c r="B5930" i="15"/>
  <c r="B5931" i="15"/>
  <c r="B5932" i="15"/>
  <c r="B5933" i="15"/>
  <c r="B5934" i="15"/>
  <c r="B5935" i="15"/>
  <c r="B5936" i="15"/>
  <c r="B5937" i="15"/>
  <c r="B5938" i="15"/>
  <c r="B5939" i="15"/>
  <c r="B5940" i="15"/>
  <c r="B5941" i="15"/>
  <c r="B5942" i="15"/>
  <c r="B5943" i="15"/>
  <c r="B5944" i="15"/>
  <c r="B5945" i="15"/>
  <c r="B5946" i="15"/>
  <c r="B5947" i="15"/>
  <c r="B5948" i="15"/>
  <c r="B5949" i="15"/>
  <c r="B5950" i="15"/>
  <c r="B5951" i="15"/>
  <c r="B5952" i="15"/>
  <c r="B5953" i="15"/>
  <c r="B5954" i="15"/>
  <c r="B5955" i="15"/>
  <c r="B5956" i="15"/>
  <c r="B5957" i="15"/>
  <c r="B5958" i="15"/>
  <c r="B5959" i="15"/>
  <c r="B5960" i="15"/>
  <c r="B5961" i="15"/>
  <c r="B5962" i="15"/>
  <c r="B5963" i="15"/>
  <c r="B5964" i="15"/>
  <c r="B5965" i="15"/>
  <c r="B5966" i="15"/>
  <c r="B5967" i="15"/>
  <c r="B5968" i="15"/>
  <c r="B5969" i="15"/>
  <c r="B5970" i="15"/>
  <c r="B5971" i="15"/>
  <c r="B5972" i="15"/>
  <c r="B5973" i="15"/>
  <c r="B5974" i="15"/>
  <c r="B5975" i="15"/>
  <c r="B5976" i="15"/>
  <c r="B5977" i="15"/>
  <c r="B5978" i="15"/>
  <c r="B5979" i="15"/>
  <c r="B5980" i="15"/>
  <c r="B5981" i="15"/>
  <c r="B5982" i="15"/>
  <c r="B5983" i="15"/>
  <c r="B5984" i="15"/>
  <c r="B5985" i="15"/>
  <c r="B5986" i="15"/>
  <c r="B5987" i="15"/>
  <c r="B5988" i="15"/>
  <c r="B5989" i="15"/>
  <c r="B5990" i="15"/>
  <c r="B5991" i="15"/>
  <c r="B5992" i="15"/>
  <c r="B5993" i="15"/>
  <c r="B5994" i="15"/>
  <c r="B5995" i="15"/>
  <c r="B5996" i="15"/>
  <c r="B5997" i="15"/>
  <c r="B5998" i="15"/>
  <c r="B5999" i="15"/>
  <c r="B6000" i="15"/>
  <c r="B6001" i="15"/>
  <c r="B6002" i="15"/>
  <c r="B6003" i="15"/>
  <c r="B6004" i="15"/>
  <c r="B6005" i="15"/>
  <c r="B6006" i="15"/>
  <c r="B6007" i="15"/>
  <c r="B6008" i="15"/>
  <c r="B6009" i="15"/>
  <c r="B6010" i="15"/>
  <c r="B6011" i="15"/>
  <c r="B6012" i="15"/>
  <c r="B6013" i="15"/>
  <c r="B6014" i="15"/>
  <c r="B6015" i="15"/>
  <c r="B6016" i="15"/>
  <c r="B6017" i="15"/>
  <c r="B6018" i="15"/>
  <c r="B6019" i="15"/>
  <c r="B6020" i="15"/>
  <c r="B6021" i="15"/>
  <c r="B6022" i="15"/>
  <c r="B6023" i="15"/>
  <c r="B6024" i="15"/>
  <c r="B6025" i="15"/>
  <c r="B6026" i="15"/>
  <c r="B6027" i="15"/>
  <c r="B6028" i="15"/>
  <c r="B6029" i="15"/>
  <c r="B6030" i="15"/>
  <c r="B6031" i="15"/>
  <c r="B6032" i="15"/>
  <c r="B6033" i="15"/>
  <c r="B6034" i="15"/>
  <c r="B6035" i="15"/>
  <c r="B6036" i="15"/>
  <c r="B6037" i="15"/>
  <c r="B6038" i="15"/>
  <c r="B6039" i="15"/>
  <c r="B6040" i="15"/>
  <c r="B6041" i="15"/>
  <c r="B6042" i="15"/>
  <c r="B6043" i="15"/>
  <c r="B6044" i="15"/>
  <c r="B6045" i="15"/>
  <c r="B6046" i="15"/>
  <c r="B6047" i="15"/>
  <c r="B6048" i="15"/>
  <c r="B6049" i="15"/>
  <c r="B6050" i="15"/>
  <c r="B6051" i="15"/>
  <c r="B6052" i="15"/>
  <c r="B6053" i="15"/>
  <c r="B6054" i="15"/>
  <c r="B6055" i="15"/>
  <c r="B6056" i="15"/>
  <c r="B6057" i="15"/>
  <c r="B6058" i="15"/>
  <c r="B6059" i="15"/>
  <c r="B6060" i="15"/>
  <c r="B6061" i="15"/>
  <c r="B6062" i="15"/>
  <c r="B6063" i="15"/>
  <c r="B6064" i="15"/>
  <c r="B6065" i="15"/>
  <c r="B6066" i="15"/>
  <c r="B6067" i="15"/>
  <c r="B6068" i="15"/>
  <c r="B6069" i="15"/>
  <c r="B6070" i="15"/>
  <c r="B6071" i="15"/>
  <c r="B6072" i="15"/>
  <c r="B6073" i="15"/>
  <c r="B6074" i="15"/>
  <c r="B6075" i="15"/>
  <c r="B6076" i="15"/>
  <c r="B6077" i="15"/>
  <c r="B6078" i="15"/>
  <c r="B6079" i="15"/>
  <c r="B6080" i="15"/>
  <c r="B6081" i="15"/>
  <c r="B6082" i="15"/>
  <c r="B6083" i="15"/>
  <c r="B6084" i="15"/>
  <c r="B6085" i="15"/>
  <c r="B6086" i="15"/>
  <c r="B6087" i="15"/>
  <c r="B6088" i="15"/>
  <c r="B6089" i="15"/>
  <c r="B6090" i="15"/>
  <c r="B6091" i="15"/>
  <c r="B6092" i="15"/>
  <c r="B6093" i="15"/>
  <c r="B6094" i="15"/>
  <c r="B6095" i="15"/>
  <c r="B6096" i="15"/>
  <c r="B6097" i="15"/>
  <c r="B6098" i="15"/>
  <c r="B6099" i="15"/>
  <c r="B6100" i="15"/>
  <c r="B6101" i="15"/>
  <c r="B6102" i="15"/>
  <c r="B6103" i="15"/>
  <c r="B6104" i="15"/>
  <c r="B6105" i="15"/>
  <c r="B6106" i="15"/>
  <c r="B6107" i="15"/>
  <c r="B6108" i="15"/>
  <c r="B6109" i="15"/>
  <c r="B6110" i="15"/>
  <c r="B6111" i="15"/>
  <c r="B6112" i="15"/>
  <c r="B6113" i="15"/>
  <c r="B6114" i="15"/>
  <c r="B6115" i="15"/>
  <c r="B6116" i="15"/>
  <c r="B6117" i="15"/>
  <c r="B6118" i="15"/>
  <c r="B6119" i="15"/>
  <c r="B6120" i="15"/>
  <c r="B6121" i="15"/>
  <c r="B6122" i="15"/>
  <c r="B6123" i="15"/>
  <c r="B6124" i="15"/>
  <c r="B6125" i="15"/>
  <c r="B6126" i="15"/>
  <c r="B6127" i="15"/>
  <c r="B6128" i="15"/>
  <c r="B6129" i="15"/>
  <c r="B6130" i="15"/>
  <c r="B6131" i="15"/>
  <c r="B6132" i="15"/>
  <c r="B6133" i="15"/>
  <c r="B6134" i="15"/>
  <c r="B6135" i="15"/>
  <c r="B6136" i="15"/>
  <c r="B6137" i="15"/>
  <c r="B6138" i="15"/>
  <c r="B6139" i="15"/>
  <c r="B6140" i="15"/>
  <c r="B6141" i="15"/>
  <c r="B6142" i="15"/>
  <c r="B6143" i="15"/>
  <c r="B6144" i="15"/>
  <c r="B6145" i="15"/>
  <c r="B6146" i="15"/>
  <c r="B6147" i="15"/>
  <c r="B6148" i="15"/>
  <c r="B6149" i="15"/>
  <c r="B6150" i="15"/>
  <c r="B6151" i="15"/>
  <c r="B6152" i="15"/>
  <c r="B6153" i="15"/>
  <c r="B6154" i="15"/>
  <c r="B6155" i="15"/>
  <c r="B6156" i="15"/>
  <c r="B6157" i="15"/>
  <c r="B6158" i="15"/>
  <c r="B6159" i="15"/>
  <c r="B6160" i="15"/>
  <c r="B6161" i="15"/>
  <c r="B6162" i="15"/>
  <c r="B6163" i="15"/>
  <c r="B6164" i="15"/>
  <c r="B6165" i="15"/>
  <c r="B6166" i="15"/>
  <c r="B6167" i="15"/>
  <c r="B6168" i="15"/>
  <c r="B6169" i="15"/>
  <c r="B6170" i="15"/>
  <c r="B6171" i="15"/>
  <c r="B6172" i="15"/>
  <c r="B6173" i="15"/>
  <c r="B6174" i="15"/>
  <c r="B6175" i="15"/>
  <c r="B6176" i="15"/>
  <c r="B6177" i="15"/>
  <c r="B6178" i="15"/>
  <c r="B6179" i="15"/>
  <c r="B6180" i="15"/>
  <c r="B6181" i="15"/>
  <c r="B6182" i="15"/>
  <c r="B6183" i="15"/>
  <c r="B6184" i="15"/>
  <c r="B6185" i="15"/>
  <c r="B6186" i="15"/>
  <c r="B6187" i="15"/>
  <c r="B6188" i="15"/>
  <c r="B6189" i="15"/>
  <c r="B6190" i="15"/>
  <c r="B6191" i="15"/>
  <c r="B6192" i="15"/>
  <c r="B6193" i="15"/>
  <c r="B6194" i="15"/>
  <c r="B6195" i="15"/>
  <c r="B6196" i="15"/>
  <c r="B6197" i="15"/>
  <c r="B6198" i="15"/>
  <c r="B6199" i="15"/>
  <c r="B6200" i="15"/>
  <c r="B6201" i="15"/>
  <c r="B6202" i="15"/>
  <c r="B6203" i="15"/>
  <c r="B6204" i="15"/>
  <c r="B6205" i="15"/>
  <c r="B6206" i="15"/>
  <c r="B6207" i="15"/>
  <c r="B6208" i="15"/>
  <c r="B6209" i="15"/>
  <c r="B6210" i="15"/>
  <c r="B6211" i="15"/>
  <c r="B6212" i="15"/>
  <c r="B6213" i="15"/>
  <c r="B6214" i="15"/>
  <c r="B6215" i="15"/>
  <c r="B6216" i="15"/>
  <c r="B6217" i="15"/>
  <c r="B6218" i="15"/>
  <c r="B6219" i="15"/>
  <c r="B6220" i="15"/>
  <c r="B6221" i="15"/>
  <c r="B6222" i="15"/>
  <c r="B6223" i="15"/>
  <c r="B6224" i="15"/>
  <c r="B6225" i="15"/>
  <c r="B6226" i="15"/>
  <c r="B6227" i="15"/>
  <c r="B6228" i="15"/>
  <c r="B6229" i="15"/>
  <c r="B6230" i="15"/>
  <c r="B6231" i="15"/>
  <c r="B6232" i="15"/>
  <c r="B6233" i="15"/>
  <c r="B6234" i="15"/>
  <c r="B6235" i="15"/>
  <c r="B6236" i="15"/>
  <c r="B6237" i="15"/>
  <c r="B6238" i="15"/>
  <c r="B6239" i="15"/>
  <c r="B6240" i="15"/>
  <c r="B6241" i="15"/>
  <c r="B6242" i="15"/>
  <c r="B6243" i="15"/>
  <c r="B6244" i="15"/>
  <c r="B6245" i="15"/>
  <c r="B6246" i="15"/>
  <c r="B6247" i="15"/>
  <c r="B6248" i="15"/>
  <c r="B6249" i="15"/>
  <c r="B6250" i="15"/>
  <c r="B6251" i="15"/>
  <c r="B6252" i="15"/>
  <c r="B6253" i="15"/>
  <c r="B6254" i="15"/>
  <c r="B6255" i="15"/>
  <c r="B6256" i="15"/>
  <c r="B6257" i="15"/>
  <c r="B6258" i="15"/>
  <c r="B6259" i="15"/>
  <c r="B6260" i="15"/>
  <c r="B6261" i="15"/>
  <c r="B6262" i="15"/>
  <c r="B6263" i="15"/>
  <c r="B6264" i="15"/>
  <c r="B6265" i="15"/>
  <c r="B6266" i="15"/>
  <c r="B6267" i="15"/>
  <c r="B6268" i="15"/>
  <c r="B6269" i="15"/>
  <c r="B6270" i="15"/>
  <c r="B6271" i="15"/>
  <c r="B6272" i="15"/>
  <c r="B6273" i="15"/>
  <c r="B6274" i="15"/>
  <c r="B6275" i="15"/>
  <c r="B6276" i="15"/>
  <c r="B6277" i="15"/>
  <c r="B6278" i="15"/>
  <c r="B6279" i="15"/>
  <c r="B6280" i="15"/>
  <c r="B6281" i="15"/>
  <c r="B6282" i="15"/>
  <c r="B6283" i="15"/>
  <c r="B6284" i="15"/>
  <c r="B6285" i="15"/>
  <c r="B6286" i="15"/>
  <c r="B6287" i="15"/>
  <c r="B6288" i="15"/>
  <c r="B6289" i="15"/>
  <c r="B6290" i="15"/>
  <c r="B6291" i="15"/>
  <c r="B6292" i="15"/>
  <c r="B6293" i="15"/>
  <c r="B6294" i="15"/>
  <c r="B6295" i="15"/>
  <c r="B6296" i="15"/>
  <c r="B6297" i="15"/>
  <c r="B6298" i="15"/>
  <c r="B6299" i="15"/>
  <c r="B6300" i="15"/>
  <c r="B6301" i="15"/>
  <c r="B6302" i="15"/>
  <c r="B6303" i="15"/>
  <c r="B6304" i="15"/>
  <c r="B6305" i="15"/>
  <c r="B6306" i="15"/>
  <c r="B6307" i="15"/>
  <c r="B6308" i="15"/>
  <c r="B6309" i="15"/>
  <c r="B6310" i="15"/>
  <c r="B6311" i="15"/>
  <c r="B6312" i="15"/>
  <c r="B6313" i="15"/>
  <c r="B6314" i="15"/>
  <c r="B6315" i="15"/>
  <c r="B6316" i="15"/>
  <c r="B6317" i="15"/>
  <c r="B6318" i="15"/>
  <c r="B6319" i="15"/>
  <c r="C5514" i="15"/>
  <c r="C5515" i="15"/>
  <c r="C5516" i="15"/>
  <c r="C5517" i="15"/>
  <c r="C5518" i="15"/>
  <c r="C5519" i="15"/>
  <c r="C5520" i="15"/>
  <c r="C5521" i="15"/>
  <c r="C5522" i="15"/>
  <c r="C5523" i="15"/>
  <c r="C5524" i="15"/>
  <c r="C5525" i="15"/>
  <c r="C5526" i="15"/>
  <c r="C5527" i="15"/>
  <c r="C5528" i="15"/>
  <c r="C5529" i="15"/>
  <c r="C5530" i="15"/>
  <c r="C5531" i="15"/>
  <c r="C5532" i="15"/>
  <c r="C5533" i="15"/>
  <c r="C5534" i="15"/>
  <c r="C5535" i="15"/>
  <c r="C5536" i="15"/>
  <c r="C5537" i="15"/>
  <c r="C5538" i="15"/>
  <c r="C5539" i="15"/>
  <c r="C5540" i="15"/>
  <c r="C5541" i="15"/>
  <c r="C5542" i="15"/>
  <c r="C5543" i="15"/>
  <c r="C5544" i="15"/>
  <c r="C5545" i="15"/>
  <c r="C5546" i="15"/>
  <c r="C5547" i="15"/>
  <c r="C5548" i="15"/>
  <c r="C5549" i="15"/>
  <c r="C5550" i="15"/>
  <c r="C5551" i="15"/>
  <c r="C5552" i="15"/>
  <c r="C5553" i="15"/>
  <c r="C5554" i="15"/>
  <c r="C5555" i="15"/>
  <c r="C5556" i="15"/>
  <c r="C5557" i="15"/>
  <c r="C5558" i="15"/>
  <c r="C5559" i="15"/>
  <c r="C5560" i="15"/>
  <c r="C5561" i="15"/>
  <c r="C5562" i="15"/>
  <c r="C5563" i="15"/>
  <c r="C5564" i="15"/>
  <c r="C5565" i="15"/>
  <c r="C5566" i="15"/>
  <c r="C5567" i="15"/>
  <c r="C5568" i="15"/>
  <c r="C5569" i="15"/>
  <c r="C5570" i="15"/>
  <c r="C5571" i="15"/>
  <c r="C5572" i="15"/>
  <c r="C5573" i="15"/>
  <c r="C5574" i="15"/>
  <c r="C5575" i="15"/>
  <c r="C5576" i="15"/>
  <c r="C5577" i="15"/>
  <c r="C5578" i="15"/>
  <c r="C5579" i="15"/>
  <c r="C5580" i="15"/>
  <c r="C5581" i="15"/>
  <c r="C5582" i="15"/>
  <c r="C5583" i="15"/>
  <c r="C5584" i="15"/>
  <c r="C5585" i="15"/>
  <c r="C5586" i="15"/>
  <c r="C5587" i="15"/>
  <c r="C5588" i="15"/>
  <c r="C5589" i="15"/>
  <c r="C5590" i="15"/>
  <c r="C5591" i="15"/>
  <c r="C5592" i="15"/>
  <c r="C5593" i="15"/>
  <c r="C5594" i="15"/>
  <c r="C5595" i="15"/>
  <c r="C5596" i="15"/>
  <c r="C5597" i="15"/>
  <c r="C5598" i="15"/>
  <c r="C5599" i="15"/>
  <c r="C5600" i="15"/>
  <c r="C5601" i="15"/>
  <c r="C5602" i="15"/>
  <c r="C5603" i="15"/>
  <c r="C5604" i="15"/>
  <c r="C5605" i="15"/>
  <c r="C5606" i="15"/>
  <c r="C5607" i="15"/>
  <c r="C5608" i="15"/>
  <c r="C5609" i="15"/>
  <c r="C5610" i="15"/>
  <c r="C5611" i="15"/>
  <c r="C5612" i="15"/>
  <c r="C5613" i="15"/>
  <c r="C5614" i="15"/>
  <c r="C5615" i="15"/>
  <c r="C5616" i="15"/>
  <c r="C5617" i="15"/>
  <c r="C5618" i="15"/>
  <c r="C5619" i="15"/>
  <c r="C5620" i="15"/>
  <c r="C5621" i="15"/>
  <c r="C5622" i="15"/>
  <c r="C5623" i="15"/>
  <c r="C5624" i="15"/>
  <c r="C5625" i="15"/>
  <c r="C5626" i="15"/>
  <c r="C5627" i="15"/>
  <c r="C5628" i="15"/>
  <c r="C5629" i="15"/>
  <c r="C5630" i="15"/>
  <c r="C5631" i="15"/>
  <c r="C5632" i="15"/>
  <c r="C5633" i="15"/>
  <c r="C5634" i="15"/>
  <c r="C5635" i="15"/>
  <c r="C5636" i="15"/>
  <c r="C5637" i="15"/>
  <c r="C5638" i="15"/>
  <c r="C5639" i="15"/>
  <c r="C5640" i="15"/>
  <c r="C5641" i="15"/>
  <c r="C5642" i="15"/>
  <c r="C5643" i="15"/>
  <c r="C5644" i="15"/>
  <c r="C5645" i="15"/>
  <c r="C5646" i="15"/>
  <c r="C5647" i="15"/>
  <c r="C5648" i="15"/>
  <c r="C5649" i="15"/>
  <c r="C5650" i="15"/>
  <c r="C5651" i="15"/>
  <c r="C5652" i="15"/>
  <c r="C5653" i="15"/>
  <c r="C5654" i="15"/>
  <c r="C5655" i="15"/>
  <c r="C5656" i="15"/>
  <c r="C5657" i="15"/>
  <c r="C5658" i="15"/>
  <c r="C5659" i="15"/>
  <c r="C5660" i="15"/>
  <c r="C5661" i="15"/>
  <c r="C5662" i="15"/>
  <c r="C5663" i="15"/>
  <c r="C5664" i="15"/>
  <c r="C5665" i="15"/>
  <c r="C5666" i="15"/>
  <c r="C5667" i="15"/>
  <c r="C5668" i="15"/>
  <c r="C5669" i="15"/>
  <c r="C5670" i="15"/>
  <c r="C5671" i="15"/>
  <c r="C5672" i="15"/>
  <c r="C5673" i="15"/>
  <c r="C5674" i="15"/>
  <c r="C5675" i="15"/>
  <c r="C5676" i="15"/>
  <c r="C5677" i="15"/>
  <c r="C5678" i="15"/>
  <c r="C5679" i="15"/>
  <c r="C5680" i="15"/>
  <c r="C5681" i="15"/>
  <c r="C5682" i="15"/>
  <c r="C5683" i="15"/>
  <c r="C5684" i="15"/>
  <c r="C5685" i="15"/>
  <c r="C5686" i="15"/>
  <c r="C5687" i="15"/>
  <c r="C5688" i="15"/>
  <c r="C5689" i="15"/>
  <c r="C5690" i="15"/>
  <c r="C5691" i="15"/>
  <c r="C5692" i="15"/>
  <c r="C5693" i="15"/>
  <c r="C5694" i="15"/>
  <c r="C5695" i="15"/>
  <c r="C5696" i="15"/>
  <c r="C5697" i="15"/>
  <c r="C5698" i="15"/>
  <c r="C5699" i="15"/>
  <c r="C5700" i="15"/>
  <c r="C5701" i="15"/>
  <c r="C5702" i="15"/>
  <c r="C5703" i="15"/>
  <c r="C5704" i="15"/>
  <c r="C5705" i="15"/>
  <c r="C5706" i="15"/>
  <c r="C5707" i="15"/>
  <c r="C5708" i="15"/>
  <c r="C5709" i="15"/>
  <c r="C5710" i="15"/>
  <c r="C5711" i="15"/>
  <c r="C5712" i="15"/>
  <c r="C5713" i="15"/>
  <c r="C5714" i="15"/>
  <c r="C5715" i="15"/>
  <c r="C5716" i="15"/>
  <c r="C5717" i="15"/>
  <c r="C5718" i="15"/>
  <c r="C5719" i="15"/>
  <c r="C5720" i="15"/>
  <c r="C5721" i="15"/>
  <c r="C5722" i="15"/>
  <c r="C5723" i="15"/>
  <c r="C5724" i="15"/>
  <c r="C5725" i="15"/>
  <c r="C5726" i="15"/>
  <c r="C5727" i="15"/>
  <c r="C5728" i="15"/>
  <c r="C5729" i="15"/>
  <c r="C5730" i="15"/>
  <c r="C5731" i="15"/>
  <c r="C5732" i="15"/>
  <c r="C5733" i="15"/>
  <c r="C5734" i="15"/>
  <c r="C5735" i="15"/>
  <c r="C5736" i="15"/>
  <c r="C5737" i="15"/>
  <c r="C5738" i="15"/>
  <c r="C5739" i="15"/>
  <c r="C5740" i="15"/>
  <c r="C5741" i="15"/>
  <c r="C5742" i="15"/>
  <c r="C5743" i="15"/>
  <c r="C5744" i="15"/>
  <c r="C5745" i="15"/>
  <c r="C5746" i="15"/>
  <c r="C5747" i="15"/>
  <c r="C5748" i="15"/>
  <c r="C5749" i="15"/>
  <c r="C5750" i="15"/>
  <c r="C5751" i="15"/>
  <c r="C5752" i="15"/>
  <c r="C5753" i="15"/>
  <c r="C5754" i="15"/>
  <c r="C5755" i="15"/>
  <c r="C5756" i="15"/>
  <c r="C5757" i="15"/>
  <c r="C5758" i="15"/>
  <c r="C5759" i="15"/>
  <c r="C5760" i="15"/>
  <c r="C5761" i="15"/>
  <c r="C5762" i="15"/>
  <c r="C5763" i="15"/>
  <c r="C5764" i="15"/>
  <c r="C5765" i="15"/>
  <c r="C5766" i="15"/>
  <c r="C5767" i="15"/>
  <c r="C5768" i="15"/>
  <c r="C5769" i="15"/>
  <c r="C5770" i="15"/>
  <c r="C5771" i="15"/>
  <c r="C5772" i="15"/>
  <c r="C5773" i="15"/>
  <c r="C5774" i="15"/>
  <c r="C5775" i="15"/>
  <c r="C5776" i="15"/>
  <c r="C5777" i="15"/>
  <c r="C5778" i="15"/>
  <c r="C5779" i="15"/>
  <c r="C5780" i="15"/>
  <c r="C5781" i="15"/>
  <c r="C5782" i="15"/>
  <c r="C5783" i="15"/>
  <c r="C5784" i="15"/>
  <c r="C5785" i="15"/>
  <c r="C5786" i="15"/>
  <c r="C5787" i="15"/>
  <c r="C5788" i="15"/>
  <c r="C5789" i="15"/>
  <c r="C5790" i="15"/>
  <c r="C5791" i="15"/>
  <c r="C5792" i="15"/>
  <c r="C5793" i="15"/>
  <c r="C5794" i="15"/>
  <c r="C5795" i="15"/>
  <c r="C5796" i="15"/>
  <c r="C5797" i="15"/>
  <c r="C5798" i="15"/>
  <c r="C5799" i="15"/>
  <c r="C5800" i="15"/>
  <c r="C5801" i="15"/>
  <c r="C5802" i="15"/>
  <c r="C5803" i="15"/>
  <c r="C5804" i="15"/>
  <c r="C5805" i="15"/>
  <c r="C5806" i="15"/>
  <c r="C5807" i="15"/>
  <c r="C5808" i="15"/>
  <c r="C5809" i="15"/>
  <c r="C5810" i="15"/>
  <c r="C5811" i="15"/>
  <c r="C5812" i="15"/>
  <c r="C5813" i="15"/>
  <c r="C5814" i="15"/>
  <c r="C5815" i="15"/>
  <c r="C5816" i="15"/>
  <c r="C5817" i="15"/>
  <c r="C5818" i="15"/>
  <c r="C5819" i="15"/>
  <c r="C5820" i="15"/>
  <c r="C5821" i="15"/>
  <c r="C5822" i="15"/>
  <c r="C5823" i="15"/>
  <c r="C5824" i="15"/>
  <c r="C5825" i="15"/>
  <c r="C5826" i="15"/>
  <c r="C5827" i="15"/>
  <c r="C5828" i="15"/>
  <c r="C5829" i="15"/>
  <c r="C5830" i="15"/>
  <c r="C5831" i="15"/>
  <c r="C5832" i="15"/>
  <c r="C5833" i="15"/>
  <c r="C5834" i="15"/>
  <c r="C5835" i="15"/>
  <c r="C5836" i="15"/>
  <c r="C5837" i="15"/>
  <c r="C5838" i="15"/>
  <c r="C5839" i="15"/>
  <c r="C5840" i="15"/>
  <c r="C5841" i="15"/>
  <c r="C5842" i="15"/>
  <c r="C5843" i="15"/>
  <c r="C5844" i="15"/>
  <c r="C5845" i="15"/>
  <c r="C5846" i="15"/>
  <c r="C5847" i="15"/>
  <c r="C5848" i="15"/>
  <c r="C5849" i="15"/>
  <c r="C5850" i="15"/>
  <c r="C5851" i="15"/>
  <c r="C5852" i="15"/>
  <c r="C5853" i="15"/>
  <c r="C5854" i="15"/>
  <c r="C5855" i="15"/>
  <c r="C5856" i="15"/>
  <c r="C5857" i="15"/>
  <c r="C5858" i="15"/>
  <c r="C5859" i="15"/>
  <c r="C5860" i="15"/>
  <c r="C5861" i="15"/>
  <c r="C5862" i="15"/>
  <c r="C5863" i="15"/>
  <c r="C5864" i="15"/>
  <c r="C5865" i="15"/>
  <c r="C5866" i="15"/>
  <c r="C5867" i="15"/>
  <c r="C5868" i="15"/>
  <c r="C5869" i="15"/>
  <c r="C5870" i="15"/>
  <c r="C5871" i="15"/>
  <c r="C5872" i="15"/>
  <c r="C5873" i="15"/>
  <c r="C5874" i="15"/>
  <c r="C5875" i="15"/>
  <c r="C5876" i="15"/>
  <c r="C5877" i="15"/>
  <c r="C5878" i="15"/>
  <c r="C5879" i="15"/>
  <c r="C5880" i="15"/>
  <c r="C5881" i="15"/>
  <c r="C5882" i="15"/>
  <c r="C5883" i="15"/>
  <c r="C5884" i="15"/>
  <c r="C5885" i="15"/>
  <c r="C5886" i="15"/>
  <c r="C5887" i="15"/>
  <c r="C5888" i="15"/>
  <c r="C5889" i="15"/>
  <c r="C5890" i="15"/>
  <c r="C5891" i="15"/>
  <c r="C5892" i="15"/>
  <c r="C5893" i="15"/>
  <c r="C5894" i="15"/>
  <c r="C5895" i="15"/>
  <c r="C5896" i="15"/>
  <c r="C5897" i="15"/>
  <c r="C5898" i="15"/>
  <c r="C5899" i="15"/>
  <c r="C5900" i="15"/>
  <c r="C5901" i="15"/>
  <c r="C5902" i="15"/>
  <c r="C5903" i="15"/>
  <c r="C5904" i="15"/>
  <c r="C5905" i="15"/>
  <c r="C5906" i="15"/>
  <c r="C5907" i="15"/>
  <c r="C5908" i="15"/>
  <c r="C5909" i="15"/>
  <c r="C5910" i="15"/>
  <c r="C5911" i="15"/>
  <c r="C5912" i="15"/>
  <c r="C5913" i="15"/>
  <c r="C5914" i="15"/>
  <c r="C5915" i="15"/>
  <c r="C5916" i="15"/>
  <c r="C5917" i="15"/>
  <c r="C5918" i="15"/>
  <c r="C5919" i="15"/>
  <c r="C5920" i="15"/>
  <c r="C5921" i="15"/>
  <c r="C5922" i="15"/>
  <c r="C5923" i="15"/>
  <c r="C5924" i="15"/>
  <c r="C5925" i="15"/>
  <c r="C5926" i="15"/>
  <c r="C5927" i="15"/>
  <c r="C5928" i="15"/>
  <c r="C5929" i="15"/>
  <c r="C5930" i="15"/>
  <c r="C5931" i="15"/>
  <c r="C5932" i="15"/>
  <c r="C5933" i="15"/>
  <c r="C5934" i="15"/>
  <c r="C5935" i="15"/>
  <c r="C5936" i="15"/>
  <c r="C5937" i="15"/>
  <c r="C5938" i="15"/>
  <c r="C5939" i="15"/>
  <c r="C5940" i="15"/>
  <c r="C5941" i="15"/>
  <c r="C5942" i="15"/>
  <c r="C5943" i="15"/>
  <c r="C5944" i="15"/>
  <c r="C5945" i="15"/>
  <c r="C5946" i="15"/>
  <c r="C5947" i="15"/>
  <c r="C5948" i="15"/>
  <c r="C5949" i="15"/>
  <c r="C5950" i="15"/>
  <c r="C5951" i="15"/>
  <c r="C5952" i="15"/>
  <c r="C5953" i="15"/>
  <c r="C5954" i="15"/>
  <c r="C5955" i="15"/>
  <c r="C5956" i="15"/>
  <c r="C5957" i="15"/>
  <c r="C5958" i="15"/>
  <c r="C5959" i="15"/>
  <c r="C5960" i="15"/>
  <c r="C5961" i="15"/>
  <c r="C5962" i="15"/>
  <c r="C5963" i="15"/>
  <c r="C5964" i="15"/>
  <c r="C5965" i="15"/>
  <c r="C5966" i="15"/>
  <c r="C5967" i="15"/>
  <c r="C5968" i="15"/>
  <c r="C5969" i="15"/>
  <c r="C5970" i="15"/>
  <c r="C5971" i="15"/>
  <c r="C5972" i="15"/>
  <c r="C5973" i="15"/>
  <c r="C5974" i="15"/>
  <c r="C5975" i="15"/>
  <c r="C5976" i="15"/>
  <c r="C5977" i="15"/>
  <c r="C5978" i="15"/>
  <c r="C5979" i="15"/>
  <c r="C5980" i="15"/>
  <c r="C5981" i="15"/>
  <c r="C5982" i="15"/>
  <c r="C5983" i="15"/>
  <c r="C5984" i="15"/>
  <c r="C5985" i="15"/>
  <c r="C5986" i="15"/>
  <c r="C5987" i="15"/>
  <c r="C5988" i="15"/>
  <c r="C5989" i="15"/>
  <c r="C5990" i="15"/>
  <c r="C5991" i="15"/>
  <c r="C5992" i="15"/>
  <c r="C5993" i="15"/>
  <c r="C5994" i="15"/>
  <c r="C5995" i="15"/>
  <c r="C5996" i="15"/>
  <c r="C5997" i="15"/>
  <c r="C5998" i="15"/>
  <c r="C5999" i="15"/>
  <c r="C6000" i="15"/>
  <c r="C6001" i="15"/>
  <c r="C6002" i="15"/>
  <c r="C6003" i="15"/>
  <c r="C6004" i="15"/>
  <c r="C6005" i="15"/>
  <c r="C6006" i="15"/>
  <c r="C6007" i="15"/>
  <c r="C6008" i="15"/>
  <c r="C6009" i="15"/>
  <c r="C6010" i="15"/>
  <c r="C6011" i="15"/>
  <c r="C6012" i="15"/>
  <c r="C6013" i="15"/>
  <c r="C6014" i="15"/>
  <c r="C6015" i="15"/>
  <c r="C6016" i="15"/>
  <c r="C6017" i="15"/>
  <c r="C6018" i="15"/>
  <c r="C6019" i="15"/>
  <c r="C6020" i="15"/>
  <c r="C6021" i="15"/>
  <c r="C6022" i="15"/>
  <c r="C6023" i="15"/>
  <c r="C6024" i="15"/>
  <c r="C6025" i="15"/>
  <c r="C6026" i="15"/>
  <c r="C6027" i="15"/>
  <c r="C6028" i="15"/>
  <c r="C6029" i="15"/>
  <c r="C6030" i="15"/>
  <c r="C6031" i="15"/>
  <c r="C6032" i="15"/>
  <c r="C6033" i="15"/>
  <c r="C6034" i="15"/>
  <c r="C6035" i="15"/>
  <c r="C6036" i="15"/>
  <c r="C6037" i="15"/>
  <c r="C6038" i="15"/>
  <c r="C6039" i="15"/>
  <c r="C6040" i="15"/>
  <c r="C6041" i="15"/>
  <c r="C6042" i="15"/>
  <c r="C6043" i="15"/>
  <c r="C6044" i="15"/>
  <c r="C6045" i="15"/>
  <c r="C6046" i="15"/>
  <c r="C6047" i="15"/>
  <c r="C6048" i="15"/>
  <c r="C6049" i="15"/>
  <c r="C6050" i="15"/>
  <c r="C6051" i="15"/>
  <c r="C6052" i="15"/>
  <c r="C6053" i="15"/>
  <c r="C6054" i="15"/>
  <c r="C6055" i="15"/>
  <c r="C6056" i="15"/>
  <c r="C6057" i="15"/>
  <c r="C6058" i="15"/>
  <c r="C6059" i="15"/>
  <c r="C6060" i="15"/>
  <c r="C6061" i="15"/>
  <c r="C6062" i="15"/>
  <c r="C6063" i="15"/>
  <c r="C6064" i="15"/>
  <c r="C6065" i="15"/>
  <c r="C6066" i="15"/>
  <c r="C6067" i="15"/>
  <c r="C6068" i="15"/>
  <c r="C6069" i="15"/>
  <c r="C6070" i="15"/>
  <c r="C6071" i="15"/>
  <c r="C6072" i="15"/>
  <c r="C6073" i="15"/>
  <c r="C6074" i="15"/>
  <c r="C6075" i="15"/>
  <c r="C6076" i="15"/>
  <c r="C6077" i="15"/>
  <c r="C6078" i="15"/>
  <c r="C6079" i="15"/>
  <c r="C6080" i="15"/>
  <c r="C6081" i="15"/>
  <c r="C6082" i="15"/>
  <c r="C6083" i="15"/>
  <c r="C6084" i="15"/>
  <c r="C6085" i="15"/>
  <c r="C6086" i="15"/>
  <c r="C6087" i="15"/>
  <c r="C6088" i="15"/>
  <c r="C6089" i="15"/>
  <c r="C6090" i="15"/>
  <c r="C6091" i="15"/>
  <c r="C6092" i="15"/>
  <c r="C6093" i="15"/>
  <c r="C6094" i="15"/>
  <c r="C6095" i="15"/>
  <c r="C6096" i="15"/>
  <c r="C6097" i="15"/>
  <c r="C6098" i="15"/>
  <c r="C6099" i="15"/>
  <c r="C6100" i="15"/>
  <c r="C6101" i="15"/>
  <c r="C6102" i="15"/>
  <c r="C6103" i="15"/>
  <c r="C6104" i="15"/>
  <c r="C6105" i="15"/>
  <c r="C6106" i="15"/>
  <c r="C6107" i="15"/>
  <c r="C6108" i="15"/>
  <c r="C6109" i="15"/>
  <c r="C6110" i="15"/>
  <c r="C6111" i="15"/>
  <c r="C6112" i="15"/>
  <c r="C6113" i="15"/>
  <c r="C6114" i="15"/>
  <c r="C6115" i="15"/>
  <c r="C6116" i="15"/>
  <c r="C6117" i="15"/>
  <c r="C6118" i="15"/>
  <c r="C6119" i="15"/>
  <c r="C6120" i="15"/>
  <c r="C6121" i="15"/>
  <c r="C6122" i="15"/>
  <c r="C6123" i="15"/>
  <c r="C6124" i="15"/>
  <c r="C6125" i="15"/>
  <c r="C6126" i="15"/>
  <c r="C6127" i="15"/>
  <c r="C6128" i="15"/>
  <c r="C6129" i="15"/>
  <c r="C6130" i="15"/>
  <c r="C6131" i="15"/>
  <c r="C6132" i="15"/>
  <c r="C6133" i="15"/>
  <c r="C6134" i="15"/>
  <c r="C6135" i="15"/>
  <c r="C6136" i="15"/>
  <c r="C6137" i="15"/>
  <c r="C6138" i="15"/>
  <c r="C6139" i="15"/>
  <c r="C6140" i="15"/>
  <c r="C6141" i="15"/>
  <c r="C6142" i="15"/>
  <c r="C6143" i="15"/>
  <c r="C6144" i="15"/>
  <c r="C6145" i="15"/>
  <c r="C6146" i="15"/>
  <c r="C6147" i="15"/>
  <c r="C6148" i="15"/>
  <c r="C6149" i="15"/>
  <c r="C6150" i="15"/>
  <c r="C6151" i="15"/>
  <c r="C6152" i="15"/>
  <c r="C6153" i="15"/>
  <c r="C6154" i="15"/>
  <c r="C6155" i="15"/>
  <c r="C6156" i="15"/>
  <c r="C6157" i="15"/>
  <c r="C6158" i="15"/>
  <c r="C6159" i="15"/>
  <c r="C6160" i="15"/>
  <c r="C6161" i="15"/>
  <c r="C6162" i="15"/>
  <c r="C6163" i="15"/>
  <c r="C6164" i="15"/>
  <c r="C6165" i="15"/>
  <c r="C6166" i="15"/>
  <c r="C6167" i="15"/>
  <c r="C6168" i="15"/>
  <c r="C6169" i="15"/>
  <c r="C6170" i="15"/>
  <c r="C6171" i="15"/>
  <c r="C6172" i="15"/>
  <c r="C6173" i="15"/>
  <c r="C6174" i="15"/>
  <c r="C6175" i="15"/>
  <c r="C6176" i="15"/>
  <c r="C6177" i="15"/>
  <c r="C6178" i="15"/>
  <c r="C6179" i="15"/>
  <c r="C6180" i="15"/>
  <c r="C6181" i="15"/>
  <c r="C6182" i="15"/>
  <c r="C6183" i="15"/>
  <c r="C6184" i="15"/>
  <c r="C6185" i="15"/>
  <c r="C6186" i="15"/>
  <c r="C6187" i="15"/>
  <c r="C6188" i="15"/>
  <c r="C6189" i="15"/>
  <c r="C6190" i="15"/>
  <c r="C6191" i="15"/>
  <c r="C6192" i="15"/>
  <c r="C6193" i="15"/>
  <c r="C6194" i="15"/>
  <c r="C6195" i="15"/>
  <c r="C6196" i="15"/>
  <c r="C6197" i="15"/>
  <c r="C6198" i="15"/>
  <c r="C6199" i="15"/>
  <c r="C6200" i="15"/>
  <c r="C6201" i="15"/>
  <c r="C6202" i="15"/>
  <c r="C6203" i="15"/>
  <c r="C6204" i="15"/>
  <c r="C6205" i="15"/>
  <c r="C6206" i="15"/>
  <c r="C6207" i="15"/>
  <c r="C6208" i="15"/>
  <c r="C6209" i="15"/>
  <c r="C6210" i="15"/>
  <c r="C6211" i="15"/>
  <c r="C6212" i="15"/>
  <c r="C6213" i="15"/>
  <c r="C6214" i="15"/>
  <c r="C6215" i="15"/>
  <c r="C6216" i="15"/>
  <c r="C6217" i="15"/>
  <c r="C6218" i="15"/>
  <c r="C6219" i="15"/>
  <c r="C6220" i="15"/>
  <c r="C6221" i="15"/>
  <c r="C6222" i="15"/>
  <c r="C6223" i="15"/>
  <c r="C6224" i="15"/>
  <c r="C6225" i="15"/>
  <c r="C6226" i="15"/>
  <c r="C6227" i="15"/>
  <c r="C6228" i="15"/>
  <c r="C6229" i="15"/>
  <c r="C6230" i="15"/>
  <c r="C6231" i="15"/>
  <c r="C6232" i="15"/>
  <c r="C6233" i="15"/>
  <c r="C6234" i="15"/>
  <c r="C6235" i="15"/>
  <c r="C6236" i="15"/>
  <c r="C6237" i="15"/>
  <c r="C6238" i="15"/>
  <c r="C6239" i="15"/>
  <c r="C6240" i="15"/>
  <c r="C6241" i="15"/>
  <c r="C6242" i="15"/>
  <c r="C6243" i="15"/>
  <c r="C6244" i="15"/>
  <c r="C6245" i="15"/>
  <c r="C6246" i="15"/>
  <c r="C6247" i="15"/>
  <c r="C6248" i="15"/>
  <c r="C6249" i="15"/>
  <c r="C6250" i="15"/>
  <c r="C6251" i="15"/>
  <c r="C6252" i="15"/>
  <c r="C6253" i="15"/>
  <c r="C6254" i="15"/>
  <c r="C6255" i="15"/>
  <c r="C6256" i="15"/>
  <c r="C6257" i="15"/>
  <c r="C6258" i="15"/>
  <c r="C6259" i="15"/>
  <c r="C6260" i="15"/>
  <c r="C6261" i="15"/>
  <c r="C6262" i="15"/>
  <c r="C6263" i="15"/>
  <c r="C6264" i="15"/>
  <c r="C6265" i="15"/>
  <c r="C6266" i="15"/>
  <c r="C6267" i="15"/>
  <c r="C6268" i="15"/>
  <c r="C6269" i="15"/>
  <c r="C6270" i="15"/>
  <c r="C6271" i="15"/>
  <c r="C6272" i="15"/>
  <c r="C6273" i="15"/>
  <c r="C6274" i="15"/>
  <c r="C6275" i="15"/>
  <c r="C6276" i="15"/>
  <c r="C6277" i="15"/>
  <c r="C6278" i="15"/>
  <c r="C6279" i="15"/>
  <c r="C6280" i="15"/>
  <c r="C6281" i="15"/>
  <c r="C6282" i="15"/>
  <c r="C6283" i="15"/>
  <c r="C6284" i="15"/>
  <c r="C6285" i="15"/>
  <c r="C6286" i="15"/>
  <c r="C6287" i="15"/>
  <c r="C6288" i="15"/>
  <c r="C6289" i="15"/>
  <c r="C6290" i="15"/>
  <c r="C6291" i="15"/>
  <c r="C6292" i="15"/>
  <c r="C6293" i="15"/>
  <c r="C6294" i="15"/>
  <c r="C6295" i="15"/>
  <c r="C6296" i="15"/>
  <c r="C6297" i="15"/>
  <c r="C6298" i="15"/>
  <c r="C6299" i="15"/>
  <c r="C6300" i="15"/>
  <c r="C6301" i="15"/>
  <c r="C6302" i="15"/>
  <c r="C6303" i="15"/>
  <c r="C6304" i="15"/>
  <c r="C6305" i="15"/>
  <c r="C6306" i="15"/>
  <c r="C6307" i="15"/>
  <c r="C6308" i="15"/>
  <c r="C6309" i="15"/>
  <c r="C6310" i="15"/>
  <c r="C6311" i="15"/>
  <c r="C6312" i="15"/>
  <c r="C6313" i="15"/>
  <c r="C6314" i="15"/>
  <c r="C6315" i="15"/>
  <c r="C6316" i="15"/>
  <c r="C6317" i="15"/>
  <c r="C6318" i="15"/>
  <c r="C6319" i="15"/>
  <c r="D5514" i="15"/>
  <c r="D5515" i="15"/>
  <c r="D5516" i="15"/>
  <c r="D5517" i="15"/>
  <c r="D5518" i="15"/>
  <c r="D5519" i="15"/>
  <c r="D5520" i="15"/>
  <c r="D5521" i="15"/>
  <c r="D5522" i="15"/>
  <c r="D5523" i="15"/>
  <c r="D5524" i="15"/>
  <c r="D5525" i="15"/>
  <c r="D5526" i="15"/>
  <c r="D5527" i="15"/>
  <c r="D5528" i="15"/>
  <c r="D5529" i="15"/>
  <c r="D5530" i="15"/>
  <c r="D5531" i="15"/>
  <c r="D5532" i="15"/>
  <c r="D5533" i="15"/>
  <c r="D5534" i="15"/>
  <c r="D5535" i="15"/>
  <c r="D5536" i="15"/>
  <c r="D5537" i="15"/>
  <c r="D5538" i="15"/>
  <c r="D5539" i="15"/>
  <c r="D5540" i="15"/>
  <c r="D5541" i="15"/>
  <c r="D5542" i="15"/>
  <c r="D5543" i="15"/>
  <c r="D5544" i="15"/>
  <c r="D5545" i="15"/>
  <c r="D5546" i="15"/>
  <c r="D5547" i="15"/>
  <c r="D5548" i="15"/>
  <c r="D5549" i="15"/>
  <c r="D5550" i="15"/>
  <c r="D5551" i="15"/>
  <c r="D5552" i="15"/>
  <c r="D5553" i="15"/>
  <c r="D5554" i="15"/>
  <c r="D5555" i="15"/>
  <c r="D5556" i="15"/>
  <c r="D5557" i="15"/>
  <c r="D5558" i="15"/>
  <c r="D5559" i="15"/>
  <c r="D5560" i="15"/>
  <c r="D5561" i="15"/>
  <c r="D5562" i="15"/>
  <c r="D5563" i="15"/>
  <c r="D5564" i="15"/>
  <c r="D5565" i="15"/>
  <c r="D5566" i="15"/>
  <c r="D5567" i="15"/>
  <c r="D5568" i="15"/>
  <c r="D5569" i="15"/>
  <c r="D5570" i="15"/>
  <c r="D5571" i="15"/>
  <c r="D5572" i="15"/>
  <c r="D5573" i="15"/>
  <c r="D5574" i="15"/>
  <c r="D5575" i="15"/>
  <c r="D5576" i="15"/>
  <c r="D5577" i="15"/>
  <c r="D5578" i="15"/>
  <c r="D5579" i="15"/>
  <c r="D5580" i="15"/>
  <c r="D5581" i="15"/>
  <c r="D5582" i="15"/>
  <c r="D5583" i="15"/>
  <c r="D5584" i="15"/>
  <c r="D5585" i="15"/>
  <c r="D5586" i="15"/>
  <c r="D5587" i="15"/>
  <c r="D5588" i="15"/>
  <c r="D5589" i="15"/>
  <c r="D5590" i="15"/>
  <c r="D5591" i="15"/>
  <c r="D5592" i="15"/>
  <c r="D5593" i="15"/>
  <c r="D5594" i="15"/>
  <c r="D5595" i="15"/>
  <c r="D5596" i="15"/>
  <c r="D5597" i="15"/>
  <c r="D5598" i="15"/>
  <c r="D5599" i="15"/>
  <c r="D5600" i="15"/>
  <c r="D5601" i="15"/>
  <c r="D5602" i="15"/>
  <c r="D5603" i="15"/>
  <c r="D5604" i="15"/>
  <c r="D5605" i="15"/>
  <c r="D5606" i="15"/>
  <c r="D5607" i="15"/>
  <c r="D5608" i="15"/>
  <c r="D5609" i="15"/>
  <c r="D5610" i="15"/>
  <c r="D5611" i="15"/>
  <c r="D5612" i="15"/>
  <c r="D5613" i="15"/>
  <c r="D5614" i="15"/>
  <c r="D5615" i="15"/>
  <c r="D5616" i="15"/>
  <c r="D5617" i="15"/>
  <c r="D5618" i="15"/>
  <c r="D5619" i="15"/>
  <c r="D5620" i="15"/>
  <c r="D5621" i="15"/>
  <c r="D5622" i="15"/>
  <c r="D5623" i="15"/>
  <c r="D5624" i="15"/>
  <c r="D5625" i="15"/>
  <c r="D5626" i="15"/>
  <c r="D5627" i="15"/>
  <c r="D5628" i="15"/>
  <c r="D5629" i="15"/>
  <c r="D5630" i="15"/>
  <c r="D5631" i="15"/>
  <c r="D5632" i="15"/>
  <c r="D5633" i="15"/>
  <c r="D5634" i="15"/>
  <c r="D5635" i="15"/>
  <c r="D5636" i="15"/>
  <c r="D5637" i="15"/>
  <c r="D5638" i="15"/>
  <c r="D5639" i="15"/>
  <c r="D5640" i="15"/>
  <c r="D5641" i="15"/>
  <c r="D5642" i="15"/>
  <c r="D5643" i="15"/>
  <c r="D5644" i="15"/>
  <c r="D5645" i="15"/>
  <c r="D5646" i="15"/>
  <c r="D5647" i="15"/>
  <c r="D5648" i="15"/>
  <c r="D5649" i="15"/>
  <c r="D5650" i="15"/>
  <c r="D5651" i="15"/>
  <c r="D5652" i="15"/>
  <c r="D5653" i="15"/>
  <c r="D5654" i="15"/>
  <c r="D5655" i="15"/>
  <c r="D5656" i="15"/>
  <c r="D5657" i="15"/>
  <c r="D5658" i="15"/>
  <c r="D5659" i="15"/>
  <c r="D5660" i="15"/>
  <c r="D5661" i="15"/>
  <c r="D5662" i="15"/>
  <c r="D5663" i="15"/>
  <c r="D5664" i="15"/>
  <c r="D5665" i="15"/>
  <c r="D5666" i="15"/>
  <c r="D5667" i="15"/>
  <c r="D5668" i="15"/>
  <c r="D5669" i="15"/>
  <c r="D5670" i="15"/>
  <c r="D5671" i="15"/>
  <c r="D5672" i="15"/>
  <c r="D5673" i="15"/>
  <c r="D5674" i="15"/>
  <c r="D5675" i="15"/>
  <c r="D5676" i="15"/>
  <c r="D5677" i="15"/>
  <c r="D5678" i="15"/>
  <c r="D5679" i="15"/>
  <c r="D5680" i="15"/>
  <c r="D5681" i="15"/>
  <c r="D5682" i="15"/>
  <c r="D5683" i="15"/>
  <c r="D5684" i="15"/>
  <c r="D5685" i="15"/>
  <c r="D5686" i="15"/>
  <c r="D5687" i="15"/>
  <c r="D5688" i="15"/>
  <c r="D5689" i="15"/>
  <c r="D5690" i="15"/>
  <c r="D5691" i="15"/>
  <c r="D5692" i="15"/>
  <c r="D5693" i="15"/>
  <c r="D5694" i="15"/>
  <c r="D5695" i="15"/>
  <c r="D5696" i="15"/>
  <c r="D5697" i="15"/>
  <c r="D5698" i="15"/>
  <c r="D5699" i="15"/>
  <c r="D5700" i="15"/>
  <c r="D5701" i="15"/>
  <c r="D5702" i="15"/>
  <c r="D5703" i="15"/>
  <c r="D5704" i="15"/>
  <c r="D5705" i="15"/>
  <c r="D5706" i="15"/>
  <c r="D5707" i="15"/>
  <c r="D5708" i="15"/>
  <c r="D5709" i="15"/>
  <c r="D5710" i="15"/>
  <c r="D5711" i="15"/>
  <c r="D5712" i="15"/>
  <c r="D5713" i="15"/>
  <c r="D5714" i="15"/>
  <c r="D5715" i="15"/>
  <c r="D5716" i="15"/>
  <c r="D5717" i="15"/>
  <c r="D5718" i="15"/>
  <c r="D5719" i="15"/>
  <c r="D5720" i="15"/>
  <c r="D5721" i="15"/>
  <c r="D5722" i="15"/>
  <c r="D5723" i="15"/>
  <c r="D5724" i="15"/>
  <c r="D5725" i="15"/>
  <c r="D5726" i="15"/>
  <c r="D5727" i="15"/>
  <c r="D5728" i="15"/>
  <c r="D5729" i="15"/>
  <c r="D5730" i="15"/>
  <c r="D5731" i="15"/>
  <c r="D5732" i="15"/>
  <c r="D5733" i="15"/>
  <c r="D5734" i="15"/>
  <c r="D5735" i="15"/>
  <c r="D5736" i="15"/>
  <c r="D5737" i="15"/>
  <c r="D5738" i="15"/>
  <c r="D5739" i="15"/>
  <c r="D5740" i="15"/>
  <c r="D5741" i="15"/>
  <c r="D5742" i="15"/>
  <c r="D5743" i="15"/>
  <c r="D5744" i="15"/>
  <c r="D5745" i="15"/>
  <c r="D5746" i="15"/>
  <c r="D5747" i="15"/>
  <c r="D5748" i="15"/>
  <c r="D5749" i="15"/>
  <c r="D5750" i="15"/>
  <c r="D5751" i="15"/>
  <c r="D5752" i="15"/>
  <c r="D5753" i="15"/>
  <c r="D5754" i="15"/>
  <c r="D5755" i="15"/>
  <c r="D5756" i="15"/>
  <c r="D5757" i="15"/>
  <c r="D5758" i="15"/>
  <c r="D5759" i="15"/>
  <c r="D5760" i="15"/>
  <c r="D5761" i="15"/>
  <c r="D5762" i="15"/>
  <c r="D5763" i="15"/>
  <c r="D5764" i="15"/>
  <c r="D5765" i="15"/>
  <c r="D5766" i="15"/>
  <c r="D5767" i="15"/>
  <c r="D5768" i="15"/>
  <c r="D5769" i="15"/>
  <c r="D5770" i="15"/>
  <c r="D5771" i="15"/>
  <c r="D5772" i="15"/>
  <c r="D5773" i="15"/>
  <c r="D5774" i="15"/>
  <c r="D5775" i="15"/>
  <c r="D5776" i="15"/>
  <c r="D5777" i="15"/>
  <c r="D5778" i="15"/>
  <c r="D5779" i="15"/>
  <c r="D5780" i="15"/>
  <c r="D5781" i="15"/>
  <c r="D5782" i="15"/>
  <c r="D5783" i="15"/>
  <c r="D5784" i="15"/>
  <c r="D5785" i="15"/>
  <c r="D5786" i="15"/>
  <c r="D5787" i="15"/>
  <c r="D5788" i="15"/>
  <c r="D5789" i="15"/>
  <c r="D5790" i="15"/>
  <c r="D5791" i="15"/>
  <c r="D5792" i="15"/>
  <c r="D5793" i="15"/>
  <c r="D5794" i="15"/>
  <c r="D5795" i="15"/>
  <c r="D5796" i="15"/>
  <c r="D5797" i="15"/>
  <c r="D5798" i="15"/>
  <c r="D5799" i="15"/>
  <c r="D5800" i="15"/>
  <c r="D5801" i="15"/>
  <c r="D5802" i="15"/>
  <c r="D5803" i="15"/>
  <c r="D5804" i="15"/>
  <c r="D5805" i="15"/>
  <c r="D5806" i="15"/>
  <c r="D5807" i="15"/>
  <c r="D5808" i="15"/>
  <c r="D5809" i="15"/>
  <c r="D5810" i="15"/>
  <c r="D5811" i="15"/>
  <c r="D5812" i="15"/>
  <c r="D5813" i="15"/>
  <c r="D5814" i="15"/>
  <c r="D5815" i="15"/>
  <c r="D5816" i="15"/>
  <c r="D5817" i="15"/>
  <c r="D5818" i="15"/>
  <c r="D5819" i="15"/>
  <c r="D5820" i="15"/>
  <c r="D5821" i="15"/>
  <c r="D5822" i="15"/>
  <c r="D5823" i="15"/>
  <c r="D5824" i="15"/>
  <c r="D5825" i="15"/>
  <c r="D5826" i="15"/>
  <c r="D5827" i="15"/>
  <c r="D5828" i="15"/>
  <c r="D5829" i="15"/>
  <c r="D5830" i="15"/>
  <c r="D5831" i="15"/>
  <c r="D5832" i="15"/>
  <c r="D5833" i="15"/>
  <c r="D5834" i="15"/>
  <c r="D5835" i="15"/>
  <c r="D5836" i="15"/>
  <c r="D5837" i="15"/>
  <c r="D5838" i="15"/>
  <c r="D5839" i="15"/>
  <c r="D5840" i="15"/>
  <c r="D5841" i="15"/>
  <c r="D5842" i="15"/>
  <c r="D5843" i="15"/>
  <c r="D5844" i="15"/>
  <c r="D5845" i="15"/>
  <c r="D5846" i="15"/>
  <c r="D5847" i="15"/>
  <c r="D5848" i="15"/>
  <c r="D5849" i="15"/>
  <c r="D5850" i="15"/>
  <c r="D5851" i="15"/>
  <c r="D5852" i="15"/>
  <c r="D5853" i="15"/>
  <c r="D5854" i="15"/>
  <c r="D5855" i="15"/>
  <c r="D5856" i="15"/>
  <c r="D5857" i="15"/>
  <c r="D5858" i="15"/>
  <c r="D5859" i="15"/>
  <c r="D5860" i="15"/>
  <c r="D5861" i="15"/>
  <c r="D5862" i="15"/>
  <c r="D5863" i="15"/>
  <c r="D5864" i="15"/>
  <c r="D5865" i="15"/>
  <c r="D5866" i="15"/>
  <c r="D5867" i="15"/>
  <c r="D5868" i="15"/>
  <c r="D5869" i="15"/>
  <c r="D5870" i="15"/>
  <c r="D5871" i="15"/>
  <c r="D5872" i="15"/>
  <c r="D5873" i="15"/>
  <c r="D5874" i="15"/>
  <c r="D5875" i="15"/>
  <c r="D5876" i="15"/>
  <c r="D5877" i="15"/>
  <c r="D5878" i="15"/>
  <c r="D5879" i="15"/>
  <c r="D5880" i="15"/>
  <c r="D5881" i="15"/>
  <c r="D5882" i="15"/>
  <c r="D5883" i="15"/>
  <c r="D5884" i="15"/>
  <c r="D5885" i="15"/>
  <c r="D5886" i="15"/>
  <c r="D5887" i="15"/>
  <c r="D5888" i="15"/>
  <c r="D5889" i="15"/>
  <c r="D5890" i="15"/>
  <c r="D5891" i="15"/>
  <c r="D5892" i="15"/>
  <c r="D5893" i="15"/>
  <c r="D5894" i="15"/>
  <c r="D5895" i="15"/>
  <c r="D5896" i="15"/>
  <c r="D5897" i="15"/>
  <c r="D5898" i="15"/>
  <c r="D5899" i="15"/>
  <c r="D5900" i="15"/>
  <c r="D5901" i="15"/>
  <c r="D5902" i="15"/>
  <c r="D5903" i="15"/>
  <c r="D5904" i="15"/>
  <c r="D5905" i="15"/>
  <c r="D5906" i="15"/>
  <c r="D5907" i="15"/>
  <c r="D5908" i="15"/>
  <c r="D5909" i="15"/>
  <c r="D5910" i="15"/>
  <c r="D5911" i="15"/>
  <c r="D5912" i="15"/>
  <c r="D5913" i="15"/>
  <c r="D5914" i="15"/>
  <c r="D5915" i="15"/>
  <c r="D5916" i="15"/>
  <c r="D5917" i="15"/>
  <c r="D5918" i="15"/>
  <c r="D5919" i="15"/>
  <c r="D5920" i="15"/>
  <c r="D5921" i="15"/>
  <c r="D5922" i="15"/>
  <c r="D5923" i="15"/>
  <c r="D5924" i="15"/>
  <c r="D5925" i="15"/>
  <c r="D5926" i="15"/>
  <c r="D5927" i="15"/>
  <c r="D5928" i="15"/>
  <c r="D5929" i="15"/>
  <c r="D5930" i="15"/>
  <c r="D5931" i="15"/>
  <c r="D5932" i="15"/>
  <c r="D5933" i="15"/>
  <c r="D5934" i="15"/>
  <c r="D5935" i="15"/>
  <c r="D5936" i="15"/>
  <c r="D5937" i="15"/>
  <c r="D5938" i="15"/>
  <c r="D5939" i="15"/>
  <c r="D5940" i="15"/>
  <c r="D5941" i="15"/>
  <c r="D5942" i="15"/>
  <c r="D5943" i="15"/>
  <c r="D5944" i="15"/>
  <c r="D5945" i="15"/>
  <c r="D5946" i="15"/>
  <c r="D5947" i="15"/>
  <c r="D5948" i="15"/>
  <c r="D5949" i="15"/>
  <c r="D5950" i="15"/>
  <c r="D5951" i="15"/>
  <c r="D5952" i="15"/>
  <c r="D5953" i="15"/>
  <c r="D5954" i="15"/>
  <c r="D5955" i="15"/>
  <c r="D5956" i="15"/>
  <c r="D5957" i="15"/>
  <c r="D5958" i="15"/>
  <c r="D5959" i="15"/>
  <c r="D5960" i="15"/>
  <c r="D5961" i="15"/>
  <c r="D5962" i="15"/>
  <c r="D5963" i="15"/>
  <c r="D5964" i="15"/>
  <c r="D5965" i="15"/>
  <c r="D5966" i="15"/>
  <c r="D5967" i="15"/>
  <c r="D5968" i="15"/>
  <c r="D5969" i="15"/>
  <c r="D5970" i="15"/>
  <c r="D5971" i="15"/>
  <c r="D5972" i="15"/>
  <c r="D5973" i="15"/>
  <c r="D5974" i="15"/>
  <c r="D5975" i="15"/>
  <c r="D5976" i="15"/>
  <c r="D5977" i="15"/>
  <c r="D5978" i="15"/>
  <c r="D5979" i="15"/>
  <c r="D5980" i="15"/>
  <c r="D5981" i="15"/>
  <c r="D5982" i="15"/>
  <c r="D5983" i="15"/>
  <c r="D5984" i="15"/>
  <c r="D5985" i="15"/>
  <c r="D5986" i="15"/>
  <c r="D5987" i="15"/>
  <c r="D5988" i="15"/>
  <c r="D5989" i="15"/>
  <c r="D5990" i="15"/>
  <c r="D5991" i="15"/>
  <c r="D5992" i="15"/>
  <c r="D5993" i="15"/>
  <c r="D5994" i="15"/>
  <c r="D5995" i="15"/>
  <c r="D5996" i="15"/>
  <c r="D5997" i="15"/>
  <c r="D5998" i="15"/>
  <c r="D5999" i="15"/>
  <c r="D6000" i="15"/>
  <c r="D6001" i="15"/>
  <c r="D6002" i="15"/>
  <c r="D6003" i="15"/>
  <c r="D6004" i="15"/>
  <c r="D6005" i="15"/>
  <c r="D6006" i="15"/>
  <c r="D6007" i="15"/>
  <c r="D6008" i="15"/>
  <c r="D6009" i="15"/>
  <c r="D6010" i="15"/>
  <c r="D6011" i="15"/>
  <c r="D6012" i="15"/>
  <c r="D6013" i="15"/>
  <c r="D6014" i="15"/>
  <c r="D6015" i="15"/>
  <c r="D6016" i="15"/>
  <c r="D6017" i="15"/>
  <c r="D6018" i="15"/>
  <c r="D6019" i="15"/>
  <c r="D6020" i="15"/>
  <c r="D6021" i="15"/>
  <c r="D6022" i="15"/>
  <c r="D6023" i="15"/>
  <c r="D6024" i="15"/>
  <c r="D6025" i="15"/>
  <c r="D6026" i="15"/>
  <c r="D6027" i="15"/>
  <c r="D6028" i="15"/>
  <c r="D6029" i="15"/>
  <c r="D6030" i="15"/>
  <c r="D6031" i="15"/>
  <c r="D6032" i="15"/>
  <c r="D6033" i="15"/>
  <c r="D6034" i="15"/>
  <c r="D6035" i="15"/>
  <c r="D6036" i="15"/>
  <c r="D6037" i="15"/>
  <c r="D6038" i="15"/>
  <c r="D6039" i="15"/>
  <c r="D6040" i="15"/>
  <c r="D6041" i="15"/>
  <c r="D6042" i="15"/>
  <c r="D6043" i="15"/>
  <c r="D6044" i="15"/>
  <c r="D6045" i="15"/>
  <c r="D6046" i="15"/>
  <c r="D6047" i="15"/>
  <c r="D6048" i="15"/>
  <c r="D6049" i="15"/>
  <c r="D6050" i="15"/>
  <c r="D6051" i="15"/>
  <c r="D6052" i="15"/>
  <c r="D6053" i="15"/>
  <c r="D6054" i="15"/>
  <c r="D6055" i="15"/>
  <c r="D6056" i="15"/>
  <c r="D6057" i="15"/>
  <c r="D6058" i="15"/>
  <c r="D6059" i="15"/>
  <c r="D6060" i="15"/>
  <c r="D6061" i="15"/>
  <c r="D6062" i="15"/>
  <c r="D6063" i="15"/>
  <c r="D6064" i="15"/>
  <c r="D6065" i="15"/>
  <c r="D6066" i="15"/>
  <c r="D6067" i="15"/>
  <c r="D6068" i="15"/>
  <c r="D6069" i="15"/>
  <c r="D6070" i="15"/>
  <c r="D6071" i="15"/>
  <c r="D6072" i="15"/>
  <c r="D6073" i="15"/>
  <c r="D6074" i="15"/>
  <c r="D6075" i="15"/>
  <c r="D6076" i="15"/>
  <c r="D6077" i="15"/>
  <c r="D6078" i="15"/>
  <c r="D6079" i="15"/>
  <c r="D6080" i="15"/>
  <c r="D6081" i="15"/>
  <c r="D6082" i="15"/>
  <c r="D6083" i="15"/>
  <c r="D6084" i="15"/>
  <c r="D6085" i="15"/>
  <c r="D6086" i="15"/>
  <c r="D6087" i="15"/>
  <c r="D6088" i="15"/>
  <c r="D6089" i="15"/>
  <c r="D6090" i="15"/>
  <c r="D6091" i="15"/>
  <c r="D6092" i="15"/>
  <c r="D6093" i="15"/>
  <c r="D6094" i="15"/>
  <c r="D6095" i="15"/>
  <c r="D6096" i="15"/>
  <c r="D6097" i="15"/>
  <c r="D6098" i="15"/>
  <c r="D6099" i="15"/>
  <c r="D6100" i="15"/>
  <c r="D6101" i="15"/>
  <c r="D6102" i="15"/>
  <c r="D6103" i="15"/>
  <c r="D6104" i="15"/>
  <c r="D6105" i="15"/>
  <c r="D6106" i="15"/>
  <c r="D6107" i="15"/>
  <c r="D6108" i="15"/>
  <c r="D6109" i="15"/>
  <c r="D6110" i="15"/>
  <c r="D6111" i="15"/>
  <c r="D6112" i="15"/>
  <c r="D6113" i="15"/>
  <c r="D6114" i="15"/>
  <c r="D6115" i="15"/>
  <c r="D6116" i="15"/>
  <c r="D6117" i="15"/>
  <c r="D6118" i="15"/>
  <c r="D6119" i="15"/>
  <c r="D6120" i="15"/>
  <c r="D6121" i="15"/>
  <c r="D6122" i="15"/>
  <c r="D6123" i="15"/>
  <c r="D6124" i="15"/>
  <c r="D6125" i="15"/>
  <c r="D6126" i="15"/>
  <c r="D6127" i="15"/>
  <c r="D6128" i="15"/>
  <c r="D6129" i="15"/>
  <c r="D6130" i="15"/>
  <c r="D6131" i="15"/>
  <c r="D6132" i="15"/>
  <c r="D6133" i="15"/>
  <c r="D6134" i="15"/>
  <c r="D6135" i="15"/>
  <c r="D6136" i="15"/>
  <c r="D6137" i="15"/>
  <c r="D6138" i="15"/>
  <c r="D6139" i="15"/>
  <c r="D6140" i="15"/>
  <c r="D6141" i="15"/>
  <c r="D6142" i="15"/>
  <c r="D6143" i="15"/>
  <c r="D6144" i="15"/>
  <c r="D6145" i="15"/>
  <c r="D6146" i="15"/>
  <c r="D6147" i="15"/>
  <c r="D6148" i="15"/>
  <c r="D6149" i="15"/>
  <c r="D6150" i="15"/>
  <c r="D6151" i="15"/>
  <c r="D6152" i="15"/>
  <c r="D6153" i="15"/>
  <c r="D6154" i="15"/>
  <c r="D6155" i="15"/>
  <c r="D6156" i="15"/>
  <c r="D6157" i="15"/>
  <c r="D6158" i="15"/>
  <c r="D6159" i="15"/>
  <c r="D6160" i="15"/>
  <c r="D6161" i="15"/>
  <c r="D6162" i="15"/>
  <c r="D6163" i="15"/>
  <c r="D6164" i="15"/>
  <c r="D6165" i="15"/>
  <c r="D6166" i="15"/>
  <c r="D6167" i="15"/>
  <c r="D6168" i="15"/>
  <c r="D6169" i="15"/>
  <c r="D6170" i="15"/>
  <c r="D6171" i="15"/>
  <c r="D6172" i="15"/>
  <c r="D6173" i="15"/>
  <c r="D6174" i="15"/>
  <c r="D6175" i="15"/>
  <c r="D6176" i="15"/>
  <c r="D6177" i="15"/>
  <c r="D6178" i="15"/>
  <c r="D6179" i="15"/>
  <c r="D6180" i="15"/>
  <c r="D6181" i="15"/>
  <c r="D6182" i="15"/>
  <c r="D6183" i="15"/>
  <c r="D6184" i="15"/>
  <c r="D6185" i="15"/>
  <c r="D6186" i="15"/>
  <c r="D6187" i="15"/>
  <c r="D6188" i="15"/>
  <c r="D6189" i="15"/>
  <c r="D6190" i="15"/>
  <c r="D6191" i="15"/>
  <c r="D6192" i="15"/>
  <c r="D6193" i="15"/>
  <c r="D6194" i="15"/>
  <c r="D6195" i="15"/>
  <c r="D6196" i="15"/>
  <c r="D6197" i="15"/>
  <c r="D6198" i="15"/>
  <c r="D6199" i="15"/>
  <c r="D6200" i="15"/>
  <c r="D6201" i="15"/>
  <c r="D6202" i="15"/>
  <c r="D6203" i="15"/>
  <c r="D6204" i="15"/>
  <c r="D6205" i="15"/>
  <c r="D6206" i="15"/>
  <c r="D6207" i="15"/>
  <c r="D6208" i="15"/>
  <c r="D6209" i="15"/>
  <c r="D6210" i="15"/>
  <c r="D6211" i="15"/>
  <c r="D6212" i="15"/>
  <c r="D6213" i="15"/>
  <c r="D6214" i="15"/>
  <c r="D6215" i="15"/>
  <c r="D6216" i="15"/>
  <c r="D6217" i="15"/>
  <c r="D6218" i="15"/>
  <c r="D6219" i="15"/>
  <c r="D6220" i="15"/>
  <c r="D6221" i="15"/>
  <c r="D6222" i="15"/>
  <c r="D6223" i="15"/>
  <c r="D6224" i="15"/>
  <c r="D6225" i="15"/>
  <c r="D6226" i="15"/>
  <c r="D6227" i="15"/>
  <c r="D6228" i="15"/>
  <c r="D6229" i="15"/>
  <c r="D6230" i="15"/>
  <c r="D6231" i="15"/>
  <c r="D6232" i="15"/>
  <c r="D6233" i="15"/>
  <c r="D6234" i="15"/>
  <c r="D6235" i="15"/>
  <c r="D6236" i="15"/>
  <c r="D6237" i="15"/>
  <c r="D6238" i="15"/>
  <c r="D6239" i="15"/>
  <c r="D6240" i="15"/>
  <c r="D6241" i="15"/>
  <c r="D6242" i="15"/>
  <c r="D6243" i="15"/>
  <c r="D6244" i="15"/>
  <c r="D6245" i="15"/>
  <c r="D6246" i="15"/>
  <c r="D6247" i="15"/>
  <c r="D6248" i="15"/>
  <c r="D6249" i="15"/>
  <c r="D6250" i="15"/>
  <c r="D6251" i="15"/>
  <c r="D6252" i="15"/>
  <c r="D6253" i="15"/>
  <c r="D6254" i="15"/>
  <c r="D6255" i="15"/>
  <c r="D6256" i="15"/>
  <c r="D6257" i="15"/>
  <c r="D6258" i="15"/>
  <c r="D6259" i="15"/>
  <c r="D6260" i="15"/>
  <c r="D6261" i="15"/>
  <c r="D6262" i="15"/>
  <c r="D6263" i="15"/>
  <c r="D6264" i="15"/>
  <c r="D6265" i="15"/>
  <c r="D6266" i="15"/>
  <c r="D6267" i="15"/>
  <c r="D6268" i="15"/>
  <c r="D6269" i="15"/>
  <c r="D6270" i="15"/>
  <c r="D6271" i="15"/>
  <c r="D6272" i="15"/>
  <c r="D6273" i="15"/>
  <c r="D6274" i="15"/>
  <c r="D6275" i="15"/>
  <c r="D6276" i="15"/>
  <c r="D6277" i="15"/>
  <c r="D6278" i="15"/>
  <c r="D6279" i="15"/>
  <c r="D6280" i="15"/>
  <c r="D6281" i="15"/>
  <c r="D6282" i="15"/>
  <c r="D6283" i="15"/>
  <c r="D6284" i="15"/>
  <c r="D6285" i="15"/>
  <c r="D6286" i="15"/>
  <c r="D6287" i="15"/>
  <c r="D6288" i="15"/>
  <c r="D6289" i="15"/>
  <c r="D6290" i="15"/>
  <c r="D6291" i="15"/>
  <c r="D6292" i="15"/>
  <c r="D6293" i="15"/>
  <c r="D6294" i="15"/>
  <c r="D6295" i="15"/>
  <c r="D6296" i="15"/>
  <c r="D6297" i="15"/>
  <c r="D6298" i="15"/>
  <c r="D6299" i="15"/>
  <c r="D6300" i="15"/>
  <c r="D6301" i="15"/>
  <c r="D6302" i="15"/>
  <c r="D6303" i="15"/>
  <c r="D6304" i="15"/>
  <c r="D6305" i="15"/>
  <c r="D6306" i="15"/>
  <c r="D6307" i="15"/>
  <c r="D6308" i="15"/>
  <c r="D6309" i="15"/>
  <c r="D6310" i="15"/>
  <c r="D6311" i="15"/>
  <c r="D6312" i="15"/>
  <c r="D6313" i="15"/>
  <c r="D6314" i="15"/>
  <c r="D6315" i="15"/>
  <c r="D6316" i="15"/>
  <c r="D6317" i="15"/>
  <c r="D6318" i="15"/>
  <c r="D6319" i="15"/>
  <c r="E5514" i="15"/>
  <c r="E5515" i="15"/>
  <c r="E5516" i="15"/>
  <c r="E5517" i="15"/>
  <c r="E5518" i="15"/>
  <c r="E5519" i="15"/>
  <c r="E5520" i="15"/>
  <c r="E5521" i="15"/>
  <c r="E5522" i="15"/>
  <c r="E5523" i="15"/>
  <c r="E5524" i="15"/>
  <c r="E5525" i="15"/>
  <c r="E5526" i="15"/>
  <c r="E5527" i="15"/>
  <c r="E5528" i="15"/>
  <c r="E5529" i="15"/>
  <c r="E5530" i="15"/>
  <c r="E5531" i="15"/>
  <c r="E5532" i="15"/>
  <c r="E5533" i="15"/>
  <c r="E5534" i="15"/>
  <c r="E5535" i="15"/>
  <c r="E5536" i="15"/>
  <c r="E5537" i="15"/>
  <c r="E5538" i="15"/>
  <c r="E5539" i="15"/>
  <c r="E5540" i="15"/>
  <c r="E5541" i="15"/>
  <c r="E5542" i="15"/>
  <c r="E5543" i="15"/>
  <c r="E5544" i="15"/>
  <c r="E5545" i="15"/>
  <c r="E5546" i="15"/>
  <c r="E5547" i="15"/>
  <c r="E5548" i="15"/>
  <c r="E5549" i="15"/>
  <c r="E5550" i="15"/>
  <c r="E5551" i="15"/>
  <c r="E5552" i="15"/>
  <c r="E5553" i="15"/>
  <c r="E5554" i="15"/>
  <c r="E5555" i="15"/>
  <c r="E5556" i="15"/>
  <c r="E5557" i="15"/>
  <c r="E5558" i="15"/>
  <c r="E5559" i="15"/>
  <c r="E5560" i="15"/>
  <c r="E5561" i="15"/>
  <c r="E5562" i="15"/>
  <c r="E5563" i="15"/>
  <c r="E5564" i="15"/>
  <c r="E5565" i="15"/>
  <c r="E5566" i="15"/>
  <c r="E5567" i="15"/>
  <c r="E5568" i="15"/>
  <c r="E5569" i="15"/>
  <c r="E5570" i="15"/>
  <c r="E5571" i="15"/>
  <c r="E5572" i="15"/>
  <c r="E5573" i="15"/>
  <c r="E5574" i="15"/>
  <c r="E5575" i="15"/>
  <c r="E5576" i="15"/>
  <c r="E5577" i="15"/>
  <c r="E5578" i="15"/>
  <c r="E5579" i="15"/>
  <c r="E5580" i="15"/>
  <c r="E5581" i="15"/>
  <c r="E5582" i="15"/>
  <c r="E5583" i="15"/>
  <c r="E5584" i="15"/>
  <c r="E5585" i="15"/>
  <c r="E5586" i="15"/>
  <c r="E5587" i="15"/>
  <c r="E5588" i="15"/>
  <c r="E5589" i="15"/>
  <c r="E5590" i="15"/>
  <c r="E5591" i="15"/>
  <c r="E5592" i="15"/>
  <c r="E5593" i="15"/>
  <c r="E5594" i="15"/>
  <c r="E5595" i="15"/>
  <c r="E5596" i="15"/>
  <c r="E5597" i="15"/>
  <c r="E5598" i="15"/>
  <c r="E5599" i="15"/>
  <c r="E5600" i="15"/>
  <c r="E5601" i="15"/>
  <c r="E5602" i="15"/>
  <c r="E5603" i="15"/>
  <c r="E5604" i="15"/>
  <c r="E5605" i="15"/>
  <c r="E5606" i="15"/>
  <c r="E5607" i="15"/>
  <c r="E5608" i="15"/>
  <c r="E5609" i="15"/>
  <c r="E5610" i="15"/>
  <c r="E5611" i="15"/>
  <c r="E5612" i="15"/>
  <c r="E5613" i="15"/>
  <c r="E5614" i="15"/>
  <c r="E5615" i="15"/>
  <c r="E5616" i="15"/>
  <c r="E5617" i="15"/>
  <c r="E5618" i="15"/>
  <c r="E5619" i="15"/>
  <c r="E5620" i="15"/>
  <c r="E5621" i="15"/>
  <c r="E5622" i="15"/>
  <c r="E5623" i="15"/>
  <c r="E5624" i="15"/>
  <c r="E5625" i="15"/>
  <c r="E5626" i="15"/>
  <c r="E5627" i="15"/>
  <c r="E5628" i="15"/>
  <c r="E5629" i="15"/>
  <c r="E5630" i="15"/>
  <c r="E5631" i="15"/>
  <c r="E5632" i="15"/>
  <c r="E5633" i="15"/>
  <c r="E5634" i="15"/>
  <c r="E5635" i="15"/>
  <c r="E5636" i="15"/>
  <c r="E5637" i="15"/>
  <c r="E5638" i="15"/>
  <c r="E5639" i="15"/>
  <c r="E5640" i="15"/>
  <c r="E5641" i="15"/>
  <c r="E5642" i="15"/>
  <c r="E5643" i="15"/>
  <c r="E5644" i="15"/>
  <c r="E5645" i="15"/>
  <c r="E5646" i="15"/>
  <c r="E5647" i="15"/>
  <c r="E5648" i="15"/>
  <c r="E5649" i="15"/>
  <c r="E5650" i="15"/>
  <c r="E5651" i="15"/>
  <c r="E5652" i="15"/>
  <c r="E5653" i="15"/>
  <c r="E5654" i="15"/>
  <c r="E5655" i="15"/>
  <c r="E5656" i="15"/>
  <c r="E5657" i="15"/>
  <c r="E5658" i="15"/>
  <c r="E5659" i="15"/>
  <c r="E5660" i="15"/>
  <c r="E5661" i="15"/>
  <c r="E5662" i="15"/>
  <c r="E5663" i="15"/>
  <c r="E5664" i="15"/>
  <c r="E5665" i="15"/>
  <c r="E5666" i="15"/>
  <c r="E5667" i="15"/>
  <c r="E5668" i="15"/>
  <c r="E5669" i="15"/>
  <c r="E5670" i="15"/>
  <c r="E5671" i="15"/>
  <c r="E5672" i="15"/>
  <c r="E5673" i="15"/>
  <c r="E5674" i="15"/>
  <c r="E5675" i="15"/>
  <c r="E5676" i="15"/>
  <c r="E5677" i="15"/>
  <c r="E5678" i="15"/>
  <c r="E5679" i="15"/>
  <c r="E5680" i="15"/>
  <c r="E5681" i="15"/>
  <c r="E5682" i="15"/>
  <c r="E5683" i="15"/>
  <c r="E5684" i="15"/>
  <c r="E5685" i="15"/>
  <c r="E5686" i="15"/>
  <c r="E5687" i="15"/>
  <c r="E5688" i="15"/>
  <c r="E5689" i="15"/>
  <c r="E5690" i="15"/>
  <c r="E5691" i="15"/>
  <c r="E5692" i="15"/>
  <c r="E5693" i="15"/>
  <c r="E5694" i="15"/>
  <c r="E5695" i="15"/>
  <c r="E5696" i="15"/>
  <c r="E5697" i="15"/>
  <c r="E5698" i="15"/>
  <c r="E5699" i="15"/>
  <c r="E5700" i="15"/>
  <c r="E5701" i="15"/>
  <c r="E5702" i="15"/>
  <c r="E5703" i="15"/>
  <c r="E5704" i="15"/>
  <c r="E5705" i="15"/>
  <c r="E5706" i="15"/>
  <c r="E5707" i="15"/>
  <c r="E5708" i="15"/>
  <c r="E5709" i="15"/>
  <c r="E5710" i="15"/>
  <c r="E5711" i="15"/>
  <c r="E5712" i="15"/>
  <c r="E5713" i="15"/>
  <c r="E5714" i="15"/>
  <c r="E5715" i="15"/>
  <c r="E5716" i="15"/>
  <c r="E5717" i="15"/>
  <c r="E5718" i="15"/>
  <c r="E5719" i="15"/>
  <c r="E5720" i="15"/>
  <c r="E5721" i="15"/>
  <c r="E5722" i="15"/>
  <c r="E5723" i="15"/>
  <c r="E5724" i="15"/>
  <c r="E5725" i="15"/>
  <c r="E5726" i="15"/>
  <c r="E5727" i="15"/>
  <c r="E5728" i="15"/>
  <c r="E5729" i="15"/>
  <c r="E5730" i="15"/>
  <c r="E5731" i="15"/>
  <c r="E5732" i="15"/>
  <c r="E5733" i="15"/>
  <c r="E5734" i="15"/>
  <c r="E5735" i="15"/>
  <c r="E5736" i="15"/>
  <c r="E5737" i="15"/>
  <c r="E5738" i="15"/>
  <c r="E5739" i="15"/>
  <c r="E5740" i="15"/>
  <c r="E5741" i="15"/>
  <c r="E5742" i="15"/>
  <c r="E5743" i="15"/>
  <c r="E5744" i="15"/>
  <c r="E5745" i="15"/>
  <c r="E5746" i="15"/>
  <c r="E5747" i="15"/>
  <c r="E5748" i="15"/>
  <c r="E5749" i="15"/>
  <c r="E5750" i="15"/>
  <c r="E5751" i="15"/>
  <c r="E5752" i="15"/>
  <c r="E5753" i="15"/>
  <c r="E5754" i="15"/>
  <c r="E5755" i="15"/>
  <c r="E5756" i="15"/>
  <c r="E5757" i="15"/>
  <c r="E5758" i="15"/>
  <c r="E5759" i="15"/>
  <c r="E5760" i="15"/>
  <c r="E5761" i="15"/>
  <c r="E5762" i="15"/>
  <c r="E5763" i="15"/>
  <c r="E5764" i="15"/>
  <c r="E5765" i="15"/>
  <c r="E5766" i="15"/>
  <c r="E5767" i="15"/>
  <c r="E5768" i="15"/>
  <c r="E5769" i="15"/>
  <c r="E5770" i="15"/>
  <c r="E5771" i="15"/>
  <c r="E5772" i="15"/>
  <c r="E5773" i="15"/>
  <c r="E5774" i="15"/>
  <c r="E5775" i="15"/>
  <c r="E5776" i="15"/>
  <c r="E5777" i="15"/>
  <c r="E5778" i="15"/>
  <c r="E5779" i="15"/>
  <c r="E5780" i="15"/>
  <c r="E5781" i="15"/>
  <c r="E5782" i="15"/>
  <c r="E5783" i="15"/>
  <c r="E5784" i="15"/>
  <c r="E5785" i="15"/>
  <c r="E5786" i="15"/>
  <c r="E5787" i="15"/>
  <c r="E5788" i="15"/>
  <c r="E5789" i="15"/>
  <c r="E5790" i="15"/>
  <c r="E5791" i="15"/>
  <c r="E5792" i="15"/>
  <c r="E5793" i="15"/>
  <c r="E5794" i="15"/>
  <c r="E5795" i="15"/>
  <c r="E5796" i="15"/>
  <c r="E5797" i="15"/>
  <c r="E5798" i="15"/>
  <c r="E5799" i="15"/>
  <c r="E5800" i="15"/>
  <c r="E5801" i="15"/>
  <c r="E5802" i="15"/>
  <c r="E5803" i="15"/>
  <c r="E5804" i="15"/>
  <c r="E5805" i="15"/>
  <c r="E5806" i="15"/>
  <c r="E5807" i="15"/>
  <c r="E5808" i="15"/>
  <c r="E5809" i="15"/>
  <c r="E5810" i="15"/>
  <c r="E5811" i="15"/>
  <c r="E5812" i="15"/>
  <c r="E5813" i="15"/>
  <c r="E5814" i="15"/>
  <c r="E5815" i="15"/>
  <c r="E5816" i="15"/>
  <c r="E5817" i="15"/>
  <c r="E5818" i="15"/>
  <c r="E5819" i="15"/>
  <c r="E5820" i="15"/>
  <c r="E5821" i="15"/>
  <c r="E5822" i="15"/>
  <c r="E5823" i="15"/>
  <c r="E5824" i="15"/>
  <c r="E5825" i="15"/>
  <c r="E5826" i="15"/>
  <c r="E5827" i="15"/>
  <c r="E5828" i="15"/>
  <c r="E5829" i="15"/>
  <c r="E5830" i="15"/>
  <c r="E5831" i="15"/>
  <c r="E5832" i="15"/>
  <c r="E5833" i="15"/>
  <c r="E5834" i="15"/>
  <c r="E5835" i="15"/>
  <c r="E5836" i="15"/>
  <c r="E5837" i="15"/>
  <c r="E5838" i="15"/>
  <c r="E5839" i="15"/>
  <c r="E5840" i="15"/>
  <c r="E5841" i="15"/>
  <c r="E5842" i="15"/>
  <c r="E5843" i="15"/>
  <c r="E5844" i="15"/>
  <c r="E5845" i="15"/>
  <c r="E5846" i="15"/>
  <c r="E5847" i="15"/>
  <c r="E5848" i="15"/>
  <c r="E5849" i="15"/>
  <c r="E5850" i="15"/>
  <c r="E5851" i="15"/>
  <c r="E5852" i="15"/>
  <c r="E5853" i="15"/>
  <c r="E5854" i="15"/>
  <c r="E5855" i="15"/>
  <c r="E5856" i="15"/>
  <c r="E5857" i="15"/>
  <c r="E5858" i="15"/>
  <c r="E5859" i="15"/>
  <c r="E5860" i="15"/>
  <c r="E5861" i="15"/>
  <c r="E5862" i="15"/>
  <c r="E5863" i="15"/>
  <c r="E5864" i="15"/>
  <c r="E5865" i="15"/>
  <c r="E5866" i="15"/>
  <c r="E5867" i="15"/>
  <c r="E5868" i="15"/>
  <c r="E5869" i="15"/>
  <c r="E5870" i="15"/>
  <c r="E5871" i="15"/>
  <c r="E5872" i="15"/>
  <c r="E5873" i="15"/>
  <c r="E5874" i="15"/>
  <c r="E5875" i="15"/>
  <c r="E5876" i="15"/>
  <c r="E5877" i="15"/>
  <c r="E5878" i="15"/>
  <c r="E5879" i="15"/>
  <c r="E5880" i="15"/>
  <c r="E5881" i="15"/>
  <c r="E5882" i="15"/>
  <c r="E5883" i="15"/>
  <c r="E5884" i="15"/>
  <c r="E5885" i="15"/>
  <c r="E5886" i="15"/>
  <c r="E5887" i="15"/>
  <c r="E5888" i="15"/>
  <c r="E5889" i="15"/>
  <c r="E5890" i="15"/>
  <c r="E5891" i="15"/>
  <c r="E5892" i="15"/>
  <c r="E5893" i="15"/>
  <c r="E5894" i="15"/>
  <c r="E5895" i="15"/>
  <c r="E5896" i="15"/>
  <c r="E5897" i="15"/>
  <c r="E5898" i="15"/>
  <c r="E5899" i="15"/>
  <c r="E5900" i="15"/>
  <c r="E5901" i="15"/>
  <c r="E5902" i="15"/>
  <c r="E5903" i="15"/>
  <c r="E5904" i="15"/>
  <c r="E5905" i="15"/>
  <c r="E5906" i="15"/>
  <c r="E5907" i="15"/>
  <c r="E5908" i="15"/>
  <c r="E5909" i="15"/>
  <c r="E5910" i="15"/>
  <c r="E5911" i="15"/>
  <c r="E5912" i="15"/>
  <c r="E5913" i="15"/>
  <c r="E5914" i="15"/>
  <c r="E5915" i="15"/>
  <c r="E5916" i="15"/>
  <c r="E5917" i="15"/>
  <c r="E5918" i="15"/>
  <c r="E5919" i="15"/>
  <c r="E5920" i="15"/>
  <c r="E5921" i="15"/>
  <c r="E5922" i="15"/>
  <c r="E5923" i="15"/>
  <c r="E5924" i="15"/>
  <c r="E5925" i="15"/>
  <c r="E5926" i="15"/>
  <c r="E5927" i="15"/>
  <c r="E5928" i="15"/>
  <c r="E5929" i="15"/>
  <c r="E5930" i="15"/>
  <c r="E5931" i="15"/>
  <c r="E5932" i="15"/>
  <c r="E5933" i="15"/>
  <c r="E5934" i="15"/>
  <c r="E5935" i="15"/>
  <c r="E5936" i="15"/>
  <c r="E5937" i="15"/>
  <c r="E5938" i="15"/>
  <c r="E5939" i="15"/>
  <c r="E5940" i="15"/>
  <c r="E5941" i="15"/>
  <c r="E5942" i="15"/>
  <c r="E5943" i="15"/>
  <c r="E5944" i="15"/>
  <c r="E5945" i="15"/>
  <c r="E5946" i="15"/>
  <c r="E5947" i="15"/>
  <c r="E5948" i="15"/>
  <c r="E5949" i="15"/>
  <c r="E5950" i="15"/>
  <c r="E5951" i="15"/>
  <c r="E5952" i="15"/>
  <c r="E5953" i="15"/>
  <c r="E5954" i="15"/>
  <c r="E5955" i="15"/>
  <c r="E5956" i="15"/>
  <c r="E5957" i="15"/>
  <c r="E5958" i="15"/>
  <c r="E5959" i="15"/>
  <c r="E5960" i="15"/>
  <c r="E5961" i="15"/>
  <c r="E5962" i="15"/>
  <c r="E5963" i="15"/>
  <c r="E5964" i="15"/>
  <c r="E5965" i="15"/>
  <c r="E5966" i="15"/>
  <c r="E5967" i="15"/>
  <c r="E5968" i="15"/>
  <c r="E5969" i="15"/>
  <c r="E5970" i="15"/>
  <c r="E5971" i="15"/>
  <c r="E5972" i="15"/>
  <c r="E5973" i="15"/>
  <c r="E5974" i="15"/>
  <c r="E5975" i="15"/>
  <c r="E5976" i="15"/>
  <c r="E5977" i="15"/>
  <c r="E5978" i="15"/>
  <c r="E5979" i="15"/>
  <c r="E5980" i="15"/>
  <c r="E5981" i="15"/>
  <c r="E5982" i="15"/>
  <c r="E5983" i="15"/>
  <c r="E5984" i="15"/>
  <c r="E5985" i="15"/>
  <c r="E5986" i="15"/>
  <c r="E5987" i="15"/>
  <c r="E5988" i="15"/>
  <c r="E5989" i="15"/>
  <c r="E5990" i="15"/>
  <c r="E5991" i="15"/>
  <c r="E5992" i="15"/>
  <c r="E5993" i="15"/>
  <c r="E5994" i="15"/>
  <c r="E5995" i="15"/>
  <c r="E5996" i="15"/>
  <c r="E5997" i="15"/>
  <c r="E5998" i="15"/>
  <c r="E5999" i="15"/>
  <c r="E6000" i="15"/>
  <c r="E6001" i="15"/>
  <c r="E6002" i="15"/>
  <c r="E6003" i="15"/>
  <c r="E6004" i="15"/>
  <c r="E6005" i="15"/>
  <c r="E6006" i="15"/>
  <c r="E6007" i="15"/>
  <c r="E6008" i="15"/>
  <c r="E6009" i="15"/>
  <c r="E6010" i="15"/>
  <c r="E6011" i="15"/>
  <c r="E6012" i="15"/>
  <c r="E6013" i="15"/>
  <c r="E6014" i="15"/>
  <c r="E6015" i="15"/>
  <c r="E6016" i="15"/>
  <c r="E6017" i="15"/>
  <c r="E6018" i="15"/>
  <c r="E6019" i="15"/>
  <c r="E6020" i="15"/>
  <c r="E6021" i="15"/>
  <c r="E6022" i="15"/>
  <c r="E6023" i="15"/>
  <c r="E6024" i="15"/>
  <c r="E6025" i="15"/>
  <c r="E6026" i="15"/>
  <c r="E6027" i="15"/>
  <c r="E6028" i="15"/>
  <c r="E6029" i="15"/>
  <c r="E6030" i="15"/>
  <c r="E6031" i="15"/>
  <c r="E6032" i="15"/>
  <c r="E6033" i="15"/>
  <c r="E6034" i="15"/>
  <c r="E6035" i="15"/>
  <c r="E6036" i="15"/>
  <c r="E6037" i="15"/>
  <c r="E6038" i="15"/>
  <c r="E6039" i="15"/>
  <c r="E6040" i="15"/>
  <c r="E6041" i="15"/>
  <c r="E6042" i="15"/>
  <c r="E6043" i="15"/>
  <c r="E6044" i="15"/>
  <c r="E6045" i="15"/>
  <c r="E6046" i="15"/>
  <c r="E6047" i="15"/>
  <c r="E6048" i="15"/>
  <c r="E6049" i="15"/>
  <c r="E6050" i="15"/>
  <c r="E6051" i="15"/>
  <c r="E6052" i="15"/>
  <c r="E6053" i="15"/>
  <c r="E6054" i="15"/>
  <c r="E6055" i="15"/>
  <c r="E6056" i="15"/>
  <c r="E6057" i="15"/>
  <c r="E6058" i="15"/>
  <c r="E6059" i="15"/>
  <c r="E6060" i="15"/>
  <c r="E6061" i="15"/>
  <c r="E6062" i="15"/>
  <c r="E6063" i="15"/>
  <c r="E6064" i="15"/>
  <c r="E6065" i="15"/>
  <c r="E6066" i="15"/>
  <c r="E6067" i="15"/>
  <c r="E6068" i="15"/>
  <c r="E6069" i="15"/>
  <c r="E6070" i="15"/>
  <c r="E6071" i="15"/>
  <c r="E6072" i="15"/>
  <c r="E6073" i="15"/>
  <c r="E6074" i="15"/>
  <c r="E6075" i="15"/>
  <c r="E6076" i="15"/>
  <c r="E6077" i="15"/>
  <c r="E6078" i="15"/>
  <c r="E6079" i="15"/>
  <c r="E6080" i="15"/>
  <c r="E6081" i="15"/>
  <c r="E6082" i="15"/>
  <c r="E6083" i="15"/>
  <c r="E6084" i="15"/>
  <c r="E6085" i="15"/>
  <c r="E6086" i="15"/>
  <c r="E6087" i="15"/>
  <c r="E6088" i="15"/>
  <c r="E6089" i="15"/>
  <c r="E6090" i="15"/>
  <c r="E6091" i="15"/>
  <c r="E6092" i="15"/>
  <c r="E6093" i="15"/>
  <c r="E6094" i="15"/>
  <c r="E6095" i="15"/>
  <c r="E6096" i="15"/>
  <c r="E6097" i="15"/>
  <c r="E6098" i="15"/>
  <c r="E6099" i="15"/>
  <c r="E6100" i="15"/>
  <c r="E6101" i="15"/>
  <c r="E6102" i="15"/>
  <c r="E6103" i="15"/>
  <c r="E6104" i="15"/>
  <c r="E6105" i="15"/>
  <c r="E6106" i="15"/>
  <c r="E6107" i="15"/>
  <c r="E6108" i="15"/>
  <c r="E6109" i="15"/>
  <c r="E6110" i="15"/>
  <c r="E6111" i="15"/>
  <c r="E6112" i="15"/>
  <c r="E6113" i="15"/>
  <c r="E6114" i="15"/>
  <c r="E6115" i="15"/>
  <c r="E6116" i="15"/>
  <c r="E6117" i="15"/>
  <c r="E6118" i="15"/>
  <c r="E6119" i="15"/>
  <c r="E6120" i="15"/>
  <c r="E6121" i="15"/>
  <c r="E6122" i="15"/>
  <c r="E6123" i="15"/>
  <c r="E6124" i="15"/>
  <c r="E6125" i="15"/>
  <c r="E6126" i="15"/>
  <c r="E6127" i="15"/>
  <c r="E6128" i="15"/>
  <c r="E6129" i="15"/>
  <c r="E6130" i="15"/>
  <c r="E6131" i="15"/>
  <c r="E6132" i="15"/>
  <c r="E6133" i="15"/>
  <c r="E6134" i="15"/>
  <c r="E6135" i="15"/>
  <c r="E6136" i="15"/>
  <c r="E6137" i="15"/>
  <c r="E6138" i="15"/>
  <c r="E6139" i="15"/>
  <c r="E6140" i="15"/>
  <c r="E6141" i="15"/>
  <c r="E6142" i="15"/>
  <c r="E6143" i="15"/>
  <c r="E6144" i="15"/>
  <c r="E6145" i="15"/>
  <c r="E6146" i="15"/>
  <c r="E6147" i="15"/>
  <c r="E6148" i="15"/>
  <c r="E6149" i="15"/>
  <c r="E6150" i="15"/>
  <c r="E6151" i="15"/>
  <c r="E6152" i="15"/>
  <c r="E6153" i="15"/>
  <c r="E6154" i="15"/>
  <c r="E6155" i="15"/>
  <c r="E6156" i="15"/>
  <c r="E6157" i="15"/>
  <c r="E6158" i="15"/>
  <c r="E6159" i="15"/>
  <c r="E6160" i="15"/>
  <c r="E6161" i="15"/>
  <c r="E6162" i="15"/>
  <c r="E6163" i="15"/>
  <c r="E6164" i="15"/>
  <c r="E6165" i="15"/>
  <c r="E6166" i="15"/>
  <c r="E6167" i="15"/>
  <c r="E6168" i="15"/>
  <c r="E6169" i="15"/>
  <c r="E6170" i="15"/>
  <c r="E6171" i="15"/>
  <c r="E6172" i="15"/>
  <c r="E6173" i="15"/>
  <c r="E6174" i="15"/>
  <c r="E6175" i="15"/>
  <c r="E6176" i="15"/>
  <c r="E6177" i="15"/>
  <c r="E6178" i="15"/>
  <c r="E6179" i="15"/>
  <c r="E6180" i="15"/>
  <c r="E6181" i="15"/>
  <c r="E6182" i="15"/>
  <c r="E6183" i="15"/>
  <c r="E6184" i="15"/>
  <c r="E6185" i="15"/>
  <c r="E6186" i="15"/>
  <c r="E6187" i="15"/>
  <c r="E6188" i="15"/>
  <c r="E6189" i="15"/>
  <c r="E6190" i="15"/>
  <c r="E6191" i="15"/>
  <c r="E6192" i="15"/>
  <c r="E6193" i="15"/>
  <c r="E6194" i="15"/>
  <c r="E6195" i="15"/>
  <c r="E6196" i="15"/>
  <c r="E6197" i="15"/>
  <c r="E6198" i="15"/>
  <c r="E6199" i="15"/>
  <c r="E6200" i="15"/>
  <c r="E6201" i="15"/>
  <c r="E6202" i="15"/>
  <c r="E6203" i="15"/>
  <c r="E6204" i="15"/>
  <c r="E6205" i="15"/>
  <c r="E6206" i="15"/>
  <c r="E6207" i="15"/>
  <c r="E6208" i="15"/>
  <c r="E6209" i="15"/>
  <c r="E6210" i="15"/>
  <c r="E6211" i="15"/>
  <c r="E6212" i="15"/>
  <c r="E6213" i="15"/>
  <c r="E6214" i="15"/>
  <c r="E6215" i="15"/>
  <c r="E6216" i="15"/>
  <c r="E6217" i="15"/>
  <c r="E6218" i="15"/>
  <c r="E6219" i="15"/>
  <c r="E6220" i="15"/>
  <c r="E6221" i="15"/>
  <c r="E6222" i="15"/>
  <c r="E6223" i="15"/>
  <c r="E6224" i="15"/>
  <c r="E6225" i="15"/>
  <c r="E6226" i="15"/>
  <c r="E6227" i="15"/>
  <c r="E6228" i="15"/>
  <c r="E6229" i="15"/>
  <c r="E6230" i="15"/>
  <c r="E6231" i="15"/>
  <c r="E6232" i="15"/>
  <c r="E6233" i="15"/>
  <c r="E6234" i="15"/>
  <c r="E6235" i="15"/>
  <c r="E6236" i="15"/>
  <c r="E6237" i="15"/>
  <c r="E6238" i="15"/>
  <c r="E6239" i="15"/>
  <c r="E6240" i="15"/>
  <c r="E6241" i="15"/>
  <c r="E6242" i="15"/>
  <c r="E6243" i="15"/>
  <c r="E6244" i="15"/>
  <c r="E6245" i="15"/>
  <c r="E6246" i="15"/>
  <c r="E6247" i="15"/>
  <c r="E6248" i="15"/>
  <c r="E6249" i="15"/>
  <c r="E6250" i="15"/>
  <c r="E6251" i="15"/>
  <c r="E6252" i="15"/>
  <c r="E6253" i="15"/>
  <c r="E6254" i="15"/>
  <c r="E6255" i="15"/>
  <c r="E6256" i="15"/>
  <c r="E6257" i="15"/>
  <c r="E6258" i="15"/>
  <c r="E6259" i="15"/>
  <c r="E6260" i="15"/>
  <c r="E6261" i="15"/>
  <c r="E6262" i="15"/>
  <c r="E6263" i="15"/>
  <c r="E6264" i="15"/>
  <c r="E6265" i="15"/>
  <c r="E6266" i="15"/>
  <c r="E6267" i="15"/>
  <c r="E6268" i="15"/>
  <c r="E6269" i="15"/>
  <c r="E6270" i="15"/>
  <c r="E6271" i="15"/>
  <c r="E6272" i="15"/>
  <c r="E6273" i="15"/>
  <c r="E6274" i="15"/>
  <c r="E6275" i="15"/>
  <c r="E6276" i="15"/>
  <c r="E6277" i="15"/>
  <c r="E6278" i="15"/>
  <c r="E6279" i="15"/>
  <c r="E6280" i="15"/>
  <c r="E6281" i="15"/>
  <c r="E6282" i="15"/>
  <c r="E6283" i="15"/>
  <c r="E6284" i="15"/>
  <c r="E6285" i="15"/>
  <c r="E6286" i="15"/>
  <c r="E6287" i="15"/>
  <c r="E6288" i="15"/>
  <c r="E6289" i="15"/>
  <c r="E6290" i="15"/>
  <c r="E6291" i="15"/>
  <c r="E6292" i="15"/>
  <c r="E6293" i="15"/>
  <c r="E6294" i="15"/>
  <c r="E6295" i="15"/>
  <c r="E6296" i="15"/>
  <c r="E6297" i="15"/>
  <c r="E6298" i="15"/>
  <c r="E6299" i="15"/>
  <c r="E6300" i="15"/>
  <c r="E6301" i="15"/>
  <c r="E6302" i="15"/>
  <c r="E6303" i="15"/>
  <c r="E6304" i="15"/>
  <c r="E6305" i="15"/>
  <c r="E6306" i="15"/>
  <c r="E6307" i="15"/>
  <c r="E6308" i="15"/>
  <c r="E6309" i="15"/>
  <c r="E6310" i="15"/>
  <c r="E6311" i="15"/>
  <c r="E6312" i="15"/>
  <c r="E6313" i="15"/>
  <c r="E6314" i="15"/>
  <c r="E6315" i="15"/>
  <c r="E6316" i="15"/>
  <c r="E6317" i="15"/>
  <c r="E6318" i="15"/>
  <c r="E6319" i="15"/>
  <c r="G5514" i="15"/>
  <c r="G5515" i="15"/>
  <c r="G5516" i="15"/>
  <c r="G5517" i="15"/>
  <c r="G5518" i="15"/>
  <c r="G5519" i="15"/>
  <c r="G5520" i="15"/>
  <c r="G5521" i="15"/>
  <c r="G5522" i="15"/>
  <c r="G5523" i="15"/>
  <c r="G5524" i="15"/>
  <c r="G5525" i="15"/>
  <c r="G5526" i="15"/>
  <c r="G5527" i="15"/>
  <c r="G5528" i="15"/>
  <c r="G5529" i="15"/>
  <c r="G5530" i="15"/>
  <c r="G5531" i="15"/>
  <c r="G5532" i="15"/>
  <c r="G5533" i="15"/>
  <c r="G5534" i="15"/>
  <c r="G5535" i="15"/>
  <c r="G5536" i="15"/>
  <c r="G5537" i="15"/>
  <c r="G5538" i="15"/>
  <c r="G5539" i="15"/>
  <c r="G5540" i="15"/>
  <c r="G5541" i="15"/>
  <c r="G5542" i="15"/>
  <c r="G5543" i="15"/>
  <c r="G5544" i="15"/>
  <c r="G5545" i="15"/>
  <c r="G5546" i="15"/>
  <c r="G5547" i="15"/>
  <c r="G5548" i="15"/>
  <c r="G5549" i="15"/>
  <c r="G5550" i="15"/>
  <c r="G5551" i="15"/>
  <c r="G5552" i="15"/>
  <c r="G5553" i="15"/>
  <c r="G5554" i="15"/>
  <c r="G5555" i="15"/>
  <c r="G5556" i="15"/>
  <c r="G5557" i="15"/>
  <c r="G5558" i="15"/>
  <c r="G5559" i="15"/>
  <c r="G5560" i="15"/>
  <c r="G5561" i="15"/>
  <c r="G5562" i="15"/>
  <c r="G5563" i="15"/>
  <c r="G5564" i="15"/>
  <c r="G5565" i="15"/>
  <c r="G5566" i="15"/>
  <c r="G5567" i="15"/>
  <c r="G5568" i="15"/>
  <c r="G5569" i="15"/>
  <c r="G5570" i="15"/>
  <c r="G5571" i="15"/>
  <c r="G5572" i="15"/>
  <c r="G5573" i="15"/>
  <c r="G5574" i="15"/>
  <c r="G5575" i="15"/>
  <c r="G5576" i="15"/>
  <c r="G5577" i="15"/>
  <c r="G5578" i="15"/>
  <c r="G5579" i="15"/>
  <c r="G5580" i="15"/>
  <c r="G5581" i="15"/>
  <c r="G5582" i="15"/>
  <c r="G5583" i="15"/>
  <c r="G5584" i="15"/>
  <c r="G5585" i="15"/>
  <c r="G5586" i="15"/>
  <c r="G5587" i="15"/>
  <c r="G5588" i="15"/>
  <c r="G5589" i="15"/>
  <c r="G5590" i="15"/>
  <c r="G5591" i="15"/>
  <c r="G5592" i="15"/>
  <c r="G5593" i="15"/>
  <c r="G5594" i="15"/>
  <c r="G5595" i="15"/>
  <c r="G5596" i="15"/>
  <c r="G5597" i="15"/>
  <c r="G5598" i="15"/>
  <c r="G5599" i="15"/>
  <c r="G5600" i="15"/>
  <c r="G5601" i="15"/>
  <c r="G5602" i="15"/>
  <c r="G5603" i="15"/>
  <c r="G5604" i="15"/>
  <c r="G5605" i="15"/>
  <c r="G5606" i="15"/>
  <c r="G5607" i="15"/>
  <c r="G5608" i="15"/>
  <c r="G5609" i="15"/>
  <c r="G5610" i="15"/>
  <c r="G5611" i="15"/>
  <c r="G5612" i="15"/>
  <c r="G5613" i="15"/>
  <c r="G5614" i="15"/>
  <c r="G5615" i="15"/>
  <c r="G5616" i="15"/>
  <c r="G5617" i="15"/>
  <c r="G5618" i="15"/>
  <c r="G5619" i="15"/>
  <c r="G5620" i="15"/>
  <c r="G5621" i="15"/>
  <c r="G5622" i="15"/>
  <c r="G5623" i="15"/>
  <c r="G5624" i="15"/>
  <c r="G5625" i="15"/>
  <c r="G5626" i="15"/>
  <c r="G5627" i="15"/>
  <c r="G5628" i="15"/>
  <c r="G5629" i="15"/>
  <c r="G5630" i="15"/>
  <c r="G5631" i="15"/>
  <c r="G5632" i="15"/>
  <c r="G5633" i="15"/>
  <c r="G5634" i="15"/>
  <c r="G5635" i="15"/>
  <c r="G5636" i="15"/>
  <c r="G5637" i="15"/>
  <c r="G5638" i="15"/>
  <c r="G5639" i="15"/>
  <c r="G5640" i="15"/>
  <c r="G5641" i="15"/>
  <c r="G5642" i="15"/>
  <c r="G5643" i="15"/>
  <c r="G5644" i="15"/>
  <c r="G5645" i="15"/>
  <c r="G5646" i="15"/>
  <c r="G5647" i="15"/>
  <c r="G5648" i="15"/>
  <c r="G5649" i="15"/>
  <c r="G5650" i="15"/>
  <c r="G5651" i="15"/>
  <c r="G5652" i="15"/>
  <c r="G5653" i="15"/>
  <c r="G5654" i="15"/>
  <c r="G5655" i="15"/>
  <c r="G5656" i="15"/>
  <c r="G5657" i="15"/>
  <c r="G5658" i="15"/>
  <c r="G5659" i="15"/>
  <c r="G5660" i="15"/>
  <c r="G5661" i="15"/>
  <c r="G5662" i="15"/>
  <c r="G5663" i="15"/>
  <c r="G5664" i="15"/>
  <c r="G5665" i="15"/>
  <c r="G5666" i="15"/>
  <c r="G5667" i="15"/>
  <c r="G5668" i="15"/>
  <c r="G5669" i="15"/>
  <c r="G5670" i="15"/>
  <c r="G5671" i="15"/>
  <c r="G5672" i="15"/>
  <c r="G5673" i="15"/>
  <c r="G5674" i="15"/>
  <c r="G5675" i="15"/>
  <c r="G5676" i="15"/>
  <c r="G5677" i="15"/>
  <c r="G5678" i="15"/>
  <c r="G5679" i="15"/>
  <c r="G5680" i="15"/>
  <c r="G5681" i="15"/>
  <c r="G5682" i="15"/>
  <c r="G5683" i="15"/>
  <c r="G5684" i="15"/>
  <c r="G5685" i="15"/>
  <c r="G5686" i="15"/>
  <c r="G5687" i="15"/>
  <c r="G5688" i="15"/>
  <c r="G5689" i="15"/>
  <c r="G5690" i="15"/>
  <c r="G5691" i="15"/>
  <c r="G5692" i="15"/>
  <c r="G5693" i="15"/>
  <c r="G5694" i="15"/>
  <c r="G5695" i="15"/>
  <c r="G5696" i="15"/>
  <c r="G5697" i="15"/>
  <c r="G5698" i="15"/>
  <c r="G5699" i="15"/>
  <c r="G5700" i="15"/>
  <c r="G5701" i="15"/>
  <c r="G5702" i="15"/>
  <c r="G5703" i="15"/>
  <c r="G5704" i="15"/>
  <c r="G5705" i="15"/>
  <c r="G5706" i="15"/>
  <c r="G5707" i="15"/>
  <c r="G5708" i="15"/>
  <c r="G5709" i="15"/>
  <c r="G5710" i="15"/>
  <c r="G5711" i="15"/>
  <c r="G5712" i="15"/>
  <c r="G5713" i="15"/>
  <c r="G5714" i="15"/>
  <c r="G5715" i="15"/>
  <c r="G5716" i="15"/>
  <c r="G5717" i="15"/>
  <c r="G5718" i="15"/>
  <c r="G5719" i="15"/>
  <c r="G5720" i="15"/>
  <c r="G5721" i="15"/>
  <c r="G5722" i="15"/>
  <c r="G5723" i="15"/>
  <c r="G5724" i="15"/>
  <c r="G5725" i="15"/>
  <c r="G5726" i="15"/>
  <c r="G5727" i="15"/>
  <c r="G5728" i="15"/>
  <c r="G5729" i="15"/>
  <c r="G5730" i="15"/>
  <c r="G5731" i="15"/>
  <c r="G5732" i="15"/>
  <c r="G5733" i="15"/>
  <c r="G5734" i="15"/>
  <c r="G5735" i="15"/>
  <c r="G5736" i="15"/>
  <c r="G5737" i="15"/>
  <c r="G5738" i="15"/>
  <c r="G5739" i="15"/>
  <c r="G5740" i="15"/>
  <c r="G5741" i="15"/>
  <c r="G5742" i="15"/>
  <c r="G5743" i="15"/>
  <c r="G5744" i="15"/>
  <c r="G5745" i="15"/>
  <c r="G5746" i="15"/>
  <c r="G5747" i="15"/>
  <c r="G5748" i="15"/>
  <c r="G5749" i="15"/>
  <c r="G5750" i="15"/>
  <c r="G5751" i="15"/>
  <c r="G5752" i="15"/>
  <c r="G5753" i="15"/>
  <c r="G5754" i="15"/>
  <c r="G5755" i="15"/>
  <c r="G5756" i="15"/>
  <c r="G5757" i="15"/>
  <c r="G5758" i="15"/>
  <c r="G5759" i="15"/>
  <c r="G5760" i="15"/>
  <c r="G5761" i="15"/>
  <c r="G5762" i="15"/>
  <c r="G5763" i="15"/>
  <c r="G5764" i="15"/>
  <c r="G5765" i="15"/>
  <c r="G5766" i="15"/>
  <c r="G5767" i="15"/>
  <c r="G5768" i="15"/>
  <c r="G5769" i="15"/>
  <c r="G5770" i="15"/>
  <c r="G5771" i="15"/>
  <c r="G5772" i="15"/>
  <c r="G5773" i="15"/>
  <c r="G5774" i="15"/>
  <c r="G5775" i="15"/>
  <c r="G5776" i="15"/>
  <c r="G5777" i="15"/>
  <c r="G5778" i="15"/>
  <c r="G5779" i="15"/>
  <c r="G5780" i="15"/>
  <c r="G5781" i="15"/>
  <c r="G5782" i="15"/>
  <c r="G5783" i="15"/>
  <c r="G5784" i="15"/>
  <c r="G5785" i="15"/>
  <c r="G5786" i="15"/>
  <c r="G5787" i="15"/>
  <c r="G5788" i="15"/>
  <c r="G5789" i="15"/>
  <c r="G5790" i="15"/>
  <c r="G5791" i="15"/>
  <c r="G5792" i="15"/>
  <c r="G5793" i="15"/>
  <c r="G5794" i="15"/>
  <c r="G5795" i="15"/>
  <c r="G5796" i="15"/>
  <c r="G5797" i="15"/>
  <c r="G5798" i="15"/>
  <c r="G5799" i="15"/>
  <c r="G5800" i="15"/>
  <c r="G5801" i="15"/>
  <c r="G5802" i="15"/>
  <c r="G5803" i="15"/>
  <c r="G5804" i="15"/>
  <c r="G5805" i="15"/>
  <c r="G5806" i="15"/>
  <c r="G5807" i="15"/>
  <c r="G5808" i="15"/>
  <c r="G5809" i="15"/>
  <c r="G5810" i="15"/>
  <c r="G5811" i="15"/>
  <c r="G5812" i="15"/>
  <c r="G5813" i="15"/>
  <c r="G5814" i="15"/>
  <c r="G5815" i="15"/>
  <c r="G5816" i="15"/>
  <c r="G5817" i="15"/>
  <c r="G5818" i="15"/>
  <c r="G5819" i="15"/>
  <c r="G5820" i="15"/>
  <c r="G5821" i="15"/>
  <c r="G5822" i="15"/>
  <c r="G5823" i="15"/>
  <c r="G5824" i="15"/>
  <c r="G5825" i="15"/>
  <c r="G5826" i="15"/>
  <c r="G5827" i="15"/>
  <c r="G5828" i="15"/>
  <c r="G5829" i="15"/>
  <c r="G5830" i="15"/>
  <c r="G5831" i="15"/>
  <c r="G5832" i="15"/>
  <c r="G5833" i="15"/>
  <c r="G5834" i="15"/>
  <c r="G5835" i="15"/>
  <c r="G5836" i="15"/>
  <c r="G5837" i="15"/>
  <c r="G5838" i="15"/>
  <c r="G5839" i="15"/>
  <c r="G5840" i="15"/>
  <c r="G5841" i="15"/>
  <c r="G5842" i="15"/>
  <c r="G5843" i="15"/>
  <c r="G5844" i="15"/>
  <c r="G5845" i="15"/>
  <c r="G5846" i="15"/>
  <c r="G5847" i="15"/>
  <c r="G5848" i="15"/>
  <c r="G5849" i="15"/>
  <c r="G5850" i="15"/>
  <c r="G5851" i="15"/>
  <c r="G5852" i="15"/>
  <c r="G5853" i="15"/>
  <c r="G5854" i="15"/>
  <c r="G5855" i="15"/>
  <c r="G5856" i="15"/>
  <c r="G5857" i="15"/>
  <c r="G5858" i="15"/>
  <c r="G5859" i="15"/>
  <c r="G5860" i="15"/>
  <c r="G5861" i="15"/>
  <c r="G5862" i="15"/>
  <c r="G5863" i="15"/>
  <c r="G5864" i="15"/>
  <c r="G5865" i="15"/>
  <c r="G5866" i="15"/>
  <c r="G5867" i="15"/>
  <c r="G5868" i="15"/>
  <c r="G5869" i="15"/>
  <c r="G5870" i="15"/>
  <c r="G5871" i="15"/>
  <c r="G5872" i="15"/>
  <c r="G5873" i="15"/>
  <c r="G5874" i="15"/>
  <c r="G5875" i="15"/>
  <c r="G5876" i="15"/>
  <c r="G5877" i="15"/>
  <c r="G5878" i="15"/>
  <c r="G5879" i="15"/>
  <c r="G5880" i="15"/>
  <c r="G5881" i="15"/>
  <c r="G5882" i="15"/>
  <c r="G5883" i="15"/>
  <c r="G5884" i="15"/>
  <c r="G5885" i="15"/>
  <c r="G5886" i="15"/>
  <c r="G5887" i="15"/>
  <c r="G5888" i="15"/>
  <c r="G5889" i="15"/>
  <c r="G5890" i="15"/>
  <c r="G5891" i="15"/>
  <c r="G5892" i="15"/>
  <c r="G5893" i="15"/>
  <c r="G5894" i="15"/>
  <c r="G5895" i="15"/>
  <c r="G5896" i="15"/>
  <c r="G5897" i="15"/>
  <c r="G5898" i="15"/>
  <c r="G5899" i="15"/>
  <c r="G5900" i="15"/>
  <c r="G5901" i="15"/>
  <c r="G5902" i="15"/>
  <c r="G5903" i="15"/>
  <c r="G5904" i="15"/>
  <c r="G5905" i="15"/>
  <c r="G5906" i="15"/>
  <c r="G5907" i="15"/>
  <c r="G5908" i="15"/>
  <c r="G5909" i="15"/>
  <c r="G5910" i="15"/>
  <c r="G5911" i="15"/>
  <c r="G5912" i="15"/>
  <c r="G5913" i="15"/>
  <c r="G5914" i="15"/>
  <c r="G5915" i="15"/>
  <c r="G5916" i="15"/>
  <c r="G5917" i="15"/>
  <c r="G5918" i="15"/>
  <c r="G5919" i="15"/>
  <c r="G5920" i="15"/>
  <c r="G5921" i="15"/>
  <c r="G5922" i="15"/>
  <c r="G5923" i="15"/>
  <c r="G5924" i="15"/>
  <c r="G5925" i="15"/>
  <c r="G5926" i="15"/>
  <c r="G5927" i="15"/>
  <c r="G5928" i="15"/>
  <c r="G5929" i="15"/>
  <c r="G5930" i="15"/>
  <c r="G5931" i="15"/>
  <c r="G5932" i="15"/>
  <c r="G5933" i="15"/>
  <c r="G5934" i="15"/>
  <c r="G5935" i="15"/>
  <c r="G5936" i="15"/>
  <c r="G5937" i="15"/>
  <c r="G5938" i="15"/>
  <c r="G5939" i="15"/>
  <c r="G5940" i="15"/>
  <c r="G5941" i="15"/>
  <c r="G5942" i="15"/>
  <c r="G5943" i="15"/>
  <c r="G5944" i="15"/>
  <c r="G5945" i="15"/>
  <c r="G5946" i="15"/>
  <c r="G5947" i="15"/>
  <c r="G5948" i="15"/>
  <c r="G5949" i="15"/>
  <c r="G5950" i="15"/>
  <c r="G5951" i="15"/>
  <c r="G5952" i="15"/>
  <c r="G5953" i="15"/>
  <c r="G5954" i="15"/>
  <c r="G5955" i="15"/>
  <c r="G5956" i="15"/>
  <c r="G5957" i="15"/>
  <c r="G5958" i="15"/>
  <c r="G5959" i="15"/>
  <c r="G5960" i="15"/>
  <c r="G5961" i="15"/>
  <c r="G5962" i="15"/>
  <c r="G5963" i="15"/>
  <c r="G5964" i="15"/>
  <c r="G5965" i="15"/>
  <c r="G5966" i="15"/>
  <c r="G5967" i="15"/>
  <c r="G5968" i="15"/>
  <c r="G5969" i="15"/>
  <c r="G5970" i="15"/>
  <c r="G5971" i="15"/>
  <c r="G5972" i="15"/>
  <c r="G5973" i="15"/>
  <c r="G5974" i="15"/>
  <c r="G5975" i="15"/>
  <c r="G5976" i="15"/>
  <c r="G5977" i="15"/>
  <c r="G5978" i="15"/>
  <c r="G5979" i="15"/>
  <c r="G5980" i="15"/>
  <c r="G5981" i="15"/>
  <c r="G5982" i="15"/>
  <c r="G5983" i="15"/>
  <c r="G5984" i="15"/>
  <c r="G5985" i="15"/>
  <c r="G5986" i="15"/>
  <c r="G5987" i="15"/>
  <c r="G5988" i="15"/>
  <c r="G5989" i="15"/>
  <c r="G5990" i="15"/>
  <c r="G5991" i="15"/>
  <c r="G5992" i="15"/>
  <c r="G5993" i="15"/>
  <c r="G5994" i="15"/>
  <c r="G5995" i="15"/>
  <c r="G5996" i="15"/>
  <c r="G5997" i="15"/>
  <c r="G5998" i="15"/>
  <c r="G5999" i="15"/>
  <c r="G6000" i="15"/>
  <c r="G6001" i="15"/>
  <c r="G6002" i="15"/>
  <c r="G6003" i="15"/>
  <c r="G6004" i="15"/>
  <c r="G6005" i="15"/>
  <c r="G6006" i="15"/>
  <c r="G6007" i="15"/>
  <c r="G6008" i="15"/>
  <c r="G6009" i="15"/>
  <c r="G6010" i="15"/>
  <c r="G6011" i="15"/>
  <c r="G6012" i="15"/>
  <c r="G6013" i="15"/>
  <c r="G6014" i="15"/>
  <c r="G6015" i="15"/>
  <c r="G6016" i="15"/>
  <c r="G6017" i="15"/>
  <c r="G6018" i="15"/>
  <c r="G6019" i="15"/>
  <c r="G6020" i="15"/>
  <c r="G6021" i="15"/>
  <c r="G6022" i="15"/>
  <c r="G6023" i="15"/>
  <c r="G6024" i="15"/>
  <c r="G6025" i="15"/>
  <c r="G6026" i="15"/>
  <c r="G6027" i="15"/>
  <c r="G6028" i="15"/>
  <c r="G6029" i="15"/>
  <c r="G6030" i="15"/>
  <c r="G6031" i="15"/>
  <c r="G6032" i="15"/>
  <c r="G6033" i="15"/>
  <c r="G6034" i="15"/>
  <c r="G6035" i="15"/>
  <c r="G6036" i="15"/>
  <c r="G6037" i="15"/>
  <c r="G6038" i="15"/>
  <c r="G6039" i="15"/>
  <c r="G6040" i="15"/>
  <c r="G6041" i="15"/>
  <c r="G6042" i="15"/>
  <c r="G6043" i="15"/>
  <c r="G6044" i="15"/>
  <c r="G6045" i="15"/>
  <c r="G6046" i="15"/>
  <c r="G6047" i="15"/>
  <c r="G6048" i="15"/>
  <c r="G6049" i="15"/>
  <c r="G6050" i="15"/>
  <c r="G6051" i="15"/>
  <c r="G6052" i="15"/>
  <c r="G6053" i="15"/>
  <c r="G6054" i="15"/>
  <c r="G6055" i="15"/>
  <c r="G6056" i="15"/>
  <c r="G6057" i="15"/>
  <c r="G6058" i="15"/>
  <c r="G6059" i="15"/>
  <c r="G6060" i="15"/>
  <c r="G6061" i="15"/>
  <c r="G6062" i="15"/>
  <c r="G6063" i="15"/>
  <c r="G6064" i="15"/>
  <c r="G6065" i="15"/>
  <c r="G6066" i="15"/>
  <c r="G6067" i="15"/>
  <c r="G6068" i="15"/>
  <c r="G6069" i="15"/>
  <c r="G6070" i="15"/>
  <c r="G6071" i="15"/>
  <c r="G6072" i="15"/>
  <c r="G6073" i="15"/>
  <c r="G6074" i="15"/>
  <c r="G6075" i="15"/>
  <c r="G6076" i="15"/>
  <c r="G6077" i="15"/>
  <c r="G6078" i="15"/>
  <c r="G6079" i="15"/>
  <c r="G6080" i="15"/>
  <c r="G6081" i="15"/>
  <c r="G6082" i="15"/>
  <c r="G6083" i="15"/>
  <c r="G6084" i="15"/>
  <c r="G6085" i="15"/>
  <c r="G6086" i="15"/>
  <c r="G6087" i="15"/>
  <c r="G6088" i="15"/>
  <c r="G6089" i="15"/>
  <c r="G6090" i="15"/>
  <c r="G6091" i="15"/>
  <c r="G6092" i="15"/>
  <c r="G6093" i="15"/>
  <c r="G6094" i="15"/>
  <c r="G6095" i="15"/>
  <c r="G6096" i="15"/>
  <c r="G6097" i="15"/>
  <c r="G6098" i="15"/>
  <c r="G6099" i="15"/>
  <c r="G6100" i="15"/>
  <c r="G6101" i="15"/>
  <c r="G6102" i="15"/>
  <c r="G6103" i="15"/>
  <c r="G6104" i="15"/>
  <c r="G6105" i="15"/>
  <c r="G6106" i="15"/>
  <c r="G6107" i="15"/>
  <c r="G6108" i="15"/>
  <c r="G6109" i="15"/>
  <c r="G6110" i="15"/>
  <c r="G6111" i="15"/>
  <c r="G6112" i="15"/>
  <c r="G6113" i="15"/>
  <c r="G6114" i="15"/>
  <c r="G6115" i="15"/>
  <c r="G6116" i="15"/>
  <c r="G6117" i="15"/>
  <c r="G6118" i="15"/>
  <c r="G6119" i="15"/>
  <c r="G6120" i="15"/>
  <c r="G6121" i="15"/>
  <c r="G6122" i="15"/>
  <c r="G6123" i="15"/>
  <c r="G6124" i="15"/>
  <c r="G6125" i="15"/>
  <c r="G6126" i="15"/>
  <c r="G6127" i="15"/>
  <c r="G6128" i="15"/>
  <c r="G6129" i="15"/>
  <c r="G6130" i="15"/>
  <c r="G6131" i="15"/>
  <c r="G6132" i="15"/>
  <c r="G6133" i="15"/>
  <c r="G6134" i="15"/>
  <c r="G6135" i="15"/>
  <c r="G6136" i="15"/>
  <c r="G6137" i="15"/>
  <c r="G6138" i="15"/>
  <c r="G6139" i="15"/>
  <c r="G6140" i="15"/>
  <c r="G6141" i="15"/>
  <c r="G6142" i="15"/>
  <c r="G6143" i="15"/>
  <c r="G6144" i="15"/>
  <c r="G6145" i="15"/>
  <c r="G6146" i="15"/>
  <c r="G6147" i="15"/>
  <c r="G6148" i="15"/>
  <c r="G6149" i="15"/>
  <c r="G6150" i="15"/>
  <c r="G6151" i="15"/>
  <c r="G6152" i="15"/>
  <c r="G6153" i="15"/>
  <c r="G6154" i="15"/>
  <c r="G6155" i="15"/>
  <c r="G6156" i="15"/>
  <c r="G6157" i="15"/>
  <c r="G6158" i="15"/>
  <c r="G6159" i="15"/>
  <c r="G6160" i="15"/>
  <c r="G6161" i="15"/>
  <c r="G6162" i="15"/>
  <c r="G6163" i="15"/>
  <c r="G6164" i="15"/>
  <c r="G6165" i="15"/>
  <c r="G6166" i="15"/>
  <c r="G6167" i="15"/>
  <c r="G6168" i="15"/>
  <c r="G6169" i="15"/>
  <c r="G6170" i="15"/>
  <c r="G6171" i="15"/>
  <c r="G6172" i="15"/>
  <c r="G6173" i="15"/>
  <c r="G6174" i="15"/>
  <c r="G6175" i="15"/>
  <c r="G6176" i="15"/>
  <c r="G6177" i="15"/>
  <c r="G6178" i="15"/>
  <c r="G6179" i="15"/>
  <c r="G6180" i="15"/>
  <c r="G6181" i="15"/>
  <c r="G6182" i="15"/>
  <c r="G6183" i="15"/>
  <c r="G6184" i="15"/>
  <c r="G6185" i="15"/>
  <c r="G6186" i="15"/>
  <c r="G6187" i="15"/>
  <c r="G6188" i="15"/>
  <c r="G6189" i="15"/>
  <c r="G6190" i="15"/>
  <c r="G6191" i="15"/>
  <c r="G6192" i="15"/>
  <c r="G6193" i="15"/>
  <c r="G6194" i="15"/>
  <c r="G6195" i="15"/>
  <c r="G6196" i="15"/>
  <c r="G6197" i="15"/>
  <c r="G6198" i="15"/>
  <c r="G6199" i="15"/>
  <c r="G6200" i="15"/>
  <c r="G6201" i="15"/>
  <c r="G6202" i="15"/>
  <c r="G6203" i="15"/>
  <c r="G6204" i="15"/>
  <c r="G6205" i="15"/>
  <c r="G6206" i="15"/>
  <c r="G6207" i="15"/>
  <c r="G6208" i="15"/>
  <c r="G6209" i="15"/>
  <c r="G6210" i="15"/>
  <c r="G6211" i="15"/>
  <c r="G6212" i="15"/>
  <c r="G6213" i="15"/>
  <c r="G6214" i="15"/>
  <c r="G6215" i="15"/>
  <c r="G6216" i="15"/>
  <c r="G6217" i="15"/>
  <c r="G6218" i="15"/>
  <c r="G6219" i="15"/>
  <c r="G6220" i="15"/>
  <c r="G6221" i="15"/>
  <c r="G6222" i="15"/>
  <c r="G6223" i="15"/>
  <c r="G6224" i="15"/>
  <c r="G6225" i="15"/>
  <c r="G6226" i="15"/>
  <c r="G6227" i="15"/>
  <c r="G6228" i="15"/>
  <c r="G6229" i="15"/>
  <c r="G6230" i="15"/>
  <c r="G6231" i="15"/>
  <c r="G6232" i="15"/>
  <c r="G6233" i="15"/>
  <c r="G6234" i="15"/>
  <c r="G6235" i="15"/>
  <c r="G6236" i="15"/>
  <c r="G6237" i="15"/>
  <c r="G6238" i="15"/>
  <c r="G6239" i="15"/>
  <c r="G6240" i="15"/>
  <c r="G6241" i="15"/>
  <c r="G6242" i="15"/>
  <c r="G6243" i="15"/>
  <c r="G6244" i="15"/>
  <c r="G6245" i="15"/>
  <c r="G6246" i="15"/>
  <c r="G6247" i="15"/>
  <c r="G6248" i="15"/>
  <c r="G6249" i="15"/>
  <c r="G6250" i="15"/>
  <c r="G6251" i="15"/>
  <c r="G6252" i="15"/>
  <c r="G6253" i="15"/>
  <c r="G6254" i="15"/>
  <c r="G6255" i="15"/>
  <c r="G6256" i="15"/>
  <c r="G6257" i="15"/>
  <c r="G6258" i="15"/>
  <c r="G6259" i="15"/>
  <c r="G6260" i="15"/>
  <c r="G6261" i="15"/>
  <c r="G6262" i="15"/>
  <c r="G6263" i="15"/>
  <c r="G6264" i="15"/>
  <c r="G6265" i="15"/>
  <c r="G6266" i="15"/>
  <c r="G6267" i="15"/>
  <c r="G6268" i="15"/>
  <c r="G6269" i="15"/>
  <c r="G6270" i="15"/>
  <c r="G6271" i="15"/>
  <c r="G6272" i="15"/>
  <c r="G6273" i="15"/>
  <c r="G6274" i="15"/>
  <c r="G6275" i="15"/>
  <c r="G6276" i="15"/>
  <c r="G6277" i="15"/>
  <c r="G6278" i="15"/>
  <c r="G6279" i="15"/>
  <c r="G6280" i="15"/>
  <c r="G6281" i="15"/>
  <c r="G6282" i="15"/>
  <c r="G6283" i="15"/>
  <c r="G6284" i="15"/>
  <c r="G6285" i="15"/>
  <c r="G6286" i="15"/>
  <c r="G6287" i="15"/>
  <c r="G6288" i="15"/>
  <c r="G6289" i="15"/>
  <c r="G6290" i="15"/>
  <c r="G6291" i="15"/>
  <c r="G6292" i="15"/>
  <c r="G6293" i="15"/>
  <c r="G6294" i="15"/>
  <c r="G6295" i="15"/>
  <c r="G6296" i="15"/>
  <c r="G6297" i="15"/>
  <c r="G6298" i="15"/>
  <c r="G6299" i="15"/>
  <c r="G6300" i="15"/>
  <c r="G6301" i="15"/>
  <c r="G6302" i="15"/>
  <c r="G6303" i="15"/>
  <c r="G6304" i="15"/>
  <c r="G6305" i="15"/>
  <c r="G6306" i="15"/>
  <c r="G6307" i="15"/>
  <c r="G6308" i="15"/>
  <c r="G6309" i="15"/>
  <c r="G6310" i="15"/>
  <c r="G6311" i="15"/>
  <c r="G6312" i="15"/>
  <c r="G6313" i="15"/>
  <c r="G6314" i="15"/>
  <c r="G6315" i="15"/>
  <c r="G6316" i="15"/>
  <c r="G6317" i="15"/>
  <c r="G6318" i="15"/>
  <c r="G6319" i="15"/>
  <c r="D35" i="8"/>
  <c r="V2405" i="13"/>
  <c r="V2" i="13"/>
  <c r="A1102" i="14"/>
  <c r="A1103" i="14"/>
  <c r="A1104" i="14"/>
  <c r="A1105" i="14"/>
  <c r="A1106" i="14"/>
  <c r="A1107" i="14"/>
  <c r="A1108" i="14"/>
  <c r="A1109" i="14"/>
  <c r="A1110" i="14"/>
  <c r="A1111" i="14"/>
  <c r="A1112" i="14"/>
  <c r="A1113" i="14"/>
  <c r="A1114" i="14"/>
  <c r="A1115" i="14"/>
  <c r="A1116" i="14"/>
  <c r="A1117" i="14"/>
  <c r="A1118" i="14"/>
  <c r="A1119" i="14"/>
  <c r="A1120" i="14"/>
  <c r="A1121" i="14"/>
  <c r="A1122" i="14"/>
  <c r="A1123" i="14"/>
  <c r="A1124" i="14"/>
  <c r="A1125" i="14"/>
  <c r="A1126" i="14"/>
  <c r="A1127" i="14"/>
  <c r="A1128" i="14"/>
  <c r="A1129" i="14"/>
  <c r="A1130" i="14"/>
  <c r="A1131" i="14"/>
  <c r="A1132" i="14"/>
  <c r="A1133" i="14"/>
  <c r="A1134" i="14"/>
  <c r="A1135" i="14"/>
  <c r="A1136" i="14"/>
  <c r="A1137" i="14"/>
  <c r="A1138" i="14"/>
  <c r="A1139" i="14"/>
  <c r="A1140" i="14"/>
  <c r="A1141" i="14"/>
  <c r="A1142" i="14"/>
  <c r="A1143" i="14"/>
  <c r="A1144" i="14"/>
  <c r="A1145" i="14"/>
  <c r="A1146" i="14"/>
  <c r="A1147" i="14"/>
  <c r="A1148" i="14"/>
  <c r="A1149" i="14"/>
  <c r="A1150" i="14"/>
  <c r="A1151" i="14"/>
  <c r="A1152" i="14"/>
  <c r="A1153" i="14"/>
  <c r="A1154" i="14"/>
  <c r="A1155" i="14"/>
  <c r="A1156" i="14"/>
  <c r="A1157" i="14"/>
  <c r="A1158" i="14"/>
  <c r="A1159" i="14"/>
  <c r="A1160" i="14"/>
  <c r="A1161" i="14"/>
  <c r="A1162" i="14"/>
  <c r="A1163" i="14"/>
  <c r="A1164" i="14"/>
  <c r="A1165" i="14"/>
  <c r="A1166" i="14"/>
  <c r="A1167" i="14"/>
  <c r="A1168" i="14"/>
  <c r="A1169" i="14"/>
  <c r="A1170" i="14"/>
  <c r="A1171" i="14"/>
  <c r="A1172" i="14"/>
  <c r="A1173" i="14"/>
  <c r="A1174" i="14"/>
  <c r="A1175" i="14"/>
  <c r="A1176" i="14"/>
  <c r="A1177" i="14"/>
  <c r="A1178" i="14"/>
  <c r="A1179" i="14"/>
  <c r="A1180" i="14"/>
  <c r="A1181" i="14"/>
  <c r="A1182" i="14"/>
  <c r="A1183" i="14"/>
  <c r="A1184" i="14"/>
  <c r="A1185" i="14"/>
  <c r="A1186" i="14"/>
  <c r="A1187" i="14"/>
  <c r="A1188" i="14"/>
  <c r="A1189" i="14"/>
  <c r="R1102" i="14"/>
  <c r="R1103" i="14"/>
  <c r="R1104" i="14"/>
  <c r="R1105" i="14"/>
  <c r="R1106" i="14"/>
  <c r="R1107" i="14"/>
  <c r="R1108" i="14"/>
  <c r="R1109" i="14"/>
  <c r="R1110" i="14"/>
  <c r="R1111" i="14"/>
  <c r="R1112" i="14"/>
  <c r="R1113" i="14"/>
  <c r="R1114" i="14"/>
  <c r="R1115" i="14"/>
  <c r="R1116" i="14"/>
  <c r="R1117" i="14"/>
  <c r="R1118" i="14"/>
  <c r="R1119" i="14"/>
  <c r="R1120" i="14"/>
  <c r="R1121" i="14"/>
  <c r="R1122" i="14"/>
  <c r="R1123" i="14"/>
  <c r="R1124" i="14"/>
  <c r="R1125" i="14"/>
  <c r="R1126" i="14"/>
  <c r="R1127" i="14"/>
  <c r="R1128" i="14"/>
  <c r="R1129" i="14"/>
  <c r="R1130" i="14"/>
  <c r="R1131" i="14"/>
  <c r="R1132" i="14"/>
  <c r="R1133" i="14"/>
  <c r="R1134" i="14"/>
  <c r="R1135" i="14"/>
  <c r="R1136" i="14"/>
  <c r="R1137" i="14"/>
  <c r="R1138" i="14"/>
  <c r="R1139" i="14"/>
  <c r="R1140" i="14"/>
  <c r="R1141" i="14"/>
  <c r="R1142" i="14"/>
  <c r="R1143" i="14"/>
  <c r="R1144" i="14"/>
  <c r="R1145" i="14"/>
  <c r="R1146" i="14"/>
  <c r="R1147" i="14"/>
  <c r="R1148" i="14"/>
  <c r="R1149" i="14"/>
  <c r="R1150" i="14"/>
  <c r="R1151" i="14"/>
  <c r="R1152" i="14"/>
  <c r="R1153" i="14"/>
  <c r="R1154" i="14"/>
  <c r="R1155" i="14"/>
  <c r="R1156" i="14"/>
  <c r="R1157" i="14"/>
  <c r="R1158" i="14"/>
  <c r="R1159" i="14"/>
  <c r="R1160" i="14"/>
  <c r="R1161" i="14"/>
  <c r="R1162" i="14"/>
  <c r="R1163" i="14"/>
  <c r="R1164" i="14"/>
  <c r="R1165" i="14"/>
  <c r="R1166" i="14"/>
  <c r="R1167" i="14"/>
  <c r="R1168" i="14"/>
  <c r="R1169" i="14"/>
  <c r="R1170" i="14"/>
  <c r="R1171" i="14"/>
  <c r="R1172" i="14"/>
  <c r="R1173" i="14"/>
  <c r="R1174" i="14"/>
  <c r="R1175" i="14"/>
  <c r="R1176" i="14"/>
  <c r="R1177" i="14"/>
  <c r="R1178" i="14"/>
  <c r="R1179" i="14"/>
  <c r="R1180" i="14"/>
  <c r="R1181" i="14"/>
  <c r="R1182" i="14"/>
  <c r="R1183" i="14"/>
  <c r="R1184" i="14"/>
  <c r="R1185" i="14"/>
  <c r="R1186" i="14"/>
  <c r="R1187" i="14"/>
  <c r="R1188" i="14"/>
  <c r="R1189" i="14"/>
  <c r="S1102" i="14"/>
  <c r="S1103" i="14"/>
  <c r="S1104" i="14"/>
  <c r="S1105" i="14"/>
  <c r="S1106" i="14"/>
  <c r="S1107" i="14"/>
  <c r="S1108" i="14"/>
  <c r="S1109" i="14"/>
  <c r="S1110" i="14"/>
  <c r="S1111" i="14"/>
  <c r="S1112" i="14"/>
  <c r="S1113" i="14"/>
  <c r="S1114" i="14"/>
  <c r="S1115" i="14"/>
  <c r="S1116" i="14"/>
  <c r="S1117" i="14"/>
  <c r="S1118" i="14"/>
  <c r="S1119" i="14"/>
  <c r="S1120" i="14"/>
  <c r="S1121" i="14"/>
  <c r="S1122" i="14"/>
  <c r="S1123" i="14"/>
  <c r="S1124" i="14"/>
  <c r="S1125" i="14"/>
  <c r="S1126" i="14"/>
  <c r="S1127" i="14"/>
  <c r="S1128" i="14"/>
  <c r="S1129" i="14"/>
  <c r="S1130" i="14"/>
  <c r="S1131" i="14"/>
  <c r="S1132" i="14"/>
  <c r="S1133" i="14"/>
  <c r="S1134" i="14"/>
  <c r="S1135" i="14"/>
  <c r="S1136" i="14"/>
  <c r="S1137" i="14"/>
  <c r="S1138" i="14"/>
  <c r="S1139" i="14"/>
  <c r="S1140" i="14"/>
  <c r="S1141" i="14"/>
  <c r="S1142" i="14"/>
  <c r="S1143" i="14"/>
  <c r="S1144" i="14"/>
  <c r="S1145" i="14"/>
  <c r="S1146" i="14"/>
  <c r="S1147" i="14"/>
  <c r="S1148" i="14"/>
  <c r="S1149" i="14"/>
  <c r="S1150" i="14"/>
  <c r="S1151" i="14"/>
  <c r="S1152" i="14"/>
  <c r="S1153" i="14"/>
  <c r="S1154" i="14"/>
  <c r="S1155" i="14"/>
  <c r="S1156" i="14"/>
  <c r="S1157" i="14"/>
  <c r="S1158" i="14"/>
  <c r="S1159" i="14"/>
  <c r="S1160" i="14"/>
  <c r="S1161" i="14"/>
  <c r="S1162" i="14"/>
  <c r="S1163" i="14"/>
  <c r="S1164" i="14"/>
  <c r="S1165" i="14"/>
  <c r="S1166" i="14"/>
  <c r="S1167" i="14"/>
  <c r="S1168" i="14"/>
  <c r="S1169" i="14"/>
  <c r="S1170" i="14"/>
  <c r="S1171" i="14"/>
  <c r="S1172" i="14"/>
  <c r="S1173" i="14"/>
  <c r="S1174" i="14"/>
  <c r="S1175" i="14"/>
  <c r="S1176" i="14"/>
  <c r="S1177" i="14"/>
  <c r="S1178" i="14"/>
  <c r="S1179" i="14"/>
  <c r="S1180" i="14"/>
  <c r="S1181" i="14"/>
  <c r="S1182" i="14"/>
  <c r="S1183" i="14"/>
  <c r="S1184" i="14"/>
  <c r="S1185" i="14"/>
  <c r="S1186" i="14"/>
  <c r="S1187" i="14"/>
  <c r="S1188" i="14"/>
  <c r="S1189" i="14"/>
  <c r="T1102" i="14"/>
  <c r="T1103" i="14"/>
  <c r="T1104" i="14"/>
  <c r="T1105" i="14"/>
  <c r="T1106" i="14"/>
  <c r="T1107" i="14"/>
  <c r="T1108" i="14"/>
  <c r="T1109" i="14"/>
  <c r="T1110" i="14"/>
  <c r="T1111" i="14"/>
  <c r="T1112" i="14"/>
  <c r="T1113" i="14"/>
  <c r="T1114" i="14"/>
  <c r="T1115" i="14"/>
  <c r="T1116" i="14"/>
  <c r="T1117" i="14"/>
  <c r="T1118" i="14"/>
  <c r="T1119" i="14"/>
  <c r="T1120" i="14"/>
  <c r="T1121" i="14"/>
  <c r="T1122" i="14"/>
  <c r="T1123" i="14"/>
  <c r="T1124" i="14"/>
  <c r="T1125" i="14"/>
  <c r="T1126" i="14"/>
  <c r="T1127" i="14"/>
  <c r="T1128" i="14"/>
  <c r="T1129" i="14"/>
  <c r="T1130" i="14"/>
  <c r="T1131" i="14"/>
  <c r="T1132" i="14"/>
  <c r="T1133" i="14"/>
  <c r="T1134" i="14"/>
  <c r="T1135" i="14"/>
  <c r="T1136" i="14"/>
  <c r="T1137" i="14"/>
  <c r="T1138" i="14"/>
  <c r="T1139" i="14"/>
  <c r="T1140" i="14"/>
  <c r="T1141" i="14"/>
  <c r="T1142" i="14"/>
  <c r="T1143" i="14"/>
  <c r="T1144" i="14"/>
  <c r="T1145" i="14"/>
  <c r="T1146" i="14"/>
  <c r="T1147" i="14"/>
  <c r="T1148" i="14"/>
  <c r="T1149" i="14"/>
  <c r="T1150" i="14"/>
  <c r="T1151" i="14"/>
  <c r="T1152" i="14"/>
  <c r="T1153" i="14"/>
  <c r="T1154" i="14"/>
  <c r="T1155" i="14"/>
  <c r="T1156" i="14"/>
  <c r="T1157" i="14"/>
  <c r="T1158" i="14"/>
  <c r="T1159" i="14"/>
  <c r="T1160" i="14"/>
  <c r="T1161" i="14"/>
  <c r="T1162" i="14"/>
  <c r="T1163" i="14"/>
  <c r="T1164" i="14"/>
  <c r="T1165" i="14"/>
  <c r="T1166" i="14"/>
  <c r="T1167" i="14"/>
  <c r="T1168" i="14"/>
  <c r="T1169" i="14"/>
  <c r="T1170" i="14"/>
  <c r="T1171" i="14"/>
  <c r="T1172" i="14"/>
  <c r="T1173" i="14"/>
  <c r="T1174" i="14"/>
  <c r="T1175" i="14"/>
  <c r="T1176" i="14"/>
  <c r="T1177" i="14"/>
  <c r="T1178" i="14"/>
  <c r="T1179" i="14"/>
  <c r="T1180" i="14"/>
  <c r="T1181" i="14"/>
  <c r="T1182" i="14"/>
  <c r="T1183" i="14"/>
  <c r="T1184" i="14"/>
  <c r="T1185" i="14"/>
  <c r="T1186" i="14"/>
  <c r="T1187" i="14"/>
  <c r="T1188" i="14"/>
  <c r="T1189" i="14"/>
  <c r="U1102" i="14"/>
  <c r="U1103" i="14"/>
  <c r="U1104" i="14"/>
  <c r="U1105" i="14"/>
  <c r="U1106" i="14"/>
  <c r="U1107" i="14"/>
  <c r="U1108" i="14"/>
  <c r="U1109" i="14"/>
  <c r="U1110" i="14"/>
  <c r="U1111" i="14"/>
  <c r="U1112" i="14"/>
  <c r="U1113" i="14"/>
  <c r="U1114" i="14"/>
  <c r="U1115" i="14"/>
  <c r="U1116" i="14"/>
  <c r="U1117" i="14"/>
  <c r="U1118" i="14"/>
  <c r="U1119" i="14"/>
  <c r="U1120" i="14"/>
  <c r="U1121" i="14"/>
  <c r="U1122" i="14"/>
  <c r="U1123" i="14"/>
  <c r="U1124" i="14"/>
  <c r="U1125" i="14"/>
  <c r="U1126" i="14"/>
  <c r="U1127" i="14"/>
  <c r="U1128" i="14"/>
  <c r="U1129" i="14"/>
  <c r="U1130" i="14"/>
  <c r="U1131" i="14"/>
  <c r="U1132" i="14"/>
  <c r="U1133" i="14"/>
  <c r="U1134" i="14"/>
  <c r="U1135" i="14"/>
  <c r="U1136" i="14"/>
  <c r="U1137" i="14"/>
  <c r="U1138" i="14"/>
  <c r="U1139" i="14"/>
  <c r="U1140" i="14"/>
  <c r="U1141" i="14"/>
  <c r="U1142" i="14"/>
  <c r="U1143" i="14"/>
  <c r="U1144" i="14"/>
  <c r="U1145" i="14"/>
  <c r="U1146" i="14"/>
  <c r="U1147" i="14"/>
  <c r="U1148" i="14"/>
  <c r="U1149" i="14"/>
  <c r="U1150" i="14"/>
  <c r="U1151" i="14"/>
  <c r="U1152" i="14"/>
  <c r="U1153" i="14"/>
  <c r="U1154" i="14"/>
  <c r="U1155" i="14"/>
  <c r="U1156" i="14"/>
  <c r="U1157" i="14"/>
  <c r="U1158" i="14"/>
  <c r="U1159" i="14"/>
  <c r="U1160" i="14"/>
  <c r="U1161" i="14"/>
  <c r="U1162" i="14"/>
  <c r="U1163" i="14"/>
  <c r="U1164" i="14"/>
  <c r="U1165" i="14"/>
  <c r="U1166" i="14"/>
  <c r="U1167" i="14"/>
  <c r="U1168" i="14"/>
  <c r="U1169" i="14"/>
  <c r="U1170" i="14"/>
  <c r="U1171" i="14"/>
  <c r="U1172" i="14"/>
  <c r="U1173" i="14"/>
  <c r="U1174" i="14"/>
  <c r="U1175" i="14"/>
  <c r="U1176" i="14"/>
  <c r="U1177" i="14"/>
  <c r="U1178" i="14"/>
  <c r="U1179" i="14"/>
  <c r="U1180" i="14"/>
  <c r="U1181" i="14"/>
  <c r="U1182" i="14"/>
  <c r="U1183" i="14"/>
  <c r="U1184" i="14"/>
  <c r="U1185" i="14"/>
  <c r="U1186" i="14"/>
  <c r="U1187" i="14"/>
  <c r="U1188" i="14"/>
  <c r="U1189" i="14"/>
  <c r="V1102" i="14"/>
  <c r="V1103" i="14"/>
  <c r="V1104" i="14"/>
  <c r="V1105" i="14"/>
  <c r="V1106" i="14"/>
  <c r="V1107" i="14"/>
  <c r="V1108" i="14"/>
  <c r="V1109" i="14"/>
  <c r="V1110" i="14"/>
  <c r="V1111" i="14"/>
  <c r="V1112" i="14"/>
  <c r="V1113" i="14"/>
  <c r="V1114" i="14"/>
  <c r="V1115" i="14"/>
  <c r="V1116" i="14"/>
  <c r="V1117" i="14"/>
  <c r="V1118" i="14"/>
  <c r="V1119" i="14"/>
  <c r="V1120" i="14"/>
  <c r="V1121" i="14"/>
  <c r="V1122" i="14"/>
  <c r="V1123" i="14"/>
  <c r="V1124" i="14"/>
  <c r="V1125" i="14"/>
  <c r="V1126" i="14"/>
  <c r="V1127" i="14"/>
  <c r="V1128" i="14"/>
  <c r="V1129" i="14"/>
  <c r="V1130" i="14"/>
  <c r="V1131" i="14"/>
  <c r="V1132" i="14"/>
  <c r="V1133" i="14"/>
  <c r="V1134" i="14"/>
  <c r="V1135" i="14"/>
  <c r="V1136" i="14"/>
  <c r="V1137" i="14"/>
  <c r="V1138" i="14"/>
  <c r="V1139" i="14"/>
  <c r="V1140" i="14"/>
  <c r="V1141" i="14"/>
  <c r="V1142" i="14"/>
  <c r="V1143" i="14"/>
  <c r="V1144" i="14"/>
  <c r="V1145" i="14"/>
  <c r="V1146" i="14"/>
  <c r="V1147" i="14"/>
  <c r="V1148" i="14"/>
  <c r="V1149" i="14"/>
  <c r="V1150" i="14"/>
  <c r="V1151" i="14"/>
  <c r="V1152" i="14"/>
  <c r="V1153" i="14"/>
  <c r="V1154" i="14"/>
  <c r="V1155" i="14"/>
  <c r="V1156" i="14"/>
  <c r="V1157" i="14"/>
  <c r="V1158" i="14"/>
  <c r="V1159" i="14"/>
  <c r="V1160" i="14"/>
  <c r="V1161" i="14"/>
  <c r="V1162" i="14"/>
  <c r="V1163" i="14"/>
  <c r="V1164" i="14"/>
  <c r="V1165" i="14"/>
  <c r="V1166" i="14"/>
  <c r="V1167" i="14"/>
  <c r="V1168" i="14"/>
  <c r="V1169" i="14"/>
  <c r="V1170" i="14"/>
  <c r="V1171" i="14"/>
  <c r="V1172" i="14"/>
  <c r="V1173" i="14"/>
  <c r="V1174" i="14"/>
  <c r="V1175" i="14"/>
  <c r="V1176" i="14"/>
  <c r="V1177" i="14"/>
  <c r="V1178" i="14"/>
  <c r="V1179" i="14"/>
  <c r="V1180" i="14"/>
  <c r="V1181" i="14"/>
  <c r="V1182" i="14"/>
  <c r="V1183" i="14"/>
  <c r="V1184" i="14"/>
  <c r="V1185" i="14"/>
  <c r="V1186" i="14"/>
  <c r="V1187" i="14"/>
  <c r="V1188" i="14"/>
  <c r="V1189" i="14"/>
  <c r="W1102" i="14"/>
  <c r="W1103" i="14"/>
  <c r="W1104" i="14"/>
  <c r="W1105" i="14"/>
  <c r="W1106" i="14"/>
  <c r="W1107" i="14"/>
  <c r="W1108" i="14"/>
  <c r="W1109" i="14"/>
  <c r="W1110" i="14"/>
  <c r="W1111" i="14"/>
  <c r="W1112" i="14"/>
  <c r="W1113" i="14"/>
  <c r="W1114" i="14"/>
  <c r="W1115" i="14"/>
  <c r="W1116" i="14"/>
  <c r="W1117" i="14"/>
  <c r="W1118" i="14"/>
  <c r="W1119" i="14"/>
  <c r="W1120" i="14"/>
  <c r="W1121" i="14"/>
  <c r="W1122" i="14"/>
  <c r="W1123" i="14"/>
  <c r="W1124" i="14"/>
  <c r="W1125" i="14"/>
  <c r="W1126" i="14"/>
  <c r="W1127" i="14"/>
  <c r="W1128" i="14"/>
  <c r="W1129" i="14"/>
  <c r="W1130" i="14"/>
  <c r="W1131" i="14"/>
  <c r="W1132" i="14"/>
  <c r="W1133" i="14"/>
  <c r="W1134" i="14"/>
  <c r="W1135" i="14"/>
  <c r="W1136" i="14"/>
  <c r="W1137" i="14"/>
  <c r="W1138" i="14"/>
  <c r="W1139" i="14"/>
  <c r="W1140" i="14"/>
  <c r="W1141" i="14"/>
  <c r="W1142" i="14"/>
  <c r="W1143" i="14"/>
  <c r="W1144" i="14"/>
  <c r="W1145" i="14"/>
  <c r="W1146" i="14"/>
  <c r="W1147" i="14"/>
  <c r="W1148" i="14"/>
  <c r="W1149" i="14"/>
  <c r="W1150" i="14"/>
  <c r="W1151" i="14"/>
  <c r="W1152" i="14"/>
  <c r="W1153" i="14"/>
  <c r="W1154" i="14"/>
  <c r="W1155" i="14"/>
  <c r="W1156" i="14"/>
  <c r="W1157" i="14"/>
  <c r="W1158" i="14"/>
  <c r="W1159" i="14"/>
  <c r="W1160" i="14"/>
  <c r="W1161" i="14"/>
  <c r="W1162" i="14"/>
  <c r="W1163" i="14"/>
  <c r="W1164" i="14"/>
  <c r="W1165" i="14"/>
  <c r="W1166" i="14"/>
  <c r="W1167" i="14"/>
  <c r="W1168" i="14"/>
  <c r="W1169" i="14"/>
  <c r="W1170" i="14"/>
  <c r="W1171" i="14"/>
  <c r="W1172" i="14"/>
  <c r="W1173" i="14"/>
  <c r="W1174" i="14"/>
  <c r="W1175" i="14"/>
  <c r="W1176" i="14"/>
  <c r="W1177" i="14"/>
  <c r="W1178" i="14"/>
  <c r="W1179" i="14"/>
  <c r="W1180" i="14"/>
  <c r="W1181" i="14"/>
  <c r="W1182" i="14"/>
  <c r="W1183" i="14"/>
  <c r="W1184" i="14"/>
  <c r="W1185" i="14"/>
  <c r="W1186" i="14"/>
  <c r="W1187" i="14"/>
  <c r="W1188" i="14"/>
  <c r="W1189" i="14"/>
  <c r="A1101" i="14"/>
  <c r="R1101" i="14"/>
  <c r="S1101" i="14"/>
  <c r="T1101" i="14"/>
  <c r="U1101" i="14"/>
  <c r="V1101" i="14"/>
  <c r="W1101" i="14"/>
  <c r="A4945" i="15"/>
  <c r="A4946" i="15"/>
  <c r="A4947" i="15"/>
  <c r="A4948" i="15"/>
  <c r="A4949" i="15"/>
  <c r="A4950" i="15"/>
  <c r="A4951" i="15"/>
  <c r="A4952" i="15"/>
  <c r="A4953" i="15"/>
  <c r="A4954" i="15"/>
  <c r="A4955" i="15"/>
  <c r="A4956" i="15"/>
  <c r="A4957" i="15"/>
  <c r="A4958" i="15"/>
  <c r="A4959" i="15"/>
  <c r="A4960" i="15"/>
  <c r="A4961" i="15"/>
  <c r="A4962" i="15"/>
  <c r="A4963" i="15"/>
  <c r="A4964" i="15"/>
  <c r="A4965" i="15"/>
  <c r="A4966" i="15"/>
  <c r="A4967" i="15"/>
  <c r="A4968" i="15"/>
  <c r="A4969" i="15"/>
  <c r="A4970" i="15"/>
  <c r="A4971" i="15"/>
  <c r="A4972" i="15"/>
  <c r="A4973" i="15"/>
  <c r="A4974" i="15"/>
  <c r="A4975" i="15"/>
  <c r="A4976" i="15"/>
  <c r="A4977" i="15"/>
  <c r="A4978" i="15"/>
  <c r="A4979" i="15"/>
  <c r="A4980" i="15"/>
  <c r="A4981" i="15"/>
  <c r="A4982" i="15"/>
  <c r="A4983" i="15"/>
  <c r="A4984" i="15"/>
  <c r="A4985" i="15"/>
  <c r="A4986" i="15"/>
  <c r="A4987" i="15"/>
  <c r="A4988" i="15"/>
  <c r="A4989" i="15"/>
  <c r="A4990" i="15"/>
  <c r="A4991" i="15"/>
  <c r="A4992" i="15"/>
  <c r="A4993" i="15"/>
  <c r="A4994" i="15"/>
  <c r="A4995" i="15"/>
  <c r="A4996" i="15"/>
  <c r="A4997" i="15"/>
  <c r="A4998" i="15"/>
  <c r="A4999" i="15"/>
  <c r="A5000" i="15"/>
  <c r="A5001" i="15"/>
  <c r="A5002" i="15"/>
  <c r="A5003" i="15"/>
  <c r="A5004" i="15"/>
  <c r="A5005" i="15"/>
  <c r="A5006" i="15"/>
  <c r="A5007" i="15"/>
  <c r="A5008" i="15"/>
  <c r="A5009" i="15"/>
  <c r="A5010" i="15"/>
  <c r="A5011" i="15"/>
  <c r="A5012" i="15"/>
  <c r="A5013" i="15"/>
  <c r="A5014" i="15"/>
  <c r="A5015" i="15"/>
  <c r="A5016" i="15"/>
  <c r="A5017" i="15"/>
  <c r="A5018" i="15"/>
  <c r="A5019" i="15"/>
  <c r="A5020" i="15"/>
  <c r="A5021" i="15"/>
  <c r="A5022" i="15"/>
  <c r="A5023" i="15"/>
  <c r="A5024" i="15"/>
  <c r="A5025" i="15"/>
  <c r="A5026" i="15"/>
  <c r="A5027" i="15"/>
  <c r="A5028" i="15"/>
  <c r="A5029" i="15"/>
  <c r="A5030" i="15"/>
  <c r="A5031" i="15"/>
  <c r="A5032" i="15"/>
  <c r="A5033" i="15"/>
  <c r="A5034" i="15"/>
  <c r="A5035" i="15"/>
  <c r="A5036" i="15"/>
  <c r="A5037" i="15"/>
  <c r="A5038" i="15"/>
  <c r="A5039" i="15"/>
  <c r="A5040" i="15"/>
  <c r="A5041" i="15"/>
  <c r="A5042" i="15"/>
  <c r="A5043" i="15"/>
  <c r="A5044" i="15"/>
  <c r="A5045" i="15"/>
  <c r="A5046" i="15"/>
  <c r="A5047" i="15"/>
  <c r="A5048" i="15"/>
  <c r="A5049" i="15"/>
  <c r="A5050" i="15"/>
  <c r="A5051" i="15"/>
  <c r="A5052" i="15"/>
  <c r="A5053" i="15"/>
  <c r="A5054" i="15"/>
  <c r="A5055" i="15"/>
  <c r="A5056" i="15"/>
  <c r="A5057" i="15"/>
  <c r="A5058" i="15"/>
  <c r="A5059" i="15"/>
  <c r="A5060" i="15"/>
  <c r="A5061" i="15"/>
  <c r="A5062" i="15"/>
  <c r="A5063" i="15"/>
  <c r="A5064" i="15"/>
  <c r="A5065" i="15"/>
  <c r="A5066" i="15"/>
  <c r="A5067" i="15"/>
  <c r="A5068" i="15"/>
  <c r="A5069" i="15"/>
  <c r="A5070" i="15"/>
  <c r="A5071" i="15"/>
  <c r="A5072" i="15"/>
  <c r="A5073" i="15"/>
  <c r="A5074" i="15"/>
  <c r="A5075" i="15"/>
  <c r="A5076" i="15"/>
  <c r="A5077" i="15"/>
  <c r="A5078" i="15"/>
  <c r="A5079" i="15"/>
  <c r="A5080" i="15"/>
  <c r="A5081" i="15"/>
  <c r="A5082" i="15"/>
  <c r="A5083" i="15"/>
  <c r="A5084" i="15"/>
  <c r="A5085" i="15"/>
  <c r="A5086" i="15"/>
  <c r="A5087" i="15"/>
  <c r="A5088" i="15"/>
  <c r="A5089" i="15"/>
  <c r="A5090" i="15"/>
  <c r="A5091" i="15"/>
  <c r="A5092" i="15"/>
  <c r="A5093" i="15"/>
  <c r="A5094" i="15"/>
  <c r="A5095" i="15"/>
  <c r="A5096" i="15"/>
  <c r="A5097" i="15"/>
  <c r="A5098" i="15"/>
  <c r="A5099" i="15"/>
  <c r="A5100" i="15"/>
  <c r="A5101" i="15"/>
  <c r="A5102" i="15"/>
  <c r="A5103" i="15"/>
  <c r="A5104" i="15"/>
  <c r="A5105" i="15"/>
  <c r="A5106" i="15"/>
  <c r="A5107" i="15"/>
  <c r="A5108" i="15"/>
  <c r="A5109" i="15"/>
  <c r="A5110" i="15"/>
  <c r="A5111" i="15"/>
  <c r="A5112" i="15"/>
  <c r="A5113" i="15"/>
  <c r="A5114" i="15"/>
  <c r="A5115" i="15"/>
  <c r="A5116" i="15"/>
  <c r="A5117" i="15"/>
  <c r="A5118" i="15"/>
  <c r="A5119" i="15"/>
  <c r="A5120" i="15"/>
  <c r="A5121" i="15"/>
  <c r="A5122" i="15"/>
  <c r="A5123" i="15"/>
  <c r="A5124" i="15"/>
  <c r="A5125" i="15"/>
  <c r="A5126" i="15"/>
  <c r="A5127" i="15"/>
  <c r="A5128" i="15"/>
  <c r="A5129" i="15"/>
  <c r="A5130" i="15"/>
  <c r="A5131" i="15"/>
  <c r="A5132" i="15"/>
  <c r="A5133" i="15"/>
  <c r="A5134" i="15"/>
  <c r="A5135" i="15"/>
  <c r="A5136" i="15"/>
  <c r="A5137" i="15"/>
  <c r="A5138" i="15"/>
  <c r="A5139" i="15"/>
  <c r="A5140" i="15"/>
  <c r="A5141" i="15"/>
  <c r="A5142" i="15"/>
  <c r="A5143" i="15"/>
  <c r="A5144" i="15"/>
  <c r="A5145" i="15"/>
  <c r="A5146" i="15"/>
  <c r="A5147" i="15"/>
  <c r="A5148" i="15"/>
  <c r="A5149" i="15"/>
  <c r="A5150" i="15"/>
  <c r="A5151" i="15"/>
  <c r="A5152" i="15"/>
  <c r="A5153" i="15"/>
  <c r="A5154" i="15"/>
  <c r="A5155" i="15"/>
  <c r="A5156" i="15"/>
  <c r="A5157" i="15"/>
  <c r="A5158" i="15"/>
  <c r="A5159" i="15"/>
  <c r="A5160" i="15"/>
  <c r="A5161" i="15"/>
  <c r="A5162" i="15"/>
  <c r="A5163" i="15"/>
  <c r="A5164" i="15"/>
  <c r="A5165" i="15"/>
  <c r="A5166" i="15"/>
  <c r="A5167" i="15"/>
  <c r="A5168" i="15"/>
  <c r="A5169" i="15"/>
  <c r="A5170" i="15"/>
  <c r="A5171" i="15"/>
  <c r="A5172" i="15"/>
  <c r="A5173" i="15"/>
  <c r="A5174" i="15"/>
  <c r="A5175" i="15"/>
  <c r="A5176" i="15"/>
  <c r="A5177" i="15"/>
  <c r="A5178" i="15"/>
  <c r="A5179" i="15"/>
  <c r="A5180" i="15"/>
  <c r="A5181" i="15"/>
  <c r="A5182" i="15"/>
  <c r="A5183" i="15"/>
  <c r="A5184" i="15"/>
  <c r="A5185" i="15"/>
  <c r="A5186" i="15"/>
  <c r="A5187" i="15"/>
  <c r="A5188" i="15"/>
  <c r="A5189" i="15"/>
  <c r="A5190" i="15"/>
  <c r="A5191" i="15"/>
  <c r="A5192" i="15"/>
  <c r="A5193" i="15"/>
  <c r="A5194" i="15"/>
  <c r="A5195" i="15"/>
  <c r="A5196" i="15"/>
  <c r="A5197" i="15"/>
  <c r="A5198" i="15"/>
  <c r="A5199" i="15"/>
  <c r="A5200" i="15"/>
  <c r="A5201" i="15"/>
  <c r="A5202" i="15"/>
  <c r="A5203" i="15"/>
  <c r="A5204" i="15"/>
  <c r="A5205" i="15"/>
  <c r="A5206" i="15"/>
  <c r="A5207" i="15"/>
  <c r="A5208" i="15"/>
  <c r="A5209" i="15"/>
  <c r="A5210" i="15"/>
  <c r="A5211" i="15"/>
  <c r="A5212" i="15"/>
  <c r="A5213" i="15"/>
  <c r="A5214" i="15"/>
  <c r="A5215" i="15"/>
  <c r="A5216" i="15"/>
  <c r="A5217" i="15"/>
  <c r="A5218" i="15"/>
  <c r="A5219" i="15"/>
  <c r="A5220" i="15"/>
  <c r="A5221" i="15"/>
  <c r="A5222" i="15"/>
  <c r="A5223" i="15"/>
  <c r="A5224" i="15"/>
  <c r="A5225" i="15"/>
  <c r="A5226" i="15"/>
  <c r="A5227" i="15"/>
  <c r="A5228" i="15"/>
  <c r="A5229" i="15"/>
  <c r="A5230" i="15"/>
  <c r="A5231" i="15"/>
  <c r="A5232" i="15"/>
  <c r="A5233" i="15"/>
  <c r="A5234" i="15"/>
  <c r="A5235" i="15"/>
  <c r="A5236" i="15"/>
  <c r="A5237" i="15"/>
  <c r="A5238" i="15"/>
  <c r="A5239" i="15"/>
  <c r="A5240" i="15"/>
  <c r="A5241" i="15"/>
  <c r="A5242" i="15"/>
  <c r="A5243" i="15"/>
  <c r="A5244" i="15"/>
  <c r="A5245" i="15"/>
  <c r="A5246" i="15"/>
  <c r="A5247" i="15"/>
  <c r="A5248" i="15"/>
  <c r="A5249" i="15"/>
  <c r="A5250" i="15"/>
  <c r="A5251" i="15"/>
  <c r="A5252" i="15"/>
  <c r="A5253" i="15"/>
  <c r="A5254" i="15"/>
  <c r="A5255" i="15"/>
  <c r="A5256" i="15"/>
  <c r="A5257" i="15"/>
  <c r="A5258" i="15"/>
  <c r="A5259" i="15"/>
  <c r="A5260" i="15"/>
  <c r="A5261" i="15"/>
  <c r="A5262" i="15"/>
  <c r="A5263" i="15"/>
  <c r="A5264" i="15"/>
  <c r="A5265" i="15"/>
  <c r="A5266" i="15"/>
  <c r="A5267" i="15"/>
  <c r="A5268" i="15"/>
  <c r="A5269" i="15"/>
  <c r="A5270" i="15"/>
  <c r="A5271" i="15"/>
  <c r="A5272" i="15"/>
  <c r="A5273" i="15"/>
  <c r="A5274" i="15"/>
  <c r="A5275" i="15"/>
  <c r="A5276" i="15"/>
  <c r="A5277" i="15"/>
  <c r="A5278" i="15"/>
  <c r="A5279" i="15"/>
  <c r="A5280" i="15"/>
  <c r="A5281" i="15"/>
  <c r="A5282" i="15"/>
  <c r="A5283" i="15"/>
  <c r="A5284" i="15"/>
  <c r="A5285" i="15"/>
  <c r="A5286" i="15"/>
  <c r="A5287" i="15"/>
  <c r="A5288" i="15"/>
  <c r="A5289" i="15"/>
  <c r="A5290" i="15"/>
  <c r="A5291" i="15"/>
  <c r="A5292" i="15"/>
  <c r="A5293" i="15"/>
  <c r="A5294" i="15"/>
  <c r="A5295" i="15"/>
  <c r="A5296" i="15"/>
  <c r="A5297" i="15"/>
  <c r="A5298" i="15"/>
  <c r="A5299" i="15"/>
  <c r="A5300" i="15"/>
  <c r="A5301" i="15"/>
  <c r="A5302" i="15"/>
  <c r="A5303" i="15"/>
  <c r="A5304" i="15"/>
  <c r="A5305" i="15"/>
  <c r="A5306" i="15"/>
  <c r="A5307" i="15"/>
  <c r="A5308" i="15"/>
  <c r="A5309" i="15"/>
  <c r="A5310" i="15"/>
  <c r="A5311" i="15"/>
  <c r="A5312" i="15"/>
  <c r="A5313" i="15"/>
  <c r="A5314" i="15"/>
  <c r="A5315" i="15"/>
  <c r="A5316" i="15"/>
  <c r="A5317" i="15"/>
  <c r="A5318" i="15"/>
  <c r="A5319" i="15"/>
  <c r="A5320" i="15"/>
  <c r="A5321" i="15"/>
  <c r="A5322" i="15"/>
  <c r="A5323" i="15"/>
  <c r="A5324" i="15"/>
  <c r="A5325" i="15"/>
  <c r="A5326" i="15"/>
  <c r="A5327" i="15"/>
  <c r="A5328" i="15"/>
  <c r="A5329" i="15"/>
  <c r="A5330" i="15"/>
  <c r="A5331" i="15"/>
  <c r="A5332" i="15"/>
  <c r="A5333" i="15"/>
  <c r="A5334" i="15"/>
  <c r="A5335" i="15"/>
  <c r="A5336" i="15"/>
  <c r="A5337" i="15"/>
  <c r="A5338" i="15"/>
  <c r="A5339" i="15"/>
  <c r="A5340" i="15"/>
  <c r="A5341" i="15"/>
  <c r="A5342" i="15"/>
  <c r="A5343" i="15"/>
  <c r="A5344" i="15"/>
  <c r="A5345" i="15"/>
  <c r="A5346" i="15"/>
  <c r="A5347" i="15"/>
  <c r="A5348" i="15"/>
  <c r="A5349" i="15"/>
  <c r="A5350" i="15"/>
  <c r="A5351" i="15"/>
  <c r="A5352" i="15"/>
  <c r="A5353" i="15"/>
  <c r="A5354" i="15"/>
  <c r="A5355" i="15"/>
  <c r="A5356" i="15"/>
  <c r="A5357" i="15"/>
  <c r="A5358" i="15"/>
  <c r="A5359" i="15"/>
  <c r="A5360" i="15"/>
  <c r="A5361" i="15"/>
  <c r="A5362" i="15"/>
  <c r="A5363" i="15"/>
  <c r="A5364" i="15"/>
  <c r="A5365" i="15"/>
  <c r="A5366" i="15"/>
  <c r="A5367" i="15"/>
  <c r="A5368" i="15"/>
  <c r="A5369" i="15"/>
  <c r="A5370" i="15"/>
  <c r="A5371" i="15"/>
  <c r="A5372" i="15"/>
  <c r="A5373" i="15"/>
  <c r="A5374" i="15"/>
  <c r="A5375" i="15"/>
  <c r="A5376" i="15"/>
  <c r="A5377" i="15"/>
  <c r="A5378" i="15"/>
  <c r="A5379" i="15"/>
  <c r="A5380" i="15"/>
  <c r="A5381" i="15"/>
  <c r="A5382" i="15"/>
  <c r="A5383" i="15"/>
  <c r="A5384" i="15"/>
  <c r="A5385" i="15"/>
  <c r="A5386" i="15"/>
  <c r="A5387" i="15"/>
  <c r="A5388" i="15"/>
  <c r="A5389" i="15"/>
  <c r="A5390" i="15"/>
  <c r="A5391" i="15"/>
  <c r="A5392" i="15"/>
  <c r="A5393" i="15"/>
  <c r="A5394" i="15"/>
  <c r="A5395" i="15"/>
  <c r="A5396" i="15"/>
  <c r="A5397" i="15"/>
  <c r="A5398" i="15"/>
  <c r="A5399" i="15"/>
  <c r="A5400" i="15"/>
  <c r="A5401" i="15"/>
  <c r="A5402" i="15"/>
  <c r="A5403" i="15"/>
  <c r="A5404" i="15"/>
  <c r="A5405" i="15"/>
  <c r="A5406" i="15"/>
  <c r="A5407" i="15"/>
  <c r="A5408" i="15"/>
  <c r="A5409" i="15"/>
  <c r="A5410" i="15"/>
  <c r="A5411" i="15"/>
  <c r="A5412" i="15"/>
  <c r="A5413" i="15"/>
  <c r="A5414" i="15"/>
  <c r="A5415" i="15"/>
  <c r="A5416" i="15"/>
  <c r="A5417" i="15"/>
  <c r="A5418" i="15"/>
  <c r="A5419" i="15"/>
  <c r="A5420" i="15"/>
  <c r="A5421" i="15"/>
  <c r="A5422" i="15"/>
  <c r="A5423" i="15"/>
  <c r="A5424" i="15"/>
  <c r="A5425" i="15"/>
  <c r="A5426" i="15"/>
  <c r="A5427" i="15"/>
  <c r="A5428" i="15"/>
  <c r="A5429" i="15"/>
  <c r="A5430" i="15"/>
  <c r="A5431" i="15"/>
  <c r="A5432" i="15"/>
  <c r="A5433" i="15"/>
  <c r="A5434" i="15"/>
  <c r="A5435" i="15"/>
  <c r="A5436" i="15"/>
  <c r="A5437" i="15"/>
  <c r="A5438" i="15"/>
  <c r="A5439" i="15"/>
  <c r="A5440" i="15"/>
  <c r="A5441" i="15"/>
  <c r="A5442" i="15"/>
  <c r="A5443" i="15"/>
  <c r="A5444" i="15"/>
  <c r="A5445" i="15"/>
  <c r="A5446" i="15"/>
  <c r="A5447" i="15"/>
  <c r="A5448" i="15"/>
  <c r="A5449" i="15"/>
  <c r="A5450" i="15"/>
  <c r="A5451" i="15"/>
  <c r="A5452" i="15"/>
  <c r="A5453" i="15"/>
  <c r="A5454" i="15"/>
  <c r="A5455" i="15"/>
  <c r="A5456" i="15"/>
  <c r="A5457" i="15"/>
  <c r="A5458" i="15"/>
  <c r="A5459" i="15"/>
  <c r="A5460" i="15"/>
  <c r="A5461" i="15"/>
  <c r="A5462" i="15"/>
  <c r="A5463" i="15"/>
  <c r="A5464" i="15"/>
  <c r="A5465" i="15"/>
  <c r="A5466" i="15"/>
  <c r="A5467" i="15"/>
  <c r="A5468" i="15"/>
  <c r="A5469" i="15"/>
  <c r="A5470" i="15"/>
  <c r="A5471" i="15"/>
  <c r="A5472" i="15"/>
  <c r="A5473" i="15"/>
  <c r="A5474" i="15"/>
  <c r="A5475" i="15"/>
  <c r="A5476" i="15"/>
  <c r="A5477" i="15"/>
  <c r="A5478" i="15"/>
  <c r="A5479" i="15"/>
  <c r="A5480" i="15"/>
  <c r="A5481" i="15"/>
  <c r="A5482" i="15"/>
  <c r="A5483" i="15"/>
  <c r="A5484" i="15"/>
  <c r="A5485" i="15"/>
  <c r="A5486" i="15"/>
  <c r="A5487" i="15"/>
  <c r="A5488" i="15"/>
  <c r="A5489" i="15"/>
  <c r="A5490" i="15"/>
  <c r="A5491" i="15"/>
  <c r="A5492" i="15"/>
  <c r="A5493" i="15"/>
  <c r="A5494" i="15"/>
  <c r="A5495" i="15"/>
  <c r="A5496" i="15"/>
  <c r="A5497" i="15"/>
  <c r="A5498" i="15"/>
  <c r="A5499" i="15"/>
  <c r="A5500" i="15"/>
  <c r="A5501" i="15"/>
  <c r="A5502" i="15"/>
  <c r="A5503" i="15"/>
  <c r="A5504" i="15"/>
  <c r="A5505" i="15"/>
  <c r="A5506" i="15"/>
  <c r="A5507" i="15"/>
  <c r="A5508" i="15"/>
  <c r="A5509" i="15"/>
  <c r="A5510" i="15"/>
  <c r="A5511" i="15"/>
  <c r="A5512" i="15"/>
  <c r="A5513" i="15"/>
  <c r="B4945" i="15"/>
  <c r="B4946" i="15"/>
  <c r="B4947" i="15"/>
  <c r="B4948" i="15"/>
  <c r="B4949" i="15"/>
  <c r="B4950" i="15"/>
  <c r="B4951" i="15"/>
  <c r="B4952" i="15"/>
  <c r="B4953" i="15"/>
  <c r="B4954" i="15"/>
  <c r="B4955" i="15"/>
  <c r="B4956" i="15"/>
  <c r="B4957" i="15"/>
  <c r="B4958" i="15"/>
  <c r="B4959" i="15"/>
  <c r="B4960" i="15"/>
  <c r="B4961" i="15"/>
  <c r="B4962" i="15"/>
  <c r="B4963" i="15"/>
  <c r="B4964" i="15"/>
  <c r="B4965" i="15"/>
  <c r="B4966" i="15"/>
  <c r="B4967" i="15"/>
  <c r="B4968" i="15"/>
  <c r="B4969" i="15"/>
  <c r="B4970" i="15"/>
  <c r="B4971" i="15"/>
  <c r="B4972" i="15"/>
  <c r="B4973" i="15"/>
  <c r="B4974" i="15"/>
  <c r="B4975" i="15"/>
  <c r="B4976" i="15"/>
  <c r="B4977" i="15"/>
  <c r="B4978" i="15"/>
  <c r="B4979" i="15"/>
  <c r="B4980" i="15"/>
  <c r="B4981" i="15"/>
  <c r="B4982" i="15"/>
  <c r="B4983" i="15"/>
  <c r="B4984" i="15"/>
  <c r="B4985" i="15"/>
  <c r="B4986" i="15"/>
  <c r="B4987" i="15"/>
  <c r="B4988" i="15"/>
  <c r="B4989" i="15"/>
  <c r="B4990" i="15"/>
  <c r="B4991" i="15"/>
  <c r="B4992" i="15"/>
  <c r="B4993" i="15"/>
  <c r="B4994" i="15"/>
  <c r="B4995" i="15"/>
  <c r="B4996" i="15"/>
  <c r="B4997" i="15"/>
  <c r="B4998" i="15"/>
  <c r="B4999" i="15"/>
  <c r="B5000" i="15"/>
  <c r="B5001" i="15"/>
  <c r="B5002" i="15"/>
  <c r="B5003" i="15"/>
  <c r="B5004" i="15"/>
  <c r="B5005" i="15"/>
  <c r="B5006" i="15"/>
  <c r="B5007" i="15"/>
  <c r="B5008" i="15"/>
  <c r="B5009" i="15"/>
  <c r="B5010" i="15"/>
  <c r="B5011" i="15"/>
  <c r="B5012" i="15"/>
  <c r="B5013" i="15"/>
  <c r="B5014" i="15"/>
  <c r="B5015" i="15"/>
  <c r="B5016" i="15"/>
  <c r="B5017" i="15"/>
  <c r="B5018" i="15"/>
  <c r="B5019" i="15"/>
  <c r="B5020" i="15"/>
  <c r="B5021" i="15"/>
  <c r="B5022" i="15"/>
  <c r="B5023" i="15"/>
  <c r="B5024" i="15"/>
  <c r="B5025" i="15"/>
  <c r="B5026" i="15"/>
  <c r="B5027" i="15"/>
  <c r="B5028" i="15"/>
  <c r="B5029" i="15"/>
  <c r="B5030" i="15"/>
  <c r="B5031" i="15"/>
  <c r="B5032" i="15"/>
  <c r="B5033" i="15"/>
  <c r="B5034" i="15"/>
  <c r="B5035" i="15"/>
  <c r="B5036" i="15"/>
  <c r="B5037" i="15"/>
  <c r="B5038" i="15"/>
  <c r="B5039" i="15"/>
  <c r="B5040" i="15"/>
  <c r="B5041" i="15"/>
  <c r="B5042" i="15"/>
  <c r="B5043" i="15"/>
  <c r="B5044" i="15"/>
  <c r="B5045" i="15"/>
  <c r="B5046" i="15"/>
  <c r="B5047" i="15"/>
  <c r="B5048" i="15"/>
  <c r="B5049" i="15"/>
  <c r="B5050" i="15"/>
  <c r="B5051" i="15"/>
  <c r="B5052" i="15"/>
  <c r="B5053" i="15"/>
  <c r="B5054" i="15"/>
  <c r="B5055" i="15"/>
  <c r="B5056" i="15"/>
  <c r="B5057" i="15"/>
  <c r="B5058" i="15"/>
  <c r="B5059" i="15"/>
  <c r="B5060" i="15"/>
  <c r="B5061" i="15"/>
  <c r="B5062" i="15"/>
  <c r="B5063" i="15"/>
  <c r="B5064" i="15"/>
  <c r="B5065" i="15"/>
  <c r="B5066" i="15"/>
  <c r="B5067" i="15"/>
  <c r="B5068" i="15"/>
  <c r="B5069" i="15"/>
  <c r="B5070" i="15"/>
  <c r="B5071" i="15"/>
  <c r="B5072" i="15"/>
  <c r="B5073" i="15"/>
  <c r="B5074" i="15"/>
  <c r="B5075" i="15"/>
  <c r="B5076" i="15"/>
  <c r="B5077" i="15"/>
  <c r="B5078" i="15"/>
  <c r="B5079" i="15"/>
  <c r="B5080" i="15"/>
  <c r="B5081" i="15"/>
  <c r="B5082" i="15"/>
  <c r="B5083" i="15"/>
  <c r="B5084" i="15"/>
  <c r="B5085" i="15"/>
  <c r="B5086" i="15"/>
  <c r="B5087" i="15"/>
  <c r="B5088" i="15"/>
  <c r="B5089" i="15"/>
  <c r="B5090" i="15"/>
  <c r="B5091" i="15"/>
  <c r="B5092" i="15"/>
  <c r="B5093" i="15"/>
  <c r="B5094" i="15"/>
  <c r="B5095" i="15"/>
  <c r="B5096" i="15"/>
  <c r="B5097" i="15"/>
  <c r="B5098" i="15"/>
  <c r="B5099" i="15"/>
  <c r="B5100" i="15"/>
  <c r="B5101" i="15"/>
  <c r="B5102" i="15"/>
  <c r="B5103" i="15"/>
  <c r="B5104" i="15"/>
  <c r="B5105" i="15"/>
  <c r="B5106" i="15"/>
  <c r="B5107" i="15"/>
  <c r="B5108" i="15"/>
  <c r="B5109" i="15"/>
  <c r="B5110" i="15"/>
  <c r="B5111" i="15"/>
  <c r="B5112" i="15"/>
  <c r="B5113" i="15"/>
  <c r="B5114" i="15"/>
  <c r="B5115" i="15"/>
  <c r="B5116" i="15"/>
  <c r="B5117" i="15"/>
  <c r="B5118" i="15"/>
  <c r="B5119" i="15"/>
  <c r="B5120" i="15"/>
  <c r="B5121" i="15"/>
  <c r="B5122" i="15"/>
  <c r="B5123" i="15"/>
  <c r="B5124" i="15"/>
  <c r="B5125" i="15"/>
  <c r="B5126" i="15"/>
  <c r="B5127" i="15"/>
  <c r="B5128" i="15"/>
  <c r="B5129" i="15"/>
  <c r="B5130" i="15"/>
  <c r="B5131" i="15"/>
  <c r="B5132" i="15"/>
  <c r="B5133" i="15"/>
  <c r="B5134" i="15"/>
  <c r="B5135" i="15"/>
  <c r="B5136" i="15"/>
  <c r="B5137" i="15"/>
  <c r="B5138" i="15"/>
  <c r="B5139" i="15"/>
  <c r="B5140" i="15"/>
  <c r="B5141" i="15"/>
  <c r="B5142" i="15"/>
  <c r="B5143" i="15"/>
  <c r="B5144" i="15"/>
  <c r="B5145" i="15"/>
  <c r="B5146" i="15"/>
  <c r="B5147" i="15"/>
  <c r="B5148" i="15"/>
  <c r="B5149" i="15"/>
  <c r="B5150" i="15"/>
  <c r="B5151" i="15"/>
  <c r="B5152" i="15"/>
  <c r="B5153" i="15"/>
  <c r="B5154" i="15"/>
  <c r="B5155" i="15"/>
  <c r="B5156" i="15"/>
  <c r="B5157" i="15"/>
  <c r="B5158" i="15"/>
  <c r="B5159" i="15"/>
  <c r="B5160" i="15"/>
  <c r="B5161" i="15"/>
  <c r="B5162" i="15"/>
  <c r="B5163" i="15"/>
  <c r="B5164" i="15"/>
  <c r="B5165" i="15"/>
  <c r="B5166" i="15"/>
  <c r="B5167" i="15"/>
  <c r="B5168" i="15"/>
  <c r="B5169" i="15"/>
  <c r="B5170" i="15"/>
  <c r="B5171" i="15"/>
  <c r="B5172" i="15"/>
  <c r="B5173" i="15"/>
  <c r="B5174" i="15"/>
  <c r="B5175" i="15"/>
  <c r="B5176" i="15"/>
  <c r="B5177" i="15"/>
  <c r="B5178" i="15"/>
  <c r="B5179" i="15"/>
  <c r="B5180" i="15"/>
  <c r="B5181" i="15"/>
  <c r="B5182" i="15"/>
  <c r="B5183" i="15"/>
  <c r="B5184" i="15"/>
  <c r="B5185" i="15"/>
  <c r="B5186" i="15"/>
  <c r="B5187" i="15"/>
  <c r="B5188" i="15"/>
  <c r="B5189" i="15"/>
  <c r="B5190" i="15"/>
  <c r="B5191" i="15"/>
  <c r="B5192" i="15"/>
  <c r="B5193" i="15"/>
  <c r="B5194" i="15"/>
  <c r="B5195" i="15"/>
  <c r="B5196" i="15"/>
  <c r="B5197" i="15"/>
  <c r="B5198" i="15"/>
  <c r="B5199" i="15"/>
  <c r="B5200" i="15"/>
  <c r="B5201" i="15"/>
  <c r="B5202" i="15"/>
  <c r="B5203" i="15"/>
  <c r="B5204" i="15"/>
  <c r="B5205" i="15"/>
  <c r="B5206" i="15"/>
  <c r="B5207" i="15"/>
  <c r="B5208" i="15"/>
  <c r="B5209" i="15"/>
  <c r="B5210" i="15"/>
  <c r="B5211" i="15"/>
  <c r="B5212" i="15"/>
  <c r="B5213" i="15"/>
  <c r="B5214" i="15"/>
  <c r="B5215" i="15"/>
  <c r="B5216" i="15"/>
  <c r="B5217" i="15"/>
  <c r="B5218" i="15"/>
  <c r="B5219" i="15"/>
  <c r="B5220" i="15"/>
  <c r="B5221" i="15"/>
  <c r="B5222" i="15"/>
  <c r="B5223" i="15"/>
  <c r="B5224" i="15"/>
  <c r="B5225" i="15"/>
  <c r="B5226" i="15"/>
  <c r="B5227" i="15"/>
  <c r="B5228" i="15"/>
  <c r="B5229" i="15"/>
  <c r="B5230" i="15"/>
  <c r="B5231" i="15"/>
  <c r="B5232" i="15"/>
  <c r="B5233" i="15"/>
  <c r="B5234" i="15"/>
  <c r="B5235" i="15"/>
  <c r="B5236" i="15"/>
  <c r="B5237" i="15"/>
  <c r="B5238" i="15"/>
  <c r="B5239" i="15"/>
  <c r="B5240" i="15"/>
  <c r="B5241" i="15"/>
  <c r="B5242" i="15"/>
  <c r="B5243" i="15"/>
  <c r="B5244" i="15"/>
  <c r="B5245" i="15"/>
  <c r="B5246" i="15"/>
  <c r="B5247" i="15"/>
  <c r="B5248" i="15"/>
  <c r="B5249" i="15"/>
  <c r="B5250" i="15"/>
  <c r="B5251" i="15"/>
  <c r="B5252" i="15"/>
  <c r="B5253" i="15"/>
  <c r="B5254" i="15"/>
  <c r="B5255" i="15"/>
  <c r="B5256" i="15"/>
  <c r="B5257" i="15"/>
  <c r="B5258" i="15"/>
  <c r="B5259" i="15"/>
  <c r="B5260" i="15"/>
  <c r="B5261" i="15"/>
  <c r="B5262" i="15"/>
  <c r="B5263" i="15"/>
  <c r="B5264" i="15"/>
  <c r="B5265" i="15"/>
  <c r="B5266" i="15"/>
  <c r="B5267" i="15"/>
  <c r="B5268" i="15"/>
  <c r="B5269" i="15"/>
  <c r="B5270" i="15"/>
  <c r="B5271" i="15"/>
  <c r="B5272" i="15"/>
  <c r="B5273" i="15"/>
  <c r="B5274" i="15"/>
  <c r="B5275" i="15"/>
  <c r="B5276" i="15"/>
  <c r="B5277" i="15"/>
  <c r="B5278" i="15"/>
  <c r="B5279" i="15"/>
  <c r="B5280" i="15"/>
  <c r="B5281" i="15"/>
  <c r="B5282" i="15"/>
  <c r="B5283" i="15"/>
  <c r="B5284" i="15"/>
  <c r="B5285" i="15"/>
  <c r="B5286" i="15"/>
  <c r="B5287" i="15"/>
  <c r="B5288" i="15"/>
  <c r="B5289" i="15"/>
  <c r="B5290" i="15"/>
  <c r="B5291" i="15"/>
  <c r="B5292" i="15"/>
  <c r="B5293" i="15"/>
  <c r="B5294" i="15"/>
  <c r="B5295" i="15"/>
  <c r="B5296" i="15"/>
  <c r="B5297" i="15"/>
  <c r="B5298" i="15"/>
  <c r="B5299" i="15"/>
  <c r="B5300" i="15"/>
  <c r="B5301" i="15"/>
  <c r="B5302" i="15"/>
  <c r="B5303" i="15"/>
  <c r="B5304" i="15"/>
  <c r="B5305" i="15"/>
  <c r="B5306" i="15"/>
  <c r="B5307" i="15"/>
  <c r="B5308" i="15"/>
  <c r="B5309" i="15"/>
  <c r="B5310" i="15"/>
  <c r="B5311" i="15"/>
  <c r="B5312" i="15"/>
  <c r="B5313" i="15"/>
  <c r="B5314" i="15"/>
  <c r="B5315" i="15"/>
  <c r="B5316" i="15"/>
  <c r="B5317" i="15"/>
  <c r="B5318" i="15"/>
  <c r="B5319" i="15"/>
  <c r="B5320" i="15"/>
  <c r="B5321" i="15"/>
  <c r="B5322" i="15"/>
  <c r="B5323" i="15"/>
  <c r="B5324" i="15"/>
  <c r="B5325" i="15"/>
  <c r="B5326" i="15"/>
  <c r="B5327" i="15"/>
  <c r="B5328" i="15"/>
  <c r="B5329" i="15"/>
  <c r="B5330" i="15"/>
  <c r="B5331" i="15"/>
  <c r="B5332" i="15"/>
  <c r="B5333" i="15"/>
  <c r="B5334" i="15"/>
  <c r="B5335" i="15"/>
  <c r="B5336" i="15"/>
  <c r="B5337" i="15"/>
  <c r="B5338" i="15"/>
  <c r="B5339" i="15"/>
  <c r="B5340" i="15"/>
  <c r="B5341" i="15"/>
  <c r="B5342" i="15"/>
  <c r="B5343" i="15"/>
  <c r="B5344" i="15"/>
  <c r="B5345" i="15"/>
  <c r="B5346" i="15"/>
  <c r="B5347" i="15"/>
  <c r="B5348" i="15"/>
  <c r="B5349" i="15"/>
  <c r="B5350" i="15"/>
  <c r="B5351" i="15"/>
  <c r="B5352" i="15"/>
  <c r="B5353" i="15"/>
  <c r="B5354" i="15"/>
  <c r="B5355" i="15"/>
  <c r="B5356" i="15"/>
  <c r="B5357" i="15"/>
  <c r="B5358" i="15"/>
  <c r="B5359" i="15"/>
  <c r="B5360" i="15"/>
  <c r="B5361" i="15"/>
  <c r="B5362" i="15"/>
  <c r="B5363" i="15"/>
  <c r="B5364" i="15"/>
  <c r="B5365" i="15"/>
  <c r="B5366" i="15"/>
  <c r="B5367" i="15"/>
  <c r="B5368" i="15"/>
  <c r="B5369" i="15"/>
  <c r="B5370" i="15"/>
  <c r="B5371" i="15"/>
  <c r="B5372" i="15"/>
  <c r="B5373" i="15"/>
  <c r="B5374" i="15"/>
  <c r="B5375" i="15"/>
  <c r="B5376" i="15"/>
  <c r="B5377" i="15"/>
  <c r="B5378" i="15"/>
  <c r="B5379" i="15"/>
  <c r="B5380" i="15"/>
  <c r="B5381" i="15"/>
  <c r="B5382" i="15"/>
  <c r="B5383" i="15"/>
  <c r="B5384" i="15"/>
  <c r="B5385" i="15"/>
  <c r="B5386" i="15"/>
  <c r="B5387" i="15"/>
  <c r="B5388" i="15"/>
  <c r="B5389" i="15"/>
  <c r="B5390" i="15"/>
  <c r="B5391" i="15"/>
  <c r="B5392" i="15"/>
  <c r="B5393" i="15"/>
  <c r="B5394" i="15"/>
  <c r="B5395" i="15"/>
  <c r="B5396" i="15"/>
  <c r="B5397" i="15"/>
  <c r="B5398" i="15"/>
  <c r="B5399" i="15"/>
  <c r="B5400" i="15"/>
  <c r="B5401" i="15"/>
  <c r="B5402" i="15"/>
  <c r="B5403" i="15"/>
  <c r="B5404" i="15"/>
  <c r="B5405" i="15"/>
  <c r="B5406" i="15"/>
  <c r="B5407" i="15"/>
  <c r="B5408" i="15"/>
  <c r="B5409" i="15"/>
  <c r="B5410" i="15"/>
  <c r="B5411" i="15"/>
  <c r="B5412" i="15"/>
  <c r="B5413" i="15"/>
  <c r="B5414" i="15"/>
  <c r="B5415" i="15"/>
  <c r="B5416" i="15"/>
  <c r="B5417" i="15"/>
  <c r="B5418" i="15"/>
  <c r="B5419" i="15"/>
  <c r="B5420" i="15"/>
  <c r="B5421" i="15"/>
  <c r="B5422" i="15"/>
  <c r="B5423" i="15"/>
  <c r="B5424" i="15"/>
  <c r="B5425" i="15"/>
  <c r="B5426" i="15"/>
  <c r="B5427" i="15"/>
  <c r="B5428" i="15"/>
  <c r="B5429" i="15"/>
  <c r="B5430" i="15"/>
  <c r="B5431" i="15"/>
  <c r="B5432" i="15"/>
  <c r="B5433" i="15"/>
  <c r="B5434" i="15"/>
  <c r="B5435" i="15"/>
  <c r="B5436" i="15"/>
  <c r="B5437" i="15"/>
  <c r="B5438" i="15"/>
  <c r="B5439" i="15"/>
  <c r="B5440" i="15"/>
  <c r="B5441" i="15"/>
  <c r="B5442" i="15"/>
  <c r="B5443" i="15"/>
  <c r="B5444" i="15"/>
  <c r="B5445" i="15"/>
  <c r="B5446" i="15"/>
  <c r="B5447" i="15"/>
  <c r="B5448" i="15"/>
  <c r="B5449" i="15"/>
  <c r="B5450" i="15"/>
  <c r="B5451" i="15"/>
  <c r="B5452" i="15"/>
  <c r="B5453" i="15"/>
  <c r="B5454" i="15"/>
  <c r="B5455" i="15"/>
  <c r="B5456" i="15"/>
  <c r="B5457" i="15"/>
  <c r="B5458" i="15"/>
  <c r="B5459" i="15"/>
  <c r="B5460" i="15"/>
  <c r="B5461" i="15"/>
  <c r="B5462" i="15"/>
  <c r="B5463" i="15"/>
  <c r="B5464" i="15"/>
  <c r="B5465" i="15"/>
  <c r="B5466" i="15"/>
  <c r="B5467" i="15"/>
  <c r="B5468" i="15"/>
  <c r="B5469" i="15"/>
  <c r="B5470" i="15"/>
  <c r="B5471" i="15"/>
  <c r="B5472" i="15"/>
  <c r="B5473" i="15"/>
  <c r="B5474" i="15"/>
  <c r="B5475" i="15"/>
  <c r="B5476" i="15"/>
  <c r="B5477" i="15"/>
  <c r="B5478" i="15"/>
  <c r="B5479" i="15"/>
  <c r="B5480" i="15"/>
  <c r="B5481" i="15"/>
  <c r="B5482" i="15"/>
  <c r="B5483" i="15"/>
  <c r="B5484" i="15"/>
  <c r="B5485" i="15"/>
  <c r="B5486" i="15"/>
  <c r="B5487" i="15"/>
  <c r="B5488" i="15"/>
  <c r="B5489" i="15"/>
  <c r="B5490" i="15"/>
  <c r="B5491" i="15"/>
  <c r="B5492" i="15"/>
  <c r="B5493" i="15"/>
  <c r="B5494" i="15"/>
  <c r="B5495" i="15"/>
  <c r="B5496" i="15"/>
  <c r="B5497" i="15"/>
  <c r="B5498" i="15"/>
  <c r="B5499" i="15"/>
  <c r="B5500" i="15"/>
  <c r="B5501" i="15"/>
  <c r="B5502" i="15"/>
  <c r="B5503" i="15"/>
  <c r="B5504" i="15"/>
  <c r="B5505" i="15"/>
  <c r="B5506" i="15"/>
  <c r="B5507" i="15"/>
  <c r="B5508" i="15"/>
  <c r="B5509" i="15"/>
  <c r="B5510" i="15"/>
  <c r="B5511" i="15"/>
  <c r="B5512" i="15"/>
  <c r="B5513" i="15"/>
  <c r="C4945" i="15"/>
  <c r="C4946" i="15"/>
  <c r="C4947" i="15"/>
  <c r="C4948" i="15"/>
  <c r="C4949" i="15"/>
  <c r="C4950" i="15"/>
  <c r="C4951" i="15"/>
  <c r="C4952" i="15"/>
  <c r="C4953" i="15"/>
  <c r="C4954" i="15"/>
  <c r="C4955" i="15"/>
  <c r="C4956" i="15"/>
  <c r="C4957" i="15"/>
  <c r="C4958" i="15"/>
  <c r="C4959" i="15"/>
  <c r="C4960" i="15"/>
  <c r="C4961" i="15"/>
  <c r="C4962" i="15"/>
  <c r="C4963" i="15"/>
  <c r="C4964" i="15"/>
  <c r="C4965" i="15"/>
  <c r="C4966" i="15"/>
  <c r="C4967" i="15"/>
  <c r="C4968" i="15"/>
  <c r="C4969" i="15"/>
  <c r="C4970" i="15"/>
  <c r="C4971" i="15"/>
  <c r="C4972" i="15"/>
  <c r="C4973" i="15"/>
  <c r="C4974" i="15"/>
  <c r="C4975" i="15"/>
  <c r="C4976" i="15"/>
  <c r="C4977" i="15"/>
  <c r="C4978" i="15"/>
  <c r="C4979" i="15"/>
  <c r="C4980" i="15"/>
  <c r="C4981" i="15"/>
  <c r="C4982" i="15"/>
  <c r="C4983" i="15"/>
  <c r="C4984" i="15"/>
  <c r="C4985" i="15"/>
  <c r="C4986" i="15"/>
  <c r="C4987" i="15"/>
  <c r="C4988" i="15"/>
  <c r="C4989" i="15"/>
  <c r="C4990" i="15"/>
  <c r="C4991" i="15"/>
  <c r="C4992" i="15"/>
  <c r="C4993" i="15"/>
  <c r="C4994" i="15"/>
  <c r="C4995" i="15"/>
  <c r="C4996" i="15"/>
  <c r="C4997" i="15"/>
  <c r="C4998" i="15"/>
  <c r="C4999" i="15"/>
  <c r="C5000" i="15"/>
  <c r="C5001" i="15"/>
  <c r="C5002" i="15"/>
  <c r="C5003" i="15"/>
  <c r="C5004" i="15"/>
  <c r="C5005" i="15"/>
  <c r="C5006" i="15"/>
  <c r="C5007" i="15"/>
  <c r="C5008" i="15"/>
  <c r="C5009" i="15"/>
  <c r="C5010" i="15"/>
  <c r="C5011" i="15"/>
  <c r="C5012" i="15"/>
  <c r="C5013" i="15"/>
  <c r="C5014" i="15"/>
  <c r="C5015" i="15"/>
  <c r="C5016" i="15"/>
  <c r="C5017" i="15"/>
  <c r="C5018" i="15"/>
  <c r="C5019" i="15"/>
  <c r="C5020" i="15"/>
  <c r="C5021" i="15"/>
  <c r="C5022" i="15"/>
  <c r="C5023" i="15"/>
  <c r="C5024" i="15"/>
  <c r="C5025" i="15"/>
  <c r="C5026" i="15"/>
  <c r="C5027" i="15"/>
  <c r="C5028" i="15"/>
  <c r="C5029" i="15"/>
  <c r="C5030" i="15"/>
  <c r="C5031" i="15"/>
  <c r="C5032" i="15"/>
  <c r="C5033" i="15"/>
  <c r="C5034" i="15"/>
  <c r="C5035" i="15"/>
  <c r="C5036" i="15"/>
  <c r="C5037" i="15"/>
  <c r="C5038" i="15"/>
  <c r="C5039" i="15"/>
  <c r="C5040" i="15"/>
  <c r="C5041" i="15"/>
  <c r="C5042" i="15"/>
  <c r="C5043" i="15"/>
  <c r="C5044" i="15"/>
  <c r="C5045" i="15"/>
  <c r="C5046" i="15"/>
  <c r="C5047" i="15"/>
  <c r="C5048" i="15"/>
  <c r="C5049" i="15"/>
  <c r="C5050" i="15"/>
  <c r="C5051" i="15"/>
  <c r="C5052" i="15"/>
  <c r="C5053" i="15"/>
  <c r="C5054" i="15"/>
  <c r="C5055" i="15"/>
  <c r="C5056" i="15"/>
  <c r="C5057" i="15"/>
  <c r="C5058" i="15"/>
  <c r="C5059" i="15"/>
  <c r="C5060" i="15"/>
  <c r="C5061" i="15"/>
  <c r="C5062" i="15"/>
  <c r="C5063" i="15"/>
  <c r="C5064" i="15"/>
  <c r="C5065" i="15"/>
  <c r="C5066" i="15"/>
  <c r="C5067" i="15"/>
  <c r="C5068" i="15"/>
  <c r="C5069" i="15"/>
  <c r="C5070" i="15"/>
  <c r="C5071" i="15"/>
  <c r="C5072" i="15"/>
  <c r="C5073" i="15"/>
  <c r="C5074" i="15"/>
  <c r="C5075" i="15"/>
  <c r="C5076" i="15"/>
  <c r="C5077" i="15"/>
  <c r="C5078" i="15"/>
  <c r="C5079" i="15"/>
  <c r="C5080" i="15"/>
  <c r="C5081" i="15"/>
  <c r="C5082" i="15"/>
  <c r="C5083" i="15"/>
  <c r="C5084" i="15"/>
  <c r="C5085" i="15"/>
  <c r="C5086" i="15"/>
  <c r="C5087" i="15"/>
  <c r="C5088" i="15"/>
  <c r="C5089" i="15"/>
  <c r="C5090" i="15"/>
  <c r="C5091" i="15"/>
  <c r="C5092" i="15"/>
  <c r="C5093" i="15"/>
  <c r="C5094" i="15"/>
  <c r="C5095" i="15"/>
  <c r="C5096" i="15"/>
  <c r="C5097" i="15"/>
  <c r="C5098" i="15"/>
  <c r="C5099" i="15"/>
  <c r="C5100" i="15"/>
  <c r="C5101" i="15"/>
  <c r="C5102" i="15"/>
  <c r="C5103" i="15"/>
  <c r="C5104" i="15"/>
  <c r="C5105" i="15"/>
  <c r="C5106" i="15"/>
  <c r="C5107" i="15"/>
  <c r="C5108" i="15"/>
  <c r="C5109" i="15"/>
  <c r="C5110" i="15"/>
  <c r="C5111" i="15"/>
  <c r="C5112" i="15"/>
  <c r="C5113" i="15"/>
  <c r="C5114" i="15"/>
  <c r="C5115" i="15"/>
  <c r="C5116" i="15"/>
  <c r="C5117" i="15"/>
  <c r="C5118" i="15"/>
  <c r="C5119" i="15"/>
  <c r="C5120" i="15"/>
  <c r="C5121" i="15"/>
  <c r="C5122" i="15"/>
  <c r="C5123" i="15"/>
  <c r="C5124" i="15"/>
  <c r="C5125" i="15"/>
  <c r="C5126" i="15"/>
  <c r="C5127" i="15"/>
  <c r="C5128" i="15"/>
  <c r="C5129" i="15"/>
  <c r="C5130" i="15"/>
  <c r="C5131" i="15"/>
  <c r="C5132" i="15"/>
  <c r="C5133" i="15"/>
  <c r="C5134" i="15"/>
  <c r="C5135" i="15"/>
  <c r="C5136" i="15"/>
  <c r="C5137" i="15"/>
  <c r="C5138" i="15"/>
  <c r="C5139" i="15"/>
  <c r="C5140" i="15"/>
  <c r="C5141" i="15"/>
  <c r="C5142" i="15"/>
  <c r="C5143" i="15"/>
  <c r="C5144" i="15"/>
  <c r="C5145" i="15"/>
  <c r="C5146" i="15"/>
  <c r="C5147" i="15"/>
  <c r="C5148" i="15"/>
  <c r="C5149" i="15"/>
  <c r="C5150" i="15"/>
  <c r="C5151" i="15"/>
  <c r="C5152" i="15"/>
  <c r="C5153" i="15"/>
  <c r="C5154" i="15"/>
  <c r="C5155" i="15"/>
  <c r="C5156" i="15"/>
  <c r="C5157" i="15"/>
  <c r="C5158" i="15"/>
  <c r="C5159" i="15"/>
  <c r="C5160" i="15"/>
  <c r="C5161" i="15"/>
  <c r="C5162" i="15"/>
  <c r="C5163" i="15"/>
  <c r="C5164" i="15"/>
  <c r="C5165" i="15"/>
  <c r="C5166" i="15"/>
  <c r="C5167" i="15"/>
  <c r="C5168" i="15"/>
  <c r="C5169" i="15"/>
  <c r="C5170" i="15"/>
  <c r="C5171" i="15"/>
  <c r="C5172" i="15"/>
  <c r="C5173" i="15"/>
  <c r="C5174" i="15"/>
  <c r="C5175" i="15"/>
  <c r="C5176" i="15"/>
  <c r="C5177" i="15"/>
  <c r="C5178" i="15"/>
  <c r="C5179" i="15"/>
  <c r="C5180" i="15"/>
  <c r="C5181" i="15"/>
  <c r="C5182" i="15"/>
  <c r="C5183" i="15"/>
  <c r="C5184" i="15"/>
  <c r="C5185" i="15"/>
  <c r="C5186" i="15"/>
  <c r="C5187" i="15"/>
  <c r="C5188" i="15"/>
  <c r="C5189" i="15"/>
  <c r="C5190" i="15"/>
  <c r="C5191" i="15"/>
  <c r="C5192" i="15"/>
  <c r="C5193" i="15"/>
  <c r="C5194" i="15"/>
  <c r="C5195" i="15"/>
  <c r="C5196" i="15"/>
  <c r="C5197" i="15"/>
  <c r="C5198" i="15"/>
  <c r="C5199" i="15"/>
  <c r="C5200" i="15"/>
  <c r="C5201" i="15"/>
  <c r="C5202" i="15"/>
  <c r="C5203" i="15"/>
  <c r="C5204" i="15"/>
  <c r="C5205" i="15"/>
  <c r="C5206" i="15"/>
  <c r="C5207" i="15"/>
  <c r="C5208" i="15"/>
  <c r="C5209" i="15"/>
  <c r="C5210" i="15"/>
  <c r="C5211" i="15"/>
  <c r="C5212" i="15"/>
  <c r="C5213" i="15"/>
  <c r="C5214" i="15"/>
  <c r="C5215" i="15"/>
  <c r="C5216" i="15"/>
  <c r="C5217" i="15"/>
  <c r="C5218" i="15"/>
  <c r="C5219" i="15"/>
  <c r="C5220" i="15"/>
  <c r="C5221" i="15"/>
  <c r="C5222" i="15"/>
  <c r="C5223" i="15"/>
  <c r="C5224" i="15"/>
  <c r="C5225" i="15"/>
  <c r="C5226" i="15"/>
  <c r="C5227" i="15"/>
  <c r="C5228" i="15"/>
  <c r="C5229" i="15"/>
  <c r="C5230" i="15"/>
  <c r="C5231" i="15"/>
  <c r="C5232" i="15"/>
  <c r="C5233" i="15"/>
  <c r="C5234" i="15"/>
  <c r="C5235" i="15"/>
  <c r="C5236" i="15"/>
  <c r="C5237" i="15"/>
  <c r="C5238" i="15"/>
  <c r="C5239" i="15"/>
  <c r="C5240" i="15"/>
  <c r="C5241" i="15"/>
  <c r="C5242" i="15"/>
  <c r="C5243" i="15"/>
  <c r="C5244" i="15"/>
  <c r="C5245" i="15"/>
  <c r="C5246" i="15"/>
  <c r="C5247" i="15"/>
  <c r="C5248" i="15"/>
  <c r="C5249" i="15"/>
  <c r="C5250" i="15"/>
  <c r="C5251" i="15"/>
  <c r="C5252" i="15"/>
  <c r="C5253" i="15"/>
  <c r="C5254" i="15"/>
  <c r="C5255" i="15"/>
  <c r="C5256" i="15"/>
  <c r="C5257" i="15"/>
  <c r="C5258" i="15"/>
  <c r="C5259" i="15"/>
  <c r="C5260" i="15"/>
  <c r="C5261" i="15"/>
  <c r="C5262" i="15"/>
  <c r="C5263" i="15"/>
  <c r="C5264" i="15"/>
  <c r="C5265" i="15"/>
  <c r="C5266" i="15"/>
  <c r="C5267" i="15"/>
  <c r="C5268" i="15"/>
  <c r="C5269" i="15"/>
  <c r="C5270" i="15"/>
  <c r="C5271" i="15"/>
  <c r="C5272" i="15"/>
  <c r="C5273" i="15"/>
  <c r="C5274" i="15"/>
  <c r="C5275" i="15"/>
  <c r="C5276" i="15"/>
  <c r="C5277" i="15"/>
  <c r="C5278" i="15"/>
  <c r="C5279" i="15"/>
  <c r="C5280" i="15"/>
  <c r="C5281" i="15"/>
  <c r="C5282" i="15"/>
  <c r="C5283" i="15"/>
  <c r="C5284" i="15"/>
  <c r="C5285" i="15"/>
  <c r="C5286" i="15"/>
  <c r="C5287" i="15"/>
  <c r="C5288" i="15"/>
  <c r="C5289" i="15"/>
  <c r="C5290" i="15"/>
  <c r="C5291" i="15"/>
  <c r="C5292" i="15"/>
  <c r="C5293" i="15"/>
  <c r="C5294" i="15"/>
  <c r="C5295" i="15"/>
  <c r="C5296" i="15"/>
  <c r="C5297" i="15"/>
  <c r="C5298" i="15"/>
  <c r="C5299" i="15"/>
  <c r="C5300" i="15"/>
  <c r="C5301" i="15"/>
  <c r="C5302" i="15"/>
  <c r="C5303" i="15"/>
  <c r="C5304" i="15"/>
  <c r="C5305" i="15"/>
  <c r="C5306" i="15"/>
  <c r="C5307" i="15"/>
  <c r="C5308" i="15"/>
  <c r="C5309" i="15"/>
  <c r="C5310" i="15"/>
  <c r="C5311" i="15"/>
  <c r="C5312" i="15"/>
  <c r="C5313" i="15"/>
  <c r="C5314" i="15"/>
  <c r="C5315" i="15"/>
  <c r="C5316" i="15"/>
  <c r="C5317" i="15"/>
  <c r="C5318" i="15"/>
  <c r="C5319" i="15"/>
  <c r="C5320" i="15"/>
  <c r="C5321" i="15"/>
  <c r="C5322" i="15"/>
  <c r="C5323" i="15"/>
  <c r="C5324" i="15"/>
  <c r="C5325" i="15"/>
  <c r="C5326" i="15"/>
  <c r="C5327" i="15"/>
  <c r="C5328" i="15"/>
  <c r="C5329" i="15"/>
  <c r="C5330" i="15"/>
  <c r="C5331" i="15"/>
  <c r="C5332" i="15"/>
  <c r="C5333" i="15"/>
  <c r="C5334" i="15"/>
  <c r="C5335" i="15"/>
  <c r="C5336" i="15"/>
  <c r="C5337" i="15"/>
  <c r="C5338" i="15"/>
  <c r="C5339" i="15"/>
  <c r="C5340" i="15"/>
  <c r="C5341" i="15"/>
  <c r="C5342" i="15"/>
  <c r="C5343" i="15"/>
  <c r="C5344" i="15"/>
  <c r="C5345" i="15"/>
  <c r="C5346" i="15"/>
  <c r="C5347" i="15"/>
  <c r="C5348" i="15"/>
  <c r="C5349" i="15"/>
  <c r="C5350" i="15"/>
  <c r="C5351" i="15"/>
  <c r="C5352" i="15"/>
  <c r="C5353" i="15"/>
  <c r="C5354" i="15"/>
  <c r="C5355" i="15"/>
  <c r="C5356" i="15"/>
  <c r="C5357" i="15"/>
  <c r="C5358" i="15"/>
  <c r="C5359" i="15"/>
  <c r="C5360" i="15"/>
  <c r="C5361" i="15"/>
  <c r="C5362" i="15"/>
  <c r="C5363" i="15"/>
  <c r="C5364" i="15"/>
  <c r="C5365" i="15"/>
  <c r="C5366" i="15"/>
  <c r="C5367" i="15"/>
  <c r="C5368" i="15"/>
  <c r="C5369" i="15"/>
  <c r="C5370" i="15"/>
  <c r="C5371" i="15"/>
  <c r="C5372" i="15"/>
  <c r="C5373" i="15"/>
  <c r="C5374" i="15"/>
  <c r="C5375" i="15"/>
  <c r="C5376" i="15"/>
  <c r="C5377" i="15"/>
  <c r="C5378" i="15"/>
  <c r="C5379" i="15"/>
  <c r="C5380" i="15"/>
  <c r="C5381" i="15"/>
  <c r="C5382" i="15"/>
  <c r="C5383" i="15"/>
  <c r="C5384" i="15"/>
  <c r="C5385" i="15"/>
  <c r="C5386" i="15"/>
  <c r="C5387" i="15"/>
  <c r="C5388" i="15"/>
  <c r="C5389" i="15"/>
  <c r="C5390" i="15"/>
  <c r="C5391" i="15"/>
  <c r="C5392" i="15"/>
  <c r="C5393" i="15"/>
  <c r="C5394" i="15"/>
  <c r="C5395" i="15"/>
  <c r="C5396" i="15"/>
  <c r="C5397" i="15"/>
  <c r="C5398" i="15"/>
  <c r="C5399" i="15"/>
  <c r="C5400" i="15"/>
  <c r="C5401" i="15"/>
  <c r="C5402" i="15"/>
  <c r="C5403" i="15"/>
  <c r="C5404" i="15"/>
  <c r="C5405" i="15"/>
  <c r="C5406" i="15"/>
  <c r="C5407" i="15"/>
  <c r="C5408" i="15"/>
  <c r="C5409" i="15"/>
  <c r="C5410" i="15"/>
  <c r="C5411" i="15"/>
  <c r="C5412" i="15"/>
  <c r="C5413" i="15"/>
  <c r="C5414" i="15"/>
  <c r="C5415" i="15"/>
  <c r="C5416" i="15"/>
  <c r="C5417" i="15"/>
  <c r="C5418" i="15"/>
  <c r="C5419" i="15"/>
  <c r="C5420" i="15"/>
  <c r="C5421" i="15"/>
  <c r="C5422" i="15"/>
  <c r="C5423" i="15"/>
  <c r="C5424" i="15"/>
  <c r="C5425" i="15"/>
  <c r="C5426" i="15"/>
  <c r="C5427" i="15"/>
  <c r="C5428" i="15"/>
  <c r="C5429" i="15"/>
  <c r="C5430" i="15"/>
  <c r="C5431" i="15"/>
  <c r="C5432" i="15"/>
  <c r="C5433" i="15"/>
  <c r="C5434" i="15"/>
  <c r="C5435" i="15"/>
  <c r="C5436" i="15"/>
  <c r="C5437" i="15"/>
  <c r="C5438" i="15"/>
  <c r="C5439" i="15"/>
  <c r="C5440" i="15"/>
  <c r="C5441" i="15"/>
  <c r="C5442" i="15"/>
  <c r="C5443" i="15"/>
  <c r="C5444" i="15"/>
  <c r="C5445" i="15"/>
  <c r="C5446" i="15"/>
  <c r="C5447" i="15"/>
  <c r="C5448" i="15"/>
  <c r="C5449" i="15"/>
  <c r="C5450" i="15"/>
  <c r="C5451" i="15"/>
  <c r="C5452" i="15"/>
  <c r="C5453" i="15"/>
  <c r="C5454" i="15"/>
  <c r="C5455" i="15"/>
  <c r="C5456" i="15"/>
  <c r="C5457" i="15"/>
  <c r="C5458" i="15"/>
  <c r="C5459" i="15"/>
  <c r="C5460" i="15"/>
  <c r="C5461" i="15"/>
  <c r="C5462" i="15"/>
  <c r="C5463" i="15"/>
  <c r="C5464" i="15"/>
  <c r="C5465" i="15"/>
  <c r="C5466" i="15"/>
  <c r="C5467" i="15"/>
  <c r="C5468" i="15"/>
  <c r="C5469" i="15"/>
  <c r="C5470" i="15"/>
  <c r="C5471" i="15"/>
  <c r="C5472" i="15"/>
  <c r="C5473" i="15"/>
  <c r="C5474" i="15"/>
  <c r="C5475" i="15"/>
  <c r="C5476" i="15"/>
  <c r="C5477" i="15"/>
  <c r="C5478" i="15"/>
  <c r="C5479" i="15"/>
  <c r="C5480" i="15"/>
  <c r="C5481" i="15"/>
  <c r="C5482" i="15"/>
  <c r="C5483" i="15"/>
  <c r="C5484" i="15"/>
  <c r="C5485" i="15"/>
  <c r="C5486" i="15"/>
  <c r="C5487" i="15"/>
  <c r="C5488" i="15"/>
  <c r="C5489" i="15"/>
  <c r="C5490" i="15"/>
  <c r="C5491" i="15"/>
  <c r="C5492" i="15"/>
  <c r="C5493" i="15"/>
  <c r="C5494" i="15"/>
  <c r="C5495" i="15"/>
  <c r="C5496" i="15"/>
  <c r="C5497" i="15"/>
  <c r="C5498" i="15"/>
  <c r="C5499" i="15"/>
  <c r="C5500" i="15"/>
  <c r="C5501" i="15"/>
  <c r="C5502" i="15"/>
  <c r="C5503" i="15"/>
  <c r="C5504" i="15"/>
  <c r="C5505" i="15"/>
  <c r="C5506" i="15"/>
  <c r="C5507" i="15"/>
  <c r="C5508" i="15"/>
  <c r="C5509" i="15"/>
  <c r="C5510" i="15"/>
  <c r="C5511" i="15"/>
  <c r="C5512" i="15"/>
  <c r="C5513" i="15"/>
  <c r="D4945" i="15"/>
  <c r="D4946" i="15"/>
  <c r="D4947" i="15"/>
  <c r="D4948" i="15"/>
  <c r="D4949" i="15"/>
  <c r="D4950" i="15"/>
  <c r="D4951" i="15"/>
  <c r="D4952" i="15"/>
  <c r="D4953" i="15"/>
  <c r="D4954" i="15"/>
  <c r="D4955" i="15"/>
  <c r="D4956" i="15"/>
  <c r="D4957" i="15"/>
  <c r="D4958" i="15"/>
  <c r="D4959" i="15"/>
  <c r="D4960" i="15"/>
  <c r="D4961" i="15"/>
  <c r="D4962" i="15"/>
  <c r="D4963" i="15"/>
  <c r="D4964" i="15"/>
  <c r="D4965" i="15"/>
  <c r="D4966" i="15"/>
  <c r="D4967" i="15"/>
  <c r="D4968" i="15"/>
  <c r="D4969" i="15"/>
  <c r="D4970" i="15"/>
  <c r="D4971" i="15"/>
  <c r="D4972" i="15"/>
  <c r="D4973" i="15"/>
  <c r="D4974" i="15"/>
  <c r="D4975" i="15"/>
  <c r="D4976" i="15"/>
  <c r="D4977" i="15"/>
  <c r="D4978" i="15"/>
  <c r="D4979" i="15"/>
  <c r="D4980" i="15"/>
  <c r="D4981" i="15"/>
  <c r="D4982" i="15"/>
  <c r="D4983" i="15"/>
  <c r="D4984" i="15"/>
  <c r="D4985" i="15"/>
  <c r="D4986" i="15"/>
  <c r="D4987" i="15"/>
  <c r="D4988" i="15"/>
  <c r="D4989" i="15"/>
  <c r="D4990" i="15"/>
  <c r="D4991" i="15"/>
  <c r="D4992" i="15"/>
  <c r="D4993" i="15"/>
  <c r="D4994" i="15"/>
  <c r="D4995" i="15"/>
  <c r="D4996" i="15"/>
  <c r="D4997" i="15"/>
  <c r="D4998" i="15"/>
  <c r="D4999" i="15"/>
  <c r="D5000" i="15"/>
  <c r="D5001" i="15"/>
  <c r="D5002" i="15"/>
  <c r="D5003" i="15"/>
  <c r="D5004" i="15"/>
  <c r="D5005" i="15"/>
  <c r="D5006" i="15"/>
  <c r="D5007" i="15"/>
  <c r="D5008" i="15"/>
  <c r="D5009" i="15"/>
  <c r="D5010" i="15"/>
  <c r="D5011" i="15"/>
  <c r="D5012" i="15"/>
  <c r="D5013" i="15"/>
  <c r="D5014" i="15"/>
  <c r="D5015" i="15"/>
  <c r="D5016" i="15"/>
  <c r="D5017" i="15"/>
  <c r="D5018" i="15"/>
  <c r="D5019" i="15"/>
  <c r="D5020" i="15"/>
  <c r="D5021" i="15"/>
  <c r="D5022" i="15"/>
  <c r="D5023" i="15"/>
  <c r="D5024" i="15"/>
  <c r="D5025" i="15"/>
  <c r="D5026" i="15"/>
  <c r="D5027" i="15"/>
  <c r="D5028" i="15"/>
  <c r="D5029" i="15"/>
  <c r="D5030" i="15"/>
  <c r="D5031" i="15"/>
  <c r="D5032" i="15"/>
  <c r="D5033" i="15"/>
  <c r="D5034" i="15"/>
  <c r="D5035" i="15"/>
  <c r="D5036" i="15"/>
  <c r="D5037" i="15"/>
  <c r="D5038" i="15"/>
  <c r="D5039" i="15"/>
  <c r="D5040" i="15"/>
  <c r="D5041" i="15"/>
  <c r="D5042" i="15"/>
  <c r="D5043" i="15"/>
  <c r="D5044" i="15"/>
  <c r="D5045" i="15"/>
  <c r="D5046" i="15"/>
  <c r="D5047" i="15"/>
  <c r="D5048" i="15"/>
  <c r="D5049" i="15"/>
  <c r="D5050" i="15"/>
  <c r="D5051" i="15"/>
  <c r="D5052" i="15"/>
  <c r="D5053" i="15"/>
  <c r="D5054" i="15"/>
  <c r="D5055" i="15"/>
  <c r="D5056" i="15"/>
  <c r="D5057" i="15"/>
  <c r="D5058" i="15"/>
  <c r="D5059" i="15"/>
  <c r="D5060" i="15"/>
  <c r="D5061" i="15"/>
  <c r="D5062" i="15"/>
  <c r="D5063" i="15"/>
  <c r="D5064" i="15"/>
  <c r="D5065" i="15"/>
  <c r="D5066" i="15"/>
  <c r="D5067" i="15"/>
  <c r="D5068" i="15"/>
  <c r="D5069" i="15"/>
  <c r="D5070" i="15"/>
  <c r="D5071" i="15"/>
  <c r="D5072" i="15"/>
  <c r="D5073" i="15"/>
  <c r="D5074" i="15"/>
  <c r="D5075" i="15"/>
  <c r="D5076" i="15"/>
  <c r="D5077" i="15"/>
  <c r="D5078" i="15"/>
  <c r="D5079" i="15"/>
  <c r="D5080" i="15"/>
  <c r="D5081" i="15"/>
  <c r="D5082" i="15"/>
  <c r="D5083" i="15"/>
  <c r="D5084" i="15"/>
  <c r="D5085" i="15"/>
  <c r="D5086" i="15"/>
  <c r="D5087" i="15"/>
  <c r="D5088" i="15"/>
  <c r="D5089" i="15"/>
  <c r="D5090" i="15"/>
  <c r="D5091" i="15"/>
  <c r="D5092" i="15"/>
  <c r="D5093" i="15"/>
  <c r="D5094" i="15"/>
  <c r="D5095" i="15"/>
  <c r="D5096" i="15"/>
  <c r="D5097" i="15"/>
  <c r="D5098" i="15"/>
  <c r="D5099" i="15"/>
  <c r="D5100" i="15"/>
  <c r="D5101" i="15"/>
  <c r="D5102" i="15"/>
  <c r="D5103" i="15"/>
  <c r="D5104" i="15"/>
  <c r="D5105" i="15"/>
  <c r="D5106" i="15"/>
  <c r="D5107" i="15"/>
  <c r="D5108" i="15"/>
  <c r="D5109" i="15"/>
  <c r="D5110" i="15"/>
  <c r="D5111" i="15"/>
  <c r="D5112" i="15"/>
  <c r="D5113" i="15"/>
  <c r="D5114" i="15"/>
  <c r="D5115" i="15"/>
  <c r="D5116" i="15"/>
  <c r="D5117" i="15"/>
  <c r="D5118" i="15"/>
  <c r="D5119" i="15"/>
  <c r="D5120" i="15"/>
  <c r="D5121" i="15"/>
  <c r="D5122" i="15"/>
  <c r="D5123" i="15"/>
  <c r="D5124" i="15"/>
  <c r="D5125" i="15"/>
  <c r="D5126" i="15"/>
  <c r="D5127" i="15"/>
  <c r="D5128" i="15"/>
  <c r="D5129" i="15"/>
  <c r="D5130" i="15"/>
  <c r="D5131" i="15"/>
  <c r="D5132" i="15"/>
  <c r="D5133" i="15"/>
  <c r="D5134" i="15"/>
  <c r="D5135" i="15"/>
  <c r="D5136" i="15"/>
  <c r="D5137" i="15"/>
  <c r="D5138" i="15"/>
  <c r="D5139" i="15"/>
  <c r="D5140" i="15"/>
  <c r="D5141" i="15"/>
  <c r="D5142" i="15"/>
  <c r="D5143" i="15"/>
  <c r="D5144" i="15"/>
  <c r="D5145" i="15"/>
  <c r="D5146" i="15"/>
  <c r="D5147" i="15"/>
  <c r="D5148" i="15"/>
  <c r="D5149" i="15"/>
  <c r="D5150" i="15"/>
  <c r="D5151" i="15"/>
  <c r="D5152" i="15"/>
  <c r="D5153" i="15"/>
  <c r="D5154" i="15"/>
  <c r="D5155" i="15"/>
  <c r="D5156" i="15"/>
  <c r="D5157" i="15"/>
  <c r="D5158" i="15"/>
  <c r="D5159" i="15"/>
  <c r="D5160" i="15"/>
  <c r="D5161" i="15"/>
  <c r="D5162" i="15"/>
  <c r="D5163" i="15"/>
  <c r="D5164" i="15"/>
  <c r="D5165" i="15"/>
  <c r="D5166" i="15"/>
  <c r="D5167" i="15"/>
  <c r="D5168" i="15"/>
  <c r="D5169" i="15"/>
  <c r="D5170" i="15"/>
  <c r="D5171" i="15"/>
  <c r="D5172" i="15"/>
  <c r="D5173" i="15"/>
  <c r="D5174" i="15"/>
  <c r="D5175" i="15"/>
  <c r="D5176" i="15"/>
  <c r="D5177" i="15"/>
  <c r="D5178" i="15"/>
  <c r="D5179" i="15"/>
  <c r="D5180" i="15"/>
  <c r="D5181" i="15"/>
  <c r="D5182" i="15"/>
  <c r="D5183" i="15"/>
  <c r="D5184" i="15"/>
  <c r="D5185" i="15"/>
  <c r="D5186" i="15"/>
  <c r="D5187" i="15"/>
  <c r="D5188" i="15"/>
  <c r="D5189" i="15"/>
  <c r="D5190" i="15"/>
  <c r="D5191" i="15"/>
  <c r="D5192" i="15"/>
  <c r="D5193" i="15"/>
  <c r="D5194" i="15"/>
  <c r="D5195" i="15"/>
  <c r="D5196" i="15"/>
  <c r="D5197" i="15"/>
  <c r="D5198" i="15"/>
  <c r="D5199" i="15"/>
  <c r="D5200" i="15"/>
  <c r="D5201" i="15"/>
  <c r="D5202" i="15"/>
  <c r="D5203" i="15"/>
  <c r="D5204" i="15"/>
  <c r="D5205" i="15"/>
  <c r="D5206" i="15"/>
  <c r="D5207" i="15"/>
  <c r="D5208" i="15"/>
  <c r="D5209" i="15"/>
  <c r="D5210" i="15"/>
  <c r="D5211" i="15"/>
  <c r="D5212" i="15"/>
  <c r="D5213" i="15"/>
  <c r="D5214" i="15"/>
  <c r="D5215" i="15"/>
  <c r="D5216" i="15"/>
  <c r="D5217" i="15"/>
  <c r="D5218" i="15"/>
  <c r="D5219" i="15"/>
  <c r="D5220" i="15"/>
  <c r="D5221" i="15"/>
  <c r="D5222" i="15"/>
  <c r="D5223" i="15"/>
  <c r="D5224" i="15"/>
  <c r="D5225" i="15"/>
  <c r="D5226" i="15"/>
  <c r="D5227" i="15"/>
  <c r="D5228" i="15"/>
  <c r="D5229" i="15"/>
  <c r="D5230" i="15"/>
  <c r="D5231" i="15"/>
  <c r="D5232" i="15"/>
  <c r="D5233" i="15"/>
  <c r="D5234" i="15"/>
  <c r="D5235" i="15"/>
  <c r="D5236" i="15"/>
  <c r="D5237" i="15"/>
  <c r="D5238" i="15"/>
  <c r="D5239" i="15"/>
  <c r="D5240" i="15"/>
  <c r="D5241" i="15"/>
  <c r="D5242" i="15"/>
  <c r="D5243" i="15"/>
  <c r="D5244" i="15"/>
  <c r="D5245" i="15"/>
  <c r="D5246" i="15"/>
  <c r="D5247" i="15"/>
  <c r="D5248" i="15"/>
  <c r="D5249" i="15"/>
  <c r="D5250" i="15"/>
  <c r="D5251" i="15"/>
  <c r="D5252" i="15"/>
  <c r="D5253" i="15"/>
  <c r="D5254" i="15"/>
  <c r="D5255" i="15"/>
  <c r="D5256" i="15"/>
  <c r="D5257" i="15"/>
  <c r="D5258" i="15"/>
  <c r="D5259" i="15"/>
  <c r="D5260" i="15"/>
  <c r="D5261" i="15"/>
  <c r="D5262" i="15"/>
  <c r="D5263" i="15"/>
  <c r="D5264" i="15"/>
  <c r="D5265" i="15"/>
  <c r="D5266" i="15"/>
  <c r="D5267" i="15"/>
  <c r="D5268" i="15"/>
  <c r="D5269" i="15"/>
  <c r="D5270" i="15"/>
  <c r="D5271" i="15"/>
  <c r="D5272" i="15"/>
  <c r="D5273" i="15"/>
  <c r="D5274" i="15"/>
  <c r="D5275" i="15"/>
  <c r="D5276" i="15"/>
  <c r="D5277" i="15"/>
  <c r="D5278" i="15"/>
  <c r="D5279" i="15"/>
  <c r="D5280" i="15"/>
  <c r="D5281" i="15"/>
  <c r="D5282" i="15"/>
  <c r="D5283" i="15"/>
  <c r="D5284" i="15"/>
  <c r="D5285" i="15"/>
  <c r="D5286" i="15"/>
  <c r="D5287" i="15"/>
  <c r="D5288" i="15"/>
  <c r="D5289" i="15"/>
  <c r="D5290" i="15"/>
  <c r="D5291" i="15"/>
  <c r="D5292" i="15"/>
  <c r="D5293" i="15"/>
  <c r="D5294" i="15"/>
  <c r="D5295" i="15"/>
  <c r="D5296" i="15"/>
  <c r="D5297" i="15"/>
  <c r="D5298" i="15"/>
  <c r="D5299" i="15"/>
  <c r="D5300" i="15"/>
  <c r="D5301" i="15"/>
  <c r="D5302" i="15"/>
  <c r="D5303" i="15"/>
  <c r="D5304" i="15"/>
  <c r="D5305" i="15"/>
  <c r="D5306" i="15"/>
  <c r="D5307" i="15"/>
  <c r="D5308" i="15"/>
  <c r="D5309" i="15"/>
  <c r="D5310" i="15"/>
  <c r="D5311" i="15"/>
  <c r="D5312" i="15"/>
  <c r="D5313" i="15"/>
  <c r="D5314" i="15"/>
  <c r="D5315" i="15"/>
  <c r="D5316" i="15"/>
  <c r="D5317" i="15"/>
  <c r="D5318" i="15"/>
  <c r="D5319" i="15"/>
  <c r="D5320" i="15"/>
  <c r="D5321" i="15"/>
  <c r="D5322" i="15"/>
  <c r="D5323" i="15"/>
  <c r="D5324" i="15"/>
  <c r="D5325" i="15"/>
  <c r="D5326" i="15"/>
  <c r="D5327" i="15"/>
  <c r="D5328" i="15"/>
  <c r="D5329" i="15"/>
  <c r="D5330" i="15"/>
  <c r="D5331" i="15"/>
  <c r="D5332" i="15"/>
  <c r="D5333" i="15"/>
  <c r="D5334" i="15"/>
  <c r="D5335" i="15"/>
  <c r="D5336" i="15"/>
  <c r="D5337" i="15"/>
  <c r="D5338" i="15"/>
  <c r="D5339" i="15"/>
  <c r="D5340" i="15"/>
  <c r="D5341" i="15"/>
  <c r="D5342" i="15"/>
  <c r="D5343" i="15"/>
  <c r="D5344" i="15"/>
  <c r="D5345" i="15"/>
  <c r="D5346" i="15"/>
  <c r="D5347" i="15"/>
  <c r="D5348" i="15"/>
  <c r="D5349" i="15"/>
  <c r="D5350" i="15"/>
  <c r="D5351" i="15"/>
  <c r="D5352" i="15"/>
  <c r="D5353" i="15"/>
  <c r="D5354" i="15"/>
  <c r="D5355" i="15"/>
  <c r="D5356" i="15"/>
  <c r="D5357" i="15"/>
  <c r="D5358" i="15"/>
  <c r="D5359" i="15"/>
  <c r="D5360" i="15"/>
  <c r="D5361" i="15"/>
  <c r="D5362" i="15"/>
  <c r="D5363" i="15"/>
  <c r="D5364" i="15"/>
  <c r="D5365" i="15"/>
  <c r="D5366" i="15"/>
  <c r="D5367" i="15"/>
  <c r="D5368" i="15"/>
  <c r="D5369" i="15"/>
  <c r="D5370" i="15"/>
  <c r="D5371" i="15"/>
  <c r="D5372" i="15"/>
  <c r="D5373" i="15"/>
  <c r="D5374" i="15"/>
  <c r="D5375" i="15"/>
  <c r="D5376" i="15"/>
  <c r="D5377" i="15"/>
  <c r="D5378" i="15"/>
  <c r="D5379" i="15"/>
  <c r="D5380" i="15"/>
  <c r="D5381" i="15"/>
  <c r="D5382" i="15"/>
  <c r="D5383" i="15"/>
  <c r="D5384" i="15"/>
  <c r="D5385" i="15"/>
  <c r="D5386" i="15"/>
  <c r="D5387" i="15"/>
  <c r="D5388" i="15"/>
  <c r="D5389" i="15"/>
  <c r="D5390" i="15"/>
  <c r="D5391" i="15"/>
  <c r="D5392" i="15"/>
  <c r="D5393" i="15"/>
  <c r="D5394" i="15"/>
  <c r="D5395" i="15"/>
  <c r="D5396" i="15"/>
  <c r="D5397" i="15"/>
  <c r="D5398" i="15"/>
  <c r="D5399" i="15"/>
  <c r="D5400" i="15"/>
  <c r="D5401" i="15"/>
  <c r="D5402" i="15"/>
  <c r="D5403" i="15"/>
  <c r="D5404" i="15"/>
  <c r="D5405" i="15"/>
  <c r="D5406" i="15"/>
  <c r="D5407" i="15"/>
  <c r="D5408" i="15"/>
  <c r="D5409" i="15"/>
  <c r="D5410" i="15"/>
  <c r="D5411" i="15"/>
  <c r="D5412" i="15"/>
  <c r="D5413" i="15"/>
  <c r="D5414" i="15"/>
  <c r="D5415" i="15"/>
  <c r="D5416" i="15"/>
  <c r="D5417" i="15"/>
  <c r="D5418" i="15"/>
  <c r="D5419" i="15"/>
  <c r="D5420" i="15"/>
  <c r="D5421" i="15"/>
  <c r="D5422" i="15"/>
  <c r="D5423" i="15"/>
  <c r="D5424" i="15"/>
  <c r="D5425" i="15"/>
  <c r="D5426" i="15"/>
  <c r="D5427" i="15"/>
  <c r="D5428" i="15"/>
  <c r="D5429" i="15"/>
  <c r="D5430" i="15"/>
  <c r="D5431" i="15"/>
  <c r="D5432" i="15"/>
  <c r="D5433" i="15"/>
  <c r="D5434" i="15"/>
  <c r="D5435" i="15"/>
  <c r="D5436" i="15"/>
  <c r="D5437" i="15"/>
  <c r="D5438" i="15"/>
  <c r="D5439" i="15"/>
  <c r="D5440" i="15"/>
  <c r="D5441" i="15"/>
  <c r="D5442" i="15"/>
  <c r="D5443" i="15"/>
  <c r="D5444" i="15"/>
  <c r="D5445" i="15"/>
  <c r="D5446" i="15"/>
  <c r="D5447" i="15"/>
  <c r="D5448" i="15"/>
  <c r="D5449" i="15"/>
  <c r="D5450" i="15"/>
  <c r="D5451" i="15"/>
  <c r="D5452" i="15"/>
  <c r="D5453" i="15"/>
  <c r="D5454" i="15"/>
  <c r="D5455" i="15"/>
  <c r="D5456" i="15"/>
  <c r="D5457" i="15"/>
  <c r="D5458" i="15"/>
  <c r="D5459" i="15"/>
  <c r="D5460" i="15"/>
  <c r="D5461" i="15"/>
  <c r="D5462" i="15"/>
  <c r="D5463" i="15"/>
  <c r="D5464" i="15"/>
  <c r="D5465" i="15"/>
  <c r="D5466" i="15"/>
  <c r="D5467" i="15"/>
  <c r="D5468" i="15"/>
  <c r="D5469" i="15"/>
  <c r="D5470" i="15"/>
  <c r="D5471" i="15"/>
  <c r="D5472" i="15"/>
  <c r="D5473" i="15"/>
  <c r="D5474" i="15"/>
  <c r="D5475" i="15"/>
  <c r="D5476" i="15"/>
  <c r="D5477" i="15"/>
  <c r="D5478" i="15"/>
  <c r="D5479" i="15"/>
  <c r="D5480" i="15"/>
  <c r="D5481" i="15"/>
  <c r="D5482" i="15"/>
  <c r="D5483" i="15"/>
  <c r="D5484" i="15"/>
  <c r="D5485" i="15"/>
  <c r="D5486" i="15"/>
  <c r="D5487" i="15"/>
  <c r="D5488" i="15"/>
  <c r="D5489" i="15"/>
  <c r="D5490" i="15"/>
  <c r="D5491" i="15"/>
  <c r="D5492" i="15"/>
  <c r="D5493" i="15"/>
  <c r="D5494" i="15"/>
  <c r="D5495" i="15"/>
  <c r="D5496" i="15"/>
  <c r="D5497" i="15"/>
  <c r="D5498" i="15"/>
  <c r="D5499" i="15"/>
  <c r="D5500" i="15"/>
  <c r="D5501" i="15"/>
  <c r="D5502" i="15"/>
  <c r="D5503" i="15"/>
  <c r="D5504" i="15"/>
  <c r="D5505" i="15"/>
  <c r="D5506" i="15"/>
  <c r="D5507" i="15"/>
  <c r="D5508" i="15"/>
  <c r="D5509" i="15"/>
  <c r="D5510" i="15"/>
  <c r="D5511" i="15"/>
  <c r="D5512" i="15"/>
  <c r="D5513" i="15"/>
  <c r="E4945" i="15"/>
  <c r="E4946" i="15"/>
  <c r="E4947" i="15"/>
  <c r="E4948" i="15"/>
  <c r="E4949" i="15"/>
  <c r="E4950" i="15"/>
  <c r="E4951" i="15"/>
  <c r="E4952" i="15"/>
  <c r="E4953" i="15"/>
  <c r="E4954" i="15"/>
  <c r="E4955" i="15"/>
  <c r="E4956" i="15"/>
  <c r="E4957" i="15"/>
  <c r="E4958" i="15"/>
  <c r="E4959" i="15"/>
  <c r="E4960" i="15"/>
  <c r="E4961" i="15"/>
  <c r="E4962" i="15"/>
  <c r="E4963" i="15"/>
  <c r="E4964" i="15"/>
  <c r="E4965" i="15"/>
  <c r="E4966" i="15"/>
  <c r="E4967" i="15"/>
  <c r="E4968" i="15"/>
  <c r="E4969" i="15"/>
  <c r="E4970" i="15"/>
  <c r="E4971" i="15"/>
  <c r="E4972" i="15"/>
  <c r="E4973" i="15"/>
  <c r="E4974" i="15"/>
  <c r="E4975" i="15"/>
  <c r="E4976" i="15"/>
  <c r="E4977" i="15"/>
  <c r="E4978" i="15"/>
  <c r="E4979" i="15"/>
  <c r="E4980" i="15"/>
  <c r="E4981" i="15"/>
  <c r="E4982" i="15"/>
  <c r="E4983" i="15"/>
  <c r="E4984" i="15"/>
  <c r="E4985" i="15"/>
  <c r="E4986" i="15"/>
  <c r="E4987" i="15"/>
  <c r="E4988" i="15"/>
  <c r="E4989" i="15"/>
  <c r="E4990" i="15"/>
  <c r="E4991" i="15"/>
  <c r="E4992" i="15"/>
  <c r="E4993" i="15"/>
  <c r="E4994" i="15"/>
  <c r="E4995" i="15"/>
  <c r="E4996" i="15"/>
  <c r="E4997" i="15"/>
  <c r="E4998" i="15"/>
  <c r="E4999" i="15"/>
  <c r="E5000" i="15"/>
  <c r="E5001" i="15"/>
  <c r="E5002" i="15"/>
  <c r="E5003" i="15"/>
  <c r="E5004" i="15"/>
  <c r="E5005" i="15"/>
  <c r="E5006" i="15"/>
  <c r="E5007" i="15"/>
  <c r="E5008" i="15"/>
  <c r="E5009" i="15"/>
  <c r="E5010" i="15"/>
  <c r="E5011" i="15"/>
  <c r="E5012" i="15"/>
  <c r="E5013" i="15"/>
  <c r="E5014" i="15"/>
  <c r="E5015" i="15"/>
  <c r="E5016" i="15"/>
  <c r="E5017" i="15"/>
  <c r="E5018" i="15"/>
  <c r="E5019" i="15"/>
  <c r="E5020" i="15"/>
  <c r="E5021" i="15"/>
  <c r="E5022" i="15"/>
  <c r="E5023" i="15"/>
  <c r="E5024" i="15"/>
  <c r="E5025" i="15"/>
  <c r="E5026" i="15"/>
  <c r="E5027" i="15"/>
  <c r="E5028" i="15"/>
  <c r="E5029" i="15"/>
  <c r="E5030" i="15"/>
  <c r="E5031" i="15"/>
  <c r="E5032" i="15"/>
  <c r="E5033" i="15"/>
  <c r="E5034" i="15"/>
  <c r="E5035" i="15"/>
  <c r="E5036" i="15"/>
  <c r="E5037" i="15"/>
  <c r="E5038" i="15"/>
  <c r="E5039" i="15"/>
  <c r="E5040" i="15"/>
  <c r="E5041" i="15"/>
  <c r="E5042" i="15"/>
  <c r="E5043" i="15"/>
  <c r="E5044" i="15"/>
  <c r="E5045" i="15"/>
  <c r="E5046" i="15"/>
  <c r="E5047" i="15"/>
  <c r="E5048" i="15"/>
  <c r="E5049" i="15"/>
  <c r="E5050" i="15"/>
  <c r="E5051" i="15"/>
  <c r="E5052" i="15"/>
  <c r="E5053" i="15"/>
  <c r="E5054" i="15"/>
  <c r="E5055" i="15"/>
  <c r="E5056" i="15"/>
  <c r="E5057" i="15"/>
  <c r="E5058" i="15"/>
  <c r="E5059" i="15"/>
  <c r="E5060" i="15"/>
  <c r="E5061" i="15"/>
  <c r="E5062" i="15"/>
  <c r="E5063" i="15"/>
  <c r="E5064" i="15"/>
  <c r="E5065" i="15"/>
  <c r="E5066" i="15"/>
  <c r="E5067" i="15"/>
  <c r="E5068" i="15"/>
  <c r="E5069" i="15"/>
  <c r="E5070" i="15"/>
  <c r="E5071" i="15"/>
  <c r="E5072" i="15"/>
  <c r="E5073" i="15"/>
  <c r="E5074" i="15"/>
  <c r="E5075" i="15"/>
  <c r="E5076" i="15"/>
  <c r="E5077" i="15"/>
  <c r="E5078" i="15"/>
  <c r="E5079" i="15"/>
  <c r="E5080" i="15"/>
  <c r="E5081" i="15"/>
  <c r="E5082" i="15"/>
  <c r="E5083" i="15"/>
  <c r="E5084" i="15"/>
  <c r="E5085" i="15"/>
  <c r="E5086" i="15"/>
  <c r="E5087" i="15"/>
  <c r="E5088" i="15"/>
  <c r="E5089" i="15"/>
  <c r="E5090" i="15"/>
  <c r="E5091" i="15"/>
  <c r="E5092" i="15"/>
  <c r="E5093" i="15"/>
  <c r="E5094" i="15"/>
  <c r="E5095" i="15"/>
  <c r="E5096" i="15"/>
  <c r="E5097" i="15"/>
  <c r="E5098" i="15"/>
  <c r="E5099" i="15"/>
  <c r="E5100" i="15"/>
  <c r="E5101" i="15"/>
  <c r="E5102" i="15"/>
  <c r="E5103" i="15"/>
  <c r="E5104" i="15"/>
  <c r="E5105" i="15"/>
  <c r="E5106" i="15"/>
  <c r="E5107" i="15"/>
  <c r="E5108" i="15"/>
  <c r="E5109" i="15"/>
  <c r="E5110" i="15"/>
  <c r="E5111" i="15"/>
  <c r="E5112" i="15"/>
  <c r="E5113" i="15"/>
  <c r="E5114" i="15"/>
  <c r="E5115" i="15"/>
  <c r="E5116" i="15"/>
  <c r="E5117" i="15"/>
  <c r="E5118" i="15"/>
  <c r="E5119" i="15"/>
  <c r="E5120" i="15"/>
  <c r="E5121" i="15"/>
  <c r="E5122" i="15"/>
  <c r="E5123" i="15"/>
  <c r="E5124" i="15"/>
  <c r="E5125" i="15"/>
  <c r="E5126" i="15"/>
  <c r="E5127" i="15"/>
  <c r="E5128" i="15"/>
  <c r="E5129" i="15"/>
  <c r="E5130" i="15"/>
  <c r="E5131" i="15"/>
  <c r="E5132" i="15"/>
  <c r="E5133" i="15"/>
  <c r="E5134" i="15"/>
  <c r="E5135" i="15"/>
  <c r="E5136" i="15"/>
  <c r="E5137" i="15"/>
  <c r="E5138" i="15"/>
  <c r="E5139" i="15"/>
  <c r="E5140" i="15"/>
  <c r="E5141" i="15"/>
  <c r="E5142" i="15"/>
  <c r="E5143" i="15"/>
  <c r="E5144" i="15"/>
  <c r="E5145" i="15"/>
  <c r="E5146" i="15"/>
  <c r="E5147" i="15"/>
  <c r="E5148" i="15"/>
  <c r="E5149" i="15"/>
  <c r="E5150" i="15"/>
  <c r="E5151" i="15"/>
  <c r="E5152" i="15"/>
  <c r="E5153" i="15"/>
  <c r="E5154" i="15"/>
  <c r="E5155" i="15"/>
  <c r="E5156" i="15"/>
  <c r="E5157" i="15"/>
  <c r="E5158" i="15"/>
  <c r="E5159" i="15"/>
  <c r="E5160" i="15"/>
  <c r="E5161" i="15"/>
  <c r="E5162" i="15"/>
  <c r="E5163" i="15"/>
  <c r="E5164" i="15"/>
  <c r="E5165" i="15"/>
  <c r="E5166" i="15"/>
  <c r="E5167" i="15"/>
  <c r="E5168" i="15"/>
  <c r="E5169" i="15"/>
  <c r="E5170" i="15"/>
  <c r="E5171" i="15"/>
  <c r="E5172" i="15"/>
  <c r="E5173" i="15"/>
  <c r="E5174" i="15"/>
  <c r="E5175" i="15"/>
  <c r="E5176" i="15"/>
  <c r="E5177" i="15"/>
  <c r="E5178" i="15"/>
  <c r="E5179" i="15"/>
  <c r="E5180" i="15"/>
  <c r="E5181" i="15"/>
  <c r="E5182" i="15"/>
  <c r="E5183" i="15"/>
  <c r="E5184" i="15"/>
  <c r="E5185" i="15"/>
  <c r="E5186" i="15"/>
  <c r="E5187" i="15"/>
  <c r="E5188" i="15"/>
  <c r="E5189" i="15"/>
  <c r="E5190" i="15"/>
  <c r="E5191" i="15"/>
  <c r="E5192" i="15"/>
  <c r="E5193" i="15"/>
  <c r="E5194" i="15"/>
  <c r="E5195" i="15"/>
  <c r="E5196" i="15"/>
  <c r="E5197" i="15"/>
  <c r="E5198" i="15"/>
  <c r="E5199" i="15"/>
  <c r="E5200" i="15"/>
  <c r="E5201" i="15"/>
  <c r="E5202" i="15"/>
  <c r="E5203" i="15"/>
  <c r="E5204" i="15"/>
  <c r="E5205" i="15"/>
  <c r="E5206" i="15"/>
  <c r="E5207" i="15"/>
  <c r="E5208" i="15"/>
  <c r="E5209" i="15"/>
  <c r="E5210" i="15"/>
  <c r="E5211" i="15"/>
  <c r="E5212" i="15"/>
  <c r="E5213" i="15"/>
  <c r="E5214" i="15"/>
  <c r="E5215" i="15"/>
  <c r="E5216" i="15"/>
  <c r="E5217" i="15"/>
  <c r="E5218" i="15"/>
  <c r="E5219" i="15"/>
  <c r="E5220" i="15"/>
  <c r="E5221" i="15"/>
  <c r="E5222" i="15"/>
  <c r="E5223" i="15"/>
  <c r="E5224" i="15"/>
  <c r="E5225" i="15"/>
  <c r="E5226" i="15"/>
  <c r="E5227" i="15"/>
  <c r="E5228" i="15"/>
  <c r="E5229" i="15"/>
  <c r="E5230" i="15"/>
  <c r="E5231" i="15"/>
  <c r="E5232" i="15"/>
  <c r="E5233" i="15"/>
  <c r="E5234" i="15"/>
  <c r="E5235" i="15"/>
  <c r="E5236" i="15"/>
  <c r="E5237" i="15"/>
  <c r="E5238" i="15"/>
  <c r="E5239" i="15"/>
  <c r="E5240" i="15"/>
  <c r="E5241" i="15"/>
  <c r="E5242" i="15"/>
  <c r="E5243" i="15"/>
  <c r="E5244" i="15"/>
  <c r="E5245" i="15"/>
  <c r="E5246" i="15"/>
  <c r="E5247" i="15"/>
  <c r="E5248" i="15"/>
  <c r="E5249" i="15"/>
  <c r="E5250" i="15"/>
  <c r="E5251" i="15"/>
  <c r="E5252" i="15"/>
  <c r="E5253" i="15"/>
  <c r="E5254" i="15"/>
  <c r="E5255" i="15"/>
  <c r="E5256" i="15"/>
  <c r="E5257" i="15"/>
  <c r="E5258" i="15"/>
  <c r="E5259" i="15"/>
  <c r="E5260" i="15"/>
  <c r="E5261" i="15"/>
  <c r="E5262" i="15"/>
  <c r="E5263" i="15"/>
  <c r="E5264" i="15"/>
  <c r="E5265" i="15"/>
  <c r="E5266" i="15"/>
  <c r="E5267" i="15"/>
  <c r="E5268" i="15"/>
  <c r="E5269" i="15"/>
  <c r="E5270" i="15"/>
  <c r="E5271" i="15"/>
  <c r="E5272" i="15"/>
  <c r="E5273" i="15"/>
  <c r="E5274" i="15"/>
  <c r="E5275" i="15"/>
  <c r="E5276" i="15"/>
  <c r="E5277" i="15"/>
  <c r="E5278" i="15"/>
  <c r="E5279" i="15"/>
  <c r="E5280" i="15"/>
  <c r="E5281" i="15"/>
  <c r="E5282" i="15"/>
  <c r="E5283" i="15"/>
  <c r="E5284" i="15"/>
  <c r="E5285" i="15"/>
  <c r="E5286" i="15"/>
  <c r="E5287" i="15"/>
  <c r="E5288" i="15"/>
  <c r="E5289" i="15"/>
  <c r="E5290" i="15"/>
  <c r="E5291" i="15"/>
  <c r="E5292" i="15"/>
  <c r="E5293" i="15"/>
  <c r="E5294" i="15"/>
  <c r="E5295" i="15"/>
  <c r="E5296" i="15"/>
  <c r="E5297" i="15"/>
  <c r="E5298" i="15"/>
  <c r="E5299" i="15"/>
  <c r="E5300" i="15"/>
  <c r="E5301" i="15"/>
  <c r="E5302" i="15"/>
  <c r="E5303" i="15"/>
  <c r="E5304" i="15"/>
  <c r="E5305" i="15"/>
  <c r="E5306" i="15"/>
  <c r="E5307" i="15"/>
  <c r="E5308" i="15"/>
  <c r="E5309" i="15"/>
  <c r="E5310" i="15"/>
  <c r="E5311" i="15"/>
  <c r="E5312" i="15"/>
  <c r="E5313" i="15"/>
  <c r="E5314" i="15"/>
  <c r="E5315" i="15"/>
  <c r="E5316" i="15"/>
  <c r="E5317" i="15"/>
  <c r="E5318" i="15"/>
  <c r="E5319" i="15"/>
  <c r="E5320" i="15"/>
  <c r="E5321" i="15"/>
  <c r="E5322" i="15"/>
  <c r="E5323" i="15"/>
  <c r="E5324" i="15"/>
  <c r="E5325" i="15"/>
  <c r="E5326" i="15"/>
  <c r="E5327" i="15"/>
  <c r="E5328" i="15"/>
  <c r="E5329" i="15"/>
  <c r="E5330" i="15"/>
  <c r="E5331" i="15"/>
  <c r="E5332" i="15"/>
  <c r="E5333" i="15"/>
  <c r="E5334" i="15"/>
  <c r="E5335" i="15"/>
  <c r="E5336" i="15"/>
  <c r="E5337" i="15"/>
  <c r="E5338" i="15"/>
  <c r="E5339" i="15"/>
  <c r="E5340" i="15"/>
  <c r="E5341" i="15"/>
  <c r="E5342" i="15"/>
  <c r="E5343" i="15"/>
  <c r="E5344" i="15"/>
  <c r="E5345" i="15"/>
  <c r="E5346" i="15"/>
  <c r="E5347" i="15"/>
  <c r="E5348" i="15"/>
  <c r="E5349" i="15"/>
  <c r="E5350" i="15"/>
  <c r="E5351" i="15"/>
  <c r="E5352" i="15"/>
  <c r="E5353" i="15"/>
  <c r="E5354" i="15"/>
  <c r="E5355" i="15"/>
  <c r="E5356" i="15"/>
  <c r="E5357" i="15"/>
  <c r="E5358" i="15"/>
  <c r="E5359" i="15"/>
  <c r="E5360" i="15"/>
  <c r="E5361" i="15"/>
  <c r="E5362" i="15"/>
  <c r="E5363" i="15"/>
  <c r="E5364" i="15"/>
  <c r="E5365" i="15"/>
  <c r="E5366" i="15"/>
  <c r="E5367" i="15"/>
  <c r="E5368" i="15"/>
  <c r="E5369" i="15"/>
  <c r="E5370" i="15"/>
  <c r="E5371" i="15"/>
  <c r="E5372" i="15"/>
  <c r="E5373" i="15"/>
  <c r="E5374" i="15"/>
  <c r="E5375" i="15"/>
  <c r="E5376" i="15"/>
  <c r="E5377" i="15"/>
  <c r="E5378" i="15"/>
  <c r="E5379" i="15"/>
  <c r="E5380" i="15"/>
  <c r="E5381" i="15"/>
  <c r="E5382" i="15"/>
  <c r="E5383" i="15"/>
  <c r="E5384" i="15"/>
  <c r="E5385" i="15"/>
  <c r="E5386" i="15"/>
  <c r="E5387" i="15"/>
  <c r="E5388" i="15"/>
  <c r="E5389" i="15"/>
  <c r="E5390" i="15"/>
  <c r="E5391" i="15"/>
  <c r="E5392" i="15"/>
  <c r="E5393" i="15"/>
  <c r="E5394" i="15"/>
  <c r="E5395" i="15"/>
  <c r="E5396" i="15"/>
  <c r="E5397" i="15"/>
  <c r="E5398" i="15"/>
  <c r="E5399" i="15"/>
  <c r="E5400" i="15"/>
  <c r="E5401" i="15"/>
  <c r="E5402" i="15"/>
  <c r="E5403" i="15"/>
  <c r="E5404" i="15"/>
  <c r="E5405" i="15"/>
  <c r="E5406" i="15"/>
  <c r="E5407" i="15"/>
  <c r="E5408" i="15"/>
  <c r="E5409" i="15"/>
  <c r="E5410" i="15"/>
  <c r="E5411" i="15"/>
  <c r="E5412" i="15"/>
  <c r="E5413" i="15"/>
  <c r="E5414" i="15"/>
  <c r="E5415" i="15"/>
  <c r="E5416" i="15"/>
  <c r="E5417" i="15"/>
  <c r="E5418" i="15"/>
  <c r="E5419" i="15"/>
  <c r="E5420" i="15"/>
  <c r="E5421" i="15"/>
  <c r="E5422" i="15"/>
  <c r="E5423" i="15"/>
  <c r="E5424" i="15"/>
  <c r="E5425" i="15"/>
  <c r="E5426" i="15"/>
  <c r="E5427" i="15"/>
  <c r="E5428" i="15"/>
  <c r="E5429" i="15"/>
  <c r="E5430" i="15"/>
  <c r="E5431" i="15"/>
  <c r="E5432" i="15"/>
  <c r="E5433" i="15"/>
  <c r="E5434" i="15"/>
  <c r="E5435" i="15"/>
  <c r="E5436" i="15"/>
  <c r="E5437" i="15"/>
  <c r="E5438" i="15"/>
  <c r="E5439" i="15"/>
  <c r="E5440" i="15"/>
  <c r="E5441" i="15"/>
  <c r="E5442" i="15"/>
  <c r="E5443" i="15"/>
  <c r="E5444" i="15"/>
  <c r="E5445" i="15"/>
  <c r="E5446" i="15"/>
  <c r="E5447" i="15"/>
  <c r="E5448" i="15"/>
  <c r="E5449" i="15"/>
  <c r="E5450" i="15"/>
  <c r="E5451" i="15"/>
  <c r="E5452" i="15"/>
  <c r="E5453" i="15"/>
  <c r="E5454" i="15"/>
  <c r="E5455" i="15"/>
  <c r="E5456" i="15"/>
  <c r="E5457" i="15"/>
  <c r="E5458" i="15"/>
  <c r="E5459" i="15"/>
  <c r="E5460" i="15"/>
  <c r="E5461" i="15"/>
  <c r="E5462" i="15"/>
  <c r="E5463" i="15"/>
  <c r="E5464" i="15"/>
  <c r="E5465" i="15"/>
  <c r="E5466" i="15"/>
  <c r="E5467" i="15"/>
  <c r="E5468" i="15"/>
  <c r="E5469" i="15"/>
  <c r="E5470" i="15"/>
  <c r="E5471" i="15"/>
  <c r="E5472" i="15"/>
  <c r="E5473" i="15"/>
  <c r="E5474" i="15"/>
  <c r="E5475" i="15"/>
  <c r="E5476" i="15"/>
  <c r="E5477" i="15"/>
  <c r="E5478" i="15"/>
  <c r="E5479" i="15"/>
  <c r="E5480" i="15"/>
  <c r="E5481" i="15"/>
  <c r="E5482" i="15"/>
  <c r="E5483" i="15"/>
  <c r="E5484" i="15"/>
  <c r="E5485" i="15"/>
  <c r="E5486" i="15"/>
  <c r="E5487" i="15"/>
  <c r="E5488" i="15"/>
  <c r="E5489" i="15"/>
  <c r="E5490" i="15"/>
  <c r="E5491" i="15"/>
  <c r="E5492" i="15"/>
  <c r="E5493" i="15"/>
  <c r="E5494" i="15"/>
  <c r="E5495" i="15"/>
  <c r="E5496" i="15"/>
  <c r="E5497" i="15"/>
  <c r="E5498" i="15"/>
  <c r="E5499" i="15"/>
  <c r="E5500" i="15"/>
  <c r="E5501" i="15"/>
  <c r="E5502" i="15"/>
  <c r="E5503" i="15"/>
  <c r="E5504" i="15"/>
  <c r="E5505" i="15"/>
  <c r="E5506" i="15"/>
  <c r="E5507" i="15"/>
  <c r="E5508" i="15"/>
  <c r="E5509" i="15"/>
  <c r="E5510" i="15"/>
  <c r="E5511" i="15"/>
  <c r="E5512" i="15"/>
  <c r="E5513" i="15"/>
  <c r="G4945" i="15"/>
  <c r="G4946" i="15"/>
  <c r="G4947" i="15"/>
  <c r="G4948" i="15"/>
  <c r="G4949" i="15"/>
  <c r="G4950" i="15"/>
  <c r="G4951" i="15"/>
  <c r="G4952" i="15"/>
  <c r="G4953" i="15"/>
  <c r="G4954" i="15"/>
  <c r="G4955" i="15"/>
  <c r="G4956" i="15"/>
  <c r="G4957" i="15"/>
  <c r="G4958" i="15"/>
  <c r="G4959" i="15"/>
  <c r="G4960" i="15"/>
  <c r="G4961" i="15"/>
  <c r="G4962" i="15"/>
  <c r="G4963" i="15"/>
  <c r="G4964" i="15"/>
  <c r="G4965" i="15"/>
  <c r="G4966" i="15"/>
  <c r="G4967" i="15"/>
  <c r="G4968" i="15"/>
  <c r="G4969" i="15"/>
  <c r="G4970" i="15"/>
  <c r="G4971" i="15"/>
  <c r="G4972" i="15"/>
  <c r="G4973" i="15"/>
  <c r="G4974" i="15"/>
  <c r="G4975" i="15"/>
  <c r="G4976" i="15"/>
  <c r="G4977" i="15"/>
  <c r="G4978" i="15"/>
  <c r="G4979" i="15"/>
  <c r="G4980" i="15"/>
  <c r="G4981" i="15"/>
  <c r="G4982" i="15"/>
  <c r="G4983" i="15"/>
  <c r="G4984" i="15"/>
  <c r="G4985" i="15"/>
  <c r="G4986" i="15"/>
  <c r="G4987" i="15"/>
  <c r="G4988" i="15"/>
  <c r="G4989" i="15"/>
  <c r="G4990" i="15"/>
  <c r="G4991" i="15"/>
  <c r="G4992" i="15"/>
  <c r="G4993" i="15"/>
  <c r="G4994" i="15"/>
  <c r="G4995" i="15"/>
  <c r="G4996" i="15"/>
  <c r="G4997" i="15"/>
  <c r="G4998" i="15"/>
  <c r="G4999" i="15"/>
  <c r="G5000" i="15"/>
  <c r="G5001" i="15"/>
  <c r="G5002" i="15"/>
  <c r="G5003" i="15"/>
  <c r="G5004" i="15"/>
  <c r="G5005" i="15"/>
  <c r="G5006" i="15"/>
  <c r="G5007" i="15"/>
  <c r="G5008" i="15"/>
  <c r="G5009" i="15"/>
  <c r="G5010" i="15"/>
  <c r="G5011" i="15"/>
  <c r="G5012" i="15"/>
  <c r="G5013" i="15"/>
  <c r="G5014" i="15"/>
  <c r="G5015" i="15"/>
  <c r="G5016" i="15"/>
  <c r="G5017" i="15"/>
  <c r="G5018" i="15"/>
  <c r="G5019" i="15"/>
  <c r="G5020" i="15"/>
  <c r="G5021" i="15"/>
  <c r="G5022" i="15"/>
  <c r="G5023" i="15"/>
  <c r="G5024" i="15"/>
  <c r="G5025" i="15"/>
  <c r="G5026" i="15"/>
  <c r="G5027" i="15"/>
  <c r="G5028" i="15"/>
  <c r="G5029" i="15"/>
  <c r="G5030" i="15"/>
  <c r="G5031" i="15"/>
  <c r="G5032" i="15"/>
  <c r="G5033" i="15"/>
  <c r="G5034" i="15"/>
  <c r="G5035" i="15"/>
  <c r="G5036" i="15"/>
  <c r="G5037" i="15"/>
  <c r="G5038" i="15"/>
  <c r="G5039" i="15"/>
  <c r="G5040" i="15"/>
  <c r="G5041" i="15"/>
  <c r="G5042" i="15"/>
  <c r="G5043" i="15"/>
  <c r="G5044" i="15"/>
  <c r="G5045" i="15"/>
  <c r="G5046" i="15"/>
  <c r="G5047" i="15"/>
  <c r="G5048" i="15"/>
  <c r="G5049" i="15"/>
  <c r="G5050" i="15"/>
  <c r="G5051" i="15"/>
  <c r="G5052" i="15"/>
  <c r="G5053" i="15"/>
  <c r="G5054" i="15"/>
  <c r="G5055" i="15"/>
  <c r="G5056" i="15"/>
  <c r="G5057" i="15"/>
  <c r="G5058" i="15"/>
  <c r="G5059" i="15"/>
  <c r="G5060" i="15"/>
  <c r="G5061" i="15"/>
  <c r="G5062" i="15"/>
  <c r="G5063" i="15"/>
  <c r="G5064" i="15"/>
  <c r="G5065" i="15"/>
  <c r="G5066" i="15"/>
  <c r="G5067" i="15"/>
  <c r="G5068" i="15"/>
  <c r="G5069" i="15"/>
  <c r="G5070" i="15"/>
  <c r="G5071" i="15"/>
  <c r="G5072" i="15"/>
  <c r="G5073" i="15"/>
  <c r="G5074" i="15"/>
  <c r="G5075" i="15"/>
  <c r="G5076" i="15"/>
  <c r="G5077" i="15"/>
  <c r="G5078" i="15"/>
  <c r="G5079" i="15"/>
  <c r="G5080" i="15"/>
  <c r="G5081" i="15"/>
  <c r="G5082" i="15"/>
  <c r="G5083" i="15"/>
  <c r="G5084" i="15"/>
  <c r="G5085" i="15"/>
  <c r="G5086" i="15"/>
  <c r="G5087" i="15"/>
  <c r="G5088" i="15"/>
  <c r="G5089" i="15"/>
  <c r="G5090" i="15"/>
  <c r="G5091" i="15"/>
  <c r="G5092" i="15"/>
  <c r="G5093" i="15"/>
  <c r="G5094" i="15"/>
  <c r="G5095" i="15"/>
  <c r="G5096" i="15"/>
  <c r="G5097" i="15"/>
  <c r="G5098" i="15"/>
  <c r="G5099" i="15"/>
  <c r="G5100" i="15"/>
  <c r="G5101" i="15"/>
  <c r="G5102" i="15"/>
  <c r="G5103" i="15"/>
  <c r="G5104" i="15"/>
  <c r="G5105" i="15"/>
  <c r="G5106" i="15"/>
  <c r="G5107" i="15"/>
  <c r="G5108" i="15"/>
  <c r="G5109" i="15"/>
  <c r="G5110" i="15"/>
  <c r="G5111" i="15"/>
  <c r="G5112" i="15"/>
  <c r="G5113" i="15"/>
  <c r="G5114" i="15"/>
  <c r="G5115" i="15"/>
  <c r="G5116" i="15"/>
  <c r="G5117" i="15"/>
  <c r="G5118" i="15"/>
  <c r="G5119" i="15"/>
  <c r="G5120" i="15"/>
  <c r="G5121" i="15"/>
  <c r="G5122" i="15"/>
  <c r="G5123" i="15"/>
  <c r="G5124" i="15"/>
  <c r="G5125" i="15"/>
  <c r="G5126" i="15"/>
  <c r="G5127" i="15"/>
  <c r="G5128" i="15"/>
  <c r="G5129" i="15"/>
  <c r="G5130" i="15"/>
  <c r="G5131" i="15"/>
  <c r="G5132" i="15"/>
  <c r="G5133" i="15"/>
  <c r="G5134" i="15"/>
  <c r="G5135" i="15"/>
  <c r="G5136" i="15"/>
  <c r="G5137" i="15"/>
  <c r="G5138" i="15"/>
  <c r="G5139" i="15"/>
  <c r="G5140" i="15"/>
  <c r="G5141" i="15"/>
  <c r="G5142" i="15"/>
  <c r="G5143" i="15"/>
  <c r="G5144" i="15"/>
  <c r="G5145" i="15"/>
  <c r="G5146" i="15"/>
  <c r="G5147" i="15"/>
  <c r="G5148" i="15"/>
  <c r="G5149" i="15"/>
  <c r="G5150" i="15"/>
  <c r="G5151" i="15"/>
  <c r="G5152" i="15"/>
  <c r="G5153" i="15"/>
  <c r="G5154" i="15"/>
  <c r="G5155" i="15"/>
  <c r="G5156" i="15"/>
  <c r="G5157" i="15"/>
  <c r="G5158" i="15"/>
  <c r="G5159" i="15"/>
  <c r="G5160" i="15"/>
  <c r="G5161" i="15"/>
  <c r="G5162" i="15"/>
  <c r="G5163" i="15"/>
  <c r="G5164" i="15"/>
  <c r="G5165" i="15"/>
  <c r="G5166" i="15"/>
  <c r="G5167" i="15"/>
  <c r="G5168" i="15"/>
  <c r="G5169" i="15"/>
  <c r="G5170" i="15"/>
  <c r="G5171" i="15"/>
  <c r="G5172" i="15"/>
  <c r="G5173" i="15"/>
  <c r="G5174" i="15"/>
  <c r="G5175" i="15"/>
  <c r="G5176" i="15"/>
  <c r="G5177" i="15"/>
  <c r="G5178" i="15"/>
  <c r="G5179" i="15"/>
  <c r="G5180" i="15"/>
  <c r="G5181" i="15"/>
  <c r="G5182" i="15"/>
  <c r="G5183" i="15"/>
  <c r="G5184" i="15"/>
  <c r="G5185" i="15"/>
  <c r="G5186" i="15"/>
  <c r="G5187" i="15"/>
  <c r="G5188" i="15"/>
  <c r="G5189" i="15"/>
  <c r="G5190" i="15"/>
  <c r="G5191" i="15"/>
  <c r="G5192" i="15"/>
  <c r="G5193" i="15"/>
  <c r="G5194" i="15"/>
  <c r="G5195" i="15"/>
  <c r="G5196" i="15"/>
  <c r="G5197" i="15"/>
  <c r="G5198" i="15"/>
  <c r="G5199" i="15"/>
  <c r="G5200" i="15"/>
  <c r="G5201" i="15"/>
  <c r="G5202" i="15"/>
  <c r="G5203" i="15"/>
  <c r="G5204" i="15"/>
  <c r="G5205" i="15"/>
  <c r="G5206" i="15"/>
  <c r="G5207" i="15"/>
  <c r="G5208" i="15"/>
  <c r="G5209" i="15"/>
  <c r="G5210" i="15"/>
  <c r="G5211" i="15"/>
  <c r="G5212" i="15"/>
  <c r="G5213" i="15"/>
  <c r="G5214" i="15"/>
  <c r="G5215" i="15"/>
  <c r="G5216" i="15"/>
  <c r="G5217" i="15"/>
  <c r="G5218" i="15"/>
  <c r="G5219" i="15"/>
  <c r="G5220" i="15"/>
  <c r="G5221" i="15"/>
  <c r="G5222" i="15"/>
  <c r="G5223" i="15"/>
  <c r="G5224" i="15"/>
  <c r="G5225" i="15"/>
  <c r="G5226" i="15"/>
  <c r="G5227" i="15"/>
  <c r="G5228" i="15"/>
  <c r="G5229" i="15"/>
  <c r="G5230" i="15"/>
  <c r="G5231" i="15"/>
  <c r="G5232" i="15"/>
  <c r="G5233" i="15"/>
  <c r="G5234" i="15"/>
  <c r="G5235" i="15"/>
  <c r="G5236" i="15"/>
  <c r="G5237" i="15"/>
  <c r="G5238" i="15"/>
  <c r="G5239" i="15"/>
  <c r="G5240" i="15"/>
  <c r="G5241" i="15"/>
  <c r="G5242" i="15"/>
  <c r="G5243" i="15"/>
  <c r="G5244" i="15"/>
  <c r="G5245" i="15"/>
  <c r="G5246" i="15"/>
  <c r="G5247" i="15"/>
  <c r="G5248" i="15"/>
  <c r="G5249" i="15"/>
  <c r="G5250" i="15"/>
  <c r="G5251" i="15"/>
  <c r="G5252" i="15"/>
  <c r="G5253" i="15"/>
  <c r="G5254" i="15"/>
  <c r="G5255" i="15"/>
  <c r="G5256" i="15"/>
  <c r="G5257" i="15"/>
  <c r="G5258" i="15"/>
  <c r="G5259" i="15"/>
  <c r="G5260" i="15"/>
  <c r="G5261" i="15"/>
  <c r="G5262" i="15"/>
  <c r="G5263" i="15"/>
  <c r="G5264" i="15"/>
  <c r="G5265" i="15"/>
  <c r="G5266" i="15"/>
  <c r="G5267" i="15"/>
  <c r="G5268" i="15"/>
  <c r="G5269" i="15"/>
  <c r="G5270" i="15"/>
  <c r="G5271" i="15"/>
  <c r="G5272" i="15"/>
  <c r="G5273" i="15"/>
  <c r="G5274" i="15"/>
  <c r="G5275" i="15"/>
  <c r="G5276" i="15"/>
  <c r="G5277" i="15"/>
  <c r="G5278" i="15"/>
  <c r="G5279" i="15"/>
  <c r="G5280" i="15"/>
  <c r="G5281" i="15"/>
  <c r="G5282" i="15"/>
  <c r="G5283" i="15"/>
  <c r="G5284" i="15"/>
  <c r="G5285" i="15"/>
  <c r="G5286" i="15"/>
  <c r="G5287" i="15"/>
  <c r="G5288" i="15"/>
  <c r="G5289" i="15"/>
  <c r="G5290" i="15"/>
  <c r="G5291" i="15"/>
  <c r="G5292" i="15"/>
  <c r="G5293" i="15"/>
  <c r="G5294" i="15"/>
  <c r="G5295" i="15"/>
  <c r="G5296" i="15"/>
  <c r="G5297" i="15"/>
  <c r="G5298" i="15"/>
  <c r="G5299" i="15"/>
  <c r="G5300" i="15"/>
  <c r="G5301" i="15"/>
  <c r="G5302" i="15"/>
  <c r="G5303" i="15"/>
  <c r="G5304" i="15"/>
  <c r="G5305" i="15"/>
  <c r="G5306" i="15"/>
  <c r="G5307" i="15"/>
  <c r="G5308" i="15"/>
  <c r="G5309" i="15"/>
  <c r="G5310" i="15"/>
  <c r="G5311" i="15"/>
  <c r="G5312" i="15"/>
  <c r="G5313" i="15"/>
  <c r="G5314" i="15"/>
  <c r="G5315" i="15"/>
  <c r="G5316" i="15"/>
  <c r="G5317" i="15"/>
  <c r="G5318" i="15"/>
  <c r="G5319" i="15"/>
  <c r="G5320" i="15"/>
  <c r="G5321" i="15"/>
  <c r="G5322" i="15"/>
  <c r="G5323" i="15"/>
  <c r="G5324" i="15"/>
  <c r="G5325" i="15"/>
  <c r="G5326" i="15"/>
  <c r="G5327" i="15"/>
  <c r="G5328" i="15"/>
  <c r="G5329" i="15"/>
  <c r="G5330" i="15"/>
  <c r="G5331" i="15"/>
  <c r="G5332" i="15"/>
  <c r="G5333" i="15"/>
  <c r="G5334" i="15"/>
  <c r="G5335" i="15"/>
  <c r="G5336" i="15"/>
  <c r="G5337" i="15"/>
  <c r="G5338" i="15"/>
  <c r="G5339" i="15"/>
  <c r="G5340" i="15"/>
  <c r="G5341" i="15"/>
  <c r="G5342" i="15"/>
  <c r="G5343" i="15"/>
  <c r="G5344" i="15"/>
  <c r="G5345" i="15"/>
  <c r="G5346" i="15"/>
  <c r="G5347" i="15"/>
  <c r="G5348" i="15"/>
  <c r="G5349" i="15"/>
  <c r="G5350" i="15"/>
  <c r="G5351" i="15"/>
  <c r="G5352" i="15"/>
  <c r="G5353" i="15"/>
  <c r="G5354" i="15"/>
  <c r="G5355" i="15"/>
  <c r="G5356" i="15"/>
  <c r="G5357" i="15"/>
  <c r="G5358" i="15"/>
  <c r="G5359" i="15"/>
  <c r="G5360" i="15"/>
  <c r="G5361" i="15"/>
  <c r="G5362" i="15"/>
  <c r="G5363" i="15"/>
  <c r="G5364" i="15"/>
  <c r="G5365" i="15"/>
  <c r="G5366" i="15"/>
  <c r="G5367" i="15"/>
  <c r="G5368" i="15"/>
  <c r="G5369" i="15"/>
  <c r="G5370" i="15"/>
  <c r="G5371" i="15"/>
  <c r="G5372" i="15"/>
  <c r="G5373" i="15"/>
  <c r="G5374" i="15"/>
  <c r="G5375" i="15"/>
  <c r="G5376" i="15"/>
  <c r="G5377" i="15"/>
  <c r="G5378" i="15"/>
  <c r="G5379" i="15"/>
  <c r="G5380" i="15"/>
  <c r="G5381" i="15"/>
  <c r="G5382" i="15"/>
  <c r="G5383" i="15"/>
  <c r="G5384" i="15"/>
  <c r="G5385" i="15"/>
  <c r="G5386" i="15"/>
  <c r="G5387" i="15"/>
  <c r="G5388" i="15"/>
  <c r="G5389" i="15"/>
  <c r="G5390" i="15"/>
  <c r="G5391" i="15"/>
  <c r="G5392" i="15"/>
  <c r="G5393" i="15"/>
  <c r="G5394" i="15"/>
  <c r="G5395" i="15"/>
  <c r="G5396" i="15"/>
  <c r="G5397" i="15"/>
  <c r="G5398" i="15"/>
  <c r="G5399" i="15"/>
  <c r="G5400" i="15"/>
  <c r="G5401" i="15"/>
  <c r="G5402" i="15"/>
  <c r="G5403" i="15"/>
  <c r="G5404" i="15"/>
  <c r="G5405" i="15"/>
  <c r="G5406" i="15"/>
  <c r="G5407" i="15"/>
  <c r="G5408" i="15"/>
  <c r="G5409" i="15"/>
  <c r="G5410" i="15"/>
  <c r="G5411" i="15"/>
  <c r="G5412" i="15"/>
  <c r="G5413" i="15"/>
  <c r="G5414" i="15"/>
  <c r="G5415" i="15"/>
  <c r="G5416" i="15"/>
  <c r="G5417" i="15"/>
  <c r="G5418" i="15"/>
  <c r="G5419" i="15"/>
  <c r="G5420" i="15"/>
  <c r="G5421" i="15"/>
  <c r="G5422" i="15"/>
  <c r="G5423" i="15"/>
  <c r="G5424" i="15"/>
  <c r="G5425" i="15"/>
  <c r="G5426" i="15"/>
  <c r="G5427" i="15"/>
  <c r="G5428" i="15"/>
  <c r="G5429" i="15"/>
  <c r="G5430" i="15"/>
  <c r="G5431" i="15"/>
  <c r="G5432" i="15"/>
  <c r="G5433" i="15"/>
  <c r="G5434" i="15"/>
  <c r="G5435" i="15"/>
  <c r="G5436" i="15"/>
  <c r="G5437" i="15"/>
  <c r="G5438" i="15"/>
  <c r="G5439" i="15"/>
  <c r="G5440" i="15"/>
  <c r="G5441" i="15"/>
  <c r="G5442" i="15"/>
  <c r="G5443" i="15"/>
  <c r="G5444" i="15"/>
  <c r="G5445" i="15"/>
  <c r="G5446" i="15"/>
  <c r="G5447" i="15"/>
  <c r="G5448" i="15"/>
  <c r="G5449" i="15"/>
  <c r="G5450" i="15"/>
  <c r="G5451" i="15"/>
  <c r="G5452" i="15"/>
  <c r="G5453" i="15"/>
  <c r="G5454" i="15"/>
  <c r="G5455" i="15"/>
  <c r="G5456" i="15"/>
  <c r="G5457" i="15"/>
  <c r="G5458" i="15"/>
  <c r="G5459" i="15"/>
  <c r="G5460" i="15"/>
  <c r="G5461" i="15"/>
  <c r="G5462" i="15"/>
  <c r="G5463" i="15"/>
  <c r="G5464" i="15"/>
  <c r="G5465" i="15"/>
  <c r="G5466" i="15"/>
  <c r="G5467" i="15"/>
  <c r="G5468" i="15"/>
  <c r="G5469" i="15"/>
  <c r="G5470" i="15"/>
  <c r="G5471" i="15"/>
  <c r="G5472" i="15"/>
  <c r="G5473" i="15"/>
  <c r="G5474" i="15"/>
  <c r="G5475" i="15"/>
  <c r="G5476" i="15"/>
  <c r="G5477" i="15"/>
  <c r="G5478" i="15"/>
  <c r="G5479" i="15"/>
  <c r="G5480" i="15"/>
  <c r="G5481" i="15"/>
  <c r="G5482" i="15"/>
  <c r="G5483" i="15"/>
  <c r="G5484" i="15"/>
  <c r="G5485" i="15"/>
  <c r="G5486" i="15"/>
  <c r="G5487" i="15"/>
  <c r="G5488" i="15"/>
  <c r="G5489" i="15"/>
  <c r="G5490" i="15"/>
  <c r="G5491" i="15"/>
  <c r="G5492" i="15"/>
  <c r="G5493" i="15"/>
  <c r="G5494" i="15"/>
  <c r="G5495" i="15"/>
  <c r="G5496" i="15"/>
  <c r="G5497" i="15"/>
  <c r="G5498" i="15"/>
  <c r="G5499" i="15"/>
  <c r="G5500" i="15"/>
  <c r="G5501" i="15"/>
  <c r="G5502" i="15"/>
  <c r="G5503" i="15"/>
  <c r="G5504" i="15"/>
  <c r="G5505" i="15"/>
  <c r="G5506" i="15"/>
  <c r="G5507" i="15"/>
  <c r="G5508" i="15"/>
  <c r="G5509" i="15"/>
  <c r="G5510" i="15"/>
  <c r="G5511" i="15"/>
  <c r="G5512" i="15"/>
  <c r="G5513" i="15"/>
  <c r="A3378" i="15"/>
  <c r="A3379" i="15"/>
  <c r="A3380" i="15"/>
  <c r="A3381" i="15"/>
  <c r="A3382" i="15"/>
  <c r="A3383" i="15"/>
  <c r="A3384" i="15"/>
  <c r="A3385" i="15"/>
  <c r="A3386" i="15"/>
  <c r="A3387" i="15"/>
  <c r="A3388" i="15"/>
  <c r="A3389" i="15"/>
  <c r="A3390" i="15"/>
  <c r="A3391" i="15"/>
  <c r="A3392" i="15"/>
  <c r="A3393" i="15"/>
  <c r="A3394" i="15"/>
  <c r="A3395" i="15"/>
  <c r="A3396" i="15"/>
  <c r="A3397" i="15"/>
  <c r="A3398" i="15"/>
  <c r="A3399" i="15"/>
  <c r="A3400" i="15"/>
  <c r="A3401" i="15"/>
  <c r="A3402" i="15"/>
  <c r="A3403" i="15"/>
  <c r="A3404" i="15"/>
  <c r="A3405" i="15"/>
  <c r="A3406" i="15"/>
  <c r="A3407" i="15"/>
  <c r="A3408" i="15"/>
  <c r="A3409" i="15"/>
  <c r="A3410" i="15"/>
  <c r="A3411" i="15"/>
  <c r="A3412" i="15"/>
  <c r="A3413" i="15"/>
  <c r="A3414" i="15"/>
  <c r="A3415" i="15"/>
  <c r="A3416" i="15"/>
  <c r="A3417" i="15"/>
  <c r="A3418" i="15"/>
  <c r="A3419" i="15"/>
  <c r="A3420" i="15"/>
  <c r="A3421" i="15"/>
  <c r="A3422" i="15"/>
  <c r="A3423" i="15"/>
  <c r="A3424" i="15"/>
  <c r="A3425" i="15"/>
  <c r="A3426" i="15"/>
  <c r="A3427" i="15"/>
  <c r="A3428" i="15"/>
  <c r="A3429" i="15"/>
  <c r="A3430" i="15"/>
  <c r="A3431" i="15"/>
  <c r="A3432" i="15"/>
  <c r="A3433" i="15"/>
  <c r="A3434" i="15"/>
  <c r="A3435" i="15"/>
  <c r="A3436" i="15"/>
  <c r="A3437" i="15"/>
  <c r="A3438" i="15"/>
  <c r="A3439" i="15"/>
  <c r="A3440" i="15"/>
  <c r="A3441" i="15"/>
  <c r="A3442" i="15"/>
  <c r="A3443" i="15"/>
  <c r="A3444" i="15"/>
  <c r="A3445" i="15"/>
  <c r="A3446" i="15"/>
  <c r="A3447" i="15"/>
  <c r="A3448" i="15"/>
  <c r="A3449" i="15"/>
  <c r="A3450" i="15"/>
  <c r="A3451" i="15"/>
  <c r="A3452" i="15"/>
  <c r="A3453" i="15"/>
  <c r="A3454" i="15"/>
  <c r="A3455" i="15"/>
  <c r="A3456" i="15"/>
  <c r="A3457" i="15"/>
  <c r="A3458" i="15"/>
  <c r="A3459" i="15"/>
  <c r="A3460" i="15"/>
  <c r="A3461" i="15"/>
  <c r="A3462" i="15"/>
  <c r="A3463" i="15"/>
  <c r="A3464" i="15"/>
  <c r="A3465" i="15"/>
  <c r="A3466" i="15"/>
  <c r="A3467" i="15"/>
  <c r="A3468" i="15"/>
  <c r="A3469" i="15"/>
  <c r="A3470" i="15"/>
  <c r="A3471" i="15"/>
  <c r="A3472" i="15"/>
  <c r="A3473" i="15"/>
  <c r="A3474" i="15"/>
  <c r="A3475" i="15"/>
  <c r="A3476" i="15"/>
  <c r="A3477" i="15"/>
  <c r="A3478" i="15"/>
  <c r="A3479" i="15"/>
  <c r="A3480" i="15"/>
  <c r="A3481" i="15"/>
  <c r="A3482" i="15"/>
  <c r="A3483" i="15"/>
  <c r="A3484" i="15"/>
  <c r="A3485" i="15"/>
  <c r="A3486" i="15"/>
  <c r="A3487" i="15"/>
  <c r="A3488" i="15"/>
  <c r="A3489" i="15"/>
  <c r="A3490" i="15"/>
  <c r="A3491" i="15"/>
  <c r="A3492" i="15"/>
  <c r="A3493" i="15"/>
  <c r="A3494" i="15"/>
  <c r="A3495" i="15"/>
  <c r="A3496" i="15"/>
  <c r="A3497" i="15"/>
  <c r="A3498" i="15"/>
  <c r="A3499" i="15"/>
  <c r="A3500" i="15"/>
  <c r="A3501" i="15"/>
  <c r="A3502" i="15"/>
  <c r="A3503" i="15"/>
  <c r="A3504" i="15"/>
  <c r="A3505" i="15"/>
  <c r="A3506" i="15"/>
  <c r="A3507" i="15"/>
  <c r="A3508" i="15"/>
  <c r="A3509" i="15"/>
  <c r="A3510" i="15"/>
  <c r="A3511" i="15"/>
  <c r="A3512" i="15"/>
  <c r="A3513" i="15"/>
  <c r="A3514" i="15"/>
  <c r="A3515" i="15"/>
  <c r="A3516" i="15"/>
  <c r="A3517" i="15"/>
  <c r="A3518" i="15"/>
  <c r="A3519" i="15"/>
  <c r="A3520" i="15"/>
  <c r="A3521" i="15"/>
  <c r="A3522" i="15"/>
  <c r="A3523" i="15"/>
  <c r="A3524" i="15"/>
  <c r="A3525" i="15"/>
  <c r="A3526" i="15"/>
  <c r="A3527" i="15"/>
  <c r="A3528" i="15"/>
  <c r="A3529" i="15"/>
  <c r="A3530" i="15"/>
  <c r="A3531" i="15"/>
  <c r="A3532" i="15"/>
  <c r="A3533" i="15"/>
  <c r="A3534" i="15"/>
  <c r="A3535" i="15"/>
  <c r="A3536" i="15"/>
  <c r="A3537" i="15"/>
  <c r="A3538" i="15"/>
  <c r="A3539" i="15"/>
  <c r="A3540" i="15"/>
  <c r="A3541" i="15"/>
  <c r="A3542" i="15"/>
  <c r="A3543" i="15"/>
  <c r="A3544" i="15"/>
  <c r="A3545" i="15"/>
  <c r="A3546" i="15"/>
  <c r="A3547" i="15"/>
  <c r="A3548" i="15"/>
  <c r="A3549" i="15"/>
  <c r="A3550" i="15"/>
  <c r="A3551" i="15"/>
  <c r="A3552" i="15"/>
  <c r="A3553" i="15"/>
  <c r="A3554" i="15"/>
  <c r="A3555" i="15"/>
  <c r="A3556" i="15"/>
  <c r="A3557" i="15"/>
  <c r="A3558" i="15"/>
  <c r="A3559" i="15"/>
  <c r="A3560" i="15"/>
  <c r="A3561" i="15"/>
  <c r="A3562" i="15"/>
  <c r="A3563" i="15"/>
  <c r="A3564" i="15"/>
  <c r="A3565" i="15"/>
  <c r="A3566" i="15"/>
  <c r="A3567" i="15"/>
  <c r="A3568" i="15"/>
  <c r="A3569" i="15"/>
  <c r="A3570" i="15"/>
  <c r="A3571" i="15"/>
  <c r="A3572" i="15"/>
  <c r="A3573" i="15"/>
  <c r="A3574" i="15"/>
  <c r="A3575" i="15"/>
  <c r="A3576" i="15"/>
  <c r="A3577" i="15"/>
  <c r="A3578" i="15"/>
  <c r="A3579" i="15"/>
  <c r="A3580" i="15"/>
  <c r="A3581" i="15"/>
  <c r="A3582" i="15"/>
  <c r="A3583" i="15"/>
  <c r="A3584" i="15"/>
  <c r="A3585" i="15"/>
  <c r="A3586" i="15"/>
  <c r="A3587" i="15"/>
  <c r="A3588" i="15"/>
  <c r="A3589" i="15"/>
  <c r="A3590" i="15"/>
  <c r="A3591" i="15"/>
  <c r="A3592" i="15"/>
  <c r="A3593" i="15"/>
  <c r="A3594" i="15"/>
  <c r="A3595" i="15"/>
  <c r="A3596" i="15"/>
  <c r="A3597" i="15"/>
  <c r="A3598" i="15"/>
  <c r="A3599" i="15"/>
  <c r="A3600" i="15"/>
  <c r="A3601" i="15"/>
  <c r="A3602" i="15"/>
  <c r="A3603" i="15"/>
  <c r="A3604" i="15"/>
  <c r="A3605" i="15"/>
  <c r="A3606" i="15"/>
  <c r="A3607" i="15"/>
  <c r="A3608" i="15"/>
  <c r="A3609" i="15"/>
  <c r="A3610" i="15"/>
  <c r="A3611" i="15"/>
  <c r="A3612" i="15"/>
  <c r="A3613" i="15"/>
  <c r="A3614" i="15"/>
  <c r="A3615" i="15"/>
  <c r="A3616" i="15"/>
  <c r="A3617" i="15"/>
  <c r="A3618" i="15"/>
  <c r="A3619" i="15"/>
  <c r="A3620" i="15"/>
  <c r="A3621" i="15"/>
  <c r="A3622" i="15"/>
  <c r="A3623" i="15"/>
  <c r="A3624" i="15"/>
  <c r="A3625" i="15"/>
  <c r="A3626" i="15"/>
  <c r="A3627" i="15"/>
  <c r="A3628" i="15"/>
  <c r="A3629" i="15"/>
  <c r="A3630" i="15"/>
  <c r="A3631" i="15"/>
  <c r="A3632" i="15"/>
  <c r="A3633" i="15"/>
  <c r="A3634" i="15"/>
  <c r="A3635" i="15"/>
  <c r="A3636" i="15"/>
  <c r="A3637" i="15"/>
  <c r="A3638" i="15"/>
  <c r="A3639" i="15"/>
  <c r="A3640" i="15"/>
  <c r="A3641" i="15"/>
  <c r="A3642" i="15"/>
  <c r="A3643" i="15"/>
  <c r="A3644" i="15"/>
  <c r="A3645" i="15"/>
  <c r="A3646" i="15"/>
  <c r="A3647" i="15"/>
  <c r="A3648" i="15"/>
  <c r="A3649" i="15"/>
  <c r="A3650" i="15"/>
  <c r="A3651" i="15"/>
  <c r="A3652" i="15"/>
  <c r="A3653" i="15"/>
  <c r="A3654" i="15"/>
  <c r="A3655" i="15"/>
  <c r="A3656" i="15"/>
  <c r="A3657" i="15"/>
  <c r="A3658" i="15"/>
  <c r="A3659" i="15"/>
  <c r="A3660" i="15"/>
  <c r="A3661" i="15"/>
  <c r="A3662" i="15"/>
  <c r="A3663" i="15"/>
  <c r="A3664" i="15"/>
  <c r="A3665" i="15"/>
  <c r="A3666" i="15"/>
  <c r="A3667" i="15"/>
  <c r="A3668" i="15"/>
  <c r="A3669" i="15"/>
  <c r="A3670" i="15"/>
  <c r="A3671" i="15"/>
  <c r="A3672" i="15"/>
  <c r="A3673" i="15"/>
  <c r="A3674" i="15"/>
  <c r="A3675" i="15"/>
  <c r="A3676" i="15"/>
  <c r="A3677" i="15"/>
  <c r="A3678" i="15"/>
  <c r="A3679" i="15"/>
  <c r="A3680" i="15"/>
  <c r="A3681" i="15"/>
  <c r="A3682" i="15"/>
  <c r="A3683" i="15"/>
  <c r="A3684" i="15"/>
  <c r="A3685" i="15"/>
  <c r="A3686" i="15"/>
  <c r="A3687" i="15"/>
  <c r="A3688" i="15"/>
  <c r="A3689" i="15"/>
  <c r="A3690" i="15"/>
  <c r="A3691" i="15"/>
  <c r="A3692" i="15"/>
  <c r="A3693" i="15"/>
  <c r="A3694" i="15"/>
  <c r="A3695" i="15"/>
  <c r="A3696" i="15"/>
  <c r="A3697" i="15"/>
  <c r="A3698" i="15"/>
  <c r="A3699" i="15"/>
  <c r="A3700" i="15"/>
  <c r="A3701" i="15"/>
  <c r="A3702" i="15"/>
  <c r="A3703" i="15"/>
  <c r="A3704" i="15"/>
  <c r="A3705" i="15"/>
  <c r="A3706" i="15"/>
  <c r="A3707" i="15"/>
  <c r="A3708" i="15"/>
  <c r="A3709" i="15"/>
  <c r="A3710" i="15"/>
  <c r="A3711" i="15"/>
  <c r="A3712" i="15"/>
  <c r="A3713" i="15"/>
  <c r="A3714" i="15"/>
  <c r="A3715" i="15"/>
  <c r="A3716" i="15"/>
  <c r="A3717" i="15"/>
  <c r="A3718" i="15"/>
  <c r="A3719" i="15"/>
  <c r="A3720" i="15"/>
  <c r="A3721" i="15"/>
  <c r="A3722" i="15"/>
  <c r="A3723" i="15"/>
  <c r="A3724" i="15"/>
  <c r="A3725" i="15"/>
  <c r="A3726" i="15"/>
  <c r="A3727" i="15"/>
  <c r="A3728" i="15"/>
  <c r="A3729" i="15"/>
  <c r="A3730" i="15"/>
  <c r="A3731" i="15"/>
  <c r="A3732" i="15"/>
  <c r="A3733" i="15"/>
  <c r="A3734" i="15"/>
  <c r="A3735" i="15"/>
  <c r="A3736" i="15"/>
  <c r="A3737" i="15"/>
  <c r="A3738" i="15"/>
  <c r="A3739" i="15"/>
  <c r="A3740" i="15"/>
  <c r="A3741" i="15"/>
  <c r="A3742" i="15"/>
  <c r="A3743" i="15"/>
  <c r="A3744" i="15"/>
  <c r="A3745" i="15"/>
  <c r="A3746" i="15"/>
  <c r="A3747" i="15"/>
  <c r="A3748" i="15"/>
  <c r="A3749" i="15"/>
  <c r="A3750" i="15"/>
  <c r="A3751" i="15"/>
  <c r="A3752" i="15"/>
  <c r="A3753" i="15"/>
  <c r="A3754" i="15"/>
  <c r="A3755" i="15"/>
  <c r="A3756" i="15"/>
  <c r="A3757" i="15"/>
  <c r="A3758" i="15"/>
  <c r="A3759" i="15"/>
  <c r="A3760" i="15"/>
  <c r="A3761" i="15"/>
  <c r="A3762" i="15"/>
  <c r="A3763" i="15"/>
  <c r="A3764" i="15"/>
  <c r="A3765" i="15"/>
  <c r="A3766" i="15"/>
  <c r="A3767" i="15"/>
  <c r="A3768" i="15"/>
  <c r="A3769" i="15"/>
  <c r="A3770" i="15"/>
  <c r="A3771" i="15"/>
  <c r="A3772" i="15"/>
  <c r="A3773" i="15"/>
  <c r="A3774" i="15"/>
  <c r="A3775" i="15"/>
  <c r="A3776" i="15"/>
  <c r="A3777" i="15"/>
  <c r="A3778" i="15"/>
  <c r="A3779" i="15"/>
  <c r="A3780" i="15"/>
  <c r="A3781" i="15"/>
  <c r="A3782" i="15"/>
  <c r="A3783" i="15"/>
  <c r="A3784" i="15"/>
  <c r="A3785" i="15"/>
  <c r="A3786" i="15"/>
  <c r="A3787" i="15"/>
  <c r="A3788" i="15"/>
  <c r="A3789" i="15"/>
  <c r="A3790" i="15"/>
  <c r="A3791" i="15"/>
  <c r="A3792" i="15"/>
  <c r="A3793" i="15"/>
  <c r="A3794" i="15"/>
  <c r="A3795" i="15"/>
  <c r="A3796" i="15"/>
  <c r="A3797" i="15"/>
  <c r="A3798" i="15"/>
  <c r="A3799" i="15"/>
  <c r="A3800" i="15"/>
  <c r="A3801" i="15"/>
  <c r="A3802" i="15"/>
  <c r="A3803" i="15"/>
  <c r="A3804" i="15"/>
  <c r="A3805" i="15"/>
  <c r="A3806" i="15"/>
  <c r="A3807" i="15"/>
  <c r="A3808" i="15"/>
  <c r="A3809" i="15"/>
  <c r="A3810" i="15"/>
  <c r="A3811" i="15"/>
  <c r="A3812" i="15"/>
  <c r="A3813" i="15"/>
  <c r="A3814" i="15"/>
  <c r="A3815" i="15"/>
  <c r="A3816" i="15"/>
  <c r="A3817" i="15"/>
  <c r="A3818" i="15"/>
  <c r="A3819" i="15"/>
  <c r="A3820" i="15"/>
  <c r="A3821" i="15"/>
  <c r="A3822" i="15"/>
  <c r="A3823" i="15"/>
  <c r="A3824" i="15"/>
  <c r="A3825" i="15"/>
  <c r="A3826" i="15"/>
  <c r="A3827" i="15"/>
  <c r="A3828" i="15"/>
  <c r="A3829" i="15"/>
  <c r="A3830" i="15"/>
  <c r="A3831" i="15"/>
  <c r="A3832" i="15"/>
  <c r="A3833" i="15"/>
  <c r="A3834" i="15"/>
  <c r="A3835" i="15"/>
  <c r="A3836" i="15"/>
  <c r="A3837" i="15"/>
  <c r="A3838" i="15"/>
  <c r="A3839" i="15"/>
  <c r="A3840" i="15"/>
  <c r="A3841" i="15"/>
  <c r="A3842" i="15"/>
  <c r="A3843" i="15"/>
  <c r="A3844" i="15"/>
  <c r="A3845" i="15"/>
  <c r="A3846" i="15"/>
  <c r="A3847" i="15"/>
  <c r="A3848" i="15"/>
  <c r="A3849" i="15"/>
  <c r="A3850" i="15"/>
  <c r="A3851" i="15"/>
  <c r="A3852" i="15"/>
  <c r="A3853" i="15"/>
  <c r="A3854" i="15"/>
  <c r="A3855" i="15"/>
  <c r="A3856" i="15"/>
  <c r="A3857" i="15"/>
  <c r="A3858" i="15"/>
  <c r="A3859" i="15"/>
  <c r="A3860" i="15"/>
  <c r="A3861" i="15"/>
  <c r="A3862" i="15"/>
  <c r="A3863" i="15"/>
  <c r="A3864" i="15"/>
  <c r="A3865" i="15"/>
  <c r="A3866" i="15"/>
  <c r="A3867" i="15"/>
  <c r="A3868" i="15"/>
  <c r="A3869" i="15"/>
  <c r="A3870" i="15"/>
  <c r="A3871" i="15"/>
  <c r="A3872" i="15"/>
  <c r="A3873" i="15"/>
  <c r="A3874" i="15"/>
  <c r="A3875" i="15"/>
  <c r="A3876" i="15"/>
  <c r="A3877" i="15"/>
  <c r="A3878" i="15"/>
  <c r="A3879" i="15"/>
  <c r="A3880" i="15"/>
  <c r="A3881" i="15"/>
  <c r="A3882" i="15"/>
  <c r="A3883" i="15"/>
  <c r="A3884" i="15"/>
  <c r="A3885" i="15"/>
  <c r="A3886" i="15"/>
  <c r="A3887" i="15"/>
  <c r="A3888" i="15"/>
  <c r="A3889" i="15"/>
  <c r="A3890" i="15"/>
  <c r="A3891" i="15"/>
  <c r="A3892" i="15"/>
  <c r="A3893" i="15"/>
  <c r="A3894" i="15"/>
  <c r="A3895" i="15"/>
  <c r="A3896" i="15"/>
  <c r="A3897" i="15"/>
  <c r="A3898" i="15"/>
  <c r="A3899" i="15"/>
  <c r="A3900" i="15"/>
  <c r="A3901" i="15"/>
  <c r="A3902" i="15"/>
  <c r="A3903" i="15"/>
  <c r="A3904" i="15"/>
  <c r="A3905" i="15"/>
  <c r="A3906" i="15"/>
  <c r="A3907" i="15"/>
  <c r="A3908" i="15"/>
  <c r="A3909" i="15"/>
  <c r="A3910" i="15"/>
  <c r="A3911" i="15"/>
  <c r="A3912" i="15"/>
  <c r="A3913" i="15"/>
  <c r="A3914" i="15"/>
  <c r="A3915" i="15"/>
  <c r="A3916" i="15"/>
  <c r="A3917" i="15"/>
  <c r="A3918" i="15"/>
  <c r="A3919" i="15"/>
  <c r="A3920" i="15"/>
  <c r="A3921" i="15"/>
  <c r="A3922" i="15"/>
  <c r="A3923" i="15"/>
  <c r="A3924" i="15"/>
  <c r="A3925" i="15"/>
  <c r="A3926" i="15"/>
  <c r="A3927" i="15"/>
  <c r="A3928" i="15"/>
  <c r="A3929" i="15"/>
  <c r="A3930" i="15"/>
  <c r="A3931" i="15"/>
  <c r="A3932" i="15"/>
  <c r="A3933" i="15"/>
  <c r="A3934" i="15"/>
  <c r="A3935" i="15"/>
  <c r="A3936" i="15"/>
  <c r="A3937" i="15"/>
  <c r="A3938" i="15"/>
  <c r="A3939" i="15"/>
  <c r="A3940" i="15"/>
  <c r="A3941" i="15"/>
  <c r="A3942" i="15"/>
  <c r="A3943" i="15"/>
  <c r="A3944" i="15"/>
  <c r="A3945" i="15"/>
  <c r="A3946" i="15"/>
  <c r="A3947" i="15"/>
  <c r="A3948" i="15"/>
  <c r="A3949" i="15"/>
  <c r="A3950" i="15"/>
  <c r="A3951" i="15"/>
  <c r="A3952" i="15"/>
  <c r="A3953" i="15"/>
  <c r="A3954" i="15"/>
  <c r="A3955" i="15"/>
  <c r="A3956" i="15"/>
  <c r="A3957" i="15"/>
  <c r="A3958" i="15"/>
  <c r="A3959" i="15"/>
  <c r="A3960" i="15"/>
  <c r="A3961" i="15"/>
  <c r="A3962" i="15"/>
  <c r="A3963" i="15"/>
  <c r="A3964" i="15"/>
  <c r="A3965" i="15"/>
  <c r="A3966" i="15"/>
  <c r="A3967" i="15"/>
  <c r="A3968" i="15"/>
  <c r="A3969" i="15"/>
  <c r="A3970" i="15"/>
  <c r="A3971" i="15"/>
  <c r="A3972" i="15"/>
  <c r="A3973" i="15"/>
  <c r="A3974" i="15"/>
  <c r="A3975" i="15"/>
  <c r="A3976" i="15"/>
  <c r="A3977" i="15"/>
  <c r="A3978" i="15"/>
  <c r="A3979" i="15"/>
  <c r="A3980" i="15"/>
  <c r="A3981" i="15"/>
  <c r="A3982" i="15"/>
  <c r="A3983" i="15"/>
  <c r="A3984" i="15"/>
  <c r="A3985" i="15"/>
  <c r="A3986" i="15"/>
  <c r="A3987" i="15"/>
  <c r="A3988" i="15"/>
  <c r="A3989" i="15"/>
  <c r="A3990" i="15"/>
  <c r="A3991" i="15"/>
  <c r="A3992" i="15"/>
  <c r="A3993" i="15"/>
  <c r="A3994" i="15"/>
  <c r="A3995" i="15"/>
  <c r="A3996" i="15"/>
  <c r="A3997" i="15"/>
  <c r="A3998" i="15"/>
  <c r="A3999" i="15"/>
  <c r="A4000" i="15"/>
  <c r="A4001" i="15"/>
  <c r="A4002" i="15"/>
  <c r="A4003" i="15"/>
  <c r="A4004" i="15"/>
  <c r="A4005" i="15"/>
  <c r="A4006" i="15"/>
  <c r="A4007" i="15"/>
  <c r="A4008" i="15"/>
  <c r="A4009" i="15"/>
  <c r="A4010" i="15"/>
  <c r="A4011" i="15"/>
  <c r="A4012" i="15"/>
  <c r="A4013" i="15"/>
  <c r="A4014" i="15"/>
  <c r="A4015" i="15"/>
  <c r="A4016" i="15"/>
  <c r="A4017" i="15"/>
  <c r="A4018" i="15"/>
  <c r="A4019" i="15"/>
  <c r="A4020" i="15"/>
  <c r="A4021" i="15"/>
  <c r="A4022" i="15"/>
  <c r="A4023" i="15"/>
  <c r="A4024" i="15"/>
  <c r="A4025" i="15"/>
  <c r="A4026" i="15"/>
  <c r="A4027" i="15"/>
  <c r="A4028" i="15"/>
  <c r="A4029" i="15"/>
  <c r="A4030" i="15"/>
  <c r="A4031" i="15"/>
  <c r="A4032" i="15"/>
  <c r="A4033" i="15"/>
  <c r="A4034" i="15"/>
  <c r="A4035" i="15"/>
  <c r="A4036" i="15"/>
  <c r="A4037" i="15"/>
  <c r="A4038" i="15"/>
  <c r="A4039" i="15"/>
  <c r="A4040" i="15"/>
  <c r="A4041" i="15"/>
  <c r="A4042" i="15"/>
  <c r="A4043" i="15"/>
  <c r="A4044" i="15"/>
  <c r="A4045" i="15"/>
  <c r="A4046" i="15"/>
  <c r="A4047" i="15"/>
  <c r="A4048" i="15"/>
  <c r="A4049" i="15"/>
  <c r="A4050" i="15"/>
  <c r="A4051" i="15"/>
  <c r="A4052" i="15"/>
  <c r="A4053" i="15"/>
  <c r="A4054" i="15"/>
  <c r="A4055" i="15"/>
  <c r="A4056" i="15"/>
  <c r="A4057" i="15"/>
  <c r="A4058" i="15"/>
  <c r="A4059" i="15"/>
  <c r="A4060" i="15"/>
  <c r="A4061" i="15"/>
  <c r="A4062" i="15"/>
  <c r="A4063" i="15"/>
  <c r="A4064" i="15"/>
  <c r="A4065" i="15"/>
  <c r="A4066" i="15"/>
  <c r="A4067" i="15"/>
  <c r="A4068" i="15"/>
  <c r="A4069" i="15"/>
  <c r="A4070" i="15"/>
  <c r="A4071" i="15"/>
  <c r="A4072" i="15"/>
  <c r="A4073" i="15"/>
  <c r="A4074" i="15"/>
  <c r="A4075" i="15"/>
  <c r="A4076" i="15"/>
  <c r="A4077" i="15"/>
  <c r="A4078" i="15"/>
  <c r="A4079" i="15"/>
  <c r="A4080" i="15"/>
  <c r="A4081" i="15"/>
  <c r="A4082" i="15"/>
  <c r="A4083" i="15"/>
  <c r="A4084" i="15"/>
  <c r="A4085" i="15"/>
  <c r="A4086" i="15"/>
  <c r="A4087" i="15"/>
  <c r="A4088" i="15"/>
  <c r="A4089" i="15"/>
  <c r="A4090" i="15"/>
  <c r="A4091" i="15"/>
  <c r="A4092" i="15"/>
  <c r="A4093" i="15"/>
  <c r="A4094" i="15"/>
  <c r="A4095" i="15"/>
  <c r="A4096" i="15"/>
  <c r="A4097" i="15"/>
  <c r="A4098" i="15"/>
  <c r="A4099" i="15"/>
  <c r="A4100" i="15"/>
  <c r="A4101" i="15"/>
  <c r="A4102" i="15"/>
  <c r="A4103" i="15"/>
  <c r="A4104" i="15"/>
  <c r="A4105" i="15"/>
  <c r="A4106" i="15"/>
  <c r="A4107" i="15"/>
  <c r="A4108" i="15"/>
  <c r="A4109" i="15"/>
  <c r="A4110" i="15"/>
  <c r="A4111" i="15"/>
  <c r="A4112" i="15"/>
  <c r="A4113" i="15"/>
  <c r="A4114" i="15"/>
  <c r="A4115" i="15"/>
  <c r="A4116" i="15"/>
  <c r="A4117" i="15"/>
  <c r="A4118" i="15"/>
  <c r="A4119" i="15"/>
  <c r="A4120" i="15"/>
  <c r="A4121" i="15"/>
  <c r="A4122" i="15"/>
  <c r="A4123" i="15"/>
  <c r="A4124" i="15"/>
  <c r="A4125" i="15"/>
  <c r="A4126" i="15"/>
  <c r="A4127" i="15"/>
  <c r="A4128" i="15"/>
  <c r="A4129" i="15"/>
  <c r="A4130" i="15"/>
  <c r="A4131" i="15"/>
  <c r="A4132" i="15"/>
  <c r="A4133" i="15"/>
  <c r="A4134" i="15"/>
  <c r="A4135" i="15"/>
  <c r="A4136" i="15"/>
  <c r="A4137" i="15"/>
  <c r="A4138" i="15"/>
  <c r="A4139" i="15"/>
  <c r="A4140" i="15"/>
  <c r="A4141" i="15"/>
  <c r="A4142" i="15"/>
  <c r="A4143" i="15"/>
  <c r="A4144" i="15"/>
  <c r="A4145" i="15"/>
  <c r="A4146" i="15"/>
  <c r="A4147" i="15"/>
  <c r="A4148" i="15"/>
  <c r="A4149" i="15"/>
  <c r="A4150" i="15"/>
  <c r="A4151" i="15"/>
  <c r="A4152" i="15"/>
  <c r="A4153" i="15"/>
  <c r="A4154" i="15"/>
  <c r="A4155" i="15"/>
  <c r="A4156" i="15"/>
  <c r="A4157" i="15"/>
  <c r="A4158" i="15"/>
  <c r="A4159" i="15"/>
  <c r="A4160" i="15"/>
  <c r="A4161" i="15"/>
  <c r="A4162" i="15"/>
  <c r="A4163" i="15"/>
  <c r="A4164" i="15"/>
  <c r="A4165" i="15"/>
  <c r="A4166" i="15"/>
  <c r="A4167" i="15"/>
  <c r="A4168" i="15"/>
  <c r="A4169" i="15"/>
  <c r="A4170" i="15"/>
  <c r="A4171" i="15"/>
  <c r="A4172" i="15"/>
  <c r="A4173" i="15"/>
  <c r="A4174" i="15"/>
  <c r="A4175" i="15"/>
  <c r="A4176" i="15"/>
  <c r="A4177" i="15"/>
  <c r="A4178" i="15"/>
  <c r="A4179" i="15"/>
  <c r="A4180" i="15"/>
  <c r="A4181" i="15"/>
  <c r="A4182" i="15"/>
  <c r="A4183" i="15"/>
  <c r="A4184" i="15"/>
  <c r="A4185" i="15"/>
  <c r="A4186" i="15"/>
  <c r="A4187" i="15"/>
  <c r="A4188" i="15"/>
  <c r="A4189" i="15"/>
  <c r="A4190" i="15"/>
  <c r="A4191" i="15"/>
  <c r="A4192" i="15"/>
  <c r="A4193" i="15"/>
  <c r="A4194" i="15"/>
  <c r="A4195" i="15"/>
  <c r="A4196" i="15"/>
  <c r="A4197" i="15"/>
  <c r="A4198" i="15"/>
  <c r="A4199" i="15"/>
  <c r="A4200" i="15"/>
  <c r="A4201" i="15"/>
  <c r="A4202" i="15"/>
  <c r="A4203" i="15"/>
  <c r="A4204" i="15"/>
  <c r="A4205" i="15"/>
  <c r="A4206" i="15"/>
  <c r="A4207" i="15"/>
  <c r="A4208" i="15"/>
  <c r="A4209" i="15"/>
  <c r="A4210" i="15"/>
  <c r="A4211" i="15"/>
  <c r="A4212" i="15"/>
  <c r="A4213" i="15"/>
  <c r="A4214" i="15"/>
  <c r="A4215" i="15"/>
  <c r="A4216" i="15"/>
  <c r="A4217" i="15"/>
  <c r="A4218" i="15"/>
  <c r="A4219" i="15"/>
  <c r="A4220" i="15"/>
  <c r="A4221" i="15"/>
  <c r="A4222" i="15"/>
  <c r="A4223" i="15"/>
  <c r="A4224" i="15"/>
  <c r="A4225" i="15"/>
  <c r="A4226" i="15"/>
  <c r="A4227" i="15"/>
  <c r="A4228" i="15"/>
  <c r="A4229" i="15"/>
  <c r="A4230" i="15"/>
  <c r="A4231" i="15"/>
  <c r="A4232" i="15"/>
  <c r="A4233" i="15"/>
  <c r="A4234" i="15"/>
  <c r="A4235" i="15"/>
  <c r="A4236" i="15"/>
  <c r="A4237" i="15"/>
  <c r="A4238" i="15"/>
  <c r="A4239" i="15"/>
  <c r="A4240" i="15"/>
  <c r="A4241" i="15"/>
  <c r="A4242" i="15"/>
  <c r="A4243" i="15"/>
  <c r="A4244" i="15"/>
  <c r="A4245" i="15"/>
  <c r="A4246" i="15"/>
  <c r="A4247" i="15"/>
  <c r="A4248" i="15"/>
  <c r="A4249" i="15"/>
  <c r="A4250" i="15"/>
  <c r="A4251" i="15"/>
  <c r="A4252" i="15"/>
  <c r="A4253" i="15"/>
  <c r="A4254" i="15"/>
  <c r="A4255" i="15"/>
  <c r="A4256" i="15"/>
  <c r="A4257" i="15"/>
  <c r="A4258" i="15"/>
  <c r="A4259" i="15"/>
  <c r="A4260" i="15"/>
  <c r="A4261" i="15"/>
  <c r="A4262" i="15"/>
  <c r="A4263" i="15"/>
  <c r="A4264" i="15"/>
  <c r="A4265" i="15"/>
  <c r="A4266" i="15"/>
  <c r="A4267" i="15"/>
  <c r="A4268" i="15"/>
  <c r="A4269" i="15"/>
  <c r="A4270" i="15"/>
  <c r="A4271" i="15"/>
  <c r="A4272" i="15"/>
  <c r="A4273" i="15"/>
  <c r="A4274" i="15"/>
  <c r="A4275" i="15"/>
  <c r="A4276" i="15"/>
  <c r="A4277" i="15"/>
  <c r="A4278" i="15"/>
  <c r="A4279" i="15"/>
  <c r="A4280" i="15"/>
  <c r="A4281" i="15"/>
  <c r="A4282" i="15"/>
  <c r="A4283" i="15"/>
  <c r="A4284" i="15"/>
  <c r="A4285" i="15"/>
  <c r="A4286" i="15"/>
  <c r="A4287" i="15"/>
  <c r="A4288" i="15"/>
  <c r="A4289" i="15"/>
  <c r="A4290" i="15"/>
  <c r="A4291" i="15"/>
  <c r="A4292" i="15"/>
  <c r="A4293" i="15"/>
  <c r="A4294" i="15"/>
  <c r="A4295" i="15"/>
  <c r="A4296" i="15"/>
  <c r="A4297" i="15"/>
  <c r="A4298" i="15"/>
  <c r="A4299" i="15"/>
  <c r="A4300" i="15"/>
  <c r="A4301" i="15"/>
  <c r="A4302" i="15"/>
  <c r="A4303" i="15"/>
  <c r="A4304" i="15"/>
  <c r="A4305" i="15"/>
  <c r="A4306" i="15"/>
  <c r="A4307" i="15"/>
  <c r="A4308" i="15"/>
  <c r="A4309" i="15"/>
  <c r="A4310" i="15"/>
  <c r="A4311" i="15"/>
  <c r="A4312" i="15"/>
  <c r="A4313" i="15"/>
  <c r="A4314" i="15"/>
  <c r="A4315" i="15"/>
  <c r="A4316" i="15"/>
  <c r="A4317" i="15"/>
  <c r="A4318" i="15"/>
  <c r="A4319" i="15"/>
  <c r="A4320" i="15"/>
  <c r="A4321" i="15"/>
  <c r="A4322" i="15"/>
  <c r="A4323" i="15"/>
  <c r="A4324" i="15"/>
  <c r="A4325" i="15"/>
  <c r="A4326" i="15"/>
  <c r="A4327" i="15"/>
  <c r="A4328" i="15"/>
  <c r="A4329" i="15"/>
  <c r="A4330" i="15"/>
  <c r="A4331" i="15"/>
  <c r="A4332" i="15"/>
  <c r="A4333" i="15"/>
  <c r="A4334" i="15"/>
  <c r="A4335" i="15"/>
  <c r="A4336" i="15"/>
  <c r="A4337" i="15"/>
  <c r="A4338" i="15"/>
  <c r="A4339" i="15"/>
  <c r="A4340" i="15"/>
  <c r="A4341" i="15"/>
  <c r="A4342" i="15"/>
  <c r="A4343" i="15"/>
  <c r="A4344" i="15"/>
  <c r="A4345" i="15"/>
  <c r="A4346" i="15"/>
  <c r="A4347" i="15"/>
  <c r="A4348" i="15"/>
  <c r="A4349" i="15"/>
  <c r="A4350" i="15"/>
  <c r="A4351" i="15"/>
  <c r="A4352" i="15"/>
  <c r="A4353" i="15"/>
  <c r="A4354" i="15"/>
  <c r="A4355" i="15"/>
  <c r="A4356" i="15"/>
  <c r="A4357" i="15"/>
  <c r="A4358" i="15"/>
  <c r="A4359" i="15"/>
  <c r="A4360" i="15"/>
  <c r="A4361" i="15"/>
  <c r="A4362" i="15"/>
  <c r="A4363" i="15"/>
  <c r="A4364" i="15"/>
  <c r="A4365" i="15"/>
  <c r="A4366" i="15"/>
  <c r="A4367" i="15"/>
  <c r="A4368" i="15"/>
  <c r="A4369" i="15"/>
  <c r="A4370" i="15"/>
  <c r="A4371" i="15"/>
  <c r="A4372" i="15"/>
  <c r="A4373" i="15"/>
  <c r="A4374" i="15"/>
  <c r="A4375" i="15"/>
  <c r="A4376" i="15"/>
  <c r="A4377" i="15"/>
  <c r="A4378" i="15"/>
  <c r="A4379" i="15"/>
  <c r="A4380" i="15"/>
  <c r="A4381" i="15"/>
  <c r="A4382" i="15"/>
  <c r="A4383" i="15"/>
  <c r="A4384" i="15"/>
  <c r="A4385" i="15"/>
  <c r="A4386" i="15"/>
  <c r="A4387" i="15"/>
  <c r="A4388" i="15"/>
  <c r="A4389" i="15"/>
  <c r="A4390" i="15"/>
  <c r="A4391" i="15"/>
  <c r="A4392" i="15"/>
  <c r="A4393" i="15"/>
  <c r="A4394" i="15"/>
  <c r="A4395" i="15"/>
  <c r="A4396" i="15"/>
  <c r="A4397" i="15"/>
  <c r="A4398" i="15"/>
  <c r="A4399" i="15"/>
  <c r="A4400" i="15"/>
  <c r="A4401" i="15"/>
  <c r="A4402" i="15"/>
  <c r="A4403" i="15"/>
  <c r="A4404" i="15"/>
  <c r="A4405" i="15"/>
  <c r="A4406" i="15"/>
  <c r="A4407" i="15"/>
  <c r="A4408" i="15"/>
  <c r="A4409" i="15"/>
  <c r="A4410" i="15"/>
  <c r="A4411" i="15"/>
  <c r="A4412" i="15"/>
  <c r="A4413" i="15"/>
  <c r="A4414" i="15"/>
  <c r="A4415" i="15"/>
  <c r="A4416" i="15"/>
  <c r="A4417" i="15"/>
  <c r="A4418" i="15"/>
  <c r="A4419" i="15"/>
  <c r="A4420" i="15"/>
  <c r="A4421" i="15"/>
  <c r="A4422" i="15"/>
  <c r="A4423" i="15"/>
  <c r="A4424" i="15"/>
  <c r="A4425" i="15"/>
  <c r="A4426" i="15"/>
  <c r="A4427" i="15"/>
  <c r="A4428" i="15"/>
  <c r="A4429" i="15"/>
  <c r="A4430" i="15"/>
  <c r="A4431" i="15"/>
  <c r="A4432" i="15"/>
  <c r="A4433" i="15"/>
  <c r="A4434" i="15"/>
  <c r="A4435" i="15"/>
  <c r="A4436" i="15"/>
  <c r="A4437" i="15"/>
  <c r="A4438" i="15"/>
  <c r="A4439" i="15"/>
  <c r="A4440" i="15"/>
  <c r="A4441" i="15"/>
  <c r="A4442" i="15"/>
  <c r="A4443" i="15"/>
  <c r="A4444" i="15"/>
  <c r="A4445" i="15"/>
  <c r="A4446" i="15"/>
  <c r="A4447" i="15"/>
  <c r="A4448" i="15"/>
  <c r="A4449" i="15"/>
  <c r="A4450" i="15"/>
  <c r="A4451" i="15"/>
  <c r="A4452" i="15"/>
  <c r="A4453" i="15"/>
  <c r="A4454" i="15"/>
  <c r="A4455" i="15"/>
  <c r="A4456" i="15"/>
  <c r="A4457" i="15"/>
  <c r="A4458" i="15"/>
  <c r="A4459" i="15"/>
  <c r="A4460" i="15"/>
  <c r="A4461" i="15"/>
  <c r="A4462" i="15"/>
  <c r="A4463" i="15"/>
  <c r="A4464" i="15"/>
  <c r="A4465" i="15"/>
  <c r="A4466" i="15"/>
  <c r="A4467" i="15"/>
  <c r="A4468" i="15"/>
  <c r="A4469" i="15"/>
  <c r="A4470" i="15"/>
  <c r="A4471" i="15"/>
  <c r="A4472" i="15"/>
  <c r="A4473" i="15"/>
  <c r="A4474" i="15"/>
  <c r="A4475" i="15"/>
  <c r="A4476" i="15"/>
  <c r="A4477" i="15"/>
  <c r="A4478" i="15"/>
  <c r="A4479" i="15"/>
  <c r="A4480" i="15"/>
  <c r="A4481" i="15"/>
  <c r="A4482" i="15"/>
  <c r="A4483" i="15"/>
  <c r="A4484" i="15"/>
  <c r="A4485" i="15"/>
  <c r="A4486" i="15"/>
  <c r="A4487" i="15"/>
  <c r="A4488" i="15"/>
  <c r="A4489" i="15"/>
  <c r="A4490" i="15"/>
  <c r="A4491" i="15"/>
  <c r="A4492" i="15"/>
  <c r="A4493" i="15"/>
  <c r="A4494" i="15"/>
  <c r="A4495" i="15"/>
  <c r="A4496" i="15"/>
  <c r="A4497" i="15"/>
  <c r="A4498" i="15"/>
  <c r="A4499" i="15"/>
  <c r="A4500" i="15"/>
  <c r="A4501" i="15"/>
  <c r="A4502" i="15"/>
  <c r="A4503" i="15"/>
  <c r="A4504" i="15"/>
  <c r="A4505" i="15"/>
  <c r="A4506" i="15"/>
  <c r="A4507" i="15"/>
  <c r="A4508" i="15"/>
  <c r="A4509" i="15"/>
  <c r="A4510" i="15"/>
  <c r="A4511" i="15"/>
  <c r="A4512" i="15"/>
  <c r="A4513" i="15"/>
  <c r="A4514" i="15"/>
  <c r="A4515" i="15"/>
  <c r="A4516" i="15"/>
  <c r="A4517" i="15"/>
  <c r="A4518" i="15"/>
  <c r="A4519" i="15"/>
  <c r="A4520" i="15"/>
  <c r="A4521" i="15"/>
  <c r="A4522" i="15"/>
  <c r="A4523" i="15"/>
  <c r="A4524" i="15"/>
  <c r="A4525" i="15"/>
  <c r="A4526" i="15"/>
  <c r="A4527" i="15"/>
  <c r="A4528" i="15"/>
  <c r="A4529" i="15"/>
  <c r="A4530" i="15"/>
  <c r="A4531" i="15"/>
  <c r="A4532" i="15"/>
  <c r="A4533" i="15"/>
  <c r="A4534" i="15"/>
  <c r="A4535" i="15"/>
  <c r="A4536" i="15"/>
  <c r="A4537" i="15"/>
  <c r="A4538" i="15"/>
  <c r="A4539" i="15"/>
  <c r="A4540" i="15"/>
  <c r="A4541" i="15"/>
  <c r="A4542" i="15"/>
  <c r="A4543" i="15"/>
  <c r="A4544" i="15"/>
  <c r="A4545" i="15"/>
  <c r="A4546" i="15"/>
  <c r="A4547" i="15"/>
  <c r="A4548" i="15"/>
  <c r="A4549" i="15"/>
  <c r="A4550" i="15"/>
  <c r="A4551" i="15"/>
  <c r="A4552" i="15"/>
  <c r="A4553" i="15"/>
  <c r="A4554" i="15"/>
  <c r="A4555" i="15"/>
  <c r="A4556" i="15"/>
  <c r="A4557" i="15"/>
  <c r="A4558" i="15"/>
  <c r="A4559" i="15"/>
  <c r="A4560" i="15"/>
  <c r="A4561" i="15"/>
  <c r="A4562" i="15"/>
  <c r="A4563" i="15"/>
  <c r="A4564" i="15"/>
  <c r="A4565" i="15"/>
  <c r="A4566" i="15"/>
  <c r="A4567" i="15"/>
  <c r="A4568" i="15"/>
  <c r="A4569" i="15"/>
  <c r="A4570" i="15"/>
  <c r="A4571" i="15"/>
  <c r="A4572" i="15"/>
  <c r="A4573" i="15"/>
  <c r="A4574" i="15"/>
  <c r="A4575" i="15"/>
  <c r="A4576" i="15"/>
  <c r="A4577" i="15"/>
  <c r="A4578" i="15"/>
  <c r="A4579" i="15"/>
  <c r="A4580" i="15"/>
  <c r="A4581" i="15"/>
  <c r="A4582" i="15"/>
  <c r="A4583" i="15"/>
  <c r="A4584" i="15"/>
  <c r="A4585" i="15"/>
  <c r="A4586" i="15"/>
  <c r="A4587" i="15"/>
  <c r="A4588" i="15"/>
  <c r="A4589" i="15"/>
  <c r="A4590" i="15"/>
  <c r="A4591" i="15"/>
  <c r="A4592" i="15"/>
  <c r="A4593" i="15"/>
  <c r="A4594" i="15"/>
  <c r="A4595" i="15"/>
  <c r="A4596" i="15"/>
  <c r="A4597" i="15"/>
  <c r="A4598" i="15"/>
  <c r="A4599" i="15"/>
  <c r="A4600" i="15"/>
  <c r="A4601" i="15"/>
  <c r="A4602" i="15"/>
  <c r="A4603" i="15"/>
  <c r="A4604" i="15"/>
  <c r="A4605" i="15"/>
  <c r="A4606" i="15"/>
  <c r="A4607" i="15"/>
  <c r="A4608" i="15"/>
  <c r="A4609" i="15"/>
  <c r="A4610" i="15"/>
  <c r="A4611" i="15"/>
  <c r="A4612" i="15"/>
  <c r="A4613" i="15"/>
  <c r="A4614" i="15"/>
  <c r="A4615" i="15"/>
  <c r="A4616" i="15"/>
  <c r="A4617" i="15"/>
  <c r="A4618" i="15"/>
  <c r="A4619" i="15"/>
  <c r="A4620" i="15"/>
  <c r="A4621" i="15"/>
  <c r="A4622" i="15"/>
  <c r="A4623" i="15"/>
  <c r="A4624" i="15"/>
  <c r="A4625" i="15"/>
  <c r="A4626" i="15"/>
  <c r="A4627" i="15"/>
  <c r="A4628" i="15"/>
  <c r="A4629" i="15"/>
  <c r="A4630" i="15"/>
  <c r="A4631" i="15"/>
  <c r="A4632" i="15"/>
  <c r="A4633" i="15"/>
  <c r="A4634" i="15"/>
  <c r="A4635" i="15"/>
  <c r="A4636" i="15"/>
  <c r="A4637" i="15"/>
  <c r="A4638" i="15"/>
  <c r="A4639" i="15"/>
  <c r="A4640" i="15"/>
  <c r="A4641" i="15"/>
  <c r="A4642" i="15"/>
  <c r="A4643" i="15"/>
  <c r="A4644" i="15"/>
  <c r="A4645" i="15"/>
  <c r="A4646" i="15"/>
  <c r="A4647" i="15"/>
  <c r="A4648" i="15"/>
  <c r="A4649" i="15"/>
  <c r="A4650" i="15"/>
  <c r="A4651" i="15"/>
  <c r="A4652" i="15"/>
  <c r="A4653" i="15"/>
  <c r="A4654" i="15"/>
  <c r="A4655" i="15"/>
  <c r="A4656" i="15"/>
  <c r="A4657" i="15"/>
  <c r="A4658" i="15"/>
  <c r="A4659" i="15"/>
  <c r="A4660" i="15"/>
  <c r="A4661" i="15"/>
  <c r="A4662" i="15"/>
  <c r="A4663" i="15"/>
  <c r="A4664" i="15"/>
  <c r="A4665" i="15"/>
  <c r="A4666" i="15"/>
  <c r="A4667" i="15"/>
  <c r="A4668" i="15"/>
  <c r="A4669" i="15"/>
  <c r="A4670" i="15"/>
  <c r="A4671" i="15"/>
  <c r="A4672" i="15"/>
  <c r="A4673" i="15"/>
  <c r="A4674" i="15"/>
  <c r="A4675" i="15"/>
  <c r="A4676" i="15"/>
  <c r="A4677" i="15"/>
  <c r="A4678" i="15"/>
  <c r="A4679" i="15"/>
  <c r="A4680" i="15"/>
  <c r="A4681" i="15"/>
  <c r="A4682" i="15"/>
  <c r="A4683" i="15"/>
  <c r="A4684" i="15"/>
  <c r="A4685" i="15"/>
  <c r="A4686" i="15"/>
  <c r="A4687" i="15"/>
  <c r="A4688" i="15"/>
  <c r="A4689" i="15"/>
  <c r="A4690" i="15"/>
  <c r="A4691" i="15"/>
  <c r="A4692" i="15"/>
  <c r="A4693" i="15"/>
  <c r="A4694" i="15"/>
  <c r="A4695" i="15"/>
  <c r="A4696" i="15"/>
  <c r="A4697" i="15"/>
  <c r="A4698" i="15"/>
  <c r="A4699" i="15"/>
  <c r="A4700" i="15"/>
  <c r="A4701" i="15"/>
  <c r="A4702" i="15"/>
  <c r="A4703" i="15"/>
  <c r="A4704" i="15"/>
  <c r="A4705" i="15"/>
  <c r="A4706" i="15"/>
  <c r="A4707" i="15"/>
  <c r="A4708" i="15"/>
  <c r="A4709" i="15"/>
  <c r="A4710" i="15"/>
  <c r="A4711" i="15"/>
  <c r="A4712" i="15"/>
  <c r="A4713" i="15"/>
  <c r="A4714" i="15"/>
  <c r="A4715" i="15"/>
  <c r="A4716" i="15"/>
  <c r="A4717" i="15"/>
  <c r="A4718" i="15"/>
  <c r="A4719" i="15"/>
  <c r="A4720" i="15"/>
  <c r="A4721" i="15"/>
  <c r="A4722" i="15"/>
  <c r="A4723" i="15"/>
  <c r="A4724" i="15"/>
  <c r="A4725" i="15"/>
  <c r="A4726" i="15"/>
  <c r="A4727" i="15"/>
  <c r="A4728" i="15"/>
  <c r="A4729" i="15"/>
  <c r="A4730" i="15"/>
  <c r="A4731" i="15"/>
  <c r="A4732" i="15"/>
  <c r="A4733" i="15"/>
  <c r="A4734" i="15"/>
  <c r="A4735" i="15"/>
  <c r="A4736" i="15"/>
  <c r="A4737" i="15"/>
  <c r="A4738" i="15"/>
  <c r="A4739" i="15"/>
  <c r="A4740" i="15"/>
  <c r="A4741" i="15"/>
  <c r="A4742" i="15"/>
  <c r="A4743" i="15"/>
  <c r="A4744" i="15"/>
  <c r="A4745" i="15"/>
  <c r="A4746" i="15"/>
  <c r="A4747" i="15"/>
  <c r="A4748" i="15"/>
  <c r="A4749" i="15"/>
  <c r="A4750" i="15"/>
  <c r="A4751" i="15"/>
  <c r="A4752" i="15"/>
  <c r="A4753" i="15"/>
  <c r="A4754" i="15"/>
  <c r="A4755" i="15"/>
  <c r="A4756" i="15"/>
  <c r="A4757" i="15"/>
  <c r="A4758" i="15"/>
  <c r="A4759" i="15"/>
  <c r="A4760" i="15"/>
  <c r="A4761" i="15"/>
  <c r="A4762" i="15"/>
  <c r="A4763" i="15"/>
  <c r="A4764" i="15"/>
  <c r="A4765" i="15"/>
  <c r="A4766" i="15"/>
  <c r="A4767" i="15"/>
  <c r="A4768" i="15"/>
  <c r="A4769" i="15"/>
  <c r="A4770" i="15"/>
  <c r="A4771" i="15"/>
  <c r="A4772" i="15"/>
  <c r="A4773" i="15"/>
  <c r="A4774" i="15"/>
  <c r="A4775" i="15"/>
  <c r="A4776" i="15"/>
  <c r="A4777" i="15"/>
  <c r="A4778" i="15"/>
  <c r="A4779" i="15"/>
  <c r="A4780" i="15"/>
  <c r="A4781" i="15"/>
  <c r="A4782" i="15"/>
  <c r="A4783" i="15"/>
  <c r="A4784" i="15"/>
  <c r="A4785" i="15"/>
  <c r="A4786" i="15"/>
  <c r="A4787" i="15"/>
  <c r="A4788" i="15"/>
  <c r="A4789" i="15"/>
  <c r="A4790" i="15"/>
  <c r="A4791" i="15"/>
  <c r="A4792" i="15"/>
  <c r="A4793" i="15"/>
  <c r="A4794" i="15"/>
  <c r="A4795" i="15"/>
  <c r="A4796" i="15"/>
  <c r="A4797" i="15"/>
  <c r="A4798" i="15"/>
  <c r="A4799" i="15"/>
  <c r="A4800" i="15"/>
  <c r="A4801" i="15"/>
  <c r="A4802" i="15"/>
  <c r="A4803" i="15"/>
  <c r="A4804" i="15"/>
  <c r="A4805" i="15"/>
  <c r="A4806" i="15"/>
  <c r="A4807" i="15"/>
  <c r="A4808" i="15"/>
  <c r="A4809" i="15"/>
  <c r="A4810" i="15"/>
  <c r="A4811" i="15"/>
  <c r="A4812" i="15"/>
  <c r="A4813" i="15"/>
  <c r="A4814" i="15"/>
  <c r="A4815" i="15"/>
  <c r="A4816" i="15"/>
  <c r="A4817" i="15"/>
  <c r="A4818" i="15"/>
  <c r="A4819" i="15"/>
  <c r="A4820" i="15"/>
  <c r="A4821" i="15"/>
  <c r="A4822" i="15"/>
  <c r="A4823" i="15"/>
  <c r="A4824" i="15"/>
  <c r="A4825" i="15"/>
  <c r="A4826" i="15"/>
  <c r="A4827" i="15"/>
  <c r="A4828" i="15"/>
  <c r="A4829" i="15"/>
  <c r="A4830" i="15"/>
  <c r="A4831" i="15"/>
  <c r="A4832" i="15"/>
  <c r="A4833" i="15"/>
  <c r="A4834" i="15"/>
  <c r="A4835" i="15"/>
  <c r="A4836" i="15"/>
  <c r="A4837" i="15"/>
  <c r="A4838" i="15"/>
  <c r="A4839" i="15"/>
  <c r="A4840" i="15"/>
  <c r="A4841" i="15"/>
  <c r="A4842" i="15"/>
  <c r="A4843" i="15"/>
  <c r="A4844" i="15"/>
  <c r="A4845" i="15"/>
  <c r="A4846" i="15"/>
  <c r="A4847" i="15"/>
  <c r="A4848" i="15"/>
  <c r="A4849" i="15"/>
  <c r="A4850" i="15"/>
  <c r="A4851" i="15"/>
  <c r="A4852" i="15"/>
  <c r="A4853" i="15"/>
  <c r="A4854" i="15"/>
  <c r="A4855" i="15"/>
  <c r="A4856" i="15"/>
  <c r="A4857" i="15"/>
  <c r="A4858" i="15"/>
  <c r="A4859" i="15"/>
  <c r="A4860" i="15"/>
  <c r="A4861" i="15"/>
  <c r="A4862" i="15"/>
  <c r="A4863" i="15"/>
  <c r="A4864" i="15"/>
  <c r="A4865" i="15"/>
  <c r="A4866" i="15"/>
  <c r="A4867" i="15"/>
  <c r="A4868" i="15"/>
  <c r="A4869" i="15"/>
  <c r="A4870" i="15"/>
  <c r="A4871" i="15"/>
  <c r="A4872" i="15"/>
  <c r="A4873" i="15"/>
  <c r="A4874" i="15"/>
  <c r="A4875" i="15"/>
  <c r="A4876" i="15"/>
  <c r="A4877" i="15"/>
  <c r="A4878" i="15"/>
  <c r="A4879" i="15"/>
  <c r="A4880" i="15"/>
  <c r="A4881" i="15"/>
  <c r="A4882" i="15"/>
  <c r="A4883" i="15"/>
  <c r="A4884" i="15"/>
  <c r="A4885" i="15"/>
  <c r="A4886" i="15"/>
  <c r="A4887" i="15"/>
  <c r="A4888" i="15"/>
  <c r="A4889" i="15"/>
  <c r="A4890" i="15"/>
  <c r="A4891" i="15"/>
  <c r="A4892" i="15"/>
  <c r="A4893" i="15"/>
  <c r="A4894" i="15"/>
  <c r="A4895" i="15"/>
  <c r="A4896" i="15"/>
  <c r="A4897" i="15"/>
  <c r="A4898" i="15"/>
  <c r="A4899" i="15"/>
  <c r="A4900" i="15"/>
  <c r="A4901" i="15"/>
  <c r="A4902" i="15"/>
  <c r="A4903" i="15"/>
  <c r="A4904" i="15"/>
  <c r="A4905" i="15"/>
  <c r="A4906" i="15"/>
  <c r="A4907" i="15"/>
  <c r="A4908" i="15"/>
  <c r="A4909" i="15"/>
  <c r="A4910" i="15"/>
  <c r="A4911" i="15"/>
  <c r="A4912" i="15"/>
  <c r="A4913" i="15"/>
  <c r="A4914" i="15"/>
  <c r="A4915" i="15"/>
  <c r="A4916" i="15"/>
  <c r="A4917" i="15"/>
  <c r="A4918" i="15"/>
  <c r="A4919" i="15"/>
  <c r="A4920" i="15"/>
  <c r="A4921" i="15"/>
  <c r="A4922" i="15"/>
  <c r="A4923" i="15"/>
  <c r="A4924" i="15"/>
  <c r="A4925" i="15"/>
  <c r="A4926" i="15"/>
  <c r="A4927" i="15"/>
  <c r="A4928" i="15"/>
  <c r="A4929" i="15"/>
  <c r="A4930" i="15"/>
  <c r="A4931" i="15"/>
  <c r="A4932" i="15"/>
  <c r="A4933" i="15"/>
  <c r="A4934" i="15"/>
  <c r="A4935" i="15"/>
  <c r="A4936" i="15"/>
  <c r="A4937" i="15"/>
  <c r="A4938" i="15"/>
  <c r="A4939" i="15"/>
  <c r="A4940" i="15"/>
  <c r="A4941" i="15"/>
  <c r="A4942" i="15"/>
  <c r="A4943" i="15"/>
  <c r="A4944" i="15"/>
  <c r="B3378" i="15"/>
  <c r="B3379" i="15"/>
  <c r="B3380" i="15"/>
  <c r="B3381" i="15"/>
  <c r="B3382" i="15"/>
  <c r="B3383" i="15"/>
  <c r="B3384" i="15"/>
  <c r="B3385" i="15"/>
  <c r="B3386" i="15"/>
  <c r="B3387" i="15"/>
  <c r="B3388" i="15"/>
  <c r="B3389" i="15"/>
  <c r="B3390" i="15"/>
  <c r="B3391" i="15"/>
  <c r="B3392" i="15"/>
  <c r="B3393" i="15"/>
  <c r="B3394" i="15"/>
  <c r="B3395" i="15"/>
  <c r="B3396" i="15"/>
  <c r="B3397" i="15"/>
  <c r="B3398" i="15"/>
  <c r="B3399" i="15"/>
  <c r="B3400" i="15"/>
  <c r="B3401" i="15"/>
  <c r="B3402" i="15"/>
  <c r="B3403" i="15"/>
  <c r="B3404" i="15"/>
  <c r="B3405" i="15"/>
  <c r="B3406" i="15"/>
  <c r="B3407" i="15"/>
  <c r="B3408" i="15"/>
  <c r="B3409" i="15"/>
  <c r="B3410" i="15"/>
  <c r="B3411" i="15"/>
  <c r="B3412" i="15"/>
  <c r="B3413" i="15"/>
  <c r="B3414" i="15"/>
  <c r="B3415" i="15"/>
  <c r="B3416" i="15"/>
  <c r="B3417" i="15"/>
  <c r="B3418" i="15"/>
  <c r="B3419" i="15"/>
  <c r="B3420" i="15"/>
  <c r="B3421" i="15"/>
  <c r="B3422" i="15"/>
  <c r="B3423" i="15"/>
  <c r="B3424" i="15"/>
  <c r="B3425" i="15"/>
  <c r="B3426" i="15"/>
  <c r="B3427" i="15"/>
  <c r="B3428" i="15"/>
  <c r="B3429" i="15"/>
  <c r="B3430" i="15"/>
  <c r="B3431" i="15"/>
  <c r="B3432" i="15"/>
  <c r="B3433" i="15"/>
  <c r="B3434" i="15"/>
  <c r="B3435" i="15"/>
  <c r="B3436" i="15"/>
  <c r="B3437" i="15"/>
  <c r="B3438" i="15"/>
  <c r="B3439" i="15"/>
  <c r="B3440" i="15"/>
  <c r="B3441" i="15"/>
  <c r="B3442" i="15"/>
  <c r="B3443" i="15"/>
  <c r="B3444" i="15"/>
  <c r="B3445" i="15"/>
  <c r="B3446" i="15"/>
  <c r="B3447" i="15"/>
  <c r="B3448" i="15"/>
  <c r="B3449" i="15"/>
  <c r="B3450" i="15"/>
  <c r="B3451" i="15"/>
  <c r="B3452" i="15"/>
  <c r="B3453" i="15"/>
  <c r="B3454" i="15"/>
  <c r="B3455" i="15"/>
  <c r="B3456" i="15"/>
  <c r="B3457" i="15"/>
  <c r="B3458" i="15"/>
  <c r="B3459" i="15"/>
  <c r="B3460" i="15"/>
  <c r="B3461" i="15"/>
  <c r="B3462" i="15"/>
  <c r="B3463" i="15"/>
  <c r="B3464" i="15"/>
  <c r="B3465" i="15"/>
  <c r="B3466" i="15"/>
  <c r="B3467" i="15"/>
  <c r="B3468" i="15"/>
  <c r="B3469" i="15"/>
  <c r="B3470" i="15"/>
  <c r="B3471" i="15"/>
  <c r="B3472" i="15"/>
  <c r="B3473" i="15"/>
  <c r="B3474" i="15"/>
  <c r="B3475" i="15"/>
  <c r="B3476" i="15"/>
  <c r="B3477" i="15"/>
  <c r="B3478" i="15"/>
  <c r="B3479" i="15"/>
  <c r="B3480" i="15"/>
  <c r="B3481" i="15"/>
  <c r="B3482" i="15"/>
  <c r="B3483" i="15"/>
  <c r="B3484" i="15"/>
  <c r="B3485" i="15"/>
  <c r="B3486" i="15"/>
  <c r="B3487" i="15"/>
  <c r="B3488" i="15"/>
  <c r="B3489" i="15"/>
  <c r="B3490" i="15"/>
  <c r="B3491" i="15"/>
  <c r="B3492" i="15"/>
  <c r="B3493" i="15"/>
  <c r="B3494" i="15"/>
  <c r="B3495" i="15"/>
  <c r="B3496" i="15"/>
  <c r="B3497" i="15"/>
  <c r="B3498" i="15"/>
  <c r="B3499" i="15"/>
  <c r="B3500" i="15"/>
  <c r="B3501" i="15"/>
  <c r="B3502" i="15"/>
  <c r="B3503" i="15"/>
  <c r="B3504" i="15"/>
  <c r="B3505" i="15"/>
  <c r="B3506" i="15"/>
  <c r="B3507" i="15"/>
  <c r="B3508" i="15"/>
  <c r="B3509" i="15"/>
  <c r="B3510" i="15"/>
  <c r="B3511" i="15"/>
  <c r="B3512" i="15"/>
  <c r="B3513" i="15"/>
  <c r="B3514" i="15"/>
  <c r="B3515" i="15"/>
  <c r="B3516" i="15"/>
  <c r="B3517" i="15"/>
  <c r="B3518" i="15"/>
  <c r="B3519" i="15"/>
  <c r="B3520" i="15"/>
  <c r="B3521" i="15"/>
  <c r="B3522" i="15"/>
  <c r="B3523" i="15"/>
  <c r="B3524" i="15"/>
  <c r="B3525" i="15"/>
  <c r="B3526" i="15"/>
  <c r="B3527" i="15"/>
  <c r="B3528" i="15"/>
  <c r="B3529" i="15"/>
  <c r="B3530" i="15"/>
  <c r="B3531" i="15"/>
  <c r="B3532" i="15"/>
  <c r="B3533" i="15"/>
  <c r="B3534" i="15"/>
  <c r="B3535" i="15"/>
  <c r="B3536" i="15"/>
  <c r="B3537" i="15"/>
  <c r="B3538" i="15"/>
  <c r="B3539" i="15"/>
  <c r="B3540" i="15"/>
  <c r="B3541" i="15"/>
  <c r="B3542" i="15"/>
  <c r="B3543" i="15"/>
  <c r="B3544" i="15"/>
  <c r="B3545" i="15"/>
  <c r="B3546" i="15"/>
  <c r="B3547" i="15"/>
  <c r="B3548" i="15"/>
  <c r="B3549" i="15"/>
  <c r="B3550" i="15"/>
  <c r="B3551" i="15"/>
  <c r="B3552" i="15"/>
  <c r="B3553" i="15"/>
  <c r="B3554" i="15"/>
  <c r="B3555" i="15"/>
  <c r="B3556" i="15"/>
  <c r="B3557" i="15"/>
  <c r="B3558" i="15"/>
  <c r="B3559" i="15"/>
  <c r="B3560" i="15"/>
  <c r="B3561" i="15"/>
  <c r="B3562" i="15"/>
  <c r="B3563" i="15"/>
  <c r="B3564" i="15"/>
  <c r="B3565" i="15"/>
  <c r="B3566" i="15"/>
  <c r="B3567" i="15"/>
  <c r="B3568" i="15"/>
  <c r="B3569" i="15"/>
  <c r="B3570" i="15"/>
  <c r="B3571" i="15"/>
  <c r="B3572" i="15"/>
  <c r="B3573" i="15"/>
  <c r="B3574" i="15"/>
  <c r="B3575" i="15"/>
  <c r="B3576" i="15"/>
  <c r="B3577" i="15"/>
  <c r="B3578" i="15"/>
  <c r="B3579" i="15"/>
  <c r="B3580" i="15"/>
  <c r="B3581" i="15"/>
  <c r="B3582" i="15"/>
  <c r="B3583" i="15"/>
  <c r="B3584" i="15"/>
  <c r="B3585" i="15"/>
  <c r="B3586" i="15"/>
  <c r="B3587" i="15"/>
  <c r="B3588" i="15"/>
  <c r="B3589" i="15"/>
  <c r="B3590" i="15"/>
  <c r="B3591" i="15"/>
  <c r="B3592" i="15"/>
  <c r="B3593" i="15"/>
  <c r="B3594" i="15"/>
  <c r="B3595" i="15"/>
  <c r="B3596" i="15"/>
  <c r="B3597" i="15"/>
  <c r="B3598" i="15"/>
  <c r="B3599" i="15"/>
  <c r="B3600" i="15"/>
  <c r="B3601" i="15"/>
  <c r="B3602" i="15"/>
  <c r="B3603" i="15"/>
  <c r="B3604" i="15"/>
  <c r="B3605" i="15"/>
  <c r="B3606" i="15"/>
  <c r="B3607" i="15"/>
  <c r="B3608" i="15"/>
  <c r="B3609" i="15"/>
  <c r="B3610" i="15"/>
  <c r="B3611" i="15"/>
  <c r="B3612" i="15"/>
  <c r="B3613" i="15"/>
  <c r="B3614" i="15"/>
  <c r="B3615" i="15"/>
  <c r="B3616" i="15"/>
  <c r="B3617" i="15"/>
  <c r="B3618" i="15"/>
  <c r="B3619" i="15"/>
  <c r="B3620" i="15"/>
  <c r="B3621" i="15"/>
  <c r="B3622" i="15"/>
  <c r="B3623" i="15"/>
  <c r="B3624" i="15"/>
  <c r="B3625" i="15"/>
  <c r="B3626" i="15"/>
  <c r="B3627" i="15"/>
  <c r="B3628" i="15"/>
  <c r="B3629" i="15"/>
  <c r="B3630" i="15"/>
  <c r="B3631" i="15"/>
  <c r="B3632" i="15"/>
  <c r="B3633" i="15"/>
  <c r="B3634" i="15"/>
  <c r="B3635" i="15"/>
  <c r="B3636" i="15"/>
  <c r="B3637" i="15"/>
  <c r="B3638" i="15"/>
  <c r="B3639" i="15"/>
  <c r="B3640" i="15"/>
  <c r="B3641" i="15"/>
  <c r="B3642" i="15"/>
  <c r="B3643" i="15"/>
  <c r="B3644" i="15"/>
  <c r="B3645" i="15"/>
  <c r="B3646" i="15"/>
  <c r="B3647" i="15"/>
  <c r="B3648" i="15"/>
  <c r="B3649" i="15"/>
  <c r="B3650" i="15"/>
  <c r="B3651" i="15"/>
  <c r="B3652" i="15"/>
  <c r="B3653" i="15"/>
  <c r="B3654" i="15"/>
  <c r="B3655" i="15"/>
  <c r="B3656" i="15"/>
  <c r="B3657" i="15"/>
  <c r="B3658" i="15"/>
  <c r="B3659" i="15"/>
  <c r="B3660" i="15"/>
  <c r="B3661" i="15"/>
  <c r="B3662" i="15"/>
  <c r="B3663" i="15"/>
  <c r="B3664" i="15"/>
  <c r="B3665" i="15"/>
  <c r="B3666" i="15"/>
  <c r="B3667" i="15"/>
  <c r="B3668" i="15"/>
  <c r="B3669" i="15"/>
  <c r="B3670" i="15"/>
  <c r="B3671" i="15"/>
  <c r="B3672" i="15"/>
  <c r="B3673" i="15"/>
  <c r="B3674" i="15"/>
  <c r="B3675" i="15"/>
  <c r="B3676" i="15"/>
  <c r="B3677" i="15"/>
  <c r="B3678" i="15"/>
  <c r="B3679" i="15"/>
  <c r="B3680" i="15"/>
  <c r="B3681" i="15"/>
  <c r="B3682" i="15"/>
  <c r="B3683" i="15"/>
  <c r="B3684" i="15"/>
  <c r="B3685" i="15"/>
  <c r="B3686" i="15"/>
  <c r="B3687" i="15"/>
  <c r="B3688" i="15"/>
  <c r="B3689" i="15"/>
  <c r="B3690" i="15"/>
  <c r="B3691" i="15"/>
  <c r="B3692" i="15"/>
  <c r="B3693" i="15"/>
  <c r="B3694" i="15"/>
  <c r="B3695" i="15"/>
  <c r="B3696" i="15"/>
  <c r="B3697" i="15"/>
  <c r="B3698" i="15"/>
  <c r="B3699" i="15"/>
  <c r="B3700" i="15"/>
  <c r="B3701" i="15"/>
  <c r="B3702" i="15"/>
  <c r="B3703" i="15"/>
  <c r="B3704" i="15"/>
  <c r="B3705" i="15"/>
  <c r="B3706" i="15"/>
  <c r="B3707" i="15"/>
  <c r="B3708" i="15"/>
  <c r="B3709" i="15"/>
  <c r="B3710" i="15"/>
  <c r="B3711" i="15"/>
  <c r="B3712" i="15"/>
  <c r="B3713" i="15"/>
  <c r="B3714" i="15"/>
  <c r="B3715" i="15"/>
  <c r="B3716" i="15"/>
  <c r="B3717" i="15"/>
  <c r="B3718" i="15"/>
  <c r="B3719" i="15"/>
  <c r="B3720" i="15"/>
  <c r="B3721" i="15"/>
  <c r="B3722" i="15"/>
  <c r="B3723" i="15"/>
  <c r="B3724" i="15"/>
  <c r="B3725" i="15"/>
  <c r="B3726" i="15"/>
  <c r="B3727" i="15"/>
  <c r="B3728" i="15"/>
  <c r="B3729" i="15"/>
  <c r="B3730" i="15"/>
  <c r="B3731" i="15"/>
  <c r="B3732" i="15"/>
  <c r="B3733" i="15"/>
  <c r="B3734" i="15"/>
  <c r="B3735" i="15"/>
  <c r="B3736" i="15"/>
  <c r="B3737" i="15"/>
  <c r="B3738" i="15"/>
  <c r="B3739" i="15"/>
  <c r="B3740" i="15"/>
  <c r="B3741" i="15"/>
  <c r="B3742" i="15"/>
  <c r="B3743" i="15"/>
  <c r="B3744" i="15"/>
  <c r="B3745" i="15"/>
  <c r="B3746" i="15"/>
  <c r="B3747" i="15"/>
  <c r="B3748" i="15"/>
  <c r="B3749" i="15"/>
  <c r="B3750" i="15"/>
  <c r="B3751" i="15"/>
  <c r="B3752" i="15"/>
  <c r="B3753" i="15"/>
  <c r="B3754" i="15"/>
  <c r="B3755" i="15"/>
  <c r="B3756" i="15"/>
  <c r="B3757" i="15"/>
  <c r="B3758" i="15"/>
  <c r="B3759" i="15"/>
  <c r="B3760" i="15"/>
  <c r="B3761" i="15"/>
  <c r="B3762" i="15"/>
  <c r="B3763" i="15"/>
  <c r="B3764" i="15"/>
  <c r="B3765" i="15"/>
  <c r="B3766" i="15"/>
  <c r="B3767" i="15"/>
  <c r="B3768" i="15"/>
  <c r="B3769" i="15"/>
  <c r="B3770" i="15"/>
  <c r="B3771" i="15"/>
  <c r="B3772" i="15"/>
  <c r="B3773" i="15"/>
  <c r="B3774" i="15"/>
  <c r="B3775" i="15"/>
  <c r="B3776" i="15"/>
  <c r="B3777" i="15"/>
  <c r="B3778" i="15"/>
  <c r="B3779" i="15"/>
  <c r="B3780" i="15"/>
  <c r="B3781" i="15"/>
  <c r="B3782" i="15"/>
  <c r="B3783" i="15"/>
  <c r="B3784" i="15"/>
  <c r="B3785" i="15"/>
  <c r="B3786" i="15"/>
  <c r="B3787" i="15"/>
  <c r="B3788" i="15"/>
  <c r="B3789" i="15"/>
  <c r="B3790" i="15"/>
  <c r="B3791" i="15"/>
  <c r="B3792" i="15"/>
  <c r="B3793" i="15"/>
  <c r="B3794" i="15"/>
  <c r="B3795" i="15"/>
  <c r="B3796" i="15"/>
  <c r="B3797" i="15"/>
  <c r="B3798" i="15"/>
  <c r="B3799" i="15"/>
  <c r="B3800" i="15"/>
  <c r="B3801" i="15"/>
  <c r="B3802" i="15"/>
  <c r="B3803" i="15"/>
  <c r="B3804" i="15"/>
  <c r="B3805" i="15"/>
  <c r="B3806" i="15"/>
  <c r="B3807" i="15"/>
  <c r="B3808" i="15"/>
  <c r="B3809" i="15"/>
  <c r="B3810" i="15"/>
  <c r="B3811" i="15"/>
  <c r="B3812" i="15"/>
  <c r="B3813" i="15"/>
  <c r="B3814" i="15"/>
  <c r="B3815" i="15"/>
  <c r="B3816" i="15"/>
  <c r="B3817" i="15"/>
  <c r="B3818" i="15"/>
  <c r="B3819" i="15"/>
  <c r="B3820" i="15"/>
  <c r="B3821" i="15"/>
  <c r="B3822" i="15"/>
  <c r="B3823" i="15"/>
  <c r="B3824" i="15"/>
  <c r="B3825" i="15"/>
  <c r="B3826" i="15"/>
  <c r="B3827" i="15"/>
  <c r="B3828" i="15"/>
  <c r="B3829" i="15"/>
  <c r="B3830" i="15"/>
  <c r="B3831" i="15"/>
  <c r="B3832" i="15"/>
  <c r="B3833" i="15"/>
  <c r="B3834" i="15"/>
  <c r="B3835" i="15"/>
  <c r="B3836" i="15"/>
  <c r="B3837" i="15"/>
  <c r="B3838" i="15"/>
  <c r="B3839" i="15"/>
  <c r="B3840" i="15"/>
  <c r="B3841" i="15"/>
  <c r="B3842" i="15"/>
  <c r="B3843" i="15"/>
  <c r="B3844" i="15"/>
  <c r="B3845" i="15"/>
  <c r="B3846" i="15"/>
  <c r="B3847" i="15"/>
  <c r="B3848" i="15"/>
  <c r="B3849" i="15"/>
  <c r="B3850" i="15"/>
  <c r="B3851" i="15"/>
  <c r="B3852" i="15"/>
  <c r="B3853" i="15"/>
  <c r="B3854" i="15"/>
  <c r="B3855" i="15"/>
  <c r="B3856" i="15"/>
  <c r="B3857" i="15"/>
  <c r="B3858" i="15"/>
  <c r="B3859" i="15"/>
  <c r="B3860" i="15"/>
  <c r="B3861" i="15"/>
  <c r="B3862" i="15"/>
  <c r="B3863" i="15"/>
  <c r="B3864" i="15"/>
  <c r="B3865" i="15"/>
  <c r="B3866" i="15"/>
  <c r="B3867" i="15"/>
  <c r="B3868" i="15"/>
  <c r="B3869" i="15"/>
  <c r="B3870" i="15"/>
  <c r="B3871" i="15"/>
  <c r="B3872" i="15"/>
  <c r="B3873" i="15"/>
  <c r="B3874" i="15"/>
  <c r="B3875" i="15"/>
  <c r="B3876" i="15"/>
  <c r="B3877" i="15"/>
  <c r="B3878" i="15"/>
  <c r="B3879" i="15"/>
  <c r="B3880" i="15"/>
  <c r="B3881" i="15"/>
  <c r="B3882" i="15"/>
  <c r="B3883" i="15"/>
  <c r="B3884" i="15"/>
  <c r="B3885" i="15"/>
  <c r="B3886" i="15"/>
  <c r="B3887" i="15"/>
  <c r="B3888" i="15"/>
  <c r="B3889" i="15"/>
  <c r="B3890" i="15"/>
  <c r="B3891" i="15"/>
  <c r="B3892" i="15"/>
  <c r="B3893" i="15"/>
  <c r="B3894" i="15"/>
  <c r="B3895" i="15"/>
  <c r="B3896" i="15"/>
  <c r="B3897" i="15"/>
  <c r="B3898" i="15"/>
  <c r="B3899" i="15"/>
  <c r="B3900" i="15"/>
  <c r="B3901" i="15"/>
  <c r="B3902" i="15"/>
  <c r="B3903" i="15"/>
  <c r="B3904" i="15"/>
  <c r="B3905" i="15"/>
  <c r="B3906" i="15"/>
  <c r="B3907" i="15"/>
  <c r="B3908" i="15"/>
  <c r="B3909" i="15"/>
  <c r="B3910" i="15"/>
  <c r="B3911" i="15"/>
  <c r="B3912" i="15"/>
  <c r="B3913" i="15"/>
  <c r="B3914" i="15"/>
  <c r="B3915" i="15"/>
  <c r="B3916" i="15"/>
  <c r="B3917" i="15"/>
  <c r="B3918" i="15"/>
  <c r="B3919" i="15"/>
  <c r="B3920" i="15"/>
  <c r="B3921" i="15"/>
  <c r="B3922" i="15"/>
  <c r="B3923" i="15"/>
  <c r="B3924" i="15"/>
  <c r="B3925" i="15"/>
  <c r="B3926" i="15"/>
  <c r="B3927" i="15"/>
  <c r="B3928" i="15"/>
  <c r="B3929" i="15"/>
  <c r="B3930" i="15"/>
  <c r="B3931" i="15"/>
  <c r="B3932" i="15"/>
  <c r="B3933" i="15"/>
  <c r="B3934" i="15"/>
  <c r="B3935" i="15"/>
  <c r="B3936" i="15"/>
  <c r="B3937" i="15"/>
  <c r="B3938" i="15"/>
  <c r="B3939" i="15"/>
  <c r="B3940" i="15"/>
  <c r="B3941" i="15"/>
  <c r="B3942" i="15"/>
  <c r="B3943" i="15"/>
  <c r="B3944" i="15"/>
  <c r="B3945" i="15"/>
  <c r="B3946" i="15"/>
  <c r="B3947" i="15"/>
  <c r="B3948" i="15"/>
  <c r="B3949" i="15"/>
  <c r="B3950" i="15"/>
  <c r="B3951" i="15"/>
  <c r="B3952" i="15"/>
  <c r="B3953" i="15"/>
  <c r="B3954" i="15"/>
  <c r="B3955" i="15"/>
  <c r="B3956" i="15"/>
  <c r="B3957" i="15"/>
  <c r="B3958" i="15"/>
  <c r="B3959" i="15"/>
  <c r="B3960" i="15"/>
  <c r="B3961" i="15"/>
  <c r="B3962" i="15"/>
  <c r="B3963" i="15"/>
  <c r="B3964" i="15"/>
  <c r="B3965" i="15"/>
  <c r="B3966" i="15"/>
  <c r="B3967" i="15"/>
  <c r="B3968" i="15"/>
  <c r="B3969" i="15"/>
  <c r="B3970" i="15"/>
  <c r="B3971" i="15"/>
  <c r="B3972" i="15"/>
  <c r="B3973" i="15"/>
  <c r="B3974" i="15"/>
  <c r="B3975" i="15"/>
  <c r="B3976" i="15"/>
  <c r="B3977" i="15"/>
  <c r="B3978" i="15"/>
  <c r="B3979" i="15"/>
  <c r="B3980" i="15"/>
  <c r="B3981" i="15"/>
  <c r="B3982" i="15"/>
  <c r="B3983" i="15"/>
  <c r="B3984" i="15"/>
  <c r="B3985" i="15"/>
  <c r="B3986" i="15"/>
  <c r="B3987" i="15"/>
  <c r="B3988" i="15"/>
  <c r="B3989" i="15"/>
  <c r="B3990" i="15"/>
  <c r="B3991" i="15"/>
  <c r="B3992" i="15"/>
  <c r="B3993" i="15"/>
  <c r="B3994" i="15"/>
  <c r="B3995" i="15"/>
  <c r="B3996" i="15"/>
  <c r="B3997" i="15"/>
  <c r="B3998" i="15"/>
  <c r="B3999" i="15"/>
  <c r="B4000" i="15"/>
  <c r="B4001" i="15"/>
  <c r="B4002" i="15"/>
  <c r="B4003" i="15"/>
  <c r="B4004" i="15"/>
  <c r="B4005" i="15"/>
  <c r="B4006" i="15"/>
  <c r="B4007" i="15"/>
  <c r="B4008" i="15"/>
  <c r="B4009" i="15"/>
  <c r="B4010" i="15"/>
  <c r="B4011" i="15"/>
  <c r="B4012" i="15"/>
  <c r="B4013" i="15"/>
  <c r="B4014" i="15"/>
  <c r="B4015" i="15"/>
  <c r="B4016" i="15"/>
  <c r="B4017" i="15"/>
  <c r="B4018" i="15"/>
  <c r="B4019" i="15"/>
  <c r="B4020" i="15"/>
  <c r="B4021" i="15"/>
  <c r="B4022" i="15"/>
  <c r="B4023" i="15"/>
  <c r="B4024" i="15"/>
  <c r="B4025" i="15"/>
  <c r="B4026" i="15"/>
  <c r="B4027" i="15"/>
  <c r="B4028" i="15"/>
  <c r="B4029" i="15"/>
  <c r="B4030" i="15"/>
  <c r="B4031" i="15"/>
  <c r="B4032" i="15"/>
  <c r="B4033" i="15"/>
  <c r="B4034" i="15"/>
  <c r="B4035" i="15"/>
  <c r="B4036" i="15"/>
  <c r="B4037" i="15"/>
  <c r="B4038" i="15"/>
  <c r="B4039" i="15"/>
  <c r="B4040" i="15"/>
  <c r="B4041" i="15"/>
  <c r="B4042" i="15"/>
  <c r="B4043" i="15"/>
  <c r="B4044" i="15"/>
  <c r="B4045" i="15"/>
  <c r="B4046" i="15"/>
  <c r="B4047" i="15"/>
  <c r="B4048" i="15"/>
  <c r="B4049" i="15"/>
  <c r="B4050" i="15"/>
  <c r="B4051" i="15"/>
  <c r="B4052" i="15"/>
  <c r="B4053" i="15"/>
  <c r="B4054" i="15"/>
  <c r="B4055" i="15"/>
  <c r="B4056" i="15"/>
  <c r="B4057" i="15"/>
  <c r="B4058" i="15"/>
  <c r="B4059" i="15"/>
  <c r="B4060" i="15"/>
  <c r="B4061" i="15"/>
  <c r="B4062" i="15"/>
  <c r="B4063" i="15"/>
  <c r="B4064" i="15"/>
  <c r="B4065" i="15"/>
  <c r="B4066" i="15"/>
  <c r="B4067" i="15"/>
  <c r="B4068" i="15"/>
  <c r="B4069" i="15"/>
  <c r="B4070" i="15"/>
  <c r="B4071" i="15"/>
  <c r="B4072" i="15"/>
  <c r="B4073" i="15"/>
  <c r="B4074" i="15"/>
  <c r="B4075" i="15"/>
  <c r="B4076" i="15"/>
  <c r="B4077" i="15"/>
  <c r="B4078" i="15"/>
  <c r="B4079" i="15"/>
  <c r="B4080" i="15"/>
  <c r="B4081" i="15"/>
  <c r="B4082" i="15"/>
  <c r="B4083" i="15"/>
  <c r="B4084" i="15"/>
  <c r="B4085" i="15"/>
  <c r="B4086" i="15"/>
  <c r="B4087" i="15"/>
  <c r="B4088" i="15"/>
  <c r="B4089" i="15"/>
  <c r="B4090" i="15"/>
  <c r="B4091" i="15"/>
  <c r="B4092" i="15"/>
  <c r="B4093" i="15"/>
  <c r="B4094" i="15"/>
  <c r="B4095" i="15"/>
  <c r="B4096" i="15"/>
  <c r="B4097" i="15"/>
  <c r="B4098" i="15"/>
  <c r="B4099" i="15"/>
  <c r="B4100" i="15"/>
  <c r="B4101" i="15"/>
  <c r="B4102" i="15"/>
  <c r="B4103" i="15"/>
  <c r="B4104" i="15"/>
  <c r="B4105" i="15"/>
  <c r="B4106" i="15"/>
  <c r="B4107" i="15"/>
  <c r="B4108" i="15"/>
  <c r="B4109" i="15"/>
  <c r="B4110" i="15"/>
  <c r="B4111" i="15"/>
  <c r="B4112" i="15"/>
  <c r="B4113" i="15"/>
  <c r="B4114" i="15"/>
  <c r="B4115" i="15"/>
  <c r="B4116" i="15"/>
  <c r="B4117" i="15"/>
  <c r="B4118" i="15"/>
  <c r="B4119" i="15"/>
  <c r="B4120" i="15"/>
  <c r="B4121" i="15"/>
  <c r="B4122" i="15"/>
  <c r="B4123" i="15"/>
  <c r="B4124" i="15"/>
  <c r="B4125" i="15"/>
  <c r="B4126" i="15"/>
  <c r="B4127" i="15"/>
  <c r="B4128" i="15"/>
  <c r="B4129" i="15"/>
  <c r="B4130" i="15"/>
  <c r="B4131" i="15"/>
  <c r="B4132" i="15"/>
  <c r="B4133" i="15"/>
  <c r="B4134" i="15"/>
  <c r="B4135" i="15"/>
  <c r="B4136" i="15"/>
  <c r="B4137" i="15"/>
  <c r="B4138" i="15"/>
  <c r="B4139" i="15"/>
  <c r="B4140" i="15"/>
  <c r="B4141" i="15"/>
  <c r="B4142" i="15"/>
  <c r="B4143" i="15"/>
  <c r="B4144" i="15"/>
  <c r="B4145" i="15"/>
  <c r="B4146" i="15"/>
  <c r="B4147" i="15"/>
  <c r="B4148" i="15"/>
  <c r="B4149" i="15"/>
  <c r="B4150" i="15"/>
  <c r="B4151" i="15"/>
  <c r="B4152" i="15"/>
  <c r="B4153" i="15"/>
  <c r="B4154" i="15"/>
  <c r="B4155" i="15"/>
  <c r="B4156" i="15"/>
  <c r="B4157" i="15"/>
  <c r="B4158" i="15"/>
  <c r="B4159" i="15"/>
  <c r="B4160" i="15"/>
  <c r="B4161" i="15"/>
  <c r="B4162" i="15"/>
  <c r="B4163" i="15"/>
  <c r="B4164" i="15"/>
  <c r="B4165" i="15"/>
  <c r="B4166" i="15"/>
  <c r="B4167" i="15"/>
  <c r="B4168" i="15"/>
  <c r="B4169" i="15"/>
  <c r="B4170" i="15"/>
  <c r="B4171" i="15"/>
  <c r="B4172" i="15"/>
  <c r="B4173" i="15"/>
  <c r="B4174" i="15"/>
  <c r="B4175" i="15"/>
  <c r="B4176" i="15"/>
  <c r="B4177" i="15"/>
  <c r="B4178" i="15"/>
  <c r="B4179" i="15"/>
  <c r="B4180" i="15"/>
  <c r="B4181" i="15"/>
  <c r="B4182" i="15"/>
  <c r="B4183" i="15"/>
  <c r="B4184" i="15"/>
  <c r="B4185" i="15"/>
  <c r="B4186" i="15"/>
  <c r="B4187" i="15"/>
  <c r="B4188" i="15"/>
  <c r="B4189" i="15"/>
  <c r="B4190" i="15"/>
  <c r="B4191" i="15"/>
  <c r="B4192" i="15"/>
  <c r="B4193" i="15"/>
  <c r="B4194" i="15"/>
  <c r="B4195" i="15"/>
  <c r="B4196" i="15"/>
  <c r="B4197" i="15"/>
  <c r="B4198" i="15"/>
  <c r="B4199" i="15"/>
  <c r="B4200" i="15"/>
  <c r="B4201" i="15"/>
  <c r="B4202" i="15"/>
  <c r="B4203" i="15"/>
  <c r="B4204" i="15"/>
  <c r="B4205" i="15"/>
  <c r="B4206" i="15"/>
  <c r="B4207" i="15"/>
  <c r="B4208" i="15"/>
  <c r="B4209" i="15"/>
  <c r="B4210" i="15"/>
  <c r="B4211" i="15"/>
  <c r="B4212" i="15"/>
  <c r="B4213" i="15"/>
  <c r="B4214" i="15"/>
  <c r="B4215" i="15"/>
  <c r="B4216" i="15"/>
  <c r="B4217" i="15"/>
  <c r="B4218" i="15"/>
  <c r="B4219" i="15"/>
  <c r="B4220" i="15"/>
  <c r="B4221" i="15"/>
  <c r="B4222" i="15"/>
  <c r="B4223" i="15"/>
  <c r="B4224" i="15"/>
  <c r="B4225" i="15"/>
  <c r="B4226" i="15"/>
  <c r="B4227" i="15"/>
  <c r="B4228" i="15"/>
  <c r="B4229" i="15"/>
  <c r="B4230" i="15"/>
  <c r="B4231" i="15"/>
  <c r="B4232" i="15"/>
  <c r="B4233" i="15"/>
  <c r="B4234" i="15"/>
  <c r="B4235" i="15"/>
  <c r="B4236" i="15"/>
  <c r="B4237" i="15"/>
  <c r="B4238" i="15"/>
  <c r="B4239" i="15"/>
  <c r="B4240" i="15"/>
  <c r="B4241" i="15"/>
  <c r="B4242" i="15"/>
  <c r="B4243" i="15"/>
  <c r="B4244" i="15"/>
  <c r="B4245" i="15"/>
  <c r="B4246" i="15"/>
  <c r="B4247" i="15"/>
  <c r="B4248" i="15"/>
  <c r="B4249" i="15"/>
  <c r="B4250" i="15"/>
  <c r="B4251" i="15"/>
  <c r="B4252" i="15"/>
  <c r="B4253" i="15"/>
  <c r="B4254" i="15"/>
  <c r="B4255" i="15"/>
  <c r="B4256" i="15"/>
  <c r="B4257" i="15"/>
  <c r="B4258" i="15"/>
  <c r="B4259" i="15"/>
  <c r="B4260" i="15"/>
  <c r="B4261" i="15"/>
  <c r="B4262" i="15"/>
  <c r="B4263" i="15"/>
  <c r="B4264" i="15"/>
  <c r="B4265" i="15"/>
  <c r="B4266" i="15"/>
  <c r="B4267" i="15"/>
  <c r="B4268" i="15"/>
  <c r="B4269" i="15"/>
  <c r="B4270" i="15"/>
  <c r="B4271" i="15"/>
  <c r="B4272" i="15"/>
  <c r="B4273" i="15"/>
  <c r="B4274" i="15"/>
  <c r="B4275" i="15"/>
  <c r="B4276" i="15"/>
  <c r="B4277" i="15"/>
  <c r="B4278" i="15"/>
  <c r="B4279" i="15"/>
  <c r="B4280" i="15"/>
  <c r="B4281" i="15"/>
  <c r="B4282" i="15"/>
  <c r="B4283" i="15"/>
  <c r="B4284" i="15"/>
  <c r="B4285" i="15"/>
  <c r="B4286" i="15"/>
  <c r="B4287" i="15"/>
  <c r="B4288" i="15"/>
  <c r="B4289" i="15"/>
  <c r="B4290" i="15"/>
  <c r="B4291" i="15"/>
  <c r="B4292" i="15"/>
  <c r="B4293" i="15"/>
  <c r="B4294" i="15"/>
  <c r="B4295" i="15"/>
  <c r="B4296" i="15"/>
  <c r="B4297" i="15"/>
  <c r="B4298" i="15"/>
  <c r="B4299" i="15"/>
  <c r="B4300" i="15"/>
  <c r="B4301" i="15"/>
  <c r="B4302" i="15"/>
  <c r="B4303" i="15"/>
  <c r="B4304" i="15"/>
  <c r="B4305" i="15"/>
  <c r="B4306" i="15"/>
  <c r="B4307" i="15"/>
  <c r="B4308" i="15"/>
  <c r="B4309" i="15"/>
  <c r="B4310" i="15"/>
  <c r="B4311" i="15"/>
  <c r="B4312" i="15"/>
  <c r="B4313" i="15"/>
  <c r="B4314" i="15"/>
  <c r="B4315" i="15"/>
  <c r="B4316" i="15"/>
  <c r="B4317" i="15"/>
  <c r="B4318" i="15"/>
  <c r="B4319" i="15"/>
  <c r="B4320" i="15"/>
  <c r="B4321" i="15"/>
  <c r="B4322" i="15"/>
  <c r="B4323" i="15"/>
  <c r="B4324" i="15"/>
  <c r="B4325" i="15"/>
  <c r="B4326" i="15"/>
  <c r="B4327" i="15"/>
  <c r="B4328" i="15"/>
  <c r="B4329" i="15"/>
  <c r="B4330" i="15"/>
  <c r="B4331" i="15"/>
  <c r="B4332" i="15"/>
  <c r="B4333" i="15"/>
  <c r="B4334" i="15"/>
  <c r="B4335" i="15"/>
  <c r="B4336" i="15"/>
  <c r="B4337" i="15"/>
  <c r="B4338" i="15"/>
  <c r="B4339" i="15"/>
  <c r="B4340" i="15"/>
  <c r="B4341" i="15"/>
  <c r="B4342" i="15"/>
  <c r="B4343" i="15"/>
  <c r="B4344" i="15"/>
  <c r="B4345" i="15"/>
  <c r="B4346" i="15"/>
  <c r="B4347" i="15"/>
  <c r="B4348" i="15"/>
  <c r="B4349" i="15"/>
  <c r="B4350" i="15"/>
  <c r="B4351" i="15"/>
  <c r="B4352" i="15"/>
  <c r="B4353" i="15"/>
  <c r="B4354" i="15"/>
  <c r="B4355" i="15"/>
  <c r="B4356" i="15"/>
  <c r="B4357" i="15"/>
  <c r="B4358" i="15"/>
  <c r="B4359" i="15"/>
  <c r="B4360" i="15"/>
  <c r="B4361" i="15"/>
  <c r="B4362" i="15"/>
  <c r="B4363" i="15"/>
  <c r="B4364" i="15"/>
  <c r="B4365" i="15"/>
  <c r="B4366" i="15"/>
  <c r="B4367" i="15"/>
  <c r="B4368" i="15"/>
  <c r="B4369" i="15"/>
  <c r="B4370" i="15"/>
  <c r="B4371" i="15"/>
  <c r="B4372" i="15"/>
  <c r="B4373" i="15"/>
  <c r="B4374" i="15"/>
  <c r="B4375" i="15"/>
  <c r="B4376" i="15"/>
  <c r="B4377" i="15"/>
  <c r="B4378" i="15"/>
  <c r="B4379" i="15"/>
  <c r="B4380" i="15"/>
  <c r="B4381" i="15"/>
  <c r="B4382" i="15"/>
  <c r="B4383" i="15"/>
  <c r="B4384" i="15"/>
  <c r="B4385" i="15"/>
  <c r="B4386" i="15"/>
  <c r="B4387" i="15"/>
  <c r="B4388" i="15"/>
  <c r="B4389" i="15"/>
  <c r="B4390" i="15"/>
  <c r="B4391" i="15"/>
  <c r="B4392" i="15"/>
  <c r="B4393" i="15"/>
  <c r="B4394" i="15"/>
  <c r="B4395" i="15"/>
  <c r="B4396" i="15"/>
  <c r="B4397" i="15"/>
  <c r="B4398" i="15"/>
  <c r="B4399" i="15"/>
  <c r="B4400" i="15"/>
  <c r="B4401" i="15"/>
  <c r="B4402" i="15"/>
  <c r="B4403" i="15"/>
  <c r="B4404" i="15"/>
  <c r="B4405" i="15"/>
  <c r="B4406" i="15"/>
  <c r="B4407" i="15"/>
  <c r="B4408" i="15"/>
  <c r="B4409" i="15"/>
  <c r="B4410" i="15"/>
  <c r="B4411" i="15"/>
  <c r="B4412" i="15"/>
  <c r="B4413" i="15"/>
  <c r="B4414" i="15"/>
  <c r="B4415" i="15"/>
  <c r="B4416" i="15"/>
  <c r="B4417" i="15"/>
  <c r="B4418" i="15"/>
  <c r="B4419" i="15"/>
  <c r="B4420" i="15"/>
  <c r="B4421" i="15"/>
  <c r="B4422" i="15"/>
  <c r="B4423" i="15"/>
  <c r="B4424" i="15"/>
  <c r="B4425" i="15"/>
  <c r="B4426" i="15"/>
  <c r="B4427" i="15"/>
  <c r="B4428" i="15"/>
  <c r="B4429" i="15"/>
  <c r="B4430" i="15"/>
  <c r="B4431" i="15"/>
  <c r="B4432" i="15"/>
  <c r="B4433" i="15"/>
  <c r="B4434" i="15"/>
  <c r="B4435" i="15"/>
  <c r="B4436" i="15"/>
  <c r="B4437" i="15"/>
  <c r="B4438" i="15"/>
  <c r="B4439" i="15"/>
  <c r="B4440" i="15"/>
  <c r="B4441" i="15"/>
  <c r="B4442" i="15"/>
  <c r="B4443" i="15"/>
  <c r="B4444" i="15"/>
  <c r="B4445" i="15"/>
  <c r="B4446" i="15"/>
  <c r="B4447" i="15"/>
  <c r="B4448" i="15"/>
  <c r="B4449" i="15"/>
  <c r="B4450" i="15"/>
  <c r="B4451" i="15"/>
  <c r="B4452" i="15"/>
  <c r="B4453" i="15"/>
  <c r="B4454" i="15"/>
  <c r="B4455" i="15"/>
  <c r="B4456" i="15"/>
  <c r="B4457" i="15"/>
  <c r="B4458" i="15"/>
  <c r="B4459" i="15"/>
  <c r="B4460" i="15"/>
  <c r="B4461" i="15"/>
  <c r="B4462" i="15"/>
  <c r="B4463" i="15"/>
  <c r="B4464" i="15"/>
  <c r="B4465" i="15"/>
  <c r="B4466" i="15"/>
  <c r="B4467" i="15"/>
  <c r="B4468" i="15"/>
  <c r="B4469" i="15"/>
  <c r="B4470" i="15"/>
  <c r="B4471" i="15"/>
  <c r="B4472" i="15"/>
  <c r="B4473" i="15"/>
  <c r="B4474" i="15"/>
  <c r="B4475" i="15"/>
  <c r="B4476" i="15"/>
  <c r="B4477" i="15"/>
  <c r="B4478" i="15"/>
  <c r="B4479" i="15"/>
  <c r="B4480" i="15"/>
  <c r="B4481" i="15"/>
  <c r="B4482" i="15"/>
  <c r="B4483" i="15"/>
  <c r="B4484" i="15"/>
  <c r="B4485" i="15"/>
  <c r="B4486" i="15"/>
  <c r="B4487" i="15"/>
  <c r="B4488" i="15"/>
  <c r="B4489" i="15"/>
  <c r="B4490" i="15"/>
  <c r="B4491" i="15"/>
  <c r="B4492" i="15"/>
  <c r="B4493" i="15"/>
  <c r="B4494" i="15"/>
  <c r="B4495" i="15"/>
  <c r="B4496" i="15"/>
  <c r="B4497" i="15"/>
  <c r="B4498" i="15"/>
  <c r="B4499" i="15"/>
  <c r="B4500" i="15"/>
  <c r="B4501" i="15"/>
  <c r="B4502" i="15"/>
  <c r="B4503" i="15"/>
  <c r="B4504" i="15"/>
  <c r="B4505" i="15"/>
  <c r="B4506" i="15"/>
  <c r="B4507" i="15"/>
  <c r="B4508" i="15"/>
  <c r="B4509" i="15"/>
  <c r="B4510" i="15"/>
  <c r="B4511" i="15"/>
  <c r="B4512" i="15"/>
  <c r="B4513" i="15"/>
  <c r="B4514" i="15"/>
  <c r="B4515" i="15"/>
  <c r="B4516" i="15"/>
  <c r="B4517" i="15"/>
  <c r="B4518" i="15"/>
  <c r="B4519" i="15"/>
  <c r="B4520" i="15"/>
  <c r="B4521" i="15"/>
  <c r="B4522" i="15"/>
  <c r="B4523" i="15"/>
  <c r="B4524" i="15"/>
  <c r="B4525" i="15"/>
  <c r="B4526" i="15"/>
  <c r="B4527" i="15"/>
  <c r="B4528" i="15"/>
  <c r="B4529" i="15"/>
  <c r="B4530" i="15"/>
  <c r="B4531" i="15"/>
  <c r="B4532" i="15"/>
  <c r="B4533" i="15"/>
  <c r="B4534" i="15"/>
  <c r="B4535" i="15"/>
  <c r="B4536" i="15"/>
  <c r="B4537" i="15"/>
  <c r="B4538" i="15"/>
  <c r="B4539" i="15"/>
  <c r="B4540" i="15"/>
  <c r="B4541" i="15"/>
  <c r="B4542" i="15"/>
  <c r="B4543" i="15"/>
  <c r="B4544" i="15"/>
  <c r="B4545" i="15"/>
  <c r="B4546" i="15"/>
  <c r="B4547" i="15"/>
  <c r="B4548" i="15"/>
  <c r="B4549" i="15"/>
  <c r="B4550" i="15"/>
  <c r="B4551" i="15"/>
  <c r="B4552" i="15"/>
  <c r="B4553" i="15"/>
  <c r="B4554" i="15"/>
  <c r="B4555" i="15"/>
  <c r="B4556" i="15"/>
  <c r="B4557" i="15"/>
  <c r="B4558" i="15"/>
  <c r="B4559" i="15"/>
  <c r="B4560" i="15"/>
  <c r="B4561" i="15"/>
  <c r="B4562" i="15"/>
  <c r="B4563" i="15"/>
  <c r="B4564" i="15"/>
  <c r="B4565" i="15"/>
  <c r="B4566" i="15"/>
  <c r="B4567" i="15"/>
  <c r="B4568" i="15"/>
  <c r="B4569" i="15"/>
  <c r="B4570" i="15"/>
  <c r="B4571" i="15"/>
  <c r="B4572" i="15"/>
  <c r="B4573" i="15"/>
  <c r="B4574" i="15"/>
  <c r="B4575" i="15"/>
  <c r="B4576" i="15"/>
  <c r="B4577" i="15"/>
  <c r="B4578" i="15"/>
  <c r="B4579" i="15"/>
  <c r="B4580" i="15"/>
  <c r="B4581" i="15"/>
  <c r="B4582" i="15"/>
  <c r="B4583" i="15"/>
  <c r="B4584" i="15"/>
  <c r="B4585" i="15"/>
  <c r="B4586" i="15"/>
  <c r="B4587" i="15"/>
  <c r="B4588" i="15"/>
  <c r="B4589" i="15"/>
  <c r="B4590" i="15"/>
  <c r="B4591" i="15"/>
  <c r="B4592" i="15"/>
  <c r="B4593" i="15"/>
  <c r="B4594" i="15"/>
  <c r="B4595" i="15"/>
  <c r="B4596" i="15"/>
  <c r="B4597" i="15"/>
  <c r="B4598" i="15"/>
  <c r="B4599" i="15"/>
  <c r="B4600" i="15"/>
  <c r="B4601" i="15"/>
  <c r="B4602" i="15"/>
  <c r="B4603" i="15"/>
  <c r="B4604" i="15"/>
  <c r="B4605" i="15"/>
  <c r="B4606" i="15"/>
  <c r="B4607" i="15"/>
  <c r="B4608" i="15"/>
  <c r="B4609" i="15"/>
  <c r="B4610" i="15"/>
  <c r="B4611" i="15"/>
  <c r="B4612" i="15"/>
  <c r="B4613" i="15"/>
  <c r="B4614" i="15"/>
  <c r="B4615" i="15"/>
  <c r="B4616" i="15"/>
  <c r="B4617" i="15"/>
  <c r="B4618" i="15"/>
  <c r="B4619" i="15"/>
  <c r="B4620" i="15"/>
  <c r="B4621" i="15"/>
  <c r="B4622" i="15"/>
  <c r="B4623" i="15"/>
  <c r="B4624" i="15"/>
  <c r="B4625" i="15"/>
  <c r="B4626" i="15"/>
  <c r="B4627" i="15"/>
  <c r="B4628" i="15"/>
  <c r="B4629" i="15"/>
  <c r="B4630" i="15"/>
  <c r="B4631" i="15"/>
  <c r="B4632" i="15"/>
  <c r="B4633" i="15"/>
  <c r="B4634" i="15"/>
  <c r="B4635" i="15"/>
  <c r="B4636" i="15"/>
  <c r="B4637" i="15"/>
  <c r="B4638" i="15"/>
  <c r="B4639" i="15"/>
  <c r="B4640" i="15"/>
  <c r="B4641" i="15"/>
  <c r="B4642" i="15"/>
  <c r="B4643" i="15"/>
  <c r="B4644" i="15"/>
  <c r="B4645" i="15"/>
  <c r="B4646" i="15"/>
  <c r="B4647" i="15"/>
  <c r="B4648" i="15"/>
  <c r="B4649" i="15"/>
  <c r="B4650" i="15"/>
  <c r="B4651" i="15"/>
  <c r="B4652" i="15"/>
  <c r="B4653" i="15"/>
  <c r="B4654" i="15"/>
  <c r="B4655" i="15"/>
  <c r="B4656" i="15"/>
  <c r="B4657" i="15"/>
  <c r="B4658" i="15"/>
  <c r="B4659" i="15"/>
  <c r="B4660" i="15"/>
  <c r="B4661" i="15"/>
  <c r="B4662" i="15"/>
  <c r="B4663" i="15"/>
  <c r="B4664" i="15"/>
  <c r="B4665" i="15"/>
  <c r="B4666" i="15"/>
  <c r="B4667" i="15"/>
  <c r="B4668" i="15"/>
  <c r="B4669" i="15"/>
  <c r="B4670" i="15"/>
  <c r="B4671" i="15"/>
  <c r="B4672" i="15"/>
  <c r="B4673" i="15"/>
  <c r="B4674" i="15"/>
  <c r="B4675" i="15"/>
  <c r="B4676" i="15"/>
  <c r="B4677" i="15"/>
  <c r="B4678" i="15"/>
  <c r="B4679" i="15"/>
  <c r="B4680" i="15"/>
  <c r="B4681" i="15"/>
  <c r="B4682" i="15"/>
  <c r="B4683" i="15"/>
  <c r="B4684" i="15"/>
  <c r="B4685" i="15"/>
  <c r="B4686" i="15"/>
  <c r="B4687" i="15"/>
  <c r="B4688" i="15"/>
  <c r="B4689" i="15"/>
  <c r="B4690" i="15"/>
  <c r="B4691" i="15"/>
  <c r="B4692" i="15"/>
  <c r="B4693" i="15"/>
  <c r="B4694" i="15"/>
  <c r="B4695" i="15"/>
  <c r="B4696" i="15"/>
  <c r="B4697" i="15"/>
  <c r="B4698" i="15"/>
  <c r="B4699" i="15"/>
  <c r="B4700" i="15"/>
  <c r="B4701" i="15"/>
  <c r="B4702" i="15"/>
  <c r="B4703" i="15"/>
  <c r="B4704" i="15"/>
  <c r="B4705" i="15"/>
  <c r="B4706" i="15"/>
  <c r="B4707" i="15"/>
  <c r="B4708" i="15"/>
  <c r="B4709" i="15"/>
  <c r="B4710" i="15"/>
  <c r="B4711" i="15"/>
  <c r="B4712" i="15"/>
  <c r="B4713" i="15"/>
  <c r="B4714" i="15"/>
  <c r="B4715" i="15"/>
  <c r="B4716" i="15"/>
  <c r="B4717" i="15"/>
  <c r="B4718" i="15"/>
  <c r="B4719" i="15"/>
  <c r="B4720" i="15"/>
  <c r="B4721" i="15"/>
  <c r="B4722" i="15"/>
  <c r="B4723" i="15"/>
  <c r="B4724" i="15"/>
  <c r="B4725" i="15"/>
  <c r="B4726" i="15"/>
  <c r="B4727" i="15"/>
  <c r="B4728" i="15"/>
  <c r="B4729" i="15"/>
  <c r="B4730" i="15"/>
  <c r="B4731" i="15"/>
  <c r="B4732" i="15"/>
  <c r="B4733" i="15"/>
  <c r="B4734" i="15"/>
  <c r="B4735" i="15"/>
  <c r="B4736" i="15"/>
  <c r="B4737" i="15"/>
  <c r="B4738" i="15"/>
  <c r="B4739" i="15"/>
  <c r="B4740" i="15"/>
  <c r="B4741" i="15"/>
  <c r="B4742" i="15"/>
  <c r="B4743" i="15"/>
  <c r="B4744" i="15"/>
  <c r="B4745" i="15"/>
  <c r="B4746" i="15"/>
  <c r="B4747" i="15"/>
  <c r="B4748" i="15"/>
  <c r="B4749" i="15"/>
  <c r="B4750" i="15"/>
  <c r="B4751" i="15"/>
  <c r="B4752" i="15"/>
  <c r="B4753" i="15"/>
  <c r="B4754" i="15"/>
  <c r="B4755" i="15"/>
  <c r="B4756" i="15"/>
  <c r="B4757" i="15"/>
  <c r="B4758" i="15"/>
  <c r="B4759" i="15"/>
  <c r="B4760" i="15"/>
  <c r="B4761" i="15"/>
  <c r="B4762" i="15"/>
  <c r="B4763" i="15"/>
  <c r="B4764" i="15"/>
  <c r="B4765" i="15"/>
  <c r="B4766" i="15"/>
  <c r="B4767" i="15"/>
  <c r="B4768" i="15"/>
  <c r="B4769" i="15"/>
  <c r="B4770" i="15"/>
  <c r="B4771" i="15"/>
  <c r="B4772" i="15"/>
  <c r="B4773" i="15"/>
  <c r="B4774" i="15"/>
  <c r="B4775" i="15"/>
  <c r="B4776" i="15"/>
  <c r="B4777" i="15"/>
  <c r="B4778" i="15"/>
  <c r="B4779" i="15"/>
  <c r="B4780" i="15"/>
  <c r="B4781" i="15"/>
  <c r="B4782" i="15"/>
  <c r="B4783" i="15"/>
  <c r="B4784" i="15"/>
  <c r="B4785" i="15"/>
  <c r="B4786" i="15"/>
  <c r="B4787" i="15"/>
  <c r="B4788" i="15"/>
  <c r="B4789" i="15"/>
  <c r="B4790" i="15"/>
  <c r="B4791" i="15"/>
  <c r="B4792" i="15"/>
  <c r="B4793" i="15"/>
  <c r="B4794" i="15"/>
  <c r="B4795" i="15"/>
  <c r="B4796" i="15"/>
  <c r="B4797" i="15"/>
  <c r="B4798" i="15"/>
  <c r="B4799" i="15"/>
  <c r="B4800" i="15"/>
  <c r="B4801" i="15"/>
  <c r="B4802" i="15"/>
  <c r="B4803" i="15"/>
  <c r="B4804" i="15"/>
  <c r="B4805" i="15"/>
  <c r="B4806" i="15"/>
  <c r="B4807" i="15"/>
  <c r="B4808" i="15"/>
  <c r="B4809" i="15"/>
  <c r="B4810" i="15"/>
  <c r="B4811" i="15"/>
  <c r="B4812" i="15"/>
  <c r="B4813" i="15"/>
  <c r="B4814" i="15"/>
  <c r="B4815" i="15"/>
  <c r="B4816" i="15"/>
  <c r="B4817" i="15"/>
  <c r="B4818" i="15"/>
  <c r="B4819" i="15"/>
  <c r="B4820" i="15"/>
  <c r="B4821" i="15"/>
  <c r="B4822" i="15"/>
  <c r="B4823" i="15"/>
  <c r="B4824" i="15"/>
  <c r="B4825" i="15"/>
  <c r="B4826" i="15"/>
  <c r="B4827" i="15"/>
  <c r="B4828" i="15"/>
  <c r="B4829" i="15"/>
  <c r="B4830" i="15"/>
  <c r="B4831" i="15"/>
  <c r="B4832" i="15"/>
  <c r="B4833" i="15"/>
  <c r="B4834" i="15"/>
  <c r="B4835" i="15"/>
  <c r="B4836" i="15"/>
  <c r="B4837" i="15"/>
  <c r="B4838" i="15"/>
  <c r="B4839" i="15"/>
  <c r="B4840" i="15"/>
  <c r="B4841" i="15"/>
  <c r="B4842" i="15"/>
  <c r="B4843" i="15"/>
  <c r="B4844" i="15"/>
  <c r="B4845" i="15"/>
  <c r="B4846" i="15"/>
  <c r="B4847" i="15"/>
  <c r="B4848" i="15"/>
  <c r="B4849" i="15"/>
  <c r="B4850" i="15"/>
  <c r="B4851" i="15"/>
  <c r="B4852" i="15"/>
  <c r="B4853" i="15"/>
  <c r="B4854" i="15"/>
  <c r="B4855" i="15"/>
  <c r="B4856" i="15"/>
  <c r="B4857" i="15"/>
  <c r="B4858" i="15"/>
  <c r="B4859" i="15"/>
  <c r="B4860" i="15"/>
  <c r="B4861" i="15"/>
  <c r="B4862" i="15"/>
  <c r="B4863" i="15"/>
  <c r="B4864" i="15"/>
  <c r="B4865" i="15"/>
  <c r="B4866" i="15"/>
  <c r="B4867" i="15"/>
  <c r="B4868" i="15"/>
  <c r="B4869" i="15"/>
  <c r="B4870" i="15"/>
  <c r="B4871" i="15"/>
  <c r="B4872" i="15"/>
  <c r="B4873" i="15"/>
  <c r="B4874" i="15"/>
  <c r="B4875" i="15"/>
  <c r="B4876" i="15"/>
  <c r="B4877" i="15"/>
  <c r="B4878" i="15"/>
  <c r="B4879" i="15"/>
  <c r="B4880" i="15"/>
  <c r="B4881" i="15"/>
  <c r="B4882" i="15"/>
  <c r="B4883" i="15"/>
  <c r="B4884" i="15"/>
  <c r="B4885" i="15"/>
  <c r="B4886" i="15"/>
  <c r="B4887" i="15"/>
  <c r="B4888" i="15"/>
  <c r="B4889" i="15"/>
  <c r="B4890" i="15"/>
  <c r="B4891" i="15"/>
  <c r="B4892" i="15"/>
  <c r="B4893" i="15"/>
  <c r="B4894" i="15"/>
  <c r="B4895" i="15"/>
  <c r="B4896" i="15"/>
  <c r="B4897" i="15"/>
  <c r="B4898" i="15"/>
  <c r="B4899" i="15"/>
  <c r="B4900" i="15"/>
  <c r="B4901" i="15"/>
  <c r="B4902" i="15"/>
  <c r="B4903" i="15"/>
  <c r="B4904" i="15"/>
  <c r="B4905" i="15"/>
  <c r="B4906" i="15"/>
  <c r="B4907" i="15"/>
  <c r="B4908" i="15"/>
  <c r="B4909" i="15"/>
  <c r="B4910" i="15"/>
  <c r="B4911" i="15"/>
  <c r="B4912" i="15"/>
  <c r="B4913" i="15"/>
  <c r="B4914" i="15"/>
  <c r="B4915" i="15"/>
  <c r="B4916" i="15"/>
  <c r="B4917" i="15"/>
  <c r="B4918" i="15"/>
  <c r="B4919" i="15"/>
  <c r="B4920" i="15"/>
  <c r="B4921" i="15"/>
  <c r="B4922" i="15"/>
  <c r="B4923" i="15"/>
  <c r="B4924" i="15"/>
  <c r="B4925" i="15"/>
  <c r="B4926" i="15"/>
  <c r="B4927" i="15"/>
  <c r="B4928" i="15"/>
  <c r="B4929" i="15"/>
  <c r="B4930" i="15"/>
  <c r="B4931" i="15"/>
  <c r="B4932" i="15"/>
  <c r="B4933" i="15"/>
  <c r="B4934" i="15"/>
  <c r="B4935" i="15"/>
  <c r="B4936" i="15"/>
  <c r="B4937" i="15"/>
  <c r="B4938" i="15"/>
  <c r="B4939" i="15"/>
  <c r="B4940" i="15"/>
  <c r="B4941" i="15"/>
  <c r="B4942" i="15"/>
  <c r="B4943" i="15"/>
  <c r="B4944" i="15"/>
  <c r="C3378" i="15"/>
  <c r="C3379" i="15"/>
  <c r="C3380" i="15"/>
  <c r="C3381" i="15"/>
  <c r="C3382" i="15"/>
  <c r="C3383" i="15"/>
  <c r="C3384" i="15"/>
  <c r="C3385" i="15"/>
  <c r="C3386" i="15"/>
  <c r="C3387" i="15"/>
  <c r="C3388" i="15"/>
  <c r="C3389" i="15"/>
  <c r="C3390" i="15"/>
  <c r="C3391" i="15"/>
  <c r="C3392" i="15"/>
  <c r="C3393" i="15"/>
  <c r="C3394" i="15"/>
  <c r="C3395" i="15"/>
  <c r="C3396" i="15"/>
  <c r="C3397" i="15"/>
  <c r="C3398" i="15"/>
  <c r="C3399" i="15"/>
  <c r="C3400" i="15"/>
  <c r="C3401" i="15"/>
  <c r="C3402" i="15"/>
  <c r="C3403" i="15"/>
  <c r="C3404" i="15"/>
  <c r="C3405" i="15"/>
  <c r="C3406" i="15"/>
  <c r="C3407" i="15"/>
  <c r="C3408" i="15"/>
  <c r="C3409" i="15"/>
  <c r="C3410" i="15"/>
  <c r="C3411" i="15"/>
  <c r="C3412" i="15"/>
  <c r="C3413" i="15"/>
  <c r="C3414" i="15"/>
  <c r="C3415" i="15"/>
  <c r="C3416" i="15"/>
  <c r="C3417" i="15"/>
  <c r="C3418" i="15"/>
  <c r="C3419" i="15"/>
  <c r="C3420" i="15"/>
  <c r="C3421" i="15"/>
  <c r="C3422" i="15"/>
  <c r="C3423" i="15"/>
  <c r="C3424" i="15"/>
  <c r="C3425" i="15"/>
  <c r="C3426" i="15"/>
  <c r="C3427" i="15"/>
  <c r="C3428" i="15"/>
  <c r="C3429" i="15"/>
  <c r="C3430" i="15"/>
  <c r="C3431" i="15"/>
  <c r="C3432" i="15"/>
  <c r="C3433" i="15"/>
  <c r="C3434" i="15"/>
  <c r="C3435" i="15"/>
  <c r="C3436" i="15"/>
  <c r="C3437" i="15"/>
  <c r="C3438" i="15"/>
  <c r="C3439" i="15"/>
  <c r="C3440" i="15"/>
  <c r="C3441" i="15"/>
  <c r="C3442" i="15"/>
  <c r="C3443" i="15"/>
  <c r="C3444" i="15"/>
  <c r="C3445" i="15"/>
  <c r="C3446" i="15"/>
  <c r="C3447" i="15"/>
  <c r="C3448" i="15"/>
  <c r="C3449" i="15"/>
  <c r="C3450" i="15"/>
  <c r="C3451" i="15"/>
  <c r="C3452" i="15"/>
  <c r="C3453" i="15"/>
  <c r="C3454" i="15"/>
  <c r="C3455" i="15"/>
  <c r="C3456" i="15"/>
  <c r="C3457" i="15"/>
  <c r="C3458" i="15"/>
  <c r="C3459" i="15"/>
  <c r="C3460" i="15"/>
  <c r="C3461" i="15"/>
  <c r="C3462" i="15"/>
  <c r="C3463" i="15"/>
  <c r="C3464" i="15"/>
  <c r="C3465" i="15"/>
  <c r="C3466" i="15"/>
  <c r="C3467" i="15"/>
  <c r="C3468" i="15"/>
  <c r="C3469" i="15"/>
  <c r="C3470" i="15"/>
  <c r="C3471" i="15"/>
  <c r="C3472" i="15"/>
  <c r="C3473" i="15"/>
  <c r="C3474" i="15"/>
  <c r="C3475" i="15"/>
  <c r="C3476" i="15"/>
  <c r="C3477" i="15"/>
  <c r="C3478" i="15"/>
  <c r="C3479" i="15"/>
  <c r="C3480" i="15"/>
  <c r="C3481" i="15"/>
  <c r="C3482" i="15"/>
  <c r="C3483" i="15"/>
  <c r="C3484" i="15"/>
  <c r="C3485" i="15"/>
  <c r="C3486" i="15"/>
  <c r="C3487" i="15"/>
  <c r="C3488" i="15"/>
  <c r="C3489" i="15"/>
  <c r="C3490" i="15"/>
  <c r="C3491" i="15"/>
  <c r="C3492" i="15"/>
  <c r="C3493" i="15"/>
  <c r="C3494" i="15"/>
  <c r="C3495" i="15"/>
  <c r="C3496" i="15"/>
  <c r="C3497" i="15"/>
  <c r="C3498" i="15"/>
  <c r="C3499" i="15"/>
  <c r="C3500" i="15"/>
  <c r="C3501" i="15"/>
  <c r="C3502" i="15"/>
  <c r="C3503" i="15"/>
  <c r="C3504" i="15"/>
  <c r="C3505" i="15"/>
  <c r="C3506" i="15"/>
  <c r="C3507" i="15"/>
  <c r="C3508" i="15"/>
  <c r="C3509" i="15"/>
  <c r="C3510" i="15"/>
  <c r="C3511" i="15"/>
  <c r="C3512" i="15"/>
  <c r="C3513" i="15"/>
  <c r="C3514" i="15"/>
  <c r="C3515" i="15"/>
  <c r="C3516" i="15"/>
  <c r="C3517" i="15"/>
  <c r="C3518" i="15"/>
  <c r="C3519" i="15"/>
  <c r="C3520" i="15"/>
  <c r="C3521" i="15"/>
  <c r="C3522" i="15"/>
  <c r="C3523" i="15"/>
  <c r="C3524" i="15"/>
  <c r="C3525" i="15"/>
  <c r="C3526" i="15"/>
  <c r="C3527" i="15"/>
  <c r="C3528" i="15"/>
  <c r="C3529" i="15"/>
  <c r="C3530" i="15"/>
  <c r="C3531" i="15"/>
  <c r="C3532" i="15"/>
  <c r="C3533" i="15"/>
  <c r="C3534" i="15"/>
  <c r="C3535" i="15"/>
  <c r="C3536" i="15"/>
  <c r="C3537" i="15"/>
  <c r="C3538" i="15"/>
  <c r="C3539" i="15"/>
  <c r="C3540" i="15"/>
  <c r="C3541" i="15"/>
  <c r="C3542" i="15"/>
  <c r="C3543" i="15"/>
  <c r="C3544" i="15"/>
  <c r="C3545" i="15"/>
  <c r="C3546" i="15"/>
  <c r="C3547" i="15"/>
  <c r="C3548" i="15"/>
  <c r="C3549" i="15"/>
  <c r="C3550" i="15"/>
  <c r="C3551" i="15"/>
  <c r="C3552" i="15"/>
  <c r="C3553" i="15"/>
  <c r="C3554" i="15"/>
  <c r="C3555" i="15"/>
  <c r="C3556" i="15"/>
  <c r="C3557" i="15"/>
  <c r="C3558" i="15"/>
  <c r="C3559" i="15"/>
  <c r="C3560" i="15"/>
  <c r="C3561" i="15"/>
  <c r="C3562" i="15"/>
  <c r="C3563" i="15"/>
  <c r="C3564" i="15"/>
  <c r="C3565" i="15"/>
  <c r="C3566" i="15"/>
  <c r="C3567" i="15"/>
  <c r="C3568" i="15"/>
  <c r="C3569" i="15"/>
  <c r="C3570" i="15"/>
  <c r="C3571" i="15"/>
  <c r="C3572" i="15"/>
  <c r="C3573" i="15"/>
  <c r="C3574" i="15"/>
  <c r="C3575" i="15"/>
  <c r="C3576" i="15"/>
  <c r="C3577" i="15"/>
  <c r="C3578" i="15"/>
  <c r="C3579" i="15"/>
  <c r="C3580" i="15"/>
  <c r="C3581" i="15"/>
  <c r="C3582" i="15"/>
  <c r="C3583" i="15"/>
  <c r="C3584" i="15"/>
  <c r="C3585" i="15"/>
  <c r="C3586" i="15"/>
  <c r="C3587" i="15"/>
  <c r="C3588" i="15"/>
  <c r="C3589" i="15"/>
  <c r="C3590" i="15"/>
  <c r="C3591" i="15"/>
  <c r="C3592" i="15"/>
  <c r="C3593" i="15"/>
  <c r="C3594" i="15"/>
  <c r="C3595" i="15"/>
  <c r="C3596" i="15"/>
  <c r="C3597" i="15"/>
  <c r="C3598" i="15"/>
  <c r="C3599" i="15"/>
  <c r="C3600" i="15"/>
  <c r="C3601" i="15"/>
  <c r="C3602" i="15"/>
  <c r="C3603" i="15"/>
  <c r="C3604" i="15"/>
  <c r="C3605" i="15"/>
  <c r="C3606" i="15"/>
  <c r="C3607" i="15"/>
  <c r="C3608" i="15"/>
  <c r="C3609" i="15"/>
  <c r="C3610" i="15"/>
  <c r="C3611" i="15"/>
  <c r="C3612" i="15"/>
  <c r="C3613" i="15"/>
  <c r="C3614" i="15"/>
  <c r="C3615" i="15"/>
  <c r="C3616" i="15"/>
  <c r="C3617" i="15"/>
  <c r="C3618" i="15"/>
  <c r="C3619" i="15"/>
  <c r="C3620" i="15"/>
  <c r="C3621" i="15"/>
  <c r="C3622" i="15"/>
  <c r="C3623" i="15"/>
  <c r="C3624" i="15"/>
  <c r="C3625" i="15"/>
  <c r="C3626" i="15"/>
  <c r="C3627" i="15"/>
  <c r="C3628" i="15"/>
  <c r="C3629" i="15"/>
  <c r="C3630" i="15"/>
  <c r="C3631" i="15"/>
  <c r="C3632" i="15"/>
  <c r="C3633" i="15"/>
  <c r="C3634" i="15"/>
  <c r="C3635" i="15"/>
  <c r="C3636" i="15"/>
  <c r="C3637" i="15"/>
  <c r="C3638" i="15"/>
  <c r="C3639" i="15"/>
  <c r="C3640" i="15"/>
  <c r="C3641" i="15"/>
  <c r="C3642" i="15"/>
  <c r="C3643" i="15"/>
  <c r="C3644" i="15"/>
  <c r="C3645" i="15"/>
  <c r="C3646" i="15"/>
  <c r="C3647" i="15"/>
  <c r="C3648" i="15"/>
  <c r="C3649" i="15"/>
  <c r="C3650" i="15"/>
  <c r="C3651" i="15"/>
  <c r="C3652" i="15"/>
  <c r="C3653" i="15"/>
  <c r="C3654" i="15"/>
  <c r="C3655" i="15"/>
  <c r="C3656" i="15"/>
  <c r="C3657" i="15"/>
  <c r="C3658" i="15"/>
  <c r="C3659" i="15"/>
  <c r="C3660" i="15"/>
  <c r="C3661" i="15"/>
  <c r="C3662" i="15"/>
  <c r="C3663" i="15"/>
  <c r="C3664" i="15"/>
  <c r="C3665" i="15"/>
  <c r="C3666" i="15"/>
  <c r="C3667" i="15"/>
  <c r="C3668" i="15"/>
  <c r="C3669" i="15"/>
  <c r="C3670" i="15"/>
  <c r="C3671" i="15"/>
  <c r="C3672" i="15"/>
  <c r="C3673" i="15"/>
  <c r="C3674" i="15"/>
  <c r="C3675" i="15"/>
  <c r="C3676" i="15"/>
  <c r="C3677" i="15"/>
  <c r="C3678" i="15"/>
  <c r="C3679" i="15"/>
  <c r="C3680" i="15"/>
  <c r="C3681" i="15"/>
  <c r="C3682" i="15"/>
  <c r="C3683" i="15"/>
  <c r="C3684" i="15"/>
  <c r="C3685" i="15"/>
  <c r="C3686" i="15"/>
  <c r="C3687" i="15"/>
  <c r="C3688" i="15"/>
  <c r="C3689" i="15"/>
  <c r="C3690" i="15"/>
  <c r="C3691" i="15"/>
  <c r="C3692" i="15"/>
  <c r="C3693" i="15"/>
  <c r="C3694" i="15"/>
  <c r="C3695" i="15"/>
  <c r="C3696" i="15"/>
  <c r="C3697" i="15"/>
  <c r="C3698" i="15"/>
  <c r="C3699" i="15"/>
  <c r="C3700" i="15"/>
  <c r="C3701" i="15"/>
  <c r="C3702" i="15"/>
  <c r="C3703" i="15"/>
  <c r="C3704" i="15"/>
  <c r="C3705" i="15"/>
  <c r="C3706" i="15"/>
  <c r="C3707" i="15"/>
  <c r="C3708" i="15"/>
  <c r="C3709" i="15"/>
  <c r="C3710" i="15"/>
  <c r="C3711" i="15"/>
  <c r="C3712" i="15"/>
  <c r="C3713" i="15"/>
  <c r="C3714" i="15"/>
  <c r="C3715" i="15"/>
  <c r="C3716" i="15"/>
  <c r="C3717" i="15"/>
  <c r="C3718" i="15"/>
  <c r="C3719" i="15"/>
  <c r="C3720" i="15"/>
  <c r="C3721" i="15"/>
  <c r="C3722" i="15"/>
  <c r="C3723" i="15"/>
  <c r="C3724" i="15"/>
  <c r="C3725" i="15"/>
  <c r="C3726" i="15"/>
  <c r="C3727" i="15"/>
  <c r="C3728" i="15"/>
  <c r="C3729" i="15"/>
  <c r="C3730" i="15"/>
  <c r="C3731" i="15"/>
  <c r="C3732" i="15"/>
  <c r="C3733" i="15"/>
  <c r="C3734" i="15"/>
  <c r="C3735" i="15"/>
  <c r="C3736" i="15"/>
  <c r="C3737" i="15"/>
  <c r="C3738" i="15"/>
  <c r="C3739" i="15"/>
  <c r="C3740" i="15"/>
  <c r="C3741" i="15"/>
  <c r="C3742" i="15"/>
  <c r="C3743" i="15"/>
  <c r="C3744" i="15"/>
  <c r="C3745" i="15"/>
  <c r="C3746" i="15"/>
  <c r="C3747" i="15"/>
  <c r="C3748" i="15"/>
  <c r="C3749" i="15"/>
  <c r="C3750" i="15"/>
  <c r="C3751" i="15"/>
  <c r="C3752" i="15"/>
  <c r="C3753" i="15"/>
  <c r="C3754" i="15"/>
  <c r="C3755" i="15"/>
  <c r="C3756" i="15"/>
  <c r="C3757" i="15"/>
  <c r="C3758" i="15"/>
  <c r="C3759" i="15"/>
  <c r="C3760" i="15"/>
  <c r="C3761" i="15"/>
  <c r="C3762" i="15"/>
  <c r="C3763" i="15"/>
  <c r="C3764" i="15"/>
  <c r="C3765" i="15"/>
  <c r="C3766" i="15"/>
  <c r="C3767" i="15"/>
  <c r="C3768" i="15"/>
  <c r="C3769" i="15"/>
  <c r="C3770" i="15"/>
  <c r="C3771" i="15"/>
  <c r="C3772" i="15"/>
  <c r="C3773" i="15"/>
  <c r="C3774" i="15"/>
  <c r="C3775" i="15"/>
  <c r="C3776" i="15"/>
  <c r="C3777" i="15"/>
  <c r="C3778" i="15"/>
  <c r="C3779" i="15"/>
  <c r="C3780" i="15"/>
  <c r="C3781" i="15"/>
  <c r="C3782" i="15"/>
  <c r="C3783" i="15"/>
  <c r="C3784" i="15"/>
  <c r="C3785" i="15"/>
  <c r="C3786" i="15"/>
  <c r="C3787" i="15"/>
  <c r="C3788" i="15"/>
  <c r="C3789" i="15"/>
  <c r="C3790" i="15"/>
  <c r="C3791" i="15"/>
  <c r="C3792" i="15"/>
  <c r="C3793" i="15"/>
  <c r="C3794" i="15"/>
  <c r="C3795" i="15"/>
  <c r="C3796" i="15"/>
  <c r="C3797" i="15"/>
  <c r="C3798" i="15"/>
  <c r="C3799" i="15"/>
  <c r="C3800" i="15"/>
  <c r="C3801" i="15"/>
  <c r="C3802" i="15"/>
  <c r="C3803" i="15"/>
  <c r="C3804" i="15"/>
  <c r="C3805" i="15"/>
  <c r="C3806" i="15"/>
  <c r="C3807" i="15"/>
  <c r="C3808" i="15"/>
  <c r="C3809" i="15"/>
  <c r="C3810" i="15"/>
  <c r="C3811" i="15"/>
  <c r="C3812" i="15"/>
  <c r="C3813" i="15"/>
  <c r="C3814" i="15"/>
  <c r="C3815" i="15"/>
  <c r="C3816" i="15"/>
  <c r="C3817" i="15"/>
  <c r="C3818" i="15"/>
  <c r="C3819" i="15"/>
  <c r="C3820" i="15"/>
  <c r="C3821" i="15"/>
  <c r="C3822" i="15"/>
  <c r="C3823" i="15"/>
  <c r="C3824" i="15"/>
  <c r="C3825" i="15"/>
  <c r="C3826" i="15"/>
  <c r="C3827" i="15"/>
  <c r="C3828" i="15"/>
  <c r="C3829" i="15"/>
  <c r="C3830" i="15"/>
  <c r="C3831" i="15"/>
  <c r="C3832" i="15"/>
  <c r="C3833" i="15"/>
  <c r="C3834" i="15"/>
  <c r="C3835" i="15"/>
  <c r="C3836" i="15"/>
  <c r="C3837" i="15"/>
  <c r="C3838" i="15"/>
  <c r="C3839" i="15"/>
  <c r="C3840" i="15"/>
  <c r="C3841" i="15"/>
  <c r="C3842" i="15"/>
  <c r="C3843" i="15"/>
  <c r="C3844" i="15"/>
  <c r="C3845" i="15"/>
  <c r="C3846" i="15"/>
  <c r="C3847" i="15"/>
  <c r="C3848" i="15"/>
  <c r="C3849" i="15"/>
  <c r="C3850" i="15"/>
  <c r="C3851" i="15"/>
  <c r="C3852" i="15"/>
  <c r="C3853" i="15"/>
  <c r="C3854" i="15"/>
  <c r="C3855" i="15"/>
  <c r="C3856" i="15"/>
  <c r="C3857" i="15"/>
  <c r="C3858" i="15"/>
  <c r="C3859" i="15"/>
  <c r="C3860" i="15"/>
  <c r="C3861" i="15"/>
  <c r="C3862" i="15"/>
  <c r="C3863" i="15"/>
  <c r="C3864" i="15"/>
  <c r="C3865" i="15"/>
  <c r="C3866" i="15"/>
  <c r="C3867" i="15"/>
  <c r="C3868" i="15"/>
  <c r="C3869" i="15"/>
  <c r="C3870" i="15"/>
  <c r="C3871" i="15"/>
  <c r="C3872" i="15"/>
  <c r="C3873" i="15"/>
  <c r="C3874" i="15"/>
  <c r="C3875" i="15"/>
  <c r="C3876" i="15"/>
  <c r="C3877" i="15"/>
  <c r="C3878" i="15"/>
  <c r="C3879" i="15"/>
  <c r="C3880" i="15"/>
  <c r="C3881" i="15"/>
  <c r="C3882" i="15"/>
  <c r="C3883" i="15"/>
  <c r="C3884" i="15"/>
  <c r="C3885" i="15"/>
  <c r="C3886" i="15"/>
  <c r="C3887" i="15"/>
  <c r="C3888" i="15"/>
  <c r="C3889" i="15"/>
  <c r="C3890" i="15"/>
  <c r="C3891" i="15"/>
  <c r="C3892" i="15"/>
  <c r="C3893" i="15"/>
  <c r="C3894" i="15"/>
  <c r="C3895" i="15"/>
  <c r="C3896" i="15"/>
  <c r="C3897" i="15"/>
  <c r="C3898" i="15"/>
  <c r="C3899" i="15"/>
  <c r="C3900" i="15"/>
  <c r="C3901" i="15"/>
  <c r="C3902" i="15"/>
  <c r="C3903" i="15"/>
  <c r="C3904" i="15"/>
  <c r="C3905" i="15"/>
  <c r="C3906" i="15"/>
  <c r="C3907" i="15"/>
  <c r="C3908" i="15"/>
  <c r="C3909" i="15"/>
  <c r="C3910" i="15"/>
  <c r="C3911" i="15"/>
  <c r="C3912" i="15"/>
  <c r="C3913" i="15"/>
  <c r="C3914" i="15"/>
  <c r="C3915" i="15"/>
  <c r="C3916" i="15"/>
  <c r="C3917" i="15"/>
  <c r="C3918" i="15"/>
  <c r="C3919" i="15"/>
  <c r="C3920" i="15"/>
  <c r="C3921" i="15"/>
  <c r="C3922" i="15"/>
  <c r="C3923" i="15"/>
  <c r="C3924" i="15"/>
  <c r="C3925" i="15"/>
  <c r="C3926" i="15"/>
  <c r="C3927" i="15"/>
  <c r="C3928" i="15"/>
  <c r="C3929" i="15"/>
  <c r="C3930" i="15"/>
  <c r="C3931" i="15"/>
  <c r="C3932" i="15"/>
  <c r="C3933" i="15"/>
  <c r="C3934" i="15"/>
  <c r="C3935" i="15"/>
  <c r="C3936" i="15"/>
  <c r="C3937" i="15"/>
  <c r="C3938" i="15"/>
  <c r="C3939" i="15"/>
  <c r="C3940" i="15"/>
  <c r="C3941" i="15"/>
  <c r="C3942" i="15"/>
  <c r="C3943" i="15"/>
  <c r="C3944" i="15"/>
  <c r="C3945" i="15"/>
  <c r="C3946" i="15"/>
  <c r="C3947" i="15"/>
  <c r="C3948" i="15"/>
  <c r="C3949" i="15"/>
  <c r="C3950" i="15"/>
  <c r="C3951" i="15"/>
  <c r="C3952" i="15"/>
  <c r="C3953" i="15"/>
  <c r="C3954" i="15"/>
  <c r="C3955" i="15"/>
  <c r="C3956" i="15"/>
  <c r="C3957" i="15"/>
  <c r="C3958" i="15"/>
  <c r="C3959" i="15"/>
  <c r="C3960" i="15"/>
  <c r="C3961" i="15"/>
  <c r="C3962" i="15"/>
  <c r="C3963" i="15"/>
  <c r="C3964" i="15"/>
  <c r="C3965" i="15"/>
  <c r="C3966" i="15"/>
  <c r="C3967" i="15"/>
  <c r="C3968" i="15"/>
  <c r="C3969" i="15"/>
  <c r="C3970" i="15"/>
  <c r="C3971" i="15"/>
  <c r="C3972" i="15"/>
  <c r="C3973" i="15"/>
  <c r="C3974" i="15"/>
  <c r="C3975" i="15"/>
  <c r="C3976" i="15"/>
  <c r="C3977" i="15"/>
  <c r="C3978" i="15"/>
  <c r="C3979" i="15"/>
  <c r="C3980" i="15"/>
  <c r="C3981" i="15"/>
  <c r="C3982" i="15"/>
  <c r="C3983" i="15"/>
  <c r="C3984" i="15"/>
  <c r="C3985" i="15"/>
  <c r="C3986" i="15"/>
  <c r="C3987" i="15"/>
  <c r="C3988" i="15"/>
  <c r="C3989" i="15"/>
  <c r="C3990" i="15"/>
  <c r="C3991" i="15"/>
  <c r="C3992" i="15"/>
  <c r="C3993" i="15"/>
  <c r="C3994" i="15"/>
  <c r="C3995" i="15"/>
  <c r="C3996" i="15"/>
  <c r="C3997" i="15"/>
  <c r="C3998" i="15"/>
  <c r="C3999" i="15"/>
  <c r="C4000" i="15"/>
  <c r="C4001" i="15"/>
  <c r="C4002" i="15"/>
  <c r="C4003" i="15"/>
  <c r="C4004" i="15"/>
  <c r="C4005" i="15"/>
  <c r="C4006" i="15"/>
  <c r="C4007" i="15"/>
  <c r="C4008" i="15"/>
  <c r="C4009" i="15"/>
  <c r="C4010" i="15"/>
  <c r="C4011" i="15"/>
  <c r="C4012" i="15"/>
  <c r="C4013" i="15"/>
  <c r="C4014" i="15"/>
  <c r="C4015" i="15"/>
  <c r="C4016" i="15"/>
  <c r="C4017" i="15"/>
  <c r="C4018" i="15"/>
  <c r="C4019" i="15"/>
  <c r="C4020" i="15"/>
  <c r="C4021" i="15"/>
  <c r="C4022" i="15"/>
  <c r="C4023" i="15"/>
  <c r="C4024" i="15"/>
  <c r="C4025" i="15"/>
  <c r="C4026" i="15"/>
  <c r="C4027" i="15"/>
  <c r="C4028" i="15"/>
  <c r="C4029" i="15"/>
  <c r="C4030" i="15"/>
  <c r="C4031" i="15"/>
  <c r="C4032" i="15"/>
  <c r="C4033" i="15"/>
  <c r="C4034" i="15"/>
  <c r="C4035" i="15"/>
  <c r="C4036" i="15"/>
  <c r="C4037" i="15"/>
  <c r="C4038" i="15"/>
  <c r="C4039" i="15"/>
  <c r="C4040" i="15"/>
  <c r="C4041" i="15"/>
  <c r="C4042" i="15"/>
  <c r="C4043" i="15"/>
  <c r="C4044" i="15"/>
  <c r="C4045" i="15"/>
  <c r="C4046" i="15"/>
  <c r="C4047" i="15"/>
  <c r="C4048" i="15"/>
  <c r="C4049" i="15"/>
  <c r="C4050" i="15"/>
  <c r="C4051" i="15"/>
  <c r="C4052" i="15"/>
  <c r="C4053" i="15"/>
  <c r="C4054" i="15"/>
  <c r="C4055" i="15"/>
  <c r="C4056" i="15"/>
  <c r="C4057" i="15"/>
  <c r="C4058" i="15"/>
  <c r="C4059" i="15"/>
  <c r="C4060" i="15"/>
  <c r="C4061" i="15"/>
  <c r="C4062" i="15"/>
  <c r="C4063" i="15"/>
  <c r="C4064" i="15"/>
  <c r="C4065" i="15"/>
  <c r="C4066" i="15"/>
  <c r="C4067" i="15"/>
  <c r="C4068" i="15"/>
  <c r="C4069" i="15"/>
  <c r="C4070" i="15"/>
  <c r="C4071" i="15"/>
  <c r="C4072" i="15"/>
  <c r="C4073" i="15"/>
  <c r="C4074" i="15"/>
  <c r="C4075" i="15"/>
  <c r="C4076" i="15"/>
  <c r="C4077" i="15"/>
  <c r="C4078" i="15"/>
  <c r="C4079" i="15"/>
  <c r="C4080" i="15"/>
  <c r="C4081" i="15"/>
  <c r="C4082" i="15"/>
  <c r="C4083" i="15"/>
  <c r="C4084" i="15"/>
  <c r="C4085" i="15"/>
  <c r="C4086" i="15"/>
  <c r="C4087" i="15"/>
  <c r="C4088" i="15"/>
  <c r="C4089" i="15"/>
  <c r="C4090" i="15"/>
  <c r="C4091" i="15"/>
  <c r="C4092" i="15"/>
  <c r="C4093" i="15"/>
  <c r="C4094" i="15"/>
  <c r="C4095" i="15"/>
  <c r="C4096" i="15"/>
  <c r="C4097" i="15"/>
  <c r="C4098" i="15"/>
  <c r="C4099" i="15"/>
  <c r="C4100" i="15"/>
  <c r="C4101" i="15"/>
  <c r="C4102" i="15"/>
  <c r="C4103" i="15"/>
  <c r="C4104" i="15"/>
  <c r="C4105" i="15"/>
  <c r="C4106" i="15"/>
  <c r="C4107" i="15"/>
  <c r="C4108" i="15"/>
  <c r="C4109" i="15"/>
  <c r="C4110" i="15"/>
  <c r="C4111" i="15"/>
  <c r="C4112" i="15"/>
  <c r="C4113" i="15"/>
  <c r="C4114" i="15"/>
  <c r="C4115" i="15"/>
  <c r="C4116" i="15"/>
  <c r="C4117" i="15"/>
  <c r="C4118" i="15"/>
  <c r="C4119" i="15"/>
  <c r="C4120" i="15"/>
  <c r="C4121" i="15"/>
  <c r="C4122" i="15"/>
  <c r="C4123" i="15"/>
  <c r="C4124" i="15"/>
  <c r="C4125" i="15"/>
  <c r="C4126" i="15"/>
  <c r="C4127" i="15"/>
  <c r="C4128" i="15"/>
  <c r="C4129" i="15"/>
  <c r="C4130" i="15"/>
  <c r="C4131" i="15"/>
  <c r="C4132" i="15"/>
  <c r="C4133" i="15"/>
  <c r="C4134" i="15"/>
  <c r="C4135" i="15"/>
  <c r="C4136" i="15"/>
  <c r="C4137" i="15"/>
  <c r="C4138" i="15"/>
  <c r="C4139" i="15"/>
  <c r="C4140" i="15"/>
  <c r="C4141" i="15"/>
  <c r="C4142" i="15"/>
  <c r="C4143" i="15"/>
  <c r="C4144" i="15"/>
  <c r="C4145" i="15"/>
  <c r="C4146" i="15"/>
  <c r="C4147" i="15"/>
  <c r="C4148" i="15"/>
  <c r="C4149" i="15"/>
  <c r="C4150" i="15"/>
  <c r="C4151" i="15"/>
  <c r="C4152" i="15"/>
  <c r="C4153" i="15"/>
  <c r="C4154" i="15"/>
  <c r="C4155" i="15"/>
  <c r="C4156" i="15"/>
  <c r="C4157" i="15"/>
  <c r="C4158" i="15"/>
  <c r="C4159" i="15"/>
  <c r="C4160" i="15"/>
  <c r="C4161" i="15"/>
  <c r="C4162" i="15"/>
  <c r="C4163" i="15"/>
  <c r="C4164" i="15"/>
  <c r="C4165" i="15"/>
  <c r="C4166" i="15"/>
  <c r="C4167" i="15"/>
  <c r="C4168" i="15"/>
  <c r="C4169" i="15"/>
  <c r="C4170" i="15"/>
  <c r="C4171" i="15"/>
  <c r="C4172" i="15"/>
  <c r="C4173" i="15"/>
  <c r="C4174" i="15"/>
  <c r="C4175" i="15"/>
  <c r="C4176" i="15"/>
  <c r="C4177" i="15"/>
  <c r="C4178" i="15"/>
  <c r="C4179" i="15"/>
  <c r="C4180" i="15"/>
  <c r="C4181" i="15"/>
  <c r="C4182" i="15"/>
  <c r="C4183" i="15"/>
  <c r="C4184" i="15"/>
  <c r="C4185" i="15"/>
  <c r="C4186" i="15"/>
  <c r="C4187" i="15"/>
  <c r="C4188" i="15"/>
  <c r="C4189" i="15"/>
  <c r="C4190" i="15"/>
  <c r="C4191" i="15"/>
  <c r="C4192" i="15"/>
  <c r="C4193" i="15"/>
  <c r="C4194" i="15"/>
  <c r="C4195" i="15"/>
  <c r="C4196" i="15"/>
  <c r="C4197" i="15"/>
  <c r="C4198" i="15"/>
  <c r="C4199" i="15"/>
  <c r="C4200" i="15"/>
  <c r="C4201" i="15"/>
  <c r="C4202" i="15"/>
  <c r="C4203" i="15"/>
  <c r="C4204" i="15"/>
  <c r="C4205" i="15"/>
  <c r="C4206" i="15"/>
  <c r="C4207" i="15"/>
  <c r="C4208" i="15"/>
  <c r="C4209" i="15"/>
  <c r="C4210" i="15"/>
  <c r="C4211" i="15"/>
  <c r="C4212" i="15"/>
  <c r="C4213" i="15"/>
  <c r="C4214" i="15"/>
  <c r="C4215" i="15"/>
  <c r="C4216" i="15"/>
  <c r="C4217" i="15"/>
  <c r="C4218" i="15"/>
  <c r="C4219" i="15"/>
  <c r="C4220" i="15"/>
  <c r="C4221" i="15"/>
  <c r="C4222" i="15"/>
  <c r="C4223" i="15"/>
  <c r="C4224" i="15"/>
  <c r="C4225" i="15"/>
  <c r="C4226" i="15"/>
  <c r="C4227" i="15"/>
  <c r="C4228" i="15"/>
  <c r="C4229" i="15"/>
  <c r="C4230" i="15"/>
  <c r="C4231" i="15"/>
  <c r="C4232" i="15"/>
  <c r="C4233" i="15"/>
  <c r="C4234" i="15"/>
  <c r="C4235" i="15"/>
  <c r="C4236" i="15"/>
  <c r="C4237" i="15"/>
  <c r="C4238" i="15"/>
  <c r="C4239" i="15"/>
  <c r="C4240" i="15"/>
  <c r="C4241" i="15"/>
  <c r="C4242" i="15"/>
  <c r="C4243" i="15"/>
  <c r="C4244" i="15"/>
  <c r="C4245" i="15"/>
  <c r="C4246" i="15"/>
  <c r="C4247" i="15"/>
  <c r="C4248" i="15"/>
  <c r="C4249" i="15"/>
  <c r="C4250" i="15"/>
  <c r="C4251" i="15"/>
  <c r="C4252" i="15"/>
  <c r="C4253" i="15"/>
  <c r="C4254" i="15"/>
  <c r="C4255" i="15"/>
  <c r="C4256" i="15"/>
  <c r="C4257" i="15"/>
  <c r="C4258" i="15"/>
  <c r="C4259" i="15"/>
  <c r="C4260" i="15"/>
  <c r="C4261" i="15"/>
  <c r="C4262" i="15"/>
  <c r="C4263" i="15"/>
  <c r="C4264" i="15"/>
  <c r="C4265" i="15"/>
  <c r="C4266" i="15"/>
  <c r="C4267" i="15"/>
  <c r="C4268" i="15"/>
  <c r="C4269" i="15"/>
  <c r="C4270" i="15"/>
  <c r="C4271" i="15"/>
  <c r="C4272" i="15"/>
  <c r="C4273" i="15"/>
  <c r="C4274" i="15"/>
  <c r="C4275" i="15"/>
  <c r="C4276" i="15"/>
  <c r="C4277" i="15"/>
  <c r="C4278" i="15"/>
  <c r="C4279" i="15"/>
  <c r="C4280" i="15"/>
  <c r="C4281" i="15"/>
  <c r="C4282" i="15"/>
  <c r="C4283" i="15"/>
  <c r="C4284" i="15"/>
  <c r="C4285" i="15"/>
  <c r="C4286" i="15"/>
  <c r="C4287" i="15"/>
  <c r="C4288" i="15"/>
  <c r="C4289" i="15"/>
  <c r="C4290" i="15"/>
  <c r="C4291" i="15"/>
  <c r="C4292" i="15"/>
  <c r="C4293" i="15"/>
  <c r="C4294" i="15"/>
  <c r="C4295" i="15"/>
  <c r="C4296" i="15"/>
  <c r="C4297" i="15"/>
  <c r="C4298" i="15"/>
  <c r="C4299" i="15"/>
  <c r="C4300" i="15"/>
  <c r="C4301" i="15"/>
  <c r="C4302" i="15"/>
  <c r="C4303" i="15"/>
  <c r="C4304" i="15"/>
  <c r="C4305" i="15"/>
  <c r="C4306" i="15"/>
  <c r="C4307" i="15"/>
  <c r="C4308" i="15"/>
  <c r="C4309" i="15"/>
  <c r="C4310" i="15"/>
  <c r="C4311" i="15"/>
  <c r="C4312" i="15"/>
  <c r="C4313" i="15"/>
  <c r="C4314" i="15"/>
  <c r="C4315" i="15"/>
  <c r="C4316" i="15"/>
  <c r="C4317" i="15"/>
  <c r="C4318" i="15"/>
  <c r="C4319" i="15"/>
  <c r="C4320" i="15"/>
  <c r="C4321" i="15"/>
  <c r="C4322" i="15"/>
  <c r="C4323" i="15"/>
  <c r="C4324" i="15"/>
  <c r="C4325" i="15"/>
  <c r="C4326" i="15"/>
  <c r="C4327" i="15"/>
  <c r="C4328" i="15"/>
  <c r="C4329" i="15"/>
  <c r="C4330" i="15"/>
  <c r="C4331" i="15"/>
  <c r="C4332" i="15"/>
  <c r="C4333" i="15"/>
  <c r="C4334" i="15"/>
  <c r="C4335" i="15"/>
  <c r="C4336" i="15"/>
  <c r="C4337" i="15"/>
  <c r="C4338" i="15"/>
  <c r="C4339" i="15"/>
  <c r="C4340" i="15"/>
  <c r="C4341" i="15"/>
  <c r="C4342" i="15"/>
  <c r="C4343" i="15"/>
  <c r="C4344" i="15"/>
  <c r="C4345" i="15"/>
  <c r="C4346" i="15"/>
  <c r="C4347" i="15"/>
  <c r="C4348" i="15"/>
  <c r="C4349" i="15"/>
  <c r="C4350" i="15"/>
  <c r="C4351" i="15"/>
  <c r="C4352" i="15"/>
  <c r="C4353" i="15"/>
  <c r="C4354" i="15"/>
  <c r="C4355" i="15"/>
  <c r="C4356" i="15"/>
  <c r="C4357" i="15"/>
  <c r="C4358" i="15"/>
  <c r="C4359" i="15"/>
  <c r="C4360" i="15"/>
  <c r="C4361" i="15"/>
  <c r="C4362" i="15"/>
  <c r="C4363" i="15"/>
  <c r="C4364" i="15"/>
  <c r="C4365" i="15"/>
  <c r="C4366" i="15"/>
  <c r="C4367" i="15"/>
  <c r="C4368" i="15"/>
  <c r="C4369" i="15"/>
  <c r="C4370" i="15"/>
  <c r="C4371" i="15"/>
  <c r="C4372" i="15"/>
  <c r="C4373" i="15"/>
  <c r="C4374" i="15"/>
  <c r="C4375" i="15"/>
  <c r="C4376" i="15"/>
  <c r="C4377" i="15"/>
  <c r="C4378" i="15"/>
  <c r="C4379" i="15"/>
  <c r="C4380" i="15"/>
  <c r="C4381" i="15"/>
  <c r="C4382" i="15"/>
  <c r="C4383" i="15"/>
  <c r="C4384" i="15"/>
  <c r="C4385" i="15"/>
  <c r="C4386" i="15"/>
  <c r="C4387" i="15"/>
  <c r="C4388" i="15"/>
  <c r="C4389" i="15"/>
  <c r="C4390" i="15"/>
  <c r="C4391" i="15"/>
  <c r="C4392" i="15"/>
  <c r="C4393" i="15"/>
  <c r="C4394" i="15"/>
  <c r="C4395" i="15"/>
  <c r="C4396" i="15"/>
  <c r="C4397" i="15"/>
  <c r="C4398" i="15"/>
  <c r="C4399" i="15"/>
  <c r="C4400" i="15"/>
  <c r="C4401" i="15"/>
  <c r="C4402" i="15"/>
  <c r="C4403" i="15"/>
  <c r="C4404" i="15"/>
  <c r="C4405" i="15"/>
  <c r="C4406" i="15"/>
  <c r="C4407" i="15"/>
  <c r="C4408" i="15"/>
  <c r="C4409" i="15"/>
  <c r="C4410" i="15"/>
  <c r="C4411" i="15"/>
  <c r="C4412" i="15"/>
  <c r="C4413" i="15"/>
  <c r="C4414" i="15"/>
  <c r="C4415" i="15"/>
  <c r="C4416" i="15"/>
  <c r="C4417" i="15"/>
  <c r="C4418" i="15"/>
  <c r="C4419" i="15"/>
  <c r="C4420" i="15"/>
  <c r="C4421" i="15"/>
  <c r="C4422" i="15"/>
  <c r="C4423" i="15"/>
  <c r="C4424" i="15"/>
  <c r="C4425" i="15"/>
  <c r="C4426" i="15"/>
  <c r="C4427" i="15"/>
  <c r="C4428" i="15"/>
  <c r="C4429" i="15"/>
  <c r="C4430" i="15"/>
  <c r="C4431" i="15"/>
  <c r="C4432" i="15"/>
  <c r="C4433" i="15"/>
  <c r="C4434" i="15"/>
  <c r="C4435" i="15"/>
  <c r="C4436" i="15"/>
  <c r="C4437" i="15"/>
  <c r="C4438" i="15"/>
  <c r="C4439" i="15"/>
  <c r="C4440" i="15"/>
  <c r="C4441" i="15"/>
  <c r="C4442" i="15"/>
  <c r="C4443" i="15"/>
  <c r="C4444" i="15"/>
  <c r="C4445" i="15"/>
  <c r="C4446" i="15"/>
  <c r="C4447" i="15"/>
  <c r="C4448" i="15"/>
  <c r="C4449" i="15"/>
  <c r="C4450" i="15"/>
  <c r="C4451" i="15"/>
  <c r="C4452" i="15"/>
  <c r="C4453" i="15"/>
  <c r="C4454" i="15"/>
  <c r="C4455" i="15"/>
  <c r="C4456" i="15"/>
  <c r="C4457" i="15"/>
  <c r="C4458" i="15"/>
  <c r="C4459" i="15"/>
  <c r="C4460" i="15"/>
  <c r="C4461" i="15"/>
  <c r="C4462" i="15"/>
  <c r="C4463" i="15"/>
  <c r="C4464" i="15"/>
  <c r="C4465" i="15"/>
  <c r="C4466" i="15"/>
  <c r="C4467" i="15"/>
  <c r="C4468" i="15"/>
  <c r="C4469" i="15"/>
  <c r="C4470" i="15"/>
  <c r="C4471" i="15"/>
  <c r="C4472" i="15"/>
  <c r="C4473" i="15"/>
  <c r="C4474" i="15"/>
  <c r="C4475" i="15"/>
  <c r="C4476" i="15"/>
  <c r="C4477" i="15"/>
  <c r="C4478" i="15"/>
  <c r="C4479" i="15"/>
  <c r="C4480" i="15"/>
  <c r="C4481" i="15"/>
  <c r="C4482" i="15"/>
  <c r="C4483" i="15"/>
  <c r="C4484" i="15"/>
  <c r="C4485" i="15"/>
  <c r="C4486" i="15"/>
  <c r="C4487" i="15"/>
  <c r="C4488" i="15"/>
  <c r="C4489" i="15"/>
  <c r="C4490" i="15"/>
  <c r="C4491" i="15"/>
  <c r="C4492" i="15"/>
  <c r="C4493" i="15"/>
  <c r="C4494" i="15"/>
  <c r="C4495" i="15"/>
  <c r="C4496" i="15"/>
  <c r="C4497" i="15"/>
  <c r="C4498" i="15"/>
  <c r="C4499" i="15"/>
  <c r="C4500" i="15"/>
  <c r="C4501" i="15"/>
  <c r="C4502" i="15"/>
  <c r="C4503" i="15"/>
  <c r="C4504" i="15"/>
  <c r="C4505" i="15"/>
  <c r="C4506" i="15"/>
  <c r="C4507" i="15"/>
  <c r="C4508" i="15"/>
  <c r="C4509" i="15"/>
  <c r="C4510" i="15"/>
  <c r="C4511" i="15"/>
  <c r="C4512" i="15"/>
  <c r="C4513" i="15"/>
  <c r="C4514" i="15"/>
  <c r="C4515" i="15"/>
  <c r="C4516" i="15"/>
  <c r="C4517" i="15"/>
  <c r="C4518" i="15"/>
  <c r="C4519" i="15"/>
  <c r="C4520" i="15"/>
  <c r="C4521" i="15"/>
  <c r="C4522" i="15"/>
  <c r="C4523" i="15"/>
  <c r="C4524" i="15"/>
  <c r="C4525" i="15"/>
  <c r="C4526" i="15"/>
  <c r="C4527" i="15"/>
  <c r="C4528" i="15"/>
  <c r="C4529" i="15"/>
  <c r="C4530" i="15"/>
  <c r="C4531" i="15"/>
  <c r="C4532" i="15"/>
  <c r="C4533" i="15"/>
  <c r="C4534" i="15"/>
  <c r="C4535" i="15"/>
  <c r="C4536" i="15"/>
  <c r="C4537" i="15"/>
  <c r="C4538" i="15"/>
  <c r="C4539" i="15"/>
  <c r="C4540" i="15"/>
  <c r="C4541" i="15"/>
  <c r="C4542" i="15"/>
  <c r="C4543" i="15"/>
  <c r="C4544" i="15"/>
  <c r="C4545" i="15"/>
  <c r="C4546" i="15"/>
  <c r="C4547" i="15"/>
  <c r="C4548" i="15"/>
  <c r="C4549" i="15"/>
  <c r="C4550" i="15"/>
  <c r="C4551" i="15"/>
  <c r="C4552" i="15"/>
  <c r="C4553" i="15"/>
  <c r="C4554" i="15"/>
  <c r="C4555" i="15"/>
  <c r="C4556" i="15"/>
  <c r="C4557" i="15"/>
  <c r="C4558" i="15"/>
  <c r="C4559" i="15"/>
  <c r="C4560" i="15"/>
  <c r="C4561" i="15"/>
  <c r="C4562" i="15"/>
  <c r="C4563" i="15"/>
  <c r="C4564" i="15"/>
  <c r="C4565" i="15"/>
  <c r="C4566" i="15"/>
  <c r="C4567" i="15"/>
  <c r="C4568" i="15"/>
  <c r="C4569" i="15"/>
  <c r="C4570" i="15"/>
  <c r="C4571" i="15"/>
  <c r="C4572" i="15"/>
  <c r="C4573" i="15"/>
  <c r="C4574" i="15"/>
  <c r="C4575" i="15"/>
  <c r="C4576" i="15"/>
  <c r="C4577" i="15"/>
  <c r="C4578" i="15"/>
  <c r="C4579" i="15"/>
  <c r="C4580" i="15"/>
  <c r="C4581" i="15"/>
  <c r="C4582" i="15"/>
  <c r="C4583" i="15"/>
  <c r="C4584" i="15"/>
  <c r="C4585" i="15"/>
  <c r="C4586" i="15"/>
  <c r="C4587" i="15"/>
  <c r="C4588" i="15"/>
  <c r="C4589" i="15"/>
  <c r="C4590" i="15"/>
  <c r="C4591" i="15"/>
  <c r="C4592" i="15"/>
  <c r="C4593" i="15"/>
  <c r="C4594" i="15"/>
  <c r="C4595" i="15"/>
  <c r="C4596" i="15"/>
  <c r="C4597" i="15"/>
  <c r="C4598" i="15"/>
  <c r="C4599" i="15"/>
  <c r="C4600" i="15"/>
  <c r="C4601" i="15"/>
  <c r="C4602" i="15"/>
  <c r="C4603" i="15"/>
  <c r="C4604" i="15"/>
  <c r="C4605" i="15"/>
  <c r="C4606" i="15"/>
  <c r="C4607" i="15"/>
  <c r="C4608" i="15"/>
  <c r="C4609" i="15"/>
  <c r="C4610" i="15"/>
  <c r="C4611" i="15"/>
  <c r="C4612" i="15"/>
  <c r="C4613" i="15"/>
  <c r="C4614" i="15"/>
  <c r="C4615" i="15"/>
  <c r="C4616" i="15"/>
  <c r="C4617" i="15"/>
  <c r="C4618" i="15"/>
  <c r="C4619" i="15"/>
  <c r="C4620" i="15"/>
  <c r="C4621" i="15"/>
  <c r="C4622" i="15"/>
  <c r="C4623" i="15"/>
  <c r="C4624" i="15"/>
  <c r="C4625" i="15"/>
  <c r="C4626" i="15"/>
  <c r="C4627" i="15"/>
  <c r="C4628" i="15"/>
  <c r="C4629" i="15"/>
  <c r="C4630" i="15"/>
  <c r="C4631" i="15"/>
  <c r="C4632" i="15"/>
  <c r="C4633" i="15"/>
  <c r="C4634" i="15"/>
  <c r="C4635" i="15"/>
  <c r="C4636" i="15"/>
  <c r="C4637" i="15"/>
  <c r="C4638" i="15"/>
  <c r="C4639" i="15"/>
  <c r="C4640" i="15"/>
  <c r="C4641" i="15"/>
  <c r="C4642" i="15"/>
  <c r="C4643" i="15"/>
  <c r="C4644" i="15"/>
  <c r="C4645" i="15"/>
  <c r="C4646" i="15"/>
  <c r="C4647" i="15"/>
  <c r="C4648" i="15"/>
  <c r="C4649" i="15"/>
  <c r="C4650" i="15"/>
  <c r="C4651" i="15"/>
  <c r="C4652" i="15"/>
  <c r="C4653" i="15"/>
  <c r="C4654" i="15"/>
  <c r="C4655" i="15"/>
  <c r="C4656" i="15"/>
  <c r="C4657" i="15"/>
  <c r="C4658" i="15"/>
  <c r="C4659" i="15"/>
  <c r="C4660" i="15"/>
  <c r="C4661" i="15"/>
  <c r="C4662" i="15"/>
  <c r="C4663" i="15"/>
  <c r="C4664" i="15"/>
  <c r="C4665" i="15"/>
  <c r="C4666" i="15"/>
  <c r="C4667" i="15"/>
  <c r="C4668" i="15"/>
  <c r="C4669" i="15"/>
  <c r="C4670" i="15"/>
  <c r="C4671" i="15"/>
  <c r="C4672" i="15"/>
  <c r="C4673" i="15"/>
  <c r="C4674" i="15"/>
  <c r="C4675" i="15"/>
  <c r="C4676" i="15"/>
  <c r="C4677" i="15"/>
  <c r="C4678" i="15"/>
  <c r="C4679" i="15"/>
  <c r="C4680" i="15"/>
  <c r="C4681" i="15"/>
  <c r="C4682" i="15"/>
  <c r="C4683" i="15"/>
  <c r="C4684" i="15"/>
  <c r="C4685" i="15"/>
  <c r="C4686" i="15"/>
  <c r="C4687" i="15"/>
  <c r="C4688" i="15"/>
  <c r="C4689" i="15"/>
  <c r="C4690" i="15"/>
  <c r="C4691" i="15"/>
  <c r="C4692" i="15"/>
  <c r="C4693" i="15"/>
  <c r="C4694" i="15"/>
  <c r="C4695" i="15"/>
  <c r="C4696" i="15"/>
  <c r="C4697" i="15"/>
  <c r="C4698" i="15"/>
  <c r="C4699" i="15"/>
  <c r="C4700" i="15"/>
  <c r="C4701" i="15"/>
  <c r="C4702" i="15"/>
  <c r="C4703" i="15"/>
  <c r="C4704" i="15"/>
  <c r="C4705" i="15"/>
  <c r="C4706" i="15"/>
  <c r="C4707" i="15"/>
  <c r="C4708" i="15"/>
  <c r="C4709" i="15"/>
  <c r="C4710" i="15"/>
  <c r="C4711" i="15"/>
  <c r="C4712" i="15"/>
  <c r="C4713" i="15"/>
  <c r="C4714" i="15"/>
  <c r="C4715" i="15"/>
  <c r="C4716" i="15"/>
  <c r="C4717" i="15"/>
  <c r="C4718" i="15"/>
  <c r="C4719" i="15"/>
  <c r="C4720" i="15"/>
  <c r="C4721" i="15"/>
  <c r="C4722" i="15"/>
  <c r="C4723" i="15"/>
  <c r="C4724" i="15"/>
  <c r="C4725" i="15"/>
  <c r="C4726" i="15"/>
  <c r="C4727" i="15"/>
  <c r="C4728" i="15"/>
  <c r="C4729" i="15"/>
  <c r="C4730" i="15"/>
  <c r="C4731" i="15"/>
  <c r="C4732" i="15"/>
  <c r="C4733" i="15"/>
  <c r="C4734" i="15"/>
  <c r="C4735" i="15"/>
  <c r="C4736" i="15"/>
  <c r="C4737" i="15"/>
  <c r="C4738" i="15"/>
  <c r="C4739" i="15"/>
  <c r="C4740" i="15"/>
  <c r="C4741" i="15"/>
  <c r="C4742" i="15"/>
  <c r="C4743" i="15"/>
  <c r="C4744" i="15"/>
  <c r="C4745" i="15"/>
  <c r="C4746" i="15"/>
  <c r="C4747" i="15"/>
  <c r="C4748" i="15"/>
  <c r="C4749" i="15"/>
  <c r="C4750" i="15"/>
  <c r="C4751" i="15"/>
  <c r="C4752" i="15"/>
  <c r="C4753" i="15"/>
  <c r="C4754" i="15"/>
  <c r="C4755" i="15"/>
  <c r="C4756" i="15"/>
  <c r="C4757" i="15"/>
  <c r="C4758" i="15"/>
  <c r="C4759" i="15"/>
  <c r="C4760" i="15"/>
  <c r="C4761" i="15"/>
  <c r="C4762" i="15"/>
  <c r="C4763" i="15"/>
  <c r="C4764" i="15"/>
  <c r="C4765" i="15"/>
  <c r="C4766" i="15"/>
  <c r="C4767" i="15"/>
  <c r="C4768" i="15"/>
  <c r="C4769" i="15"/>
  <c r="C4770" i="15"/>
  <c r="C4771" i="15"/>
  <c r="C4772" i="15"/>
  <c r="C4773" i="15"/>
  <c r="C4774" i="15"/>
  <c r="C4775" i="15"/>
  <c r="C4776" i="15"/>
  <c r="C4777" i="15"/>
  <c r="C4778" i="15"/>
  <c r="C4779" i="15"/>
  <c r="C4780" i="15"/>
  <c r="C4781" i="15"/>
  <c r="C4782" i="15"/>
  <c r="C4783" i="15"/>
  <c r="C4784" i="15"/>
  <c r="C4785" i="15"/>
  <c r="C4786" i="15"/>
  <c r="C4787" i="15"/>
  <c r="C4788" i="15"/>
  <c r="C4789" i="15"/>
  <c r="C4790" i="15"/>
  <c r="C4791" i="15"/>
  <c r="C4792" i="15"/>
  <c r="C4793" i="15"/>
  <c r="C4794" i="15"/>
  <c r="C4795" i="15"/>
  <c r="C4796" i="15"/>
  <c r="C4797" i="15"/>
  <c r="C4798" i="15"/>
  <c r="C4799" i="15"/>
  <c r="C4800" i="15"/>
  <c r="C4801" i="15"/>
  <c r="C4802" i="15"/>
  <c r="C4803" i="15"/>
  <c r="C4804" i="15"/>
  <c r="C4805" i="15"/>
  <c r="C4806" i="15"/>
  <c r="C4807" i="15"/>
  <c r="C4808" i="15"/>
  <c r="C4809" i="15"/>
  <c r="C4810" i="15"/>
  <c r="C4811" i="15"/>
  <c r="C4812" i="15"/>
  <c r="C4813" i="15"/>
  <c r="C4814" i="15"/>
  <c r="C4815" i="15"/>
  <c r="C4816" i="15"/>
  <c r="C4817" i="15"/>
  <c r="C4818" i="15"/>
  <c r="C4819" i="15"/>
  <c r="C4820" i="15"/>
  <c r="C4821" i="15"/>
  <c r="C4822" i="15"/>
  <c r="C4823" i="15"/>
  <c r="C4824" i="15"/>
  <c r="C4825" i="15"/>
  <c r="C4826" i="15"/>
  <c r="C4827" i="15"/>
  <c r="C4828" i="15"/>
  <c r="C4829" i="15"/>
  <c r="C4830" i="15"/>
  <c r="C4831" i="15"/>
  <c r="C4832" i="15"/>
  <c r="C4833" i="15"/>
  <c r="C4834" i="15"/>
  <c r="C4835" i="15"/>
  <c r="C4836" i="15"/>
  <c r="C4837" i="15"/>
  <c r="C4838" i="15"/>
  <c r="C4839" i="15"/>
  <c r="C4840" i="15"/>
  <c r="C4841" i="15"/>
  <c r="C4842" i="15"/>
  <c r="C4843" i="15"/>
  <c r="C4844" i="15"/>
  <c r="C4845" i="15"/>
  <c r="C4846" i="15"/>
  <c r="C4847" i="15"/>
  <c r="C4848" i="15"/>
  <c r="C4849" i="15"/>
  <c r="C4850" i="15"/>
  <c r="C4851" i="15"/>
  <c r="C4852" i="15"/>
  <c r="C4853" i="15"/>
  <c r="C4854" i="15"/>
  <c r="C4855" i="15"/>
  <c r="C4856" i="15"/>
  <c r="C4857" i="15"/>
  <c r="C4858" i="15"/>
  <c r="C4859" i="15"/>
  <c r="C4860" i="15"/>
  <c r="C4861" i="15"/>
  <c r="C4862" i="15"/>
  <c r="C4863" i="15"/>
  <c r="C4864" i="15"/>
  <c r="C4865" i="15"/>
  <c r="C4866" i="15"/>
  <c r="C4867" i="15"/>
  <c r="C4868" i="15"/>
  <c r="C4869" i="15"/>
  <c r="C4870" i="15"/>
  <c r="C4871" i="15"/>
  <c r="C4872" i="15"/>
  <c r="C4873" i="15"/>
  <c r="C4874" i="15"/>
  <c r="C4875" i="15"/>
  <c r="C4876" i="15"/>
  <c r="C4877" i="15"/>
  <c r="C4878" i="15"/>
  <c r="C4879" i="15"/>
  <c r="C4880" i="15"/>
  <c r="C4881" i="15"/>
  <c r="C4882" i="15"/>
  <c r="C4883" i="15"/>
  <c r="C4884" i="15"/>
  <c r="C4885" i="15"/>
  <c r="C4886" i="15"/>
  <c r="C4887" i="15"/>
  <c r="C4888" i="15"/>
  <c r="C4889" i="15"/>
  <c r="C4890" i="15"/>
  <c r="C4891" i="15"/>
  <c r="C4892" i="15"/>
  <c r="C4893" i="15"/>
  <c r="C4894" i="15"/>
  <c r="C4895" i="15"/>
  <c r="C4896" i="15"/>
  <c r="C4897" i="15"/>
  <c r="C4898" i="15"/>
  <c r="C4899" i="15"/>
  <c r="C4900" i="15"/>
  <c r="C4901" i="15"/>
  <c r="C4902" i="15"/>
  <c r="C4903" i="15"/>
  <c r="C4904" i="15"/>
  <c r="C4905" i="15"/>
  <c r="C4906" i="15"/>
  <c r="C4907" i="15"/>
  <c r="C4908" i="15"/>
  <c r="C4909" i="15"/>
  <c r="C4910" i="15"/>
  <c r="C4911" i="15"/>
  <c r="C4912" i="15"/>
  <c r="C4913" i="15"/>
  <c r="C4914" i="15"/>
  <c r="C4915" i="15"/>
  <c r="C4916" i="15"/>
  <c r="C4917" i="15"/>
  <c r="C4918" i="15"/>
  <c r="C4919" i="15"/>
  <c r="C4920" i="15"/>
  <c r="C4921" i="15"/>
  <c r="C4922" i="15"/>
  <c r="C4923" i="15"/>
  <c r="C4924" i="15"/>
  <c r="C4925" i="15"/>
  <c r="C4926" i="15"/>
  <c r="C4927" i="15"/>
  <c r="C4928" i="15"/>
  <c r="C4929" i="15"/>
  <c r="C4930" i="15"/>
  <c r="C4931" i="15"/>
  <c r="C4932" i="15"/>
  <c r="C4933" i="15"/>
  <c r="C4934" i="15"/>
  <c r="C4935" i="15"/>
  <c r="C4936" i="15"/>
  <c r="C4937" i="15"/>
  <c r="C4938" i="15"/>
  <c r="C4939" i="15"/>
  <c r="C4940" i="15"/>
  <c r="C4941" i="15"/>
  <c r="C4942" i="15"/>
  <c r="C4943" i="15"/>
  <c r="C4944" i="15"/>
  <c r="D3378" i="15"/>
  <c r="D3379" i="15"/>
  <c r="D3380" i="15"/>
  <c r="D3381" i="15"/>
  <c r="D3382" i="15"/>
  <c r="D3383" i="15"/>
  <c r="D3384" i="15"/>
  <c r="D3385" i="15"/>
  <c r="D3386" i="15"/>
  <c r="D3387" i="15"/>
  <c r="D3388" i="15"/>
  <c r="D3389" i="15"/>
  <c r="D3390" i="15"/>
  <c r="D3391" i="15"/>
  <c r="D3392" i="15"/>
  <c r="D3393" i="15"/>
  <c r="D3394" i="15"/>
  <c r="D3395" i="15"/>
  <c r="D3396" i="15"/>
  <c r="D3397" i="15"/>
  <c r="D3398" i="15"/>
  <c r="D3399" i="15"/>
  <c r="D3400" i="15"/>
  <c r="D3401" i="15"/>
  <c r="D3402" i="15"/>
  <c r="D3403" i="15"/>
  <c r="D3404" i="15"/>
  <c r="D3405" i="15"/>
  <c r="D3406" i="15"/>
  <c r="D3407" i="15"/>
  <c r="D3408" i="15"/>
  <c r="D3409" i="15"/>
  <c r="D3410" i="15"/>
  <c r="D3411" i="15"/>
  <c r="D3412" i="15"/>
  <c r="D3413" i="15"/>
  <c r="D3414" i="15"/>
  <c r="D3415" i="15"/>
  <c r="D3416" i="15"/>
  <c r="D3417" i="15"/>
  <c r="D3418" i="15"/>
  <c r="D3419" i="15"/>
  <c r="D3420" i="15"/>
  <c r="D3421" i="15"/>
  <c r="D3422" i="15"/>
  <c r="D3423" i="15"/>
  <c r="D3424" i="15"/>
  <c r="D3425" i="15"/>
  <c r="D3426" i="15"/>
  <c r="D3427" i="15"/>
  <c r="D3428" i="15"/>
  <c r="D3429" i="15"/>
  <c r="D3430" i="15"/>
  <c r="D3431" i="15"/>
  <c r="D3432" i="15"/>
  <c r="D3433" i="15"/>
  <c r="D3434" i="15"/>
  <c r="D3435" i="15"/>
  <c r="D3436" i="15"/>
  <c r="D3437" i="15"/>
  <c r="D3438" i="15"/>
  <c r="D3439" i="15"/>
  <c r="D3440" i="15"/>
  <c r="D3441" i="15"/>
  <c r="D3442" i="15"/>
  <c r="D3443" i="15"/>
  <c r="D3444" i="15"/>
  <c r="D3445" i="15"/>
  <c r="D3446" i="15"/>
  <c r="D3447" i="15"/>
  <c r="D3448" i="15"/>
  <c r="D3449" i="15"/>
  <c r="D3450" i="15"/>
  <c r="D3451" i="15"/>
  <c r="D3452" i="15"/>
  <c r="D3453" i="15"/>
  <c r="D3454" i="15"/>
  <c r="D3455" i="15"/>
  <c r="D3456" i="15"/>
  <c r="D3457" i="15"/>
  <c r="D3458" i="15"/>
  <c r="D3459" i="15"/>
  <c r="D3460" i="15"/>
  <c r="D3461" i="15"/>
  <c r="D3462" i="15"/>
  <c r="D3463" i="15"/>
  <c r="D3464" i="15"/>
  <c r="D3465" i="15"/>
  <c r="D3466" i="15"/>
  <c r="D3467" i="15"/>
  <c r="D3468" i="15"/>
  <c r="D3469" i="15"/>
  <c r="D3470" i="15"/>
  <c r="D3471" i="15"/>
  <c r="D3472" i="15"/>
  <c r="D3473" i="15"/>
  <c r="D3474" i="15"/>
  <c r="D3475" i="15"/>
  <c r="D3476" i="15"/>
  <c r="D3477" i="15"/>
  <c r="D3478" i="15"/>
  <c r="D3479" i="15"/>
  <c r="D3480" i="15"/>
  <c r="D3481" i="15"/>
  <c r="D3482" i="15"/>
  <c r="D3483" i="15"/>
  <c r="D3484" i="15"/>
  <c r="D3485" i="15"/>
  <c r="D3486" i="15"/>
  <c r="D3487" i="15"/>
  <c r="D3488" i="15"/>
  <c r="D3489" i="15"/>
  <c r="D3490" i="15"/>
  <c r="D3491" i="15"/>
  <c r="D3492" i="15"/>
  <c r="D3493" i="15"/>
  <c r="D3494" i="15"/>
  <c r="D3495" i="15"/>
  <c r="D3496" i="15"/>
  <c r="D3497" i="15"/>
  <c r="D3498" i="15"/>
  <c r="D3499" i="15"/>
  <c r="D3500" i="15"/>
  <c r="D3501" i="15"/>
  <c r="D3502" i="15"/>
  <c r="D3503" i="15"/>
  <c r="D3504" i="15"/>
  <c r="D3505" i="15"/>
  <c r="D3506" i="15"/>
  <c r="D3507" i="15"/>
  <c r="D3508" i="15"/>
  <c r="D3509" i="15"/>
  <c r="D3510" i="15"/>
  <c r="D3511" i="15"/>
  <c r="D3512" i="15"/>
  <c r="D3513" i="15"/>
  <c r="D3514" i="15"/>
  <c r="D3515" i="15"/>
  <c r="D3516" i="15"/>
  <c r="D3517" i="15"/>
  <c r="D3518" i="15"/>
  <c r="D3519" i="15"/>
  <c r="D3520" i="15"/>
  <c r="D3521" i="15"/>
  <c r="D3522" i="15"/>
  <c r="D3523" i="15"/>
  <c r="D3524" i="15"/>
  <c r="D3525" i="15"/>
  <c r="D3526" i="15"/>
  <c r="D3527" i="15"/>
  <c r="D3528" i="15"/>
  <c r="D3529" i="15"/>
  <c r="D3530" i="15"/>
  <c r="D3531" i="15"/>
  <c r="D3532" i="15"/>
  <c r="D3533" i="15"/>
  <c r="D3534" i="15"/>
  <c r="D3535" i="15"/>
  <c r="D3536" i="15"/>
  <c r="D3537" i="15"/>
  <c r="D3538" i="15"/>
  <c r="D3539" i="15"/>
  <c r="D3540" i="15"/>
  <c r="D3541" i="15"/>
  <c r="D3542" i="15"/>
  <c r="D3543" i="15"/>
  <c r="D3544" i="15"/>
  <c r="D3545" i="15"/>
  <c r="D3546" i="15"/>
  <c r="D3547" i="15"/>
  <c r="D3548" i="15"/>
  <c r="D3549" i="15"/>
  <c r="D3550" i="15"/>
  <c r="D3551" i="15"/>
  <c r="D3552" i="15"/>
  <c r="D3553" i="15"/>
  <c r="D3554" i="15"/>
  <c r="D3555" i="15"/>
  <c r="D3556" i="15"/>
  <c r="D3557" i="15"/>
  <c r="D3558" i="15"/>
  <c r="D3559" i="15"/>
  <c r="D3560" i="15"/>
  <c r="D3561" i="15"/>
  <c r="D3562" i="15"/>
  <c r="D3563" i="15"/>
  <c r="D3564" i="15"/>
  <c r="D3565" i="15"/>
  <c r="D3566" i="15"/>
  <c r="D3567" i="15"/>
  <c r="D3568" i="15"/>
  <c r="D3569" i="15"/>
  <c r="D3570" i="15"/>
  <c r="D3571" i="15"/>
  <c r="D3572" i="15"/>
  <c r="D3573" i="15"/>
  <c r="D3574" i="15"/>
  <c r="D3575" i="15"/>
  <c r="D3576" i="15"/>
  <c r="D3577" i="15"/>
  <c r="D3578" i="15"/>
  <c r="D3579" i="15"/>
  <c r="D3580" i="15"/>
  <c r="D3581" i="15"/>
  <c r="D3582" i="15"/>
  <c r="D3583" i="15"/>
  <c r="D3584" i="15"/>
  <c r="D3585" i="15"/>
  <c r="D3586" i="15"/>
  <c r="D3587" i="15"/>
  <c r="D3588" i="15"/>
  <c r="D3589" i="15"/>
  <c r="D3590" i="15"/>
  <c r="D3591" i="15"/>
  <c r="D3592" i="15"/>
  <c r="D3593" i="15"/>
  <c r="D3594" i="15"/>
  <c r="D3595" i="15"/>
  <c r="D3596" i="15"/>
  <c r="D3597" i="15"/>
  <c r="D3598" i="15"/>
  <c r="D3599" i="15"/>
  <c r="D3600" i="15"/>
  <c r="D3601" i="15"/>
  <c r="D3602" i="15"/>
  <c r="D3603" i="15"/>
  <c r="D3604" i="15"/>
  <c r="D3605" i="15"/>
  <c r="D3606" i="15"/>
  <c r="D3607" i="15"/>
  <c r="D3608" i="15"/>
  <c r="D3609" i="15"/>
  <c r="D3610" i="15"/>
  <c r="D3611" i="15"/>
  <c r="D3612" i="15"/>
  <c r="D3613" i="15"/>
  <c r="D3614" i="15"/>
  <c r="D3615" i="15"/>
  <c r="D3616" i="15"/>
  <c r="D3617" i="15"/>
  <c r="D3618" i="15"/>
  <c r="D3619" i="15"/>
  <c r="D3620" i="15"/>
  <c r="D3621" i="15"/>
  <c r="D3622" i="15"/>
  <c r="D3623" i="15"/>
  <c r="D3624" i="15"/>
  <c r="D3625" i="15"/>
  <c r="D3626" i="15"/>
  <c r="D3627" i="15"/>
  <c r="D3628" i="15"/>
  <c r="D3629" i="15"/>
  <c r="D3630" i="15"/>
  <c r="D3631" i="15"/>
  <c r="D3632" i="15"/>
  <c r="D3633" i="15"/>
  <c r="D3634" i="15"/>
  <c r="D3635" i="15"/>
  <c r="D3636" i="15"/>
  <c r="D3637" i="15"/>
  <c r="D3638" i="15"/>
  <c r="D3639" i="15"/>
  <c r="D3640" i="15"/>
  <c r="D3641" i="15"/>
  <c r="D3642" i="15"/>
  <c r="D3643" i="15"/>
  <c r="D3644" i="15"/>
  <c r="D3645" i="15"/>
  <c r="D3646" i="15"/>
  <c r="D3647" i="15"/>
  <c r="D3648" i="15"/>
  <c r="D3649" i="15"/>
  <c r="D3650" i="15"/>
  <c r="D3651" i="15"/>
  <c r="D3652" i="15"/>
  <c r="D3653" i="15"/>
  <c r="D3654" i="15"/>
  <c r="D3655" i="15"/>
  <c r="D3656" i="15"/>
  <c r="D3657" i="15"/>
  <c r="D3658" i="15"/>
  <c r="D3659" i="15"/>
  <c r="D3660" i="15"/>
  <c r="D3661" i="15"/>
  <c r="D3662" i="15"/>
  <c r="D3663" i="15"/>
  <c r="D3664" i="15"/>
  <c r="D3665" i="15"/>
  <c r="D3666" i="15"/>
  <c r="D3667" i="15"/>
  <c r="D3668" i="15"/>
  <c r="D3669" i="15"/>
  <c r="D3670" i="15"/>
  <c r="D3671" i="15"/>
  <c r="D3672" i="15"/>
  <c r="D3673" i="15"/>
  <c r="D3674" i="15"/>
  <c r="D3675" i="15"/>
  <c r="D3676" i="15"/>
  <c r="D3677" i="15"/>
  <c r="D3678" i="15"/>
  <c r="D3679" i="15"/>
  <c r="D3680" i="15"/>
  <c r="D3681" i="15"/>
  <c r="D3682" i="15"/>
  <c r="D3683" i="15"/>
  <c r="D3684" i="15"/>
  <c r="D3685" i="15"/>
  <c r="D3686" i="15"/>
  <c r="D3687" i="15"/>
  <c r="D3688" i="15"/>
  <c r="D3689" i="15"/>
  <c r="D3690" i="15"/>
  <c r="D3691" i="15"/>
  <c r="D3692" i="15"/>
  <c r="D3693" i="15"/>
  <c r="D3694" i="15"/>
  <c r="D3695" i="15"/>
  <c r="D3696" i="15"/>
  <c r="D3697" i="15"/>
  <c r="D3698" i="15"/>
  <c r="D3699" i="15"/>
  <c r="D3700" i="15"/>
  <c r="D3701" i="15"/>
  <c r="D3702" i="15"/>
  <c r="D3703" i="15"/>
  <c r="D3704" i="15"/>
  <c r="D3705" i="15"/>
  <c r="D3706" i="15"/>
  <c r="D3707" i="15"/>
  <c r="D3708" i="15"/>
  <c r="D3709" i="15"/>
  <c r="D3710" i="15"/>
  <c r="D3711" i="15"/>
  <c r="D3712" i="15"/>
  <c r="D3713" i="15"/>
  <c r="D3714" i="15"/>
  <c r="D3715" i="15"/>
  <c r="D3716" i="15"/>
  <c r="D3717" i="15"/>
  <c r="D3718" i="15"/>
  <c r="D3719" i="15"/>
  <c r="D3720" i="15"/>
  <c r="D3721" i="15"/>
  <c r="D3722" i="15"/>
  <c r="D3723" i="15"/>
  <c r="D3724" i="15"/>
  <c r="D3725" i="15"/>
  <c r="D3726" i="15"/>
  <c r="D3727" i="15"/>
  <c r="D3728" i="15"/>
  <c r="D3729" i="15"/>
  <c r="D3730" i="15"/>
  <c r="D3731" i="15"/>
  <c r="D3732" i="15"/>
  <c r="D3733" i="15"/>
  <c r="D3734" i="15"/>
  <c r="D3735" i="15"/>
  <c r="D3736" i="15"/>
  <c r="D3737" i="15"/>
  <c r="D3738" i="15"/>
  <c r="D3739" i="15"/>
  <c r="D3740" i="15"/>
  <c r="D3741" i="15"/>
  <c r="D3742" i="15"/>
  <c r="D3743" i="15"/>
  <c r="D3744" i="15"/>
  <c r="D3745" i="15"/>
  <c r="D3746" i="15"/>
  <c r="D3747" i="15"/>
  <c r="D3748" i="15"/>
  <c r="D3749" i="15"/>
  <c r="D3750" i="15"/>
  <c r="D3751" i="15"/>
  <c r="D3752" i="15"/>
  <c r="D3753" i="15"/>
  <c r="D3754" i="15"/>
  <c r="D3755" i="15"/>
  <c r="D3756" i="15"/>
  <c r="D3757" i="15"/>
  <c r="D3758" i="15"/>
  <c r="D3759" i="15"/>
  <c r="D3760" i="15"/>
  <c r="D3761" i="15"/>
  <c r="D3762" i="15"/>
  <c r="D3763" i="15"/>
  <c r="D3764" i="15"/>
  <c r="D3765" i="15"/>
  <c r="D3766" i="15"/>
  <c r="D3767" i="15"/>
  <c r="D3768" i="15"/>
  <c r="D3769" i="15"/>
  <c r="D3770" i="15"/>
  <c r="D3771" i="15"/>
  <c r="D3772" i="15"/>
  <c r="D3773" i="15"/>
  <c r="D3774" i="15"/>
  <c r="D3775" i="15"/>
  <c r="D3776" i="15"/>
  <c r="D3777" i="15"/>
  <c r="D3778" i="15"/>
  <c r="D3779" i="15"/>
  <c r="D3780" i="15"/>
  <c r="D3781" i="15"/>
  <c r="D3782" i="15"/>
  <c r="D3783" i="15"/>
  <c r="D3784" i="15"/>
  <c r="D3785" i="15"/>
  <c r="D3786" i="15"/>
  <c r="D3787" i="15"/>
  <c r="D3788" i="15"/>
  <c r="D3789" i="15"/>
  <c r="D3790" i="15"/>
  <c r="D3791" i="15"/>
  <c r="D3792" i="15"/>
  <c r="D3793" i="15"/>
  <c r="D3794" i="15"/>
  <c r="D3795" i="15"/>
  <c r="D3796" i="15"/>
  <c r="D3797" i="15"/>
  <c r="D3798" i="15"/>
  <c r="D3799" i="15"/>
  <c r="D3800" i="15"/>
  <c r="D3801" i="15"/>
  <c r="D3802" i="15"/>
  <c r="D3803" i="15"/>
  <c r="D3804" i="15"/>
  <c r="D3805" i="15"/>
  <c r="D3806" i="15"/>
  <c r="D3807" i="15"/>
  <c r="D3808" i="15"/>
  <c r="D3809" i="15"/>
  <c r="D3810" i="15"/>
  <c r="D3811" i="15"/>
  <c r="D3812" i="15"/>
  <c r="D3813" i="15"/>
  <c r="D3814" i="15"/>
  <c r="D3815" i="15"/>
  <c r="D3816" i="15"/>
  <c r="D3817" i="15"/>
  <c r="D3818" i="15"/>
  <c r="D3819" i="15"/>
  <c r="D3820" i="15"/>
  <c r="D3821" i="15"/>
  <c r="D3822" i="15"/>
  <c r="D3823" i="15"/>
  <c r="D3824" i="15"/>
  <c r="D3825" i="15"/>
  <c r="D3826" i="15"/>
  <c r="D3827" i="15"/>
  <c r="D3828" i="15"/>
  <c r="D3829" i="15"/>
  <c r="D3830" i="15"/>
  <c r="D3831" i="15"/>
  <c r="D3832" i="15"/>
  <c r="D3833" i="15"/>
  <c r="D3834" i="15"/>
  <c r="D3835" i="15"/>
  <c r="D3836" i="15"/>
  <c r="D3837" i="15"/>
  <c r="D3838" i="15"/>
  <c r="D3839" i="15"/>
  <c r="D3840" i="15"/>
  <c r="D3841" i="15"/>
  <c r="D3842" i="15"/>
  <c r="D3843" i="15"/>
  <c r="D3844" i="15"/>
  <c r="D3845" i="15"/>
  <c r="D3846" i="15"/>
  <c r="D3847" i="15"/>
  <c r="D3848" i="15"/>
  <c r="D3849" i="15"/>
  <c r="D3850" i="15"/>
  <c r="D3851" i="15"/>
  <c r="D3852" i="15"/>
  <c r="D3853" i="15"/>
  <c r="D3854" i="15"/>
  <c r="D3855" i="15"/>
  <c r="D3856" i="15"/>
  <c r="D3857" i="15"/>
  <c r="D3858" i="15"/>
  <c r="D3859" i="15"/>
  <c r="D3860" i="15"/>
  <c r="D3861" i="15"/>
  <c r="D3862" i="15"/>
  <c r="D3863" i="15"/>
  <c r="D3864" i="15"/>
  <c r="D3865" i="15"/>
  <c r="D3866" i="15"/>
  <c r="D3867" i="15"/>
  <c r="D3868" i="15"/>
  <c r="D3869" i="15"/>
  <c r="D3870" i="15"/>
  <c r="D3871" i="15"/>
  <c r="D3872" i="15"/>
  <c r="D3873" i="15"/>
  <c r="D3874" i="15"/>
  <c r="D3875" i="15"/>
  <c r="D3876" i="15"/>
  <c r="D3877" i="15"/>
  <c r="D3878" i="15"/>
  <c r="D3879" i="15"/>
  <c r="D3880" i="15"/>
  <c r="D3881" i="15"/>
  <c r="D3882" i="15"/>
  <c r="D3883" i="15"/>
  <c r="D3884" i="15"/>
  <c r="D3885" i="15"/>
  <c r="D3886" i="15"/>
  <c r="D3887" i="15"/>
  <c r="D3888" i="15"/>
  <c r="D3889" i="15"/>
  <c r="D3890" i="15"/>
  <c r="D3891" i="15"/>
  <c r="D3892" i="15"/>
  <c r="D3893" i="15"/>
  <c r="D3894" i="15"/>
  <c r="D3895" i="15"/>
  <c r="D3896" i="15"/>
  <c r="D3897" i="15"/>
  <c r="D3898" i="15"/>
  <c r="D3899" i="15"/>
  <c r="D3900" i="15"/>
  <c r="D3901" i="15"/>
  <c r="D3902" i="15"/>
  <c r="D3903" i="15"/>
  <c r="D3904" i="15"/>
  <c r="D3905" i="15"/>
  <c r="D3906" i="15"/>
  <c r="D3907" i="15"/>
  <c r="D3908" i="15"/>
  <c r="D3909" i="15"/>
  <c r="D3910" i="15"/>
  <c r="D3911" i="15"/>
  <c r="D3912" i="15"/>
  <c r="D3913" i="15"/>
  <c r="D3914" i="15"/>
  <c r="D3915" i="15"/>
  <c r="D3916" i="15"/>
  <c r="D3917" i="15"/>
  <c r="D3918" i="15"/>
  <c r="D3919" i="15"/>
  <c r="D3920" i="15"/>
  <c r="D3921" i="15"/>
  <c r="D3922" i="15"/>
  <c r="D3923" i="15"/>
  <c r="D3924" i="15"/>
  <c r="D3925" i="15"/>
  <c r="D3926" i="15"/>
  <c r="D3927" i="15"/>
  <c r="D3928" i="15"/>
  <c r="D3929" i="15"/>
  <c r="D3930" i="15"/>
  <c r="D3931" i="15"/>
  <c r="D3932" i="15"/>
  <c r="D3933" i="15"/>
  <c r="D3934" i="15"/>
  <c r="D3935" i="15"/>
  <c r="D3936" i="15"/>
  <c r="D3937" i="15"/>
  <c r="D3938" i="15"/>
  <c r="D3939" i="15"/>
  <c r="D3940" i="15"/>
  <c r="D3941" i="15"/>
  <c r="D3942" i="15"/>
  <c r="D3943" i="15"/>
  <c r="D3944" i="15"/>
  <c r="D3945" i="15"/>
  <c r="D3946" i="15"/>
  <c r="D3947" i="15"/>
  <c r="D3948" i="15"/>
  <c r="D3949" i="15"/>
  <c r="D3950" i="15"/>
  <c r="D3951" i="15"/>
  <c r="D3952" i="15"/>
  <c r="D3953" i="15"/>
  <c r="D3954" i="15"/>
  <c r="D3955" i="15"/>
  <c r="D3956" i="15"/>
  <c r="D3957" i="15"/>
  <c r="D3958" i="15"/>
  <c r="D3959" i="15"/>
  <c r="D3960" i="15"/>
  <c r="D3961" i="15"/>
  <c r="D3962" i="15"/>
  <c r="D3963" i="15"/>
  <c r="D3964" i="15"/>
  <c r="D3965" i="15"/>
  <c r="D3966" i="15"/>
  <c r="D3967" i="15"/>
  <c r="D3968" i="15"/>
  <c r="D3969" i="15"/>
  <c r="D3970" i="15"/>
  <c r="D3971" i="15"/>
  <c r="D3972" i="15"/>
  <c r="D3973" i="15"/>
  <c r="D3974" i="15"/>
  <c r="D3975" i="15"/>
  <c r="D3976" i="15"/>
  <c r="D3977" i="15"/>
  <c r="D3978" i="15"/>
  <c r="D3979" i="15"/>
  <c r="D3980" i="15"/>
  <c r="D3981" i="15"/>
  <c r="D3982" i="15"/>
  <c r="D3983" i="15"/>
  <c r="D3984" i="15"/>
  <c r="D3985" i="15"/>
  <c r="D3986" i="15"/>
  <c r="D3987" i="15"/>
  <c r="D3988" i="15"/>
  <c r="D3989" i="15"/>
  <c r="D3990" i="15"/>
  <c r="D3991" i="15"/>
  <c r="D3992" i="15"/>
  <c r="D3993" i="15"/>
  <c r="D3994" i="15"/>
  <c r="D3995" i="15"/>
  <c r="D3996" i="15"/>
  <c r="D3997" i="15"/>
  <c r="D3998" i="15"/>
  <c r="D3999" i="15"/>
  <c r="D4000" i="15"/>
  <c r="D4001" i="15"/>
  <c r="D4002" i="15"/>
  <c r="D4003" i="15"/>
  <c r="D4004" i="15"/>
  <c r="D4005" i="15"/>
  <c r="D4006" i="15"/>
  <c r="D4007" i="15"/>
  <c r="D4008" i="15"/>
  <c r="D4009" i="15"/>
  <c r="D4010" i="15"/>
  <c r="D4011" i="15"/>
  <c r="D4012" i="15"/>
  <c r="D4013" i="15"/>
  <c r="D4014" i="15"/>
  <c r="D4015" i="15"/>
  <c r="D4016" i="15"/>
  <c r="D4017" i="15"/>
  <c r="D4018" i="15"/>
  <c r="D4019" i="15"/>
  <c r="D4020" i="15"/>
  <c r="D4021" i="15"/>
  <c r="D4022" i="15"/>
  <c r="D4023" i="15"/>
  <c r="D4024" i="15"/>
  <c r="D4025" i="15"/>
  <c r="D4026" i="15"/>
  <c r="D4027" i="15"/>
  <c r="D4028" i="15"/>
  <c r="D4029" i="15"/>
  <c r="D4030" i="15"/>
  <c r="D4031" i="15"/>
  <c r="D4032" i="15"/>
  <c r="D4033" i="15"/>
  <c r="D4034" i="15"/>
  <c r="D4035" i="15"/>
  <c r="D4036" i="15"/>
  <c r="D4037" i="15"/>
  <c r="D4038" i="15"/>
  <c r="D4039" i="15"/>
  <c r="D4040" i="15"/>
  <c r="D4041" i="15"/>
  <c r="D4042" i="15"/>
  <c r="D4043" i="15"/>
  <c r="D4044" i="15"/>
  <c r="D4045" i="15"/>
  <c r="D4046" i="15"/>
  <c r="D4047" i="15"/>
  <c r="D4048" i="15"/>
  <c r="D4049" i="15"/>
  <c r="D4050" i="15"/>
  <c r="D4051" i="15"/>
  <c r="D4052" i="15"/>
  <c r="D4053" i="15"/>
  <c r="D4054" i="15"/>
  <c r="D4055" i="15"/>
  <c r="D4056" i="15"/>
  <c r="D4057" i="15"/>
  <c r="D4058" i="15"/>
  <c r="D4059" i="15"/>
  <c r="D4060" i="15"/>
  <c r="D4061" i="15"/>
  <c r="D4062" i="15"/>
  <c r="D4063" i="15"/>
  <c r="D4064" i="15"/>
  <c r="D4065" i="15"/>
  <c r="D4066" i="15"/>
  <c r="D4067" i="15"/>
  <c r="D4068" i="15"/>
  <c r="D4069" i="15"/>
  <c r="D4070" i="15"/>
  <c r="D4071" i="15"/>
  <c r="D4072" i="15"/>
  <c r="D4073" i="15"/>
  <c r="D4074" i="15"/>
  <c r="D4075" i="15"/>
  <c r="D4076" i="15"/>
  <c r="D4077" i="15"/>
  <c r="D4078" i="15"/>
  <c r="D4079" i="15"/>
  <c r="D4080" i="15"/>
  <c r="D4081" i="15"/>
  <c r="D4082" i="15"/>
  <c r="D4083" i="15"/>
  <c r="D4084" i="15"/>
  <c r="D4085" i="15"/>
  <c r="D4086" i="15"/>
  <c r="D4087" i="15"/>
  <c r="D4088" i="15"/>
  <c r="D4089" i="15"/>
  <c r="D4090" i="15"/>
  <c r="D4091" i="15"/>
  <c r="D4092" i="15"/>
  <c r="D4093" i="15"/>
  <c r="D4094" i="15"/>
  <c r="D4095" i="15"/>
  <c r="D4096" i="15"/>
  <c r="D4097" i="15"/>
  <c r="D4098" i="15"/>
  <c r="D4099" i="15"/>
  <c r="D4100" i="15"/>
  <c r="D4101" i="15"/>
  <c r="D4102" i="15"/>
  <c r="D4103" i="15"/>
  <c r="D4104" i="15"/>
  <c r="D4105" i="15"/>
  <c r="D4106" i="15"/>
  <c r="D4107" i="15"/>
  <c r="D4108" i="15"/>
  <c r="D4109" i="15"/>
  <c r="D4110" i="15"/>
  <c r="D4111" i="15"/>
  <c r="D4112" i="15"/>
  <c r="D4113" i="15"/>
  <c r="D4114" i="15"/>
  <c r="D4115" i="15"/>
  <c r="D4116" i="15"/>
  <c r="D4117" i="15"/>
  <c r="D4118" i="15"/>
  <c r="D4119" i="15"/>
  <c r="D4120" i="15"/>
  <c r="D4121" i="15"/>
  <c r="D4122" i="15"/>
  <c r="D4123" i="15"/>
  <c r="D4124" i="15"/>
  <c r="D4125" i="15"/>
  <c r="D4126" i="15"/>
  <c r="D4127" i="15"/>
  <c r="D4128" i="15"/>
  <c r="D4129" i="15"/>
  <c r="D4130" i="15"/>
  <c r="D4131" i="15"/>
  <c r="D4132" i="15"/>
  <c r="D4133" i="15"/>
  <c r="D4134" i="15"/>
  <c r="D4135" i="15"/>
  <c r="D4136" i="15"/>
  <c r="D4137" i="15"/>
  <c r="D4138" i="15"/>
  <c r="D4139" i="15"/>
  <c r="D4140" i="15"/>
  <c r="D4141" i="15"/>
  <c r="D4142" i="15"/>
  <c r="D4143" i="15"/>
  <c r="D4144" i="15"/>
  <c r="D4145" i="15"/>
  <c r="D4146" i="15"/>
  <c r="D4147" i="15"/>
  <c r="D4148" i="15"/>
  <c r="D4149" i="15"/>
  <c r="D4150" i="15"/>
  <c r="D4151" i="15"/>
  <c r="D4152" i="15"/>
  <c r="D4153" i="15"/>
  <c r="D4154" i="15"/>
  <c r="D4155" i="15"/>
  <c r="D4156" i="15"/>
  <c r="D4157" i="15"/>
  <c r="D4158" i="15"/>
  <c r="D4159" i="15"/>
  <c r="D4160" i="15"/>
  <c r="D4161" i="15"/>
  <c r="D4162" i="15"/>
  <c r="D4163" i="15"/>
  <c r="D4164" i="15"/>
  <c r="D4165" i="15"/>
  <c r="D4166" i="15"/>
  <c r="D4167" i="15"/>
  <c r="D4168" i="15"/>
  <c r="D4169" i="15"/>
  <c r="D4170" i="15"/>
  <c r="D4171" i="15"/>
  <c r="D4172" i="15"/>
  <c r="D4173" i="15"/>
  <c r="D4174" i="15"/>
  <c r="D4175" i="15"/>
  <c r="D4176" i="15"/>
  <c r="D4177" i="15"/>
  <c r="D4178" i="15"/>
  <c r="D4179" i="15"/>
  <c r="D4180" i="15"/>
  <c r="D4181" i="15"/>
  <c r="D4182" i="15"/>
  <c r="D4183" i="15"/>
  <c r="D4184" i="15"/>
  <c r="D4185" i="15"/>
  <c r="D4186" i="15"/>
  <c r="D4187" i="15"/>
  <c r="D4188" i="15"/>
  <c r="D4189" i="15"/>
  <c r="D4190" i="15"/>
  <c r="D4191" i="15"/>
  <c r="D4192" i="15"/>
  <c r="D4193" i="15"/>
  <c r="D4194" i="15"/>
  <c r="D4195" i="15"/>
  <c r="D4196" i="15"/>
  <c r="D4197" i="15"/>
  <c r="D4198" i="15"/>
  <c r="D4199" i="15"/>
  <c r="D4200" i="15"/>
  <c r="D4201" i="15"/>
  <c r="D4202" i="15"/>
  <c r="D4203" i="15"/>
  <c r="D4204" i="15"/>
  <c r="D4205" i="15"/>
  <c r="D4206" i="15"/>
  <c r="D4207" i="15"/>
  <c r="D4208" i="15"/>
  <c r="D4209" i="15"/>
  <c r="D4210" i="15"/>
  <c r="D4211" i="15"/>
  <c r="D4212" i="15"/>
  <c r="D4213" i="15"/>
  <c r="D4214" i="15"/>
  <c r="D4215" i="15"/>
  <c r="D4216" i="15"/>
  <c r="D4217" i="15"/>
  <c r="D4218" i="15"/>
  <c r="D4219" i="15"/>
  <c r="D4220" i="15"/>
  <c r="D4221" i="15"/>
  <c r="D4222" i="15"/>
  <c r="D4223" i="15"/>
  <c r="D4224" i="15"/>
  <c r="D4225" i="15"/>
  <c r="D4226" i="15"/>
  <c r="D4227" i="15"/>
  <c r="D4228" i="15"/>
  <c r="D4229" i="15"/>
  <c r="D4230" i="15"/>
  <c r="D4231" i="15"/>
  <c r="D4232" i="15"/>
  <c r="D4233" i="15"/>
  <c r="D4234" i="15"/>
  <c r="D4235" i="15"/>
  <c r="D4236" i="15"/>
  <c r="D4237" i="15"/>
  <c r="D4238" i="15"/>
  <c r="D4239" i="15"/>
  <c r="D4240" i="15"/>
  <c r="D4241" i="15"/>
  <c r="D4242" i="15"/>
  <c r="D4243" i="15"/>
  <c r="D4244" i="15"/>
  <c r="D4245" i="15"/>
  <c r="D4246" i="15"/>
  <c r="D4247" i="15"/>
  <c r="D4248" i="15"/>
  <c r="D4249" i="15"/>
  <c r="D4250" i="15"/>
  <c r="D4251" i="15"/>
  <c r="D4252" i="15"/>
  <c r="D4253" i="15"/>
  <c r="D4254" i="15"/>
  <c r="D4255" i="15"/>
  <c r="D4256" i="15"/>
  <c r="D4257" i="15"/>
  <c r="D4258" i="15"/>
  <c r="D4259" i="15"/>
  <c r="D4260" i="15"/>
  <c r="D4261" i="15"/>
  <c r="D4262" i="15"/>
  <c r="D4263" i="15"/>
  <c r="D4264" i="15"/>
  <c r="D4265" i="15"/>
  <c r="D4266" i="15"/>
  <c r="D4267" i="15"/>
  <c r="D4268" i="15"/>
  <c r="D4269" i="15"/>
  <c r="D4270" i="15"/>
  <c r="D4271" i="15"/>
  <c r="D4272" i="15"/>
  <c r="D4273" i="15"/>
  <c r="D4274" i="15"/>
  <c r="D4275" i="15"/>
  <c r="D4276" i="15"/>
  <c r="D4277" i="15"/>
  <c r="D4278" i="15"/>
  <c r="D4279" i="15"/>
  <c r="D4280" i="15"/>
  <c r="D4281" i="15"/>
  <c r="D4282" i="15"/>
  <c r="D4283" i="15"/>
  <c r="D4284" i="15"/>
  <c r="D4285" i="15"/>
  <c r="D4286" i="15"/>
  <c r="D4287" i="15"/>
  <c r="D4288" i="15"/>
  <c r="D4289" i="15"/>
  <c r="D4290" i="15"/>
  <c r="D4291" i="15"/>
  <c r="D4292" i="15"/>
  <c r="D4293" i="15"/>
  <c r="D4294" i="15"/>
  <c r="D4295" i="15"/>
  <c r="D4296" i="15"/>
  <c r="D4297" i="15"/>
  <c r="D4298" i="15"/>
  <c r="D4299" i="15"/>
  <c r="D4300" i="15"/>
  <c r="D4301" i="15"/>
  <c r="D4302" i="15"/>
  <c r="D4303" i="15"/>
  <c r="D4304" i="15"/>
  <c r="D4305" i="15"/>
  <c r="D4306" i="15"/>
  <c r="D4307" i="15"/>
  <c r="D4308" i="15"/>
  <c r="D4309" i="15"/>
  <c r="D4310" i="15"/>
  <c r="D4311" i="15"/>
  <c r="D4312" i="15"/>
  <c r="D4313" i="15"/>
  <c r="D4314" i="15"/>
  <c r="D4315" i="15"/>
  <c r="D4316" i="15"/>
  <c r="D4317" i="15"/>
  <c r="D4318" i="15"/>
  <c r="D4319" i="15"/>
  <c r="D4320" i="15"/>
  <c r="D4321" i="15"/>
  <c r="D4322" i="15"/>
  <c r="D4323" i="15"/>
  <c r="D4324" i="15"/>
  <c r="D4325" i="15"/>
  <c r="D4326" i="15"/>
  <c r="D4327" i="15"/>
  <c r="D4328" i="15"/>
  <c r="D4329" i="15"/>
  <c r="D4330" i="15"/>
  <c r="D4331" i="15"/>
  <c r="D4332" i="15"/>
  <c r="D4333" i="15"/>
  <c r="D4334" i="15"/>
  <c r="D4335" i="15"/>
  <c r="D4336" i="15"/>
  <c r="D4337" i="15"/>
  <c r="D4338" i="15"/>
  <c r="D4339" i="15"/>
  <c r="D4340" i="15"/>
  <c r="D4341" i="15"/>
  <c r="D4342" i="15"/>
  <c r="D4343" i="15"/>
  <c r="D4344" i="15"/>
  <c r="D4345" i="15"/>
  <c r="D4346" i="15"/>
  <c r="D4347" i="15"/>
  <c r="D4348" i="15"/>
  <c r="D4349" i="15"/>
  <c r="D4350" i="15"/>
  <c r="D4351" i="15"/>
  <c r="D4352" i="15"/>
  <c r="D4353" i="15"/>
  <c r="D4354" i="15"/>
  <c r="D4355" i="15"/>
  <c r="D4356" i="15"/>
  <c r="D4357" i="15"/>
  <c r="D4358" i="15"/>
  <c r="D4359" i="15"/>
  <c r="D4360" i="15"/>
  <c r="D4361" i="15"/>
  <c r="D4362" i="15"/>
  <c r="D4363" i="15"/>
  <c r="D4364" i="15"/>
  <c r="D4365" i="15"/>
  <c r="D4366" i="15"/>
  <c r="D4367" i="15"/>
  <c r="D4368" i="15"/>
  <c r="D4369" i="15"/>
  <c r="D4370" i="15"/>
  <c r="D4371" i="15"/>
  <c r="D4372" i="15"/>
  <c r="D4373" i="15"/>
  <c r="D4374" i="15"/>
  <c r="D4375" i="15"/>
  <c r="D4376" i="15"/>
  <c r="D4377" i="15"/>
  <c r="D4378" i="15"/>
  <c r="D4379" i="15"/>
  <c r="D4380" i="15"/>
  <c r="D4381" i="15"/>
  <c r="D4382" i="15"/>
  <c r="D4383" i="15"/>
  <c r="D4384" i="15"/>
  <c r="D4385" i="15"/>
  <c r="D4386" i="15"/>
  <c r="D4387" i="15"/>
  <c r="D4388" i="15"/>
  <c r="D4389" i="15"/>
  <c r="D4390" i="15"/>
  <c r="D4391" i="15"/>
  <c r="D4392" i="15"/>
  <c r="D4393" i="15"/>
  <c r="D4394" i="15"/>
  <c r="D4395" i="15"/>
  <c r="D4396" i="15"/>
  <c r="D4397" i="15"/>
  <c r="D4398" i="15"/>
  <c r="D4399" i="15"/>
  <c r="D4400" i="15"/>
  <c r="D4401" i="15"/>
  <c r="D4402" i="15"/>
  <c r="D4403" i="15"/>
  <c r="D4404" i="15"/>
  <c r="D4405" i="15"/>
  <c r="D4406" i="15"/>
  <c r="D4407" i="15"/>
  <c r="D4408" i="15"/>
  <c r="D4409" i="15"/>
  <c r="D4410" i="15"/>
  <c r="D4411" i="15"/>
  <c r="D4412" i="15"/>
  <c r="D4413" i="15"/>
  <c r="D4414" i="15"/>
  <c r="D4415" i="15"/>
  <c r="D4416" i="15"/>
  <c r="D4417" i="15"/>
  <c r="D4418" i="15"/>
  <c r="D4419" i="15"/>
  <c r="D4420" i="15"/>
  <c r="D4421" i="15"/>
  <c r="D4422" i="15"/>
  <c r="D4423" i="15"/>
  <c r="D4424" i="15"/>
  <c r="D4425" i="15"/>
  <c r="D4426" i="15"/>
  <c r="D4427" i="15"/>
  <c r="D4428" i="15"/>
  <c r="D4429" i="15"/>
  <c r="D4430" i="15"/>
  <c r="D4431" i="15"/>
  <c r="D4432" i="15"/>
  <c r="D4433" i="15"/>
  <c r="D4434" i="15"/>
  <c r="D4435" i="15"/>
  <c r="D4436" i="15"/>
  <c r="D4437" i="15"/>
  <c r="D4438" i="15"/>
  <c r="D4439" i="15"/>
  <c r="D4440" i="15"/>
  <c r="D4441" i="15"/>
  <c r="D4442" i="15"/>
  <c r="D4443" i="15"/>
  <c r="D4444" i="15"/>
  <c r="D4445" i="15"/>
  <c r="D4446" i="15"/>
  <c r="D4447" i="15"/>
  <c r="D4448" i="15"/>
  <c r="D4449" i="15"/>
  <c r="D4450" i="15"/>
  <c r="D4451" i="15"/>
  <c r="D4452" i="15"/>
  <c r="D4453" i="15"/>
  <c r="D4454" i="15"/>
  <c r="D4455" i="15"/>
  <c r="D4456" i="15"/>
  <c r="D4457" i="15"/>
  <c r="D4458" i="15"/>
  <c r="D4459" i="15"/>
  <c r="D4460" i="15"/>
  <c r="D4461" i="15"/>
  <c r="D4462" i="15"/>
  <c r="D4463" i="15"/>
  <c r="D4464" i="15"/>
  <c r="D4465" i="15"/>
  <c r="D4466" i="15"/>
  <c r="D4467" i="15"/>
  <c r="D4468" i="15"/>
  <c r="D4469" i="15"/>
  <c r="D4470" i="15"/>
  <c r="D4471" i="15"/>
  <c r="D4472" i="15"/>
  <c r="D4473" i="15"/>
  <c r="D4474" i="15"/>
  <c r="D4475" i="15"/>
  <c r="D4476" i="15"/>
  <c r="D4477" i="15"/>
  <c r="D4478" i="15"/>
  <c r="D4479" i="15"/>
  <c r="D4480" i="15"/>
  <c r="D4481" i="15"/>
  <c r="D4482" i="15"/>
  <c r="D4483" i="15"/>
  <c r="D4484" i="15"/>
  <c r="D4485" i="15"/>
  <c r="D4486" i="15"/>
  <c r="D4487" i="15"/>
  <c r="D4488" i="15"/>
  <c r="D4489" i="15"/>
  <c r="D4490" i="15"/>
  <c r="D4491" i="15"/>
  <c r="D4492" i="15"/>
  <c r="D4493" i="15"/>
  <c r="D4494" i="15"/>
  <c r="D4495" i="15"/>
  <c r="D4496" i="15"/>
  <c r="D4497" i="15"/>
  <c r="D4498" i="15"/>
  <c r="D4499" i="15"/>
  <c r="D4500" i="15"/>
  <c r="D4501" i="15"/>
  <c r="D4502" i="15"/>
  <c r="D4503" i="15"/>
  <c r="D4504" i="15"/>
  <c r="D4505" i="15"/>
  <c r="D4506" i="15"/>
  <c r="D4507" i="15"/>
  <c r="D4508" i="15"/>
  <c r="D4509" i="15"/>
  <c r="D4510" i="15"/>
  <c r="D4511" i="15"/>
  <c r="D4512" i="15"/>
  <c r="D4513" i="15"/>
  <c r="D4514" i="15"/>
  <c r="D4515" i="15"/>
  <c r="D4516" i="15"/>
  <c r="D4517" i="15"/>
  <c r="D4518" i="15"/>
  <c r="D4519" i="15"/>
  <c r="D4520" i="15"/>
  <c r="D4521" i="15"/>
  <c r="D4522" i="15"/>
  <c r="D4523" i="15"/>
  <c r="D4524" i="15"/>
  <c r="D4525" i="15"/>
  <c r="D4526" i="15"/>
  <c r="D4527" i="15"/>
  <c r="D4528" i="15"/>
  <c r="D4529" i="15"/>
  <c r="D4530" i="15"/>
  <c r="D4531" i="15"/>
  <c r="D4532" i="15"/>
  <c r="D4533" i="15"/>
  <c r="D4534" i="15"/>
  <c r="D4535" i="15"/>
  <c r="D4536" i="15"/>
  <c r="D4537" i="15"/>
  <c r="D4538" i="15"/>
  <c r="D4539" i="15"/>
  <c r="D4540" i="15"/>
  <c r="D4541" i="15"/>
  <c r="D4542" i="15"/>
  <c r="D4543" i="15"/>
  <c r="D4544" i="15"/>
  <c r="D4545" i="15"/>
  <c r="D4546" i="15"/>
  <c r="D4547" i="15"/>
  <c r="D4548" i="15"/>
  <c r="D4549" i="15"/>
  <c r="D4550" i="15"/>
  <c r="D4551" i="15"/>
  <c r="D4552" i="15"/>
  <c r="D4553" i="15"/>
  <c r="D4554" i="15"/>
  <c r="D4555" i="15"/>
  <c r="D4556" i="15"/>
  <c r="D4557" i="15"/>
  <c r="D4558" i="15"/>
  <c r="D4559" i="15"/>
  <c r="D4560" i="15"/>
  <c r="D4561" i="15"/>
  <c r="D4562" i="15"/>
  <c r="D4563" i="15"/>
  <c r="D4564" i="15"/>
  <c r="D4565" i="15"/>
  <c r="D4566" i="15"/>
  <c r="D4567" i="15"/>
  <c r="D4568" i="15"/>
  <c r="D4569" i="15"/>
  <c r="D4570" i="15"/>
  <c r="D4571" i="15"/>
  <c r="D4572" i="15"/>
  <c r="D4573" i="15"/>
  <c r="D4574" i="15"/>
  <c r="D4575" i="15"/>
  <c r="D4576" i="15"/>
  <c r="D4577" i="15"/>
  <c r="D4578" i="15"/>
  <c r="D4579" i="15"/>
  <c r="D4580" i="15"/>
  <c r="D4581" i="15"/>
  <c r="D4582" i="15"/>
  <c r="D4583" i="15"/>
  <c r="D4584" i="15"/>
  <c r="D4585" i="15"/>
  <c r="D4586" i="15"/>
  <c r="D4587" i="15"/>
  <c r="D4588" i="15"/>
  <c r="D4589" i="15"/>
  <c r="D4590" i="15"/>
  <c r="D4591" i="15"/>
  <c r="D4592" i="15"/>
  <c r="D4593" i="15"/>
  <c r="D4594" i="15"/>
  <c r="D4595" i="15"/>
  <c r="D4596" i="15"/>
  <c r="D4597" i="15"/>
  <c r="D4598" i="15"/>
  <c r="D4599" i="15"/>
  <c r="D4600" i="15"/>
  <c r="D4601" i="15"/>
  <c r="D4602" i="15"/>
  <c r="D4603" i="15"/>
  <c r="D4604" i="15"/>
  <c r="D4605" i="15"/>
  <c r="D4606" i="15"/>
  <c r="D4607" i="15"/>
  <c r="D4608" i="15"/>
  <c r="D4609" i="15"/>
  <c r="D4610" i="15"/>
  <c r="D4611" i="15"/>
  <c r="D4612" i="15"/>
  <c r="D4613" i="15"/>
  <c r="D4614" i="15"/>
  <c r="D4615" i="15"/>
  <c r="D4616" i="15"/>
  <c r="D4617" i="15"/>
  <c r="D4618" i="15"/>
  <c r="D4619" i="15"/>
  <c r="D4620" i="15"/>
  <c r="D4621" i="15"/>
  <c r="D4622" i="15"/>
  <c r="D4623" i="15"/>
  <c r="D4624" i="15"/>
  <c r="D4625" i="15"/>
  <c r="D4626" i="15"/>
  <c r="D4627" i="15"/>
  <c r="D4628" i="15"/>
  <c r="D4629" i="15"/>
  <c r="D4630" i="15"/>
  <c r="D4631" i="15"/>
  <c r="D4632" i="15"/>
  <c r="D4633" i="15"/>
  <c r="D4634" i="15"/>
  <c r="D4635" i="15"/>
  <c r="D4636" i="15"/>
  <c r="D4637" i="15"/>
  <c r="D4638" i="15"/>
  <c r="D4639" i="15"/>
  <c r="D4640" i="15"/>
  <c r="D4641" i="15"/>
  <c r="D4642" i="15"/>
  <c r="D4643" i="15"/>
  <c r="D4644" i="15"/>
  <c r="D4645" i="15"/>
  <c r="D4646" i="15"/>
  <c r="D4647" i="15"/>
  <c r="D4648" i="15"/>
  <c r="D4649" i="15"/>
  <c r="D4650" i="15"/>
  <c r="D4651" i="15"/>
  <c r="D4652" i="15"/>
  <c r="D4653" i="15"/>
  <c r="D4654" i="15"/>
  <c r="D4655" i="15"/>
  <c r="D4656" i="15"/>
  <c r="D4657" i="15"/>
  <c r="D4658" i="15"/>
  <c r="D4659" i="15"/>
  <c r="D4660" i="15"/>
  <c r="D4661" i="15"/>
  <c r="D4662" i="15"/>
  <c r="D4663" i="15"/>
  <c r="D4664" i="15"/>
  <c r="D4665" i="15"/>
  <c r="D4666" i="15"/>
  <c r="D4667" i="15"/>
  <c r="D4668" i="15"/>
  <c r="D4669" i="15"/>
  <c r="D4670" i="15"/>
  <c r="D4671" i="15"/>
  <c r="D4672" i="15"/>
  <c r="D4673" i="15"/>
  <c r="D4674" i="15"/>
  <c r="D4675" i="15"/>
  <c r="D4676" i="15"/>
  <c r="D4677" i="15"/>
  <c r="D4678" i="15"/>
  <c r="D4679" i="15"/>
  <c r="D4680" i="15"/>
  <c r="D4681" i="15"/>
  <c r="D4682" i="15"/>
  <c r="D4683" i="15"/>
  <c r="D4684" i="15"/>
  <c r="D4685" i="15"/>
  <c r="D4686" i="15"/>
  <c r="D4687" i="15"/>
  <c r="D4688" i="15"/>
  <c r="D4689" i="15"/>
  <c r="D4690" i="15"/>
  <c r="D4691" i="15"/>
  <c r="D4692" i="15"/>
  <c r="D4693" i="15"/>
  <c r="D4694" i="15"/>
  <c r="D4695" i="15"/>
  <c r="D4696" i="15"/>
  <c r="D4697" i="15"/>
  <c r="D4698" i="15"/>
  <c r="D4699" i="15"/>
  <c r="D4700" i="15"/>
  <c r="D4701" i="15"/>
  <c r="D4702" i="15"/>
  <c r="D4703" i="15"/>
  <c r="D4704" i="15"/>
  <c r="D4705" i="15"/>
  <c r="D4706" i="15"/>
  <c r="D4707" i="15"/>
  <c r="D4708" i="15"/>
  <c r="D4709" i="15"/>
  <c r="D4710" i="15"/>
  <c r="D4711" i="15"/>
  <c r="D4712" i="15"/>
  <c r="D4713" i="15"/>
  <c r="D4714" i="15"/>
  <c r="D4715" i="15"/>
  <c r="D4716" i="15"/>
  <c r="D4717" i="15"/>
  <c r="D4718" i="15"/>
  <c r="D4719" i="15"/>
  <c r="D4720" i="15"/>
  <c r="D4721" i="15"/>
  <c r="D4722" i="15"/>
  <c r="D4723" i="15"/>
  <c r="D4724" i="15"/>
  <c r="D4725" i="15"/>
  <c r="D4726" i="15"/>
  <c r="D4727" i="15"/>
  <c r="D4728" i="15"/>
  <c r="D4729" i="15"/>
  <c r="D4730" i="15"/>
  <c r="D4731" i="15"/>
  <c r="D4732" i="15"/>
  <c r="D4733" i="15"/>
  <c r="D4734" i="15"/>
  <c r="D4735" i="15"/>
  <c r="D4736" i="15"/>
  <c r="D4737" i="15"/>
  <c r="D4738" i="15"/>
  <c r="D4739" i="15"/>
  <c r="D4740" i="15"/>
  <c r="D4741" i="15"/>
  <c r="D4742" i="15"/>
  <c r="D4743" i="15"/>
  <c r="D4744" i="15"/>
  <c r="D4745" i="15"/>
  <c r="D4746" i="15"/>
  <c r="D4747" i="15"/>
  <c r="D4748" i="15"/>
  <c r="D4749" i="15"/>
  <c r="D4750" i="15"/>
  <c r="D4751" i="15"/>
  <c r="D4752" i="15"/>
  <c r="D4753" i="15"/>
  <c r="D4754" i="15"/>
  <c r="D4755" i="15"/>
  <c r="D4756" i="15"/>
  <c r="D4757" i="15"/>
  <c r="D4758" i="15"/>
  <c r="D4759" i="15"/>
  <c r="D4760" i="15"/>
  <c r="D4761" i="15"/>
  <c r="D4762" i="15"/>
  <c r="D4763" i="15"/>
  <c r="D4764" i="15"/>
  <c r="D4765" i="15"/>
  <c r="D4766" i="15"/>
  <c r="D4767" i="15"/>
  <c r="D4768" i="15"/>
  <c r="D4769" i="15"/>
  <c r="D4770" i="15"/>
  <c r="D4771" i="15"/>
  <c r="D4772" i="15"/>
  <c r="D4773" i="15"/>
  <c r="D4774" i="15"/>
  <c r="D4775" i="15"/>
  <c r="D4776" i="15"/>
  <c r="D4777" i="15"/>
  <c r="D4778" i="15"/>
  <c r="D4779" i="15"/>
  <c r="D4780" i="15"/>
  <c r="D4781" i="15"/>
  <c r="D4782" i="15"/>
  <c r="D4783" i="15"/>
  <c r="D4784" i="15"/>
  <c r="D4785" i="15"/>
  <c r="D4786" i="15"/>
  <c r="D4787" i="15"/>
  <c r="D4788" i="15"/>
  <c r="D4789" i="15"/>
  <c r="D4790" i="15"/>
  <c r="D4791" i="15"/>
  <c r="D4792" i="15"/>
  <c r="D4793" i="15"/>
  <c r="D4794" i="15"/>
  <c r="D4795" i="15"/>
  <c r="D4796" i="15"/>
  <c r="D4797" i="15"/>
  <c r="D4798" i="15"/>
  <c r="D4799" i="15"/>
  <c r="D4800" i="15"/>
  <c r="D4801" i="15"/>
  <c r="D4802" i="15"/>
  <c r="D4803" i="15"/>
  <c r="D4804" i="15"/>
  <c r="D4805" i="15"/>
  <c r="D4806" i="15"/>
  <c r="D4807" i="15"/>
  <c r="D4808" i="15"/>
  <c r="D4809" i="15"/>
  <c r="D4810" i="15"/>
  <c r="D4811" i="15"/>
  <c r="D4812" i="15"/>
  <c r="D4813" i="15"/>
  <c r="D4814" i="15"/>
  <c r="D4815" i="15"/>
  <c r="D4816" i="15"/>
  <c r="D4817" i="15"/>
  <c r="D4818" i="15"/>
  <c r="D4819" i="15"/>
  <c r="D4820" i="15"/>
  <c r="D4821" i="15"/>
  <c r="D4822" i="15"/>
  <c r="D4823" i="15"/>
  <c r="D4824" i="15"/>
  <c r="D4825" i="15"/>
  <c r="D4826" i="15"/>
  <c r="D4827" i="15"/>
  <c r="D4828" i="15"/>
  <c r="D4829" i="15"/>
  <c r="D4830" i="15"/>
  <c r="D4831" i="15"/>
  <c r="D4832" i="15"/>
  <c r="D4833" i="15"/>
  <c r="D4834" i="15"/>
  <c r="D4835" i="15"/>
  <c r="D4836" i="15"/>
  <c r="D4837" i="15"/>
  <c r="D4838" i="15"/>
  <c r="D4839" i="15"/>
  <c r="D4840" i="15"/>
  <c r="D4841" i="15"/>
  <c r="D4842" i="15"/>
  <c r="D4843" i="15"/>
  <c r="D4844" i="15"/>
  <c r="D4845" i="15"/>
  <c r="D4846" i="15"/>
  <c r="D4847" i="15"/>
  <c r="D4848" i="15"/>
  <c r="D4849" i="15"/>
  <c r="D4850" i="15"/>
  <c r="D4851" i="15"/>
  <c r="D4852" i="15"/>
  <c r="D4853" i="15"/>
  <c r="D4854" i="15"/>
  <c r="D4855" i="15"/>
  <c r="D4856" i="15"/>
  <c r="D4857" i="15"/>
  <c r="D4858" i="15"/>
  <c r="D4859" i="15"/>
  <c r="D4860" i="15"/>
  <c r="D4861" i="15"/>
  <c r="D4862" i="15"/>
  <c r="D4863" i="15"/>
  <c r="D4864" i="15"/>
  <c r="D4865" i="15"/>
  <c r="D4866" i="15"/>
  <c r="D4867" i="15"/>
  <c r="D4868" i="15"/>
  <c r="D4869" i="15"/>
  <c r="D4870" i="15"/>
  <c r="D4871" i="15"/>
  <c r="D4872" i="15"/>
  <c r="D4873" i="15"/>
  <c r="D4874" i="15"/>
  <c r="D4875" i="15"/>
  <c r="D4876" i="15"/>
  <c r="D4877" i="15"/>
  <c r="D4878" i="15"/>
  <c r="D4879" i="15"/>
  <c r="D4880" i="15"/>
  <c r="D4881" i="15"/>
  <c r="D4882" i="15"/>
  <c r="D4883" i="15"/>
  <c r="D4884" i="15"/>
  <c r="D4885" i="15"/>
  <c r="D4886" i="15"/>
  <c r="D4887" i="15"/>
  <c r="D4888" i="15"/>
  <c r="D4889" i="15"/>
  <c r="D4890" i="15"/>
  <c r="D4891" i="15"/>
  <c r="D4892" i="15"/>
  <c r="D4893" i="15"/>
  <c r="D4894" i="15"/>
  <c r="D4895" i="15"/>
  <c r="D4896" i="15"/>
  <c r="D4897" i="15"/>
  <c r="D4898" i="15"/>
  <c r="D4899" i="15"/>
  <c r="D4900" i="15"/>
  <c r="D4901" i="15"/>
  <c r="D4902" i="15"/>
  <c r="D4903" i="15"/>
  <c r="D4904" i="15"/>
  <c r="D4905" i="15"/>
  <c r="D4906" i="15"/>
  <c r="D4907" i="15"/>
  <c r="D4908" i="15"/>
  <c r="D4909" i="15"/>
  <c r="D4910" i="15"/>
  <c r="D4911" i="15"/>
  <c r="D4912" i="15"/>
  <c r="D4913" i="15"/>
  <c r="D4914" i="15"/>
  <c r="D4915" i="15"/>
  <c r="D4916" i="15"/>
  <c r="D4917" i="15"/>
  <c r="D4918" i="15"/>
  <c r="D4919" i="15"/>
  <c r="D4920" i="15"/>
  <c r="D4921" i="15"/>
  <c r="D4922" i="15"/>
  <c r="D4923" i="15"/>
  <c r="D4924" i="15"/>
  <c r="D4925" i="15"/>
  <c r="D4926" i="15"/>
  <c r="D4927" i="15"/>
  <c r="D4928" i="15"/>
  <c r="D4929" i="15"/>
  <c r="D4930" i="15"/>
  <c r="D4931" i="15"/>
  <c r="D4932" i="15"/>
  <c r="D4933" i="15"/>
  <c r="D4934" i="15"/>
  <c r="D4935" i="15"/>
  <c r="D4936" i="15"/>
  <c r="D4937" i="15"/>
  <c r="D4938" i="15"/>
  <c r="D4939" i="15"/>
  <c r="D4940" i="15"/>
  <c r="D4941" i="15"/>
  <c r="D4942" i="15"/>
  <c r="D4943" i="15"/>
  <c r="D4944" i="15"/>
  <c r="E3378" i="15"/>
  <c r="E3379" i="15"/>
  <c r="E3380" i="15"/>
  <c r="E3381" i="15"/>
  <c r="E3382" i="15"/>
  <c r="E3383" i="15"/>
  <c r="E3384" i="15"/>
  <c r="E3385" i="15"/>
  <c r="E3386" i="15"/>
  <c r="E3387" i="15"/>
  <c r="E3388" i="15"/>
  <c r="E3389" i="15"/>
  <c r="E3390" i="15"/>
  <c r="E3391" i="15"/>
  <c r="E3392" i="15"/>
  <c r="E3393" i="15"/>
  <c r="E3394" i="15"/>
  <c r="E3395" i="15"/>
  <c r="E3396" i="15"/>
  <c r="E3397" i="15"/>
  <c r="E3398" i="15"/>
  <c r="E3399" i="15"/>
  <c r="E3400" i="15"/>
  <c r="E3401" i="15"/>
  <c r="E3402" i="15"/>
  <c r="E3403" i="15"/>
  <c r="E3404" i="15"/>
  <c r="E3405" i="15"/>
  <c r="E3406" i="15"/>
  <c r="E3407" i="15"/>
  <c r="E3408" i="15"/>
  <c r="E3409" i="15"/>
  <c r="E3410" i="15"/>
  <c r="E3411" i="15"/>
  <c r="E3412" i="15"/>
  <c r="E3413" i="15"/>
  <c r="E3414" i="15"/>
  <c r="E3415" i="15"/>
  <c r="E3416" i="15"/>
  <c r="E3417" i="15"/>
  <c r="E3418" i="15"/>
  <c r="E3419" i="15"/>
  <c r="E3420" i="15"/>
  <c r="E3421" i="15"/>
  <c r="E3422" i="15"/>
  <c r="E3423" i="15"/>
  <c r="E3424" i="15"/>
  <c r="E3425" i="15"/>
  <c r="E3426" i="15"/>
  <c r="E3427" i="15"/>
  <c r="E3428" i="15"/>
  <c r="E3429" i="15"/>
  <c r="E3430" i="15"/>
  <c r="E3431" i="15"/>
  <c r="E3432" i="15"/>
  <c r="E3433" i="15"/>
  <c r="E3434" i="15"/>
  <c r="E3435" i="15"/>
  <c r="E3436" i="15"/>
  <c r="E3437" i="15"/>
  <c r="E3438" i="15"/>
  <c r="E3439" i="15"/>
  <c r="E3440" i="15"/>
  <c r="E3441" i="15"/>
  <c r="E3442" i="15"/>
  <c r="E3443" i="15"/>
  <c r="E3444" i="15"/>
  <c r="E3445" i="15"/>
  <c r="E3446" i="15"/>
  <c r="E3447" i="15"/>
  <c r="E3448" i="15"/>
  <c r="E3449" i="15"/>
  <c r="E3450" i="15"/>
  <c r="E3451" i="15"/>
  <c r="E3452" i="15"/>
  <c r="E3453" i="15"/>
  <c r="E3454" i="15"/>
  <c r="E3455" i="15"/>
  <c r="E3456" i="15"/>
  <c r="E3457" i="15"/>
  <c r="E3458" i="15"/>
  <c r="E3459" i="15"/>
  <c r="E3460" i="15"/>
  <c r="E3461" i="15"/>
  <c r="E3462" i="15"/>
  <c r="E3463" i="15"/>
  <c r="E3464" i="15"/>
  <c r="E3465" i="15"/>
  <c r="E3466" i="15"/>
  <c r="E3467" i="15"/>
  <c r="E3468" i="15"/>
  <c r="E3469" i="15"/>
  <c r="E3470" i="15"/>
  <c r="E3471" i="15"/>
  <c r="E3472" i="15"/>
  <c r="E3473" i="15"/>
  <c r="E3474" i="15"/>
  <c r="E3475" i="15"/>
  <c r="E3476" i="15"/>
  <c r="E3477" i="15"/>
  <c r="E3478" i="15"/>
  <c r="E3479" i="15"/>
  <c r="E3480" i="15"/>
  <c r="E3481" i="15"/>
  <c r="E3482" i="15"/>
  <c r="E3483" i="15"/>
  <c r="E3484" i="15"/>
  <c r="E3485" i="15"/>
  <c r="E3486" i="15"/>
  <c r="E3487" i="15"/>
  <c r="E3488" i="15"/>
  <c r="E3489" i="15"/>
  <c r="E3490" i="15"/>
  <c r="E3491" i="15"/>
  <c r="E3492" i="15"/>
  <c r="E3493" i="15"/>
  <c r="E3494" i="15"/>
  <c r="E3495" i="15"/>
  <c r="E3496" i="15"/>
  <c r="E3497" i="15"/>
  <c r="E3498" i="15"/>
  <c r="E3499" i="15"/>
  <c r="E3500" i="15"/>
  <c r="E3501" i="15"/>
  <c r="E3502" i="15"/>
  <c r="E3503" i="15"/>
  <c r="E3504" i="15"/>
  <c r="E3505" i="15"/>
  <c r="E3506" i="15"/>
  <c r="E3507" i="15"/>
  <c r="E3508" i="15"/>
  <c r="E3509" i="15"/>
  <c r="E3510" i="15"/>
  <c r="E3511" i="15"/>
  <c r="E3512" i="15"/>
  <c r="E3513" i="15"/>
  <c r="E3514" i="15"/>
  <c r="E3515" i="15"/>
  <c r="E3516" i="15"/>
  <c r="E3517" i="15"/>
  <c r="E3518" i="15"/>
  <c r="E3519" i="15"/>
  <c r="E3520" i="15"/>
  <c r="E3521" i="15"/>
  <c r="E3522" i="15"/>
  <c r="E3523" i="15"/>
  <c r="E3524" i="15"/>
  <c r="E3525" i="15"/>
  <c r="E3526" i="15"/>
  <c r="E3527" i="15"/>
  <c r="E3528" i="15"/>
  <c r="E3529" i="15"/>
  <c r="E3530" i="15"/>
  <c r="E3531" i="15"/>
  <c r="E3532" i="15"/>
  <c r="E3533" i="15"/>
  <c r="E3534" i="15"/>
  <c r="E3535" i="15"/>
  <c r="E3536" i="15"/>
  <c r="E3537" i="15"/>
  <c r="E3538" i="15"/>
  <c r="E3539" i="15"/>
  <c r="E3540" i="15"/>
  <c r="E3541" i="15"/>
  <c r="E3542" i="15"/>
  <c r="E3543" i="15"/>
  <c r="E3544" i="15"/>
  <c r="E3545" i="15"/>
  <c r="E3546" i="15"/>
  <c r="E3547" i="15"/>
  <c r="E3548" i="15"/>
  <c r="E3549" i="15"/>
  <c r="E3550" i="15"/>
  <c r="E3551" i="15"/>
  <c r="E3552" i="15"/>
  <c r="E3553" i="15"/>
  <c r="E3554" i="15"/>
  <c r="E3555" i="15"/>
  <c r="E3556" i="15"/>
  <c r="E3557" i="15"/>
  <c r="E3558" i="15"/>
  <c r="E3559" i="15"/>
  <c r="E3560" i="15"/>
  <c r="E3561" i="15"/>
  <c r="E3562" i="15"/>
  <c r="E3563" i="15"/>
  <c r="E3564" i="15"/>
  <c r="E3565" i="15"/>
  <c r="E3566" i="15"/>
  <c r="E3567" i="15"/>
  <c r="E3568" i="15"/>
  <c r="E3569" i="15"/>
  <c r="E3570" i="15"/>
  <c r="E3571" i="15"/>
  <c r="E3572" i="15"/>
  <c r="E3573" i="15"/>
  <c r="E3574" i="15"/>
  <c r="E3575" i="15"/>
  <c r="E3576" i="15"/>
  <c r="E3577" i="15"/>
  <c r="E3578" i="15"/>
  <c r="E3579" i="15"/>
  <c r="E3580" i="15"/>
  <c r="E3581" i="15"/>
  <c r="E3582" i="15"/>
  <c r="E3583" i="15"/>
  <c r="E3584" i="15"/>
  <c r="E3585" i="15"/>
  <c r="E3586" i="15"/>
  <c r="E3587" i="15"/>
  <c r="E3588" i="15"/>
  <c r="E3589" i="15"/>
  <c r="E3590" i="15"/>
  <c r="E3591" i="15"/>
  <c r="E3592" i="15"/>
  <c r="E3593" i="15"/>
  <c r="E3594" i="15"/>
  <c r="E3595" i="15"/>
  <c r="E3596" i="15"/>
  <c r="E3597" i="15"/>
  <c r="E3598" i="15"/>
  <c r="E3599" i="15"/>
  <c r="E3600" i="15"/>
  <c r="E3601" i="15"/>
  <c r="E3602" i="15"/>
  <c r="E3603" i="15"/>
  <c r="E3604" i="15"/>
  <c r="E3605" i="15"/>
  <c r="E3606" i="15"/>
  <c r="E3607" i="15"/>
  <c r="E3608" i="15"/>
  <c r="E3609" i="15"/>
  <c r="E3610" i="15"/>
  <c r="E3611" i="15"/>
  <c r="E3612" i="15"/>
  <c r="E3613" i="15"/>
  <c r="E3614" i="15"/>
  <c r="E3615" i="15"/>
  <c r="E3616" i="15"/>
  <c r="E3617" i="15"/>
  <c r="E3618" i="15"/>
  <c r="E3619" i="15"/>
  <c r="E3620" i="15"/>
  <c r="E3621" i="15"/>
  <c r="E3622" i="15"/>
  <c r="E3623" i="15"/>
  <c r="E3624" i="15"/>
  <c r="E3625" i="15"/>
  <c r="E3626" i="15"/>
  <c r="E3627" i="15"/>
  <c r="E3628" i="15"/>
  <c r="E3629" i="15"/>
  <c r="E3630" i="15"/>
  <c r="E3631" i="15"/>
  <c r="E3632" i="15"/>
  <c r="E3633" i="15"/>
  <c r="E3634" i="15"/>
  <c r="E3635" i="15"/>
  <c r="E3636" i="15"/>
  <c r="E3637" i="15"/>
  <c r="E3638" i="15"/>
  <c r="E3639" i="15"/>
  <c r="E3640" i="15"/>
  <c r="E3641" i="15"/>
  <c r="E3642" i="15"/>
  <c r="E3643" i="15"/>
  <c r="E3644" i="15"/>
  <c r="E3645" i="15"/>
  <c r="E3646" i="15"/>
  <c r="E3647" i="15"/>
  <c r="E3648" i="15"/>
  <c r="E3649" i="15"/>
  <c r="E3650" i="15"/>
  <c r="E3651" i="15"/>
  <c r="E3652" i="15"/>
  <c r="E3653" i="15"/>
  <c r="E3654" i="15"/>
  <c r="E3655" i="15"/>
  <c r="E3656" i="15"/>
  <c r="E3657" i="15"/>
  <c r="E3658" i="15"/>
  <c r="E3659" i="15"/>
  <c r="E3660" i="15"/>
  <c r="E3661" i="15"/>
  <c r="E3662" i="15"/>
  <c r="E3663" i="15"/>
  <c r="E3664" i="15"/>
  <c r="E3665" i="15"/>
  <c r="E3666" i="15"/>
  <c r="E3667" i="15"/>
  <c r="E3668" i="15"/>
  <c r="E3669" i="15"/>
  <c r="E3670" i="15"/>
  <c r="E3671" i="15"/>
  <c r="E3672" i="15"/>
  <c r="E3673" i="15"/>
  <c r="E3674" i="15"/>
  <c r="E3675" i="15"/>
  <c r="E3676" i="15"/>
  <c r="E3677" i="15"/>
  <c r="E3678" i="15"/>
  <c r="E3679" i="15"/>
  <c r="E3680" i="15"/>
  <c r="E3681" i="15"/>
  <c r="E3682" i="15"/>
  <c r="E3683" i="15"/>
  <c r="E3684" i="15"/>
  <c r="E3685" i="15"/>
  <c r="E3686" i="15"/>
  <c r="E3687" i="15"/>
  <c r="E3688" i="15"/>
  <c r="E3689" i="15"/>
  <c r="E3690" i="15"/>
  <c r="E3691" i="15"/>
  <c r="E3692" i="15"/>
  <c r="E3693" i="15"/>
  <c r="E3694" i="15"/>
  <c r="E3695" i="15"/>
  <c r="E3696" i="15"/>
  <c r="E3697" i="15"/>
  <c r="E3698" i="15"/>
  <c r="E3699" i="15"/>
  <c r="E3700" i="15"/>
  <c r="E3701" i="15"/>
  <c r="E3702" i="15"/>
  <c r="E3703" i="15"/>
  <c r="E3704" i="15"/>
  <c r="E3705" i="15"/>
  <c r="E3706" i="15"/>
  <c r="E3707" i="15"/>
  <c r="E3708" i="15"/>
  <c r="E3709" i="15"/>
  <c r="E3710" i="15"/>
  <c r="E3711" i="15"/>
  <c r="E3712" i="15"/>
  <c r="E3713" i="15"/>
  <c r="E3714" i="15"/>
  <c r="E3715" i="15"/>
  <c r="E3716" i="15"/>
  <c r="E3717" i="15"/>
  <c r="E3718" i="15"/>
  <c r="E3719" i="15"/>
  <c r="E3720" i="15"/>
  <c r="E3721" i="15"/>
  <c r="E3722" i="15"/>
  <c r="E3723" i="15"/>
  <c r="E3724" i="15"/>
  <c r="E3725" i="15"/>
  <c r="E3726" i="15"/>
  <c r="E3727" i="15"/>
  <c r="E3728" i="15"/>
  <c r="E3729" i="15"/>
  <c r="E3730" i="15"/>
  <c r="E3731" i="15"/>
  <c r="E3732" i="15"/>
  <c r="E3733" i="15"/>
  <c r="E3734" i="15"/>
  <c r="E3735" i="15"/>
  <c r="E3736" i="15"/>
  <c r="E3737" i="15"/>
  <c r="E3738" i="15"/>
  <c r="E3739" i="15"/>
  <c r="E3740" i="15"/>
  <c r="E3741" i="15"/>
  <c r="E3742" i="15"/>
  <c r="E3743" i="15"/>
  <c r="E3744" i="15"/>
  <c r="E3745" i="15"/>
  <c r="E3746" i="15"/>
  <c r="E3747" i="15"/>
  <c r="E3748" i="15"/>
  <c r="E3749" i="15"/>
  <c r="E3750" i="15"/>
  <c r="E3751" i="15"/>
  <c r="E3752" i="15"/>
  <c r="E3753" i="15"/>
  <c r="E3754" i="15"/>
  <c r="E3755" i="15"/>
  <c r="E3756" i="15"/>
  <c r="E3757" i="15"/>
  <c r="E3758" i="15"/>
  <c r="E3759" i="15"/>
  <c r="E3760" i="15"/>
  <c r="E3761" i="15"/>
  <c r="E3762" i="15"/>
  <c r="E3763" i="15"/>
  <c r="E3764" i="15"/>
  <c r="E3765" i="15"/>
  <c r="E3766" i="15"/>
  <c r="E3767" i="15"/>
  <c r="E3768" i="15"/>
  <c r="E3769" i="15"/>
  <c r="E3770" i="15"/>
  <c r="E3771" i="15"/>
  <c r="E3772" i="15"/>
  <c r="E3773" i="15"/>
  <c r="E3774" i="15"/>
  <c r="E3775" i="15"/>
  <c r="E3776" i="15"/>
  <c r="E3777" i="15"/>
  <c r="E3778" i="15"/>
  <c r="E3779" i="15"/>
  <c r="E3780" i="15"/>
  <c r="E3781" i="15"/>
  <c r="E3782" i="15"/>
  <c r="E3783" i="15"/>
  <c r="E3784" i="15"/>
  <c r="E3785" i="15"/>
  <c r="E3786" i="15"/>
  <c r="E3787" i="15"/>
  <c r="E3788" i="15"/>
  <c r="E3789" i="15"/>
  <c r="E3790" i="15"/>
  <c r="E3791" i="15"/>
  <c r="E3792" i="15"/>
  <c r="E3793" i="15"/>
  <c r="E3794" i="15"/>
  <c r="E3795" i="15"/>
  <c r="E3796" i="15"/>
  <c r="E3797" i="15"/>
  <c r="E3798" i="15"/>
  <c r="E3799" i="15"/>
  <c r="E3800" i="15"/>
  <c r="E3801" i="15"/>
  <c r="E3802" i="15"/>
  <c r="E3803" i="15"/>
  <c r="E3804" i="15"/>
  <c r="E3805" i="15"/>
  <c r="E3806" i="15"/>
  <c r="E3807" i="15"/>
  <c r="E3808" i="15"/>
  <c r="E3809" i="15"/>
  <c r="E3810" i="15"/>
  <c r="E3811" i="15"/>
  <c r="E3812" i="15"/>
  <c r="E3813" i="15"/>
  <c r="E3814" i="15"/>
  <c r="E3815" i="15"/>
  <c r="E3816" i="15"/>
  <c r="E3817" i="15"/>
  <c r="E3818" i="15"/>
  <c r="E3819" i="15"/>
  <c r="E3820" i="15"/>
  <c r="E3821" i="15"/>
  <c r="E3822" i="15"/>
  <c r="E3823" i="15"/>
  <c r="E3824" i="15"/>
  <c r="E3825" i="15"/>
  <c r="E3826" i="15"/>
  <c r="E3827" i="15"/>
  <c r="E3828" i="15"/>
  <c r="E3829" i="15"/>
  <c r="E3830" i="15"/>
  <c r="E3831" i="15"/>
  <c r="E3832" i="15"/>
  <c r="E3833" i="15"/>
  <c r="E3834" i="15"/>
  <c r="E3835" i="15"/>
  <c r="E3836" i="15"/>
  <c r="E3837" i="15"/>
  <c r="E3838" i="15"/>
  <c r="E3839" i="15"/>
  <c r="E3840" i="15"/>
  <c r="E3841" i="15"/>
  <c r="E3842" i="15"/>
  <c r="E3843" i="15"/>
  <c r="E3844" i="15"/>
  <c r="E3845" i="15"/>
  <c r="E3846" i="15"/>
  <c r="E3847" i="15"/>
  <c r="E3848" i="15"/>
  <c r="E3849" i="15"/>
  <c r="E3850" i="15"/>
  <c r="E3851" i="15"/>
  <c r="E3852" i="15"/>
  <c r="E3853" i="15"/>
  <c r="E3854" i="15"/>
  <c r="E3855" i="15"/>
  <c r="E3856" i="15"/>
  <c r="E3857" i="15"/>
  <c r="E3858" i="15"/>
  <c r="E3859" i="15"/>
  <c r="E3860" i="15"/>
  <c r="E3861" i="15"/>
  <c r="E3862" i="15"/>
  <c r="E3863" i="15"/>
  <c r="E3864" i="15"/>
  <c r="E3865" i="15"/>
  <c r="E3866" i="15"/>
  <c r="E3867" i="15"/>
  <c r="E3868" i="15"/>
  <c r="E3869" i="15"/>
  <c r="E3870" i="15"/>
  <c r="E3871" i="15"/>
  <c r="E3872" i="15"/>
  <c r="E3873" i="15"/>
  <c r="E3874" i="15"/>
  <c r="E3875" i="15"/>
  <c r="E3876" i="15"/>
  <c r="E3877" i="15"/>
  <c r="E3878" i="15"/>
  <c r="E3879" i="15"/>
  <c r="E3880" i="15"/>
  <c r="E3881" i="15"/>
  <c r="E3882" i="15"/>
  <c r="E3883" i="15"/>
  <c r="E3884" i="15"/>
  <c r="E3885" i="15"/>
  <c r="E3886" i="15"/>
  <c r="E3887" i="15"/>
  <c r="E3888" i="15"/>
  <c r="E3889" i="15"/>
  <c r="E3890" i="15"/>
  <c r="E3891" i="15"/>
  <c r="E3892" i="15"/>
  <c r="E3893" i="15"/>
  <c r="E3894" i="15"/>
  <c r="E3895" i="15"/>
  <c r="E3896" i="15"/>
  <c r="E3897" i="15"/>
  <c r="E3898" i="15"/>
  <c r="E3899" i="15"/>
  <c r="E3900" i="15"/>
  <c r="E3901" i="15"/>
  <c r="E3902" i="15"/>
  <c r="E3903" i="15"/>
  <c r="E3904" i="15"/>
  <c r="E3905" i="15"/>
  <c r="E3906" i="15"/>
  <c r="E3907" i="15"/>
  <c r="E3908" i="15"/>
  <c r="E3909" i="15"/>
  <c r="E3910" i="15"/>
  <c r="E3911" i="15"/>
  <c r="E3912" i="15"/>
  <c r="E3913" i="15"/>
  <c r="E3914" i="15"/>
  <c r="E3915" i="15"/>
  <c r="E3916" i="15"/>
  <c r="E3917" i="15"/>
  <c r="E3918" i="15"/>
  <c r="E3919" i="15"/>
  <c r="E3920" i="15"/>
  <c r="E3921" i="15"/>
  <c r="E3922" i="15"/>
  <c r="E3923" i="15"/>
  <c r="E3924" i="15"/>
  <c r="E3925" i="15"/>
  <c r="E3926" i="15"/>
  <c r="E3927" i="15"/>
  <c r="E3928" i="15"/>
  <c r="E3929" i="15"/>
  <c r="E3930" i="15"/>
  <c r="E3931" i="15"/>
  <c r="E3932" i="15"/>
  <c r="E3933" i="15"/>
  <c r="E3934" i="15"/>
  <c r="E3935" i="15"/>
  <c r="E3936" i="15"/>
  <c r="E3937" i="15"/>
  <c r="E3938" i="15"/>
  <c r="E3939" i="15"/>
  <c r="E3940" i="15"/>
  <c r="E3941" i="15"/>
  <c r="E3942" i="15"/>
  <c r="E3943" i="15"/>
  <c r="E3944" i="15"/>
  <c r="E3945" i="15"/>
  <c r="E3946" i="15"/>
  <c r="E3947" i="15"/>
  <c r="E3948" i="15"/>
  <c r="E3949" i="15"/>
  <c r="E3950" i="15"/>
  <c r="E3951" i="15"/>
  <c r="E3952" i="15"/>
  <c r="E3953" i="15"/>
  <c r="E3954" i="15"/>
  <c r="E3955" i="15"/>
  <c r="E3956" i="15"/>
  <c r="E3957" i="15"/>
  <c r="E3958" i="15"/>
  <c r="E3959" i="15"/>
  <c r="E3960" i="15"/>
  <c r="E3961" i="15"/>
  <c r="E3962" i="15"/>
  <c r="E3963" i="15"/>
  <c r="E3964" i="15"/>
  <c r="E3965" i="15"/>
  <c r="E3966" i="15"/>
  <c r="E3967" i="15"/>
  <c r="E3968" i="15"/>
  <c r="E3969" i="15"/>
  <c r="E3970" i="15"/>
  <c r="E3971" i="15"/>
  <c r="E3972" i="15"/>
  <c r="E3973" i="15"/>
  <c r="E3974" i="15"/>
  <c r="E3975" i="15"/>
  <c r="E3976" i="15"/>
  <c r="E3977" i="15"/>
  <c r="E3978" i="15"/>
  <c r="E3979" i="15"/>
  <c r="E3980" i="15"/>
  <c r="E3981" i="15"/>
  <c r="E3982" i="15"/>
  <c r="E3983" i="15"/>
  <c r="E3984" i="15"/>
  <c r="E3985" i="15"/>
  <c r="E3986" i="15"/>
  <c r="E3987" i="15"/>
  <c r="E3988" i="15"/>
  <c r="E3989" i="15"/>
  <c r="E3990" i="15"/>
  <c r="E3991" i="15"/>
  <c r="E3992" i="15"/>
  <c r="E3993" i="15"/>
  <c r="E3994" i="15"/>
  <c r="E3995" i="15"/>
  <c r="E3996" i="15"/>
  <c r="E3997" i="15"/>
  <c r="E3998" i="15"/>
  <c r="E3999" i="15"/>
  <c r="E4000" i="15"/>
  <c r="E4001" i="15"/>
  <c r="E4002" i="15"/>
  <c r="E4003" i="15"/>
  <c r="E4004" i="15"/>
  <c r="E4005" i="15"/>
  <c r="E4006" i="15"/>
  <c r="E4007" i="15"/>
  <c r="E4008" i="15"/>
  <c r="E4009" i="15"/>
  <c r="E4010" i="15"/>
  <c r="E4011" i="15"/>
  <c r="E4012" i="15"/>
  <c r="E4013" i="15"/>
  <c r="E4014" i="15"/>
  <c r="E4015" i="15"/>
  <c r="E4016" i="15"/>
  <c r="E4017" i="15"/>
  <c r="E4018" i="15"/>
  <c r="E4019" i="15"/>
  <c r="E4020" i="15"/>
  <c r="E4021" i="15"/>
  <c r="E4022" i="15"/>
  <c r="E4023" i="15"/>
  <c r="E4024" i="15"/>
  <c r="E4025" i="15"/>
  <c r="E4026" i="15"/>
  <c r="E4027" i="15"/>
  <c r="E4028" i="15"/>
  <c r="E4029" i="15"/>
  <c r="E4030" i="15"/>
  <c r="E4031" i="15"/>
  <c r="E4032" i="15"/>
  <c r="E4033" i="15"/>
  <c r="E4034" i="15"/>
  <c r="E4035" i="15"/>
  <c r="E4036" i="15"/>
  <c r="E4037" i="15"/>
  <c r="E4038" i="15"/>
  <c r="E4039" i="15"/>
  <c r="E4040" i="15"/>
  <c r="E4041" i="15"/>
  <c r="E4042" i="15"/>
  <c r="E4043" i="15"/>
  <c r="E4044" i="15"/>
  <c r="E4045" i="15"/>
  <c r="E4046" i="15"/>
  <c r="E4047" i="15"/>
  <c r="E4048" i="15"/>
  <c r="E4049" i="15"/>
  <c r="E4050" i="15"/>
  <c r="E4051" i="15"/>
  <c r="E4052" i="15"/>
  <c r="E4053" i="15"/>
  <c r="E4054" i="15"/>
  <c r="E4055" i="15"/>
  <c r="E4056" i="15"/>
  <c r="E4057" i="15"/>
  <c r="E4058" i="15"/>
  <c r="E4059" i="15"/>
  <c r="E4060" i="15"/>
  <c r="E4061" i="15"/>
  <c r="E4062" i="15"/>
  <c r="E4063" i="15"/>
  <c r="E4064" i="15"/>
  <c r="E4065" i="15"/>
  <c r="E4066" i="15"/>
  <c r="E4067" i="15"/>
  <c r="E4068" i="15"/>
  <c r="E4069" i="15"/>
  <c r="E4070" i="15"/>
  <c r="E4071" i="15"/>
  <c r="E4072" i="15"/>
  <c r="E4073" i="15"/>
  <c r="E4074" i="15"/>
  <c r="E4075" i="15"/>
  <c r="E4076" i="15"/>
  <c r="E4077" i="15"/>
  <c r="E4078" i="15"/>
  <c r="E4079" i="15"/>
  <c r="E4080" i="15"/>
  <c r="E4081" i="15"/>
  <c r="E4082" i="15"/>
  <c r="E4083" i="15"/>
  <c r="E4084" i="15"/>
  <c r="E4085" i="15"/>
  <c r="E4086" i="15"/>
  <c r="E4087" i="15"/>
  <c r="E4088" i="15"/>
  <c r="E4089" i="15"/>
  <c r="E4090" i="15"/>
  <c r="E4091" i="15"/>
  <c r="E4092" i="15"/>
  <c r="E4093" i="15"/>
  <c r="E4094" i="15"/>
  <c r="E4095" i="15"/>
  <c r="E4096" i="15"/>
  <c r="E4097" i="15"/>
  <c r="E4098" i="15"/>
  <c r="E4099" i="15"/>
  <c r="E4100" i="15"/>
  <c r="E4101" i="15"/>
  <c r="E4102" i="15"/>
  <c r="E4103" i="15"/>
  <c r="E4104" i="15"/>
  <c r="E4105" i="15"/>
  <c r="E4106" i="15"/>
  <c r="E4107" i="15"/>
  <c r="E4108" i="15"/>
  <c r="E4109" i="15"/>
  <c r="E4110" i="15"/>
  <c r="E4111" i="15"/>
  <c r="E4112" i="15"/>
  <c r="E4113" i="15"/>
  <c r="E4114" i="15"/>
  <c r="E4115" i="15"/>
  <c r="E4116" i="15"/>
  <c r="E4117" i="15"/>
  <c r="E4118" i="15"/>
  <c r="E4119" i="15"/>
  <c r="E4120" i="15"/>
  <c r="E4121" i="15"/>
  <c r="E4122" i="15"/>
  <c r="E4123" i="15"/>
  <c r="E4124" i="15"/>
  <c r="E4125" i="15"/>
  <c r="E4126" i="15"/>
  <c r="E4127" i="15"/>
  <c r="E4128" i="15"/>
  <c r="E4129" i="15"/>
  <c r="E4130" i="15"/>
  <c r="E4131" i="15"/>
  <c r="E4132" i="15"/>
  <c r="E4133" i="15"/>
  <c r="E4134" i="15"/>
  <c r="E4135" i="15"/>
  <c r="E4136" i="15"/>
  <c r="E4137" i="15"/>
  <c r="E4138" i="15"/>
  <c r="E4139" i="15"/>
  <c r="E4140" i="15"/>
  <c r="E4141" i="15"/>
  <c r="E4142" i="15"/>
  <c r="E4143" i="15"/>
  <c r="E4144" i="15"/>
  <c r="E4145" i="15"/>
  <c r="E4146" i="15"/>
  <c r="E4147" i="15"/>
  <c r="E4148" i="15"/>
  <c r="E4149" i="15"/>
  <c r="E4150" i="15"/>
  <c r="E4151" i="15"/>
  <c r="E4152" i="15"/>
  <c r="E4153" i="15"/>
  <c r="E4154" i="15"/>
  <c r="E4155" i="15"/>
  <c r="E4156" i="15"/>
  <c r="E4157" i="15"/>
  <c r="E4158" i="15"/>
  <c r="E4159" i="15"/>
  <c r="E4160" i="15"/>
  <c r="E4161" i="15"/>
  <c r="E4162" i="15"/>
  <c r="E4163" i="15"/>
  <c r="E4164" i="15"/>
  <c r="E4165" i="15"/>
  <c r="E4166" i="15"/>
  <c r="E4167" i="15"/>
  <c r="E4168" i="15"/>
  <c r="E4169" i="15"/>
  <c r="E4170" i="15"/>
  <c r="E4171" i="15"/>
  <c r="E4172" i="15"/>
  <c r="E4173" i="15"/>
  <c r="E4174" i="15"/>
  <c r="E4175" i="15"/>
  <c r="E4176" i="15"/>
  <c r="E4177" i="15"/>
  <c r="E4178" i="15"/>
  <c r="E4179" i="15"/>
  <c r="E4180" i="15"/>
  <c r="E4181" i="15"/>
  <c r="E4182" i="15"/>
  <c r="E4183" i="15"/>
  <c r="E4184" i="15"/>
  <c r="E4185" i="15"/>
  <c r="E4186" i="15"/>
  <c r="E4187" i="15"/>
  <c r="E4188" i="15"/>
  <c r="E4189" i="15"/>
  <c r="E4190" i="15"/>
  <c r="E4191" i="15"/>
  <c r="E4192" i="15"/>
  <c r="E4193" i="15"/>
  <c r="E4194" i="15"/>
  <c r="E4195" i="15"/>
  <c r="E4196" i="15"/>
  <c r="E4197" i="15"/>
  <c r="E4198" i="15"/>
  <c r="E4199" i="15"/>
  <c r="E4200" i="15"/>
  <c r="E4201" i="15"/>
  <c r="E4202" i="15"/>
  <c r="E4203" i="15"/>
  <c r="E4204" i="15"/>
  <c r="E4205" i="15"/>
  <c r="E4206" i="15"/>
  <c r="E4207" i="15"/>
  <c r="E4208" i="15"/>
  <c r="E4209" i="15"/>
  <c r="E4210" i="15"/>
  <c r="E4211" i="15"/>
  <c r="E4212" i="15"/>
  <c r="E4213" i="15"/>
  <c r="E4214" i="15"/>
  <c r="E4215" i="15"/>
  <c r="E4216" i="15"/>
  <c r="E4217" i="15"/>
  <c r="E4218" i="15"/>
  <c r="E4219" i="15"/>
  <c r="E4220" i="15"/>
  <c r="E4221" i="15"/>
  <c r="E4222" i="15"/>
  <c r="E4223" i="15"/>
  <c r="E4224" i="15"/>
  <c r="E4225" i="15"/>
  <c r="E4226" i="15"/>
  <c r="E4227" i="15"/>
  <c r="E4228" i="15"/>
  <c r="E4229" i="15"/>
  <c r="E4230" i="15"/>
  <c r="E4231" i="15"/>
  <c r="E4232" i="15"/>
  <c r="E4233" i="15"/>
  <c r="E4234" i="15"/>
  <c r="E4235" i="15"/>
  <c r="E4236" i="15"/>
  <c r="E4237" i="15"/>
  <c r="E4238" i="15"/>
  <c r="E4239" i="15"/>
  <c r="E4240" i="15"/>
  <c r="E4241" i="15"/>
  <c r="E4242" i="15"/>
  <c r="E4243" i="15"/>
  <c r="E4244" i="15"/>
  <c r="E4245" i="15"/>
  <c r="E4246" i="15"/>
  <c r="E4247" i="15"/>
  <c r="E4248" i="15"/>
  <c r="E4249" i="15"/>
  <c r="E4250" i="15"/>
  <c r="E4251" i="15"/>
  <c r="E4252" i="15"/>
  <c r="E4253" i="15"/>
  <c r="E4254" i="15"/>
  <c r="E4255" i="15"/>
  <c r="E4256" i="15"/>
  <c r="E4257" i="15"/>
  <c r="E4258" i="15"/>
  <c r="E4259" i="15"/>
  <c r="E4260" i="15"/>
  <c r="E4261" i="15"/>
  <c r="E4262" i="15"/>
  <c r="E4263" i="15"/>
  <c r="E4264" i="15"/>
  <c r="E4265" i="15"/>
  <c r="E4266" i="15"/>
  <c r="E4267" i="15"/>
  <c r="E4268" i="15"/>
  <c r="E4269" i="15"/>
  <c r="E4270" i="15"/>
  <c r="E4271" i="15"/>
  <c r="E4272" i="15"/>
  <c r="E4273" i="15"/>
  <c r="E4274" i="15"/>
  <c r="E4275" i="15"/>
  <c r="E4276" i="15"/>
  <c r="E4277" i="15"/>
  <c r="E4278" i="15"/>
  <c r="E4279" i="15"/>
  <c r="E4280" i="15"/>
  <c r="E4281" i="15"/>
  <c r="E4282" i="15"/>
  <c r="E4283" i="15"/>
  <c r="E4284" i="15"/>
  <c r="E4285" i="15"/>
  <c r="E4286" i="15"/>
  <c r="E4287" i="15"/>
  <c r="E4288" i="15"/>
  <c r="E4289" i="15"/>
  <c r="E4290" i="15"/>
  <c r="E4291" i="15"/>
  <c r="E4292" i="15"/>
  <c r="E4293" i="15"/>
  <c r="E4294" i="15"/>
  <c r="E4295" i="15"/>
  <c r="E4296" i="15"/>
  <c r="E4297" i="15"/>
  <c r="E4298" i="15"/>
  <c r="E4299" i="15"/>
  <c r="E4300" i="15"/>
  <c r="E4301" i="15"/>
  <c r="E4302" i="15"/>
  <c r="E4303" i="15"/>
  <c r="E4304" i="15"/>
  <c r="E4305" i="15"/>
  <c r="E4306" i="15"/>
  <c r="E4307" i="15"/>
  <c r="E4308" i="15"/>
  <c r="E4309" i="15"/>
  <c r="E4310" i="15"/>
  <c r="E4311" i="15"/>
  <c r="E4312" i="15"/>
  <c r="E4313" i="15"/>
  <c r="E4314" i="15"/>
  <c r="E4315" i="15"/>
  <c r="E4316" i="15"/>
  <c r="E4317" i="15"/>
  <c r="E4318" i="15"/>
  <c r="E4319" i="15"/>
  <c r="E4320" i="15"/>
  <c r="E4321" i="15"/>
  <c r="E4322" i="15"/>
  <c r="E4323" i="15"/>
  <c r="E4324" i="15"/>
  <c r="E4325" i="15"/>
  <c r="E4326" i="15"/>
  <c r="E4327" i="15"/>
  <c r="E4328" i="15"/>
  <c r="E4329" i="15"/>
  <c r="E4330" i="15"/>
  <c r="E4331" i="15"/>
  <c r="E4332" i="15"/>
  <c r="E4333" i="15"/>
  <c r="E4334" i="15"/>
  <c r="E4335" i="15"/>
  <c r="E4336" i="15"/>
  <c r="E4337" i="15"/>
  <c r="E4338" i="15"/>
  <c r="E4339" i="15"/>
  <c r="E4340" i="15"/>
  <c r="E4341" i="15"/>
  <c r="E4342" i="15"/>
  <c r="E4343" i="15"/>
  <c r="E4344" i="15"/>
  <c r="E4345" i="15"/>
  <c r="E4346" i="15"/>
  <c r="E4347" i="15"/>
  <c r="E4348" i="15"/>
  <c r="E4349" i="15"/>
  <c r="E4350" i="15"/>
  <c r="E4351" i="15"/>
  <c r="E4352" i="15"/>
  <c r="E4353" i="15"/>
  <c r="E4354" i="15"/>
  <c r="E4355" i="15"/>
  <c r="E4356" i="15"/>
  <c r="E4357" i="15"/>
  <c r="E4358" i="15"/>
  <c r="E4359" i="15"/>
  <c r="E4360" i="15"/>
  <c r="E4361" i="15"/>
  <c r="E4362" i="15"/>
  <c r="E4363" i="15"/>
  <c r="E4364" i="15"/>
  <c r="E4365" i="15"/>
  <c r="E4366" i="15"/>
  <c r="E4367" i="15"/>
  <c r="E4368" i="15"/>
  <c r="E4369" i="15"/>
  <c r="E4370" i="15"/>
  <c r="E4371" i="15"/>
  <c r="E4372" i="15"/>
  <c r="E4373" i="15"/>
  <c r="E4374" i="15"/>
  <c r="E4375" i="15"/>
  <c r="E4376" i="15"/>
  <c r="E4377" i="15"/>
  <c r="E4378" i="15"/>
  <c r="E4379" i="15"/>
  <c r="E4380" i="15"/>
  <c r="E4381" i="15"/>
  <c r="E4382" i="15"/>
  <c r="E4383" i="15"/>
  <c r="E4384" i="15"/>
  <c r="E4385" i="15"/>
  <c r="E4386" i="15"/>
  <c r="E4387" i="15"/>
  <c r="E4388" i="15"/>
  <c r="E4389" i="15"/>
  <c r="E4390" i="15"/>
  <c r="E4391" i="15"/>
  <c r="E4392" i="15"/>
  <c r="E4393" i="15"/>
  <c r="E4394" i="15"/>
  <c r="E4395" i="15"/>
  <c r="E4396" i="15"/>
  <c r="E4397" i="15"/>
  <c r="E4398" i="15"/>
  <c r="E4399" i="15"/>
  <c r="E4400" i="15"/>
  <c r="E4401" i="15"/>
  <c r="E4402" i="15"/>
  <c r="E4403" i="15"/>
  <c r="E4404" i="15"/>
  <c r="E4405" i="15"/>
  <c r="E4406" i="15"/>
  <c r="E4407" i="15"/>
  <c r="E4408" i="15"/>
  <c r="E4409" i="15"/>
  <c r="E4410" i="15"/>
  <c r="E4411" i="15"/>
  <c r="E4412" i="15"/>
  <c r="E4413" i="15"/>
  <c r="E4414" i="15"/>
  <c r="E4415" i="15"/>
  <c r="E4416" i="15"/>
  <c r="E4417" i="15"/>
  <c r="E4418" i="15"/>
  <c r="E4419" i="15"/>
  <c r="E4420" i="15"/>
  <c r="E4421" i="15"/>
  <c r="E4422" i="15"/>
  <c r="E4423" i="15"/>
  <c r="E4424" i="15"/>
  <c r="E4425" i="15"/>
  <c r="E4426" i="15"/>
  <c r="E4427" i="15"/>
  <c r="E4428" i="15"/>
  <c r="E4429" i="15"/>
  <c r="E4430" i="15"/>
  <c r="E4431" i="15"/>
  <c r="E4432" i="15"/>
  <c r="E4433" i="15"/>
  <c r="E4434" i="15"/>
  <c r="E4435" i="15"/>
  <c r="E4436" i="15"/>
  <c r="E4437" i="15"/>
  <c r="E4438" i="15"/>
  <c r="E4439" i="15"/>
  <c r="E4440" i="15"/>
  <c r="E4441" i="15"/>
  <c r="E4442" i="15"/>
  <c r="E4443" i="15"/>
  <c r="E4444" i="15"/>
  <c r="E4445" i="15"/>
  <c r="E4446" i="15"/>
  <c r="E4447" i="15"/>
  <c r="E4448" i="15"/>
  <c r="E4449" i="15"/>
  <c r="E4450" i="15"/>
  <c r="E4451" i="15"/>
  <c r="E4452" i="15"/>
  <c r="E4453" i="15"/>
  <c r="E4454" i="15"/>
  <c r="E4455" i="15"/>
  <c r="E4456" i="15"/>
  <c r="E4457" i="15"/>
  <c r="E4458" i="15"/>
  <c r="E4459" i="15"/>
  <c r="E4460" i="15"/>
  <c r="E4461" i="15"/>
  <c r="E4462" i="15"/>
  <c r="E4463" i="15"/>
  <c r="E4464" i="15"/>
  <c r="E4465" i="15"/>
  <c r="E4466" i="15"/>
  <c r="E4467" i="15"/>
  <c r="E4468" i="15"/>
  <c r="E4469" i="15"/>
  <c r="E4470" i="15"/>
  <c r="E4471" i="15"/>
  <c r="E4472" i="15"/>
  <c r="E4473" i="15"/>
  <c r="E4474" i="15"/>
  <c r="E4475" i="15"/>
  <c r="E4476" i="15"/>
  <c r="E4477" i="15"/>
  <c r="E4478" i="15"/>
  <c r="E4479" i="15"/>
  <c r="E4480" i="15"/>
  <c r="E4481" i="15"/>
  <c r="E4482" i="15"/>
  <c r="E4483" i="15"/>
  <c r="E4484" i="15"/>
  <c r="E4485" i="15"/>
  <c r="E4486" i="15"/>
  <c r="E4487" i="15"/>
  <c r="E4488" i="15"/>
  <c r="E4489" i="15"/>
  <c r="E4490" i="15"/>
  <c r="E4491" i="15"/>
  <c r="E4492" i="15"/>
  <c r="E4493" i="15"/>
  <c r="E4494" i="15"/>
  <c r="E4495" i="15"/>
  <c r="E4496" i="15"/>
  <c r="E4497" i="15"/>
  <c r="E4498" i="15"/>
  <c r="E4499" i="15"/>
  <c r="E4500" i="15"/>
  <c r="E4501" i="15"/>
  <c r="E4502" i="15"/>
  <c r="E4503" i="15"/>
  <c r="E4504" i="15"/>
  <c r="E4505" i="15"/>
  <c r="E4506" i="15"/>
  <c r="E4507" i="15"/>
  <c r="E4508" i="15"/>
  <c r="E4509" i="15"/>
  <c r="E4510" i="15"/>
  <c r="E4511" i="15"/>
  <c r="E4512" i="15"/>
  <c r="E4513" i="15"/>
  <c r="E4514" i="15"/>
  <c r="E4515" i="15"/>
  <c r="E4516" i="15"/>
  <c r="E4517" i="15"/>
  <c r="E4518" i="15"/>
  <c r="E4519" i="15"/>
  <c r="E4520" i="15"/>
  <c r="E4521" i="15"/>
  <c r="E4522" i="15"/>
  <c r="E4523" i="15"/>
  <c r="E4524" i="15"/>
  <c r="E4525" i="15"/>
  <c r="E4526" i="15"/>
  <c r="E4527" i="15"/>
  <c r="E4528" i="15"/>
  <c r="E4529" i="15"/>
  <c r="E4530" i="15"/>
  <c r="E4531" i="15"/>
  <c r="E4532" i="15"/>
  <c r="E4533" i="15"/>
  <c r="E4534" i="15"/>
  <c r="E4535" i="15"/>
  <c r="E4536" i="15"/>
  <c r="E4537" i="15"/>
  <c r="E4538" i="15"/>
  <c r="E4539" i="15"/>
  <c r="E4540" i="15"/>
  <c r="E4541" i="15"/>
  <c r="E4542" i="15"/>
  <c r="E4543" i="15"/>
  <c r="E4544" i="15"/>
  <c r="E4545" i="15"/>
  <c r="E4546" i="15"/>
  <c r="E4547" i="15"/>
  <c r="E4548" i="15"/>
  <c r="E4549" i="15"/>
  <c r="E4550" i="15"/>
  <c r="E4551" i="15"/>
  <c r="E4552" i="15"/>
  <c r="E4553" i="15"/>
  <c r="E4554" i="15"/>
  <c r="E4555" i="15"/>
  <c r="E4556" i="15"/>
  <c r="E4557" i="15"/>
  <c r="E4558" i="15"/>
  <c r="E4559" i="15"/>
  <c r="E4560" i="15"/>
  <c r="E4561" i="15"/>
  <c r="E4562" i="15"/>
  <c r="E4563" i="15"/>
  <c r="E4564" i="15"/>
  <c r="E4565" i="15"/>
  <c r="E4566" i="15"/>
  <c r="E4567" i="15"/>
  <c r="E4568" i="15"/>
  <c r="E4569" i="15"/>
  <c r="E4570" i="15"/>
  <c r="E4571" i="15"/>
  <c r="E4572" i="15"/>
  <c r="E4573" i="15"/>
  <c r="E4574" i="15"/>
  <c r="E4575" i="15"/>
  <c r="E4576" i="15"/>
  <c r="E4577" i="15"/>
  <c r="E4578" i="15"/>
  <c r="E4579" i="15"/>
  <c r="E4580" i="15"/>
  <c r="E4581" i="15"/>
  <c r="E4582" i="15"/>
  <c r="E4583" i="15"/>
  <c r="E4584" i="15"/>
  <c r="E4585" i="15"/>
  <c r="E4586" i="15"/>
  <c r="E4587" i="15"/>
  <c r="E4588" i="15"/>
  <c r="E4589" i="15"/>
  <c r="E4590" i="15"/>
  <c r="E4591" i="15"/>
  <c r="E4592" i="15"/>
  <c r="E4593" i="15"/>
  <c r="E4594" i="15"/>
  <c r="E4595" i="15"/>
  <c r="E4596" i="15"/>
  <c r="E4597" i="15"/>
  <c r="E4598" i="15"/>
  <c r="E4599" i="15"/>
  <c r="E4600" i="15"/>
  <c r="E4601" i="15"/>
  <c r="E4602" i="15"/>
  <c r="E4603" i="15"/>
  <c r="E4604" i="15"/>
  <c r="E4605" i="15"/>
  <c r="E4606" i="15"/>
  <c r="E4607" i="15"/>
  <c r="E4608" i="15"/>
  <c r="E4609" i="15"/>
  <c r="E4610" i="15"/>
  <c r="E4611" i="15"/>
  <c r="E4612" i="15"/>
  <c r="E4613" i="15"/>
  <c r="E4614" i="15"/>
  <c r="E4615" i="15"/>
  <c r="E4616" i="15"/>
  <c r="E4617" i="15"/>
  <c r="E4618" i="15"/>
  <c r="E4619" i="15"/>
  <c r="E4620" i="15"/>
  <c r="E4621" i="15"/>
  <c r="E4622" i="15"/>
  <c r="E4623" i="15"/>
  <c r="E4624" i="15"/>
  <c r="E4625" i="15"/>
  <c r="E4626" i="15"/>
  <c r="E4627" i="15"/>
  <c r="E4628" i="15"/>
  <c r="E4629" i="15"/>
  <c r="E4630" i="15"/>
  <c r="E4631" i="15"/>
  <c r="E4632" i="15"/>
  <c r="E4633" i="15"/>
  <c r="E4634" i="15"/>
  <c r="E4635" i="15"/>
  <c r="E4636" i="15"/>
  <c r="E4637" i="15"/>
  <c r="E4638" i="15"/>
  <c r="E4639" i="15"/>
  <c r="E4640" i="15"/>
  <c r="E4641" i="15"/>
  <c r="E4642" i="15"/>
  <c r="E4643" i="15"/>
  <c r="E4644" i="15"/>
  <c r="E4645" i="15"/>
  <c r="E4646" i="15"/>
  <c r="E4647" i="15"/>
  <c r="E4648" i="15"/>
  <c r="E4649" i="15"/>
  <c r="E4650" i="15"/>
  <c r="E4651" i="15"/>
  <c r="E4652" i="15"/>
  <c r="E4653" i="15"/>
  <c r="E4654" i="15"/>
  <c r="E4655" i="15"/>
  <c r="E4656" i="15"/>
  <c r="E4657" i="15"/>
  <c r="E4658" i="15"/>
  <c r="E4659" i="15"/>
  <c r="E4660" i="15"/>
  <c r="E4661" i="15"/>
  <c r="E4662" i="15"/>
  <c r="E4663" i="15"/>
  <c r="E4664" i="15"/>
  <c r="E4665" i="15"/>
  <c r="E4666" i="15"/>
  <c r="E4667" i="15"/>
  <c r="E4668" i="15"/>
  <c r="E4669" i="15"/>
  <c r="E4670" i="15"/>
  <c r="E4671" i="15"/>
  <c r="E4672" i="15"/>
  <c r="E4673" i="15"/>
  <c r="E4674" i="15"/>
  <c r="E4675" i="15"/>
  <c r="E4676" i="15"/>
  <c r="E4677" i="15"/>
  <c r="E4678" i="15"/>
  <c r="E4679" i="15"/>
  <c r="E4680" i="15"/>
  <c r="E4681" i="15"/>
  <c r="E4682" i="15"/>
  <c r="E4683" i="15"/>
  <c r="E4684" i="15"/>
  <c r="E4685" i="15"/>
  <c r="E4686" i="15"/>
  <c r="E4687" i="15"/>
  <c r="E4688" i="15"/>
  <c r="E4689" i="15"/>
  <c r="E4690" i="15"/>
  <c r="E4691" i="15"/>
  <c r="E4692" i="15"/>
  <c r="E4693" i="15"/>
  <c r="E4694" i="15"/>
  <c r="E4695" i="15"/>
  <c r="E4696" i="15"/>
  <c r="E4697" i="15"/>
  <c r="E4698" i="15"/>
  <c r="E4699" i="15"/>
  <c r="E4700" i="15"/>
  <c r="E4701" i="15"/>
  <c r="E4702" i="15"/>
  <c r="E4703" i="15"/>
  <c r="E4704" i="15"/>
  <c r="E4705" i="15"/>
  <c r="E4706" i="15"/>
  <c r="E4707" i="15"/>
  <c r="E4708" i="15"/>
  <c r="E4709" i="15"/>
  <c r="E4710" i="15"/>
  <c r="E4711" i="15"/>
  <c r="E4712" i="15"/>
  <c r="E4713" i="15"/>
  <c r="E4714" i="15"/>
  <c r="E4715" i="15"/>
  <c r="E4716" i="15"/>
  <c r="E4717" i="15"/>
  <c r="E4718" i="15"/>
  <c r="E4719" i="15"/>
  <c r="E4720" i="15"/>
  <c r="E4721" i="15"/>
  <c r="E4722" i="15"/>
  <c r="E4723" i="15"/>
  <c r="E4724" i="15"/>
  <c r="E4725" i="15"/>
  <c r="E4726" i="15"/>
  <c r="E4727" i="15"/>
  <c r="E4728" i="15"/>
  <c r="E4729" i="15"/>
  <c r="E4730" i="15"/>
  <c r="E4731" i="15"/>
  <c r="E4732" i="15"/>
  <c r="E4733" i="15"/>
  <c r="E4734" i="15"/>
  <c r="E4735" i="15"/>
  <c r="E4736" i="15"/>
  <c r="E4737" i="15"/>
  <c r="E4738" i="15"/>
  <c r="E4739" i="15"/>
  <c r="E4740" i="15"/>
  <c r="E4741" i="15"/>
  <c r="E4742" i="15"/>
  <c r="E4743" i="15"/>
  <c r="E4744" i="15"/>
  <c r="E4745" i="15"/>
  <c r="E4746" i="15"/>
  <c r="E4747" i="15"/>
  <c r="E4748" i="15"/>
  <c r="E4749" i="15"/>
  <c r="E4750" i="15"/>
  <c r="E4751" i="15"/>
  <c r="E4752" i="15"/>
  <c r="E4753" i="15"/>
  <c r="E4754" i="15"/>
  <c r="E4755" i="15"/>
  <c r="E4756" i="15"/>
  <c r="E4757" i="15"/>
  <c r="E4758" i="15"/>
  <c r="E4759" i="15"/>
  <c r="E4760" i="15"/>
  <c r="E4761" i="15"/>
  <c r="E4762" i="15"/>
  <c r="E4763" i="15"/>
  <c r="E4764" i="15"/>
  <c r="E4765" i="15"/>
  <c r="E4766" i="15"/>
  <c r="E4767" i="15"/>
  <c r="E4768" i="15"/>
  <c r="E4769" i="15"/>
  <c r="E4770" i="15"/>
  <c r="E4771" i="15"/>
  <c r="E4772" i="15"/>
  <c r="E4773" i="15"/>
  <c r="E4774" i="15"/>
  <c r="E4775" i="15"/>
  <c r="E4776" i="15"/>
  <c r="E4777" i="15"/>
  <c r="E4778" i="15"/>
  <c r="E4779" i="15"/>
  <c r="E4780" i="15"/>
  <c r="E4781" i="15"/>
  <c r="E4782" i="15"/>
  <c r="E4783" i="15"/>
  <c r="E4784" i="15"/>
  <c r="E4785" i="15"/>
  <c r="E4786" i="15"/>
  <c r="E4787" i="15"/>
  <c r="E4788" i="15"/>
  <c r="E4789" i="15"/>
  <c r="E4790" i="15"/>
  <c r="E4791" i="15"/>
  <c r="E4792" i="15"/>
  <c r="E4793" i="15"/>
  <c r="E4794" i="15"/>
  <c r="E4795" i="15"/>
  <c r="E4796" i="15"/>
  <c r="E4797" i="15"/>
  <c r="E4798" i="15"/>
  <c r="E4799" i="15"/>
  <c r="E4800" i="15"/>
  <c r="E4801" i="15"/>
  <c r="E4802" i="15"/>
  <c r="E4803" i="15"/>
  <c r="E4804" i="15"/>
  <c r="E4805" i="15"/>
  <c r="E4806" i="15"/>
  <c r="E4807" i="15"/>
  <c r="E4808" i="15"/>
  <c r="E4809" i="15"/>
  <c r="E4810" i="15"/>
  <c r="E4811" i="15"/>
  <c r="E4812" i="15"/>
  <c r="E4813" i="15"/>
  <c r="E4814" i="15"/>
  <c r="E4815" i="15"/>
  <c r="E4816" i="15"/>
  <c r="E4817" i="15"/>
  <c r="E4818" i="15"/>
  <c r="E4819" i="15"/>
  <c r="E4820" i="15"/>
  <c r="E4821" i="15"/>
  <c r="E4822" i="15"/>
  <c r="E4823" i="15"/>
  <c r="E4824" i="15"/>
  <c r="E4825" i="15"/>
  <c r="E4826" i="15"/>
  <c r="E4827" i="15"/>
  <c r="E4828" i="15"/>
  <c r="E4829" i="15"/>
  <c r="E4830" i="15"/>
  <c r="E4831" i="15"/>
  <c r="E4832" i="15"/>
  <c r="E4833" i="15"/>
  <c r="E4834" i="15"/>
  <c r="E4835" i="15"/>
  <c r="E4836" i="15"/>
  <c r="E4837" i="15"/>
  <c r="E4838" i="15"/>
  <c r="E4839" i="15"/>
  <c r="E4840" i="15"/>
  <c r="E4841" i="15"/>
  <c r="E4842" i="15"/>
  <c r="E4843" i="15"/>
  <c r="E4844" i="15"/>
  <c r="E4845" i="15"/>
  <c r="E4846" i="15"/>
  <c r="E4847" i="15"/>
  <c r="E4848" i="15"/>
  <c r="E4849" i="15"/>
  <c r="E4850" i="15"/>
  <c r="E4851" i="15"/>
  <c r="E4852" i="15"/>
  <c r="E4853" i="15"/>
  <c r="E4854" i="15"/>
  <c r="E4855" i="15"/>
  <c r="E4856" i="15"/>
  <c r="E4857" i="15"/>
  <c r="E4858" i="15"/>
  <c r="E4859" i="15"/>
  <c r="E4860" i="15"/>
  <c r="E4861" i="15"/>
  <c r="E4862" i="15"/>
  <c r="E4863" i="15"/>
  <c r="E4864" i="15"/>
  <c r="E4865" i="15"/>
  <c r="E4866" i="15"/>
  <c r="E4867" i="15"/>
  <c r="E4868" i="15"/>
  <c r="E4869" i="15"/>
  <c r="E4870" i="15"/>
  <c r="E4871" i="15"/>
  <c r="E4872" i="15"/>
  <c r="E4873" i="15"/>
  <c r="E4874" i="15"/>
  <c r="E4875" i="15"/>
  <c r="E4876" i="15"/>
  <c r="E4877" i="15"/>
  <c r="E4878" i="15"/>
  <c r="E4879" i="15"/>
  <c r="E4880" i="15"/>
  <c r="E4881" i="15"/>
  <c r="E4882" i="15"/>
  <c r="E4883" i="15"/>
  <c r="E4884" i="15"/>
  <c r="E4885" i="15"/>
  <c r="E4886" i="15"/>
  <c r="E4887" i="15"/>
  <c r="E4888" i="15"/>
  <c r="E4889" i="15"/>
  <c r="E4890" i="15"/>
  <c r="E4891" i="15"/>
  <c r="E4892" i="15"/>
  <c r="E4893" i="15"/>
  <c r="E4894" i="15"/>
  <c r="E4895" i="15"/>
  <c r="E4896" i="15"/>
  <c r="E4897" i="15"/>
  <c r="E4898" i="15"/>
  <c r="E4899" i="15"/>
  <c r="E4900" i="15"/>
  <c r="E4901" i="15"/>
  <c r="E4902" i="15"/>
  <c r="E4903" i="15"/>
  <c r="E4904" i="15"/>
  <c r="E4905" i="15"/>
  <c r="E4906" i="15"/>
  <c r="E4907" i="15"/>
  <c r="E4908" i="15"/>
  <c r="E4909" i="15"/>
  <c r="E4910" i="15"/>
  <c r="E4911" i="15"/>
  <c r="E4912" i="15"/>
  <c r="E4913" i="15"/>
  <c r="E4914" i="15"/>
  <c r="E4915" i="15"/>
  <c r="E4916" i="15"/>
  <c r="E4917" i="15"/>
  <c r="E4918" i="15"/>
  <c r="E4919" i="15"/>
  <c r="E4920" i="15"/>
  <c r="E4921" i="15"/>
  <c r="E4922" i="15"/>
  <c r="E4923" i="15"/>
  <c r="E4924" i="15"/>
  <c r="E4925" i="15"/>
  <c r="E4926" i="15"/>
  <c r="E4927" i="15"/>
  <c r="E4928" i="15"/>
  <c r="E4929" i="15"/>
  <c r="E4930" i="15"/>
  <c r="E4931" i="15"/>
  <c r="E4932" i="15"/>
  <c r="E4933" i="15"/>
  <c r="E4934" i="15"/>
  <c r="E4935" i="15"/>
  <c r="E4936" i="15"/>
  <c r="E4937" i="15"/>
  <c r="E4938" i="15"/>
  <c r="E4939" i="15"/>
  <c r="E4940" i="15"/>
  <c r="E4941" i="15"/>
  <c r="E4942" i="15"/>
  <c r="E4943" i="15"/>
  <c r="E4944" i="15"/>
  <c r="G3378" i="15"/>
  <c r="G3379" i="15"/>
  <c r="G3380" i="15"/>
  <c r="G3381" i="15"/>
  <c r="G3382" i="15"/>
  <c r="G3383" i="15"/>
  <c r="G3384" i="15"/>
  <c r="G3385" i="15"/>
  <c r="G3386" i="15"/>
  <c r="G3387" i="15"/>
  <c r="G3388" i="15"/>
  <c r="G3389" i="15"/>
  <c r="G3390" i="15"/>
  <c r="G3391" i="15"/>
  <c r="G3392" i="15"/>
  <c r="G3393" i="15"/>
  <c r="G3394" i="15"/>
  <c r="G3395" i="15"/>
  <c r="G3396" i="15"/>
  <c r="G3397" i="15"/>
  <c r="G3398" i="15"/>
  <c r="G3399" i="15"/>
  <c r="G3400" i="15"/>
  <c r="G3401" i="15"/>
  <c r="G3402" i="15"/>
  <c r="G3403" i="15"/>
  <c r="G3404" i="15"/>
  <c r="G3405" i="15"/>
  <c r="G3406" i="15"/>
  <c r="G3407" i="15"/>
  <c r="G3408" i="15"/>
  <c r="G3409" i="15"/>
  <c r="G3410" i="15"/>
  <c r="G3411" i="15"/>
  <c r="G3412" i="15"/>
  <c r="G3413" i="15"/>
  <c r="G3414" i="15"/>
  <c r="G3415" i="15"/>
  <c r="G3416" i="15"/>
  <c r="G3417" i="15"/>
  <c r="G3418" i="15"/>
  <c r="G3419" i="15"/>
  <c r="G3420" i="15"/>
  <c r="G3421" i="15"/>
  <c r="G3422" i="15"/>
  <c r="G3423" i="15"/>
  <c r="G3424" i="15"/>
  <c r="G3425" i="15"/>
  <c r="G3426" i="15"/>
  <c r="G3427" i="15"/>
  <c r="G3428" i="15"/>
  <c r="G3429" i="15"/>
  <c r="G3430" i="15"/>
  <c r="G3431" i="15"/>
  <c r="G3432" i="15"/>
  <c r="G3433" i="15"/>
  <c r="G3434" i="15"/>
  <c r="G3435" i="15"/>
  <c r="G3436" i="15"/>
  <c r="G3437" i="15"/>
  <c r="G3438" i="15"/>
  <c r="G3439" i="15"/>
  <c r="G3440" i="15"/>
  <c r="G3441" i="15"/>
  <c r="G3442" i="15"/>
  <c r="G3443" i="15"/>
  <c r="G3444" i="15"/>
  <c r="G3445" i="15"/>
  <c r="G3446" i="15"/>
  <c r="G3447" i="15"/>
  <c r="G3448" i="15"/>
  <c r="G3449" i="15"/>
  <c r="G3450" i="15"/>
  <c r="G3451" i="15"/>
  <c r="G3452" i="15"/>
  <c r="G3453" i="15"/>
  <c r="G3454" i="15"/>
  <c r="G3455" i="15"/>
  <c r="G3456" i="15"/>
  <c r="G3457" i="15"/>
  <c r="G3458" i="15"/>
  <c r="G3459" i="15"/>
  <c r="G3460" i="15"/>
  <c r="G3461" i="15"/>
  <c r="G3462" i="15"/>
  <c r="G3463" i="15"/>
  <c r="G3464" i="15"/>
  <c r="G3465" i="15"/>
  <c r="G3466" i="15"/>
  <c r="G3467" i="15"/>
  <c r="G3468" i="15"/>
  <c r="G3469" i="15"/>
  <c r="G3470" i="15"/>
  <c r="G3471" i="15"/>
  <c r="G3472" i="15"/>
  <c r="G3473" i="15"/>
  <c r="G3474" i="15"/>
  <c r="G3475" i="15"/>
  <c r="G3476" i="15"/>
  <c r="G3477" i="15"/>
  <c r="G3478" i="15"/>
  <c r="G3479" i="15"/>
  <c r="G3480" i="15"/>
  <c r="G3481" i="15"/>
  <c r="G3482" i="15"/>
  <c r="G3483" i="15"/>
  <c r="G3484" i="15"/>
  <c r="G3485" i="15"/>
  <c r="G3486" i="15"/>
  <c r="G3487" i="15"/>
  <c r="G3488" i="15"/>
  <c r="G3489" i="15"/>
  <c r="G3490" i="15"/>
  <c r="G3491" i="15"/>
  <c r="G3492" i="15"/>
  <c r="G3493" i="15"/>
  <c r="G3494" i="15"/>
  <c r="G3495" i="15"/>
  <c r="G3496" i="15"/>
  <c r="G3497" i="15"/>
  <c r="G3498" i="15"/>
  <c r="G3499" i="15"/>
  <c r="G3500" i="15"/>
  <c r="G3501" i="15"/>
  <c r="G3502" i="15"/>
  <c r="G3503" i="15"/>
  <c r="G3504" i="15"/>
  <c r="G3505" i="15"/>
  <c r="G3506" i="15"/>
  <c r="G3507" i="15"/>
  <c r="G3508" i="15"/>
  <c r="G3509" i="15"/>
  <c r="G3510" i="15"/>
  <c r="G3511" i="15"/>
  <c r="G3512" i="15"/>
  <c r="G3513" i="15"/>
  <c r="G3514" i="15"/>
  <c r="G3515" i="15"/>
  <c r="G3516" i="15"/>
  <c r="G3517" i="15"/>
  <c r="G3518" i="15"/>
  <c r="G3519" i="15"/>
  <c r="G3520" i="15"/>
  <c r="G3521" i="15"/>
  <c r="G3522" i="15"/>
  <c r="G3523" i="15"/>
  <c r="G3524" i="15"/>
  <c r="G3525" i="15"/>
  <c r="G3526" i="15"/>
  <c r="G3527" i="15"/>
  <c r="G3528" i="15"/>
  <c r="G3529" i="15"/>
  <c r="G3530" i="15"/>
  <c r="G3531" i="15"/>
  <c r="G3532" i="15"/>
  <c r="G3533" i="15"/>
  <c r="G3534" i="15"/>
  <c r="G3535" i="15"/>
  <c r="G3536" i="15"/>
  <c r="G3537" i="15"/>
  <c r="G3538" i="15"/>
  <c r="G3539" i="15"/>
  <c r="G3540" i="15"/>
  <c r="G3541" i="15"/>
  <c r="G3542" i="15"/>
  <c r="G3543" i="15"/>
  <c r="G3544" i="15"/>
  <c r="G3545" i="15"/>
  <c r="G3546" i="15"/>
  <c r="G3547" i="15"/>
  <c r="G3548" i="15"/>
  <c r="G3549" i="15"/>
  <c r="G3550" i="15"/>
  <c r="G3551" i="15"/>
  <c r="G3552" i="15"/>
  <c r="G3553" i="15"/>
  <c r="G3554" i="15"/>
  <c r="G3555" i="15"/>
  <c r="G3556" i="15"/>
  <c r="G3557" i="15"/>
  <c r="G3558" i="15"/>
  <c r="G3559" i="15"/>
  <c r="G3560" i="15"/>
  <c r="G3561" i="15"/>
  <c r="G3562" i="15"/>
  <c r="G3563" i="15"/>
  <c r="G3564" i="15"/>
  <c r="G3565" i="15"/>
  <c r="G3566" i="15"/>
  <c r="G3567" i="15"/>
  <c r="G3568" i="15"/>
  <c r="G3569" i="15"/>
  <c r="G3570" i="15"/>
  <c r="G3571" i="15"/>
  <c r="G3572" i="15"/>
  <c r="G3573" i="15"/>
  <c r="G3574" i="15"/>
  <c r="G3575" i="15"/>
  <c r="G3576" i="15"/>
  <c r="G3577" i="15"/>
  <c r="G3578" i="15"/>
  <c r="G3579" i="15"/>
  <c r="G3580" i="15"/>
  <c r="G3581" i="15"/>
  <c r="G3582" i="15"/>
  <c r="G3583" i="15"/>
  <c r="G3584" i="15"/>
  <c r="G3585" i="15"/>
  <c r="G3586" i="15"/>
  <c r="G3587" i="15"/>
  <c r="G3588" i="15"/>
  <c r="G3589" i="15"/>
  <c r="G3590" i="15"/>
  <c r="G3591" i="15"/>
  <c r="G3592" i="15"/>
  <c r="G3593" i="15"/>
  <c r="G3594" i="15"/>
  <c r="G3595" i="15"/>
  <c r="G3596" i="15"/>
  <c r="G3597" i="15"/>
  <c r="G3598" i="15"/>
  <c r="G3599" i="15"/>
  <c r="G3600" i="15"/>
  <c r="G3601" i="15"/>
  <c r="G3602" i="15"/>
  <c r="G3603" i="15"/>
  <c r="G3604" i="15"/>
  <c r="G3605" i="15"/>
  <c r="G3606" i="15"/>
  <c r="G3607" i="15"/>
  <c r="G3608" i="15"/>
  <c r="G3609" i="15"/>
  <c r="G3610" i="15"/>
  <c r="G3611" i="15"/>
  <c r="G3612" i="15"/>
  <c r="G3613" i="15"/>
  <c r="G3614" i="15"/>
  <c r="G3615" i="15"/>
  <c r="G3616" i="15"/>
  <c r="G3617" i="15"/>
  <c r="G3618" i="15"/>
  <c r="G3619" i="15"/>
  <c r="G3620" i="15"/>
  <c r="G3621" i="15"/>
  <c r="G3622" i="15"/>
  <c r="G3623" i="15"/>
  <c r="G3624" i="15"/>
  <c r="G3625" i="15"/>
  <c r="G3626" i="15"/>
  <c r="G3627" i="15"/>
  <c r="G3628" i="15"/>
  <c r="G3629" i="15"/>
  <c r="G3630" i="15"/>
  <c r="G3631" i="15"/>
  <c r="G3632" i="15"/>
  <c r="G3633" i="15"/>
  <c r="G3634" i="15"/>
  <c r="G3635" i="15"/>
  <c r="G3636" i="15"/>
  <c r="G3637" i="15"/>
  <c r="G3638" i="15"/>
  <c r="G3639" i="15"/>
  <c r="G3640" i="15"/>
  <c r="G3641" i="15"/>
  <c r="G3642" i="15"/>
  <c r="G3643" i="15"/>
  <c r="G3644" i="15"/>
  <c r="G3645" i="15"/>
  <c r="G3646" i="15"/>
  <c r="G3647" i="15"/>
  <c r="G3648" i="15"/>
  <c r="G3649" i="15"/>
  <c r="G3650" i="15"/>
  <c r="G3651" i="15"/>
  <c r="G3652" i="15"/>
  <c r="G3653" i="15"/>
  <c r="G3654" i="15"/>
  <c r="G3655" i="15"/>
  <c r="G3656" i="15"/>
  <c r="G3657" i="15"/>
  <c r="G3658" i="15"/>
  <c r="G3659" i="15"/>
  <c r="G3660" i="15"/>
  <c r="G3661" i="15"/>
  <c r="G3662" i="15"/>
  <c r="G3663" i="15"/>
  <c r="G3664" i="15"/>
  <c r="G3665" i="15"/>
  <c r="G3666" i="15"/>
  <c r="G3667" i="15"/>
  <c r="G3668" i="15"/>
  <c r="G3669" i="15"/>
  <c r="G3670" i="15"/>
  <c r="G3671" i="15"/>
  <c r="G3672" i="15"/>
  <c r="G3673" i="15"/>
  <c r="G3674" i="15"/>
  <c r="G3675" i="15"/>
  <c r="G3676" i="15"/>
  <c r="G3677" i="15"/>
  <c r="G3678" i="15"/>
  <c r="G3679" i="15"/>
  <c r="G3680" i="15"/>
  <c r="G3681" i="15"/>
  <c r="G3682" i="15"/>
  <c r="G3683" i="15"/>
  <c r="G3684" i="15"/>
  <c r="G3685" i="15"/>
  <c r="G3686" i="15"/>
  <c r="G3687" i="15"/>
  <c r="G3688" i="15"/>
  <c r="G3689" i="15"/>
  <c r="G3690" i="15"/>
  <c r="G3691" i="15"/>
  <c r="G3692" i="15"/>
  <c r="G3693" i="15"/>
  <c r="G3694" i="15"/>
  <c r="G3695" i="15"/>
  <c r="G3696" i="15"/>
  <c r="G3697" i="15"/>
  <c r="G3698" i="15"/>
  <c r="G3699" i="15"/>
  <c r="G3700" i="15"/>
  <c r="G3701" i="15"/>
  <c r="G3702" i="15"/>
  <c r="G3703" i="15"/>
  <c r="G3704" i="15"/>
  <c r="G3705" i="15"/>
  <c r="G3706" i="15"/>
  <c r="G3707" i="15"/>
  <c r="G3708" i="15"/>
  <c r="G3709" i="15"/>
  <c r="G3710" i="15"/>
  <c r="G3711" i="15"/>
  <c r="G3712" i="15"/>
  <c r="G3713" i="15"/>
  <c r="G3714" i="15"/>
  <c r="G3715" i="15"/>
  <c r="G3716" i="15"/>
  <c r="G3717" i="15"/>
  <c r="G3718" i="15"/>
  <c r="G3719" i="15"/>
  <c r="G3720" i="15"/>
  <c r="G3721" i="15"/>
  <c r="G3722" i="15"/>
  <c r="G3723" i="15"/>
  <c r="G3724" i="15"/>
  <c r="G3725" i="15"/>
  <c r="G3726" i="15"/>
  <c r="G3727" i="15"/>
  <c r="G3728" i="15"/>
  <c r="G3729" i="15"/>
  <c r="G3730" i="15"/>
  <c r="G3731" i="15"/>
  <c r="G3732" i="15"/>
  <c r="G3733" i="15"/>
  <c r="G3734" i="15"/>
  <c r="G3735" i="15"/>
  <c r="G3736" i="15"/>
  <c r="G3737" i="15"/>
  <c r="G3738" i="15"/>
  <c r="G3739" i="15"/>
  <c r="G3740" i="15"/>
  <c r="G3741" i="15"/>
  <c r="G3742" i="15"/>
  <c r="G3743" i="15"/>
  <c r="G3744" i="15"/>
  <c r="G3745" i="15"/>
  <c r="G3746" i="15"/>
  <c r="G3747" i="15"/>
  <c r="G3748" i="15"/>
  <c r="G3749" i="15"/>
  <c r="G3750" i="15"/>
  <c r="G3751" i="15"/>
  <c r="G3752" i="15"/>
  <c r="G3753" i="15"/>
  <c r="G3754" i="15"/>
  <c r="G3755" i="15"/>
  <c r="G3756" i="15"/>
  <c r="G3757" i="15"/>
  <c r="G3758" i="15"/>
  <c r="G3759" i="15"/>
  <c r="G3760" i="15"/>
  <c r="G3761" i="15"/>
  <c r="G3762" i="15"/>
  <c r="G3763" i="15"/>
  <c r="G3764" i="15"/>
  <c r="G3765" i="15"/>
  <c r="G3766" i="15"/>
  <c r="G3767" i="15"/>
  <c r="G3768" i="15"/>
  <c r="G3769" i="15"/>
  <c r="G3770" i="15"/>
  <c r="G3771" i="15"/>
  <c r="G3772" i="15"/>
  <c r="G3773" i="15"/>
  <c r="G3774" i="15"/>
  <c r="G3775" i="15"/>
  <c r="G3776" i="15"/>
  <c r="G3777" i="15"/>
  <c r="G3778" i="15"/>
  <c r="G3779" i="15"/>
  <c r="G3780" i="15"/>
  <c r="G3781" i="15"/>
  <c r="G3782" i="15"/>
  <c r="G3783" i="15"/>
  <c r="G3784" i="15"/>
  <c r="G3785" i="15"/>
  <c r="G3786" i="15"/>
  <c r="G3787" i="15"/>
  <c r="G3788" i="15"/>
  <c r="G3789" i="15"/>
  <c r="G3790" i="15"/>
  <c r="G3791" i="15"/>
  <c r="G3792" i="15"/>
  <c r="G3793" i="15"/>
  <c r="G3794" i="15"/>
  <c r="G3795" i="15"/>
  <c r="G3796" i="15"/>
  <c r="G3797" i="15"/>
  <c r="G3798" i="15"/>
  <c r="G3799" i="15"/>
  <c r="G3800" i="15"/>
  <c r="G3801" i="15"/>
  <c r="G3802" i="15"/>
  <c r="G3803" i="15"/>
  <c r="G3804" i="15"/>
  <c r="G3805" i="15"/>
  <c r="G3806" i="15"/>
  <c r="G3807" i="15"/>
  <c r="G3808" i="15"/>
  <c r="G3809" i="15"/>
  <c r="G3810" i="15"/>
  <c r="G3811" i="15"/>
  <c r="G3812" i="15"/>
  <c r="G3813" i="15"/>
  <c r="G3814" i="15"/>
  <c r="G3815" i="15"/>
  <c r="G3816" i="15"/>
  <c r="G3817" i="15"/>
  <c r="G3818" i="15"/>
  <c r="G3819" i="15"/>
  <c r="G3820" i="15"/>
  <c r="G3821" i="15"/>
  <c r="G3822" i="15"/>
  <c r="G3823" i="15"/>
  <c r="G3824" i="15"/>
  <c r="G3825" i="15"/>
  <c r="G3826" i="15"/>
  <c r="G3827" i="15"/>
  <c r="G3828" i="15"/>
  <c r="G3829" i="15"/>
  <c r="G3830" i="15"/>
  <c r="G3831" i="15"/>
  <c r="G3832" i="15"/>
  <c r="G3833" i="15"/>
  <c r="G3834" i="15"/>
  <c r="G3835" i="15"/>
  <c r="G3836" i="15"/>
  <c r="G3837" i="15"/>
  <c r="G3838" i="15"/>
  <c r="G3839" i="15"/>
  <c r="G3840" i="15"/>
  <c r="G3841" i="15"/>
  <c r="G3842" i="15"/>
  <c r="G3843" i="15"/>
  <c r="G3844" i="15"/>
  <c r="G3845" i="15"/>
  <c r="G3846" i="15"/>
  <c r="G3847" i="15"/>
  <c r="G3848" i="15"/>
  <c r="G3849" i="15"/>
  <c r="G3850" i="15"/>
  <c r="G3851" i="15"/>
  <c r="G3852" i="15"/>
  <c r="G3853" i="15"/>
  <c r="G3854" i="15"/>
  <c r="G3855" i="15"/>
  <c r="G3856" i="15"/>
  <c r="G3857" i="15"/>
  <c r="G3858" i="15"/>
  <c r="G3859" i="15"/>
  <c r="G3860" i="15"/>
  <c r="G3861" i="15"/>
  <c r="G3862" i="15"/>
  <c r="G3863" i="15"/>
  <c r="G3864" i="15"/>
  <c r="G3865" i="15"/>
  <c r="G3866" i="15"/>
  <c r="G3867" i="15"/>
  <c r="G3868" i="15"/>
  <c r="G3869" i="15"/>
  <c r="G3870" i="15"/>
  <c r="G3871" i="15"/>
  <c r="G3872" i="15"/>
  <c r="G3873" i="15"/>
  <c r="G3874" i="15"/>
  <c r="G3875" i="15"/>
  <c r="G3876" i="15"/>
  <c r="G3877" i="15"/>
  <c r="G3878" i="15"/>
  <c r="G3879" i="15"/>
  <c r="G3880" i="15"/>
  <c r="G3881" i="15"/>
  <c r="G3882" i="15"/>
  <c r="G3883" i="15"/>
  <c r="G3884" i="15"/>
  <c r="G3885" i="15"/>
  <c r="G3886" i="15"/>
  <c r="G3887" i="15"/>
  <c r="G3888" i="15"/>
  <c r="G3889" i="15"/>
  <c r="G3890" i="15"/>
  <c r="G3891" i="15"/>
  <c r="G3892" i="15"/>
  <c r="G3893" i="15"/>
  <c r="G3894" i="15"/>
  <c r="G3895" i="15"/>
  <c r="G3896" i="15"/>
  <c r="G3897" i="15"/>
  <c r="G3898" i="15"/>
  <c r="G3899" i="15"/>
  <c r="G3900" i="15"/>
  <c r="G3901" i="15"/>
  <c r="G3902" i="15"/>
  <c r="G3903" i="15"/>
  <c r="G3904" i="15"/>
  <c r="G3905" i="15"/>
  <c r="G3906" i="15"/>
  <c r="G3907" i="15"/>
  <c r="G3908" i="15"/>
  <c r="G3909" i="15"/>
  <c r="G3910" i="15"/>
  <c r="G3911" i="15"/>
  <c r="G3912" i="15"/>
  <c r="G3913" i="15"/>
  <c r="G3914" i="15"/>
  <c r="G3915" i="15"/>
  <c r="G3916" i="15"/>
  <c r="G3917" i="15"/>
  <c r="G3918" i="15"/>
  <c r="G3919" i="15"/>
  <c r="G3920" i="15"/>
  <c r="G3921" i="15"/>
  <c r="G3922" i="15"/>
  <c r="G3923" i="15"/>
  <c r="G3924" i="15"/>
  <c r="G3925" i="15"/>
  <c r="G3926" i="15"/>
  <c r="G3927" i="15"/>
  <c r="G3928" i="15"/>
  <c r="G3929" i="15"/>
  <c r="G3930" i="15"/>
  <c r="G3931" i="15"/>
  <c r="G3932" i="15"/>
  <c r="G3933" i="15"/>
  <c r="G3934" i="15"/>
  <c r="G3935" i="15"/>
  <c r="G3936" i="15"/>
  <c r="G3937" i="15"/>
  <c r="G3938" i="15"/>
  <c r="G3939" i="15"/>
  <c r="G3940" i="15"/>
  <c r="G3941" i="15"/>
  <c r="G3942" i="15"/>
  <c r="G3943" i="15"/>
  <c r="G3944" i="15"/>
  <c r="G3945" i="15"/>
  <c r="G3946" i="15"/>
  <c r="G3947" i="15"/>
  <c r="G3948" i="15"/>
  <c r="G3949" i="15"/>
  <c r="G3950" i="15"/>
  <c r="G3951" i="15"/>
  <c r="G3952" i="15"/>
  <c r="G3953" i="15"/>
  <c r="G3954" i="15"/>
  <c r="G3955" i="15"/>
  <c r="G3956" i="15"/>
  <c r="G3957" i="15"/>
  <c r="G3958" i="15"/>
  <c r="G3959" i="15"/>
  <c r="G3960" i="15"/>
  <c r="G3961" i="15"/>
  <c r="G3962" i="15"/>
  <c r="G3963" i="15"/>
  <c r="G3964" i="15"/>
  <c r="G3965" i="15"/>
  <c r="G3966" i="15"/>
  <c r="G3967" i="15"/>
  <c r="G3968" i="15"/>
  <c r="G3969" i="15"/>
  <c r="G3970" i="15"/>
  <c r="G3971" i="15"/>
  <c r="G3972" i="15"/>
  <c r="G3973" i="15"/>
  <c r="G3974" i="15"/>
  <c r="G3975" i="15"/>
  <c r="G3976" i="15"/>
  <c r="G3977" i="15"/>
  <c r="G3978" i="15"/>
  <c r="G3979" i="15"/>
  <c r="G3980" i="15"/>
  <c r="G3981" i="15"/>
  <c r="G3982" i="15"/>
  <c r="G3983" i="15"/>
  <c r="G3984" i="15"/>
  <c r="G3985" i="15"/>
  <c r="G3986" i="15"/>
  <c r="G3987" i="15"/>
  <c r="G3988" i="15"/>
  <c r="G3989" i="15"/>
  <c r="G3990" i="15"/>
  <c r="G3991" i="15"/>
  <c r="G3992" i="15"/>
  <c r="G3993" i="15"/>
  <c r="G3994" i="15"/>
  <c r="G3995" i="15"/>
  <c r="G3996" i="15"/>
  <c r="G3997" i="15"/>
  <c r="G3998" i="15"/>
  <c r="G3999" i="15"/>
  <c r="G4000" i="15"/>
  <c r="G4001" i="15"/>
  <c r="G4002" i="15"/>
  <c r="G4003" i="15"/>
  <c r="G4004" i="15"/>
  <c r="G4005" i="15"/>
  <c r="G4006" i="15"/>
  <c r="G4007" i="15"/>
  <c r="G4008" i="15"/>
  <c r="G4009" i="15"/>
  <c r="G4010" i="15"/>
  <c r="G4011" i="15"/>
  <c r="G4012" i="15"/>
  <c r="G4013" i="15"/>
  <c r="G4014" i="15"/>
  <c r="G4015" i="15"/>
  <c r="G4016" i="15"/>
  <c r="G4017" i="15"/>
  <c r="G4018" i="15"/>
  <c r="G4019" i="15"/>
  <c r="G4020" i="15"/>
  <c r="G4021" i="15"/>
  <c r="G4022" i="15"/>
  <c r="G4023" i="15"/>
  <c r="G4024" i="15"/>
  <c r="G4025" i="15"/>
  <c r="G4026" i="15"/>
  <c r="G4027" i="15"/>
  <c r="G4028" i="15"/>
  <c r="G4029" i="15"/>
  <c r="G4030" i="15"/>
  <c r="G4031" i="15"/>
  <c r="G4032" i="15"/>
  <c r="G4033" i="15"/>
  <c r="G4034" i="15"/>
  <c r="G4035" i="15"/>
  <c r="G4036" i="15"/>
  <c r="G4037" i="15"/>
  <c r="G4038" i="15"/>
  <c r="G4039" i="15"/>
  <c r="G4040" i="15"/>
  <c r="G4041" i="15"/>
  <c r="G4042" i="15"/>
  <c r="G4043" i="15"/>
  <c r="G4044" i="15"/>
  <c r="G4045" i="15"/>
  <c r="G4046" i="15"/>
  <c r="G4047" i="15"/>
  <c r="G4048" i="15"/>
  <c r="G4049" i="15"/>
  <c r="G4050" i="15"/>
  <c r="G4051" i="15"/>
  <c r="G4052" i="15"/>
  <c r="G4053" i="15"/>
  <c r="G4054" i="15"/>
  <c r="G4055" i="15"/>
  <c r="G4056" i="15"/>
  <c r="G4057" i="15"/>
  <c r="G4058" i="15"/>
  <c r="G4059" i="15"/>
  <c r="G4060" i="15"/>
  <c r="G4061" i="15"/>
  <c r="G4062" i="15"/>
  <c r="G4063" i="15"/>
  <c r="G4064" i="15"/>
  <c r="G4065" i="15"/>
  <c r="G4066" i="15"/>
  <c r="G4067" i="15"/>
  <c r="G4068" i="15"/>
  <c r="G4069" i="15"/>
  <c r="G4070" i="15"/>
  <c r="G4071" i="15"/>
  <c r="G4072" i="15"/>
  <c r="G4073" i="15"/>
  <c r="G4074" i="15"/>
  <c r="G4075" i="15"/>
  <c r="G4076" i="15"/>
  <c r="G4077" i="15"/>
  <c r="G4078" i="15"/>
  <c r="G4079" i="15"/>
  <c r="G4080" i="15"/>
  <c r="G4081" i="15"/>
  <c r="G4082" i="15"/>
  <c r="G4083" i="15"/>
  <c r="G4084" i="15"/>
  <c r="G4085" i="15"/>
  <c r="G4086" i="15"/>
  <c r="G4087" i="15"/>
  <c r="G4088" i="15"/>
  <c r="G4089" i="15"/>
  <c r="G4090" i="15"/>
  <c r="G4091" i="15"/>
  <c r="G4092" i="15"/>
  <c r="G4093" i="15"/>
  <c r="G4094" i="15"/>
  <c r="G4095" i="15"/>
  <c r="G4096" i="15"/>
  <c r="G4097" i="15"/>
  <c r="G4098" i="15"/>
  <c r="G4099" i="15"/>
  <c r="G4100" i="15"/>
  <c r="G4101" i="15"/>
  <c r="G4102" i="15"/>
  <c r="G4103" i="15"/>
  <c r="G4104" i="15"/>
  <c r="G4105" i="15"/>
  <c r="G4106" i="15"/>
  <c r="G4107" i="15"/>
  <c r="G4108" i="15"/>
  <c r="G4109" i="15"/>
  <c r="G4110" i="15"/>
  <c r="G4111" i="15"/>
  <c r="G4112" i="15"/>
  <c r="G4113" i="15"/>
  <c r="G4114" i="15"/>
  <c r="G4115" i="15"/>
  <c r="G4116" i="15"/>
  <c r="G4117" i="15"/>
  <c r="G4118" i="15"/>
  <c r="G4119" i="15"/>
  <c r="G4120" i="15"/>
  <c r="G4121" i="15"/>
  <c r="G4122" i="15"/>
  <c r="G4123" i="15"/>
  <c r="G4124" i="15"/>
  <c r="G4125" i="15"/>
  <c r="G4126" i="15"/>
  <c r="G4127" i="15"/>
  <c r="G4128" i="15"/>
  <c r="G4129" i="15"/>
  <c r="G4130" i="15"/>
  <c r="G4131" i="15"/>
  <c r="G4132" i="15"/>
  <c r="G4133" i="15"/>
  <c r="G4134" i="15"/>
  <c r="G4135" i="15"/>
  <c r="G4136" i="15"/>
  <c r="G4137" i="15"/>
  <c r="G4138" i="15"/>
  <c r="G4139" i="15"/>
  <c r="G4140" i="15"/>
  <c r="G4141" i="15"/>
  <c r="G4142" i="15"/>
  <c r="G4143" i="15"/>
  <c r="G4144" i="15"/>
  <c r="G4145" i="15"/>
  <c r="G4146" i="15"/>
  <c r="G4147" i="15"/>
  <c r="G4148" i="15"/>
  <c r="G4149" i="15"/>
  <c r="G4150" i="15"/>
  <c r="G4151" i="15"/>
  <c r="G4152" i="15"/>
  <c r="G4153" i="15"/>
  <c r="G4154" i="15"/>
  <c r="G4155" i="15"/>
  <c r="G4156" i="15"/>
  <c r="G4157" i="15"/>
  <c r="G4158" i="15"/>
  <c r="G4159" i="15"/>
  <c r="G4160" i="15"/>
  <c r="G4161" i="15"/>
  <c r="G4162" i="15"/>
  <c r="G4163" i="15"/>
  <c r="G4164" i="15"/>
  <c r="G4165" i="15"/>
  <c r="G4166" i="15"/>
  <c r="G4167" i="15"/>
  <c r="G4168" i="15"/>
  <c r="G4169" i="15"/>
  <c r="G4170" i="15"/>
  <c r="G4171" i="15"/>
  <c r="G4172" i="15"/>
  <c r="G4173" i="15"/>
  <c r="G4174" i="15"/>
  <c r="G4175" i="15"/>
  <c r="G4176" i="15"/>
  <c r="G4177" i="15"/>
  <c r="G4178" i="15"/>
  <c r="G4179" i="15"/>
  <c r="G4180" i="15"/>
  <c r="G4181" i="15"/>
  <c r="G4182" i="15"/>
  <c r="G4183" i="15"/>
  <c r="G4184" i="15"/>
  <c r="G4185" i="15"/>
  <c r="G4186" i="15"/>
  <c r="G4187" i="15"/>
  <c r="G4188" i="15"/>
  <c r="G4189" i="15"/>
  <c r="G4190" i="15"/>
  <c r="G4191" i="15"/>
  <c r="G4192" i="15"/>
  <c r="G4193" i="15"/>
  <c r="G4194" i="15"/>
  <c r="G4195" i="15"/>
  <c r="G4196" i="15"/>
  <c r="G4197" i="15"/>
  <c r="G4198" i="15"/>
  <c r="G4199" i="15"/>
  <c r="G4200" i="15"/>
  <c r="G4201" i="15"/>
  <c r="G4202" i="15"/>
  <c r="G4203" i="15"/>
  <c r="G4204" i="15"/>
  <c r="G4205" i="15"/>
  <c r="G4206" i="15"/>
  <c r="G4207" i="15"/>
  <c r="G4208" i="15"/>
  <c r="G4209" i="15"/>
  <c r="G4210" i="15"/>
  <c r="G4211" i="15"/>
  <c r="G4212" i="15"/>
  <c r="G4213" i="15"/>
  <c r="G4214" i="15"/>
  <c r="G4215" i="15"/>
  <c r="G4216" i="15"/>
  <c r="G4217" i="15"/>
  <c r="G4218" i="15"/>
  <c r="G4219" i="15"/>
  <c r="G4220" i="15"/>
  <c r="G4221" i="15"/>
  <c r="G4222" i="15"/>
  <c r="G4223" i="15"/>
  <c r="G4224" i="15"/>
  <c r="G4225" i="15"/>
  <c r="G4226" i="15"/>
  <c r="G4227" i="15"/>
  <c r="G4228" i="15"/>
  <c r="G4229" i="15"/>
  <c r="G4230" i="15"/>
  <c r="G4231" i="15"/>
  <c r="G4232" i="15"/>
  <c r="G4233" i="15"/>
  <c r="G4234" i="15"/>
  <c r="G4235" i="15"/>
  <c r="G4236" i="15"/>
  <c r="G4237" i="15"/>
  <c r="G4238" i="15"/>
  <c r="G4239" i="15"/>
  <c r="G4240" i="15"/>
  <c r="G4241" i="15"/>
  <c r="G4242" i="15"/>
  <c r="G4243" i="15"/>
  <c r="G4244" i="15"/>
  <c r="G4245" i="15"/>
  <c r="G4246" i="15"/>
  <c r="G4247" i="15"/>
  <c r="G4248" i="15"/>
  <c r="G4249" i="15"/>
  <c r="G4250" i="15"/>
  <c r="G4251" i="15"/>
  <c r="G4252" i="15"/>
  <c r="G4253" i="15"/>
  <c r="G4254" i="15"/>
  <c r="G4255" i="15"/>
  <c r="G4256" i="15"/>
  <c r="G4257" i="15"/>
  <c r="G4258" i="15"/>
  <c r="G4259" i="15"/>
  <c r="G4260" i="15"/>
  <c r="G4261" i="15"/>
  <c r="G4262" i="15"/>
  <c r="G4263" i="15"/>
  <c r="G4264" i="15"/>
  <c r="G4265" i="15"/>
  <c r="G4266" i="15"/>
  <c r="G4267" i="15"/>
  <c r="G4268" i="15"/>
  <c r="G4269" i="15"/>
  <c r="G4270" i="15"/>
  <c r="G4271" i="15"/>
  <c r="G4272" i="15"/>
  <c r="G4273" i="15"/>
  <c r="G4274" i="15"/>
  <c r="G4275" i="15"/>
  <c r="G4276" i="15"/>
  <c r="G4277" i="15"/>
  <c r="G4278" i="15"/>
  <c r="G4279" i="15"/>
  <c r="G4280" i="15"/>
  <c r="G4281" i="15"/>
  <c r="G4282" i="15"/>
  <c r="G4283" i="15"/>
  <c r="G4284" i="15"/>
  <c r="G4285" i="15"/>
  <c r="G4286" i="15"/>
  <c r="G4287" i="15"/>
  <c r="G4288" i="15"/>
  <c r="G4289" i="15"/>
  <c r="G4290" i="15"/>
  <c r="G4291" i="15"/>
  <c r="G4292" i="15"/>
  <c r="G4293" i="15"/>
  <c r="G4294" i="15"/>
  <c r="G4295" i="15"/>
  <c r="G4296" i="15"/>
  <c r="G4297" i="15"/>
  <c r="G4298" i="15"/>
  <c r="G4299" i="15"/>
  <c r="G4300" i="15"/>
  <c r="G4301" i="15"/>
  <c r="G4302" i="15"/>
  <c r="G4303" i="15"/>
  <c r="G4304" i="15"/>
  <c r="G4305" i="15"/>
  <c r="G4306" i="15"/>
  <c r="G4307" i="15"/>
  <c r="G4308" i="15"/>
  <c r="G4309" i="15"/>
  <c r="G4310" i="15"/>
  <c r="G4311" i="15"/>
  <c r="G4312" i="15"/>
  <c r="G4313" i="15"/>
  <c r="G4314" i="15"/>
  <c r="G4315" i="15"/>
  <c r="G4316" i="15"/>
  <c r="G4317" i="15"/>
  <c r="G4318" i="15"/>
  <c r="G4319" i="15"/>
  <c r="G4320" i="15"/>
  <c r="G4321" i="15"/>
  <c r="G4322" i="15"/>
  <c r="G4323" i="15"/>
  <c r="G4324" i="15"/>
  <c r="G4325" i="15"/>
  <c r="G4326" i="15"/>
  <c r="G4327" i="15"/>
  <c r="G4328" i="15"/>
  <c r="G4329" i="15"/>
  <c r="G4330" i="15"/>
  <c r="G4331" i="15"/>
  <c r="G4332" i="15"/>
  <c r="G4333" i="15"/>
  <c r="G4334" i="15"/>
  <c r="G4335" i="15"/>
  <c r="G4336" i="15"/>
  <c r="G4337" i="15"/>
  <c r="G4338" i="15"/>
  <c r="G4339" i="15"/>
  <c r="G4340" i="15"/>
  <c r="G4341" i="15"/>
  <c r="G4342" i="15"/>
  <c r="G4343" i="15"/>
  <c r="G4344" i="15"/>
  <c r="G4345" i="15"/>
  <c r="G4346" i="15"/>
  <c r="G4347" i="15"/>
  <c r="G4348" i="15"/>
  <c r="G4349" i="15"/>
  <c r="G4350" i="15"/>
  <c r="G4351" i="15"/>
  <c r="G4352" i="15"/>
  <c r="G4353" i="15"/>
  <c r="G4354" i="15"/>
  <c r="G4355" i="15"/>
  <c r="G4356" i="15"/>
  <c r="G4357" i="15"/>
  <c r="G4358" i="15"/>
  <c r="G4359" i="15"/>
  <c r="G4360" i="15"/>
  <c r="G4361" i="15"/>
  <c r="G4362" i="15"/>
  <c r="G4363" i="15"/>
  <c r="G4364" i="15"/>
  <c r="G4365" i="15"/>
  <c r="G4366" i="15"/>
  <c r="G4367" i="15"/>
  <c r="G4368" i="15"/>
  <c r="G4369" i="15"/>
  <c r="G4370" i="15"/>
  <c r="G4371" i="15"/>
  <c r="G4372" i="15"/>
  <c r="G4373" i="15"/>
  <c r="G4374" i="15"/>
  <c r="G4375" i="15"/>
  <c r="G4376" i="15"/>
  <c r="G4377" i="15"/>
  <c r="G4378" i="15"/>
  <c r="G4379" i="15"/>
  <c r="G4380" i="15"/>
  <c r="G4381" i="15"/>
  <c r="G4382" i="15"/>
  <c r="G4383" i="15"/>
  <c r="G4384" i="15"/>
  <c r="G4385" i="15"/>
  <c r="G4386" i="15"/>
  <c r="G4387" i="15"/>
  <c r="G4388" i="15"/>
  <c r="G4389" i="15"/>
  <c r="G4390" i="15"/>
  <c r="G4391" i="15"/>
  <c r="G4392" i="15"/>
  <c r="G4393" i="15"/>
  <c r="G4394" i="15"/>
  <c r="G4395" i="15"/>
  <c r="G4396" i="15"/>
  <c r="G4397" i="15"/>
  <c r="G4398" i="15"/>
  <c r="G4399" i="15"/>
  <c r="G4400" i="15"/>
  <c r="G4401" i="15"/>
  <c r="G4402" i="15"/>
  <c r="G4403" i="15"/>
  <c r="G4404" i="15"/>
  <c r="G4405" i="15"/>
  <c r="G4406" i="15"/>
  <c r="G4407" i="15"/>
  <c r="G4408" i="15"/>
  <c r="G4409" i="15"/>
  <c r="G4410" i="15"/>
  <c r="G4411" i="15"/>
  <c r="G4412" i="15"/>
  <c r="G4413" i="15"/>
  <c r="G4414" i="15"/>
  <c r="G4415" i="15"/>
  <c r="G4416" i="15"/>
  <c r="G4417" i="15"/>
  <c r="G4418" i="15"/>
  <c r="G4419" i="15"/>
  <c r="G4420" i="15"/>
  <c r="G4421" i="15"/>
  <c r="G4422" i="15"/>
  <c r="G4423" i="15"/>
  <c r="G4424" i="15"/>
  <c r="G4425" i="15"/>
  <c r="G4426" i="15"/>
  <c r="G4427" i="15"/>
  <c r="G4428" i="15"/>
  <c r="G4429" i="15"/>
  <c r="G4430" i="15"/>
  <c r="G4431" i="15"/>
  <c r="G4432" i="15"/>
  <c r="G4433" i="15"/>
  <c r="G4434" i="15"/>
  <c r="G4435" i="15"/>
  <c r="G4436" i="15"/>
  <c r="G4437" i="15"/>
  <c r="G4438" i="15"/>
  <c r="G4439" i="15"/>
  <c r="G4440" i="15"/>
  <c r="G4441" i="15"/>
  <c r="G4442" i="15"/>
  <c r="G4443" i="15"/>
  <c r="G4444" i="15"/>
  <c r="G4445" i="15"/>
  <c r="G4446" i="15"/>
  <c r="G4447" i="15"/>
  <c r="G4448" i="15"/>
  <c r="G4449" i="15"/>
  <c r="G4450" i="15"/>
  <c r="G4451" i="15"/>
  <c r="G4452" i="15"/>
  <c r="G4453" i="15"/>
  <c r="G4454" i="15"/>
  <c r="G4455" i="15"/>
  <c r="G4456" i="15"/>
  <c r="G4457" i="15"/>
  <c r="G4458" i="15"/>
  <c r="G4459" i="15"/>
  <c r="G4460" i="15"/>
  <c r="G4461" i="15"/>
  <c r="G4462" i="15"/>
  <c r="G4463" i="15"/>
  <c r="G4464" i="15"/>
  <c r="G4465" i="15"/>
  <c r="G4466" i="15"/>
  <c r="G4467" i="15"/>
  <c r="G4468" i="15"/>
  <c r="G4469" i="15"/>
  <c r="G4470" i="15"/>
  <c r="G4471" i="15"/>
  <c r="G4472" i="15"/>
  <c r="G4473" i="15"/>
  <c r="G4474" i="15"/>
  <c r="G4475" i="15"/>
  <c r="G4476" i="15"/>
  <c r="G4477" i="15"/>
  <c r="G4478" i="15"/>
  <c r="G4479" i="15"/>
  <c r="G4480" i="15"/>
  <c r="G4481" i="15"/>
  <c r="G4482" i="15"/>
  <c r="G4483" i="15"/>
  <c r="G4484" i="15"/>
  <c r="G4485" i="15"/>
  <c r="G4486" i="15"/>
  <c r="G4487" i="15"/>
  <c r="G4488" i="15"/>
  <c r="G4489" i="15"/>
  <c r="G4490" i="15"/>
  <c r="G4491" i="15"/>
  <c r="G4492" i="15"/>
  <c r="G4493" i="15"/>
  <c r="G4494" i="15"/>
  <c r="G4495" i="15"/>
  <c r="G4496" i="15"/>
  <c r="G4497" i="15"/>
  <c r="G4498" i="15"/>
  <c r="G4499" i="15"/>
  <c r="G4500" i="15"/>
  <c r="G4501" i="15"/>
  <c r="G4502" i="15"/>
  <c r="G4503" i="15"/>
  <c r="G4504" i="15"/>
  <c r="G4505" i="15"/>
  <c r="G4506" i="15"/>
  <c r="G4507" i="15"/>
  <c r="G4508" i="15"/>
  <c r="G4509" i="15"/>
  <c r="G4510" i="15"/>
  <c r="G4511" i="15"/>
  <c r="G4512" i="15"/>
  <c r="G4513" i="15"/>
  <c r="G4514" i="15"/>
  <c r="G4515" i="15"/>
  <c r="G4516" i="15"/>
  <c r="G4517" i="15"/>
  <c r="G4518" i="15"/>
  <c r="G4519" i="15"/>
  <c r="G4520" i="15"/>
  <c r="G4521" i="15"/>
  <c r="G4522" i="15"/>
  <c r="G4523" i="15"/>
  <c r="G4524" i="15"/>
  <c r="G4525" i="15"/>
  <c r="G4526" i="15"/>
  <c r="G4527" i="15"/>
  <c r="G4528" i="15"/>
  <c r="G4529" i="15"/>
  <c r="G4530" i="15"/>
  <c r="G4531" i="15"/>
  <c r="G4532" i="15"/>
  <c r="G4533" i="15"/>
  <c r="G4534" i="15"/>
  <c r="G4535" i="15"/>
  <c r="G4536" i="15"/>
  <c r="G4537" i="15"/>
  <c r="G4538" i="15"/>
  <c r="G4539" i="15"/>
  <c r="G4540" i="15"/>
  <c r="G4541" i="15"/>
  <c r="G4542" i="15"/>
  <c r="G4543" i="15"/>
  <c r="G4544" i="15"/>
  <c r="G4545" i="15"/>
  <c r="G4546" i="15"/>
  <c r="G4547" i="15"/>
  <c r="G4548" i="15"/>
  <c r="G4549" i="15"/>
  <c r="G4550" i="15"/>
  <c r="G4551" i="15"/>
  <c r="G4552" i="15"/>
  <c r="G4553" i="15"/>
  <c r="G4554" i="15"/>
  <c r="G4555" i="15"/>
  <c r="G4556" i="15"/>
  <c r="G4557" i="15"/>
  <c r="G4558" i="15"/>
  <c r="G4559" i="15"/>
  <c r="G4560" i="15"/>
  <c r="G4561" i="15"/>
  <c r="G4562" i="15"/>
  <c r="G4563" i="15"/>
  <c r="G4564" i="15"/>
  <c r="G4565" i="15"/>
  <c r="G4566" i="15"/>
  <c r="G4567" i="15"/>
  <c r="G4568" i="15"/>
  <c r="G4569" i="15"/>
  <c r="G4570" i="15"/>
  <c r="G4571" i="15"/>
  <c r="G4572" i="15"/>
  <c r="G4573" i="15"/>
  <c r="G4574" i="15"/>
  <c r="G4575" i="15"/>
  <c r="G4576" i="15"/>
  <c r="G4577" i="15"/>
  <c r="G4578" i="15"/>
  <c r="G4579" i="15"/>
  <c r="G4580" i="15"/>
  <c r="G4581" i="15"/>
  <c r="G4582" i="15"/>
  <c r="G4583" i="15"/>
  <c r="G4584" i="15"/>
  <c r="G4585" i="15"/>
  <c r="G4586" i="15"/>
  <c r="G4587" i="15"/>
  <c r="G4588" i="15"/>
  <c r="G4589" i="15"/>
  <c r="G4590" i="15"/>
  <c r="G4591" i="15"/>
  <c r="G4592" i="15"/>
  <c r="G4593" i="15"/>
  <c r="G4594" i="15"/>
  <c r="G4595" i="15"/>
  <c r="G4596" i="15"/>
  <c r="G4597" i="15"/>
  <c r="G4598" i="15"/>
  <c r="G4599" i="15"/>
  <c r="G4600" i="15"/>
  <c r="G4601" i="15"/>
  <c r="G4602" i="15"/>
  <c r="G4603" i="15"/>
  <c r="G4604" i="15"/>
  <c r="G4605" i="15"/>
  <c r="G4606" i="15"/>
  <c r="G4607" i="15"/>
  <c r="G4608" i="15"/>
  <c r="G4609" i="15"/>
  <c r="G4610" i="15"/>
  <c r="G4611" i="15"/>
  <c r="G4612" i="15"/>
  <c r="G4613" i="15"/>
  <c r="G4614" i="15"/>
  <c r="G4615" i="15"/>
  <c r="G4616" i="15"/>
  <c r="G4617" i="15"/>
  <c r="G4618" i="15"/>
  <c r="G4619" i="15"/>
  <c r="G4620" i="15"/>
  <c r="G4621" i="15"/>
  <c r="G4622" i="15"/>
  <c r="G4623" i="15"/>
  <c r="G4624" i="15"/>
  <c r="G4625" i="15"/>
  <c r="G4626" i="15"/>
  <c r="G4627" i="15"/>
  <c r="G4628" i="15"/>
  <c r="G4629" i="15"/>
  <c r="G4630" i="15"/>
  <c r="G4631" i="15"/>
  <c r="G4632" i="15"/>
  <c r="G4633" i="15"/>
  <c r="G4634" i="15"/>
  <c r="G4635" i="15"/>
  <c r="G4636" i="15"/>
  <c r="G4637" i="15"/>
  <c r="G4638" i="15"/>
  <c r="G4639" i="15"/>
  <c r="G4640" i="15"/>
  <c r="G4641" i="15"/>
  <c r="G4642" i="15"/>
  <c r="G4643" i="15"/>
  <c r="G4644" i="15"/>
  <c r="G4645" i="15"/>
  <c r="G4646" i="15"/>
  <c r="G4647" i="15"/>
  <c r="G4648" i="15"/>
  <c r="G4649" i="15"/>
  <c r="G4650" i="15"/>
  <c r="G4651" i="15"/>
  <c r="G4652" i="15"/>
  <c r="G4653" i="15"/>
  <c r="G4654" i="15"/>
  <c r="G4655" i="15"/>
  <c r="G4656" i="15"/>
  <c r="G4657" i="15"/>
  <c r="G4658" i="15"/>
  <c r="G4659" i="15"/>
  <c r="G4660" i="15"/>
  <c r="G4661" i="15"/>
  <c r="G4662" i="15"/>
  <c r="G4663" i="15"/>
  <c r="G4664" i="15"/>
  <c r="G4665" i="15"/>
  <c r="G4666" i="15"/>
  <c r="G4667" i="15"/>
  <c r="G4668" i="15"/>
  <c r="G4669" i="15"/>
  <c r="G4670" i="15"/>
  <c r="G4671" i="15"/>
  <c r="G4672" i="15"/>
  <c r="G4673" i="15"/>
  <c r="G4674" i="15"/>
  <c r="G4675" i="15"/>
  <c r="G4676" i="15"/>
  <c r="G4677" i="15"/>
  <c r="G4678" i="15"/>
  <c r="G4679" i="15"/>
  <c r="G4680" i="15"/>
  <c r="G4681" i="15"/>
  <c r="G4682" i="15"/>
  <c r="G4683" i="15"/>
  <c r="G4684" i="15"/>
  <c r="G4685" i="15"/>
  <c r="G4686" i="15"/>
  <c r="G4687" i="15"/>
  <c r="G4688" i="15"/>
  <c r="G4689" i="15"/>
  <c r="G4690" i="15"/>
  <c r="G4691" i="15"/>
  <c r="G4692" i="15"/>
  <c r="G4693" i="15"/>
  <c r="G4694" i="15"/>
  <c r="G4695" i="15"/>
  <c r="G4696" i="15"/>
  <c r="G4697" i="15"/>
  <c r="G4698" i="15"/>
  <c r="G4699" i="15"/>
  <c r="G4700" i="15"/>
  <c r="G4701" i="15"/>
  <c r="G4702" i="15"/>
  <c r="G4703" i="15"/>
  <c r="G4704" i="15"/>
  <c r="G4705" i="15"/>
  <c r="G4706" i="15"/>
  <c r="G4707" i="15"/>
  <c r="G4708" i="15"/>
  <c r="G4709" i="15"/>
  <c r="G4710" i="15"/>
  <c r="G4711" i="15"/>
  <c r="G4712" i="15"/>
  <c r="G4713" i="15"/>
  <c r="G4714" i="15"/>
  <c r="G4715" i="15"/>
  <c r="G4716" i="15"/>
  <c r="G4717" i="15"/>
  <c r="G4718" i="15"/>
  <c r="G4719" i="15"/>
  <c r="G4720" i="15"/>
  <c r="G4721" i="15"/>
  <c r="G4722" i="15"/>
  <c r="G4723" i="15"/>
  <c r="G4724" i="15"/>
  <c r="G4725" i="15"/>
  <c r="G4726" i="15"/>
  <c r="G4727" i="15"/>
  <c r="G4728" i="15"/>
  <c r="G4729" i="15"/>
  <c r="G4730" i="15"/>
  <c r="G4731" i="15"/>
  <c r="G4732" i="15"/>
  <c r="G4733" i="15"/>
  <c r="G4734" i="15"/>
  <c r="G4735" i="15"/>
  <c r="G4736" i="15"/>
  <c r="G4737" i="15"/>
  <c r="G4738" i="15"/>
  <c r="G4739" i="15"/>
  <c r="G4740" i="15"/>
  <c r="G4741" i="15"/>
  <c r="G4742" i="15"/>
  <c r="G4743" i="15"/>
  <c r="G4744" i="15"/>
  <c r="G4745" i="15"/>
  <c r="G4746" i="15"/>
  <c r="G4747" i="15"/>
  <c r="G4748" i="15"/>
  <c r="G4749" i="15"/>
  <c r="G4750" i="15"/>
  <c r="G4751" i="15"/>
  <c r="G4752" i="15"/>
  <c r="G4753" i="15"/>
  <c r="G4754" i="15"/>
  <c r="G4755" i="15"/>
  <c r="G4756" i="15"/>
  <c r="G4757" i="15"/>
  <c r="G4758" i="15"/>
  <c r="G4759" i="15"/>
  <c r="G4760" i="15"/>
  <c r="G4761" i="15"/>
  <c r="G4762" i="15"/>
  <c r="G4763" i="15"/>
  <c r="G4764" i="15"/>
  <c r="G4765" i="15"/>
  <c r="G4766" i="15"/>
  <c r="G4767" i="15"/>
  <c r="G4768" i="15"/>
  <c r="G4769" i="15"/>
  <c r="G4770" i="15"/>
  <c r="G4771" i="15"/>
  <c r="G4772" i="15"/>
  <c r="G4773" i="15"/>
  <c r="G4774" i="15"/>
  <c r="G4775" i="15"/>
  <c r="G4776" i="15"/>
  <c r="G4777" i="15"/>
  <c r="G4778" i="15"/>
  <c r="G4779" i="15"/>
  <c r="G4780" i="15"/>
  <c r="G4781" i="15"/>
  <c r="G4782" i="15"/>
  <c r="G4783" i="15"/>
  <c r="G4784" i="15"/>
  <c r="G4785" i="15"/>
  <c r="G4786" i="15"/>
  <c r="G4787" i="15"/>
  <c r="G4788" i="15"/>
  <c r="G4789" i="15"/>
  <c r="G4790" i="15"/>
  <c r="G4791" i="15"/>
  <c r="G4792" i="15"/>
  <c r="G4793" i="15"/>
  <c r="G4794" i="15"/>
  <c r="G4795" i="15"/>
  <c r="G4796" i="15"/>
  <c r="G4797" i="15"/>
  <c r="G4798" i="15"/>
  <c r="G4799" i="15"/>
  <c r="G4800" i="15"/>
  <c r="G4801" i="15"/>
  <c r="G4802" i="15"/>
  <c r="G4803" i="15"/>
  <c r="G4804" i="15"/>
  <c r="G4805" i="15"/>
  <c r="G4806" i="15"/>
  <c r="G4807" i="15"/>
  <c r="G4808" i="15"/>
  <c r="G4809" i="15"/>
  <c r="G4810" i="15"/>
  <c r="G4811" i="15"/>
  <c r="G4812" i="15"/>
  <c r="G4813" i="15"/>
  <c r="G4814" i="15"/>
  <c r="G4815" i="15"/>
  <c r="G4816" i="15"/>
  <c r="G4817" i="15"/>
  <c r="G4818" i="15"/>
  <c r="G4819" i="15"/>
  <c r="G4820" i="15"/>
  <c r="G4821" i="15"/>
  <c r="G4822" i="15"/>
  <c r="G4823" i="15"/>
  <c r="G4824" i="15"/>
  <c r="G4825" i="15"/>
  <c r="G4826" i="15"/>
  <c r="G4827" i="15"/>
  <c r="G4828" i="15"/>
  <c r="G4829" i="15"/>
  <c r="G4830" i="15"/>
  <c r="G4831" i="15"/>
  <c r="G4832" i="15"/>
  <c r="G4833" i="15"/>
  <c r="G4834" i="15"/>
  <c r="G4835" i="15"/>
  <c r="G4836" i="15"/>
  <c r="G4837" i="15"/>
  <c r="G4838" i="15"/>
  <c r="G4839" i="15"/>
  <c r="G4840" i="15"/>
  <c r="G4841" i="15"/>
  <c r="G4842" i="15"/>
  <c r="G4843" i="15"/>
  <c r="G4844" i="15"/>
  <c r="G4845" i="15"/>
  <c r="G4846" i="15"/>
  <c r="G4847" i="15"/>
  <c r="G4848" i="15"/>
  <c r="G4849" i="15"/>
  <c r="G4850" i="15"/>
  <c r="G4851" i="15"/>
  <c r="G4852" i="15"/>
  <c r="G4853" i="15"/>
  <c r="G4854" i="15"/>
  <c r="G4855" i="15"/>
  <c r="G4856" i="15"/>
  <c r="G4857" i="15"/>
  <c r="G4858" i="15"/>
  <c r="G4859" i="15"/>
  <c r="G4860" i="15"/>
  <c r="G4861" i="15"/>
  <c r="G4862" i="15"/>
  <c r="G4863" i="15"/>
  <c r="G4864" i="15"/>
  <c r="G4865" i="15"/>
  <c r="G4866" i="15"/>
  <c r="G4867" i="15"/>
  <c r="G4868" i="15"/>
  <c r="G4869" i="15"/>
  <c r="G4870" i="15"/>
  <c r="G4871" i="15"/>
  <c r="G4872" i="15"/>
  <c r="G4873" i="15"/>
  <c r="G4874" i="15"/>
  <c r="G4875" i="15"/>
  <c r="G4876" i="15"/>
  <c r="G4877" i="15"/>
  <c r="G4878" i="15"/>
  <c r="G4879" i="15"/>
  <c r="G4880" i="15"/>
  <c r="G4881" i="15"/>
  <c r="G4882" i="15"/>
  <c r="G4883" i="15"/>
  <c r="G4884" i="15"/>
  <c r="G4885" i="15"/>
  <c r="G4886" i="15"/>
  <c r="G4887" i="15"/>
  <c r="G4888" i="15"/>
  <c r="G4889" i="15"/>
  <c r="G4890" i="15"/>
  <c r="G4891" i="15"/>
  <c r="G4892" i="15"/>
  <c r="G4893" i="15"/>
  <c r="G4894" i="15"/>
  <c r="G4895" i="15"/>
  <c r="G4896" i="15"/>
  <c r="G4897" i="15"/>
  <c r="G4898" i="15"/>
  <c r="G4899" i="15"/>
  <c r="G4900" i="15"/>
  <c r="G4901" i="15"/>
  <c r="G4902" i="15"/>
  <c r="G4903" i="15"/>
  <c r="G4904" i="15"/>
  <c r="G4905" i="15"/>
  <c r="G4906" i="15"/>
  <c r="G4907" i="15"/>
  <c r="G4908" i="15"/>
  <c r="G4909" i="15"/>
  <c r="G4910" i="15"/>
  <c r="G4911" i="15"/>
  <c r="G4912" i="15"/>
  <c r="G4913" i="15"/>
  <c r="G4914" i="15"/>
  <c r="G4915" i="15"/>
  <c r="G4916" i="15"/>
  <c r="G4917" i="15"/>
  <c r="G4918" i="15"/>
  <c r="G4919" i="15"/>
  <c r="G4920" i="15"/>
  <c r="G4921" i="15"/>
  <c r="G4922" i="15"/>
  <c r="G4923" i="15"/>
  <c r="G4924" i="15"/>
  <c r="G4925" i="15"/>
  <c r="G4926" i="15"/>
  <c r="G4927" i="15"/>
  <c r="G4928" i="15"/>
  <c r="G4929" i="15"/>
  <c r="G4930" i="15"/>
  <c r="G4931" i="15"/>
  <c r="G4932" i="15"/>
  <c r="G4933" i="15"/>
  <c r="G4934" i="15"/>
  <c r="G4935" i="15"/>
  <c r="G4936" i="15"/>
  <c r="G4937" i="15"/>
  <c r="G4938" i="15"/>
  <c r="G4939" i="15"/>
  <c r="G4940" i="15"/>
  <c r="G4941" i="15"/>
  <c r="G4942" i="15"/>
  <c r="G4943" i="15"/>
  <c r="G4944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868" i="14"/>
  <c r="A869" i="14"/>
  <c r="A870" i="14"/>
  <c r="A871" i="14"/>
  <c r="A872" i="14"/>
  <c r="A873" i="14"/>
  <c r="A874" i="14"/>
  <c r="A875" i="14"/>
  <c r="A876" i="14"/>
  <c r="A877" i="14"/>
  <c r="A878" i="14"/>
  <c r="A879" i="14"/>
  <c r="A880" i="14"/>
  <c r="A881" i="14"/>
  <c r="A882" i="14"/>
  <c r="A883" i="14"/>
  <c r="A884" i="14"/>
  <c r="A885" i="14"/>
  <c r="A886" i="14"/>
  <c r="A887" i="14"/>
  <c r="A888" i="14"/>
  <c r="A889" i="14"/>
  <c r="A890" i="14"/>
  <c r="A891" i="14"/>
  <c r="A892" i="14"/>
  <c r="A893" i="14"/>
  <c r="A894" i="14"/>
  <c r="A895" i="14"/>
  <c r="A896" i="14"/>
  <c r="A897" i="14"/>
  <c r="A898" i="14"/>
  <c r="A899" i="14"/>
  <c r="A900" i="14"/>
  <c r="A901" i="14"/>
  <c r="A902" i="14"/>
  <c r="A903" i="14"/>
  <c r="A904" i="14"/>
  <c r="A905" i="14"/>
  <c r="A906" i="14"/>
  <c r="A907" i="14"/>
  <c r="A908" i="14"/>
  <c r="A909" i="14"/>
  <c r="A910" i="14"/>
  <c r="A911" i="14"/>
  <c r="A912" i="14"/>
  <c r="A913" i="14"/>
  <c r="A914" i="14"/>
  <c r="A915" i="14"/>
  <c r="A916" i="14"/>
  <c r="A917" i="14"/>
  <c r="A918" i="14"/>
  <c r="A919" i="14"/>
  <c r="A920" i="14"/>
  <c r="A921" i="14"/>
  <c r="A922" i="14"/>
  <c r="A923" i="14"/>
  <c r="A924" i="14"/>
  <c r="A925" i="14"/>
  <c r="A926" i="14"/>
  <c r="A927" i="14"/>
  <c r="A928" i="14"/>
  <c r="A929" i="14"/>
  <c r="A930" i="14"/>
  <c r="A931" i="14"/>
  <c r="A932" i="14"/>
  <c r="A933" i="14"/>
  <c r="A934" i="14"/>
  <c r="A935" i="14"/>
  <c r="A936" i="14"/>
  <c r="A937" i="14"/>
  <c r="A938" i="14"/>
  <c r="A939" i="14"/>
  <c r="A940" i="14"/>
  <c r="A941" i="14"/>
  <c r="A942" i="14"/>
  <c r="A943" i="14"/>
  <c r="A944" i="14"/>
  <c r="A945" i="14"/>
  <c r="A946" i="14"/>
  <c r="A947" i="14"/>
  <c r="A948" i="14"/>
  <c r="A949" i="14"/>
  <c r="A950" i="14"/>
  <c r="A951" i="14"/>
  <c r="A952" i="14"/>
  <c r="A953" i="14"/>
  <c r="A954" i="14"/>
  <c r="A955" i="14"/>
  <c r="A956" i="14"/>
  <c r="A957" i="14"/>
  <c r="A958" i="14"/>
  <c r="A959" i="14"/>
  <c r="A960" i="14"/>
  <c r="A961" i="14"/>
  <c r="A962" i="14"/>
  <c r="A963" i="14"/>
  <c r="A964" i="14"/>
  <c r="A965" i="14"/>
  <c r="A966" i="14"/>
  <c r="A967" i="14"/>
  <c r="A968" i="14"/>
  <c r="A969" i="14"/>
  <c r="A970" i="14"/>
  <c r="A971" i="14"/>
  <c r="A972" i="14"/>
  <c r="A973" i="14"/>
  <c r="A974" i="14"/>
  <c r="A975" i="14"/>
  <c r="A976" i="14"/>
  <c r="A977" i="14"/>
  <c r="A978" i="14"/>
  <c r="A979" i="14"/>
  <c r="A980" i="14"/>
  <c r="A981" i="14"/>
  <c r="A982" i="14"/>
  <c r="A983" i="14"/>
  <c r="A984" i="14"/>
  <c r="A985" i="14"/>
  <c r="A986" i="14"/>
  <c r="A987" i="14"/>
  <c r="A988" i="14"/>
  <c r="A989" i="14"/>
  <c r="A990" i="14"/>
  <c r="A991" i="14"/>
  <c r="A992" i="14"/>
  <c r="A993" i="14"/>
  <c r="A994" i="14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1023" i="14"/>
  <c r="A1024" i="14"/>
  <c r="A1025" i="14"/>
  <c r="A1026" i="14"/>
  <c r="A1027" i="14"/>
  <c r="A1028" i="14"/>
  <c r="A1029" i="14"/>
  <c r="A1030" i="14"/>
  <c r="A1031" i="14"/>
  <c r="A1032" i="14"/>
  <c r="A1033" i="14"/>
  <c r="A1034" i="14"/>
  <c r="A1035" i="14"/>
  <c r="A1036" i="14"/>
  <c r="A1037" i="14"/>
  <c r="A1038" i="14"/>
  <c r="A1039" i="14"/>
  <c r="A1040" i="14"/>
  <c r="A1041" i="14"/>
  <c r="A1042" i="14"/>
  <c r="A1043" i="14"/>
  <c r="A1044" i="14"/>
  <c r="A1045" i="14"/>
  <c r="A1046" i="14"/>
  <c r="A1047" i="14"/>
  <c r="A1048" i="14"/>
  <c r="A1049" i="14"/>
  <c r="A1050" i="14"/>
  <c r="A1051" i="14"/>
  <c r="A1052" i="14"/>
  <c r="A1053" i="14"/>
  <c r="A1054" i="14"/>
  <c r="A1055" i="14"/>
  <c r="A1056" i="14"/>
  <c r="A1057" i="14"/>
  <c r="A1058" i="14"/>
  <c r="A1059" i="14"/>
  <c r="A1060" i="14"/>
  <c r="A1061" i="14"/>
  <c r="A1062" i="14"/>
  <c r="A1063" i="14"/>
  <c r="A1064" i="14"/>
  <c r="A1065" i="14"/>
  <c r="A1066" i="14"/>
  <c r="A1067" i="14"/>
  <c r="A1068" i="14"/>
  <c r="A1069" i="14"/>
  <c r="A1070" i="14"/>
  <c r="A1071" i="14"/>
  <c r="A1072" i="14"/>
  <c r="A1073" i="14"/>
  <c r="A1074" i="14"/>
  <c r="A1075" i="14"/>
  <c r="A1076" i="14"/>
  <c r="A1077" i="14"/>
  <c r="A1078" i="14"/>
  <c r="A1079" i="14"/>
  <c r="A1080" i="14"/>
  <c r="A1081" i="14"/>
  <c r="A1082" i="14"/>
  <c r="A1083" i="14"/>
  <c r="A1084" i="14"/>
  <c r="A1085" i="14"/>
  <c r="A1086" i="14"/>
  <c r="A1087" i="14"/>
  <c r="A1088" i="14"/>
  <c r="A1089" i="14"/>
  <c r="A1090" i="14"/>
  <c r="A1091" i="14"/>
  <c r="A1092" i="14"/>
  <c r="A1093" i="14"/>
  <c r="A1094" i="14"/>
  <c r="A1095" i="14"/>
  <c r="A1096" i="14"/>
  <c r="A1097" i="14"/>
  <c r="A1098" i="14"/>
  <c r="A1099" i="14"/>
  <c r="A1100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R1003" i="14"/>
  <c r="R1004" i="14"/>
  <c r="R1005" i="14"/>
  <c r="R1006" i="14"/>
  <c r="R1007" i="14"/>
  <c r="R1008" i="14"/>
  <c r="R1009" i="14"/>
  <c r="R1010" i="14"/>
  <c r="R1011" i="14"/>
  <c r="R1012" i="14"/>
  <c r="R1013" i="14"/>
  <c r="R1014" i="14"/>
  <c r="R1015" i="14"/>
  <c r="R1016" i="14"/>
  <c r="R1017" i="14"/>
  <c r="R1018" i="14"/>
  <c r="R1019" i="14"/>
  <c r="R1020" i="14"/>
  <c r="R1021" i="14"/>
  <c r="R1022" i="14"/>
  <c r="R1023" i="14"/>
  <c r="R1024" i="14"/>
  <c r="R1025" i="14"/>
  <c r="R1026" i="14"/>
  <c r="R1027" i="14"/>
  <c r="R1028" i="14"/>
  <c r="R1029" i="14"/>
  <c r="R1030" i="14"/>
  <c r="R1031" i="14"/>
  <c r="R1032" i="14"/>
  <c r="R1033" i="14"/>
  <c r="R1034" i="14"/>
  <c r="R1035" i="14"/>
  <c r="R1036" i="14"/>
  <c r="R1037" i="14"/>
  <c r="R1038" i="14"/>
  <c r="R1039" i="14"/>
  <c r="R1040" i="14"/>
  <c r="R1041" i="14"/>
  <c r="R1042" i="14"/>
  <c r="R1043" i="14"/>
  <c r="R1044" i="14"/>
  <c r="R1045" i="14"/>
  <c r="R1046" i="14"/>
  <c r="R1047" i="14"/>
  <c r="R1048" i="14"/>
  <c r="R1049" i="14"/>
  <c r="R1050" i="14"/>
  <c r="R1051" i="14"/>
  <c r="R1052" i="14"/>
  <c r="R1053" i="14"/>
  <c r="R1054" i="14"/>
  <c r="R1055" i="14"/>
  <c r="R1056" i="14"/>
  <c r="R1057" i="14"/>
  <c r="R1058" i="14"/>
  <c r="R1059" i="14"/>
  <c r="R1060" i="14"/>
  <c r="R1061" i="14"/>
  <c r="R1062" i="14"/>
  <c r="R1063" i="14"/>
  <c r="R1064" i="14"/>
  <c r="R1065" i="14"/>
  <c r="R1066" i="14"/>
  <c r="R1067" i="14"/>
  <c r="R1068" i="14"/>
  <c r="R1069" i="14"/>
  <c r="R1070" i="14"/>
  <c r="R1071" i="14"/>
  <c r="R1072" i="14"/>
  <c r="R1073" i="14"/>
  <c r="R1074" i="14"/>
  <c r="R1075" i="14"/>
  <c r="R1076" i="14"/>
  <c r="R1077" i="14"/>
  <c r="R1078" i="14"/>
  <c r="R1079" i="14"/>
  <c r="R1080" i="14"/>
  <c r="R1081" i="14"/>
  <c r="R1082" i="14"/>
  <c r="R1083" i="14"/>
  <c r="R1084" i="14"/>
  <c r="R1085" i="14"/>
  <c r="R1086" i="14"/>
  <c r="R1087" i="14"/>
  <c r="R1088" i="14"/>
  <c r="R1089" i="14"/>
  <c r="R1090" i="14"/>
  <c r="R1091" i="14"/>
  <c r="R1092" i="14"/>
  <c r="R1093" i="14"/>
  <c r="R1094" i="14"/>
  <c r="R1095" i="14"/>
  <c r="R1096" i="14"/>
  <c r="R1097" i="14"/>
  <c r="R1098" i="14"/>
  <c r="R1099" i="14"/>
  <c r="R1100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78" i="14"/>
  <c r="S179" i="14"/>
  <c r="S180" i="14"/>
  <c r="S181" i="14"/>
  <c r="S182" i="14"/>
  <c r="S183" i="14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S208" i="14"/>
  <c r="S209" i="14"/>
  <c r="S210" i="14"/>
  <c r="S211" i="14"/>
  <c r="S212" i="14"/>
  <c r="S213" i="14"/>
  <c r="S214" i="14"/>
  <c r="S215" i="14"/>
  <c r="S216" i="14"/>
  <c r="S217" i="14"/>
  <c r="S218" i="14"/>
  <c r="S219" i="14"/>
  <c r="S220" i="14"/>
  <c r="S221" i="14"/>
  <c r="S222" i="14"/>
  <c r="S223" i="14"/>
  <c r="S224" i="14"/>
  <c r="S225" i="14"/>
  <c r="S226" i="14"/>
  <c r="S227" i="14"/>
  <c r="S228" i="14"/>
  <c r="S229" i="14"/>
  <c r="S230" i="14"/>
  <c r="S231" i="14"/>
  <c r="S232" i="14"/>
  <c r="S233" i="14"/>
  <c r="S234" i="14"/>
  <c r="S235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S260" i="14"/>
  <c r="S261" i="14"/>
  <c r="S262" i="14"/>
  <c r="S263" i="14"/>
  <c r="S264" i="14"/>
  <c r="S265" i="14"/>
  <c r="S266" i="14"/>
  <c r="S267" i="14"/>
  <c r="S268" i="14"/>
  <c r="S269" i="14"/>
  <c r="S270" i="14"/>
  <c r="S271" i="14"/>
  <c r="S272" i="14"/>
  <c r="S273" i="14"/>
  <c r="S274" i="14"/>
  <c r="S275" i="14"/>
  <c r="S276" i="14"/>
  <c r="S277" i="14"/>
  <c r="S278" i="14"/>
  <c r="S279" i="14"/>
  <c r="S280" i="14"/>
  <c r="S281" i="14"/>
  <c r="S282" i="14"/>
  <c r="S283" i="14"/>
  <c r="S284" i="14"/>
  <c r="S285" i="14"/>
  <c r="S286" i="14"/>
  <c r="S287" i="14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S312" i="14"/>
  <c r="S313" i="14"/>
  <c r="S314" i="14"/>
  <c r="S315" i="14"/>
  <c r="S316" i="14"/>
  <c r="S317" i="14"/>
  <c r="S318" i="14"/>
  <c r="S319" i="14"/>
  <c r="S320" i="14"/>
  <c r="S321" i="14"/>
  <c r="S322" i="14"/>
  <c r="S323" i="14"/>
  <c r="S324" i="14"/>
  <c r="S325" i="14"/>
  <c r="S326" i="14"/>
  <c r="S327" i="14"/>
  <c r="S328" i="14"/>
  <c r="S329" i="14"/>
  <c r="S330" i="14"/>
  <c r="S331" i="14"/>
  <c r="S332" i="14"/>
  <c r="S333" i="14"/>
  <c r="S334" i="14"/>
  <c r="S335" i="14"/>
  <c r="S336" i="14"/>
  <c r="S337" i="14"/>
  <c r="S338" i="14"/>
  <c r="S339" i="14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S364" i="14"/>
  <c r="S365" i="14"/>
  <c r="S366" i="14"/>
  <c r="S367" i="14"/>
  <c r="S368" i="14"/>
  <c r="S369" i="14"/>
  <c r="S370" i="14"/>
  <c r="S371" i="14"/>
  <c r="S372" i="14"/>
  <c r="S373" i="14"/>
  <c r="S374" i="14"/>
  <c r="S375" i="14"/>
  <c r="S376" i="14"/>
  <c r="S377" i="14"/>
  <c r="S378" i="14"/>
  <c r="S379" i="14"/>
  <c r="S380" i="14"/>
  <c r="S381" i="14"/>
  <c r="S382" i="14"/>
  <c r="S383" i="14"/>
  <c r="S384" i="14"/>
  <c r="S385" i="14"/>
  <c r="S386" i="14"/>
  <c r="S387" i="14"/>
  <c r="S388" i="14"/>
  <c r="S389" i="14"/>
  <c r="S390" i="14"/>
  <c r="S391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S416" i="14"/>
  <c r="S417" i="14"/>
  <c r="S418" i="14"/>
  <c r="S419" i="14"/>
  <c r="S420" i="14"/>
  <c r="S421" i="14"/>
  <c r="S422" i="14"/>
  <c r="S423" i="14"/>
  <c r="S424" i="14"/>
  <c r="S425" i="14"/>
  <c r="S426" i="14"/>
  <c r="S427" i="14"/>
  <c r="S428" i="14"/>
  <c r="S429" i="14"/>
  <c r="S430" i="14"/>
  <c r="S431" i="14"/>
  <c r="S432" i="14"/>
  <c r="S433" i="14"/>
  <c r="S434" i="14"/>
  <c r="S435" i="14"/>
  <c r="S436" i="14"/>
  <c r="S437" i="14"/>
  <c r="S438" i="14"/>
  <c r="S439" i="14"/>
  <c r="S440" i="14"/>
  <c r="S441" i="14"/>
  <c r="S442" i="14"/>
  <c r="S443" i="14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S472" i="14"/>
  <c r="S473" i="14"/>
  <c r="S474" i="14"/>
  <c r="S475" i="14"/>
  <c r="S476" i="14"/>
  <c r="S477" i="14"/>
  <c r="S478" i="14"/>
  <c r="S479" i="14"/>
  <c r="S480" i="14"/>
  <c r="S481" i="14"/>
  <c r="S482" i="14"/>
  <c r="S483" i="14"/>
  <c r="S484" i="14"/>
  <c r="S485" i="14"/>
  <c r="S486" i="14"/>
  <c r="S487" i="14"/>
  <c r="S488" i="14"/>
  <c r="S489" i="14"/>
  <c r="S490" i="14"/>
  <c r="S491" i="14"/>
  <c r="S492" i="14"/>
  <c r="S493" i="14"/>
  <c r="S494" i="14"/>
  <c r="S495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S520" i="14"/>
  <c r="S521" i="14"/>
  <c r="S522" i="14"/>
  <c r="S523" i="14"/>
  <c r="S524" i="14"/>
  <c r="S525" i="14"/>
  <c r="S526" i="14"/>
  <c r="S527" i="14"/>
  <c r="S528" i="14"/>
  <c r="S529" i="14"/>
  <c r="S530" i="14"/>
  <c r="S531" i="14"/>
  <c r="S532" i="14"/>
  <c r="S533" i="14"/>
  <c r="S534" i="14"/>
  <c r="S535" i="14"/>
  <c r="S536" i="14"/>
  <c r="S537" i="14"/>
  <c r="S538" i="14"/>
  <c r="S539" i="14"/>
  <c r="S540" i="14"/>
  <c r="S541" i="14"/>
  <c r="S542" i="14"/>
  <c r="S543" i="14"/>
  <c r="S544" i="14"/>
  <c r="S545" i="14"/>
  <c r="S546" i="14"/>
  <c r="S547" i="14"/>
  <c r="S548" i="14"/>
  <c r="S549" i="14"/>
  <c r="S550" i="14"/>
  <c r="S551" i="14"/>
  <c r="S552" i="14"/>
  <c r="S553" i="14"/>
  <c r="S554" i="14"/>
  <c r="S555" i="14"/>
  <c r="S556" i="14"/>
  <c r="S557" i="14"/>
  <c r="S558" i="14"/>
  <c r="S559" i="14"/>
  <c r="S560" i="14"/>
  <c r="S561" i="14"/>
  <c r="S562" i="14"/>
  <c r="S563" i="14"/>
  <c r="S564" i="14"/>
  <c r="S565" i="14"/>
  <c r="S566" i="14"/>
  <c r="S567" i="14"/>
  <c r="S568" i="14"/>
  <c r="S569" i="14"/>
  <c r="S570" i="14"/>
  <c r="S571" i="14"/>
  <c r="S572" i="14"/>
  <c r="S573" i="14"/>
  <c r="S574" i="14"/>
  <c r="S575" i="14"/>
  <c r="S576" i="14"/>
  <c r="S577" i="14"/>
  <c r="S578" i="14"/>
  <c r="S579" i="14"/>
  <c r="S580" i="14"/>
  <c r="S581" i="14"/>
  <c r="S582" i="14"/>
  <c r="S583" i="14"/>
  <c r="S584" i="14"/>
  <c r="S585" i="14"/>
  <c r="S586" i="14"/>
  <c r="S587" i="14"/>
  <c r="S588" i="14"/>
  <c r="S589" i="14"/>
  <c r="S590" i="14"/>
  <c r="S591" i="14"/>
  <c r="S592" i="14"/>
  <c r="S593" i="14"/>
  <c r="S594" i="14"/>
  <c r="S595" i="14"/>
  <c r="S596" i="14"/>
  <c r="S597" i="14"/>
  <c r="S598" i="14"/>
  <c r="S599" i="14"/>
  <c r="S600" i="14"/>
  <c r="S601" i="14"/>
  <c r="S602" i="14"/>
  <c r="S603" i="14"/>
  <c r="S604" i="14"/>
  <c r="S605" i="14"/>
  <c r="S606" i="14"/>
  <c r="S607" i="14"/>
  <c r="S608" i="14"/>
  <c r="S609" i="14"/>
  <c r="S610" i="14"/>
  <c r="S611" i="14"/>
  <c r="S612" i="14"/>
  <c r="S613" i="14"/>
  <c r="S614" i="14"/>
  <c r="S615" i="14"/>
  <c r="S616" i="14"/>
  <c r="S617" i="14"/>
  <c r="S618" i="14"/>
  <c r="S619" i="14"/>
  <c r="S620" i="14"/>
  <c r="S621" i="14"/>
  <c r="S622" i="14"/>
  <c r="S623" i="14"/>
  <c r="S624" i="14"/>
  <c r="S625" i="14"/>
  <c r="S626" i="14"/>
  <c r="S627" i="14"/>
  <c r="S628" i="14"/>
  <c r="S629" i="14"/>
  <c r="S630" i="14"/>
  <c r="S631" i="14"/>
  <c r="S632" i="14"/>
  <c r="S633" i="14"/>
  <c r="S634" i="14"/>
  <c r="S635" i="14"/>
  <c r="S636" i="14"/>
  <c r="S637" i="14"/>
  <c r="S638" i="14"/>
  <c r="S639" i="14"/>
  <c r="S640" i="14"/>
  <c r="S641" i="14"/>
  <c r="S642" i="14"/>
  <c r="S643" i="14"/>
  <c r="S644" i="14"/>
  <c r="S645" i="14"/>
  <c r="S646" i="14"/>
  <c r="S647" i="14"/>
  <c r="S648" i="14"/>
  <c r="S649" i="14"/>
  <c r="S650" i="14"/>
  <c r="S651" i="14"/>
  <c r="S652" i="14"/>
  <c r="S653" i="14"/>
  <c r="S654" i="14"/>
  <c r="S655" i="14"/>
  <c r="S656" i="14"/>
  <c r="S657" i="14"/>
  <c r="S658" i="14"/>
  <c r="S659" i="14"/>
  <c r="S660" i="14"/>
  <c r="S661" i="14"/>
  <c r="S662" i="14"/>
  <c r="S663" i="14"/>
  <c r="S664" i="14"/>
  <c r="S665" i="14"/>
  <c r="S666" i="14"/>
  <c r="S667" i="14"/>
  <c r="S668" i="14"/>
  <c r="S669" i="14"/>
  <c r="S670" i="14"/>
  <c r="S671" i="14"/>
  <c r="S672" i="14"/>
  <c r="S673" i="14"/>
  <c r="S674" i="14"/>
  <c r="S675" i="14"/>
  <c r="S676" i="14"/>
  <c r="S677" i="14"/>
  <c r="S678" i="14"/>
  <c r="S679" i="14"/>
  <c r="S680" i="14"/>
  <c r="S681" i="14"/>
  <c r="S682" i="14"/>
  <c r="S683" i="14"/>
  <c r="S684" i="14"/>
  <c r="S685" i="14"/>
  <c r="S686" i="14"/>
  <c r="S687" i="14"/>
  <c r="S688" i="14"/>
  <c r="S689" i="14"/>
  <c r="S690" i="14"/>
  <c r="S691" i="14"/>
  <c r="S692" i="14"/>
  <c r="S693" i="14"/>
  <c r="S694" i="14"/>
  <c r="S695" i="14"/>
  <c r="S696" i="14"/>
  <c r="S697" i="14"/>
  <c r="S698" i="14"/>
  <c r="S699" i="14"/>
  <c r="S700" i="14"/>
  <c r="S701" i="14"/>
  <c r="S702" i="14"/>
  <c r="S703" i="14"/>
  <c r="S704" i="14"/>
  <c r="S705" i="14"/>
  <c r="S706" i="14"/>
  <c r="S707" i="14"/>
  <c r="S708" i="14"/>
  <c r="S709" i="14"/>
  <c r="S710" i="14"/>
  <c r="S711" i="14"/>
  <c r="S712" i="14"/>
  <c r="S713" i="14"/>
  <c r="S714" i="14"/>
  <c r="S715" i="14"/>
  <c r="S716" i="14"/>
  <c r="S717" i="14"/>
  <c r="S718" i="14"/>
  <c r="S719" i="14"/>
  <c r="S720" i="14"/>
  <c r="S721" i="14"/>
  <c r="S722" i="14"/>
  <c r="S723" i="14"/>
  <c r="S724" i="14"/>
  <c r="S725" i="14"/>
  <c r="S726" i="14"/>
  <c r="S727" i="14"/>
  <c r="S728" i="14"/>
  <c r="S729" i="14"/>
  <c r="S730" i="14"/>
  <c r="S731" i="14"/>
  <c r="S732" i="14"/>
  <c r="S733" i="14"/>
  <c r="S734" i="14"/>
  <c r="S735" i="14"/>
  <c r="S736" i="14"/>
  <c r="S737" i="14"/>
  <c r="S738" i="14"/>
  <c r="S739" i="14"/>
  <c r="S740" i="14"/>
  <c r="S741" i="14"/>
  <c r="S742" i="14"/>
  <c r="S743" i="14"/>
  <c r="S744" i="14"/>
  <c r="S745" i="14"/>
  <c r="S746" i="14"/>
  <c r="S747" i="14"/>
  <c r="S748" i="14"/>
  <c r="S749" i="14"/>
  <c r="S750" i="14"/>
  <c r="S751" i="14"/>
  <c r="S752" i="14"/>
  <c r="S753" i="14"/>
  <c r="S754" i="14"/>
  <c r="S755" i="14"/>
  <c r="S756" i="14"/>
  <c r="S757" i="14"/>
  <c r="S758" i="14"/>
  <c r="S759" i="14"/>
  <c r="S760" i="14"/>
  <c r="S761" i="14"/>
  <c r="S762" i="14"/>
  <c r="S763" i="14"/>
  <c r="S764" i="14"/>
  <c r="S765" i="14"/>
  <c r="S766" i="14"/>
  <c r="S767" i="14"/>
  <c r="S768" i="14"/>
  <c r="S769" i="14"/>
  <c r="S770" i="14"/>
  <c r="S771" i="14"/>
  <c r="S772" i="14"/>
  <c r="S773" i="14"/>
  <c r="S774" i="14"/>
  <c r="S775" i="14"/>
  <c r="S776" i="14"/>
  <c r="S777" i="14"/>
  <c r="S778" i="14"/>
  <c r="S779" i="14"/>
  <c r="S780" i="14"/>
  <c r="S781" i="14"/>
  <c r="S782" i="14"/>
  <c r="S783" i="14"/>
  <c r="S784" i="14"/>
  <c r="S785" i="14"/>
  <c r="S786" i="14"/>
  <c r="S787" i="14"/>
  <c r="S788" i="14"/>
  <c r="S789" i="14"/>
  <c r="S790" i="14"/>
  <c r="S791" i="14"/>
  <c r="S792" i="14"/>
  <c r="S793" i="14"/>
  <c r="S794" i="14"/>
  <c r="S795" i="14"/>
  <c r="S796" i="14"/>
  <c r="S797" i="14"/>
  <c r="S798" i="14"/>
  <c r="S799" i="14"/>
  <c r="S800" i="14"/>
  <c r="S801" i="14"/>
  <c r="S802" i="14"/>
  <c r="S803" i="14"/>
  <c r="S804" i="14"/>
  <c r="S805" i="14"/>
  <c r="S806" i="14"/>
  <c r="S807" i="14"/>
  <c r="S808" i="14"/>
  <c r="S809" i="14"/>
  <c r="S810" i="14"/>
  <c r="S811" i="14"/>
  <c r="S812" i="14"/>
  <c r="S813" i="14"/>
  <c r="S814" i="14"/>
  <c r="S815" i="14"/>
  <c r="S816" i="14"/>
  <c r="S817" i="14"/>
  <c r="S818" i="14"/>
  <c r="S819" i="14"/>
  <c r="S820" i="14"/>
  <c r="S821" i="14"/>
  <c r="S822" i="14"/>
  <c r="S823" i="14"/>
  <c r="S824" i="14"/>
  <c r="S825" i="14"/>
  <c r="S826" i="14"/>
  <c r="S827" i="14"/>
  <c r="S828" i="14"/>
  <c r="S829" i="14"/>
  <c r="S830" i="14"/>
  <c r="S831" i="14"/>
  <c r="S832" i="14"/>
  <c r="S833" i="14"/>
  <c r="S834" i="14"/>
  <c r="S835" i="14"/>
  <c r="S836" i="14"/>
  <c r="S837" i="14"/>
  <c r="S838" i="14"/>
  <c r="S839" i="14"/>
  <c r="S840" i="14"/>
  <c r="S841" i="14"/>
  <c r="S842" i="14"/>
  <c r="S843" i="14"/>
  <c r="S844" i="14"/>
  <c r="S845" i="14"/>
  <c r="S846" i="14"/>
  <c r="S847" i="14"/>
  <c r="S848" i="14"/>
  <c r="S849" i="14"/>
  <c r="S850" i="14"/>
  <c r="S851" i="14"/>
  <c r="S852" i="14"/>
  <c r="S853" i="14"/>
  <c r="S854" i="14"/>
  <c r="S855" i="14"/>
  <c r="S856" i="14"/>
  <c r="S857" i="14"/>
  <c r="S858" i="14"/>
  <c r="S859" i="14"/>
  <c r="S860" i="14"/>
  <c r="S861" i="14"/>
  <c r="S862" i="14"/>
  <c r="S863" i="14"/>
  <c r="S864" i="14"/>
  <c r="S865" i="14"/>
  <c r="S866" i="14"/>
  <c r="S867" i="14"/>
  <c r="S868" i="14"/>
  <c r="S869" i="14"/>
  <c r="S870" i="14"/>
  <c r="S871" i="14"/>
  <c r="S872" i="14"/>
  <c r="S873" i="14"/>
  <c r="S874" i="14"/>
  <c r="S875" i="14"/>
  <c r="S876" i="14"/>
  <c r="S877" i="14"/>
  <c r="S878" i="14"/>
  <c r="S879" i="14"/>
  <c r="S880" i="14"/>
  <c r="S881" i="14"/>
  <c r="S882" i="14"/>
  <c r="S883" i="14"/>
  <c r="S884" i="14"/>
  <c r="S885" i="14"/>
  <c r="S886" i="14"/>
  <c r="S887" i="14"/>
  <c r="S888" i="14"/>
  <c r="S889" i="14"/>
  <c r="S890" i="14"/>
  <c r="S891" i="14"/>
  <c r="S892" i="14"/>
  <c r="S893" i="14"/>
  <c r="S894" i="14"/>
  <c r="S895" i="14"/>
  <c r="S896" i="14"/>
  <c r="S897" i="14"/>
  <c r="S898" i="14"/>
  <c r="S899" i="14"/>
  <c r="S900" i="14"/>
  <c r="S901" i="14"/>
  <c r="S902" i="14"/>
  <c r="S903" i="14"/>
  <c r="S904" i="14"/>
  <c r="S905" i="14"/>
  <c r="S906" i="14"/>
  <c r="S907" i="14"/>
  <c r="S908" i="14"/>
  <c r="S909" i="14"/>
  <c r="S910" i="14"/>
  <c r="S911" i="14"/>
  <c r="S912" i="14"/>
  <c r="S913" i="14"/>
  <c r="S914" i="14"/>
  <c r="S915" i="14"/>
  <c r="S916" i="14"/>
  <c r="S917" i="14"/>
  <c r="S918" i="14"/>
  <c r="S919" i="14"/>
  <c r="S920" i="14"/>
  <c r="S921" i="14"/>
  <c r="S922" i="14"/>
  <c r="S923" i="14"/>
  <c r="S924" i="14"/>
  <c r="S925" i="14"/>
  <c r="S926" i="14"/>
  <c r="S927" i="14"/>
  <c r="S928" i="14"/>
  <c r="S929" i="14"/>
  <c r="S930" i="14"/>
  <c r="S931" i="14"/>
  <c r="S932" i="14"/>
  <c r="S933" i="14"/>
  <c r="S934" i="14"/>
  <c r="S935" i="14"/>
  <c r="S936" i="14"/>
  <c r="S937" i="14"/>
  <c r="S938" i="14"/>
  <c r="S939" i="14"/>
  <c r="S940" i="14"/>
  <c r="S941" i="14"/>
  <c r="S942" i="14"/>
  <c r="S943" i="14"/>
  <c r="S944" i="14"/>
  <c r="S945" i="14"/>
  <c r="S946" i="14"/>
  <c r="S947" i="14"/>
  <c r="S948" i="14"/>
  <c r="S949" i="14"/>
  <c r="S950" i="14"/>
  <c r="S951" i="14"/>
  <c r="S952" i="14"/>
  <c r="S953" i="14"/>
  <c r="S954" i="14"/>
  <c r="S955" i="14"/>
  <c r="S956" i="14"/>
  <c r="S957" i="14"/>
  <c r="S958" i="14"/>
  <c r="S959" i="14"/>
  <c r="S960" i="14"/>
  <c r="S961" i="14"/>
  <c r="S962" i="14"/>
  <c r="S963" i="14"/>
  <c r="S964" i="14"/>
  <c r="S965" i="14"/>
  <c r="S966" i="14"/>
  <c r="S967" i="14"/>
  <c r="S968" i="14"/>
  <c r="S969" i="14"/>
  <c r="S970" i="14"/>
  <c r="S971" i="14"/>
  <c r="S972" i="14"/>
  <c r="S973" i="14"/>
  <c r="S974" i="14"/>
  <c r="S975" i="14"/>
  <c r="S976" i="14"/>
  <c r="S977" i="14"/>
  <c r="S978" i="14"/>
  <c r="S979" i="14"/>
  <c r="S980" i="14"/>
  <c r="S981" i="14"/>
  <c r="S982" i="14"/>
  <c r="S983" i="14"/>
  <c r="S984" i="14"/>
  <c r="S985" i="14"/>
  <c r="S986" i="14"/>
  <c r="S987" i="14"/>
  <c r="S988" i="14"/>
  <c r="S989" i="14"/>
  <c r="S990" i="14"/>
  <c r="S991" i="14"/>
  <c r="S992" i="14"/>
  <c r="S993" i="14"/>
  <c r="S994" i="14"/>
  <c r="S995" i="14"/>
  <c r="S996" i="14"/>
  <c r="S997" i="14"/>
  <c r="S998" i="14"/>
  <c r="S999" i="14"/>
  <c r="S1000" i="14"/>
  <c r="S1001" i="14"/>
  <c r="S1002" i="14"/>
  <c r="S1003" i="14"/>
  <c r="S1004" i="14"/>
  <c r="S1005" i="14"/>
  <c r="S1006" i="14"/>
  <c r="S1007" i="14"/>
  <c r="S1008" i="14"/>
  <c r="S1009" i="14"/>
  <c r="S1010" i="14"/>
  <c r="S1011" i="14"/>
  <c r="S1012" i="14"/>
  <c r="S1013" i="14"/>
  <c r="S1014" i="14"/>
  <c r="S1015" i="14"/>
  <c r="S1016" i="14"/>
  <c r="S1017" i="14"/>
  <c r="S1018" i="14"/>
  <c r="S1019" i="14"/>
  <c r="S1020" i="14"/>
  <c r="S1021" i="14"/>
  <c r="S1022" i="14"/>
  <c r="S1023" i="14"/>
  <c r="S1024" i="14"/>
  <c r="S1025" i="14"/>
  <c r="S1026" i="14"/>
  <c r="S1027" i="14"/>
  <c r="S1028" i="14"/>
  <c r="S1029" i="14"/>
  <c r="S1030" i="14"/>
  <c r="S1031" i="14"/>
  <c r="S1032" i="14"/>
  <c r="S1033" i="14"/>
  <c r="S1034" i="14"/>
  <c r="S1035" i="14"/>
  <c r="S1036" i="14"/>
  <c r="S1037" i="14"/>
  <c r="S1038" i="14"/>
  <c r="S1039" i="14"/>
  <c r="S1040" i="14"/>
  <c r="S1041" i="14"/>
  <c r="S1042" i="14"/>
  <c r="S1043" i="14"/>
  <c r="S1044" i="14"/>
  <c r="S1045" i="14"/>
  <c r="S1046" i="14"/>
  <c r="S1047" i="14"/>
  <c r="S1048" i="14"/>
  <c r="S1049" i="14"/>
  <c r="S1050" i="14"/>
  <c r="S1051" i="14"/>
  <c r="S1052" i="14"/>
  <c r="S1053" i="14"/>
  <c r="S1054" i="14"/>
  <c r="S1055" i="14"/>
  <c r="S1056" i="14"/>
  <c r="S1057" i="14"/>
  <c r="S1058" i="14"/>
  <c r="S1059" i="14"/>
  <c r="S1060" i="14"/>
  <c r="S1061" i="14"/>
  <c r="S1062" i="14"/>
  <c r="S1063" i="14"/>
  <c r="S1064" i="14"/>
  <c r="S1065" i="14"/>
  <c r="S1066" i="14"/>
  <c r="S1067" i="14"/>
  <c r="S1068" i="14"/>
  <c r="S1069" i="14"/>
  <c r="S1070" i="14"/>
  <c r="S1071" i="14"/>
  <c r="S1072" i="14"/>
  <c r="S1073" i="14"/>
  <c r="S1074" i="14"/>
  <c r="S1075" i="14"/>
  <c r="S1076" i="14"/>
  <c r="S1077" i="14"/>
  <c r="S1078" i="14"/>
  <c r="S1079" i="14"/>
  <c r="S1080" i="14"/>
  <c r="S1081" i="14"/>
  <c r="S1082" i="14"/>
  <c r="S1083" i="14"/>
  <c r="S1084" i="14"/>
  <c r="S1085" i="14"/>
  <c r="S1086" i="14"/>
  <c r="S1087" i="14"/>
  <c r="S1088" i="14"/>
  <c r="S1089" i="14"/>
  <c r="S1090" i="14"/>
  <c r="S1091" i="14"/>
  <c r="S1092" i="14"/>
  <c r="S1093" i="14"/>
  <c r="S1094" i="14"/>
  <c r="S1095" i="14"/>
  <c r="S1096" i="14"/>
  <c r="S1097" i="14"/>
  <c r="S1098" i="14"/>
  <c r="S1099" i="14"/>
  <c r="S1100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T584" i="14"/>
  <c r="T585" i="14"/>
  <c r="T586" i="14"/>
  <c r="T587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T607" i="14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T632" i="14"/>
  <c r="T633" i="14"/>
  <c r="T634" i="14"/>
  <c r="T635" i="14"/>
  <c r="T636" i="14"/>
  <c r="T637" i="14"/>
  <c r="T638" i="14"/>
  <c r="T639" i="14"/>
  <c r="T640" i="14"/>
  <c r="T641" i="14"/>
  <c r="T642" i="14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T655" i="14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708" i="14"/>
  <c r="T709" i="14"/>
  <c r="T710" i="14"/>
  <c r="T711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T728" i="14"/>
  <c r="T729" i="14"/>
  <c r="T730" i="14"/>
  <c r="T731" i="14"/>
  <c r="T732" i="14"/>
  <c r="T733" i="14"/>
  <c r="T734" i="14"/>
  <c r="T735" i="14"/>
  <c r="T736" i="14"/>
  <c r="T737" i="14"/>
  <c r="T738" i="14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T799" i="14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T824" i="14"/>
  <c r="T825" i="14"/>
  <c r="T826" i="14"/>
  <c r="T827" i="14"/>
  <c r="T828" i="14"/>
  <c r="T829" i="14"/>
  <c r="T830" i="14"/>
  <c r="T831" i="14"/>
  <c r="T832" i="14"/>
  <c r="T833" i="14"/>
  <c r="T834" i="14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T847" i="14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T872" i="14"/>
  <c r="T873" i="14"/>
  <c r="T874" i="14"/>
  <c r="T875" i="14"/>
  <c r="T876" i="14"/>
  <c r="T877" i="14"/>
  <c r="T878" i="14"/>
  <c r="T879" i="14"/>
  <c r="T880" i="14"/>
  <c r="T881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T943" i="14"/>
  <c r="T944" i="14"/>
  <c r="T945" i="14"/>
  <c r="T946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971" i="14"/>
  <c r="T972" i="14"/>
  <c r="T973" i="14"/>
  <c r="T974" i="14"/>
  <c r="T975" i="14"/>
  <c r="T976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1003" i="14"/>
  <c r="T1004" i="14"/>
  <c r="T1005" i="14"/>
  <c r="T1006" i="14"/>
  <c r="T1007" i="14"/>
  <c r="T1008" i="14"/>
  <c r="T1009" i="14"/>
  <c r="T1010" i="14"/>
  <c r="T1011" i="14"/>
  <c r="T1012" i="14"/>
  <c r="T1013" i="14"/>
  <c r="T1014" i="14"/>
  <c r="T1015" i="14"/>
  <c r="T1016" i="14"/>
  <c r="T1017" i="14"/>
  <c r="T1018" i="14"/>
  <c r="T1019" i="14"/>
  <c r="T1020" i="14"/>
  <c r="T1021" i="14"/>
  <c r="T1022" i="14"/>
  <c r="T1023" i="14"/>
  <c r="T1024" i="14"/>
  <c r="T1025" i="14"/>
  <c r="T1026" i="14"/>
  <c r="T1027" i="14"/>
  <c r="T1028" i="14"/>
  <c r="T1029" i="14"/>
  <c r="T1030" i="14"/>
  <c r="T1031" i="14"/>
  <c r="T1032" i="14"/>
  <c r="T1033" i="14"/>
  <c r="T1034" i="14"/>
  <c r="T1035" i="14"/>
  <c r="T1036" i="14"/>
  <c r="T1037" i="14"/>
  <c r="T1038" i="14"/>
  <c r="T1039" i="14"/>
  <c r="T1040" i="14"/>
  <c r="T1041" i="14"/>
  <c r="T1042" i="14"/>
  <c r="T1043" i="14"/>
  <c r="T1044" i="14"/>
  <c r="T1045" i="14"/>
  <c r="T1046" i="14"/>
  <c r="T1047" i="14"/>
  <c r="T1048" i="14"/>
  <c r="T1049" i="14"/>
  <c r="T1050" i="14"/>
  <c r="T1051" i="14"/>
  <c r="T1052" i="14"/>
  <c r="T1053" i="14"/>
  <c r="T1054" i="14"/>
  <c r="T1055" i="14"/>
  <c r="T1056" i="14"/>
  <c r="T1057" i="14"/>
  <c r="T1058" i="14"/>
  <c r="T1059" i="14"/>
  <c r="T1060" i="14"/>
  <c r="T1061" i="14"/>
  <c r="T1062" i="14"/>
  <c r="T1063" i="14"/>
  <c r="T1064" i="14"/>
  <c r="T1065" i="14"/>
  <c r="T1066" i="14"/>
  <c r="T1067" i="14"/>
  <c r="T1068" i="14"/>
  <c r="T1069" i="14"/>
  <c r="T1070" i="14"/>
  <c r="T1071" i="14"/>
  <c r="T1072" i="14"/>
  <c r="T1073" i="14"/>
  <c r="T1074" i="14"/>
  <c r="T1075" i="14"/>
  <c r="T1076" i="14"/>
  <c r="T1077" i="14"/>
  <c r="T1078" i="14"/>
  <c r="T1079" i="14"/>
  <c r="T1080" i="14"/>
  <c r="T1081" i="14"/>
  <c r="T1082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4" i="14"/>
  <c r="T1095" i="14"/>
  <c r="T1096" i="14"/>
  <c r="T1097" i="14"/>
  <c r="T1098" i="14"/>
  <c r="T1099" i="14"/>
  <c r="T1100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U167" i="14"/>
  <c r="U168" i="14"/>
  <c r="U169" i="14"/>
  <c r="U170" i="14"/>
  <c r="U171" i="14"/>
  <c r="U172" i="14"/>
  <c r="U173" i="14"/>
  <c r="U174" i="14"/>
  <c r="U175" i="14"/>
  <c r="U176" i="14"/>
  <c r="U177" i="14"/>
  <c r="U178" i="14"/>
  <c r="U179" i="14"/>
  <c r="U180" i="14"/>
  <c r="U181" i="14"/>
  <c r="U182" i="14"/>
  <c r="U183" i="14"/>
  <c r="U184" i="14"/>
  <c r="U185" i="14"/>
  <c r="U186" i="14"/>
  <c r="U187" i="14"/>
  <c r="U188" i="14"/>
  <c r="U189" i="14"/>
  <c r="U190" i="14"/>
  <c r="U191" i="14"/>
  <c r="U192" i="14"/>
  <c r="U193" i="14"/>
  <c r="U194" i="14"/>
  <c r="U195" i="14"/>
  <c r="U196" i="14"/>
  <c r="U197" i="14"/>
  <c r="U198" i="14"/>
  <c r="U199" i="14"/>
  <c r="U200" i="14"/>
  <c r="U201" i="14"/>
  <c r="U202" i="14"/>
  <c r="U203" i="14"/>
  <c r="U204" i="14"/>
  <c r="U205" i="14"/>
  <c r="U206" i="14"/>
  <c r="U207" i="14"/>
  <c r="U208" i="14"/>
  <c r="U209" i="14"/>
  <c r="U210" i="14"/>
  <c r="U211" i="14"/>
  <c r="U212" i="14"/>
  <c r="U213" i="14"/>
  <c r="U214" i="14"/>
  <c r="U215" i="14"/>
  <c r="U216" i="14"/>
  <c r="U217" i="14"/>
  <c r="U218" i="14"/>
  <c r="U219" i="14"/>
  <c r="U220" i="14"/>
  <c r="U221" i="14"/>
  <c r="U222" i="14"/>
  <c r="U223" i="14"/>
  <c r="U224" i="14"/>
  <c r="U225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U238" i="14"/>
  <c r="U239" i="14"/>
  <c r="U240" i="14"/>
  <c r="U241" i="14"/>
  <c r="U242" i="14"/>
  <c r="U243" i="14"/>
  <c r="U244" i="14"/>
  <c r="U245" i="14"/>
  <c r="U246" i="14"/>
  <c r="U247" i="14"/>
  <c r="U248" i="14"/>
  <c r="U249" i="14"/>
  <c r="U250" i="14"/>
  <c r="U251" i="14"/>
  <c r="U252" i="14"/>
  <c r="U253" i="14"/>
  <c r="U254" i="14"/>
  <c r="U255" i="14"/>
  <c r="U256" i="14"/>
  <c r="U257" i="14"/>
  <c r="U258" i="14"/>
  <c r="U259" i="14"/>
  <c r="U260" i="14"/>
  <c r="U261" i="14"/>
  <c r="U262" i="14"/>
  <c r="U263" i="14"/>
  <c r="U264" i="14"/>
  <c r="U265" i="14"/>
  <c r="U266" i="14"/>
  <c r="U267" i="14"/>
  <c r="U268" i="14"/>
  <c r="U269" i="14"/>
  <c r="U270" i="14"/>
  <c r="U271" i="14"/>
  <c r="U272" i="14"/>
  <c r="U273" i="14"/>
  <c r="U274" i="14"/>
  <c r="U275" i="14"/>
  <c r="U276" i="14"/>
  <c r="U277" i="14"/>
  <c r="U278" i="14"/>
  <c r="U279" i="14"/>
  <c r="U280" i="14"/>
  <c r="U281" i="14"/>
  <c r="U282" i="14"/>
  <c r="U283" i="14"/>
  <c r="U284" i="14"/>
  <c r="U285" i="14"/>
  <c r="U286" i="14"/>
  <c r="U287" i="14"/>
  <c r="U288" i="14"/>
  <c r="U289" i="14"/>
  <c r="U290" i="14"/>
  <c r="U291" i="14"/>
  <c r="U292" i="14"/>
  <c r="U293" i="14"/>
  <c r="U294" i="14"/>
  <c r="U295" i="14"/>
  <c r="U296" i="14"/>
  <c r="U297" i="14"/>
  <c r="U298" i="14"/>
  <c r="U299" i="14"/>
  <c r="U300" i="14"/>
  <c r="U301" i="14"/>
  <c r="U302" i="14"/>
  <c r="U303" i="14"/>
  <c r="U304" i="14"/>
  <c r="U305" i="14"/>
  <c r="U306" i="14"/>
  <c r="U307" i="14"/>
  <c r="U308" i="14"/>
  <c r="U309" i="14"/>
  <c r="U310" i="14"/>
  <c r="U311" i="14"/>
  <c r="U312" i="14"/>
  <c r="U313" i="14"/>
  <c r="U314" i="14"/>
  <c r="U315" i="14"/>
  <c r="U316" i="14"/>
  <c r="U317" i="14"/>
  <c r="U318" i="14"/>
  <c r="U319" i="14"/>
  <c r="U320" i="14"/>
  <c r="U321" i="14"/>
  <c r="U322" i="14"/>
  <c r="U323" i="14"/>
  <c r="U324" i="14"/>
  <c r="U325" i="14"/>
  <c r="U326" i="14"/>
  <c r="U327" i="14"/>
  <c r="U328" i="14"/>
  <c r="U329" i="14"/>
  <c r="U330" i="14"/>
  <c r="U331" i="14"/>
  <c r="U332" i="14"/>
  <c r="U333" i="14"/>
  <c r="U334" i="14"/>
  <c r="U335" i="14"/>
  <c r="U336" i="14"/>
  <c r="U337" i="14"/>
  <c r="U338" i="14"/>
  <c r="U339" i="14"/>
  <c r="U340" i="14"/>
  <c r="U341" i="14"/>
  <c r="U342" i="14"/>
  <c r="U343" i="14"/>
  <c r="U344" i="14"/>
  <c r="U345" i="14"/>
  <c r="U346" i="14"/>
  <c r="U347" i="14"/>
  <c r="U348" i="14"/>
  <c r="U349" i="14"/>
  <c r="U350" i="14"/>
  <c r="U351" i="14"/>
  <c r="U352" i="14"/>
  <c r="U353" i="14"/>
  <c r="U354" i="14"/>
  <c r="U355" i="14"/>
  <c r="U356" i="14"/>
  <c r="U357" i="14"/>
  <c r="U358" i="14"/>
  <c r="U359" i="14"/>
  <c r="U360" i="14"/>
  <c r="U361" i="14"/>
  <c r="U362" i="14"/>
  <c r="U363" i="14"/>
  <c r="U364" i="14"/>
  <c r="U365" i="14"/>
  <c r="U366" i="14"/>
  <c r="U367" i="14"/>
  <c r="U368" i="14"/>
  <c r="U369" i="14"/>
  <c r="U370" i="14"/>
  <c r="U371" i="14"/>
  <c r="U372" i="14"/>
  <c r="U373" i="14"/>
  <c r="U374" i="14"/>
  <c r="U375" i="14"/>
  <c r="U376" i="14"/>
  <c r="U377" i="14"/>
  <c r="U378" i="14"/>
  <c r="U379" i="14"/>
  <c r="U380" i="14"/>
  <c r="U381" i="14"/>
  <c r="U382" i="14"/>
  <c r="U383" i="14"/>
  <c r="U384" i="14"/>
  <c r="U385" i="14"/>
  <c r="U386" i="14"/>
  <c r="U387" i="14"/>
  <c r="U388" i="14"/>
  <c r="U389" i="14"/>
  <c r="U390" i="14"/>
  <c r="U391" i="14"/>
  <c r="U392" i="14"/>
  <c r="U393" i="14"/>
  <c r="U394" i="14"/>
  <c r="U395" i="14"/>
  <c r="U396" i="14"/>
  <c r="U397" i="14"/>
  <c r="U398" i="14"/>
  <c r="U399" i="14"/>
  <c r="U400" i="14"/>
  <c r="U401" i="14"/>
  <c r="U402" i="14"/>
  <c r="U403" i="14"/>
  <c r="U404" i="14"/>
  <c r="U405" i="14"/>
  <c r="U406" i="14"/>
  <c r="U407" i="14"/>
  <c r="U408" i="14"/>
  <c r="U409" i="14"/>
  <c r="U410" i="14"/>
  <c r="U411" i="14"/>
  <c r="U412" i="14"/>
  <c r="U413" i="14"/>
  <c r="U414" i="14"/>
  <c r="U415" i="14"/>
  <c r="U416" i="14"/>
  <c r="U417" i="14"/>
  <c r="U418" i="14"/>
  <c r="U419" i="14"/>
  <c r="U420" i="14"/>
  <c r="U421" i="14"/>
  <c r="U422" i="14"/>
  <c r="U423" i="14"/>
  <c r="U424" i="14"/>
  <c r="U425" i="14"/>
  <c r="U426" i="14"/>
  <c r="U427" i="14"/>
  <c r="U428" i="14"/>
  <c r="U429" i="14"/>
  <c r="U430" i="14"/>
  <c r="U431" i="14"/>
  <c r="U432" i="14"/>
  <c r="U433" i="14"/>
  <c r="U434" i="14"/>
  <c r="U435" i="14"/>
  <c r="U436" i="14"/>
  <c r="U437" i="14"/>
  <c r="U438" i="14"/>
  <c r="U439" i="14"/>
  <c r="U440" i="14"/>
  <c r="U441" i="14"/>
  <c r="U442" i="14"/>
  <c r="U443" i="14"/>
  <c r="U444" i="14"/>
  <c r="U445" i="14"/>
  <c r="U446" i="14"/>
  <c r="U447" i="14"/>
  <c r="U448" i="14"/>
  <c r="U449" i="14"/>
  <c r="U450" i="14"/>
  <c r="U451" i="14"/>
  <c r="U452" i="14"/>
  <c r="U453" i="14"/>
  <c r="U454" i="14"/>
  <c r="U455" i="14"/>
  <c r="U456" i="14"/>
  <c r="U457" i="14"/>
  <c r="U458" i="14"/>
  <c r="U459" i="14"/>
  <c r="U460" i="14"/>
  <c r="U461" i="14"/>
  <c r="U462" i="14"/>
  <c r="U463" i="14"/>
  <c r="U464" i="14"/>
  <c r="U465" i="14"/>
  <c r="U466" i="14"/>
  <c r="U467" i="14"/>
  <c r="U468" i="14"/>
  <c r="U469" i="14"/>
  <c r="U470" i="14"/>
  <c r="U471" i="14"/>
  <c r="U472" i="14"/>
  <c r="U473" i="14"/>
  <c r="U474" i="14"/>
  <c r="U475" i="14"/>
  <c r="U476" i="14"/>
  <c r="U477" i="14"/>
  <c r="U478" i="14"/>
  <c r="U479" i="14"/>
  <c r="U480" i="14"/>
  <c r="U481" i="14"/>
  <c r="U482" i="14"/>
  <c r="U483" i="14"/>
  <c r="U484" i="14"/>
  <c r="U485" i="14"/>
  <c r="U486" i="14"/>
  <c r="U487" i="14"/>
  <c r="U488" i="14"/>
  <c r="U489" i="14"/>
  <c r="U490" i="14"/>
  <c r="U491" i="14"/>
  <c r="U492" i="14"/>
  <c r="U493" i="14"/>
  <c r="U494" i="14"/>
  <c r="U495" i="14"/>
  <c r="U496" i="14"/>
  <c r="U497" i="14"/>
  <c r="U498" i="14"/>
  <c r="U499" i="14"/>
  <c r="U500" i="14"/>
  <c r="U501" i="14"/>
  <c r="U502" i="14"/>
  <c r="U503" i="14"/>
  <c r="U504" i="14"/>
  <c r="U505" i="14"/>
  <c r="U506" i="14"/>
  <c r="U507" i="14"/>
  <c r="U508" i="14"/>
  <c r="U509" i="14"/>
  <c r="U510" i="14"/>
  <c r="U511" i="14"/>
  <c r="U512" i="14"/>
  <c r="U513" i="14"/>
  <c r="U514" i="14"/>
  <c r="U515" i="14"/>
  <c r="U516" i="14"/>
  <c r="U517" i="14"/>
  <c r="U518" i="14"/>
  <c r="U519" i="14"/>
  <c r="U520" i="14"/>
  <c r="U521" i="14"/>
  <c r="U522" i="14"/>
  <c r="U523" i="14"/>
  <c r="U524" i="14"/>
  <c r="U525" i="14"/>
  <c r="U526" i="14"/>
  <c r="U527" i="14"/>
  <c r="U528" i="14"/>
  <c r="U529" i="14"/>
  <c r="U530" i="14"/>
  <c r="U531" i="14"/>
  <c r="U532" i="14"/>
  <c r="U533" i="14"/>
  <c r="U534" i="14"/>
  <c r="U535" i="14"/>
  <c r="U536" i="14"/>
  <c r="U537" i="14"/>
  <c r="U538" i="14"/>
  <c r="U539" i="14"/>
  <c r="U540" i="14"/>
  <c r="U541" i="14"/>
  <c r="U542" i="14"/>
  <c r="U543" i="14"/>
  <c r="U544" i="14"/>
  <c r="U545" i="14"/>
  <c r="U546" i="14"/>
  <c r="U547" i="14"/>
  <c r="U548" i="14"/>
  <c r="U549" i="14"/>
  <c r="U550" i="14"/>
  <c r="U551" i="14"/>
  <c r="U552" i="14"/>
  <c r="U553" i="14"/>
  <c r="U554" i="14"/>
  <c r="U555" i="14"/>
  <c r="U556" i="14"/>
  <c r="U557" i="14"/>
  <c r="U558" i="14"/>
  <c r="U559" i="14"/>
  <c r="U560" i="14"/>
  <c r="U561" i="14"/>
  <c r="U562" i="14"/>
  <c r="U563" i="14"/>
  <c r="U564" i="14"/>
  <c r="U565" i="14"/>
  <c r="U566" i="14"/>
  <c r="U567" i="14"/>
  <c r="U568" i="14"/>
  <c r="U569" i="14"/>
  <c r="U570" i="14"/>
  <c r="U571" i="14"/>
  <c r="U572" i="14"/>
  <c r="U573" i="14"/>
  <c r="U574" i="14"/>
  <c r="U575" i="14"/>
  <c r="U576" i="14"/>
  <c r="U577" i="14"/>
  <c r="U578" i="14"/>
  <c r="U579" i="14"/>
  <c r="U580" i="14"/>
  <c r="U581" i="14"/>
  <c r="U582" i="14"/>
  <c r="U583" i="14"/>
  <c r="U584" i="14"/>
  <c r="U585" i="14"/>
  <c r="U586" i="14"/>
  <c r="U587" i="14"/>
  <c r="U588" i="14"/>
  <c r="U589" i="14"/>
  <c r="U590" i="14"/>
  <c r="U591" i="14"/>
  <c r="U592" i="14"/>
  <c r="U593" i="14"/>
  <c r="U594" i="14"/>
  <c r="U595" i="14"/>
  <c r="U596" i="14"/>
  <c r="U597" i="14"/>
  <c r="U598" i="14"/>
  <c r="U599" i="14"/>
  <c r="U600" i="14"/>
  <c r="U601" i="14"/>
  <c r="U602" i="14"/>
  <c r="U603" i="14"/>
  <c r="U604" i="14"/>
  <c r="U605" i="14"/>
  <c r="U606" i="14"/>
  <c r="U607" i="14"/>
  <c r="U608" i="14"/>
  <c r="U609" i="14"/>
  <c r="U610" i="14"/>
  <c r="U611" i="14"/>
  <c r="U612" i="14"/>
  <c r="U613" i="14"/>
  <c r="U614" i="14"/>
  <c r="U615" i="14"/>
  <c r="U616" i="14"/>
  <c r="U617" i="14"/>
  <c r="U618" i="14"/>
  <c r="U619" i="14"/>
  <c r="U620" i="14"/>
  <c r="U621" i="14"/>
  <c r="U622" i="14"/>
  <c r="U623" i="14"/>
  <c r="U624" i="14"/>
  <c r="U625" i="14"/>
  <c r="U626" i="14"/>
  <c r="U627" i="14"/>
  <c r="U628" i="14"/>
  <c r="U629" i="14"/>
  <c r="U630" i="14"/>
  <c r="U631" i="14"/>
  <c r="U632" i="14"/>
  <c r="U633" i="14"/>
  <c r="U634" i="14"/>
  <c r="U635" i="14"/>
  <c r="U636" i="14"/>
  <c r="U637" i="14"/>
  <c r="U638" i="14"/>
  <c r="U639" i="14"/>
  <c r="U640" i="14"/>
  <c r="U641" i="14"/>
  <c r="U642" i="14"/>
  <c r="U643" i="14"/>
  <c r="U644" i="14"/>
  <c r="U645" i="14"/>
  <c r="U646" i="14"/>
  <c r="U647" i="14"/>
  <c r="U648" i="14"/>
  <c r="U649" i="14"/>
  <c r="U650" i="14"/>
  <c r="U651" i="14"/>
  <c r="U652" i="14"/>
  <c r="U653" i="14"/>
  <c r="U654" i="14"/>
  <c r="U655" i="14"/>
  <c r="U656" i="14"/>
  <c r="U657" i="14"/>
  <c r="U658" i="14"/>
  <c r="U659" i="14"/>
  <c r="U660" i="14"/>
  <c r="U661" i="14"/>
  <c r="U662" i="14"/>
  <c r="U663" i="14"/>
  <c r="U664" i="14"/>
  <c r="U665" i="14"/>
  <c r="U666" i="14"/>
  <c r="U667" i="14"/>
  <c r="U668" i="14"/>
  <c r="U669" i="14"/>
  <c r="U670" i="14"/>
  <c r="U671" i="14"/>
  <c r="U672" i="14"/>
  <c r="U673" i="14"/>
  <c r="U674" i="14"/>
  <c r="U675" i="14"/>
  <c r="U676" i="14"/>
  <c r="U677" i="14"/>
  <c r="U678" i="14"/>
  <c r="U679" i="14"/>
  <c r="U680" i="14"/>
  <c r="U681" i="14"/>
  <c r="U682" i="14"/>
  <c r="U683" i="14"/>
  <c r="U684" i="14"/>
  <c r="U685" i="14"/>
  <c r="U686" i="14"/>
  <c r="U687" i="14"/>
  <c r="U688" i="14"/>
  <c r="U689" i="14"/>
  <c r="U690" i="14"/>
  <c r="U691" i="14"/>
  <c r="U692" i="14"/>
  <c r="U693" i="14"/>
  <c r="U694" i="14"/>
  <c r="U695" i="14"/>
  <c r="U696" i="14"/>
  <c r="U697" i="14"/>
  <c r="U698" i="14"/>
  <c r="U699" i="14"/>
  <c r="U700" i="14"/>
  <c r="U701" i="14"/>
  <c r="U702" i="14"/>
  <c r="U703" i="14"/>
  <c r="U704" i="14"/>
  <c r="U705" i="14"/>
  <c r="U706" i="14"/>
  <c r="U707" i="14"/>
  <c r="U708" i="14"/>
  <c r="U709" i="14"/>
  <c r="U710" i="14"/>
  <c r="U711" i="14"/>
  <c r="U712" i="14"/>
  <c r="U713" i="14"/>
  <c r="U714" i="14"/>
  <c r="U715" i="14"/>
  <c r="U716" i="14"/>
  <c r="U717" i="14"/>
  <c r="U718" i="14"/>
  <c r="U719" i="14"/>
  <c r="U720" i="14"/>
  <c r="U721" i="14"/>
  <c r="U722" i="14"/>
  <c r="U723" i="14"/>
  <c r="U724" i="14"/>
  <c r="U725" i="14"/>
  <c r="U726" i="14"/>
  <c r="U727" i="14"/>
  <c r="U728" i="14"/>
  <c r="U729" i="14"/>
  <c r="U730" i="14"/>
  <c r="U731" i="14"/>
  <c r="U732" i="14"/>
  <c r="U733" i="14"/>
  <c r="U734" i="14"/>
  <c r="U735" i="14"/>
  <c r="U736" i="14"/>
  <c r="U737" i="14"/>
  <c r="U738" i="14"/>
  <c r="U739" i="14"/>
  <c r="U740" i="14"/>
  <c r="U741" i="14"/>
  <c r="U742" i="14"/>
  <c r="U743" i="14"/>
  <c r="U744" i="14"/>
  <c r="U745" i="14"/>
  <c r="U746" i="14"/>
  <c r="U747" i="14"/>
  <c r="U748" i="14"/>
  <c r="U749" i="14"/>
  <c r="U750" i="14"/>
  <c r="U751" i="14"/>
  <c r="U752" i="14"/>
  <c r="U753" i="14"/>
  <c r="U754" i="14"/>
  <c r="U755" i="14"/>
  <c r="U756" i="14"/>
  <c r="U757" i="14"/>
  <c r="U758" i="14"/>
  <c r="U759" i="14"/>
  <c r="U760" i="14"/>
  <c r="U761" i="14"/>
  <c r="U762" i="14"/>
  <c r="U763" i="14"/>
  <c r="U764" i="14"/>
  <c r="U765" i="14"/>
  <c r="U766" i="14"/>
  <c r="U767" i="14"/>
  <c r="U768" i="14"/>
  <c r="U769" i="14"/>
  <c r="U770" i="14"/>
  <c r="U771" i="14"/>
  <c r="U772" i="14"/>
  <c r="U773" i="14"/>
  <c r="U774" i="14"/>
  <c r="U775" i="14"/>
  <c r="U776" i="14"/>
  <c r="U777" i="14"/>
  <c r="U778" i="14"/>
  <c r="U779" i="14"/>
  <c r="U780" i="14"/>
  <c r="U781" i="14"/>
  <c r="U782" i="14"/>
  <c r="U783" i="14"/>
  <c r="U784" i="14"/>
  <c r="U785" i="14"/>
  <c r="U786" i="14"/>
  <c r="U787" i="14"/>
  <c r="U788" i="14"/>
  <c r="U789" i="14"/>
  <c r="U790" i="14"/>
  <c r="U791" i="14"/>
  <c r="U792" i="14"/>
  <c r="U793" i="14"/>
  <c r="U794" i="14"/>
  <c r="U795" i="14"/>
  <c r="U796" i="14"/>
  <c r="U797" i="14"/>
  <c r="U798" i="14"/>
  <c r="U799" i="14"/>
  <c r="U800" i="14"/>
  <c r="U801" i="14"/>
  <c r="U802" i="14"/>
  <c r="U803" i="14"/>
  <c r="U804" i="14"/>
  <c r="U805" i="14"/>
  <c r="U806" i="14"/>
  <c r="U807" i="14"/>
  <c r="U808" i="14"/>
  <c r="U809" i="14"/>
  <c r="U810" i="14"/>
  <c r="U811" i="14"/>
  <c r="U812" i="14"/>
  <c r="U813" i="14"/>
  <c r="U814" i="14"/>
  <c r="U815" i="14"/>
  <c r="U816" i="14"/>
  <c r="U817" i="14"/>
  <c r="U818" i="14"/>
  <c r="U819" i="14"/>
  <c r="U820" i="14"/>
  <c r="U821" i="14"/>
  <c r="U822" i="14"/>
  <c r="U823" i="14"/>
  <c r="U824" i="14"/>
  <c r="U825" i="14"/>
  <c r="U826" i="14"/>
  <c r="U827" i="14"/>
  <c r="U828" i="14"/>
  <c r="U829" i="14"/>
  <c r="U830" i="14"/>
  <c r="U831" i="14"/>
  <c r="U832" i="14"/>
  <c r="U833" i="14"/>
  <c r="U834" i="14"/>
  <c r="U835" i="14"/>
  <c r="U836" i="14"/>
  <c r="U837" i="14"/>
  <c r="U838" i="14"/>
  <c r="U839" i="14"/>
  <c r="U840" i="14"/>
  <c r="U841" i="14"/>
  <c r="U842" i="14"/>
  <c r="U843" i="14"/>
  <c r="U844" i="14"/>
  <c r="U845" i="14"/>
  <c r="U846" i="14"/>
  <c r="U847" i="14"/>
  <c r="U848" i="14"/>
  <c r="U849" i="14"/>
  <c r="U850" i="14"/>
  <c r="U851" i="14"/>
  <c r="U852" i="14"/>
  <c r="U853" i="14"/>
  <c r="U854" i="14"/>
  <c r="U855" i="14"/>
  <c r="U856" i="14"/>
  <c r="U857" i="14"/>
  <c r="U858" i="14"/>
  <c r="U859" i="14"/>
  <c r="U860" i="14"/>
  <c r="U861" i="14"/>
  <c r="U862" i="14"/>
  <c r="U863" i="14"/>
  <c r="U864" i="14"/>
  <c r="U865" i="14"/>
  <c r="U866" i="14"/>
  <c r="U867" i="14"/>
  <c r="U868" i="14"/>
  <c r="U869" i="14"/>
  <c r="U870" i="14"/>
  <c r="U871" i="14"/>
  <c r="U872" i="14"/>
  <c r="U873" i="14"/>
  <c r="U874" i="14"/>
  <c r="U875" i="14"/>
  <c r="U876" i="14"/>
  <c r="U877" i="14"/>
  <c r="U878" i="14"/>
  <c r="U879" i="14"/>
  <c r="U880" i="14"/>
  <c r="U881" i="14"/>
  <c r="U882" i="14"/>
  <c r="U883" i="14"/>
  <c r="U884" i="14"/>
  <c r="U885" i="14"/>
  <c r="U886" i="14"/>
  <c r="U887" i="14"/>
  <c r="U888" i="14"/>
  <c r="U889" i="14"/>
  <c r="U890" i="14"/>
  <c r="U891" i="14"/>
  <c r="U892" i="14"/>
  <c r="U893" i="14"/>
  <c r="U894" i="14"/>
  <c r="U895" i="14"/>
  <c r="U896" i="14"/>
  <c r="U897" i="14"/>
  <c r="U898" i="14"/>
  <c r="U899" i="14"/>
  <c r="U900" i="14"/>
  <c r="U901" i="14"/>
  <c r="U902" i="14"/>
  <c r="U903" i="14"/>
  <c r="U904" i="14"/>
  <c r="U905" i="14"/>
  <c r="U906" i="14"/>
  <c r="U907" i="14"/>
  <c r="U908" i="14"/>
  <c r="U909" i="14"/>
  <c r="U910" i="14"/>
  <c r="U911" i="14"/>
  <c r="U912" i="14"/>
  <c r="U913" i="14"/>
  <c r="U914" i="14"/>
  <c r="U915" i="14"/>
  <c r="U916" i="14"/>
  <c r="U917" i="14"/>
  <c r="U918" i="14"/>
  <c r="U919" i="14"/>
  <c r="U920" i="14"/>
  <c r="U921" i="14"/>
  <c r="U922" i="14"/>
  <c r="U923" i="14"/>
  <c r="U924" i="14"/>
  <c r="U925" i="14"/>
  <c r="U926" i="14"/>
  <c r="U927" i="14"/>
  <c r="U928" i="14"/>
  <c r="U929" i="14"/>
  <c r="U930" i="14"/>
  <c r="U931" i="14"/>
  <c r="U932" i="14"/>
  <c r="U933" i="14"/>
  <c r="U934" i="14"/>
  <c r="U935" i="14"/>
  <c r="U936" i="14"/>
  <c r="U937" i="14"/>
  <c r="U938" i="14"/>
  <c r="U939" i="14"/>
  <c r="U940" i="14"/>
  <c r="U941" i="14"/>
  <c r="U942" i="14"/>
  <c r="U943" i="14"/>
  <c r="U944" i="14"/>
  <c r="U945" i="14"/>
  <c r="U946" i="14"/>
  <c r="U947" i="14"/>
  <c r="U948" i="14"/>
  <c r="U949" i="14"/>
  <c r="U950" i="14"/>
  <c r="U951" i="14"/>
  <c r="U952" i="14"/>
  <c r="U953" i="14"/>
  <c r="U954" i="14"/>
  <c r="U955" i="14"/>
  <c r="U956" i="14"/>
  <c r="U957" i="14"/>
  <c r="U958" i="14"/>
  <c r="U959" i="14"/>
  <c r="U960" i="14"/>
  <c r="U961" i="14"/>
  <c r="U962" i="14"/>
  <c r="U963" i="14"/>
  <c r="U964" i="14"/>
  <c r="U965" i="14"/>
  <c r="U966" i="14"/>
  <c r="U967" i="14"/>
  <c r="U968" i="14"/>
  <c r="U969" i="14"/>
  <c r="U970" i="14"/>
  <c r="U971" i="14"/>
  <c r="U972" i="14"/>
  <c r="U973" i="14"/>
  <c r="U974" i="14"/>
  <c r="U975" i="14"/>
  <c r="U976" i="14"/>
  <c r="U977" i="14"/>
  <c r="U978" i="14"/>
  <c r="U979" i="14"/>
  <c r="U980" i="14"/>
  <c r="U981" i="14"/>
  <c r="U982" i="14"/>
  <c r="U983" i="14"/>
  <c r="U984" i="14"/>
  <c r="U985" i="14"/>
  <c r="U986" i="14"/>
  <c r="U987" i="14"/>
  <c r="U988" i="14"/>
  <c r="U989" i="14"/>
  <c r="U990" i="14"/>
  <c r="U991" i="14"/>
  <c r="U992" i="14"/>
  <c r="U993" i="14"/>
  <c r="U994" i="14"/>
  <c r="U995" i="14"/>
  <c r="U996" i="14"/>
  <c r="U997" i="14"/>
  <c r="U998" i="14"/>
  <c r="U999" i="14"/>
  <c r="U1000" i="14"/>
  <c r="U1001" i="14"/>
  <c r="U1002" i="14"/>
  <c r="U1003" i="14"/>
  <c r="U1004" i="14"/>
  <c r="U1005" i="14"/>
  <c r="U1006" i="14"/>
  <c r="U1007" i="14"/>
  <c r="U1008" i="14"/>
  <c r="U1009" i="14"/>
  <c r="U1010" i="14"/>
  <c r="U1011" i="14"/>
  <c r="U1012" i="14"/>
  <c r="U1013" i="14"/>
  <c r="U1014" i="14"/>
  <c r="U1015" i="14"/>
  <c r="U1016" i="14"/>
  <c r="U1017" i="14"/>
  <c r="U1018" i="14"/>
  <c r="U1019" i="14"/>
  <c r="U1020" i="14"/>
  <c r="U1021" i="14"/>
  <c r="U1022" i="14"/>
  <c r="U1023" i="14"/>
  <c r="U1024" i="14"/>
  <c r="U1025" i="14"/>
  <c r="U1026" i="14"/>
  <c r="U1027" i="14"/>
  <c r="U1028" i="14"/>
  <c r="U1029" i="14"/>
  <c r="U1030" i="14"/>
  <c r="U1031" i="14"/>
  <c r="U1032" i="14"/>
  <c r="U1033" i="14"/>
  <c r="U1034" i="14"/>
  <c r="U1035" i="14"/>
  <c r="U1036" i="14"/>
  <c r="U1037" i="14"/>
  <c r="U1038" i="14"/>
  <c r="U1039" i="14"/>
  <c r="U1040" i="14"/>
  <c r="U1041" i="14"/>
  <c r="U1042" i="14"/>
  <c r="U1043" i="14"/>
  <c r="U1044" i="14"/>
  <c r="U1045" i="14"/>
  <c r="U1046" i="14"/>
  <c r="U1047" i="14"/>
  <c r="U1048" i="14"/>
  <c r="U1049" i="14"/>
  <c r="U1050" i="14"/>
  <c r="U1051" i="14"/>
  <c r="U1052" i="14"/>
  <c r="U1053" i="14"/>
  <c r="U1054" i="14"/>
  <c r="U1055" i="14"/>
  <c r="U1056" i="14"/>
  <c r="U1057" i="14"/>
  <c r="U1058" i="14"/>
  <c r="U1059" i="14"/>
  <c r="U1060" i="14"/>
  <c r="U1061" i="14"/>
  <c r="U1062" i="14"/>
  <c r="U1063" i="14"/>
  <c r="U1064" i="14"/>
  <c r="U1065" i="14"/>
  <c r="U1066" i="14"/>
  <c r="U1067" i="14"/>
  <c r="U1068" i="14"/>
  <c r="U1069" i="14"/>
  <c r="U1070" i="14"/>
  <c r="U1071" i="14"/>
  <c r="U1072" i="14"/>
  <c r="U1073" i="14"/>
  <c r="U1074" i="14"/>
  <c r="U1075" i="14"/>
  <c r="U1076" i="14"/>
  <c r="U1077" i="14"/>
  <c r="U1078" i="14"/>
  <c r="U1079" i="14"/>
  <c r="U1080" i="14"/>
  <c r="U1081" i="14"/>
  <c r="U1082" i="14"/>
  <c r="U1083" i="14"/>
  <c r="U1084" i="14"/>
  <c r="U1085" i="14"/>
  <c r="U1086" i="14"/>
  <c r="U1087" i="14"/>
  <c r="U1088" i="14"/>
  <c r="U1089" i="14"/>
  <c r="U1090" i="14"/>
  <c r="U1091" i="14"/>
  <c r="U1092" i="14"/>
  <c r="U1093" i="14"/>
  <c r="U1094" i="14"/>
  <c r="U1095" i="14"/>
  <c r="U1096" i="14"/>
  <c r="U1097" i="14"/>
  <c r="U1098" i="14"/>
  <c r="U1099" i="14"/>
  <c r="U1100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V382" i="14"/>
  <c r="V383" i="14"/>
  <c r="V384" i="14"/>
  <c r="V385" i="14"/>
  <c r="V386" i="14"/>
  <c r="V387" i="14"/>
  <c r="V388" i="14"/>
  <c r="V389" i="14"/>
  <c r="V390" i="14"/>
  <c r="V391" i="14"/>
  <c r="V392" i="14"/>
  <c r="V393" i="14"/>
  <c r="V394" i="14"/>
  <c r="V395" i="14"/>
  <c r="V396" i="14"/>
  <c r="V397" i="14"/>
  <c r="V398" i="14"/>
  <c r="V399" i="14"/>
  <c r="V400" i="14"/>
  <c r="V401" i="14"/>
  <c r="V402" i="14"/>
  <c r="V403" i="14"/>
  <c r="V404" i="14"/>
  <c r="V405" i="14"/>
  <c r="V406" i="14"/>
  <c r="V407" i="14"/>
  <c r="V408" i="14"/>
  <c r="V409" i="14"/>
  <c r="V410" i="14"/>
  <c r="V411" i="14"/>
  <c r="V412" i="14"/>
  <c r="V413" i="14"/>
  <c r="V414" i="14"/>
  <c r="V415" i="14"/>
  <c r="V416" i="14"/>
  <c r="V417" i="14"/>
  <c r="V418" i="14"/>
  <c r="V41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6" i="14"/>
  <c r="V467" i="14"/>
  <c r="V468" i="14"/>
  <c r="V469" i="14"/>
  <c r="V470" i="14"/>
  <c r="V471" i="14"/>
  <c r="V472" i="14"/>
  <c r="V473" i="14"/>
  <c r="V474" i="14"/>
  <c r="V475" i="14"/>
  <c r="V476" i="14"/>
  <c r="V477" i="14"/>
  <c r="V478" i="14"/>
  <c r="V479" i="14"/>
  <c r="V480" i="14"/>
  <c r="V481" i="14"/>
  <c r="V482" i="14"/>
  <c r="V483" i="14"/>
  <c r="V484" i="14"/>
  <c r="V485" i="14"/>
  <c r="V486" i="14"/>
  <c r="V487" i="14"/>
  <c r="V488" i="14"/>
  <c r="V489" i="14"/>
  <c r="V490" i="14"/>
  <c r="V491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V504" i="14"/>
  <c r="V505" i="14"/>
  <c r="V506" i="14"/>
  <c r="V507" i="14"/>
  <c r="V508" i="14"/>
  <c r="V509" i="14"/>
  <c r="V510" i="14"/>
  <c r="V511" i="14"/>
  <c r="V512" i="14"/>
  <c r="V513" i="14"/>
  <c r="V514" i="14"/>
  <c r="V515" i="14"/>
  <c r="V516" i="14"/>
  <c r="V517" i="14"/>
  <c r="V518" i="14"/>
  <c r="V519" i="14"/>
  <c r="V520" i="14"/>
  <c r="V521" i="14"/>
  <c r="V522" i="14"/>
  <c r="V523" i="14"/>
  <c r="V524" i="14"/>
  <c r="V525" i="14"/>
  <c r="V526" i="14"/>
  <c r="V527" i="14"/>
  <c r="V528" i="14"/>
  <c r="V529" i="14"/>
  <c r="V530" i="14"/>
  <c r="V531" i="14"/>
  <c r="V532" i="14"/>
  <c r="V533" i="14"/>
  <c r="V534" i="14"/>
  <c r="V535" i="14"/>
  <c r="V536" i="14"/>
  <c r="V537" i="14"/>
  <c r="V538" i="14"/>
  <c r="V539" i="14"/>
  <c r="V540" i="14"/>
  <c r="V541" i="14"/>
  <c r="V542" i="14"/>
  <c r="V543" i="14"/>
  <c r="V544" i="14"/>
  <c r="V545" i="14"/>
  <c r="V546" i="14"/>
  <c r="V547" i="14"/>
  <c r="V548" i="14"/>
  <c r="V549" i="14"/>
  <c r="V550" i="14"/>
  <c r="V551" i="14"/>
  <c r="V552" i="14"/>
  <c r="V553" i="14"/>
  <c r="V554" i="14"/>
  <c r="V555" i="14"/>
  <c r="V556" i="14"/>
  <c r="V557" i="14"/>
  <c r="V558" i="14"/>
  <c r="V559" i="14"/>
  <c r="V560" i="14"/>
  <c r="V561" i="14"/>
  <c r="V562" i="14"/>
  <c r="V563" i="14"/>
  <c r="V564" i="14"/>
  <c r="V565" i="14"/>
  <c r="V566" i="14"/>
  <c r="V567" i="14"/>
  <c r="V568" i="14"/>
  <c r="V569" i="14"/>
  <c r="V570" i="14"/>
  <c r="V571" i="14"/>
  <c r="V572" i="14"/>
  <c r="V573" i="14"/>
  <c r="V574" i="14"/>
  <c r="V575" i="14"/>
  <c r="V576" i="14"/>
  <c r="V577" i="14"/>
  <c r="V578" i="14"/>
  <c r="V579" i="14"/>
  <c r="V580" i="14"/>
  <c r="V581" i="14"/>
  <c r="V582" i="14"/>
  <c r="V583" i="14"/>
  <c r="V584" i="14"/>
  <c r="V585" i="14"/>
  <c r="V586" i="14"/>
  <c r="V587" i="14"/>
  <c r="V588" i="14"/>
  <c r="V589" i="14"/>
  <c r="V590" i="14"/>
  <c r="V591" i="14"/>
  <c r="V592" i="14"/>
  <c r="V593" i="14"/>
  <c r="V594" i="14"/>
  <c r="V595" i="14"/>
  <c r="V596" i="14"/>
  <c r="V597" i="14"/>
  <c r="V598" i="14"/>
  <c r="V599" i="14"/>
  <c r="V600" i="14"/>
  <c r="V601" i="14"/>
  <c r="V602" i="14"/>
  <c r="V603" i="14"/>
  <c r="V604" i="14"/>
  <c r="V605" i="14"/>
  <c r="V606" i="14"/>
  <c r="V607" i="14"/>
  <c r="V608" i="14"/>
  <c r="V609" i="14"/>
  <c r="V610" i="14"/>
  <c r="V611" i="14"/>
  <c r="V612" i="14"/>
  <c r="V613" i="14"/>
  <c r="V614" i="14"/>
  <c r="V615" i="14"/>
  <c r="V616" i="14"/>
  <c r="V617" i="14"/>
  <c r="V618" i="14"/>
  <c r="V619" i="14"/>
  <c r="V620" i="14"/>
  <c r="V621" i="14"/>
  <c r="V622" i="14"/>
  <c r="V623" i="14"/>
  <c r="V624" i="14"/>
  <c r="V625" i="14"/>
  <c r="V626" i="14"/>
  <c r="V627" i="14"/>
  <c r="V628" i="14"/>
  <c r="V629" i="14"/>
  <c r="V630" i="14"/>
  <c r="V631" i="14"/>
  <c r="V632" i="14"/>
  <c r="V633" i="14"/>
  <c r="V634" i="14"/>
  <c r="V635" i="14"/>
  <c r="V636" i="14"/>
  <c r="V637" i="14"/>
  <c r="V638" i="14"/>
  <c r="V639" i="14"/>
  <c r="V640" i="14"/>
  <c r="V641" i="14"/>
  <c r="V642" i="14"/>
  <c r="V643" i="14"/>
  <c r="V644" i="14"/>
  <c r="V645" i="14"/>
  <c r="V646" i="14"/>
  <c r="V647" i="14"/>
  <c r="V648" i="14"/>
  <c r="V649" i="14"/>
  <c r="V650" i="14"/>
  <c r="V651" i="14"/>
  <c r="V652" i="14"/>
  <c r="V653" i="14"/>
  <c r="V654" i="14"/>
  <c r="V655" i="14"/>
  <c r="V656" i="14"/>
  <c r="V657" i="14"/>
  <c r="V658" i="14"/>
  <c r="V659" i="14"/>
  <c r="V660" i="14"/>
  <c r="V661" i="14"/>
  <c r="V662" i="14"/>
  <c r="V663" i="14"/>
  <c r="V664" i="14"/>
  <c r="V665" i="14"/>
  <c r="V666" i="14"/>
  <c r="V667" i="14"/>
  <c r="V668" i="14"/>
  <c r="V669" i="14"/>
  <c r="V670" i="14"/>
  <c r="V671" i="14"/>
  <c r="V672" i="14"/>
  <c r="V673" i="14"/>
  <c r="V674" i="14"/>
  <c r="V675" i="14"/>
  <c r="V676" i="14"/>
  <c r="V677" i="14"/>
  <c r="V678" i="14"/>
  <c r="V679" i="14"/>
  <c r="V680" i="14"/>
  <c r="V681" i="14"/>
  <c r="V682" i="14"/>
  <c r="V683" i="14"/>
  <c r="V684" i="14"/>
  <c r="V685" i="14"/>
  <c r="V686" i="14"/>
  <c r="V687" i="14"/>
  <c r="V688" i="14"/>
  <c r="V689" i="14"/>
  <c r="V690" i="14"/>
  <c r="V691" i="14"/>
  <c r="V692" i="14"/>
  <c r="V693" i="14"/>
  <c r="V694" i="14"/>
  <c r="V695" i="14"/>
  <c r="V696" i="14"/>
  <c r="V697" i="14"/>
  <c r="V698" i="14"/>
  <c r="V699" i="14"/>
  <c r="V700" i="14"/>
  <c r="V701" i="14"/>
  <c r="V702" i="14"/>
  <c r="V703" i="14"/>
  <c r="V704" i="14"/>
  <c r="V705" i="14"/>
  <c r="V706" i="14"/>
  <c r="V707" i="14"/>
  <c r="V708" i="14"/>
  <c r="V709" i="14"/>
  <c r="V710" i="14"/>
  <c r="V711" i="14"/>
  <c r="V712" i="14"/>
  <c r="V713" i="14"/>
  <c r="V714" i="14"/>
  <c r="V715" i="14"/>
  <c r="V716" i="14"/>
  <c r="V717" i="14"/>
  <c r="V718" i="14"/>
  <c r="V719" i="14"/>
  <c r="V720" i="14"/>
  <c r="V721" i="14"/>
  <c r="V722" i="14"/>
  <c r="V723" i="14"/>
  <c r="V724" i="14"/>
  <c r="V725" i="14"/>
  <c r="V726" i="14"/>
  <c r="V727" i="14"/>
  <c r="V728" i="14"/>
  <c r="V729" i="14"/>
  <c r="V730" i="14"/>
  <c r="V731" i="14"/>
  <c r="V732" i="14"/>
  <c r="V733" i="14"/>
  <c r="V734" i="14"/>
  <c r="V735" i="14"/>
  <c r="V736" i="14"/>
  <c r="V737" i="14"/>
  <c r="V738" i="14"/>
  <c r="V739" i="14"/>
  <c r="V740" i="14"/>
  <c r="V741" i="14"/>
  <c r="V742" i="14"/>
  <c r="V743" i="14"/>
  <c r="V744" i="14"/>
  <c r="V745" i="14"/>
  <c r="V746" i="14"/>
  <c r="V747" i="14"/>
  <c r="V748" i="14"/>
  <c r="V749" i="14"/>
  <c r="V750" i="14"/>
  <c r="V751" i="14"/>
  <c r="V752" i="14"/>
  <c r="V753" i="14"/>
  <c r="V754" i="14"/>
  <c r="V755" i="14"/>
  <c r="V756" i="14"/>
  <c r="V757" i="14"/>
  <c r="V758" i="14"/>
  <c r="V759" i="14"/>
  <c r="V760" i="14"/>
  <c r="V761" i="14"/>
  <c r="V762" i="14"/>
  <c r="V763" i="14"/>
  <c r="V764" i="14"/>
  <c r="V765" i="14"/>
  <c r="V766" i="14"/>
  <c r="V767" i="14"/>
  <c r="V768" i="14"/>
  <c r="V769" i="14"/>
  <c r="V770" i="14"/>
  <c r="V771" i="14"/>
  <c r="V772" i="14"/>
  <c r="V773" i="14"/>
  <c r="V774" i="14"/>
  <c r="V775" i="14"/>
  <c r="V776" i="14"/>
  <c r="V777" i="14"/>
  <c r="V778" i="14"/>
  <c r="V779" i="14"/>
  <c r="V780" i="14"/>
  <c r="V781" i="14"/>
  <c r="V782" i="14"/>
  <c r="V783" i="14"/>
  <c r="V784" i="14"/>
  <c r="V785" i="14"/>
  <c r="V786" i="14"/>
  <c r="V787" i="14"/>
  <c r="V788" i="14"/>
  <c r="V789" i="14"/>
  <c r="V790" i="14"/>
  <c r="V791" i="14"/>
  <c r="V792" i="14"/>
  <c r="V793" i="14"/>
  <c r="V794" i="14"/>
  <c r="V795" i="14"/>
  <c r="V796" i="14"/>
  <c r="V797" i="14"/>
  <c r="V798" i="14"/>
  <c r="V799" i="14"/>
  <c r="V800" i="14"/>
  <c r="V801" i="14"/>
  <c r="V802" i="14"/>
  <c r="V803" i="14"/>
  <c r="V804" i="14"/>
  <c r="V805" i="14"/>
  <c r="V806" i="14"/>
  <c r="V807" i="14"/>
  <c r="V808" i="14"/>
  <c r="V809" i="14"/>
  <c r="V810" i="14"/>
  <c r="V811" i="14"/>
  <c r="V812" i="14"/>
  <c r="V813" i="14"/>
  <c r="V814" i="14"/>
  <c r="V815" i="14"/>
  <c r="V816" i="14"/>
  <c r="V817" i="14"/>
  <c r="V818" i="14"/>
  <c r="V819" i="14"/>
  <c r="V820" i="14"/>
  <c r="V821" i="14"/>
  <c r="V822" i="14"/>
  <c r="V823" i="14"/>
  <c r="V824" i="14"/>
  <c r="V825" i="14"/>
  <c r="V826" i="14"/>
  <c r="V827" i="14"/>
  <c r="V828" i="14"/>
  <c r="V829" i="14"/>
  <c r="V830" i="14"/>
  <c r="V831" i="14"/>
  <c r="V832" i="14"/>
  <c r="V833" i="14"/>
  <c r="V834" i="14"/>
  <c r="V835" i="14"/>
  <c r="V836" i="14"/>
  <c r="V837" i="14"/>
  <c r="V838" i="14"/>
  <c r="V839" i="14"/>
  <c r="V840" i="14"/>
  <c r="V841" i="14"/>
  <c r="V842" i="14"/>
  <c r="V843" i="14"/>
  <c r="V844" i="14"/>
  <c r="V845" i="14"/>
  <c r="V846" i="14"/>
  <c r="V847" i="14"/>
  <c r="V848" i="14"/>
  <c r="V849" i="14"/>
  <c r="V850" i="14"/>
  <c r="V851" i="14"/>
  <c r="V852" i="14"/>
  <c r="V853" i="14"/>
  <c r="V854" i="14"/>
  <c r="V855" i="14"/>
  <c r="V856" i="14"/>
  <c r="V857" i="14"/>
  <c r="V858" i="14"/>
  <c r="V859" i="14"/>
  <c r="V860" i="14"/>
  <c r="V861" i="14"/>
  <c r="V862" i="14"/>
  <c r="V863" i="14"/>
  <c r="V864" i="14"/>
  <c r="V865" i="14"/>
  <c r="V866" i="14"/>
  <c r="V867" i="14"/>
  <c r="V868" i="14"/>
  <c r="V869" i="14"/>
  <c r="V870" i="14"/>
  <c r="V871" i="14"/>
  <c r="V872" i="14"/>
  <c r="V873" i="14"/>
  <c r="V874" i="14"/>
  <c r="V875" i="14"/>
  <c r="V876" i="14"/>
  <c r="V877" i="14"/>
  <c r="V878" i="14"/>
  <c r="V879" i="14"/>
  <c r="V880" i="14"/>
  <c r="V881" i="14"/>
  <c r="V882" i="14"/>
  <c r="V883" i="14"/>
  <c r="V884" i="14"/>
  <c r="V885" i="14"/>
  <c r="V886" i="14"/>
  <c r="V887" i="14"/>
  <c r="V888" i="14"/>
  <c r="V889" i="14"/>
  <c r="V890" i="14"/>
  <c r="V891" i="14"/>
  <c r="V892" i="14"/>
  <c r="V893" i="14"/>
  <c r="V894" i="14"/>
  <c r="V895" i="14"/>
  <c r="V896" i="14"/>
  <c r="V897" i="14"/>
  <c r="V898" i="14"/>
  <c r="V899" i="14"/>
  <c r="V900" i="14"/>
  <c r="V901" i="14"/>
  <c r="V902" i="14"/>
  <c r="V903" i="14"/>
  <c r="V904" i="14"/>
  <c r="V905" i="14"/>
  <c r="V906" i="14"/>
  <c r="V907" i="14"/>
  <c r="V908" i="14"/>
  <c r="V909" i="14"/>
  <c r="V910" i="14"/>
  <c r="V911" i="14"/>
  <c r="V912" i="14"/>
  <c r="V913" i="14"/>
  <c r="V914" i="14"/>
  <c r="V915" i="14"/>
  <c r="V916" i="14"/>
  <c r="V917" i="14"/>
  <c r="V918" i="14"/>
  <c r="V919" i="14"/>
  <c r="V920" i="14"/>
  <c r="V921" i="14"/>
  <c r="V922" i="14"/>
  <c r="V923" i="14"/>
  <c r="V924" i="14"/>
  <c r="V925" i="14"/>
  <c r="V926" i="14"/>
  <c r="V927" i="14"/>
  <c r="V928" i="14"/>
  <c r="V929" i="14"/>
  <c r="V930" i="14"/>
  <c r="V931" i="14"/>
  <c r="V932" i="14"/>
  <c r="V933" i="14"/>
  <c r="V934" i="14"/>
  <c r="V935" i="14"/>
  <c r="V936" i="14"/>
  <c r="V937" i="14"/>
  <c r="V938" i="14"/>
  <c r="V939" i="14"/>
  <c r="V940" i="14"/>
  <c r="V941" i="14"/>
  <c r="V942" i="14"/>
  <c r="V943" i="14"/>
  <c r="V944" i="14"/>
  <c r="V945" i="14"/>
  <c r="V946" i="14"/>
  <c r="V947" i="14"/>
  <c r="V948" i="14"/>
  <c r="V949" i="14"/>
  <c r="V950" i="14"/>
  <c r="V951" i="14"/>
  <c r="V952" i="14"/>
  <c r="V953" i="14"/>
  <c r="V954" i="14"/>
  <c r="V955" i="14"/>
  <c r="V956" i="14"/>
  <c r="V957" i="14"/>
  <c r="V958" i="14"/>
  <c r="V959" i="14"/>
  <c r="V960" i="14"/>
  <c r="V961" i="14"/>
  <c r="V962" i="14"/>
  <c r="V963" i="14"/>
  <c r="V964" i="14"/>
  <c r="V965" i="14"/>
  <c r="V966" i="14"/>
  <c r="V967" i="14"/>
  <c r="V968" i="14"/>
  <c r="V969" i="14"/>
  <c r="V970" i="14"/>
  <c r="V971" i="14"/>
  <c r="V972" i="14"/>
  <c r="V973" i="14"/>
  <c r="V974" i="14"/>
  <c r="V975" i="14"/>
  <c r="V976" i="14"/>
  <c r="V977" i="14"/>
  <c r="V978" i="14"/>
  <c r="V979" i="14"/>
  <c r="V980" i="14"/>
  <c r="V981" i="14"/>
  <c r="V982" i="14"/>
  <c r="V983" i="14"/>
  <c r="V984" i="14"/>
  <c r="V985" i="14"/>
  <c r="V986" i="14"/>
  <c r="V987" i="14"/>
  <c r="V988" i="14"/>
  <c r="V989" i="14"/>
  <c r="V990" i="14"/>
  <c r="V991" i="14"/>
  <c r="V992" i="14"/>
  <c r="V993" i="14"/>
  <c r="V994" i="14"/>
  <c r="V995" i="14"/>
  <c r="V996" i="14"/>
  <c r="V997" i="14"/>
  <c r="V998" i="14"/>
  <c r="V999" i="14"/>
  <c r="V1000" i="14"/>
  <c r="V1001" i="14"/>
  <c r="V1002" i="14"/>
  <c r="V1003" i="14"/>
  <c r="V1004" i="14"/>
  <c r="V1005" i="14"/>
  <c r="V1006" i="14"/>
  <c r="V1007" i="14"/>
  <c r="V1008" i="14"/>
  <c r="V1009" i="14"/>
  <c r="V1010" i="14"/>
  <c r="V1011" i="14"/>
  <c r="V1012" i="14"/>
  <c r="V1013" i="14"/>
  <c r="V1014" i="14"/>
  <c r="V1015" i="14"/>
  <c r="V1016" i="14"/>
  <c r="V1017" i="14"/>
  <c r="V1018" i="14"/>
  <c r="V1019" i="14"/>
  <c r="V1020" i="14"/>
  <c r="V1021" i="14"/>
  <c r="V1022" i="14"/>
  <c r="V1023" i="14"/>
  <c r="V1024" i="14"/>
  <c r="V1025" i="14"/>
  <c r="V1026" i="14"/>
  <c r="V1027" i="14"/>
  <c r="V1028" i="14"/>
  <c r="V1029" i="14"/>
  <c r="V1030" i="14"/>
  <c r="V1031" i="14"/>
  <c r="V1032" i="14"/>
  <c r="V1033" i="14"/>
  <c r="V1034" i="14"/>
  <c r="V1035" i="14"/>
  <c r="V1036" i="14"/>
  <c r="V1037" i="14"/>
  <c r="V1038" i="14"/>
  <c r="V1039" i="14"/>
  <c r="V1040" i="14"/>
  <c r="V1041" i="14"/>
  <c r="V1042" i="14"/>
  <c r="V1043" i="14"/>
  <c r="V1044" i="14"/>
  <c r="V1045" i="14"/>
  <c r="V1046" i="14"/>
  <c r="V1047" i="14"/>
  <c r="V1048" i="14"/>
  <c r="V1049" i="14"/>
  <c r="V1050" i="14"/>
  <c r="V1051" i="14"/>
  <c r="V1052" i="14"/>
  <c r="V1053" i="14"/>
  <c r="V1054" i="14"/>
  <c r="V1055" i="14"/>
  <c r="V1056" i="14"/>
  <c r="V1057" i="14"/>
  <c r="V1058" i="14"/>
  <c r="V1059" i="14"/>
  <c r="V1060" i="14"/>
  <c r="V1061" i="14"/>
  <c r="V1062" i="14"/>
  <c r="V1063" i="14"/>
  <c r="V1064" i="14"/>
  <c r="V1065" i="14"/>
  <c r="V1066" i="14"/>
  <c r="V1067" i="14"/>
  <c r="V1068" i="14"/>
  <c r="V1069" i="14"/>
  <c r="V1070" i="14"/>
  <c r="V1071" i="14"/>
  <c r="V1072" i="14"/>
  <c r="V1073" i="14"/>
  <c r="V1074" i="14"/>
  <c r="V1075" i="14"/>
  <c r="V1076" i="14"/>
  <c r="V1077" i="14"/>
  <c r="V1078" i="14"/>
  <c r="V1079" i="14"/>
  <c r="V1080" i="14"/>
  <c r="V1081" i="14"/>
  <c r="V1082" i="14"/>
  <c r="V1083" i="14"/>
  <c r="V1084" i="14"/>
  <c r="V1085" i="14"/>
  <c r="V1086" i="14"/>
  <c r="V1087" i="14"/>
  <c r="V1088" i="14"/>
  <c r="V1089" i="14"/>
  <c r="V1090" i="14"/>
  <c r="V1091" i="14"/>
  <c r="V1092" i="14"/>
  <c r="V1093" i="14"/>
  <c r="V1094" i="14"/>
  <c r="V1095" i="14"/>
  <c r="V1096" i="14"/>
  <c r="V1097" i="14"/>
  <c r="V1098" i="14"/>
  <c r="V1099" i="14"/>
  <c r="V1100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382" i="14"/>
  <c r="W383" i="14"/>
  <c r="W384" i="14"/>
  <c r="W385" i="14"/>
  <c r="W386" i="14"/>
  <c r="W387" i="14"/>
  <c r="W388" i="14"/>
  <c r="W389" i="14"/>
  <c r="W390" i="14"/>
  <c r="W391" i="14"/>
  <c r="W392" i="14"/>
  <c r="W393" i="14"/>
  <c r="W394" i="14"/>
  <c r="W395" i="14"/>
  <c r="W396" i="14"/>
  <c r="W397" i="14"/>
  <c r="W398" i="14"/>
  <c r="W399" i="14"/>
  <c r="W400" i="14"/>
  <c r="W401" i="14"/>
  <c r="W402" i="14"/>
  <c r="W403" i="14"/>
  <c r="W404" i="14"/>
  <c r="W405" i="14"/>
  <c r="W406" i="14"/>
  <c r="W407" i="14"/>
  <c r="W408" i="14"/>
  <c r="W409" i="14"/>
  <c r="W410" i="14"/>
  <c r="W411" i="14"/>
  <c r="W412" i="14"/>
  <c r="W413" i="14"/>
  <c r="W414" i="14"/>
  <c r="W415" i="14"/>
  <c r="W416" i="14"/>
  <c r="W417" i="14"/>
  <c r="W418" i="14"/>
  <c r="W419" i="14"/>
  <c r="W420" i="14"/>
  <c r="W421" i="14"/>
  <c r="W422" i="14"/>
  <c r="W423" i="14"/>
  <c r="W424" i="14"/>
  <c r="W425" i="14"/>
  <c r="W426" i="14"/>
  <c r="W427" i="14"/>
  <c r="W428" i="14"/>
  <c r="W429" i="14"/>
  <c r="W430" i="14"/>
  <c r="W431" i="14"/>
  <c r="W432" i="14"/>
  <c r="W433" i="14"/>
  <c r="W434" i="14"/>
  <c r="W435" i="14"/>
  <c r="W436" i="14"/>
  <c r="W437" i="14"/>
  <c r="W438" i="14"/>
  <c r="W439" i="14"/>
  <c r="W440" i="14"/>
  <c r="W441" i="14"/>
  <c r="W442" i="14"/>
  <c r="W443" i="14"/>
  <c r="W444" i="14"/>
  <c r="W445" i="14"/>
  <c r="W446" i="14"/>
  <c r="W447" i="14"/>
  <c r="W448" i="14"/>
  <c r="W449" i="14"/>
  <c r="W450" i="14"/>
  <c r="W451" i="14"/>
  <c r="W452" i="14"/>
  <c r="W453" i="14"/>
  <c r="W454" i="14"/>
  <c r="W455" i="14"/>
  <c r="W456" i="14"/>
  <c r="W457" i="14"/>
  <c r="W458" i="14"/>
  <c r="W459" i="14"/>
  <c r="W460" i="14"/>
  <c r="W461" i="14"/>
  <c r="W462" i="14"/>
  <c r="W463" i="14"/>
  <c r="W464" i="14"/>
  <c r="W465" i="14"/>
  <c r="W466" i="14"/>
  <c r="W467" i="14"/>
  <c r="W468" i="14"/>
  <c r="W469" i="14"/>
  <c r="W470" i="14"/>
  <c r="W471" i="14"/>
  <c r="W472" i="14"/>
  <c r="W473" i="14"/>
  <c r="W474" i="14"/>
  <c r="W475" i="14"/>
  <c r="W476" i="14"/>
  <c r="W477" i="14"/>
  <c r="W478" i="14"/>
  <c r="W479" i="14"/>
  <c r="W480" i="14"/>
  <c r="W481" i="14"/>
  <c r="W482" i="14"/>
  <c r="W483" i="14"/>
  <c r="W484" i="14"/>
  <c r="W485" i="14"/>
  <c r="W486" i="14"/>
  <c r="W487" i="14"/>
  <c r="W488" i="14"/>
  <c r="W489" i="14"/>
  <c r="W490" i="14"/>
  <c r="W491" i="14"/>
  <c r="W492" i="14"/>
  <c r="W493" i="14"/>
  <c r="W494" i="14"/>
  <c r="W495" i="14"/>
  <c r="W496" i="14"/>
  <c r="W497" i="14"/>
  <c r="W498" i="14"/>
  <c r="W499" i="14"/>
  <c r="W500" i="14"/>
  <c r="W501" i="14"/>
  <c r="W502" i="14"/>
  <c r="W503" i="14"/>
  <c r="W504" i="14"/>
  <c r="W505" i="14"/>
  <c r="W506" i="14"/>
  <c r="W507" i="14"/>
  <c r="W508" i="14"/>
  <c r="W509" i="14"/>
  <c r="W510" i="14"/>
  <c r="W511" i="14"/>
  <c r="W512" i="14"/>
  <c r="W513" i="14"/>
  <c r="W514" i="14"/>
  <c r="W515" i="14"/>
  <c r="W516" i="14"/>
  <c r="W517" i="14"/>
  <c r="W518" i="14"/>
  <c r="W519" i="14"/>
  <c r="W520" i="14"/>
  <c r="W521" i="14"/>
  <c r="W522" i="14"/>
  <c r="W523" i="14"/>
  <c r="W524" i="14"/>
  <c r="W525" i="14"/>
  <c r="W526" i="14"/>
  <c r="W527" i="14"/>
  <c r="W528" i="14"/>
  <c r="W529" i="14"/>
  <c r="W530" i="14"/>
  <c r="W531" i="14"/>
  <c r="W532" i="14"/>
  <c r="W533" i="14"/>
  <c r="W534" i="14"/>
  <c r="W535" i="14"/>
  <c r="W536" i="14"/>
  <c r="W537" i="14"/>
  <c r="W538" i="14"/>
  <c r="W539" i="14"/>
  <c r="W540" i="14"/>
  <c r="W541" i="14"/>
  <c r="W542" i="14"/>
  <c r="W543" i="14"/>
  <c r="W544" i="14"/>
  <c r="W545" i="14"/>
  <c r="W546" i="14"/>
  <c r="W547" i="14"/>
  <c r="W548" i="14"/>
  <c r="W549" i="14"/>
  <c r="W550" i="14"/>
  <c r="W551" i="14"/>
  <c r="W552" i="14"/>
  <c r="W553" i="14"/>
  <c r="W554" i="14"/>
  <c r="W555" i="14"/>
  <c r="W556" i="14"/>
  <c r="W557" i="14"/>
  <c r="W558" i="14"/>
  <c r="W559" i="14"/>
  <c r="W560" i="14"/>
  <c r="W561" i="14"/>
  <c r="W562" i="14"/>
  <c r="W563" i="14"/>
  <c r="W564" i="14"/>
  <c r="W565" i="14"/>
  <c r="W566" i="14"/>
  <c r="W567" i="14"/>
  <c r="W568" i="14"/>
  <c r="W569" i="14"/>
  <c r="W570" i="14"/>
  <c r="W571" i="14"/>
  <c r="W572" i="14"/>
  <c r="W573" i="14"/>
  <c r="W574" i="14"/>
  <c r="W575" i="14"/>
  <c r="W576" i="14"/>
  <c r="W577" i="14"/>
  <c r="W578" i="14"/>
  <c r="W579" i="14"/>
  <c r="W580" i="14"/>
  <c r="W581" i="14"/>
  <c r="W582" i="14"/>
  <c r="W583" i="14"/>
  <c r="W584" i="14"/>
  <c r="W585" i="14"/>
  <c r="W586" i="14"/>
  <c r="W587" i="14"/>
  <c r="W588" i="14"/>
  <c r="W589" i="14"/>
  <c r="W590" i="14"/>
  <c r="W591" i="14"/>
  <c r="W592" i="14"/>
  <c r="W593" i="14"/>
  <c r="W594" i="14"/>
  <c r="W595" i="14"/>
  <c r="W596" i="14"/>
  <c r="W597" i="14"/>
  <c r="W598" i="14"/>
  <c r="W599" i="14"/>
  <c r="W600" i="14"/>
  <c r="W601" i="14"/>
  <c r="W602" i="14"/>
  <c r="W603" i="14"/>
  <c r="W604" i="14"/>
  <c r="W605" i="14"/>
  <c r="W606" i="14"/>
  <c r="W607" i="14"/>
  <c r="W608" i="14"/>
  <c r="W609" i="14"/>
  <c r="W610" i="14"/>
  <c r="W611" i="14"/>
  <c r="W612" i="14"/>
  <c r="W613" i="14"/>
  <c r="W614" i="14"/>
  <c r="W615" i="14"/>
  <c r="W616" i="14"/>
  <c r="W617" i="14"/>
  <c r="W618" i="14"/>
  <c r="W619" i="14"/>
  <c r="W620" i="14"/>
  <c r="W621" i="14"/>
  <c r="W622" i="14"/>
  <c r="W623" i="14"/>
  <c r="W624" i="14"/>
  <c r="W625" i="14"/>
  <c r="W626" i="14"/>
  <c r="W627" i="14"/>
  <c r="W628" i="14"/>
  <c r="W629" i="14"/>
  <c r="W630" i="14"/>
  <c r="W631" i="14"/>
  <c r="W632" i="14"/>
  <c r="W633" i="14"/>
  <c r="W634" i="14"/>
  <c r="W635" i="14"/>
  <c r="W636" i="14"/>
  <c r="W637" i="14"/>
  <c r="W638" i="14"/>
  <c r="W639" i="14"/>
  <c r="W640" i="14"/>
  <c r="W641" i="14"/>
  <c r="W642" i="14"/>
  <c r="W643" i="14"/>
  <c r="W644" i="14"/>
  <c r="W645" i="14"/>
  <c r="W646" i="14"/>
  <c r="W647" i="14"/>
  <c r="W648" i="14"/>
  <c r="W649" i="14"/>
  <c r="W650" i="14"/>
  <c r="W651" i="14"/>
  <c r="W652" i="14"/>
  <c r="W653" i="14"/>
  <c r="W654" i="14"/>
  <c r="W655" i="14"/>
  <c r="W656" i="14"/>
  <c r="W657" i="14"/>
  <c r="W658" i="14"/>
  <c r="W659" i="14"/>
  <c r="W660" i="14"/>
  <c r="W661" i="14"/>
  <c r="W662" i="14"/>
  <c r="W663" i="14"/>
  <c r="W664" i="14"/>
  <c r="W665" i="14"/>
  <c r="W666" i="14"/>
  <c r="W667" i="14"/>
  <c r="W668" i="14"/>
  <c r="W669" i="14"/>
  <c r="W670" i="14"/>
  <c r="W671" i="14"/>
  <c r="W672" i="14"/>
  <c r="W673" i="14"/>
  <c r="W674" i="14"/>
  <c r="W675" i="14"/>
  <c r="W676" i="14"/>
  <c r="W677" i="14"/>
  <c r="W678" i="14"/>
  <c r="W679" i="14"/>
  <c r="W680" i="14"/>
  <c r="W681" i="14"/>
  <c r="W682" i="14"/>
  <c r="W683" i="14"/>
  <c r="W684" i="14"/>
  <c r="W685" i="14"/>
  <c r="W686" i="14"/>
  <c r="W687" i="14"/>
  <c r="W688" i="14"/>
  <c r="W689" i="14"/>
  <c r="W690" i="14"/>
  <c r="W691" i="14"/>
  <c r="W692" i="14"/>
  <c r="W693" i="14"/>
  <c r="W694" i="14"/>
  <c r="W695" i="14"/>
  <c r="W696" i="14"/>
  <c r="W697" i="14"/>
  <c r="W698" i="14"/>
  <c r="W699" i="14"/>
  <c r="W700" i="14"/>
  <c r="W701" i="14"/>
  <c r="W702" i="14"/>
  <c r="W703" i="14"/>
  <c r="W704" i="14"/>
  <c r="W705" i="14"/>
  <c r="W706" i="14"/>
  <c r="W707" i="14"/>
  <c r="W708" i="14"/>
  <c r="W709" i="14"/>
  <c r="W710" i="14"/>
  <c r="W711" i="14"/>
  <c r="W712" i="14"/>
  <c r="W713" i="14"/>
  <c r="W714" i="14"/>
  <c r="W715" i="14"/>
  <c r="W716" i="14"/>
  <c r="W717" i="14"/>
  <c r="W718" i="14"/>
  <c r="W719" i="14"/>
  <c r="W720" i="14"/>
  <c r="W721" i="14"/>
  <c r="W722" i="14"/>
  <c r="W723" i="14"/>
  <c r="W724" i="14"/>
  <c r="W725" i="14"/>
  <c r="W726" i="14"/>
  <c r="W727" i="14"/>
  <c r="W728" i="14"/>
  <c r="W729" i="14"/>
  <c r="W730" i="14"/>
  <c r="W731" i="14"/>
  <c r="W732" i="14"/>
  <c r="W733" i="14"/>
  <c r="W734" i="14"/>
  <c r="W735" i="14"/>
  <c r="W736" i="14"/>
  <c r="W737" i="14"/>
  <c r="W738" i="14"/>
  <c r="W739" i="14"/>
  <c r="W740" i="14"/>
  <c r="W741" i="14"/>
  <c r="W742" i="14"/>
  <c r="W743" i="14"/>
  <c r="W744" i="14"/>
  <c r="W745" i="14"/>
  <c r="W746" i="14"/>
  <c r="W747" i="14"/>
  <c r="W748" i="14"/>
  <c r="W749" i="14"/>
  <c r="W750" i="14"/>
  <c r="W751" i="14"/>
  <c r="W752" i="14"/>
  <c r="W753" i="14"/>
  <c r="W754" i="14"/>
  <c r="W755" i="14"/>
  <c r="W756" i="14"/>
  <c r="W757" i="14"/>
  <c r="W758" i="14"/>
  <c r="W759" i="14"/>
  <c r="W760" i="14"/>
  <c r="W761" i="14"/>
  <c r="W762" i="14"/>
  <c r="W763" i="14"/>
  <c r="W764" i="14"/>
  <c r="W765" i="14"/>
  <c r="W766" i="14"/>
  <c r="W767" i="14"/>
  <c r="W768" i="14"/>
  <c r="W769" i="14"/>
  <c r="W770" i="14"/>
  <c r="W771" i="14"/>
  <c r="W772" i="14"/>
  <c r="W773" i="14"/>
  <c r="W774" i="14"/>
  <c r="W775" i="14"/>
  <c r="W776" i="14"/>
  <c r="W777" i="14"/>
  <c r="W778" i="14"/>
  <c r="W779" i="14"/>
  <c r="W780" i="14"/>
  <c r="W781" i="14"/>
  <c r="W782" i="14"/>
  <c r="W783" i="14"/>
  <c r="W784" i="14"/>
  <c r="W785" i="14"/>
  <c r="W786" i="14"/>
  <c r="W787" i="14"/>
  <c r="W788" i="14"/>
  <c r="W789" i="14"/>
  <c r="W790" i="14"/>
  <c r="W791" i="14"/>
  <c r="W792" i="14"/>
  <c r="W793" i="14"/>
  <c r="W794" i="14"/>
  <c r="W795" i="14"/>
  <c r="W796" i="14"/>
  <c r="W797" i="14"/>
  <c r="W798" i="14"/>
  <c r="W799" i="14"/>
  <c r="W800" i="14"/>
  <c r="W801" i="14"/>
  <c r="W802" i="14"/>
  <c r="W803" i="14"/>
  <c r="W804" i="14"/>
  <c r="W805" i="14"/>
  <c r="W806" i="14"/>
  <c r="W807" i="14"/>
  <c r="W808" i="14"/>
  <c r="W809" i="14"/>
  <c r="W810" i="14"/>
  <c r="W811" i="14"/>
  <c r="W812" i="14"/>
  <c r="W813" i="14"/>
  <c r="W814" i="14"/>
  <c r="W815" i="14"/>
  <c r="W816" i="14"/>
  <c r="W817" i="14"/>
  <c r="W818" i="14"/>
  <c r="W819" i="14"/>
  <c r="W820" i="14"/>
  <c r="W821" i="14"/>
  <c r="W822" i="14"/>
  <c r="W823" i="14"/>
  <c r="W824" i="14"/>
  <c r="W825" i="14"/>
  <c r="W826" i="14"/>
  <c r="W827" i="14"/>
  <c r="W828" i="14"/>
  <c r="W829" i="14"/>
  <c r="W830" i="14"/>
  <c r="W831" i="14"/>
  <c r="W832" i="14"/>
  <c r="W833" i="14"/>
  <c r="W834" i="14"/>
  <c r="W835" i="14"/>
  <c r="W836" i="14"/>
  <c r="W837" i="14"/>
  <c r="W838" i="14"/>
  <c r="W839" i="14"/>
  <c r="W840" i="14"/>
  <c r="W841" i="14"/>
  <c r="W842" i="14"/>
  <c r="W843" i="14"/>
  <c r="W844" i="14"/>
  <c r="W845" i="14"/>
  <c r="W846" i="14"/>
  <c r="W847" i="14"/>
  <c r="W848" i="14"/>
  <c r="W849" i="14"/>
  <c r="W850" i="14"/>
  <c r="W851" i="14"/>
  <c r="W852" i="14"/>
  <c r="W853" i="14"/>
  <c r="W854" i="14"/>
  <c r="W855" i="14"/>
  <c r="W856" i="14"/>
  <c r="W857" i="14"/>
  <c r="W858" i="14"/>
  <c r="W859" i="14"/>
  <c r="W860" i="14"/>
  <c r="W861" i="14"/>
  <c r="W862" i="14"/>
  <c r="W863" i="14"/>
  <c r="W864" i="14"/>
  <c r="W865" i="14"/>
  <c r="W866" i="14"/>
  <c r="W867" i="14"/>
  <c r="W868" i="14"/>
  <c r="W869" i="14"/>
  <c r="W870" i="14"/>
  <c r="W871" i="14"/>
  <c r="W872" i="14"/>
  <c r="W873" i="14"/>
  <c r="W874" i="14"/>
  <c r="W875" i="14"/>
  <c r="W876" i="14"/>
  <c r="W877" i="14"/>
  <c r="W878" i="14"/>
  <c r="W879" i="14"/>
  <c r="W880" i="14"/>
  <c r="W881" i="14"/>
  <c r="W882" i="14"/>
  <c r="W883" i="14"/>
  <c r="W884" i="14"/>
  <c r="W885" i="14"/>
  <c r="W886" i="14"/>
  <c r="W887" i="14"/>
  <c r="W888" i="14"/>
  <c r="W889" i="14"/>
  <c r="W890" i="14"/>
  <c r="W891" i="14"/>
  <c r="W892" i="14"/>
  <c r="W893" i="14"/>
  <c r="W894" i="14"/>
  <c r="W895" i="14"/>
  <c r="W896" i="14"/>
  <c r="W897" i="14"/>
  <c r="W898" i="14"/>
  <c r="W899" i="14"/>
  <c r="W900" i="14"/>
  <c r="W901" i="14"/>
  <c r="W902" i="14"/>
  <c r="W903" i="14"/>
  <c r="W904" i="14"/>
  <c r="W905" i="14"/>
  <c r="W906" i="14"/>
  <c r="W907" i="14"/>
  <c r="W908" i="14"/>
  <c r="W909" i="14"/>
  <c r="W910" i="14"/>
  <c r="W911" i="14"/>
  <c r="W912" i="14"/>
  <c r="W913" i="14"/>
  <c r="W914" i="14"/>
  <c r="W915" i="14"/>
  <c r="W916" i="14"/>
  <c r="W917" i="14"/>
  <c r="W918" i="14"/>
  <c r="W919" i="14"/>
  <c r="W920" i="14"/>
  <c r="W921" i="14"/>
  <c r="W922" i="14"/>
  <c r="W923" i="14"/>
  <c r="W924" i="14"/>
  <c r="W925" i="14"/>
  <c r="W926" i="14"/>
  <c r="W927" i="14"/>
  <c r="W928" i="14"/>
  <c r="W929" i="14"/>
  <c r="W930" i="14"/>
  <c r="W931" i="14"/>
  <c r="W932" i="14"/>
  <c r="W933" i="14"/>
  <c r="W934" i="14"/>
  <c r="W935" i="14"/>
  <c r="W936" i="14"/>
  <c r="W937" i="14"/>
  <c r="W938" i="14"/>
  <c r="W939" i="14"/>
  <c r="W940" i="14"/>
  <c r="W941" i="14"/>
  <c r="W942" i="14"/>
  <c r="W943" i="14"/>
  <c r="W944" i="14"/>
  <c r="W945" i="14"/>
  <c r="W946" i="14"/>
  <c r="W947" i="14"/>
  <c r="W948" i="14"/>
  <c r="W949" i="14"/>
  <c r="W950" i="14"/>
  <c r="W951" i="14"/>
  <c r="W952" i="14"/>
  <c r="W953" i="14"/>
  <c r="W954" i="14"/>
  <c r="W955" i="14"/>
  <c r="W956" i="14"/>
  <c r="W957" i="14"/>
  <c r="W958" i="14"/>
  <c r="W959" i="14"/>
  <c r="W960" i="14"/>
  <c r="W961" i="14"/>
  <c r="W962" i="14"/>
  <c r="W963" i="14"/>
  <c r="W964" i="14"/>
  <c r="W965" i="14"/>
  <c r="W966" i="14"/>
  <c r="W967" i="14"/>
  <c r="W968" i="14"/>
  <c r="W969" i="14"/>
  <c r="W970" i="14"/>
  <c r="W971" i="14"/>
  <c r="W972" i="14"/>
  <c r="W973" i="14"/>
  <c r="W974" i="14"/>
  <c r="W975" i="14"/>
  <c r="W976" i="14"/>
  <c r="W977" i="14"/>
  <c r="W978" i="14"/>
  <c r="W979" i="14"/>
  <c r="W980" i="14"/>
  <c r="W981" i="14"/>
  <c r="W982" i="14"/>
  <c r="W983" i="14"/>
  <c r="W984" i="14"/>
  <c r="W985" i="14"/>
  <c r="W986" i="14"/>
  <c r="W987" i="14"/>
  <c r="W988" i="14"/>
  <c r="W989" i="14"/>
  <c r="W990" i="14"/>
  <c r="W991" i="14"/>
  <c r="W992" i="14"/>
  <c r="W993" i="14"/>
  <c r="W994" i="14"/>
  <c r="W995" i="14"/>
  <c r="W996" i="14"/>
  <c r="W997" i="14"/>
  <c r="W998" i="14"/>
  <c r="W999" i="14"/>
  <c r="W1000" i="14"/>
  <c r="W1001" i="14"/>
  <c r="W1002" i="14"/>
  <c r="W1003" i="14"/>
  <c r="W1004" i="14"/>
  <c r="W1005" i="14"/>
  <c r="W1006" i="14"/>
  <c r="W1007" i="14"/>
  <c r="W1008" i="14"/>
  <c r="W1009" i="14"/>
  <c r="W1010" i="14"/>
  <c r="W1011" i="14"/>
  <c r="W1012" i="14"/>
  <c r="W1013" i="14"/>
  <c r="W1014" i="14"/>
  <c r="W1015" i="14"/>
  <c r="W1016" i="14"/>
  <c r="W1017" i="14"/>
  <c r="W1018" i="14"/>
  <c r="W1019" i="14"/>
  <c r="W1020" i="14"/>
  <c r="W1021" i="14"/>
  <c r="W1022" i="14"/>
  <c r="W1023" i="14"/>
  <c r="W1024" i="14"/>
  <c r="W1025" i="14"/>
  <c r="W1026" i="14"/>
  <c r="W1027" i="14"/>
  <c r="W1028" i="14"/>
  <c r="W1029" i="14"/>
  <c r="W1030" i="14"/>
  <c r="W1031" i="14"/>
  <c r="W1032" i="14"/>
  <c r="W1033" i="14"/>
  <c r="W1034" i="14"/>
  <c r="W1035" i="14"/>
  <c r="W1036" i="14"/>
  <c r="W1037" i="14"/>
  <c r="W1038" i="14"/>
  <c r="W1039" i="14"/>
  <c r="W1040" i="14"/>
  <c r="W1041" i="14"/>
  <c r="W1042" i="14"/>
  <c r="W1043" i="14"/>
  <c r="W1044" i="14"/>
  <c r="W1045" i="14"/>
  <c r="W1046" i="14"/>
  <c r="W1047" i="14"/>
  <c r="W1048" i="14"/>
  <c r="W1049" i="14"/>
  <c r="W1050" i="14"/>
  <c r="W1051" i="14"/>
  <c r="W1052" i="14"/>
  <c r="W1053" i="14"/>
  <c r="W1054" i="14"/>
  <c r="W1055" i="14"/>
  <c r="W1056" i="14"/>
  <c r="W1057" i="14"/>
  <c r="W1058" i="14"/>
  <c r="W1059" i="14"/>
  <c r="W1060" i="14"/>
  <c r="W1061" i="14"/>
  <c r="W1062" i="14"/>
  <c r="W1063" i="14"/>
  <c r="W1064" i="14"/>
  <c r="W1065" i="14"/>
  <c r="W1066" i="14"/>
  <c r="W1067" i="14"/>
  <c r="W1068" i="14"/>
  <c r="W1069" i="14"/>
  <c r="W1070" i="14"/>
  <c r="W1071" i="14"/>
  <c r="W1072" i="14"/>
  <c r="W1073" i="14"/>
  <c r="W1074" i="14"/>
  <c r="W1075" i="14"/>
  <c r="W1076" i="14"/>
  <c r="W1077" i="14"/>
  <c r="W1078" i="14"/>
  <c r="W1079" i="14"/>
  <c r="W1080" i="14"/>
  <c r="W1081" i="14"/>
  <c r="W1082" i="14"/>
  <c r="W1083" i="14"/>
  <c r="W1084" i="14"/>
  <c r="W1085" i="14"/>
  <c r="W1086" i="14"/>
  <c r="W1087" i="14"/>
  <c r="W1088" i="14"/>
  <c r="W1089" i="14"/>
  <c r="W1090" i="14"/>
  <c r="W1091" i="14"/>
  <c r="W1092" i="14"/>
  <c r="W1093" i="14"/>
  <c r="W1094" i="14"/>
  <c r="W1095" i="14"/>
  <c r="W1096" i="14"/>
  <c r="W1097" i="14"/>
  <c r="W1098" i="14"/>
  <c r="W1099" i="14"/>
  <c r="W1100" i="14"/>
  <c r="E15" i="16"/>
  <c r="E16" i="16"/>
  <c r="E17" i="16"/>
  <c r="E18" i="16"/>
  <c r="E19" i="16"/>
  <c r="E20" i="16"/>
  <c r="E14" i="16"/>
  <c r="D15" i="16"/>
  <c r="D16" i="16"/>
  <c r="D17" i="16"/>
  <c r="D18" i="16"/>
  <c r="D19" i="16"/>
  <c r="D20" i="16"/>
  <c r="D14" i="16"/>
  <c r="S2" i="14"/>
  <c r="S3" i="14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2" i="15"/>
  <c r="G543" i="15"/>
  <c r="G544" i="15"/>
  <c r="G545" i="15"/>
  <c r="G546" i="15"/>
  <c r="G547" i="15"/>
  <c r="G548" i="15"/>
  <c r="G549" i="15"/>
  <c r="G550" i="15"/>
  <c r="G551" i="15"/>
  <c r="G552" i="15"/>
  <c r="G553" i="15"/>
  <c r="G554" i="15"/>
  <c r="G555" i="15"/>
  <c r="G556" i="15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G758" i="15"/>
  <c r="G759" i="15"/>
  <c r="G760" i="15"/>
  <c r="G761" i="15"/>
  <c r="G762" i="15"/>
  <c r="G763" i="15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7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56" i="15"/>
  <c r="G957" i="15"/>
  <c r="G958" i="15"/>
  <c r="G959" i="15"/>
  <c r="G960" i="15"/>
  <c r="G961" i="15"/>
  <c r="G962" i="15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G976" i="15"/>
  <c r="G977" i="15"/>
  <c r="G978" i="15"/>
  <c r="G979" i="15"/>
  <c r="G980" i="15"/>
  <c r="G981" i="15"/>
  <c r="G982" i="15"/>
  <c r="G983" i="15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G1002" i="15"/>
  <c r="G1003" i="15"/>
  <c r="G1004" i="15"/>
  <c r="G1005" i="15"/>
  <c r="G1006" i="15"/>
  <c r="G1007" i="15"/>
  <c r="G1008" i="15"/>
  <c r="G1009" i="15"/>
  <c r="G1010" i="15"/>
  <c r="G1011" i="15"/>
  <c r="G1012" i="15"/>
  <c r="G1013" i="15"/>
  <c r="G1014" i="15"/>
  <c r="G1015" i="15"/>
  <c r="G1016" i="15"/>
  <c r="G1017" i="15"/>
  <c r="G1018" i="15"/>
  <c r="G1019" i="15"/>
  <c r="G1020" i="15"/>
  <c r="G1021" i="15"/>
  <c r="G1022" i="15"/>
  <c r="G1023" i="15"/>
  <c r="G1024" i="15"/>
  <c r="G1025" i="15"/>
  <c r="G1026" i="15"/>
  <c r="G1027" i="15"/>
  <c r="G1028" i="15"/>
  <c r="G1029" i="15"/>
  <c r="G1030" i="15"/>
  <c r="G1031" i="15"/>
  <c r="G1032" i="15"/>
  <c r="G1033" i="15"/>
  <c r="G1034" i="15"/>
  <c r="G1035" i="15"/>
  <c r="G1036" i="15"/>
  <c r="G1037" i="15"/>
  <c r="G1038" i="15"/>
  <c r="G1039" i="15"/>
  <c r="G1040" i="15"/>
  <c r="G1041" i="15"/>
  <c r="G1042" i="15"/>
  <c r="G1043" i="15"/>
  <c r="G1044" i="15"/>
  <c r="G1045" i="15"/>
  <c r="G1046" i="15"/>
  <c r="G1047" i="15"/>
  <c r="G1048" i="15"/>
  <c r="G1049" i="15"/>
  <c r="G1050" i="15"/>
  <c r="G1051" i="15"/>
  <c r="G1052" i="15"/>
  <c r="G1053" i="15"/>
  <c r="G1054" i="15"/>
  <c r="G1055" i="15"/>
  <c r="G1056" i="15"/>
  <c r="G1057" i="15"/>
  <c r="G1058" i="15"/>
  <c r="G1059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1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0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3" i="15"/>
  <c r="G1174" i="15"/>
  <c r="G1175" i="15"/>
  <c r="G1176" i="15"/>
  <c r="G1177" i="15"/>
  <c r="G1178" i="15"/>
  <c r="G1179" i="15"/>
  <c r="G1180" i="15"/>
  <c r="G1181" i="15"/>
  <c r="G1182" i="15"/>
  <c r="G1183" i="15"/>
  <c r="G1184" i="15"/>
  <c r="G1185" i="15"/>
  <c r="G1186" i="15"/>
  <c r="G1187" i="15"/>
  <c r="G1188" i="15"/>
  <c r="G1189" i="15"/>
  <c r="G1190" i="15"/>
  <c r="G1191" i="15"/>
  <c r="G1192" i="15"/>
  <c r="G1193" i="15"/>
  <c r="G1194" i="15"/>
  <c r="G1195" i="15"/>
  <c r="G1196" i="15"/>
  <c r="G1197" i="15"/>
  <c r="G1198" i="15"/>
  <c r="G1199" i="15"/>
  <c r="G1200" i="15"/>
  <c r="G1201" i="15"/>
  <c r="G1202" i="15"/>
  <c r="G1203" i="15"/>
  <c r="G1204" i="15"/>
  <c r="G1205" i="15"/>
  <c r="G1206" i="15"/>
  <c r="G1207" i="15"/>
  <c r="G1208" i="15"/>
  <c r="G1209" i="15"/>
  <c r="G1210" i="15"/>
  <c r="G1211" i="15"/>
  <c r="G1212" i="15"/>
  <c r="G1213" i="15"/>
  <c r="G1214" i="15"/>
  <c r="G1215" i="15"/>
  <c r="G1216" i="15"/>
  <c r="G1217" i="15"/>
  <c r="G1218" i="15"/>
  <c r="G1219" i="15"/>
  <c r="G1220" i="15"/>
  <c r="G1221" i="15"/>
  <c r="G1222" i="15"/>
  <c r="G1223" i="15"/>
  <c r="G1224" i="15"/>
  <c r="G1225" i="15"/>
  <c r="G1226" i="15"/>
  <c r="G1227" i="15"/>
  <c r="G1228" i="15"/>
  <c r="G1229" i="15"/>
  <c r="G1230" i="15"/>
  <c r="G1231" i="15"/>
  <c r="G1232" i="15"/>
  <c r="G1233" i="15"/>
  <c r="G1234" i="15"/>
  <c r="G1235" i="15"/>
  <c r="G1236" i="15"/>
  <c r="G1237" i="15"/>
  <c r="G1238" i="15"/>
  <c r="G1239" i="15"/>
  <c r="G1240" i="15"/>
  <c r="G1241" i="15"/>
  <c r="G1242" i="15"/>
  <c r="G1243" i="15"/>
  <c r="G1244" i="15"/>
  <c r="G1245" i="15"/>
  <c r="G1246" i="15"/>
  <c r="G1247" i="15"/>
  <c r="G1248" i="15"/>
  <c r="G1249" i="15"/>
  <c r="G1250" i="15"/>
  <c r="G1251" i="15"/>
  <c r="G1252" i="15"/>
  <c r="G1253" i="15"/>
  <c r="G1254" i="15"/>
  <c r="G1255" i="15"/>
  <c r="G1256" i="15"/>
  <c r="G1257" i="15"/>
  <c r="G1258" i="15"/>
  <c r="G1259" i="15"/>
  <c r="G1260" i="15"/>
  <c r="G1261" i="15"/>
  <c r="G1262" i="15"/>
  <c r="G1263" i="15"/>
  <c r="G1264" i="15"/>
  <c r="G1265" i="15"/>
  <c r="G1266" i="15"/>
  <c r="G1267" i="15"/>
  <c r="G1268" i="15"/>
  <c r="G1269" i="15"/>
  <c r="G1270" i="15"/>
  <c r="G1271" i="15"/>
  <c r="G1272" i="15"/>
  <c r="G1273" i="15"/>
  <c r="G1274" i="15"/>
  <c r="G1275" i="15"/>
  <c r="G1276" i="15"/>
  <c r="G1277" i="15"/>
  <c r="G1278" i="15"/>
  <c r="G1279" i="15"/>
  <c r="G1280" i="15"/>
  <c r="G1281" i="15"/>
  <c r="G1282" i="15"/>
  <c r="G1283" i="15"/>
  <c r="G1284" i="15"/>
  <c r="G1285" i="15"/>
  <c r="G1286" i="15"/>
  <c r="G1287" i="15"/>
  <c r="G1288" i="15"/>
  <c r="G1289" i="15"/>
  <c r="G1290" i="15"/>
  <c r="G1291" i="15"/>
  <c r="G1292" i="15"/>
  <c r="G1293" i="15"/>
  <c r="G1294" i="15"/>
  <c r="G1295" i="15"/>
  <c r="G1296" i="15"/>
  <c r="G1297" i="15"/>
  <c r="G1298" i="15"/>
  <c r="G1299" i="15"/>
  <c r="G1300" i="15"/>
  <c r="G1301" i="15"/>
  <c r="G1302" i="15"/>
  <c r="G1303" i="15"/>
  <c r="G1304" i="15"/>
  <c r="G1305" i="15"/>
  <c r="G1306" i="15"/>
  <c r="G1307" i="15"/>
  <c r="G1308" i="15"/>
  <c r="G1309" i="15"/>
  <c r="G1310" i="15"/>
  <c r="G1311" i="15"/>
  <c r="G1312" i="15"/>
  <c r="G1313" i="15"/>
  <c r="G1314" i="15"/>
  <c r="G1315" i="15"/>
  <c r="G1316" i="15"/>
  <c r="G1317" i="15"/>
  <c r="G1318" i="15"/>
  <c r="G1319" i="15"/>
  <c r="G1320" i="15"/>
  <c r="G1321" i="15"/>
  <c r="G1322" i="15"/>
  <c r="G1323" i="15"/>
  <c r="G1324" i="15"/>
  <c r="G1325" i="15"/>
  <c r="G1326" i="15"/>
  <c r="G1327" i="15"/>
  <c r="G1328" i="15"/>
  <c r="G1329" i="15"/>
  <c r="G1330" i="15"/>
  <c r="G1331" i="15"/>
  <c r="G1332" i="15"/>
  <c r="G1333" i="15"/>
  <c r="G1334" i="15"/>
  <c r="G1335" i="15"/>
  <c r="G1336" i="15"/>
  <c r="G1337" i="15"/>
  <c r="G1338" i="15"/>
  <c r="G1339" i="15"/>
  <c r="G1340" i="15"/>
  <c r="G1341" i="15"/>
  <c r="G1342" i="15"/>
  <c r="G1343" i="15"/>
  <c r="G1344" i="15"/>
  <c r="G1345" i="15"/>
  <c r="G1346" i="15"/>
  <c r="G1347" i="15"/>
  <c r="G1348" i="15"/>
  <c r="G1349" i="15"/>
  <c r="G1350" i="15"/>
  <c r="G1351" i="15"/>
  <c r="G1352" i="15"/>
  <c r="G1353" i="15"/>
  <c r="G1354" i="15"/>
  <c r="G1355" i="15"/>
  <c r="G1356" i="15"/>
  <c r="G1357" i="15"/>
  <c r="G1358" i="15"/>
  <c r="G1359" i="15"/>
  <c r="G1360" i="15"/>
  <c r="G1361" i="15"/>
  <c r="G1362" i="15"/>
  <c r="G1363" i="15"/>
  <c r="G1364" i="15"/>
  <c r="G1365" i="15"/>
  <c r="G1366" i="15"/>
  <c r="G1367" i="15"/>
  <c r="G1368" i="15"/>
  <c r="G1369" i="15"/>
  <c r="G1370" i="15"/>
  <c r="G1371" i="15"/>
  <c r="G1372" i="15"/>
  <c r="G1373" i="15"/>
  <c r="G1374" i="15"/>
  <c r="G1375" i="15"/>
  <c r="G1376" i="15"/>
  <c r="G1377" i="15"/>
  <c r="G1378" i="15"/>
  <c r="G1379" i="15"/>
  <c r="G1380" i="15"/>
  <c r="G1381" i="15"/>
  <c r="G1382" i="15"/>
  <c r="G1383" i="15"/>
  <c r="G1384" i="15"/>
  <c r="G1385" i="15"/>
  <c r="G1386" i="15"/>
  <c r="G1387" i="15"/>
  <c r="G1388" i="15"/>
  <c r="G1389" i="15"/>
  <c r="G1390" i="15"/>
  <c r="G1391" i="15"/>
  <c r="G1392" i="15"/>
  <c r="G1393" i="15"/>
  <c r="G1394" i="15"/>
  <c r="G1395" i="15"/>
  <c r="G1396" i="15"/>
  <c r="G1397" i="15"/>
  <c r="G1398" i="15"/>
  <c r="G1399" i="15"/>
  <c r="G1400" i="15"/>
  <c r="G1401" i="15"/>
  <c r="G1402" i="15"/>
  <c r="G1403" i="15"/>
  <c r="G1404" i="15"/>
  <c r="G1405" i="15"/>
  <c r="G1406" i="15"/>
  <c r="G1407" i="15"/>
  <c r="G1408" i="15"/>
  <c r="G1409" i="15"/>
  <c r="G1410" i="15"/>
  <c r="G1411" i="15"/>
  <c r="G1412" i="15"/>
  <c r="G1413" i="15"/>
  <c r="G1414" i="15"/>
  <c r="G1415" i="15"/>
  <c r="G1416" i="15"/>
  <c r="G1417" i="15"/>
  <c r="G1418" i="15"/>
  <c r="G1419" i="15"/>
  <c r="G1420" i="15"/>
  <c r="G1421" i="15"/>
  <c r="G1422" i="15"/>
  <c r="G1423" i="15"/>
  <c r="G1424" i="15"/>
  <c r="G1425" i="15"/>
  <c r="G1426" i="15"/>
  <c r="G1427" i="15"/>
  <c r="G1428" i="15"/>
  <c r="G1429" i="15"/>
  <c r="G1430" i="15"/>
  <c r="G1431" i="15"/>
  <c r="G1432" i="15"/>
  <c r="G1433" i="15"/>
  <c r="G1434" i="15"/>
  <c r="G1435" i="15"/>
  <c r="G1436" i="15"/>
  <c r="G1437" i="15"/>
  <c r="G1438" i="15"/>
  <c r="G1439" i="15"/>
  <c r="G1440" i="15"/>
  <c r="G1441" i="15"/>
  <c r="G1442" i="15"/>
  <c r="G1443" i="15"/>
  <c r="G1444" i="15"/>
  <c r="G1445" i="15"/>
  <c r="G1446" i="15"/>
  <c r="G1447" i="15"/>
  <c r="G1448" i="15"/>
  <c r="G1449" i="15"/>
  <c r="G1450" i="15"/>
  <c r="G1451" i="15"/>
  <c r="G1452" i="15"/>
  <c r="G1453" i="15"/>
  <c r="G1454" i="15"/>
  <c r="G1455" i="15"/>
  <c r="G1456" i="15"/>
  <c r="G1457" i="15"/>
  <c r="G1458" i="15"/>
  <c r="G1459" i="15"/>
  <c r="G1460" i="15"/>
  <c r="G1461" i="15"/>
  <c r="G1462" i="15"/>
  <c r="G1463" i="15"/>
  <c r="G1464" i="15"/>
  <c r="G1465" i="15"/>
  <c r="G1466" i="15"/>
  <c r="G1467" i="15"/>
  <c r="G1468" i="15"/>
  <c r="G1469" i="15"/>
  <c r="G1470" i="15"/>
  <c r="G1471" i="15"/>
  <c r="G1472" i="15"/>
  <c r="G1473" i="15"/>
  <c r="G1474" i="15"/>
  <c r="G1475" i="15"/>
  <c r="G1476" i="15"/>
  <c r="G1477" i="15"/>
  <c r="G1478" i="15"/>
  <c r="G1479" i="15"/>
  <c r="G1480" i="15"/>
  <c r="G1481" i="15"/>
  <c r="G1482" i="15"/>
  <c r="G1483" i="15"/>
  <c r="G1484" i="15"/>
  <c r="G1485" i="15"/>
  <c r="G1486" i="15"/>
  <c r="G1487" i="15"/>
  <c r="G1488" i="15"/>
  <c r="G1489" i="15"/>
  <c r="G1490" i="15"/>
  <c r="G1491" i="15"/>
  <c r="G1492" i="15"/>
  <c r="G1493" i="15"/>
  <c r="G1494" i="15"/>
  <c r="G1495" i="15"/>
  <c r="G1496" i="15"/>
  <c r="G1497" i="15"/>
  <c r="G1498" i="15"/>
  <c r="G1499" i="15"/>
  <c r="G1500" i="15"/>
  <c r="G1501" i="15"/>
  <c r="G1502" i="15"/>
  <c r="G1503" i="15"/>
  <c r="G1504" i="15"/>
  <c r="G1505" i="15"/>
  <c r="G1506" i="15"/>
  <c r="G1507" i="15"/>
  <c r="G1508" i="15"/>
  <c r="G1509" i="15"/>
  <c r="G1510" i="15"/>
  <c r="G1511" i="15"/>
  <c r="G1512" i="15"/>
  <c r="G1513" i="15"/>
  <c r="G1514" i="15"/>
  <c r="G1515" i="15"/>
  <c r="G1516" i="15"/>
  <c r="G1517" i="15"/>
  <c r="G1518" i="15"/>
  <c r="G1519" i="15"/>
  <c r="G1520" i="15"/>
  <c r="G1521" i="15"/>
  <c r="G1522" i="15"/>
  <c r="G1523" i="15"/>
  <c r="G1524" i="15"/>
  <c r="G1525" i="15"/>
  <c r="G1526" i="15"/>
  <c r="G1527" i="15"/>
  <c r="G1528" i="15"/>
  <c r="G1529" i="15"/>
  <c r="G1530" i="15"/>
  <c r="G1531" i="15"/>
  <c r="G1532" i="15"/>
  <c r="G1533" i="15"/>
  <c r="G1534" i="15"/>
  <c r="G1535" i="15"/>
  <c r="G1536" i="15"/>
  <c r="G1537" i="15"/>
  <c r="G1538" i="15"/>
  <c r="G1539" i="15"/>
  <c r="G1540" i="15"/>
  <c r="G1541" i="15"/>
  <c r="G1542" i="15"/>
  <c r="G1543" i="15"/>
  <c r="G1544" i="15"/>
  <c r="G1545" i="15"/>
  <c r="G1546" i="15"/>
  <c r="G1547" i="15"/>
  <c r="G1548" i="15"/>
  <c r="G1549" i="15"/>
  <c r="G1550" i="15"/>
  <c r="G1551" i="15"/>
  <c r="G1552" i="15"/>
  <c r="G1553" i="15"/>
  <c r="G1554" i="15"/>
  <c r="G1555" i="15"/>
  <c r="G1556" i="15"/>
  <c r="G1557" i="15"/>
  <c r="G1558" i="15"/>
  <c r="G1559" i="15"/>
  <c r="G1560" i="15"/>
  <c r="G1561" i="15"/>
  <c r="G1562" i="15"/>
  <c r="G1563" i="15"/>
  <c r="G1564" i="15"/>
  <c r="G1565" i="15"/>
  <c r="G1566" i="15"/>
  <c r="G1567" i="15"/>
  <c r="G1568" i="15"/>
  <c r="G1569" i="15"/>
  <c r="G1570" i="15"/>
  <c r="G1571" i="15"/>
  <c r="G1572" i="15"/>
  <c r="G1573" i="15"/>
  <c r="G1574" i="15"/>
  <c r="G1575" i="15"/>
  <c r="G1576" i="15"/>
  <c r="G1577" i="15"/>
  <c r="G1578" i="15"/>
  <c r="G1579" i="15"/>
  <c r="G1580" i="15"/>
  <c r="G1581" i="15"/>
  <c r="G1582" i="15"/>
  <c r="G1583" i="15"/>
  <c r="G1584" i="15"/>
  <c r="G1585" i="15"/>
  <c r="G1586" i="15"/>
  <c r="G1587" i="15"/>
  <c r="G1588" i="15"/>
  <c r="G1589" i="15"/>
  <c r="G1590" i="15"/>
  <c r="G1591" i="15"/>
  <c r="G1592" i="15"/>
  <c r="G1593" i="15"/>
  <c r="G1594" i="15"/>
  <c r="G1595" i="15"/>
  <c r="G1596" i="15"/>
  <c r="G1597" i="15"/>
  <c r="G1598" i="15"/>
  <c r="G1599" i="15"/>
  <c r="G1600" i="15"/>
  <c r="G1601" i="15"/>
  <c r="G1602" i="15"/>
  <c r="G1603" i="15"/>
  <c r="G1604" i="15"/>
  <c r="G1605" i="15"/>
  <c r="G1606" i="15"/>
  <c r="G1607" i="15"/>
  <c r="G1608" i="15"/>
  <c r="G1609" i="15"/>
  <c r="G1610" i="15"/>
  <c r="G1611" i="15"/>
  <c r="G1612" i="15"/>
  <c r="G1613" i="15"/>
  <c r="G1614" i="15"/>
  <c r="G1615" i="15"/>
  <c r="G1616" i="15"/>
  <c r="G1617" i="15"/>
  <c r="G1618" i="15"/>
  <c r="G1619" i="15"/>
  <c r="G1620" i="15"/>
  <c r="G1621" i="15"/>
  <c r="G1622" i="15"/>
  <c r="G1623" i="15"/>
  <c r="G1624" i="15"/>
  <c r="G1625" i="15"/>
  <c r="G1626" i="15"/>
  <c r="G1627" i="15"/>
  <c r="G1628" i="15"/>
  <c r="G1629" i="15"/>
  <c r="G1630" i="15"/>
  <c r="G1631" i="15"/>
  <c r="G1632" i="15"/>
  <c r="G1633" i="15"/>
  <c r="G1634" i="15"/>
  <c r="G1635" i="15"/>
  <c r="G1636" i="15"/>
  <c r="G1637" i="15"/>
  <c r="G1638" i="15"/>
  <c r="G1639" i="15"/>
  <c r="G1640" i="15"/>
  <c r="G1641" i="15"/>
  <c r="G1642" i="15"/>
  <c r="G1643" i="15"/>
  <c r="G1644" i="15"/>
  <c r="G1645" i="15"/>
  <c r="G1646" i="15"/>
  <c r="G1647" i="15"/>
  <c r="G1648" i="15"/>
  <c r="G1649" i="15"/>
  <c r="G1650" i="15"/>
  <c r="G1651" i="15"/>
  <c r="G1652" i="15"/>
  <c r="G1653" i="15"/>
  <c r="G1654" i="15"/>
  <c r="G1655" i="15"/>
  <c r="G1656" i="15"/>
  <c r="G1657" i="15"/>
  <c r="G1658" i="15"/>
  <c r="G1659" i="15"/>
  <c r="G1660" i="15"/>
  <c r="G1661" i="15"/>
  <c r="G1662" i="15"/>
  <c r="G1663" i="15"/>
  <c r="G1664" i="15"/>
  <c r="G1665" i="15"/>
  <c r="G1666" i="15"/>
  <c r="G1667" i="15"/>
  <c r="G1668" i="15"/>
  <c r="G1669" i="15"/>
  <c r="G1670" i="15"/>
  <c r="G1671" i="15"/>
  <c r="G1672" i="15"/>
  <c r="G1673" i="15"/>
  <c r="G1674" i="15"/>
  <c r="G1675" i="15"/>
  <c r="G1676" i="15"/>
  <c r="G1677" i="15"/>
  <c r="G1678" i="15"/>
  <c r="G1679" i="15"/>
  <c r="G1680" i="15"/>
  <c r="G1681" i="15"/>
  <c r="G1682" i="15"/>
  <c r="G1683" i="15"/>
  <c r="G1684" i="15"/>
  <c r="G1685" i="15"/>
  <c r="G1686" i="15"/>
  <c r="G1687" i="15"/>
  <c r="G1688" i="15"/>
  <c r="G1689" i="15"/>
  <c r="G1690" i="15"/>
  <c r="G1691" i="15"/>
  <c r="G1692" i="15"/>
  <c r="G1693" i="15"/>
  <c r="G1694" i="15"/>
  <c r="G1695" i="15"/>
  <c r="G1696" i="15"/>
  <c r="G1697" i="15"/>
  <c r="G1698" i="15"/>
  <c r="G1699" i="15"/>
  <c r="G1700" i="15"/>
  <c r="G1701" i="15"/>
  <c r="G1702" i="15"/>
  <c r="G1703" i="15"/>
  <c r="G1704" i="15"/>
  <c r="G1705" i="15"/>
  <c r="G1706" i="15"/>
  <c r="G1707" i="15"/>
  <c r="G1708" i="15"/>
  <c r="G1709" i="15"/>
  <c r="G1710" i="15"/>
  <c r="G1711" i="15"/>
  <c r="G1712" i="15"/>
  <c r="G1713" i="15"/>
  <c r="G1714" i="15"/>
  <c r="G1715" i="15"/>
  <c r="G1716" i="15"/>
  <c r="G1717" i="15"/>
  <c r="G1718" i="15"/>
  <c r="G1719" i="15"/>
  <c r="G1720" i="15"/>
  <c r="G1721" i="15"/>
  <c r="G1722" i="15"/>
  <c r="G1723" i="15"/>
  <c r="G1724" i="15"/>
  <c r="G1725" i="15"/>
  <c r="G1726" i="15"/>
  <c r="G1727" i="15"/>
  <c r="G1728" i="15"/>
  <c r="G1729" i="15"/>
  <c r="G1730" i="15"/>
  <c r="G1731" i="15"/>
  <c r="G1732" i="15"/>
  <c r="G1733" i="15"/>
  <c r="G1734" i="15"/>
  <c r="G1735" i="15"/>
  <c r="G1736" i="15"/>
  <c r="G1737" i="15"/>
  <c r="G1738" i="15"/>
  <c r="G1739" i="15"/>
  <c r="G1740" i="15"/>
  <c r="G1741" i="15"/>
  <c r="G1742" i="15"/>
  <c r="G1743" i="15"/>
  <c r="G1744" i="15"/>
  <c r="G1745" i="15"/>
  <c r="G1746" i="15"/>
  <c r="G1747" i="15"/>
  <c r="G1748" i="15"/>
  <c r="G1749" i="15"/>
  <c r="G1750" i="15"/>
  <c r="G1751" i="15"/>
  <c r="G1752" i="15"/>
  <c r="G1753" i="15"/>
  <c r="G1754" i="15"/>
  <c r="G1755" i="15"/>
  <c r="G1756" i="15"/>
  <c r="G1757" i="15"/>
  <c r="G1758" i="15"/>
  <c r="G1759" i="15"/>
  <c r="G1760" i="15"/>
  <c r="G1761" i="15"/>
  <c r="G1762" i="15"/>
  <c r="G1763" i="15"/>
  <c r="G1764" i="15"/>
  <c r="G1765" i="15"/>
  <c r="G1766" i="15"/>
  <c r="G1767" i="15"/>
  <c r="G1768" i="15"/>
  <c r="G1769" i="15"/>
  <c r="G1770" i="15"/>
  <c r="G1771" i="15"/>
  <c r="G1772" i="15"/>
  <c r="G1773" i="15"/>
  <c r="G1774" i="15"/>
  <c r="G1775" i="15"/>
  <c r="G1776" i="15"/>
  <c r="G1777" i="15"/>
  <c r="G1778" i="15"/>
  <c r="G1779" i="15"/>
  <c r="G1780" i="15"/>
  <c r="G1781" i="15"/>
  <c r="G1782" i="15"/>
  <c r="G1783" i="15"/>
  <c r="G1784" i="15"/>
  <c r="G1785" i="15"/>
  <c r="G1786" i="15"/>
  <c r="G1787" i="15"/>
  <c r="G1788" i="15"/>
  <c r="G1789" i="15"/>
  <c r="G1790" i="15"/>
  <c r="G1791" i="15"/>
  <c r="G1792" i="15"/>
  <c r="G1793" i="15"/>
  <c r="G1794" i="15"/>
  <c r="G1795" i="15"/>
  <c r="G1796" i="15"/>
  <c r="G1797" i="15"/>
  <c r="G1798" i="15"/>
  <c r="G1799" i="15"/>
  <c r="G1800" i="15"/>
  <c r="G1801" i="15"/>
  <c r="G1802" i="15"/>
  <c r="G1803" i="15"/>
  <c r="G1804" i="15"/>
  <c r="G1805" i="15"/>
  <c r="G1806" i="15"/>
  <c r="G1807" i="15"/>
  <c r="G1808" i="15"/>
  <c r="G1809" i="15"/>
  <c r="G1810" i="15"/>
  <c r="G1811" i="15"/>
  <c r="G1812" i="15"/>
  <c r="G1813" i="15"/>
  <c r="G1814" i="15"/>
  <c r="G1815" i="15"/>
  <c r="G1816" i="15"/>
  <c r="G1817" i="15"/>
  <c r="G1818" i="15"/>
  <c r="G1819" i="15"/>
  <c r="G1820" i="15"/>
  <c r="G1821" i="15"/>
  <c r="G1822" i="15"/>
  <c r="G1823" i="15"/>
  <c r="G1824" i="15"/>
  <c r="G1825" i="15"/>
  <c r="G1826" i="15"/>
  <c r="G1827" i="15"/>
  <c r="G1828" i="15"/>
  <c r="G1829" i="15"/>
  <c r="G1830" i="15"/>
  <c r="G1831" i="15"/>
  <c r="G1832" i="15"/>
  <c r="G1833" i="15"/>
  <c r="G1834" i="15"/>
  <c r="G1835" i="15"/>
  <c r="G1836" i="15"/>
  <c r="G1837" i="15"/>
  <c r="G1838" i="15"/>
  <c r="G1839" i="15"/>
  <c r="G1840" i="15"/>
  <c r="G1841" i="15"/>
  <c r="G1842" i="15"/>
  <c r="G1843" i="15"/>
  <c r="G1844" i="15"/>
  <c r="G1845" i="15"/>
  <c r="G1846" i="15"/>
  <c r="G1847" i="15"/>
  <c r="G1848" i="15"/>
  <c r="G1849" i="15"/>
  <c r="G1850" i="15"/>
  <c r="G1851" i="15"/>
  <c r="G1852" i="15"/>
  <c r="G1853" i="15"/>
  <c r="G1854" i="15"/>
  <c r="G1855" i="15"/>
  <c r="G1856" i="15"/>
  <c r="G1857" i="15"/>
  <c r="G1858" i="15"/>
  <c r="G1859" i="15"/>
  <c r="G1860" i="15"/>
  <c r="G1861" i="15"/>
  <c r="G1862" i="15"/>
  <c r="G1863" i="15"/>
  <c r="G1864" i="15"/>
  <c r="G1865" i="15"/>
  <c r="G1866" i="15"/>
  <c r="G1867" i="15"/>
  <c r="G1868" i="15"/>
  <c r="G1869" i="15"/>
  <c r="G1870" i="15"/>
  <c r="G1871" i="15"/>
  <c r="G1872" i="15"/>
  <c r="G1873" i="15"/>
  <c r="G1874" i="15"/>
  <c r="G1875" i="15"/>
  <c r="G1876" i="15"/>
  <c r="G1877" i="15"/>
  <c r="G1878" i="15"/>
  <c r="G1879" i="15"/>
  <c r="G1880" i="15"/>
  <c r="G1881" i="15"/>
  <c r="G1882" i="15"/>
  <c r="G1883" i="15"/>
  <c r="G1884" i="15"/>
  <c r="G1885" i="15"/>
  <c r="G1886" i="15"/>
  <c r="G1887" i="15"/>
  <c r="G1888" i="15"/>
  <c r="G1889" i="15"/>
  <c r="G1890" i="15"/>
  <c r="G1891" i="15"/>
  <c r="G1892" i="15"/>
  <c r="G1893" i="15"/>
  <c r="G1894" i="15"/>
  <c r="G1895" i="15"/>
  <c r="G1896" i="15"/>
  <c r="G1897" i="15"/>
  <c r="G1898" i="15"/>
  <c r="G1899" i="15"/>
  <c r="G1900" i="15"/>
  <c r="G1901" i="15"/>
  <c r="G1902" i="15"/>
  <c r="G1903" i="15"/>
  <c r="G1904" i="15"/>
  <c r="G1905" i="15"/>
  <c r="G1906" i="15"/>
  <c r="G1907" i="15"/>
  <c r="G1908" i="15"/>
  <c r="G1909" i="15"/>
  <c r="G1910" i="15"/>
  <c r="G1911" i="15"/>
  <c r="G1912" i="15"/>
  <c r="G1913" i="15"/>
  <c r="G1914" i="15"/>
  <c r="G1915" i="15"/>
  <c r="G1916" i="15"/>
  <c r="G1917" i="15"/>
  <c r="G1918" i="15"/>
  <c r="G1919" i="15"/>
  <c r="G1920" i="15"/>
  <c r="G1921" i="15"/>
  <c r="G1922" i="15"/>
  <c r="G1923" i="15"/>
  <c r="G1924" i="15"/>
  <c r="G1925" i="15"/>
  <c r="G1926" i="15"/>
  <c r="G1927" i="15"/>
  <c r="G1928" i="15"/>
  <c r="G1929" i="15"/>
  <c r="G1930" i="15"/>
  <c r="G1931" i="15"/>
  <c r="G1932" i="15"/>
  <c r="G1933" i="15"/>
  <c r="G1934" i="15"/>
  <c r="G1935" i="15"/>
  <c r="G1936" i="15"/>
  <c r="G1937" i="15"/>
  <c r="G1938" i="15"/>
  <c r="G1939" i="15"/>
  <c r="G1940" i="15"/>
  <c r="G1941" i="15"/>
  <c r="G1942" i="15"/>
  <c r="G1943" i="15"/>
  <c r="G1944" i="15"/>
  <c r="G1945" i="15"/>
  <c r="G1946" i="15"/>
  <c r="G1947" i="15"/>
  <c r="G1948" i="15"/>
  <c r="G1949" i="15"/>
  <c r="G1950" i="15"/>
  <c r="G1951" i="15"/>
  <c r="G1952" i="15"/>
  <c r="G1953" i="15"/>
  <c r="G1954" i="15"/>
  <c r="G1955" i="15"/>
  <c r="G1956" i="15"/>
  <c r="G1957" i="15"/>
  <c r="G1958" i="15"/>
  <c r="G1959" i="15"/>
  <c r="G1960" i="15"/>
  <c r="G1961" i="15"/>
  <c r="G1962" i="15"/>
  <c r="G1963" i="15"/>
  <c r="G1964" i="15"/>
  <c r="G1965" i="15"/>
  <c r="G1966" i="15"/>
  <c r="G1967" i="15"/>
  <c r="G1968" i="15"/>
  <c r="G1969" i="15"/>
  <c r="G1970" i="15"/>
  <c r="G1971" i="15"/>
  <c r="G1972" i="15"/>
  <c r="G1973" i="15"/>
  <c r="G1974" i="15"/>
  <c r="G1975" i="15"/>
  <c r="G1976" i="15"/>
  <c r="G1977" i="15"/>
  <c r="G1978" i="15"/>
  <c r="G1979" i="15"/>
  <c r="G1980" i="15"/>
  <c r="G1981" i="15"/>
  <c r="G1982" i="15"/>
  <c r="G1983" i="15"/>
  <c r="G1984" i="15"/>
  <c r="G1985" i="15"/>
  <c r="G1986" i="15"/>
  <c r="G1987" i="15"/>
  <c r="G1988" i="15"/>
  <c r="G1989" i="15"/>
  <c r="G1990" i="15"/>
  <c r="G1991" i="15"/>
  <c r="G1992" i="15"/>
  <c r="G1993" i="15"/>
  <c r="G1994" i="15"/>
  <c r="G1995" i="15"/>
  <c r="G1996" i="15"/>
  <c r="G1997" i="15"/>
  <c r="G1998" i="15"/>
  <c r="G1999" i="15"/>
  <c r="G2000" i="15"/>
  <c r="G2001" i="15"/>
  <c r="G2002" i="15"/>
  <c r="G2003" i="15"/>
  <c r="G2004" i="15"/>
  <c r="G2005" i="15"/>
  <c r="G2006" i="15"/>
  <c r="G2007" i="15"/>
  <c r="G2008" i="15"/>
  <c r="G2009" i="15"/>
  <c r="G2010" i="15"/>
  <c r="G2011" i="15"/>
  <c r="G2012" i="15"/>
  <c r="G2013" i="15"/>
  <c r="G2014" i="15"/>
  <c r="G2015" i="15"/>
  <c r="G2016" i="15"/>
  <c r="G2017" i="15"/>
  <c r="G2018" i="15"/>
  <c r="G2019" i="15"/>
  <c r="G2020" i="15"/>
  <c r="G2021" i="15"/>
  <c r="G2022" i="15"/>
  <c r="G2023" i="15"/>
  <c r="G2024" i="15"/>
  <c r="G2025" i="15"/>
  <c r="G2026" i="15"/>
  <c r="G2027" i="15"/>
  <c r="G2028" i="15"/>
  <c r="G2029" i="15"/>
  <c r="G2030" i="15"/>
  <c r="G2031" i="15"/>
  <c r="G2032" i="15"/>
  <c r="G2033" i="15"/>
  <c r="G2034" i="15"/>
  <c r="G2035" i="15"/>
  <c r="G2036" i="15"/>
  <c r="G2037" i="15"/>
  <c r="G2038" i="15"/>
  <c r="G2039" i="15"/>
  <c r="G2040" i="15"/>
  <c r="G2041" i="15"/>
  <c r="G2042" i="15"/>
  <c r="G2043" i="15"/>
  <c r="G2044" i="15"/>
  <c r="G2045" i="15"/>
  <c r="G2046" i="15"/>
  <c r="G2047" i="15"/>
  <c r="G2048" i="15"/>
  <c r="G2049" i="15"/>
  <c r="G2050" i="15"/>
  <c r="G2051" i="15"/>
  <c r="G2052" i="15"/>
  <c r="G2053" i="15"/>
  <c r="G2054" i="15"/>
  <c r="G2055" i="15"/>
  <c r="G2056" i="15"/>
  <c r="G2057" i="15"/>
  <c r="G2058" i="15"/>
  <c r="G2059" i="15"/>
  <c r="G2060" i="15"/>
  <c r="G2061" i="15"/>
  <c r="G2062" i="15"/>
  <c r="G2063" i="15"/>
  <c r="G2064" i="15"/>
  <c r="G2065" i="15"/>
  <c r="G2066" i="15"/>
  <c r="G2067" i="15"/>
  <c r="G2068" i="15"/>
  <c r="G2069" i="15"/>
  <c r="G2070" i="15"/>
  <c r="G2071" i="15"/>
  <c r="G2072" i="15"/>
  <c r="G2073" i="15"/>
  <c r="G2074" i="15"/>
  <c r="G2075" i="15"/>
  <c r="G2076" i="15"/>
  <c r="G2077" i="15"/>
  <c r="G2078" i="15"/>
  <c r="G2079" i="15"/>
  <c r="G2080" i="15"/>
  <c r="G2081" i="15"/>
  <c r="G2082" i="15"/>
  <c r="G2083" i="15"/>
  <c r="G2084" i="15"/>
  <c r="G2085" i="15"/>
  <c r="G2086" i="15"/>
  <c r="G2087" i="15"/>
  <c r="G2088" i="15"/>
  <c r="G2089" i="15"/>
  <c r="G2090" i="15"/>
  <c r="G2091" i="15"/>
  <c r="G2092" i="15"/>
  <c r="G2093" i="15"/>
  <c r="G2094" i="15"/>
  <c r="G2095" i="15"/>
  <c r="G2096" i="15"/>
  <c r="G2097" i="15"/>
  <c r="G2098" i="15"/>
  <c r="G2099" i="15"/>
  <c r="G2100" i="15"/>
  <c r="G2101" i="15"/>
  <c r="G2102" i="15"/>
  <c r="G2103" i="15"/>
  <c r="G2104" i="15"/>
  <c r="G2105" i="15"/>
  <c r="G2106" i="15"/>
  <c r="G2107" i="15"/>
  <c r="G2108" i="15"/>
  <c r="G2109" i="15"/>
  <c r="G2110" i="15"/>
  <c r="G2111" i="15"/>
  <c r="G2112" i="15"/>
  <c r="G2113" i="15"/>
  <c r="G2114" i="15"/>
  <c r="G2115" i="15"/>
  <c r="G2116" i="15"/>
  <c r="G2117" i="15"/>
  <c r="G2118" i="15"/>
  <c r="G2119" i="15"/>
  <c r="G2120" i="15"/>
  <c r="G2121" i="15"/>
  <c r="G2122" i="15"/>
  <c r="G2123" i="15"/>
  <c r="G2124" i="15"/>
  <c r="G2125" i="15"/>
  <c r="G2126" i="15"/>
  <c r="G2127" i="15"/>
  <c r="G2128" i="15"/>
  <c r="G2129" i="15"/>
  <c r="G2130" i="15"/>
  <c r="G2131" i="15"/>
  <c r="G2132" i="15"/>
  <c r="G2133" i="15"/>
  <c r="G2134" i="15"/>
  <c r="G2135" i="15"/>
  <c r="G2136" i="15"/>
  <c r="G2137" i="15"/>
  <c r="G2138" i="15"/>
  <c r="G2139" i="15"/>
  <c r="G2140" i="15"/>
  <c r="G2141" i="15"/>
  <c r="G2142" i="15"/>
  <c r="G2143" i="15"/>
  <c r="G2144" i="15"/>
  <c r="G2145" i="15"/>
  <c r="G2146" i="15"/>
  <c r="G2147" i="15"/>
  <c r="G2148" i="15"/>
  <c r="G2149" i="15"/>
  <c r="G2150" i="15"/>
  <c r="G2151" i="15"/>
  <c r="G2152" i="15"/>
  <c r="G2153" i="15"/>
  <c r="G2154" i="15"/>
  <c r="G2155" i="15"/>
  <c r="G2156" i="15"/>
  <c r="G2157" i="15"/>
  <c r="G2158" i="15"/>
  <c r="G2159" i="15"/>
  <c r="G2160" i="15"/>
  <c r="G2161" i="15"/>
  <c r="G2162" i="15"/>
  <c r="G2163" i="15"/>
  <c r="G2164" i="15"/>
  <c r="G2165" i="15"/>
  <c r="G2166" i="15"/>
  <c r="G2167" i="15"/>
  <c r="G2168" i="15"/>
  <c r="G2169" i="15"/>
  <c r="G2170" i="15"/>
  <c r="G2171" i="15"/>
  <c r="G2172" i="15"/>
  <c r="G2173" i="15"/>
  <c r="G2174" i="15"/>
  <c r="G2175" i="15"/>
  <c r="G2176" i="15"/>
  <c r="G2177" i="15"/>
  <c r="G2178" i="15"/>
  <c r="G2179" i="15"/>
  <c r="G2180" i="15"/>
  <c r="G2181" i="15"/>
  <c r="G2182" i="15"/>
  <c r="G2183" i="15"/>
  <c r="G2184" i="15"/>
  <c r="G2185" i="15"/>
  <c r="G2186" i="15"/>
  <c r="G2187" i="15"/>
  <c r="G2188" i="15"/>
  <c r="G2189" i="15"/>
  <c r="G2190" i="15"/>
  <c r="G2191" i="15"/>
  <c r="G2192" i="15"/>
  <c r="G2193" i="15"/>
  <c r="G2194" i="15"/>
  <c r="G2195" i="15"/>
  <c r="G2196" i="15"/>
  <c r="G2197" i="15"/>
  <c r="G2198" i="15"/>
  <c r="G2199" i="15"/>
  <c r="G2200" i="15"/>
  <c r="G2201" i="15"/>
  <c r="G2202" i="15"/>
  <c r="G2203" i="15"/>
  <c r="G2204" i="15"/>
  <c r="G2205" i="15"/>
  <c r="G2206" i="15"/>
  <c r="G2207" i="15"/>
  <c r="G2208" i="15"/>
  <c r="G2209" i="15"/>
  <c r="G2210" i="15"/>
  <c r="G2211" i="15"/>
  <c r="G2212" i="15"/>
  <c r="G2213" i="15"/>
  <c r="G2214" i="15"/>
  <c r="G2215" i="15"/>
  <c r="G2216" i="15"/>
  <c r="G2217" i="15"/>
  <c r="G2218" i="15"/>
  <c r="G2219" i="15"/>
  <c r="G2220" i="15"/>
  <c r="G2221" i="15"/>
  <c r="G2222" i="15"/>
  <c r="G2223" i="15"/>
  <c r="G2224" i="15"/>
  <c r="G2225" i="15"/>
  <c r="G2226" i="15"/>
  <c r="G2227" i="15"/>
  <c r="G2228" i="15"/>
  <c r="G2229" i="15"/>
  <c r="G2230" i="15"/>
  <c r="G2231" i="15"/>
  <c r="G2232" i="15"/>
  <c r="G2233" i="15"/>
  <c r="G2234" i="15"/>
  <c r="G2235" i="15"/>
  <c r="G2236" i="15"/>
  <c r="G2237" i="15"/>
  <c r="G2238" i="15"/>
  <c r="G2239" i="15"/>
  <c r="G2240" i="15"/>
  <c r="G2241" i="15"/>
  <c r="G2242" i="15"/>
  <c r="G2243" i="15"/>
  <c r="G2244" i="15"/>
  <c r="G2245" i="15"/>
  <c r="G2246" i="15"/>
  <c r="G2247" i="15"/>
  <c r="G2248" i="15"/>
  <c r="G2249" i="15"/>
  <c r="G2250" i="15"/>
  <c r="G2251" i="15"/>
  <c r="G2252" i="15"/>
  <c r="G2253" i="15"/>
  <c r="G2254" i="15"/>
  <c r="G2255" i="15"/>
  <c r="G2256" i="15"/>
  <c r="G2257" i="15"/>
  <c r="G2258" i="15"/>
  <c r="G2259" i="15"/>
  <c r="G2260" i="15"/>
  <c r="G2261" i="15"/>
  <c r="G2262" i="15"/>
  <c r="G2263" i="15"/>
  <c r="G2264" i="15"/>
  <c r="G2265" i="15"/>
  <c r="G2266" i="15"/>
  <c r="G2267" i="15"/>
  <c r="G2268" i="15"/>
  <c r="G2269" i="15"/>
  <c r="G2270" i="15"/>
  <c r="G2271" i="15"/>
  <c r="G2272" i="15"/>
  <c r="G2273" i="15"/>
  <c r="G2274" i="15"/>
  <c r="G2275" i="15"/>
  <c r="G2276" i="15"/>
  <c r="G2277" i="15"/>
  <c r="G2278" i="15"/>
  <c r="G2279" i="15"/>
  <c r="G2280" i="15"/>
  <c r="G2281" i="15"/>
  <c r="G2282" i="15"/>
  <c r="G2283" i="15"/>
  <c r="G2284" i="15"/>
  <c r="G2285" i="15"/>
  <c r="G2286" i="15"/>
  <c r="G2287" i="15"/>
  <c r="G2288" i="15"/>
  <c r="G2289" i="15"/>
  <c r="G2290" i="15"/>
  <c r="G2291" i="15"/>
  <c r="G2292" i="15"/>
  <c r="G2293" i="15"/>
  <c r="G2294" i="15"/>
  <c r="G2295" i="15"/>
  <c r="G2296" i="15"/>
  <c r="G2297" i="15"/>
  <c r="G2298" i="15"/>
  <c r="G2299" i="15"/>
  <c r="G2300" i="15"/>
  <c r="G2301" i="15"/>
  <c r="G2302" i="15"/>
  <c r="G2303" i="15"/>
  <c r="G2304" i="15"/>
  <c r="G2305" i="15"/>
  <c r="G2306" i="15"/>
  <c r="G2307" i="15"/>
  <c r="G2308" i="15"/>
  <c r="G2309" i="15"/>
  <c r="G2310" i="15"/>
  <c r="G2311" i="15"/>
  <c r="G2312" i="15"/>
  <c r="G2313" i="15"/>
  <c r="G2314" i="15"/>
  <c r="G2315" i="15"/>
  <c r="G2316" i="15"/>
  <c r="G2317" i="15"/>
  <c r="G2318" i="15"/>
  <c r="G2319" i="15"/>
  <c r="G2320" i="15"/>
  <c r="G2321" i="15"/>
  <c r="G2322" i="15"/>
  <c r="G2323" i="15"/>
  <c r="G2324" i="15"/>
  <c r="G2325" i="15"/>
  <c r="G2326" i="15"/>
  <c r="G2327" i="15"/>
  <c r="G2328" i="15"/>
  <c r="G2329" i="15"/>
  <c r="G2330" i="15"/>
  <c r="G2331" i="15"/>
  <c r="G2332" i="15"/>
  <c r="G2333" i="15"/>
  <c r="G2334" i="15"/>
  <c r="G2335" i="15"/>
  <c r="G2336" i="15"/>
  <c r="G2337" i="15"/>
  <c r="G2338" i="15"/>
  <c r="G2339" i="15"/>
  <c r="G2340" i="15"/>
  <c r="G2341" i="15"/>
  <c r="G2342" i="15"/>
  <c r="G2343" i="15"/>
  <c r="G2344" i="15"/>
  <c r="G2345" i="15"/>
  <c r="G2346" i="15"/>
  <c r="G2347" i="15"/>
  <c r="G2348" i="15"/>
  <c r="G2349" i="15"/>
  <c r="G2350" i="15"/>
  <c r="G2351" i="15"/>
  <c r="G2352" i="15"/>
  <c r="G2353" i="15"/>
  <c r="G2354" i="15"/>
  <c r="G2355" i="15"/>
  <c r="G2356" i="15"/>
  <c r="G2357" i="15"/>
  <c r="G2358" i="15"/>
  <c r="G2359" i="15"/>
  <c r="G2360" i="15"/>
  <c r="G2361" i="15"/>
  <c r="G2362" i="15"/>
  <c r="G2363" i="15"/>
  <c r="G2364" i="15"/>
  <c r="G2365" i="15"/>
  <c r="G2366" i="15"/>
  <c r="G2367" i="15"/>
  <c r="G2368" i="15"/>
  <c r="G2369" i="15"/>
  <c r="G2370" i="15"/>
  <c r="G2371" i="15"/>
  <c r="G2372" i="15"/>
  <c r="G2373" i="15"/>
  <c r="G2374" i="15"/>
  <c r="G2375" i="15"/>
  <c r="G2376" i="15"/>
  <c r="G2377" i="15"/>
  <c r="G2378" i="15"/>
  <c r="G2379" i="15"/>
  <c r="G2380" i="15"/>
  <c r="G2381" i="15"/>
  <c r="G2382" i="15"/>
  <c r="G2383" i="15"/>
  <c r="G2384" i="15"/>
  <c r="G2385" i="15"/>
  <c r="G2386" i="15"/>
  <c r="G2387" i="15"/>
  <c r="G2388" i="15"/>
  <c r="G2389" i="15"/>
  <c r="G2390" i="15"/>
  <c r="G2391" i="15"/>
  <c r="G2392" i="15"/>
  <c r="G2393" i="15"/>
  <c r="G2394" i="15"/>
  <c r="G2395" i="15"/>
  <c r="G2396" i="15"/>
  <c r="G2397" i="15"/>
  <c r="G2398" i="15"/>
  <c r="G2399" i="15"/>
  <c r="G2400" i="15"/>
  <c r="G2401" i="15"/>
  <c r="G2402" i="15"/>
  <c r="G2403" i="15"/>
  <c r="G2404" i="15"/>
  <c r="G2405" i="15"/>
  <c r="G2406" i="15"/>
  <c r="G2407" i="15"/>
  <c r="G2408" i="15"/>
  <c r="G2409" i="15"/>
  <c r="G2410" i="15"/>
  <c r="G2411" i="15"/>
  <c r="G2412" i="15"/>
  <c r="G2413" i="15"/>
  <c r="G2414" i="15"/>
  <c r="G2415" i="15"/>
  <c r="G2416" i="15"/>
  <c r="G2417" i="15"/>
  <c r="G2418" i="15"/>
  <c r="G2419" i="15"/>
  <c r="G2420" i="15"/>
  <c r="G2421" i="15"/>
  <c r="G2422" i="15"/>
  <c r="G2423" i="15"/>
  <c r="G2424" i="15"/>
  <c r="G2425" i="15"/>
  <c r="G2426" i="15"/>
  <c r="G2427" i="15"/>
  <c r="G2428" i="15"/>
  <c r="G2429" i="15"/>
  <c r="G2430" i="15"/>
  <c r="G2431" i="15"/>
  <c r="G2432" i="15"/>
  <c r="G2433" i="15"/>
  <c r="G2434" i="15"/>
  <c r="G2435" i="15"/>
  <c r="G2436" i="15"/>
  <c r="G2437" i="15"/>
  <c r="G2438" i="15"/>
  <c r="G2439" i="15"/>
  <c r="G2440" i="15"/>
  <c r="G2441" i="15"/>
  <c r="G2442" i="15"/>
  <c r="G2443" i="15"/>
  <c r="G2444" i="15"/>
  <c r="G2445" i="15"/>
  <c r="G2446" i="15"/>
  <c r="G2447" i="15"/>
  <c r="G2448" i="15"/>
  <c r="G2449" i="15"/>
  <c r="G2450" i="15"/>
  <c r="G2451" i="15"/>
  <c r="G2452" i="15"/>
  <c r="G2453" i="15"/>
  <c r="G2454" i="15"/>
  <c r="G2455" i="15"/>
  <c r="G2456" i="15"/>
  <c r="G2457" i="15"/>
  <c r="G2458" i="15"/>
  <c r="G2459" i="15"/>
  <c r="G2460" i="15"/>
  <c r="G2461" i="15"/>
  <c r="G2462" i="15"/>
  <c r="G2463" i="15"/>
  <c r="G2464" i="15"/>
  <c r="G2465" i="15"/>
  <c r="G2466" i="15"/>
  <c r="G2467" i="15"/>
  <c r="G2468" i="15"/>
  <c r="G2469" i="15"/>
  <c r="G2470" i="15"/>
  <c r="G2471" i="15"/>
  <c r="G2472" i="15"/>
  <c r="G2473" i="15"/>
  <c r="G2474" i="15"/>
  <c r="G2475" i="15"/>
  <c r="G2476" i="15"/>
  <c r="G2477" i="15"/>
  <c r="G2478" i="15"/>
  <c r="G2479" i="15"/>
  <c r="G2480" i="15"/>
  <c r="G2481" i="15"/>
  <c r="G2482" i="15"/>
  <c r="G2483" i="15"/>
  <c r="G2484" i="15"/>
  <c r="G2485" i="15"/>
  <c r="G2486" i="15"/>
  <c r="G2487" i="15"/>
  <c r="G2488" i="15"/>
  <c r="G2489" i="15"/>
  <c r="G2490" i="15"/>
  <c r="G2491" i="15"/>
  <c r="G2492" i="15"/>
  <c r="G2493" i="15"/>
  <c r="G2494" i="15"/>
  <c r="G2495" i="15"/>
  <c r="G2496" i="15"/>
  <c r="G2497" i="15"/>
  <c r="G2498" i="15"/>
  <c r="G2499" i="15"/>
  <c r="G2500" i="15"/>
  <c r="G2501" i="15"/>
  <c r="G2502" i="15"/>
  <c r="G2503" i="15"/>
  <c r="G2504" i="15"/>
  <c r="G2505" i="15"/>
  <c r="G2506" i="15"/>
  <c r="G2507" i="15"/>
  <c r="G2508" i="15"/>
  <c r="G2509" i="15"/>
  <c r="G2510" i="15"/>
  <c r="G2511" i="15"/>
  <c r="G2512" i="15"/>
  <c r="G2513" i="15"/>
  <c r="G2514" i="15"/>
  <c r="G2515" i="15"/>
  <c r="G2516" i="15"/>
  <c r="G2517" i="15"/>
  <c r="G2518" i="15"/>
  <c r="G2519" i="15"/>
  <c r="G2520" i="15"/>
  <c r="G2521" i="15"/>
  <c r="G2522" i="15"/>
  <c r="G2523" i="15"/>
  <c r="G2524" i="15"/>
  <c r="G2525" i="15"/>
  <c r="G2526" i="15"/>
  <c r="G2527" i="15"/>
  <c r="G2528" i="15"/>
  <c r="G2529" i="15"/>
  <c r="G2530" i="15"/>
  <c r="G2531" i="15"/>
  <c r="G2532" i="15"/>
  <c r="G2533" i="15"/>
  <c r="G2534" i="15"/>
  <c r="G2535" i="15"/>
  <c r="G2536" i="15"/>
  <c r="G2537" i="15"/>
  <c r="G2538" i="15"/>
  <c r="G2539" i="15"/>
  <c r="G2540" i="15"/>
  <c r="G2541" i="15"/>
  <c r="G2542" i="15"/>
  <c r="G2543" i="15"/>
  <c r="G2544" i="15"/>
  <c r="G2545" i="15"/>
  <c r="G2546" i="15"/>
  <c r="G2547" i="15"/>
  <c r="G2548" i="15"/>
  <c r="G2549" i="15"/>
  <c r="G2550" i="15"/>
  <c r="G2551" i="15"/>
  <c r="G2552" i="15"/>
  <c r="G2553" i="15"/>
  <c r="G2554" i="15"/>
  <c r="G2555" i="15"/>
  <c r="G2556" i="15"/>
  <c r="G2557" i="15"/>
  <c r="G2558" i="15"/>
  <c r="G2559" i="15"/>
  <c r="G2560" i="15"/>
  <c r="G2561" i="15"/>
  <c r="G2562" i="15"/>
  <c r="G2563" i="15"/>
  <c r="G2564" i="15"/>
  <c r="G2565" i="15"/>
  <c r="G2566" i="15"/>
  <c r="G2567" i="15"/>
  <c r="G2568" i="15"/>
  <c r="G2569" i="15"/>
  <c r="G2570" i="15"/>
  <c r="G2571" i="15"/>
  <c r="G2572" i="15"/>
  <c r="G2573" i="15"/>
  <c r="G2574" i="15"/>
  <c r="G2575" i="15"/>
  <c r="G2576" i="15"/>
  <c r="G2577" i="15"/>
  <c r="G2578" i="15"/>
  <c r="G2579" i="15"/>
  <c r="G2580" i="15"/>
  <c r="G2581" i="15"/>
  <c r="G2582" i="15"/>
  <c r="G2583" i="15"/>
  <c r="G2584" i="15"/>
  <c r="G2585" i="15"/>
  <c r="G2586" i="15"/>
  <c r="G2587" i="15"/>
  <c r="G2588" i="15"/>
  <c r="G2589" i="15"/>
  <c r="G2590" i="15"/>
  <c r="G2591" i="15"/>
  <c r="G2592" i="15"/>
  <c r="G2593" i="15"/>
  <c r="G2594" i="15"/>
  <c r="G2595" i="15"/>
  <c r="G2596" i="15"/>
  <c r="G2597" i="15"/>
  <c r="G2598" i="15"/>
  <c r="G2599" i="15"/>
  <c r="G2600" i="15"/>
  <c r="G2601" i="15"/>
  <c r="G2602" i="15"/>
  <c r="G2603" i="15"/>
  <c r="G2604" i="15"/>
  <c r="G2605" i="15"/>
  <c r="G2606" i="15"/>
  <c r="G2607" i="15"/>
  <c r="G2608" i="15"/>
  <c r="G2609" i="15"/>
  <c r="G2610" i="15"/>
  <c r="G2611" i="15"/>
  <c r="G2612" i="15"/>
  <c r="G2613" i="15"/>
  <c r="G2614" i="15"/>
  <c r="G2615" i="15"/>
  <c r="G2616" i="15"/>
  <c r="G2617" i="15"/>
  <c r="G2618" i="15"/>
  <c r="G2619" i="15"/>
  <c r="G2620" i="15"/>
  <c r="G2621" i="15"/>
  <c r="G2622" i="15"/>
  <c r="G2623" i="15"/>
  <c r="G2624" i="15"/>
  <c r="G2625" i="15"/>
  <c r="G2626" i="15"/>
  <c r="G2627" i="15"/>
  <c r="G2628" i="15"/>
  <c r="G2629" i="15"/>
  <c r="G2630" i="15"/>
  <c r="G2631" i="15"/>
  <c r="G2632" i="15"/>
  <c r="G2633" i="15"/>
  <c r="G2634" i="15"/>
  <c r="G2635" i="15"/>
  <c r="G2636" i="15"/>
  <c r="G2637" i="15"/>
  <c r="G2638" i="15"/>
  <c r="G2639" i="15"/>
  <c r="G2640" i="15"/>
  <c r="G2641" i="15"/>
  <c r="G2642" i="15"/>
  <c r="G2643" i="15"/>
  <c r="G2644" i="15"/>
  <c r="G2645" i="15"/>
  <c r="G2646" i="15"/>
  <c r="G2647" i="15"/>
  <c r="G2648" i="15"/>
  <c r="G2649" i="15"/>
  <c r="G2650" i="15"/>
  <c r="G2651" i="15"/>
  <c r="G2652" i="15"/>
  <c r="G2653" i="15"/>
  <c r="G2654" i="15"/>
  <c r="G2655" i="15"/>
  <c r="G2656" i="15"/>
  <c r="G2657" i="15"/>
  <c r="G2658" i="15"/>
  <c r="G2659" i="15"/>
  <c r="G2660" i="15"/>
  <c r="G2661" i="15"/>
  <c r="G2662" i="15"/>
  <c r="G2663" i="15"/>
  <c r="G2664" i="15"/>
  <c r="G2665" i="15"/>
  <c r="G2666" i="15"/>
  <c r="G2667" i="15"/>
  <c r="G2668" i="15"/>
  <c r="G2669" i="15"/>
  <c r="G2670" i="15"/>
  <c r="G2671" i="15"/>
  <c r="G2672" i="15"/>
  <c r="G2673" i="15"/>
  <c r="G2674" i="15"/>
  <c r="G2675" i="15"/>
  <c r="G2676" i="15"/>
  <c r="G2677" i="15"/>
  <c r="G2678" i="15"/>
  <c r="G2679" i="15"/>
  <c r="G2680" i="15"/>
  <c r="G2681" i="15"/>
  <c r="G2682" i="15"/>
  <c r="G2683" i="15"/>
  <c r="G2684" i="15"/>
  <c r="G2685" i="15"/>
  <c r="G2686" i="15"/>
  <c r="G2687" i="15"/>
  <c r="G2688" i="15"/>
  <c r="G2689" i="15"/>
  <c r="G2690" i="15"/>
  <c r="G2691" i="15"/>
  <c r="G2692" i="15"/>
  <c r="G2693" i="15"/>
  <c r="G2694" i="15"/>
  <c r="G2695" i="15"/>
  <c r="G2696" i="15"/>
  <c r="G2697" i="15"/>
  <c r="G2698" i="15"/>
  <c r="G2699" i="15"/>
  <c r="G2700" i="15"/>
  <c r="G2701" i="15"/>
  <c r="G2702" i="15"/>
  <c r="G2703" i="15"/>
  <c r="G2704" i="15"/>
  <c r="G2705" i="15"/>
  <c r="G2706" i="15"/>
  <c r="G2707" i="15"/>
  <c r="G2708" i="15"/>
  <c r="G2709" i="15"/>
  <c r="G2710" i="15"/>
  <c r="G2711" i="15"/>
  <c r="G2712" i="15"/>
  <c r="G2713" i="15"/>
  <c r="G2714" i="15"/>
  <c r="G2715" i="15"/>
  <c r="G2716" i="15"/>
  <c r="G2717" i="15"/>
  <c r="G2718" i="15"/>
  <c r="G2719" i="15"/>
  <c r="G2720" i="15"/>
  <c r="G2721" i="15"/>
  <c r="G2722" i="15"/>
  <c r="G2723" i="15"/>
  <c r="G2724" i="15"/>
  <c r="G2725" i="15"/>
  <c r="G2726" i="15"/>
  <c r="G2727" i="15"/>
  <c r="G2728" i="15"/>
  <c r="G2729" i="15"/>
  <c r="G2730" i="15"/>
  <c r="G2731" i="15"/>
  <c r="G2732" i="15"/>
  <c r="G2733" i="15"/>
  <c r="G2734" i="15"/>
  <c r="G2735" i="15"/>
  <c r="G2736" i="15"/>
  <c r="G2737" i="15"/>
  <c r="G2738" i="15"/>
  <c r="G2739" i="15"/>
  <c r="G2740" i="15"/>
  <c r="G2741" i="15"/>
  <c r="G2742" i="15"/>
  <c r="G2743" i="15"/>
  <c r="G2744" i="15"/>
  <c r="G2745" i="15"/>
  <c r="G2746" i="15"/>
  <c r="G2747" i="15"/>
  <c r="G2748" i="15"/>
  <c r="G2749" i="15"/>
  <c r="G2750" i="15"/>
  <c r="G2751" i="15"/>
  <c r="G2752" i="15"/>
  <c r="G2753" i="15"/>
  <c r="G2754" i="15"/>
  <c r="G2755" i="15"/>
  <c r="G2756" i="15"/>
  <c r="G2757" i="15"/>
  <c r="G2758" i="15"/>
  <c r="G2759" i="15"/>
  <c r="G2760" i="15"/>
  <c r="G2761" i="15"/>
  <c r="G2762" i="15"/>
  <c r="G2763" i="15"/>
  <c r="G2764" i="15"/>
  <c r="G2765" i="15"/>
  <c r="G2766" i="15"/>
  <c r="G2767" i="15"/>
  <c r="G2768" i="15"/>
  <c r="G2769" i="15"/>
  <c r="G2770" i="15"/>
  <c r="G2771" i="15"/>
  <c r="G2772" i="15"/>
  <c r="G2773" i="15"/>
  <c r="G2774" i="15"/>
  <c r="G2775" i="15"/>
  <c r="G2776" i="15"/>
  <c r="G2777" i="15"/>
  <c r="G2778" i="15"/>
  <c r="G2779" i="15"/>
  <c r="G2780" i="15"/>
  <c r="G2781" i="15"/>
  <c r="G2782" i="15"/>
  <c r="G2783" i="15"/>
  <c r="G2784" i="15"/>
  <c r="G2785" i="15"/>
  <c r="G2786" i="15"/>
  <c r="G2787" i="15"/>
  <c r="G2788" i="15"/>
  <c r="G2789" i="15"/>
  <c r="G2790" i="15"/>
  <c r="G2791" i="15"/>
  <c r="G2792" i="15"/>
  <c r="G2793" i="15"/>
  <c r="G2794" i="15"/>
  <c r="G2795" i="15"/>
  <c r="G2796" i="15"/>
  <c r="G2797" i="15"/>
  <c r="G2798" i="15"/>
  <c r="G2799" i="15"/>
  <c r="G2800" i="15"/>
  <c r="G2801" i="15"/>
  <c r="G2802" i="15"/>
  <c r="G2803" i="15"/>
  <c r="G2804" i="15"/>
  <c r="G2805" i="15"/>
  <c r="G2806" i="15"/>
  <c r="G2807" i="15"/>
  <c r="G2808" i="15"/>
  <c r="G2809" i="15"/>
  <c r="G2810" i="15"/>
  <c r="G2811" i="15"/>
  <c r="G2812" i="15"/>
  <c r="G2813" i="15"/>
  <c r="G2814" i="15"/>
  <c r="G2815" i="15"/>
  <c r="G2816" i="15"/>
  <c r="G2817" i="15"/>
  <c r="G2818" i="15"/>
  <c r="G2819" i="15"/>
  <c r="G2820" i="15"/>
  <c r="G2821" i="15"/>
  <c r="G2822" i="15"/>
  <c r="G2823" i="15"/>
  <c r="G2824" i="15"/>
  <c r="G2825" i="15"/>
  <c r="G2826" i="15"/>
  <c r="G2827" i="15"/>
  <c r="G2828" i="15"/>
  <c r="G2829" i="15"/>
  <c r="G2830" i="15"/>
  <c r="G2831" i="15"/>
  <c r="G2832" i="15"/>
  <c r="G2833" i="15"/>
  <c r="G2834" i="15"/>
  <c r="G2835" i="15"/>
  <c r="G2836" i="15"/>
  <c r="G2837" i="15"/>
  <c r="G2838" i="15"/>
  <c r="G2839" i="15"/>
  <c r="G2840" i="15"/>
  <c r="G2841" i="15"/>
  <c r="G2842" i="15"/>
  <c r="G2843" i="15"/>
  <c r="G2844" i="15"/>
  <c r="G2845" i="15"/>
  <c r="G2846" i="15"/>
  <c r="G2847" i="15"/>
  <c r="G2848" i="15"/>
  <c r="G2849" i="15"/>
  <c r="G2850" i="15"/>
  <c r="G2851" i="15"/>
  <c r="G2852" i="15"/>
  <c r="G2853" i="15"/>
  <c r="G2854" i="15"/>
  <c r="G2855" i="15"/>
  <c r="G2856" i="15"/>
  <c r="G2857" i="15"/>
  <c r="G2858" i="15"/>
  <c r="G2859" i="15"/>
  <c r="G2860" i="15"/>
  <c r="G2861" i="15"/>
  <c r="G2862" i="15"/>
  <c r="G2863" i="15"/>
  <c r="G2864" i="15"/>
  <c r="G2865" i="15"/>
  <c r="G2866" i="15"/>
  <c r="G2867" i="15"/>
  <c r="G2868" i="15"/>
  <c r="G2869" i="15"/>
  <c r="G2870" i="15"/>
  <c r="G2871" i="15"/>
  <c r="G2872" i="15"/>
  <c r="G2873" i="15"/>
  <c r="G2874" i="15"/>
  <c r="G2875" i="15"/>
  <c r="G2876" i="15"/>
  <c r="G2877" i="15"/>
  <c r="G2878" i="15"/>
  <c r="G2879" i="15"/>
  <c r="G2880" i="15"/>
  <c r="G2881" i="15"/>
  <c r="G2882" i="15"/>
  <c r="G2883" i="15"/>
  <c r="G2884" i="15"/>
  <c r="G2885" i="15"/>
  <c r="G2886" i="15"/>
  <c r="G2887" i="15"/>
  <c r="G2888" i="15"/>
  <c r="G2889" i="15"/>
  <c r="G2890" i="15"/>
  <c r="G2891" i="15"/>
  <c r="G2892" i="15"/>
  <c r="G2893" i="15"/>
  <c r="G2894" i="15"/>
  <c r="G2895" i="15"/>
  <c r="G2896" i="15"/>
  <c r="G2897" i="15"/>
  <c r="G2898" i="15"/>
  <c r="G2899" i="15"/>
  <c r="G2900" i="15"/>
  <c r="G2901" i="15"/>
  <c r="G2902" i="15"/>
  <c r="G2903" i="15"/>
  <c r="G2904" i="15"/>
  <c r="G2905" i="15"/>
  <c r="G2906" i="15"/>
  <c r="G2907" i="15"/>
  <c r="G2908" i="15"/>
  <c r="G2909" i="15"/>
  <c r="G2910" i="15"/>
  <c r="G2911" i="15"/>
  <c r="G2912" i="15"/>
  <c r="G2913" i="15"/>
  <c r="G2914" i="15"/>
  <c r="G2915" i="15"/>
  <c r="G2916" i="15"/>
  <c r="G2917" i="15"/>
  <c r="G2918" i="15"/>
  <c r="G2919" i="15"/>
  <c r="G2920" i="15"/>
  <c r="G2921" i="15"/>
  <c r="G2922" i="15"/>
  <c r="G2923" i="15"/>
  <c r="G2924" i="15"/>
  <c r="G2925" i="15"/>
  <c r="G2926" i="15"/>
  <c r="G2927" i="15"/>
  <c r="G2928" i="15"/>
  <c r="G2929" i="15"/>
  <c r="G2930" i="15"/>
  <c r="G2931" i="15"/>
  <c r="G2932" i="15"/>
  <c r="G2933" i="15"/>
  <c r="G2934" i="15"/>
  <c r="G2935" i="15"/>
  <c r="G2936" i="15"/>
  <c r="G2937" i="15"/>
  <c r="G2938" i="15"/>
  <c r="G2939" i="15"/>
  <c r="G2940" i="15"/>
  <c r="G2941" i="15"/>
  <c r="G2942" i="15"/>
  <c r="G2943" i="15"/>
  <c r="G2944" i="15"/>
  <c r="G2945" i="15"/>
  <c r="G2946" i="15"/>
  <c r="G2947" i="15"/>
  <c r="G2948" i="15"/>
  <c r="G2949" i="15"/>
  <c r="G2950" i="15"/>
  <c r="G2951" i="15"/>
  <c r="G2952" i="15"/>
  <c r="G2953" i="15"/>
  <c r="G2954" i="15"/>
  <c r="G2955" i="15"/>
  <c r="G2956" i="15"/>
  <c r="G2957" i="15"/>
  <c r="G2958" i="15"/>
  <c r="G2959" i="15"/>
  <c r="G2960" i="15"/>
  <c r="G2961" i="15"/>
  <c r="G2962" i="15"/>
  <c r="G2963" i="15"/>
  <c r="G2964" i="15"/>
  <c r="G2965" i="15"/>
  <c r="G2966" i="15"/>
  <c r="G2967" i="15"/>
  <c r="G2968" i="15"/>
  <c r="G2969" i="15"/>
  <c r="G2970" i="15"/>
  <c r="G2971" i="15"/>
  <c r="G2972" i="15"/>
  <c r="G2973" i="15"/>
  <c r="G2974" i="15"/>
  <c r="G2975" i="15"/>
  <c r="G2976" i="15"/>
  <c r="G2977" i="15"/>
  <c r="G2978" i="15"/>
  <c r="G2979" i="15"/>
  <c r="G2980" i="15"/>
  <c r="G2981" i="15"/>
  <c r="G2982" i="15"/>
  <c r="G2983" i="15"/>
  <c r="G2984" i="15"/>
  <c r="G2985" i="15"/>
  <c r="G2986" i="15"/>
  <c r="G2987" i="15"/>
  <c r="G2988" i="15"/>
  <c r="G2989" i="15"/>
  <c r="G2990" i="15"/>
  <c r="G2991" i="15"/>
  <c r="G2992" i="15"/>
  <c r="G2993" i="15"/>
  <c r="G2994" i="15"/>
  <c r="G2995" i="15"/>
  <c r="G2996" i="15"/>
  <c r="G2997" i="15"/>
  <c r="G2998" i="15"/>
  <c r="G2999" i="15"/>
  <c r="G3000" i="15"/>
  <c r="G3001" i="15"/>
  <c r="G3002" i="15"/>
  <c r="G3003" i="15"/>
  <c r="G3004" i="15"/>
  <c r="G3005" i="15"/>
  <c r="G3006" i="15"/>
  <c r="G3007" i="15"/>
  <c r="G3008" i="15"/>
  <c r="G3009" i="15"/>
  <c r="G3010" i="15"/>
  <c r="G3011" i="15"/>
  <c r="G3012" i="15"/>
  <c r="G3013" i="15"/>
  <c r="G3014" i="15"/>
  <c r="G3015" i="15"/>
  <c r="G3016" i="15"/>
  <c r="G3017" i="15"/>
  <c r="G3018" i="15"/>
  <c r="G3019" i="15"/>
  <c r="G3020" i="15"/>
  <c r="G3021" i="15"/>
  <c r="G3022" i="15"/>
  <c r="G3023" i="15"/>
  <c r="G3024" i="15"/>
  <c r="G3025" i="15"/>
  <c r="G3026" i="15"/>
  <c r="G3027" i="15"/>
  <c r="G3028" i="15"/>
  <c r="G3029" i="15"/>
  <c r="G3030" i="15"/>
  <c r="G3031" i="15"/>
  <c r="G3032" i="15"/>
  <c r="G3033" i="15"/>
  <c r="G3034" i="15"/>
  <c r="G3035" i="15"/>
  <c r="G3036" i="15"/>
  <c r="G3037" i="15"/>
  <c r="G3038" i="15"/>
  <c r="G3039" i="15"/>
  <c r="G3040" i="15"/>
  <c r="G3041" i="15"/>
  <c r="G3042" i="15"/>
  <c r="G3043" i="15"/>
  <c r="G3044" i="15"/>
  <c r="G3045" i="15"/>
  <c r="G3046" i="15"/>
  <c r="G3047" i="15"/>
  <c r="G3048" i="15"/>
  <c r="G3049" i="15"/>
  <c r="G3050" i="15"/>
  <c r="G3051" i="15"/>
  <c r="G3052" i="15"/>
  <c r="G3053" i="15"/>
  <c r="G3054" i="15"/>
  <c r="G3055" i="15"/>
  <c r="G3056" i="15"/>
  <c r="G3057" i="15"/>
  <c r="G3058" i="15"/>
  <c r="G3059" i="15"/>
  <c r="G3060" i="15"/>
  <c r="G3061" i="15"/>
  <c r="G3062" i="15"/>
  <c r="G3063" i="15"/>
  <c r="G3064" i="15"/>
  <c r="G3065" i="15"/>
  <c r="G3066" i="15"/>
  <c r="G3067" i="15"/>
  <c r="G3068" i="15"/>
  <c r="G3069" i="15"/>
  <c r="G3070" i="15"/>
  <c r="G3071" i="15"/>
  <c r="G3072" i="15"/>
  <c r="G3073" i="15"/>
  <c r="G3074" i="15"/>
  <c r="G3075" i="15"/>
  <c r="G3076" i="15"/>
  <c r="G3077" i="15"/>
  <c r="G3078" i="15"/>
  <c r="G3079" i="15"/>
  <c r="G3080" i="15"/>
  <c r="G3081" i="15"/>
  <c r="G3082" i="15"/>
  <c r="G3083" i="15"/>
  <c r="G3084" i="15"/>
  <c r="G3085" i="15"/>
  <c r="G3086" i="15"/>
  <c r="G3087" i="15"/>
  <c r="G3088" i="15"/>
  <c r="G3089" i="15"/>
  <c r="G3090" i="15"/>
  <c r="G3091" i="15"/>
  <c r="G3092" i="15"/>
  <c r="G3093" i="15"/>
  <c r="G3094" i="15"/>
  <c r="G3095" i="15"/>
  <c r="G3096" i="15"/>
  <c r="G3097" i="15"/>
  <c r="G3098" i="15"/>
  <c r="G3099" i="15"/>
  <c r="G3100" i="15"/>
  <c r="G3101" i="15"/>
  <c r="G3102" i="15"/>
  <c r="G3103" i="15"/>
  <c r="G3104" i="15"/>
  <c r="G3105" i="15"/>
  <c r="G3106" i="15"/>
  <c r="G3107" i="15"/>
  <c r="G3108" i="15"/>
  <c r="G3109" i="15"/>
  <c r="G3110" i="15"/>
  <c r="G3111" i="15"/>
  <c r="G3112" i="15"/>
  <c r="G3113" i="15"/>
  <c r="G3114" i="15"/>
  <c r="G3115" i="15"/>
  <c r="G3116" i="15"/>
  <c r="G3117" i="15"/>
  <c r="G3118" i="15"/>
  <c r="G3119" i="15"/>
  <c r="G3120" i="15"/>
  <c r="G3121" i="15"/>
  <c r="G3122" i="15"/>
  <c r="G3123" i="15"/>
  <c r="G3124" i="15"/>
  <c r="G3125" i="15"/>
  <c r="G3126" i="15"/>
  <c r="G3127" i="15"/>
  <c r="G3128" i="15"/>
  <c r="G3129" i="15"/>
  <c r="G3130" i="15"/>
  <c r="G3131" i="15"/>
  <c r="G3132" i="15"/>
  <c r="G3133" i="15"/>
  <c r="G3134" i="15"/>
  <c r="G3135" i="15"/>
  <c r="G3136" i="15"/>
  <c r="G3137" i="15"/>
  <c r="G3138" i="15"/>
  <c r="G3139" i="15"/>
  <c r="G3140" i="15"/>
  <c r="G3141" i="15"/>
  <c r="G3142" i="15"/>
  <c r="G3143" i="15"/>
  <c r="G3144" i="15"/>
  <c r="G3145" i="15"/>
  <c r="G3146" i="15"/>
  <c r="G3147" i="15"/>
  <c r="G3148" i="15"/>
  <c r="G3149" i="15"/>
  <c r="G3150" i="15"/>
  <c r="G3151" i="15"/>
  <c r="G3152" i="15"/>
  <c r="G3153" i="15"/>
  <c r="G3154" i="15"/>
  <c r="G3155" i="15"/>
  <c r="G3156" i="15"/>
  <c r="G3157" i="15"/>
  <c r="G3158" i="15"/>
  <c r="G3159" i="15"/>
  <c r="G3160" i="15"/>
  <c r="G3161" i="15"/>
  <c r="G3162" i="15"/>
  <c r="G3163" i="15"/>
  <c r="G3164" i="15"/>
  <c r="G3165" i="15"/>
  <c r="G3166" i="15"/>
  <c r="G3167" i="15"/>
  <c r="G3168" i="15"/>
  <c r="G3169" i="15"/>
  <c r="G3170" i="15"/>
  <c r="G3171" i="15"/>
  <c r="G3172" i="15"/>
  <c r="G3173" i="15"/>
  <c r="G3174" i="15"/>
  <c r="G3175" i="15"/>
  <c r="G3176" i="15"/>
  <c r="G3177" i="15"/>
  <c r="G3178" i="15"/>
  <c r="G3179" i="15"/>
  <c r="G3180" i="15"/>
  <c r="G3181" i="15"/>
  <c r="G3182" i="15"/>
  <c r="G3183" i="15"/>
  <c r="G3184" i="15"/>
  <c r="G3185" i="15"/>
  <c r="G3186" i="15"/>
  <c r="G3187" i="15"/>
  <c r="G3188" i="15"/>
  <c r="G3189" i="15"/>
  <c r="G3190" i="15"/>
  <c r="G3191" i="15"/>
  <c r="G3192" i="15"/>
  <c r="G3193" i="15"/>
  <c r="G3194" i="15"/>
  <c r="G3195" i="15"/>
  <c r="G3196" i="15"/>
  <c r="G3197" i="15"/>
  <c r="G3198" i="15"/>
  <c r="G3199" i="15"/>
  <c r="G3200" i="15"/>
  <c r="G3201" i="15"/>
  <c r="G3202" i="15"/>
  <c r="G3203" i="15"/>
  <c r="G3204" i="15"/>
  <c r="G3205" i="15"/>
  <c r="G3206" i="15"/>
  <c r="G3207" i="15"/>
  <c r="G3208" i="15"/>
  <c r="G3209" i="15"/>
  <c r="G3210" i="15"/>
  <c r="G3211" i="15"/>
  <c r="G3212" i="15"/>
  <c r="G3213" i="15"/>
  <c r="G3214" i="15"/>
  <c r="G3215" i="15"/>
  <c r="G3216" i="15"/>
  <c r="G3217" i="15"/>
  <c r="G3218" i="15"/>
  <c r="G3219" i="15"/>
  <c r="G3220" i="15"/>
  <c r="G3221" i="15"/>
  <c r="G3222" i="15"/>
  <c r="G3223" i="15"/>
  <c r="G3224" i="15"/>
  <c r="G3225" i="15"/>
  <c r="G3226" i="15"/>
  <c r="G3227" i="15"/>
  <c r="G3228" i="15"/>
  <c r="G3229" i="15"/>
  <c r="G3230" i="15"/>
  <c r="G3231" i="15"/>
  <c r="G3232" i="15"/>
  <c r="G3233" i="15"/>
  <c r="G3234" i="15"/>
  <c r="G3235" i="15"/>
  <c r="G3236" i="15"/>
  <c r="G3237" i="15"/>
  <c r="G3238" i="15"/>
  <c r="G3239" i="15"/>
  <c r="G3240" i="15"/>
  <c r="G3241" i="15"/>
  <c r="G3242" i="15"/>
  <c r="G3243" i="15"/>
  <c r="G3244" i="15"/>
  <c r="G3245" i="15"/>
  <c r="G3246" i="15"/>
  <c r="G3247" i="15"/>
  <c r="G3248" i="15"/>
  <c r="G3249" i="15"/>
  <c r="G3250" i="15"/>
  <c r="G3251" i="15"/>
  <c r="G3252" i="15"/>
  <c r="G3253" i="15"/>
  <c r="G3254" i="15"/>
  <c r="G3255" i="15"/>
  <c r="G3256" i="15"/>
  <c r="G3257" i="15"/>
  <c r="G3258" i="15"/>
  <c r="G3259" i="15"/>
  <c r="G3260" i="15"/>
  <c r="G3261" i="15"/>
  <c r="G3262" i="15"/>
  <c r="G3263" i="15"/>
  <c r="G3264" i="15"/>
  <c r="G3265" i="15"/>
  <c r="G3266" i="15"/>
  <c r="G3267" i="15"/>
  <c r="G3268" i="15"/>
  <c r="G3269" i="15"/>
  <c r="G3270" i="15"/>
  <c r="G3271" i="15"/>
  <c r="G3272" i="15"/>
  <c r="G3273" i="15"/>
  <c r="G3274" i="15"/>
  <c r="G3275" i="15"/>
  <c r="G3276" i="15"/>
  <c r="G3277" i="15"/>
  <c r="G3278" i="15"/>
  <c r="G3279" i="15"/>
  <c r="G3280" i="15"/>
  <c r="G3281" i="15"/>
  <c r="G3282" i="15"/>
  <c r="G3283" i="15"/>
  <c r="G3284" i="15"/>
  <c r="G3285" i="15"/>
  <c r="G3286" i="15"/>
  <c r="G3287" i="15"/>
  <c r="G3288" i="15"/>
  <c r="G3289" i="15"/>
  <c r="G3290" i="15"/>
  <c r="G3291" i="15"/>
  <c r="G3292" i="15"/>
  <c r="G3293" i="15"/>
  <c r="G3294" i="15"/>
  <c r="G3295" i="15"/>
  <c r="G3296" i="15"/>
  <c r="G3297" i="15"/>
  <c r="G3298" i="15"/>
  <c r="G3299" i="15"/>
  <c r="G3300" i="15"/>
  <c r="G3301" i="15"/>
  <c r="G3302" i="15"/>
  <c r="G3303" i="15"/>
  <c r="G3304" i="15"/>
  <c r="G3305" i="15"/>
  <c r="G3306" i="15"/>
  <c r="G3307" i="15"/>
  <c r="G3308" i="15"/>
  <c r="G3309" i="15"/>
  <c r="G3310" i="15"/>
  <c r="G3311" i="15"/>
  <c r="G3312" i="15"/>
  <c r="G3313" i="15"/>
  <c r="G3314" i="15"/>
  <c r="G3315" i="15"/>
  <c r="G3316" i="15"/>
  <c r="G3317" i="15"/>
  <c r="G3318" i="15"/>
  <c r="G3319" i="15"/>
  <c r="G3320" i="15"/>
  <c r="G3321" i="15"/>
  <c r="G3322" i="15"/>
  <c r="G3323" i="15"/>
  <c r="G3324" i="15"/>
  <c r="G3325" i="15"/>
  <c r="G3326" i="15"/>
  <c r="G3327" i="15"/>
  <c r="G3328" i="15"/>
  <c r="G3329" i="15"/>
  <c r="G3330" i="15"/>
  <c r="G3331" i="15"/>
  <c r="G3332" i="15"/>
  <c r="G3333" i="15"/>
  <c r="G3334" i="15"/>
  <c r="G3335" i="15"/>
  <c r="G3336" i="15"/>
  <c r="G3337" i="15"/>
  <c r="G3338" i="15"/>
  <c r="G3339" i="15"/>
  <c r="G3340" i="15"/>
  <c r="G3341" i="15"/>
  <c r="G3342" i="15"/>
  <c r="G3343" i="15"/>
  <c r="G3344" i="15"/>
  <c r="G3345" i="15"/>
  <c r="G3346" i="15"/>
  <c r="G3347" i="15"/>
  <c r="G3348" i="15"/>
  <c r="G3349" i="15"/>
  <c r="G3350" i="15"/>
  <c r="G3351" i="15"/>
  <c r="G3352" i="15"/>
  <c r="G3353" i="15"/>
  <c r="G3354" i="15"/>
  <c r="G3355" i="15"/>
  <c r="G3356" i="15"/>
  <c r="G3357" i="15"/>
  <c r="G3358" i="15"/>
  <c r="G3359" i="15"/>
  <c r="G3360" i="15"/>
  <c r="G3361" i="15"/>
  <c r="G3362" i="15"/>
  <c r="G3363" i="15"/>
  <c r="G3364" i="15"/>
  <c r="G3365" i="15"/>
  <c r="G3366" i="15"/>
  <c r="G3367" i="15"/>
  <c r="G3368" i="15"/>
  <c r="G3369" i="15"/>
  <c r="G3370" i="15"/>
  <c r="G3371" i="15"/>
  <c r="G3372" i="15"/>
  <c r="G3373" i="15"/>
  <c r="G3374" i="15"/>
  <c r="G3375" i="15"/>
  <c r="G3376" i="15"/>
  <c r="G3377" i="15"/>
  <c r="G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038" i="15"/>
  <c r="E3039" i="15"/>
  <c r="E3040" i="15"/>
  <c r="E3041" i="15"/>
  <c r="E3042" i="15"/>
  <c r="E3043" i="15"/>
  <c r="E3044" i="15"/>
  <c r="E3045" i="15"/>
  <c r="E3046" i="15"/>
  <c r="E3047" i="15"/>
  <c r="E3048" i="15"/>
  <c r="E3049" i="15"/>
  <c r="E3050" i="15"/>
  <c r="E3051" i="15"/>
  <c r="E3052" i="15"/>
  <c r="E3053" i="15"/>
  <c r="E3054" i="15"/>
  <c r="E3055" i="15"/>
  <c r="E3056" i="15"/>
  <c r="E3057" i="15"/>
  <c r="E3058" i="15"/>
  <c r="E3059" i="15"/>
  <c r="E3060" i="15"/>
  <c r="E3061" i="15"/>
  <c r="E3062" i="15"/>
  <c r="E3063" i="15"/>
  <c r="E3064" i="15"/>
  <c r="E3065" i="15"/>
  <c r="E3066" i="15"/>
  <c r="E3067" i="15"/>
  <c r="E3068" i="15"/>
  <c r="E3069" i="15"/>
  <c r="E3070" i="15"/>
  <c r="E3071" i="15"/>
  <c r="E3072" i="15"/>
  <c r="E3073" i="15"/>
  <c r="E3074" i="15"/>
  <c r="E3075" i="15"/>
  <c r="E3076" i="15"/>
  <c r="E3077" i="15"/>
  <c r="E3078" i="15"/>
  <c r="E3079" i="15"/>
  <c r="E3080" i="15"/>
  <c r="E3081" i="15"/>
  <c r="E3082" i="15"/>
  <c r="E3083" i="15"/>
  <c r="E3084" i="15"/>
  <c r="E3085" i="15"/>
  <c r="E3086" i="15"/>
  <c r="E3087" i="15"/>
  <c r="E3088" i="15"/>
  <c r="E3089" i="15"/>
  <c r="E3090" i="15"/>
  <c r="E3091" i="15"/>
  <c r="E3092" i="15"/>
  <c r="E3093" i="15"/>
  <c r="E3094" i="15"/>
  <c r="E3095" i="15"/>
  <c r="E3096" i="15"/>
  <c r="E3097" i="15"/>
  <c r="E3098" i="15"/>
  <c r="E3099" i="15"/>
  <c r="E3100" i="15"/>
  <c r="E3101" i="15"/>
  <c r="E3102" i="15"/>
  <c r="E3103" i="15"/>
  <c r="E3104" i="15"/>
  <c r="E3105" i="15"/>
  <c r="E3106" i="15"/>
  <c r="E3107" i="15"/>
  <c r="E3108" i="15"/>
  <c r="E3109" i="15"/>
  <c r="E3110" i="15"/>
  <c r="E3111" i="15"/>
  <c r="E3112" i="15"/>
  <c r="E3113" i="15"/>
  <c r="E3114" i="15"/>
  <c r="E3115" i="15"/>
  <c r="E3116" i="15"/>
  <c r="E3117" i="15"/>
  <c r="E3118" i="15"/>
  <c r="E3119" i="15"/>
  <c r="E3120" i="15"/>
  <c r="E3121" i="15"/>
  <c r="E3122" i="15"/>
  <c r="E3123" i="15"/>
  <c r="E3124" i="15"/>
  <c r="E3125" i="15"/>
  <c r="E3126" i="15"/>
  <c r="E3127" i="15"/>
  <c r="E3128" i="15"/>
  <c r="E3129" i="15"/>
  <c r="E3130" i="15"/>
  <c r="E3131" i="15"/>
  <c r="E3132" i="15"/>
  <c r="E3133" i="15"/>
  <c r="E3134" i="15"/>
  <c r="E3135" i="15"/>
  <c r="E3136" i="15"/>
  <c r="E3137" i="15"/>
  <c r="E3138" i="15"/>
  <c r="E3139" i="15"/>
  <c r="E3140" i="15"/>
  <c r="E3141" i="15"/>
  <c r="E3142" i="15"/>
  <c r="E3143" i="15"/>
  <c r="E3144" i="15"/>
  <c r="E3145" i="15"/>
  <c r="E3146" i="15"/>
  <c r="E3147" i="15"/>
  <c r="E3148" i="15"/>
  <c r="E3149" i="15"/>
  <c r="E3150" i="15"/>
  <c r="E3151" i="15"/>
  <c r="E3152" i="15"/>
  <c r="E3153" i="15"/>
  <c r="E3154" i="15"/>
  <c r="E3155" i="15"/>
  <c r="E3156" i="15"/>
  <c r="E3157" i="15"/>
  <c r="E3158" i="15"/>
  <c r="E3159" i="15"/>
  <c r="E3160" i="15"/>
  <c r="E3161" i="15"/>
  <c r="E3162" i="15"/>
  <c r="E3163" i="15"/>
  <c r="E3164" i="15"/>
  <c r="E3165" i="15"/>
  <c r="E3166" i="15"/>
  <c r="E3167" i="15"/>
  <c r="E3168" i="15"/>
  <c r="E3169" i="15"/>
  <c r="E3170" i="15"/>
  <c r="E3171" i="15"/>
  <c r="E3172" i="15"/>
  <c r="E3173" i="15"/>
  <c r="E3174" i="15"/>
  <c r="E3175" i="15"/>
  <c r="E3176" i="15"/>
  <c r="E3177" i="15"/>
  <c r="E3178" i="15"/>
  <c r="E3179" i="15"/>
  <c r="E3180" i="15"/>
  <c r="E3181" i="15"/>
  <c r="E3182" i="15"/>
  <c r="E3183" i="15"/>
  <c r="E3184" i="15"/>
  <c r="E3185" i="15"/>
  <c r="E3186" i="15"/>
  <c r="E3187" i="15"/>
  <c r="E3188" i="15"/>
  <c r="E3189" i="15"/>
  <c r="E3190" i="15"/>
  <c r="E3191" i="15"/>
  <c r="E3192" i="15"/>
  <c r="E3193" i="15"/>
  <c r="E3194" i="15"/>
  <c r="E3195" i="15"/>
  <c r="E3196" i="15"/>
  <c r="E3197" i="15"/>
  <c r="E3198" i="15"/>
  <c r="E3199" i="15"/>
  <c r="E3200" i="15"/>
  <c r="E3201" i="15"/>
  <c r="E3202" i="15"/>
  <c r="E3203" i="15"/>
  <c r="E3204" i="15"/>
  <c r="E3205" i="15"/>
  <c r="E3206" i="15"/>
  <c r="E3207" i="15"/>
  <c r="E3208" i="15"/>
  <c r="E3209" i="15"/>
  <c r="E3210" i="15"/>
  <c r="E3211" i="15"/>
  <c r="E3212" i="15"/>
  <c r="E3213" i="15"/>
  <c r="E3214" i="15"/>
  <c r="E3215" i="15"/>
  <c r="E3216" i="15"/>
  <c r="E3217" i="15"/>
  <c r="E3218" i="15"/>
  <c r="E3219" i="15"/>
  <c r="E3220" i="15"/>
  <c r="E3221" i="15"/>
  <c r="E3222" i="15"/>
  <c r="E3223" i="15"/>
  <c r="E3224" i="15"/>
  <c r="E3225" i="15"/>
  <c r="E3226" i="15"/>
  <c r="E3227" i="15"/>
  <c r="E3228" i="15"/>
  <c r="E3229" i="15"/>
  <c r="E3230" i="15"/>
  <c r="E3231" i="15"/>
  <c r="E3232" i="15"/>
  <c r="E3233" i="15"/>
  <c r="E3234" i="15"/>
  <c r="E3235" i="15"/>
  <c r="E3236" i="15"/>
  <c r="E3237" i="15"/>
  <c r="E3238" i="15"/>
  <c r="E3239" i="15"/>
  <c r="E3240" i="15"/>
  <c r="E3241" i="15"/>
  <c r="E3242" i="15"/>
  <c r="E3243" i="15"/>
  <c r="E3244" i="15"/>
  <c r="E3245" i="15"/>
  <c r="E3246" i="15"/>
  <c r="E3247" i="15"/>
  <c r="E3248" i="15"/>
  <c r="E3249" i="15"/>
  <c r="E3250" i="15"/>
  <c r="E3251" i="15"/>
  <c r="E3252" i="15"/>
  <c r="E3253" i="15"/>
  <c r="E3254" i="15"/>
  <c r="E3255" i="15"/>
  <c r="E3256" i="15"/>
  <c r="E3257" i="15"/>
  <c r="E3258" i="15"/>
  <c r="E3259" i="15"/>
  <c r="E3260" i="15"/>
  <c r="E3261" i="15"/>
  <c r="E3262" i="15"/>
  <c r="E3263" i="15"/>
  <c r="E3264" i="15"/>
  <c r="E3265" i="15"/>
  <c r="E3266" i="15"/>
  <c r="E3267" i="15"/>
  <c r="E3268" i="15"/>
  <c r="E3269" i="15"/>
  <c r="E3270" i="15"/>
  <c r="E3271" i="15"/>
  <c r="E3272" i="15"/>
  <c r="E3273" i="15"/>
  <c r="E3274" i="15"/>
  <c r="E3275" i="15"/>
  <c r="E3276" i="15"/>
  <c r="E3277" i="15"/>
  <c r="E3278" i="15"/>
  <c r="E3279" i="15"/>
  <c r="E3280" i="15"/>
  <c r="E3281" i="15"/>
  <c r="E3282" i="15"/>
  <c r="E3283" i="15"/>
  <c r="E3284" i="15"/>
  <c r="E3285" i="15"/>
  <c r="E3286" i="15"/>
  <c r="E3287" i="15"/>
  <c r="E3288" i="15"/>
  <c r="E3289" i="15"/>
  <c r="E3290" i="15"/>
  <c r="E3291" i="15"/>
  <c r="E3292" i="15"/>
  <c r="E3293" i="15"/>
  <c r="E3294" i="15"/>
  <c r="E3295" i="15"/>
  <c r="E3296" i="15"/>
  <c r="E3297" i="15"/>
  <c r="E3298" i="15"/>
  <c r="E3299" i="15"/>
  <c r="E3300" i="15"/>
  <c r="E3301" i="15"/>
  <c r="E3302" i="15"/>
  <c r="E3303" i="15"/>
  <c r="E3304" i="15"/>
  <c r="E3305" i="15"/>
  <c r="E3306" i="15"/>
  <c r="E3307" i="15"/>
  <c r="E3308" i="15"/>
  <c r="E3309" i="15"/>
  <c r="E3310" i="15"/>
  <c r="E3311" i="15"/>
  <c r="E3312" i="15"/>
  <c r="E3313" i="15"/>
  <c r="E3314" i="15"/>
  <c r="E3315" i="15"/>
  <c r="E3316" i="15"/>
  <c r="E3317" i="15"/>
  <c r="E3318" i="15"/>
  <c r="E3319" i="15"/>
  <c r="E3320" i="15"/>
  <c r="E3321" i="15"/>
  <c r="E3322" i="15"/>
  <c r="E3323" i="15"/>
  <c r="E3324" i="15"/>
  <c r="E3325" i="15"/>
  <c r="E3326" i="15"/>
  <c r="E3327" i="15"/>
  <c r="E3328" i="15"/>
  <c r="E3329" i="15"/>
  <c r="E3330" i="15"/>
  <c r="E3331" i="15"/>
  <c r="E3332" i="15"/>
  <c r="E3333" i="15"/>
  <c r="E3334" i="15"/>
  <c r="E3335" i="15"/>
  <c r="E3336" i="15"/>
  <c r="E3337" i="15"/>
  <c r="E3338" i="15"/>
  <c r="E3339" i="15"/>
  <c r="E3340" i="15"/>
  <c r="E3341" i="15"/>
  <c r="E3342" i="15"/>
  <c r="E3343" i="15"/>
  <c r="E3344" i="15"/>
  <c r="E3345" i="15"/>
  <c r="E3346" i="15"/>
  <c r="E3347" i="15"/>
  <c r="E3348" i="15"/>
  <c r="E3349" i="15"/>
  <c r="E3350" i="15"/>
  <c r="E3351" i="15"/>
  <c r="E3352" i="15"/>
  <c r="E3353" i="15"/>
  <c r="E3354" i="15"/>
  <c r="E3355" i="15"/>
  <c r="E3356" i="15"/>
  <c r="E3357" i="15"/>
  <c r="E3358" i="15"/>
  <c r="E3359" i="15"/>
  <c r="E3360" i="15"/>
  <c r="E3361" i="15"/>
  <c r="E3362" i="15"/>
  <c r="E3363" i="15"/>
  <c r="E3364" i="15"/>
  <c r="E3365" i="15"/>
  <c r="E3366" i="15"/>
  <c r="E3367" i="15"/>
  <c r="E3368" i="15"/>
  <c r="E3369" i="15"/>
  <c r="E3370" i="15"/>
  <c r="E3371" i="15"/>
  <c r="E3372" i="15"/>
  <c r="E3373" i="15"/>
  <c r="E3374" i="15"/>
  <c r="E3375" i="15"/>
  <c r="E3376" i="15"/>
  <c r="E3377" i="15"/>
  <c r="A3" i="14"/>
  <c r="R3" i="14"/>
  <c r="T3" i="14"/>
  <c r="U3" i="14"/>
  <c r="V3" i="14"/>
  <c r="W3" i="14"/>
  <c r="A2" i="14"/>
  <c r="R2" i="14"/>
  <c r="T2" i="14"/>
  <c r="U2" i="14"/>
  <c r="V2" i="14"/>
  <c r="W2" i="14"/>
  <c r="I17" i="8"/>
  <c r="K33" i="8"/>
  <c r="AI20" i="8"/>
  <c r="E21" i="16"/>
  <c r="AL3" i="8"/>
  <c r="D22" i="16"/>
  <c r="L17" i="8"/>
  <c r="D21" i="16"/>
  <c r="I33" i="8"/>
  <c r="F27" i="10"/>
  <c r="AK3" i="8"/>
  <c r="B4" i="10" l="1"/>
  <c r="E23" i="16"/>
  <c r="F27" i="16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5" i="15"/>
  <c r="A1247" i="15"/>
  <c r="A1248" i="15"/>
  <c r="A1250" i="15"/>
  <c r="A1251" i="15"/>
  <c r="A1254" i="15"/>
  <c r="A1255" i="15"/>
  <c r="A1258" i="15"/>
  <c r="A1259" i="15"/>
  <c r="A1260" i="15"/>
  <c r="A1262" i="15"/>
  <c r="A1263" i="15"/>
  <c r="A1265" i="15"/>
  <c r="A1267" i="15"/>
  <c r="A1268" i="15"/>
  <c r="A1269" i="15"/>
  <c r="A1270" i="15"/>
  <c r="A1271" i="15"/>
  <c r="A1273" i="15"/>
  <c r="A1275" i="15"/>
  <c r="A1276" i="15"/>
  <c r="A1279" i="15"/>
  <c r="A1280" i="15"/>
  <c r="A1281" i="15"/>
  <c r="A1283" i="15"/>
  <c r="A1284" i="15"/>
  <c r="A1286" i="15"/>
  <c r="A1288" i="15"/>
  <c r="A1290" i="15"/>
  <c r="A1291" i="15"/>
  <c r="A1295" i="15"/>
  <c r="A1296" i="15"/>
  <c r="A1297" i="15"/>
  <c r="A1298" i="15"/>
  <c r="A1299" i="15"/>
  <c r="A1300" i="15"/>
  <c r="A1301" i="15"/>
  <c r="A1308" i="15"/>
  <c r="A1309" i="15"/>
  <c r="A1310" i="15"/>
  <c r="A1311" i="15"/>
  <c r="A1312" i="15"/>
  <c r="A1313" i="15"/>
  <c r="A1316" i="15"/>
  <c r="A1317" i="15"/>
  <c r="A1318" i="15"/>
  <c r="A1320" i="15"/>
  <c r="A1321" i="15"/>
  <c r="A1325" i="15"/>
  <c r="A1326" i="15"/>
  <c r="A1327" i="15"/>
  <c r="A1329" i="15"/>
  <c r="A1330" i="15"/>
  <c r="A1332" i="15"/>
  <c r="A1333" i="15"/>
  <c r="A1335" i="15"/>
  <c r="A1336" i="15"/>
  <c r="A1338" i="15"/>
  <c r="A1339" i="15"/>
  <c r="A1341" i="15"/>
  <c r="A1343" i="15"/>
  <c r="A1344" i="15"/>
  <c r="A1346" i="15"/>
  <c r="A1347" i="15"/>
  <c r="A1349" i="15"/>
  <c r="A1350" i="15"/>
  <c r="A1352" i="15"/>
  <c r="A1354" i="15"/>
  <c r="A1356" i="15"/>
  <c r="A1357" i="15"/>
  <c r="A1359" i="15"/>
  <c r="A1360" i="15"/>
  <c r="A1362" i="15"/>
  <c r="A1363" i="15"/>
  <c r="A1365" i="15"/>
  <c r="A1366" i="15"/>
  <c r="A1368" i="15"/>
  <c r="A1370" i="15"/>
  <c r="A1372" i="15"/>
  <c r="A1373" i="15"/>
  <c r="A1375" i="15"/>
  <c r="A1377" i="15"/>
  <c r="A1378" i="15"/>
  <c r="A1380" i="15"/>
  <c r="A1381" i="15"/>
  <c r="A1383" i="15"/>
  <c r="A1385" i="15"/>
  <c r="A1386" i="15"/>
  <c r="A1388" i="15"/>
  <c r="A1389" i="15"/>
  <c r="A1391" i="15"/>
  <c r="A1392" i="15"/>
  <c r="A1394" i="15"/>
  <c r="A1400" i="15"/>
  <c r="A1401" i="15"/>
  <c r="A1402" i="15"/>
  <c r="A1403" i="15"/>
  <c r="A1404" i="15"/>
  <c r="A1405" i="15"/>
  <c r="A1407" i="15"/>
  <c r="A1408" i="15"/>
  <c r="A1410" i="15"/>
  <c r="A1411" i="15"/>
  <c r="A1413" i="15"/>
  <c r="A1415" i="15"/>
  <c r="A1416" i="15"/>
  <c r="A1418" i="15"/>
  <c r="A1419" i="15"/>
  <c r="A1421" i="15"/>
  <c r="A1423" i="15"/>
  <c r="A1424" i="15"/>
  <c r="A1426" i="15"/>
  <c r="A1428" i="15"/>
  <c r="A1429" i="15"/>
  <c r="A1431" i="15"/>
  <c r="A1432" i="15"/>
  <c r="A1437" i="15"/>
  <c r="A1438" i="15"/>
  <c r="A1439" i="15"/>
  <c r="A1440" i="15"/>
  <c r="A1443" i="15"/>
  <c r="A1444" i="15"/>
  <c r="A1445" i="15"/>
  <c r="A1447" i="15"/>
  <c r="A1449" i="15"/>
  <c r="A1452" i="15"/>
  <c r="A1453" i="15"/>
  <c r="A1454" i="15"/>
  <c r="A1457" i="15"/>
  <c r="A1458" i="15"/>
  <c r="A1459" i="15"/>
  <c r="A1461" i="15"/>
  <c r="A1464" i="15"/>
  <c r="A1465" i="15"/>
  <c r="A1466" i="15"/>
  <c r="A1468" i="15"/>
  <c r="A1469" i="15"/>
  <c r="A1471" i="15"/>
  <c r="A1473" i="15"/>
  <c r="A1474" i="15"/>
  <c r="A1476" i="15"/>
  <c r="A1477" i="15"/>
  <c r="A1480" i="15"/>
  <c r="A1481" i="15"/>
  <c r="A1482" i="15"/>
  <c r="A1483" i="15"/>
  <c r="A1484" i="15"/>
  <c r="A1486" i="15"/>
  <c r="A1488" i="15"/>
  <c r="A1490" i="15"/>
  <c r="A1491" i="15"/>
  <c r="A1493" i="15"/>
  <c r="A1494" i="15"/>
  <c r="A1496" i="15"/>
  <c r="A1497" i="15"/>
  <c r="A1499" i="15"/>
  <c r="A1501" i="15"/>
  <c r="A1502" i="15"/>
  <c r="A1504" i="15"/>
  <c r="A1506" i="15"/>
  <c r="A1507" i="15"/>
  <c r="A1509" i="15"/>
  <c r="A1510" i="15"/>
  <c r="A1512" i="15"/>
  <c r="A1513" i="15"/>
  <c r="A1515" i="15"/>
  <c r="A1517" i="15"/>
  <c r="A1518" i="15"/>
  <c r="A1520" i="15"/>
  <c r="A1521" i="15"/>
  <c r="A1523" i="15"/>
  <c r="A1525" i="15"/>
  <c r="A1526" i="15"/>
  <c r="A1528" i="15"/>
  <c r="A1529" i="15"/>
  <c r="A1531" i="15"/>
  <c r="A1533" i="15"/>
  <c r="A1534" i="15"/>
  <c r="A1537" i="15"/>
  <c r="A1538" i="15"/>
  <c r="A1539" i="15"/>
  <c r="A1541" i="15"/>
  <c r="A1544" i="15"/>
  <c r="A1545" i="15"/>
  <c r="A1546" i="15"/>
  <c r="A1552" i="15"/>
  <c r="A1553" i="15"/>
  <c r="A1554" i="15"/>
  <c r="A1555" i="15"/>
  <c r="A1556" i="15"/>
  <c r="A1557" i="15"/>
  <c r="A1562" i="15"/>
  <c r="A1563" i="15"/>
  <c r="A1564" i="15"/>
  <c r="A1565" i="15"/>
  <c r="A1567" i="15"/>
  <c r="A1568" i="15"/>
  <c r="A1570" i="15"/>
  <c r="A1572" i="15"/>
  <c r="A1573" i="15"/>
  <c r="A1575" i="15"/>
  <c r="A1576" i="15"/>
  <c r="A1578" i="15"/>
  <c r="A1579" i="15"/>
  <c r="A1581" i="15"/>
  <c r="A1582" i="15"/>
  <c r="A1584" i="15"/>
  <c r="A1585" i="15"/>
  <c r="A1587" i="15"/>
  <c r="A1588" i="15"/>
  <c r="A1590" i="15"/>
  <c r="A1592" i="15"/>
  <c r="A1593" i="15"/>
  <c r="A1595" i="15"/>
  <c r="A1598" i="15"/>
  <c r="A1599" i="15"/>
  <c r="A1601" i="15"/>
  <c r="A1603" i="15"/>
  <c r="A1604" i="15"/>
  <c r="A1606" i="15"/>
  <c r="A1607" i="15"/>
  <c r="A1609" i="15"/>
  <c r="A1611" i="15"/>
  <c r="A1613" i="15"/>
  <c r="A1615" i="15"/>
  <c r="A1616" i="15"/>
  <c r="A1618" i="15"/>
  <c r="A1619" i="15"/>
  <c r="A1621" i="15"/>
  <c r="A1623" i="15"/>
  <c r="A1624" i="15"/>
  <c r="A1626" i="15"/>
  <c r="A1627" i="15"/>
  <c r="A1629" i="15"/>
  <c r="A1632" i="15"/>
  <c r="A1633" i="15"/>
  <c r="A1634" i="15"/>
  <c r="A1636" i="15"/>
  <c r="A1637" i="15"/>
  <c r="A1639" i="15"/>
  <c r="A1640" i="15"/>
  <c r="A1641" i="15"/>
  <c r="A1642" i="15"/>
  <c r="A1643" i="15"/>
  <c r="A1645" i="15"/>
  <c r="A1648" i="15"/>
  <c r="A1649" i="15"/>
  <c r="A1650" i="15"/>
  <c r="A1652" i="15"/>
  <c r="A1653" i="15"/>
  <c r="A1655" i="15"/>
  <c r="A1656" i="15"/>
  <c r="A1658" i="15"/>
  <c r="A1660" i="15"/>
  <c r="A1661" i="15"/>
  <c r="A1668" i="15"/>
  <c r="A1669" i="15"/>
  <c r="A1670" i="15"/>
  <c r="A1671" i="15"/>
  <c r="A1672" i="15"/>
  <c r="A1673" i="15"/>
  <c r="A1674" i="15"/>
  <c r="A1676" i="15"/>
  <c r="A1677" i="15"/>
  <c r="A1678" i="15"/>
  <c r="A1680" i="15"/>
  <c r="A1681" i="15"/>
  <c r="A1685" i="15"/>
  <c r="A1686" i="15"/>
  <c r="A1687" i="15"/>
  <c r="A1689" i="15"/>
  <c r="A1690" i="15"/>
  <c r="A1692" i="15"/>
  <c r="A1694" i="15"/>
  <c r="A1695" i="15"/>
  <c r="A1700" i="15"/>
  <c r="A1701" i="15"/>
  <c r="A1702" i="15"/>
  <c r="A1703" i="15"/>
  <c r="A1704" i="15"/>
  <c r="A1706" i="15"/>
  <c r="A1707" i="15"/>
  <c r="A1709" i="15"/>
  <c r="A1710" i="15"/>
  <c r="A1712" i="15"/>
  <c r="A1713" i="15"/>
  <c r="A1715" i="15"/>
  <c r="A1720" i="15"/>
  <c r="A1721" i="15"/>
  <c r="A1722" i="15"/>
  <c r="A1723" i="15"/>
  <c r="A1725" i="15"/>
  <c r="A1727" i="15"/>
  <c r="A1728" i="15"/>
  <c r="A1732" i="15"/>
  <c r="A1733" i="15"/>
  <c r="A1734" i="15"/>
  <c r="A1735" i="15"/>
  <c r="A1737" i="15"/>
  <c r="A1738" i="15"/>
  <c r="A1740" i="15"/>
  <c r="A1742" i="15"/>
  <c r="A1744" i="15"/>
  <c r="A1745" i="15"/>
  <c r="A1747" i="15"/>
  <c r="A1748" i="15"/>
  <c r="A1750" i="15"/>
  <c r="A1751" i="15"/>
  <c r="A1753" i="15"/>
  <c r="A1754" i="15"/>
  <c r="A1756" i="15"/>
  <c r="A1757" i="15"/>
  <c r="A1759" i="15"/>
  <c r="A1761" i="15"/>
  <c r="A1762" i="15"/>
  <c r="A1764" i="15"/>
  <c r="A1765" i="15"/>
  <c r="A1767" i="15"/>
  <c r="A1769" i="15"/>
  <c r="A1770" i="15"/>
  <c r="A1773" i="15"/>
  <c r="A1774" i="15"/>
  <c r="A1782" i="15"/>
  <c r="A1783" i="15"/>
  <c r="A1784" i="15"/>
  <c r="A1785" i="15"/>
  <c r="A1786" i="15"/>
  <c r="A1787" i="15"/>
  <c r="A1788" i="15"/>
  <c r="A1789" i="15"/>
  <c r="A1791" i="15"/>
  <c r="A1794" i="15"/>
  <c r="A1795" i="15"/>
  <c r="A1797" i="15"/>
  <c r="A1798" i="15"/>
  <c r="A1800" i="15"/>
  <c r="A1801" i="15"/>
  <c r="A1808" i="15"/>
  <c r="A1809" i="15"/>
  <c r="A1810" i="15"/>
  <c r="A1811" i="15"/>
  <c r="A1812" i="15"/>
  <c r="A1813" i="15"/>
  <c r="A1814" i="15"/>
  <c r="A1815" i="15"/>
  <c r="A1817" i="15"/>
  <c r="A1819" i="15"/>
  <c r="A1820" i="15"/>
  <c r="A1822" i="15"/>
  <c r="A1823" i="15"/>
  <c r="A1825" i="15"/>
  <c r="A1826" i="15"/>
  <c r="A1829" i="15"/>
  <c r="A1830" i="15"/>
  <c r="A1832" i="15"/>
  <c r="A1833" i="15"/>
  <c r="A1834" i="15"/>
  <c r="A1836" i="15"/>
  <c r="A1837" i="15"/>
  <c r="A1839" i="15"/>
  <c r="A1841" i="15"/>
  <c r="A1842" i="15"/>
  <c r="A1844" i="15"/>
  <c r="A1845" i="15"/>
  <c r="A1848" i="15"/>
  <c r="A1849" i="15"/>
  <c r="A1851" i="15"/>
  <c r="A1852" i="15"/>
  <c r="A1854" i="15"/>
  <c r="A1856" i="15"/>
  <c r="A1857" i="15"/>
  <c r="A1858" i="15"/>
  <c r="A1860" i="15"/>
  <c r="A1861" i="15"/>
  <c r="A1864" i="15"/>
  <c r="A1865" i="15"/>
  <c r="A1868" i="15"/>
  <c r="A1869" i="15"/>
  <c r="A1870" i="15"/>
  <c r="A1872" i="15"/>
  <c r="A1874" i="15"/>
  <c r="A1875" i="15"/>
  <c r="A1877" i="15"/>
  <c r="A1879" i="15"/>
  <c r="A1880" i="15"/>
  <c r="A1882" i="15"/>
  <c r="A1883" i="15"/>
  <c r="A1886" i="15"/>
  <c r="A1887" i="15"/>
  <c r="A1888" i="15"/>
  <c r="A1890" i="15"/>
  <c r="A1891" i="15"/>
  <c r="A1893" i="15"/>
  <c r="A1894" i="15"/>
  <c r="A1896" i="15"/>
  <c r="A1898" i="15"/>
  <c r="A1899" i="15"/>
  <c r="A1901" i="15"/>
  <c r="A1906" i="15"/>
  <c r="A1907" i="15"/>
  <c r="A1908" i="15"/>
  <c r="A1909" i="15"/>
  <c r="A1911" i="15"/>
  <c r="A1912" i="15"/>
  <c r="A1914" i="15"/>
  <c r="A1915" i="15"/>
  <c r="A1921" i="15"/>
  <c r="A1922" i="15"/>
  <c r="A1923" i="15"/>
  <c r="A1924" i="15"/>
  <c r="A1925" i="15"/>
  <c r="A1926" i="15"/>
  <c r="A1928" i="15"/>
  <c r="A1929" i="15"/>
  <c r="A1931" i="15"/>
  <c r="A1932" i="15"/>
  <c r="A1934" i="15"/>
  <c r="A1935" i="15"/>
  <c r="A1937" i="15"/>
  <c r="A1938" i="15"/>
  <c r="A1940" i="15"/>
  <c r="A1941" i="15"/>
  <c r="A1943" i="15"/>
  <c r="A1946" i="15"/>
  <c r="A1947" i="15"/>
  <c r="A1948" i="15"/>
  <c r="A1950" i="15"/>
  <c r="A1951" i="15"/>
  <c r="A1953" i="15"/>
  <c r="A1955" i="15"/>
  <c r="A1956" i="15"/>
  <c r="A1958" i="15"/>
  <c r="A1959" i="15"/>
  <c r="A1962" i="15"/>
  <c r="A1963" i="15"/>
  <c r="A1964" i="15"/>
  <c r="A1967" i="15"/>
  <c r="A1968" i="15"/>
  <c r="A1969" i="15"/>
  <c r="A1971" i="15"/>
  <c r="A1972" i="15"/>
  <c r="A1977" i="15"/>
  <c r="A1978" i="15"/>
  <c r="A1979" i="15"/>
  <c r="A1980" i="15"/>
  <c r="A1981" i="15"/>
  <c r="A1982" i="15"/>
  <c r="A1983" i="15"/>
  <c r="A1984" i="15"/>
  <c r="A1986" i="15"/>
  <c r="A1987" i="15"/>
  <c r="A1988" i="15"/>
  <c r="A1990" i="15"/>
  <c r="A1991" i="15"/>
  <c r="A1997" i="15"/>
  <c r="A1998" i="15"/>
  <c r="A1999" i="15"/>
  <c r="A2000" i="15"/>
  <c r="A2001" i="15"/>
  <c r="A2002" i="15"/>
  <c r="A2004" i="15"/>
  <c r="A2006" i="15"/>
  <c r="A2007" i="15"/>
  <c r="A2008" i="15"/>
  <c r="A2010" i="15"/>
  <c r="A2011" i="15"/>
  <c r="A2013" i="15"/>
  <c r="A2016" i="15"/>
  <c r="A2017" i="15"/>
  <c r="A2018" i="15"/>
  <c r="A201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3" i="15"/>
  <c r="A2086" i="15"/>
  <c r="A2087" i="15"/>
  <c r="A2088" i="15"/>
  <c r="A2090" i="15"/>
  <c r="A2091" i="15"/>
  <c r="A2093" i="15"/>
  <c r="A2095" i="15"/>
  <c r="A2096" i="15"/>
  <c r="A2098" i="15"/>
  <c r="A2107" i="15"/>
  <c r="A2108" i="15"/>
  <c r="A2109" i="15"/>
  <c r="A2110" i="15"/>
  <c r="A2111" i="15"/>
  <c r="A2112" i="15"/>
  <c r="A2113" i="15"/>
  <c r="A2114" i="15"/>
  <c r="A2115" i="15"/>
  <c r="A2116" i="15"/>
  <c r="A2118" i="15"/>
  <c r="A2120" i="15"/>
  <c r="A2121" i="15"/>
  <c r="A2123" i="15"/>
  <c r="A2124" i="15"/>
  <c r="A2126" i="15"/>
  <c r="A2127" i="15"/>
  <c r="A2129" i="15"/>
  <c r="A2135" i="15"/>
  <c r="A2136" i="15"/>
  <c r="A2137" i="15"/>
  <c r="A2138" i="15"/>
  <c r="A2139" i="15"/>
  <c r="A2140" i="15"/>
  <c r="A2141" i="15"/>
  <c r="A2142" i="15"/>
  <c r="A2147" i="15"/>
  <c r="A2148" i="15"/>
  <c r="A2149" i="15"/>
  <c r="A2150" i="15"/>
  <c r="A2152" i="15"/>
  <c r="A2153" i="15"/>
  <c r="A2156" i="15"/>
  <c r="A2157" i="15"/>
  <c r="A2158" i="15"/>
  <c r="A2160" i="15"/>
  <c r="A2161" i="15"/>
  <c r="A2163" i="15"/>
  <c r="A2165" i="15"/>
  <c r="A2166" i="15"/>
  <c r="A2167" i="15"/>
  <c r="A2169" i="15"/>
  <c r="A2171" i="15"/>
  <c r="A2172" i="15"/>
  <c r="A2173" i="15"/>
  <c r="A2177" i="15"/>
  <c r="A2178" i="15"/>
  <c r="A2179" i="15"/>
  <c r="A2181" i="15"/>
  <c r="A2183" i="15"/>
  <c r="A2184" i="15"/>
  <c r="A2186" i="15"/>
  <c r="A2187" i="15"/>
  <c r="A2189" i="15"/>
  <c r="A2190" i="15"/>
  <c r="A2196" i="15"/>
  <c r="A2197" i="15"/>
  <c r="A2198" i="15"/>
  <c r="A2199" i="15"/>
  <c r="A2200" i="15"/>
  <c r="A2203" i="15"/>
  <c r="A2204" i="15"/>
  <c r="A2205" i="15"/>
  <c r="A2207" i="15"/>
  <c r="A2208" i="15"/>
  <c r="A2216" i="15"/>
  <c r="A2217" i="15"/>
  <c r="A2218" i="15"/>
  <c r="A2219" i="15"/>
  <c r="A2220" i="15"/>
  <c r="A2221" i="15"/>
  <c r="A2222" i="15"/>
  <c r="A2223" i="15"/>
  <c r="A2224" i="15"/>
  <c r="A2226" i="15"/>
  <c r="A2228" i="15"/>
  <c r="A2235" i="15"/>
  <c r="A2236" i="15"/>
  <c r="A2237" i="15"/>
  <c r="A2238" i="15"/>
  <c r="A2239" i="15"/>
  <c r="A2240" i="15"/>
  <c r="A2242" i="15"/>
  <c r="A2243" i="15"/>
  <c r="A2245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A2431" i="15"/>
  <c r="A2432" i="15"/>
  <c r="A2433" i="15"/>
  <c r="A2434" i="15"/>
  <c r="A2435" i="15"/>
  <c r="A2436" i="15"/>
  <c r="A2437" i="15"/>
  <c r="A2438" i="15"/>
  <c r="A2439" i="15"/>
  <c r="A2440" i="15"/>
  <c r="A2441" i="15"/>
  <c r="A2442" i="15"/>
  <c r="A2443" i="15"/>
  <c r="A2444" i="15"/>
  <c r="A2445" i="15"/>
  <c r="A2446" i="15"/>
  <c r="A2447" i="15"/>
  <c r="A2448" i="15"/>
  <c r="A2449" i="15"/>
  <c r="A2450" i="15"/>
  <c r="A2451" i="15"/>
  <c r="A2452" i="15"/>
  <c r="A2453" i="15"/>
  <c r="A2454" i="15"/>
  <c r="A2455" i="15"/>
  <c r="A2456" i="15"/>
  <c r="A2457" i="15"/>
  <c r="A2458" i="15"/>
  <c r="A2459" i="15"/>
  <c r="A2460" i="15"/>
  <c r="A2461" i="15"/>
  <c r="A2462" i="15"/>
  <c r="A2463" i="15"/>
  <c r="A2464" i="15"/>
  <c r="A2465" i="15"/>
  <c r="A2466" i="15"/>
  <c r="A2467" i="15"/>
  <c r="A2468" i="15"/>
  <c r="A2469" i="15"/>
  <c r="A2470" i="15"/>
  <c r="A2471" i="15"/>
  <c r="A2472" i="15"/>
  <c r="A2473" i="15"/>
  <c r="A2474" i="15"/>
  <c r="A2475" i="15"/>
  <c r="A2476" i="15"/>
  <c r="A2477" i="15"/>
  <c r="A2478" i="15"/>
  <c r="A2479" i="15"/>
  <c r="A2480" i="15"/>
  <c r="A2481" i="15"/>
  <c r="A2482" i="15"/>
  <c r="A2483" i="15"/>
  <c r="A2484" i="15"/>
  <c r="A2485" i="15"/>
  <c r="A2486" i="15"/>
  <c r="A2487" i="15"/>
  <c r="A2488" i="15"/>
  <c r="A2489" i="15"/>
  <c r="A2490" i="15"/>
  <c r="A2491" i="15"/>
  <c r="A2492" i="15"/>
  <c r="A2493" i="15"/>
  <c r="A2494" i="15"/>
  <c r="A2495" i="15"/>
  <c r="A2496" i="15"/>
  <c r="A2497" i="15"/>
  <c r="A2498" i="15"/>
  <c r="A2499" i="15"/>
  <c r="A2500" i="15"/>
  <c r="A2501" i="15"/>
  <c r="A2502" i="15"/>
  <c r="A2503" i="15"/>
  <c r="A2504" i="15"/>
  <c r="A2505" i="15"/>
  <c r="A2506" i="15"/>
  <c r="A2507" i="15"/>
  <c r="A2508" i="15"/>
  <c r="A2509" i="15"/>
  <c r="A2510" i="15"/>
  <c r="A2511" i="15"/>
  <c r="A2512" i="15"/>
  <c r="A2513" i="15"/>
  <c r="A2514" i="15"/>
  <c r="A2515" i="15"/>
  <c r="A2516" i="15"/>
  <c r="A2517" i="15"/>
  <c r="A2518" i="15"/>
  <c r="A2519" i="15"/>
  <c r="A2520" i="15"/>
  <c r="A2521" i="15"/>
  <c r="A2522" i="15"/>
  <c r="A2523" i="15"/>
  <c r="A2524" i="15"/>
  <c r="A2525" i="15"/>
  <c r="A2526" i="15"/>
  <c r="A2527" i="15"/>
  <c r="A2528" i="15"/>
  <c r="A2529" i="15"/>
  <c r="A2530" i="15"/>
  <c r="A2531" i="15"/>
  <c r="A2532" i="15"/>
  <c r="A2533" i="15"/>
  <c r="A2534" i="15"/>
  <c r="A2535" i="15"/>
  <c r="A2536" i="15"/>
  <c r="A2537" i="15"/>
  <c r="A2538" i="15"/>
  <c r="A2539" i="15"/>
  <c r="A2540" i="15"/>
  <c r="A2541" i="15"/>
  <c r="A2542" i="15"/>
  <c r="A2543" i="15"/>
  <c r="A2544" i="15"/>
  <c r="A2545" i="15"/>
  <c r="A2546" i="15"/>
  <c r="A2547" i="15"/>
  <c r="A2548" i="15"/>
  <c r="A2549" i="15"/>
  <c r="A2550" i="15"/>
  <c r="A2551" i="15"/>
  <c r="A2552" i="15"/>
  <c r="A2553" i="15"/>
  <c r="A2554" i="15"/>
  <c r="A2555" i="15"/>
  <c r="A2556" i="15"/>
  <c r="A2557" i="15"/>
  <c r="A2558" i="15"/>
  <c r="A2559" i="15"/>
  <c r="A2560" i="15"/>
  <c r="A2561" i="15"/>
  <c r="A2562" i="15"/>
  <c r="A2563" i="15"/>
  <c r="A2564" i="15"/>
  <c r="A2565" i="15"/>
  <c r="A2566" i="15"/>
  <c r="A2567" i="15"/>
  <c r="A2568" i="15"/>
  <c r="A2569" i="15"/>
  <c r="A2570" i="15"/>
  <c r="A2571" i="15"/>
  <c r="A2572" i="15"/>
  <c r="A2573" i="15"/>
  <c r="A2574" i="15"/>
  <c r="A2575" i="15"/>
  <c r="A2576" i="15"/>
  <c r="A2577" i="15"/>
  <c r="A2578" i="15"/>
  <c r="A2579" i="15"/>
  <c r="A2580" i="15"/>
  <c r="A2581" i="15"/>
  <c r="A2582" i="15"/>
  <c r="A2583" i="15"/>
  <c r="A2584" i="15"/>
  <c r="A2585" i="15"/>
  <c r="A2586" i="15"/>
  <c r="A2587" i="15"/>
  <c r="A2588" i="15"/>
  <c r="A2589" i="15"/>
  <c r="A2590" i="15"/>
  <c r="A2591" i="15"/>
  <c r="A2592" i="15"/>
  <c r="A2593" i="15"/>
  <c r="A2594" i="15"/>
  <c r="A2595" i="15"/>
  <c r="A2596" i="15"/>
  <c r="A2597" i="15"/>
  <c r="A2598" i="15"/>
  <c r="A2599" i="15"/>
  <c r="A2600" i="15"/>
  <c r="A2601" i="15"/>
  <c r="A2602" i="15"/>
  <c r="A2603" i="15"/>
  <c r="A2604" i="15"/>
  <c r="A2605" i="15"/>
  <c r="A2606" i="15"/>
  <c r="A2607" i="15"/>
  <c r="A2608" i="15"/>
  <c r="A2609" i="15"/>
  <c r="A2610" i="15"/>
  <c r="A2611" i="15"/>
  <c r="A2612" i="15"/>
  <c r="A2613" i="15"/>
  <c r="A2614" i="15"/>
  <c r="A2615" i="15"/>
  <c r="A2616" i="15"/>
  <c r="A2617" i="15"/>
  <c r="A2618" i="15"/>
  <c r="A2619" i="15"/>
  <c r="A2620" i="15"/>
  <c r="A2621" i="15"/>
  <c r="A2622" i="15"/>
  <c r="A2623" i="15"/>
  <c r="A2624" i="15"/>
  <c r="A2625" i="15"/>
  <c r="A2626" i="15"/>
  <c r="A2627" i="15"/>
  <c r="A2628" i="15"/>
  <c r="A2629" i="15"/>
  <c r="A2630" i="15"/>
  <c r="A2631" i="15"/>
  <c r="A2632" i="15"/>
  <c r="A2633" i="15"/>
  <c r="A2634" i="15"/>
  <c r="A2635" i="15"/>
  <c r="A2636" i="15"/>
  <c r="A2637" i="15"/>
  <c r="A2638" i="15"/>
  <c r="A2639" i="15"/>
  <c r="A2640" i="15"/>
  <c r="A2641" i="15"/>
  <c r="A2642" i="15"/>
  <c r="A2643" i="15"/>
  <c r="A2644" i="15"/>
  <c r="A2645" i="15"/>
  <c r="A2646" i="15"/>
  <c r="A2647" i="15"/>
  <c r="A2648" i="15"/>
  <c r="A2649" i="15"/>
  <c r="A2650" i="15"/>
  <c r="A2651" i="15"/>
  <c r="A2652" i="15"/>
  <c r="A2653" i="15"/>
  <c r="A2654" i="15"/>
  <c r="A2655" i="15"/>
  <c r="A2656" i="15"/>
  <c r="A2657" i="15"/>
  <c r="A2658" i="15"/>
  <c r="A2659" i="15"/>
  <c r="A2660" i="15"/>
  <c r="A2661" i="15"/>
  <c r="A2662" i="15"/>
  <c r="A2663" i="15"/>
  <c r="A2664" i="15"/>
  <c r="A2665" i="15"/>
  <c r="A2666" i="15"/>
  <c r="A2667" i="15"/>
  <c r="A2668" i="15"/>
  <c r="A2669" i="15"/>
  <c r="A2670" i="15"/>
  <c r="A2671" i="15"/>
  <c r="A2672" i="15"/>
  <c r="A2673" i="15"/>
  <c r="A2674" i="15"/>
  <c r="A2675" i="15"/>
  <c r="A2676" i="15"/>
  <c r="A2677" i="15"/>
  <c r="A2678" i="15"/>
  <c r="A2679" i="15"/>
  <c r="A2680" i="15"/>
  <c r="A2681" i="15"/>
  <c r="A2682" i="15"/>
  <c r="A2683" i="15"/>
  <c r="A2684" i="15"/>
  <c r="A2685" i="15"/>
  <c r="A2686" i="15"/>
  <c r="A2687" i="15"/>
  <c r="A2688" i="15"/>
  <c r="A2689" i="15"/>
  <c r="A2690" i="15"/>
  <c r="A2691" i="15"/>
  <c r="A2692" i="15"/>
  <c r="A2693" i="15"/>
  <c r="A2694" i="15"/>
  <c r="A2695" i="15"/>
  <c r="A2696" i="15"/>
  <c r="A2697" i="15"/>
  <c r="A2698" i="15"/>
  <c r="A2699" i="15"/>
  <c r="A2700" i="15"/>
  <c r="A2701" i="15"/>
  <c r="A2702" i="15"/>
  <c r="A2703" i="15"/>
  <c r="A2704" i="15"/>
  <c r="A2705" i="15"/>
  <c r="A2706" i="15"/>
  <c r="A2707" i="15"/>
  <c r="A2708" i="15"/>
  <c r="A2709" i="15"/>
  <c r="A2710" i="15"/>
  <c r="A2711" i="15"/>
  <c r="A2712" i="15"/>
  <c r="A2713" i="15"/>
  <c r="A2714" i="15"/>
  <c r="A2715" i="15"/>
  <c r="A2716" i="15"/>
  <c r="A2717" i="15"/>
  <c r="A2718" i="15"/>
  <c r="A2719" i="15"/>
  <c r="A2720" i="15"/>
  <c r="A2721" i="15"/>
  <c r="A2722" i="15"/>
  <c r="A2723" i="15"/>
  <c r="A2724" i="15"/>
  <c r="A2725" i="15"/>
  <c r="A2726" i="15"/>
  <c r="A2727" i="15"/>
  <c r="A2728" i="15"/>
  <c r="A2729" i="15"/>
  <c r="A2730" i="15"/>
  <c r="A2731" i="15"/>
  <c r="A2732" i="15"/>
  <c r="A2733" i="15"/>
  <c r="A2734" i="15"/>
  <c r="A2735" i="15"/>
  <c r="A2736" i="15"/>
  <c r="A2737" i="15"/>
  <c r="A2738" i="15"/>
  <c r="A2739" i="15"/>
  <c r="A2740" i="15"/>
  <c r="A2741" i="15"/>
  <c r="A2742" i="15"/>
  <c r="A2743" i="15"/>
  <c r="A2744" i="15"/>
  <c r="A2745" i="15"/>
  <c r="A2746" i="15"/>
  <c r="A2747" i="15"/>
  <c r="A2748" i="15"/>
  <c r="A2749" i="15"/>
  <c r="A2750" i="15"/>
  <c r="A2751" i="15"/>
  <c r="A2752" i="15"/>
  <c r="A2753" i="15"/>
  <c r="A2754" i="15"/>
  <c r="A2755" i="15"/>
  <c r="A2756" i="15"/>
  <c r="A2757" i="15"/>
  <c r="A2758" i="15"/>
  <c r="A2759" i="15"/>
  <c r="A2760" i="15"/>
  <c r="A2761" i="15"/>
  <c r="A2762" i="15"/>
  <c r="A2763" i="15"/>
  <c r="A2764" i="15"/>
  <c r="A2765" i="15"/>
  <c r="A2766" i="15"/>
  <c r="A2767" i="15"/>
  <c r="A2768" i="15"/>
  <c r="A2769" i="15"/>
  <c r="A2770" i="15"/>
  <c r="A2771" i="15"/>
  <c r="A2772" i="15"/>
  <c r="A2773" i="15"/>
  <c r="A2774" i="15"/>
  <c r="A2775" i="15"/>
  <c r="A2776" i="15"/>
  <c r="A2777" i="15"/>
  <c r="A2778" i="15"/>
  <c r="A2779" i="15"/>
  <c r="A2780" i="15"/>
  <c r="A2781" i="15"/>
  <c r="A2782" i="15"/>
  <c r="A2783" i="15"/>
  <c r="A2784" i="15"/>
  <c r="A2785" i="15"/>
  <c r="A2786" i="15"/>
  <c r="A2787" i="15"/>
  <c r="A2788" i="15"/>
  <c r="A2789" i="15"/>
  <c r="A2790" i="15"/>
  <c r="A2791" i="15"/>
  <c r="A2792" i="15"/>
  <c r="A2793" i="15"/>
  <c r="A2794" i="15"/>
  <c r="A2795" i="15"/>
  <c r="A2796" i="15"/>
  <c r="A2797" i="15"/>
  <c r="A2798" i="15"/>
  <c r="A2799" i="15"/>
  <c r="A2800" i="15"/>
  <c r="A2801" i="15"/>
  <c r="A2802" i="15"/>
  <c r="A2803" i="15"/>
  <c r="A2804" i="15"/>
  <c r="A2805" i="15"/>
  <c r="A2806" i="15"/>
  <c r="A2807" i="15"/>
  <c r="A2808" i="15"/>
  <c r="A2809" i="15"/>
  <c r="A2810" i="15"/>
  <c r="A2811" i="15"/>
  <c r="A2812" i="15"/>
  <c r="A2813" i="15"/>
  <c r="A2814" i="15"/>
  <c r="A2815" i="15"/>
  <c r="A2816" i="15"/>
  <c r="A2817" i="15"/>
  <c r="A2818" i="15"/>
  <c r="A2819" i="15"/>
  <c r="A2820" i="15"/>
  <c r="A2821" i="15"/>
  <c r="A2822" i="15"/>
  <c r="A2823" i="15"/>
  <c r="A2824" i="15"/>
  <c r="A2825" i="15"/>
  <c r="A2826" i="15"/>
  <c r="A2827" i="15"/>
  <c r="A2828" i="15"/>
  <c r="A2829" i="15"/>
  <c r="A2830" i="15"/>
  <c r="A2831" i="15"/>
  <c r="A2832" i="15"/>
  <c r="A2833" i="15"/>
  <c r="A2834" i="15"/>
  <c r="A2835" i="15"/>
  <c r="A2836" i="15"/>
  <c r="A2837" i="15"/>
  <c r="A2838" i="15"/>
  <c r="A2839" i="15"/>
  <c r="A2840" i="15"/>
  <c r="A2841" i="15"/>
  <c r="A2842" i="15"/>
  <c r="A2843" i="15"/>
  <c r="A2844" i="15"/>
  <c r="A2845" i="15"/>
  <c r="A2846" i="15"/>
  <c r="A2847" i="15"/>
  <c r="A2848" i="15"/>
  <c r="A2849" i="15"/>
  <c r="A2850" i="15"/>
  <c r="A2851" i="15"/>
  <c r="A2852" i="15"/>
  <c r="A2853" i="15"/>
  <c r="A2854" i="15"/>
  <c r="A2855" i="15"/>
  <c r="A2856" i="15"/>
  <c r="A2857" i="15"/>
  <c r="A2858" i="15"/>
  <c r="A2859" i="15"/>
  <c r="A2860" i="15"/>
  <c r="A2861" i="15"/>
  <c r="A2862" i="15"/>
  <c r="A2863" i="15"/>
  <c r="A2864" i="15"/>
  <c r="A2865" i="15"/>
  <c r="A2866" i="15"/>
  <c r="A2867" i="15"/>
  <c r="A2868" i="15"/>
  <c r="A2869" i="15"/>
  <c r="A2870" i="15"/>
  <c r="A2871" i="15"/>
  <c r="A2872" i="15"/>
  <c r="A2873" i="15"/>
  <c r="A2874" i="15"/>
  <c r="A2875" i="15"/>
  <c r="A2876" i="15"/>
  <c r="A2877" i="15"/>
  <c r="A2878" i="15"/>
  <c r="A2879" i="15"/>
  <c r="A2880" i="15"/>
  <c r="A2881" i="15"/>
  <c r="A2882" i="15"/>
  <c r="A2883" i="15"/>
  <c r="A2884" i="15"/>
  <c r="A2885" i="15"/>
  <c r="A2886" i="15"/>
  <c r="A2887" i="15"/>
  <c r="A2888" i="15"/>
  <c r="A2889" i="15"/>
  <c r="A2890" i="15"/>
  <c r="A2891" i="15"/>
  <c r="A2892" i="15"/>
  <c r="A2893" i="15"/>
  <c r="A2894" i="15"/>
  <c r="A2895" i="15"/>
  <c r="A2896" i="15"/>
  <c r="A2897" i="15"/>
  <c r="A2898" i="15"/>
  <c r="A2899" i="15"/>
  <c r="A2900" i="15"/>
  <c r="A2901" i="15"/>
  <c r="A2902" i="15"/>
  <c r="A2903" i="15"/>
  <c r="A2904" i="15"/>
  <c r="A2905" i="15"/>
  <c r="A2906" i="15"/>
  <c r="A2907" i="15"/>
  <c r="A2908" i="15"/>
  <c r="A2909" i="15"/>
  <c r="A2910" i="15"/>
  <c r="A2911" i="15"/>
  <c r="A2912" i="15"/>
  <c r="A2913" i="15"/>
  <c r="A2914" i="15"/>
  <c r="A2915" i="15"/>
  <c r="A2916" i="15"/>
  <c r="A2917" i="15"/>
  <c r="A2918" i="15"/>
  <c r="A2919" i="15"/>
  <c r="A2920" i="15"/>
  <c r="A2921" i="15"/>
  <c r="A2922" i="15"/>
  <c r="A2923" i="15"/>
  <c r="A2924" i="15"/>
  <c r="A2925" i="15"/>
  <c r="A2926" i="15"/>
  <c r="A2927" i="15"/>
  <c r="A2928" i="15"/>
  <c r="A2929" i="15"/>
  <c r="A2930" i="15"/>
  <c r="A2931" i="15"/>
  <c r="A2932" i="15"/>
  <c r="A2933" i="15"/>
  <c r="A2934" i="15"/>
  <c r="A2935" i="15"/>
  <c r="A2936" i="15"/>
  <c r="A2937" i="15"/>
  <c r="A2938" i="15"/>
  <c r="A2939" i="15"/>
  <c r="A2940" i="15"/>
  <c r="A2941" i="15"/>
  <c r="A2942" i="15"/>
  <c r="A2943" i="15"/>
  <c r="A2944" i="15"/>
  <c r="A2945" i="15"/>
  <c r="A2946" i="15"/>
  <c r="A2947" i="15"/>
  <c r="A2948" i="15"/>
  <c r="A2949" i="15"/>
  <c r="A2950" i="15"/>
  <c r="A2951" i="15"/>
  <c r="A2952" i="15"/>
  <c r="A2953" i="15"/>
  <c r="A2954" i="15"/>
  <c r="A2955" i="15"/>
  <c r="A2956" i="15"/>
  <c r="A2957" i="15"/>
  <c r="A2958" i="15"/>
  <c r="A2959" i="15"/>
  <c r="A2960" i="15"/>
  <c r="A2961" i="15"/>
  <c r="A2962" i="15"/>
  <c r="A2963" i="15"/>
  <c r="A2964" i="15"/>
  <c r="A2965" i="15"/>
  <c r="A2966" i="15"/>
  <c r="A2967" i="15"/>
  <c r="A2968" i="15"/>
  <c r="A2969" i="15"/>
  <c r="A2970" i="15"/>
  <c r="A2971" i="15"/>
  <c r="A2972" i="15"/>
  <c r="A2973" i="15"/>
  <c r="A2974" i="15"/>
  <c r="A2975" i="15"/>
  <c r="A2976" i="15"/>
  <c r="A2977" i="15"/>
  <c r="A2978" i="15"/>
  <c r="A2979" i="15"/>
  <c r="A2980" i="15"/>
  <c r="A2981" i="15"/>
  <c r="A2982" i="15"/>
  <c r="A2983" i="15"/>
  <c r="A2984" i="15"/>
  <c r="A2985" i="15"/>
  <c r="A2986" i="15"/>
  <c r="A2987" i="15"/>
  <c r="A2988" i="15"/>
  <c r="A2989" i="15"/>
  <c r="A2990" i="15"/>
  <c r="A2991" i="15"/>
  <c r="A2992" i="15"/>
  <c r="A2993" i="15"/>
  <c r="A2994" i="15"/>
  <c r="A2995" i="15"/>
  <c r="A2996" i="15"/>
  <c r="A2997" i="15"/>
  <c r="A2998" i="15"/>
  <c r="A2999" i="15"/>
  <c r="A3000" i="15"/>
  <c r="A3001" i="15"/>
  <c r="A3002" i="15"/>
  <c r="A3003" i="15"/>
  <c r="A3004" i="15"/>
  <c r="A3005" i="15"/>
  <c r="A3006" i="15"/>
  <c r="A3007" i="15"/>
  <c r="A3008" i="15"/>
  <c r="A3009" i="15"/>
  <c r="A3010" i="15"/>
  <c r="A3011" i="15"/>
  <c r="A3012" i="15"/>
  <c r="A3013" i="15"/>
  <c r="A3014" i="15"/>
  <c r="A3015" i="15"/>
  <c r="A3016" i="15"/>
  <c r="A3017" i="15"/>
  <c r="A3018" i="15"/>
  <c r="A3019" i="15"/>
  <c r="A3020" i="15"/>
  <c r="A3021" i="15"/>
  <c r="A3022" i="15"/>
  <c r="A3023" i="15"/>
  <c r="A3024" i="15"/>
  <c r="A3025" i="15"/>
  <c r="A3026" i="15"/>
  <c r="A3027" i="15"/>
  <c r="A3028" i="15"/>
  <c r="A3029" i="15"/>
  <c r="A3030" i="15"/>
  <c r="A3031" i="15"/>
  <c r="A3032" i="15"/>
  <c r="A3033" i="15"/>
  <c r="A3034" i="15"/>
  <c r="A3035" i="15"/>
  <c r="A3036" i="15"/>
  <c r="A3037" i="15"/>
  <c r="A3038" i="15"/>
  <c r="A3039" i="15"/>
  <c r="A3040" i="15"/>
  <c r="A3041" i="15"/>
  <c r="A3042" i="15"/>
  <c r="A3043" i="15"/>
  <c r="A3044" i="15"/>
  <c r="A3045" i="15"/>
  <c r="A3046" i="15"/>
  <c r="A3047" i="15"/>
  <c r="A3048" i="15"/>
  <c r="A3049" i="15"/>
  <c r="A3050" i="15"/>
  <c r="A3051" i="15"/>
  <c r="A3052" i="15"/>
  <c r="A3053" i="15"/>
  <c r="A3054" i="15"/>
  <c r="A3055" i="15"/>
  <c r="A3056" i="15"/>
  <c r="A3057" i="15"/>
  <c r="A3058" i="15"/>
  <c r="A3059" i="15"/>
  <c r="A3060" i="15"/>
  <c r="A3061" i="15"/>
  <c r="A3062" i="15"/>
  <c r="A3063" i="15"/>
  <c r="A3064" i="15"/>
  <c r="A3065" i="15"/>
  <c r="A3066" i="15"/>
  <c r="A3067" i="15"/>
  <c r="A3068" i="15"/>
  <c r="A3069" i="15"/>
  <c r="A3070" i="15"/>
  <c r="A3071" i="15"/>
  <c r="A3072" i="15"/>
  <c r="A3073" i="15"/>
  <c r="A3074" i="15"/>
  <c r="A3075" i="15"/>
  <c r="A3076" i="15"/>
  <c r="A3077" i="15"/>
  <c r="A3078" i="15"/>
  <c r="A3079" i="15"/>
  <c r="A3080" i="15"/>
  <c r="A3081" i="15"/>
  <c r="A3082" i="15"/>
  <c r="A3083" i="15"/>
  <c r="A3084" i="15"/>
  <c r="A3085" i="15"/>
  <c r="A3086" i="15"/>
  <c r="A3087" i="15"/>
  <c r="A3088" i="15"/>
  <c r="A3089" i="15"/>
  <c r="A3090" i="15"/>
  <c r="A3091" i="15"/>
  <c r="A3092" i="15"/>
  <c r="A3093" i="15"/>
  <c r="A3094" i="15"/>
  <c r="A3095" i="15"/>
  <c r="A3096" i="15"/>
  <c r="A3097" i="15"/>
  <c r="A3098" i="15"/>
  <c r="A3099" i="15"/>
  <c r="A3100" i="15"/>
  <c r="A3101" i="15"/>
  <c r="A3102" i="15"/>
  <c r="A3103" i="15"/>
  <c r="A3104" i="15"/>
  <c r="A3105" i="15"/>
  <c r="A3106" i="15"/>
  <c r="A3107" i="15"/>
  <c r="A3108" i="15"/>
  <c r="A3109" i="15"/>
  <c r="A3110" i="15"/>
  <c r="A3111" i="15"/>
  <c r="A3112" i="15"/>
  <c r="A3113" i="15"/>
  <c r="A3114" i="15"/>
  <c r="A3115" i="15"/>
  <c r="A3116" i="15"/>
  <c r="A3117" i="15"/>
  <c r="A3118" i="15"/>
  <c r="A3119" i="15"/>
  <c r="A3120" i="15"/>
  <c r="A3121" i="15"/>
  <c r="A3122" i="15"/>
  <c r="A3123" i="15"/>
  <c r="A3124" i="15"/>
  <c r="A3125" i="15"/>
  <c r="A3126" i="15"/>
  <c r="A3127" i="15"/>
  <c r="A3128" i="15"/>
  <c r="A3129" i="15"/>
  <c r="A3130" i="15"/>
  <c r="A3131" i="15"/>
  <c r="A3132" i="15"/>
  <c r="A3133" i="15"/>
  <c r="A3134" i="15"/>
  <c r="A3135" i="15"/>
  <c r="A3136" i="15"/>
  <c r="A3137" i="15"/>
  <c r="A3138" i="15"/>
  <c r="A3139" i="15"/>
  <c r="A3140" i="15"/>
  <c r="A3141" i="15"/>
  <c r="A3142" i="15"/>
  <c r="A3143" i="15"/>
  <c r="A3144" i="15"/>
  <c r="A3145" i="15"/>
  <c r="A3146" i="15"/>
  <c r="A3147" i="15"/>
  <c r="A3148" i="15"/>
  <c r="A3149" i="15"/>
  <c r="A3150" i="15"/>
  <c r="A3151" i="15"/>
  <c r="A3152" i="15"/>
  <c r="A3153" i="15"/>
  <c r="A3154" i="15"/>
  <c r="A3155" i="15"/>
  <c r="A3156" i="15"/>
  <c r="A3157" i="15"/>
  <c r="A3158" i="15"/>
  <c r="A3159" i="15"/>
  <c r="A3160" i="15"/>
  <c r="A3161" i="15"/>
  <c r="A3162" i="15"/>
  <c r="A3163" i="15"/>
  <c r="A3164" i="15"/>
  <c r="A3165" i="15"/>
  <c r="A3166" i="15"/>
  <c r="A3167" i="15"/>
  <c r="A3168" i="15"/>
  <c r="A3169" i="15"/>
  <c r="A3170" i="15"/>
  <c r="A3171" i="15"/>
  <c r="A3172" i="15"/>
  <c r="A3173" i="15"/>
  <c r="A3174" i="15"/>
  <c r="A3175" i="15"/>
  <c r="A3176" i="15"/>
  <c r="A3177" i="15"/>
  <c r="A3178" i="15"/>
  <c r="A3179" i="15"/>
  <c r="A3180" i="15"/>
  <c r="A3181" i="15"/>
  <c r="A3182" i="15"/>
  <c r="A3183" i="15"/>
  <c r="A3184" i="15"/>
  <c r="A3185" i="15"/>
  <c r="A3186" i="15"/>
  <c r="A3187" i="15"/>
  <c r="A3188" i="15"/>
  <c r="A3189" i="15"/>
  <c r="A3190" i="15"/>
  <c r="A3191" i="15"/>
  <c r="A3192" i="15"/>
  <c r="A3193" i="15"/>
  <c r="A3194" i="15"/>
  <c r="A3195" i="15"/>
  <c r="A3196" i="15"/>
  <c r="A3197" i="15"/>
  <c r="A3198" i="15"/>
  <c r="A3199" i="15"/>
  <c r="A3200" i="15"/>
  <c r="A3201" i="15"/>
  <c r="A3202" i="15"/>
  <c r="A3203" i="15"/>
  <c r="A3204" i="15"/>
  <c r="A3205" i="15"/>
  <c r="A3206" i="15"/>
  <c r="A3207" i="15"/>
  <c r="A3208" i="15"/>
  <c r="A3209" i="15"/>
  <c r="A3210" i="15"/>
  <c r="A3211" i="15"/>
  <c r="A3212" i="15"/>
  <c r="A3213" i="15"/>
  <c r="A3214" i="15"/>
  <c r="A3215" i="15"/>
  <c r="A3216" i="15"/>
  <c r="A3217" i="15"/>
  <c r="A3218" i="15"/>
  <c r="A3219" i="15"/>
  <c r="A3220" i="15"/>
  <c r="A3221" i="15"/>
  <c r="A3222" i="15"/>
  <c r="A3223" i="15"/>
  <c r="A3224" i="15"/>
  <c r="A3225" i="15"/>
  <c r="A3226" i="15"/>
  <c r="A3227" i="15"/>
  <c r="A3228" i="15"/>
  <c r="A3229" i="15"/>
  <c r="A3230" i="15"/>
  <c r="A3231" i="15"/>
  <c r="A3232" i="15"/>
  <c r="A3233" i="15"/>
  <c r="A3234" i="15"/>
  <c r="A3235" i="15"/>
  <c r="A3236" i="15"/>
  <c r="A3237" i="15"/>
  <c r="A3238" i="15"/>
  <c r="A3239" i="15"/>
  <c r="A3240" i="15"/>
  <c r="A3241" i="15"/>
  <c r="A3242" i="15"/>
  <c r="A3243" i="15"/>
  <c r="A3244" i="15"/>
  <c r="A3245" i="15"/>
  <c r="A3246" i="15"/>
  <c r="A3247" i="15"/>
  <c r="A3248" i="15"/>
  <c r="A3249" i="15"/>
  <c r="A3250" i="15"/>
  <c r="A3251" i="15"/>
  <c r="A3252" i="15"/>
  <c r="A3253" i="15"/>
  <c r="A3254" i="15"/>
  <c r="A3255" i="15"/>
  <c r="A3256" i="15"/>
  <c r="A3257" i="15"/>
  <c r="A3258" i="15"/>
  <c r="A3259" i="15"/>
  <c r="A3260" i="15"/>
  <c r="A3261" i="15"/>
  <c r="A3262" i="15"/>
  <c r="A3263" i="15"/>
  <c r="A3264" i="15"/>
  <c r="A3265" i="15"/>
  <c r="A3266" i="15"/>
  <c r="A3267" i="15"/>
  <c r="A3268" i="15"/>
  <c r="A3269" i="15"/>
  <c r="A3270" i="15"/>
  <c r="A3271" i="15"/>
  <c r="A3272" i="15"/>
  <c r="A3273" i="15"/>
  <c r="A3274" i="15"/>
  <c r="A3275" i="15"/>
  <c r="A3276" i="15"/>
  <c r="A3277" i="15"/>
  <c r="A3278" i="15"/>
  <c r="A3279" i="15"/>
  <c r="A3280" i="15"/>
  <c r="A3281" i="15"/>
  <c r="A3282" i="15"/>
  <c r="A3283" i="15"/>
  <c r="A3284" i="15"/>
  <c r="A3285" i="15"/>
  <c r="A3286" i="15"/>
  <c r="A3287" i="15"/>
  <c r="A3288" i="15"/>
  <c r="A3289" i="15"/>
  <c r="A3290" i="15"/>
  <c r="A3291" i="15"/>
  <c r="A3292" i="15"/>
  <c r="A3293" i="15"/>
  <c r="A3294" i="15"/>
  <c r="A3295" i="15"/>
  <c r="A3296" i="15"/>
  <c r="A3297" i="15"/>
  <c r="A3298" i="15"/>
  <c r="A3299" i="15"/>
  <c r="A3300" i="15"/>
  <c r="A3301" i="15"/>
  <c r="A3302" i="15"/>
  <c r="A3303" i="15"/>
  <c r="A3304" i="15"/>
  <c r="A3305" i="15"/>
  <c r="A3306" i="15"/>
  <c r="A3307" i="15"/>
  <c r="A3308" i="15"/>
  <c r="A3309" i="15"/>
  <c r="A3310" i="15"/>
  <c r="A3311" i="15"/>
  <c r="A3312" i="15"/>
  <c r="A3313" i="15"/>
  <c r="A3314" i="15"/>
  <c r="A3315" i="15"/>
  <c r="A3316" i="15"/>
  <c r="A3317" i="15"/>
  <c r="A3318" i="15"/>
  <c r="A3319" i="15"/>
  <c r="A3320" i="15"/>
  <c r="A3321" i="15"/>
  <c r="A3322" i="15"/>
  <c r="A3323" i="15"/>
  <c r="A3324" i="15"/>
  <c r="A3325" i="15"/>
  <c r="A3326" i="15"/>
  <c r="A3327" i="15"/>
  <c r="A3328" i="15"/>
  <c r="A3329" i="15"/>
  <c r="A3330" i="15"/>
  <c r="A3331" i="15"/>
  <c r="A3332" i="15"/>
  <c r="A3333" i="15"/>
  <c r="A3334" i="15"/>
  <c r="A3335" i="15"/>
  <c r="A3336" i="15"/>
  <c r="A3337" i="15"/>
  <c r="A3338" i="15"/>
  <c r="A3339" i="15"/>
  <c r="A3340" i="15"/>
  <c r="A3341" i="15"/>
  <c r="A3342" i="15"/>
  <c r="A3343" i="15"/>
  <c r="A3344" i="15"/>
  <c r="A3345" i="15"/>
  <c r="A3346" i="15"/>
  <c r="A3347" i="15"/>
  <c r="A3348" i="15"/>
  <c r="A3349" i="15"/>
  <c r="A3350" i="15"/>
  <c r="A3351" i="15"/>
  <c r="A3352" i="15"/>
  <c r="A3353" i="15"/>
  <c r="A3354" i="15"/>
  <c r="A3355" i="15"/>
  <c r="A3356" i="15"/>
  <c r="A3357" i="15"/>
  <c r="A3358" i="15"/>
  <c r="A3359" i="15"/>
  <c r="A3360" i="15"/>
  <c r="A3361" i="15"/>
  <c r="A3362" i="15"/>
  <c r="A3363" i="15"/>
  <c r="A3364" i="15"/>
  <c r="A3365" i="15"/>
  <c r="A3366" i="15"/>
  <c r="A3367" i="15"/>
  <c r="A3368" i="15"/>
  <c r="A3369" i="15"/>
  <c r="A3370" i="15"/>
  <c r="A3371" i="15"/>
  <c r="A3372" i="15"/>
  <c r="A3373" i="15"/>
  <c r="A3374" i="15"/>
  <c r="A3375" i="15"/>
  <c r="A3376" i="15"/>
  <c r="A3377" i="15"/>
  <c r="B1220" i="15"/>
  <c r="B1221" i="15"/>
  <c r="B1222" i="15"/>
  <c r="B1223" i="15"/>
  <c r="B1224" i="15"/>
  <c r="B1225" i="15"/>
  <c r="B1226" i="15"/>
  <c r="B1227" i="15"/>
  <c r="B1228" i="15"/>
  <c r="B1229" i="15"/>
  <c r="B1230" i="15"/>
  <c r="B1231" i="15"/>
  <c r="B1232" i="15"/>
  <c r="B1233" i="15"/>
  <c r="B1234" i="15"/>
  <c r="B1235" i="15"/>
  <c r="B1236" i="15"/>
  <c r="B1237" i="15"/>
  <c r="B1238" i="15"/>
  <c r="B1239" i="15"/>
  <c r="B1240" i="15"/>
  <c r="B1241" i="15"/>
  <c r="B1242" i="15"/>
  <c r="B1243" i="15"/>
  <c r="B1245" i="15"/>
  <c r="B1247" i="15"/>
  <c r="B1248" i="15"/>
  <c r="B1250" i="15"/>
  <c r="B1251" i="15"/>
  <c r="B1254" i="15"/>
  <c r="B1255" i="15"/>
  <c r="B1258" i="15"/>
  <c r="B1259" i="15"/>
  <c r="B1260" i="15"/>
  <c r="B1262" i="15"/>
  <c r="B1263" i="15"/>
  <c r="B1265" i="15"/>
  <c r="B1267" i="15"/>
  <c r="B1268" i="15"/>
  <c r="B1269" i="15"/>
  <c r="B1270" i="15"/>
  <c r="B1271" i="15"/>
  <c r="B1273" i="15"/>
  <c r="B1275" i="15"/>
  <c r="B1276" i="15"/>
  <c r="B1279" i="15"/>
  <c r="B1280" i="15"/>
  <c r="B1281" i="15"/>
  <c r="B1283" i="15"/>
  <c r="B1284" i="15"/>
  <c r="B1286" i="15"/>
  <c r="B1288" i="15"/>
  <c r="B1290" i="15"/>
  <c r="B1291" i="15"/>
  <c r="B1295" i="15"/>
  <c r="B1296" i="15"/>
  <c r="B1297" i="15"/>
  <c r="B1298" i="15"/>
  <c r="B1299" i="15"/>
  <c r="B1300" i="15"/>
  <c r="B1301" i="15"/>
  <c r="B1308" i="15"/>
  <c r="B1309" i="15"/>
  <c r="B1310" i="15"/>
  <c r="B1311" i="15"/>
  <c r="B1312" i="15"/>
  <c r="B1313" i="15"/>
  <c r="B1316" i="15"/>
  <c r="B1317" i="15"/>
  <c r="B1318" i="15"/>
  <c r="B1320" i="15"/>
  <c r="B1321" i="15"/>
  <c r="B1325" i="15"/>
  <c r="B1326" i="15"/>
  <c r="B1327" i="15"/>
  <c r="B1329" i="15"/>
  <c r="B1330" i="15"/>
  <c r="B1332" i="15"/>
  <c r="B1333" i="15"/>
  <c r="B1335" i="15"/>
  <c r="B1336" i="15"/>
  <c r="B1338" i="15"/>
  <c r="B1339" i="15"/>
  <c r="B1341" i="15"/>
  <c r="B1343" i="15"/>
  <c r="B1344" i="15"/>
  <c r="B1346" i="15"/>
  <c r="B1347" i="15"/>
  <c r="B1349" i="15"/>
  <c r="B1350" i="15"/>
  <c r="B1352" i="15"/>
  <c r="B1354" i="15"/>
  <c r="B1356" i="15"/>
  <c r="B1357" i="15"/>
  <c r="B1359" i="15"/>
  <c r="B1360" i="15"/>
  <c r="B1362" i="15"/>
  <c r="B1363" i="15"/>
  <c r="B1365" i="15"/>
  <c r="B1366" i="15"/>
  <c r="B1368" i="15"/>
  <c r="B1370" i="15"/>
  <c r="B1372" i="15"/>
  <c r="B1373" i="15"/>
  <c r="B1375" i="15"/>
  <c r="B1377" i="15"/>
  <c r="B1378" i="15"/>
  <c r="B1380" i="15"/>
  <c r="B1381" i="15"/>
  <c r="B1383" i="15"/>
  <c r="B1385" i="15"/>
  <c r="B1386" i="15"/>
  <c r="B1388" i="15"/>
  <c r="B1389" i="15"/>
  <c r="B1391" i="15"/>
  <c r="B1392" i="15"/>
  <c r="B1394" i="15"/>
  <c r="B1400" i="15"/>
  <c r="B1401" i="15"/>
  <c r="B1402" i="15"/>
  <c r="B1403" i="15"/>
  <c r="B1404" i="15"/>
  <c r="B1405" i="15"/>
  <c r="B1407" i="15"/>
  <c r="B1408" i="15"/>
  <c r="B1410" i="15"/>
  <c r="B1411" i="15"/>
  <c r="B1413" i="15"/>
  <c r="B1415" i="15"/>
  <c r="B1416" i="15"/>
  <c r="B1418" i="15"/>
  <c r="B1419" i="15"/>
  <c r="B1421" i="15"/>
  <c r="B1423" i="15"/>
  <c r="B1424" i="15"/>
  <c r="B1426" i="15"/>
  <c r="B1428" i="15"/>
  <c r="B1429" i="15"/>
  <c r="B1431" i="15"/>
  <c r="B1432" i="15"/>
  <c r="B1437" i="15"/>
  <c r="B1438" i="15"/>
  <c r="B1439" i="15"/>
  <c r="B1440" i="15"/>
  <c r="B1443" i="15"/>
  <c r="B1444" i="15"/>
  <c r="B1445" i="15"/>
  <c r="B1447" i="15"/>
  <c r="B1449" i="15"/>
  <c r="B1452" i="15"/>
  <c r="B1453" i="15"/>
  <c r="B1454" i="15"/>
  <c r="B1457" i="15"/>
  <c r="B1458" i="15"/>
  <c r="B1459" i="15"/>
  <c r="B1461" i="15"/>
  <c r="B1464" i="15"/>
  <c r="B1465" i="15"/>
  <c r="B1466" i="15"/>
  <c r="B1468" i="15"/>
  <c r="B1469" i="15"/>
  <c r="B1471" i="15"/>
  <c r="B1473" i="15"/>
  <c r="B1474" i="15"/>
  <c r="B1476" i="15"/>
  <c r="B1477" i="15"/>
  <c r="B1480" i="15"/>
  <c r="B1481" i="15"/>
  <c r="B1482" i="15"/>
  <c r="B1483" i="15"/>
  <c r="B1484" i="15"/>
  <c r="B1486" i="15"/>
  <c r="B1488" i="15"/>
  <c r="B1490" i="15"/>
  <c r="B1491" i="15"/>
  <c r="B1493" i="15"/>
  <c r="B1494" i="15"/>
  <c r="B1496" i="15"/>
  <c r="B1497" i="15"/>
  <c r="B1499" i="15"/>
  <c r="B1501" i="15"/>
  <c r="B1502" i="15"/>
  <c r="B1504" i="15"/>
  <c r="B1506" i="15"/>
  <c r="B1507" i="15"/>
  <c r="B1509" i="15"/>
  <c r="B1510" i="15"/>
  <c r="B1512" i="15"/>
  <c r="B1513" i="15"/>
  <c r="B1515" i="15"/>
  <c r="B1517" i="15"/>
  <c r="B1518" i="15"/>
  <c r="B1520" i="15"/>
  <c r="B1521" i="15"/>
  <c r="B1523" i="15"/>
  <c r="B1525" i="15"/>
  <c r="B1526" i="15"/>
  <c r="B1528" i="15"/>
  <c r="B1529" i="15"/>
  <c r="B1531" i="15"/>
  <c r="B1533" i="15"/>
  <c r="B1534" i="15"/>
  <c r="B1537" i="15"/>
  <c r="B1538" i="15"/>
  <c r="B1539" i="15"/>
  <c r="B1541" i="15"/>
  <c r="B1544" i="15"/>
  <c r="B1545" i="15"/>
  <c r="B1546" i="15"/>
  <c r="B1552" i="15"/>
  <c r="B1553" i="15"/>
  <c r="B1554" i="15"/>
  <c r="B1555" i="15"/>
  <c r="B1556" i="15"/>
  <c r="B1557" i="15"/>
  <c r="B1562" i="15"/>
  <c r="B1563" i="15"/>
  <c r="B1564" i="15"/>
  <c r="B1565" i="15"/>
  <c r="B1567" i="15"/>
  <c r="B1568" i="15"/>
  <c r="B1570" i="15"/>
  <c r="B1572" i="15"/>
  <c r="B1573" i="15"/>
  <c r="B1575" i="15"/>
  <c r="B1576" i="15"/>
  <c r="B1578" i="15"/>
  <c r="B1579" i="15"/>
  <c r="B1581" i="15"/>
  <c r="B1582" i="15"/>
  <c r="B1584" i="15"/>
  <c r="B1585" i="15"/>
  <c r="B1587" i="15"/>
  <c r="B1588" i="15"/>
  <c r="B1590" i="15"/>
  <c r="B1592" i="15"/>
  <c r="B1593" i="15"/>
  <c r="B1595" i="15"/>
  <c r="B1598" i="15"/>
  <c r="B1599" i="15"/>
  <c r="B1601" i="15"/>
  <c r="B1603" i="15"/>
  <c r="B1604" i="15"/>
  <c r="B1606" i="15"/>
  <c r="B1607" i="15"/>
  <c r="B1609" i="15"/>
  <c r="B1611" i="15"/>
  <c r="B1613" i="15"/>
  <c r="B1615" i="15"/>
  <c r="B1616" i="15"/>
  <c r="B1618" i="15"/>
  <c r="B1619" i="15"/>
  <c r="B1621" i="15"/>
  <c r="B1623" i="15"/>
  <c r="B1624" i="15"/>
  <c r="B1626" i="15"/>
  <c r="B1627" i="15"/>
  <c r="B1629" i="15"/>
  <c r="B1632" i="15"/>
  <c r="B1633" i="15"/>
  <c r="B1634" i="15"/>
  <c r="B1636" i="15"/>
  <c r="B1637" i="15"/>
  <c r="B1639" i="15"/>
  <c r="B1640" i="15"/>
  <c r="B1641" i="15"/>
  <c r="B1642" i="15"/>
  <c r="B1643" i="15"/>
  <c r="B1645" i="15"/>
  <c r="B1648" i="15"/>
  <c r="B1649" i="15"/>
  <c r="B1650" i="15"/>
  <c r="B1652" i="15"/>
  <c r="B1653" i="15"/>
  <c r="B1655" i="15"/>
  <c r="B1656" i="15"/>
  <c r="B1658" i="15"/>
  <c r="B1660" i="15"/>
  <c r="B1661" i="15"/>
  <c r="B1668" i="15"/>
  <c r="B1669" i="15"/>
  <c r="B1670" i="15"/>
  <c r="B1671" i="15"/>
  <c r="B1672" i="15"/>
  <c r="B1673" i="15"/>
  <c r="B1674" i="15"/>
  <c r="B1676" i="15"/>
  <c r="B1677" i="15"/>
  <c r="B1678" i="15"/>
  <c r="B1680" i="15"/>
  <c r="B1681" i="15"/>
  <c r="B1685" i="15"/>
  <c r="B1686" i="15"/>
  <c r="B1687" i="15"/>
  <c r="B1689" i="15"/>
  <c r="B1690" i="15"/>
  <c r="B1692" i="15"/>
  <c r="B1694" i="15"/>
  <c r="B1695" i="15"/>
  <c r="B1700" i="15"/>
  <c r="B1701" i="15"/>
  <c r="B1702" i="15"/>
  <c r="B1703" i="15"/>
  <c r="B1704" i="15"/>
  <c r="B1706" i="15"/>
  <c r="B1707" i="15"/>
  <c r="B1709" i="15"/>
  <c r="B1710" i="15"/>
  <c r="B1712" i="15"/>
  <c r="B1713" i="15"/>
  <c r="B1715" i="15"/>
  <c r="B1720" i="15"/>
  <c r="B1721" i="15"/>
  <c r="B1722" i="15"/>
  <c r="B1723" i="15"/>
  <c r="B1725" i="15"/>
  <c r="B1727" i="15"/>
  <c r="B1728" i="15"/>
  <c r="B1732" i="15"/>
  <c r="B1733" i="15"/>
  <c r="B1734" i="15"/>
  <c r="B1735" i="15"/>
  <c r="B1737" i="15"/>
  <c r="B1738" i="15"/>
  <c r="B1740" i="15"/>
  <c r="B1742" i="15"/>
  <c r="B1744" i="15"/>
  <c r="B1745" i="15"/>
  <c r="B1747" i="15"/>
  <c r="B1748" i="15"/>
  <c r="B1750" i="15"/>
  <c r="B1751" i="15"/>
  <c r="B1753" i="15"/>
  <c r="B1754" i="15"/>
  <c r="B1756" i="15"/>
  <c r="B1757" i="15"/>
  <c r="B1759" i="15"/>
  <c r="B1761" i="15"/>
  <c r="B1762" i="15"/>
  <c r="B1764" i="15"/>
  <c r="B1765" i="15"/>
  <c r="B1767" i="15"/>
  <c r="B1769" i="15"/>
  <c r="B1770" i="15"/>
  <c r="B1773" i="15"/>
  <c r="B1774" i="15"/>
  <c r="B1782" i="15"/>
  <c r="B1783" i="15"/>
  <c r="B1784" i="15"/>
  <c r="B1785" i="15"/>
  <c r="B1786" i="15"/>
  <c r="B1787" i="15"/>
  <c r="B1788" i="15"/>
  <c r="B1789" i="15"/>
  <c r="B1791" i="15"/>
  <c r="B1794" i="15"/>
  <c r="B1795" i="15"/>
  <c r="B1797" i="15"/>
  <c r="B1798" i="15"/>
  <c r="B1800" i="15"/>
  <c r="B1801" i="15"/>
  <c r="B1808" i="15"/>
  <c r="B1809" i="15"/>
  <c r="B1810" i="15"/>
  <c r="B1811" i="15"/>
  <c r="B1812" i="15"/>
  <c r="B1813" i="15"/>
  <c r="B1814" i="15"/>
  <c r="B1815" i="15"/>
  <c r="B1817" i="15"/>
  <c r="B1819" i="15"/>
  <c r="B1820" i="15"/>
  <c r="B1822" i="15"/>
  <c r="B1823" i="15"/>
  <c r="B1825" i="15"/>
  <c r="B1826" i="15"/>
  <c r="B1829" i="15"/>
  <c r="B1830" i="15"/>
  <c r="B1832" i="15"/>
  <c r="B1833" i="15"/>
  <c r="B1834" i="15"/>
  <c r="B1836" i="15"/>
  <c r="B1837" i="15"/>
  <c r="B1839" i="15"/>
  <c r="B1841" i="15"/>
  <c r="B1842" i="15"/>
  <c r="B1844" i="15"/>
  <c r="B1845" i="15"/>
  <c r="B1848" i="15"/>
  <c r="B1849" i="15"/>
  <c r="B1851" i="15"/>
  <c r="B1852" i="15"/>
  <c r="B1854" i="15"/>
  <c r="B1856" i="15"/>
  <c r="B1857" i="15"/>
  <c r="B1858" i="15"/>
  <c r="B1860" i="15"/>
  <c r="B1861" i="15"/>
  <c r="B1864" i="15"/>
  <c r="B1865" i="15"/>
  <c r="B1868" i="15"/>
  <c r="B1869" i="15"/>
  <c r="B1870" i="15"/>
  <c r="B1872" i="15"/>
  <c r="B1874" i="15"/>
  <c r="B1875" i="15"/>
  <c r="B1877" i="15"/>
  <c r="B1879" i="15"/>
  <c r="B1880" i="15"/>
  <c r="B1882" i="15"/>
  <c r="B1883" i="15"/>
  <c r="B1886" i="15"/>
  <c r="B1887" i="15"/>
  <c r="B1888" i="15"/>
  <c r="B1890" i="15"/>
  <c r="B1891" i="15"/>
  <c r="B1893" i="15"/>
  <c r="B1894" i="15"/>
  <c r="B1896" i="15"/>
  <c r="B1898" i="15"/>
  <c r="B1899" i="15"/>
  <c r="B1901" i="15"/>
  <c r="B1906" i="15"/>
  <c r="B1907" i="15"/>
  <c r="B1908" i="15"/>
  <c r="B1909" i="15"/>
  <c r="B1911" i="15"/>
  <c r="B1912" i="15"/>
  <c r="B1914" i="15"/>
  <c r="B1915" i="15"/>
  <c r="B1921" i="15"/>
  <c r="B1922" i="15"/>
  <c r="B1923" i="15"/>
  <c r="B1924" i="15"/>
  <c r="B1925" i="15"/>
  <c r="B1926" i="15"/>
  <c r="B1928" i="15"/>
  <c r="B1929" i="15"/>
  <c r="B1931" i="15"/>
  <c r="B1932" i="15"/>
  <c r="B1934" i="15"/>
  <c r="B1935" i="15"/>
  <c r="B1937" i="15"/>
  <c r="B1938" i="15"/>
  <c r="B1940" i="15"/>
  <c r="B1941" i="15"/>
  <c r="B1943" i="15"/>
  <c r="B1946" i="15"/>
  <c r="B1947" i="15"/>
  <c r="B1948" i="15"/>
  <c r="B1950" i="15"/>
  <c r="B1951" i="15"/>
  <c r="B1953" i="15"/>
  <c r="B1955" i="15"/>
  <c r="B1956" i="15"/>
  <c r="B1958" i="15"/>
  <c r="B1959" i="15"/>
  <c r="B1962" i="15"/>
  <c r="B1963" i="15"/>
  <c r="B1964" i="15"/>
  <c r="B1967" i="15"/>
  <c r="B1968" i="15"/>
  <c r="B1969" i="15"/>
  <c r="B1971" i="15"/>
  <c r="B1972" i="15"/>
  <c r="B1977" i="15"/>
  <c r="B1978" i="15"/>
  <c r="B1979" i="15"/>
  <c r="B1980" i="15"/>
  <c r="B1981" i="15"/>
  <c r="B1982" i="15"/>
  <c r="B1983" i="15"/>
  <c r="B1984" i="15"/>
  <c r="B1986" i="15"/>
  <c r="B1987" i="15"/>
  <c r="B1988" i="15"/>
  <c r="B1990" i="15"/>
  <c r="B1991" i="15"/>
  <c r="B1997" i="15"/>
  <c r="B1998" i="15"/>
  <c r="B1999" i="15"/>
  <c r="B2000" i="15"/>
  <c r="B2001" i="15"/>
  <c r="B2002" i="15"/>
  <c r="B2004" i="15"/>
  <c r="B2006" i="15"/>
  <c r="B2007" i="15"/>
  <c r="B2008" i="15"/>
  <c r="B2010" i="15"/>
  <c r="B2011" i="15"/>
  <c r="B2013" i="15"/>
  <c r="B2016" i="15"/>
  <c r="B2017" i="15"/>
  <c r="B2018" i="15"/>
  <c r="B2019" i="15"/>
  <c r="B2050" i="15"/>
  <c r="B2051" i="15"/>
  <c r="B2052" i="15"/>
  <c r="B2053" i="15"/>
  <c r="B2054" i="15"/>
  <c r="B2055" i="15"/>
  <c r="B2056" i="15"/>
  <c r="B2057" i="15"/>
  <c r="B2058" i="15"/>
  <c r="B2059" i="15"/>
  <c r="B2060" i="15"/>
  <c r="B2061" i="15"/>
  <c r="B2062" i="15"/>
  <c r="B2063" i="15"/>
  <c r="B2064" i="15"/>
  <c r="B2065" i="15"/>
  <c r="B2066" i="15"/>
  <c r="B2067" i="15"/>
  <c r="B2068" i="15"/>
  <c r="B2069" i="15"/>
  <c r="B2070" i="15"/>
  <c r="B2071" i="15"/>
  <c r="B2072" i="15"/>
  <c r="B2073" i="15"/>
  <c r="B2074" i="15"/>
  <c r="B2075" i="15"/>
  <c r="B2076" i="15"/>
  <c r="B2077" i="15"/>
  <c r="B2078" i="15"/>
  <c r="B2079" i="15"/>
  <c r="B2080" i="15"/>
  <c r="B2081" i="15"/>
  <c r="B2083" i="15"/>
  <c r="B2086" i="15"/>
  <c r="B2087" i="15"/>
  <c r="B2088" i="15"/>
  <c r="B2090" i="15"/>
  <c r="B2091" i="15"/>
  <c r="B2093" i="15"/>
  <c r="B2095" i="15"/>
  <c r="B2096" i="15"/>
  <c r="B2098" i="15"/>
  <c r="B2107" i="15"/>
  <c r="B2108" i="15"/>
  <c r="B2109" i="15"/>
  <c r="B2110" i="15"/>
  <c r="B2111" i="15"/>
  <c r="B2112" i="15"/>
  <c r="B2113" i="15"/>
  <c r="B2114" i="15"/>
  <c r="B2115" i="15"/>
  <c r="B2116" i="15"/>
  <c r="B2118" i="15"/>
  <c r="B2120" i="15"/>
  <c r="B2121" i="15"/>
  <c r="B2123" i="15"/>
  <c r="B2124" i="15"/>
  <c r="B2126" i="15"/>
  <c r="B2127" i="15"/>
  <c r="B2129" i="15"/>
  <c r="B2135" i="15"/>
  <c r="B2136" i="15"/>
  <c r="B2137" i="15"/>
  <c r="B2138" i="15"/>
  <c r="B2139" i="15"/>
  <c r="B2140" i="15"/>
  <c r="B2141" i="15"/>
  <c r="B2142" i="15"/>
  <c r="B2147" i="15"/>
  <c r="B2148" i="15"/>
  <c r="B2149" i="15"/>
  <c r="B2150" i="15"/>
  <c r="B2152" i="15"/>
  <c r="B2153" i="15"/>
  <c r="B2156" i="15"/>
  <c r="B2157" i="15"/>
  <c r="B2158" i="15"/>
  <c r="B2160" i="15"/>
  <c r="B2161" i="15"/>
  <c r="B2163" i="15"/>
  <c r="B2165" i="15"/>
  <c r="B2166" i="15"/>
  <c r="B2167" i="15"/>
  <c r="B2169" i="15"/>
  <c r="B2171" i="15"/>
  <c r="B2172" i="15"/>
  <c r="B2173" i="15"/>
  <c r="B2177" i="15"/>
  <c r="B2178" i="15"/>
  <c r="B2179" i="15"/>
  <c r="B2181" i="15"/>
  <c r="B2183" i="15"/>
  <c r="B2184" i="15"/>
  <c r="B2186" i="15"/>
  <c r="B2187" i="15"/>
  <c r="B2189" i="15"/>
  <c r="B2190" i="15"/>
  <c r="B2196" i="15"/>
  <c r="B2197" i="15"/>
  <c r="B2198" i="15"/>
  <c r="B2199" i="15"/>
  <c r="B2200" i="15"/>
  <c r="B2203" i="15"/>
  <c r="B2204" i="15"/>
  <c r="B2205" i="15"/>
  <c r="B2207" i="15"/>
  <c r="B2208" i="15"/>
  <c r="B2216" i="15"/>
  <c r="B2217" i="15"/>
  <c r="B2218" i="15"/>
  <c r="B2219" i="15"/>
  <c r="B2220" i="15"/>
  <c r="B2221" i="15"/>
  <c r="B2222" i="15"/>
  <c r="B2223" i="15"/>
  <c r="B2224" i="15"/>
  <c r="B2226" i="15"/>
  <c r="B2228" i="15"/>
  <c r="B2235" i="15"/>
  <c r="B2236" i="15"/>
  <c r="B2237" i="15"/>
  <c r="B2238" i="15"/>
  <c r="B2239" i="15"/>
  <c r="B2240" i="15"/>
  <c r="B2242" i="15"/>
  <c r="B2243" i="15"/>
  <c r="B2245" i="15"/>
  <c r="B2252" i="15"/>
  <c r="B2253" i="15"/>
  <c r="B2254" i="15"/>
  <c r="B2255" i="15"/>
  <c r="B2256" i="15"/>
  <c r="B2257" i="15"/>
  <c r="B2258" i="15"/>
  <c r="B2259" i="15"/>
  <c r="B2260" i="15"/>
  <c r="B2261" i="15"/>
  <c r="B2262" i="15"/>
  <c r="B2263" i="15"/>
  <c r="B2264" i="15"/>
  <c r="B2265" i="15"/>
  <c r="B2266" i="15"/>
  <c r="B2267" i="15"/>
  <c r="B2268" i="15"/>
  <c r="B2269" i="15"/>
  <c r="B2270" i="15"/>
  <c r="B2271" i="15"/>
  <c r="B2272" i="15"/>
  <c r="B2273" i="15"/>
  <c r="B2274" i="15"/>
  <c r="B2275" i="15"/>
  <c r="B2276" i="15"/>
  <c r="B2277" i="15"/>
  <c r="B2278" i="15"/>
  <c r="B2279" i="15"/>
  <c r="B2280" i="15"/>
  <c r="B2281" i="15"/>
  <c r="B2282" i="15"/>
  <c r="B2283" i="15"/>
  <c r="B2284" i="15"/>
  <c r="B2285" i="15"/>
  <c r="B2286" i="15"/>
  <c r="B2287" i="15"/>
  <c r="B2288" i="15"/>
  <c r="B2289" i="15"/>
  <c r="B2290" i="15"/>
  <c r="B2291" i="15"/>
  <c r="B2292" i="15"/>
  <c r="B2293" i="15"/>
  <c r="B2294" i="15"/>
  <c r="B2295" i="15"/>
  <c r="B2296" i="15"/>
  <c r="B2297" i="15"/>
  <c r="B2298" i="15"/>
  <c r="B2299" i="15"/>
  <c r="B2300" i="15"/>
  <c r="B2301" i="15"/>
  <c r="B2302" i="15"/>
  <c r="B2303" i="15"/>
  <c r="B2304" i="15"/>
  <c r="B2305" i="15"/>
  <c r="B2306" i="15"/>
  <c r="B2307" i="15"/>
  <c r="B2308" i="15"/>
  <c r="B2309" i="15"/>
  <c r="B2310" i="15"/>
  <c r="B2311" i="15"/>
  <c r="B2312" i="15"/>
  <c r="B2313" i="15"/>
  <c r="B2314" i="15"/>
  <c r="B2315" i="15"/>
  <c r="B2316" i="15"/>
  <c r="B2317" i="15"/>
  <c r="B2318" i="15"/>
  <c r="B2319" i="15"/>
  <c r="B2320" i="15"/>
  <c r="B2321" i="15"/>
  <c r="B2322" i="15"/>
  <c r="B2323" i="15"/>
  <c r="B2324" i="15"/>
  <c r="B2325" i="15"/>
  <c r="B2326" i="15"/>
  <c r="B2327" i="15"/>
  <c r="B2328" i="15"/>
  <c r="B2329" i="15"/>
  <c r="B2330" i="15"/>
  <c r="B2331" i="15"/>
  <c r="B2332" i="15"/>
  <c r="B2333" i="15"/>
  <c r="B2334" i="15"/>
  <c r="B2335" i="15"/>
  <c r="B2336" i="15"/>
  <c r="B2337" i="15"/>
  <c r="B2338" i="15"/>
  <c r="B2339" i="15"/>
  <c r="B2340" i="15"/>
  <c r="B2341" i="15"/>
  <c r="B2342" i="15"/>
  <c r="B2343" i="15"/>
  <c r="B2344" i="15"/>
  <c r="B2345" i="15"/>
  <c r="B2346" i="15"/>
  <c r="B2347" i="15"/>
  <c r="B2348" i="15"/>
  <c r="B2349" i="15"/>
  <c r="B2350" i="15"/>
  <c r="B2351" i="15"/>
  <c r="B2352" i="15"/>
  <c r="B2353" i="15"/>
  <c r="B2354" i="15"/>
  <c r="B2355" i="15"/>
  <c r="B2356" i="15"/>
  <c r="B2357" i="15"/>
  <c r="B2358" i="15"/>
  <c r="B2359" i="15"/>
  <c r="B2360" i="15"/>
  <c r="B2361" i="15"/>
  <c r="B2362" i="15"/>
  <c r="B2363" i="15"/>
  <c r="B2364" i="15"/>
  <c r="B2365" i="15"/>
  <c r="B2366" i="15"/>
  <c r="B2367" i="15"/>
  <c r="B2368" i="15"/>
  <c r="B2369" i="15"/>
  <c r="B2370" i="15"/>
  <c r="B2371" i="15"/>
  <c r="B2372" i="15"/>
  <c r="B2373" i="15"/>
  <c r="B2374" i="15"/>
  <c r="B2375" i="15"/>
  <c r="B2376" i="15"/>
  <c r="B2377" i="15"/>
  <c r="B2378" i="15"/>
  <c r="B2379" i="15"/>
  <c r="B2380" i="15"/>
  <c r="B2381" i="15"/>
  <c r="B2382" i="15"/>
  <c r="B2383" i="15"/>
  <c r="B2384" i="15"/>
  <c r="B2385" i="15"/>
  <c r="B2386" i="15"/>
  <c r="B2387" i="15"/>
  <c r="B2388" i="15"/>
  <c r="B2389" i="15"/>
  <c r="B2390" i="15"/>
  <c r="B2391" i="15"/>
  <c r="B2392" i="15"/>
  <c r="B2393" i="15"/>
  <c r="B2394" i="15"/>
  <c r="B2395" i="15"/>
  <c r="B2396" i="15"/>
  <c r="B2397" i="15"/>
  <c r="B2398" i="15"/>
  <c r="B2399" i="15"/>
  <c r="B2400" i="15"/>
  <c r="B2401" i="15"/>
  <c r="B2402" i="15"/>
  <c r="B2403" i="15"/>
  <c r="B2404" i="15"/>
  <c r="B2405" i="15"/>
  <c r="B2406" i="15"/>
  <c r="B2407" i="15"/>
  <c r="B2408" i="15"/>
  <c r="B2409" i="15"/>
  <c r="B2410" i="15"/>
  <c r="B2411" i="15"/>
  <c r="B2412" i="15"/>
  <c r="B2413" i="15"/>
  <c r="B2414" i="15"/>
  <c r="B2415" i="15"/>
  <c r="B2416" i="15"/>
  <c r="B2417" i="15"/>
  <c r="B2418" i="15"/>
  <c r="B2419" i="15"/>
  <c r="B2420" i="15"/>
  <c r="B2421" i="15"/>
  <c r="B2422" i="15"/>
  <c r="B2423" i="15"/>
  <c r="B2424" i="15"/>
  <c r="B2425" i="15"/>
  <c r="B2426" i="15"/>
  <c r="B2427" i="15"/>
  <c r="B2428" i="15"/>
  <c r="B2429" i="15"/>
  <c r="B2430" i="15"/>
  <c r="B2431" i="15"/>
  <c r="B2432" i="15"/>
  <c r="B2433" i="15"/>
  <c r="B2434" i="15"/>
  <c r="B2435" i="15"/>
  <c r="B2436" i="15"/>
  <c r="B2437" i="15"/>
  <c r="B2438" i="15"/>
  <c r="B2439" i="15"/>
  <c r="B2440" i="15"/>
  <c r="B2441" i="15"/>
  <c r="B2442" i="15"/>
  <c r="B2443" i="15"/>
  <c r="B2444" i="15"/>
  <c r="B2445" i="15"/>
  <c r="B2446" i="15"/>
  <c r="B2447" i="15"/>
  <c r="B2448" i="15"/>
  <c r="B2449" i="15"/>
  <c r="B2450" i="15"/>
  <c r="B2451" i="15"/>
  <c r="B2452" i="15"/>
  <c r="B2453" i="15"/>
  <c r="B2454" i="15"/>
  <c r="B2455" i="15"/>
  <c r="B2456" i="15"/>
  <c r="B2457" i="15"/>
  <c r="B2458" i="15"/>
  <c r="B2459" i="15"/>
  <c r="B2460" i="15"/>
  <c r="B2461" i="15"/>
  <c r="B2462" i="15"/>
  <c r="B2463" i="15"/>
  <c r="B2464" i="15"/>
  <c r="B2465" i="15"/>
  <c r="B2466" i="15"/>
  <c r="B2467" i="15"/>
  <c r="B2468" i="15"/>
  <c r="B2469" i="15"/>
  <c r="B2470" i="15"/>
  <c r="B2471" i="15"/>
  <c r="B2472" i="15"/>
  <c r="B2473" i="15"/>
  <c r="B2474" i="15"/>
  <c r="B2475" i="15"/>
  <c r="B2476" i="15"/>
  <c r="B2477" i="15"/>
  <c r="B2478" i="15"/>
  <c r="B2479" i="15"/>
  <c r="B2480" i="15"/>
  <c r="B2481" i="15"/>
  <c r="B2482" i="15"/>
  <c r="B2483" i="15"/>
  <c r="B2484" i="15"/>
  <c r="B2485" i="15"/>
  <c r="B2486" i="15"/>
  <c r="B2487" i="15"/>
  <c r="B2488" i="15"/>
  <c r="B2489" i="15"/>
  <c r="B2490" i="15"/>
  <c r="B2491" i="15"/>
  <c r="B2492" i="15"/>
  <c r="B2493" i="15"/>
  <c r="B2494" i="15"/>
  <c r="B2495" i="15"/>
  <c r="B2496" i="15"/>
  <c r="B2497" i="15"/>
  <c r="B2498" i="15"/>
  <c r="B2499" i="15"/>
  <c r="B2500" i="15"/>
  <c r="B2501" i="15"/>
  <c r="B2502" i="15"/>
  <c r="B2503" i="15"/>
  <c r="B2504" i="15"/>
  <c r="B2505" i="15"/>
  <c r="B2506" i="15"/>
  <c r="B2507" i="15"/>
  <c r="B2508" i="15"/>
  <c r="B2509" i="15"/>
  <c r="B2510" i="15"/>
  <c r="B2511" i="15"/>
  <c r="B2512" i="15"/>
  <c r="B2513" i="15"/>
  <c r="B2514" i="15"/>
  <c r="B2515" i="15"/>
  <c r="B2516" i="15"/>
  <c r="B2517" i="15"/>
  <c r="B2518" i="15"/>
  <c r="B2519" i="15"/>
  <c r="B2520" i="15"/>
  <c r="B2521" i="15"/>
  <c r="B2522" i="15"/>
  <c r="B2523" i="15"/>
  <c r="B2524" i="15"/>
  <c r="B2525" i="15"/>
  <c r="B2526" i="15"/>
  <c r="B2527" i="15"/>
  <c r="B2528" i="15"/>
  <c r="B2529" i="15"/>
  <c r="B2530" i="15"/>
  <c r="B2531" i="15"/>
  <c r="B2532" i="15"/>
  <c r="B2533" i="15"/>
  <c r="B2534" i="15"/>
  <c r="B2535" i="15"/>
  <c r="B2536" i="15"/>
  <c r="B2537" i="15"/>
  <c r="B2538" i="15"/>
  <c r="B2539" i="15"/>
  <c r="B2540" i="15"/>
  <c r="B2541" i="15"/>
  <c r="B2542" i="15"/>
  <c r="B2543" i="15"/>
  <c r="B2544" i="15"/>
  <c r="B2545" i="15"/>
  <c r="B2546" i="15"/>
  <c r="B2547" i="15"/>
  <c r="B2548" i="15"/>
  <c r="B2549" i="15"/>
  <c r="B2550" i="15"/>
  <c r="B2551" i="15"/>
  <c r="B2552" i="15"/>
  <c r="B2553" i="15"/>
  <c r="B2554" i="15"/>
  <c r="B2555" i="15"/>
  <c r="B2556" i="15"/>
  <c r="B2557" i="15"/>
  <c r="B2558" i="15"/>
  <c r="B2559" i="15"/>
  <c r="B2560" i="15"/>
  <c r="B2561" i="15"/>
  <c r="B2562" i="15"/>
  <c r="B2563" i="15"/>
  <c r="B2564" i="15"/>
  <c r="B2565" i="15"/>
  <c r="B2566" i="15"/>
  <c r="B2567" i="15"/>
  <c r="B2568" i="15"/>
  <c r="B2569" i="15"/>
  <c r="B2570" i="15"/>
  <c r="B2571" i="15"/>
  <c r="B2572" i="15"/>
  <c r="B2573" i="15"/>
  <c r="B2574" i="15"/>
  <c r="B2575" i="15"/>
  <c r="B2576" i="15"/>
  <c r="B2577" i="15"/>
  <c r="B2578" i="15"/>
  <c r="B2579" i="15"/>
  <c r="B2580" i="15"/>
  <c r="B2581" i="15"/>
  <c r="B2582" i="15"/>
  <c r="B2583" i="15"/>
  <c r="B2584" i="15"/>
  <c r="B2585" i="15"/>
  <c r="B2586" i="15"/>
  <c r="B2587" i="15"/>
  <c r="B2588" i="15"/>
  <c r="B2589" i="15"/>
  <c r="B2590" i="15"/>
  <c r="B2591" i="15"/>
  <c r="B2592" i="15"/>
  <c r="B2593" i="15"/>
  <c r="B2594" i="15"/>
  <c r="B2595" i="15"/>
  <c r="B2596" i="15"/>
  <c r="B2597" i="15"/>
  <c r="B2598" i="15"/>
  <c r="B2599" i="15"/>
  <c r="B2600" i="15"/>
  <c r="B2601" i="15"/>
  <c r="B2602" i="15"/>
  <c r="B2603" i="15"/>
  <c r="B2604" i="15"/>
  <c r="B2605" i="15"/>
  <c r="B2606" i="15"/>
  <c r="B2607" i="15"/>
  <c r="B2608" i="15"/>
  <c r="B2609" i="15"/>
  <c r="B2610" i="15"/>
  <c r="B2611" i="15"/>
  <c r="B2612" i="15"/>
  <c r="B2613" i="15"/>
  <c r="B2614" i="15"/>
  <c r="B2615" i="15"/>
  <c r="B2616" i="15"/>
  <c r="B2617" i="15"/>
  <c r="B2618" i="15"/>
  <c r="B2619" i="15"/>
  <c r="B2620" i="15"/>
  <c r="B2621" i="15"/>
  <c r="B2622" i="15"/>
  <c r="B2623" i="15"/>
  <c r="B2624" i="15"/>
  <c r="B2625" i="15"/>
  <c r="B2626" i="15"/>
  <c r="B2627" i="15"/>
  <c r="B2628" i="15"/>
  <c r="B2629" i="15"/>
  <c r="B2630" i="15"/>
  <c r="B2631" i="15"/>
  <c r="B2632" i="15"/>
  <c r="B2633" i="15"/>
  <c r="B2634" i="15"/>
  <c r="B2635" i="15"/>
  <c r="B2636" i="15"/>
  <c r="B2637" i="15"/>
  <c r="B2638" i="15"/>
  <c r="B2639" i="15"/>
  <c r="B2640" i="15"/>
  <c r="B2641" i="15"/>
  <c r="B2642" i="15"/>
  <c r="B2643" i="15"/>
  <c r="B2644" i="15"/>
  <c r="B2645" i="15"/>
  <c r="B2646" i="15"/>
  <c r="B2647" i="15"/>
  <c r="B2648" i="15"/>
  <c r="B2649" i="15"/>
  <c r="B2650" i="15"/>
  <c r="B2651" i="15"/>
  <c r="B2652" i="15"/>
  <c r="B2653" i="15"/>
  <c r="B2654" i="15"/>
  <c r="B2655" i="15"/>
  <c r="B2656" i="15"/>
  <c r="B2657" i="15"/>
  <c r="B2658" i="15"/>
  <c r="B2659" i="15"/>
  <c r="B2660" i="15"/>
  <c r="B2661" i="15"/>
  <c r="B2662" i="15"/>
  <c r="B2663" i="15"/>
  <c r="B2664" i="15"/>
  <c r="B2665" i="15"/>
  <c r="B2666" i="15"/>
  <c r="B2667" i="15"/>
  <c r="B2668" i="15"/>
  <c r="B2669" i="15"/>
  <c r="B2670" i="15"/>
  <c r="B2671" i="15"/>
  <c r="B2672" i="15"/>
  <c r="B2673" i="15"/>
  <c r="B2674" i="15"/>
  <c r="B2675" i="15"/>
  <c r="B2676" i="15"/>
  <c r="B2677" i="15"/>
  <c r="B2678" i="15"/>
  <c r="B2679" i="15"/>
  <c r="B2680" i="15"/>
  <c r="B2681" i="15"/>
  <c r="B2682" i="15"/>
  <c r="B2683" i="15"/>
  <c r="B2684" i="15"/>
  <c r="B2685" i="15"/>
  <c r="B2686" i="15"/>
  <c r="B2687" i="15"/>
  <c r="B2688" i="15"/>
  <c r="B2689" i="15"/>
  <c r="B2690" i="15"/>
  <c r="B2691" i="15"/>
  <c r="B2692" i="15"/>
  <c r="B2693" i="15"/>
  <c r="B2694" i="15"/>
  <c r="B2695" i="15"/>
  <c r="B2696" i="15"/>
  <c r="B2697" i="15"/>
  <c r="B2698" i="15"/>
  <c r="B2699" i="15"/>
  <c r="B2700" i="15"/>
  <c r="B2701" i="15"/>
  <c r="B2702" i="15"/>
  <c r="B2703" i="15"/>
  <c r="B2704" i="15"/>
  <c r="B2705" i="15"/>
  <c r="B2706" i="15"/>
  <c r="B2707" i="15"/>
  <c r="B2708" i="15"/>
  <c r="B2709" i="15"/>
  <c r="B2710" i="15"/>
  <c r="B2711" i="15"/>
  <c r="B2712" i="15"/>
  <c r="B2713" i="15"/>
  <c r="B2714" i="15"/>
  <c r="B2715" i="15"/>
  <c r="B2716" i="15"/>
  <c r="B2717" i="15"/>
  <c r="B2718" i="15"/>
  <c r="B2719" i="15"/>
  <c r="B2720" i="15"/>
  <c r="B2721" i="15"/>
  <c r="B2722" i="15"/>
  <c r="B2723" i="15"/>
  <c r="B2724" i="15"/>
  <c r="B2725" i="15"/>
  <c r="B2726" i="15"/>
  <c r="B2727" i="15"/>
  <c r="B2728" i="15"/>
  <c r="B2729" i="15"/>
  <c r="B2730" i="15"/>
  <c r="B2731" i="15"/>
  <c r="B2732" i="15"/>
  <c r="B2733" i="15"/>
  <c r="B2734" i="15"/>
  <c r="B2735" i="15"/>
  <c r="B2736" i="15"/>
  <c r="B2737" i="15"/>
  <c r="B2738" i="15"/>
  <c r="B2739" i="15"/>
  <c r="B2740" i="15"/>
  <c r="B2741" i="15"/>
  <c r="B2742" i="15"/>
  <c r="B2743" i="15"/>
  <c r="B2744" i="15"/>
  <c r="B2745" i="15"/>
  <c r="B2746" i="15"/>
  <c r="B2747" i="15"/>
  <c r="B2748" i="15"/>
  <c r="B2749" i="15"/>
  <c r="B2750" i="15"/>
  <c r="B2751" i="15"/>
  <c r="B2752" i="15"/>
  <c r="B2753" i="15"/>
  <c r="B2754" i="15"/>
  <c r="B2755" i="15"/>
  <c r="B2756" i="15"/>
  <c r="B2757" i="15"/>
  <c r="B2758" i="15"/>
  <c r="B2759" i="15"/>
  <c r="B2760" i="15"/>
  <c r="B2761" i="15"/>
  <c r="B2762" i="15"/>
  <c r="B2763" i="15"/>
  <c r="B2764" i="15"/>
  <c r="B2765" i="15"/>
  <c r="B2766" i="15"/>
  <c r="B2767" i="15"/>
  <c r="B2768" i="15"/>
  <c r="B2769" i="15"/>
  <c r="B2770" i="15"/>
  <c r="B2771" i="15"/>
  <c r="B2772" i="15"/>
  <c r="B2773" i="15"/>
  <c r="B2774" i="15"/>
  <c r="B2775" i="15"/>
  <c r="B2776" i="15"/>
  <c r="B2777" i="15"/>
  <c r="B2778" i="15"/>
  <c r="B2779" i="15"/>
  <c r="B2780" i="15"/>
  <c r="B2781" i="15"/>
  <c r="B2782" i="15"/>
  <c r="B2783" i="15"/>
  <c r="B2784" i="15"/>
  <c r="B2785" i="15"/>
  <c r="B2786" i="15"/>
  <c r="B2787" i="15"/>
  <c r="B2788" i="15"/>
  <c r="B2789" i="15"/>
  <c r="B2790" i="15"/>
  <c r="B2791" i="15"/>
  <c r="B2792" i="15"/>
  <c r="B2793" i="15"/>
  <c r="B2794" i="15"/>
  <c r="B2795" i="15"/>
  <c r="B2796" i="15"/>
  <c r="B2797" i="15"/>
  <c r="B2798" i="15"/>
  <c r="B2799" i="15"/>
  <c r="B2800" i="15"/>
  <c r="B2801" i="15"/>
  <c r="B2802" i="15"/>
  <c r="B2803" i="15"/>
  <c r="B2804" i="15"/>
  <c r="B2805" i="15"/>
  <c r="B2806" i="15"/>
  <c r="B2807" i="15"/>
  <c r="B2808" i="15"/>
  <c r="B2809" i="15"/>
  <c r="B2810" i="15"/>
  <c r="B2811" i="15"/>
  <c r="B2812" i="15"/>
  <c r="B2813" i="15"/>
  <c r="B2814" i="15"/>
  <c r="B2815" i="15"/>
  <c r="B2816" i="15"/>
  <c r="B2817" i="15"/>
  <c r="B2818" i="15"/>
  <c r="B2819" i="15"/>
  <c r="B2820" i="15"/>
  <c r="B2821" i="15"/>
  <c r="B2822" i="15"/>
  <c r="B2823" i="15"/>
  <c r="B2824" i="15"/>
  <c r="B2825" i="15"/>
  <c r="B2826" i="15"/>
  <c r="B2827" i="15"/>
  <c r="B2828" i="15"/>
  <c r="B2829" i="15"/>
  <c r="B2830" i="15"/>
  <c r="B2831" i="15"/>
  <c r="B2832" i="15"/>
  <c r="B2833" i="15"/>
  <c r="B2834" i="15"/>
  <c r="B2835" i="15"/>
  <c r="B2836" i="15"/>
  <c r="B2837" i="15"/>
  <c r="B2838" i="15"/>
  <c r="B2839" i="15"/>
  <c r="B2840" i="15"/>
  <c r="B2841" i="15"/>
  <c r="B2842" i="15"/>
  <c r="B2843" i="15"/>
  <c r="B2844" i="15"/>
  <c r="B2845" i="15"/>
  <c r="B2846" i="15"/>
  <c r="B2847" i="15"/>
  <c r="B2848" i="15"/>
  <c r="B2849" i="15"/>
  <c r="B2850" i="15"/>
  <c r="B2851" i="15"/>
  <c r="B2852" i="15"/>
  <c r="B2853" i="15"/>
  <c r="B2854" i="15"/>
  <c r="B2855" i="15"/>
  <c r="B2856" i="15"/>
  <c r="B2857" i="15"/>
  <c r="B2858" i="15"/>
  <c r="B2859" i="15"/>
  <c r="B2860" i="15"/>
  <c r="B2861" i="15"/>
  <c r="B2862" i="15"/>
  <c r="B2863" i="15"/>
  <c r="B2864" i="15"/>
  <c r="B2865" i="15"/>
  <c r="B2866" i="15"/>
  <c r="B2867" i="15"/>
  <c r="B2868" i="15"/>
  <c r="B2869" i="15"/>
  <c r="B2870" i="15"/>
  <c r="B2871" i="15"/>
  <c r="B2872" i="15"/>
  <c r="B2873" i="15"/>
  <c r="B2874" i="15"/>
  <c r="B2875" i="15"/>
  <c r="B2876" i="15"/>
  <c r="B2877" i="15"/>
  <c r="B2878" i="15"/>
  <c r="B2879" i="15"/>
  <c r="B2880" i="15"/>
  <c r="B2881" i="15"/>
  <c r="B2882" i="15"/>
  <c r="B2883" i="15"/>
  <c r="B2884" i="15"/>
  <c r="B2885" i="15"/>
  <c r="B2886" i="15"/>
  <c r="B2887" i="15"/>
  <c r="B2888" i="15"/>
  <c r="B2889" i="15"/>
  <c r="B2890" i="15"/>
  <c r="B2891" i="15"/>
  <c r="B2892" i="15"/>
  <c r="B2893" i="15"/>
  <c r="B2894" i="15"/>
  <c r="B2895" i="15"/>
  <c r="B2896" i="15"/>
  <c r="B2897" i="15"/>
  <c r="B2898" i="15"/>
  <c r="B2899" i="15"/>
  <c r="B2900" i="15"/>
  <c r="B2901" i="15"/>
  <c r="B2902" i="15"/>
  <c r="B2903" i="15"/>
  <c r="B2904" i="15"/>
  <c r="B2905" i="15"/>
  <c r="B2906" i="15"/>
  <c r="B2907" i="15"/>
  <c r="B2908" i="15"/>
  <c r="B2909" i="15"/>
  <c r="B2910" i="15"/>
  <c r="B2911" i="15"/>
  <c r="B2912" i="15"/>
  <c r="B2913" i="15"/>
  <c r="B2914" i="15"/>
  <c r="B2915" i="15"/>
  <c r="B2916" i="15"/>
  <c r="B2917" i="15"/>
  <c r="B2918" i="15"/>
  <c r="B2919" i="15"/>
  <c r="B2920" i="15"/>
  <c r="B2921" i="15"/>
  <c r="B2922" i="15"/>
  <c r="B2923" i="15"/>
  <c r="B2924" i="15"/>
  <c r="B2925" i="15"/>
  <c r="B2926" i="15"/>
  <c r="B2927" i="15"/>
  <c r="B2928" i="15"/>
  <c r="B2929" i="15"/>
  <c r="B2930" i="15"/>
  <c r="B2931" i="15"/>
  <c r="B2932" i="15"/>
  <c r="B2933" i="15"/>
  <c r="B2934" i="15"/>
  <c r="B2935" i="15"/>
  <c r="B2936" i="15"/>
  <c r="B2937" i="15"/>
  <c r="B2938" i="15"/>
  <c r="B2939" i="15"/>
  <c r="B2940" i="15"/>
  <c r="B2941" i="15"/>
  <c r="B2942" i="15"/>
  <c r="B2943" i="15"/>
  <c r="B2944" i="15"/>
  <c r="B2945" i="15"/>
  <c r="B2946" i="15"/>
  <c r="B2947" i="15"/>
  <c r="B2948" i="15"/>
  <c r="B2949" i="15"/>
  <c r="B2950" i="15"/>
  <c r="B2951" i="15"/>
  <c r="B2952" i="15"/>
  <c r="B2953" i="15"/>
  <c r="B2954" i="15"/>
  <c r="B2955" i="15"/>
  <c r="B2956" i="15"/>
  <c r="B2957" i="15"/>
  <c r="B2958" i="15"/>
  <c r="B2959" i="15"/>
  <c r="B2960" i="15"/>
  <c r="B2961" i="15"/>
  <c r="B2962" i="15"/>
  <c r="B2963" i="15"/>
  <c r="B2964" i="15"/>
  <c r="B2965" i="15"/>
  <c r="B2966" i="15"/>
  <c r="B2967" i="15"/>
  <c r="B2968" i="15"/>
  <c r="B2969" i="15"/>
  <c r="B2970" i="15"/>
  <c r="B2971" i="15"/>
  <c r="B2972" i="15"/>
  <c r="B2973" i="15"/>
  <c r="B2974" i="15"/>
  <c r="B2975" i="15"/>
  <c r="B2976" i="15"/>
  <c r="B2977" i="15"/>
  <c r="B2978" i="15"/>
  <c r="B2979" i="15"/>
  <c r="B2980" i="15"/>
  <c r="B2981" i="15"/>
  <c r="B2982" i="15"/>
  <c r="B2983" i="15"/>
  <c r="B2984" i="15"/>
  <c r="B2985" i="15"/>
  <c r="B2986" i="15"/>
  <c r="B2987" i="15"/>
  <c r="B2988" i="15"/>
  <c r="B2989" i="15"/>
  <c r="B2990" i="15"/>
  <c r="B2991" i="15"/>
  <c r="B2992" i="15"/>
  <c r="B2993" i="15"/>
  <c r="B2994" i="15"/>
  <c r="B2995" i="15"/>
  <c r="B2996" i="15"/>
  <c r="B2997" i="15"/>
  <c r="B2998" i="15"/>
  <c r="B2999" i="15"/>
  <c r="B3000" i="15"/>
  <c r="B3001" i="15"/>
  <c r="B3002" i="15"/>
  <c r="B3003" i="15"/>
  <c r="B3004" i="15"/>
  <c r="B3005" i="15"/>
  <c r="B3006" i="15"/>
  <c r="B3007" i="15"/>
  <c r="B3008" i="15"/>
  <c r="B3009" i="15"/>
  <c r="B3010" i="15"/>
  <c r="B3011" i="15"/>
  <c r="B3012" i="15"/>
  <c r="B3013" i="15"/>
  <c r="B3014" i="15"/>
  <c r="B3015" i="15"/>
  <c r="B3016" i="15"/>
  <c r="B3017" i="15"/>
  <c r="B3018" i="15"/>
  <c r="B3019" i="15"/>
  <c r="B3020" i="15"/>
  <c r="B3021" i="15"/>
  <c r="B3022" i="15"/>
  <c r="B3023" i="15"/>
  <c r="B3024" i="15"/>
  <c r="B3025" i="15"/>
  <c r="B3026" i="15"/>
  <c r="B3027" i="15"/>
  <c r="B3028" i="15"/>
  <c r="B3029" i="15"/>
  <c r="B3030" i="15"/>
  <c r="B3031" i="15"/>
  <c r="B3032" i="15"/>
  <c r="B3033" i="15"/>
  <c r="B3034" i="15"/>
  <c r="B3035" i="15"/>
  <c r="B3036" i="15"/>
  <c r="B3037" i="15"/>
  <c r="B3038" i="15"/>
  <c r="B3039" i="15"/>
  <c r="B3040" i="15"/>
  <c r="B3041" i="15"/>
  <c r="B3042" i="15"/>
  <c r="B3043" i="15"/>
  <c r="B3044" i="15"/>
  <c r="B3045" i="15"/>
  <c r="B3046" i="15"/>
  <c r="B3047" i="15"/>
  <c r="B3048" i="15"/>
  <c r="B3049" i="15"/>
  <c r="B3050" i="15"/>
  <c r="B3051" i="15"/>
  <c r="B3052" i="15"/>
  <c r="B3053" i="15"/>
  <c r="B3054" i="15"/>
  <c r="B3055" i="15"/>
  <c r="B3056" i="15"/>
  <c r="B3057" i="15"/>
  <c r="B3058" i="15"/>
  <c r="B3059" i="15"/>
  <c r="B3060" i="15"/>
  <c r="B3061" i="15"/>
  <c r="B3062" i="15"/>
  <c r="B3063" i="15"/>
  <c r="B3064" i="15"/>
  <c r="B3065" i="15"/>
  <c r="B3066" i="15"/>
  <c r="B3067" i="15"/>
  <c r="B3068" i="15"/>
  <c r="B3069" i="15"/>
  <c r="B3070" i="15"/>
  <c r="B3071" i="15"/>
  <c r="B3072" i="15"/>
  <c r="B3073" i="15"/>
  <c r="B3074" i="15"/>
  <c r="B3075" i="15"/>
  <c r="B3076" i="15"/>
  <c r="B3077" i="15"/>
  <c r="B3078" i="15"/>
  <c r="B3079" i="15"/>
  <c r="B3080" i="15"/>
  <c r="B3081" i="15"/>
  <c r="B3082" i="15"/>
  <c r="B3083" i="15"/>
  <c r="B3084" i="15"/>
  <c r="B3085" i="15"/>
  <c r="B3086" i="15"/>
  <c r="B3087" i="15"/>
  <c r="B3088" i="15"/>
  <c r="B3089" i="15"/>
  <c r="B3090" i="15"/>
  <c r="B3091" i="15"/>
  <c r="B3092" i="15"/>
  <c r="B3093" i="15"/>
  <c r="B3094" i="15"/>
  <c r="B3095" i="15"/>
  <c r="B3096" i="15"/>
  <c r="B3097" i="15"/>
  <c r="B3098" i="15"/>
  <c r="B3099" i="15"/>
  <c r="B3100" i="15"/>
  <c r="B3101" i="15"/>
  <c r="B3102" i="15"/>
  <c r="B3103" i="15"/>
  <c r="B3104" i="15"/>
  <c r="B3105" i="15"/>
  <c r="B3106" i="15"/>
  <c r="B3107" i="15"/>
  <c r="B3108" i="15"/>
  <c r="B3109" i="15"/>
  <c r="B3110" i="15"/>
  <c r="B3111" i="15"/>
  <c r="B3112" i="15"/>
  <c r="B3113" i="15"/>
  <c r="B3114" i="15"/>
  <c r="B3115" i="15"/>
  <c r="B3116" i="15"/>
  <c r="B3117" i="15"/>
  <c r="B3118" i="15"/>
  <c r="B3119" i="15"/>
  <c r="B3120" i="15"/>
  <c r="B3121" i="15"/>
  <c r="B3122" i="15"/>
  <c r="B3123" i="15"/>
  <c r="B3124" i="15"/>
  <c r="B3125" i="15"/>
  <c r="B3126" i="15"/>
  <c r="B3127" i="15"/>
  <c r="B3128" i="15"/>
  <c r="B3129" i="15"/>
  <c r="B3130" i="15"/>
  <c r="B3131" i="15"/>
  <c r="B3132" i="15"/>
  <c r="B3133" i="15"/>
  <c r="B3134" i="15"/>
  <c r="B3135" i="15"/>
  <c r="B3136" i="15"/>
  <c r="B3137" i="15"/>
  <c r="B3138" i="15"/>
  <c r="B3139" i="15"/>
  <c r="B3140" i="15"/>
  <c r="B3141" i="15"/>
  <c r="B3142" i="15"/>
  <c r="B3143" i="15"/>
  <c r="B3144" i="15"/>
  <c r="B3145" i="15"/>
  <c r="B3146" i="15"/>
  <c r="B3147" i="15"/>
  <c r="B3148" i="15"/>
  <c r="B3149" i="15"/>
  <c r="B3150" i="15"/>
  <c r="B3151" i="15"/>
  <c r="B3152" i="15"/>
  <c r="B3153" i="15"/>
  <c r="B3154" i="15"/>
  <c r="B3155" i="15"/>
  <c r="B3156" i="15"/>
  <c r="B3157" i="15"/>
  <c r="B3158" i="15"/>
  <c r="B3159" i="15"/>
  <c r="B3160" i="15"/>
  <c r="B3161" i="15"/>
  <c r="B3162" i="15"/>
  <c r="B3163" i="15"/>
  <c r="B3164" i="15"/>
  <c r="B3165" i="15"/>
  <c r="B3166" i="15"/>
  <c r="B3167" i="15"/>
  <c r="B3168" i="15"/>
  <c r="B3169" i="15"/>
  <c r="B3170" i="15"/>
  <c r="B3171" i="15"/>
  <c r="B3172" i="15"/>
  <c r="B3173" i="15"/>
  <c r="B3174" i="15"/>
  <c r="B3175" i="15"/>
  <c r="B3176" i="15"/>
  <c r="B3177" i="15"/>
  <c r="B3178" i="15"/>
  <c r="B3179" i="15"/>
  <c r="B3180" i="15"/>
  <c r="B3181" i="15"/>
  <c r="B3182" i="15"/>
  <c r="B3183" i="15"/>
  <c r="B3184" i="15"/>
  <c r="B3185" i="15"/>
  <c r="B3186" i="15"/>
  <c r="B3187" i="15"/>
  <c r="B3188" i="15"/>
  <c r="B3189" i="15"/>
  <c r="B3190" i="15"/>
  <c r="B3191" i="15"/>
  <c r="B3192" i="15"/>
  <c r="B3193" i="15"/>
  <c r="B3194" i="15"/>
  <c r="B3195" i="15"/>
  <c r="B3196" i="15"/>
  <c r="B3197" i="15"/>
  <c r="B3198" i="15"/>
  <c r="B3199" i="15"/>
  <c r="B3200" i="15"/>
  <c r="B3201" i="15"/>
  <c r="B3202" i="15"/>
  <c r="B3203" i="15"/>
  <c r="B3204" i="15"/>
  <c r="B3205" i="15"/>
  <c r="B3206" i="15"/>
  <c r="B3207" i="15"/>
  <c r="B3208" i="15"/>
  <c r="B3209" i="15"/>
  <c r="B3210" i="15"/>
  <c r="B3211" i="15"/>
  <c r="B3212" i="15"/>
  <c r="B3213" i="15"/>
  <c r="B3214" i="15"/>
  <c r="B3215" i="15"/>
  <c r="B3216" i="15"/>
  <c r="B3217" i="15"/>
  <c r="B3218" i="15"/>
  <c r="B3219" i="15"/>
  <c r="B3220" i="15"/>
  <c r="B3221" i="15"/>
  <c r="B3222" i="15"/>
  <c r="B3223" i="15"/>
  <c r="B3224" i="15"/>
  <c r="B3225" i="15"/>
  <c r="B3226" i="15"/>
  <c r="B3227" i="15"/>
  <c r="B3228" i="15"/>
  <c r="B3229" i="15"/>
  <c r="B3230" i="15"/>
  <c r="B3231" i="15"/>
  <c r="B3232" i="15"/>
  <c r="B3233" i="15"/>
  <c r="B3234" i="15"/>
  <c r="B3235" i="15"/>
  <c r="B3236" i="15"/>
  <c r="B3237" i="15"/>
  <c r="B3238" i="15"/>
  <c r="B3239" i="15"/>
  <c r="B3240" i="15"/>
  <c r="B3241" i="15"/>
  <c r="B3242" i="15"/>
  <c r="B3243" i="15"/>
  <c r="B3244" i="15"/>
  <c r="B3245" i="15"/>
  <c r="B3246" i="15"/>
  <c r="B3247" i="15"/>
  <c r="B3248" i="15"/>
  <c r="B3249" i="15"/>
  <c r="B3250" i="15"/>
  <c r="B3251" i="15"/>
  <c r="B3252" i="15"/>
  <c r="B3253" i="15"/>
  <c r="B3254" i="15"/>
  <c r="B3255" i="15"/>
  <c r="B3256" i="15"/>
  <c r="B3257" i="15"/>
  <c r="B3258" i="15"/>
  <c r="B3259" i="15"/>
  <c r="B3260" i="15"/>
  <c r="B3261" i="15"/>
  <c r="B3262" i="15"/>
  <c r="B3263" i="15"/>
  <c r="B3264" i="15"/>
  <c r="B3265" i="15"/>
  <c r="B3266" i="15"/>
  <c r="B3267" i="15"/>
  <c r="B3268" i="15"/>
  <c r="B3269" i="15"/>
  <c r="B3270" i="15"/>
  <c r="B3271" i="15"/>
  <c r="B3272" i="15"/>
  <c r="B3273" i="15"/>
  <c r="B3274" i="15"/>
  <c r="B3275" i="15"/>
  <c r="B3276" i="15"/>
  <c r="B3277" i="15"/>
  <c r="B3278" i="15"/>
  <c r="B3279" i="15"/>
  <c r="B3280" i="15"/>
  <c r="B3281" i="15"/>
  <c r="B3282" i="15"/>
  <c r="B3283" i="15"/>
  <c r="B3284" i="15"/>
  <c r="B3285" i="15"/>
  <c r="B3286" i="15"/>
  <c r="B3287" i="15"/>
  <c r="B3288" i="15"/>
  <c r="B3289" i="15"/>
  <c r="B3290" i="15"/>
  <c r="B3291" i="15"/>
  <c r="B3292" i="15"/>
  <c r="B3293" i="15"/>
  <c r="B3294" i="15"/>
  <c r="B3295" i="15"/>
  <c r="B3296" i="15"/>
  <c r="B3297" i="15"/>
  <c r="B3298" i="15"/>
  <c r="B3299" i="15"/>
  <c r="B3300" i="15"/>
  <c r="B3301" i="15"/>
  <c r="B3302" i="15"/>
  <c r="B3303" i="15"/>
  <c r="B3304" i="15"/>
  <c r="B3305" i="15"/>
  <c r="B3306" i="15"/>
  <c r="B3307" i="15"/>
  <c r="B3308" i="15"/>
  <c r="B3309" i="15"/>
  <c r="B3310" i="15"/>
  <c r="B3311" i="15"/>
  <c r="B3312" i="15"/>
  <c r="B3313" i="15"/>
  <c r="B3314" i="15"/>
  <c r="B3315" i="15"/>
  <c r="B3316" i="15"/>
  <c r="B3317" i="15"/>
  <c r="B3318" i="15"/>
  <c r="B3319" i="15"/>
  <c r="B3320" i="15"/>
  <c r="B3321" i="15"/>
  <c r="B3322" i="15"/>
  <c r="B3323" i="15"/>
  <c r="B3324" i="15"/>
  <c r="B3325" i="15"/>
  <c r="B3326" i="15"/>
  <c r="B3327" i="15"/>
  <c r="B3328" i="15"/>
  <c r="B3329" i="15"/>
  <c r="B3330" i="15"/>
  <c r="B3331" i="15"/>
  <c r="B3332" i="15"/>
  <c r="B3333" i="15"/>
  <c r="B3334" i="15"/>
  <c r="B3335" i="15"/>
  <c r="B3336" i="15"/>
  <c r="B3337" i="15"/>
  <c r="B3338" i="15"/>
  <c r="B3339" i="15"/>
  <c r="B3340" i="15"/>
  <c r="B3341" i="15"/>
  <c r="B3342" i="15"/>
  <c r="B3343" i="15"/>
  <c r="B3344" i="15"/>
  <c r="B3345" i="15"/>
  <c r="B3346" i="15"/>
  <c r="B3347" i="15"/>
  <c r="B3348" i="15"/>
  <c r="B3349" i="15"/>
  <c r="B3350" i="15"/>
  <c r="B3351" i="15"/>
  <c r="B3352" i="15"/>
  <c r="B3353" i="15"/>
  <c r="B3354" i="15"/>
  <c r="B3355" i="15"/>
  <c r="B3356" i="15"/>
  <c r="B3357" i="15"/>
  <c r="B3358" i="15"/>
  <c r="B3359" i="15"/>
  <c r="B3360" i="15"/>
  <c r="B3361" i="15"/>
  <c r="B3362" i="15"/>
  <c r="B3363" i="15"/>
  <c r="B3364" i="15"/>
  <c r="B3365" i="15"/>
  <c r="B3366" i="15"/>
  <c r="B3367" i="15"/>
  <c r="B3368" i="15"/>
  <c r="B3369" i="15"/>
  <c r="B3370" i="15"/>
  <c r="B3371" i="15"/>
  <c r="B3372" i="15"/>
  <c r="B3373" i="15"/>
  <c r="B3374" i="15"/>
  <c r="B3375" i="15"/>
  <c r="B3376" i="15"/>
  <c r="B3377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5" i="15"/>
  <c r="C1247" i="15"/>
  <c r="C1248" i="15"/>
  <c r="C1250" i="15"/>
  <c r="C1251" i="15"/>
  <c r="C1254" i="15"/>
  <c r="C1255" i="15"/>
  <c r="C1258" i="15"/>
  <c r="C1259" i="15"/>
  <c r="C1260" i="15"/>
  <c r="C1262" i="15"/>
  <c r="C1263" i="15"/>
  <c r="C1265" i="15"/>
  <c r="C1267" i="15"/>
  <c r="C1268" i="15"/>
  <c r="C1269" i="15"/>
  <c r="C1270" i="15"/>
  <c r="C1271" i="15"/>
  <c r="C1273" i="15"/>
  <c r="C1275" i="15"/>
  <c r="C1276" i="15"/>
  <c r="C1279" i="15"/>
  <c r="C1280" i="15"/>
  <c r="C1281" i="15"/>
  <c r="C1283" i="15"/>
  <c r="C1284" i="15"/>
  <c r="C1286" i="15"/>
  <c r="C1288" i="15"/>
  <c r="C1290" i="15"/>
  <c r="C1291" i="15"/>
  <c r="C1295" i="15"/>
  <c r="C1296" i="15"/>
  <c r="C1297" i="15"/>
  <c r="C1298" i="15"/>
  <c r="C1299" i="15"/>
  <c r="C1300" i="15"/>
  <c r="C1301" i="15"/>
  <c r="C1308" i="15"/>
  <c r="C1309" i="15"/>
  <c r="C1310" i="15"/>
  <c r="C1311" i="15"/>
  <c r="C1312" i="15"/>
  <c r="C1313" i="15"/>
  <c r="C1316" i="15"/>
  <c r="C1317" i="15"/>
  <c r="C1318" i="15"/>
  <c r="C1320" i="15"/>
  <c r="C1321" i="15"/>
  <c r="C1325" i="15"/>
  <c r="C1326" i="15"/>
  <c r="C1327" i="15"/>
  <c r="C1329" i="15"/>
  <c r="C1330" i="15"/>
  <c r="C1332" i="15"/>
  <c r="C1333" i="15"/>
  <c r="C1335" i="15"/>
  <c r="C1336" i="15"/>
  <c r="C1338" i="15"/>
  <c r="C1339" i="15"/>
  <c r="C1341" i="15"/>
  <c r="C1343" i="15"/>
  <c r="C1344" i="15"/>
  <c r="C1346" i="15"/>
  <c r="C1347" i="15"/>
  <c r="C1349" i="15"/>
  <c r="C1350" i="15"/>
  <c r="C1352" i="15"/>
  <c r="C1354" i="15"/>
  <c r="C1356" i="15"/>
  <c r="C1357" i="15"/>
  <c r="C1359" i="15"/>
  <c r="C1360" i="15"/>
  <c r="C1362" i="15"/>
  <c r="C1363" i="15"/>
  <c r="C1365" i="15"/>
  <c r="C1366" i="15"/>
  <c r="C1368" i="15"/>
  <c r="C1370" i="15"/>
  <c r="C1372" i="15"/>
  <c r="C1373" i="15"/>
  <c r="C1375" i="15"/>
  <c r="C1377" i="15"/>
  <c r="C1378" i="15"/>
  <c r="C1380" i="15"/>
  <c r="C1381" i="15"/>
  <c r="C1383" i="15"/>
  <c r="C1385" i="15"/>
  <c r="C1386" i="15"/>
  <c r="C1388" i="15"/>
  <c r="C1389" i="15"/>
  <c r="C1391" i="15"/>
  <c r="C1392" i="15"/>
  <c r="C1394" i="15"/>
  <c r="C1400" i="15"/>
  <c r="C1401" i="15"/>
  <c r="C1402" i="15"/>
  <c r="C1403" i="15"/>
  <c r="C1404" i="15"/>
  <c r="C1405" i="15"/>
  <c r="C1407" i="15"/>
  <c r="C1408" i="15"/>
  <c r="C1410" i="15"/>
  <c r="C1411" i="15"/>
  <c r="C1413" i="15"/>
  <c r="C1415" i="15"/>
  <c r="C1416" i="15"/>
  <c r="C1418" i="15"/>
  <c r="C1419" i="15"/>
  <c r="C1421" i="15"/>
  <c r="C1423" i="15"/>
  <c r="C1424" i="15"/>
  <c r="C1426" i="15"/>
  <c r="C1428" i="15"/>
  <c r="C1429" i="15"/>
  <c r="C1431" i="15"/>
  <c r="C1432" i="15"/>
  <c r="C1437" i="15"/>
  <c r="C1438" i="15"/>
  <c r="C1439" i="15"/>
  <c r="C1440" i="15"/>
  <c r="C1443" i="15"/>
  <c r="C1444" i="15"/>
  <c r="C1445" i="15"/>
  <c r="C1447" i="15"/>
  <c r="C1449" i="15"/>
  <c r="C1452" i="15"/>
  <c r="C1453" i="15"/>
  <c r="C1454" i="15"/>
  <c r="C1457" i="15"/>
  <c r="C1458" i="15"/>
  <c r="C1459" i="15"/>
  <c r="C1461" i="15"/>
  <c r="C1464" i="15"/>
  <c r="C1465" i="15"/>
  <c r="C1466" i="15"/>
  <c r="C1468" i="15"/>
  <c r="C1469" i="15"/>
  <c r="C1471" i="15"/>
  <c r="C1473" i="15"/>
  <c r="C1474" i="15"/>
  <c r="C1476" i="15"/>
  <c r="C1477" i="15"/>
  <c r="C1480" i="15"/>
  <c r="C1481" i="15"/>
  <c r="C1482" i="15"/>
  <c r="C1483" i="15"/>
  <c r="C1484" i="15"/>
  <c r="C1486" i="15"/>
  <c r="C1488" i="15"/>
  <c r="C1490" i="15"/>
  <c r="C1491" i="15"/>
  <c r="C1493" i="15"/>
  <c r="C1494" i="15"/>
  <c r="C1496" i="15"/>
  <c r="C1497" i="15"/>
  <c r="C1499" i="15"/>
  <c r="C1501" i="15"/>
  <c r="C1502" i="15"/>
  <c r="C1504" i="15"/>
  <c r="C1506" i="15"/>
  <c r="C1507" i="15"/>
  <c r="C1509" i="15"/>
  <c r="C1510" i="15"/>
  <c r="C1512" i="15"/>
  <c r="C1513" i="15"/>
  <c r="C1515" i="15"/>
  <c r="C1517" i="15"/>
  <c r="C1518" i="15"/>
  <c r="C1520" i="15"/>
  <c r="C1521" i="15"/>
  <c r="C1523" i="15"/>
  <c r="C1525" i="15"/>
  <c r="C1526" i="15"/>
  <c r="C1528" i="15"/>
  <c r="C1529" i="15"/>
  <c r="C1531" i="15"/>
  <c r="C1533" i="15"/>
  <c r="C1534" i="15"/>
  <c r="C1537" i="15"/>
  <c r="C1538" i="15"/>
  <c r="C1539" i="15"/>
  <c r="C1541" i="15"/>
  <c r="C1544" i="15"/>
  <c r="C1545" i="15"/>
  <c r="C1546" i="15"/>
  <c r="C1552" i="15"/>
  <c r="C1553" i="15"/>
  <c r="C1554" i="15"/>
  <c r="C1555" i="15"/>
  <c r="C1556" i="15"/>
  <c r="C1557" i="15"/>
  <c r="C1562" i="15"/>
  <c r="C1563" i="15"/>
  <c r="C1564" i="15"/>
  <c r="C1565" i="15"/>
  <c r="C1567" i="15"/>
  <c r="C1568" i="15"/>
  <c r="C1570" i="15"/>
  <c r="C1572" i="15"/>
  <c r="C1573" i="15"/>
  <c r="C1575" i="15"/>
  <c r="C1576" i="15"/>
  <c r="C1578" i="15"/>
  <c r="C1579" i="15"/>
  <c r="C1581" i="15"/>
  <c r="C1582" i="15"/>
  <c r="C1584" i="15"/>
  <c r="C1585" i="15"/>
  <c r="C1587" i="15"/>
  <c r="C1588" i="15"/>
  <c r="C1590" i="15"/>
  <c r="C1592" i="15"/>
  <c r="C1593" i="15"/>
  <c r="C1595" i="15"/>
  <c r="C1598" i="15"/>
  <c r="C1599" i="15"/>
  <c r="C1601" i="15"/>
  <c r="C1603" i="15"/>
  <c r="C1604" i="15"/>
  <c r="C1606" i="15"/>
  <c r="C1607" i="15"/>
  <c r="C1609" i="15"/>
  <c r="C1611" i="15"/>
  <c r="C1613" i="15"/>
  <c r="C1615" i="15"/>
  <c r="C1616" i="15"/>
  <c r="C1618" i="15"/>
  <c r="C1619" i="15"/>
  <c r="C1621" i="15"/>
  <c r="C1623" i="15"/>
  <c r="C1624" i="15"/>
  <c r="C1626" i="15"/>
  <c r="C1627" i="15"/>
  <c r="C1629" i="15"/>
  <c r="C1632" i="15"/>
  <c r="C1633" i="15"/>
  <c r="C1634" i="15"/>
  <c r="C1636" i="15"/>
  <c r="C1637" i="15"/>
  <c r="C1639" i="15"/>
  <c r="C1640" i="15"/>
  <c r="C1641" i="15"/>
  <c r="C1642" i="15"/>
  <c r="C1643" i="15"/>
  <c r="C1645" i="15"/>
  <c r="C1648" i="15"/>
  <c r="C1649" i="15"/>
  <c r="C1650" i="15"/>
  <c r="C1652" i="15"/>
  <c r="C1653" i="15"/>
  <c r="C1655" i="15"/>
  <c r="C1656" i="15"/>
  <c r="C1658" i="15"/>
  <c r="C1660" i="15"/>
  <c r="C1661" i="15"/>
  <c r="C1668" i="15"/>
  <c r="C1669" i="15"/>
  <c r="C1670" i="15"/>
  <c r="C1671" i="15"/>
  <c r="C1672" i="15"/>
  <c r="C1673" i="15"/>
  <c r="C1674" i="15"/>
  <c r="C1676" i="15"/>
  <c r="C1677" i="15"/>
  <c r="C1678" i="15"/>
  <c r="C1680" i="15"/>
  <c r="C1681" i="15"/>
  <c r="C1685" i="15"/>
  <c r="C1686" i="15"/>
  <c r="C1687" i="15"/>
  <c r="C1689" i="15"/>
  <c r="C1690" i="15"/>
  <c r="C1692" i="15"/>
  <c r="C1694" i="15"/>
  <c r="C1695" i="15"/>
  <c r="C1700" i="15"/>
  <c r="C1701" i="15"/>
  <c r="C1702" i="15"/>
  <c r="C1703" i="15"/>
  <c r="C1704" i="15"/>
  <c r="C1706" i="15"/>
  <c r="C1707" i="15"/>
  <c r="C1709" i="15"/>
  <c r="C1710" i="15"/>
  <c r="C1712" i="15"/>
  <c r="C1713" i="15"/>
  <c r="C1715" i="15"/>
  <c r="C1720" i="15"/>
  <c r="C1721" i="15"/>
  <c r="C1722" i="15"/>
  <c r="C1723" i="15"/>
  <c r="C1725" i="15"/>
  <c r="C1727" i="15"/>
  <c r="C1728" i="15"/>
  <c r="C1732" i="15"/>
  <c r="C1733" i="15"/>
  <c r="C1734" i="15"/>
  <c r="C1735" i="15"/>
  <c r="C1737" i="15"/>
  <c r="C1738" i="15"/>
  <c r="C1740" i="15"/>
  <c r="C1742" i="15"/>
  <c r="C1744" i="15"/>
  <c r="C1745" i="15"/>
  <c r="C1747" i="15"/>
  <c r="C1748" i="15"/>
  <c r="C1750" i="15"/>
  <c r="C1751" i="15"/>
  <c r="C1753" i="15"/>
  <c r="C1754" i="15"/>
  <c r="C1756" i="15"/>
  <c r="C1757" i="15"/>
  <c r="C1759" i="15"/>
  <c r="C1761" i="15"/>
  <c r="C1762" i="15"/>
  <c r="C1764" i="15"/>
  <c r="C1765" i="15"/>
  <c r="C1767" i="15"/>
  <c r="C1769" i="15"/>
  <c r="C1770" i="15"/>
  <c r="C1773" i="15"/>
  <c r="C1774" i="15"/>
  <c r="C1782" i="15"/>
  <c r="C1783" i="15"/>
  <c r="C1784" i="15"/>
  <c r="C1785" i="15"/>
  <c r="C1786" i="15"/>
  <c r="C1787" i="15"/>
  <c r="C1788" i="15"/>
  <c r="C1789" i="15"/>
  <c r="C1791" i="15"/>
  <c r="C1794" i="15"/>
  <c r="C1795" i="15"/>
  <c r="C1797" i="15"/>
  <c r="C1798" i="15"/>
  <c r="C1800" i="15"/>
  <c r="C1801" i="15"/>
  <c r="C1808" i="15"/>
  <c r="C1809" i="15"/>
  <c r="C1810" i="15"/>
  <c r="C1811" i="15"/>
  <c r="C1812" i="15"/>
  <c r="C1813" i="15"/>
  <c r="C1814" i="15"/>
  <c r="C1815" i="15"/>
  <c r="C1817" i="15"/>
  <c r="C1819" i="15"/>
  <c r="C1820" i="15"/>
  <c r="C1822" i="15"/>
  <c r="C1823" i="15"/>
  <c r="C1825" i="15"/>
  <c r="C1826" i="15"/>
  <c r="C1829" i="15"/>
  <c r="C1830" i="15"/>
  <c r="C1832" i="15"/>
  <c r="C1833" i="15"/>
  <c r="C1834" i="15"/>
  <c r="C1836" i="15"/>
  <c r="C1837" i="15"/>
  <c r="C1839" i="15"/>
  <c r="C1841" i="15"/>
  <c r="C1842" i="15"/>
  <c r="C1844" i="15"/>
  <c r="C1845" i="15"/>
  <c r="C1848" i="15"/>
  <c r="C1849" i="15"/>
  <c r="C1851" i="15"/>
  <c r="C1852" i="15"/>
  <c r="C1854" i="15"/>
  <c r="C1856" i="15"/>
  <c r="C1857" i="15"/>
  <c r="C1858" i="15"/>
  <c r="C1860" i="15"/>
  <c r="C1861" i="15"/>
  <c r="C1864" i="15"/>
  <c r="C1865" i="15"/>
  <c r="C1868" i="15"/>
  <c r="C1869" i="15"/>
  <c r="C1870" i="15"/>
  <c r="C1872" i="15"/>
  <c r="C1874" i="15"/>
  <c r="C1875" i="15"/>
  <c r="C1877" i="15"/>
  <c r="C1879" i="15"/>
  <c r="C1880" i="15"/>
  <c r="C1882" i="15"/>
  <c r="C1883" i="15"/>
  <c r="C1886" i="15"/>
  <c r="C1887" i="15"/>
  <c r="C1888" i="15"/>
  <c r="C1890" i="15"/>
  <c r="C1891" i="15"/>
  <c r="C1893" i="15"/>
  <c r="C1894" i="15"/>
  <c r="C1896" i="15"/>
  <c r="C1898" i="15"/>
  <c r="C1899" i="15"/>
  <c r="C1901" i="15"/>
  <c r="C1906" i="15"/>
  <c r="C1907" i="15"/>
  <c r="C1908" i="15"/>
  <c r="C1909" i="15"/>
  <c r="C1911" i="15"/>
  <c r="C1912" i="15"/>
  <c r="C1914" i="15"/>
  <c r="C1915" i="15"/>
  <c r="C1921" i="15"/>
  <c r="C1922" i="15"/>
  <c r="C1923" i="15"/>
  <c r="C1924" i="15"/>
  <c r="C1925" i="15"/>
  <c r="C1926" i="15"/>
  <c r="C1928" i="15"/>
  <c r="C1929" i="15"/>
  <c r="C1931" i="15"/>
  <c r="C1932" i="15"/>
  <c r="C1934" i="15"/>
  <c r="C1935" i="15"/>
  <c r="C1937" i="15"/>
  <c r="C1938" i="15"/>
  <c r="C1940" i="15"/>
  <c r="C1941" i="15"/>
  <c r="C1943" i="15"/>
  <c r="C1946" i="15"/>
  <c r="C1947" i="15"/>
  <c r="C1948" i="15"/>
  <c r="C1950" i="15"/>
  <c r="C1951" i="15"/>
  <c r="C1953" i="15"/>
  <c r="C1955" i="15"/>
  <c r="C1956" i="15"/>
  <c r="C1958" i="15"/>
  <c r="C1959" i="15"/>
  <c r="C1962" i="15"/>
  <c r="C1963" i="15"/>
  <c r="C1964" i="15"/>
  <c r="C1967" i="15"/>
  <c r="C1968" i="15"/>
  <c r="C1969" i="15"/>
  <c r="C1971" i="15"/>
  <c r="C1972" i="15"/>
  <c r="C1977" i="15"/>
  <c r="C1978" i="15"/>
  <c r="C1979" i="15"/>
  <c r="C1980" i="15"/>
  <c r="C1981" i="15"/>
  <c r="C1982" i="15"/>
  <c r="C1983" i="15"/>
  <c r="C1984" i="15"/>
  <c r="C1986" i="15"/>
  <c r="C1987" i="15"/>
  <c r="C1988" i="15"/>
  <c r="C1990" i="15"/>
  <c r="C1991" i="15"/>
  <c r="C1997" i="15"/>
  <c r="C1998" i="15"/>
  <c r="C1999" i="15"/>
  <c r="C2000" i="15"/>
  <c r="C2001" i="15"/>
  <c r="C2002" i="15"/>
  <c r="C2004" i="15"/>
  <c r="C2006" i="15"/>
  <c r="C2007" i="15"/>
  <c r="C2008" i="15"/>
  <c r="C2010" i="15"/>
  <c r="C2011" i="15"/>
  <c r="C2013" i="15"/>
  <c r="C2016" i="15"/>
  <c r="C2017" i="15"/>
  <c r="C2018" i="15"/>
  <c r="C201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3" i="15"/>
  <c r="C2086" i="15"/>
  <c r="C2087" i="15"/>
  <c r="C2088" i="15"/>
  <c r="C2090" i="15"/>
  <c r="C2091" i="15"/>
  <c r="C2093" i="15"/>
  <c r="C2095" i="15"/>
  <c r="C2096" i="15"/>
  <c r="C2098" i="15"/>
  <c r="C2107" i="15"/>
  <c r="C2108" i="15"/>
  <c r="C2109" i="15"/>
  <c r="C2110" i="15"/>
  <c r="C2111" i="15"/>
  <c r="C2112" i="15"/>
  <c r="C2113" i="15"/>
  <c r="C2114" i="15"/>
  <c r="C2115" i="15"/>
  <c r="C2116" i="15"/>
  <c r="C2118" i="15"/>
  <c r="C2120" i="15"/>
  <c r="C2121" i="15"/>
  <c r="C2123" i="15"/>
  <c r="C2124" i="15"/>
  <c r="C2126" i="15"/>
  <c r="C2127" i="15"/>
  <c r="C2129" i="15"/>
  <c r="C2135" i="15"/>
  <c r="C2136" i="15"/>
  <c r="C2137" i="15"/>
  <c r="C2138" i="15"/>
  <c r="C2139" i="15"/>
  <c r="C2140" i="15"/>
  <c r="C2141" i="15"/>
  <c r="C2142" i="15"/>
  <c r="C2147" i="15"/>
  <c r="C2148" i="15"/>
  <c r="C2149" i="15"/>
  <c r="C2150" i="15"/>
  <c r="C2152" i="15"/>
  <c r="C2153" i="15"/>
  <c r="C2156" i="15"/>
  <c r="C2157" i="15"/>
  <c r="C2158" i="15"/>
  <c r="C2160" i="15"/>
  <c r="C2161" i="15"/>
  <c r="C2163" i="15"/>
  <c r="C2165" i="15"/>
  <c r="C2166" i="15"/>
  <c r="C2167" i="15"/>
  <c r="C2169" i="15"/>
  <c r="C2171" i="15"/>
  <c r="C2172" i="15"/>
  <c r="C2173" i="15"/>
  <c r="C2177" i="15"/>
  <c r="C2178" i="15"/>
  <c r="C2179" i="15"/>
  <c r="C2181" i="15"/>
  <c r="C2183" i="15"/>
  <c r="C2184" i="15"/>
  <c r="C2186" i="15"/>
  <c r="C2187" i="15"/>
  <c r="C2189" i="15"/>
  <c r="C2190" i="15"/>
  <c r="C2196" i="15"/>
  <c r="C2197" i="15"/>
  <c r="C2198" i="15"/>
  <c r="C2199" i="15"/>
  <c r="C2200" i="15"/>
  <c r="C2203" i="15"/>
  <c r="C2204" i="15"/>
  <c r="C2205" i="15"/>
  <c r="C2207" i="15"/>
  <c r="C2208" i="15"/>
  <c r="C2216" i="15"/>
  <c r="C2217" i="15"/>
  <c r="C2218" i="15"/>
  <c r="C2219" i="15"/>
  <c r="C2220" i="15"/>
  <c r="C2221" i="15"/>
  <c r="C2222" i="15"/>
  <c r="C2223" i="15"/>
  <c r="C2224" i="15"/>
  <c r="C2226" i="15"/>
  <c r="C2228" i="15"/>
  <c r="C2235" i="15"/>
  <c r="C2236" i="15"/>
  <c r="C2237" i="15"/>
  <c r="C2238" i="15"/>
  <c r="C2239" i="15"/>
  <c r="C2240" i="15"/>
  <c r="C2242" i="15"/>
  <c r="C2243" i="15"/>
  <c r="C2245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C2347" i="15"/>
  <c r="C2348" i="15"/>
  <c r="C2349" i="15"/>
  <c r="C2350" i="15"/>
  <c r="C2351" i="15"/>
  <c r="C2352" i="15"/>
  <c r="C2353" i="15"/>
  <c r="C2354" i="15"/>
  <c r="C2355" i="15"/>
  <c r="C2356" i="15"/>
  <c r="C2357" i="15"/>
  <c r="C2358" i="15"/>
  <c r="C2359" i="15"/>
  <c r="C2360" i="15"/>
  <c r="C2361" i="15"/>
  <c r="C2362" i="15"/>
  <c r="C2363" i="15"/>
  <c r="C2364" i="15"/>
  <c r="C2365" i="15"/>
  <c r="C2366" i="15"/>
  <c r="C2367" i="15"/>
  <c r="C2368" i="15"/>
  <c r="C2369" i="15"/>
  <c r="C2370" i="15"/>
  <c r="C2371" i="15"/>
  <c r="C2372" i="15"/>
  <c r="C2373" i="15"/>
  <c r="C2374" i="15"/>
  <c r="C2375" i="15"/>
  <c r="C2376" i="15"/>
  <c r="C2377" i="15"/>
  <c r="C2378" i="15"/>
  <c r="C2379" i="15"/>
  <c r="C2380" i="15"/>
  <c r="C2381" i="15"/>
  <c r="C2382" i="15"/>
  <c r="C2383" i="15"/>
  <c r="C2384" i="15"/>
  <c r="C2385" i="15"/>
  <c r="C2386" i="15"/>
  <c r="C2387" i="15"/>
  <c r="C2388" i="15"/>
  <c r="C2389" i="15"/>
  <c r="C2390" i="15"/>
  <c r="C2391" i="15"/>
  <c r="C2392" i="15"/>
  <c r="C2393" i="15"/>
  <c r="C2394" i="15"/>
  <c r="C2395" i="15"/>
  <c r="C2396" i="15"/>
  <c r="C2397" i="15"/>
  <c r="C2398" i="15"/>
  <c r="C2399" i="15"/>
  <c r="C2400" i="15"/>
  <c r="C2401" i="15"/>
  <c r="C2402" i="15"/>
  <c r="C2403" i="15"/>
  <c r="C2404" i="15"/>
  <c r="C2405" i="15"/>
  <c r="C2406" i="15"/>
  <c r="C2407" i="15"/>
  <c r="C2408" i="15"/>
  <c r="C2409" i="15"/>
  <c r="C2410" i="15"/>
  <c r="C2411" i="15"/>
  <c r="C2412" i="15"/>
  <c r="C2413" i="15"/>
  <c r="C2414" i="15"/>
  <c r="C2415" i="15"/>
  <c r="C2416" i="15"/>
  <c r="C2417" i="15"/>
  <c r="C2418" i="15"/>
  <c r="C2419" i="15"/>
  <c r="C2420" i="15"/>
  <c r="C2421" i="15"/>
  <c r="C2422" i="15"/>
  <c r="C2423" i="15"/>
  <c r="C2424" i="15"/>
  <c r="C2425" i="15"/>
  <c r="C2426" i="15"/>
  <c r="C2427" i="15"/>
  <c r="C2428" i="15"/>
  <c r="C2429" i="15"/>
  <c r="C2430" i="15"/>
  <c r="C2431" i="15"/>
  <c r="C2432" i="15"/>
  <c r="C2433" i="15"/>
  <c r="C2434" i="15"/>
  <c r="C2435" i="15"/>
  <c r="C2436" i="15"/>
  <c r="C2437" i="15"/>
  <c r="C2438" i="15"/>
  <c r="C2439" i="15"/>
  <c r="C2440" i="15"/>
  <c r="C2441" i="15"/>
  <c r="C2442" i="15"/>
  <c r="C2443" i="15"/>
  <c r="C2444" i="15"/>
  <c r="C2445" i="15"/>
  <c r="C2446" i="15"/>
  <c r="C2447" i="15"/>
  <c r="C2448" i="15"/>
  <c r="C2449" i="15"/>
  <c r="C2450" i="15"/>
  <c r="C2451" i="15"/>
  <c r="C2452" i="15"/>
  <c r="C2453" i="15"/>
  <c r="C2454" i="15"/>
  <c r="C2455" i="15"/>
  <c r="C2456" i="15"/>
  <c r="C2457" i="15"/>
  <c r="C2458" i="15"/>
  <c r="C2459" i="15"/>
  <c r="C2460" i="15"/>
  <c r="C2461" i="15"/>
  <c r="C2462" i="15"/>
  <c r="C2463" i="15"/>
  <c r="C2464" i="15"/>
  <c r="C2465" i="15"/>
  <c r="C2466" i="15"/>
  <c r="C2467" i="15"/>
  <c r="C2468" i="15"/>
  <c r="C2469" i="15"/>
  <c r="C2470" i="15"/>
  <c r="C2471" i="15"/>
  <c r="C2472" i="15"/>
  <c r="C2473" i="15"/>
  <c r="C2474" i="15"/>
  <c r="C2475" i="15"/>
  <c r="C2476" i="15"/>
  <c r="C2477" i="15"/>
  <c r="C2478" i="15"/>
  <c r="C2479" i="15"/>
  <c r="C2480" i="15"/>
  <c r="C2481" i="15"/>
  <c r="C2482" i="15"/>
  <c r="C2483" i="15"/>
  <c r="C2484" i="15"/>
  <c r="C2485" i="15"/>
  <c r="C2486" i="15"/>
  <c r="C2487" i="15"/>
  <c r="C2488" i="15"/>
  <c r="C2489" i="15"/>
  <c r="C2490" i="15"/>
  <c r="C2491" i="15"/>
  <c r="C2492" i="15"/>
  <c r="C2493" i="15"/>
  <c r="C2494" i="15"/>
  <c r="C2495" i="15"/>
  <c r="C2496" i="15"/>
  <c r="C2497" i="15"/>
  <c r="C2498" i="15"/>
  <c r="C2499" i="15"/>
  <c r="C2500" i="15"/>
  <c r="C2501" i="15"/>
  <c r="C2502" i="15"/>
  <c r="C2503" i="15"/>
  <c r="C2504" i="15"/>
  <c r="C2505" i="15"/>
  <c r="C2506" i="15"/>
  <c r="C2507" i="15"/>
  <c r="C2508" i="15"/>
  <c r="C2509" i="15"/>
  <c r="C2510" i="15"/>
  <c r="C2511" i="15"/>
  <c r="C2512" i="15"/>
  <c r="C2513" i="15"/>
  <c r="C2514" i="15"/>
  <c r="C2515" i="15"/>
  <c r="C2516" i="15"/>
  <c r="C2517" i="15"/>
  <c r="C2518" i="15"/>
  <c r="C2519" i="15"/>
  <c r="C2520" i="15"/>
  <c r="C2521" i="15"/>
  <c r="C2522" i="15"/>
  <c r="C2523" i="15"/>
  <c r="C2524" i="15"/>
  <c r="C2525" i="15"/>
  <c r="C2526" i="15"/>
  <c r="C2527" i="15"/>
  <c r="C2528" i="15"/>
  <c r="C2529" i="15"/>
  <c r="C2530" i="15"/>
  <c r="C2531" i="15"/>
  <c r="C2532" i="15"/>
  <c r="C2533" i="15"/>
  <c r="C2534" i="15"/>
  <c r="C2535" i="15"/>
  <c r="C2536" i="15"/>
  <c r="C2537" i="15"/>
  <c r="C2538" i="15"/>
  <c r="C2539" i="15"/>
  <c r="C2540" i="15"/>
  <c r="C2541" i="15"/>
  <c r="C2542" i="15"/>
  <c r="C2543" i="15"/>
  <c r="C2544" i="15"/>
  <c r="C2545" i="15"/>
  <c r="C2546" i="15"/>
  <c r="C2547" i="15"/>
  <c r="C2548" i="15"/>
  <c r="C2549" i="15"/>
  <c r="C2550" i="15"/>
  <c r="C2551" i="15"/>
  <c r="C2552" i="15"/>
  <c r="C2553" i="15"/>
  <c r="C2554" i="15"/>
  <c r="C2555" i="15"/>
  <c r="C2556" i="15"/>
  <c r="C2557" i="15"/>
  <c r="C2558" i="15"/>
  <c r="C2559" i="15"/>
  <c r="C2560" i="15"/>
  <c r="C2561" i="15"/>
  <c r="C2562" i="15"/>
  <c r="C2563" i="15"/>
  <c r="C2564" i="15"/>
  <c r="C2565" i="15"/>
  <c r="C2566" i="15"/>
  <c r="C2567" i="15"/>
  <c r="C2568" i="15"/>
  <c r="C2569" i="15"/>
  <c r="C2570" i="15"/>
  <c r="C2571" i="15"/>
  <c r="C2572" i="15"/>
  <c r="C2573" i="15"/>
  <c r="C2574" i="15"/>
  <c r="C2575" i="15"/>
  <c r="C2576" i="15"/>
  <c r="C2577" i="15"/>
  <c r="C2578" i="15"/>
  <c r="C2579" i="15"/>
  <c r="C2580" i="15"/>
  <c r="C2581" i="15"/>
  <c r="C2582" i="15"/>
  <c r="C2583" i="15"/>
  <c r="C2584" i="15"/>
  <c r="C2585" i="15"/>
  <c r="C2586" i="15"/>
  <c r="C2587" i="15"/>
  <c r="C2588" i="15"/>
  <c r="C2589" i="15"/>
  <c r="C2590" i="15"/>
  <c r="C2591" i="15"/>
  <c r="C2592" i="15"/>
  <c r="C2593" i="15"/>
  <c r="C2594" i="15"/>
  <c r="C2595" i="15"/>
  <c r="C2596" i="15"/>
  <c r="C2597" i="15"/>
  <c r="C2598" i="15"/>
  <c r="C2599" i="15"/>
  <c r="C2600" i="15"/>
  <c r="C2601" i="15"/>
  <c r="C2602" i="15"/>
  <c r="C2603" i="15"/>
  <c r="C2604" i="15"/>
  <c r="C2605" i="15"/>
  <c r="C2606" i="15"/>
  <c r="C2607" i="15"/>
  <c r="C2608" i="15"/>
  <c r="C2609" i="15"/>
  <c r="C2610" i="15"/>
  <c r="C2611" i="15"/>
  <c r="C2612" i="15"/>
  <c r="C2613" i="15"/>
  <c r="C2614" i="15"/>
  <c r="C2615" i="15"/>
  <c r="C2616" i="15"/>
  <c r="C2617" i="15"/>
  <c r="C2618" i="15"/>
  <c r="C2619" i="15"/>
  <c r="C2620" i="15"/>
  <c r="C2621" i="15"/>
  <c r="C2622" i="15"/>
  <c r="C2623" i="15"/>
  <c r="C2624" i="15"/>
  <c r="C2625" i="15"/>
  <c r="C2626" i="15"/>
  <c r="C2627" i="15"/>
  <c r="C2628" i="15"/>
  <c r="C2629" i="15"/>
  <c r="C2630" i="15"/>
  <c r="C2631" i="15"/>
  <c r="C2632" i="15"/>
  <c r="C2633" i="15"/>
  <c r="C2634" i="15"/>
  <c r="C2635" i="15"/>
  <c r="C2636" i="15"/>
  <c r="C2637" i="15"/>
  <c r="C2638" i="15"/>
  <c r="C2639" i="15"/>
  <c r="C2640" i="15"/>
  <c r="C2641" i="15"/>
  <c r="C2642" i="15"/>
  <c r="C2643" i="15"/>
  <c r="C2644" i="15"/>
  <c r="C2645" i="15"/>
  <c r="C2646" i="15"/>
  <c r="C2647" i="15"/>
  <c r="C2648" i="15"/>
  <c r="C2649" i="15"/>
  <c r="C2650" i="15"/>
  <c r="C2651" i="15"/>
  <c r="C2652" i="15"/>
  <c r="C2653" i="15"/>
  <c r="C2654" i="15"/>
  <c r="C2655" i="15"/>
  <c r="C2656" i="15"/>
  <c r="C2657" i="15"/>
  <c r="C2658" i="15"/>
  <c r="C2659" i="15"/>
  <c r="C2660" i="15"/>
  <c r="C2661" i="15"/>
  <c r="C2662" i="15"/>
  <c r="C2663" i="15"/>
  <c r="C2664" i="15"/>
  <c r="C2665" i="15"/>
  <c r="C2666" i="15"/>
  <c r="C2667" i="15"/>
  <c r="C2668" i="15"/>
  <c r="C2669" i="15"/>
  <c r="C2670" i="15"/>
  <c r="C2671" i="15"/>
  <c r="C2672" i="15"/>
  <c r="C2673" i="15"/>
  <c r="C2674" i="15"/>
  <c r="C2675" i="15"/>
  <c r="C2676" i="15"/>
  <c r="C2677" i="15"/>
  <c r="C2678" i="15"/>
  <c r="C2679" i="15"/>
  <c r="C2680" i="15"/>
  <c r="C2681" i="15"/>
  <c r="C2682" i="15"/>
  <c r="C2683" i="15"/>
  <c r="C2684" i="15"/>
  <c r="C2685" i="15"/>
  <c r="C2686" i="15"/>
  <c r="C2687" i="15"/>
  <c r="C2688" i="15"/>
  <c r="C2689" i="15"/>
  <c r="C2690" i="15"/>
  <c r="C2691" i="15"/>
  <c r="C2692" i="15"/>
  <c r="C2693" i="15"/>
  <c r="C2694" i="15"/>
  <c r="C2695" i="15"/>
  <c r="C2696" i="15"/>
  <c r="C2697" i="15"/>
  <c r="C2698" i="15"/>
  <c r="C2699" i="15"/>
  <c r="C2700" i="15"/>
  <c r="C2701" i="15"/>
  <c r="C2702" i="15"/>
  <c r="C2703" i="15"/>
  <c r="C2704" i="15"/>
  <c r="C2705" i="15"/>
  <c r="C2706" i="15"/>
  <c r="C2707" i="15"/>
  <c r="C2708" i="15"/>
  <c r="C2709" i="15"/>
  <c r="C2710" i="15"/>
  <c r="C2711" i="15"/>
  <c r="C2712" i="15"/>
  <c r="C2713" i="15"/>
  <c r="C2714" i="15"/>
  <c r="C2715" i="15"/>
  <c r="C2716" i="15"/>
  <c r="C2717" i="15"/>
  <c r="C2718" i="15"/>
  <c r="C2719" i="15"/>
  <c r="C2720" i="15"/>
  <c r="C2721" i="15"/>
  <c r="C2722" i="15"/>
  <c r="C2723" i="15"/>
  <c r="C2724" i="15"/>
  <c r="C2725" i="15"/>
  <c r="C2726" i="15"/>
  <c r="C2727" i="15"/>
  <c r="C2728" i="15"/>
  <c r="C2729" i="15"/>
  <c r="C2730" i="15"/>
  <c r="C2731" i="15"/>
  <c r="C2732" i="15"/>
  <c r="C2733" i="15"/>
  <c r="C2734" i="15"/>
  <c r="C2735" i="15"/>
  <c r="C2736" i="15"/>
  <c r="C2737" i="15"/>
  <c r="C2738" i="15"/>
  <c r="C2739" i="15"/>
  <c r="C2740" i="15"/>
  <c r="C2741" i="15"/>
  <c r="C2742" i="15"/>
  <c r="C2743" i="15"/>
  <c r="C2744" i="15"/>
  <c r="C2745" i="15"/>
  <c r="C2746" i="15"/>
  <c r="C2747" i="15"/>
  <c r="C2748" i="15"/>
  <c r="C2749" i="15"/>
  <c r="C2750" i="15"/>
  <c r="C2751" i="15"/>
  <c r="C2752" i="15"/>
  <c r="C2753" i="15"/>
  <c r="C2754" i="15"/>
  <c r="C2755" i="15"/>
  <c r="C2756" i="15"/>
  <c r="C2757" i="15"/>
  <c r="C2758" i="15"/>
  <c r="C2759" i="15"/>
  <c r="C2760" i="15"/>
  <c r="C2761" i="15"/>
  <c r="C2762" i="15"/>
  <c r="C2763" i="15"/>
  <c r="C2764" i="15"/>
  <c r="C2765" i="15"/>
  <c r="C2766" i="15"/>
  <c r="C2767" i="15"/>
  <c r="C2768" i="15"/>
  <c r="C2769" i="15"/>
  <c r="C2770" i="15"/>
  <c r="C2771" i="15"/>
  <c r="C2772" i="15"/>
  <c r="C2773" i="15"/>
  <c r="C2774" i="15"/>
  <c r="C2775" i="15"/>
  <c r="C2776" i="15"/>
  <c r="C2777" i="15"/>
  <c r="C2778" i="15"/>
  <c r="C2779" i="15"/>
  <c r="C2780" i="15"/>
  <c r="C2781" i="15"/>
  <c r="C2782" i="15"/>
  <c r="C2783" i="15"/>
  <c r="C2784" i="15"/>
  <c r="C2785" i="15"/>
  <c r="C2786" i="15"/>
  <c r="C2787" i="15"/>
  <c r="C2788" i="15"/>
  <c r="C2789" i="15"/>
  <c r="C2790" i="15"/>
  <c r="C2791" i="15"/>
  <c r="C2792" i="15"/>
  <c r="C2793" i="15"/>
  <c r="C2794" i="15"/>
  <c r="C2795" i="15"/>
  <c r="C2796" i="15"/>
  <c r="C2797" i="15"/>
  <c r="C2798" i="15"/>
  <c r="C2799" i="15"/>
  <c r="C2800" i="15"/>
  <c r="C2801" i="15"/>
  <c r="C2802" i="15"/>
  <c r="C2803" i="15"/>
  <c r="C2804" i="15"/>
  <c r="C2805" i="15"/>
  <c r="C2806" i="15"/>
  <c r="C2807" i="15"/>
  <c r="C2808" i="15"/>
  <c r="C2809" i="15"/>
  <c r="C2810" i="15"/>
  <c r="C2811" i="15"/>
  <c r="C2812" i="15"/>
  <c r="C2813" i="15"/>
  <c r="C2814" i="15"/>
  <c r="C2815" i="15"/>
  <c r="C2816" i="15"/>
  <c r="C2817" i="15"/>
  <c r="C2818" i="15"/>
  <c r="C2819" i="15"/>
  <c r="C2820" i="15"/>
  <c r="C2821" i="15"/>
  <c r="C2822" i="15"/>
  <c r="C2823" i="15"/>
  <c r="C2824" i="15"/>
  <c r="C2825" i="15"/>
  <c r="C2826" i="15"/>
  <c r="C2827" i="15"/>
  <c r="C2828" i="15"/>
  <c r="C2829" i="15"/>
  <c r="C2830" i="15"/>
  <c r="C2831" i="15"/>
  <c r="C2832" i="15"/>
  <c r="C2833" i="15"/>
  <c r="C2834" i="15"/>
  <c r="C2835" i="15"/>
  <c r="C2836" i="15"/>
  <c r="C2837" i="15"/>
  <c r="C2838" i="15"/>
  <c r="C2839" i="15"/>
  <c r="C2840" i="15"/>
  <c r="C2841" i="15"/>
  <c r="C2842" i="15"/>
  <c r="C2843" i="15"/>
  <c r="C2844" i="15"/>
  <c r="C2845" i="15"/>
  <c r="C2846" i="15"/>
  <c r="C2847" i="15"/>
  <c r="C2848" i="15"/>
  <c r="C2849" i="15"/>
  <c r="C2850" i="15"/>
  <c r="C2851" i="15"/>
  <c r="C2852" i="15"/>
  <c r="C2853" i="15"/>
  <c r="C2854" i="15"/>
  <c r="C2855" i="15"/>
  <c r="C2856" i="15"/>
  <c r="C2857" i="15"/>
  <c r="C2858" i="15"/>
  <c r="C2859" i="15"/>
  <c r="C2860" i="15"/>
  <c r="C2861" i="15"/>
  <c r="C2862" i="15"/>
  <c r="C2863" i="15"/>
  <c r="C2864" i="15"/>
  <c r="C2865" i="15"/>
  <c r="C2866" i="15"/>
  <c r="C2867" i="15"/>
  <c r="C2868" i="15"/>
  <c r="C2869" i="15"/>
  <c r="C2870" i="15"/>
  <c r="C2871" i="15"/>
  <c r="C2872" i="15"/>
  <c r="C2873" i="15"/>
  <c r="C2874" i="15"/>
  <c r="C2875" i="15"/>
  <c r="C2876" i="15"/>
  <c r="C2877" i="15"/>
  <c r="C2878" i="15"/>
  <c r="C2879" i="15"/>
  <c r="C2880" i="15"/>
  <c r="C2881" i="15"/>
  <c r="C2882" i="15"/>
  <c r="C2883" i="15"/>
  <c r="C2884" i="15"/>
  <c r="C2885" i="15"/>
  <c r="C2886" i="15"/>
  <c r="C2887" i="15"/>
  <c r="C2888" i="15"/>
  <c r="C2889" i="15"/>
  <c r="C2890" i="15"/>
  <c r="C2891" i="15"/>
  <c r="C2892" i="15"/>
  <c r="C2893" i="15"/>
  <c r="C2894" i="15"/>
  <c r="C2895" i="15"/>
  <c r="C2896" i="15"/>
  <c r="C2897" i="15"/>
  <c r="C2898" i="15"/>
  <c r="C2899" i="15"/>
  <c r="C2900" i="15"/>
  <c r="C2901" i="15"/>
  <c r="C2902" i="15"/>
  <c r="C2903" i="15"/>
  <c r="C2904" i="15"/>
  <c r="C2905" i="15"/>
  <c r="C2906" i="15"/>
  <c r="C2907" i="15"/>
  <c r="C2908" i="15"/>
  <c r="C2909" i="15"/>
  <c r="C2910" i="15"/>
  <c r="C2911" i="15"/>
  <c r="C2912" i="15"/>
  <c r="C2913" i="15"/>
  <c r="C2914" i="15"/>
  <c r="C2915" i="15"/>
  <c r="C2916" i="15"/>
  <c r="C2917" i="15"/>
  <c r="C2918" i="15"/>
  <c r="C2919" i="15"/>
  <c r="C2920" i="15"/>
  <c r="C2921" i="15"/>
  <c r="C2922" i="15"/>
  <c r="C2923" i="15"/>
  <c r="C2924" i="15"/>
  <c r="C2925" i="15"/>
  <c r="C2926" i="15"/>
  <c r="C2927" i="15"/>
  <c r="C2928" i="15"/>
  <c r="C2929" i="15"/>
  <c r="C2930" i="15"/>
  <c r="C2931" i="15"/>
  <c r="C2932" i="15"/>
  <c r="C2933" i="15"/>
  <c r="C2934" i="15"/>
  <c r="C2935" i="15"/>
  <c r="C2936" i="15"/>
  <c r="C2937" i="15"/>
  <c r="C2938" i="15"/>
  <c r="C2939" i="15"/>
  <c r="C2940" i="15"/>
  <c r="C2941" i="15"/>
  <c r="C2942" i="15"/>
  <c r="C2943" i="15"/>
  <c r="C2944" i="15"/>
  <c r="C2945" i="15"/>
  <c r="C2946" i="15"/>
  <c r="C2947" i="15"/>
  <c r="C2948" i="15"/>
  <c r="C2949" i="15"/>
  <c r="C2950" i="15"/>
  <c r="C2951" i="15"/>
  <c r="C2952" i="15"/>
  <c r="C2953" i="15"/>
  <c r="C2954" i="15"/>
  <c r="C2955" i="15"/>
  <c r="C2956" i="15"/>
  <c r="C2957" i="15"/>
  <c r="C2958" i="15"/>
  <c r="C2959" i="15"/>
  <c r="C2960" i="15"/>
  <c r="C2961" i="15"/>
  <c r="C2962" i="15"/>
  <c r="C2963" i="15"/>
  <c r="C2964" i="15"/>
  <c r="C2965" i="15"/>
  <c r="C2966" i="15"/>
  <c r="C2967" i="15"/>
  <c r="C2968" i="15"/>
  <c r="C2969" i="15"/>
  <c r="C2970" i="15"/>
  <c r="C2971" i="15"/>
  <c r="C2972" i="15"/>
  <c r="C2973" i="15"/>
  <c r="C2974" i="15"/>
  <c r="C2975" i="15"/>
  <c r="C2976" i="15"/>
  <c r="C2977" i="15"/>
  <c r="C2978" i="15"/>
  <c r="C2979" i="15"/>
  <c r="C2980" i="15"/>
  <c r="C2981" i="15"/>
  <c r="C2982" i="15"/>
  <c r="C2983" i="15"/>
  <c r="C2984" i="15"/>
  <c r="C2985" i="15"/>
  <c r="C2986" i="15"/>
  <c r="C2987" i="15"/>
  <c r="C2988" i="15"/>
  <c r="C2989" i="15"/>
  <c r="C2990" i="15"/>
  <c r="C2991" i="15"/>
  <c r="C2992" i="15"/>
  <c r="C2993" i="15"/>
  <c r="C2994" i="15"/>
  <c r="C2995" i="15"/>
  <c r="C2996" i="15"/>
  <c r="C2997" i="15"/>
  <c r="C2998" i="15"/>
  <c r="C2999" i="15"/>
  <c r="C3000" i="15"/>
  <c r="C3001" i="15"/>
  <c r="C3002" i="15"/>
  <c r="C3003" i="15"/>
  <c r="C3004" i="15"/>
  <c r="C3005" i="15"/>
  <c r="C3006" i="15"/>
  <c r="C3007" i="15"/>
  <c r="C3008" i="15"/>
  <c r="C3009" i="15"/>
  <c r="C3010" i="15"/>
  <c r="C3011" i="15"/>
  <c r="C3012" i="15"/>
  <c r="C3013" i="15"/>
  <c r="C3014" i="15"/>
  <c r="C3015" i="15"/>
  <c r="C3016" i="15"/>
  <c r="C3017" i="15"/>
  <c r="C3018" i="15"/>
  <c r="C3019" i="15"/>
  <c r="C3020" i="15"/>
  <c r="C3021" i="15"/>
  <c r="C3022" i="15"/>
  <c r="C3023" i="15"/>
  <c r="C3024" i="15"/>
  <c r="C3025" i="15"/>
  <c r="C3026" i="15"/>
  <c r="C3027" i="15"/>
  <c r="C3028" i="15"/>
  <c r="C3029" i="15"/>
  <c r="C3030" i="15"/>
  <c r="C3031" i="15"/>
  <c r="C3032" i="15"/>
  <c r="C3033" i="15"/>
  <c r="C3034" i="15"/>
  <c r="C3035" i="15"/>
  <c r="C3036" i="15"/>
  <c r="C3037" i="15"/>
  <c r="C3038" i="15"/>
  <c r="C3039" i="15"/>
  <c r="C3040" i="15"/>
  <c r="C3041" i="15"/>
  <c r="C3042" i="15"/>
  <c r="C3043" i="15"/>
  <c r="C3044" i="15"/>
  <c r="C3045" i="15"/>
  <c r="C3046" i="15"/>
  <c r="C3047" i="15"/>
  <c r="C3048" i="15"/>
  <c r="C3049" i="15"/>
  <c r="C3050" i="15"/>
  <c r="C3051" i="15"/>
  <c r="C3052" i="15"/>
  <c r="C3053" i="15"/>
  <c r="C3054" i="15"/>
  <c r="C3055" i="15"/>
  <c r="C3056" i="15"/>
  <c r="C3057" i="15"/>
  <c r="C3058" i="15"/>
  <c r="C3059" i="15"/>
  <c r="C3060" i="15"/>
  <c r="C3061" i="15"/>
  <c r="C3062" i="15"/>
  <c r="C3063" i="15"/>
  <c r="C3064" i="15"/>
  <c r="C3065" i="15"/>
  <c r="C3066" i="15"/>
  <c r="C3067" i="15"/>
  <c r="C3068" i="15"/>
  <c r="C3069" i="15"/>
  <c r="C3070" i="15"/>
  <c r="C3071" i="15"/>
  <c r="C3072" i="15"/>
  <c r="C3073" i="15"/>
  <c r="C3074" i="15"/>
  <c r="C3075" i="15"/>
  <c r="C3076" i="15"/>
  <c r="C3077" i="15"/>
  <c r="C3078" i="15"/>
  <c r="C3079" i="15"/>
  <c r="C3080" i="15"/>
  <c r="C3081" i="15"/>
  <c r="C3082" i="15"/>
  <c r="C3083" i="15"/>
  <c r="C3084" i="15"/>
  <c r="C3085" i="15"/>
  <c r="C3086" i="15"/>
  <c r="C3087" i="15"/>
  <c r="C3088" i="15"/>
  <c r="C3089" i="15"/>
  <c r="C3090" i="15"/>
  <c r="C3091" i="15"/>
  <c r="C3092" i="15"/>
  <c r="C3093" i="15"/>
  <c r="C3094" i="15"/>
  <c r="C3095" i="15"/>
  <c r="C3096" i="15"/>
  <c r="C3097" i="15"/>
  <c r="C3098" i="15"/>
  <c r="C3099" i="15"/>
  <c r="C3100" i="15"/>
  <c r="C3101" i="15"/>
  <c r="C3102" i="15"/>
  <c r="C3103" i="15"/>
  <c r="C3104" i="15"/>
  <c r="C3105" i="15"/>
  <c r="C3106" i="15"/>
  <c r="C3107" i="15"/>
  <c r="C3108" i="15"/>
  <c r="C3109" i="15"/>
  <c r="C3110" i="15"/>
  <c r="C3111" i="15"/>
  <c r="C3112" i="15"/>
  <c r="C3113" i="15"/>
  <c r="C3114" i="15"/>
  <c r="C3115" i="15"/>
  <c r="C3116" i="15"/>
  <c r="C3117" i="15"/>
  <c r="C3118" i="15"/>
  <c r="C3119" i="15"/>
  <c r="C3120" i="15"/>
  <c r="C3121" i="15"/>
  <c r="C3122" i="15"/>
  <c r="C3123" i="15"/>
  <c r="C3124" i="15"/>
  <c r="C3125" i="15"/>
  <c r="C3126" i="15"/>
  <c r="C3127" i="15"/>
  <c r="C3128" i="15"/>
  <c r="C3129" i="15"/>
  <c r="C3130" i="15"/>
  <c r="C3131" i="15"/>
  <c r="C3132" i="15"/>
  <c r="C3133" i="15"/>
  <c r="C3134" i="15"/>
  <c r="C3135" i="15"/>
  <c r="C3136" i="15"/>
  <c r="C3137" i="15"/>
  <c r="C3138" i="15"/>
  <c r="C3139" i="15"/>
  <c r="C3140" i="15"/>
  <c r="C3141" i="15"/>
  <c r="C3142" i="15"/>
  <c r="C3143" i="15"/>
  <c r="C3144" i="15"/>
  <c r="C3145" i="15"/>
  <c r="C3146" i="15"/>
  <c r="C3147" i="15"/>
  <c r="C3148" i="15"/>
  <c r="C3149" i="15"/>
  <c r="C3150" i="15"/>
  <c r="C3151" i="15"/>
  <c r="C3152" i="15"/>
  <c r="C3153" i="15"/>
  <c r="C3154" i="15"/>
  <c r="C3155" i="15"/>
  <c r="C3156" i="15"/>
  <c r="C3157" i="15"/>
  <c r="C3158" i="15"/>
  <c r="C3159" i="15"/>
  <c r="C3160" i="15"/>
  <c r="C3161" i="15"/>
  <c r="C3162" i="15"/>
  <c r="C3163" i="15"/>
  <c r="C3164" i="15"/>
  <c r="C3165" i="15"/>
  <c r="C3166" i="15"/>
  <c r="C3167" i="15"/>
  <c r="C3168" i="15"/>
  <c r="C3169" i="15"/>
  <c r="C3170" i="15"/>
  <c r="C3171" i="15"/>
  <c r="C3172" i="15"/>
  <c r="C3173" i="15"/>
  <c r="C3174" i="15"/>
  <c r="C3175" i="15"/>
  <c r="C3176" i="15"/>
  <c r="C3177" i="15"/>
  <c r="C3178" i="15"/>
  <c r="C3179" i="15"/>
  <c r="C3180" i="15"/>
  <c r="C3181" i="15"/>
  <c r="C3182" i="15"/>
  <c r="C3183" i="15"/>
  <c r="C3184" i="15"/>
  <c r="C3185" i="15"/>
  <c r="C3186" i="15"/>
  <c r="C3187" i="15"/>
  <c r="C3188" i="15"/>
  <c r="C3189" i="15"/>
  <c r="C3190" i="15"/>
  <c r="C3191" i="15"/>
  <c r="C3192" i="15"/>
  <c r="C3193" i="15"/>
  <c r="C3194" i="15"/>
  <c r="C3195" i="15"/>
  <c r="C3196" i="15"/>
  <c r="C3197" i="15"/>
  <c r="C3198" i="15"/>
  <c r="C3199" i="15"/>
  <c r="C3200" i="15"/>
  <c r="C3201" i="15"/>
  <c r="C3202" i="15"/>
  <c r="C3203" i="15"/>
  <c r="C3204" i="15"/>
  <c r="C3205" i="15"/>
  <c r="C3206" i="15"/>
  <c r="C3207" i="15"/>
  <c r="C3208" i="15"/>
  <c r="C3209" i="15"/>
  <c r="C3210" i="15"/>
  <c r="C3211" i="15"/>
  <c r="C3212" i="15"/>
  <c r="C3213" i="15"/>
  <c r="C3214" i="15"/>
  <c r="C3215" i="15"/>
  <c r="C3216" i="15"/>
  <c r="C3217" i="15"/>
  <c r="C3218" i="15"/>
  <c r="C3219" i="15"/>
  <c r="C3220" i="15"/>
  <c r="C3221" i="15"/>
  <c r="C3222" i="15"/>
  <c r="C3223" i="15"/>
  <c r="C3224" i="15"/>
  <c r="C3225" i="15"/>
  <c r="C3226" i="15"/>
  <c r="C3227" i="15"/>
  <c r="C3228" i="15"/>
  <c r="C3229" i="15"/>
  <c r="C3230" i="15"/>
  <c r="C3231" i="15"/>
  <c r="C3232" i="15"/>
  <c r="C3233" i="15"/>
  <c r="C3234" i="15"/>
  <c r="C3235" i="15"/>
  <c r="C3236" i="15"/>
  <c r="C3237" i="15"/>
  <c r="C3238" i="15"/>
  <c r="C3239" i="15"/>
  <c r="C3240" i="15"/>
  <c r="C3241" i="15"/>
  <c r="C3242" i="15"/>
  <c r="C3243" i="15"/>
  <c r="C3244" i="15"/>
  <c r="C3245" i="15"/>
  <c r="C3246" i="15"/>
  <c r="C3247" i="15"/>
  <c r="C3248" i="15"/>
  <c r="C3249" i="15"/>
  <c r="C3250" i="15"/>
  <c r="C3251" i="15"/>
  <c r="C3252" i="15"/>
  <c r="C3253" i="15"/>
  <c r="C3254" i="15"/>
  <c r="C3255" i="15"/>
  <c r="C3256" i="15"/>
  <c r="C3257" i="15"/>
  <c r="C3258" i="15"/>
  <c r="C3259" i="15"/>
  <c r="C3260" i="15"/>
  <c r="C3261" i="15"/>
  <c r="C3262" i="15"/>
  <c r="C3263" i="15"/>
  <c r="C3264" i="15"/>
  <c r="C3265" i="15"/>
  <c r="C3266" i="15"/>
  <c r="C3267" i="15"/>
  <c r="C3268" i="15"/>
  <c r="C3269" i="15"/>
  <c r="C3270" i="15"/>
  <c r="C3271" i="15"/>
  <c r="C3272" i="15"/>
  <c r="C3273" i="15"/>
  <c r="C3274" i="15"/>
  <c r="C3275" i="15"/>
  <c r="C3276" i="15"/>
  <c r="C3277" i="15"/>
  <c r="C3278" i="15"/>
  <c r="C3279" i="15"/>
  <c r="C3280" i="15"/>
  <c r="C3281" i="15"/>
  <c r="C3282" i="15"/>
  <c r="C3283" i="15"/>
  <c r="C3284" i="15"/>
  <c r="C3285" i="15"/>
  <c r="C3286" i="15"/>
  <c r="C3287" i="15"/>
  <c r="C3288" i="15"/>
  <c r="C3289" i="15"/>
  <c r="C3290" i="15"/>
  <c r="C3291" i="15"/>
  <c r="C3292" i="15"/>
  <c r="C3293" i="15"/>
  <c r="C3294" i="15"/>
  <c r="C3295" i="15"/>
  <c r="C3296" i="15"/>
  <c r="C3297" i="15"/>
  <c r="C3298" i="15"/>
  <c r="C3299" i="15"/>
  <c r="C3300" i="15"/>
  <c r="C3301" i="15"/>
  <c r="C3302" i="15"/>
  <c r="C3303" i="15"/>
  <c r="C3304" i="15"/>
  <c r="C3305" i="15"/>
  <c r="C3306" i="15"/>
  <c r="C3307" i="15"/>
  <c r="C3308" i="15"/>
  <c r="C3309" i="15"/>
  <c r="C3310" i="15"/>
  <c r="C3311" i="15"/>
  <c r="C3312" i="15"/>
  <c r="C3313" i="15"/>
  <c r="C3314" i="15"/>
  <c r="C3315" i="15"/>
  <c r="C3316" i="15"/>
  <c r="C3317" i="15"/>
  <c r="C3318" i="15"/>
  <c r="C3319" i="15"/>
  <c r="C3320" i="15"/>
  <c r="C3321" i="15"/>
  <c r="C3322" i="15"/>
  <c r="C3323" i="15"/>
  <c r="C3324" i="15"/>
  <c r="C3325" i="15"/>
  <c r="C3326" i="15"/>
  <c r="C3327" i="15"/>
  <c r="C3328" i="15"/>
  <c r="C3329" i="15"/>
  <c r="C3330" i="15"/>
  <c r="C3331" i="15"/>
  <c r="C3332" i="15"/>
  <c r="C3333" i="15"/>
  <c r="C3334" i="15"/>
  <c r="C3335" i="15"/>
  <c r="C3336" i="15"/>
  <c r="C3337" i="15"/>
  <c r="C3338" i="15"/>
  <c r="C3339" i="15"/>
  <c r="C3340" i="15"/>
  <c r="C3341" i="15"/>
  <c r="C3342" i="15"/>
  <c r="C3343" i="15"/>
  <c r="C3344" i="15"/>
  <c r="C3345" i="15"/>
  <c r="C3346" i="15"/>
  <c r="C3347" i="15"/>
  <c r="C3348" i="15"/>
  <c r="C3349" i="15"/>
  <c r="C3350" i="15"/>
  <c r="C3351" i="15"/>
  <c r="C3352" i="15"/>
  <c r="C3353" i="15"/>
  <c r="C3354" i="15"/>
  <c r="C3355" i="15"/>
  <c r="C3356" i="15"/>
  <c r="C3357" i="15"/>
  <c r="C3358" i="15"/>
  <c r="C3359" i="15"/>
  <c r="C3360" i="15"/>
  <c r="C3361" i="15"/>
  <c r="C3362" i="15"/>
  <c r="C3363" i="15"/>
  <c r="C3364" i="15"/>
  <c r="C3365" i="15"/>
  <c r="C3366" i="15"/>
  <c r="C3367" i="15"/>
  <c r="C3368" i="15"/>
  <c r="C3369" i="15"/>
  <c r="C3370" i="15"/>
  <c r="C3371" i="15"/>
  <c r="C3372" i="15"/>
  <c r="C3373" i="15"/>
  <c r="C3374" i="15"/>
  <c r="C3375" i="15"/>
  <c r="C3376" i="15"/>
  <c r="C3377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5" i="15"/>
  <c r="D1247" i="15"/>
  <c r="D1248" i="15"/>
  <c r="D1250" i="15"/>
  <c r="D1251" i="15"/>
  <c r="D1254" i="15"/>
  <c r="D1255" i="15"/>
  <c r="D1258" i="15"/>
  <c r="D1259" i="15"/>
  <c r="D1260" i="15"/>
  <c r="D1262" i="15"/>
  <c r="D1263" i="15"/>
  <c r="D1265" i="15"/>
  <c r="D1267" i="15"/>
  <c r="D1268" i="15"/>
  <c r="D1269" i="15"/>
  <c r="D1270" i="15"/>
  <c r="D1271" i="15"/>
  <c r="D1273" i="15"/>
  <c r="D1275" i="15"/>
  <c r="D1276" i="15"/>
  <c r="D1279" i="15"/>
  <c r="D1280" i="15"/>
  <c r="D1281" i="15"/>
  <c r="D1283" i="15"/>
  <c r="D1284" i="15"/>
  <c r="D1286" i="15"/>
  <c r="D1288" i="15"/>
  <c r="D1290" i="15"/>
  <c r="D1291" i="15"/>
  <c r="D1295" i="15"/>
  <c r="D1296" i="15"/>
  <c r="D1297" i="15"/>
  <c r="D1298" i="15"/>
  <c r="D1299" i="15"/>
  <c r="D1300" i="15"/>
  <c r="D1301" i="15"/>
  <c r="D1308" i="15"/>
  <c r="D1309" i="15"/>
  <c r="D1310" i="15"/>
  <c r="D1311" i="15"/>
  <c r="D1312" i="15"/>
  <c r="D1313" i="15"/>
  <c r="D1316" i="15"/>
  <c r="D1317" i="15"/>
  <c r="D1318" i="15"/>
  <c r="D1320" i="15"/>
  <c r="D1321" i="15"/>
  <c r="D1325" i="15"/>
  <c r="D1326" i="15"/>
  <c r="D1327" i="15"/>
  <c r="D1329" i="15"/>
  <c r="D1330" i="15"/>
  <c r="D1332" i="15"/>
  <c r="D1333" i="15"/>
  <c r="D1335" i="15"/>
  <c r="D1336" i="15"/>
  <c r="D1338" i="15"/>
  <c r="D1339" i="15"/>
  <c r="D1341" i="15"/>
  <c r="D1343" i="15"/>
  <c r="D1344" i="15"/>
  <c r="D1346" i="15"/>
  <c r="D1347" i="15"/>
  <c r="D1349" i="15"/>
  <c r="D1350" i="15"/>
  <c r="D1352" i="15"/>
  <c r="D1354" i="15"/>
  <c r="D1356" i="15"/>
  <c r="D1357" i="15"/>
  <c r="D1359" i="15"/>
  <c r="D1360" i="15"/>
  <c r="D1362" i="15"/>
  <c r="D1363" i="15"/>
  <c r="D1365" i="15"/>
  <c r="D1366" i="15"/>
  <c r="D1368" i="15"/>
  <c r="D1370" i="15"/>
  <c r="D1372" i="15"/>
  <c r="D1373" i="15"/>
  <c r="D1375" i="15"/>
  <c r="D1377" i="15"/>
  <c r="D1378" i="15"/>
  <c r="D1380" i="15"/>
  <c r="D1381" i="15"/>
  <c r="D1383" i="15"/>
  <c r="D1385" i="15"/>
  <c r="D1386" i="15"/>
  <c r="D1388" i="15"/>
  <c r="D1389" i="15"/>
  <c r="D1391" i="15"/>
  <c r="D1392" i="15"/>
  <c r="D1394" i="15"/>
  <c r="D1400" i="15"/>
  <c r="D1401" i="15"/>
  <c r="D1402" i="15"/>
  <c r="D1403" i="15"/>
  <c r="D1404" i="15"/>
  <c r="D1405" i="15"/>
  <c r="D1407" i="15"/>
  <c r="D1408" i="15"/>
  <c r="D1410" i="15"/>
  <c r="D1411" i="15"/>
  <c r="D1413" i="15"/>
  <c r="D1415" i="15"/>
  <c r="D1416" i="15"/>
  <c r="D1418" i="15"/>
  <c r="D1419" i="15"/>
  <c r="D1421" i="15"/>
  <c r="D1423" i="15"/>
  <c r="D1424" i="15"/>
  <c r="D1426" i="15"/>
  <c r="D1428" i="15"/>
  <c r="D1429" i="15"/>
  <c r="D1431" i="15"/>
  <c r="D1432" i="15"/>
  <c r="D1437" i="15"/>
  <c r="D1438" i="15"/>
  <c r="D1439" i="15"/>
  <c r="D1440" i="15"/>
  <c r="D1443" i="15"/>
  <c r="D1444" i="15"/>
  <c r="D1445" i="15"/>
  <c r="D1447" i="15"/>
  <c r="D1449" i="15"/>
  <c r="D1452" i="15"/>
  <c r="D1453" i="15"/>
  <c r="D1454" i="15"/>
  <c r="D1457" i="15"/>
  <c r="D1458" i="15"/>
  <c r="D1459" i="15"/>
  <c r="D1461" i="15"/>
  <c r="D1464" i="15"/>
  <c r="D1465" i="15"/>
  <c r="D1466" i="15"/>
  <c r="D1468" i="15"/>
  <c r="D1469" i="15"/>
  <c r="D1471" i="15"/>
  <c r="D1473" i="15"/>
  <c r="D1474" i="15"/>
  <c r="D1476" i="15"/>
  <c r="D1477" i="15"/>
  <c r="D1480" i="15"/>
  <c r="D1481" i="15"/>
  <c r="D1482" i="15"/>
  <c r="D1483" i="15"/>
  <c r="D1484" i="15"/>
  <c r="D1486" i="15"/>
  <c r="D1488" i="15"/>
  <c r="D1490" i="15"/>
  <c r="D1491" i="15"/>
  <c r="D1493" i="15"/>
  <c r="D1494" i="15"/>
  <c r="D1496" i="15"/>
  <c r="D1497" i="15"/>
  <c r="D1499" i="15"/>
  <c r="D1501" i="15"/>
  <c r="D1502" i="15"/>
  <c r="D1504" i="15"/>
  <c r="D1506" i="15"/>
  <c r="D1507" i="15"/>
  <c r="D1509" i="15"/>
  <c r="D1510" i="15"/>
  <c r="D1512" i="15"/>
  <c r="D1513" i="15"/>
  <c r="D1515" i="15"/>
  <c r="D1517" i="15"/>
  <c r="D1518" i="15"/>
  <c r="D1520" i="15"/>
  <c r="D1521" i="15"/>
  <c r="D1523" i="15"/>
  <c r="D1525" i="15"/>
  <c r="D1526" i="15"/>
  <c r="D1528" i="15"/>
  <c r="D1529" i="15"/>
  <c r="D1531" i="15"/>
  <c r="D1533" i="15"/>
  <c r="D1534" i="15"/>
  <c r="D1537" i="15"/>
  <c r="D1538" i="15"/>
  <c r="D1539" i="15"/>
  <c r="D1541" i="15"/>
  <c r="D1544" i="15"/>
  <c r="D1545" i="15"/>
  <c r="D1546" i="15"/>
  <c r="D1552" i="15"/>
  <c r="D1553" i="15"/>
  <c r="D1554" i="15"/>
  <c r="D1555" i="15"/>
  <c r="D1556" i="15"/>
  <c r="D1557" i="15"/>
  <c r="D1562" i="15"/>
  <c r="D1563" i="15"/>
  <c r="D1564" i="15"/>
  <c r="D1565" i="15"/>
  <c r="D1567" i="15"/>
  <c r="D1568" i="15"/>
  <c r="D1570" i="15"/>
  <c r="D1572" i="15"/>
  <c r="D1573" i="15"/>
  <c r="D1575" i="15"/>
  <c r="D1576" i="15"/>
  <c r="D1578" i="15"/>
  <c r="D1579" i="15"/>
  <c r="D1581" i="15"/>
  <c r="D1582" i="15"/>
  <c r="D1584" i="15"/>
  <c r="D1585" i="15"/>
  <c r="D1587" i="15"/>
  <c r="D1588" i="15"/>
  <c r="D1590" i="15"/>
  <c r="D1592" i="15"/>
  <c r="D1593" i="15"/>
  <c r="D1595" i="15"/>
  <c r="D1598" i="15"/>
  <c r="D1599" i="15"/>
  <c r="D1601" i="15"/>
  <c r="D1603" i="15"/>
  <c r="D1604" i="15"/>
  <c r="D1606" i="15"/>
  <c r="D1607" i="15"/>
  <c r="D1609" i="15"/>
  <c r="D1611" i="15"/>
  <c r="D1613" i="15"/>
  <c r="D1615" i="15"/>
  <c r="D1616" i="15"/>
  <c r="D1618" i="15"/>
  <c r="D1619" i="15"/>
  <c r="D1621" i="15"/>
  <c r="D1623" i="15"/>
  <c r="D1624" i="15"/>
  <c r="D1626" i="15"/>
  <c r="D1627" i="15"/>
  <c r="D1629" i="15"/>
  <c r="D1632" i="15"/>
  <c r="D1633" i="15"/>
  <c r="D1634" i="15"/>
  <c r="D1636" i="15"/>
  <c r="D1637" i="15"/>
  <c r="D1639" i="15"/>
  <c r="D1640" i="15"/>
  <c r="D1641" i="15"/>
  <c r="D1642" i="15"/>
  <c r="D1643" i="15"/>
  <c r="D1645" i="15"/>
  <c r="D1648" i="15"/>
  <c r="D1649" i="15"/>
  <c r="D1650" i="15"/>
  <c r="D1652" i="15"/>
  <c r="D1653" i="15"/>
  <c r="D1655" i="15"/>
  <c r="D1656" i="15"/>
  <c r="D1658" i="15"/>
  <c r="D1660" i="15"/>
  <c r="D1661" i="15"/>
  <c r="D1668" i="15"/>
  <c r="D1669" i="15"/>
  <c r="D1670" i="15"/>
  <c r="D1671" i="15"/>
  <c r="D1672" i="15"/>
  <c r="D1673" i="15"/>
  <c r="D1674" i="15"/>
  <c r="D1676" i="15"/>
  <c r="D1677" i="15"/>
  <c r="D1678" i="15"/>
  <c r="D1680" i="15"/>
  <c r="D1681" i="15"/>
  <c r="D1685" i="15"/>
  <c r="D1686" i="15"/>
  <c r="D1687" i="15"/>
  <c r="D1689" i="15"/>
  <c r="D1690" i="15"/>
  <c r="D1692" i="15"/>
  <c r="D1694" i="15"/>
  <c r="D1695" i="15"/>
  <c r="D1700" i="15"/>
  <c r="D1701" i="15"/>
  <c r="D1702" i="15"/>
  <c r="D1703" i="15"/>
  <c r="D1704" i="15"/>
  <c r="D1706" i="15"/>
  <c r="D1707" i="15"/>
  <c r="D1709" i="15"/>
  <c r="D1710" i="15"/>
  <c r="D1712" i="15"/>
  <c r="D1713" i="15"/>
  <c r="D1715" i="15"/>
  <c r="D1720" i="15"/>
  <c r="D1721" i="15"/>
  <c r="D1722" i="15"/>
  <c r="D1723" i="15"/>
  <c r="D1725" i="15"/>
  <c r="D1727" i="15"/>
  <c r="D1728" i="15"/>
  <c r="D1732" i="15"/>
  <c r="D1733" i="15"/>
  <c r="D1734" i="15"/>
  <c r="D1735" i="15"/>
  <c r="D1737" i="15"/>
  <c r="D1738" i="15"/>
  <c r="D1740" i="15"/>
  <c r="D1742" i="15"/>
  <c r="D1744" i="15"/>
  <c r="D1745" i="15"/>
  <c r="D1747" i="15"/>
  <c r="D1748" i="15"/>
  <c r="D1750" i="15"/>
  <c r="D1751" i="15"/>
  <c r="D1753" i="15"/>
  <c r="D1754" i="15"/>
  <c r="D1756" i="15"/>
  <c r="D1757" i="15"/>
  <c r="D1759" i="15"/>
  <c r="D1761" i="15"/>
  <c r="D1762" i="15"/>
  <c r="D1764" i="15"/>
  <c r="D1765" i="15"/>
  <c r="D1767" i="15"/>
  <c r="D1769" i="15"/>
  <c r="D1770" i="15"/>
  <c r="D1773" i="15"/>
  <c r="D1774" i="15"/>
  <c r="D1782" i="15"/>
  <c r="D1783" i="15"/>
  <c r="D1784" i="15"/>
  <c r="D1785" i="15"/>
  <c r="D1786" i="15"/>
  <c r="D1787" i="15"/>
  <c r="D1788" i="15"/>
  <c r="D1789" i="15"/>
  <c r="D1791" i="15"/>
  <c r="D1794" i="15"/>
  <c r="D1795" i="15"/>
  <c r="D1797" i="15"/>
  <c r="D1798" i="15"/>
  <c r="D1800" i="15"/>
  <c r="D1801" i="15"/>
  <c r="D1808" i="15"/>
  <c r="D1809" i="15"/>
  <c r="D1810" i="15"/>
  <c r="D1811" i="15"/>
  <c r="D1812" i="15"/>
  <c r="D1813" i="15"/>
  <c r="D1814" i="15"/>
  <c r="D1815" i="15"/>
  <c r="D1817" i="15"/>
  <c r="D1819" i="15"/>
  <c r="D1820" i="15"/>
  <c r="D1822" i="15"/>
  <c r="D1823" i="15"/>
  <c r="D1825" i="15"/>
  <c r="D1826" i="15"/>
  <c r="D1829" i="15"/>
  <c r="D1830" i="15"/>
  <c r="D1832" i="15"/>
  <c r="D1833" i="15"/>
  <c r="D1834" i="15"/>
  <c r="D1836" i="15"/>
  <c r="D1837" i="15"/>
  <c r="D1839" i="15"/>
  <c r="D1841" i="15"/>
  <c r="D1842" i="15"/>
  <c r="D1844" i="15"/>
  <c r="D1845" i="15"/>
  <c r="D1848" i="15"/>
  <c r="D1849" i="15"/>
  <c r="D1851" i="15"/>
  <c r="D1852" i="15"/>
  <c r="D1854" i="15"/>
  <c r="D1856" i="15"/>
  <c r="D1857" i="15"/>
  <c r="D1858" i="15"/>
  <c r="D1860" i="15"/>
  <c r="D1861" i="15"/>
  <c r="D1864" i="15"/>
  <c r="D1865" i="15"/>
  <c r="D1868" i="15"/>
  <c r="D1869" i="15"/>
  <c r="D1870" i="15"/>
  <c r="D1872" i="15"/>
  <c r="D1874" i="15"/>
  <c r="D1875" i="15"/>
  <c r="D1877" i="15"/>
  <c r="D1879" i="15"/>
  <c r="D1880" i="15"/>
  <c r="D1882" i="15"/>
  <c r="D1883" i="15"/>
  <c r="D1886" i="15"/>
  <c r="D1887" i="15"/>
  <c r="D1888" i="15"/>
  <c r="D1890" i="15"/>
  <c r="D1891" i="15"/>
  <c r="D1893" i="15"/>
  <c r="D1894" i="15"/>
  <c r="D1896" i="15"/>
  <c r="D1898" i="15"/>
  <c r="D1899" i="15"/>
  <c r="D1901" i="15"/>
  <c r="D1906" i="15"/>
  <c r="D1907" i="15"/>
  <c r="D1908" i="15"/>
  <c r="D1909" i="15"/>
  <c r="D1911" i="15"/>
  <c r="D1912" i="15"/>
  <c r="D1914" i="15"/>
  <c r="D1915" i="15"/>
  <c r="D1921" i="15"/>
  <c r="D1922" i="15"/>
  <c r="D1923" i="15"/>
  <c r="D1924" i="15"/>
  <c r="D1925" i="15"/>
  <c r="D1926" i="15"/>
  <c r="D1928" i="15"/>
  <c r="D1929" i="15"/>
  <c r="D1931" i="15"/>
  <c r="D1932" i="15"/>
  <c r="D1934" i="15"/>
  <c r="D1935" i="15"/>
  <c r="D1937" i="15"/>
  <c r="D1938" i="15"/>
  <c r="D1940" i="15"/>
  <c r="D1941" i="15"/>
  <c r="D1943" i="15"/>
  <c r="D1946" i="15"/>
  <c r="D1947" i="15"/>
  <c r="D1948" i="15"/>
  <c r="D1950" i="15"/>
  <c r="D1951" i="15"/>
  <c r="D1953" i="15"/>
  <c r="D1955" i="15"/>
  <c r="D1956" i="15"/>
  <c r="D1958" i="15"/>
  <c r="D1959" i="15"/>
  <c r="D1962" i="15"/>
  <c r="D1963" i="15"/>
  <c r="D1964" i="15"/>
  <c r="D1967" i="15"/>
  <c r="D1968" i="15"/>
  <c r="D1969" i="15"/>
  <c r="D1971" i="15"/>
  <c r="D1972" i="15"/>
  <c r="D1977" i="15"/>
  <c r="D1978" i="15"/>
  <c r="D1979" i="15"/>
  <c r="D1980" i="15"/>
  <c r="D1981" i="15"/>
  <c r="D1982" i="15"/>
  <c r="D1983" i="15"/>
  <c r="D1984" i="15"/>
  <c r="D1986" i="15"/>
  <c r="D1987" i="15"/>
  <c r="D1988" i="15"/>
  <c r="D1990" i="15"/>
  <c r="D1991" i="15"/>
  <c r="D1997" i="15"/>
  <c r="D1998" i="15"/>
  <c r="D1999" i="15"/>
  <c r="D2000" i="15"/>
  <c r="D2001" i="15"/>
  <c r="D2002" i="15"/>
  <c r="D2004" i="15"/>
  <c r="D2006" i="15"/>
  <c r="D2007" i="15"/>
  <c r="D2008" i="15"/>
  <c r="D2010" i="15"/>
  <c r="D2011" i="15"/>
  <c r="D2013" i="15"/>
  <c r="D2016" i="15"/>
  <c r="D2017" i="15"/>
  <c r="D2018" i="15"/>
  <c r="D2019" i="15"/>
  <c r="D2050" i="15"/>
  <c r="D2051" i="15"/>
  <c r="D2052" i="15"/>
  <c r="D2053" i="15"/>
  <c r="D2054" i="15"/>
  <c r="D2055" i="15"/>
  <c r="D2056" i="15"/>
  <c r="D2057" i="15"/>
  <c r="D2058" i="15"/>
  <c r="D2059" i="15"/>
  <c r="D2060" i="15"/>
  <c r="D2061" i="15"/>
  <c r="D2062" i="15"/>
  <c r="D2063" i="15"/>
  <c r="D2064" i="15"/>
  <c r="D2065" i="15"/>
  <c r="D2066" i="15"/>
  <c r="D2067" i="15"/>
  <c r="D2068" i="15"/>
  <c r="D2069" i="15"/>
  <c r="D2070" i="15"/>
  <c r="D2071" i="15"/>
  <c r="D2072" i="15"/>
  <c r="D2073" i="15"/>
  <c r="D2074" i="15"/>
  <c r="D2075" i="15"/>
  <c r="D2076" i="15"/>
  <c r="D2077" i="15"/>
  <c r="D2078" i="15"/>
  <c r="D2079" i="15"/>
  <c r="D2080" i="15"/>
  <c r="D2081" i="15"/>
  <c r="D2083" i="15"/>
  <c r="D2086" i="15"/>
  <c r="D2087" i="15"/>
  <c r="D2088" i="15"/>
  <c r="D2090" i="15"/>
  <c r="D2091" i="15"/>
  <c r="D2093" i="15"/>
  <c r="D2095" i="15"/>
  <c r="D2096" i="15"/>
  <c r="D2098" i="15"/>
  <c r="D2107" i="15"/>
  <c r="D2108" i="15"/>
  <c r="D2109" i="15"/>
  <c r="D2110" i="15"/>
  <c r="D2111" i="15"/>
  <c r="D2112" i="15"/>
  <c r="D2113" i="15"/>
  <c r="D2114" i="15"/>
  <c r="D2115" i="15"/>
  <c r="D2116" i="15"/>
  <c r="D2118" i="15"/>
  <c r="D2120" i="15"/>
  <c r="D2121" i="15"/>
  <c r="D2123" i="15"/>
  <c r="D2124" i="15"/>
  <c r="D2126" i="15"/>
  <c r="D2127" i="15"/>
  <c r="D2129" i="15"/>
  <c r="D2135" i="15"/>
  <c r="D2136" i="15"/>
  <c r="D2137" i="15"/>
  <c r="D2138" i="15"/>
  <c r="D2139" i="15"/>
  <c r="D2140" i="15"/>
  <c r="D2141" i="15"/>
  <c r="D2142" i="15"/>
  <c r="D2147" i="15"/>
  <c r="D2148" i="15"/>
  <c r="D2149" i="15"/>
  <c r="D2150" i="15"/>
  <c r="D2152" i="15"/>
  <c r="D2153" i="15"/>
  <c r="D2156" i="15"/>
  <c r="D2157" i="15"/>
  <c r="D2158" i="15"/>
  <c r="D2160" i="15"/>
  <c r="D2161" i="15"/>
  <c r="D2163" i="15"/>
  <c r="D2165" i="15"/>
  <c r="D2166" i="15"/>
  <c r="D2167" i="15"/>
  <c r="D2169" i="15"/>
  <c r="D2171" i="15"/>
  <c r="D2172" i="15"/>
  <c r="D2173" i="15"/>
  <c r="D2177" i="15"/>
  <c r="D2178" i="15"/>
  <c r="D2179" i="15"/>
  <c r="D2181" i="15"/>
  <c r="D2183" i="15"/>
  <c r="D2184" i="15"/>
  <c r="D2186" i="15"/>
  <c r="D2187" i="15"/>
  <c r="D2189" i="15"/>
  <c r="D2190" i="15"/>
  <c r="D2196" i="15"/>
  <c r="D2197" i="15"/>
  <c r="D2198" i="15"/>
  <c r="D2199" i="15"/>
  <c r="D2200" i="15"/>
  <c r="D2203" i="15"/>
  <c r="D2204" i="15"/>
  <c r="D2205" i="15"/>
  <c r="D2207" i="15"/>
  <c r="D2208" i="15"/>
  <c r="D2216" i="15"/>
  <c r="D2217" i="15"/>
  <c r="D2218" i="15"/>
  <c r="D2219" i="15"/>
  <c r="D2220" i="15"/>
  <c r="D2221" i="15"/>
  <c r="D2222" i="15"/>
  <c r="D2223" i="15"/>
  <c r="D2224" i="15"/>
  <c r="D2226" i="15"/>
  <c r="D2228" i="15"/>
  <c r="D2235" i="15"/>
  <c r="D2236" i="15"/>
  <c r="D2237" i="15"/>
  <c r="D2238" i="15"/>
  <c r="D2239" i="15"/>
  <c r="D2240" i="15"/>
  <c r="D2242" i="15"/>
  <c r="D2243" i="15"/>
  <c r="D2245" i="15"/>
  <c r="D2252" i="15"/>
  <c r="D2253" i="15"/>
  <c r="D2254" i="15"/>
  <c r="D2255" i="15"/>
  <c r="D2256" i="15"/>
  <c r="D2257" i="15"/>
  <c r="D2258" i="15"/>
  <c r="D2259" i="15"/>
  <c r="D2260" i="15"/>
  <c r="D2261" i="15"/>
  <c r="D2262" i="15"/>
  <c r="D2263" i="15"/>
  <c r="D2264" i="15"/>
  <c r="D2265" i="15"/>
  <c r="D2266" i="15"/>
  <c r="D2267" i="15"/>
  <c r="D2268" i="15"/>
  <c r="D2269" i="15"/>
  <c r="D2270" i="15"/>
  <c r="D2271" i="15"/>
  <c r="D2272" i="15"/>
  <c r="D2273" i="15"/>
  <c r="D2274" i="15"/>
  <c r="D2275" i="15"/>
  <c r="D2276" i="15"/>
  <c r="D2277" i="15"/>
  <c r="D2278" i="15"/>
  <c r="D2279" i="15"/>
  <c r="D2280" i="15"/>
  <c r="D2281" i="15"/>
  <c r="D2282" i="15"/>
  <c r="D2283" i="15"/>
  <c r="D2284" i="15"/>
  <c r="D2285" i="15"/>
  <c r="D2286" i="15"/>
  <c r="D2287" i="15"/>
  <c r="D2288" i="15"/>
  <c r="D2289" i="15"/>
  <c r="D2290" i="15"/>
  <c r="D2291" i="15"/>
  <c r="D2292" i="15"/>
  <c r="D2293" i="15"/>
  <c r="D2294" i="15"/>
  <c r="D2295" i="15"/>
  <c r="D2296" i="15"/>
  <c r="D2297" i="15"/>
  <c r="D2298" i="15"/>
  <c r="D2299" i="15"/>
  <c r="D2300" i="15"/>
  <c r="D2301" i="15"/>
  <c r="D2302" i="15"/>
  <c r="D2303" i="15"/>
  <c r="D2304" i="15"/>
  <c r="D2305" i="15"/>
  <c r="D2306" i="15"/>
  <c r="D2307" i="15"/>
  <c r="D2308" i="15"/>
  <c r="D2309" i="15"/>
  <c r="D2310" i="15"/>
  <c r="D2311" i="15"/>
  <c r="D2312" i="15"/>
  <c r="D2313" i="15"/>
  <c r="D2314" i="15"/>
  <c r="D2315" i="15"/>
  <c r="D2316" i="15"/>
  <c r="D2317" i="15"/>
  <c r="D2318" i="15"/>
  <c r="D2319" i="15"/>
  <c r="D2320" i="15"/>
  <c r="D2321" i="15"/>
  <c r="D2322" i="15"/>
  <c r="D2323" i="15"/>
  <c r="D2324" i="15"/>
  <c r="D2325" i="15"/>
  <c r="D2326" i="15"/>
  <c r="D2327" i="15"/>
  <c r="D2328" i="15"/>
  <c r="D2329" i="15"/>
  <c r="D2330" i="15"/>
  <c r="D2331" i="15"/>
  <c r="D2332" i="15"/>
  <c r="D2333" i="15"/>
  <c r="D2334" i="15"/>
  <c r="D2335" i="15"/>
  <c r="D2336" i="15"/>
  <c r="D2337" i="15"/>
  <c r="D2338" i="15"/>
  <c r="D2339" i="15"/>
  <c r="D2340" i="15"/>
  <c r="D2341" i="15"/>
  <c r="D2342" i="15"/>
  <c r="D2343" i="15"/>
  <c r="D2344" i="15"/>
  <c r="D2345" i="15"/>
  <c r="D2346" i="15"/>
  <c r="D2347" i="15"/>
  <c r="D2348" i="15"/>
  <c r="D2349" i="15"/>
  <c r="D2350" i="15"/>
  <c r="D2351" i="15"/>
  <c r="D2352" i="15"/>
  <c r="D2353" i="15"/>
  <c r="D2354" i="15"/>
  <c r="D2355" i="15"/>
  <c r="D2356" i="15"/>
  <c r="D2357" i="15"/>
  <c r="D2358" i="15"/>
  <c r="D2359" i="15"/>
  <c r="D2360" i="15"/>
  <c r="D2361" i="15"/>
  <c r="D2362" i="15"/>
  <c r="D2363" i="15"/>
  <c r="D2364" i="15"/>
  <c r="D2365" i="15"/>
  <c r="D2366" i="15"/>
  <c r="D2367" i="15"/>
  <c r="D2368" i="15"/>
  <c r="D2369" i="15"/>
  <c r="D2370" i="15"/>
  <c r="D2371" i="15"/>
  <c r="D2372" i="15"/>
  <c r="D2373" i="15"/>
  <c r="D2374" i="15"/>
  <c r="D2375" i="15"/>
  <c r="D2376" i="15"/>
  <c r="D2377" i="15"/>
  <c r="D2378" i="15"/>
  <c r="D2379" i="15"/>
  <c r="D2380" i="15"/>
  <c r="D2381" i="15"/>
  <c r="D2382" i="15"/>
  <c r="D2383" i="15"/>
  <c r="D2384" i="15"/>
  <c r="D2385" i="15"/>
  <c r="D2386" i="15"/>
  <c r="D2387" i="15"/>
  <c r="D2388" i="15"/>
  <c r="D2389" i="15"/>
  <c r="D2390" i="15"/>
  <c r="D2391" i="15"/>
  <c r="D2392" i="15"/>
  <c r="D2393" i="15"/>
  <c r="D2394" i="15"/>
  <c r="D2395" i="15"/>
  <c r="D2396" i="15"/>
  <c r="D2397" i="15"/>
  <c r="D2398" i="15"/>
  <c r="D2399" i="15"/>
  <c r="D2400" i="15"/>
  <c r="D2401" i="15"/>
  <c r="D2402" i="15"/>
  <c r="D2403" i="15"/>
  <c r="D2404" i="15"/>
  <c r="D2405" i="15"/>
  <c r="D2406" i="15"/>
  <c r="D2407" i="15"/>
  <c r="D2408" i="15"/>
  <c r="D2409" i="15"/>
  <c r="D2410" i="15"/>
  <c r="D2411" i="15"/>
  <c r="D2412" i="15"/>
  <c r="D2413" i="15"/>
  <c r="D2414" i="15"/>
  <c r="D2415" i="15"/>
  <c r="D2416" i="15"/>
  <c r="D2417" i="15"/>
  <c r="D2418" i="15"/>
  <c r="D2419" i="15"/>
  <c r="D2420" i="15"/>
  <c r="D2421" i="15"/>
  <c r="D2422" i="15"/>
  <c r="D2423" i="15"/>
  <c r="D2424" i="15"/>
  <c r="D2425" i="15"/>
  <c r="D2426" i="15"/>
  <c r="D2427" i="15"/>
  <c r="D2428" i="15"/>
  <c r="D2429" i="15"/>
  <c r="D2430" i="15"/>
  <c r="D2431" i="15"/>
  <c r="D2432" i="15"/>
  <c r="D2433" i="15"/>
  <c r="D2434" i="15"/>
  <c r="D2435" i="15"/>
  <c r="D2436" i="15"/>
  <c r="D2437" i="15"/>
  <c r="D2438" i="15"/>
  <c r="D2439" i="15"/>
  <c r="D2440" i="15"/>
  <c r="D2441" i="15"/>
  <c r="D2442" i="15"/>
  <c r="D2443" i="15"/>
  <c r="D2444" i="15"/>
  <c r="D2445" i="15"/>
  <c r="D2446" i="15"/>
  <c r="D2447" i="15"/>
  <c r="D2448" i="15"/>
  <c r="D2449" i="15"/>
  <c r="D2450" i="15"/>
  <c r="D2451" i="15"/>
  <c r="D2452" i="15"/>
  <c r="D2453" i="15"/>
  <c r="D2454" i="15"/>
  <c r="D2455" i="15"/>
  <c r="D2456" i="15"/>
  <c r="D2457" i="15"/>
  <c r="D2458" i="15"/>
  <c r="D2459" i="15"/>
  <c r="D2460" i="15"/>
  <c r="D2461" i="15"/>
  <c r="D2462" i="15"/>
  <c r="D2463" i="15"/>
  <c r="D2464" i="15"/>
  <c r="D2465" i="15"/>
  <c r="D2466" i="15"/>
  <c r="D2467" i="15"/>
  <c r="D2468" i="15"/>
  <c r="D2469" i="15"/>
  <c r="D2470" i="15"/>
  <c r="D2471" i="15"/>
  <c r="D2472" i="15"/>
  <c r="D2473" i="15"/>
  <c r="D2474" i="15"/>
  <c r="D2475" i="15"/>
  <c r="D2476" i="15"/>
  <c r="D2477" i="15"/>
  <c r="D2478" i="15"/>
  <c r="D2479" i="15"/>
  <c r="D2480" i="15"/>
  <c r="D2481" i="15"/>
  <c r="D2482" i="15"/>
  <c r="D2483" i="15"/>
  <c r="D2484" i="15"/>
  <c r="D2485" i="15"/>
  <c r="D2486" i="15"/>
  <c r="D2487" i="15"/>
  <c r="D2488" i="15"/>
  <c r="D2489" i="15"/>
  <c r="D2490" i="15"/>
  <c r="D2491" i="15"/>
  <c r="D2492" i="15"/>
  <c r="D2493" i="15"/>
  <c r="D2494" i="15"/>
  <c r="D2495" i="15"/>
  <c r="D2496" i="15"/>
  <c r="D2497" i="15"/>
  <c r="D2498" i="15"/>
  <c r="D2499" i="15"/>
  <c r="D2500" i="15"/>
  <c r="D2501" i="15"/>
  <c r="D2502" i="15"/>
  <c r="D2503" i="15"/>
  <c r="D2504" i="15"/>
  <c r="D2505" i="15"/>
  <c r="D2506" i="15"/>
  <c r="D2507" i="15"/>
  <c r="D2508" i="15"/>
  <c r="D2509" i="15"/>
  <c r="D2510" i="15"/>
  <c r="D2511" i="15"/>
  <c r="D2512" i="15"/>
  <c r="D2513" i="15"/>
  <c r="D2514" i="15"/>
  <c r="D2515" i="15"/>
  <c r="D2516" i="15"/>
  <c r="D2517" i="15"/>
  <c r="D2518" i="15"/>
  <c r="D2519" i="15"/>
  <c r="D2520" i="15"/>
  <c r="D2521" i="15"/>
  <c r="D2522" i="15"/>
  <c r="D2523" i="15"/>
  <c r="D2524" i="15"/>
  <c r="D2525" i="15"/>
  <c r="D2526" i="15"/>
  <c r="D2527" i="15"/>
  <c r="D2528" i="15"/>
  <c r="D2529" i="15"/>
  <c r="D2530" i="15"/>
  <c r="D2531" i="15"/>
  <c r="D2532" i="15"/>
  <c r="D2533" i="15"/>
  <c r="D2534" i="15"/>
  <c r="D2535" i="15"/>
  <c r="D2536" i="15"/>
  <c r="D2537" i="15"/>
  <c r="D2538" i="15"/>
  <c r="D2539" i="15"/>
  <c r="D2540" i="15"/>
  <c r="D2541" i="15"/>
  <c r="D2542" i="15"/>
  <c r="D2543" i="15"/>
  <c r="D2544" i="15"/>
  <c r="D2545" i="15"/>
  <c r="D2546" i="15"/>
  <c r="D2547" i="15"/>
  <c r="D2548" i="15"/>
  <c r="D2549" i="15"/>
  <c r="D2550" i="15"/>
  <c r="D2551" i="15"/>
  <c r="D2552" i="15"/>
  <c r="D2553" i="15"/>
  <c r="D2554" i="15"/>
  <c r="D2555" i="15"/>
  <c r="D2556" i="15"/>
  <c r="D2557" i="15"/>
  <c r="D2558" i="15"/>
  <c r="D2559" i="15"/>
  <c r="D2560" i="15"/>
  <c r="D2561" i="15"/>
  <c r="D2562" i="15"/>
  <c r="D2563" i="15"/>
  <c r="D2564" i="15"/>
  <c r="D2565" i="15"/>
  <c r="D2566" i="15"/>
  <c r="D2567" i="15"/>
  <c r="D2568" i="15"/>
  <c r="D2569" i="15"/>
  <c r="D2570" i="15"/>
  <c r="D2571" i="15"/>
  <c r="D2572" i="15"/>
  <c r="D2573" i="15"/>
  <c r="D2574" i="15"/>
  <c r="D2575" i="15"/>
  <c r="D2576" i="15"/>
  <c r="D2577" i="15"/>
  <c r="D2578" i="15"/>
  <c r="D2579" i="15"/>
  <c r="D2580" i="15"/>
  <c r="D2581" i="15"/>
  <c r="D2582" i="15"/>
  <c r="D2583" i="15"/>
  <c r="D2584" i="15"/>
  <c r="D2585" i="15"/>
  <c r="D2586" i="15"/>
  <c r="D2587" i="15"/>
  <c r="D2588" i="15"/>
  <c r="D2589" i="15"/>
  <c r="D2590" i="15"/>
  <c r="D2591" i="15"/>
  <c r="D2592" i="15"/>
  <c r="D2593" i="15"/>
  <c r="D2594" i="15"/>
  <c r="D2595" i="15"/>
  <c r="D2596" i="15"/>
  <c r="D2597" i="15"/>
  <c r="D2598" i="15"/>
  <c r="D2599" i="15"/>
  <c r="D2600" i="15"/>
  <c r="D2601" i="15"/>
  <c r="D2602" i="15"/>
  <c r="D2603" i="15"/>
  <c r="D2604" i="15"/>
  <c r="D2605" i="15"/>
  <c r="D2606" i="15"/>
  <c r="D2607" i="15"/>
  <c r="D2608" i="15"/>
  <c r="D2609" i="15"/>
  <c r="D2610" i="15"/>
  <c r="D2611" i="15"/>
  <c r="D2612" i="15"/>
  <c r="D2613" i="15"/>
  <c r="D2614" i="15"/>
  <c r="D2615" i="15"/>
  <c r="D2616" i="15"/>
  <c r="D2617" i="15"/>
  <c r="D2618" i="15"/>
  <c r="D2619" i="15"/>
  <c r="D2620" i="15"/>
  <c r="D2621" i="15"/>
  <c r="D2622" i="15"/>
  <c r="D2623" i="15"/>
  <c r="D2624" i="15"/>
  <c r="D2625" i="15"/>
  <c r="D2626" i="15"/>
  <c r="D2627" i="15"/>
  <c r="D2628" i="15"/>
  <c r="D2629" i="15"/>
  <c r="D2630" i="15"/>
  <c r="D2631" i="15"/>
  <c r="D2632" i="15"/>
  <c r="D2633" i="15"/>
  <c r="D2634" i="15"/>
  <c r="D2635" i="15"/>
  <c r="D2636" i="15"/>
  <c r="D2637" i="15"/>
  <c r="D2638" i="15"/>
  <c r="D2639" i="15"/>
  <c r="D2640" i="15"/>
  <c r="D2641" i="15"/>
  <c r="D2642" i="15"/>
  <c r="D2643" i="15"/>
  <c r="D2644" i="15"/>
  <c r="D2645" i="15"/>
  <c r="D2646" i="15"/>
  <c r="D2647" i="15"/>
  <c r="D2648" i="15"/>
  <c r="D2649" i="15"/>
  <c r="D2650" i="15"/>
  <c r="D2651" i="15"/>
  <c r="D2652" i="15"/>
  <c r="D2653" i="15"/>
  <c r="D2654" i="15"/>
  <c r="D2655" i="15"/>
  <c r="D2656" i="15"/>
  <c r="D2657" i="15"/>
  <c r="D2658" i="15"/>
  <c r="D2659" i="15"/>
  <c r="D2660" i="15"/>
  <c r="D2661" i="15"/>
  <c r="D2662" i="15"/>
  <c r="D2663" i="15"/>
  <c r="D2664" i="15"/>
  <c r="D2665" i="15"/>
  <c r="D2666" i="15"/>
  <c r="D2667" i="15"/>
  <c r="D2668" i="15"/>
  <c r="D2669" i="15"/>
  <c r="D2670" i="15"/>
  <c r="D2671" i="15"/>
  <c r="D2672" i="15"/>
  <c r="D2673" i="15"/>
  <c r="D2674" i="15"/>
  <c r="D2675" i="15"/>
  <c r="D2676" i="15"/>
  <c r="D2677" i="15"/>
  <c r="D2678" i="15"/>
  <c r="D2679" i="15"/>
  <c r="D2680" i="15"/>
  <c r="D2681" i="15"/>
  <c r="D2682" i="15"/>
  <c r="D2683" i="15"/>
  <c r="D2684" i="15"/>
  <c r="D2685" i="15"/>
  <c r="D2686" i="15"/>
  <c r="D2687" i="15"/>
  <c r="D2688" i="15"/>
  <c r="D2689" i="15"/>
  <c r="D2690" i="15"/>
  <c r="D2691" i="15"/>
  <c r="D2692" i="15"/>
  <c r="D2693" i="15"/>
  <c r="D2694" i="15"/>
  <c r="D2695" i="15"/>
  <c r="D2696" i="15"/>
  <c r="D2697" i="15"/>
  <c r="D2698" i="15"/>
  <c r="D2699" i="15"/>
  <c r="D2700" i="15"/>
  <c r="D2701" i="15"/>
  <c r="D2702" i="15"/>
  <c r="D2703" i="15"/>
  <c r="D2704" i="15"/>
  <c r="D2705" i="15"/>
  <c r="D2706" i="15"/>
  <c r="D2707" i="15"/>
  <c r="D2708" i="15"/>
  <c r="D2709" i="15"/>
  <c r="D2710" i="15"/>
  <c r="D2711" i="15"/>
  <c r="D2712" i="15"/>
  <c r="D2713" i="15"/>
  <c r="D2714" i="15"/>
  <c r="D2715" i="15"/>
  <c r="D2716" i="15"/>
  <c r="D2717" i="15"/>
  <c r="D2718" i="15"/>
  <c r="D2719" i="15"/>
  <c r="D2720" i="15"/>
  <c r="D2721" i="15"/>
  <c r="D2722" i="15"/>
  <c r="D2723" i="15"/>
  <c r="D2724" i="15"/>
  <c r="D2725" i="15"/>
  <c r="D2726" i="15"/>
  <c r="D2727" i="15"/>
  <c r="D2728" i="15"/>
  <c r="D2729" i="15"/>
  <c r="D2730" i="15"/>
  <c r="D2731" i="15"/>
  <c r="D2732" i="15"/>
  <c r="D2733" i="15"/>
  <c r="D2734" i="15"/>
  <c r="D2735" i="15"/>
  <c r="D2736" i="15"/>
  <c r="D2737" i="15"/>
  <c r="D2738" i="15"/>
  <c r="D2739" i="15"/>
  <c r="D2740" i="15"/>
  <c r="D2741" i="15"/>
  <c r="D2742" i="15"/>
  <c r="D2743" i="15"/>
  <c r="D2744" i="15"/>
  <c r="D2745" i="15"/>
  <c r="D2746" i="15"/>
  <c r="D2747" i="15"/>
  <c r="D2748" i="15"/>
  <c r="D2749" i="15"/>
  <c r="D2750" i="15"/>
  <c r="D2751" i="15"/>
  <c r="D2752" i="15"/>
  <c r="D2753" i="15"/>
  <c r="D2754" i="15"/>
  <c r="D2755" i="15"/>
  <c r="D2756" i="15"/>
  <c r="D2757" i="15"/>
  <c r="D2758" i="15"/>
  <c r="D2759" i="15"/>
  <c r="D2760" i="15"/>
  <c r="D2761" i="15"/>
  <c r="D2762" i="15"/>
  <c r="D2763" i="15"/>
  <c r="D2764" i="15"/>
  <c r="D2765" i="15"/>
  <c r="D2766" i="15"/>
  <c r="D2767" i="15"/>
  <c r="D2768" i="15"/>
  <c r="D2769" i="15"/>
  <c r="D2770" i="15"/>
  <c r="D2771" i="15"/>
  <c r="D2772" i="15"/>
  <c r="D2773" i="15"/>
  <c r="D2774" i="15"/>
  <c r="D2775" i="15"/>
  <c r="D2776" i="15"/>
  <c r="D2777" i="15"/>
  <c r="D2778" i="15"/>
  <c r="D2779" i="15"/>
  <c r="D2780" i="15"/>
  <c r="D2781" i="15"/>
  <c r="D2782" i="15"/>
  <c r="D2783" i="15"/>
  <c r="D2784" i="15"/>
  <c r="D2785" i="15"/>
  <c r="D2786" i="15"/>
  <c r="D2787" i="15"/>
  <c r="D2788" i="15"/>
  <c r="D2789" i="15"/>
  <c r="D2790" i="15"/>
  <c r="D2791" i="15"/>
  <c r="D2792" i="15"/>
  <c r="D2793" i="15"/>
  <c r="D2794" i="15"/>
  <c r="D2795" i="15"/>
  <c r="D2796" i="15"/>
  <c r="D2797" i="15"/>
  <c r="D2798" i="15"/>
  <c r="D2799" i="15"/>
  <c r="D2800" i="15"/>
  <c r="D2801" i="15"/>
  <c r="D2802" i="15"/>
  <c r="D2803" i="15"/>
  <c r="D2804" i="15"/>
  <c r="D2805" i="15"/>
  <c r="D2806" i="15"/>
  <c r="D2807" i="15"/>
  <c r="D2808" i="15"/>
  <c r="D2809" i="15"/>
  <c r="D2810" i="15"/>
  <c r="D2811" i="15"/>
  <c r="D2812" i="15"/>
  <c r="D2813" i="15"/>
  <c r="D2814" i="15"/>
  <c r="D2815" i="15"/>
  <c r="D2816" i="15"/>
  <c r="D2817" i="15"/>
  <c r="D2818" i="15"/>
  <c r="D2819" i="15"/>
  <c r="D2820" i="15"/>
  <c r="D2821" i="15"/>
  <c r="D2822" i="15"/>
  <c r="D2823" i="15"/>
  <c r="D2824" i="15"/>
  <c r="D2825" i="15"/>
  <c r="D2826" i="15"/>
  <c r="D2827" i="15"/>
  <c r="D2828" i="15"/>
  <c r="D2829" i="15"/>
  <c r="D2830" i="15"/>
  <c r="D2831" i="15"/>
  <c r="D2832" i="15"/>
  <c r="D2833" i="15"/>
  <c r="D2834" i="15"/>
  <c r="D2835" i="15"/>
  <c r="D2836" i="15"/>
  <c r="D2837" i="15"/>
  <c r="D2838" i="15"/>
  <c r="D2839" i="15"/>
  <c r="D2840" i="15"/>
  <c r="D2841" i="15"/>
  <c r="D2842" i="15"/>
  <c r="D2843" i="15"/>
  <c r="D2844" i="15"/>
  <c r="D2845" i="15"/>
  <c r="D2846" i="15"/>
  <c r="D2847" i="15"/>
  <c r="D2848" i="15"/>
  <c r="D2849" i="15"/>
  <c r="D2850" i="15"/>
  <c r="D2851" i="15"/>
  <c r="D2852" i="15"/>
  <c r="D2853" i="15"/>
  <c r="D2854" i="15"/>
  <c r="D2855" i="15"/>
  <c r="D2856" i="15"/>
  <c r="D2857" i="15"/>
  <c r="D2858" i="15"/>
  <c r="D2859" i="15"/>
  <c r="D2860" i="15"/>
  <c r="D2861" i="15"/>
  <c r="D2862" i="15"/>
  <c r="D2863" i="15"/>
  <c r="D2864" i="15"/>
  <c r="D2865" i="15"/>
  <c r="D2866" i="15"/>
  <c r="D2867" i="15"/>
  <c r="D2868" i="15"/>
  <c r="D2869" i="15"/>
  <c r="D2870" i="15"/>
  <c r="D2871" i="15"/>
  <c r="D2872" i="15"/>
  <c r="D2873" i="15"/>
  <c r="D2874" i="15"/>
  <c r="D2875" i="15"/>
  <c r="D2876" i="15"/>
  <c r="D2877" i="15"/>
  <c r="D2878" i="15"/>
  <c r="D2879" i="15"/>
  <c r="D2880" i="15"/>
  <c r="D2881" i="15"/>
  <c r="D2882" i="15"/>
  <c r="D2883" i="15"/>
  <c r="D2884" i="15"/>
  <c r="D2885" i="15"/>
  <c r="D2886" i="15"/>
  <c r="D2887" i="15"/>
  <c r="D2888" i="15"/>
  <c r="D2889" i="15"/>
  <c r="D2890" i="15"/>
  <c r="D2891" i="15"/>
  <c r="D2892" i="15"/>
  <c r="D2893" i="15"/>
  <c r="D2894" i="15"/>
  <c r="D2895" i="15"/>
  <c r="D2896" i="15"/>
  <c r="D2897" i="15"/>
  <c r="D2898" i="15"/>
  <c r="D2899" i="15"/>
  <c r="D2900" i="15"/>
  <c r="D2901" i="15"/>
  <c r="D2902" i="15"/>
  <c r="D2903" i="15"/>
  <c r="D2904" i="15"/>
  <c r="D2905" i="15"/>
  <c r="D2906" i="15"/>
  <c r="D2907" i="15"/>
  <c r="D2908" i="15"/>
  <c r="D2909" i="15"/>
  <c r="D2910" i="15"/>
  <c r="D2911" i="15"/>
  <c r="D2912" i="15"/>
  <c r="D2913" i="15"/>
  <c r="D2914" i="15"/>
  <c r="D2915" i="15"/>
  <c r="D2916" i="15"/>
  <c r="D2917" i="15"/>
  <c r="D2918" i="15"/>
  <c r="D2919" i="15"/>
  <c r="D2920" i="15"/>
  <c r="D2921" i="15"/>
  <c r="D2922" i="15"/>
  <c r="D2923" i="15"/>
  <c r="D2924" i="15"/>
  <c r="D2925" i="15"/>
  <c r="D2926" i="15"/>
  <c r="D2927" i="15"/>
  <c r="D2928" i="15"/>
  <c r="D2929" i="15"/>
  <c r="D2930" i="15"/>
  <c r="D2931" i="15"/>
  <c r="D2932" i="15"/>
  <c r="D2933" i="15"/>
  <c r="D2934" i="15"/>
  <c r="D2935" i="15"/>
  <c r="D2936" i="15"/>
  <c r="D2937" i="15"/>
  <c r="D2938" i="15"/>
  <c r="D2939" i="15"/>
  <c r="D2940" i="15"/>
  <c r="D2941" i="15"/>
  <c r="D2942" i="15"/>
  <c r="D2943" i="15"/>
  <c r="D2944" i="15"/>
  <c r="D2945" i="15"/>
  <c r="D2946" i="15"/>
  <c r="D2947" i="15"/>
  <c r="D2948" i="15"/>
  <c r="D2949" i="15"/>
  <c r="D2950" i="15"/>
  <c r="D2951" i="15"/>
  <c r="D2952" i="15"/>
  <c r="D2953" i="15"/>
  <c r="D2954" i="15"/>
  <c r="D2955" i="15"/>
  <c r="D2956" i="15"/>
  <c r="D2957" i="15"/>
  <c r="D2958" i="15"/>
  <c r="D2959" i="15"/>
  <c r="D2960" i="15"/>
  <c r="D2961" i="15"/>
  <c r="D2962" i="15"/>
  <c r="D2963" i="15"/>
  <c r="D2964" i="15"/>
  <c r="D2965" i="15"/>
  <c r="D2966" i="15"/>
  <c r="D2967" i="15"/>
  <c r="D2968" i="15"/>
  <c r="D2969" i="15"/>
  <c r="D2970" i="15"/>
  <c r="D2971" i="15"/>
  <c r="D2972" i="15"/>
  <c r="D2973" i="15"/>
  <c r="D2974" i="15"/>
  <c r="D2975" i="15"/>
  <c r="D2976" i="15"/>
  <c r="D2977" i="15"/>
  <c r="D2978" i="15"/>
  <c r="D2979" i="15"/>
  <c r="D2980" i="15"/>
  <c r="D2981" i="15"/>
  <c r="D2982" i="15"/>
  <c r="D2983" i="15"/>
  <c r="D2984" i="15"/>
  <c r="D2985" i="15"/>
  <c r="D2986" i="15"/>
  <c r="D2987" i="15"/>
  <c r="D2988" i="15"/>
  <c r="D2989" i="15"/>
  <c r="D2990" i="15"/>
  <c r="D2991" i="15"/>
  <c r="D2992" i="15"/>
  <c r="D2993" i="15"/>
  <c r="D2994" i="15"/>
  <c r="D2995" i="15"/>
  <c r="D2996" i="15"/>
  <c r="D2997" i="15"/>
  <c r="D2998" i="15"/>
  <c r="D2999" i="15"/>
  <c r="D3000" i="15"/>
  <c r="D3001" i="15"/>
  <c r="D3002" i="15"/>
  <c r="D3003" i="15"/>
  <c r="D3004" i="15"/>
  <c r="D3005" i="15"/>
  <c r="D3006" i="15"/>
  <c r="D3007" i="15"/>
  <c r="D3008" i="15"/>
  <c r="D3009" i="15"/>
  <c r="D3010" i="15"/>
  <c r="D3011" i="15"/>
  <c r="D3012" i="15"/>
  <c r="D3013" i="15"/>
  <c r="D3014" i="15"/>
  <c r="D3015" i="15"/>
  <c r="D3016" i="15"/>
  <c r="D3017" i="15"/>
  <c r="D3018" i="15"/>
  <c r="D3019" i="15"/>
  <c r="D3020" i="15"/>
  <c r="D3021" i="15"/>
  <c r="D3022" i="15"/>
  <c r="D3023" i="15"/>
  <c r="D3024" i="15"/>
  <c r="D3025" i="15"/>
  <c r="D3026" i="15"/>
  <c r="D3027" i="15"/>
  <c r="D3028" i="15"/>
  <c r="D3029" i="15"/>
  <c r="D3030" i="15"/>
  <c r="D3031" i="15"/>
  <c r="D3032" i="15"/>
  <c r="D3033" i="15"/>
  <c r="D3034" i="15"/>
  <c r="D3035" i="15"/>
  <c r="D3036" i="15"/>
  <c r="D3037" i="15"/>
  <c r="D3038" i="15"/>
  <c r="D3039" i="15"/>
  <c r="D3040" i="15"/>
  <c r="D3041" i="15"/>
  <c r="D3042" i="15"/>
  <c r="D3043" i="15"/>
  <c r="D3044" i="15"/>
  <c r="D3045" i="15"/>
  <c r="D3046" i="15"/>
  <c r="D3047" i="15"/>
  <c r="D3048" i="15"/>
  <c r="D3049" i="15"/>
  <c r="D3050" i="15"/>
  <c r="D3051" i="15"/>
  <c r="D3052" i="15"/>
  <c r="D3053" i="15"/>
  <c r="D3054" i="15"/>
  <c r="D3055" i="15"/>
  <c r="D3056" i="15"/>
  <c r="D3057" i="15"/>
  <c r="D3058" i="15"/>
  <c r="D3059" i="15"/>
  <c r="D3060" i="15"/>
  <c r="D3061" i="15"/>
  <c r="D3062" i="15"/>
  <c r="D3063" i="15"/>
  <c r="D3064" i="15"/>
  <c r="D3065" i="15"/>
  <c r="D3066" i="15"/>
  <c r="D3067" i="15"/>
  <c r="D3068" i="15"/>
  <c r="D3069" i="15"/>
  <c r="D3070" i="15"/>
  <c r="D3071" i="15"/>
  <c r="D3072" i="15"/>
  <c r="D3073" i="15"/>
  <c r="D3074" i="15"/>
  <c r="D3075" i="15"/>
  <c r="D3076" i="15"/>
  <c r="D3077" i="15"/>
  <c r="D3078" i="15"/>
  <c r="D3079" i="15"/>
  <c r="D3080" i="15"/>
  <c r="D3081" i="15"/>
  <c r="D3082" i="15"/>
  <c r="D3083" i="15"/>
  <c r="D3084" i="15"/>
  <c r="D3085" i="15"/>
  <c r="D3086" i="15"/>
  <c r="D3087" i="15"/>
  <c r="D3088" i="15"/>
  <c r="D3089" i="15"/>
  <c r="D3090" i="15"/>
  <c r="D3091" i="15"/>
  <c r="D3092" i="15"/>
  <c r="D3093" i="15"/>
  <c r="D3094" i="15"/>
  <c r="D3095" i="15"/>
  <c r="D3096" i="15"/>
  <c r="D3097" i="15"/>
  <c r="D3098" i="15"/>
  <c r="D3099" i="15"/>
  <c r="D3100" i="15"/>
  <c r="D3101" i="15"/>
  <c r="D3102" i="15"/>
  <c r="D3103" i="15"/>
  <c r="D3104" i="15"/>
  <c r="D3105" i="15"/>
  <c r="D3106" i="15"/>
  <c r="D3107" i="15"/>
  <c r="D3108" i="15"/>
  <c r="D3109" i="15"/>
  <c r="D3110" i="15"/>
  <c r="D3111" i="15"/>
  <c r="D3112" i="15"/>
  <c r="D3113" i="15"/>
  <c r="D3114" i="15"/>
  <c r="D3115" i="15"/>
  <c r="D3116" i="15"/>
  <c r="D3117" i="15"/>
  <c r="D3118" i="15"/>
  <c r="D3119" i="15"/>
  <c r="D3120" i="15"/>
  <c r="D3121" i="15"/>
  <c r="D3122" i="15"/>
  <c r="D3123" i="15"/>
  <c r="D3124" i="15"/>
  <c r="D3125" i="15"/>
  <c r="D3126" i="15"/>
  <c r="D3127" i="15"/>
  <c r="D3128" i="15"/>
  <c r="D3129" i="15"/>
  <c r="D3130" i="15"/>
  <c r="D3131" i="15"/>
  <c r="D3132" i="15"/>
  <c r="D3133" i="15"/>
  <c r="D3134" i="15"/>
  <c r="D3135" i="15"/>
  <c r="D3136" i="15"/>
  <c r="D3137" i="15"/>
  <c r="D3138" i="15"/>
  <c r="D3139" i="15"/>
  <c r="D3140" i="15"/>
  <c r="D3141" i="15"/>
  <c r="D3142" i="15"/>
  <c r="D3143" i="15"/>
  <c r="D3144" i="15"/>
  <c r="D3145" i="15"/>
  <c r="D3146" i="15"/>
  <c r="D3147" i="15"/>
  <c r="D3148" i="15"/>
  <c r="D3149" i="15"/>
  <c r="D3150" i="15"/>
  <c r="D3151" i="15"/>
  <c r="D3152" i="15"/>
  <c r="D3153" i="15"/>
  <c r="D3154" i="15"/>
  <c r="D3155" i="15"/>
  <c r="D3156" i="15"/>
  <c r="D3157" i="15"/>
  <c r="D3158" i="15"/>
  <c r="D3159" i="15"/>
  <c r="D3160" i="15"/>
  <c r="D3161" i="15"/>
  <c r="D3162" i="15"/>
  <c r="D3163" i="15"/>
  <c r="D3164" i="15"/>
  <c r="D3165" i="15"/>
  <c r="D3166" i="15"/>
  <c r="D3167" i="15"/>
  <c r="D3168" i="15"/>
  <c r="D3169" i="15"/>
  <c r="D3170" i="15"/>
  <c r="D3171" i="15"/>
  <c r="D3172" i="15"/>
  <c r="D3173" i="15"/>
  <c r="D3174" i="15"/>
  <c r="D3175" i="15"/>
  <c r="D3176" i="15"/>
  <c r="D3177" i="15"/>
  <c r="D3178" i="15"/>
  <c r="D3179" i="15"/>
  <c r="D3180" i="15"/>
  <c r="D3181" i="15"/>
  <c r="D3182" i="15"/>
  <c r="D3183" i="15"/>
  <c r="D3184" i="15"/>
  <c r="D3185" i="15"/>
  <c r="D3186" i="15"/>
  <c r="D3187" i="15"/>
  <c r="D3188" i="15"/>
  <c r="D3189" i="15"/>
  <c r="D3190" i="15"/>
  <c r="D3191" i="15"/>
  <c r="D3192" i="15"/>
  <c r="D3193" i="15"/>
  <c r="D3194" i="15"/>
  <c r="D3195" i="15"/>
  <c r="D3196" i="15"/>
  <c r="D3197" i="15"/>
  <c r="D3198" i="15"/>
  <c r="D3199" i="15"/>
  <c r="D3200" i="15"/>
  <c r="D3201" i="15"/>
  <c r="D3202" i="15"/>
  <c r="D3203" i="15"/>
  <c r="D3204" i="15"/>
  <c r="D3205" i="15"/>
  <c r="D3206" i="15"/>
  <c r="D3207" i="15"/>
  <c r="D3208" i="15"/>
  <c r="D3209" i="15"/>
  <c r="D3210" i="15"/>
  <c r="D3211" i="15"/>
  <c r="D3212" i="15"/>
  <c r="D3213" i="15"/>
  <c r="D3214" i="15"/>
  <c r="D3215" i="15"/>
  <c r="D3216" i="15"/>
  <c r="D3217" i="15"/>
  <c r="D3218" i="15"/>
  <c r="D3219" i="15"/>
  <c r="D3220" i="15"/>
  <c r="D3221" i="15"/>
  <c r="D3222" i="15"/>
  <c r="D3223" i="15"/>
  <c r="D3224" i="15"/>
  <c r="D3225" i="15"/>
  <c r="D3226" i="15"/>
  <c r="D3227" i="15"/>
  <c r="D3228" i="15"/>
  <c r="D3229" i="15"/>
  <c r="D3230" i="15"/>
  <c r="D3231" i="15"/>
  <c r="D3232" i="15"/>
  <c r="D3233" i="15"/>
  <c r="D3234" i="15"/>
  <c r="D3235" i="15"/>
  <c r="D3236" i="15"/>
  <c r="D3237" i="15"/>
  <c r="D3238" i="15"/>
  <c r="D3239" i="15"/>
  <c r="D3240" i="15"/>
  <c r="D3241" i="15"/>
  <c r="D3242" i="15"/>
  <c r="D3243" i="15"/>
  <c r="D3244" i="15"/>
  <c r="D3245" i="15"/>
  <c r="D3246" i="15"/>
  <c r="D3247" i="15"/>
  <c r="D3248" i="15"/>
  <c r="D3249" i="15"/>
  <c r="D3250" i="15"/>
  <c r="D3251" i="15"/>
  <c r="D3252" i="15"/>
  <c r="D3253" i="15"/>
  <c r="D3254" i="15"/>
  <c r="D3255" i="15"/>
  <c r="D3256" i="15"/>
  <c r="D3257" i="15"/>
  <c r="D3258" i="15"/>
  <c r="D3259" i="15"/>
  <c r="D3260" i="15"/>
  <c r="D3261" i="15"/>
  <c r="D3262" i="15"/>
  <c r="D3263" i="15"/>
  <c r="D3264" i="15"/>
  <c r="D3265" i="15"/>
  <c r="D3266" i="15"/>
  <c r="D3267" i="15"/>
  <c r="D3268" i="15"/>
  <c r="D3269" i="15"/>
  <c r="D3270" i="15"/>
  <c r="D3271" i="15"/>
  <c r="D3272" i="15"/>
  <c r="D3273" i="15"/>
  <c r="D3274" i="15"/>
  <c r="D3275" i="15"/>
  <c r="D3276" i="15"/>
  <c r="D3277" i="15"/>
  <c r="D3278" i="15"/>
  <c r="D3279" i="15"/>
  <c r="D3280" i="15"/>
  <c r="D3281" i="15"/>
  <c r="D3282" i="15"/>
  <c r="D3283" i="15"/>
  <c r="D3284" i="15"/>
  <c r="D3285" i="15"/>
  <c r="D3286" i="15"/>
  <c r="D3287" i="15"/>
  <c r="D3288" i="15"/>
  <c r="D3289" i="15"/>
  <c r="D3290" i="15"/>
  <c r="D3291" i="15"/>
  <c r="D3292" i="15"/>
  <c r="D3293" i="15"/>
  <c r="D3294" i="15"/>
  <c r="D3295" i="15"/>
  <c r="D3296" i="15"/>
  <c r="D3297" i="15"/>
  <c r="D3298" i="15"/>
  <c r="D3299" i="15"/>
  <c r="D3300" i="15"/>
  <c r="D3301" i="15"/>
  <c r="D3302" i="15"/>
  <c r="D3303" i="15"/>
  <c r="D3304" i="15"/>
  <c r="D3305" i="15"/>
  <c r="D3306" i="15"/>
  <c r="D3307" i="15"/>
  <c r="D3308" i="15"/>
  <c r="D3309" i="15"/>
  <c r="D3310" i="15"/>
  <c r="D3311" i="15"/>
  <c r="D3312" i="15"/>
  <c r="D3313" i="15"/>
  <c r="D3314" i="15"/>
  <c r="D3315" i="15"/>
  <c r="D3316" i="15"/>
  <c r="D3317" i="15"/>
  <c r="D3318" i="15"/>
  <c r="D3319" i="15"/>
  <c r="D3320" i="15"/>
  <c r="D3321" i="15"/>
  <c r="D3322" i="15"/>
  <c r="D3323" i="15"/>
  <c r="D3324" i="15"/>
  <c r="D3325" i="15"/>
  <c r="D3326" i="15"/>
  <c r="D3327" i="15"/>
  <c r="D3328" i="15"/>
  <c r="D3329" i="15"/>
  <c r="D3330" i="15"/>
  <c r="D3331" i="15"/>
  <c r="D3332" i="15"/>
  <c r="D3333" i="15"/>
  <c r="D3334" i="15"/>
  <c r="D3335" i="15"/>
  <c r="D3336" i="15"/>
  <c r="D3337" i="15"/>
  <c r="D3338" i="15"/>
  <c r="D3339" i="15"/>
  <c r="D3340" i="15"/>
  <c r="D3341" i="15"/>
  <c r="D3342" i="15"/>
  <c r="D3343" i="15"/>
  <c r="D3344" i="15"/>
  <c r="D3345" i="15"/>
  <c r="D3346" i="15"/>
  <c r="D3347" i="15"/>
  <c r="D3348" i="15"/>
  <c r="D3349" i="15"/>
  <c r="D3350" i="15"/>
  <c r="D3351" i="15"/>
  <c r="D3352" i="15"/>
  <c r="D3353" i="15"/>
  <c r="D3354" i="15"/>
  <c r="D3355" i="15"/>
  <c r="D3356" i="15"/>
  <c r="D3357" i="15"/>
  <c r="D3358" i="15"/>
  <c r="D3359" i="15"/>
  <c r="D3360" i="15"/>
  <c r="D3361" i="15"/>
  <c r="D3362" i="15"/>
  <c r="D3363" i="15"/>
  <c r="D3364" i="15"/>
  <c r="D3365" i="15"/>
  <c r="D3366" i="15"/>
  <c r="D3367" i="15"/>
  <c r="D3368" i="15"/>
  <c r="D3369" i="15"/>
  <c r="D3370" i="15"/>
  <c r="D3371" i="15"/>
  <c r="D3372" i="15"/>
  <c r="D3373" i="15"/>
  <c r="D3374" i="15"/>
  <c r="D3375" i="15"/>
  <c r="D3376" i="15"/>
  <c r="D3377" i="15"/>
  <c r="C38" i="16"/>
  <c r="V1349" i="13"/>
  <c r="V1350" i="13"/>
  <c r="V1351" i="13"/>
  <c r="V1352" i="13"/>
  <c r="V1353" i="13"/>
  <c r="V1354" i="13"/>
  <c r="V1355" i="13"/>
  <c r="V1356" i="13"/>
  <c r="V1357" i="13"/>
  <c r="V1358" i="13"/>
  <c r="V1359" i="13"/>
  <c r="V1360" i="13"/>
  <c r="V1361" i="13"/>
  <c r="V1362" i="13"/>
  <c r="V1363" i="13"/>
  <c r="V1364" i="13"/>
  <c r="V1365" i="13"/>
  <c r="V1366" i="13"/>
  <c r="V1367" i="13"/>
  <c r="V1368" i="13"/>
  <c r="V1369" i="13"/>
  <c r="V1370" i="13"/>
  <c r="V1371" i="13"/>
  <c r="V1372" i="13"/>
  <c r="V1373" i="13"/>
  <c r="V1374" i="13"/>
  <c r="V1375" i="13"/>
  <c r="V1376" i="13"/>
  <c r="V1377" i="13"/>
  <c r="V1378" i="13"/>
  <c r="V1379" i="13"/>
  <c r="V1380" i="13"/>
  <c r="V1381" i="13"/>
  <c r="V1382" i="13"/>
  <c r="V1383" i="13"/>
  <c r="V1384" i="13"/>
  <c r="V1385" i="13"/>
  <c r="V1386" i="13"/>
  <c r="V1387" i="13"/>
  <c r="V1388" i="13"/>
  <c r="V1389" i="13"/>
  <c r="V1390" i="13"/>
  <c r="V1391" i="13"/>
  <c r="V1392" i="13"/>
  <c r="V1393" i="13"/>
  <c r="V1394" i="13"/>
  <c r="V1395" i="13"/>
  <c r="V1396" i="13"/>
  <c r="V1397" i="13"/>
  <c r="V1398" i="13"/>
  <c r="V1399" i="13"/>
  <c r="V1400" i="13"/>
  <c r="V1401" i="13"/>
  <c r="V1402" i="13"/>
  <c r="V1403" i="13"/>
  <c r="V1404" i="13"/>
  <c r="V1405" i="13"/>
  <c r="V1406" i="13"/>
  <c r="V1407" i="13"/>
  <c r="V1408" i="13"/>
  <c r="V1409" i="13"/>
  <c r="V1410" i="13"/>
  <c r="V1411" i="13"/>
  <c r="V1412" i="13"/>
  <c r="V1413" i="13"/>
  <c r="V1414" i="13"/>
  <c r="V1415" i="13"/>
  <c r="V1416" i="13"/>
  <c r="V1417" i="13"/>
  <c r="V1418" i="13"/>
  <c r="V1419" i="13"/>
  <c r="V1420" i="13"/>
  <c r="V1421" i="13"/>
  <c r="V1422" i="13"/>
  <c r="V1423" i="13"/>
  <c r="V1424" i="13"/>
  <c r="V1425" i="13"/>
  <c r="V1426" i="13"/>
  <c r="V1427" i="13"/>
  <c r="V1428" i="13"/>
  <c r="V1429" i="13"/>
  <c r="V1430" i="13"/>
  <c r="V1431" i="13"/>
  <c r="V1432" i="13"/>
  <c r="V1433" i="13"/>
  <c r="V1434" i="13"/>
  <c r="V1435" i="13"/>
  <c r="V1436" i="13"/>
  <c r="V1437" i="13"/>
  <c r="V1438" i="13"/>
  <c r="V1439" i="13"/>
  <c r="V1440" i="13"/>
  <c r="V1441" i="13"/>
  <c r="V1442" i="13"/>
  <c r="V1443" i="13"/>
  <c r="V1444" i="13"/>
  <c r="V1445" i="13"/>
  <c r="V1446" i="13"/>
  <c r="V1447" i="13"/>
  <c r="V1448" i="13"/>
  <c r="V1449" i="13"/>
  <c r="V1450" i="13"/>
  <c r="V1451" i="13"/>
  <c r="V1452" i="13"/>
  <c r="V1453" i="13"/>
  <c r="V1454" i="13"/>
  <c r="V1455" i="13"/>
  <c r="V1456" i="13"/>
  <c r="V1457" i="13"/>
  <c r="V1458" i="13"/>
  <c r="V1459" i="13"/>
  <c r="V1460" i="13"/>
  <c r="V1461" i="13"/>
  <c r="V1462" i="13"/>
  <c r="V1463" i="13"/>
  <c r="V1464" i="13"/>
  <c r="V1465" i="13"/>
  <c r="V1466" i="13"/>
  <c r="V1467" i="13"/>
  <c r="V1468" i="13"/>
  <c r="V1469" i="13"/>
  <c r="V1470" i="13"/>
  <c r="V1471" i="13"/>
  <c r="V1472" i="13"/>
  <c r="V1473" i="13"/>
  <c r="V1474" i="13"/>
  <c r="V1475" i="13"/>
  <c r="V1476" i="13"/>
  <c r="V1477" i="13"/>
  <c r="V1478" i="13"/>
  <c r="V1479" i="13"/>
  <c r="V1480" i="13"/>
  <c r="V1481" i="13"/>
  <c r="V1482" i="13"/>
  <c r="V1483" i="13"/>
  <c r="V1484" i="13"/>
  <c r="V1485" i="13"/>
  <c r="V1486" i="13"/>
  <c r="V1487" i="13"/>
  <c r="V1488" i="13"/>
  <c r="V1489" i="13"/>
  <c r="V1490" i="13"/>
  <c r="V1491" i="13"/>
  <c r="V1492" i="13"/>
  <c r="V1493" i="13"/>
  <c r="V1494" i="13"/>
  <c r="V1495" i="13"/>
  <c r="V1496" i="13"/>
  <c r="V1497" i="13"/>
  <c r="V1498" i="13"/>
  <c r="V1499" i="13"/>
  <c r="V1500" i="13"/>
  <c r="V1501" i="13"/>
  <c r="V1502" i="13"/>
  <c r="V1503" i="13"/>
  <c r="V1504" i="13"/>
  <c r="V1505" i="13"/>
  <c r="V1506" i="13"/>
  <c r="V1507" i="13"/>
  <c r="V1508" i="13"/>
  <c r="V1509" i="13"/>
  <c r="V1510" i="13"/>
  <c r="V1511" i="13"/>
  <c r="V1512" i="13"/>
  <c r="V1513" i="13"/>
  <c r="V1514" i="13"/>
  <c r="V1515" i="13"/>
  <c r="V1516" i="13"/>
  <c r="V1517" i="13"/>
  <c r="V1518" i="13"/>
  <c r="V1519" i="13"/>
  <c r="V1520" i="13"/>
  <c r="V1521" i="13"/>
  <c r="V1522" i="13"/>
  <c r="V1523" i="13"/>
  <c r="V1524" i="13"/>
  <c r="V1525" i="13"/>
  <c r="V1526" i="13"/>
  <c r="V1527" i="13"/>
  <c r="V1528" i="13"/>
  <c r="V1529" i="13"/>
  <c r="V1530" i="13"/>
  <c r="V1531" i="13"/>
  <c r="V1532" i="13"/>
  <c r="V1533" i="13"/>
  <c r="V1534" i="13"/>
  <c r="V1535" i="13"/>
  <c r="V1536" i="13"/>
  <c r="V1537" i="13"/>
  <c r="V1538" i="13"/>
  <c r="V1539" i="13"/>
  <c r="V1540" i="13"/>
  <c r="V1541" i="13"/>
  <c r="V1542" i="13"/>
  <c r="V1543" i="13"/>
  <c r="V1544" i="13"/>
  <c r="V1545" i="13"/>
  <c r="V1546" i="13"/>
  <c r="V1547" i="13"/>
  <c r="V1548" i="13"/>
  <c r="V1549" i="13"/>
  <c r="V1550" i="13"/>
  <c r="V1551" i="13"/>
  <c r="V1552" i="13"/>
  <c r="V1553" i="13"/>
  <c r="V1554" i="13"/>
  <c r="V1555" i="13"/>
  <c r="V1556" i="13"/>
  <c r="V1557" i="13"/>
  <c r="V1558" i="13"/>
  <c r="V1559" i="13"/>
  <c r="V1560" i="13"/>
  <c r="V1561" i="13"/>
  <c r="V1562" i="13"/>
  <c r="V1563" i="13"/>
  <c r="V1564" i="13"/>
  <c r="V1565" i="13"/>
  <c r="V1566" i="13"/>
  <c r="V1567" i="13"/>
  <c r="V1568" i="13"/>
  <c r="V1569" i="13"/>
  <c r="V1570" i="13"/>
  <c r="V1571" i="13"/>
  <c r="V1572" i="13"/>
  <c r="V1573" i="13"/>
  <c r="V1574" i="13"/>
  <c r="V1575" i="13"/>
  <c r="V1576" i="13"/>
  <c r="V1577" i="13"/>
  <c r="V1578" i="13"/>
  <c r="V1579" i="13"/>
  <c r="V1580" i="13"/>
  <c r="V1581" i="13"/>
  <c r="V1582" i="13"/>
  <c r="V1583" i="13"/>
  <c r="V1584" i="13"/>
  <c r="V1585" i="13"/>
  <c r="V1586" i="13"/>
  <c r="V1587" i="13"/>
  <c r="V1588" i="13"/>
  <c r="V1589" i="13"/>
  <c r="V1590" i="13"/>
  <c r="V1591" i="13"/>
  <c r="V1592" i="13"/>
  <c r="V1593" i="13"/>
  <c r="V1594" i="13"/>
  <c r="V1595" i="13"/>
  <c r="V1596" i="13"/>
  <c r="V1597" i="13"/>
  <c r="V1598" i="13"/>
  <c r="V1599" i="13"/>
  <c r="V1600" i="13"/>
  <c r="V1601" i="13"/>
  <c r="V1602" i="13"/>
  <c r="V1603" i="13"/>
  <c r="V1604" i="13"/>
  <c r="V1605" i="13"/>
  <c r="V1606" i="13"/>
  <c r="V1607" i="13"/>
  <c r="V1608" i="13"/>
  <c r="V1609" i="13"/>
  <c r="V1610" i="13"/>
  <c r="V1611" i="13"/>
  <c r="V1612" i="13"/>
  <c r="V1613" i="13"/>
  <c r="V1614" i="13"/>
  <c r="V1615" i="13"/>
  <c r="V1616" i="13"/>
  <c r="V1617" i="13"/>
  <c r="V1618" i="13"/>
  <c r="V1619" i="13"/>
  <c r="V1620" i="13"/>
  <c r="V1621" i="13"/>
  <c r="V1622" i="13"/>
  <c r="V1623" i="13"/>
  <c r="V1624" i="13"/>
  <c r="V1625" i="13"/>
  <c r="V1626" i="13"/>
  <c r="V1627" i="13"/>
  <c r="V1628" i="13"/>
  <c r="V1629" i="13"/>
  <c r="V1630" i="13"/>
  <c r="V1631" i="13"/>
  <c r="V1632" i="13"/>
  <c r="V1633" i="13"/>
  <c r="V1634" i="13"/>
  <c r="V1635" i="13"/>
  <c r="V1636" i="13"/>
  <c r="V1637" i="13"/>
  <c r="V1638" i="13"/>
  <c r="V1639" i="13"/>
  <c r="V1640" i="13"/>
  <c r="V1641" i="13"/>
  <c r="V1642" i="13"/>
  <c r="V1643" i="13"/>
  <c r="V1644" i="13"/>
  <c r="V1645" i="13"/>
  <c r="V1646" i="13"/>
  <c r="V1647" i="13"/>
  <c r="V1648" i="13"/>
  <c r="V1649" i="13"/>
  <c r="V1650" i="13"/>
  <c r="V1651" i="13"/>
  <c r="V1652" i="13"/>
  <c r="V1653" i="13"/>
  <c r="V1654" i="13"/>
  <c r="V1655" i="13"/>
  <c r="V1656" i="13"/>
  <c r="V1657" i="13"/>
  <c r="V1658" i="13"/>
  <c r="V1659" i="13"/>
  <c r="V1660" i="13"/>
  <c r="V1661" i="13"/>
  <c r="V1662" i="13"/>
  <c r="V1663" i="13"/>
  <c r="V1664" i="13"/>
  <c r="V1665" i="13"/>
  <c r="V1666" i="13"/>
  <c r="V1667" i="13"/>
  <c r="V1668" i="13"/>
  <c r="V1669" i="13"/>
  <c r="V1670" i="13"/>
  <c r="V1671" i="13"/>
  <c r="V1672" i="13"/>
  <c r="V1673" i="13"/>
  <c r="V1674" i="13"/>
  <c r="V1675" i="13"/>
  <c r="V1676" i="13"/>
  <c r="V1677" i="13"/>
  <c r="V1678" i="13"/>
  <c r="V1679" i="13"/>
  <c r="V1680" i="13"/>
  <c r="V1681" i="13"/>
  <c r="V1682" i="13"/>
  <c r="V1683" i="13"/>
  <c r="V1684" i="13"/>
  <c r="V1685" i="13"/>
  <c r="V1686" i="13"/>
  <c r="V1687" i="13"/>
  <c r="V1688" i="13"/>
  <c r="V1689" i="13"/>
  <c r="V1690" i="13"/>
  <c r="V1691" i="13"/>
  <c r="V1692" i="13"/>
  <c r="V1693" i="13"/>
  <c r="V1694" i="13"/>
  <c r="V1695" i="13"/>
  <c r="V1696" i="13"/>
  <c r="V1697" i="13"/>
  <c r="V1698" i="13"/>
  <c r="V1699" i="13"/>
  <c r="V1700" i="13"/>
  <c r="V1701" i="13"/>
  <c r="V1702" i="13"/>
  <c r="V1703" i="13"/>
  <c r="V1704" i="13"/>
  <c r="V1705" i="13"/>
  <c r="V1706" i="13"/>
  <c r="V1707" i="13"/>
  <c r="V1708" i="13"/>
  <c r="V1709" i="13"/>
  <c r="V1710" i="13"/>
  <c r="V1711" i="13"/>
  <c r="V1712" i="13"/>
  <c r="V1713" i="13"/>
  <c r="V1714" i="13"/>
  <c r="V1715" i="13"/>
  <c r="V1716" i="13"/>
  <c r="V1717" i="13"/>
  <c r="V1718" i="13"/>
  <c r="V1719" i="13"/>
  <c r="V1720" i="13"/>
  <c r="V1721" i="13"/>
  <c r="V1722" i="13"/>
  <c r="V1723" i="13"/>
  <c r="V1724" i="13"/>
  <c r="V1725" i="13"/>
  <c r="V1726" i="13"/>
  <c r="V1727" i="13"/>
  <c r="V1728" i="13"/>
  <c r="V1729" i="13"/>
  <c r="V1730" i="13"/>
  <c r="V1731" i="13"/>
  <c r="V1732" i="13"/>
  <c r="V1733" i="13"/>
  <c r="V1734" i="13"/>
  <c r="V1735" i="13"/>
  <c r="V1736" i="13"/>
  <c r="V1737" i="13"/>
  <c r="V1738" i="13"/>
  <c r="V1739" i="13"/>
  <c r="V1740" i="13"/>
  <c r="V1741" i="13"/>
  <c r="V1742" i="13"/>
  <c r="V1743" i="13"/>
  <c r="V1744" i="13"/>
  <c r="V1745" i="13"/>
  <c r="V1746" i="13"/>
  <c r="V1747" i="13"/>
  <c r="V1748" i="13"/>
  <c r="V1749" i="13"/>
  <c r="V1750" i="13"/>
  <c r="V1751" i="13"/>
  <c r="V1752" i="13"/>
  <c r="V1753" i="13"/>
  <c r="V1754" i="13"/>
  <c r="V1755" i="13"/>
  <c r="V1756" i="13"/>
  <c r="V1757" i="13"/>
  <c r="V1758" i="13"/>
  <c r="V1759" i="13"/>
  <c r="V1760" i="13"/>
  <c r="V1761" i="13"/>
  <c r="V1762" i="13"/>
  <c r="V1763" i="13"/>
  <c r="V1764" i="13"/>
  <c r="V1765" i="13"/>
  <c r="V1766" i="13"/>
  <c r="V1767" i="13"/>
  <c r="V1768" i="13"/>
  <c r="V1769" i="13"/>
  <c r="V1770" i="13"/>
  <c r="V1771" i="13"/>
  <c r="V1772" i="13"/>
  <c r="V1773" i="13"/>
  <c r="V1774" i="13"/>
  <c r="V1775" i="13"/>
  <c r="V1776" i="13"/>
  <c r="V1777" i="13"/>
  <c r="V1778" i="13"/>
  <c r="V1779" i="13"/>
  <c r="V1780" i="13"/>
  <c r="V1781" i="13"/>
  <c r="V1782" i="13"/>
  <c r="V1783" i="13"/>
  <c r="V1784" i="13"/>
  <c r="V1785" i="13"/>
  <c r="V1786" i="13"/>
  <c r="V1787" i="13"/>
  <c r="V1788" i="13"/>
  <c r="V1789" i="13"/>
  <c r="V1790" i="13"/>
  <c r="V1791" i="13"/>
  <c r="V1792" i="13"/>
  <c r="V1793" i="13"/>
  <c r="V1794" i="13"/>
  <c r="V1795" i="13"/>
  <c r="V1796" i="13"/>
  <c r="V1797" i="13"/>
  <c r="V1798" i="13"/>
  <c r="V1799" i="13"/>
  <c r="V1800" i="13"/>
  <c r="V1801" i="13"/>
  <c r="V1802" i="13"/>
  <c r="V1803" i="13"/>
  <c r="V1804" i="13"/>
  <c r="V1805" i="13"/>
  <c r="V1806" i="13"/>
  <c r="V1807" i="13"/>
  <c r="V1808" i="13"/>
  <c r="V1809" i="13"/>
  <c r="V1810" i="13"/>
  <c r="V1811" i="13"/>
  <c r="V1812" i="13"/>
  <c r="V1813" i="13"/>
  <c r="V1814" i="13"/>
  <c r="V1815" i="13"/>
  <c r="V1816" i="13"/>
  <c r="V1817" i="13"/>
  <c r="V1818" i="13"/>
  <c r="V1819" i="13"/>
  <c r="V1820" i="13"/>
  <c r="V1821" i="13"/>
  <c r="V1822" i="13"/>
  <c r="V1823" i="13"/>
  <c r="V1824" i="13"/>
  <c r="V1825" i="13"/>
  <c r="V1826" i="13"/>
  <c r="V1827" i="13"/>
  <c r="V1828" i="13"/>
  <c r="V1829" i="13"/>
  <c r="V1830" i="13"/>
  <c r="V1831" i="13"/>
  <c r="V1832" i="13"/>
  <c r="V1833" i="13"/>
  <c r="V1834" i="13"/>
  <c r="V1835" i="13"/>
  <c r="V1836" i="13"/>
  <c r="V1837" i="13"/>
  <c r="V1838" i="13"/>
  <c r="V1839" i="13"/>
  <c r="V1840" i="13"/>
  <c r="V1841" i="13"/>
  <c r="V1842" i="13"/>
  <c r="V1843" i="13"/>
  <c r="V1844" i="13"/>
  <c r="V1845" i="13"/>
  <c r="V1846" i="13"/>
  <c r="V1847" i="13"/>
  <c r="V1848" i="13"/>
  <c r="V1849" i="13"/>
  <c r="V1850" i="13"/>
  <c r="V1851" i="13"/>
  <c r="V1852" i="13"/>
  <c r="V1853" i="13"/>
  <c r="V1854" i="13"/>
  <c r="V1855" i="13"/>
  <c r="V1856" i="13"/>
  <c r="V1857" i="13"/>
  <c r="V1858" i="13"/>
  <c r="V1859" i="13"/>
  <c r="V1860" i="13"/>
  <c r="V1861" i="13"/>
  <c r="V1862" i="13"/>
  <c r="V1863" i="13"/>
  <c r="V1864" i="13"/>
  <c r="V1865" i="13"/>
  <c r="V1866" i="13"/>
  <c r="V1867" i="13"/>
  <c r="V1868" i="13"/>
  <c r="V1869" i="13"/>
  <c r="V1870" i="13"/>
  <c r="V1871" i="13"/>
  <c r="V1872" i="13"/>
  <c r="V1873" i="13"/>
  <c r="V1874" i="13"/>
  <c r="V1875" i="13"/>
  <c r="V1876" i="13"/>
  <c r="V1877" i="13"/>
  <c r="V1878" i="13"/>
  <c r="V1879" i="13"/>
  <c r="V1880" i="13"/>
  <c r="V1881" i="13"/>
  <c r="V1882" i="13"/>
  <c r="V1883" i="13"/>
  <c r="V1884" i="13"/>
  <c r="V1885" i="13"/>
  <c r="V1886" i="13"/>
  <c r="V1887" i="13"/>
  <c r="V1888" i="13"/>
  <c r="V1889" i="13"/>
  <c r="V1890" i="13"/>
  <c r="V1891" i="13"/>
  <c r="V1892" i="13"/>
  <c r="V1893" i="13"/>
  <c r="V1894" i="13"/>
  <c r="V1895" i="13"/>
  <c r="V1896" i="13"/>
  <c r="V1897" i="13"/>
  <c r="V1898" i="13"/>
  <c r="V1899" i="13"/>
  <c r="V1900" i="13"/>
  <c r="V1901" i="13"/>
  <c r="V1902" i="13"/>
  <c r="V1903" i="13"/>
  <c r="V1904" i="13"/>
  <c r="V1905" i="13"/>
  <c r="V1906" i="13"/>
  <c r="V1907" i="13"/>
  <c r="V1908" i="13"/>
  <c r="V1909" i="13"/>
  <c r="V1910" i="13"/>
  <c r="V1911" i="13"/>
  <c r="V1912" i="13"/>
  <c r="V1913" i="13"/>
  <c r="V1914" i="13"/>
  <c r="V1915" i="13"/>
  <c r="V1916" i="13"/>
  <c r="V1917" i="13"/>
  <c r="V1918" i="13"/>
  <c r="V1919" i="13"/>
  <c r="V1920" i="13"/>
  <c r="V1921" i="13"/>
  <c r="V1922" i="13"/>
  <c r="V1923" i="13"/>
  <c r="V1924" i="13"/>
  <c r="V1925" i="13"/>
  <c r="V1926" i="13"/>
  <c r="V1927" i="13"/>
  <c r="V1928" i="13"/>
  <c r="V1929" i="13"/>
  <c r="V1930" i="13"/>
  <c r="V1931" i="13"/>
  <c r="V1932" i="13"/>
  <c r="V1933" i="13"/>
  <c r="V1934" i="13"/>
  <c r="V1935" i="13"/>
  <c r="V1936" i="13"/>
  <c r="V1937" i="13"/>
  <c r="V1938" i="13"/>
  <c r="V1939" i="13"/>
  <c r="V1940" i="13"/>
  <c r="V1941" i="13"/>
  <c r="V1942" i="13"/>
  <c r="V1943" i="13"/>
  <c r="V1944" i="13"/>
  <c r="V1945" i="13"/>
  <c r="V1946" i="13"/>
  <c r="V1947" i="13"/>
  <c r="V1948" i="13"/>
  <c r="V1949" i="13"/>
  <c r="V1950" i="13"/>
  <c r="V1951" i="13"/>
  <c r="V1952" i="13"/>
  <c r="V1953" i="13"/>
  <c r="V1954" i="13"/>
  <c r="V1955" i="13"/>
  <c r="V1956" i="13"/>
  <c r="V1957" i="13"/>
  <c r="V1958" i="13"/>
  <c r="V1959" i="13"/>
  <c r="V1960" i="13"/>
  <c r="V1961" i="13"/>
  <c r="V1962" i="13"/>
  <c r="V1963" i="13"/>
  <c r="V1964" i="13"/>
  <c r="V1965" i="13"/>
  <c r="V1966" i="13"/>
  <c r="V1967" i="13"/>
  <c r="V1968" i="13"/>
  <c r="V1969" i="13"/>
  <c r="V1970" i="13"/>
  <c r="V1971" i="13"/>
  <c r="V1972" i="13"/>
  <c r="V1973" i="13"/>
  <c r="V1974" i="13"/>
  <c r="V1975" i="13"/>
  <c r="V1976" i="13"/>
  <c r="V1977" i="13"/>
  <c r="V1978" i="13"/>
  <c r="V1979" i="13"/>
  <c r="V1980" i="13"/>
  <c r="V1981" i="13"/>
  <c r="V1982" i="13"/>
  <c r="V1983" i="13"/>
  <c r="V1984" i="13"/>
  <c r="V1985" i="13"/>
  <c r="V1986" i="13"/>
  <c r="V1987" i="13"/>
  <c r="V1988" i="13"/>
  <c r="V1989" i="13"/>
  <c r="V1990" i="13"/>
  <c r="V1991" i="13"/>
  <c r="V1992" i="13"/>
  <c r="V1993" i="13"/>
  <c r="V1994" i="13"/>
  <c r="V1995" i="13"/>
  <c r="V1996" i="13"/>
  <c r="V1997" i="13"/>
  <c r="V1998" i="13"/>
  <c r="V1999" i="13"/>
  <c r="V2000" i="13"/>
  <c r="V2001" i="13"/>
  <c r="V2002" i="13"/>
  <c r="V2003" i="13"/>
  <c r="V2004" i="13"/>
  <c r="V2005" i="13"/>
  <c r="V2006" i="13"/>
  <c r="V2007" i="13"/>
  <c r="V2008" i="13"/>
  <c r="V2009" i="13"/>
  <c r="V2010" i="13"/>
  <c r="V2011" i="13"/>
  <c r="V2012" i="13"/>
  <c r="V2013" i="13"/>
  <c r="V2014" i="13"/>
  <c r="V2015" i="13"/>
  <c r="V2016" i="13"/>
  <c r="V2017" i="13"/>
  <c r="V2018" i="13"/>
  <c r="V2019" i="13"/>
  <c r="V2020" i="13"/>
  <c r="V2021" i="13"/>
  <c r="V2022" i="13"/>
  <c r="V2023" i="13"/>
  <c r="V2024" i="13"/>
  <c r="V2025" i="13"/>
  <c r="V2026" i="13"/>
  <c r="V2027" i="13"/>
  <c r="V2028" i="13"/>
  <c r="V2029" i="13"/>
  <c r="V2030" i="13"/>
  <c r="V2031" i="13"/>
  <c r="V2032" i="13"/>
  <c r="V2033" i="13"/>
  <c r="V2034" i="13"/>
  <c r="V2035" i="13"/>
  <c r="V2036" i="13"/>
  <c r="V2037" i="13"/>
  <c r="V2038" i="13"/>
  <c r="V2039" i="13"/>
  <c r="V2040" i="13"/>
  <c r="V2041" i="13"/>
  <c r="V2042" i="13"/>
  <c r="V2043" i="13"/>
  <c r="V2044" i="13"/>
  <c r="V2045" i="13"/>
  <c r="V2046" i="13"/>
  <c r="V2047" i="13"/>
  <c r="V2048" i="13"/>
  <c r="V2049" i="13"/>
  <c r="V2050" i="13"/>
  <c r="V2051" i="13"/>
  <c r="V2052" i="13"/>
  <c r="V2053" i="13"/>
  <c r="V2054" i="13"/>
  <c r="V2055" i="13"/>
  <c r="V2056" i="13"/>
  <c r="V2057" i="13"/>
  <c r="V2058" i="13"/>
  <c r="V2059" i="13"/>
  <c r="V2060" i="13"/>
  <c r="V2061" i="13"/>
  <c r="V2062" i="13"/>
  <c r="V2063" i="13"/>
  <c r="V2064" i="13"/>
  <c r="V2065" i="13"/>
  <c r="V2066" i="13"/>
  <c r="V2067" i="13"/>
  <c r="V2068" i="13"/>
  <c r="V2069" i="13"/>
  <c r="V2070" i="13"/>
  <c r="V2071" i="13"/>
  <c r="V2072" i="13"/>
  <c r="V2073" i="13"/>
  <c r="V2074" i="13"/>
  <c r="V2075" i="13"/>
  <c r="V2076" i="13"/>
  <c r="V2077" i="13"/>
  <c r="V2078" i="13"/>
  <c r="V2079" i="13"/>
  <c r="V2080" i="13"/>
  <c r="V2081" i="13"/>
  <c r="V2082" i="13"/>
  <c r="V2083" i="13"/>
  <c r="V2084" i="13"/>
  <c r="V2085" i="13"/>
  <c r="V2086" i="13"/>
  <c r="V2087" i="13"/>
  <c r="V2088" i="13"/>
  <c r="V2089" i="13"/>
  <c r="V2090" i="13"/>
  <c r="V2091" i="13"/>
  <c r="V2092" i="13"/>
  <c r="V2093" i="13"/>
  <c r="V2094" i="13"/>
  <c r="V2095" i="13"/>
  <c r="V2096" i="13"/>
  <c r="V2097" i="13"/>
  <c r="V2098" i="13"/>
  <c r="V2099" i="13"/>
  <c r="V2100" i="13"/>
  <c r="V2101" i="13"/>
  <c r="V2102" i="13"/>
  <c r="V2103" i="13"/>
  <c r="V2104" i="13"/>
  <c r="V2105" i="13"/>
  <c r="V2106" i="13"/>
  <c r="V2107" i="13"/>
  <c r="V2108" i="13"/>
  <c r="V2109" i="13"/>
  <c r="V2110" i="13"/>
  <c r="V2111" i="13"/>
  <c r="V2112" i="13"/>
  <c r="V2113" i="13"/>
  <c r="V2114" i="13"/>
  <c r="V2115" i="13"/>
  <c r="V2116" i="13"/>
  <c r="V2117" i="13"/>
  <c r="V2118" i="13"/>
  <c r="V2119" i="13"/>
  <c r="V2120" i="13"/>
  <c r="V2121" i="13"/>
  <c r="V2122" i="13"/>
  <c r="V2123" i="13"/>
  <c r="V2124" i="13"/>
  <c r="V2125" i="13"/>
  <c r="V2126" i="13"/>
  <c r="V2127" i="13"/>
  <c r="V2128" i="13"/>
  <c r="V2129" i="13"/>
  <c r="V2130" i="13"/>
  <c r="V2131" i="13"/>
  <c r="V2132" i="13"/>
  <c r="V2133" i="13"/>
  <c r="V2134" i="13"/>
  <c r="V2135" i="13"/>
  <c r="V2136" i="13"/>
  <c r="V2137" i="13"/>
  <c r="V2138" i="13"/>
  <c r="V2139" i="13"/>
  <c r="V2140" i="13"/>
  <c r="V2141" i="13"/>
  <c r="V2142" i="13"/>
  <c r="V2143" i="13"/>
  <c r="V2144" i="13"/>
  <c r="V2145" i="13"/>
  <c r="V2146" i="13"/>
  <c r="V2147" i="13"/>
  <c r="V2148" i="13"/>
  <c r="V2149" i="13"/>
  <c r="V2150" i="13"/>
  <c r="V2151" i="13"/>
  <c r="V2152" i="13"/>
  <c r="V2153" i="13"/>
  <c r="V2154" i="13"/>
  <c r="V2155" i="13"/>
  <c r="V2156" i="13"/>
  <c r="V2157" i="13"/>
  <c r="V2158" i="13"/>
  <c r="V2159" i="13"/>
  <c r="V2160" i="13"/>
  <c r="V2161" i="13"/>
  <c r="V2162" i="13"/>
  <c r="V2163" i="13"/>
  <c r="V2164" i="13"/>
  <c r="V2165" i="13"/>
  <c r="V2166" i="13"/>
  <c r="V2167" i="13"/>
  <c r="V2168" i="13"/>
  <c r="V2169" i="13"/>
  <c r="V2170" i="13"/>
  <c r="V2171" i="13"/>
  <c r="V2172" i="13"/>
  <c r="V2173" i="13"/>
  <c r="V2174" i="13"/>
  <c r="V2175" i="13"/>
  <c r="V2176" i="13"/>
  <c r="V2177" i="13"/>
  <c r="V2178" i="13"/>
  <c r="V2179" i="13"/>
  <c r="V2180" i="13"/>
  <c r="V2181" i="13"/>
  <c r="V2182" i="13"/>
  <c r="V2183" i="13"/>
  <c r="V2184" i="13"/>
  <c r="V2185" i="13"/>
  <c r="V2186" i="13"/>
  <c r="V2187" i="13"/>
  <c r="V2188" i="13"/>
  <c r="V2189" i="13"/>
  <c r="V2190" i="13"/>
  <c r="V2191" i="13"/>
  <c r="V2192" i="13"/>
  <c r="V2193" i="13"/>
  <c r="V2194" i="13"/>
  <c r="V2195" i="13"/>
  <c r="V2196" i="13"/>
  <c r="V2197" i="13"/>
  <c r="V2198" i="13"/>
  <c r="V2199" i="13"/>
  <c r="V2200" i="13"/>
  <c r="V2201" i="13"/>
  <c r="V2202" i="13"/>
  <c r="V2203" i="13"/>
  <c r="V2204" i="13"/>
  <c r="V2205" i="13"/>
  <c r="V2206" i="13"/>
  <c r="V2207" i="13"/>
  <c r="V2208" i="13"/>
  <c r="V2209" i="13"/>
  <c r="V2210" i="13"/>
  <c r="V2211" i="13"/>
  <c r="V2212" i="13"/>
  <c r="V2213" i="13"/>
  <c r="V2214" i="13"/>
  <c r="V2215" i="13"/>
  <c r="V2216" i="13"/>
  <c r="V2217" i="13"/>
  <c r="V2218" i="13"/>
  <c r="V2219" i="13"/>
  <c r="V2220" i="13"/>
  <c r="V2221" i="13"/>
  <c r="V2222" i="13"/>
  <c r="V2223" i="13"/>
  <c r="V2224" i="13"/>
  <c r="V2225" i="13"/>
  <c r="V2226" i="13"/>
  <c r="V2227" i="13"/>
  <c r="V2228" i="13"/>
  <c r="V2229" i="13"/>
  <c r="V2230" i="13"/>
  <c r="V2231" i="13"/>
  <c r="V2232" i="13"/>
  <c r="V2233" i="13"/>
  <c r="V2234" i="13"/>
  <c r="V2235" i="13"/>
  <c r="V2236" i="13"/>
  <c r="V2237" i="13"/>
  <c r="V2238" i="13"/>
  <c r="V2239" i="13"/>
  <c r="V2240" i="13"/>
  <c r="V2241" i="13"/>
  <c r="V2242" i="13"/>
  <c r="V2243" i="13"/>
  <c r="V2244" i="13"/>
  <c r="V2245" i="13"/>
  <c r="V2246" i="13"/>
  <c r="V2247" i="13"/>
  <c r="V2248" i="13"/>
  <c r="V2249" i="13"/>
  <c r="V2250" i="13"/>
  <c r="V2251" i="13"/>
  <c r="V2252" i="13"/>
  <c r="V2253" i="13"/>
  <c r="V2254" i="13"/>
  <c r="V2255" i="13"/>
  <c r="V2256" i="13"/>
  <c r="V2257" i="13"/>
  <c r="V2258" i="13"/>
  <c r="V2259" i="13"/>
  <c r="V2260" i="13"/>
  <c r="V2261" i="13"/>
  <c r="V2262" i="13"/>
  <c r="V2263" i="13"/>
  <c r="V2264" i="13"/>
  <c r="V2265" i="13"/>
  <c r="V2266" i="13"/>
  <c r="V2267" i="13"/>
  <c r="V2268" i="13"/>
  <c r="V2269" i="13"/>
  <c r="V2270" i="13"/>
  <c r="V2271" i="13"/>
  <c r="V2272" i="13"/>
  <c r="V2273" i="13"/>
  <c r="V2274" i="13"/>
  <c r="V2275" i="13"/>
  <c r="V2276" i="13"/>
  <c r="V2277" i="13"/>
  <c r="V2278" i="13"/>
  <c r="V2279" i="13"/>
  <c r="V2280" i="13"/>
  <c r="V2281" i="13"/>
  <c r="V2282" i="13"/>
  <c r="V2283" i="13"/>
  <c r="V2284" i="13"/>
  <c r="V2285" i="13"/>
  <c r="V2286" i="13"/>
  <c r="V2287" i="13"/>
  <c r="V2288" i="13"/>
  <c r="V2289" i="13"/>
  <c r="V2290" i="13"/>
  <c r="V2291" i="13"/>
  <c r="V2292" i="13"/>
  <c r="V2293" i="13"/>
  <c r="V2294" i="13"/>
  <c r="V2295" i="13"/>
  <c r="V2296" i="13"/>
  <c r="V2297" i="13"/>
  <c r="V2298" i="13"/>
  <c r="V2299" i="13"/>
  <c r="V2300" i="13"/>
  <c r="V2301" i="13"/>
  <c r="V2302" i="13"/>
  <c r="V2303" i="13"/>
  <c r="V2304" i="13"/>
  <c r="V2305" i="13"/>
  <c r="V2306" i="13"/>
  <c r="V2307" i="13"/>
  <c r="V2308" i="13"/>
  <c r="V2309" i="13"/>
  <c r="V2310" i="13"/>
  <c r="V2311" i="13"/>
  <c r="V2312" i="13"/>
  <c r="V2313" i="13"/>
  <c r="V2314" i="13"/>
  <c r="V2315" i="13"/>
  <c r="V2316" i="13"/>
  <c r="V2317" i="13"/>
  <c r="V2318" i="13"/>
  <c r="V2319" i="13"/>
  <c r="V2320" i="13"/>
  <c r="V2321" i="13"/>
  <c r="V2322" i="13"/>
  <c r="V2323" i="13"/>
  <c r="V2324" i="13"/>
  <c r="V2325" i="13"/>
  <c r="V2326" i="13"/>
  <c r="V2327" i="13"/>
  <c r="V2328" i="13"/>
  <c r="V2329" i="13"/>
  <c r="V2330" i="13"/>
  <c r="V2331" i="13"/>
  <c r="V2332" i="13"/>
  <c r="V2333" i="13"/>
  <c r="V2334" i="13"/>
  <c r="V2335" i="13"/>
  <c r="V2336" i="13"/>
  <c r="V2337" i="13"/>
  <c r="V2338" i="13"/>
  <c r="V2339" i="13"/>
  <c r="V2340" i="13"/>
  <c r="V2341" i="13"/>
  <c r="V2342" i="13"/>
  <c r="V2343" i="13"/>
  <c r="V2344" i="13"/>
  <c r="V2345" i="13"/>
  <c r="V2346" i="13"/>
  <c r="V2347" i="13"/>
  <c r="V2348" i="13"/>
  <c r="V2349" i="13"/>
  <c r="V2350" i="13"/>
  <c r="V2351" i="13"/>
  <c r="V2352" i="13"/>
  <c r="V2353" i="13"/>
  <c r="V2354" i="13"/>
  <c r="V2355" i="13"/>
  <c r="V2356" i="13"/>
  <c r="V2357" i="13"/>
  <c r="V2358" i="13"/>
  <c r="V2359" i="13"/>
  <c r="V2360" i="13"/>
  <c r="V2361" i="13"/>
  <c r="V2362" i="13"/>
  <c r="V2363" i="13"/>
  <c r="V2364" i="13"/>
  <c r="V2365" i="13"/>
  <c r="V2366" i="13"/>
  <c r="V2367" i="13"/>
  <c r="V2368" i="13"/>
  <c r="V2369" i="13"/>
  <c r="V2370" i="13"/>
  <c r="V2371" i="13"/>
  <c r="V2372" i="13"/>
  <c r="V2373" i="13"/>
  <c r="V2374" i="13"/>
  <c r="V2375" i="13"/>
  <c r="V2376" i="13"/>
  <c r="V2377" i="13"/>
  <c r="V2378" i="13"/>
  <c r="V2379" i="13"/>
  <c r="V2380" i="13"/>
  <c r="V2381" i="13"/>
  <c r="V2382" i="13"/>
  <c r="V2383" i="13"/>
  <c r="V2384" i="13"/>
  <c r="V2385" i="13"/>
  <c r="V2386" i="13"/>
  <c r="V2387" i="13"/>
  <c r="V2388" i="13"/>
  <c r="V2389" i="13"/>
  <c r="V2390" i="13"/>
  <c r="V2391" i="13"/>
  <c r="V2392" i="13"/>
  <c r="V2393" i="13"/>
  <c r="V2394" i="13"/>
  <c r="V2395" i="13"/>
  <c r="V2396" i="13"/>
  <c r="V2397" i="13"/>
  <c r="V2398" i="13"/>
  <c r="V2399" i="13"/>
  <c r="V2400" i="13"/>
  <c r="V2401" i="13"/>
  <c r="V2402" i="13"/>
  <c r="V2403" i="13"/>
  <c r="V2404" i="13"/>
  <c r="V2406" i="13"/>
  <c r="V2407" i="13"/>
  <c r="V2408" i="13"/>
  <c r="V2409" i="13"/>
  <c r="V2410" i="13"/>
  <c r="V2411" i="13"/>
  <c r="V2412" i="13"/>
  <c r="V2413" i="13"/>
  <c r="V2414" i="13"/>
  <c r="V2415" i="13"/>
  <c r="V2416" i="13"/>
  <c r="V2417" i="13"/>
  <c r="V2418" i="13"/>
  <c r="V2419" i="13"/>
  <c r="V2420" i="13"/>
  <c r="V1028" i="13"/>
  <c r="A104" i="15"/>
  <c r="A106" i="15"/>
  <c r="A108" i="15"/>
  <c r="A112" i="15"/>
  <c r="A113" i="15"/>
  <c r="A114" i="15"/>
  <c r="A115" i="15"/>
  <c r="A116" i="15"/>
  <c r="A122" i="15"/>
  <c r="A123" i="15"/>
  <c r="A124" i="15"/>
  <c r="A125" i="15"/>
  <c r="A130" i="15"/>
  <c r="A134" i="15"/>
  <c r="A137" i="15"/>
  <c r="A138" i="15"/>
  <c r="A143" i="15"/>
  <c r="A147" i="15"/>
  <c r="A151" i="15"/>
  <c r="A152" i="15"/>
  <c r="A153" i="15"/>
  <c r="A157" i="15"/>
  <c r="A161" i="15"/>
  <c r="A165" i="15"/>
  <c r="A170" i="15"/>
  <c r="A173" i="15"/>
  <c r="A177" i="15"/>
  <c r="A181" i="15"/>
  <c r="A182" i="15"/>
  <c r="A187" i="15"/>
  <c r="A190" i="15"/>
  <c r="A194" i="15"/>
  <c r="A198" i="15"/>
  <c r="A201" i="15"/>
  <c r="A205" i="15"/>
  <c r="A206" i="15"/>
  <c r="A211" i="15"/>
  <c r="A212" i="15"/>
  <c r="A213" i="15"/>
  <c r="A214" i="15"/>
  <c r="A219" i="15"/>
  <c r="A221" i="15"/>
  <c r="A222" i="15"/>
  <c r="A227" i="15"/>
  <c r="A228" i="15"/>
  <c r="A229" i="15"/>
  <c r="A230" i="15"/>
  <c r="A235" i="15"/>
  <c r="A236" i="15"/>
  <c r="A237" i="15"/>
  <c r="A238" i="15"/>
  <c r="A243" i="15"/>
  <c r="A249" i="15"/>
  <c r="A252" i="15"/>
  <c r="A253" i="15"/>
  <c r="A258" i="15"/>
  <c r="A260" i="15"/>
  <c r="A264" i="15"/>
  <c r="A268" i="15"/>
  <c r="A270" i="15"/>
  <c r="A273" i="15"/>
  <c r="A276" i="15"/>
  <c r="A278" i="15"/>
  <c r="A282" i="15"/>
  <c r="A284" i="15"/>
  <c r="A285" i="15"/>
  <c r="A288" i="15"/>
  <c r="A289" i="15"/>
  <c r="A294" i="15"/>
  <c r="A300" i="15"/>
  <c r="A304" i="15"/>
  <c r="A305" i="15"/>
  <c r="A306" i="15"/>
  <c r="A307" i="15"/>
  <c r="A308" i="15"/>
  <c r="A316" i="15"/>
  <c r="A317" i="15"/>
  <c r="A318" i="15"/>
  <c r="A319" i="15"/>
  <c r="A327" i="15"/>
  <c r="A328" i="15"/>
  <c r="A329" i="15"/>
  <c r="A330" i="15"/>
  <c r="A331" i="15"/>
  <c r="A332" i="15"/>
  <c r="A333" i="15"/>
  <c r="A334" i="15"/>
  <c r="A345" i="15"/>
  <c r="A347" i="15"/>
  <c r="A348" i="15"/>
  <c r="A351" i="15"/>
  <c r="A355" i="15"/>
  <c r="A359" i="15"/>
  <c r="A360" i="15"/>
  <c r="A361" i="15"/>
  <c r="A362" i="15"/>
  <c r="A363" i="15"/>
  <c r="A364" i="15"/>
  <c r="A373" i="15"/>
  <c r="A374" i="15"/>
  <c r="A375" i="15"/>
  <c r="A376" i="15"/>
  <c r="A385" i="15"/>
  <c r="A387" i="15"/>
  <c r="A390" i="15"/>
  <c r="A391" i="15"/>
  <c r="A392" i="15"/>
  <c r="A393" i="15"/>
  <c r="A394" i="15"/>
  <c r="A395" i="15"/>
  <c r="A396" i="15"/>
  <c r="A404" i="15"/>
  <c r="A406" i="15"/>
  <c r="A410" i="15"/>
  <c r="A414" i="15"/>
  <c r="A415" i="15"/>
  <c r="A420" i="15"/>
  <c r="A422" i="15"/>
  <c r="A425" i="15"/>
  <c r="A429" i="15"/>
  <c r="A431" i="15"/>
  <c r="A435" i="15"/>
  <c r="A439" i="15"/>
  <c r="A441" i="15"/>
  <c r="A442" i="15"/>
  <c r="A443" i="15"/>
  <c r="A444" i="15"/>
  <c r="A449" i="15"/>
  <c r="A453" i="15"/>
  <c r="A455" i="15"/>
  <c r="A456" i="15"/>
  <c r="A461" i="15"/>
  <c r="A463" i="15"/>
  <c r="A464" i="15"/>
  <c r="A465" i="15"/>
  <c r="A466" i="15"/>
  <c r="A471" i="15"/>
  <c r="A474" i="15"/>
  <c r="A476" i="15"/>
  <c r="A478" i="15"/>
  <c r="A480" i="15"/>
  <c r="A482" i="15"/>
  <c r="A486" i="15"/>
  <c r="A487" i="15"/>
  <c r="A493" i="15"/>
  <c r="A497" i="15"/>
  <c r="A498" i="15"/>
  <c r="A499" i="15"/>
  <c r="A500" i="15"/>
  <c r="A501" i="15"/>
  <c r="A502" i="15"/>
  <c r="A503" i="15"/>
  <c r="A504" i="15"/>
  <c r="A515" i="15"/>
  <c r="A517" i="15"/>
  <c r="A521" i="15"/>
  <c r="A522" i="15"/>
  <c r="A525" i="15"/>
  <c r="A527" i="15"/>
  <c r="A530" i="15"/>
  <c r="A532" i="15"/>
  <c r="A536" i="15"/>
  <c r="A540" i="15"/>
  <c r="A541" i="15"/>
  <c r="A542" i="15"/>
  <c r="A543" i="15"/>
  <c r="A552" i="15"/>
  <c r="A554" i="15"/>
  <c r="A555" i="15"/>
  <c r="A558" i="15"/>
  <c r="A561" i="15"/>
  <c r="A565" i="15"/>
  <c r="A566" i="15"/>
  <c r="A570" i="15"/>
  <c r="A574" i="15"/>
  <c r="A578" i="15"/>
  <c r="A580" i="15"/>
  <c r="A584" i="15"/>
  <c r="A586" i="15"/>
  <c r="A587" i="15"/>
  <c r="A592" i="15"/>
  <c r="A593" i="15"/>
  <c r="A594" i="15"/>
  <c r="A598" i="15"/>
  <c r="A602" i="15"/>
  <c r="A605" i="15"/>
  <c r="A607" i="15"/>
  <c r="A608" i="15"/>
  <c r="A609" i="15"/>
  <c r="A610" i="15"/>
  <c r="A611" i="15"/>
  <c r="A612" i="15"/>
  <c r="A613" i="15"/>
  <c r="A614" i="15"/>
  <c r="A615" i="15"/>
  <c r="A627" i="15"/>
  <c r="A631" i="15"/>
  <c r="A632" i="15"/>
  <c r="A633" i="15"/>
  <c r="A634" i="15"/>
  <c r="A635" i="15"/>
  <c r="A636" i="15"/>
  <c r="A647" i="15"/>
  <c r="A649" i="15"/>
  <c r="A651" i="15"/>
  <c r="A652" i="15"/>
  <c r="A653" i="15"/>
  <c r="A654" i="15"/>
  <c r="A655" i="15"/>
  <c r="A656" i="15"/>
  <c r="A657" i="15"/>
  <c r="A658" i="15"/>
  <c r="A669" i="15"/>
  <c r="A672" i="15"/>
  <c r="A673" i="15"/>
  <c r="A676" i="15"/>
  <c r="A680" i="15"/>
  <c r="A683" i="15"/>
  <c r="A685" i="15"/>
  <c r="A689" i="15"/>
  <c r="A691" i="15"/>
  <c r="A692" i="15"/>
  <c r="A693" i="15"/>
  <c r="A694" i="15"/>
  <c r="A701" i="15"/>
  <c r="A702" i="15"/>
  <c r="A703" i="15"/>
  <c r="A704" i="15"/>
  <c r="A705" i="15"/>
  <c r="A706" i="15"/>
  <c r="A715" i="15"/>
  <c r="A717" i="15"/>
  <c r="A718" i="15"/>
  <c r="A725" i="15"/>
  <c r="A726" i="15"/>
  <c r="A729" i="15"/>
  <c r="A733" i="15"/>
  <c r="A736" i="15"/>
  <c r="A740" i="15"/>
  <c r="A741" i="15"/>
  <c r="A747" i="15"/>
  <c r="A749" i="15"/>
  <c r="A751" i="15"/>
  <c r="A754" i="15"/>
  <c r="A756" i="15"/>
  <c r="A759" i="15"/>
  <c r="A762" i="15"/>
  <c r="A765" i="15"/>
  <c r="A767" i="15"/>
  <c r="A769" i="15"/>
  <c r="A770" i="15"/>
  <c r="A771" i="15"/>
  <c r="A772" i="15"/>
  <c r="A773" i="15"/>
  <c r="A774" i="15"/>
  <c r="A775" i="15"/>
  <c r="A776" i="15"/>
  <c r="A777" i="15"/>
  <c r="A778" i="15"/>
  <c r="A779" i="15"/>
  <c r="A792" i="15"/>
  <c r="A795" i="15"/>
  <c r="A798" i="15"/>
  <c r="A801" i="15"/>
  <c r="A804" i="15"/>
  <c r="A805" i="15"/>
  <c r="A806" i="15"/>
  <c r="A811" i="15"/>
  <c r="A812" i="15"/>
  <c r="A819" i="15"/>
  <c r="A820" i="15"/>
  <c r="A823" i="15"/>
  <c r="A825" i="15"/>
  <c r="A827" i="15"/>
  <c r="A830" i="15"/>
  <c r="A833" i="15"/>
  <c r="A836" i="15"/>
  <c r="A838" i="15"/>
  <c r="A842" i="15"/>
  <c r="A845" i="15"/>
  <c r="A848" i="15"/>
  <c r="A850" i="15"/>
  <c r="A853" i="15"/>
  <c r="A856" i="15"/>
  <c r="A857" i="15"/>
  <c r="A860" i="15"/>
  <c r="A863" i="15"/>
  <c r="A866" i="15"/>
  <c r="A868" i="15"/>
  <c r="A871" i="15"/>
  <c r="A874" i="15"/>
  <c r="A877" i="15"/>
  <c r="A878" i="15"/>
  <c r="A879" i="15"/>
  <c r="A880" i="15"/>
  <c r="A881" i="15"/>
  <c r="A888" i="15"/>
  <c r="A890" i="15"/>
  <c r="A893" i="15"/>
  <c r="A896" i="15"/>
  <c r="A899" i="15"/>
  <c r="A900" i="15"/>
  <c r="A903" i="15"/>
  <c r="A906" i="15"/>
  <c r="A907" i="15"/>
  <c r="A910" i="15"/>
  <c r="A913" i="15"/>
  <c r="A914" i="15"/>
  <c r="A915" i="15"/>
  <c r="A919" i="15"/>
  <c r="A922" i="15"/>
  <c r="A924" i="15"/>
  <c r="A927" i="15"/>
  <c r="A929" i="15"/>
  <c r="A930" i="15"/>
  <c r="A934" i="15"/>
  <c r="A936" i="15"/>
  <c r="A940" i="15"/>
  <c r="A943" i="15"/>
  <c r="A945" i="15"/>
  <c r="A946" i="15"/>
  <c r="A947" i="15"/>
  <c r="A948" i="15"/>
  <c r="A949" i="15"/>
  <c r="A956" i="15"/>
  <c r="A958" i="15"/>
  <c r="A959" i="15"/>
  <c r="A960" i="15"/>
  <c r="A961" i="15"/>
  <c r="A966" i="15"/>
  <c r="A969" i="15"/>
  <c r="A970" i="15"/>
  <c r="A973" i="15"/>
  <c r="A975" i="15"/>
  <c r="A976" i="15"/>
  <c r="A980" i="15"/>
  <c r="A983" i="15"/>
  <c r="A984" i="15"/>
  <c r="A988" i="15"/>
  <c r="A991" i="15"/>
  <c r="A992" i="15"/>
  <c r="A995" i="15"/>
  <c r="A998" i="15"/>
  <c r="A1001" i="15"/>
  <c r="A1004" i="15"/>
  <c r="A1007" i="15"/>
  <c r="A1008" i="15"/>
  <c r="A1009" i="15"/>
  <c r="A1010" i="15"/>
  <c r="A1011" i="15"/>
  <c r="A1017" i="15"/>
  <c r="A1020" i="15"/>
  <c r="A1021" i="15"/>
  <c r="A1022" i="15"/>
  <c r="A1023" i="15"/>
  <c r="A1032" i="15"/>
  <c r="A1033" i="15"/>
  <c r="A1034" i="15"/>
  <c r="A1035" i="15"/>
  <c r="A1036" i="15"/>
  <c r="A1043" i="15"/>
  <c r="A1046" i="15"/>
  <c r="A1049" i="15"/>
  <c r="A1052" i="15"/>
  <c r="A1053" i="15"/>
  <c r="A1054" i="15"/>
  <c r="A1055" i="15"/>
  <c r="A1061" i="15"/>
  <c r="A1062" i="15"/>
  <c r="A1066" i="15"/>
  <c r="A1068" i="15"/>
  <c r="A1069" i="15"/>
  <c r="A1070" i="15"/>
  <c r="A1071" i="15"/>
  <c r="A1077" i="15"/>
  <c r="A1079" i="15"/>
  <c r="A1082" i="15"/>
  <c r="A1084" i="15"/>
  <c r="A1085" i="15"/>
  <c r="A1092" i="15"/>
  <c r="A1095" i="15"/>
  <c r="A1097" i="15"/>
  <c r="A1100" i="15"/>
  <c r="A1101" i="15"/>
  <c r="A1104" i="15"/>
  <c r="A1105" i="15"/>
  <c r="A1106" i="15"/>
  <c r="A1107" i="15"/>
  <c r="A1108" i="15"/>
  <c r="A1114" i="15"/>
  <c r="A1117" i="15"/>
  <c r="A1120" i="15"/>
  <c r="A1123" i="15"/>
  <c r="A1124" i="15"/>
  <c r="A1128" i="15"/>
  <c r="A1130" i="15"/>
  <c r="A1133" i="15"/>
  <c r="A1134" i="15"/>
  <c r="A1135" i="15"/>
  <c r="A1136" i="15"/>
  <c r="A1137" i="15"/>
  <c r="A1138" i="15"/>
  <c r="A1139" i="15"/>
  <c r="A1148" i="15"/>
  <c r="A1151" i="15"/>
  <c r="A1154" i="15"/>
  <c r="A1156" i="15"/>
  <c r="A1158" i="15"/>
  <c r="A1161" i="15"/>
  <c r="A1162" i="15"/>
  <c r="A1166" i="15"/>
  <c r="A1169" i="15"/>
  <c r="A1170" i="15"/>
  <c r="A1171" i="15"/>
  <c r="A1172" i="15"/>
  <c r="A1177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44" i="15"/>
  <c r="A1246" i="15"/>
  <c r="A1249" i="15"/>
  <c r="A1252" i="15"/>
  <c r="A1253" i="15"/>
  <c r="A1256" i="15"/>
  <c r="A1257" i="15"/>
  <c r="A1261" i="15"/>
  <c r="A1264" i="15"/>
  <c r="A1266" i="15"/>
  <c r="A1272" i="15"/>
  <c r="A1274" i="15"/>
  <c r="A1277" i="15"/>
  <c r="A1278" i="15"/>
  <c r="A1282" i="15"/>
  <c r="A1285" i="15"/>
  <c r="A1287" i="15"/>
  <c r="A1289" i="15"/>
  <c r="A1292" i="15"/>
  <c r="A1293" i="15"/>
  <c r="A1294" i="15"/>
  <c r="A1302" i="15"/>
  <c r="A1303" i="15"/>
  <c r="A1304" i="15"/>
  <c r="A1305" i="15"/>
  <c r="A1306" i="15"/>
  <c r="A1307" i="15"/>
  <c r="A1314" i="15"/>
  <c r="A1315" i="15"/>
  <c r="A1319" i="15"/>
  <c r="A1322" i="15"/>
  <c r="A1323" i="15"/>
  <c r="A1324" i="15"/>
  <c r="A1328" i="15"/>
  <c r="A1331" i="15"/>
  <c r="A1334" i="15"/>
  <c r="A1337" i="15"/>
  <c r="A1340" i="15"/>
  <c r="A1342" i="15"/>
  <c r="A1345" i="15"/>
  <c r="A1348" i="15"/>
  <c r="A1351" i="15"/>
  <c r="A1353" i="15"/>
  <c r="A1355" i="15"/>
  <c r="A1358" i="15"/>
  <c r="A1361" i="15"/>
  <c r="A1364" i="15"/>
  <c r="A1367" i="15"/>
  <c r="A1369" i="15"/>
  <c r="A1371" i="15"/>
  <c r="A1374" i="15"/>
  <c r="A1376" i="15"/>
  <c r="A1379" i="15"/>
  <c r="A1382" i="15"/>
  <c r="A1384" i="15"/>
  <c r="A1387" i="15"/>
  <c r="A1390" i="15"/>
  <c r="A1393" i="15"/>
  <c r="A1395" i="15"/>
  <c r="A1396" i="15"/>
  <c r="A1397" i="15"/>
  <c r="A1398" i="15"/>
  <c r="A1399" i="15"/>
  <c r="A1406" i="15"/>
  <c r="A1409" i="15"/>
  <c r="A1412" i="15"/>
  <c r="A1414" i="15"/>
  <c r="A1417" i="15"/>
  <c r="A1420" i="15"/>
  <c r="A1422" i="15"/>
  <c r="A1425" i="15"/>
  <c r="A1427" i="15"/>
  <c r="A1430" i="15"/>
  <c r="A1433" i="15"/>
  <c r="A1434" i="15"/>
  <c r="A1435" i="15"/>
  <c r="A1436" i="15"/>
  <c r="A1441" i="15"/>
  <c r="A1442" i="15"/>
  <c r="A1446" i="15"/>
  <c r="A1448" i="15"/>
  <c r="A1450" i="15"/>
  <c r="A1451" i="15"/>
  <c r="A1455" i="15"/>
  <c r="A1456" i="15"/>
  <c r="A1460" i="15"/>
  <c r="A1462" i="15"/>
  <c r="A1463" i="15"/>
  <c r="A1467" i="15"/>
  <c r="A1470" i="15"/>
  <c r="A1472" i="15"/>
  <c r="A1475" i="15"/>
  <c r="A1478" i="15"/>
  <c r="A1479" i="15"/>
  <c r="A1485" i="15"/>
  <c r="A1487" i="15"/>
  <c r="A1489" i="15"/>
  <c r="A1492" i="15"/>
  <c r="A1495" i="15"/>
  <c r="A1498" i="15"/>
  <c r="A1500" i="15"/>
  <c r="A1503" i="15"/>
  <c r="A1505" i="15"/>
  <c r="A1508" i="15"/>
  <c r="A1511" i="15"/>
  <c r="A1514" i="15"/>
  <c r="A1516" i="15"/>
  <c r="A1519" i="15"/>
  <c r="A1522" i="15"/>
  <c r="A1524" i="15"/>
  <c r="A1527" i="15"/>
  <c r="A1530" i="15"/>
  <c r="A1532" i="15"/>
  <c r="A1535" i="15"/>
  <c r="A1536" i="15"/>
  <c r="A1540" i="15"/>
  <c r="A1542" i="15"/>
  <c r="A1543" i="15"/>
  <c r="A1547" i="15"/>
  <c r="A1548" i="15"/>
  <c r="A1549" i="15"/>
  <c r="A1550" i="15"/>
  <c r="A1551" i="15"/>
  <c r="A1558" i="15"/>
  <c r="A1559" i="15"/>
  <c r="A1560" i="15"/>
  <c r="A1561" i="15"/>
  <c r="A1566" i="15"/>
  <c r="A1569" i="15"/>
  <c r="A1571" i="15"/>
  <c r="A1574" i="15"/>
  <c r="A1577" i="15"/>
  <c r="A1580" i="15"/>
  <c r="A1583" i="15"/>
  <c r="A1586" i="15"/>
  <c r="A1589" i="15"/>
  <c r="A1591" i="15"/>
  <c r="A1594" i="15"/>
  <c r="A1596" i="15"/>
  <c r="A1597" i="15"/>
  <c r="A1600" i="15"/>
  <c r="A1602" i="15"/>
  <c r="A1605" i="15"/>
  <c r="A1608" i="15"/>
  <c r="A1610" i="15"/>
  <c r="A1612" i="15"/>
  <c r="A1614" i="15"/>
  <c r="A1617" i="15"/>
  <c r="A1620" i="15"/>
  <c r="A1622" i="15"/>
  <c r="A1625" i="15"/>
  <c r="A1628" i="15"/>
  <c r="A1630" i="15"/>
  <c r="A1631" i="15"/>
  <c r="A1635" i="15"/>
  <c r="A1638" i="15"/>
  <c r="A1644" i="15"/>
  <c r="A1646" i="15"/>
  <c r="A1647" i="15"/>
  <c r="A1651" i="15"/>
  <c r="A1654" i="15"/>
  <c r="A1657" i="15"/>
  <c r="A1659" i="15"/>
  <c r="A1662" i="15"/>
  <c r="A1663" i="15"/>
  <c r="A1664" i="15"/>
  <c r="A1665" i="15"/>
  <c r="A1666" i="15"/>
  <c r="A1667" i="15"/>
  <c r="A1675" i="15"/>
  <c r="A1679" i="15"/>
  <c r="A1682" i="15"/>
  <c r="A1683" i="15"/>
  <c r="A1684" i="15"/>
  <c r="A1688" i="15"/>
  <c r="A1691" i="15"/>
  <c r="A1693" i="15"/>
  <c r="A1696" i="15"/>
  <c r="A1697" i="15"/>
  <c r="A1698" i="15"/>
  <c r="A1699" i="15"/>
  <c r="A1705" i="15"/>
  <c r="A1708" i="15"/>
  <c r="A1711" i="15"/>
  <c r="A1714" i="15"/>
  <c r="A1716" i="15"/>
  <c r="A1717" i="15"/>
  <c r="A1718" i="15"/>
  <c r="A1719" i="15"/>
  <c r="A1724" i="15"/>
  <c r="A1726" i="15"/>
  <c r="A1729" i="15"/>
  <c r="A1730" i="15"/>
  <c r="A1731" i="15"/>
  <c r="A1736" i="15"/>
  <c r="A1739" i="15"/>
  <c r="A1741" i="15"/>
  <c r="A1743" i="15"/>
  <c r="A1746" i="15"/>
  <c r="A1749" i="15"/>
  <c r="A1752" i="15"/>
  <c r="A1755" i="15"/>
  <c r="A1758" i="15"/>
  <c r="A1760" i="15"/>
  <c r="A1763" i="15"/>
  <c r="A1766" i="15"/>
  <c r="A1768" i="15"/>
  <c r="A1771" i="15"/>
  <c r="A1772" i="15"/>
  <c r="A1775" i="15"/>
  <c r="A1776" i="15"/>
  <c r="A1777" i="15"/>
  <c r="A1778" i="15"/>
  <c r="A1779" i="15"/>
  <c r="A1780" i="15"/>
  <c r="A1781" i="15"/>
  <c r="A1790" i="15"/>
  <c r="A1792" i="15"/>
  <c r="A1793" i="15"/>
  <c r="A1796" i="15"/>
  <c r="A1799" i="15"/>
  <c r="A1802" i="15"/>
  <c r="A1803" i="15"/>
  <c r="A1804" i="15"/>
  <c r="A1805" i="15"/>
  <c r="A1806" i="15"/>
  <c r="A1807" i="15"/>
  <c r="A1816" i="15"/>
  <c r="A1818" i="15"/>
  <c r="A1821" i="15"/>
  <c r="A1824" i="15"/>
  <c r="A1827" i="15"/>
  <c r="A1828" i="15"/>
  <c r="A1831" i="15"/>
  <c r="A1835" i="15"/>
  <c r="A1838" i="15"/>
  <c r="A1840" i="15"/>
  <c r="A1843" i="15"/>
  <c r="A1846" i="15"/>
  <c r="A1847" i="15"/>
  <c r="A1850" i="15"/>
  <c r="A1853" i="15"/>
  <c r="A1855" i="15"/>
  <c r="A1859" i="15"/>
  <c r="A1862" i="15"/>
  <c r="A1863" i="15"/>
  <c r="A1866" i="15"/>
  <c r="A1867" i="15"/>
  <c r="A1871" i="15"/>
  <c r="A1873" i="15"/>
  <c r="A1876" i="15"/>
  <c r="A1878" i="15"/>
  <c r="A1881" i="15"/>
  <c r="A1884" i="15"/>
  <c r="A1885" i="15"/>
  <c r="A1889" i="15"/>
  <c r="A1892" i="15"/>
  <c r="A1895" i="15"/>
  <c r="A1897" i="15"/>
  <c r="A1900" i="15"/>
  <c r="A1902" i="15"/>
  <c r="A1903" i="15"/>
  <c r="A1904" i="15"/>
  <c r="A1905" i="15"/>
  <c r="A1910" i="15"/>
  <c r="A1913" i="15"/>
  <c r="A1916" i="15"/>
  <c r="A1917" i="15"/>
  <c r="A1918" i="15"/>
  <c r="A1919" i="15"/>
  <c r="A1920" i="15"/>
  <c r="A1927" i="15"/>
  <c r="A1930" i="15"/>
  <c r="A1933" i="15"/>
  <c r="A1936" i="15"/>
  <c r="A1939" i="15"/>
  <c r="A1942" i="15"/>
  <c r="A1944" i="15"/>
  <c r="A1945" i="15"/>
  <c r="A1949" i="15"/>
  <c r="A1952" i="15"/>
  <c r="A1954" i="15"/>
  <c r="A1957" i="15"/>
  <c r="A1960" i="15"/>
  <c r="A1961" i="15"/>
  <c r="A1965" i="15"/>
  <c r="A1966" i="15"/>
  <c r="A1970" i="15"/>
  <c r="A1973" i="15"/>
  <c r="A1974" i="15"/>
  <c r="A1975" i="15"/>
  <c r="A1976" i="15"/>
  <c r="A1985" i="15"/>
  <c r="A1989" i="15"/>
  <c r="A1992" i="15"/>
  <c r="A1993" i="15"/>
  <c r="A1994" i="15"/>
  <c r="A1995" i="15"/>
  <c r="A1996" i="15"/>
  <c r="A2003" i="15"/>
  <c r="A2005" i="15"/>
  <c r="A2009" i="15"/>
  <c r="A2012" i="15"/>
  <c r="A2014" i="15"/>
  <c r="A2015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82" i="15"/>
  <c r="A2084" i="15"/>
  <c r="A2085" i="15"/>
  <c r="A2089" i="15"/>
  <c r="A2092" i="15"/>
  <c r="A2094" i="15"/>
  <c r="A2097" i="15"/>
  <c r="A2099" i="15"/>
  <c r="A2100" i="15"/>
  <c r="A2101" i="15"/>
  <c r="A2102" i="15"/>
  <c r="A2103" i="15"/>
  <c r="A2104" i="15"/>
  <c r="A2105" i="15"/>
  <c r="A2106" i="15"/>
  <c r="A2117" i="15"/>
  <c r="A2119" i="15"/>
  <c r="A2122" i="15"/>
  <c r="A2125" i="15"/>
  <c r="A2128" i="15"/>
  <c r="A2130" i="15"/>
  <c r="A2131" i="15"/>
  <c r="A2132" i="15"/>
  <c r="A2133" i="15"/>
  <c r="A2134" i="15"/>
  <c r="A2143" i="15"/>
  <c r="A2144" i="15"/>
  <c r="A2145" i="15"/>
  <c r="A2146" i="15"/>
  <c r="A2151" i="15"/>
  <c r="A2154" i="15"/>
  <c r="A2155" i="15"/>
  <c r="A2159" i="15"/>
  <c r="A2162" i="15"/>
  <c r="A2164" i="15"/>
  <c r="A2168" i="15"/>
  <c r="A2170" i="15"/>
  <c r="A2174" i="15"/>
  <c r="A2175" i="15"/>
  <c r="A2176" i="15"/>
  <c r="A2180" i="15"/>
  <c r="A2182" i="15"/>
  <c r="A2185" i="15"/>
  <c r="A2188" i="15"/>
  <c r="A2191" i="15"/>
  <c r="A2192" i="15"/>
  <c r="A2193" i="15"/>
  <c r="A2194" i="15"/>
  <c r="A2195" i="15"/>
  <c r="A2201" i="15"/>
  <c r="A2202" i="15"/>
  <c r="A2206" i="15"/>
  <c r="A2209" i="15"/>
  <c r="A2210" i="15"/>
  <c r="A2211" i="15"/>
  <c r="A2212" i="15"/>
  <c r="A2213" i="15"/>
  <c r="A2214" i="15"/>
  <c r="A2215" i="15"/>
  <c r="A2225" i="15"/>
  <c r="A2227" i="15"/>
  <c r="A2229" i="15"/>
  <c r="A2230" i="15"/>
  <c r="A2231" i="15"/>
  <c r="A2232" i="15"/>
  <c r="A2233" i="15"/>
  <c r="A2234" i="15"/>
  <c r="A2241" i="15"/>
  <c r="A2244" i="15"/>
  <c r="A2246" i="15"/>
  <c r="A2247" i="15"/>
  <c r="A2248" i="15"/>
  <c r="A2249" i="15"/>
  <c r="A2250" i="15"/>
  <c r="A2251" i="15"/>
  <c r="A3" i="15"/>
  <c r="A4" i="15"/>
  <c r="A5" i="15"/>
  <c r="A7" i="15"/>
  <c r="A8" i="15"/>
  <c r="A9" i="15"/>
  <c r="A11" i="15"/>
  <c r="A12" i="15"/>
  <c r="A13" i="15"/>
  <c r="A15" i="15"/>
  <c r="A16" i="15"/>
  <c r="A17" i="15"/>
  <c r="A19" i="15"/>
  <c r="A20" i="15"/>
  <c r="A21" i="15"/>
  <c r="A23" i="15"/>
  <c r="A24" i="15"/>
  <c r="A25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52" i="15"/>
  <c r="A53" i="15"/>
  <c r="A54" i="15"/>
  <c r="A55" i="15"/>
  <c r="A56" i="15"/>
  <c r="A57" i="15"/>
  <c r="A58" i="15"/>
  <c r="A59" i="15"/>
  <c r="A60" i="15"/>
  <c r="A62" i="15"/>
  <c r="A63" i="15"/>
  <c r="A64" i="15"/>
  <c r="A66" i="15"/>
  <c r="A67" i="15"/>
  <c r="A68" i="15"/>
  <c r="A70" i="15"/>
  <c r="A71" i="15"/>
  <c r="A72" i="15"/>
  <c r="A76" i="15"/>
  <c r="A77" i="15"/>
  <c r="A78" i="15"/>
  <c r="A80" i="15"/>
  <c r="A81" i="15"/>
  <c r="A83" i="15"/>
  <c r="A84" i="15"/>
  <c r="A85" i="15"/>
  <c r="A87" i="15"/>
  <c r="A88" i="15"/>
  <c r="A90" i="15"/>
  <c r="A91" i="15"/>
  <c r="A97" i="15"/>
  <c r="A98" i="15"/>
  <c r="A99" i="15"/>
  <c r="A100" i="15"/>
  <c r="A101" i="15"/>
  <c r="A102" i="15"/>
  <c r="A103" i="15"/>
  <c r="A105" i="15"/>
  <c r="A107" i="15"/>
  <c r="A109" i="15"/>
  <c r="A110" i="15"/>
  <c r="A111" i="15"/>
  <c r="A117" i="15"/>
  <c r="A118" i="15"/>
  <c r="A119" i="15"/>
  <c r="A120" i="15"/>
  <c r="A121" i="15"/>
  <c r="A126" i="15"/>
  <c r="A127" i="15"/>
  <c r="A128" i="15"/>
  <c r="A129" i="15"/>
  <c r="A131" i="15"/>
  <c r="A132" i="15"/>
  <c r="A133" i="15"/>
  <c r="A135" i="15"/>
  <c r="A136" i="15"/>
  <c r="A139" i="15"/>
  <c r="A140" i="15"/>
  <c r="A141" i="15"/>
  <c r="A142" i="15"/>
  <c r="A144" i="15"/>
  <c r="A145" i="15"/>
  <c r="A146" i="15"/>
  <c r="A148" i="15"/>
  <c r="A149" i="15"/>
  <c r="A150" i="15"/>
  <c r="A154" i="15"/>
  <c r="A155" i="15"/>
  <c r="A156" i="15"/>
  <c r="A158" i="15"/>
  <c r="A159" i="15"/>
  <c r="A160" i="15"/>
  <c r="A162" i="15"/>
  <c r="A163" i="15"/>
  <c r="A164" i="15"/>
  <c r="A166" i="15"/>
  <c r="A167" i="15"/>
  <c r="A168" i="15"/>
  <c r="A169" i="15"/>
  <c r="A171" i="15"/>
  <c r="A172" i="15"/>
  <c r="A174" i="15"/>
  <c r="A175" i="15"/>
  <c r="A176" i="15"/>
  <c r="A178" i="15"/>
  <c r="A179" i="15"/>
  <c r="A180" i="15"/>
  <c r="A183" i="15"/>
  <c r="A184" i="15"/>
  <c r="A185" i="15"/>
  <c r="A186" i="15"/>
  <c r="A188" i="15"/>
  <c r="A189" i="15"/>
  <c r="A191" i="15"/>
  <c r="A192" i="15"/>
  <c r="A193" i="15"/>
  <c r="A195" i="15"/>
  <c r="A196" i="15"/>
  <c r="A197" i="15"/>
  <c r="A199" i="15"/>
  <c r="A200" i="15"/>
  <c r="A202" i="15"/>
  <c r="A203" i="15"/>
  <c r="A204" i="15"/>
  <c r="A207" i="15"/>
  <c r="A208" i="15"/>
  <c r="A209" i="15"/>
  <c r="A210" i="15"/>
  <c r="A215" i="15"/>
  <c r="A216" i="15"/>
  <c r="A217" i="15"/>
  <c r="A218" i="15"/>
  <c r="A220" i="15"/>
  <c r="A223" i="15"/>
  <c r="A224" i="15"/>
  <c r="A225" i="15"/>
  <c r="A226" i="15"/>
  <c r="A231" i="15"/>
  <c r="A232" i="15"/>
  <c r="A233" i="15"/>
  <c r="A234" i="15"/>
  <c r="A239" i="15"/>
  <c r="A240" i="15"/>
  <c r="A241" i="15"/>
  <c r="A242" i="15"/>
  <c r="A244" i="15"/>
  <c r="A245" i="15"/>
  <c r="A246" i="15"/>
  <c r="A247" i="15"/>
  <c r="A248" i="15"/>
  <c r="A250" i="15"/>
  <c r="A251" i="15"/>
  <c r="A254" i="15"/>
  <c r="A255" i="15"/>
  <c r="A256" i="15"/>
  <c r="A257" i="15"/>
  <c r="A259" i="15"/>
  <c r="A261" i="15"/>
  <c r="A262" i="15"/>
  <c r="A263" i="15"/>
  <c r="A265" i="15"/>
  <c r="A266" i="15"/>
  <c r="A267" i="15"/>
  <c r="A269" i="15"/>
  <c r="A271" i="15"/>
  <c r="A272" i="15"/>
  <c r="A274" i="15"/>
  <c r="A275" i="15"/>
  <c r="A277" i="15"/>
  <c r="A279" i="15"/>
  <c r="A280" i="15"/>
  <c r="A281" i="15"/>
  <c r="A283" i="15"/>
  <c r="A286" i="15"/>
  <c r="A287" i="15"/>
  <c r="A290" i="15"/>
  <c r="A291" i="15"/>
  <c r="A292" i="15"/>
  <c r="A293" i="15"/>
  <c r="A295" i="15"/>
  <c r="A296" i="15"/>
  <c r="A297" i="15"/>
  <c r="A298" i="15"/>
  <c r="A299" i="15"/>
  <c r="A301" i="15"/>
  <c r="A302" i="15"/>
  <c r="A303" i="15"/>
  <c r="A309" i="15"/>
  <c r="A310" i="15"/>
  <c r="A311" i="15"/>
  <c r="A312" i="15"/>
  <c r="A313" i="15"/>
  <c r="A314" i="15"/>
  <c r="A315" i="15"/>
  <c r="A320" i="15"/>
  <c r="A321" i="15"/>
  <c r="A322" i="15"/>
  <c r="A323" i="15"/>
  <c r="A324" i="15"/>
  <c r="A325" i="15"/>
  <c r="A326" i="15"/>
  <c r="A335" i="15"/>
  <c r="A336" i="15"/>
  <c r="A337" i="15"/>
  <c r="A338" i="15"/>
  <c r="A339" i="15"/>
  <c r="A340" i="15"/>
  <c r="A341" i="15"/>
  <c r="A342" i="15"/>
  <c r="A343" i="15"/>
  <c r="A344" i="15"/>
  <c r="A346" i="15"/>
  <c r="A349" i="15"/>
  <c r="A350" i="15"/>
  <c r="A352" i="15"/>
  <c r="A353" i="15"/>
  <c r="A354" i="15"/>
  <c r="A356" i="15"/>
  <c r="A357" i="15"/>
  <c r="A358" i="15"/>
  <c r="A365" i="15"/>
  <c r="A366" i="15"/>
  <c r="A367" i="15"/>
  <c r="A368" i="15"/>
  <c r="A369" i="15"/>
  <c r="A370" i="15"/>
  <c r="A371" i="15"/>
  <c r="A372" i="15"/>
  <c r="A377" i="15"/>
  <c r="A378" i="15"/>
  <c r="A379" i="15"/>
  <c r="A380" i="15"/>
  <c r="A381" i="15"/>
  <c r="A382" i="15"/>
  <c r="A383" i="15"/>
  <c r="A384" i="15"/>
  <c r="A386" i="15"/>
  <c r="A388" i="15"/>
  <c r="A389" i="15"/>
  <c r="A397" i="15"/>
  <c r="A398" i="15"/>
  <c r="A399" i="15"/>
  <c r="A400" i="15"/>
  <c r="A401" i="15"/>
  <c r="A402" i="15"/>
  <c r="A403" i="15"/>
  <c r="A405" i="15"/>
  <c r="A407" i="15"/>
  <c r="A408" i="15"/>
  <c r="A409" i="15"/>
  <c r="A411" i="15"/>
  <c r="A412" i="15"/>
  <c r="A413" i="15"/>
  <c r="A416" i="15"/>
  <c r="A417" i="15"/>
  <c r="A418" i="15"/>
  <c r="A419" i="15"/>
  <c r="A421" i="15"/>
  <c r="A423" i="15"/>
  <c r="A424" i="15"/>
  <c r="A426" i="15"/>
  <c r="A427" i="15"/>
  <c r="A428" i="15"/>
  <c r="A430" i="15"/>
  <c r="A432" i="15"/>
  <c r="A433" i="15"/>
  <c r="A434" i="15"/>
  <c r="A436" i="15"/>
  <c r="A437" i="15"/>
  <c r="A438" i="15"/>
  <c r="A440" i="15"/>
  <c r="A445" i="15"/>
  <c r="A446" i="15"/>
  <c r="A447" i="15"/>
  <c r="A448" i="15"/>
  <c r="A450" i="15"/>
  <c r="A451" i="15"/>
  <c r="A452" i="15"/>
  <c r="A454" i="15"/>
  <c r="A457" i="15"/>
  <c r="A458" i="15"/>
  <c r="A459" i="15"/>
  <c r="A460" i="15"/>
  <c r="A462" i="15"/>
  <c r="A467" i="15"/>
  <c r="A468" i="15"/>
  <c r="A469" i="15"/>
  <c r="A470" i="15"/>
  <c r="A472" i="15"/>
  <c r="A473" i="15"/>
  <c r="A475" i="15"/>
  <c r="A477" i="15"/>
  <c r="A479" i="15"/>
  <c r="A481" i="15"/>
  <c r="A483" i="15"/>
  <c r="A484" i="15"/>
  <c r="A485" i="15"/>
  <c r="A488" i="15"/>
  <c r="A489" i="15"/>
  <c r="A490" i="15"/>
  <c r="A491" i="15"/>
  <c r="A492" i="15"/>
  <c r="A494" i="15"/>
  <c r="A495" i="15"/>
  <c r="A496" i="15"/>
  <c r="A505" i="15"/>
  <c r="A506" i="15"/>
  <c r="A507" i="15"/>
  <c r="A508" i="15"/>
  <c r="A509" i="15"/>
  <c r="A510" i="15"/>
  <c r="A511" i="15"/>
  <c r="A512" i="15"/>
  <c r="A513" i="15"/>
  <c r="A514" i="15"/>
  <c r="A516" i="15"/>
  <c r="A518" i="15"/>
  <c r="A519" i="15"/>
  <c r="A520" i="15"/>
  <c r="A523" i="15"/>
  <c r="A524" i="15"/>
  <c r="A526" i="15"/>
  <c r="A528" i="15"/>
  <c r="A529" i="15"/>
  <c r="A531" i="15"/>
  <c r="A533" i="15"/>
  <c r="A534" i="15"/>
  <c r="A535" i="15"/>
  <c r="A537" i="15"/>
  <c r="A538" i="15"/>
  <c r="A539" i="15"/>
  <c r="A544" i="15"/>
  <c r="A545" i="15"/>
  <c r="A546" i="15"/>
  <c r="A547" i="15"/>
  <c r="A548" i="15"/>
  <c r="A549" i="15"/>
  <c r="A550" i="15"/>
  <c r="A551" i="15"/>
  <c r="A553" i="15"/>
  <c r="A556" i="15"/>
  <c r="A557" i="15"/>
  <c r="A559" i="15"/>
  <c r="A560" i="15"/>
  <c r="A562" i="15"/>
  <c r="A563" i="15"/>
  <c r="A564" i="15"/>
  <c r="A567" i="15"/>
  <c r="A568" i="15"/>
  <c r="A569" i="15"/>
  <c r="A571" i="15"/>
  <c r="A572" i="15"/>
  <c r="A573" i="15"/>
  <c r="A575" i="15"/>
  <c r="A576" i="15"/>
  <c r="A577" i="15"/>
  <c r="A579" i="15"/>
  <c r="A581" i="15"/>
  <c r="A582" i="15"/>
  <c r="A583" i="15"/>
  <c r="A585" i="15"/>
  <c r="A588" i="15"/>
  <c r="A589" i="15"/>
  <c r="A590" i="15"/>
  <c r="A591" i="15"/>
  <c r="A595" i="15"/>
  <c r="A596" i="15"/>
  <c r="A597" i="15"/>
  <c r="A599" i="15"/>
  <c r="A600" i="15"/>
  <c r="A601" i="15"/>
  <c r="A603" i="15"/>
  <c r="A604" i="15"/>
  <c r="A606" i="15"/>
  <c r="A616" i="15"/>
  <c r="A617" i="15"/>
  <c r="A618" i="15"/>
  <c r="A619" i="15"/>
  <c r="A620" i="15"/>
  <c r="A621" i="15"/>
  <c r="A622" i="15"/>
  <c r="A623" i="15"/>
  <c r="A624" i="15"/>
  <c r="A625" i="15"/>
  <c r="A626" i="15"/>
  <c r="A628" i="15"/>
  <c r="A629" i="15"/>
  <c r="A630" i="15"/>
  <c r="A637" i="15"/>
  <c r="A638" i="15"/>
  <c r="A639" i="15"/>
  <c r="A640" i="15"/>
  <c r="A641" i="15"/>
  <c r="A642" i="15"/>
  <c r="A643" i="15"/>
  <c r="A644" i="15"/>
  <c r="A645" i="15"/>
  <c r="A646" i="15"/>
  <c r="A648" i="15"/>
  <c r="A650" i="15"/>
  <c r="A659" i="15"/>
  <c r="A660" i="15"/>
  <c r="A661" i="15"/>
  <c r="A662" i="15"/>
  <c r="A663" i="15"/>
  <c r="A664" i="15"/>
  <c r="A665" i="15"/>
  <c r="A666" i="15"/>
  <c r="A667" i="15"/>
  <c r="A668" i="15"/>
  <c r="A670" i="15"/>
  <c r="A671" i="15"/>
  <c r="A674" i="15"/>
  <c r="A675" i="15"/>
  <c r="A677" i="15"/>
  <c r="A678" i="15"/>
  <c r="A679" i="15"/>
  <c r="A681" i="15"/>
  <c r="A682" i="15"/>
  <c r="A684" i="15"/>
  <c r="A686" i="15"/>
  <c r="A687" i="15"/>
  <c r="A688" i="15"/>
  <c r="A690" i="15"/>
  <c r="A695" i="15"/>
  <c r="A696" i="15"/>
  <c r="A697" i="15"/>
  <c r="A698" i="15"/>
  <c r="A699" i="15"/>
  <c r="A700" i="15"/>
  <c r="A707" i="15"/>
  <c r="A708" i="15"/>
  <c r="A709" i="15"/>
  <c r="A710" i="15"/>
  <c r="A711" i="15"/>
  <c r="A712" i="15"/>
  <c r="A713" i="15"/>
  <c r="A714" i="15"/>
  <c r="A716" i="15"/>
  <c r="A719" i="15"/>
  <c r="A720" i="15"/>
  <c r="A721" i="15"/>
  <c r="A722" i="15"/>
  <c r="A723" i="15"/>
  <c r="A724" i="15"/>
  <c r="A727" i="15"/>
  <c r="A728" i="15"/>
  <c r="A730" i="15"/>
  <c r="A731" i="15"/>
  <c r="A732" i="15"/>
  <c r="A734" i="15"/>
  <c r="A735" i="15"/>
  <c r="A737" i="15"/>
  <c r="A738" i="15"/>
  <c r="A739" i="15"/>
  <c r="A742" i="15"/>
  <c r="A743" i="15"/>
  <c r="A744" i="15"/>
  <c r="A745" i="15"/>
  <c r="A746" i="15"/>
  <c r="A748" i="15"/>
  <c r="A750" i="15"/>
  <c r="A752" i="15"/>
  <c r="A753" i="15"/>
  <c r="A755" i="15"/>
  <c r="A757" i="15"/>
  <c r="A758" i="15"/>
  <c r="A760" i="15"/>
  <c r="A761" i="15"/>
  <c r="A763" i="15"/>
  <c r="A764" i="15"/>
  <c r="A766" i="15"/>
  <c r="A768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3" i="15"/>
  <c r="A794" i="15"/>
  <c r="A796" i="15"/>
  <c r="A797" i="15"/>
  <c r="A799" i="15"/>
  <c r="A800" i="15"/>
  <c r="A802" i="15"/>
  <c r="A803" i="15"/>
  <c r="A807" i="15"/>
  <c r="A808" i="15"/>
  <c r="A809" i="15"/>
  <c r="A810" i="15"/>
  <c r="A813" i="15"/>
  <c r="A814" i="15"/>
  <c r="A815" i="15"/>
  <c r="A816" i="15"/>
  <c r="A817" i="15"/>
  <c r="A818" i="15"/>
  <c r="A821" i="15"/>
  <c r="A822" i="15"/>
  <c r="A824" i="15"/>
  <c r="A826" i="15"/>
  <c r="A828" i="15"/>
  <c r="A829" i="15"/>
  <c r="A831" i="15"/>
  <c r="A832" i="15"/>
  <c r="A834" i="15"/>
  <c r="A835" i="15"/>
  <c r="A837" i="15"/>
  <c r="A839" i="15"/>
  <c r="A840" i="15"/>
  <c r="A841" i="15"/>
  <c r="A843" i="15"/>
  <c r="A844" i="15"/>
  <c r="A846" i="15"/>
  <c r="A847" i="15"/>
  <c r="A849" i="15"/>
  <c r="A851" i="15"/>
  <c r="A852" i="15"/>
  <c r="A854" i="15"/>
  <c r="A855" i="15"/>
  <c r="A858" i="15"/>
  <c r="A859" i="15"/>
  <c r="A861" i="15"/>
  <c r="A862" i="15"/>
  <c r="A864" i="15"/>
  <c r="A865" i="15"/>
  <c r="A867" i="15"/>
  <c r="A869" i="15"/>
  <c r="A870" i="15"/>
  <c r="A872" i="15"/>
  <c r="A873" i="15"/>
  <c r="A875" i="15"/>
  <c r="A876" i="15"/>
  <c r="A882" i="15"/>
  <c r="A883" i="15"/>
  <c r="A884" i="15"/>
  <c r="A885" i="15"/>
  <c r="A886" i="15"/>
  <c r="A887" i="15"/>
  <c r="A889" i="15"/>
  <c r="A891" i="15"/>
  <c r="A892" i="15"/>
  <c r="A894" i="15"/>
  <c r="A895" i="15"/>
  <c r="A897" i="15"/>
  <c r="A898" i="15"/>
  <c r="A901" i="15"/>
  <c r="A902" i="15"/>
  <c r="A904" i="15"/>
  <c r="A905" i="15"/>
  <c r="A908" i="15"/>
  <c r="A909" i="15"/>
  <c r="A911" i="15"/>
  <c r="A912" i="15"/>
  <c r="A916" i="15"/>
  <c r="A917" i="15"/>
  <c r="A918" i="15"/>
  <c r="A920" i="15"/>
  <c r="A921" i="15"/>
  <c r="A923" i="15"/>
  <c r="A925" i="15"/>
  <c r="A926" i="15"/>
  <c r="A928" i="15"/>
  <c r="A931" i="15"/>
  <c r="A932" i="15"/>
  <c r="A933" i="15"/>
  <c r="A935" i="15"/>
  <c r="A937" i="15"/>
  <c r="A938" i="15"/>
  <c r="A939" i="15"/>
  <c r="A941" i="15"/>
  <c r="A942" i="15"/>
  <c r="A944" i="15"/>
  <c r="A950" i="15"/>
  <c r="A951" i="15"/>
  <c r="A952" i="15"/>
  <c r="A953" i="15"/>
  <c r="A954" i="15"/>
  <c r="A955" i="15"/>
  <c r="A957" i="15"/>
  <c r="A962" i="15"/>
  <c r="A963" i="15"/>
  <c r="A964" i="15"/>
  <c r="A965" i="15"/>
  <c r="A967" i="15"/>
  <c r="A968" i="15"/>
  <c r="A971" i="15"/>
  <c r="A972" i="15"/>
  <c r="A974" i="15"/>
  <c r="A977" i="15"/>
  <c r="A978" i="15"/>
  <c r="A979" i="15"/>
  <c r="A981" i="15"/>
  <c r="A982" i="15"/>
  <c r="A985" i="15"/>
  <c r="A986" i="15"/>
  <c r="A987" i="15"/>
  <c r="A989" i="15"/>
  <c r="A990" i="15"/>
  <c r="A993" i="15"/>
  <c r="A994" i="15"/>
  <c r="A996" i="15"/>
  <c r="A997" i="15"/>
  <c r="A999" i="15"/>
  <c r="A1000" i="15"/>
  <c r="A1002" i="15"/>
  <c r="A1003" i="15"/>
  <c r="A1005" i="15"/>
  <c r="A1006" i="15"/>
  <c r="A1012" i="15"/>
  <c r="A1013" i="15"/>
  <c r="A1014" i="15"/>
  <c r="A1015" i="15"/>
  <c r="A1016" i="15"/>
  <c r="A1018" i="15"/>
  <c r="A1019" i="15"/>
  <c r="A1024" i="15"/>
  <c r="A1025" i="15"/>
  <c r="A1026" i="15"/>
  <c r="A1027" i="15"/>
  <c r="A1028" i="15"/>
  <c r="A1029" i="15"/>
  <c r="A1030" i="15"/>
  <c r="A1031" i="15"/>
  <c r="A1037" i="15"/>
  <c r="A1038" i="15"/>
  <c r="A1039" i="15"/>
  <c r="A1040" i="15"/>
  <c r="A1041" i="15"/>
  <c r="A1042" i="15"/>
  <c r="A1044" i="15"/>
  <c r="A1045" i="15"/>
  <c r="A1047" i="15"/>
  <c r="A1048" i="15"/>
  <c r="A1050" i="15"/>
  <c r="A1051" i="15"/>
  <c r="A1056" i="15"/>
  <c r="A1057" i="15"/>
  <c r="A1058" i="15"/>
  <c r="A1059" i="15"/>
  <c r="A1060" i="15"/>
  <c r="A1063" i="15"/>
  <c r="A1064" i="15"/>
  <c r="A1065" i="15"/>
  <c r="A1067" i="15"/>
  <c r="A1072" i="15"/>
  <c r="A1073" i="15"/>
  <c r="A1074" i="15"/>
  <c r="A1075" i="15"/>
  <c r="A1076" i="15"/>
  <c r="A1078" i="15"/>
  <c r="A1080" i="15"/>
  <c r="A1081" i="15"/>
  <c r="A1083" i="15"/>
  <c r="A1086" i="15"/>
  <c r="A1087" i="15"/>
  <c r="A1088" i="15"/>
  <c r="A1089" i="15"/>
  <c r="A1090" i="15"/>
  <c r="A1091" i="15"/>
  <c r="A1093" i="15"/>
  <c r="A1094" i="15"/>
  <c r="A1096" i="15"/>
  <c r="A1098" i="15"/>
  <c r="A1099" i="15"/>
  <c r="A1102" i="15"/>
  <c r="A1103" i="15"/>
  <c r="A1109" i="15"/>
  <c r="A1110" i="15"/>
  <c r="A1111" i="15"/>
  <c r="A1112" i="15"/>
  <c r="A1113" i="15"/>
  <c r="A1115" i="15"/>
  <c r="A1116" i="15"/>
  <c r="A1118" i="15"/>
  <c r="A1119" i="15"/>
  <c r="A1121" i="15"/>
  <c r="A1122" i="15"/>
  <c r="A1125" i="15"/>
  <c r="A1126" i="15"/>
  <c r="A1127" i="15"/>
  <c r="A1129" i="15"/>
  <c r="A1131" i="15"/>
  <c r="A1132" i="15"/>
  <c r="A1140" i="15"/>
  <c r="A1141" i="15"/>
  <c r="A1142" i="15"/>
  <c r="A1143" i="15"/>
  <c r="A1144" i="15"/>
  <c r="A1145" i="15"/>
  <c r="A1146" i="15"/>
  <c r="A1147" i="15"/>
  <c r="A1149" i="15"/>
  <c r="A1150" i="15"/>
  <c r="A1152" i="15"/>
  <c r="A1153" i="15"/>
  <c r="A1155" i="15"/>
  <c r="A1157" i="15"/>
  <c r="A1159" i="15"/>
  <c r="A1160" i="15"/>
  <c r="A1163" i="15"/>
  <c r="A1164" i="15"/>
  <c r="A1165" i="15"/>
  <c r="A1167" i="15"/>
  <c r="A1168" i="15"/>
  <c r="A1173" i="15"/>
  <c r="A1174" i="15"/>
  <c r="A1175" i="15"/>
  <c r="A1176" i="15"/>
  <c r="A1178" i="15"/>
  <c r="A1179" i="15"/>
  <c r="A1211" i="15"/>
  <c r="A1212" i="15"/>
  <c r="A1213" i="15"/>
  <c r="A1214" i="15"/>
  <c r="A1215" i="15"/>
  <c r="A1216" i="15"/>
  <c r="A1217" i="15"/>
  <c r="A1218" i="15"/>
  <c r="A1219" i="15"/>
  <c r="A2" i="15"/>
  <c r="A6" i="15"/>
  <c r="A10" i="15"/>
  <c r="A14" i="15"/>
  <c r="A18" i="15"/>
  <c r="A22" i="15"/>
  <c r="A26" i="15"/>
  <c r="A27" i="15"/>
  <c r="A28" i="15"/>
  <c r="A29" i="15"/>
  <c r="A30" i="15"/>
  <c r="A31" i="15"/>
  <c r="A32" i="15"/>
  <c r="A33" i="15"/>
  <c r="A46" i="15"/>
  <c r="A47" i="15"/>
  <c r="A48" i="15"/>
  <c r="A49" i="15"/>
  <c r="A50" i="15"/>
  <c r="A51" i="15"/>
  <c r="A61" i="15"/>
  <c r="A65" i="15"/>
  <c r="A69" i="15"/>
  <c r="A73" i="15"/>
  <c r="A74" i="15"/>
  <c r="A75" i="15"/>
  <c r="A79" i="15"/>
  <c r="A82" i="15"/>
  <c r="A86" i="15"/>
  <c r="A89" i="15"/>
  <c r="A92" i="15"/>
  <c r="A93" i="15"/>
  <c r="A94" i="15"/>
  <c r="A95" i="15"/>
  <c r="A96" i="15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V642" i="13"/>
  <c r="V643" i="13"/>
  <c r="V644" i="13"/>
  <c r="V645" i="13"/>
  <c r="V646" i="13"/>
  <c r="V647" i="13"/>
  <c r="V648" i="13"/>
  <c r="V649" i="13"/>
  <c r="V650" i="13"/>
  <c r="V651" i="13"/>
  <c r="V652" i="13"/>
  <c r="V653" i="13"/>
  <c r="V654" i="13"/>
  <c r="V655" i="13"/>
  <c r="V656" i="13"/>
  <c r="V657" i="13"/>
  <c r="V658" i="13"/>
  <c r="V659" i="13"/>
  <c r="V660" i="13"/>
  <c r="V661" i="13"/>
  <c r="V662" i="13"/>
  <c r="V663" i="13"/>
  <c r="V664" i="13"/>
  <c r="V665" i="13"/>
  <c r="V666" i="13"/>
  <c r="V667" i="13"/>
  <c r="V668" i="13"/>
  <c r="V669" i="13"/>
  <c r="V670" i="13"/>
  <c r="V671" i="13"/>
  <c r="V672" i="13"/>
  <c r="V673" i="13"/>
  <c r="V674" i="13"/>
  <c r="V675" i="13"/>
  <c r="V676" i="13"/>
  <c r="V677" i="13"/>
  <c r="V678" i="13"/>
  <c r="V679" i="13"/>
  <c r="V680" i="13"/>
  <c r="V681" i="13"/>
  <c r="V682" i="13"/>
  <c r="V683" i="13"/>
  <c r="V684" i="13"/>
  <c r="V685" i="13"/>
  <c r="V686" i="13"/>
  <c r="V687" i="13"/>
  <c r="V688" i="13"/>
  <c r="V689" i="13"/>
  <c r="V690" i="13"/>
  <c r="V691" i="13"/>
  <c r="V692" i="13"/>
  <c r="V693" i="13"/>
  <c r="V694" i="13"/>
  <c r="V695" i="13"/>
  <c r="V696" i="13"/>
  <c r="V697" i="13"/>
  <c r="V698" i="13"/>
  <c r="V699" i="13"/>
  <c r="V700" i="13"/>
  <c r="V701" i="13"/>
  <c r="V702" i="13"/>
  <c r="V703" i="13"/>
  <c r="V704" i="13"/>
  <c r="V705" i="13"/>
  <c r="V706" i="13"/>
  <c r="V707" i="13"/>
  <c r="V708" i="13"/>
  <c r="V709" i="13"/>
  <c r="V710" i="13"/>
  <c r="V711" i="13"/>
  <c r="V712" i="13"/>
  <c r="V713" i="13"/>
  <c r="V714" i="13"/>
  <c r="V715" i="13"/>
  <c r="V716" i="13"/>
  <c r="V717" i="13"/>
  <c r="V718" i="13"/>
  <c r="V719" i="13"/>
  <c r="V720" i="13"/>
  <c r="V721" i="13"/>
  <c r="V722" i="13"/>
  <c r="V723" i="13"/>
  <c r="V724" i="13"/>
  <c r="V725" i="13"/>
  <c r="V726" i="13"/>
  <c r="V727" i="13"/>
  <c r="V728" i="13"/>
  <c r="V729" i="13"/>
  <c r="V730" i="13"/>
  <c r="V731" i="13"/>
  <c r="V732" i="13"/>
  <c r="V733" i="13"/>
  <c r="V734" i="13"/>
  <c r="V735" i="13"/>
  <c r="V736" i="13"/>
  <c r="V737" i="13"/>
  <c r="V738" i="13"/>
  <c r="V739" i="13"/>
  <c r="V740" i="13"/>
  <c r="V741" i="13"/>
  <c r="V742" i="13"/>
  <c r="V743" i="13"/>
  <c r="V744" i="13"/>
  <c r="V745" i="13"/>
  <c r="V746" i="13"/>
  <c r="V747" i="13"/>
  <c r="V748" i="13"/>
  <c r="V749" i="13"/>
  <c r="V750" i="13"/>
  <c r="V751" i="13"/>
  <c r="V752" i="13"/>
  <c r="V753" i="13"/>
  <c r="V754" i="13"/>
  <c r="V755" i="13"/>
  <c r="V756" i="13"/>
  <c r="V757" i="13"/>
  <c r="V758" i="13"/>
  <c r="V759" i="13"/>
  <c r="V760" i="13"/>
  <c r="V761" i="13"/>
  <c r="V762" i="13"/>
  <c r="V763" i="13"/>
  <c r="V764" i="13"/>
  <c r="V765" i="13"/>
  <c r="V766" i="13"/>
  <c r="V767" i="13"/>
  <c r="V768" i="13"/>
  <c r="V769" i="13"/>
  <c r="V770" i="13"/>
  <c r="V771" i="13"/>
  <c r="V772" i="13"/>
  <c r="V773" i="13"/>
  <c r="V774" i="13"/>
  <c r="V775" i="13"/>
  <c r="V776" i="13"/>
  <c r="V777" i="13"/>
  <c r="V778" i="13"/>
  <c r="V779" i="13"/>
  <c r="V780" i="13"/>
  <c r="V781" i="13"/>
  <c r="V782" i="13"/>
  <c r="V783" i="13"/>
  <c r="V784" i="13"/>
  <c r="V785" i="13"/>
  <c r="V786" i="13"/>
  <c r="V787" i="13"/>
  <c r="V788" i="13"/>
  <c r="V789" i="13"/>
  <c r="V790" i="13"/>
  <c r="V791" i="13"/>
  <c r="V792" i="13"/>
  <c r="V793" i="13"/>
  <c r="V794" i="13"/>
  <c r="V795" i="13"/>
  <c r="V796" i="13"/>
  <c r="V797" i="13"/>
  <c r="V798" i="13"/>
  <c r="V799" i="13"/>
  <c r="V800" i="13"/>
  <c r="V801" i="13"/>
  <c r="V802" i="13"/>
  <c r="V803" i="13"/>
  <c r="V804" i="13"/>
  <c r="V805" i="13"/>
  <c r="V806" i="13"/>
  <c r="V807" i="13"/>
  <c r="V808" i="13"/>
  <c r="V809" i="13"/>
  <c r="V810" i="13"/>
  <c r="V811" i="13"/>
  <c r="V812" i="13"/>
  <c r="V813" i="13"/>
  <c r="V814" i="13"/>
  <c r="V815" i="13"/>
  <c r="V816" i="13"/>
  <c r="V817" i="13"/>
  <c r="V818" i="13"/>
  <c r="V819" i="13"/>
  <c r="V820" i="13"/>
  <c r="V821" i="13"/>
  <c r="V822" i="13"/>
  <c r="V823" i="13"/>
  <c r="V824" i="13"/>
  <c r="V825" i="13"/>
  <c r="V826" i="13"/>
  <c r="V827" i="13"/>
  <c r="V828" i="13"/>
  <c r="V829" i="13"/>
  <c r="V830" i="13"/>
  <c r="V831" i="13"/>
  <c r="V832" i="13"/>
  <c r="V833" i="13"/>
  <c r="V834" i="13"/>
  <c r="V835" i="13"/>
  <c r="V836" i="13"/>
  <c r="V837" i="13"/>
  <c r="V838" i="13"/>
  <c r="V839" i="13"/>
  <c r="V840" i="13"/>
  <c r="V841" i="13"/>
  <c r="V842" i="13"/>
  <c r="V843" i="13"/>
  <c r="V844" i="13"/>
  <c r="V845" i="13"/>
  <c r="V846" i="13"/>
  <c r="V847" i="13"/>
  <c r="V848" i="13"/>
  <c r="V849" i="13"/>
  <c r="V850" i="13"/>
  <c r="V851" i="13"/>
  <c r="V852" i="13"/>
  <c r="V853" i="13"/>
  <c r="V854" i="13"/>
  <c r="V855" i="13"/>
  <c r="V856" i="13"/>
  <c r="V857" i="13"/>
  <c r="V858" i="13"/>
  <c r="V859" i="13"/>
  <c r="V860" i="13"/>
  <c r="V861" i="13"/>
  <c r="V862" i="13"/>
  <c r="V863" i="13"/>
  <c r="V864" i="13"/>
  <c r="V865" i="13"/>
  <c r="V866" i="13"/>
  <c r="V867" i="13"/>
  <c r="V868" i="13"/>
  <c r="V869" i="13"/>
  <c r="V870" i="13"/>
  <c r="V871" i="13"/>
  <c r="V872" i="13"/>
  <c r="V873" i="13"/>
  <c r="V874" i="13"/>
  <c r="V875" i="13"/>
  <c r="V876" i="13"/>
  <c r="V877" i="13"/>
  <c r="V878" i="13"/>
  <c r="V879" i="13"/>
  <c r="V880" i="13"/>
  <c r="V881" i="13"/>
  <c r="V882" i="13"/>
  <c r="V883" i="13"/>
  <c r="V884" i="13"/>
  <c r="V885" i="13"/>
  <c r="V886" i="13"/>
  <c r="V887" i="13"/>
  <c r="V888" i="13"/>
  <c r="V889" i="13"/>
  <c r="V890" i="13"/>
  <c r="V891" i="13"/>
  <c r="V892" i="13"/>
  <c r="V893" i="13"/>
  <c r="V894" i="13"/>
  <c r="V895" i="13"/>
  <c r="V896" i="13"/>
  <c r="V897" i="13"/>
  <c r="V898" i="13"/>
  <c r="V899" i="13"/>
  <c r="V900" i="13"/>
  <c r="V901" i="13"/>
  <c r="V902" i="13"/>
  <c r="V903" i="13"/>
  <c r="V904" i="13"/>
  <c r="V905" i="13"/>
  <c r="V906" i="13"/>
  <c r="V907" i="13"/>
  <c r="V908" i="13"/>
  <c r="V909" i="13"/>
  <c r="V910" i="13"/>
  <c r="V911" i="13"/>
  <c r="V912" i="13"/>
  <c r="V913" i="13"/>
  <c r="V914" i="13"/>
  <c r="V915" i="13"/>
  <c r="V916" i="13"/>
  <c r="V917" i="13"/>
  <c r="V918" i="13"/>
  <c r="V919" i="13"/>
  <c r="V920" i="13"/>
  <c r="V921" i="13"/>
  <c r="V922" i="13"/>
  <c r="V923" i="13"/>
  <c r="V924" i="13"/>
  <c r="V925" i="13"/>
  <c r="V926" i="13"/>
  <c r="V927" i="13"/>
  <c r="V928" i="13"/>
  <c r="V929" i="13"/>
  <c r="V930" i="13"/>
  <c r="V931" i="13"/>
  <c r="V932" i="13"/>
  <c r="V933" i="13"/>
  <c r="V934" i="13"/>
  <c r="V935" i="13"/>
  <c r="V936" i="13"/>
  <c r="V937" i="13"/>
  <c r="V938" i="13"/>
  <c r="V939" i="13"/>
  <c r="V940" i="13"/>
  <c r="V941" i="13"/>
  <c r="V942" i="13"/>
  <c r="V943" i="13"/>
  <c r="V944" i="13"/>
  <c r="V945" i="13"/>
  <c r="V946" i="13"/>
  <c r="V947" i="13"/>
  <c r="V948" i="13"/>
  <c r="V949" i="13"/>
  <c r="V950" i="13"/>
  <c r="V951" i="13"/>
  <c r="V952" i="13"/>
  <c r="V953" i="13"/>
  <c r="V954" i="13"/>
  <c r="V955" i="13"/>
  <c r="V956" i="13"/>
  <c r="V957" i="13"/>
  <c r="V958" i="13"/>
  <c r="V959" i="13"/>
  <c r="V960" i="13"/>
  <c r="V961" i="13"/>
  <c r="V962" i="13"/>
  <c r="V963" i="13"/>
  <c r="V964" i="13"/>
  <c r="V965" i="13"/>
  <c r="V966" i="13"/>
  <c r="V967" i="13"/>
  <c r="V968" i="13"/>
  <c r="V969" i="13"/>
  <c r="V970" i="13"/>
  <c r="V971" i="13"/>
  <c r="V972" i="13"/>
  <c r="V973" i="13"/>
  <c r="V974" i="13"/>
  <c r="V975" i="13"/>
  <c r="V976" i="13"/>
  <c r="V977" i="13"/>
  <c r="V978" i="13"/>
  <c r="V979" i="13"/>
  <c r="V980" i="13"/>
  <c r="V981" i="13"/>
  <c r="V982" i="13"/>
  <c r="V983" i="13"/>
  <c r="V984" i="13"/>
  <c r="V985" i="13"/>
  <c r="V986" i="13"/>
  <c r="V987" i="13"/>
  <c r="V988" i="13"/>
  <c r="V989" i="13"/>
  <c r="V990" i="13"/>
  <c r="V991" i="13"/>
  <c r="V992" i="13"/>
  <c r="V993" i="13"/>
  <c r="V994" i="13"/>
  <c r="V995" i="13"/>
  <c r="V996" i="13"/>
  <c r="V997" i="13"/>
  <c r="V998" i="13"/>
  <c r="V999" i="13"/>
  <c r="V1000" i="13"/>
  <c r="V1001" i="13"/>
  <c r="V1002" i="13"/>
  <c r="V1003" i="13"/>
  <c r="V1004" i="13"/>
  <c r="V1005" i="13"/>
  <c r="V1006" i="13"/>
  <c r="V1007" i="13"/>
  <c r="V1008" i="13"/>
  <c r="V1009" i="13"/>
  <c r="V1010" i="13"/>
  <c r="V1011" i="13"/>
  <c r="V1012" i="13"/>
  <c r="V1013" i="13"/>
  <c r="V1014" i="13"/>
  <c r="V1015" i="13"/>
  <c r="V1016" i="13"/>
  <c r="V1017" i="13"/>
  <c r="V1018" i="13"/>
  <c r="V1019" i="13"/>
  <c r="V1020" i="13"/>
  <c r="V1021" i="13"/>
  <c r="V1022" i="13"/>
  <c r="V1023" i="13"/>
  <c r="V1024" i="13"/>
  <c r="V1025" i="13"/>
  <c r="V1026" i="13"/>
  <c r="V1027" i="13"/>
  <c r="V1029" i="13"/>
  <c r="V1030" i="13"/>
  <c r="V1031" i="13"/>
  <c r="V1032" i="13"/>
  <c r="V1033" i="13"/>
  <c r="V1034" i="13"/>
  <c r="V1035" i="13"/>
  <c r="V1036" i="13"/>
  <c r="V1037" i="13"/>
  <c r="V1038" i="13"/>
  <c r="V1039" i="13"/>
  <c r="V1040" i="13"/>
  <c r="V1041" i="13"/>
  <c r="V1042" i="13"/>
  <c r="V1043" i="13"/>
  <c r="V1044" i="13"/>
  <c r="V1045" i="13"/>
  <c r="V1046" i="13"/>
  <c r="V1047" i="13"/>
  <c r="V1048" i="13"/>
  <c r="V1049" i="13"/>
  <c r="V1050" i="13"/>
  <c r="V1051" i="13"/>
  <c r="V1052" i="13"/>
  <c r="V1053" i="13"/>
  <c r="V1054" i="13"/>
  <c r="V1055" i="13"/>
  <c r="V1056" i="13"/>
  <c r="V1057" i="13"/>
  <c r="V1058" i="13"/>
  <c r="V1059" i="13"/>
  <c r="V1060" i="13"/>
  <c r="V1061" i="13"/>
  <c r="V1062" i="13"/>
  <c r="V1063" i="13"/>
  <c r="V1064" i="13"/>
  <c r="V1065" i="13"/>
  <c r="V1066" i="13"/>
  <c r="V1067" i="13"/>
  <c r="V1068" i="13"/>
  <c r="V1069" i="13"/>
  <c r="V1070" i="13"/>
  <c r="V1071" i="13"/>
  <c r="V1072" i="13"/>
  <c r="V1073" i="13"/>
  <c r="V1074" i="13"/>
  <c r="V1075" i="13"/>
  <c r="V1076" i="13"/>
  <c r="V1077" i="13"/>
  <c r="V1078" i="13"/>
  <c r="V1079" i="13"/>
  <c r="V1080" i="13"/>
  <c r="V1081" i="13"/>
  <c r="V1082" i="13"/>
  <c r="V1083" i="13"/>
  <c r="V1084" i="13"/>
  <c r="V1085" i="13"/>
  <c r="V1086" i="13"/>
  <c r="V1087" i="13"/>
  <c r="V1088" i="13"/>
  <c r="V1089" i="13"/>
  <c r="V1090" i="13"/>
  <c r="V1091" i="13"/>
  <c r="V1092" i="13"/>
  <c r="V1093" i="13"/>
  <c r="V1094" i="13"/>
  <c r="V1095" i="13"/>
  <c r="V1096" i="13"/>
  <c r="V1097" i="13"/>
  <c r="V1098" i="13"/>
  <c r="V1099" i="13"/>
  <c r="V1100" i="13"/>
  <c r="V1101" i="13"/>
  <c r="V1102" i="13"/>
  <c r="V1103" i="13"/>
  <c r="V1104" i="13"/>
  <c r="V1105" i="13"/>
  <c r="V1106" i="13"/>
  <c r="V1107" i="13"/>
  <c r="V1108" i="13"/>
  <c r="V1109" i="13"/>
  <c r="V1110" i="13"/>
  <c r="V1111" i="13"/>
  <c r="V1112" i="13"/>
  <c r="V1113" i="13"/>
  <c r="V1114" i="13"/>
  <c r="V1115" i="13"/>
  <c r="V1116" i="13"/>
  <c r="V1117" i="13"/>
  <c r="V1118" i="13"/>
  <c r="V1119" i="13"/>
  <c r="V1120" i="13"/>
  <c r="V1121" i="13"/>
  <c r="V1122" i="13"/>
  <c r="V1123" i="13"/>
  <c r="V1124" i="13"/>
  <c r="V1125" i="13"/>
  <c r="V1126" i="13"/>
  <c r="V1127" i="13"/>
  <c r="V1128" i="13"/>
  <c r="V1129" i="13"/>
  <c r="V1130" i="13"/>
  <c r="V1131" i="13"/>
  <c r="V1132" i="13"/>
  <c r="V1133" i="13"/>
  <c r="V1134" i="13"/>
  <c r="V1135" i="13"/>
  <c r="V1136" i="13"/>
  <c r="V1137" i="13"/>
  <c r="V1138" i="13"/>
  <c r="V1139" i="13"/>
  <c r="V1140" i="13"/>
  <c r="V1141" i="13"/>
  <c r="V1142" i="13"/>
  <c r="V1143" i="13"/>
  <c r="V1144" i="13"/>
  <c r="V1145" i="13"/>
  <c r="V1146" i="13"/>
  <c r="V1147" i="13"/>
  <c r="V1148" i="13"/>
  <c r="V1149" i="13"/>
  <c r="V1150" i="13"/>
  <c r="V1151" i="13"/>
  <c r="V1152" i="13"/>
  <c r="V1153" i="13"/>
  <c r="V1154" i="13"/>
  <c r="V1155" i="13"/>
  <c r="V1156" i="13"/>
  <c r="V1157" i="13"/>
  <c r="V1158" i="13"/>
  <c r="V1159" i="13"/>
  <c r="V1160" i="13"/>
  <c r="V1161" i="13"/>
  <c r="V1162" i="13"/>
  <c r="V1163" i="13"/>
  <c r="V1164" i="13"/>
  <c r="V1165" i="13"/>
  <c r="V1166" i="13"/>
  <c r="V1167" i="13"/>
  <c r="V1168" i="13"/>
  <c r="V1169" i="13"/>
  <c r="V1170" i="13"/>
  <c r="V1171" i="13"/>
  <c r="V1172" i="13"/>
  <c r="V1173" i="13"/>
  <c r="V1174" i="13"/>
  <c r="V1175" i="13"/>
  <c r="V1176" i="13"/>
  <c r="V1177" i="13"/>
  <c r="V1178" i="13"/>
  <c r="V1179" i="13"/>
  <c r="V1180" i="13"/>
  <c r="V1181" i="13"/>
  <c r="V1182" i="13"/>
  <c r="V1183" i="13"/>
  <c r="V1184" i="13"/>
  <c r="V1185" i="13"/>
  <c r="V1186" i="13"/>
  <c r="V1187" i="13"/>
  <c r="V1188" i="13"/>
  <c r="V1189" i="13"/>
  <c r="V1190" i="13"/>
  <c r="V1191" i="13"/>
  <c r="V1192" i="13"/>
  <c r="V1193" i="13"/>
  <c r="V1194" i="13"/>
  <c r="V1195" i="13"/>
  <c r="V1196" i="13"/>
  <c r="V1197" i="13"/>
  <c r="V1198" i="13"/>
  <c r="V1199" i="13"/>
  <c r="V1200" i="13"/>
  <c r="V1201" i="13"/>
  <c r="V1202" i="13"/>
  <c r="V1203" i="13"/>
  <c r="V1204" i="13"/>
  <c r="V1205" i="13"/>
  <c r="V1206" i="13"/>
  <c r="V1207" i="13"/>
  <c r="V1208" i="13"/>
  <c r="V1209" i="13"/>
  <c r="V1210" i="13"/>
  <c r="V1211" i="13"/>
  <c r="V1212" i="13"/>
  <c r="V1213" i="13"/>
  <c r="V1214" i="13"/>
  <c r="V1215" i="13"/>
  <c r="V1216" i="13"/>
  <c r="V1217" i="13"/>
  <c r="V1218" i="13"/>
  <c r="V1219" i="13"/>
  <c r="V1220" i="13"/>
  <c r="V1221" i="13"/>
  <c r="V1222" i="13"/>
  <c r="V1223" i="13"/>
  <c r="V1224" i="13"/>
  <c r="V1225" i="13"/>
  <c r="V1226" i="13"/>
  <c r="V1227" i="13"/>
  <c r="V1228" i="13"/>
  <c r="V1229" i="13"/>
  <c r="V1230" i="13"/>
  <c r="V1231" i="13"/>
  <c r="V1232" i="13"/>
  <c r="V1233" i="13"/>
  <c r="V1234" i="13"/>
  <c r="V1235" i="13"/>
  <c r="V1236" i="13"/>
  <c r="V1237" i="13"/>
  <c r="V1238" i="13"/>
  <c r="V1239" i="13"/>
  <c r="V1240" i="13"/>
  <c r="V1241" i="13"/>
  <c r="V1242" i="13"/>
  <c r="V1243" i="13"/>
  <c r="V1244" i="13"/>
  <c r="V1245" i="13"/>
  <c r="V1246" i="13"/>
  <c r="V1247" i="13"/>
  <c r="V1248" i="13"/>
  <c r="V1249" i="13"/>
  <c r="V1250" i="13"/>
  <c r="V1251" i="13"/>
  <c r="V1252" i="13"/>
  <c r="V1253" i="13"/>
  <c r="V1254" i="13"/>
  <c r="V1255" i="13"/>
  <c r="V1256" i="13"/>
  <c r="V1257" i="13"/>
  <c r="V1258" i="13"/>
  <c r="V1259" i="13"/>
  <c r="V1260" i="13"/>
  <c r="V1261" i="13"/>
  <c r="V1262" i="13"/>
  <c r="V1263" i="13"/>
  <c r="V1264" i="13"/>
  <c r="V1265" i="13"/>
  <c r="V1266" i="13"/>
  <c r="V1267" i="13"/>
  <c r="V1268" i="13"/>
  <c r="V1269" i="13"/>
  <c r="V1270" i="13"/>
  <c r="V1271" i="13"/>
  <c r="V1272" i="13"/>
  <c r="V1273" i="13"/>
  <c r="V1274" i="13"/>
  <c r="V1275" i="13"/>
  <c r="V1276" i="13"/>
  <c r="V1277" i="13"/>
  <c r="V1278" i="13"/>
  <c r="V1279" i="13"/>
  <c r="V1280" i="13"/>
  <c r="V1281" i="13"/>
  <c r="V1282" i="13"/>
  <c r="V1283" i="13"/>
  <c r="V1284" i="13"/>
  <c r="V1285" i="13"/>
  <c r="V1286" i="13"/>
  <c r="V1287" i="13"/>
  <c r="V1288" i="13"/>
  <c r="V1289" i="13"/>
  <c r="V1290" i="13"/>
  <c r="V1291" i="13"/>
  <c r="V1292" i="13"/>
  <c r="V1293" i="13"/>
  <c r="V1294" i="13"/>
  <c r="V1295" i="13"/>
  <c r="V1296" i="13"/>
  <c r="V1297" i="13"/>
  <c r="V1298" i="13"/>
  <c r="V1299" i="13"/>
  <c r="V1300" i="13"/>
  <c r="V1301" i="13"/>
  <c r="V1302" i="13"/>
  <c r="V1303" i="13"/>
  <c r="V1304" i="13"/>
  <c r="V1305" i="13"/>
  <c r="V1306" i="13"/>
  <c r="V1307" i="13"/>
  <c r="V1308" i="13"/>
  <c r="V1309" i="13"/>
  <c r="V1310" i="13"/>
  <c r="V1311" i="13"/>
  <c r="V1312" i="13"/>
  <c r="V1313" i="13"/>
  <c r="V1314" i="13"/>
  <c r="V1315" i="13"/>
  <c r="V1316" i="13"/>
  <c r="V1317" i="13"/>
  <c r="V1318" i="13"/>
  <c r="V1319" i="13"/>
  <c r="V1320" i="13"/>
  <c r="V1321" i="13"/>
  <c r="V1322" i="13"/>
  <c r="V1323" i="13"/>
  <c r="V1324" i="13"/>
  <c r="V1325" i="13"/>
  <c r="V1326" i="13"/>
  <c r="V1327" i="13"/>
  <c r="V1328" i="13"/>
  <c r="V1329" i="13"/>
  <c r="V1330" i="13"/>
  <c r="V1331" i="13"/>
  <c r="V1332" i="13"/>
  <c r="V1333" i="13"/>
  <c r="V1334" i="13"/>
  <c r="V1335" i="13"/>
  <c r="V1336" i="13"/>
  <c r="V1337" i="13"/>
  <c r="V1338" i="13"/>
  <c r="V1339" i="13"/>
  <c r="V1340" i="13"/>
  <c r="V1341" i="13"/>
  <c r="V1342" i="13"/>
  <c r="V1343" i="13"/>
  <c r="V1344" i="13"/>
  <c r="V1345" i="13"/>
  <c r="V1346" i="13"/>
  <c r="V1347" i="13"/>
  <c r="V1348" i="13"/>
  <c r="K1426" i="14"/>
  <c r="N1426" i="14"/>
  <c r="B232" i="15"/>
  <c r="B640" i="15"/>
  <c r="B1397" i="15"/>
  <c r="B1126" i="15"/>
  <c r="B876" i="15"/>
  <c r="B319" i="15"/>
  <c r="B1150" i="15"/>
  <c r="B1470" i="15"/>
  <c r="B2012" i="15"/>
  <c r="B670" i="15"/>
  <c r="B1124" i="15"/>
  <c r="B840" i="15"/>
  <c r="B1353" i="15"/>
  <c r="B1776" i="15"/>
  <c r="B880" i="15"/>
  <c r="B1155" i="15"/>
  <c r="B799" i="15"/>
  <c r="B1072" i="15"/>
  <c r="B1033" i="15"/>
  <c r="B2182" i="15"/>
  <c r="B1303" i="15"/>
  <c r="B910" i="15"/>
  <c r="B619" i="15"/>
  <c r="B1031" i="15"/>
  <c r="B455" i="15"/>
  <c r="B125" i="15"/>
  <c r="B2251" i="15"/>
  <c r="B1109" i="15"/>
  <c r="B1719" i="15"/>
  <c r="B533" i="15"/>
  <c r="B902" i="15"/>
  <c r="B203" i="15"/>
  <c r="B465" i="15"/>
  <c r="B1062" i="15"/>
  <c r="B290" i="15"/>
  <c r="B1724" i="15"/>
  <c r="B1110" i="15"/>
  <c r="B659" i="15"/>
  <c r="B489" i="15"/>
  <c r="B2005" i="15"/>
  <c r="B1446" i="15"/>
  <c r="B1631" i="15"/>
  <c r="B1739" i="15"/>
  <c r="B1736" i="15"/>
  <c r="B1743" i="15"/>
  <c r="B1746" i="15"/>
  <c r="B47" i="15"/>
  <c r="B170" i="15"/>
  <c r="B1337" i="15"/>
  <c r="B1217" i="15"/>
  <c r="B578" i="15"/>
  <c r="B1382" i="15"/>
  <c r="B1076" i="15"/>
  <c r="B1133" i="15"/>
  <c r="B72" i="15"/>
  <c r="B820" i="15"/>
  <c r="B2162" i="15"/>
  <c r="B817" i="15"/>
  <c r="B456" i="15"/>
  <c r="B1749" i="15"/>
  <c r="B1246" i="15"/>
  <c r="B1064" i="15"/>
  <c r="B2185" i="15"/>
  <c r="B136" i="15"/>
  <c r="B388" i="15"/>
  <c r="B1183" i="15"/>
  <c r="B909" i="15"/>
  <c r="B1995" i="15"/>
  <c r="B2188" i="15"/>
  <c r="B1966" i="15"/>
  <c r="B392" i="15"/>
  <c r="B160" i="15"/>
  <c r="B571" i="15"/>
  <c r="B399" i="15"/>
  <c r="B2102" i="15"/>
  <c r="B514" i="15"/>
  <c r="B427" i="15"/>
  <c r="B1039" i="15"/>
  <c r="B527" i="15"/>
  <c r="B712" i="15"/>
  <c r="B723" i="15"/>
  <c r="B986" i="15"/>
  <c r="B607" i="15"/>
  <c r="B473" i="15"/>
  <c r="B1104" i="15"/>
  <c r="B2191" i="15"/>
  <c r="B2044" i="15"/>
  <c r="B707" i="15"/>
  <c r="B124" i="15"/>
  <c r="B1139" i="15"/>
  <c r="B1412" i="15"/>
  <c r="B1524" i="15"/>
  <c r="B1574" i="15"/>
  <c r="B1551" i="15"/>
  <c r="B2103" i="15"/>
  <c r="B211" i="15"/>
  <c r="B879" i="15"/>
  <c r="B219" i="15"/>
  <c r="B1540" i="15"/>
  <c r="B1037" i="15"/>
  <c r="B440" i="15"/>
  <c r="B2089" i="15"/>
  <c r="B1172" i="15"/>
  <c r="B309" i="15"/>
  <c r="B858" i="15"/>
  <c r="B380" i="15"/>
  <c r="B1009" i="15"/>
  <c r="B1078" i="15"/>
  <c r="B642" i="15"/>
  <c r="B321" i="15"/>
  <c r="B616" i="15"/>
  <c r="B226" i="15"/>
  <c r="B850" i="15"/>
  <c r="B2099" i="15"/>
  <c r="B1900" i="15"/>
  <c r="B221" i="15"/>
  <c r="B942" i="15"/>
  <c r="B652" i="15"/>
  <c r="B92" i="15"/>
  <c r="B8" i="15"/>
  <c r="B236" i="15"/>
  <c r="B2202" i="15"/>
  <c r="B1093" i="15"/>
  <c r="B2009" i="15"/>
  <c r="B1752" i="15"/>
  <c r="B1134" i="15"/>
  <c r="B1758" i="15"/>
  <c r="B173" i="15"/>
  <c r="B2206" i="15"/>
  <c r="B1135" i="15"/>
  <c r="B1073" i="15"/>
  <c r="B396" i="15"/>
  <c r="B300" i="15"/>
  <c r="B1077" i="15"/>
  <c r="B963" i="15"/>
  <c r="B205" i="15"/>
  <c r="B1292" i="15"/>
  <c r="B1128" i="15"/>
  <c r="B954" i="15"/>
  <c r="B977" i="15"/>
  <c r="B2194" i="15"/>
  <c r="B257" i="15"/>
  <c r="B434" i="15"/>
  <c r="B295" i="15"/>
  <c r="B1114" i="15"/>
  <c r="B773" i="15"/>
  <c r="B1002" i="15"/>
  <c r="B1082" i="15"/>
  <c r="B238" i="15"/>
  <c r="B677" i="15"/>
  <c r="B687" i="15"/>
  <c r="B798" i="15"/>
  <c r="B2128" i="15"/>
  <c r="B993" i="15"/>
  <c r="B572" i="15"/>
  <c r="B2213" i="15"/>
  <c r="B1472" i="15"/>
  <c r="B839" i="15"/>
  <c r="B765" i="15"/>
  <c r="B1252" i="15"/>
  <c r="B1003" i="15"/>
  <c r="B418" i="15"/>
  <c r="B2145" i="15"/>
  <c r="B520" i="15"/>
  <c r="B37" i="15"/>
  <c r="B1182" i="15"/>
  <c r="B371" i="15"/>
  <c r="B410" i="15"/>
  <c r="B1779" i="15"/>
  <c r="B949" i="15"/>
  <c r="B1069" i="15"/>
  <c r="B982" i="15"/>
  <c r="B140" i="15"/>
  <c r="B376" i="15"/>
  <c r="B1478" i="15"/>
  <c r="B390" i="15"/>
  <c r="B1666" i="15"/>
  <c r="B1485" i="15"/>
  <c r="B2212" i="15"/>
  <c r="B525" i="15"/>
  <c r="B965" i="15"/>
  <c r="B475" i="15"/>
  <c r="B1210" i="15"/>
  <c r="B325" i="15"/>
  <c r="B2241" i="15"/>
  <c r="B1294" i="15"/>
  <c r="B730" i="15"/>
  <c r="B2215" i="15"/>
  <c r="B1755" i="15"/>
  <c r="B2244" i="15"/>
  <c r="B688" i="15"/>
  <c r="B1277" i="15"/>
  <c r="B1549" i="15"/>
  <c r="B1005" i="15"/>
  <c r="B1219" i="15"/>
  <c r="B748" i="15"/>
  <c r="B851" i="15"/>
  <c r="B4" i="15"/>
  <c r="B916" i="15"/>
  <c r="B5" i="15"/>
  <c r="B926" i="15"/>
  <c r="B2250" i="15"/>
  <c r="B7" i="15"/>
  <c r="B654" i="15"/>
  <c r="B1141" i="15"/>
  <c r="B988" i="15"/>
  <c r="B789" i="15"/>
  <c r="B660" i="15"/>
  <c r="B818" i="15"/>
  <c r="B231" i="15"/>
  <c r="B1074" i="15"/>
  <c r="B1099" i="15"/>
  <c r="B1622" i="15"/>
  <c r="B166" i="15"/>
  <c r="B52" i="15"/>
  <c r="B1436" i="15"/>
  <c r="B901" i="15"/>
  <c r="B582" i="15"/>
  <c r="B2247" i="15"/>
  <c r="B15" i="15"/>
  <c r="B12" i="15"/>
  <c r="B905" i="15"/>
  <c r="B922" i="15"/>
  <c r="B604" i="15"/>
  <c r="B967" i="15"/>
  <c r="B1560" i="15"/>
  <c r="B791" i="15"/>
  <c r="B450" i="15"/>
  <c r="B931" i="15"/>
  <c r="B491" i="15"/>
  <c r="B204" i="15"/>
  <c r="B472" i="15"/>
  <c r="B1071" i="15"/>
  <c r="B291" i="15"/>
  <c r="B1548" i="15"/>
  <c r="B2229" i="15"/>
  <c r="B786" i="15"/>
  <c r="B488" i="15"/>
  <c r="B318" i="15"/>
  <c r="B1448" i="15"/>
  <c r="B241" i="15"/>
  <c r="B1760" i="15"/>
  <c r="B1766" i="15"/>
  <c r="B1763" i="15"/>
  <c r="B1768" i="15"/>
  <c r="B1730" i="15"/>
  <c r="B177" i="15"/>
  <c r="B159" i="15"/>
  <c r="B574" i="15"/>
  <c r="B1340" i="15"/>
  <c r="B304" i="15"/>
  <c r="B2180" i="15"/>
  <c r="B1080" i="15"/>
  <c r="B2040" i="15"/>
  <c r="B50" i="15"/>
  <c r="B461" i="15"/>
  <c r="B1781" i="15"/>
  <c r="B1249" i="15"/>
  <c r="B228" i="15"/>
  <c r="B11" i="15"/>
  <c r="B1006" i="15"/>
  <c r="B207" i="15"/>
  <c r="B29" i="15"/>
  <c r="B1137" i="15"/>
  <c r="B20" i="15"/>
  <c r="B168" i="15"/>
  <c r="B573" i="15"/>
  <c r="B2037" i="15"/>
  <c r="B400" i="15"/>
  <c r="B430" i="15"/>
  <c r="B530" i="15"/>
  <c r="B1802" i="15"/>
  <c r="B477" i="15"/>
  <c r="B135" i="15"/>
  <c r="B690" i="15"/>
  <c r="B90" i="15"/>
  <c r="B1530" i="15"/>
  <c r="B1577" i="15"/>
  <c r="B1566" i="15"/>
  <c r="B2038" i="15"/>
  <c r="B958" i="15"/>
  <c r="B925" i="15"/>
  <c r="B1147" i="15"/>
  <c r="B1916" i="15"/>
  <c r="B446" i="15"/>
  <c r="B2092" i="15"/>
  <c r="B1550" i="15"/>
  <c r="B141" i="15"/>
  <c r="B382" i="15"/>
  <c r="B305" i="15"/>
  <c r="B423" i="15"/>
  <c r="B853" i="15"/>
  <c r="B1897" i="15"/>
  <c r="B363" i="15"/>
  <c r="B1024" i="15"/>
  <c r="B328" i="15"/>
  <c r="B13" i="15"/>
  <c r="B1204" i="15"/>
  <c r="B308" i="15"/>
  <c r="B208" i="15"/>
  <c r="B1547" i="15"/>
  <c r="B2043" i="15"/>
  <c r="B182" i="15"/>
  <c r="B757" i="15"/>
  <c r="B877" i="15"/>
  <c r="B1026" i="15"/>
  <c r="B796" i="15"/>
  <c r="B432" i="15"/>
  <c r="B1117" i="15"/>
  <c r="B338" i="15"/>
  <c r="B835" i="15"/>
  <c r="B74" i="15"/>
  <c r="B696" i="15"/>
  <c r="B678" i="15"/>
  <c r="B801" i="15"/>
  <c r="B1682" i="15"/>
  <c r="B19" i="15"/>
  <c r="B1113" i="15"/>
  <c r="B575" i="15"/>
  <c r="B1475" i="15"/>
  <c r="B1664" i="15"/>
  <c r="B23" i="15"/>
  <c r="B762" i="15"/>
  <c r="B1157" i="15"/>
  <c r="B499" i="15"/>
  <c r="B91" i="15"/>
  <c r="B54" i="15"/>
  <c r="B2031" i="15"/>
  <c r="B531" i="15"/>
  <c r="B127" i="15"/>
  <c r="B511" i="15"/>
  <c r="B1059" i="15"/>
  <c r="B391" i="15"/>
  <c r="B1342" i="15"/>
  <c r="B372" i="15"/>
  <c r="B1180" i="15"/>
  <c r="B415" i="15"/>
  <c r="B303" i="15"/>
  <c r="B956" i="15"/>
  <c r="B1175" i="15"/>
  <c r="B1683" i="15"/>
  <c r="B2174" i="15"/>
  <c r="B40" i="15"/>
  <c r="B395" i="15"/>
  <c r="B42" i="15"/>
  <c r="B169" i="15"/>
  <c r="B401" i="15"/>
  <c r="B43" i="15"/>
  <c r="B811" i="15"/>
  <c r="B75" i="15"/>
  <c r="B779" i="15"/>
  <c r="B44" i="15"/>
  <c r="B1083" i="15"/>
  <c r="B606" i="15"/>
  <c r="B1188" i="15"/>
  <c r="B60" i="15"/>
  <c r="B1019" i="15"/>
  <c r="B62" i="15"/>
  <c r="B804" i="15"/>
  <c r="B199" i="15"/>
  <c r="B64" i="15"/>
  <c r="B781" i="15"/>
  <c r="B63" i="15"/>
  <c r="B66" i="15"/>
  <c r="B1018" i="15"/>
  <c r="B2193" i="15"/>
  <c r="B99" i="15"/>
  <c r="B843" i="15"/>
  <c r="B444" i="15"/>
  <c r="B1628" i="15"/>
  <c r="B744" i="15"/>
  <c r="B810" i="15"/>
  <c r="B831" i="15"/>
  <c r="B1780" i="15"/>
  <c r="B212" i="15"/>
  <c r="B1012" i="15"/>
  <c r="B564" i="15"/>
  <c r="B73" i="15"/>
  <c r="B919" i="15"/>
  <c r="B621" i="15"/>
  <c r="B753" i="15"/>
  <c r="B961" i="15"/>
  <c r="B655" i="15"/>
  <c r="B21" i="15"/>
  <c r="B36" i="15"/>
  <c r="B151" i="15"/>
  <c r="B202" i="15"/>
  <c r="B1079" i="15"/>
  <c r="B292" i="15"/>
  <c r="B2201" i="15"/>
  <c r="B643" i="15"/>
  <c r="B920" i="15"/>
  <c r="B490" i="15"/>
  <c r="B2015" i="15"/>
  <c r="B1451" i="15"/>
  <c r="B1790" i="15"/>
  <c r="B242" i="15"/>
  <c r="B1796" i="15"/>
  <c r="B1799" i="15"/>
  <c r="B181" i="15"/>
  <c r="B1806" i="15"/>
  <c r="B878" i="15"/>
  <c r="B192" i="15"/>
  <c r="B1345" i="15"/>
  <c r="B580" i="15"/>
  <c r="B1322" i="15"/>
  <c r="B780" i="15"/>
  <c r="B754" i="15"/>
  <c r="B306" i="15"/>
  <c r="B1827" i="15"/>
  <c r="B210" i="15"/>
  <c r="B471" i="15"/>
  <c r="B1816" i="15"/>
  <c r="B814" i="15"/>
  <c r="B1257" i="15"/>
  <c r="B67" i="15"/>
  <c r="B1127" i="15"/>
  <c r="B100" i="15"/>
  <c r="B1199" i="15"/>
  <c r="B68" i="15"/>
  <c r="B171" i="15"/>
  <c r="B579" i="15"/>
  <c r="B611" i="15"/>
  <c r="B402" i="15"/>
  <c r="B532" i="15"/>
  <c r="B463" i="15"/>
  <c r="B479" i="15"/>
  <c r="B45" i="15"/>
  <c r="B2045" i="15"/>
  <c r="B969" i="15"/>
  <c r="B1527" i="15"/>
  <c r="B1569" i="15"/>
  <c r="B1580" i="15"/>
  <c r="B612" i="15"/>
  <c r="B1061" i="15"/>
  <c r="B1030" i="15"/>
  <c r="B1032" i="15"/>
  <c r="B2094" i="15"/>
  <c r="B529" i="15"/>
  <c r="B383" i="15"/>
  <c r="B721" i="15"/>
  <c r="B150" i="15"/>
  <c r="B860" i="15"/>
  <c r="B1185" i="15"/>
  <c r="B77" i="15"/>
  <c r="B316" i="15"/>
  <c r="B897" i="15"/>
  <c r="B1450" i="15"/>
  <c r="B1130" i="15"/>
  <c r="B1028" i="15"/>
  <c r="B856" i="15"/>
  <c r="B259" i="15"/>
  <c r="B1120" i="15"/>
  <c r="B436" i="15"/>
  <c r="B197" i="15"/>
  <c r="B1662" i="15"/>
  <c r="B695" i="15"/>
  <c r="B827" i="15"/>
  <c r="B2234" i="15"/>
  <c r="B596" i="15"/>
  <c r="B1041" i="15"/>
  <c r="B420" i="15"/>
  <c r="B846" i="15"/>
  <c r="B966" i="15"/>
  <c r="B882" i="15"/>
  <c r="B771" i="15"/>
  <c r="B551" i="15"/>
  <c r="B797" i="15"/>
  <c r="B728" i="15"/>
  <c r="B411" i="15"/>
  <c r="B233" i="15"/>
  <c r="B924" i="15"/>
  <c r="B629" i="15"/>
  <c r="B112" i="15"/>
  <c r="B1807" i="15"/>
  <c r="B1818" i="15"/>
  <c r="B1821" i="15"/>
  <c r="B1029" i="15"/>
  <c r="B884" i="15"/>
  <c r="B187" i="15"/>
  <c r="B1264" i="15"/>
  <c r="B78" i="15"/>
  <c r="B576" i="15"/>
  <c r="B80" i="15"/>
  <c r="B793" i="15"/>
  <c r="B403" i="15"/>
  <c r="B823" i="15"/>
  <c r="B693" i="15"/>
  <c r="B1831" i="15"/>
  <c r="B190" i="15"/>
  <c r="B81" i="15"/>
  <c r="B405" i="15"/>
  <c r="B83" i="15"/>
  <c r="B830" i="15"/>
  <c r="B194" i="15"/>
  <c r="B84" i="15"/>
  <c r="B85" i="15"/>
  <c r="B234" i="15"/>
  <c r="B2246" i="15"/>
  <c r="B1973" i="15"/>
  <c r="B1625" i="15"/>
  <c r="B1046" i="15"/>
  <c r="B1201" i="15"/>
  <c r="B871" i="15"/>
  <c r="B360" i="15"/>
  <c r="B847" i="15"/>
  <c r="B2248" i="15"/>
  <c r="B1143" i="15"/>
  <c r="B1793" i="15"/>
  <c r="B196" i="15"/>
  <c r="B1177" i="15"/>
  <c r="B867" i="15"/>
  <c r="B918" i="15"/>
  <c r="B635" i="15"/>
  <c r="B927" i="15"/>
  <c r="B1361" i="15"/>
  <c r="B622" i="15"/>
  <c r="B1535" i="15"/>
  <c r="B583" i="15"/>
  <c r="B591" i="15"/>
  <c r="B30" i="15"/>
  <c r="B451" i="15"/>
  <c r="B1422" i="15"/>
  <c r="B624" i="15"/>
  <c r="B2034" i="15"/>
  <c r="B215" i="15"/>
  <c r="B1085" i="15"/>
  <c r="B299" i="15"/>
  <c r="B854" i="15"/>
  <c r="B1778" i="15"/>
  <c r="B822" i="15"/>
  <c r="B1207" i="15"/>
  <c r="B495" i="15"/>
  <c r="B375" i="15"/>
  <c r="B244" i="15"/>
  <c r="B1824" i="15"/>
  <c r="B1835" i="15"/>
  <c r="B1838" i="15"/>
  <c r="B1840" i="15"/>
  <c r="B367" i="15"/>
  <c r="B1189" i="15"/>
  <c r="B1348" i="15"/>
  <c r="B586" i="15"/>
  <c r="B593" i="15"/>
  <c r="B1178" i="15"/>
  <c r="B193" i="15"/>
  <c r="B1181" i="15"/>
  <c r="B739" i="15"/>
  <c r="B2041" i="15"/>
  <c r="B61" i="15"/>
  <c r="B1961" i="15"/>
  <c r="B246" i="15"/>
  <c r="B482" i="15"/>
  <c r="B1843" i="15"/>
  <c r="B1045" i="15"/>
  <c r="B1261" i="15"/>
  <c r="B852" i="15"/>
  <c r="B953" i="15"/>
  <c r="B1087" i="15"/>
  <c r="B803" i="15"/>
  <c r="B122" i="15"/>
  <c r="B528" i="15"/>
  <c r="B784" i="15"/>
  <c r="B102" i="15"/>
  <c r="B457" i="15"/>
  <c r="B172" i="15"/>
  <c r="B597" i="15"/>
  <c r="B407" i="15"/>
  <c r="B536" i="15"/>
  <c r="B766" i="15"/>
  <c r="B2100" i="15"/>
  <c r="B1729" i="15"/>
  <c r="B934" i="15"/>
  <c r="B483" i="15"/>
  <c r="B708" i="15"/>
  <c r="B109" i="15"/>
  <c r="B188" i="15"/>
  <c r="B960" i="15"/>
  <c r="B1532" i="15"/>
  <c r="B1583" i="15"/>
  <c r="B900" i="15"/>
  <c r="B588" i="15"/>
  <c r="B1171" i="15"/>
  <c r="B1315" i="15"/>
  <c r="B1213" i="15"/>
  <c r="B722" i="15"/>
  <c r="B863" i="15"/>
  <c r="B921" i="15"/>
  <c r="B103" i="15"/>
  <c r="B997" i="15"/>
  <c r="B549" i="15"/>
  <c r="B1138" i="15"/>
  <c r="B1169" i="15"/>
  <c r="B857" i="15"/>
  <c r="B285" i="15"/>
  <c r="B437" i="15"/>
  <c r="B162" i="15"/>
  <c r="B697" i="15"/>
  <c r="B2227" i="15"/>
  <c r="B599" i="15"/>
  <c r="B833" i="15"/>
  <c r="B1142" i="15"/>
  <c r="B973" i="15"/>
  <c r="B772" i="15"/>
  <c r="B1015" i="15"/>
  <c r="B2020" i="15"/>
  <c r="B1165" i="15"/>
  <c r="B293" i="15"/>
  <c r="B1847" i="15"/>
  <c r="B1846" i="15"/>
  <c r="B1853" i="15"/>
  <c r="B1850" i="15"/>
  <c r="B2209" i="15"/>
  <c r="B944" i="15"/>
  <c r="B975" i="15"/>
  <c r="B1741" i="15"/>
  <c r="B280" i="15"/>
  <c r="B105" i="15"/>
  <c r="B107" i="15"/>
  <c r="B904" i="15"/>
  <c r="B1067" i="15"/>
  <c r="B698" i="15"/>
  <c r="B836" i="15"/>
  <c r="B2021" i="15"/>
  <c r="B1855" i="15"/>
  <c r="B110" i="15"/>
  <c r="B865" i="15"/>
  <c r="B838" i="15"/>
  <c r="B111" i="15"/>
  <c r="B842" i="15"/>
  <c r="B25" i="15"/>
  <c r="B289" i="15"/>
  <c r="B806" i="15"/>
  <c r="B1324" i="15"/>
  <c r="B845" i="15"/>
  <c r="B1630" i="15"/>
  <c r="B715" i="15"/>
  <c r="B1274" i="15"/>
  <c r="B2144" i="15"/>
  <c r="B872" i="15"/>
  <c r="B230" i="15"/>
  <c r="B377" i="15"/>
  <c r="B1129" i="15"/>
  <c r="B296" i="15"/>
  <c r="B1771" i="15"/>
  <c r="B929" i="15"/>
  <c r="B623" i="15"/>
  <c r="B816" i="15"/>
  <c r="B1013" i="15"/>
  <c r="B957" i="15"/>
  <c r="B227" i="15"/>
  <c r="B1717" i="15"/>
  <c r="B24" i="15"/>
  <c r="B1047" i="15"/>
  <c r="B913" i="15"/>
  <c r="B216" i="15"/>
  <c r="B1095" i="15"/>
  <c r="B301" i="15"/>
  <c r="B733" i="15"/>
  <c r="B282" i="15"/>
  <c r="B1992" i="15"/>
  <c r="B502" i="15"/>
  <c r="B422" i="15"/>
  <c r="B496" i="15"/>
  <c r="B2048" i="15"/>
  <c r="B508" i="15"/>
  <c r="B245" i="15"/>
  <c r="B625" i="15"/>
  <c r="B1863" i="15"/>
  <c r="B1859" i="15"/>
  <c r="B1867" i="15"/>
  <c r="B1873" i="15"/>
  <c r="B1170" i="15"/>
  <c r="B1051" i="15"/>
  <c r="B1351" i="15"/>
  <c r="B504" i="15"/>
  <c r="B1716" i="15"/>
  <c r="B1057" i="15"/>
  <c r="B742" i="15"/>
  <c r="B1828" i="15"/>
  <c r="B65" i="15"/>
  <c r="B474" i="15"/>
  <c r="B1876" i="15"/>
  <c r="B939" i="15"/>
  <c r="B1266" i="15"/>
  <c r="B1088" i="15"/>
  <c r="B1895" i="15"/>
  <c r="C232" i="15"/>
  <c r="C640" i="15"/>
  <c r="C1397" i="15"/>
  <c r="C1126" i="15"/>
  <c r="C876" i="15"/>
  <c r="C319" i="15"/>
  <c r="C1150" i="15"/>
  <c r="C1470" i="15"/>
  <c r="C2012" i="15"/>
  <c r="C670" i="15"/>
  <c r="C1124" i="15"/>
  <c r="C840" i="15"/>
  <c r="C1353" i="15"/>
  <c r="C1776" i="15"/>
  <c r="C880" i="15"/>
  <c r="C1155" i="15"/>
  <c r="C799" i="15"/>
  <c r="C1072" i="15"/>
  <c r="C1033" i="15"/>
  <c r="C2182" i="15"/>
  <c r="C1303" i="15"/>
  <c r="C910" i="15"/>
  <c r="C619" i="15"/>
  <c r="C1031" i="15"/>
  <c r="C455" i="15"/>
  <c r="C125" i="15"/>
  <c r="C2251" i="15"/>
  <c r="C1109" i="15"/>
  <c r="C1719" i="15"/>
  <c r="C533" i="15"/>
  <c r="C902" i="15"/>
  <c r="C203" i="15"/>
  <c r="C465" i="15"/>
  <c r="C1062" i="15"/>
  <c r="C290" i="15"/>
  <c r="C1724" i="15"/>
  <c r="C1110" i="15"/>
  <c r="C659" i="15"/>
  <c r="C489" i="15"/>
  <c r="C2005" i="15"/>
  <c r="C1446" i="15"/>
  <c r="C1631" i="15"/>
  <c r="C1739" i="15"/>
  <c r="C1736" i="15"/>
  <c r="C1743" i="15"/>
  <c r="C1746" i="15"/>
  <c r="C47" i="15"/>
  <c r="C170" i="15"/>
  <c r="C1337" i="15"/>
  <c r="C1217" i="15"/>
  <c r="C578" i="15"/>
  <c r="C1382" i="15"/>
  <c r="C1076" i="15"/>
  <c r="C1133" i="15"/>
  <c r="C72" i="15"/>
  <c r="C820" i="15"/>
  <c r="C2162" i="15"/>
  <c r="C817" i="15"/>
  <c r="C456" i="15"/>
  <c r="C1749" i="15"/>
  <c r="C1246" i="15"/>
  <c r="C1064" i="15"/>
  <c r="C2185" i="15"/>
  <c r="C136" i="15"/>
  <c r="C388" i="15"/>
  <c r="C1183" i="15"/>
  <c r="C909" i="15"/>
  <c r="C1995" i="15"/>
  <c r="C2188" i="15"/>
  <c r="C1966" i="15"/>
  <c r="C392" i="15"/>
  <c r="C160" i="15"/>
  <c r="C571" i="15"/>
  <c r="C399" i="15"/>
  <c r="C2102" i="15"/>
  <c r="C514" i="15"/>
  <c r="C427" i="15"/>
  <c r="C1039" i="15"/>
  <c r="C527" i="15"/>
  <c r="C712" i="15"/>
  <c r="C723" i="15"/>
  <c r="C986" i="15"/>
  <c r="C607" i="15"/>
  <c r="C473" i="15"/>
  <c r="C1104" i="15"/>
  <c r="C2191" i="15"/>
  <c r="C2044" i="15"/>
  <c r="C707" i="15"/>
  <c r="C124" i="15"/>
  <c r="C1139" i="15"/>
  <c r="C1412" i="15"/>
  <c r="C1524" i="15"/>
  <c r="C1574" i="15"/>
  <c r="C1551" i="15"/>
  <c r="C2103" i="15"/>
  <c r="C211" i="15"/>
  <c r="C879" i="15"/>
  <c r="C219" i="15"/>
  <c r="C1540" i="15"/>
  <c r="C1037" i="15"/>
  <c r="C440" i="15"/>
  <c r="C2089" i="15"/>
  <c r="C1172" i="15"/>
  <c r="C309" i="15"/>
  <c r="C858" i="15"/>
  <c r="C380" i="15"/>
  <c r="C1009" i="15"/>
  <c r="C1078" i="15"/>
  <c r="C642" i="15"/>
  <c r="C321" i="15"/>
  <c r="C616" i="15"/>
  <c r="C226" i="15"/>
  <c r="C850" i="15"/>
  <c r="C2099" i="15"/>
  <c r="C1900" i="15"/>
  <c r="C221" i="15"/>
  <c r="C942" i="15"/>
  <c r="C652" i="15"/>
  <c r="C92" i="15"/>
  <c r="C8" i="15"/>
  <c r="C236" i="15"/>
  <c r="C2202" i="15"/>
  <c r="C1093" i="15"/>
  <c r="C2009" i="15"/>
  <c r="C1752" i="15"/>
  <c r="C1134" i="15"/>
  <c r="C1758" i="15"/>
  <c r="C173" i="15"/>
  <c r="C2206" i="15"/>
  <c r="C1135" i="15"/>
  <c r="C1073" i="15"/>
  <c r="C396" i="15"/>
  <c r="C300" i="15"/>
  <c r="C1077" i="15"/>
  <c r="C963" i="15"/>
  <c r="C205" i="15"/>
  <c r="C1292" i="15"/>
  <c r="C1128" i="15"/>
  <c r="C954" i="15"/>
  <c r="C977" i="15"/>
  <c r="C2194" i="15"/>
  <c r="C257" i="15"/>
  <c r="C434" i="15"/>
  <c r="C295" i="15"/>
  <c r="C1114" i="15"/>
  <c r="C773" i="15"/>
  <c r="C1002" i="15"/>
  <c r="C1082" i="15"/>
  <c r="C238" i="15"/>
  <c r="C677" i="15"/>
  <c r="C687" i="15"/>
  <c r="C798" i="15"/>
  <c r="C2128" i="15"/>
  <c r="C993" i="15"/>
  <c r="C572" i="15"/>
  <c r="C2213" i="15"/>
  <c r="C1472" i="15"/>
  <c r="C839" i="15"/>
  <c r="C765" i="15"/>
  <c r="C1252" i="15"/>
  <c r="C1003" i="15"/>
  <c r="C418" i="15"/>
  <c r="C2145" i="15"/>
  <c r="C520" i="15"/>
  <c r="C37" i="15"/>
  <c r="C1182" i="15"/>
  <c r="C371" i="15"/>
  <c r="C410" i="15"/>
  <c r="C1779" i="15"/>
  <c r="C949" i="15"/>
  <c r="C1069" i="15"/>
  <c r="C982" i="15"/>
  <c r="C140" i="15"/>
  <c r="C376" i="15"/>
  <c r="C1478" i="15"/>
  <c r="C390" i="15"/>
  <c r="C1666" i="15"/>
  <c r="C1485" i="15"/>
  <c r="C2212" i="15"/>
  <c r="C525" i="15"/>
  <c r="C965" i="15"/>
  <c r="C475" i="15"/>
  <c r="C1210" i="15"/>
  <c r="C325" i="15"/>
  <c r="C2241" i="15"/>
  <c r="C1294" i="15"/>
  <c r="C730" i="15"/>
  <c r="C2215" i="15"/>
  <c r="C1755" i="15"/>
  <c r="C2244" i="15"/>
  <c r="C688" i="15"/>
  <c r="C1277" i="15"/>
  <c r="C1549" i="15"/>
  <c r="C1005" i="15"/>
  <c r="C1219" i="15"/>
  <c r="C748" i="15"/>
  <c r="C851" i="15"/>
  <c r="C4" i="15"/>
  <c r="C916" i="15"/>
  <c r="C5" i="15"/>
  <c r="C926" i="15"/>
  <c r="C2250" i="15"/>
  <c r="C7" i="15"/>
  <c r="C654" i="15"/>
  <c r="C1141" i="15"/>
  <c r="C988" i="15"/>
  <c r="C789" i="15"/>
  <c r="C660" i="15"/>
  <c r="C818" i="15"/>
  <c r="C231" i="15"/>
  <c r="C1074" i="15"/>
  <c r="C1099" i="15"/>
  <c r="C1622" i="15"/>
  <c r="C166" i="15"/>
  <c r="C52" i="15"/>
  <c r="C1436" i="15"/>
  <c r="C901" i="15"/>
  <c r="C582" i="15"/>
  <c r="C2247" i="15"/>
  <c r="C15" i="15"/>
  <c r="C12" i="15"/>
  <c r="C905" i="15"/>
  <c r="C922" i="15"/>
  <c r="C604" i="15"/>
  <c r="C967" i="15"/>
  <c r="C1560" i="15"/>
  <c r="C791" i="15"/>
  <c r="C450" i="15"/>
  <c r="C931" i="15"/>
  <c r="C491" i="15"/>
  <c r="C204" i="15"/>
  <c r="C472" i="15"/>
  <c r="C1071" i="15"/>
  <c r="C291" i="15"/>
  <c r="C1548" i="15"/>
  <c r="C2229" i="15"/>
  <c r="C786" i="15"/>
  <c r="C488" i="15"/>
  <c r="C318" i="15"/>
  <c r="C1448" i="15"/>
  <c r="C241" i="15"/>
  <c r="C1760" i="15"/>
  <c r="C1766" i="15"/>
  <c r="C1763" i="15"/>
  <c r="C1768" i="15"/>
  <c r="C1730" i="15"/>
  <c r="C177" i="15"/>
  <c r="C159" i="15"/>
  <c r="C574" i="15"/>
  <c r="C1340" i="15"/>
  <c r="C304" i="15"/>
  <c r="C2180" i="15"/>
  <c r="C1080" i="15"/>
  <c r="C2040" i="15"/>
  <c r="C50" i="15"/>
  <c r="C461" i="15"/>
  <c r="C1781" i="15"/>
  <c r="C1249" i="15"/>
  <c r="C228" i="15"/>
  <c r="C11" i="15"/>
  <c r="C1006" i="15"/>
  <c r="C207" i="15"/>
  <c r="C29" i="15"/>
  <c r="C1137" i="15"/>
  <c r="C20" i="15"/>
  <c r="C168" i="15"/>
  <c r="C573" i="15"/>
  <c r="C2037" i="15"/>
  <c r="C400" i="15"/>
  <c r="C430" i="15"/>
  <c r="C530" i="15"/>
  <c r="C1802" i="15"/>
  <c r="C477" i="15"/>
  <c r="C135" i="15"/>
  <c r="C690" i="15"/>
  <c r="C90" i="15"/>
  <c r="C1530" i="15"/>
  <c r="C1577" i="15"/>
  <c r="C1566" i="15"/>
  <c r="C2038" i="15"/>
  <c r="C958" i="15"/>
  <c r="C925" i="15"/>
  <c r="C1147" i="15"/>
  <c r="C1916" i="15"/>
  <c r="C446" i="15"/>
  <c r="C2092" i="15"/>
  <c r="C1550" i="15"/>
  <c r="C141" i="15"/>
  <c r="C382" i="15"/>
  <c r="C305" i="15"/>
  <c r="C423" i="15"/>
  <c r="C853" i="15"/>
  <c r="C1897" i="15"/>
  <c r="C363" i="15"/>
  <c r="C1024" i="15"/>
  <c r="C328" i="15"/>
  <c r="C13" i="15"/>
  <c r="C1204" i="15"/>
  <c r="C308" i="15"/>
  <c r="C208" i="15"/>
  <c r="C1547" i="15"/>
  <c r="C2043" i="15"/>
  <c r="C182" i="15"/>
  <c r="C757" i="15"/>
  <c r="C877" i="15"/>
  <c r="C1026" i="15"/>
  <c r="C796" i="15"/>
  <c r="C432" i="15"/>
  <c r="C1117" i="15"/>
  <c r="C338" i="15"/>
  <c r="C835" i="15"/>
  <c r="C74" i="15"/>
  <c r="C696" i="15"/>
  <c r="C678" i="15"/>
  <c r="C801" i="15"/>
  <c r="C1682" i="15"/>
  <c r="C19" i="15"/>
  <c r="C1113" i="15"/>
  <c r="C575" i="15"/>
  <c r="C1475" i="15"/>
  <c r="C1664" i="15"/>
  <c r="C23" i="15"/>
  <c r="C762" i="15"/>
  <c r="C1157" i="15"/>
  <c r="C499" i="15"/>
  <c r="C91" i="15"/>
  <c r="C54" i="15"/>
  <c r="C2031" i="15"/>
  <c r="C531" i="15"/>
  <c r="C127" i="15"/>
  <c r="C511" i="15"/>
  <c r="C1059" i="15"/>
  <c r="C391" i="15"/>
  <c r="C1342" i="15"/>
  <c r="C372" i="15"/>
  <c r="C1180" i="15"/>
  <c r="C415" i="15"/>
  <c r="C303" i="15"/>
  <c r="C956" i="15"/>
  <c r="C1175" i="15"/>
  <c r="C1683" i="15"/>
  <c r="C2174" i="15"/>
  <c r="C40" i="15"/>
  <c r="C395" i="15"/>
  <c r="C42" i="15"/>
  <c r="C169" i="15"/>
  <c r="C401" i="15"/>
  <c r="C43" i="15"/>
  <c r="C811" i="15"/>
  <c r="C75" i="15"/>
  <c r="C779" i="15"/>
  <c r="C44" i="15"/>
  <c r="C1083" i="15"/>
  <c r="C606" i="15"/>
  <c r="C1188" i="15"/>
  <c r="C60" i="15"/>
  <c r="C1019" i="15"/>
  <c r="C62" i="15"/>
  <c r="C804" i="15"/>
  <c r="C199" i="15"/>
  <c r="C64" i="15"/>
  <c r="C781" i="15"/>
  <c r="C63" i="15"/>
  <c r="C66" i="15"/>
  <c r="C1018" i="15"/>
  <c r="C2193" i="15"/>
  <c r="C99" i="15"/>
  <c r="C843" i="15"/>
  <c r="C444" i="15"/>
  <c r="C1628" i="15"/>
  <c r="C744" i="15"/>
  <c r="C810" i="15"/>
  <c r="C831" i="15"/>
  <c r="C1780" i="15"/>
  <c r="C212" i="15"/>
  <c r="C1012" i="15"/>
  <c r="C564" i="15"/>
  <c r="C73" i="15"/>
  <c r="C919" i="15"/>
  <c r="C621" i="15"/>
  <c r="C753" i="15"/>
  <c r="C961" i="15"/>
  <c r="C655" i="15"/>
  <c r="C21" i="15"/>
  <c r="C36" i="15"/>
  <c r="C151" i="15"/>
  <c r="C202" i="15"/>
  <c r="C1079" i="15"/>
  <c r="C292" i="15"/>
  <c r="C2201" i="15"/>
  <c r="C643" i="15"/>
  <c r="C920" i="15"/>
  <c r="C490" i="15"/>
  <c r="C2015" i="15"/>
  <c r="C1451" i="15"/>
  <c r="C1790" i="15"/>
  <c r="C242" i="15"/>
  <c r="C1796" i="15"/>
  <c r="C1799" i="15"/>
  <c r="C181" i="15"/>
  <c r="C1806" i="15"/>
  <c r="C878" i="15"/>
  <c r="C192" i="15"/>
  <c r="C1345" i="15"/>
  <c r="C580" i="15"/>
  <c r="C1322" i="15"/>
  <c r="C780" i="15"/>
  <c r="C754" i="15"/>
  <c r="C306" i="15"/>
  <c r="C1827" i="15"/>
  <c r="C210" i="15"/>
  <c r="C471" i="15"/>
  <c r="C1816" i="15"/>
  <c r="C814" i="15"/>
  <c r="C1257" i="15"/>
  <c r="C67" i="15"/>
  <c r="C1127" i="15"/>
  <c r="C100" i="15"/>
  <c r="C1199" i="15"/>
  <c r="C68" i="15"/>
  <c r="C171" i="15"/>
  <c r="C579" i="15"/>
  <c r="C611" i="15"/>
  <c r="C402" i="15"/>
  <c r="C532" i="15"/>
  <c r="C463" i="15"/>
  <c r="C479" i="15"/>
  <c r="C45" i="15"/>
  <c r="C2045" i="15"/>
  <c r="C969" i="15"/>
  <c r="C1527" i="15"/>
  <c r="C1569" i="15"/>
  <c r="C1580" i="15"/>
  <c r="C612" i="15"/>
  <c r="C1061" i="15"/>
  <c r="C1030" i="15"/>
  <c r="C1032" i="15"/>
  <c r="C2094" i="15"/>
  <c r="C529" i="15"/>
  <c r="C383" i="15"/>
  <c r="C721" i="15"/>
  <c r="C150" i="15"/>
  <c r="C860" i="15"/>
  <c r="C1185" i="15"/>
  <c r="C77" i="15"/>
  <c r="C316" i="15"/>
  <c r="C897" i="15"/>
  <c r="C1450" i="15"/>
  <c r="C1130" i="15"/>
  <c r="C1028" i="15"/>
  <c r="C856" i="15"/>
  <c r="C259" i="15"/>
  <c r="C1120" i="15"/>
  <c r="C436" i="15"/>
  <c r="C197" i="15"/>
  <c r="C1662" i="15"/>
  <c r="C695" i="15"/>
  <c r="C827" i="15"/>
  <c r="C2234" i="15"/>
  <c r="C596" i="15"/>
  <c r="C1041" i="15"/>
  <c r="C420" i="15"/>
  <c r="C846" i="15"/>
  <c r="C966" i="15"/>
  <c r="C882" i="15"/>
  <c r="C771" i="15"/>
  <c r="C551" i="15"/>
  <c r="C797" i="15"/>
  <c r="C728" i="15"/>
  <c r="C411" i="15"/>
  <c r="C233" i="15"/>
  <c r="C924" i="15"/>
  <c r="C629" i="15"/>
  <c r="C112" i="15"/>
  <c r="C1807" i="15"/>
  <c r="C1818" i="15"/>
  <c r="C1821" i="15"/>
  <c r="C1029" i="15"/>
  <c r="C884" i="15"/>
  <c r="C187" i="15"/>
  <c r="C1264" i="15"/>
  <c r="C78" i="15"/>
  <c r="C576" i="15"/>
  <c r="C80" i="15"/>
  <c r="C793" i="15"/>
  <c r="C403" i="15"/>
  <c r="C823" i="15"/>
  <c r="C693" i="15"/>
  <c r="C1831" i="15"/>
  <c r="C190" i="15"/>
  <c r="C81" i="15"/>
  <c r="C405" i="15"/>
  <c r="C83" i="15"/>
  <c r="C830" i="15"/>
  <c r="C194" i="15"/>
  <c r="C84" i="15"/>
  <c r="C85" i="15"/>
  <c r="C234" i="15"/>
  <c r="C2246" i="15"/>
  <c r="C1973" i="15"/>
  <c r="C1625" i="15"/>
  <c r="C1046" i="15"/>
  <c r="C1201" i="15"/>
  <c r="C871" i="15"/>
  <c r="C360" i="15"/>
  <c r="C847" i="15"/>
  <c r="C2248" i="15"/>
  <c r="C1143" i="15"/>
  <c r="C1793" i="15"/>
  <c r="C196" i="15"/>
  <c r="C1177" i="15"/>
  <c r="C867" i="15"/>
  <c r="C918" i="15"/>
  <c r="C635" i="15"/>
  <c r="C927" i="15"/>
  <c r="C1361" i="15"/>
  <c r="C622" i="15"/>
  <c r="C1535" i="15"/>
  <c r="C583" i="15"/>
  <c r="C591" i="15"/>
  <c r="C30" i="15"/>
  <c r="C451" i="15"/>
  <c r="C1422" i="15"/>
  <c r="C624" i="15"/>
  <c r="C2034" i="15"/>
  <c r="C215" i="15"/>
  <c r="C1085" i="15"/>
  <c r="C299" i="15"/>
  <c r="C854" i="15"/>
  <c r="C1778" i="15"/>
  <c r="C822" i="15"/>
  <c r="C1207" i="15"/>
  <c r="C495" i="15"/>
  <c r="C375" i="15"/>
  <c r="C244" i="15"/>
  <c r="C1824" i="15"/>
  <c r="C1835" i="15"/>
  <c r="C1838" i="15"/>
  <c r="C1840" i="15"/>
  <c r="C367" i="15"/>
  <c r="C1189" i="15"/>
  <c r="C1348" i="15"/>
  <c r="C586" i="15"/>
  <c r="C593" i="15"/>
  <c r="C1178" i="15"/>
  <c r="C193" i="15"/>
  <c r="C1181" i="15"/>
  <c r="C739" i="15"/>
  <c r="C2041" i="15"/>
  <c r="C61" i="15"/>
  <c r="C1961" i="15"/>
  <c r="C246" i="15"/>
  <c r="C482" i="15"/>
  <c r="C1843" i="15"/>
  <c r="C1045" i="15"/>
  <c r="C1261" i="15"/>
  <c r="C852" i="15"/>
  <c r="C953" i="15"/>
  <c r="C1087" i="15"/>
  <c r="C803" i="15"/>
  <c r="C122" i="15"/>
  <c r="C528" i="15"/>
  <c r="C784" i="15"/>
  <c r="C102" i="15"/>
  <c r="C457" i="15"/>
  <c r="C172" i="15"/>
  <c r="C597" i="15"/>
  <c r="C407" i="15"/>
  <c r="C536" i="15"/>
  <c r="C766" i="15"/>
  <c r="C2100" i="15"/>
  <c r="C1729" i="15"/>
  <c r="C934" i="15"/>
  <c r="C483" i="15"/>
  <c r="C708" i="15"/>
  <c r="C109" i="15"/>
  <c r="C188" i="15"/>
  <c r="C960" i="15"/>
  <c r="C1532" i="15"/>
  <c r="C1583" i="15"/>
  <c r="C900" i="15"/>
  <c r="C588" i="15"/>
  <c r="C1171" i="15"/>
  <c r="C1315" i="15"/>
  <c r="C1213" i="15"/>
  <c r="C722" i="15"/>
  <c r="C863" i="15"/>
  <c r="C921" i="15"/>
  <c r="C103" i="15"/>
  <c r="C997" i="15"/>
  <c r="C549" i="15"/>
  <c r="C1138" i="15"/>
  <c r="C1169" i="15"/>
  <c r="C857" i="15"/>
  <c r="C285" i="15"/>
  <c r="C437" i="15"/>
  <c r="C162" i="15"/>
  <c r="C697" i="15"/>
  <c r="C2227" i="15"/>
  <c r="C599" i="15"/>
  <c r="C833" i="15"/>
  <c r="C1142" i="15"/>
  <c r="C973" i="15"/>
  <c r="C772" i="15"/>
  <c r="C1015" i="15"/>
  <c r="C2020" i="15"/>
  <c r="C1165" i="15"/>
  <c r="C293" i="15"/>
  <c r="C1847" i="15"/>
  <c r="C1846" i="15"/>
  <c r="C1853" i="15"/>
  <c r="C1850" i="15"/>
  <c r="C2209" i="15"/>
  <c r="C944" i="15"/>
  <c r="C975" i="15"/>
  <c r="C1741" i="15"/>
  <c r="C280" i="15"/>
  <c r="C105" i="15"/>
  <c r="C107" i="15"/>
  <c r="C904" i="15"/>
  <c r="C1067" i="15"/>
  <c r="C698" i="15"/>
  <c r="C836" i="15"/>
  <c r="C2021" i="15"/>
  <c r="C1855" i="15"/>
  <c r="C110" i="15"/>
  <c r="C865" i="15"/>
  <c r="C838" i="15"/>
  <c r="C111" i="15"/>
  <c r="C842" i="15"/>
  <c r="C25" i="15"/>
  <c r="C289" i="15"/>
  <c r="C806" i="15"/>
  <c r="C1324" i="15"/>
  <c r="C845" i="15"/>
  <c r="C1630" i="15"/>
  <c r="C715" i="15"/>
  <c r="C1274" i="15"/>
  <c r="C2144" i="15"/>
  <c r="C872" i="15"/>
  <c r="C230" i="15"/>
  <c r="C377" i="15"/>
  <c r="C1129" i="15"/>
  <c r="C296" i="15"/>
  <c r="C1771" i="15"/>
  <c r="C929" i="15"/>
  <c r="C623" i="15"/>
  <c r="C816" i="15"/>
  <c r="C1013" i="15"/>
  <c r="C957" i="15"/>
  <c r="C227" i="15"/>
  <c r="C1717" i="15"/>
  <c r="C24" i="15"/>
  <c r="C1047" i="15"/>
  <c r="C913" i="15"/>
  <c r="C216" i="15"/>
  <c r="C1095" i="15"/>
  <c r="C301" i="15"/>
  <c r="C733" i="15"/>
  <c r="C282" i="15"/>
  <c r="C1992" i="15"/>
  <c r="C502" i="15"/>
  <c r="C422" i="15"/>
  <c r="C496" i="15"/>
  <c r="C2048" i="15"/>
  <c r="C508" i="15"/>
  <c r="C245" i="15"/>
  <c r="C625" i="15"/>
  <c r="C1863" i="15"/>
  <c r="C1859" i="15"/>
  <c r="C1867" i="15"/>
  <c r="C1873" i="15"/>
  <c r="C1170" i="15"/>
  <c r="C1051" i="15"/>
  <c r="C1351" i="15"/>
  <c r="C504" i="15"/>
  <c r="C1716" i="15"/>
  <c r="C1057" i="15"/>
  <c r="C742" i="15"/>
  <c r="C1828" i="15"/>
  <c r="C65" i="15"/>
  <c r="C474" i="15"/>
  <c r="C1876" i="15"/>
  <c r="C939" i="15"/>
  <c r="C1266" i="15"/>
  <c r="C1088" i="15"/>
  <c r="C1895" i="15"/>
  <c r="D232" i="15"/>
  <c r="D640" i="15"/>
  <c r="D1397" i="15"/>
  <c r="D1126" i="15"/>
  <c r="D876" i="15"/>
  <c r="D319" i="15"/>
  <c r="D1150" i="15"/>
  <c r="D1470" i="15"/>
  <c r="D2012" i="15"/>
  <c r="D670" i="15"/>
  <c r="D1124" i="15"/>
  <c r="D840" i="15"/>
  <c r="D1353" i="15"/>
  <c r="D1776" i="15"/>
  <c r="D880" i="15"/>
  <c r="D1155" i="15"/>
  <c r="D799" i="15"/>
  <c r="D1072" i="15"/>
  <c r="D1033" i="15"/>
  <c r="D2182" i="15"/>
  <c r="D1303" i="15"/>
  <c r="D910" i="15"/>
  <c r="D619" i="15"/>
  <c r="D1031" i="15"/>
  <c r="D455" i="15"/>
  <c r="D125" i="15"/>
  <c r="D2251" i="15"/>
  <c r="D1109" i="15"/>
  <c r="D1719" i="15"/>
  <c r="D533" i="15"/>
  <c r="D902" i="15"/>
  <c r="D203" i="15"/>
  <c r="D465" i="15"/>
  <c r="D1062" i="15"/>
  <c r="D290" i="15"/>
  <c r="D1724" i="15"/>
  <c r="D1110" i="15"/>
  <c r="D659" i="15"/>
  <c r="D489" i="15"/>
  <c r="D2005" i="15"/>
  <c r="D1446" i="15"/>
  <c r="D1631" i="15"/>
  <c r="D1739" i="15"/>
  <c r="D1736" i="15"/>
  <c r="D1743" i="15"/>
  <c r="D1746" i="15"/>
  <c r="D47" i="15"/>
  <c r="D170" i="15"/>
  <c r="D1337" i="15"/>
  <c r="D1217" i="15"/>
  <c r="D578" i="15"/>
  <c r="D1382" i="15"/>
  <c r="D1076" i="15"/>
  <c r="D1133" i="15"/>
  <c r="D72" i="15"/>
  <c r="D820" i="15"/>
  <c r="D2162" i="15"/>
  <c r="D817" i="15"/>
  <c r="D456" i="15"/>
  <c r="D1749" i="15"/>
  <c r="D1246" i="15"/>
  <c r="D1064" i="15"/>
  <c r="D2185" i="15"/>
  <c r="D136" i="15"/>
  <c r="D388" i="15"/>
  <c r="D1183" i="15"/>
  <c r="D909" i="15"/>
  <c r="D1995" i="15"/>
  <c r="D2188" i="15"/>
  <c r="D1966" i="15"/>
  <c r="D392" i="15"/>
  <c r="D160" i="15"/>
  <c r="D571" i="15"/>
  <c r="D399" i="15"/>
  <c r="D2102" i="15"/>
  <c r="D514" i="15"/>
  <c r="D427" i="15"/>
  <c r="D1039" i="15"/>
  <c r="D527" i="15"/>
  <c r="D712" i="15"/>
  <c r="D723" i="15"/>
  <c r="D986" i="15"/>
  <c r="D607" i="15"/>
  <c r="D473" i="15"/>
  <c r="D1104" i="15"/>
  <c r="D2191" i="15"/>
  <c r="D2044" i="15"/>
  <c r="D707" i="15"/>
  <c r="D124" i="15"/>
  <c r="D1139" i="15"/>
  <c r="D1412" i="15"/>
  <c r="D1524" i="15"/>
  <c r="D1574" i="15"/>
  <c r="D1551" i="15"/>
  <c r="D2103" i="15"/>
  <c r="D211" i="15"/>
  <c r="D879" i="15"/>
  <c r="D219" i="15"/>
  <c r="D1540" i="15"/>
  <c r="D1037" i="15"/>
  <c r="D440" i="15"/>
  <c r="D2089" i="15"/>
  <c r="D1172" i="15"/>
  <c r="D309" i="15"/>
  <c r="D858" i="15"/>
  <c r="D380" i="15"/>
  <c r="D1009" i="15"/>
  <c r="D1078" i="15"/>
  <c r="D642" i="15"/>
  <c r="D321" i="15"/>
  <c r="D616" i="15"/>
  <c r="D226" i="15"/>
  <c r="D850" i="15"/>
  <c r="D2099" i="15"/>
  <c r="D1900" i="15"/>
  <c r="D221" i="15"/>
  <c r="D942" i="15"/>
  <c r="D652" i="15"/>
  <c r="D92" i="15"/>
  <c r="D8" i="15"/>
  <c r="D236" i="15"/>
  <c r="D2202" i="15"/>
  <c r="D1093" i="15"/>
  <c r="D2009" i="15"/>
  <c r="D1752" i="15"/>
  <c r="D1134" i="15"/>
  <c r="D1758" i="15"/>
  <c r="D173" i="15"/>
  <c r="D2206" i="15"/>
  <c r="D1135" i="15"/>
  <c r="D1073" i="15"/>
  <c r="D396" i="15"/>
  <c r="D300" i="15"/>
  <c r="D1077" i="15"/>
  <c r="D963" i="15"/>
  <c r="D205" i="15"/>
  <c r="D1292" i="15"/>
  <c r="D1128" i="15"/>
  <c r="D954" i="15"/>
  <c r="D977" i="15"/>
  <c r="D2194" i="15"/>
  <c r="D257" i="15"/>
  <c r="D434" i="15"/>
  <c r="D295" i="15"/>
  <c r="D1114" i="15"/>
  <c r="D773" i="15"/>
  <c r="D1002" i="15"/>
  <c r="D1082" i="15"/>
  <c r="D238" i="15"/>
  <c r="D677" i="15"/>
  <c r="D687" i="15"/>
  <c r="D798" i="15"/>
  <c r="D2128" i="15"/>
  <c r="D993" i="15"/>
  <c r="D572" i="15"/>
  <c r="D2213" i="15"/>
  <c r="D1472" i="15"/>
  <c r="D839" i="15"/>
  <c r="D765" i="15"/>
  <c r="D1252" i="15"/>
  <c r="D1003" i="15"/>
  <c r="D418" i="15"/>
  <c r="D2145" i="15"/>
  <c r="D520" i="15"/>
  <c r="D37" i="15"/>
  <c r="D1182" i="15"/>
  <c r="D371" i="15"/>
  <c r="D410" i="15"/>
  <c r="D1779" i="15"/>
  <c r="D949" i="15"/>
  <c r="D1069" i="15"/>
  <c r="D982" i="15"/>
  <c r="D140" i="15"/>
  <c r="D376" i="15"/>
  <c r="D1478" i="15"/>
  <c r="D390" i="15"/>
  <c r="D1666" i="15"/>
  <c r="D1485" i="15"/>
  <c r="D2212" i="15"/>
  <c r="D525" i="15"/>
  <c r="D965" i="15"/>
  <c r="D475" i="15"/>
  <c r="D1210" i="15"/>
  <c r="D325" i="15"/>
  <c r="D2241" i="15"/>
  <c r="D1294" i="15"/>
  <c r="D730" i="15"/>
  <c r="D2215" i="15"/>
  <c r="D1755" i="15"/>
  <c r="D2244" i="15"/>
  <c r="D688" i="15"/>
  <c r="D1277" i="15"/>
  <c r="D1549" i="15"/>
  <c r="D1005" i="15"/>
  <c r="D1219" i="15"/>
  <c r="D748" i="15"/>
  <c r="D851" i="15"/>
  <c r="D4" i="15"/>
  <c r="D916" i="15"/>
  <c r="D5" i="15"/>
  <c r="D926" i="15"/>
  <c r="D2250" i="15"/>
  <c r="D7" i="15"/>
  <c r="D654" i="15"/>
  <c r="D1141" i="15"/>
  <c r="D988" i="15"/>
  <c r="D789" i="15"/>
  <c r="D660" i="15"/>
  <c r="D818" i="15"/>
  <c r="D231" i="15"/>
  <c r="D1074" i="15"/>
  <c r="D1099" i="15"/>
  <c r="D1622" i="15"/>
  <c r="D166" i="15"/>
  <c r="D52" i="15"/>
  <c r="D1436" i="15"/>
  <c r="D901" i="15"/>
  <c r="D582" i="15"/>
  <c r="D2247" i="15"/>
  <c r="D15" i="15"/>
  <c r="D12" i="15"/>
  <c r="D905" i="15"/>
  <c r="D922" i="15"/>
  <c r="D604" i="15"/>
  <c r="D967" i="15"/>
  <c r="D1560" i="15"/>
  <c r="D791" i="15"/>
  <c r="D450" i="15"/>
  <c r="D931" i="15"/>
  <c r="D491" i="15"/>
  <c r="D204" i="15"/>
  <c r="D472" i="15"/>
  <c r="D1071" i="15"/>
  <c r="D291" i="15"/>
  <c r="D1548" i="15"/>
  <c r="D2229" i="15"/>
  <c r="D786" i="15"/>
  <c r="D488" i="15"/>
  <c r="D318" i="15"/>
  <c r="D1448" i="15"/>
  <c r="D241" i="15"/>
  <c r="D1760" i="15"/>
  <c r="D1766" i="15"/>
  <c r="D1763" i="15"/>
  <c r="D1768" i="15"/>
  <c r="D1730" i="15"/>
  <c r="D177" i="15"/>
  <c r="D159" i="15"/>
  <c r="D574" i="15"/>
  <c r="D1340" i="15"/>
  <c r="D304" i="15"/>
  <c r="D2180" i="15"/>
  <c r="D1080" i="15"/>
  <c r="D2040" i="15"/>
  <c r="D50" i="15"/>
  <c r="D461" i="15"/>
  <c r="D1781" i="15"/>
  <c r="D1249" i="15"/>
  <c r="D228" i="15"/>
  <c r="D11" i="15"/>
  <c r="D1006" i="15"/>
  <c r="D207" i="15"/>
  <c r="D29" i="15"/>
  <c r="D1137" i="15"/>
  <c r="D20" i="15"/>
  <c r="D168" i="15"/>
  <c r="D573" i="15"/>
  <c r="D2037" i="15"/>
  <c r="D400" i="15"/>
  <c r="D430" i="15"/>
  <c r="D530" i="15"/>
  <c r="D1802" i="15"/>
  <c r="D477" i="15"/>
  <c r="D135" i="15"/>
  <c r="D690" i="15"/>
  <c r="D90" i="15"/>
  <c r="D1530" i="15"/>
  <c r="D1577" i="15"/>
  <c r="D1566" i="15"/>
  <c r="D2038" i="15"/>
  <c r="D958" i="15"/>
  <c r="D925" i="15"/>
  <c r="D1147" i="15"/>
  <c r="D1916" i="15"/>
  <c r="D446" i="15"/>
  <c r="D2092" i="15"/>
  <c r="D1550" i="15"/>
  <c r="D141" i="15"/>
  <c r="D382" i="15"/>
  <c r="D305" i="15"/>
  <c r="D423" i="15"/>
  <c r="D853" i="15"/>
  <c r="D1897" i="15"/>
  <c r="D363" i="15"/>
  <c r="D1024" i="15"/>
  <c r="D328" i="15"/>
  <c r="D13" i="15"/>
  <c r="D1204" i="15"/>
  <c r="D308" i="15"/>
  <c r="D208" i="15"/>
  <c r="D1547" i="15"/>
  <c r="D2043" i="15"/>
  <c r="D182" i="15"/>
  <c r="D757" i="15"/>
  <c r="D877" i="15"/>
  <c r="D1026" i="15"/>
  <c r="D796" i="15"/>
  <c r="D432" i="15"/>
  <c r="D1117" i="15"/>
  <c r="D338" i="15"/>
  <c r="D835" i="15"/>
  <c r="D74" i="15"/>
  <c r="D696" i="15"/>
  <c r="D678" i="15"/>
  <c r="D801" i="15"/>
  <c r="D1682" i="15"/>
  <c r="D19" i="15"/>
  <c r="D1113" i="15"/>
  <c r="D575" i="15"/>
  <c r="D1475" i="15"/>
  <c r="D1664" i="15"/>
  <c r="D23" i="15"/>
  <c r="D762" i="15"/>
  <c r="D1157" i="15"/>
  <c r="D499" i="15"/>
  <c r="D91" i="15"/>
  <c r="D54" i="15"/>
  <c r="D2031" i="15"/>
  <c r="D531" i="15"/>
  <c r="D127" i="15"/>
  <c r="D511" i="15"/>
  <c r="D1059" i="15"/>
  <c r="D391" i="15"/>
  <c r="D1342" i="15"/>
  <c r="D372" i="15"/>
  <c r="D1180" i="15"/>
  <c r="D415" i="15"/>
  <c r="D303" i="15"/>
  <c r="D956" i="15"/>
  <c r="D1175" i="15"/>
  <c r="D1683" i="15"/>
  <c r="D2174" i="15"/>
  <c r="D40" i="15"/>
  <c r="D395" i="15"/>
  <c r="D42" i="15"/>
  <c r="D169" i="15"/>
  <c r="D401" i="15"/>
  <c r="D43" i="15"/>
  <c r="D811" i="15"/>
  <c r="D75" i="15"/>
  <c r="D779" i="15"/>
  <c r="D44" i="15"/>
  <c r="D1083" i="15"/>
  <c r="D606" i="15"/>
  <c r="D1188" i="15"/>
  <c r="D60" i="15"/>
  <c r="D1019" i="15"/>
  <c r="D62" i="15"/>
  <c r="D804" i="15"/>
  <c r="D199" i="15"/>
  <c r="D64" i="15"/>
  <c r="D781" i="15"/>
  <c r="D63" i="15"/>
  <c r="D66" i="15"/>
  <c r="D1018" i="15"/>
  <c r="D2193" i="15"/>
  <c r="D99" i="15"/>
  <c r="D843" i="15"/>
  <c r="D444" i="15"/>
  <c r="D1628" i="15"/>
  <c r="D744" i="15"/>
  <c r="D810" i="15"/>
  <c r="D831" i="15"/>
  <c r="D1780" i="15"/>
  <c r="D212" i="15"/>
  <c r="D1012" i="15"/>
  <c r="D564" i="15"/>
  <c r="D73" i="15"/>
  <c r="D919" i="15"/>
  <c r="D621" i="15"/>
  <c r="D753" i="15"/>
  <c r="D961" i="15"/>
  <c r="D655" i="15"/>
  <c r="D21" i="15"/>
  <c r="D36" i="15"/>
  <c r="D151" i="15"/>
  <c r="D202" i="15"/>
  <c r="D1079" i="15"/>
  <c r="D292" i="15"/>
  <c r="D2201" i="15"/>
  <c r="D643" i="15"/>
  <c r="D920" i="15"/>
  <c r="D490" i="15"/>
  <c r="D2015" i="15"/>
  <c r="D1451" i="15"/>
  <c r="D1790" i="15"/>
  <c r="D242" i="15"/>
  <c r="D1796" i="15"/>
  <c r="D1799" i="15"/>
  <c r="D181" i="15"/>
  <c r="D1806" i="15"/>
  <c r="D878" i="15"/>
  <c r="D192" i="15"/>
  <c r="D1345" i="15"/>
  <c r="D580" i="15"/>
  <c r="D1322" i="15"/>
  <c r="D780" i="15"/>
  <c r="D754" i="15"/>
  <c r="D306" i="15"/>
  <c r="D1827" i="15"/>
  <c r="D210" i="15"/>
  <c r="D471" i="15"/>
  <c r="D1816" i="15"/>
  <c r="D814" i="15"/>
  <c r="D1257" i="15"/>
  <c r="D67" i="15"/>
  <c r="D1127" i="15"/>
  <c r="D100" i="15"/>
  <c r="D1199" i="15"/>
  <c r="D68" i="15"/>
  <c r="D171" i="15"/>
  <c r="D579" i="15"/>
  <c r="D611" i="15"/>
  <c r="D402" i="15"/>
  <c r="D532" i="15"/>
  <c r="D463" i="15"/>
  <c r="D479" i="15"/>
  <c r="D45" i="15"/>
  <c r="D2045" i="15"/>
  <c r="D969" i="15"/>
  <c r="D1527" i="15"/>
  <c r="D1569" i="15"/>
  <c r="D1580" i="15"/>
  <c r="D612" i="15"/>
  <c r="D1061" i="15"/>
  <c r="D1030" i="15"/>
  <c r="D1032" i="15"/>
  <c r="D2094" i="15"/>
  <c r="D529" i="15"/>
  <c r="D383" i="15"/>
  <c r="D721" i="15"/>
  <c r="D150" i="15"/>
  <c r="D860" i="15"/>
  <c r="D1185" i="15"/>
  <c r="D77" i="15"/>
  <c r="D316" i="15"/>
  <c r="D897" i="15"/>
  <c r="D1450" i="15"/>
  <c r="D1130" i="15"/>
  <c r="D1028" i="15"/>
  <c r="D856" i="15"/>
  <c r="D259" i="15"/>
  <c r="D1120" i="15"/>
  <c r="D436" i="15"/>
  <c r="D197" i="15"/>
  <c r="D1662" i="15"/>
  <c r="D695" i="15"/>
  <c r="D827" i="15"/>
  <c r="D2234" i="15"/>
  <c r="D596" i="15"/>
  <c r="D1041" i="15"/>
  <c r="D420" i="15"/>
  <c r="D846" i="15"/>
  <c r="D966" i="15"/>
  <c r="D882" i="15"/>
  <c r="D771" i="15"/>
  <c r="D551" i="15"/>
  <c r="D797" i="15"/>
  <c r="D728" i="15"/>
  <c r="D411" i="15"/>
  <c r="D233" i="15"/>
  <c r="D924" i="15"/>
  <c r="D629" i="15"/>
  <c r="D112" i="15"/>
  <c r="D1807" i="15"/>
  <c r="D1818" i="15"/>
  <c r="D1821" i="15"/>
  <c r="D1029" i="15"/>
  <c r="D884" i="15"/>
  <c r="D187" i="15"/>
  <c r="D1264" i="15"/>
  <c r="D78" i="15"/>
  <c r="D576" i="15"/>
  <c r="D80" i="15"/>
  <c r="D793" i="15"/>
  <c r="D403" i="15"/>
  <c r="D823" i="15"/>
  <c r="D693" i="15"/>
  <c r="D1831" i="15"/>
  <c r="D190" i="15"/>
  <c r="D81" i="15"/>
  <c r="D405" i="15"/>
  <c r="D83" i="15"/>
  <c r="D830" i="15"/>
  <c r="D194" i="15"/>
  <c r="D84" i="15"/>
  <c r="D85" i="15"/>
  <c r="D234" i="15"/>
  <c r="D2246" i="15"/>
  <c r="D1973" i="15"/>
  <c r="D1625" i="15"/>
  <c r="D1046" i="15"/>
  <c r="D1201" i="15"/>
  <c r="D871" i="15"/>
  <c r="D360" i="15"/>
  <c r="D847" i="15"/>
  <c r="D2248" i="15"/>
  <c r="D1143" i="15"/>
  <c r="D1793" i="15"/>
  <c r="D196" i="15"/>
  <c r="D1177" i="15"/>
  <c r="D867" i="15"/>
  <c r="D918" i="15"/>
  <c r="D635" i="15"/>
  <c r="D927" i="15"/>
  <c r="D1361" i="15"/>
  <c r="D622" i="15"/>
  <c r="D1535" i="15"/>
  <c r="D583" i="15"/>
  <c r="D591" i="15"/>
  <c r="D30" i="15"/>
  <c r="D451" i="15"/>
  <c r="D1422" i="15"/>
  <c r="D624" i="15"/>
  <c r="D2034" i="15"/>
  <c r="D215" i="15"/>
  <c r="D1085" i="15"/>
  <c r="D299" i="15"/>
  <c r="D854" i="15"/>
  <c r="D1778" i="15"/>
  <c r="D822" i="15"/>
  <c r="D1207" i="15"/>
  <c r="D495" i="15"/>
  <c r="D375" i="15"/>
  <c r="D244" i="15"/>
  <c r="D1824" i="15"/>
  <c r="D1835" i="15"/>
  <c r="D1838" i="15"/>
  <c r="D1840" i="15"/>
  <c r="D367" i="15"/>
  <c r="D1189" i="15"/>
  <c r="D1348" i="15"/>
  <c r="D586" i="15"/>
  <c r="D593" i="15"/>
  <c r="D1178" i="15"/>
  <c r="D193" i="15"/>
  <c r="D1181" i="15"/>
  <c r="D739" i="15"/>
  <c r="D2041" i="15"/>
  <c r="D61" i="15"/>
  <c r="D1961" i="15"/>
  <c r="D246" i="15"/>
  <c r="D482" i="15"/>
  <c r="D1843" i="15"/>
  <c r="D1045" i="15"/>
  <c r="D1261" i="15"/>
  <c r="D852" i="15"/>
  <c r="D953" i="15"/>
  <c r="D1087" i="15"/>
  <c r="D803" i="15"/>
  <c r="D122" i="15"/>
  <c r="D528" i="15"/>
  <c r="D784" i="15"/>
  <c r="D102" i="15"/>
  <c r="D457" i="15"/>
  <c r="D172" i="15"/>
  <c r="D597" i="15"/>
  <c r="D407" i="15"/>
  <c r="D536" i="15"/>
  <c r="D766" i="15"/>
  <c r="D2100" i="15"/>
  <c r="D1729" i="15"/>
  <c r="D934" i="15"/>
  <c r="D483" i="15"/>
  <c r="D708" i="15"/>
  <c r="D109" i="15"/>
  <c r="D188" i="15"/>
  <c r="D960" i="15"/>
  <c r="D1532" i="15"/>
  <c r="D1583" i="15"/>
  <c r="D900" i="15"/>
  <c r="D588" i="15"/>
  <c r="D1171" i="15"/>
  <c r="D1315" i="15"/>
  <c r="D1213" i="15"/>
  <c r="D722" i="15"/>
  <c r="D863" i="15"/>
  <c r="D921" i="15"/>
  <c r="D103" i="15"/>
  <c r="D997" i="15"/>
  <c r="D549" i="15"/>
  <c r="D1138" i="15"/>
  <c r="D1169" i="15"/>
  <c r="D857" i="15"/>
  <c r="D285" i="15"/>
  <c r="D437" i="15"/>
  <c r="D162" i="15"/>
  <c r="D697" i="15"/>
  <c r="D2227" i="15"/>
  <c r="D599" i="15"/>
  <c r="D833" i="15"/>
  <c r="D1142" i="15"/>
  <c r="D973" i="15"/>
  <c r="D772" i="15"/>
  <c r="D1015" i="15"/>
  <c r="D2020" i="15"/>
  <c r="D1165" i="15"/>
  <c r="D293" i="15"/>
  <c r="D1847" i="15"/>
  <c r="D1846" i="15"/>
  <c r="D1853" i="15"/>
  <c r="D1850" i="15"/>
  <c r="D2209" i="15"/>
  <c r="D944" i="15"/>
  <c r="D975" i="15"/>
  <c r="D1741" i="15"/>
  <c r="D280" i="15"/>
  <c r="D105" i="15"/>
  <c r="D107" i="15"/>
  <c r="D904" i="15"/>
  <c r="D1067" i="15"/>
  <c r="D698" i="15"/>
  <c r="D836" i="15"/>
  <c r="D2021" i="15"/>
  <c r="D1855" i="15"/>
  <c r="D110" i="15"/>
  <c r="D865" i="15"/>
  <c r="D838" i="15"/>
  <c r="D111" i="15"/>
  <c r="D842" i="15"/>
  <c r="D25" i="15"/>
  <c r="D289" i="15"/>
  <c r="D806" i="15"/>
  <c r="D1324" i="15"/>
  <c r="D845" i="15"/>
  <c r="D1630" i="15"/>
  <c r="D715" i="15"/>
  <c r="D1274" i="15"/>
  <c r="D2144" i="15"/>
  <c r="D872" i="15"/>
  <c r="D230" i="15"/>
  <c r="D377" i="15"/>
  <c r="D1129" i="15"/>
  <c r="D296" i="15"/>
  <c r="D1771" i="15"/>
  <c r="D929" i="15"/>
  <c r="D623" i="15"/>
  <c r="D816" i="15"/>
  <c r="D1013" i="15"/>
  <c r="D957" i="15"/>
  <c r="D227" i="15"/>
  <c r="D1717" i="15"/>
  <c r="D24" i="15"/>
  <c r="D1047" i="15"/>
  <c r="D913" i="15"/>
  <c r="D216" i="15"/>
  <c r="D1095" i="15"/>
  <c r="D301" i="15"/>
  <c r="D733" i="15"/>
  <c r="D282" i="15"/>
  <c r="D1992" i="15"/>
  <c r="D502" i="15"/>
  <c r="D422" i="15"/>
  <c r="D496" i="15"/>
  <c r="D2048" i="15"/>
  <c r="D508" i="15"/>
  <c r="D245" i="15"/>
  <c r="D625" i="15"/>
  <c r="D1863" i="15"/>
  <c r="D1859" i="15"/>
  <c r="D1867" i="15"/>
  <c r="D1873" i="15"/>
  <c r="D1170" i="15"/>
  <c r="D1051" i="15"/>
  <c r="D1351" i="15"/>
  <c r="D504" i="15"/>
  <c r="D1716" i="15"/>
  <c r="D1057" i="15"/>
  <c r="D742" i="15"/>
  <c r="D1828" i="15"/>
  <c r="D65" i="15"/>
  <c r="D474" i="15"/>
  <c r="D1876" i="15"/>
  <c r="D939" i="15"/>
  <c r="D1266" i="15"/>
  <c r="D1088" i="15"/>
  <c r="D1895" i="15"/>
  <c r="C35" i="16"/>
  <c r="B769" i="15"/>
  <c r="B1881" i="15"/>
  <c r="B881" i="15"/>
  <c r="B999" i="15"/>
  <c r="B467" i="15"/>
  <c r="B1610" i="15"/>
  <c r="B1803" i="15"/>
  <c r="B1164" i="15"/>
  <c r="B2026" i="15"/>
  <c r="B264" i="15"/>
  <c r="B749" i="15"/>
  <c r="B1302" i="15"/>
  <c r="B1718" i="15"/>
  <c r="B145" i="15"/>
  <c r="B326" i="15"/>
  <c r="B1594" i="15"/>
  <c r="B1020" i="15"/>
  <c r="B69" i="15"/>
  <c r="B1508" i="15"/>
  <c r="B832" i="15"/>
  <c r="B778" i="15"/>
  <c r="B914" i="15"/>
  <c r="B1384" i="15"/>
  <c r="B1305" i="15"/>
  <c r="B358" i="15"/>
  <c r="B452" i="15"/>
  <c r="B701" i="15"/>
  <c r="B1866" i="15"/>
  <c r="B613" i="15"/>
  <c r="B179" i="15"/>
  <c r="B516" i="15"/>
  <c r="B493" i="15"/>
  <c r="B1314" i="15"/>
  <c r="B374" i="15"/>
  <c r="B366" i="15"/>
  <c r="B59" i="15"/>
  <c r="B268" i="15"/>
  <c r="B855" i="15"/>
  <c r="B641" i="15"/>
  <c r="B1197" i="15"/>
  <c r="B2119" i="15"/>
  <c r="B907" i="15"/>
  <c r="B167" i="15"/>
  <c r="B307" i="15"/>
  <c r="B568" i="15"/>
  <c r="B393" i="15"/>
  <c r="B1792" i="15"/>
  <c r="B224" i="15"/>
  <c r="B915" i="15"/>
  <c r="B175" i="15"/>
  <c r="B1304" i="15"/>
  <c r="B620" i="15"/>
  <c r="B32" i="15"/>
  <c r="B559" i="15"/>
  <c r="B1463" i="15"/>
  <c r="B327" i="15"/>
  <c r="B668" i="15"/>
  <c r="B1053" i="15"/>
  <c r="B1699" i="15"/>
  <c r="B1089" i="15"/>
  <c r="B608" i="15"/>
  <c r="B978" i="15"/>
  <c r="B229" i="15"/>
  <c r="B649" i="15"/>
  <c r="B1944" i="15"/>
  <c r="B745" i="15"/>
  <c r="B1146" i="15"/>
  <c r="B1952" i="15"/>
  <c r="B267" i="15"/>
  <c r="B1103" i="15"/>
  <c r="B2125" i="15"/>
  <c r="B802" i="15"/>
  <c r="B946" i="15"/>
  <c r="B1218" i="15"/>
  <c r="B893" i="15"/>
  <c r="B603" i="15"/>
  <c r="B592" i="15"/>
  <c r="B283" i="15"/>
  <c r="B933" i="15"/>
  <c r="B104" i="15"/>
  <c r="B535" i="15"/>
  <c r="B964" i="15"/>
  <c r="B58" i="15"/>
  <c r="B829" i="15"/>
  <c r="B1184" i="15"/>
  <c r="B387" i="15"/>
  <c r="B200" i="15"/>
  <c r="B610" i="15"/>
  <c r="B1066" i="15"/>
  <c r="B705" i="15"/>
  <c r="B287" i="15"/>
  <c r="B686" i="15"/>
  <c r="B971" i="15"/>
  <c r="B1913" i="15"/>
  <c r="B992" i="15"/>
  <c r="B725" i="15"/>
  <c r="B776" i="15"/>
  <c r="B484" i="15"/>
  <c r="B1974" i="15"/>
  <c r="B2029" i="15"/>
  <c r="B1195" i="15"/>
  <c r="B1442" i="15"/>
  <c r="B240" i="15"/>
  <c r="B1688" i="15"/>
  <c r="B1693" i="15"/>
  <c r="B1698" i="15"/>
  <c r="B1705" i="15"/>
  <c r="B165" i="15"/>
  <c r="B1697" i="15"/>
  <c r="B1542" i="15"/>
  <c r="B539" i="15"/>
  <c r="B126" i="15"/>
  <c r="B523" i="15"/>
  <c r="B1000" i="15"/>
  <c r="B844" i="15"/>
  <c r="B113" i="15"/>
  <c r="B1334" i="15"/>
  <c r="B2231" i="15"/>
  <c r="B1376" i="15"/>
  <c r="B570" i="15"/>
  <c r="B70" i="15"/>
  <c r="B1287" i="15"/>
  <c r="B869" i="15"/>
  <c r="B1492" i="15"/>
  <c r="B819" i="15"/>
  <c r="B31" i="15"/>
  <c r="B144" i="15"/>
  <c r="B2210" i="15"/>
  <c r="B453" i="15"/>
  <c r="B335" i="15"/>
  <c r="B1714" i="15"/>
  <c r="B1244" i="15"/>
  <c r="B1196" i="15"/>
  <c r="B983" i="15"/>
  <c r="B1211" i="15"/>
  <c r="B413" i="15"/>
  <c r="B562" i="15"/>
  <c r="B2133" i="15"/>
  <c r="B727" i="15"/>
  <c r="B1153" i="15"/>
  <c r="B247" i="15"/>
  <c r="B1010" i="15"/>
  <c r="B2130" i="15"/>
  <c r="B1904" i="15"/>
  <c r="B426" i="15"/>
  <c r="B39" i="15"/>
  <c r="B522" i="15"/>
  <c r="B700" i="15"/>
  <c r="B1711" i="15"/>
  <c r="B433" i="15"/>
  <c r="B1107" i="15"/>
  <c r="B2023" i="15"/>
  <c r="B1043" i="15"/>
  <c r="B875" i="15"/>
  <c r="B469" i="15"/>
  <c r="B223" i="15"/>
  <c r="B138" i="15"/>
  <c r="B584" i="15"/>
  <c r="B1395" i="15"/>
  <c r="B1007" i="15"/>
  <c r="B1036" i="15"/>
  <c r="B271" i="15"/>
  <c r="B137" i="15"/>
  <c r="B787" i="15"/>
  <c r="B2105" i="15"/>
  <c r="B252" i="15"/>
  <c r="B1038" i="15"/>
  <c r="B1131" i="15"/>
  <c r="B2134" i="15"/>
  <c r="B1055" i="15"/>
  <c r="B563" i="15"/>
  <c r="B906" i="15"/>
  <c r="B1193" i="15"/>
  <c r="B896" i="15"/>
  <c r="B95" i="15"/>
  <c r="B658" i="15"/>
  <c r="B2214" i="15"/>
  <c r="B981" i="15"/>
  <c r="B665" i="15"/>
  <c r="B886" i="15"/>
  <c r="B1399" i="15"/>
  <c r="B1519" i="15"/>
  <c r="B826" i="15"/>
  <c r="B1571" i="15"/>
  <c r="B1543" i="15"/>
  <c r="B1772" i="15"/>
  <c r="B1777" i="15"/>
  <c r="B156" i="15"/>
  <c r="B276" i="15"/>
  <c r="B1420" i="15"/>
  <c r="B673" i="15"/>
  <c r="B2151" i="15"/>
  <c r="B1186" i="15"/>
  <c r="B1954" i="15"/>
  <c r="B1902" i="15"/>
  <c r="B543" i="15"/>
  <c r="B2085" i="15"/>
  <c r="B302" i="15"/>
  <c r="B1027" i="15"/>
  <c r="B615" i="15"/>
  <c r="B873" i="15"/>
  <c r="B381" i="15"/>
  <c r="B71" i="15"/>
  <c r="B277" i="15"/>
  <c r="B1111" i="15"/>
  <c r="B2232" i="15"/>
  <c r="B848" i="15"/>
  <c r="B429" i="15"/>
  <c r="B1892" i="15"/>
  <c r="B595" i="15"/>
  <c r="B955" i="15"/>
  <c r="B419" i="15"/>
  <c r="B1293" i="15"/>
  <c r="B176" i="15"/>
  <c r="B2154" i="15"/>
  <c r="B1106" i="15"/>
  <c r="B332" i="15"/>
  <c r="B1063" i="15"/>
  <c r="B97" i="15"/>
  <c r="B55" i="15"/>
  <c r="B1116" i="15"/>
  <c r="B626" i="15"/>
  <c r="B272" i="15"/>
  <c r="B989" i="15"/>
  <c r="B979" i="15"/>
  <c r="B294" i="15"/>
  <c r="B1989" i="15"/>
  <c r="B1191" i="15"/>
  <c r="B1054" i="15"/>
  <c r="B674" i="15"/>
  <c r="B1708" i="15"/>
  <c r="B1726" i="15"/>
  <c r="B1025" i="15"/>
  <c r="B521" i="15"/>
  <c r="B545" i="15"/>
  <c r="B764" i="15"/>
  <c r="B824" i="15"/>
  <c r="B1167" i="15"/>
  <c r="B57" i="15"/>
  <c r="B449" i="15"/>
  <c r="B49" i="15"/>
  <c r="B768" i="15"/>
  <c r="B547" i="15"/>
  <c r="B498" i="15"/>
  <c r="B581" i="15"/>
  <c r="B368" i="15"/>
  <c r="B1004" i="15"/>
  <c r="B337" i="15"/>
  <c r="B51" i="15"/>
  <c r="B46" i="15"/>
  <c r="B1034" i="15"/>
  <c r="B2036" i="15"/>
  <c r="B617" i="15"/>
  <c r="B761" i="15"/>
  <c r="B96" i="15"/>
  <c r="B255" i="15"/>
  <c r="B428" i="15"/>
  <c r="B336" i="15"/>
  <c r="B1101" i="15"/>
  <c r="B590" i="15"/>
  <c r="B883" i="15"/>
  <c r="B755" i="15"/>
  <c r="B16" i="15"/>
  <c r="B675" i="15"/>
  <c r="B1035" i="15"/>
  <c r="B682" i="15"/>
  <c r="B1387" i="15"/>
  <c r="B792" i="15"/>
  <c r="B369" i="15"/>
  <c r="B1174" i="15"/>
  <c r="B987" i="15"/>
  <c r="B569" i="15"/>
  <c r="B394" i="15"/>
  <c r="B1467" i="15"/>
  <c r="B747" i="15"/>
  <c r="B758" i="15"/>
  <c r="B759" i="15"/>
  <c r="B657" i="15"/>
  <c r="B703" i="15"/>
  <c r="B417" i="15"/>
  <c r="B2027" i="15"/>
  <c r="B213" i="15"/>
  <c r="B89" i="15"/>
  <c r="B519" i="15"/>
  <c r="B317" i="15"/>
  <c r="B554" i="15"/>
  <c r="B889" i="15"/>
  <c r="B370" i="15"/>
  <c r="B485" i="15"/>
  <c r="B406" i="15"/>
  <c r="B186" i="15"/>
  <c r="B274" i="15"/>
  <c r="B2033" i="15"/>
  <c r="B1917" i="15"/>
  <c r="B286" i="15"/>
  <c r="B2159" i="15"/>
  <c r="B1957" i="15"/>
  <c r="B565" i="15"/>
  <c r="B1960" i="15"/>
  <c r="B940" i="15"/>
  <c r="B903" i="15"/>
  <c r="B288" i="15"/>
  <c r="B1985" i="15"/>
  <c r="B1696" i="15"/>
  <c r="B1409" i="15"/>
  <c r="B1441" i="15"/>
  <c r="B361" i="15"/>
  <c r="B458" i="15"/>
  <c r="B297" i="15"/>
  <c r="B720" i="15"/>
  <c r="B1084" i="15"/>
  <c r="B1056" i="15"/>
  <c r="B1216" i="15"/>
  <c r="B2164" i="15"/>
  <c r="B1487" i="15"/>
  <c r="B821" i="15"/>
  <c r="B1731" i="15"/>
  <c r="B550" i="15"/>
  <c r="B1993" i="15"/>
  <c r="B711" i="15"/>
  <c r="B2230" i="15"/>
  <c r="B1017" i="15"/>
  <c r="B114" i="15"/>
  <c r="B684" i="15"/>
  <c r="B795" i="15"/>
  <c r="B2168" i="15"/>
  <c r="B330" i="15"/>
  <c r="B1996" i="15"/>
  <c r="B2170" i="15"/>
  <c r="B343" i="15"/>
  <c r="B1498" i="15"/>
  <c r="B1198" i="15"/>
  <c r="B644" i="15"/>
  <c r="B1086" i="15"/>
  <c r="B2176" i="15"/>
  <c r="C769" i="15"/>
  <c r="C1881" i="15"/>
  <c r="C881" i="15"/>
  <c r="C999" i="15"/>
  <c r="C467" i="15"/>
  <c r="C1610" i="15"/>
  <c r="C1803" i="15"/>
  <c r="C1164" i="15"/>
  <c r="C2026" i="15"/>
  <c r="C264" i="15"/>
  <c r="C749" i="15"/>
  <c r="C1302" i="15"/>
  <c r="C1718" i="15"/>
  <c r="C145" i="15"/>
  <c r="C326" i="15"/>
  <c r="C1594" i="15"/>
  <c r="C1020" i="15"/>
  <c r="C69" i="15"/>
  <c r="C1508" i="15"/>
  <c r="C832" i="15"/>
  <c r="C778" i="15"/>
  <c r="C914" i="15"/>
  <c r="C1384" i="15"/>
  <c r="C1305" i="15"/>
  <c r="C358" i="15"/>
  <c r="C452" i="15"/>
  <c r="C701" i="15"/>
  <c r="C1866" i="15"/>
  <c r="C613" i="15"/>
  <c r="C179" i="15"/>
  <c r="C516" i="15"/>
  <c r="C493" i="15"/>
  <c r="C1314" i="15"/>
  <c r="C374" i="15"/>
  <c r="C366" i="15"/>
  <c r="C59" i="15"/>
  <c r="C268" i="15"/>
  <c r="C855" i="15"/>
  <c r="C641" i="15"/>
  <c r="C1197" i="15"/>
  <c r="C2119" i="15"/>
  <c r="C907" i="15"/>
  <c r="C167" i="15"/>
  <c r="C307" i="15"/>
  <c r="C568" i="15"/>
  <c r="C393" i="15"/>
  <c r="C1792" i="15"/>
  <c r="C224" i="15"/>
  <c r="C915" i="15"/>
  <c r="C175" i="15"/>
  <c r="C1304" i="15"/>
  <c r="C620" i="15"/>
  <c r="C32" i="15"/>
  <c r="C559" i="15"/>
  <c r="C1463" i="15"/>
  <c r="C327" i="15"/>
  <c r="C668" i="15"/>
  <c r="C1053" i="15"/>
  <c r="C1699" i="15"/>
  <c r="C1089" i="15"/>
  <c r="C608" i="15"/>
  <c r="C978" i="15"/>
  <c r="C229" i="15"/>
  <c r="C649" i="15"/>
  <c r="C1944" i="15"/>
  <c r="C745" i="15"/>
  <c r="C1146" i="15"/>
  <c r="C1952" i="15"/>
  <c r="C267" i="15"/>
  <c r="C1103" i="15"/>
  <c r="C2125" i="15"/>
  <c r="C802" i="15"/>
  <c r="C946" i="15"/>
  <c r="C1218" i="15"/>
  <c r="C893" i="15"/>
  <c r="C603" i="15"/>
  <c r="C592" i="15"/>
  <c r="C283" i="15"/>
  <c r="C933" i="15"/>
  <c r="C104" i="15"/>
  <c r="C535" i="15"/>
  <c r="C964" i="15"/>
  <c r="C58" i="15"/>
  <c r="C829" i="15"/>
  <c r="C1184" i="15"/>
  <c r="C387" i="15"/>
  <c r="C200" i="15"/>
  <c r="C610" i="15"/>
  <c r="C1066" i="15"/>
  <c r="C705" i="15"/>
  <c r="C287" i="15"/>
  <c r="C686" i="15"/>
  <c r="C971" i="15"/>
  <c r="C1913" i="15"/>
  <c r="C992" i="15"/>
  <c r="C725" i="15"/>
  <c r="C776" i="15"/>
  <c r="C484" i="15"/>
  <c r="C1974" i="15"/>
  <c r="C2029" i="15"/>
  <c r="C1195" i="15"/>
  <c r="C1442" i="15"/>
  <c r="C240" i="15"/>
  <c r="C1688" i="15"/>
  <c r="C1693" i="15"/>
  <c r="C1698" i="15"/>
  <c r="C1705" i="15"/>
  <c r="C165" i="15"/>
  <c r="C1697" i="15"/>
  <c r="C1542" i="15"/>
  <c r="C539" i="15"/>
  <c r="C126" i="15"/>
  <c r="C523" i="15"/>
  <c r="C1000" i="15"/>
  <c r="C844" i="15"/>
  <c r="C113" i="15"/>
  <c r="C1334" i="15"/>
  <c r="C2231" i="15"/>
  <c r="C1376" i="15"/>
  <c r="C570" i="15"/>
  <c r="C70" i="15"/>
  <c r="C1287" i="15"/>
  <c r="C869" i="15"/>
  <c r="C1492" i="15"/>
  <c r="C819" i="15"/>
  <c r="C31" i="15"/>
  <c r="C144" i="15"/>
  <c r="C2210" i="15"/>
  <c r="C453" i="15"/>
  <c r="C335" i="15"/>
  <c r="C1714" i="15"/>
  <c r="C1244" i="15"/>
  <c r="C1196" i="15"/>
  <c r="C983" i="15"/>
  <c r="C1211" i="15"/>
  <c r="C413" i="15"/>
  <c r="C562" i="15"/>
  <c r="C2133" i="15"/>
  <c r="C727" i="15"/>
  <c r="C1153" i="15"/>
  <c r="C247" i="15"/>
  <c r="C1010" i="15"/>
  <c r="C2130" i="15"/>
  <c r="C1904" i="15"/>
  <c r="C426" i="15"/>
  <c r="C39" i="15"/>
  <c r="C522" i="15"/>
  <c r="C700" i="15"/>
  <c r="C1711" i="15"/>
  <c r="C433" i="15"/>
  <c r="C1107" i="15"/>
  <c r="C2023" i="15"/>
  <c r="C1043" i="15"/>
  <c r="C875" i="15"/>
  <c r="C469" i="15"/>
  <c r="C223" i="15"/>
  <c r="C138" i="15"/>
  <c r="C584" i="15"/>
  <c r="C1395" i="15"/>
  <c r="C1007" i="15"/>
  <c r="C1036" i="15"/>
  <c r="C271" i="15"/>
  <c r="C137" i="15"/>
  <c r="C787" i="15"/>
  <c r="C2105" i="15"/>
  <c r="C252" i="15"/>
  <c r="C1038" i="15"/>
  <c r="C1131" i="15"/>
  <c r="C2134" i="15"/>
  <c r="C1055" i="15"/>
  <c r="C563" i="15"/>
  <c r="C906" i="15"/>
  <c r="C1193" i="15"/>
  <c r="C896" i="15"/>
  <c r="C95" i="15"/>
  <c r="C658" i="15"/>
  <c r="C2214" i="15"/>
  <c r="C981" i="15"/>
  <c r="C665" i="15"/>
  <c r="C886" i="15"/>
  <c r="C1399" i="15"/>
  <c r="C1519" i="15"/>
  <c r="C826" i="15"/>
  <c r="C1571" i="15"/>
  <c r="C1543" i="15"/>
  <c r="C1772" i="15"/>
  <c r="C1777" i="15"/>
  <c r="C156" i="15"/>
  <c r="C276" i="15"/>
  <c r="C1420" i="15"/>
  <c r="C673" i="15"/>
  <c r="C2151" i="15"/>
  <c r="C1186" i="15"/>
  <c r="C1954" i="15"/>
  <c r="C1902" i="15"/>
  <c r="C543" i="15"/>
  <c r="C2085" i="15"/>
  <c r="C302" i="15"/>
  <c r="C1027" i="15"/>
  <c r="C615" i="15"/>
  <c r="C873" i="15"/>
  <c r="C381" i="15"/>
  <c r="C71" i="15"/>
  <c r="C277" i="15"/>
  <c r="C1111" i="15"/>
  <c r="C2232" i="15"/>
  <c r="C848" i="15"/>
  <c r="C429" i="15"/>
  <c r="C1892" i="15"/>
  <c r="C595" i="15"/>
  <c r="C955" i="15"/>
  <c r="C419" i="15"/>
  <c r="C1293" i="15"/>
  <c r="C176" i="15"/>
  <c r="C2154" i="15"/>
  <c r="C1106" i="15"/>
  <c r="C332" i="15"/>
  <c r="C1063" i="15"/>
  <c r="C97" i="15"/>
  <c r="C55" i="15"/>
  <c r="C1116" i="15"/>
  <c r="C626" i="15"/>
  <c r="C272" i="15"/>
  <c r="C989" i="15"/>
  <c r="C979" i="15"/>
  <c r="C294" i="15"/>
  <c r="C1989" i="15"/>
  <c r="C1191" i="15"/>
  <c r="C1054" i="15"/>
  <c r="C674" i="15"/>
  <c r="C1708" i="15"/>
  <c r="C1726" i="15"/>
  <c r="C1025" i="15"/>
  <c r="C521" i="15"/>
  <c r="C545" i="15"/>
  <c r="C764" i="15"/>
  <c r="C824" i="15"/>
  <c r="C1167" i="15"/>
  <c r="C57" i="15"/>
  <c r="C449" i="15"/>
  <c r="C49" i="15"/>
  <c r="C768" i="15"/>
  <c r="C547" i="15"/>
  <c r="C498" i="15"/>
  <c r="C581" i="15"/>
  <c r="C368" i="15"/>
  <c r="C1004" i="15"/>
  <c r="C337" i="15"/>
  <c r="C51" i="15"/>
  <c r="C46" i="15"/>
  <c r="C1034" i="15"/>
  <c r="C2036" i="15"/>
  <c r="C617" i="15"/>
  <c r="C761" i="15"/>
  <c r="C96" i="15"/>
  <c r="C255" i="15"/>
  <c r="C428" i="15"/>
  <c r="C336" i="15"/>
  <c r="C1101" i="15"/>
  <c r="C590" i="15"/>
  <c r="C883" i="15"/>
  <c r="C755" i="15"/>
  <c r="C16" i="15"/>
  <c r="C675" i="15"/>
  <c r="C1035" i="15"/>
  <c r="C682" i="15"/>
  <c r="C1387" i="15"/>
  <c r="C792" i="15"/>
  <c r="C369" i="15"/>
  <c r="C1174" i="15"/>
  <c r="C987" i="15"/>
  <c r="C569" i="15"/>
  <c r="C394" i="15"/>
  <c r="C1467" i="15"/>
  <c r="C747" i="15"/>
  <c r="C758" i="15"/>
  <c r="C759" i="15"/>
  <c r="C657" i="15"/>
  <c r="C703" i="15"/>
  <c r="C417" i="15"/>
  <c r="C2027" i="15"/>
  <c r="C213" i="15"/>
  <c r="C89" i="15"/>
  <c r="C519" i="15"/>
  <c r="C317" i="15"/>
  <c r="C554" i="15"/>
  <c r="C889" i="15"/>
  <c r="C370" i="15"/>
  <c r="C485" i="15"/>
  <c r="C406" i="15"/>
  <c r="C186" i="15"/>
  <c r="C274" i="15"/>
  <c r="C2033" i="15"/>
  <c r="C1917" i="15"/>
  <c r="C286" i="15"/>
  <c r="C2159" i="15"/>
  <c r="C1957" i="15"/>
  <c r="C565" i="15"/>
  <c r="C1960" i="15"/>
  <c r="C940" i="15"/>
  <c r="C903" i="15"/>
  <c r="C288" i="15"/>
  <c r="C1985" i="15"/>
  <c r="C1696" i="15"/>
  <c r="C1409" i="15"/>
  <c r="C1441" i="15"/>
  <c r="C361" i="15"/>
  <c r="C458" i="15"/>
  <c r="C297" i="15"/>
  <c r="C720" i="15"/>
  <c r="C1084" i="15"/>
  <c r="C1056" i="15"/>
  <c r="C1216" i="15"/>
  <c r="C2164" i="15"/>
  <c r="C1487" i="15"/>
  <c r="C821" i="15"/>
  <c r="C1731" i="15"/>
  <c r="C550" i="15"/>
  <c r="C1993" i="15"/>
  <c r="C711" i="15"/>
  <c r="C2230" i="15"/>
  <c r="C1017" i="15"/>
  <c r="C114" i="15"/>
  <c r="C684" i="15"/>
  <c r="C795" i="15"/>
  <c r="C2168" i="15"/>
  <c r="C330" i="15"/>
  <c r="C1996" i="15"/>
  <c r="C2170" i="15"/>
  <c r="C343" i="15"/>
  <c r="C1498" i="15"/>
  <c r="C1198" i="15"/>
  <c r="C644" i="15"/>
  <c r="C1086" i="15"/>
  <c r="C2176" i="15"/>
  <c r="D769" i="15"/>
  <c r="D1881" i="15"/>
  <c r="D881" i="15"/>
  <c r="D999" i="15"/>
  <c r="D467" i="15"/>
  <c r="D1610" i="15"/>
  <c r="D1803" i="15"/>
  <c r="D1164" i="15"/>
  <c r="D2026" i="15"/>
  <c r="D264" i="15"/>
  <c r="D749" i="15"/>
  <c r="D1302" i="15"/>
  <c r="D1718" i="15"/>
  <c r="D145" i="15"/>
  <c r="D326" i="15"/>
  <c r="D1594" i="15"/>
  <c r="D1020" i="15"/>
  <c r="D69" i="15"/>
  <c r="D1508" i="15"/>
  <c r="D832" i="15"/>
  <c r="D778" i="15"/>
  <c r="D914" i="15"/>
  <c r="D1384" i="15"/>
  <c r="D1305" i="15"/>
  <c r="D358" i="15"/>
  <c r="D452" i="15"/>
  <c r="D701" i="15"/>
  <c r="D1866" i="15"/>
  <c r="D613" i="15"/>
  <c r="D179" i="15"/>
  <c r="D516" i="15"/>
  <c r="D493" i="15"/>
  <c r="D1314" i="15"/>
  <c r="D374" i="15"/>
  <c r="D366" i="15"/>
  <c r="D59" i="15"/>
  <c r="D268" i="15"/>
  <c r="D855" i="15"/>
  <c r="D641" i="15"/>
  <c r="D1197" i="15"/>
  <c r="D2119" i="15"/>
  <c r="D907" i="15"/>
  <c r="D167" i="15"/>
  <c r="D307" i="15"/>
  <c r="D568" i="15"/>
  <c r="D393" i="15"/>
  <c r="D1792" i="15"/>
  <c r="D224" i="15"/>
  <c r="D915" i="15"/>
  <c r="D175" i="15"/>
  <c r="D1304" i="15"/>
  <c r="D620" i="15"/>
  <c r="D32" i="15"/>
  <c r="D559" i="15"/>
  <c r="D1463" i="15"/>
  <c r="D327" i="15"/>
  <c r="D668" i="15"/>
  <c r="D1053" i="15"/>
  <c r="D1699" i="15"/>
  <c r="D1089" i="15"/>
  <c r="D608" i="15"/>
  <c r="D978" i="15"/>
  <c r="D229" i="15"/>
  <c r="D649" i="15"/>
  <c r="D1944" i="15"/>
  <c r="D745" i="15"/>
  <c r="D1146" i="15"/>
  <c r="D1952" i="15"/>
  <c r="D267" i="15"/>
  <c r="D1103" i="15"/>
  <c r="D2125" i="15"/>
  <c r="D802" i="15"/>
  <c r="D946" i="15"/>
  <c r="D1218" i="15"/>
  <c r="D893" i="15"/>
  <c r="D603" i="15"/>
  <c r="D592" i="15"/>
  <c r="D283" i="15"/>
  <c r="D933" i="15"/>
  <c r="D104" i="15"/>
  <c r="D535" i="15"/>
  <c r="D964" i="15"/>
  <c r="D58" i="15"/>
  <c r="D829" i="15"/>
  <c r="D1184" i="15"/>
  <c r="D387" i="15"/>
  <c r="D200" i="15"/>
  <c r="D610" i="15"/>
  <c r="D1066" i="15"/>
  <c r="D705" i="15"/>
  <c r="D287" i="15"/>
  <c r="D686" i="15"/>
  <c r="D971" i="15"/>
  <c r="D1913" i="15"/>
  <c r="D992" i="15"/>
  <c r="D725" i="15"/>
  <c r="D776" i="15"/>
  <c r="D484" i="15"/>
  <c r="D1974" i="15"/>
  <c r="D2029" i="15"/>
  <c r="D1195" i="15"/>
  <c r="D1442" i="15"/>
  <c r="D240" i="15"/>
  <c r="D1688" i="15"/>
  <c r="D1693" i="15"/>
  <c r="D1698" i="15"/>
  <c r="D1705" i="15"/>
  <c r="D165" i="15"/>
  <c r="D1697" i="15"/>
  <c r="D1542" i="15"/>
  <c r="D539" i="15"/>
  <c r="D126" i="15"/>
  <c r="D523" i="15"/>
  <c r="D1000" i="15"/>
  <c r="D844" i="15"/>
  <c r="D113" i="15"/>
  <c r="D1334" i="15"/>
  <c r="D2231" i="15"/>
  <c r="D1376" i="15"/>
  <c r="D570" i="15"/>
  <c r="D70" i="15"/>
  <c r="D1287" i="15"/>
  <c r="D869" i="15"/>
  <c r="D1492" i="15"/>
  <c r="D819" i="15"/>
  <c r="D31" i="15"/>
  <c r="D144" i="15"/>
  <c r="D2210" i="15"/>
  <c r="D453" i="15"/>
  <c r="D335" i="15"/>
  <c r="D1714" i="15"/>
  <c r="D1244" i="15"/>
  <c r="D1196" i="15"/>
  <c r="D983" i="15"/>
  <c r="D1211" i="15"/>
  <c r="D413" i="15"/>
  <c r="D562" i="15"/>
  <c r="D2133" i="15"/>
  <c r="D727" i="15"/>
  <c r="D1153" i="15"/>
  <c r="D247" i="15"/>
  <c r="D1010" i="15"/>
  <c r="D2130" i="15"/>
  <c r="D1904" i="15"/>
  <c r="D426" i="15"/>
  <c r="D39" i="15"/>
  <c r="D522" i="15"/>
  <c r="D700" i="15"/>
  <c r="D1711" i="15"/>
  <c r="D433" i="15"/>
  <c r="D1107" i="15"/>
  <c r="D2023" i="15"/>
  <c r="D1043" i="15"/>
  <c r="D875" i="15"/>
  <c r="D469" i="15"/>
  <c r="D223" i="15"/>
  <c r="D138" i="15"/>
  <c r="D584" i="15"/>
  <c r="D1395" i="15"/>
  <c r="D1007" i="15"/>
  <c r="D1036" i="15"/>
  <c r="D271" i="15"/>
  <c r="D137" i="15"/>
  <c r="D787" i="15"/>
  <c r="D2105" i="15"/>
  <c r="D252" i="15"/>
  <c r="D1038" i="15"/>
  <c r="D1131" i="15"/>
  <c r="D2134" i="15"/>
  <c r="D1055" i="15"/>
  <c r="D563" i="15"/>
  <c r="D906" i="15"/>
  <c r="D1193" i="15"/>
  <c r="D896" i="15"/>
  <c r="D95" i="15"/>
  <c r="D658" i="15"/>
  <c r="D2214" i="15"/>
  <c r="D981" i="15"/>
  <c r="D665" i="15"/>
  <c r="D886" i="15"/>
  <c r="D1399" i="15"/>
  <c r="D1519" i="15"/>
  <c r="D826" i="15"/>
  <c r="D1571" i="15"/>
  <c r="D1543" i="15"/>
  <c r="D1772" i="15"/>
  <c r="D1777" i="15"/>
  <c r="D156" i="15"/>
  <c r="D276" i="15"/>
  <c r="D1420" i="15"/>
  <c r="D673" i="15"/>
  <c r="D2151" i="15"/>
  <c r="D1186" i="15"/>
  <c r="D1954" i="15"/>
  <c r="D1902" i="15"/>
  <c r="D543" i="15"/>
  <c r="D2085" i="15"/>
  <c r="D302" i="15"/>
  <c r="D1027" i="15"/>
  <c r="D615" i="15"/>
  <c r="D873" i="15"/>
  <c r="D381" i="15"/>
  <c r="D71" i="15"/>
  <c r="D277" i="15"/>
  <c r="D1111" i="15"/>
  <c r="D2232" i="15"/>
  <c r="D848" i="15"/>
  <c r="D429" i="15"/>
  <c r="D1892" i="15"/>
  <c r="D595" i="15"/>
  <c r="D955" i="15"/>
  <c r="D419" i="15"/>
  <c r="D1293" i="15"/>
  <c r="D176" i="15"/>
  <c r="D2154" i="15"/>
  <c r="D1106" i="15"/>
  <c r="D332" i="15"/>
  <c r="D1063" i="15"/>
  <c r="D97" i="15"/>
  <c r="D55" i="15"/>
  <c r="D1116" i="15"/>
  <c r="D626" i="15"/>
  <c r="D272" i="15"/>
  <c r="D989" i="15"/>
  <c r="D979" i="15"/>
  <c r="D294" i="15"/>
  <c r="D1989" i="15"/>
  <c r="D1191" i="15"/>
  <c r="D1054" i="15"/>
  <c r="D674" i="15"/>
  <c r="D1708" i="15"/>
  <c r="D1726" i="15"/>
  <c r="D1025" i="15"/>
  <c r="D521" i="15"/>
  <c r="D545" i="15"/>
  <c r="D764" i="15"/>
  <c r="D824" i="15"/>
  <c r="D1167" i="15"/>
  <c r="D57" i="15"/>
  <c r="D449" i="15"/>
  <c r="D49" i="15"/>
  <c r="D768" i="15"/>
  <c r="D547" i="15"/>
  <c r="D498" i="15"/>
  <c r="D581" i="15"/>
  <c r="D368" i="15"/>
  <c r="D1004" i="15"/>
  <c r="D337" i="15"/>
  <c r="D51" i="15"/>
  <c r="D46" i="15"/>
  <c r="D1034" i="15"/>
  <c r="D2036" i="15"/>
  <c r="D617" i="15"/>
  <c r="D761" i="15"/>
  <c r="D96" i="15"/>
  <c r="D255" i="15"/>
  <c r="D428" i="15"/>
  <c r="D336" i="15"/>
  <c r="D1101" i="15"/>
  <c r="D590" i="15"/>
  <c r="D883" i="15"/>
  <c r="D755" i="15"/>
  <c r="D16" i="15"/>
  <c r="D675" i="15"/>
  <c r="D1035" i="15"/>
  <c r="D682" i="15"/>
  <c r="D1387" i="15"/>
  <c r="D792" i="15"/>
  <c r="D369" i="15"/>
  <c r="D1174" i="15"/>
  <c r="D987" i="15"/>
  <c r="D569" i="15"/>
  <c r="D394" i="15"/>
  <c r="D1467" i="15"/>
  <c r="D747" i="15"/>
  <c r="D758" i="15"/>
  <c r="D759" i="15"/>
  <c r="D657" i="15"/>
  <c r="D703" i="15"/>
  <c r="D417" i="15"/>
  <c r="D2027" i="15"/>
  <c r="D213" i="15"/>
  <c r="D89" i="15"/>
  <c r="D519" i="15"/>
  <c r="D317" i="15"/>
  <c r="D554" i="15"/>
  <c r="D889" i="15"/>
  <c r="D370" i="15"/>
  <c r="D485" i="15"/>
  <c r="D406" i="15"/>
  <c r="D186" i="15"/>
  <c r="D274" i="15"/>
  <c r="D2033" i="15"/>
  <c r="D1917" i="15"/>
  <c r="D286" i="15"/>
  <c r="D2159" i="15"/>
  <c r="D1957" i="15"/>
  <c r="D565" i="15"/>
  <c r="D1960" i="15"/>
  <c r="D940" i="15"/>
  <c r="D903" i="15"/>
  <c r="D288" i="15"/>
  <c r="D1985" i="15"/>
  <c r="D1696" i="15"/>
  <c r="D1409" i="15"/>
  <c r="D1441" i="15"/>
  <c r="D361" i="15"/>
  <c r="D458" i="15"/>
  <c r="D297" i="15"/>
  <c r="D720" i="15"/>
  <c r="D1084" i="15"/>
  <c r="D1056" i="15"/>
  <c r="D1216" i="15"/>
  <c r="D2164" i="15"/>
  <c r="D1487" i="15"/>
  <c r="D821" i="15"/>
  <c r="D1731" i="15"/>
  <c r="D550" i="15"/>
  <c r="D1993" i="15"/>
  <c r="D711" i="15"/>
  <c r="D2230" i="15"/>
  <c r="D1017" i="15"/>
  <c r="D114" i="15"/>
  <c r="D684" i="15"/>
  <c r="D795" i="15"/>
  <c r="D2168" i="15"/>
  <c r="D330" i="15"/>
  <c r="D1996" i="15"/>
  <c r="D2170" i="15"/>
  <c r="D343" i="15"/>
  <c r="D1498" i="15"/>
  <c r="D1198" i="15"/>
  <c r="D644" i="15"/>
  <c r="D1086" i="15"/>
  <c r="D2176" i="15"/>
  <c r="E2" i="15"/>
  <c r="E5" i="10"/>
  <c r="E31" i="16"/>
  <c r="C61" i="10"/>
  <c r="C27" i="10"/>
  <c r="AJ3" i="8"/>
  <c r="F35" i="16"/>
  <c r="J33" i="8"/>
  <c r="B31" i="16"/>
  <c r="B5" i="10"/>
  <c r="AJ20" i="8"/>
  <c r="H44" i="8"/>
  <c r="AI3" i="8"/>
  <c r="G5" i="10"/>
  <c r="I44" i="8"/>
  <c r="C54" i="8"/>
  <c r="E35" i="16"/>
  <c r="S1" i="8"/>
  <c r="K44" i="8" l="1"/>
  <c r="J44" i="8"/>
  <c r="C39" i="16"/>
  <c r="C57" i="8"/>
  <c r="B34" i="10"/>
  <c r="B49" i="10"/>
  <c r="W1426" i="14"/>
  <c r="V1426" i="14"/>
  <c r="C501" i="15"/>
  <c r="C813" i="15"/>
  <c r="C553" i="15"/>
  <c r="C662" i="15"/>
  <c r="C1608" i="15"/>
  <c r="C1965" i="15"/>
  <c r="C14" i="15"/>
  <c r="C253" i="15"/>
  <c r="C2022" i="15"/>
  <c r="C414" i="15"/>
  <c r="C1635" i="15"/>
  <c r="C912" i="15"/>
  <c r="C116" i="15"/>
  <c r="C718" i="15"/>
  <c r="C17" i="15"/>
  <c r="C546" i="15"/>
  <c r="C714" i="15"/>
  <c r="C885" i="15"/>
  <c r="C894" i="15"/>
  <c r="C719" i="15"/>
  <c r="C994" i="15"/>
  <c r="C996" i="15"/>
  <c r="C991" i="15"/>
  <c r="C35" i="15"/>
  <c r="C147" i="15"/>
  <c r="C505" i="15"/>
  <c r="C1638" i="15"/>
  <c r="C518" i="15"/>
  <c r="C2155" i="15"/>
  <c r="C805" i="15"/>
  <c r="C548" i="15"/>
  <c r="C154" i="15"/>
  <c r="C79" i="15"/>
  <c r="C1462" i="15"/>
  <c r="C41" i="15"/>
  <c r="C1495" i="15"/>
  <c r="C1920" i="15"/>
  <c r="C841" i="15"/>
  <c r="C1605" i="15"/>
  <c r="C158" i="15"/>
  <c r="C486" i="15"/>
  <c r="C2024" i="15"/>
  <c r="C359" i="15"/>
  <c r="C464" i="15"/>
  <c r="C524" i="15"/>
  <c r="C329" i="15"/>
  <c r="C1118" i="15"/>
  <c r="C1306" i="15"/>
  <c r="C1049" i="15"/>
  <c r="C1930" i="15"/>
  <c r="C1927" i="15"/>
  <c r="C1663" i="15"/>
  <c r="C1119" i="15"/>
  <c r="C556" i="15"/>
  <c r="C2030" i="15"/>
  <c r="C163" i="15"/>
  <c r="C1600" i="15"/>
  <c r="C1503" i="15"/>
  <c r="C183" i="15"/>
  <c r="C258" i="15"/>
  <c r="C517" i="15"/>
  <c r="C1933" i="15"/>
  <c r="C627" i="15"/>
  <c r="C577" i="15"/>
  <c r="C1179" i="15"/>
  <c r="C952" i="15"/>
  <c r="C1379" i="15"/>
  <c r="C121" i="15"/>
  <c r="C777" i="15"/>
  <c r="C917" i="15"/>
  <c r="C680" i="15"/>
  <c r="C1919" i="15"/>
  <c r="C676" i="15"/>
  <c r="C1065" i="15"/>
  <c r="C1253" i="15"/>
  <c r="C143" i="15"/>
  <c r="C638" i="15"/>
  <c r="C716" i="15"/>
  <c r="C28" i="15"/>
  <c r="C1307" i="15"/>
  <c r="C139" i="15"/>
  <c r="C134" i="15"/>
  <c r="C1098" i="15"/>
  <c r="C1646" i="15"/>
  <c r="C1081" i="15"/>
  <c r="C468" i="15"/>
  <c r="C1936" i="15"/>
  <c r="C1282" i="15"/>
  <c r="C249" i="15"/>
  <c r="C1775" i="15"/>
  <c r="C1070" i="15"/>
  <c r="C2047" i="15"/>
  <c r="C435" i="15"/>
  <c r="C27" i="15"/>
  <c r="C785" i="15"/>
  <c r="C628" i="15"/>
  <c r="C736" i="15"/>
  <c r="C998" i="15"/>
  <c r="C1511" i="15"/>
  <c r="C262" i="15"/>
  <c r="C120" i="15"/>
  <c r="C837" i="15"/>
  <c r="C726" i="15"/>
  <c r="C731" i="15"/>
  <c r="C1011" i="15"/>
  <c r="C2143" i="15"/>
  <c r="C281" i="15"/>
  <c r="C1144" i="15"/>
  <c r="C976" i="15"/>
  <c r="C911" i="15"/>
  <c r="C220" i="15"/>
  <c r="C218" i="15"/>
  <c r="C732" i="15"/>
  <c r="C1105" i="15"/>
  <c r="C243" i="15"/>
  <c r="C153" i="15"/>
  <c r="C263" i="15"/>
  <c r="C598" i="15"/>
  <c r="C970" i="15"/>
  <c r="C237" i="15"/>
  <c r="C1112" i="15"/>
  <c r="C985" i="15"/>
  <c r="C206" i="15"/>
  <c r="C174" i="15"/>
  <c r="C947" i="15"/>
  <c r="C500" i="15"/>
  <c r="C1289" i="15"/>
  <c r="C348" i="15"/>
  <c r="C1148" i="15"/>
  <c r="C1612" i="15"/>
  <c r="C2132" i="15"/>
  <c r="C447" i="15"/>
  <c r="C928" i="15"/>
  <c r="C416" i="15"/>
  <c r="C790" i="15"/>
  <c r="C117" i="15"/>
  <c r="C3" i="15"/>
  <c r="C108" i="15"/>
  <c r="C794" i="15"/>
  <c r="C930" i="15"/>
  <c r="C1158" i="15"/>
  <c r="C1500" i="15"/>
  <c r="C1123" i="15"/>
  <c r="C480" i="15"/>
  <c r="C26" i="15"/>
  <c r="C106" i="15"/>
  <c r="C364" i="15"/>
  <c r="C130" i="15"/>
  <c r="C1456" i="15"/>
  <c r="C825" i="15"/>
  <c r="C270" i="15"/>
  <c r="C735" i="15"/>
  <c r="C951" i="15"/>
  <c r="C256" i="15"/>
  <c r="C633" i="15"/>
  <c r="C738" i="15"/>
  <c r="C128" i="15"/>
  <c r="C815" i="15"/>
  <c r="C494" i="15"/>
  <c r="C653" i="15"/>
  <c r="C729" i="15"/>
  <c r="C2035" i="15"/>
  <c r="C478" i="15"/>
  <c r="C717" i="15"/>
  <c r="C1205" i="15"/>
  <c r="C602" i="15"/>
  <c r="C666" i="15"/>
  <c r="C650" i="15"/>
  <c r="C775" i="15"/>
  <c r="C1620" i="15"/>
  <c r="C265" i="15"/>
  <c r="C312" i="15"/>
  <c r="C1125" i="15"/>
  <c r="C605" i="15"/>
  <c r="C87" i="15"/>
  <c r="C760" i="15"/>
  <c r="C2025" i="15"/>
  <c r="C1208" i="15"/>
  <c r="C438" i="15"/>
  <c r="C1319" i="15"/>
  <c r="C214" i="15"/>
  <c r="C2146" i="15"/>
  <c r="C1878" i="15"/>
  <c r="C950" i="15"/>
  <c r="C1140" i="15"/>
  <c r="C600" i="15"/>
  <c r="C656" i="15"/>
  <c r="C1149" i="15"/>
  <c r="C585" i="15"/>
  <c r="C737" i="15"/>
  <c r="C614" i="15"/>
  <c r="C661" i="15"/>
  <c r="C694" i="15"/>
  <c r="C6" i="15"/>
  <c r="C1122" i="15"/>
  <c r="C34" i="15"/>
  <c r="C1156" i="15"/>
  <c r="C1614" i="15"/>
  <c r="C870" i="15"/>
  <c r="C874" i="15"/>
  <c r="C541" i="15"/>
  <c r="C683" i="15"/>
  <c r="C2032" i="15"/>
  <c r="C895" i="15"/>
  <c r="C663" i="15"/>
  <c r="C351" i="15"/>
  <c r="C808" i="15"/>
  <c r="C1918" i="15"/>
  <c r="C1194" i="15"/>
  <c r="C1176" i="15"/>
  <c r="C313" i="15"/>
  <c r="C741" i="15"/>
  <c r="C1559" i="15"/>
  <c r="C2049" i="15"/>
  <c r="C1433" i="15"/>
  <c r="C314" i="15"/>
  <c r="C537" i="15"/>
  <c r="C132" i="15"/>
  <c r="C349" i="15"/>
  <c r="C1355" i="15"/>
  <c r="C378" i="15"/>
  <c r="C515" i="15"/>
  <c r="C53" i="15"/>
  <c r="C1102" i="15"/>
  <c r="C94" i="15"/>
  <c r="C538" i="15"/>
  <c r="C1108" i="15"/>
  <c r="C439" i="15"/>
  <c r="C119" i="15"/>
  <c r="C709" i="15"/>
  <c r="C424" i="15"/>
  <c r="C454" i="15"/>
  <c r="C1393" i="15"/>
  <c r="C1942" i="15"/>
  <c r="C1644" i="15"/>
  <c r="C88" i="15"/>
  <c r="C868" i="15"/>
  <c r="C1414" i="15"/>
  <c r="C1390" i="15"/>
  <c r="C959" i="15"/>
  <c r="C48" i="15"/>
  <c r="C254" i="15"/>
  <c r="C512" i="15"/>
  <c r="C609" i="15"/>
  <c r="C1187" i="15"/>
  <c r="C1200" i="15"/>
  <c r="C250" i="15"/>
  <c r="C118" i="15"/>
  <c r="C1021" i="15"/>
  <c r="C1505" i="15"/>
  <c r="C667" i="15"/>
  <c r="C476" i="15"/>
  <c r="C948" i="15"/>
  <c r="C1173" i="15"/>
  <c r="C689" i="15"/>
  <c r="C466" i="15"/>
  <c r="C2225" i="15"/>
  <c r="C774" i="15"/>
  <c r="C1166" i="15"/>
  <c r="C634" i="15"/>
  <c r="C812" i="15"/>
  <c r="C2003" i="15"/>
  <c r="C1159" i="15"/>
  <c r="C2106" i="15"/>
  <c r="C750" i="15"/>
  <c r="C1278" i="15"/>
  <c r="C1939" i="15"/>
  <c r="C82" i="15"/>
  <c r="C1190" i="15"/>
  <c r="C459" i="15"/>
  <c r="C782" i="15"/>
  <c r="C888" i="15"/>
  <c r="C1115" i="15"/>
  <c r="C834" i="15"/>
  <c r="C601" i="15"/>
  <c r="C1805" i="15"/>
  <c r="C425" i="15"/>
  <c r="C389" i="15"/>
  <c r="C2014" i="15"/>
  <c r="C1976" i="15"/>
  <c r="C710" i="15"/>
  <c r="C526" i="15"/>
  <c r="C1369" i="15"/>
  <c r="C2195" i="15"/>
  <c r="C861" i="15"/>
  <c r="C1014" i="15"/>
  <c r="C1151" i="15"/>
  <c r="C178" i="15"/>
  <c r="C315" i="15"/>
  <c r="C1132" i="15"/>
  <c r="C2042" i="15"/>
  <c r="C9" i="15"/>
  <c r="C487" i="15"/>
  <c r="C507" i="15"/>
  <c r="C506" i="15"/>
  <c r="C618" i="15"/>
  <c r="C251" i="15"/>
  <c r="C1905" i="15"/>
  <c r="C1328" i="15"/>
  <c r="C2249" i="15"/>
  <c r="C704" i="15"/>
  <c r="C767" i="15"/>
  <c r="C1617" i="15"/>
  <c r="C1591" i="15"/>
  <c r="C503" i="15"/>
  <c r="C1152" i="15"/>
  <c r="C589" i="15"/>
  <c r="C1016" i="15"/>
  <c r="C1161" i="15"/>
  <c r="C311" i="15"/>
  <c r="C672" i="15"/>
  <c r="C56" i="15"/>
  <c r="C322" i="15"/>
  <c r="C1398" i="15"/>
  <c r="C639" i="15"/>
  <c r="C133" i="15"/>
  <c r="C669" i="15"/>
  <c r="C445" i="15"/>
  <c r="C148" i="15"/>
  <c r="C2104" i="15"/>
  <c r="C1323" i="15"/>
  <c r="C1358" i="15"/>
  <c r="C261" i="15"/>
  <c r="C1154" i="15"/>
  <c r="C408" i="15"/>
  <c r="C630" i="15"/>
  <c r="C887" i="15"/>
  <c r="C2097" i="15"/>
  <c r="C1094" i="15"/>
  <c r="C648" i="15"/>
  <c r="C945" i="15"/>
  <c r="C1417" i="15"/>
  <c r="C1589" i="15"/>
  <c r="C260" i="15"/>
  <c r="C404" i="15"/>
  <c r="C751" i="15"/>
  <c r="C923" i="15"/>
  <c r="C1040" i="15"/>
  <c r="C943" i="15"/>
  <c r="C679" i="15"/>
  <c r="C189" i="15"/>
  <c r="C320" i="15"/>
  <c r="C935" i="15"/>
  <c r="C1975" i="15"/>
  <c r="C937" i="15"/>
  <c r="C1168" i="15"/>
  <c r="C409" i="15"/>
  <c r="C899" i="15"/>
  <c r="C76" i="15"/>
  <c r="C1052" i="15"/>
  <c r="C1096" i="15"/>
  <c r="C1586" i="15"/>
  <c r="C275" i="15"/>
  <c r="C331" i="15"/>
  <c r="C323" i="15"/>
  <c r="C129" i="15"/>
  <c r="C266" i="15"/>
  <c r="C324" i="15"/>
  <c r="C431" i="15"/>
  <c r="C2233" i="15"/>
  <c r="C1434" i="15"/>
  <c r="C890" i="15"/>
  <c r="C492" i="15"/>
  <c r="C1050" i="15"/>
  <c r="C1090" i="15"/>
  <c r="C1091" i="15"/>
  <c r="C1910" i="15"/>
  <c r="C339" i="15"/>
  <c r="C984" i="15"/>
  <c r="C340" i="15"/>
  <c r="C743" i="15"/>
  <c r="C691" i="15"/>
  <c r="C298" i="15"/>
  <c r="C734" i="15"/>
  <c r="C497" i="15"/>
  <c r="C990" i="15"/>
  <c r="C225" i="15"/>
  <c r="C1203" i="15"/>
  <c r="C152" i="15"/>
  <c r="C980" i="15"/>
  <c r="C481" i="15"/>
  <c r="C1970" i="15"/>
  <c r="C2028" i="15"/>
  <c r="C2175" i="15"/>
  <c r="C557" i="15"/>
  <c r="C1406" i="15"/>
  <c r="C1396" i="15"/>
  <c r="C164" i="15"/>
  <c r="C763" i="15"/>
  <c r="C560" i="15"/>
  <c r="C1430" i="15"/>
  <c r="C1136" i="15"/>
  <c r="C866" i="15"/>
  <c r="C341" i="15"/>
  <c r="C891" i="15"/>
  <c r="C460" i="15"/>
  <c r="C746" i="15"/>
  <c r="C800" i="15"/>
  <c r="C1022" i="15"/>
  <c r="C239" i="15"/>
  <c r="C342" i="15"/>
  <c r="C344" i="15"/>
  <c r="C346" i="15"/>
  <c r="C1654" i="15"/>
  <c r="C1657" i="15"/>
  <c r="C1659" i="15"/>
  <c r="C1667" i="15"/>
  <c r="C1285" i="15"/>
  <c r="C1042" i="15"/>
  <c r="C1536" i="15"/>
  <c r="C269" i="15"/>
  <c r="C157" i="15"/>
  <c r="C807" i="15"/>
  <c r="C1044" i="15"/>
  <c r="C93" i="15"/>
  <c r="C443" i="15"/>
  <c r="C892" i="15"/>
  <c r="C788" i="15"/>
  <c r="C1367" i="15"/>
  <c r="C637" i="15"/>
  <c r="C552" i="15"/>
  <c r="C191" i="15"/>
  <c r="C594" i="15"/>
  <c r="C544" i="15"/>
  <c r="C849" i="15"/>
  <c r="C1374" i="15"/>
  <c r="C1460" i="15"/>
  <c r="C941" i="15"/>
  <c r="C756" i="15"/>
  <c r="C645" i="15"/>
  <c r="C198" i="15"/>
  <c r="C362" i="15"/>
  <c r="C1331" i="15"/>
  <c r="C724" i="15"/>
  <c r="C421" i="15"/>
  <c r="C540" i="15"/>
  <c r="C1048" i="15"/>
  <c r="C1371" i="15"/>
  <c r="C1256" i="15"/>
  <c r="C561" i="15"/>
  <c r="C334" i="15"/>
  <c r="C908" i="15"/>
  <c r="C2046" i="15"/>
  <c r="C1272" i="15"/>
  <c r="C995" i="15"/>
  <c r="C379" i="15"/>
  <c r="C2117" i="15"/>
  <c r="C587" i="15"/>
  <c r="C1162" i="15"/>
  <c r="C558" i="15"/>
  <c r="C864" i="15"/>
  <c r="C1522" i="15"/>
  <c r="C1215" i="15"/>
  <c r="C350" i="15"/>
  <c r="C1602" i="15"/>
  <c r="C1192" i="15"/>
  <c r="C974" i="15"/>
  <c r="C972" i="15"/>
  <c r="C1597" i="15"/>
  <c r="C1145" i="15"/>
  <c r="C1561" i="15"/>
  <c r="C373" i="15"/>
  <c r="C936" i="15"/>
  <c r="C352" i="15"/>
  <c r="C180" i="15"/>
  <c r="C1903" i="15"/>
  <c r="C646" i="15"/>
  <c r="C1489" i="15"/>
  <c r="C2039" i="15"/>
  <c r="C2084" i="15"/>
  <c r="C509" i="15"/>
  <c r="C1675" i="15"/>
  <c r="C1679" i="15"/>
  <c r="C22" i="15"/>
  <c r="C968" i="15"/>
  <c r="C161" i="15"/>
  <c r="C185" i="15"/>
  <c r="C310" i="15"/>
  <c r="C1163" i="15"/>
  <c r="C740" i="15"/>
  <c r="C222" i="15"/>
  <c r="C441" i="15"/>
  <c r="C1097" i="15"/>
  <c r="C1202" i="15"/>
  <c r="C713" i="15"/>
  <c r="C770" i="15"/>
  <c r="C1691" i="15"/>
  <c r="C1092" i="15"/>
  <c r="C1209" i="15"/>
  <c r="C510" i="15"/>
  <c r="C1884" i="15"/>
  <c r="C412" i="15"/>
  <c r="C1023" i="15"/>
  <c r="C1364" i="15"/>
  <c r="C2131" i="15"/>
  <c r="C664" i="15"/>
  <c r="C333" i="15"/>
  <c r="C284" i="15"/>
  <c r="C1427" i="15"/>
  <c r="C384" i="15"/>
  <c r="C1479" i="15"/>
  <c r="C898" i="15"/>
  <c r="C534" i="15"/>
  <c r="C752" i="15"/>
  <c r="C470" i="15"/>
  <c r="C33" i="15"/>
  <c r="C1889" i="15"/>
  <c r="C397" i="15"/>
  <c r="C699" i="15"/>
  <c r="C149" i="15"/>
  <c r="C1206" i="15"/>
  <c r="C273" i="15"/>
  <c r="C278" i="15"/>
  <c r="C354" i="15"/>
  <c r="C98" i="15"/>
  <c r="C1121" i="15"/>
  <c r="C1885" i="15"/>
  <c r="C1075" i="15"/>
  <c r="C386" i="15"/>
  <c r="C195" i="15"/>
  <c r="C932" i="15"/>
  <c r="C279" i="15"/>
  <c r="C1514" i="15"/>
  <c r="C1871" i="15"/>
  <c r="C1058" i="15"/>
  <c r="C201" i="15"/>
  <c r="C632" i="15"/>
  <c r="C566" i="15"/>
  <c r="C1160" i="15"/>
  <c r="C651" i="15"/>
  <c r="C685" i="15"/>
  <c r="C1516" i="15"/>
  <c r="C1212" i="15"/>
  <c r="C235" i="15"/>
  <c r="C1558" i="15"/>
  <c r="C862" i="15"/>
  <c r="C671" i="15"/>
  <c r="C248" i="15"/>
  <c r="C1008" i="15"/>
  <c r="C809" i="15"/>
  <c r="C123" i="15"/>
  <c r="C1647" i="15"/>
  <c r="C462" i="15"/>
  <c r="C1684" i="15"/>
  <c r="C859" i="15"/>
  <c r="C2211" i="15"/>
  <c r="C938" i="15"/>
  <c r="C1651" i="15"/>
  <c r="C1455" i="15"/>
  <c r="C347" i="15"/>
  <c r="C2" i="15"/>
  <c r="C702" i="15"/>
  <c r="C636" i="15"/>
  <c r="C1665" i="15"/>
  <c r="C828" i="15"/>
  <c r="C184" i="15"/>
  <c r="C1945" i="15"/>
  <c r="C2122" i="15"/>
  <c r="C513" i="15"/>
  <c r="C1214" i="15"/>
  <c r="C1862" i="15"/>
  <c r="C442" i="15"/>
  <c r="C155" i="15"/>
  <c r="C10" i="15"/>
  <c r="C101" i="15"/>
  <c r="C38" i="15"/>
  <c r="C18" i="15"/>
  <c r="C631" i="15"/>
  <c r="C353" i="15"/>
  <c r="C356" i="15"/>
  <c r="C1949" i="15"/>
  <c r="C357" i="15"/>
  <c r="C692" i="15"/>
  <c r="C217" i="15"/>
  <c r="C1060" i="15"/>
  <c r="C345" i="15"/>
  <c r="C567" i="15"/>
  <c r="C115" i="15"/>
  <c r="C1596" i="15"/>
  <c r="C448" i="15"/>
  <c r="C1068" i="15"/>
  <c r="C2101" i="15"/>
  <c r="C398" i="15"/>
  <c r="C1994" i="15"/>
  <c r="C355" i="15"/>
  <c r="C962" i="15"/>
  <c r="C783" i="15"/>
  <c r="C1435" i="15"/>
  <c r="C1100" i="15"/>
  <c r="C1001" i="15"/>
  <c r="C1425" i="15"/>
  <c r="C131" i="15"/>
  <c r="C146" i="15"/>
  <c r="C706" i="15"/>
  <c r="C2192" i="15"/>
  <c r="C555" i="15"/>
  <c r="C365" i="15"/>
  <c r="C2082" i="15"/>
  <c r="C542" i="15"/>
  <c r="C142" i="15"/>
  <c r="C681" i="15"/>
  <c r="C647" i="15"/>
  <c r="C385" i="15"/>
  <c r="C1804" i="15"/>
  <c r="C86" i="15"/>
  <c r="C209" i="15"/>
  <c r="B501" i="15"/>
  <c r="B813" i="15"/>
  <c r="B553" i="15"/>
  <c r="B662" i="15"/>
  <c r="B1608" i="15"/>
  <c r="B1965" i="15"/>
  <c r="B14" i="15"/>
  <c r="B253" i="15"/>
  <c r="B2022" i="15"/>
  <c r="B414" i="15"/>
  <c r="B1635" i="15"/>
  <c r="B912" i="15"/>
  <c r="B116" i="15"/>
  <c r="B718" i="15"/>
  <c r="B17" i="15"/>
  <c r="B546" i="15"/>
  <c r="B714" i="15"/>
  <c r="B885" i="15"/>
  <c r="B894" i="15"/>
  <c r="B719" i="15"/>
  <c r="B994" i="15"/>
  <c r="B996" i="15"/>
  <c r="B991" i="15"/>
  <c r="B35" i="15"/>
  <c r="B147" i="15"/>
  <c r="B505" i="15"/>
  <c r="B1638" i="15"/>
  <c r="B518" i="15"/>
  <c r="B2155" i="15"/>
  <c r="B805" i="15"/>
  <c r="B548" i="15"/>
  <c r="B154" i="15"/>
  <c r="B79" i="15"/>
  <c r="B1462" i="15"/>
  <c r="B41" i="15"/>
  <c r="B1495" i="15"/>
  <c r="B1920" i="15"/>
  <c r="B841" i="15"/>
  <c r="B1605" i="15"/>
  <c r="B158" i="15"/>
  <c r="B486" i="15"/>
  <c r="B2024" i="15"/>
  <c r="B359" i="15"/>
  <c r="B464" i="15"/>
  <c r="B524" i="15"/>
  <c r="B329" i="15"/>
  <c r="B1118" i="15"/>
  <c r="B1306" i="15"/>
  <c r="B1049" i="15"/>
  <c r="B1930" i="15"/>
  <c r="B1927" i="15"/>
  <c r="B1663" i="15"/>
  <c r="B1119" i="15"/>
  <c r="B556" i="15"/>
  <c r="B2030" i="15"/>
  <c r="B163" i="15"/>
  <c r="B1600" i="15"/>
  <c r="B1503" i="15"/>
  <c r="B183" i="15"/>
  <c r="B258" i="15"/>
  <c r="B517" i="15"/>
  <c r="B1933" i="15"/>
  <c r="B627" i="15"/>
  <c r="B577" i="15"/>
  <c r="B1179" i="15"/>
  <c r="B952" i="15"/>
  <c r="B1379" i="15"/>
  <c r="B121" i="15"/>
  <c r="B777" i="15"/>
  <c r="B917" i="15"/>
  <c r="B680" i="15"/>
  <c r="B1919" i="15"/>
  <c r="B676" i="15"/>
  <c r="B1065" i="15"/>
  <c r="B1253" i="15"/>
  <c r="B143" i="15"/>
  <c r="B638" i="15"/>
  <c r="B716" i="15"/>
  <c r="B28" i="15"/>
  <c r="B1307" i="15"/>
  <c r="B139" i="15"/>
  <c r="B134" i="15"/>
  <c r="B1098" i="15"/>
  <c r="B1646" i="15"/>
  <c r="B1081" i="15"/>
  <c r="B468" i="15"/>
  <c r="B1936" i="15"/>
  <c r="B1282" i="15"/>
  <c r="B249" i="15"/>
  <c r="B1775" i="15"/>
  <c r="B1070" i="15"/>
  <c r="B2047" i="15"/>
  <c r="B435" i="15"/>
  <c r="B27" i="15"/>
  <c r="B785" i="15"/>
  <c r="B628" i="15"/>
  <c r="B736" i="15"/>
  <c r="B998" i="15"/>
  <c r="B1511" i="15"/>
  <c r="B262" i="15"/>
  <c r="B120" i="15"/>
  <c r="B837" i="15"/>
  <c r="B726" i="15"/>
  <c r="B731" i="15"/>
  <c r="B1011" i="15"/>
  <c r="B2143" i="15"/>
  <c r="B281" i="15"/>
  <c r="B1144" i="15"/>
  <c r="B976" i="15"/>
  <c r="B911" i="15"/>
  <c r="B220" i="15"/>
  <c r="B218" i="15"/>
  <c r="B732" i="15"/>
  <c r="B1105" i="15"/>
  <c r="B243" i="15"/>
  <c r="B153" i="15"/>
  <c r="B263" i="15"/>
  <c r="B598" i="15"/>
  <c r="B970" i="15"/>
  <c r="B237" i="15"/>
  <c r="B1112" i="15"/>
  <c r="B985" i="15"/>
  <c r="B206" i="15"/>
  <c r="B174" i="15"/>
  <c r="B947" i="15"/>
  <c r="B500" i="15"/>
  <c r="B1289" i="15"/>
  <c r="B348" i="15"/>
  <c r="B1148" i="15"/>
  <c r="B1612" i="15"/>
  <c r="B2132" i="15"/>
  <c r="B447" i="15"/>
  <c r="B928" i="15"/>
  <c r="B416" i="15"/>
  <c r="B790" i="15"/>
  <c r="B117" i="15"/>
  <c r="B3" i="15"/>
  <c r="B108" i="15"/>
  <c r="B794" i="15"/>
  <c r="B930" i="15"/>
  <c r="B1158" i="15"/>
  <c r="B1500" i="15"/>
  <c r="B1123" i="15"/>
  <c r="B480" i="15"/>
  <c r="B26" i="15"/>
  <c r="B106" i="15"/>
  <c r="B364" i="15"/>
  <c r="B130" i="15"/>
  <c r="B1456" i="15"/>
  <c r="B825" i="15"/>
  <c r="B270" i="15"/>
  <c r="B735" i="15"/>
  <c r="B951" i="15"/>
  <c r="B256" i="15"/>
  <c r="B633" i="15"/>
  <c r="B738" i="15"/>
  <c r="B128" i="15"/>
  <c r="B815" i="15"/>
  <c r="B494" i="15"/>
  <c r="B653" i="15"/>
  <c r="B729" i="15"/>
  <c r="B2035" i="15"/>
  <c r="B478" i="15"/>
  <c r="B717" i="15"/>
  <c r="B1205" i="15"/>
  <c r="B602" i="15"/>
  <c r="B666" i="15"/>
  <c r="B650" i="15"/>
  <c r="B775" i="15"/>
  <c r="B1620" i="15"/>
  <c r="B265" i="15"/>
  <c r="B312" i="15"/>
  <c r="B1125" i="15"/>
  <c r="B605" i="15"/>
  <c r="B87" i="15"/>
  <c r="B760" i="15"/>
  <c r="B2025" i="15"/>
  <c r="B1208" i="15"/>
  <c r="B438" i="15"/>
  <c r="B1319" i="15"/>
  <c r="B214" i="15"/>
  <c r="B2146" i="15"/>
  <c r="B1878" i="15"/>
  <c r="B950" i="15"/>
  <c r="B1140" i="15"/>
  <c r="B600" i="15"/>
  <c r="B656" i="15"/>
  <c r="B1149" i="15"/>
  <c r="B585" i="15"/>
  <c r="B737" i="15"/>
  <c r="B614" i="15"/>
  <c r="B661" i="15"/>
  <c r="B694" i="15"/>
  <c r="B6" i="15"/>
  <c r="B1122" i="15"/>
  <c r="B34" i="15"/>
  <c r="B1156" i="15"/>
  <c r="B1614" i="15"/>
  <c r="B870" i="15"/>
  <c r="B874" i="15"/>
  <c r="B541" i="15"/>
  <c r="B683" i="15"/>
  <c r="B2032" i="15"/>
  <c r="B895" i="15"/>
  <c r="B663" i="15"/>
  <c r="B351" i="15"/>
  <c r="B808" i="15"/>
  <c r="B1918" i="15"/>
  <c r="B1194" i="15"/>
  <c r="B1176" i="15"/>
  <c r="B313" i="15"/>
  <c r="B741" i="15"/>
  <c r="B1559" i="15"/>
  <c r="B2049" i="15"/>
  <c r="B1433" i="15"/>
  <c r="B314" i="15"/>
  <c r="B537" i="15"/>
  <c r="B132" i="15"/>
  <c r="B349" i="15"/>
  <c r="B1355" i="15"/>
  <c r="B378" i="15"/>
  <c r="B515" i="15"/>
  <c r="B53" i="15"/>
  <c r="B1102" i="15"/>
  <c r="B94" i="15"/>
  <c r="B538" i="15"/>
  <c r="B1108" i="15"/>
  <c r="B439" i="15"/>
  <c r="B119" i="15"/>
  <c r="B709" i="15"/>
  <c r="B424" i="15"/>
  <c r="B454" i="15"/>
  <c r="B1393" i="15"/>
  <c r="B1942" i="15"/>
  <c r="B1644" i="15"/>
  <c r="B88" i="15"/>
  <c r="B868" i="15"/>
  <c r="B1414" i="15"/>
  <c r="B1390" i="15"/>
  <c r="B959" i="15"/>
  <c r="B48" i="15"/>
  <c r="B254" i="15"/>
  <c r="B512" i="15"/>
  <c r="B609" i="15"/>
  <c r="B1187" i="15"/>
  <c r="B1200" i="15"/>
  <c r="B250" i="15"/>
  <c r="B118" i="15"/>
  <c r="B1021" i="15"/>
  <c r="B1505" i="15"/>
  <c r="B667" i="15"/>
  <c r="B476" i="15"/>
  <c r="B948" i="15"/>
  <c r="B1173" i="15"/>
  <c r="B689" i="15"/>
  <c r="B466" i="15"/>
  <c r="B2225" i="15"/>
  <c r="B774" i="15"/>
  <c r="B1166" i="15"/>
  <c r="B634" i="15"/>
  <c r="B812" i="15"/>
  <c r="B2003" i="15"/>
  <c r="B1159" i="15"/>
  <c r="B2106" i="15"/>
  <c r="B750" i="15"/>
  <c r="B1278" i="15"/>
  <c r="B1939" i="15"/>
  <c r="B82" i="15"/>
  <c r="B1190" i="15"/>
  <c r="B459" i="15"/>
  <c r="B782" i="15"/>
  <c r="B888" i="15"/>
  <c r="B1115" i="15"/>
  <c r="B834" i="15"/>
  <c r="B601" i="15"/>
  <c r="B1805" i="15"/>
  <c r="B425" i="15"/>
  <c r="B389" i="15"/>
  <c r="B2014" i="15"/>
  <c r="B1976" i="15"/>
  <c r="B710" i="15"/>
  <c r="B526" i="15"/>
  <c r="B1369" i="15"/>
  <c r="B2195" i="15"/>
  <c r="B861" i="15"/>
  <c r="B1014" i="15"/>
  <c r="B1151" i="15"/>
  <c r="B178" i="15"/>
  <c r="B315" i="15"/>
  <c r="B1132" i="15"/>
  <c r="B2042" i="15"/>
  <c r="B9" i="15"/>
  <c r="B487" i="15"/>
  <c r="B507" i="15"/>
  <c r="B506" i="15"/>
  <c r="B618" i="15"/>
  <c r="B251" i="15"/>
  <c r="B1905" i="15"/>
  <c r="B1328" i="15"/>
  <c r="B2249" i="15"/>
  <c r="B704" i="15"/>
  <c r="B767" i="15"/>
  <c r="B1617" i="15"/>
  <c r="B1591" i="15"/>
  <c r="B503" i="15"/>
  <c r="B1152" i="15"/>
  <c r="B589" i="15"/>
  <c r="B1016" i="15"/>
  <c r="B1161" i="15"/>
  <c r="B311" i="15"/>
  <c r="B672" i="15"/>
  <c r="B56" i="15"/>
  <c r="B322" i="15"/>
  <c r="B1398" i="15"/>
  <c r="B639" i="15"/>
  <c r="B133" i="15"/>
  <c r="B669" i="15"/>
  <c r="B445" i="15"/>
  <c r="B148" i="15"/>
  <c r="B2104" i="15"/>
  <c r="B1323" i="15"/>
  <c r="B1358" i="15"/>
  <c r="B261" i="15"/>
  <c r="B1154" i="15"/>
  <c r="B408" i="15"/>
  <c r="B630" i="15"/>
  <c r="B887" i="15"/>
  <c r="B2097" i="15"/>
  <c r="B1094" i="15"/>
  <c r="B648" i="15"/>
  <c r="B945" i="15"/>
  <c r="B1417" i="15"/>
  <c r="B1589" i="15"/>
  <c r="B260" i="15"/>
  <c r="B404" i="15"/>
  <c r="B751" i="15"/>
  <c r="B923" i="15"/>
  <c r="B1040" i="15"/>
  <c r="B943" i="15"/>
  <c r="B679" i="15"/>
  <c r="B189" i="15"/>
  <c r="B320" i="15"/>
  <c r="B935" i="15"/>
  <c r="B1975" i="15"/>
  <c r="B937" i="15"/>
  <c r="B1168" i="15"/>
  <c r="B409" i="15"/>
  <c r="B899" i="15"/>
  <c r="B76" i="15"/>
  <c r="B1052" i="15"/>
  <c r="B1096" i="15"/>
  <c r="B1586" i="15"/>
  <c r="B275" i="15"/>
  <c r="B331" i="15"/>
  <c r="B323" i="15"/>
  <c r="B129" i="15"/>
  <c r="B266" i="15"/>
  <c r="B324" i="15"/>
  <c r="B431" i="15"/>
  <c r="B2233" i="15"/>
  <c r="B1434" i="15"/>
  <c r="B890" i="15"/>
  <c r="B492" i="15"/>
  <c r="B1050" i="15"/>
  <c r="B1090" i="15"/>
  <c r="B1091" i="15"/>
  <c r="B1910" i="15"/>
  <c r="B339" i="15"/>
  <c r="B984" i="15"/>
  <c r="B340" i="15"/>
  <c r="B743" i="15"/>
  <c r="B691" i="15"/>
  <c r="B298" i="15"/>
  <c r="B734" i="15"/>
  <c r="B497" i="15"/>
  <c r="B990" i="15"/>
  <c r="B225" i="15"/>
  <c r="B1203" i="15"/>
  <c r="B152" i="15"/>
  <c r="B980" i="15"/>
  <c r="B481" i="15"/>
  <c r="B1970" i="15"/>
  <c r="B2028" i="15"/>
  <c r="B2175" i="15"/>
  <c r="B557" i="15"/>
  <c r="B1406" i="15"/>
  <c r="B1396" i="15"/>
  <c r="B164" i="15"/>
  <c r="B763" i="15"/>
  <c r="B560" i="15"/>
  <c r="B1430" i="15"/>
  <c r="B1136" i="15"/>
  <c r="B866" i="15"/>
  <c r="B341" i="15"/>
  <c r="B891" i="15"/>
  <c r="B460" i="15"/>
  <c r="B746" i="15"/>
  <c r="B800" i="15"/>
  <c r="B1022" i="15"/>
  <c r="B239" i="15"/>
  <c r="B342" i="15"/>
  <c r="B344" i="15"/>
  <c r="B346" i="15"/>
  <c r="B1654" i="15"/>
  <c r="B1657" i="15"/>
  <c r="B1659" i="15"/>
  <c r="B1667" i="15"/>
  <c r="B1285" i="15"/>
  <c r="B1042" i="15"/>
  <c r="B1536" i="15"/>
  <c r="B269" i="15"/>
  <c r="B157" i="15"/>
  <c r="B807" i="15"/>
  <c r="B1044" i="15"/>
  <c r="B93" i="15"/>
  <c r="B443" i="15"/>
  <c r="B892" i="15"/>
  <c r="B788" i="15"/>
  <c r="B1367" i="15"/>
  <c r="B637" i="15"/>
  <c r="B552" i="15"/>
  <c r="B191" i="15"/>
  <c r="B594" i="15"/>
  <c r="B544" i="15"/>
  <c r="B849" i="15"/>
  <c r="B1374" i="15"/>
  <c r="B1460" i="15"/>
  <c r="B941" i="15"/>
  <c r="B756" i="15"/>
  <c r="B645" i="15"/>
  <c r="B198" i="15"/>
  <c r="B362" i="15"/>
  <c r="B1331" i="15"/>
  <c r="B724" i="15"/>
  <c r="B421" i="15"/>
  <c r="B540" i="15"/>
  <c r="B1048" i="15"/>
  <c r="B1371" i="15"/>
  <c r="B1256" i="15"/>
  <c r="B561" i="15"/>
  <c r="B334" i="15"/>
  <c r="B908" i="15"/>
  <c r="B2046" i="15"/>
  <c r="B1272" i="15"/>
  <c r="B995" i="15"/>
  <c r="B379" i="15"/>
  <c r="B2117" i="15"/>
  <c r="B587" i="15"/>
  <c r="B1162" i="15"/>
  <c r="B558" i="15"/>
  <c r="B864" i="15"/>
  <c r="B1522" i="15"/>
  <c r="B1215" i="15"/>
  <c r="B350" i="15"/>
  <c r="B1602" i="15"/>
  <c r="B1192" i="15"/>
  <c r="B974" i="15"/>
  <c r="B972" i="15"/>
  <c r="B1597" i="15"/>
  <c r="B1145" i="15"/>
  <c r="B1561" i="15"/>
  <c r="B373" i="15"/>
  <c r="B936" i="15"/>
  <c r="B352" i="15"/>
  <c r="B180" i="15"/>
  <c r="B1903" i="15"/>
  <c r="B646" i="15"/>
  <c r="B1489" i="15"/>
  <c r="B2039" i="15"/>
  <c r="B2084" i="15"/>
  <c r="B509" i="15"/>
  <c r="B1675" i="15"/>
  <c r="B1679" i="15"/>
  <c r="B22" i="15"/>
  <c r="B968" i="15"/>
  <c r="B161" i="15"/>
  <c r="B185" i="15"/>
  <c r="B310" i="15"/>
  <c r="B1163" i="15"/>
  <c r="B740" i="15"/>
  <c r="B222" i="15"/>
  <c r="B441" i="15"/>
  <c r="B1097" i="15"/>
  <c r="B1202" i="15"/>
  <c r="B713" i="15"/>
  <c r="B770" i="15"/>
  <c r="B1691" i="15"/>
  <c r="B1092" i="15"/>
  <c r="B1209" i="15"/>
  <c r="B510" i="15"/>
  <c r="B1884" i="15"/>
  <c r="B412" i="15"/>
  <c r="B1023" i="15"/>
  <c r="B1364" i="15"/>
  <c r="B2131" i="15"/>
  <c r="B664" i="15"/>
  <c r="B333" i="15"/>
  <c r="B284" i="15"/>
  <c r="B1427" i="15"/>
  <c r="B384" i="15"/>
  <c r="B1479" i="15"/>
  <c r="B898" i="15"/>
  <c r="B534" i="15"/>
  <c r="B752" i="15"/>
  <c r="B470" i="15"/>
  <c r="B33" i="15"/>
  <c r="B1889" i="15"/>
  <c r="B397" i="15"/>
  <c r="B699" i="15"/>
  <c r="B149" i="15"/>
  <c r="B1206" i="15"/>
  <c r="B273" i="15"/>
  <c r="B278" i="15"/>
  <c r="B354" i="15"/>
  <c r="B98" i="15"/>
  <c r="B1121" i="15"/>
  <c r="B1885" i="15"/>
  <c r="B1075" i="15"/>
  <c r="B386" i="15"/>
  <c r="B195" i="15"/>
  <c r="B932" i="15"/>
  <c r="B279" i="15"/>
  <c r="B1514" i="15"/>
  <c r="B1871" i="15"/>
  <c r="B1058" i="15"/>
  <c r="B201" i="15"/>
  <c r="B632" i="15"/>
  <c r="B566" i="15"/>
  <c r="B1160" i="15"/>
  <c r="B651" i="15"/>
  <c r="B685" i="15"/>
  <c r="B1516" i="15"/>
  <c r="B1212" i="15"/>
  <c r="B235" i="15"/>
  <c r="B1558" i="15"/>
  <c r="B862" i="15"/>
  <c r="B671" i="15"/>
  <c r="B248" i="15"/>
  <c r="B1008" i="15"/>
  <c r="B809" i="15"/>
  <c r="B123" i="15"/>
  <c r="B1647" i="15"/>
  <c r="B462" i="15"/>
  <c r="B1684" i="15"/>
  <c r="B859" i="15"/>
  <c r="B2211" i="15"/>
  <c r="B938" i="15"/>
  <c r="B1651" i="15"/>
  <c r="B1455" i="15"/>
  <c r="B347" i="15"/>
  <c r="B2" i="15"/>
  <c r="B702" i="15"/>
  <c r="B636" i="15"/>
  <c r="B1665" i="15"/>
  <c r="B828" i="15"/>
  <c r="B184" i="15"/>
  <c r="B1945" i="15"/>
  <c r="B2122" i="15"/>
  <c r="B513" i="15"/>
  <c r="B1214" i="15"/>
  <c r="B1862" i="15"/>
  <c r="B442" i="15"/>
  <c r="B155" i="15"/>
  <c r="B10" i="15"/>
  <c r="B101" i="15"/>
  <c r="B38" i="15"/>
  <c r="B18" i="15"/>
  <c r="B631" i="15"/>
  <c r="B353" i="15"/>
  <c r="B356" i="15"/>
  <c r="B1949" i="15"/>
  <c r="B357" i="15"/>
  <c r="B692" i="15"/>
  <c r="B217" i="15"/>
  <c r="B1060" i="15"/>
  <c r="B345" i="15"/>
  <c r="B567" i="15"/>
  <c r="B115" i="15"/>
  <c r="B1596" i="15"/>
  <c r="B448" i="15"/>
  <c r="B1068" i="15"/>
  <c r="B2101" i="15"/>
  <c r="B398" i="15"/>
  <c r="B1994" i="15"/>
  <c r="B355" i="15"/>
  <c r="B962" i="15"/>
  <c r="B783" i="15"/>
  <c r="B1435" i="15"/>
  <c r="B1100" i="15"/>
  <c r="B1001" i="15"/>
  <c r="B1425" i="15"/>
  <c r="B131" i="15"/>
  <c r="B146" i="15"/>
  <c r="B706" i="15"/>
  <c r="B2192" i="15"/>
  <c r="B555" i="15"/>
  <c r="B365" i="15"/>
  <c r="B2082" i="15"/>
  <c r="B542" i="15"/>
  <c r="B142" i="15"/>
  <c r="B681" i="15"/>
  <c r="B647" i="15"/>
  <c r="B385" i="15"/>
  <c r="B1804" i="15"/>
  <c r="B86" i="15"/>
  <c r="B209" i="15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B33" i="10" l="1"/>
  <c r="I4" i="16" s="1"/>
  <c r="B14" i="16"/>
  <c r="C36" i="16"/>
  <c r="C37" i="16"/>
  <c r="B57" i="10"/>
  <c r="B36" i="16"/>
  <c r="B37" i="16"/>
  <c r="B38" i="16"/>
  <c r="B39" i="16"/>
  <c r="C62" i="10" l="1"/>
  <c r="B62" i="10"/>
  <c r="B35" i="16"/>
  <c r="E32" i="16"/>
  <c r="E27" i="10"/>
  <c r="B6" i="10"/>
  <c r="C30" i="8"/>
  <c r="D31" i="16"/>
  <c r="C31" i="16"/>
  <c r="D23" i="16" l="1"/>
  <c r="G31" i="16"/>
  <c r="F31" i="16"/>
  <c r="B50" i="10"/>
  <c r="B15" i="16"/>
  <c r="B16" i="16"/>
  <c r="C27" i="16"/>
  <c r="E27" i="16"/>
  <c r="I5" i="16"/>
  <c r="D32" i="16"/>
  <c r="C32" i="16"/>
  <c r="B32" i="16"/>
  <c r="B7" i="10"/>
  <c r="B17" i="16" s="1"/>
  <c r="R1426" i="14"/>
  <c r="D209" i="15"/>
  <c r="D86" i="15"/>
  <c r="D1804" i="15"/>
  <c r="D385" i="15"/>
  <c r="D647" i="15"/>
  <c r="D681" i="15"/>
  <c r="D142" i="15"/>
  <c r="D542" i="15"/>
  <c r="D2082" i="15"/>
  <c r="D365" i="15"/>
  <c r="D555" i="15"/>
  <c r="D2192" i="15"/>
  <c r="D706" i="15"/>
  <c r="D146" i="15"/>
  <c r="D131" i="15"/>
  <c r="D1425" i="15"/>
  <c r="D1001" i="15"/>
  <c r="D1100" i="15"/>
  <c r="D1435" i="15"/>
  <c r="D783" i="15"/>
  <c r="D962" i="15"/>
  <c r="D355" i="15"/>
  <c r="D1994" i="15"/>
  <c r="D398" i="15"/>
  <c r="D2101" i="15"/>
  <c r="D1068" i="15"/>
  <c r="D448" i="15"/>
  <c r="D1596" i="15"/>
  <c r="D115" i="15"/>
  <c r="D567" i="15"/>
  <c r="D345" i="15"/>
  <c r="D1060" i="15"/>
  <c r="D217" i="15"/>
  <c r="D692" i="15"/>
  <c r="D357" i="15"/>
  <c r="D1949" i="15"/>
  <c r="D356" i="15"/>
  <c r="D353" i="15"/>
  <c r="D631" i="15"/>
  <c r="D18" i="15"/>
  <c r="D38" i="15"/>
  <c r="D101" i="15"/>
  <c r="D10" i="15"/>
  <c r="D155" i="15"/>
  <c r="D442" i="15"/>
  <c r="D1862" i="15"/>
  <c r="D1214" i="15"/>
  <c r="D513" i="15"/>
  <c r="D2122" i="15"/>
  <c r="D1945" i="15"/>
  <c r="D184" i="15"/>
  <c r="D828" i="15"/>
  <c r="D1665" i="15"/>
  <c r="D636" i="15"/>
  <c r="D702" i="15"/>
  <c r="D2" i="15"/>
  <c r="D347" i="15"/>
  <c r="D1455" i="15"/>
  <c r="D1651" i="15"/>
  <c r="D938" i="15"/>
  <c r="D2211" i="15"/>
  <c r="D859" i="15"/>
  <c r="D1684" i="15"/>
  <c r="D462" i="15"/>
  <c r="D1647" i="15"/>
  <c r="D123" i="15"/>
  <c r="D809" i="15"/>
  <c r="D1008" i="15"/>
  <c r="D248" i="15"/>
  <c r="D671" i="15"/>
  <c r="D862" i="15"/>
  <c r="D1558" i="15"/>
  <c r="D235" i="15"/>
  <c r="D1212" i="15"/>
  <c r="D1516" i="15"/>
  <c r="D685" i="15"/>
  <c r="D651" i="15"/>
  <c r="D1160" i="15"/>
  <c r="D566" i="15"/>
  <c r="D632" i="15"/>
  <c r="D201" i="15"/>
  <c r="D1058" i="15"/>
  <c r="D1871" i="15"/>
  <c r="D1514" i="15"/>
  <c r="D279" i="15"/>
  <c r="D932" i="15"/>
  <c r="D195" i="15"/>
  <c r="D386" i="15"/>
  <c r="D1075" i="15"/>
  <c r="D1885" i="15"/>
  <c r="D1121" i="15"/>
  <c r="D98" i="15"/>
  <c r="D354" i="15"/>
  <c r="D278" i="15"/>
  <c r="D273" i="15"/>
  <c r="D1206" i="15"/>
  <c r="D149" i="15"/>
  <c r="D699" i="15"/>
  <c r="D397" i="15"/>
  <c r="D1889" i="15"/>
  <c r="D33" i="15"/>
  <c r="D470" i="15"/>
  <c r="D752" i="15"/>
  <c r="D534" i="15"/>
  <c r="D898" i="15"/>
  <c r="D1479" i="15"/>
  <c r="D384" i="15"/>
  <c r="D1427" i="15"/>
  <c r="D284" i="15"/>
  <c r="D333" i="15"/>
  <c r="D664" i="15"/>
  <c r="D2131" i="15"/>
  <c r="D1364" i="15"/>
  <c r="D1023" i="15"/>
  <c r="D412" i="15"/>
  <c r="D1884" i="15"/>
  <c r="D510" i="15"/>
  <c r="D1209" i="15"/>
  <c r="D1092" i="15"/>
  <c r="D1691" i="15"/>
  <c r="D770" i="15"/>
  <c r="D713" i="15"/>
  <c r="D1202" i="15"/>
  <c r="D1097" i="15"/>
  <c r="D441" i="15"/>
  <c r="D222" i="15"/>
  <c r="D740" i="15"/>
  <c r="D1163" i="15"/>
  <c r="D310" i="15"/>
  <c r="D185" i="15"/>
  <c r="D161" i="15"/>
  <c r="D968" i="15"/>
  <c r="D22" i="15"/>
  <c r="D1679" i="15"/>
  <c r="D1675" i="15"/>
  <c r="D509" i="15"/>
  <c r="D2084" i="15"/>
  <c r="D2039" i="15"/>
  <c r="D1489" i="15"/>
  <c r="D646" i="15"/>
  <c r="D1903" i="15"/>
  <c r="D180" i="15"/>
  <c r="D352" i="15"/>
  <c r="D936" i="15"/>
  <c r="D373" i="15"/>
  <c r="D1561" i="15"/>
  <c r="D1145" i="15"/>
  <c r="D1597" i="15"/>
  <c r="D972" i="15"/>
  <c r="D974" i="15"/>
  <c r="D1192" i="15"/>
  <c r="D1602" i="15"/>
  <c r="D350" i="15"/>
  <c r="D1215" i="15"/>
  <c r="D1522" i="15"/>
  <c r="D864" i="15"/>
  <c r="D558" i="15"/>
  <c r="D1162" i="15"/>
  <c r="D587" i="15"/>
  <c r="D2117" i="15"/>
  <c r="D379" i="15"/>
  <c r="D995" i="15"/>
  <c r="D1272" i="15"/>
  <c r="D2046" i="15"/>
  <c r="D908" i="15"/>
  <c r="D334" i="15"/>
  <c r="D561" i="15"/>
  <c r="D1256" i="15"/>
  <c r="D1371" i="15"/>
  <c r="D1048" i="15"/>
  <c r="D540" i="15"/>
  <c r="D421" i="15"/>
  <c r="D724" i="15"/>
  <c r="D1331" i="15"/>
  <c r="D362" i="15"/>
  <c r="D198" i="15"/>
  <c r="D645" i="15"/>
  <c r="D756" i="15"/>
  <c r="D941" i="15"/>
  <c r="D1460" i="15"/>
  <c r="D1374" i="15"/>
  <c r="D849" i="15"/>
  <c r="D544" i="15"/>
  <c r="D594" i="15"/>
  <c r="D191" i="15"/>
  <c r="D552" i="15"/>
  <c r="D637" i="15"/>
  <c r="D1367" i="15"/>
  <c r="D788" i="15"/>
  <c r="D892" i="15"/>
  <c r="D443" i="15"/>
  <c r="D93" i="15"/>
  <c r="D1044" i="15"/>
  <c r="D807" i="15"/>
  <c r="D157" i="15"/>
  <c r="D269" i="15"/>
  <c r="D1536" i="15"/>
  <c r="D1042" i="15"/>
  <c r="D1285" i="15"/>
  <c r="D1667" i="15"/>
  <c r="D1659" i="15"/>
  <c r="D1657" i="15"/>
  <c r="D1654" i="15"/>
  <c r="D346" i="15"/>
  <c r="D344" i="15"/>
  <c r="D342" i="15"/>
  <c r="D239" i="15"/>
  <c r="D1022" i="15"/>
  <c r="D800" i="15"/>
  <c r="D746" i="15"/>
  <c r="D460" i="15"/>
  <c r="D891" i="15"/>
  <c r="D341" i="15"/>
  <c r="D866" i="15"/>
  <c r="D1136" i="15"/>
  <c r="D1430" i="15"/>
  <c r="D560" i="15"/>
  <c r="D763" i="15"/>
  <c r="D164" i="15"/>
  <c r="D1396" i="15"/>
  <c r="D1406" i="15"/>
  <c r="D557" i="15"/>
  <c r="D2175" i="15"/>
  <c r="D2028" i="15"/>
  <c r="D1970" i="15"/>
  <c r="D481" i="15"/>
  <c r="D980" i="15"/>
  <c r="D152" i="15"/>
  <c r="D1203" i="15"/>
  <c r="D225" i="15"/>
  <c r="D990" i="15"/>
  <c r="D497" i="15"/>
  <c r="D734" i="15"/>
  <c r="D298" i="15"/>
  <c r="D691" i="15"/>
  <c r="D743" i="15"/>
  <c r="D340" i="15"/>
  <c r="D984" i="15"/>
  <c r="D339" i="15"/>
  <c r="D1910" i="15"/>
  <c r="D1091" i="15"/>
  <c r="D1090" i="15"/>
  <c r="D1050" i="15"/>
  <c r="D492" i="15"/>
  <c r="D890" i="15"/>
  <c r="D1434" i="15"/>
  <c r="D2233" i="15"/>
  <c r="D431" i="15"/>
  <c r="D324" i="15"/>
  <c r="D266" i="15"/>
  <c r="D129" i="15"/>
  <c r="D323" i="15"/>
  <c r="D331" i="15"/>
  <c r="D275" i="15"/>
  <c r="D1586" i="15"/>
  <c r="D1096" i="15"/>
  <c r="D1052" i="15"/>
  <c r="D76" i="15"/>
  <c r="D899" i="15"/>
  <c r="D409" i="15"/>
  <c r="D1168" i="15"/>
  <c r="D937" i="15"/>
  <c r="D1975" i="15"/>
  <c r="D935" i="15"/>
  <c r="D320" i="15"/>
  <c r="D189" i="15"/>
  <c r="D679" i="15"/>
  <c r="D943" i="15"/>
  <c r="D1040" i="15"/>
  <c r="D923" i="15"/>
  <c r="D751" i="15"/>
  <c r="D404" i="15"/>
  <c r="D260" i="15"/>
  <c r="D1589" i="15"/>
  <c r="D1417" i="15"/>
  <c r="D945" i="15"/>
  <c r="D648" i="15"/>
  <c r="D1094" i="15"/>
  <c r="D2097" i="15"/>
  <c r="D887" i="15"/>
  <c r="D630" i="15"/>
  <c r="D408" i="15"/>
  <c r="D1154" i="15"/>
  <c r="D261" i="15"/>
  <c r="D1358" i="15"/>
  <c r="D1323" i="15"/>
  <c r="D2104" i="15"/>
  <c r="D148" i="15"/>
  <c r="D445" i="15"/>
  <c r="D669" i="15"/>
  <c r="D133" i="15"/>
  <c r="D639" i="15"/>
  <c r="D1398" i="15"/>
  <c r="D322" i="15"/>
  <c r="D56" i="15"/>
  <c r="D672" i="15"/>
  <c r="D311" i="15"/>
  <c r="D1161" i="15"/>
  <c r="D1016" i="15"/>
  <c r="D589" i="15"/>
  <c r="D1152" i="15"/>
  <c r="D503" i="15"/>
  <c r="D1591" i="15"/>
  <c r="D1617" i="15"/>
  <c r="D767" i="15"/>
  <c r="D704" i="15"/>
  <c r="D2249" i="15"/>
  <c r="D1328" i="15"/>
  <c r="D1905" i="15"/>
  <c r="D251" i="15"/>
  <c r="D618" i="15"/>
  <c r="D506" i="15"/>
  <c r="D507" i="15"/>
  <c r="D487" i="15"/>
  <c r="D9" i="15"/>
  <c r="D2042" i="15"/>
  <c r="D1132" i="15"/>
  <c r="D315" i="15"/>
  <c r="D178" i="15"/>
  <c r="D1151" i="15"/>
  <c r="D1014" i="15"/>
  <c r="D861" i="15"/>
  <c r="D2195" i="15"/>
  <c r="D1369" i="15"/>
  <c r="D526" i="15"/>
  <c r="D710" i="15"/>
  <c r="D1976" i="15"/>
  <c r="D2014" i="15"/>
  <c r="D389" i="15"/>
  <c r="D425" i="15"/>
  <c r="D1805" i="15"/>
  <c r="D601" i="15"/>
  <c r="D834" i="15"/>
  <c r="D1115" i="15"/>
  <c r="D888" i="15"/>
  <c r="D782" i="15"/>
  <c r="D459" i="15"/>
  <c r="D1190" i="15"/>
  <c r="D82" i="15"/>
  <c r="D1939" i="15"/>
  <c r="D1278" i="15"/>
  <c r="D750" i="15"/>
  <c r="D2106" i="15"/>
  <c r="D1159" i="15"/>
  <c r="D2003" i="15"/>
  <c r="D812" i="15"/>
  <c r="D634" i="15"/>
  <c r="D1166" i="15"/>
  <c r="D774" i="15"/>
  <c r="D2225" i="15"/>
  <c r="D466" i="15"/>
  <c r="D689" i="15"/>
  <c r="D1173" i="15"/>
  <c r="D948" i="15"/>
  <c r="D476" i="15"/>
  <c r="D667" i="15"/>
  <c r="D1505" i="15"/>
  <c r="D1021" i="15"/>
  <c r="D118" i="15"/>
  <c r="D250" i="15"/>
  <c r="D1200" i="15"/>
  <c r="D1187" i="15"/>
  <c r="D609" i="15"/>
  <c r="D512" i="15"/>
  <c r="D254" i="15"/>
  <c r="D48" i="15"/>
  <c r="D959" i="15"/>
  <c r="D1390" i="15"/>
  <c r="D1414" i="15"/>
  <c r="D868" i="15"/>
  <c r="D88" i="15"/>
  <c r="D1644" i="15"/>
  <c r="D1942" i="15"/>
  <c r="D1393" i="15"/>
  <c r="D454" i="15"/>
  <c r="D424" i="15"/>
  <c r="D709" i="15"/>
  <c r="D119" i="15"/>
  <c r="D439" i="15"/>
  <c r="D1108" i="15"/>
  <c r="D538" i="15"/>
  <c r="D94" i="15"/>
  <c r="D1102" i="15"/>
  <c r="D53" i="15"/>
  <c r="D515" i="15"/>
  <c r="D378" i="15"/>
  <c r="D1355" i="15"/>
  <c r="D349" i="15"/>
  <c r="D132" i="15"/>
  <c r="D537" i="15"/>
  <c r="D314" i="15"/>
  <c r="D1433" i="15"/>
  <c r="D2049" i="15"/>
  <c r="D1559" i="15"/>
  <c r="D741" i="15"/>
  <c r="D313" i="15"/>
  <c r="D1176" i="15"/>
  <c r="D1194" i="15"/>
  <c r="D1918" i="15"/>
  <c r="D808" i="15"/>
  <c r="D351" i="15"/>
  <c r="D663" i="15"/>
  <c r="D895" i="15"/>
  <c r="D2032" i="15"/>
  <c r="D683" i="15"/>
  <c r="D541" i="15"/>
  <c r="D874" i="15"/>
  <c r="D870" i="15"/>
  <c r="D1614" i="15"/>
  <c r="D1156" i="15"/>
  <c r="D34" i="15"/>
  <c r="D1122" i="15"/>
  <c r="D6" i="15"/>
  <c r="D694" i="15"/>
  <c r="D661" i="15"/>
  <c r="D614" i="15"/>
  <c r="D737" i="15"/>
  <c r="D585" i="15"/>
  <c r="D1149" i="15"/>
  <c r="D656" i="15"/>
  <c r="D600" i="15"/>
  <c r="D1140" i="15"/>
  <c r="D950" i="15"/>
  <c r="D1878" i="15"/>
  <c r="D2146" i="15"/>
  <c r="D214" i="15"/>
  <c r="D1319" i="15"/>
  <c r="D438" i="15"/>
  <c r="D1208" i="15"/>
  <c r="D2025" i="15"/>
  <c r="D760" i="15"/>
  <c r="D87" i="15"/>
  <c r="D605" i="15"/>
  <c r="D1125" i="15"/>
  <c r="D312" i="15"/>
  <c r="D265" i="15"/>
  <c r="D1620" i="15"/>
  <c r="D775" i="15"/>
  <c r="D650" i="15"/>
  <c r="D666" i="15"/>
  <c r="D602" i="15"/>
  <c r="D1205" i="15"/>
  <c r="D717" i="15"/>
  <c r="D478" i="15"/>
  <c r="D2035" i="15"/>
  <c r="D729" i="15"/>
  <c r="D653" i="15"/>
  <c r="D494" i="15"/>
  <c r="D815" i="15"/>
  <c r="D128" i="15"/>
  <c r="D738" i="15"/>
  <c r="D633" i="15"/>
  <c r="D256" i="15"/>
  <c r="D951" i="15"/>
  <c r="D735" i="15"/>
  <c r="D270" i="15"/>
  <c r="D825" i="15"/>
  <c r="D1456" i="15"/>
  <c r="D130" i="15"/>
  <c r="D364" i="15"/>
  <c r="D106" i="15"/>
  <c r="D26" i="15"/>
  <c r="D480" i="15"/>
  <c r="D1123" i="15"/>
  <c r="D1500" i="15"/>
  <c r="D1158" i="15"/>
  <c r="D930" i="15"/>
  <c r="D794" i="15"/>
  <c r="D108" i="15"/>
  <c r="D3" i="15"/>
  <c r="D117" i="15"/>
  <c r="D790" i="15"/>
  <c r="D416" i="15"/>
  <c r="D928" i="15"/>
  <c r="D447" i="15"/>
  <c r="D2132" i="15"/>
  <c r="D1612" i="15"/>
  <c r="D1148" i="15"/>
  <c r="D348" i="15"/>
  <c r="D1289" i="15"/>
  <c r="D500" i="15"/>
  <c r="D947" i="15"/>
  <c r="D174" i="15"/>
  <c r="D206" i="15"/>
  <c r="D985" i="15"/>
  <c r="D1112" i="15"/>
  <c r="D237" i="15"/>
  <c r="D970" i="15"/>
  <c r="D598" i="15"/>
  <c r="D263" i="15"/>
  <c r="D153" i="15"/>
  <c r="D243" i="15"/>
  <c r="D1105" i="15"/>
  <c r="D732" i="15"/>
  <c r="D218" i="15"/>
  <c r="D220" i="15"/>
  <c r="D911" i="15"/>
  <c r="D976" i="15"/>
  <c r="D1144" i="15"/>
  <c r="D281" i="15"/>
  <c r="D2143" i="15"/>
  <c r="D1011" i="15"/>
  <c r="D731" i="15"/>
  <c r="D726" i="15"/>
  <c r="D837" i="15"/>
  <c r="D120" i="15"/>
  <c r="D262" i="15"/>
  <c r="D1511" i="15"/>
  <c r="D998" i="15"/>
  <c r="D736" i="15"/>
  <c r="D628" i="15"/>
  <c r="D785" i="15"/>
  <c r="D27" i="15"/>
  <c r="D435" i="15"/>
  <c r="D2047" i="15"/>
  <c r="D1070" i="15"/>
  <c r="D1775" i="15"/>
  <c r="D249" i="15"/>
  <c r="D1282" i="15"/>
  <c r="D1936" i="15"/>
  <c r="D468" i="15"/>
  <c r="D1081" i="15"/>
  <c r="D1646" i="15"/>
  <c r="D1098" i="15"/>
  <c r="D134" i="15"/>
  <c r="D139" i="15"/>
  <c r="D1307" i="15"/>
  <c r="D28" i="15"/>
  <c r="D716" i="15"/>
  <c r="D638" i="15"/>
  <c r="D143" i="15"/>
  <c r="D1253" i="15"/>
  <c r="D1065" i="15"/>
  <c r="D676" i="15"/>
  <c r="D1919" i="15"/>
  <c r="D680" i="15"/>
  <c r="D917" i="15"/>
  <c r="D777" i="15"/>
  <c r="D121" i="15"/>
  <c r="D1379" i="15"/>
  <c r="D952" i="15"/>
  <c r="D1179" i="15"/>
  <c r="D577" i="15"/>
  <c r="D627" i="15"/>
  <c r="D1933" i="15"/>
  <c r="D517" i="15"/>
  <c r="D258" i="15"/>
  <c r="D183" i="15"/>
  <c r="D1503" i="15"/>
  <c r="D1600" i="15"/>
  <c r="D163" i="15"/>
  <c r="D2030" i="15"/>
  <c r="D556" i="15"/>
  <c r="D1119" i="15"/>
  <c r="D1663" i="15"/>
  <c r="D1927" i="15"/>
  <c r="D1930" i="15"/>
  <c r="D1049" i="15"/>
  <c r="D1306" i="15"/>
  <c r="D1118" i="15"/>
  <c r="D329" i="15"/>
  <c r="D524" i="15"/>
  <c r="D464" i="15"/>
  <c r="D359" i="15"/>
  <c r="D2024" i="15"/>
  <c r="D486" i="15"/>
  <c r="D158" i="15"/>
  <c r="D1605" i="15"/>
  <c r="D841" i="15"/>
  <c r="D1920" i="15"/>
  <c r="D1495" i="15"/>
  <c r="D41" i="15"/>
  <c r="D1462" i="15"/>
  <c r="D79" i="15"/>
  <c r="D154" i="15"/>
  <c r="D548" i="15"/>
  <c r="D805" i="15"/>
  <c r="D2155" i="15"/>
  <c r="D518" i="15"/>
  <c r="D1638" i="15"/>
  <c r="D505" i="15"/>
  <c r="D147" i="15"/>
  <c r="D35" i="15"/>
  <c r="D991" i="15"/>
  <c r="D996" i="15"/>
  <c r="D994" i="15"/>
  <c r="D719" i="15"/>
  <c r="D894" i="15"/>
  <c r="D885" i="15"/>
  <c r="D714" i="15"/>
  <c r="D546" i="15"/>
  <c r="D17" i="15"/>
  <c r="D718" i="15"/>
  <c r="D116" i="15"/>
  <c r="D912" i="15"/>
  <c r="D1635" i="15"/>
  <c r="D414" i="15"/>
  <c r="D2022" i="15"/>
  <c r="D253" i="15"/>
  <c r="D14" i="15"/>
  <c r="D1965" i="15"/>
  <c r="D1608" i="15"/>
  <c r="D662" i="15"/>
  <c r="D553" i="15"/>
  <c r="D813" i="15"/>
  <c r="D501" i="15"/>
  <c r="F5" i="10"/>
  <c r="H33" i="8"/>
  <c r="B30" i="8"/>
  <c r="B1" i="8"/>
  <c r="B8" i="10" l="1"/>
  <c r="B18" i="16" s="1"/>
  <c r="B9" i="10"/>
  <c r="B19" i="16" s="1"/>
  <c r="L36" i="8"/>
  <c r="B51" i="10"/>
  <c r="F32" i="16"/>
  <c r="G32" i="16"/>
  <c r="I5" i="10"/>
  <c r="C28" i="16"/>
  <c r="E28" i="16"/>
  <c r="H5" i="10"/>
  <c r="B36" i="10"/>
  <c r="I7" i="16" s="1"/>
  <c r="B37" i="10"/>
  <c r="F28" i="16"/>
  <c r="B35" i="10"/>
  <c r="I6" i="16" s="1"/>
  <c r="L35" i="8"/>
  <c r="B27" i="10"/>
  <c r="B27" i="16" s="1"/>
  <c r="B28" i="16" s="1"/>
  <c r="G27" i="10"/>
  <c r="G27" i="16" s="1"/>
  <c r="G28" i="16" s="1"/>
  <c r="B12" i="1"/>
  <c r="B7" i="1"/>
  <c r="B4" i="7"/>
  <c r="B4" i="6"/>
  <c r="G3" i="4"/>
  <c r="D3" i="4"/>
  <c r="G2" i="4"/>
  <c r="D2" i="4"/>
  <c r="D27" i="10" l="1"/>
  <c r="D27" i="16" s="1"/>
  <c r="D28" i="16" s="1"/>
  <c r="B11" i="10"/>
  <c r="I8" i="16"/>
  <c r="B42" i="10"/>
  <c r="C42" i="10" s="1"/>
  <c r="B10" i="10"/>
  <c r="B20" i="16" s="1"/>
  <c r="F13" i="16" s="1"/>
  <c r="B21" i="16" l="1"/>
  <c r="F20" i="16" s="1"/>
  <c r="B43" i="10"/>
  <c r="B12" i="10"/>
  <c r="B22" i="16" s="1"/>
  <c r="C43" i="10" l="1"/>
  <c r="B4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6B82D-003B-448D-868D-6804DCC041E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8C04C57-5287-4182-A9D0-5539E00B9A8F}" keepAlive="1" name="Consulta - ChatGPT Image 20 mar 2026, 12_56_59" description="Conexión a la consulta 'ChatGPT Image 20 mar 2026, 12_56_59' en el libro." type="5" refreshedVersion="0" background="1">
    <dbPr connection="Provider=Microsoft.Mashup.OleDb.1;Data Source=$Workbook$;Location=&quot;ChatGPT Image 20 mar 2026, 12_56_59&quot;;Extended Properties=&quot;&quot;" command="SELECT * FROM [ChatGPT Image 20 mar 2026, 12_56_59]"/>
  </connection>
  <connection id="3" xr16:uid="{D58D9675-6A26-49F4-81B4-4D48F7293656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9980CB26-0E45-414B-8278-C1D6750F21E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9BE15C8E-9F29-48F7-9E43-CB574D8131F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6" xr16:uid="{528F2992-AA68-4F35-B167-B10689E0C972}" keepAlive="1" name="Consulta - UTILIZADAS" description="Conexión a la consulta 'UTILIZADAS' en el libro." type="5" refreshedVersion="7" background="1" saveData="1">
    <dbPr connection="Provider=Microsoft.Mashup.OleDb.1;Data Source=$Workbook$;Location=UTILIZADAS;Extended Properties=&quot;&quot;" command="SELECT * FROM [UTILIZADAS]"/>
  </connection>
</connections>
</file>

<file path=xl/sharedStrings.xml><?xml version="1.0" encoding="utf-8"?>
<sst xmlns="http://schemas.openxmlformats.org/spreadsheetml/2006/main" count="35039" uniqueCount="10349">
  <si>
    <t>Indicador</t>
  </si>
  <si>
    <t>Valor</t>
  </si>
  <si>
    <t>HC</t>
  </si>
  <si>
    <t>Cuentas asignadas</t>
  </si>
  <si>
    <t>Cartera ($)</t>
  </si>
  <si>
    <t>Recuperación ($)</t>
  </si>
  <si>
    <t>% Recuperación</t>
  </si>
  <si>
    <t>RPC</t>
  </si>
  <si>
    <t>Contactabilidad</t>
  </si>
  <si>
    <t>Promesas</t>
  </si>
  <si>
    <t>Promesas cumplidas</t>
  </si>
  <si>
    <t>% Cumplimiento</t>
  </si>
  <si>
    <t>Llamadas</t>
  </si>
  <si>
    <t>Contactos</t>
  </si>
  <si>
    <t>Segmento</t>
  </si>
  <si>
    <t>Call Center</t>
  </si>
  <si>
    <t>Digital</t>
  </si>
  <si>
    <t>Agente</t>
  </si>
  <si>
    <t>Cartera</t>
  </si>
  <si>
    <t>Recuperado</t>
  </si>
  <si>
    <t>Cumplidas</t>
  </si>
  <si>
    <t>% Efectividad</t>
  </si>
  <si>
    <t>Agente 1</t>
  </si>
  <si>
    <t>Agente 2</t>
  </si>
  <si>
    <t>Etapa</t>
  </si>
  <si>
    <t>Cantidad</t>
  </si>
  <si>
    <t>Asignadas</t>
  </si>
  <si>
    <t>Gestionadas</t>
  </si>
  <si>
    <t>Contactadas</t>
  </si>
  <si>
    <t>Pagos</t>
  </si>
  <si>
    <t>Gestiones Totales</t>
  </si>
  <si>
    <t>Gestiones Productivas</t>
  </si>
  <si>
    <t>Cant Promesas de pago</t>
  </si>
  <si>
    <t>Resultados Financieros</t>
  </si>
  <si>
    <t>Productividad Operativa</t>
  </si>
  <si>
    <t>Resumen Ejecutivo</t>
  </si>
  <si>
    <t>Performance por Agente</t>
  </si>
  <si>
    <t>Funnel de Cobranza</t>
  </si>
  <si>
    <t>Promesas vs Pagos</t>
  </si>
  <si>
    <t>Source.Name</t>
  </si>
  <si>
    <t>Nombre_Cliente</t>
  </si>
  <si>
    <t>Numero_Cuenta</t>
  </si>
  <si>
    <t>Nombre de Lista</t>
  </si>
  <si>
    <t>Provincia</t>
  </si>
  <si>
    <t>Dias_morosidad</t>
  </si>
  <si>
    <t>Fecha_Ult_Pago</t>
  </si>
  <si>
    <t>Contacto1</t>
  </si>
  <si>
    <t>Contacto2</t>
  </si>
  <si>
    <t>Contacto3</t>
  </si>
  <si>
    <t>email</t>
  </si>
  <si>
    <t>Monto_Vencido</t>
  </si>
  <si>
    <t>Monto_Total</t>
  </si>
  <si>
    <t>Ciclo</t>
  </si>
  <si>
    <t>Fecha_Promesa_Pago</t>
  </si>
  <si>
    <t>Numero_de_orden</t>
  </si>
  <si>
    <t>Segmentacion_de_cliente</t>
  </si>
  <si>
    <t>Direccion</t>
  </si>
  <si>
    <t>Cedula_del_cliente</t>
  </si>
  <si>
    <t>Canal</t>
  </si>
  <si>
    <t>_Producto_Linea</t>
  </si>
  <si>
    <t>_Renta_BB</t>
  </si>
  <si>
    <t>_Renta_Linea</t>
  </si>
  <si>
    <t>_Renta_TV</t>
  </si>
  <si>
    <t>Pago_de_entrada</t>
  </si>
  <si>
    <t>MASIVO</t>
  </si>
  <si>
    <t>NPN</t>
  </si>
  <si>
    <t>Silvia graciela atencio marin</t>
  </si>
  <si>
    <t>8-748-1351</t>
  </si>
  <si>
    <t xml:space="preserve">Avril Rodriguez </t>
  </si>
  <si>
    <t>8-1061-2059</t>
  </si>
  <si>
    <t>Luis Carlos Quintero Almanza</t>
  </si>
  <si>
    <t>3-738-1347</t>
  </si>
  <si>
    <t>CALL CENTER</t>
  </si>
  <si>
    <t>Ever Gonzalez Gil</t>
  </si>
  <si>
    <t>AX826188</t>
  </si>
  <si>
    <t>HELIBELINA LOPEZ ERHMAN</t>
  </si>
  <si>
    <t>10-705-2365</t>
  </si>
  <si>
    <t>RATCHEL CLEOTILDE NAVARRO MOSQUERA</t>
  </si>
  <si>
    <t>8-763-1043</t>
  </si>
  <si>
    <t>Manuel Antonio Nieto</t>
  </si>
  <si>
    <t>6-8-100</t>
  </si>
  <si>
    <t>SOHO-CALL CENTER</t>
  </si>
  <si>
    <t>Sasha gisel Rodriguez echavarria</t>
  </si>
  <si>
    <t>8-765-51</t>
  </si>
  <si>
    <t>SOHO</t>
  </si>
  <si>
    <t>DIGITAL</t>
  </si>
  <si>
    <t xml:space="preserve">Laura Vega </t>
  </si>
  <si>
    <t>L896523</t>
  </si>
  <si>
    <t>Jaime Isaias Sanchez Reyes</t>
  </si>
  <si>
    <t>8-464-336</t>
  </si>
  <si>
    <t>Miguel Puello</t>
  </si>
  <si>
    <t>BH138232</t>
  </si>
  <si>
    <t xml:space="preserve">Magaly Quintana </t>
  </si>
  <si>
    <t>8-847-711</t>
  </si>
  <si>
    <t>PLINIO GUILLERMO MC NULTY MAURE</t>
  </si>
  <si>
    <t>8-229-824</t>
  </si>
  <si>
    <t>FEDERICO JAIME DE LEON OSORIO</t>
  </si>
  <si>
    <t>8-770-1669</t>
  </si>
  <si>
    <t>Maria Leonicia Garrido cruz</t>
  </si>
  <si>
    <t>8-708-1590</t>
  </si>
  <si>
    <t>Rachel Juliach Padilla Poveda</t>
  </si>
  <si>
    <t>8-870-38</t>
  </si>
  <si>
    <t>DENIS ORLANDA VILLALVA DE NAVARRO</t>
  </si>
  <si>
    <t>2-110-430</t>
  </si>
  <si>
    <t xml:space="preserve">José Manuel Hernández </t>
  </si>
  <si>
    <t>CC84082100</t>
  </si>
  <si>
    <t>FONDA TIPIQUERA</t>
  </si>
  <si>
    <t>1-708-1886</t>
  </si>
  <si>
    <t xml:space="preserve">Ysbeth González </t>
  </si>
  <si>
    <t>E-8-204693</t>
  </si>
  <si>
    <t xml:space="preserve">José Antonio Vargas Alvarado </t>
  </si>
  <si>
    <t>8-735-1520</t>
  </si>
  <si>
    <t>Etzel mayin arias Guillen</t>
  </si>
  <si>
    <t>10-701-1243</t>
  </si>
  <si>
    <t xml:space="preserve">Edeison Núñez Hernández </t>
  </si>
  <si>
    <t>5-718-409</t>
  </si>
  <si>
    <t xml:space="preserve">Miguel escudero </t>
  </si>
  <si>
    <t>7-702-210</t>
  </si>
  <si>
    <t xml:space="preserve"> KATIUSKA QUINTERO FLORES</t>
  </si>
  <si>
    <t>8-768-1447</t>
  </si>
  <si>
    <t xml:space="preserve">Argelis Vanegas </t>
  </si>
  <si>
    <t>8-994-1586</t>
  </si>
  <si>
    <t>María Marilin Gómez</t>
  </si>
  <si>
    <t>8-1056-1162</t>
  </si>
  <si>
    <t xml:space="preserve">Sabino González </t>
  </si>
  <si>
    <t>3-79-2494</t>
  </si>
  <si>
    <t>EZEQUIEL QUINTERO POLONIA</t>
  </si>
  <si>
    <t>8-247-924</t>
  </si>
  <si>
    <t xml:space="preserve">Yessica Andrea Panuela Arroyave </t>
  </si>
  <si>
    <t>BF006377</t>
  </si>
  <si>
    <t>FRANCISCA GOMEZ</t>
  </si>
  <si>
    <t>4-81-158</t>
  </si>
  <si>
    <t>VICTOR DANIEL GARCIAN DE GRACIA</t>
  </si>
  <si>
    <t>8-1003-615</t>
  </si>
  <si>
    <t>Marta Alicia Beltrán García de Sealy</t>
  </si>
  <si>
    <t>E-8-44624</t>
  </si>
  <si>
    <t>Ernesto Lam Velasquez</t>
  </si>
  <si>
    <t>3-753-110</t>
  </si>
  <si>
    <t>MARIA CATALINA HERNANDEZ PINO</t>
  </si>
  <si>
    <t>9-82-1944</t>
  </si>
  <si>
    <t xml:space="preserve">Iony record </t>
  </si>
  <si>
    <t>8-821-2082</t>
  </si>
  <si>
    <t>Delfina gomez</t>
  </si>
  <si>
    <t>8-755-2186</t>
  </si>
  <si>
    <t>Yasuri Castillo</t>
  </si>
  <si>
    <t>8-769-022</t>
  </si>
  <si>
    <t xml:space="preserve">BERLIDES LEAL </t>
  </si>
  <si>
    <t>10-703-2442</t>
  </si>
  <si>
    <t>Reyna Elizabeth Morales</t>
  </si>
  <si>
    <t>9-730-199</t>
  </si>
  <si>
    <t>Katleen Haydee Niño Zapata</t>
  </si>
  <si>
    <t>8-977-524</t>
  </si>
  <si>
    <t>8-1044-33</t>
  </si>
  <si>
    <t>Marlin gomez</t>
  </si>
  <si>
    <t>2-717-2076</t>
  </si>
  <si>
    <t xml:space="preserve">Pedro Chanel Guerrero Ortega </t>
  </si>
  <si>
    <t xml:space="preserve"> JOSE JESUS BORREGALES ABREU</t>
  </si>
  <si>
    <t>Genessis Mayelis Saldaña Pineda</t>
  </si>
  <si>
    <t>4-769-2248</t>
  </si>
  <si>
    <t xml:space="preserve">Joel lezcano </t>
  </si>
  <si>
    <t>8-1079-1439</t>
  </si>
  <si>
    <t>MAYELA BELTRAN</t>
  </si>
  <si>
    <t>2-701-1276</t>
  </si>
  <si>
    <t>EDIZA KARELL HALL ACOSTA DE</t>
  </si>
  <si>
    <t>3-711-988</t>
  </si>
  <si>
    <t>YONAIRA YULEISI RENTERIA MARTINEZ</t>
  </si>
  <si>
    <t>3-748-395</t>
  </si>
  <si>
    <t xml:space="preserve">Idequel Rodriguez </t>
  </si>
  <si>
    <t>8-976-1552</t>
  </si>
  <si>
    <t>Heidi mendoza</t>
  </si>
  <si>
    <t>6-726-1326</t>
  </si>
  <si>
    <t>CARLOS PÉREZ</t>
  </si>
  <si>
    <t>6-702-1623</t>
  </si>
  <si>
    <t>AGUSTIN CAMPOS</t>
  </si>
  <si>
    <t>8-724-1299</t>
  </si>
  <si>
    <t>7-711-1326</t>
  </si>
  <si>
    <t>Viatnessa Stefany  Marin Rosales</t>
  </si>
  <si>
    <t>8-958-146</t>
  </si>
  <si>
    <t>8-886-2274</t>
  </si>
  <si>
    <t>Jenny liseth  Barsallo brow</t>
  </si>
  <si>
    <t>10-707-314</t>
  </si>
  <si>
    <t>NELLY ISABEL GOMEZ SANCHEZ</t>
  </si>
  <si>
    <t>8-772-2438</t>
  </si>
  <si>
    <t xml:space="preserve">Maribel Martínez Sánchez </t>
  </si>
  <si>
    <t>8-832-230</t>
  </si>
  <si>
    <t>Orieliz oseira Ortega Gonzalez</t>
  </si>
  <si>
    <t>3-712-662</t>
  </si>
  <si>
    <t xml:space="preserve">Johany Andrade </t>
  </si>
  <si>
    <t>8-944-2043</t>
  </si>
  <si>
    <t>Jhon Roa</t>
  </si>
  <si>
    <t>BG338244</t>
  </si>
  <si>
    <t>LUIS ALFONSO GÓMEZ CHACON</t>
  </si>
  <si>
    <t>8-739-917</t>
  </si>
  <si>
    <t xml:space="preserve">Dayne  tercero </t>
  </si>
  <si>
    <t>4-702-838</t>
  </si>
  <si>
    <t>NATALIA RODRIGUEZ PEÑALBA</t>
  </si>
  <si>
    <t>8-360-757</t>
  </si>
  <si>
    <t>MICHELLE RAISA RUIZ</t>
  </si>
  <si>
    <t>6-726-538</t>
  </si>
  <si>
    <t>ENEIDA DE GRACIA MUÑOZ</t>
  </si>
  <si>
    <t>4-719-668</t>
  </si>
  <si>
    <t>Yorlenis Yasiel Adams Chiari</t>
  </si>
  <si>
    <t>3-753-288</t>
  </si>
  <si>
    <t>MANUEL RODRIGUEZ</t>
  </si>
  <si>
    <t>3-733-1572</t>
  </si>
  <si>
    <t xml:space="preserve">Cristobalina Rios </t>
  </si>
  <si>
    <t>3-63-855</t>
  </si>
  <si>
    <t>LUIS VASQUEZ PEREZ</t>
  </si>
  <si>
    <t>8-528-1351</t>
  </si>
  <si>
    <t>Jhon Jairo Palacios Ocampo</t>
  </si>
  <si>
    <t>E-8-200653</t>
  </si>
  <si>
    <t xml:space="preserve">Ehany Yamileth Mosquera Cáceres </t>
  </si>
  <si>
    <t>8-1050-2240</t>
  </si>
  <si>
    <t>Dayan garcia</t>
  </si>
  <si>
    <t>8-859-1394</t>
  </si>
  <si>
    <t>Cristian melendez</t>
  </si>
  <si>
    <t>8-811-1708</t>
  </si>
  <si>
    <t>MIGUEL ANGEL GUEVARA MARTINEz</t>
  </si>
  <si>
    <t>3-748-1562</t>
  </si>
  <si>
    <t>Daysi De Gracia</t>
  </si>
  <si>
    <t>4-749-1357</t>
  </si>
  <si>
    <t>Dilson Yosimar Arosemena Alvarado</t>
  </si>
  <si>
    <t>10-709-1470</t>
  </si>
  <si>
    <t xml:space="preserve">Oscar oriel Oses Trujillo </t>
  </si>
  <si>
    <t>2-706-1935</t>
  </si>
  <si>
    <t xml:space="preserve">VIOLETA REYES RIVAS </t>
  </si>
  <si>
    <t>E-8-126668</t>
  </si>
  <si>
    <t>Osmel morales</t>
  </si>
  <si>
    <t>8-746-1133</t>
  </si>
  <si>
    <t xml:space="preserve">Juan Rodriguez </t>
  </si>
  <si>
    <t>3-101-324</t>
  </si>
  <si>
    <t xml:space="preserve">Roxana Abrego Abrego </t>
  </si>
  <si>
    <t>1-765-626</t>
  </si>
  <si>
    <t>YANETH ALEIDA VILLARREAL</t>
  </si>
  <si>
    <t>4-901-1210</t>
  </si>
  <si>
    <t>MICHELY SOLIS</t>
  </si>
  <si>
    <t>3-736-2353</t>
  </si>
  <si>
    <t>ORLANDO JAVIER DELGADO RODRIGUEZ</t>
  </si>
  <si>
    <t>3-719-1749</t>
  </si>
  <si>
    <t>DANIEL ALEXIS BATISTA DELGADO</t>
  </si>
  <si>
    <t>8-809-1503</t>
  </si>
  <si>
    <t>Daniel Yoel Mosquera</t>
  </si>
  <si>
    <t xml:space="preserve"> 8-511-2 DV 10</t>
  </si>
  <si>
    <t xml:space="preserve">Ladilla paredes barsallo </t>
  </si>
  <si>
    <t>10-709-1872</t>
  </si>
  <si>
    <t>Elsy batista</t>
  </si>
  <si>
    <t>9-156-917</t>
  </si>
  <si>
    <t>NEDELCA MERCEDES ESCARTÍN ATENCIO</t>
  </si>
  <si>
    <t>4-256-213</t>
  </si>
  <si>
    <t>ROSIBEL OSIRIS ALFREDO MOLINO</t>
  </si>
  <si>
    <t>1-732-2281</t>
  </si>
  <si>
    <t>Ixia ixania Samudio Perez</t>
  </si>
  <si>
    <t>4-768-2366</t>
  </si>
  <si>
    <t>Javier Rodolfo Carpintero Quintero</t>
  </si>
  <si>
    <t>6-728-2234</t>
  </si>
  <si>
    <t>Enrique Nazareth Espinosa chavarria</t>
  </si>
  <si>
    <t>E-8-214834</t>
  </si>
  <si>
    <t>2 MESES PENDIENTES</t>
  </si>
  <si>
    <t xml:space="preserve">Luz Rodríguez </t>
  </si>
  <si>
    <t>8-721-393</t>
  </si>
  <si>
    <t>JOSE SANCHEZ</t>
  </si>
  <si>
    <t>8-283-2</t>
  </si>
  <si>
    <t>8-741-1525</t>
  </si>
  <si>
    <t xml:space="preserve">Carlos herrera </t>
  </si>
  <si>
    <t>8-1036-675</t>
  </si>
  <si>
    <t>Heidy yitzel tejada bejerano</t>
  </si>
  <si>
    <t>8-1002-1766</t>
  </si>
  <si>
    <t>Antonio  Franco Cruz</t>
  </si>
  <si>
    <t>9-94-798</t>
  </si>
  <si>
    <t xml:space="preserve"> INDIRA ESTHER PALMA JARAMILLO</t>
  </si>
  <si>
    <t>8-473-128</t>
  </si>
  <si>
    <t xml:space="preserve">Ana Iris Nuñez Serrano </t>
  </si>
  <si>
    <t>8-774-1761</t>
  </si>
  <si>
    <t xml:space="preserve">Angel Cristomo Gutierrez corrales </t>
  </si>
  <si>
    <t>9-125-1979</t>
  </si>
  <si>
    <t>CELIA VIRGINIA WILLIAMS CARMICHALL</t>
  </si>
  <si>
    <t>3-66-89</t>
  </si>
  <si>
    <t>EDSON MAHYR  CENTELLA CASTRO</t>
  </si>
  <si>
    <t xml:space="preserve"> 6-82-693</t>
  </si>
  <si>
    <t xml:space="preserve">Shulin zhong </t>
  </si>
  <si>
    <t>E-8-92942</t>
  </si>
  <si>
    <t xml:space="preserve">Inaonipiler Lopez arias </t>
  </si>
  <si>
    <t>10-709-2294</t>
  </si>
  <si>
    <t xml:space="preserve"> Matilde Corina Castro Rivas</t>
  </si>
  <si>
    <t>8-115-843</t>
  </si>
  <si>
    <t>Givelly ramirez</t>
  </si>
  <si>
    <t>8-886-794</t>
  </si>
  <si>
    <t>Eric Romero</t>
  </si>
  <si>
    <t>8-792-2258</t>
  </si>
  <si>
    <t>Armando zuñiga</t>
  </si>
  <si>
    <t>8-226-809</t>
  </si>
  <si>
    <t>Milagros Daivelys Palacios</t>
  </si>
  <si>
    <t>8-1046-200</t>
  </si>
  <si>
    <t>1-741-1126</t>
  </si>
  <si>
    <t>Josue Perez</t>
  </si>
  <si>
    <t>6-725-959</t>
  </si>
  <si>
    <t>DOMINICA GONDOLA ACOSTA</t>
  </si>
  <si>
    <t>3-88-420</t>
  </si>
  <si>
    <t xml:space="preserve"> JOSE DOLORES QUINTANA</t>
  </si>
  <si>
    <t>E-8-79004</t>
  </si>
  <si>
    <t>TONY OMAR ARDINEZ GALLARDO</t>
  </si>
  <si>
    <t>8-766-2311</t>
  </si>
  <si>
    <t>Esli Antonio lobo umaña</t>
  </si>
  <si>
    <t>C01756687</t>
  </si>
  <si>
    <t>Daniel bosquez</t>
  </si>
  <si>
    <t>6-703-2233</t>
  </si>
  <si>
    <t>Daniel Gómez Calderón</t>
  </si>
  <si>
    <t>AV340319</t>
  </si>
  <si>
    <t>Yaremis García Rivera</t>
  </si>
  <si>
    <t>8-989-2135</t>
  </si>
  <si>
    <t>Irma Raquel Martínez Osorio de Flores</t>
  </si>
  <si>
    <t>8-184-2384</t>
  </si>
  <si>
    <t xml:space="preserve">Lisseth Yutzel Cortez Sánchez </t>
  </si>
  <si>
    <t>9-752-275</t>
  </si>
  <si>
    <t>Emelida Aguirre</t>
  </si>
  <si>
    <t>1-30-896</t>
  </si>
  <si>
    <t>Carlos Antonio Fonseca torres</t>
  </si>
  <si>
    <t>8-881-1679</t>
  </si>
  <si>
    <t>Enilda Robles</t>
  </si>
  <si>
    <t>9-150-199</t>
  </si>
  <si>
    <t>Nicomedes arica beitia</t>
  </si>
  <si>
    <t>4-83-600</t>
  </si>
  <si>
    <t>Mizury Zuleimy Rangel Linares</t>
  </si>
  <si>
    <t>8-940-1069</t>
  </si>
  <si>
    <t xml:space="preserve">Jean martinez </t>
  </si>
  <si>
    <t>3-732-1480</t>
  </si>
  <si>
    <t>8-854-94</t>
  </si>
  <si>
    <t>Naydelie Milagros Rivas</t>
  </si>
  <si>
    <t>8-1048-995</t>
  </si>
  <si>
    <t xml:space="preserve">Ovidio martinez </t>
  </si>
  <si>
    <t>2-150-970</t>
  </si>
  <si>
    <t>Tahirys Sharit Monrroy Justianiani</t>
  </si>
  <si>
    <t>4-840-1326</t>
  </si>
  <si>
    <t xml:space="preserve">Ana del carmen zuñiga </t>
  </si>
  <si>
    <t>5-23-138</t>
  </si>
  <si>
    <t>Miguel Estribí</t>
  </si>
  <si>
    <t>8-428-792</t>
  </si>
  <si>
    <t>Katherine montes</t>
  </si>
  <si>
    <t>4-759-1243</t>
  </si>
  <si>
    <t xml:space="preserve">Jairo Gabriel Domínguez </t>
  </si>
  <si>
    <t>8-810-1690</t>
  </si>
  <si>
    <t>EDUARDO SILVA PEREA</t>
  </si>
  <si>
    <t>8-476-711</t>
  </si>
  <si>
    <t>Felicidad Aldrete Aizpurua</t>
  </si>
  <si>
    <t>8-178-338</t>
  </si>
  <si>
    <t>RAFAEL BONINI VILLAMIL</t>
  </si>
  <si>
    <t>9-216-649</t>
  </si>
  <si>
    <t>YARLENIS ANNETH ALVARADO RAMOS</t>
  </si>
  <si>
    <t>8-1002-719</t>
  </si>
  <si>
    <t>JACQUELINE YESENIA THORNE OROZCO</t>
  </si>
  <si>
    <t>3-718-981</t>
  </si>
  <si>
    <t>Manuel Barahona</t>
  </si>
  <si>
    <t>8-936-170</t>
  </si>
  <si>
    <t xml:space="preserve">Ana Rosa Castillo Avilés </t>
  </si>
  <si>
    <t>4-751-230</t>
  </si>
  <si>
    <t>Justine haydee</t>
  </si>
  <si>
    <t>8-1025-1260</t>
  </si>
  <si>
    <t xml:space="preserve">Glorria Esthefania Martinez Mora </t>
  </si>
  <si>
    <t>8-956-2358</t>
  </si>
  <si>
    <t>4-223-222</t>
  </si>
  <si>
    <t>MIRIAM HERNANDES</t>
  </si>
  <si>
    <t>8-781-777</t>
  </si>
  <si>
    <t>Sui yi wong</t>
  </si>
  <si>
    <t>E-8-66058</t>
  </si>
  <si>
    <t>E-8-180713</t>
  </si>
  <si>
    <t xml:space="preserve">Janeth Ureña </t>
  </si>
  <si>
    <t>6-702-309</t>
  </si>
  <si>
    <t>Mayrobis SHADAY Carrasquilla GONZALE</t>
  </si>
  <si>
    <t>8-1026-1238</t>
  </si>
  <si>
    <t xml:space="preserve">Angel Franklin Chenevot Sanchez </t>
  </si>
  <si>
    <t>8-404-125</t>
  </si>
  <si>
    <t>FARES ISAI VEGA SERRU</t>
  </si>
  <si>
    <t>4-818-726</t>
  </si>
  <si>
    <t>JOSE LUIS PERALTA</t>
  </si>
  <si>
    <t>8-346-524</t>
  </si>
  <si>
    <t>SORAYDA KIRUCHI GODINEZ TORRES</t>
  </si>
  <si>
    <t>C02391209</t>
  </si>
  <si>
    <t>IRMA SALAS</t>
  </si>
  <si>
    <t>8-1047-1220</t>
  </si>
  <si>
    <t>Cesar Rodriguez</t>
  </si>
  <si>
    <t>4-722-1418</t>
  </si>
  <si>
    <t xml:space="preserve">GLADYS MERCEDES PÁEZ CASTILLO </t>
  </si>
  <si>
    <t>1-15-61</t>
  </si>
  <si>
    <t xml:space="preserve">Clarissa vejerano </t>
  </si>
  <si>
    <t>4-805-1614</t>
  </si>
  <si>
    <t xml:space="preserve">Erika lizzeth sayers de la penha miranda </t>
  </si>
  <si>
    <t>8-488-677</t>
  </si>
  <si>
    <t>Amado Carmona</t>
  </si>
  <si>
    <t>8-504-499</t>
  </si>
  <si>
    <t>Yelena maye Rodriguez vega</t>
  </si>
  <si>
    <t>8-816-252</t>
  </si>
  <si>
    <t>DANIEL JOSE HERNANDEZ ARIAS</t>
  </si>
  <si>
    <t>8-1047-1063</t>
  </si>
  <si>
    <t>KARLA NINOSKA DE GARCIA</t>
  </si>
  <si>
    <t>8-856-345</t>
  </si>
  <si>
    <t>JOVANKA GONZALEZ</t>
  </si>
  <si>
    <t>8-843-1551</t>
  </si>
  <si>
    <t>julio agripino Obregón arcia</t>
  </si>
  <si>
    <t>8-212-1685</t>
  </si>
  <si>
    <t>AnnJaneth Sánchez Gómez de Alvarado</t>
  </si>
  <si>
    <t xml:space="preserve"> 4-752-369</t>
  </si>
  <si>
    <t>Anaika Lopez</t>
  </si>
  <si>
    <t>8-982-1823</t>
  </si>
  <si>
    <t>YANIN ITZEL DELGADO JOHNSON</t>
  </si>
  <si>
    <t xml:space="preserve"> 3-710-397</t>
  </si>
  <si>
    <t>Gissell Franco</t>
  </si>
  <si>
    <t>8-780-2066</t>
  </si>
  <si>
    <t xml:space="preserve">Karielys Gómez </t>
  </si>
  <si>
    <t>8-949-1566</t>
  </si>
  <si>
    <t xml:space="preserve">Mirian Montesuma Montesuma </t>
  </si>
  <si>
    <t>4-769-817</t>
  </si>
  <si>
    <t>Xiuquing luo</t>
  </si>
  <si>
    <t>E-8-143331</t>
  </si>
  <si>
    <t xml:space="preserve">Migdalia herrerra López </t>
  </si>
  <si>
    <t>10-6-1510</t>
  </si>
  <si>
    <t>Jahir David Jesús Perez Lara</t>
  </si>
  <si>
    <t>9-744-2179</t>
  </si>
  <si>
    <t>Dianelys cedeño</t>
  </si>
  <si>
    <t>8-952-1613</t>
  </si>
  <si>
    <t>Lizbeth anaya castillo</t>
  </si>
  <si>
    <t>8-513-851</t>
  </si>
  <si>
    <t>Jose guillermo bonilla ricaurte</t>
  </si>
  <si>
    <t>8-1063-547</t>
  </si>
  <si>
    <t>Victor tuñon</t>
  </si>
  <si>
    <t>8-997-1561</t>
  </si>
  <si>
    <t>JORGE ALBERTO CARRILLO</t>
  </si>
  <si>
    <t>8-831-1395</t>
  </si>
  <si>
    <t xml:space="preserve">Jannette Clotilde Rodriguez Ortiz </t>
  </si>
  <si>
    <t xml:space="preserve">8-226-821 </t>
  </si>
  <si>
    <t xml:space="preserve">Rosaura Barrios Ballesteros </t>
  </si>
  <si>
    <t>9-716-1348</t>
  </si>
  <si>
    <t>Milagros Itzel Dominguez Flores</t>
  </si>
  <si>
    <t>3-744-1148</t>
  </si>
  <si>
    <t xml:space="preserve">Ana Navarro </t>
  </si>
  <si>
    <t>9-770-1289</t>
  </si>
  <si>
    <t>Florencio Rodriguez Garay</t>
  </si>
  <si>
    <t>3-70-514</t>
  </si>
  <si>
    <t xml:space="preserve">Midsy maricela muñoz cedeño </t>
  </si>
  <si>
    <t>8-162-884</t>
  </si>
  <si>
    <t>Jorge Yunier Juarez Camarena</t>
  </si>
  <si>
    <t>8-771-858</t>
  </si>
  <si>
    <t>RICARDO NAVARRO</t>
  </si>
  <si>
    <t>8-519-370</t>
  </si>
  <si>
    <t>LUIS CARLOS GIL BONILLA</t>
  </si>
  <si>
    <t>8-904-1513</t>
  </si>
  <si>
    <t>Utimio Caisamo Aji</t>
  </si>
  <si>
    <t>5-702-1576</t>
  </si>
  <si>
    <t xml:space="preserve">Lazaro gonzalez </t>
  </si>
  <si>
    <t>8-828-1548</t>
  </si>
  <si>
    <t>ARIEL ABEL ORTEGA DE LEON</t>
  </si>
  <si>
    <t>8-1041-2235</t>
  </si>
  <si>
    <t>Luis Felipe Castillo Ortiz</t>
  </si>
  <si>
    <t>2-735-261</t>
  </si>
  <si>
    <t>Mayelin maría escalona nueva</t>
  </si>
  <si>
    <t>E-8-237224</t>
  </si>
  <si>
    <t>JOSE LUIS PEREZ</t>
  </si>
  <si>
    <t>2-707-444</t>
  </si>
  <si>
    <t xml:space="preserve"> Elainez Yasmara Segura </t>
  </si>
  <si>
    <t>5-700-850</t>
  </si>
  <si>
    <t>Yethjanis Yassiel Ismare Choco</t>
  </si>
  <si>
    <t>5-718-970</t>
  </si>
  <si>
    <t xml:space="preserve"> Jomar Alfredo Ochoa Jones</t>
  </si>
  <si>
    <t>8-992-495</t>
  </si>
  <si>
    <t>Joel Armando Martínez Jaramillo</t>
  </si>
  <si>
    <t>8-997-44</t>
  </si>
  <si>
    <t>Hassell Ibeth Jimenez Osorio</t>
  </si>
  <si>
    <t>8-926-76</t>
  </si>
  <si>
    <t>Jon Matthew Leventis Campbell</t>
  </si>
  <si>
    <t>8-1009-1453</t>
  </si>
  <si>
    <t xml:space="preserve">Yulaimy Aracellys Zúñiga </t>
  </si>
  <si>
    <t>8-863-90</t>
  </si>
  <si>
    <t xml:space="preserve">Edy oldemar </t>
  </si>
  <si>
    <t>8-508-219</t>
  </si>
  <si>
    <t>Saturnina</t>
  </si>
  <si>
    <t>5-16-503</t>
  </si>
  <si>
    <t xml:space="preserve">Stephanie Brown </t>
  </si>
  <si>
    <t>8-860-1144</t>
  </si>
  <si>
    <t>Héctor Alfredo Herrera zerna</t>
  </si>
  <si>
    <t>8-398-316</t>
  </si>
  <si>
    <t>Jose Ramos</t>
  </si>
  <si>
    <t>8-1018-384</t>
  </si>
  <si>
    <t>Yenisleidy Sotolongo alarcon</t>
  </si>
  <si>
    <t>P515138</t>
  </si>
  <si>
    <t>María Lourdes Galeano Trejos</t>
  </si>
  <si>
    <t>E-8-196045</t>
  </si>
  <si>
    <t>Domingo reyes Robles</t>
  </si>
  <si>
    <t>4-67-248</t>
  </si>
  <si>
    <t>Maria Pinto</t>
  </si>
  <si>
    <t>8-531-1327</t>
  </si>
  <si>
    <t xml:space="preserve">Charline concepción </t>
  </si>
  <si>
    <t>8-877-2079</t>
  </si>
  <si>
    <t>ALEXIS ALDAHIR RAMIREZ BOLAÑOS</t>
  </si>
  <si>
    <t>8-1004-511</t>
  </si>
  <si>
    <t>Augusto Alberto Acosta Gomez</t>
  </si>
  <si>
    <t>4-747-2331</t>
  </si>
  <si>
    <t>RICHARD ELMER MUÑOZ GUTIERREZ</t>
  </si>
  <si>
    <t>8-305-761</t>
  </si>
  <si>
    <t>ANA SODELBA CANO DE LARGAESPADA</t>
  </si>
  <si>
    <t>C02499997</t>
  </si>
  <si>
    <t xml:space="preserve"> Sofia Raquel Valdes Perez</t>
  </si>
  <si>
    <t>8-974-2343</t>
  </si>
  <si>
    <t xml:space="preserve">Kevin Enrique Molina Williams </t>
  </si>
  <si>
    <t>1-730-1882</t>
  </si>
  <si>
    <t>ALEJANDRO MELENDEZ</t>
  </si>
  <si>
    <t>8-1037-609</t>
  </si>
  <si>
    <t xml:space="preserve">Yurisa Zoraida madrid rueda </t>
  </si>
  <si>
    <t>8-772-313</t>
  </si>
  <si>
    <t>CAROLINA GARRIDO</t>
  </si>
  <si>
    <t>8-811-617</t>
  </si>
  <si>
    <t>Jahaira canto</t>
  </si>
  <si>
    <t>6-86-879</t>
  </si>
  <si>
    <t>Juan Miguel Jordan Fossatti</t>
  </si>
  <si>
    <t>4-277-831</t>
  </si>
  <si>
    <t xml:space="preserve">Enrique Antonio Marín Aguirre </t>
  </si>
  <si>
    <t>4-700-1364</t>
  </si>
  <si>
    <t>JOSE CARVAJAL</t>
  </si>
  <si>
    <t>7-64-526</t>
  </si>
  <si>
    <t xml:space="preserve">Alexandra López </t>
  </si>
  <si>
    <t>8-1059-1157</t>
  </si>
  <si>
    <t xml:space="preserve">HECTOR JAVIER MORALES MARIN </t>
  </si>
  <si>
    <t xml:space="preserve">2-702-2277 </t>
  </si>
  <si>
    <t xml:space="preserve">Analia Pérez </t>
  </si>
  <si>
    <t>8-1049-1902</t>
  </si>
  <si>
    <t xml:space="preserve">Buenaventura Pimentel Pimentel </t>
  </si>
  <si>
    <t>5-708-74</t>
  </si>
  <si>
    <t>Olowidnikiper. Lopez</t>
  </si>
  <si>
    <t>10-705-46</t>
  </si>
  <si>
    <t>Ruth Enilda Cedeño Vasquez</t>
  </si>
  <si>
    <t>2-76-721</t>
  </si>
  <si>
    <t>Julitza lineth rivera ortega</t>
  </si>
  <si>
    <t>8-848-157</t>
  </si>
  <si>
    <t>Carmen Rios</t>
  </si>
  <si>
    <t>8-972-926</t>
  </si>
  <si>
    <t xml:space="preserve">NITZELY Quijano </t>
  </si>
  <si>
    <t>10-716-744</t>
  </si>
  <si>
    <t>KEINNER DAVID ANAYA BARRAZA</t>
  </si>
  <si>
    <t>BE060795</t>
  </si>
  <si>
    <t xml:space="preserve">Andres Antonio Castillo Llorente </t>
  </si>
  <si>
    <t>4-760-554</t>
  </si>
  <si>
    <t>FELICIANA BEKER GARAY</t>
  </si>
  <si>
    <t>1-736-100</t>
  </si>
  <si>
    <t>ISAAC EZEQUIEL MORENO SEPTIMO</t>
  </si>
  <si>
    <t>8-1012-1731</t>
  </si>
  <si>
    <t>KRISTHEL MELISS GONZALEZ FERNAN</t>
  </si>
  <si>
    <t>8-982-2332</t>
  </si>
  <si>
    <t>Rosaida Solis Escobar</t>
  </si>
  <si>
    <t>10-711-771</t>
  </si>
  <si>
    <t>XENIA WILBERTA CASTILLO CASTILLO</t>
  </si>
  <si>
    <t>2-162-1176</t>
  </si>
  <si>
    <t>Valerio mora</t>
  </si>
  <si>
    <t>5-716-1671</t>
  </si>
  <si>
    <t>Marjorie del carmen Jiménez Mera</t>
  </si>
  <si>
    <t>2-759-2284</t>
  </si>
  <si>
    <t xml:space="preserve"> BETY LUZ RUIZ MARRUGO</t>
  </si>
  <si>
    <t>BE544987</t>
  </si>
  <si>
    <t xml:space="preserve"> JIRMA IDA MORAN VILLARREAL</t>
  </si>
  <si>
    <t>8-918-2389</t>
  </si>
  <si>
    <t>YARABI DEL CARMEN RIVAS CAMPBELL</t>
  </si>
  <si>
    <t>3-753-1075</t>
  </si>
  <si>
    <t xml:space="preserve">Lidia Hurtado </t>
  </si>
  <si>
    <t>4-121-1495</t>
  </si>
  <si>
    <t>Yaravis archer</t>
  </si>
  <si>
    <t>3-727-1147</t>
  </si>
  <si>
    <t xml:space="preserve">MERCEDES CÁRTER </t>
  </si>
  <si>
    <t>8-178-438</t>
  </si>
  <si>
    <t>MICHELLE CRISTINA CHIRU CASTILLO</t>
  </si>
  <si>
    <t>8-880-1155</t>
  </si>
  <si>
    <t>Arnoldo Fuentes Patiño</t>
  </si>
  <si>
    <t>4-142-35</t>
  </si>
  <si>
    <t xml:space="preserve">Cristhian Gaviria </t>
  </si>
  <si>
    <t>3-755-984</t>
  </si>
  <si>
    <t>EDITH MARIA REYNA QUIJADA DE MAR</t>
  </si>
  <si>
    <t>8-167-835</t>
  </si>
  <si>
    <t>Leisy cristal hernandez lezcano</t>
  </si>
  <si>
    <t>4-827-1799</t>
  </si>
  <si>
    <t>Virgilio torres</t>
  </si>
  <si>
    <t>8-405-204</t>
  </si>
  <si>
    <t>Yaravis Davelis castillo ortiz</t>
  </si>
  <si>
    <t>3-731-2198</t>
  </si>
  <si>
    <t>CARLOS JHOSSIMAR CABALLERO MEDINA</t>
  </si>
  <si>
    <t>8-811-2424</t>
  </si>
  <si>
    <t>FRANCISCO RODRIGUEZ</t>
  </si>
  <si>
    <t>8-738-926</t>
  </si>
  <si>
    <t>Zaieliz zaieth osorio magallon</t>
  </si>
  <si>
    <t>2-746-1979</t>
  </si>
  <si>
    <t xml:space="preserve">Danesa flores </t>
  </si>
  <si>
    <t>2-738-79</t>
  </si>
  <si>
    <t>José Araque</t>
  </si>
  <si>
    <t>8-265-718</t>
  </si>
  <si>
    <t>Iguanaididily merybel perez sheck</t>
  </si>
  <si>
    <t>8-1053-1557</t>
  </si>
  <si>
    <t xml:space="preserve">Luis Chang </t>
  </si>
  <si>
    <t>8-1064-1288</t>
  </si>
  <si>
    <t>3 PAGOS PENDIENTES</t>
  </si>
  <si>
    <t>Dayanara Hinds</t>
  </si>
  <si>
    <t>8-471-349</t>
  </si>
  <si>
    <t xml:space="preserve">Johana Calderón </t>
  </si>
  <si>
    <t>E-8-97299</t>
  </si>
  <si>
    <t>Leyver Paneso</t>
  </si>
  <si>
    <t>FB640078</t>
  </si>
  <si>
    <t>Gemelos me bache pisario</t>
  </si>
  <si>
    <t>5-716-771</t>
  </si>
  <si>
    <t xml:space="preserve">Alexis Antonio Asprilla Martínez </t>
  </si>
  <si>
    <t>8-967-98</t>
  </si>
  <si>
    <t>Adelso Eduardo Macia Nunez</t>
  </si>
  <si>
    <t>3-719-858</t>
  </si>
  <si>
    <t>Anibal Espinosa Molina</t>
  </si>
  <si>
    <t>4-292-766</t>
  </si>
  <si>
    <t>Nicolasa Hernandez</t>
  </si>
  <si>
    <t>4-146-731</t>
  </si>
  <si>
    <t>Herminia cardenas bacorizo</t>
  </si>
  <si>
    <t>5-709-1595</t>
  </si>
  <si>
    <t>MOISES ISAAC VASQUEZ DIAZ</t>
  </si>
  <si>
    <t>8-972-410</t>
  </si>
  <si>
    <t xml:space="preserve">JOSE MORENO </t>
  </si>
  <si>
    <t>8-713-1805</t>
  </si>
  <si>
    <t>Luis Alberto González Villarreal</t>
  </si>
  <si>
    <t>8-730-1739</t>
  </si>
  <si>
    <t>Jasper Joel Cortez Urriola</t>
  </si>
  <si>
    <t>12-721-2297</t>
  </si>
  <si>
    <t>INDIRA MARIA CABALLERO SOLIS</t>
  </si>
  <si>
    <t>6-725-588</t>
  </si>
  <si>
    <t>CELESTINA ICELA DELGADO CABALLERO</t>
  </si>
  <si>
    <t>8-227-64</t>
  </si>
  <si>
    <t xml:space="preserve"> Duneska Seerley Quintero Rodríguez</t>
  </si>
  <si>
    <t>1-764-1050</t>
  </si>
  <si>
    <t>IVETH ALMAIRA LOPEZ RODRIGUEZ</t>
  </si>
  <si>
    <t>1-740-2468</t>
  </si>
  <si>
    <t>Katia Guerrero</t>
  </si>
  <si>
    <t>8-495-588</t>
  </si>
  <si>
    <t xml:space="preserve">Edgardo Enrique Morales Beitia </t>
  </si>
  <si>
    <t>4-746-2278</t>
  </si>
  <si>
    <t>Madisson Arauz</t>
  </si>
  <si>
    <t>4-823-606</t>
  </si>
  <si>
    <t xml:space="preserve">Idaura Alicia Sánchez montes </t>
  </si>
  <si>
    <t>4-712-1161</t>
  </si>
  <si>
    <t>FELIX AMETH BATISTA SILVA</t>
  </si>
  <si>
    <t>8-815-1560</t>
  </si>
  <si>
    <t>LUIS ANGEL OROZCO</t>
  </si>
  <si>
    <t>8-961-1012</t>
  </si>
  <si>
    <t>TEODORO NATHANIEL JAMES CARRASQUILLA</t>
  </si>
  <si>
    <t>8-311-359</t>
  </si>
  <si>
    <t xml:space="preserve">Esther meneses </t>
  </si>
  <si>
    <t>8-759-1932</t>
  </si>
  <si>
    <t>Celeste solano</t>
  </si>
  <si>
    <t>8-414-221</t>
  </si>
  <si>
    <t xml:space="preserve">Ana Matilde </t>
  </si>
  <si>
    <t>2-98-2015</t>
  </si>
  <si>
    <t xml:space="preserve">Luis Chavarría </t>
  </si>
  <si>
    <t>8-1005-789</t>
  </si>
  <si>
    <t xml:space="preserve">Victor Guerrero </t>
  </si>
  <si>
    <t>8-781-1986</t>
  </si>
  <si>
    <t>ADELKIN CONDE SABUGARA</t>
  </si>
  <si>
    <t>5-718-2445</t>
  </si>
  <si>
    <t xml:space="preserve">Jorge Issac Guerrero Martínez </t>
  </si>
  <si>
    <t>8-753-1357</t>
  </si>
  <si>
    <t>JOSÉ MARIA GUERRA RODRÍGUEZ</t>
  </si>
  <si>
    <t>9-732-1267</t>
  </si>
  <si>
    <t>SAMIR ALEXIS HUDSON VANEGAS</t>
  </si>
  <si>
    <t>3-756-1691</t>
  </si>
  <si>
    <t>Ibeth Elisa Canto Castillo</t>
  </si>
  <si>
    <t>9-718-1208</t>
  </si>
  <si>
    <t xml:space="preserve">MÍRIAM MORAN DE LA CRUZ DE DE LEON </t>
  </si>
  <si>
    <t>8-253-125</t>
  </si>
  <si>
    <t xml:space="preserve">Juaquin cedeño </t>
  </si>
  <si>
    <t>2-140-702</t>
  </si>
  <si>
    <t xml:space="preserve">Briseida González </t>
  </si>
  <si>
    <t>2-700-2038</t>
  </si>
  <si>
    <t>Ricauter vital Ramos</t>
  </si>
  <si>
    <t>6-39-461</t>
  </si>
  <si>
    <t>Julia Maricruz Ortega Pitti</t>
  </si>
  <si>
    <t>4-263-277</t>
  </si>
  <si>
    <t>OLAYDI FLAVIANO ALFARO</t>
  </si>
  <si>
    <t>10-717-1016</t>
  </si>
  <si>
    <t>NASHLY JAZMIN RODRÍGUEZ FLORE</t>
  </si>
  <si>
    <t>10-715-1417</t>
  </si>
  <si>
    <t>Yislen Alejandra Rodriguez Valdes</t>
  </si>
  <si>
    <t>8-1044-2403</t>
  </si>
  <si>
    <t xml:space="preserve">Edimar Enrique Ocando González </t>
  </si>
  <si>
    <t xml:space="preserve">Víctor Manuel Irving </t>
  </si>
  <si>
    <t>8-955-522</t>
  </si>
  <si>
    <t>Harold quiñones toro</t>
  </si>
  <si>
    <t>C02811862</t>
  </si>
  <si>
    <t xml:space="preserve">Jose lin Wang </t>
  </si>
  <si>
    <t>8-853-757</t>
  </si>
  <si>
    <t>Erika Lui Chen</t>
  </si>
  <si>
    <t>8-793-349</t>
  </si>
  <si>
    <t>Wejian Zhuo</t>
  </si>
  <si>
    <t>E-8-212090</t>
  </si>
  <si>
    <t xml:space="preserve">Marlene Velarde </t>
  </si>
  <si>
    <t>8-286-310</t>
  </si>
  <si>
    <t>Abdiel Bruce</t>
  </si>
  <si>
    <t>8-1004-1627</t>
  </si>
  <si>
    <t>Franklin falcony</t>
  </si>
  <si>
    <t>6-703-1118</t>
  </si>
  <si>
    <t>Nathanael Rodriguez Castillo</t>
  </si>
  <si>
    <t>2-738-665</t>
  </si>
  <si>
    <t>YASSIDEYS MASSIEL RODRIGUEZ</t>
  </si>
  <si>
    <t>2-755-2072</t>
  </si>
  <si>
    <t>Alexis Barria</t>
  </si>
  <si>
    <t>9-769-976</t>
  </si>
  <si>
    <t>Faustino Dominguez</t>
  </si>
  <si>
    <t>9-189-174</t>
  </si>
  <si>
    <t xml:space="preserve">Angelica Isabel Jaramillo Villareal </t>
  </si>
  <si>
    <t>8-1000-787</t>
  </si>
  <si>
    <t>Ricardo Molina Cobos</t>
  </si>
  <si>
    <t>8-237-1807</t>
  </si>
  <si>
    <t>GRACIELA CABALLERO  SALDAÑA</t>
  </si>
  <si>
    <t>4-147-1739</t>
  </si>
  <si>
    <t xml:space="preserve">Ángel rivera </t>
  </si>
  <si>
    <t>MAYDELINE ANABEL HURTADO GALLARDO</t>
  </si>
  <si>
    <t>4-843-1163</t>
  </si>
  <si>
    <t>DANIEL ANGEL ESTRELLA DE GRACIA</t>
  </si>
  <si>
    <t>8-1049-196</t>
  </si>
  <si>
    <t>Maruquel Marfiza Mendoza Marin</t>
  </si>
  <si>
    <t>8-763-287</t>
  </si>
  <si>
    <t>Isaac antonio fadias sanchez</t>
  </si>
  <si>
    <t>8-964-2427</t>
  </si>
  <si>
    <t>Jesus Adbeel Berrio Vasquez</t>
  </si>
  <si>
    <t>8-876-1341</t>
  </si>
  <si>
    <t xml:space="preserve">Urania noble </t>
  </si>
  <si>
    <t>8-501-711</t>
  </si>
  <si>
    <t>RODERICKRANCES AVILARENTERIA</t>
  </si>
  <si>
    <t>5-707-1090</t>
  </si>
  <si>
    <t>IVAN SANTOS RODRIGUEZ</t>
  </si>
  <si>
    <t>4-758-1735</t>
  </si>
  <si>
    <t xml:space="preserve">Carolina Rios </t>
  </si>
  <si>
    <t>8-972-928</t>
  </si>
  <si>
    <t>Nidia Alabarca</t>
  </si>
  <si>
    <t>8-723-1357</t>
  </si>
  <si>
    <t>AARON ENRIQUE RODRIGUEZ DE LEON</t>
  </si>
  <si>
    <t>9-764-694</t>
  </si>
  <si>
    <t>GABRIEL ANDRES FRANCO</t>
  </si>
  <si>
    <t>8-977-577</t>
  </si>
  <si>
    <t xml:space="preserve">Rolando Alexis Villarreal mitre </t>
  </si>
  <si>
    <t>8-805-1412</t>
  </si>
  <si>
    <t>Migdalis Saenz</t>
  </si>
  <si>
    <t>3-741-1971</t>
  </si>
  <si>
    <t>Eduardo paz</t>
  </si>
  <si>
    <t>8-846-1155</t>
  </si>
  <si>
    <t>Dennise Desirreth Morato solano</t>
  </si>
  <si>
    <t>8-1024-1458</t>
  </si>
  <si>
    <t>Alfredo Campbell</t>
  </si>
  <si>
    <t>8-305-303</t>
  </si>
  <si>
    <t>MADELEINS ESTEFANI MENDEZ VIGIL</t>
  </si>
  <si>
    <t>8-892-1229</t>
  </si>
  <si>
    <t>Yaritza Zelaya</t>
  </si>
  <si>
    <t>C02527596</t>
  </si>
  <si>
    <t>Antonio Oporta Gallardo</t>
  </si>
  <si>
    <t>8-725-2308</t>
  </si>
  <si>
    <t>Fudong Luo</t>
  </si>
  <si>
    <t>E-8-166447</t>
  </si>
  <si>
    <t>Minerva Soto toribio</t>
  </si>
  <si>
    <t>9-724-596</t>
  </si>
  <si>
    <t>Yulianni aideth santos carasquito</t>
  </si>
  <si>
    <t>8-1051-438</t>
  </si>
  <si>
    <t>Luis Garcia</t>
  </si>
  <si>
    <t>8-402-979</t>
  </si>
  <si>
    <t>MINOSKA YURILIS LASSO DE LA CRUZ</t>
  </si>
  <si>
    <t>8-829-1470</t>
  </si>
  <si>
    <t>Luz barrios</t>
  </si>
  <si>
    <t>8-963-1243</t>
  </si>
  <si>
    <t xml:space="preserve">Javier Sánchez </t>
  </si>
  <si>
    <t>2-744-1838</t>
  </si>
  <si>
    <t>Alcides Jimenez</t>
  </si>
  <si>
    <t>8-530-1465</t>
  </si>
  <si>
    <t>Humberto Dionis González Chavez</t>
  </si>
  <si>
    <t>7-79-259</t>
  </si>
  <si>
    <t>GIANINA ELIZABETH GOMEZ MORENO</t>
  </si>
  <si>
    <t>8-802-2084</t>
  </si>
  <si>
    <t>Edwing Torres</t>
  </si>
  <si>
    <t>2-105-2095</t>
  </si>
  <si>
    <t>ISAIAS SAMUEL GONZALEZ STEWART</t>
  </si>
  <si>
    <t>3-758-1953</t>
  </si>
  <si>
    <t xml:space="preserve">Felipa Pérez González </t>
  </si>
  <si>
    <t>3-90-1905</t>
  </si>
  <si>
    <t>Eleida Minerva Ortega Vda De Hernandez</t>
  </si>
  <si>
    <t>2-54-542</t>
  </si>
  <si>
    <t>OLMEDO DE LEON CARDENAS</t>
  </si>
  <si>
    <t>2-713-270</t>
  </si>
  <si>
    <t>Keytel Fitere</t>
  </si>
  <si>
    <t>9-771-2423</t>
  </si>
  <si>
    <t>MS Irene Mabel Saa Castillo</t>
  </si>
  <si>
    <t>8-885-662</t>
  </si>
  <si>
    <t>Airdanys Iramys Catuy Atencio</t>
  </si>
  <si>
    <t>3-751-2037</t>
  </si>
  <si>
    <t xml:space="preserve"> Manuel Montenegro</t>
  </si>
  <si>
    <t>8-858-1742</t>
  </si>
  <si>
    <t>FELIX OTERO</t>
  </si>
  <si>
    <t>8-887-1164</t>
  </si>
  <si>
    <t>Henry Caballero</t>
  </si>
  <si>
    <t>8-761-1623</t>
  </si>
  <si>
    <t>Richard Enrique Bermudez Dean</t>
  </si>
  <si>
    <t>4-810-324</t>
  </si>
  <si>
    <t>Arian Robinson Pitti Flores</t>
  </si>
  <si>
    <t>4-715-206</t>
  </si>
  <si>
    <t xml:space="preserve">El ia Elisabed Núñez Moran </t>
  </si>
  <si>
    <t>8-777-1828</t>
  </si>
  <si>
    <t xml:space="preserve">Roberto Hernández Aguirre </t>
  </si>
  <si>
    <t>8-487-798</t>
  </si>
  <si>
    <t>Ernestina de gracia de gracia de perez</t>
  </si>
  <si>
    <t>9-55-386</t>
  </si>
  <si>
    <t>WILMER HERMEDIO CASTAÑO</t>
  </si>
  <si>
    <t>AZ971341</t>
  </si>
  <si>
    <t>MANUEL LIZANDRO CALDERON CRISTOBAL</t>
  </si>
  <si>
    <t>8-406-540</t>
  </si>
  <si>
    <t>Marian Sofia Flores</t>
  </si>
  <si>
    <t>8-1048-822</t>
  </si>
  <si>
    <t>JORGE BERMUDEZ</t>
  </si>
  <si>
    <t>3-705-445</t>
  </si>
  <si>
    <t>YADILKA NAYELIS MORENO RUIZ</t>
  </si>
  <si>
    <t>8-881-1844</t>
  </si>
  <si>
    <t xml:space="preserve">JAIME JOSUE SUIRA SANCHEZ </t>
  </si>
  <si>
    <t>8-1056-1088</t>
  </si>
  <si>
    <t>Angel Ameth Cortez Villarreal</t>
  </si>
  <si>
    <t>8-1053-1309</t>
  </si>
  <si>
    <t xml:space="preserve"> Orleanys Nairelys Amstong Inniss</t>
  </si>
  <si>
    <t>3-762-678</t>
  </si>
  <si>
    <t>NEREIDA PINTO CASTILLO</t>
  </si>
  <si>
    <t>4-263-916</t>
  </si>
  <si>
    <t>Siu Sineth Guerra Valdes</t>
  </si>
  <si>
    <t>4-765-888</t>
  </si>
  <si>
    <t>ISMAEL MORALES</t>
  </si>
  <si>
    <t>12-725-736</t>
  </si>
  <si>
    <t>LUCIA YARISETH RODRIGUEZ ABREGO</t>
  </si>
  <si>
    <t>8-820-2011</t>
  </si>
  <si>
    <t xml:space="preserve">Mielyka Gonzales </t>
  </si>
  <si>
    <t>8-961-72</t>
  </si>
  <si>
    <t>Mario perez</t>
  </si>
  <si>
    <t>4-791-850</t>
  </si>
  <si>
    <t>Oscar Almanza</t>
  </si>
  <si>
    <t>8-440-152</t>
  </si>
  <si>
    <t>Alcira Fossatti Sanchez</t>
  </si>
  <si>
    <t>8-357-493</t>
  </si>
  <si>
    <t>América mirones</t>
  </si>
  <si>
    <t>9-712-1096</t>
  </si>
  <si>
    <t xml:space="preserve">José Rodríguez </t>
  </si>
  <si>
    <t>8-370-536</t>
  </si>
  <si>
    <t>Isidra Mendoza</t>
  </si>
  <si>
    <t>6-716-864</t>
  </si>
  <si>
    <t>FABIAN ANDRES MONFANTE CUNANA</t>
  </si>
  <si>
    <t>8-1028-1117</t>
  </si>
  <si>
    <t>8-704-602</t>
  </si>
  <si>
    <t xml:space="preserve">Glorisbeth González </t>
  </si>
  <si>
    <t>4-752-370</t>
  </si>
  <si>
    <t xml:space="preserve">Jorge Miguel Jaime </t>
  </si>
  <si>
    <t>8-1046-1026</t>
  </si>
  <si>
    <t>BLADIMIR ANTON BENNETT MATHEWS</t>
  </si>
  <si>
    <t>3-726-426</t>
  </si>
  <si>
    <t xml:space="preserve">David Saavedra </t>
  </si>
  <si>
    <t>8-770-2029</t>
  </si>
  <si>
    <t>Deiver Diegues</t>
  </si>
  <si>
    <t>E-8-208241</t>
  </si>
  <si>
    <t>Elizabeth Mendoza</t>
  </si>
  <si>
    <t>8-204-2040</t>
  </si>
  <si>
    <t xml:space="preserve">Alfredo Guardia </t>
  </si>
  <si>
    <t>8-316-760</t>
  </si>
  <si>
    <t>Gian Carlos Cedeño Gracia</t>
  </si>
  <si>
    <t>8-763-1032</t>
  </si>
  <si>
    <t xml:space="preserve">Mayte Martinez </t>
  </si>
  <si>
    <t>2-162-544</t>
  </si>
  <si>
    <t xml:space="preserve">Hector Aurelio Muñoz Murillo </t>
  </si>
  <si>
    <t>8-722-2497</t>
  </si>
  <si>
    <t>Ismael carvajal</t>
  </si>
  <si>
    <t>8-211-2666</t>
  </si>
  <si>
    <t>HEIDY EULOGIA MARQUEZ ALVAREZ</t>
  </si>
  <si>
    <t>8-725-966</t>
  </si>
  <si>
    <t xml:space="preserve">RIGO GONZÁLEZ </t>
  </si>
  <si>
    <t xml:space="preserve">6-52-2530 </t>
  </si>
  <si>
    <t>JAMES RUBEN POLANCO FORERO</t>
  </si>
  <si>
    <t>8-772-841</t>
  </si>
  <si>
    <t>Robinson Quintero</t>
  </si>
  <si>
    <t>6-87-304</t>
  </si>
  <si>
    <t>JANETH MARIBEL HERRERA MONTERO</t>
  </si>
  <si>
    <t>2-752-394</t>
  </si>
  <si>
    <t>Marta Castañeda cañizales</t>
  </si>
  <si>
    <t>8-351-543</t>
  </si>
  <si>
    <t>Javier Martin Abrego abrigo</t>
  </si>
  <si>
    <t>12-713-696</t>
  </si>
  <si>
    <t>Jose Reinaldo Castillo</t>
  </si>
  <si>
    <t>4-730-1357</t>
  </si>
  <si>
    <t>Rosa Idalbia Gonzalez Pinto</t>
  </si>
  <si>
    <t>4-280-956</t>
  </si>
  <si>
    <t xml:space="preserve">Kabiria Ríos Herrera </t>
  </si>
  <si>
    <t>4-219-92</t>
  </si>
  <si>
    <t>Emilia Cedeño cruz de vega</t>
  </si>
  <si>
    <t>7-63-654</t>
  </si>
  <si>
    <t>GILMA NELIS DE GRACIA CAMP</t>
  </si>
  <si>
    <t>8-724-2364</t>
  </si>
  <si>
    <t>Rodrigo aguirre</t>
  </si>
  <si>
    <t>E-8-236793</t>
  </si>
  <si>
    <t>Darling Ruiz</t>
  </si>
  <si>
    <t>C02616863</t>
  </si>
  <si>
    <t>Rosmery arosemena</t>
  </si>
  <si>
    <t>Joselyn Gabriela Ortega Guevara</t>
  </si>
  <si>
    <t>8-779-1630</t>
  </si>
  <si>
    <t xml:space="preserve">YAZURI YARAVI BLYCHENTON VALDEZ </t>
  </si>
  <si>
    <t>3-728-19</t>
  </si>
  <si>
    <t xml:space="preserve">Virginia Sáez </t>
  </si>
  <si>
    <t>8-898-2330</t>
  </si>
  <si>
    <t>Evelyn Bonilla</t>
  </si>
  <si>
    <t>8-1036-1365</t>
  </si>
  <si>
    <t>Luis aldair castillo ortega</t>
  </si>
  <si>
    <t>2-745-2180</t>
  </si>
  <si>
    <t>LUIS ANTONIO RODRIGUEZ</t>
  </si>
  <si>
    <t>9-721-1894</t>
  </si>
  <si>
    <t>Fermin rosales</t>
  </si>
  <si>
    <t>9-219-2218</t>
  </si>
  <si>
    <t>MARITZA THOMAS MARIN</t>
  </si>
  <si>
    <t>3-81-1297</t>
  </si>
  <si>
    <t>Alida Rosa Ortiz Gondola</t>
  </si>
  <si>
    <t>3-71-43</t>
  </si>
  <si>
    <t xml:space="preserve">Elvia lisbeth </t>
  </si>
  <si>
    <t>1-702-952</t>
  </si>
  <si>
    <t>Mauricio Quintero</t>
  </si>
  <si>
    <t>1-722-1529</t>
  </si>
  <si>
    <t xml:space="preserve">Susana Paz </t>
  </si>
  <si>
    <t>8-881-2358</t>
  </si>
  <si>
    <t>Omar Acosta Muñoz</t>
  </si>
  <si>
    <t>4-143-210</t>
  </si>
  <si>
    <t>Josefa Narvaez</t>
  </si>
  <si>
    <t>AV812087</t>
  </si>
  <si>
    <t>Ya mi del carmen Gonzales gomez</t>
  </si>
  <si>
    <t>8-815-885</t>
  </si>
  <si>
    <t>BRAYAN EDGARDO MARTINEZ LORENZO</t>
  </si>
  <si>
    <t>2-737-101</t>
  </si>
  <si>
    <t>Francisca bedolla</t>
  </si>
  <si>
    <t>5-710-187</t>
  </si>
  <si>
    <t xml:space="preserve">Jesús Antonio Baloy Osorio </t>
  </si>
  <si>
    <t>8-1062-707</t>
  </si>
  <si>
    <t>VIVIAN KARINA BETHANCOURT HERNANDE</t>
  </si>
  <si>
    <t>8-1016-2007</t>
  </si>
  <si>
    <t>Yancy Murillo</t>
  </si>
  <si>
    <t>8-1036-798</t>
  </si>
  <si>
    <t>Cen siting</t>
  </si>
  <si>
    <t>ED5484468</t>
  </si>
  <si>
    <t xml:space="preserve">Josue Mendoza </t>
  </si>
  <si>
    <t>2-742-1974</t>
  </si>
  <si>
    <t xml:space="preserve">Lidya vergara </t>
  </si>
  <si>
    <t>7-710-2283</t>
  </si>
  <si>
    <t>Oscar oda</t>
  </si>
  <si>
    <t>6-76-245</t>
  </si>
  <si>
    <t>CRISTOBALINA PEREZ</t>
  </si>
  <si>
    <t>9-58-46</t>
  </si>
  <si>
    <t>JEAN CARLOS QUINTERO GONZALEZ</t>
  </si>
  <si>
    <t>8-881-1471</t>
  </si>
  <si>
    <t>William Antonio García Obredor</t>
  </si>
  <si>
    <t>BE957154</t>
  </si>
  <si>
    <t>kimberly stefany SANCHEZ planes</t>
  </si>
  <si>
    <t>8-1057-442</t>
  </si>
  <si>
    <t>MARTHA MARIA GONZALEZ CASTRO</t>
  </si>
  <si>
    <t>2-760-522</t>
  </si>
  <si>
    <t>Juritza ortiz</t>
  </si>
  <si>
    <t>8-816-2044</t>
  </si>
  <si>
    <t>IGNACIO GUERRA</t>
  </si>
  <si>
    <t>9-719-649</t>
  </si>
  <si>
    <t>FABIÁN JOEL MORALES DE LEON</t>
  </si>
  <si>
    <t>8-973-1199</t>
  </si>
  <si>
    <t>CESAR ABEL LEYTON</t>
  </si>
  <si>
    <t>8-1037-145</t>
  </si>
  <si>
    <t>Andrés Muñoz vergara</t>
  </si>
  <si>
    <t>8-776-10</t>
  </si>
  <si>
    <t xml:space="preserve">Mercedes Suárez González </t>
  </si>
  <si>
    <t>8-981-350</t>
  </si>
  <si>
    <t>GLORIA ESTHER ROSALES GARCIA</t>
  </si>
  <si>
    <t xml:space="preserve"> Oscar Antonio Poveda Gómez</t>
  </si>
  <si>
    <t>C02218758</t>
  </si>
  <si>
    <t>Oscar Vasquez</t>
  </si>
  <si>
    <t>8-1049-1481</t>
  </si>
  <si>
    <t>Dinora Edith Cordoba Peralta</t>
  </si>
  <si>
    <t>8-744-2153</t>
  </si>
  <si>
    <t>GINIVA RODRÍGUEZ</t>
  </si>
  <si>
    <t>8-875-1017</t>
  </si>
  <si>
    <t xml:space="preserve">Angeline marien niño Alonso </t>
  </si>
  <si>
    <t>8-1046-1259</t>
  </si>
  <si>
    <t>Ricardo Taylor</t>
  </si>
  <si>
    <t>8-761-719</t>
  </si>
  <si>
    <t xml:space="preserve">Arturo Rowe </t>
  </si>
  <si>
    <t>1-20-1344</t>
  </si>
  <si>
    <t xml:space="preserve">Juan Esteban Hernández </t>
  </si>
  <si>
    <t>10-715-894</t>
  </si>
  <si>
    <t xml:space="preserve">Linett Elvira García Quintero </t>
  </si>
  <si>
    <t>8-448-902</t>
  </si>
  <si>
    <t>Ismael Geovany Aguirre Cornavaca</t>
  </si>
  <si>
    <t>4-781-1545</t>
  </si>
  <si>
    <t>GRABINI CAMAÑO</t>
  </si>
  <si>
    <t>8-866-1822</t>
  </si>
  <si>
    <t xml:space="preserve">ADARGELIS  CAJAR </t>
  </si>
  <si>
    <t>8-748-2144</t>
  </si>
  <si>
    <t xml:space="preserve">Juan Carlos Gonzales </t>
  </si>
  <si>
    <t>8-787-894</t>
  </si>
  <si>
    <t xml:space="preserve">Arisnelio Rodriguez </t>
  </si>
  <si>
    <t>10-707-201</t>
  </si>
  <si>
    <t>Ileana Dianeth Martinez Moran</t>
  </si>
  <si>
    <t>2-747-998</t>
  </si>
  <si>
    <t xml:space="preserve"> Valerie Nicole Medina Muñiz</t>
  </si>
  <si>
    <t>8-1045-839</t>
  </si>
  <si>
    <t xml:space="preserve">Maykel Abdiel Cisneros Espinosa </t>
  </si>
  <si>
    <t>8-514-359</t>
  </si>
  <si>
    <t>Marco shakespeare</t>
  </si>
  <si>
    <t>8-240-182</t>
  </si>
  <si>
    <t>NILKA OMAIRA MORENO</t>
  </si>
  <si>
    <t>4-103-1503</t>
  </si>
  <si>
    <t>YADIRA ESTHER MOSQUERA MONTENEGRO</t>
  </si>
  <si>
    <t>8-328-705</t>
  </si>
  <si>
    <t xml:space="preserve">Héctor Ricardo wong pineda </t>
  </si>
  <si>
    <t>8-502-224</t>
  </si>
  <si>
    <t xml:space="preserve">Israel Samaniego </t>
  </si>
  <si>
    <t>8-857-965</t>
  </si>
  <si>
    <t>Taniaha Naomi Morales Gonzalez</t>
  </si>
  <si>
    <t>8-875-1712</t>
  </si>
  <si>
    <t>Agustín Carrera Aparivio</t>
  </si>
  <si>
    <t>4-235-865</t>
  </si>
  <si>
    <t>Mariley Palacios Rivas</t>
  </si>
  <si>
    <t>C03660681</t>
  </si>
  <si>
    <t>CHRISTOFER MANUEL CARDALES OLIER</t>
  </si>
  <si>
    <t>8-958-1646</t>
  </si>
  <si>
    <t xml:space="preserve">Yubeli andrea gomez gomez </t>
  </si>
  <si>
    <t xml:space="preserve">BD387724 </t>
  </si>
  <si>
    <t xml:space="preserve">Yanina Vásquez </t>
  </si>
  <si>
    <t>9-714-715</t>
  </si>
  <si>
    <t xml:space="preserve">José Antonio Gonzalez </t>
  </si>
  <si>
    <t>5-17-416</t>
  </si>
  <si>
    <t>Abel Enrique González Sierro</t>
  </si>
  <si>
    <t>4-208-90</t>
  </si>
  <si>
    <t xml:space="preserve">Yanier Cabrera </t>
  </si>
  <si>
    <t>4-823-472</t>
  </si>
  <si>
    <t xml:space="preserve">José Julián sierra Batista </t>
  </si>
  <si>
    <t>8-1005-2102</t>
  </si>
  <si>
    <t>Shazia Andrea elliott laboriel</t>
  </si>
  <si>
    <t>8-1039-1119</t>
  </si>
  <si>
    <t xml:space="preserve">Yuleymis Suira </t>
  </si>
  <si>
    <t>8-952-2087</t>
  </si>
  <si>
    <t>Dalvis cedeño</t>
  </si>
  <si>
    <t>8-882-516</t>
  </si>
  <si>
    <t>Juan antioco</t>
  </si>
  <si>
    <t>3-706-2118</t>
  </si>
  <si>
    <t xml:space="preserve">Ana Rodríguez </t>
  </si>
  <si>
    <t>2-105-2162</t>
  </si>
  <si>
    <t xml:space="preserve">Edixon mudarra Sánchez </t>
  </si>
  <si>
    <t xml:space="preserve">8-733-319 </t>
  </si>
  <si>
    <t>rodrigo montezuma abrego</t>
  </si>
  <si>
    <t>4-799-17</t>
  </si>
  <si>
    <t>MELAISA LUZ MARIA MALONEY DE LEON</t>
  </si>
  <si>
    <t>8-997-2157</t>
  </si>
  <si>
    <t>DAYNERISJULANYS ACEROMARIN</t>
  </si>
  <si>
    <t>8-1060-2409</t>
  </si>
  <si>
    <t>JACKZULAY KATIUSKA FLETCHER VEGA</t>
  </si>
  <si>
    <t>3-720-1453</t>
  </si>
  <si>
    <t>Gloria Esther Gordon Sanchez</t>
  </si>
  <si>
    <t>8-780-2334</t>
  </si>
  <si>
    <t>Javier Hernández vega</t>
  </si>
  <si>
    <t>8-820-1150</t>
  </si>
  <si>
    <t>GILBERTO VALENTINO JOHSON BETHANCOURT</t>
  </si>
  <si>
    <t>8-948-438</t>
  </si>
  <si>
    <t xml:space="preserve">Josue ortega </t>
  </si>
  <si>
    <t>8-846-2319</t>
  </si>
  <si>
    <t xml:space="preserve">Edilcia martinez </t>
  </si>
  <si>
    <t>4-124-1892</t>
  </si>
  <si>
    <t>Maria gordon</t>
  </si>
  <si>
    <t>2-106-940</t>
  </si>
  <si>
    <t xml:space="preserve">José segundo </t>
  </si>
  <si>
    <t>2-739-82</t>
  </si>
  <si>
    <t>Roberto Cano bethancourt</t>
  </si>
  <si>
    <t>8-205-1478</t>
  </si>
  <si>
    <t>Daiyis johanis navarro delgado</t>
  </si>
  <si>
    <t>8-985-1009</t>
  </si>
  <si>
    <t>Nilton Stalin Sire</t>
  </si>
  <si>
    <t>4-737-795</t>
  </si>
  <si>
    <t xml:space="preserve">YADIRA BALLESTER </t>
  </si>
  <si>
    <t>8-719-1200</t>
  </si>
  <si>
    <t xml:space="preserve">Edgardo zelaya </t>
  </si>
  <si>
    <t>8-172-516</t>
  </si>
  <si>
    <t>Laura Patricia Rivera Peña</t>
  </si>
  <si>
    <t>8-949-1537</t>
  </si>
  <si>
    <t>Yomaira Lozada</t>
  </si>
  <si>
    <t>3-717-2446</t>
  </si>
  <si>
    <t>Jamilka Molinar Rodriguez</t>
  </si>
  <si>
    <t>3-718-1515</t>
  </si>
  <si>
    <t>Yusnaidys Paola Utria Navarro</t>
  </si>
  <si>
    <t>3-757-1760</t>
  </si>
  <si>
    <t>Julieta Edith Sagel López</t>
  </si>
  <si>
    <t>10-24-439</t>
  </si>
  <si>
    <t>XADIR SHARMINE THORPE LOUPADIERE</t>
  </si>
  <si>
    <t>8-1049-2046</t>
  </si>
  <si>
    <t>Yaiceth Julieth Cerceño Joyce</t>
  </si>
  <si>
    <t>8-1045-378</t>
  </si>
  <si>
    <t>BRYAN JHOAN MENDOZA TROYA</t>
  </si>
  <si>
    <t>8-1040-2011</t>
  </si>
  <si>
    <t>Rigoberto midi</t>
  </si>
  <si>
    <t>1-712-1863</t>
  </si>
  <si>
    <t>BRAYAN EDNILSON RODRIGUEZ DE GRACIA</t>
  </si>
  <si>
    <t>8-987-805</t>
  </si>
  <si>
    <t>Tobias sanchez</t>
  </si>
  <si>
    <t>8-856-2161</t>
  </si>
  <si>
    <t xml:space="preserve">Irving Javier Sánchez </t>
  </si>
  <si>
    <t>8-858-2360</t>
  </si>
  <si>
    <t>Nicole Andrea Ledezma Morales</t>
  </si>
  <si>
    <t>8-1043-1018</t>
  </si>
  <si>
    <t xml:space="preserve">Jurgen Ignacio Barrios Franco </t>
  </si>
  <si>
    <t>8-865-1682</t>
  </si>
  <si>
    <t>IGNACIO Barria ODA</t>
  </si>
  <si>
    <t>6-49-1135</t>
  </si>
  <si>
    <t>Omar Alexis Rodriguez</t>
  </si>
  <si>
    <t>2-712-389</t>
  </si>
  <si>
    <t xml:space="preserve">Luis Carlos Flores Moreno </t>
  </si>
  <si>
    <t>8-841-2243</t>
  </si>
  <si>
    <t>Joshua olton</t>
  </si>
  <si>
    <t>8-858-2108</t>
  </si>
  <si>
    <t xml:space="preserve">Johan Garcia </t>
  </si>
  <si>
    <t>8-1048-974</t>
  </si>
  <si>
    <t>Jocelyn Lilian Maltez Silva</t>
  </si>
  <si>
    <t>8-951-2214</t>
  </si>
  <si>
    <t>Doris hernandez</t>
  </si>
  <si>
    <t>9-729-753</t>
  </si>
  <si>
    <t>Katherine Esther Pineda Barrios</t>
  </si>
  <si>
    <t>8-952-2459</t>
  </si>
  <si>
    <t>Nisval feliz chacon Rodriguez</t>
  </si>
  <si>
    <t>8-924-2386</t>
  </si>
  <si>
    <t>Igmar Moreno</t>
  </si>
  <si>
    <t>5-755-162</t>
  </si>
  <si>
    <t>yesenia serrano perez</t>
  </si>
  <si>
    <t>9-707-714</t>
  </si>
  <si>
    <t>Obdulio melo</t>
  </si>
  <si>
    <t>BE586268</t>
  </si>
  <si>
    <t>Bellarina Perez</t>
  </si>
  <si>
    <t>2-705-2073</t>
  </si>
  <si>
    <t xml:space="preserve">Arcelio Pérez </t>
  </si>
  <si>
    <t>8-1023-370</t>
  </si>
  <si>
    <t xml:space="preserve">Reymundo Salado </t>
  </si>
  <si>
    <t>8-754-1029</t>
  </si>
  <si>
    <t>Ricardo Enrique cedñi batista</t>
  </si>
  <si>
    <t>6-702-572</t>
  </si>
  <si>
    <t xml:space="preserve">Saturnina Pineda </t>
  </si>
  <si>
    <t>9-173-195</t>
  </si>
  <si>
    <t xml:space="preserve"> AUSBERTO MENDOZAABREGO</t>
  </si>
  <si>
    <t>9-146-610</t>
  </si>
  <si>
    <t xml:space="preserve"> Jesus Humberto Rivas Bonilla</t>
  </si>
  <si>
    <t>8-794-503</t>
  </si>
  <si>
    <t>Giovanni rivera</t>
  </si>
  <si>
    <t>8-752-1097</t>
  </si>
  <si>
    <t>Lisbeth Pinto Urriola</t>
  </si>
  <si>
    <t>9-746-2037</t>
  </si>
  <si>
    <t xml:space="preserve">Yonny Jose montes Urriola </t>
  </si>
  <si>
    <t>4-825-295</t>
  </si>
  <si>
    <t>Marcelo Acosta Carpintero</t>
  </si>
  <si>
    <t>12-724-1026</t>
  </si>
  <si>
    <t>JOSELYN AILIN AGUIRRE MEDINA</t>
  </si>
  <si>
    <t>4-755-1585</t>
  </si>
  <si>
    <t>3-725-404</t>
  </si>
  <si>
    <t>Javier yair bellido baloy</t>
  </si>
  <si>
    <t>8-890-1706</t>
  </si>
  <si>
    <t xml:space="preserve">Jorge Montes </t>
  </si>
  <si>
    <t xml:space="preserve">4-712-218 </t>
  </si>
  <si>
    <t>Edwin Cabrera</t>
  </si>
  <si>
    <t>8-905-1558</t>
  </si>
  <si>
    <t xml:space="preserve">Elsi Rodríguez </t>
  </si>
  <si>
    <t>8-853-5955</t>
  </si>
  <si>
    <t xml:space="preserve">Angela castillo </t>
  </si>
  <si>
    <t>8-785-1998</t>
  </si>
  <si>
    <t>Tania De Gracia</t>
  </si>
  <si>
    <t>8-746-244</t>
  </si>
  <si>
    <t xml:space="preserve">Omar Murillo </t>
  </si>
  <si>
    <t>5-706-2515</t>
  </si>
  <si>
    <t>MARITZA AGRAZAL</t>
  </si>
  <si>
    <t>8-329-78</t>
  </si>
  <si>
    <t>Addys ramof</t>
  </si>
  <si>
    <t>8-916-491</t>
  </si>
  <si>
    <t>Alex Jonel Bracho Manzanero</t>
  </si>
  <si>
    <t xml:space="preserve"> JESUS MARIO RESTREPO CHAVARRIAGA</t>
  </si>
  <si>
    <t>E-8-225177</t>
  </si>
  <si>
    <t xml:space="preserve"> JOE DANIELS SMITH ATENCIO </t>
  </si>
  <si>
    <t>4-790-639</t>
  </si>
  <si>
    <t>Monserath Almanza</t>
  </si>
  <si>
    <t>1-766-2399</t>
  </si>
  <si>
    <t>Jenifer Mogica</t>
  </si>
  <si>
    <t>8-497-1711</t>
  </si>
  <si>
    <t>Yireishi Penay</t>
  </si>
  <si>
    <t>3-758-388</t>
  </si>
  <si>
    <t>EDWIN ERNESTO TREJOS CARPUS</t>
  </si>
  <si>
    <t>8-942-2448</t>
  </si>
  <si>
    <t>Norbis Keliam Lopez</t>
  </si>
  <si>
    <t>8-776-1893</t>
  </si>
  <si>
    <t>Lizeida Santamaría</t>
  </si>
  <si>
    <t>4-770-412</t>
  </si>
  <si>
    <t>Laleiska karelis rodriguez bocanegra</t>
  </si>
  <si>
    <t>3-742-1450</t>
  </si>
  <si>
    <t>Carlos parra</t>
  </si>
  <si>
    <t xml:space="preserve"> Lois Kelvy Francisco Herrera</t>
  </si>
  <si>
    <t>8-326-884</t>
  </si>
  <si>
    <t>JEAN CARLOS MOSQUERA MOSQUERA</t>
  </si>
  <si>
    <t>10-707-344</t>
  </si>
  <si>
    <t xml:space="preserve">letzaida gonzales ortega </t>
  </si>
  <si>
    <t>8-703-1218</t>
  </si>
  <si>
    <t>JESUS NEHEMIAS ORTIZ VELASQUEZ</t>
  </si>
  <si>
    <t>8-1006-357</t>
  </si>
  <si>
    <t>Yanelys Deney Arcia García</t>
  </si>
  <si>
    <t>9-712-1380</t>
  </si>
  <si>
    <t>Alfredo gordon</t>
  </si>
  <si>
    <t>8-901-235</t>
  </si>
  <si>
    <t>Yolanda Valdespino Gonzalez</t>
  </si>
  <si>
    <t>8-491-655</t>
  </si>
  <si>
    <t>Kimberly cristina Peter Márquez</t>
  </si>
  <si>
    <t>8-894-1759</t>
  </si>
  <si>
    <t>Emily aileen molina molina</t>
  </si>
  <si>
    <t>8-907-1911</t>
  </si>
  <si>
    <t>Eusebio Ortega</t>
  </si>
  <si>
    <t>4-190-388</t>
  </si>
  <si>
    <t>Talia cordoba</t>
  </si>
  <si>
    <t>9-199-221</t>
  </si>
  <si>
    <t xml:space="preserve"> Alaya Nicoles Aguilar Caicedo&gt;</t>
  </si>
  <si>
    <t>8-1006-2387</t>
  </si>
  <si>
    <t>EUDELINA GEBIGDILI MARTINEZ</t>
  </si>
  <si>
    <t>10-714-1870</t>
  </si>
  <si>
    <t>Katlin Laleska Guerra Perez</t>
  </si>
  <si>
    <t>4-819-552</t>
  </si>
  <si>
    <t>NATHALY MASSIEL FUENTES</t>
  </si>
  <si>
    <t>4-813-2353</t>
  </si>
  <si>
    <t>Marina Coba De La Torre</t>
  </si>
  <si>
    <t>4-99-2719</t>
  </si>
  <si>
    <t xml:space="preserve">Magaly Romero Valencia </t>
  </si>
  <si>
    <t>1-712-253</t>
  </si>
  <si>
    <t>Sthefanie aguilar</t>
  </si>
  <si>
    <t>8-956-2200</t>
  </si>
  <si>
    <t>YANEYRIS CORDOBA AGRAZALES</t>
  </si>
  <si>
    <t>8-887-1395</t>
  </si>
  <si>
    <t>Rodolfo Cooper</t>
  </si>
  <si>
    <t>8-776-2157</t>
  </si>
  <si>
    <t xml:space="preserve">Antonia Jaen Gonzalez de Herrera </t>
  </si>
  <si>
    <t>2-99-70</t>
  </si>
  <si>
    <t xml:space="preserve">Adán González González </t>
  </si>
  <si>
    <t>8-787-1953</t>
  </si>
  <si>
    <t xml:space="preserve">Xabdier Alexander sports de los ríos </t>
  </si>
  <si>
    <t>8-1048-2122</t>
  </si>
  <si>
    <t>Bladimir parra</t>
  </si>
  <si>
    <t>8-1019-1572</t>
  </si>
  <si>
    <t>Matilde perez</t>
  </si>
  <si>
    <t>CO3688888</t>
  </si>
  <si>
    <t xml:space="preserve">BELKYS RODRÍGUEZ </t>
  </si>
  <si>
    <t>9-735-351</t>
  </si>
  <si>
    <t>Diomedes Nieto</t>
  </si>
  <si>
    <t>6-716-758</t>
  </si>
  <si>
    <t xml:space="preserve"> SABRINA IYADERIS ESPINOSA URIETA</t>
  </si>
  <si>
    <t>8-738-2199</t>
  </si>
  <si>
    <t xml:space="preserve"> Pedro Pablo Rodriguez Villarreal</t>
  </si>
  <si>
    <t>K788633</t>
  </si>
  <si>
    <t xml:space="preserve"> LISANDRO JAVIER ARCIA CASTILLO</t>
  </si>
  <si>
    <t>8-1032-2069</t>
  </si>
  <si>
    <t xml:space="preserve">Yemy Zhang Yang </t>
  </si>
  <si>
    <t>8-889-767</t>
  </si>
  <si>
    <t>Jorge Javier Bravo Vega</t>
  </si>
  <si>
    <t>8-977-2491</t>
  </si>
  <si>
    <t xml:space="preserve">YANINA ARIAS </t>
  </si>
  <si>
    <t>10-716-782</t>
  </si>
  <si>
    <t>ANDREA MORALES MARTINEZ</t>
  </si>
  <si>
    <t>8-959-2070</t>
  </si>
  <si>
    <t>Juana confesora González Guzmán</t>
  </si>
  <si>
    <t>AZ0456677</t>
  </si>
  <si>
    <t>Yaritzel Yaneth González Visuete</t>
  </si>
  <si>
    <t>8-1037-1958</t>
  </si>
  <si>
    <t xml:space="preserve">Katieska Pérez </t>
  </si>
  <si>
    <t>8-868-1180</t>
  </si>
  <si>
    <t>Ana Matilde Nuñez Atencio</t>
  </si>
  <si>
    <t>9-704-587</t>
  </si>
  <si>
    <t>YARIZA DEL CARMEN NAVARRO</t>
  </si>
  <si>
    <t>8-1004-2441</t>
  </si>
  <si>
    <t>Cesar enrique Salazar</t>
  </si>
  <si>
    <t>8-334-17</t>
  </si>
  <si>
    <t xml:space="preserve">Gomes santiago </t>
  </si>
  <si>
    <t>6-708-1572</t>
  </si>
  <si>
    <t>Yanisel jaen</t>
  </si>
  <si>
    <t>2-747-1996</t>
  </si>
  <si>
    <t>LUZ ENEIDA PEREZ RODRIGUEZ</t>
  </si>
  <si>
    <t>2-734-100</t>
  </si>
  <si>
    <t>Jennifer duarte</t>
  </si>
  <si>
    <t>8-934-643</t>
  </si>
  <si>
    <t>Yaribeth ortega</t>
  </si>
  <si>
    <t>8-744-1156</t>
  </si>
  <si>
    <t xml:space="preserve">Eveline Rodriguez </t>
  </si>
  <si>
    <t>6-721-1669</t>
  </si>
  <si>
    <t>Yaricel Yaneth Jaen Acosta</t>
  </si>
  <si>
    <t>2-713-1329</t>
  </si>
  <si>
    <t>Nestor Leonel Escoto</t>
  </si>
  <si>
    <t>C03966104</t>
  </si>
  <si>
    <t xml:space="preserve">Eduardo Vasquez </t>
  </si>
  <si>
    <t>8-525-1626</t>
  </si>
  <si>
    <t>Marcos Antonio Reyes Herrera</t>
  </si>
  <si>
    <t>8-808-1886</t>
  </si>
  <si>
    <t>Bladimir Parra</t>
  </si>
  <si>
    <t xml:space="preserve">Romulo González </t>
  </si>
  <si>
    <t>2-124-362</t>
  </si>
  <si>
    <t xml:space="preserve">Argelida maria Alonzo Salazar </t>
  </si>
  <si>
    <t>3-7210-444</t>
  </si>
  <si>
    <t>Leodelsa Lilibella Smith Franklyn</t>
  </si>
  <si>
    <t>10-708-2001</t>
  </si>
  <si>
    <t xml:space="preserve">Eliot Hermenegildo Poveda Mejía </t>
  </si>
  <si>
    <t>8-709-111</t>
  </si>
  <si>
    <t>Carlos armando Perez</t>
  </si>
  <si>
    <t>7-113-124</t>
  </si>
  <si>
    <t xml:space="preserve">Mariana castillo </t>
  </si>
  <si>
    <t>7-115-878</t>
  </si>
  <si>
    <t xml:space="preserve"> DENCIL DE JESUS ESCOBAR SOTO</t>
  </si>
  <si>
    <t>2-721-1448</t>
  </si>
  <si>
    <t xml:space="preserve">Eliecer de Jesús guerrero </t>
  </si>
  <si>
    <t>BG388051</t>
  </si>
  <si>
    <t>Sumaya Sussette Moreno Delgado</t>
  </si>
  <si>
    <t>3-761-1024</t>
  </si>
  <si>
    <t>8-1051-1434</t>
  </si>
  <si>
    <t xml:space="preserve">Lourdes Irisbeth Guerra Tuñon </t>
  </si>
  <si>
    <t>8-444-926</t>
  </si>
  <si>
    <t>Nestor eloy Mirando Chávez</t>
  </si>
  <si>
    <t>1-745-1322</t>
  </si>
  <si>
    <t>ROSA ENEIDA RODRIGUEZ ROA DE JIM</t>
  </si>
  <si>
    <t>8-156-1797</t>
  </si>
  <si>
    <t>Elba Elena newell</t>
  </si>
  <si>
    <t>8-208-1447</t>
  </si>
  <si>
    <t>HIDALIDES MC ELFRESH</t>
  </si>
  <si>
    <t>8-818-1789</t>
  </si>
  <si>
    <t>LUIS ARCERSIO GODOY DIAZ</t>
  </si>
  <si>
    <t>8-1053-2337</t>
  </si>
  <si>
    <t>Dania castro</t>
  </si>
  <si>
    <t>7-85-2444</t>
  </si>
  <si>
    <t>Norma Mezua</t>
  </si>
  <si>
    <t>5-702-70</t>
  </si>
  <si>
    <t>ISMAEL DUMASA ORTEGA</t>
  </si>
  <si>
    <t>8-970-1581</t>
  </si>
  <si>
    <t>RODRIGO ALEXIS PAZ GAITAN</t>
  </si>
  <si>
    <t>8-514-3</t>
  </si>
  <si>
    <t>Yorlenis Massie Andrion Quijada</t>
  </si>
  <si>
    <t>8-920-2027</t>
  </si>
  <si>
    <t>ISMENIA LINETH VASQUEZ GUILLEN</t>
  </si>
  <si>
    <t>4-799-1194</t>
  </si>
  <si>
    <t xml:space="preserve">Yetzibel Martinez De </t>
  </si>
  <si>
    <t>8-829-2462</t>
  </si>
  <si>
    <t>ADRIAN ANTONIO MARTINEZ MUÑOZ</t>
  </si>
  <si>
    <t>8-956-2159</t>
  </si>
  <si>
    <t>Alcibíades cerceño</t>
  </si>
  <si>
    <t>8-1055-793</t>
  </si>
  <si>
    <t>Arceliana Garay Pineda</t>
  </si>
  <si>
    <t>12-704-224</t>
  </si>
  <si>
    <t xml:space="preserve"> Aylyn Jiménez</t>
  </si>
  <si>
    <t>BE094109</t>
  </si>
  <si>
    <t>Rosa Maria Garcia</t>
  </si>
  <si>
    <t>8-719-1220</t>
  </si>
  <si>
    <t>Ismael alexis Vergara murillo</t>
  </si>
  <si>
    <t>8-1050-2217</t>
  </si>
  <si>
    <t>LISANDRA MARIBEL GUARDADO SANCHEZ</t>
  </si>
  <si>
    <t>8-777-1373</t>
  </si>
  <si>
    <t xml:space="preserve">Jaffet Jaramillo </t>
  </si>
  <si>
    <t>8-989-1992</t>
  </si>
  <si>
    <t xml:space="preserve">Alex Ivan Peren Guerrero </t>
  </si>
  <si>
    <t>4-139-1689</t>
  </si>
  <si>
    <t xml:space="preserve">Enilda María Concepción Atencio </t>
  </si>
  <si>
    <t>4-103-693</t>
  </si>
  <si>
    <t>Jhandy Ayme Medina Bravo</t>
  </si>
  <si>
    <t>8-841-1839</t>
  </si>
  <si>
    <t>EDGAR MOISES ROMAIN ARROCHA</t>
  </si>
  <si>
    <t>8-963-1119</t>
  </si>
  <si>
    <t>Yesibell gisel campos young</t>
  </si>
  <si>
    <t>8-1062-2358</t>
  </si>
  <si>
    <t xml:space="preserve">Regina García </t>
  </si>
  <si>
    <t>12-703-19</t>
  </si>
  <si>
    <t>YARIELA YERISSA GUIRAUD BATISTA</t>
  </si>
  <si>
    <t>8-739-995</t>
  </si>
  <si>
    <t xml:space="preserve">Maria Santamaria </t>
  </si>
  <si>
    <t>1-762-598</t>
  </si>
  <si>
    <t xml:space="preserve">Ana gabriela Delgado </t>
  </si>
  <si>
    <t>2-732-1592</t>
  </si>
  <si>
    <t xml:space="preserve"> MAURICIO ALBERT ROJAS QUIROZ</t>
  </si>
  <si>
    <t>E-8-169466</t>
  </si>
  <si>
    <t>YAMILETH FLORES</t>
  </si>
  <si>
    <t>8-868-759</t>
  </si>
  <si>
    <t>Cora Eduviges Aguilar</t>
  </si>
  <si>
    <t>C03182844</t>
  </si>
  <si>
    <t xml:space="preserve">Rosa foster </t>
  </si>
  <si>
    <t>8-184-1522</t>
  </si>
  <si>
    <t>Jorge Enrique Jiménez Urriola</t>
  </si>
  <si>
    <t>8-494-97</t>
  </si>
  <si>
    <t xml:space="preserve">Isabel Eulalia Palacio Gamboa de Ordenez </t>
  </si>
  <si>
    <t>E-8-74342</t>
  </si>
  <si>
    <t xml:space="preserve">Elvira Castillo </t>
  </si>
  <si>
    <t>4-152-674</t>
  </si>
  <si>
    <t>ESMERALDA MARGO SANCHEZ RAMOS</t>
  </si>
  <si>
    <t>9-704-699</t>
  </si>
  <si>
    <t xml:space="preserve"> Felipe alcibiades Zamora lasso</t>
  </si>
  <si>
    <t>8-965-1086</t>
  </si>
  <si>
    <t>BUENAVENTURA GUERRA DE GRACIA</t>
  </si>
  <si>
    <t>4-123-2066</t>
  </si>
  <si>
    <t xml:space="preserve">Yamariel Quintero Serrano </t>
  </si>
  <si>
    <t>4-739-1680</t>
  </si>
  <si>
    <t xml:space="preserve">Luvianca Jelenny Labrador Benítez </t>
  </si>
  <si>
    <t>8-773-2054</t>
  </si>
  <si>
    <t>LINETH CORTEZ SANTOS</t>
  </si>
  <si>
    <t>12-704-916</t>
  </si>
  <si>
    <t>MARTINA GONZALEZ ARROCHA</t>
  </si>
  <si>
    <t>2-722-1424</t>
  </si>
  <si>
    <t>Judo Fabiana De León Falcon</t>
  </si>
  <si>
    <t>8-940-149</t>
  </si>
  <si>
    <t>ROBINSON RIBET RODRIGUEZ DIAZ</t>
  </si>
  <si>
    <t>6-81-609</t>
  </si>
  <si>
    <t>ERICK BRUCE</t>
  </si>
  <si>
    <t xml:space="preserve">8-814-663 </t>
  </si>
  <si>
    <t>Cristina Shannin Mendez Mancilla</t>
  </si>
  <si>
    <t>Fermin Eduardo Chong</t>
  </si>
  <si>
    <t>8-748-558</t>
  </si>
  <si>
    <t>DIANELYS YINETH MORENO AVILA</t>
  </si>
  <si>
    <t>6-716-2487</t>
  </si>
  <si>
    <t>Lurelys yanisel Sánchez Alee</t>
  </si>
  <si>
    <t>8-894-2244</t>
  </si>
  <si>
    <t>Juan Montes</t>
  </si>
  <si>
    <t xml:space="preserve"> Ruth soto</t>
  </si>
  <si>
    <t>8-795-1362</t>
  </si>
  <si>
    <t xml:space="preserve"> Sugey Gomez</t>
  </si>
  <si>
    <t>8-806-530</t>
  </si>
  <si>
    <t>CLARK STEVE MEDINA GRANADOS</t>
  </si>
  <si>
    <t>PE-12-562</t>
  </si>
  <si>
    <t>ELVIS ANDRES ALMENGOR TORRES</t>
  </si>
  <si>
    <t>4-160-531</t>
  </si>
  <si>
    <t>Pablo Torres osorio</t>
  </si>
  <si>
    <t>8-294-118</t>
  </si>
  <si>
    <t xml:space="preserve">Raúl Antonio West Linares </t>
  </si>
  <si>
    <t>8-1062-670</t>
  </si>
  <si>
    <t>GLORIA MARIA ALVEO HERNANDEZ</t>
  </si>
  <si>
    <t>3-722-2038</t>
  </si>
  <si>
    <t xml:space="preserve">RHAJIB RICARDO GONZÁLEZ RODRÍGUEZ </t>
  </si>
  <si>
    <t>8-824-2174</t>
  </si>
  <si>
    <t xml:space="preserve">Rosalina Sánchez </t>
  </si>
  <si>
    <t>9-737-2061</t>
  </si>
  <si>
    <t>Damiris Cruz</t>
  </si>
  <si>
    <t>C02185111</t>
  </si>
  <si>
    <t>Carola Castillero Castrellon</t>
  </si>
  <si>
    <t>5-701-1200</t>
  </si>
  <si>
    <t>Alberto Rivera</t>
  </si>
  <si>
    <t>8-720-2162</t>
  </si>
  <si>
    <t>Juan Enrique Torres Mojica</t>
  </si>
  <si>
    <t>8-493-683</t>
  </si>
  <si>
    <t xml:space="preserve">Katherine Judith Rodríguez Rodríguez </t>
  </si>
  <si>
    <t>8-937-1058</t>
  </si>
  <si>
    <t xml:space="preserve">Juan Carlos binns Peralta </t>
  </si>
  <si>
    <t>7-710-598</t>
  </si>
  <si>
    <t>CELIANO JAVIER DE LEON MORALES</t>
  </si>
  <si>
    <t>8-856-927</t>
  </si>
  <si>
    <t xml:space="preserve">Francisco hermenegildo Rodriguez Cruz </t>
  </si>
  <si>
    <t>8-415-149</t>
  </si>
  <si>
    <t>Abigayl Sthephany Carvajal Navarro</t>
  </si>
  <si>
    <t>8-1059-804</t>
  </si>
  <si>
    <t xml:space="preserve">Arturo Alexander aizpu garcia </t>
  </si>
  <si>
    <t>4-821-1036</t>
  </si>
  <si>
    <t>Oliver cortez</t>
  </si>
  <si>
    <t>8-974-445</t>
  </si>
  <si>
    <t>Karina rueta</t>
  </si>
  <si>
    <t>8-1051-693</t>
  </si>
  <si>
    <t xml:space="preserve">Guillermo Alvarado </t>
  </si>
  <si>
    <t>Jessica valeria Soto castro</t>
  </si>
  <si>
    <t>8-934-2364</t>
  </si>
  <si>
    <t>Yaminaira maria samaniego flores</t>
  </si>
  <si>
    <t>8-747-2473</t>
  </si>
  <si>
    <t>Johanan Azgad Cerrud Gallardo</t>
  </si>
  <si>
    <t>8-927-1843</t>
  </si>
  <si>
    <t>Orelis Cortez</t>
  </si>
  <si>
    <t>Francisco Abdiel Campos Sierra</t>
  </si>
  <si>
    <t>2-742-172</t>
  </si>
  <si>
    <t>Midelia Pérez Tela</t>
  </si>
  <si>
    <t>10-705-1349</t>
  </si>
  <si>
    <t>María Lastenia Ríos Pinto de Higuera</t>
  </si>
  <si>
    <t>8-721-2459</t>
  </si>
  <si>
    <t>Kimayra kira Diaz fuentes</t>
  </si>
  <si>
    <t>8-787-615</t>
  </si>
  <si>
    <t>Justo Cedeño</t>
  </si>
  <si>
    <t>4-95-293</t>
  </si>
  <si>
    <t>Luis Sandoval</t>
  </si>
  <si>
    <t>6-714-1387</t>
  </si>
  <si>
    <t>Virginia torrez salas de sanchez</t>
  </si>
  <si>
    <t>8-368-741</t>
  </si>
  <si>
    <t xml:space="preserve">Ilyath Antonio Zuñiga Hernandez </t>
  </si>
  <si>
    <t>8-1060-2095</t>
  </si>
  <si>
    <t xml:space="preserve">Marlenis Marlieth Serrano Sandoval </t>
  </si>
  <si>
    <t>9-746-1495</t>
  </si>
  <si>
    <t>Guillermita martinez garcia</t>
  </si>
  <si>
    <t>10-704-551</t>
  </si>
  <si>
    <t>MAXELINO JESUS CASTILLO PEREZ</t>
  </si>
  <si>
    <t>2-722-1502</t>
  </si>
  <si>
    <t>Austreverta Ramirez Gonzales</t>
  </si>
  <si>
    <t>9-97-1073</t>
  </si>
  <si>
    <t>MADELINE YANETH ESCUDERO CASTIL</t>
  </si>
  <si>
    <t>7-710-1963</t>
  </si>
  <si>
    <t xml:space="preserve"> Ibet Abrego</t>
  </si>
  <si>
    <t>3-717-1551</t>
  </si>
  <si>
    <t>Ricardo membache chamarra</t>
  </si>
  <si>
    <t>5-713-1315</t>
  </si>
  <si>
    <t>Adelaida Argelis de Gracia Toribio Gonzaez</t>
  </si>
  <si>
    <t>8-721-1148</t>
  </si>
  <si>
    <t xml:space="preserve">Julio cesar underwoo solis </t>
  </si>
  <si>
    <t>8-821-1437</t>
  </si>
  <si>
    <t>Concepción Acosta</t>
  </si>
  <si>
    <t>3-92-940</t>
  </si>
  <si>
    <t>Francisco Valentino Smith</t>
  </si>
  <si>
    <t>3-72-253</t>
  </si>
  <si>
    <t xml:space="preserve">Lorenzo Betancourt </t>
  </si>
  <si>
    <t>2-743-2190</t>
  </si>
  <si>
    <t>Andrea Escobar</t>
  </si>
  <si>
    <t>8-1038-1729</t>
  </si>
  <si>
    <t>Juan navas</t>
  </si>
  <si>
    <t>2-163-1211</t>
  </si>
  <si>
    <t>Yarisbet valdez</t>
  </si>
  <si>
    <t>3-733-1417</t>
  </si>
  <si>
    <t xml:space="preserve">Carlos Gutierrez </t>
  </si>
  <si>
    <t>8-969-1767</t>
  </si>
  <si>
    <t>Mavelyn palacio</t>
  </si>
  <si>
    <t>5-716-2130</t>
  </si>
  <si>
    <t>Kevin Damián Rivera simpson</t>
  </si>
  <si>
    <t>8-943-537</t>
  </si>
  <si>
    <t xml:space="preserve">Nasaret masckill Tenorio </t>
  </si>
  <si>
    <t>9-749-486</t>
  </si>
  <si>
    <t xml:space="preserve">Julieth Ortega </t>
  </si>
  <si>
    <t>8-927-546</t>
  </si>
  <si>
    <t>Angel lorenzo</t>
  </si>
  <si>
    <t>2-162-764</t>
  </si>
  <si>
    <t xml:space="preserve">Eduardo Abel Iturralde Duarte </t>
  </si>
  <si>
    <t>8-444-381</t>
  </si>
  <si>
    <t xml:space="preserve">Maryerlin Ballesteros </t>
  </si>
  <si>
    <t>2-731-577</t>
  </si>
  <si>
    <t>Mariela Atencio barria de Aparicio</t>
  </si>
  <si>
    <t>6-701-40</t>
  </si>
  <si>
    <t xml:space="preserve">Luis Ortega </t>
  </si>
  <si>
    <t>8-931-2056</t>
  </si>
  <si>
    <t>Ricardo Aransibia</t>
  </si>
  <si>
    <t>8-1058-7</t>
  </si>
  <si>
    <t xml:space="preserve">DIANETH URRIOLA </t>
  </si>
  <si>
    <t>8-924-2459</t>
  </si>
  <si>
    <t xml:space="preserve">Eliodora Martinez </t>
  </si>
  <si>
    <t>2-112-342</t>
  </si>
  <si>
    <t>Alan Yeison Castillo Ruiz</t>
  </si>
  <si>
    <t>8-912-1027</t>
  </si>
  <si>
    <t>Yenifer Michelle ruiz Duarte</t>
  </si>
  <si>
    <t xml:space="preserve"> Kelvin Chacon</t>
  </si>
  <si>
    <t>8-1000-926</t>
  </si>
  <si>
    <t xml:space="preserve">Irving Virgilio Perez Madrid </t>
  </si>
  <si>
    <t>8-870-2359</t>
  </si>
  <si>
    <t xml:space="preserve">William Solis Clement </t>
  </si>
  <si>
    <t>10-32-500</t>
  </si>
  <si>
    <t>MAGNOLIA CARMINA CHUEZ MORALES</t>
  </si>
  <si>
    <t>8-381-337</t>
  </si>
  <si>
    <t>ABEL ANTONIO ARJONA MELENDEZ</t>
  </si>
  <si>
    <t>8-711-1877</t>
  </si>
  <si>
    <t>Skarina moreno</t>
  </si>
  <si>
    <t>8-956-1975</t>
  </si>
  <si>
    <t>Elizabeth Rivera Montenegro</t>
  </si>
  <si>
    <t>4-248-489</t>
  </si>
  <si>
    <t>Ricauter Alberto CARRION POLO</t>
  </si>
  <si>
    <t>2-744-1865</t>
  </si>
  <si>
    <t>2-144-204</t>
  </si>
  <si>
    <t xml:space="preserve">Juaquin Dominguez Rodríguez </t>
  </si>
  <si>
    <t>E-8-241687</t>
  </si>
  <si>
    <t xml:space="preserve">Dilia del carmen  tejeira Álvaro </t>
  </si>
  <si>
    <t>4-248-227</t>
  </si>
  <si>
    <t>FREDDI ANTONIO LYNCH</t>
  </si>
  <si>
    <t>8-821-1473</t>
  </si>
  <si>
    <t>Eduardo Enrique Soto Montero</t>
  </si>
  <si>
    <t>8-929-530</t>
  </si>
  <si>
    <t>Eyda miranda</t>
  </si>
  <si>
    <t>8-943-223</t>
  </si>
  <si>
    <t>ELIESER DANIEL GONZALEZ RODRIGUEZ</t>
  </si>
  <si>
    <t>9-752-2484</t>
  </si>
  <si>
    <t>ALEXANDER BATISTA FLORES</t>
  </si>
  <si>
    <t>8-521-1954</t>
  </si>
  <si>
    <t>Yuzeth Aldines Gonzalez D Croz</t>
  </si>
  <si>
    <t>8-1063-1115</t>
  </si>
  <si>
    <t>Joseph anel Ortega andrade</t>
  </si>
  <si>
    <t>8-832-774</t>
  </si>
  <si>
    <t>Romana clarines saldaña</t>
  </si>
  <si>
    <t>9-707-2363</t>
  </si>
  <si>
    <t xml:space="preserve">Carlos Lagos </t>
  </si>
  <si>
    <t>C03923499</t>
  </si>
  <si>
    <t>Yahaira Edilma Mendoza Cabrera</t>
  </si>
  <si>
    <t>4-716-1817</t>
  </si>
  <si>
    <t>KEVIN ISMAEL CORNEJO</t>
  </si>
  <si>
    <t>8-1031-1601</t>
  </si>
  <si>
    <t>ROLANDO ALBERTO AMARANTO GOMEZ</t>
  </si>
  <si>
    <t>6-728-2482</t>
  </si>
  <si>
    <t xml:space="preserve"> FRANKLIN CAMAÑO RODRIGUEZ</t>
  </si>
  <si>
    <t>9-722-892</t>
  </si>
  <si>
    <t>cristian abdiel delgado chavez</t>
  </si>
  <si>
    <t>1-752-148</t>
  </si>
  <si>
    <t>Horacia solis</t>
  </si>
  <si>
    <t>9-139-25</t>
  </si>
  <si>
    <t>JOSÉ RIVAS</t>
  </si>
  <si>
    <t>5-706-2023</t>
  </si>
  <si>
    <t xml:space="preserve">Alberto garrido </t>
  </si>
  <si>
    <t>6-57-712</t>
  </si>
  <si>
    <t xml:space="preserve">Ceila Machado Castillo </t>
  </si>
  <si>
    <t>1-748-31</t>
  </si>
  <si>
    <t xml:space="preserve">Sofía Navarro </t>
  </si>
  <si>
    <t>AX939366</t>
  </si>
  <si>
    <t>Karen Vergara</t>
  </si>
  <si>
    <t>8-998-2253</t>
  </si>
  <si>
    <t>CESAR GONZALEZ</t>
  </si>
  <si>
    <t>9-61-437</t>
  </si>
  <si>
    <t>Cecibel rios</t>
  </si>
  <si>
    <t>8-303-7</t>
  </si>
  <si>
    <t>Alexandra Raquel Mora Quijano</t>
  </si>
  <si>
    <t>4-763-1902</t>
  </si>
  <si>
    <t>ESTEBAN GARY ROJAS</t>
  </si>
  <si>
    <t>3-42-581</t>
  </si>
  <si>
    <t>Enilda Yuribel Perrz Ruiz</t>
  </si>
  <si>
    <t>9-734-1467</t>
  </si>
  <si>
    <t>Carmen Vwga</t>
  </si>
  <si>
    <t>8-477-646</t>
  </si>
  <si>
    <t>HILDA CAMARGO</t>
  </si>
  <si>
    <t>9-705-1500</t>
  </si>
  <si>
    <t>LUISANA GISELLE CARRERA BERNAL</t>
  </si>
  <si>
    <t>4-835-875</t>
  </si>
  <si>
    <t>JORGE ENRIQUE BRAVO CORTES</t>
  </si>
  <si>
    <t xml:space="preserve">BE670221 </t>
  </si>
  <si>
    <t>Francisca Quintana Care</t>
  </si>
  <si>
    <t>E-8-77580</t>
  </si>
  <si>
    <t>Feliciano Viquez</t>
  </si>
  <si>
    <t>8-159-972</t>
  </si>
  <si>
    <t>4-159-792</t>
  </si>
  <si>
    <t>Katiuska Itzel James Ruiz</t>
  </si>
  <si>
    <t>8-926-2476</t>
  </si>
  <si>
    <t>Edilma Perez Delgado</t>
  </si>
  <si>
    <t>8-496-706</t>
  </si>
  <si>
    <t>Edward Francisco Guerra Adames</t>
  </si>
  <si>
    <t>8-1043-644</t>
  </si>
  <si>
    <t>Geovanina Rosario De maria Delgado</t>
  </si>
  <si>
    <t>8-177-719</t>
  </si>
  <si>
    <t>Kevin eviel zapata Gonzales</t>
  </si>
  <si>
    <t>4-813-842</t>
  </si>
  <si>
    <t xml:space="preserve">LEONARDO RAFAEL ARAUZ HERNÁNDEZ </t>
  </si>
  <si>
    <t>4-794-1956</t>
  </si>
  <si>
    <t>María Yamileth Concepción Gutierrez</t>
  </si>
  <si>
    <t>4-728-2057</t>
  </si>
  <si>
    <t>EMIDIO ROBINSON GARCIA</t>
  </si>
  <si>
    <t>10-708-2196</t>
  </si>
  <si>
    <t>María Aleida Cooper</t>
  </si>
  <si>
    <t>LISETH DEL CARMEN GUDIÑO MARTINEZ</t>
  </si>
  <si>
    <t>8-823-1150</t>
  </si>
  <si>
    <t>Svelana perez</t>
  </si>
  <si>
    <t>2-758-424</t>
  </si>
  <si>
    <t xml:space="preserve">Fernando villarreta Hernández </t>
  </si>
  <si>
    <t>Yamira Bennett</t>
  </si>
  <si>
    <t>8-408-924</t>
  </si>
  <si>
    <t>Maria dominguez</t>
  </si>
  <si>
    <t>8-194-963</t>
  </si>
  <si>
    <t>DAIYENIS RUBIDES</t>
  </si>
  <si>
    <t>8-1062-724</t>
  </si>
  <si>
    <t xml:space="preserve">ARIEL QUINTERO </t>
  </si>
  <si>
    <t>8-1010-2192</t>
  </si>
  <si>
    <t xml:space="preserve">JERISEL DANISHA POWERS BALLESTEROS </t>
  </si>
  <si>
    <t>8-908-1542</t>
  </si>
  <si>
    <t>Jorge polastre</t>
  </si>
  <si>
    <t>8-403-986</t>
  </si>
  <si>
    <t xml:space="preserve">Eduardo castillo </t>
  </si>
  <si>
    <t>8-945-935</t>
  </si>
  <si>
    <t>KIARA MARIA DE FREITAS HERNANDEZ</t>
  </si>
  <si>
    <t>8-870-1565</t>
  </si>
  <si>
    <t xml:space="preserve">Paola Jaén </t>
  </si>
  <si>
    <t>6-723-664</t>
  </si>
  <si>
    <t>Ulises Santiago Soto Chanis</t>
  </si>
  <si>
    <t>2-739-2067</t>
  </si>
  <si>
    <t xml:space="preserve"> SANTA JIMENEZ MENDOZA</t>
  </si>
  <si>
    <t>4-146-469</t>
  </si>
  <si>
    <t xml:space="preserve"> Lidya Judith Santamaria Jaen De</t>
  </si>
  <si>
    <t>7-83-256</t>
  </si>
  <si>
    <t xml:space="preserve">Marta Vasquez </t>
  </si>
  <si>
    <t>2-701-2258</t>
  </si>
  <si>
    <t>eybelis zapata Davila</t>
  </si>
  <si>
    <t>4-807-562</t>
  </si>
  <si>
    <t>ROSA MARIA MEDINA CAICEDO DE GALLARDO</t>
  </si>
  <si>
    <t>3-731-1713</t>
  </si>
  <si>
    <t>Luis Enrique Padmore Mark</t>
  </si>
  <si>
    <t>3-760-2498</t>
  </si>
  <si>
    <t>Elizabeth sanches</t>
  </si>
  <si>
    <t>8-357-9</t>
  </si>
  <si>
    <t>MARITZELL LETICIA FERNANDEZ PEREZ</t>
  </si>
  <si>
    <t>8-959-164</t>
  </si>
  <si>
    <t>Claudio Alleyne</t>
  </si>
  <si>
    <t>3-88-856</t>
  </si>
  <si>
    <t>Kadeen brown</t>
  </si>
  <si>
    <t>A4011922</t>
  </si>
  <si>
    <t>SAMUEL SANCHEZ</t>
  </si>
  <si>
    <t>2-745-2290</t>
  </si>
  <si>
    <t xml:space="preserve">EDWIN GONZÁLEZ </t>
  </si>
  <si>
    <t>8-826-1517</t>
  </si>
  <si>
    <t>KIARETH YOASQUEL SAMANIEGO</t>
  </si>
  <si>
    <t>8-870-918</t>
  </si>
  <si>
    <t>EDISON HERNANDEZ HERNANDEZ</t>
  </si>
  <si>
    <t>9-772-1090</t>
  </si>
  <si>
    <t xml:space="preserve"> Julio Salinas Aguilar</t>
  </si>
  <si>
    <t>C00822708</t>
  </si>
  <si>
    <t xml:space="preserve">Heridenia Esther Santos Cerrud </t>
  </si>
  <si>
    <t>9-737-1136</t>
  </si>
  <si>
    <t xml:space="preserve">Eridenia esther </t>
  </si>
  <si>
    <t>9-737-1126</t>
  </si>
  <si>
    <t>ELDA MAYTEE LEZCANO DE BUSTAMANT</t>
  </si>
  <si>
    <t>4-282-747</t>
  </si>
  <si>
    <t xml:space="preserve">Eligió meño Abrego </t>
  </si>
  <si>
    <t>4-793-1858</t>
  </si>
  <si>
    <t>Christofer  martez</t>
  </si>
  <si>
    <t>8-1056-287</t>
  </si>
  <si>
    <t xml:space="preserve">MARÍA RAMIREZ </t>
  </si>
  <si>
    <t>PN0175269</t>
  </si>
  <si>
    <t>Moisés Velasquez</t>
  </si>
  <si>
    <t>10-717-2274</t>
  </si>
  <si>
    <t>AFIK BARAK</t>
  </si>
  <si>
    <t>ERICK ORIEL MORALES ALVAREZ</t>
  </si>
  <si>
    <t>8-835-1073</t>
  </si>
  <si>
    <t>VANESSA CASTELLANO</t>
  </si>
  <si>
    <t>E-8-195616</t>
  </si>
  <si>
    <t xml:space="preserve"> KENDALL ALEXANDER FRANCO</t>
  </si>
  <si>
    <t>6-723-1956</t>
  </si>
  <si>
    <t xml:space="preserve">Brittany Nicole Rivas Quintana </t>
  </si>
  <si>
    <t>8-1046-1630</t>
  </si>
  <si>
    <t>LUIS ENRIQUE BERNAL BARAHONA</t>
  </si>
  <si>
    <t>8-992-78</t>
  </si>
  <si>
    <t>Luis Antonio castillo sanchez</t>
  </si>
  <si>
    <t>8-770-1621</t>
  </si>
  <si>
    <t>NELSON ANEL CORTEZ MIRANDA</t>
  </si>
  <si>
    <t>12-720-811</t>
  </si>
  <si>
    <t>Raul brayan Roberts Marshall</t>
  </si>
  <si>
    <t>8-967-86</t>
  </si>
  <si>
    <t>KATHERINE MICHELLE GONZALEZ</t>
  </si>
  <si>
    <t>8-969-1104</t>
  </si>
  <si>
    <t>Luis Carlos Pinto Tamayo</t>
  </si>
  <si>
    <t>8-961-1415</t>
  </si>
  <si>
    <t xml:space="preserve">Fernando Antonio Ruiz </t>
  </si>
  <si>
    <t>8-946-2476</t>
  </si>
  <si>
    <t>Iris  valverde</t>
  </si>
  <si>
    <t>8-367-430</t>
  </si>
  <si>
    <t>dorca artola</t>
  </si>
  <si>
    <t>1-766-188</t>
  </si>
  <si>
    <t>Roxana Villagra Tebora</t>
  </si>
  <si>
    <t>1-751-45</t>
  </si>
  <si>
    <t xml:space="preserve">Noemí Mabel Castañeda Rodríguez </t>
  </si>
  <si>
    <t>8-972-585</t>
  </si>
  <si>
    <t>Martha delia carrero batista</t>
  </si>
  <si>
    <t>C01467537</t>
  </si>
  <si>
    <t xml:space="preserve">Guadalupe bernal </t>
  </si>
  <si>
    <t>8-427-988</t>
  </si>
  <si>
    <t>LEYDIS GISELL SANCHEZ</t>
  </si>
  <si>
    <t>2-727-401</t>
  </si>
  <si>
    <t>EDWIN ABDUL VASQUEZ CAJAR</t>
  </si>
  <si>
    <t>8-1035-151</t>
  </si>
  <si>
    <t xml:space="preserve"> Francisco Mora Douglas</t>
  </si>
  <si>
    <t xml:space="preserve"> A6469558</t>
  </si>
  <si>
    <t>OLIVIA PACHECO ZARCO</t>
  </si>
  <si>
    <t>5-706-1162</t>
  </si>
  <si>
    <t xml:space="preserve">Cinthia garcia </t>
  </si>
  <si>
    <t>6-728-127</t>
  </si>
  <si>
    <t xml:space="preserve">Abimelec Gabriel Gonzalez Velasquez </t>
  </si>
  <si>
    <t>2-758-642</t>
  </si>
  <si>
    <t xml:space="preserve">Silvestra Ramos </t>
  </si>
  <si>
    <t>6-32-121</t>
  </si>
  <si>
    <t>Ricardo smith</t>
  </si>
  <si>
    <t>8-210-1765</t>
  </si>
  <si>
    <t>Isidra Rodriguez Martinez</t>
  </si>
  <si>
    <t>9-131-752</t>
  </si>
  <si>
    <t xml:space="preserve">Jose alberto guillen galano </t>
  </si>
  <si>
    <t>8-973-1451</t>
  </si>
  <si>
    <t xml:space="preserve">Nilitza wigdili Lopez Arias </t>
  </si>
  <si>
    <t>10-713-971</t>
  </si>
  <si>
    <t>Dionicio Lombardo Escobar</t>
  </si>
  <si>
    <t>9-142-953</t>
  </si>
  <si>
    <t>Digna Emerita Troetsch Gonzales</t>
  </si>
  <si>
    <t>4-712-1830</t>
  </si>
  <si>
    <t>Yardian Alberto Caballero Cantanedo</t>
  </si>
  <si>
    <t>4-745-258</t>
  </si>
  <si>
    <t>Emilio Arauz Acosta</t>
  </si>
  <si>
    <t>4-142-2736</t>
  </si>
  <si>
    <t xml:space="preserve">JUAN DE DIOS MENDOZA FUENTE </t>
  </si>
  <si>
    <t>4-775-1562</t>
  </si>
  <si>
    <t>Luis Alberto Aguirre</t>
  </si>
  <si>
    <t>3-719-678</t>
  </si>
  <si>
    <t xml:space="preserve">Maribel Muñoz </t>
  </si>
  <si>
    <t>8-371-393</t>
  </si>
  <si>
    <t>Armando Escobar</t>
  </si>
  <si>
    <t>8-809-1577</t>
  </si>
  <si>
    <t>OLGA PINDER RAMOS</t>
  </si>
  <si>
    <t>8-364-439</t>
  </si>
  <si>
    <t>Esteban madrid</t>
  </si>
  <si>
    <t>8-236-549</t>
  </si>
  <si>
    <t xml:space="preserve">Jennifer bello </t>
  </si>
  <si>
    <t>8-814-1479</t>
  </si>
  <si>
    <t>Luz mery Taborda antequera</t>
  </si>
  <si>
    <t>BG906519</t>
  </si>
  <si>
    <t>Eliecer armando Vasquez perez</t>
  </si>
  <si>
    <t>8-390-955</t>
  </si>
  <si>
    <t>AYALA SEMILE</t>
  </si>
  <si>
    <t>8-720-2107</t>
  </si>
  <si>
    <t>Avelina rodriguez</t>
  </si>
  <si>
    <t>1-758-2495</t>
  </si>
  <si>
    <t>Xavier Eloy Rodriguez Lewis</t>
  </si>
  <si>
    <t>8-1047-1011</t>
  </si>
  <si>
    <t>Arcelio Quintero</t>
  </si>
  <si>
    <t>6-24-860</t>
  </si>
  <si>
    <t>RAYNEL ERINEL FRIAS RAMOS</t>
  </si>
  <si>
    <t>6-714-277</t>
  </si>
  <si>
    <t>Mirna Jimenes</t>
  </si>
  <si>
    <t>4-806-2380</t>
  </si>
  <si>
    <t xml:space="preserve">Ana Batista </t>
  </si>
  <si>
    <t>4-782-491</t>
  </si>
  <si>
    <t xml:space="preserve"> Rosa Magdalena Quezada</t>
  </si>
  <si>
    <t>8-210-1636</t>
  </si>
  <si>
    <t xml:space="preserve">Jesús Crisanto  Tamayo Moran </t>
  </si>
  <si>
    <t>2-135-918</t>
  </si>
  <si>
    <t xml:space="preserve">Raul Mendoza Flores </t>
  </si>
  <si>
    <t>3-117-712</t>
  </si>
  <si>
    <t>Enrique Caballero Villareal</t>
  </si>
  <si>
    <t>4-723-2070</t>
  </si>
  <si>
    <t>Noemi Navas Gondola</t>
  </si>
  <si>
    <t>3-702-1832</t>
  </si>
  <si>
    <t xml:space="preserve">Yamileth Tenorio </t>
  </si>
  <si>
    <t>8-932-932</t>
  </si>
  <si>
    <t>Emiliano santo</t>
  </si>
  <si>
    <t>12-704-482</t>
  </si>
  <si>
    <t>Jose Avila</t>
  </si>
  <si>
    <t>6-727-80</t>
  </si>
  <si>
    <t>JULISSA RAQUEL RIVERA CORRO</t>
  </si>
  <si>
    <t>8-1046-1238</t>
  </si>
  <si>
    <t xml:space="preserve">Carlos Enrique Martinez </t>
  </si>
  <si>
    <t>2-706-944</t>
  </si>
  <si>
    <t xml:space="preserve"> SERAFIN DIMAS URRUTIA</t>
  </si>
  <si>
    <t>5-8-261</t>
  </si>
  <si>
    <t>Roberto oliveros</t>
  </si>
  <si>
    <t>8-738-549</t>
  </si>
  <si>
    <t>ROBERTO MARTINEZ ESCUDERO</t>
  </si>
  <si>
    <t>8-164-1389</t>
  </si>
  <si>
    <t>sofia urieta</t>
  </si>
  <si>
    <t>9-88-412</t>
  </si>
  <si>
    <t xml:space="preserve"> ALMA LILA RICORD ADAMES FONTAN</t>
  </si>
  <si>
    <t>8-291-602</t>
  </si>
  <si>
    <t xml:space="preserve">Michelle Rachel de luz díaz </t>
  </si>
  <si>
    <t>8-1038-1311</t>
  </si>
  <si>
    <t>CESAR AUGUSTO CASTILLO DIAZ</t>
  </si>
  <si>
    <t>8-983-3</t>
  </si>
  <si>
    <t>Yulieth Anay Bustos</t>
  </si>
  <si>
    <t>4-770-1889</t>
  </si>
  <si>
    <t>Gloria Saday Peralta Espino</t>
  </si>
  <si>
    <t>8-1043-2239</t>
  </si>
  <si>
    <t>Disleydis quintero</t>
  </si>
  <si>
    <t>8-1033-671</t>
  </si>
  <si>
    <t>Jairo Cabrera Mejia</t>
  </si>
  <si>
    <t>5-703-480</t>
  </si>
  <si>
    <t xml:space="preserve">Juliana concepción </t>
  </si>
  <si>
    <t>9-748-246</t>
  </si>
  <si>
    <t>Angeles barahona</t>
  </si>
  <si>
    <t>7-712-2265</t>
  </si>
  <si>
    <t>Stacy suseth Murillo de Leon</t>
  </si>
  <si>
    <t>8-994-968</t>
  </si>
  <si>
    <t>Roberto Linton</t>
  </si>
  <si>
    <t>8-257-865</t>
  </si>
  <si>
    <t>MARIO AUGUSTO ARJONA ARJONA</t>
  </si>
  <si>
    <t>6-41-2503</t>
  </si>
  <si>
    <t xml:space="preserve">Edith Montes </t>
  </si>
  <si>
    <t>9-742-14</t>
  </si>
  <si>
    <t>CARLOSENRIQUE DOMINGUEZVERGARA</t>
  </si>
  <si>
    <t>8-796-2451</t>
  </si>
  <si>
    <t>Nelis Pérez Jiménez</t>
  </si>
  <si>
    <t>8-969-831</t>
  </si>
  <si>
    <t>Tiempo de mora</t>
  </si>
  <si>
    <t>Fecha</t>
  </si>
  <si>
    <t xml:space="preserve">Agente </t>
  </si>
  <si>
    <t xml:space="preserve">Numero celular </t>
  </si>
  <si>
    <t>Cuenta</t>
  </si>
  <si>
    <t>Identificación (cedula)</t>
  </si>
  <si>
    <t xml:space="preserve">Escenario </t>
  </si>
  <si>
    <t xml:space="preserve">Motivo </t>
  </si>
  <si>
    <t>Fecha  promesa de pago</t>
  </si>
  <si>
    <t xml:space="preserve">Realiza el pago </t>
  </si>
  <si>
    <t>Fecha de Pago</t>
  </si>
  <si>
    <t>Monto pagado</t>
  </si>
  <si>
    <t>Tiempo de mora (días)</t>
  </si>
  <si>
    <t>Campaña</t>
  </si>
  <si>
    <t>Mes Pago</t>
  </si>
  <si>
    <t>Mes Promesa</t>
  </si>
  <si>
    <t>Dia Pago</t>
  </si>
  <si>
    <t>Masivo (D2D)</t>
  </si>
  <si>
    <t>Cliente al dia</t>
  </si>
  <si>
    <t>Call Center  Outbound</t>
  </si>
  <si>
    <t>Soho</t>
  </si>
  <si>
    <t>Cuenta cesada</t>
  </si>
  <si>
    <t>Lili Velez</t>
  </si>
  <si>
    <t>Punto de ventas</t>
  </si>
  <si>
    <t>Movil</t>
  </si>
  <si>
    <t>9-717-1244</t>
  </si>
  <si>
    <t>3-57-470</t>
  </si>
  <si>
    <t>K857396</t>
  </si>
  <si>
    <t>AX456004</t>
  </si>
  <si>
    <t>Soho -Callcenter</t>
  </si>
  <si>
    <t>Oeste</t>
  </si>
  <si>
    <t>8-961-1176</t>
  </si>
  <si>
    <t>8-897-1143</t>
  </si>
  <si>
    <t>8-81-554</t>
  </si>
  <si>
    <t>4-804-2086</t>
  </si>
  <si>
    <t>3-742-2011</t>
  </si>
  <si>
    <t>8-331-438</t>
  </si>
  <si>
    <t>8-957-2225</t>
  </si>
  <si>
    <t>La doña</t>
  </si>
  <si>
    <t>9-720-53</t>
  </si>
  <si>
    <t>C03879891</t>
  </si>
  <si>
    <t>8-700-788</t>
  </si>
  <si>
    <t>1-718-100</t>
  </si>
  <si>
    <t>2-759-1564</t>
  </si>
  <si>
    <t>10-701-1127</t>
  </si>
  <si>
    <t>3-730-769</t>
  </si>
  <si>
    <t>1-754-1559</t>
  </si>
  <si>
    <t>AW329866</t>
  </si>
  <si>
    <t>Connect</t>
  </si>
  <si>
    <t>Call Day</t>
  </si>
  <si>
    <t>Frecuencia</t>
  </si>
  <si>
    <t>Intentos</t>
  </si>
  <si>
    <t>Contar</t>
  </si>
  <si>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</si>
  <si>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</si>
  <si>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</si>
  <si>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</si>
  <si>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</si>
  <si>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</si>
  <si>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</si>
  <si>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</si>
  <si>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</si>
  <si>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</si>
  <si>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</si>
  <si>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</si>
  <si>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</si>
  <si>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</si>
  <si>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</si>
  <si>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</si>
  <si>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</si>
  <si>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</si>
  <si>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</si>
  <si>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</si>
  <si>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</si>
  <si>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</si>
  <si>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</si>
  <si>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</si>
  <si>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</si>
  <si>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</si>
  <si>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</si>
  <si>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</si>
  <si>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</si>
  <si>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</si>
  <si>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</si>
  <si>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</si>
  <si>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</si>
  <si>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</si>
  <si>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</si>
  <si>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</si>
  <si>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</si>
  <si>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</si>
  <si>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AB</t>
  </si>
  <si>
    <t>Outbound Auto Dial</t>
  </si>
  <si>
    <t>cristinamariameno@gmail.com</t>
  </si>
  <si>
    <t>Auto busy</t>
  </si>
  <si>
    <t>CALLBK</t>
  </si>
  <si>
    <t>DNC</t>
  </si>
  <si>
    <t>No volver a llamar</t>
  </si>
  <si>
    <t>soja1985sugel@gmail.com</t>
  </si>
  <si>
    <t>NURIA MARGOT ALBA CASTILLO</t>
  </si>
  <si>
    <t>Analia200@gmail.com</t>
  </si>
  <si>
    <t>Shaziaandrea01@gmail.com</t>
  </si>
  <si>
    <t>iturraldee053@gmail.com</t>
  </si>
  <si>
    <t>nilka5606@gmail.com</t>
  </si>
  <si>
    <t>Anaalonso2717@gmail.com</t>
  </si>
  <si>
    <t>Mendezmargarita1508@gmail.com</t>
  </si>
  <si>
    <t>Camilvivianeth3@gmail.Com</t>
  </si>
  <si>
    <t>ergalvez2029@gmail.com</t>
  </si>
  <si>
    <t>floresezequiel2@gmail.com</t>
  </si>
  <si>
    <t>Abimelth0770@gimel.com</t>
  </si>
  <si>
    <t>mariadelcarmensmith46@gmail.com</t>
  </si>
  <si>
    <t>DROP</t>
  </si>
  <si>
    <t>NA</t>
  </si>
  <si>
    <t>No Answer AutoDial</t>
  </si>
  <si>
    <t>C.rios0986@gmail.com</t>
  </si>
  <si>
    <t>dalyshellbaez1@gmail.com</t>
  </si>
  <si>
    <t>Eva santo</t>
  </si>
  <si>
    <t>maybislopez7@gmail.com</t>
  </si>
  <si>
    <t>Dayanara493@hotmail.com</t>
  </si>
  <si>
    <t>Kadeen@gmail.com</t>
  </si>
  <si>
    <t>2021santiagogomez@gmail.com</t>
  </si>
  <si>
    <t>Esilda Montero</t>
  </si>
  <si>
    <t>Castilloisaac527@gmail.com</t>
  </si>
  <si>
    <t>Lilibethtorres11@gmail.com</t>
  </si>
  <si>
    <t>bcaÃ±izales@mire.gob.pa</t>
  </si>
  <si>
    <t>Luiscarlosflores90@gmail.com</t>
  </si>
  <si>
    <t>abregopaola@gmail.com</t>
  </si>
  <si>
    <t>CHARLES EWARD BRUCE BOLIVAR</t>
  </si>
  <si>
    <t>edwingonzÃ¡lez.ac@gmal.com</t>
  </si>
  <si>
    <t>brihannaabigailrivas@gmail.com</t>
  </si>
  <si>
    <t>Maritza Mendoza mendoza</t>
  </si>
  <si>
    <t>Alexis Cruz</t>
  </si>
  <si>
    <t>noemibriceno636@gmail.com</t>
  </si>
  <si>
    <t>Humberto Crespo Gonzalez</t>
  </si>
  <si>
    <t>moralesfabian@gmail.com</t>
  </si>
  <si>
    <t>Esthercerrud21@gmail.com</t>
  </si>
  <si>
    <t>Yailinegutierrez1808@gmail.com</t>
  </si>
  <si>
    <t>alfibarre@gmail.com</t>
  </si>
  <si>
    <t>Ohh.zea31@gmail.com</t>
  </si>
  <si>
    <t>arjonaabel219@gmail.com</t>
  </si>
  <si>
    <t>Jjlbladinir41@gmail.com</t>
  </si>
  <si>
    <t xml:space="preserve">Gondola08thays@gmail.com </t>
  </si>
  <si>
    <t>dinonegociopty@gmail.com</t>
  </si>
  <si>
    <t>luisto1218@gmail.co</t>
  </si>
  <si>
    <t>Luismartinez21nov@gmail.com</t>
  </si>
  <si>
    <t>CÃ©dula</t>
  </si>
  <si>
    <t>Kataleyanavarrocarvajal@gmail.com</t>
  </si>
  <si>
    <t>Fransisco Morales</t>
  </si>
  <si>
    <t>doraltorres@gmail.com</t>
  </si>
  <si>
    <t>israel.s237@gmail.com</t>
  </si>
  <si>
    <t>Gondolalinda2@gmail.com</t>
  </si>
  <si>
    <t>Luz Mina solis diaz</t>
  </si>
  <si>
    <t>smariafernanda1928@gmail.com</t>
  </si>
  <si>
    <t>rodrigomontezuna97@icloud.com</t>
  </si>
  <si>
    <t>tita.2816@hotmail.com</t>
  </si>
  <si>
    <t>Valdesmichell17@gmail.com</t>
  </si>
  <si>
    <t>yadiramosquera3160@gmail.com</t>
  </si>
  <si>
    <t>delcarmen29.m@gmail.com</t>
  </si>
  <si>
    <t>CRISTIAN JOEL FERNANDEZ AVILA</t>
  </si>
  <si>
    <t>OLIVER JOSUE GONZALEZ LIZONDRO</t>
  </si>
  <si>
    <t>oscarvasquez@gmail.com</t>
  </si>
  <si>
    <t>Miguelyariela@gmail.com</t>
  </si>
  <si>
    <t>Celindacortes27septiembre@gmail.com</t>
  </si>
  <si>
    <t>juancarlos@gmail.com</t>
  </si>
  <si>
    <t>Yeremihchavez1@gmail.com</t>
  </si>
  <si>
    <t>rigobertomidi@gmail.com</t>
  </si>
  <si>
    <t>Winston Torres Espinoza</t>
  </si>
  <si>
    <t>miahisabella0880@gmail.com</t>
  </si>
  <si>
    <t>Shayrothpalacio@gmail.com</t>
  </si>
  <si>
    <t>Rt404506@gmail.com</t>
  </si>
  <si>
    <t>Marcelino Lopez Canto</t>
  </si>
  <si>
    <t>katherinpineda003@gmail.com</t>
  </si>
  <si>
    <t>EUGENIO YUNIER RUIZ MORAN</t>
  </si>
  <si>
    <t>Dayi30@gmail.c9m</t>
  </si>
  <si>
    <t>Alexander castillo</t>
  </si>
  <si>
    <t>barriosj2921@Gmail.com</t>
  </si>
  <si>
    <t>Yaneliz Ramirez</t>
  </si>
  <si>
    <t>enriquesavila73@gmail.com</t>
  </si>
  <si>
    <t>saturninapineda@gmail.com</t>
  </si>
  <si>
    <t>Miguel Vasquez</t>
  </si>
  <si>
    <t>Dia Promesa</t>
  </si>
  <si>
    <t>Etiquetas de fila</t>
  </si>
  <si>
    <t>Total general</t>
  </si>
  <si>
    <t>Dia</t>
  </si>
  <si>
    <t>Agentes</t>
  </si>
  <si>
    <t>Llamadas diarias</t>
  </si>
  <si>
    <t xml:space="preserve"> Monto de Promesa de Pago</t>
  </si>
  <si>
    <t>Cant</t>
  </si>
  <si>
    <t>Suma de Monto pagado</t>
  </si>
  <si>
    <t>Total</t>
  </si>
  <si>
    <t xml:space="preserve"> RPC</t>
  </si>
  <si>
    <t xml:space="preserve"> Connect</t>
  </si>
  <si>
    <t>(Todas)</t>
  </si>
  <si>
    <t>Recuperacion diaria</t>
  </si>
  <si>
    <t>Valores</t>
  </si>
  <si>
    <t>Cuenta de Promesa de Pago</t>
  </si>
  <si>
    <t>Cuenta de Monto pagado</t>
  </si>
  <si>
    <t xml:space="preserve"> Promesa de Pago</t>
  </si>
  <si>
    <t xml:space="preserve"> Monto Recuperado</t>
  </si>
  <si>
    <t>unicos</t>
  </si>
  <si>
    <t>Cuenta de Contacto1</t>
  </si>
  <si>
    <t>(Varios elementos)</t>
  </si>
  <si>
    <t>Porcentaje</t>
  </si>
  <si>
    <t>utiliuzada</t>
  </si>
  <si>
    <t xml:space="preserve">Base </t>
  </si>
  <si>
    <t>DATAPHONE | COBROS</t>
  </si>
  <si>
    <t>Status</t>
  </si>
  <si>
    <t>PERFORMANCE POR AGENTE</t>
  </si>
  <si>
    <t>AGENTE</t>
  </si>
  <si>
    <t>% RECUPERACION</t>
  </si>
  <si>
    <t>% PROMESA</t>
  </si>
  <si>
    <t>FUNNEL DE COBROS</t>
  </si>
  <si>
    <t>LLAMADAS DIARIAS</t>
  </si>
  <si>
    <t>PRODUCTIVIDAD OPERATIVA</t>
  </si>
  <si>
    <t>PROMESA VS PAGOS</t>
  </si>
  <si>
    <t>4-745-1073</t>
  </si>
  <si>
    <t>Cod</t>
  </si>
  <si>
    <t>Tipificaciones</t>
  </si>
  <si>
    <t>First Outcome</t>
  </si>
  <si>
    <t>List ID</t>
  </si>
  <si>
    <t>Base</t>
  </si>
  <si>
    <t>Mensaje a tercero </t>
  </si>
  <si>
    <t>Base Cobros Octubre</t>
  </si>
  <si>
    <t>No conoce el titular </t>
  </si>
  <si>
    <t>Cliente al dia </t>
  </si>
  <si>
    <t>Cuenta cesada </t>
  </si>
  <si>
    <t>Correo de voz </t>
  </si>
  <si>
    <t>Cliente ocupado </t>
  </si>
  <si>
    <t>Numero equivocado </t>
  </si>
  <si>
    <t>Volver a llamar </t>
  </si>
  <si>
    <t>Cliente con lenguaje inapropiado </t>
  </si>
  <si>
    <t>Incidente en herramienta </t>
  </si>
  <si>
    <t>Menor de edad </t>
  </si>
  <si>
    <t>Persona detenida</t>
  </si>
  <si>
    <t>Promesa de pago</t>
  </si>
  <si>
    <t>Dialer</t>
  </si>
  <si>
    <t>B</t>
  </si>
  <si>
    <t>Ocupado</t>
  </si>
  <si>
    <t>Agent no available</t>
  </si>
  <si>
    <t>ERI</t>
  </si>
  <si>
    <t>Agent Error</t>
  </si>
  <si>
    <t>PU</t>
  </si>
  <si>
    <t>Call Picked up</t>
  </si>
  <si>
    <t>INCALL</t>
  </si>
  <si>
    <t>Lead Being Called</t>
  </si>
  <si>
    <t>Call back</t>
  </si>
  <si>
    <t>PDROP</t>
  </si>
  <si>
    <t>Base Cobros Nov</t>
  </si>
  <si>
    <t>Base Cobros Dic</t>
  </si>
  <si>
    <t>1 MES PENDIENTE</t>
  </si>
  <si>
    <t>3 MESES PENDIENTES</t>
  </si>
  <si>
    <t>4 MESES PENDIENTES</t>
  </si>
  <si>
    <t>Cuenta de Tiempo de mora (días)</t>
  </si>
  <si>
    <t>PENDIENTES POR MES</t>
  </si>
  <si>
    <t>Cuenta de Mes Pago</t>
  </si>
  <si>
    <t>RECUPERADO</t>
  </si>
  <si>
    <t xml:space="preserve"> REGISTROS CARGADOS</t>
  </si>
  <si>
    <t>TOTAL</t>
  </si>
  <si>
    <t>DIVISION POR MES PENDIENTE</t>
  </si>
  <si>
    <t>% RPC</t>
  </si>
  <si>
    <t>% Contactos</t>
  </si>
  <si>
    <t>Cobros Abril Canal Fijo</t>
  </si>
  <si>
    <t>Delfina gonzalez Martinez</t>
  </si>
  <si>
    <t>Sebastian Garcia</t>
  </si>
  <si>
    <t>EDITH JOHANA ARROYO MORENO</t>
  </si>
  <si>
    <t>MELQUIADES PIMENTEL VALDEZ</t>
  </si>
  <si>
    <t>Carmen Quintero rodriguez</t>
  </si>
  <si>
    <t>Soliany herezo</t>
  </si>
  <si>
    <t>Marimar arauz ojo</t>
  </si>
  <si>
    <t>Favian Alberto Marin Gonzales</t>
  </si>
  <si>
    <t>JUANA MARIA AVILA</t>
  </si>
  <si>
    <t>Wilfredo Wittgreen</t>
  </si>
  <si>
    <t>Karina suyen de mera jojnson</t>
  </si>
  <si>
    <t>Manuel Pineda Gomez</t>
  </si>
  <si>
    <t>Enidio alvarado</t>
  </si>
  <si>
    <t>IRA FORSYTHE</t>
  </si>
  <si>
    <t>Karina Esther De la Cruz</t>
  </si>
  <si>
    <t>MANUEL ENRIQUE GUEVARA ARIZA</t>
  </si>
  <si>
    <t xml:space="preserve">Roy Rodriguez </t>
  </si>
  <si>
    <t>Rudesminda John Mendez</t>
  </si>
  <si>
    <t xml:space="preserve">Verania ayarza </t>
  </si>
  <si>
    <t>Gustavo Cordoba</t>
  </si>
  <si>
    <t>Rosibel Tercero Castillo</t>
  </si>
  <si>
    <t>Maria Rodriguez</t>
  </si>
  <si>
    <t>Candida Rodriguez</t>
  </si>
  <si>
    <t>Gerson Ney Lasso Balanta</t>
  </si>
  <si>
    <t>KAREN CAMACHO</t>
  </si>
  <si>
    <t>Rony garcia</t>
  </si>
  <si>
    <t>ALEX HAU CHEUNG</t>
  </si>
  <si>
    <t>Layla Rosalba Moreno</t>
  </si>
  <si>
    <t>Isabel miranda</t>
  </si>
  <si>
    <t>MARIO RODRIGUEZ</t>
  </si>
  <si>
    <t>KATHERINNE DELGADO</t>
  </si>
  <si>
    <t>Fudencio abrego palacio</t>
  </si>
  <si>
    <t>Didio Mendoza Ojo</t>
  </si>
  <si>
    <t>GUILLERMO ANTONIO ULLOA VITAL</t>
  </si>
  <si>
    <t>YADUREIMIS PUENTE</t>
  </si>
  <si>
    <t>JOSE MARIA GONZALEZ GUTIERREZ</t>
  </si>
  <si>
    <t>MARIA ISABEL INGA GOMEZ</t>
  </si>
  <si>
    <t>Anyela mairin de leon esturain</t>
  </si>
  <si>
    <t>Felix alexander vega chiari</t>
  </si>
  <si>
    <t>ANAYANSI ORTEGA</t>
  </si>
  <si>
    <t>Victor manuel lopez Velasquez</t>
  </si>
  <si>
    <t>MARIANO DIAZ MELENDEZ</t>
  </si>
  <si>
    <t>Miriam Diaz</t>
  </si>
  <si>
    <t>NAYELIS SARAY RODRIGUEZ GARCIA</t>
  </si>
  <si>
    <t>MOISES ALEJANDRO GIL MELA</t>
  </si>
  <si>
    <t>Yasilda solis</t>
  </si>
  <si>
    <t>Mayra edith Acosta quintero6</t>
  </si>
  <si>
    <t>Nayelin salazar hood</t>
  </si>
  <si>
    <t>YANETH AILYN SMITH HERNANDEZ</t>
  </si>
  <si>
    <t>Alejandro Galvan</t>
  </si>
  <si>
    <t>ERMENEGILDO ACOSTA MARTINEZ</t>
  </si>
  <si>
    <t>Azael santos</t>
  </si>
  <si>
    <t>JAFETH ELIAS ROSALES DELGADO</t>
  </si>
  <si>
    <t>Derex castillo Ortiz</t>
  </si>
  <si>
    <t>Kibler herrera</t>
  </si>
  <si>
    <t>YIVIANA YIVELIS ESQUINA PEREZ</t>
  </si>
  <si>
    <t>LUIS ALFREDO GALLARDO REID</t>
  </si>
  <si>
    <t>CESAR ANDRES SUAREZ RODRIGUEZ</t>
  </si>
  <si>
    <t>ALEIDA LINETH RODRIGUEZ DUART</t>
  </si>
  <si>
    <t>Marcos Antonio Howard catuy</t>
  </si>
  <si>
    <t xml:space="preserve">Juan Carlos Zamora Rodriguez </t>
  </si>
  <si>
    <t>DIONISIO VASQUEZ SANTANA</t>
  </si>
  <si>
    <t>Alexia Ramos</t>
  </si>
  <si>
    <t>MARCO TULIO ALBEAR SIVALA</t>
  </si>
  <si>
    <t>ALEJANDRO PEREZ GONZALEZ</t>
  </si>
  <si>
    <t>MELICIO JERRI ARIAS LOPEZ</t>
  </si>
  <si>
    <t>Itzel Cristina Miranda Quiel</t>
  </si>
  <si>
    <t>EVELYN ITZEL ROMERO BATISTA</t>
  </si>
  <si>
    <t xml:space="preserve">LUIS MARIA SANTAMARIA ARJONA </t>
  </si>
  <si>
    <t>Jaime Eliecer Castillo Carrera</t>
  </si>
  <si>
    <t>Fiomena Cardenas diaz</t>
  </si>
  <si>
    <t>Mario Hindis</t>
  </si>
  <si>
    <t>Isaac Javier Samaniego Serrano</t>
  </si>
  <si>
    <t>Karlos huertas</t>
  </si>
  <si>
    <t>Yael perez</t>
  </si>
  <si>
    <t>Mayanith Fidelcia Evans Perez</t>
  </si>
  <si>
    <t>Federico Barrios</t>
  </si>
  <si>
    <t>Mac Gloria Oliveros Camargo</t>
  </si>
  <si>
    <t>MIGUEL CABALLERO</t>
  </si>
  <si>
    <t xml:space="preserve">Javier eduardo salas galeano </t>
  </si>
  <si>
    <t>MANUEL BONILLA</t>
  </si>
  <si>
    <t>Jeiker Mendez</t>
  </si>
  <si>
    <t>Karla aguirre</t>
  </si>
  <si>
    <t>Luis Antonio Chanis Marmolejo</t>
  </si>
  <si>
    <t>Eloy Madrid Santamaria</t>
  </si>
  <si>
    <t>Osvaldo Boutet Miranda</t>
  </si>
  <si>
    <t>Mileydi corina Olmedo giron</t>
  </si>
  <si>
    <t>Leonor Jeannette Rivera Afat</t>
  </si>
  <si>
    <t>Virginia Rodriguez</t>
  </si>
  <si>
    <t>Akeyda Escobar</t>
  </si>
  <si>
    <t>MAITE ELOISA MARTES RUIZ</t>
  </si>
  <si>
    <t>Benarda Garcia</t>
  </si>
  <si>
    <t>Fausto Urbano Romero Troya</t>
  </si>
  <si>
    <t xml:space="preserve">CRISTOPHER WILSON ESQUIVEL </t>
  </si>
  <si>
    <t>SANDRA MILENA PELAEZ</t>
  </si>
  <si>
    <t>ERIBERTO ROMERO</t>
  </si>
  <si>
    <t>Yennifer aparicio</t>
  </si>
  <si>
    <t xml:space="preserve">Antonio Bracho </t>
  </si>
  <si>
    <t>Juan Alberto Valle Cubas</t>
  </si>
  <si>
    <t>Ydolis ortega</t>
  </si>
  <si>
    <t>Zaida agames</t>
  </si>
  <si>
    <t>MIGUEL ANGEL RUDAS</t>
  </si>
  <si>
    <t xml:space="preserve">Regino Arosemena Jimenez </t>
  </si>
  <si>
    <t>JAMES JAK NIEL HANSELL PADILLA</t>
  </si>
  <si>
    <t>Hector Barrios herrera</t>
  </si>
  <si>
    <t>Hilda Martinez</t>
  </si>
  <si>
    <t>Jose Antonio Villarreal Guerra</t>
  </si>
  <si>
    <t>Jonathan Rivera</t>
  </si>
  <si>
    <t>Nemesis tatiana viquez corella</t>
  </si>
  <si>
    <t xml:space="preserve">Digna Emerita Caicedo </t>
  </si>
  <si>
    <t>SOGDILI DEL BASTO MORALES</t>
  </si>
  <si>
    <t>Indira guerra</t>
  </si>
  <si>
    <t>Yostin Alejandro Reina</t>
  </si>
  <si>
    <t>ERASMO EUCLIDES BARRIOS GOMEZ</t>
  </si>
  <si>
    <t>Alexis villarreta Dominguez</t>
  </si>
  <si>
    <t>mileika aponte</t>
  </si>
  <si>
    <t>Jomar Diaz</t>
  </si>
  <si>
    <t>May lee Urrutia Valdespino</t>
  </si>
  <si>
    <t>RANGEL RUIZ ROBERTO</t>
  </si>
  <si>
    <t xml:space="preserve">Tony rivera </t>
  </si>
  <si>
    <t xml:space="preserve">Miriam Rivas </t>
  </si>
  <si>
    <t>Hilario Perez</t>
  </si>
  <si>
    <t>Erika Palacio</t>
  </si>
  <si>
    <t>Mirian perea</t>
  </si>
  <si>
    <t>Luis Alberto Dacos parra</t>
  </si>
  <si>
    <t>CESAR XAVIER CANO BONICHE</t>
  </si>
  <si>
    <t>Hugo Enrique Canto Castillo</t>
  </si>
  <si>
    <t>Marvanis Navas Magallon</t>
  </si>
  <si>
    <t>Abdul  amet perez panezco</t>
  </si>
  <si>
    <t>Tyron Villareal</t>
  </si>
  <si>
    <t>KANIESHA MC DONALD</t>
  </si>
  <si>
    <t>Delmira Gomez</t>
  </si>
  <si>
    <t xml:space="preserve">Gladys Pineda </t>
  </si>
  <si>
    <t>Airan Herrera</t>
  </si>
  <si>
    <t>Tomas sanchez</t>
  </si>
  <si>
    <t>beato gordillo</t>
  </si>
  <si>
    <t xml:space="preserve">Reyselina solis </t>
  </si>
  <si>
    <t xml:space="preserve">Karla Tenorio </t>
  </si>
  <si>
    <t>Milagros diaz</t>
  </si>
  <si>
    <t>REINA JIMENEZ</t>
  </si>
  <si>
    <t>Arcelio Alonzo Tamayo</t>
  </si>
  <si>
    <t>HEILBRON HERRERA JAIR</t>
  </si>
  <si>
    <t>Allan Ricardo Vega Garcia</t>
  </si>
  <si>
    <t xml:space="preserve">Jonathan mejia </t>
  </si>
  <si>
    <t>MIGUEL TOBA</t>
  </si>
  <si>
    <t>Arecelys Esther Ramos Chavez</t>
  </si>
  <si>
    <t>Emmy Roxana Degracia Pinto</t>
  </si>
  <si>
    <t>Yinibeth Iliany Castillo</t>
  </si>
  <si>
    <t>Ignacio herrera</t>
  </si>
  <si>
    <t>SEBASTIAN MANUEL VASQUEZ GOMEZ</t>
  </si>
  <si>
    <t>RIGGIE JAHIR CASTILLO SAEZ</t>
  </si>
  <si>
    <t xml:space="preserve">Azaly itzel Eldemire Gonzales </t>
  </si>
  <si>
    <t>CARLOS RODRIGUEZ</t>
  </si>
  <si>
    <t xml:space="preserve">Yolibeth Curundama </t>
  </si>
  <si>
    <t>Vielka abrego abrego</t>
  </si>
  <si>
    <t>Guillermina luis</t>
  </si>
  <si>
    <t>Yairenis sanchez</t>
  </si>
  <si>
    <t>Yosimar West</t>
  </si>
  <si>
    <t>Julia da silva</t>
  </si>
  <si>
    <t>VALENTINA ALBA SMITH</t>
  </si>
  <si>
    <t>Ana Lucia Casallas Gomez</t>
  </si>
  <si>
    <t>ALFREDIZ MICHELLE PEREZ LEON</t>
  </si>
  <si>
    <t>ANGELINA JOLY PEGUERO</t>
  </si>
  <si>
    <t>DIRLEY DIAZ</t>
  </si>
  <si>
    <t>David Arturo Melony gonzalez</t>
  </si>
  <si>
    <t>OVETT ALVAREZ MORALES</t>
  </si>
  <si>
    <t>MARIELA EDITH ESPINOSA ARROCHA</t>
  </si>
  <si>
    <t xml:space="preserve">Bauleriano perea </t>
  </si>
  <si>
    <t>Vielka abre</t>
  </si>
  <si>
    <t xml:space="preserve">Gabriela Adames </t>
  </si>
  <si>
    <t>Rosa Chico Jimenez</t>
  </si>
  <si>
    <t>Ismael yerald Ortiz jaen</t>
  </si>
  <si>
    <t>ZORAYA MAGALY ECHEVERRIA BOYD</t>
  </si>
  <si>
    <t>Eynar Rene Lezcano Caballero</t>
  </si>
  <si>
    <t>EDGAR LIONEL MC LEAN HOOKER</t>
  </si>
  <si>
    <t>NILKA KERIMA TORRES ROJAS</t>
  </si>
  <si>
    <t>Isa Tejada</t>
  </si>
  <si>
    <t>Rosiris primera luna</t>
  </si>
  <si>
    <t>Lucinelly Burgos Herrera</t>
  </si>
  <si>
    <t>Beatriz martinez</t>
  </si>
  <si>
    <t xml:space="preserve">Pablo morales </t>
  </si>
  <si>
    <t>Olmedo guerra</t>
  </si>
  <si>
    <t>Rosa torres</t>
  </si>
  <si>
    <t>LEONEL MONTEZUMA SALINA</t>
  </si>
  <si>
    <t>Edilma Dixon</t>
  </si>
  <si>
    <t>Lorenzo De La Cruz</t>
  </si>
  <si>
    <t>Zaira Tapia</t>
  </si>
  <si>
    <t>Suleimi Villamil</t>
  </si>
  <si>
    <t>LEONIDAS GUILLERMO Olivarren</t>
  </si>
  <si>
    <t>Juan Perez</t>
  </si>
  <si>
    <t>JOHANLU LUNDO</t>
  </si>
  <si>
    <t>Sandro atehortua</t>
  </si>
  <si>
    <t>Kener omar Plata cabas</t>
  </si>
  <si>
    <t>Ronmy Pomares</t>
  </si>
  <si>
    <t>ENRIQUETA SUMOSA CANTULE</t>
  </si>
  <si>
    <t xml:space="preserve">Edison Rene Gary Fula  </t>
  </si>
  <si>
    <t>Guido Bacorizo</t>
  </si>
  <si>
    <t>ISAAC ALBERTO TEJADA</t>
  </si>
  <si>
    <t>Alvin acosta</t>
  </si>
  <si>
    <t>PEDRO GUTIERREZ AVILA</t>
  </si>
  <si>
    <t>ELENA CAMPOS</t>
  </si>
  <si>
    <t>Gissell Warren</t>
  </si>
  <si>
    <t>Natividad Montezuma Montezuma</t>
  </si>
  <si>
    <t>Julia guerra pinto</t>
  </si>
  <si>
    <t>MIKE BORDA RUIZ</t>
  </si>
  <si>
    <t>CRISTOBAL PEREZ GARCIA</t>
  </si>
  <si>
    <t>Virginia villarreal</t>
  </si>
  <si>
    <t>Ruben Dario Guzman Rodriguez</t>
  </si>
  <si>
    <t>Mileyki yarubi mirillo ortega</t>
  </si>
  <si>
    <t>ZAYDA LISSETT RIVAS CARVAJAL</t>
  </si>
  <si>
    <t>3 MESES DE MORA</t>
  </si>
  <si>
    <t>2 MESES DE MORA</t>
  </si>
  <si>
    <t>CALL CENTER P2P</t>
  </si>
  <si>
    <t>RENOVACIONES</t>
  </si>
  <si>
    <t>preciadoiranelda@gmail.com</t>
  </si>
  <si>
    <t>danirudas42@gmail.com</t>
  </si>
  <si>
    <t>stacymrillo28@icloud.com</t>
  </si>
  <si>
    <t>Fabian022431@gmail.com</t>
  </si>
  <si>
    <t>marioarjona1956@gmail.com</t>
  </si>
  <si>
    <t>Edithmontes300@gmail.com</t>
  </si>
  <si>
    <t>Cdominguezvergara939@gmail.com</t>
  </si>
  <si>
    <t>nelisperez955@gmail.com</t>
  </si>
  <si>
    <t>diaslineth73@gmail.com</t>
  </si>
  <si>
    <t>06.alayna@gmail.com</t>
  </si>
  <si>
    <t>Disleydiquintero@gmail.com</t>
  </si>
  <si>
    <t>Marcelinolc09@gmail.com</t>
  </si>
  <si>
    <t>jairocabrera769@gmail.com</t>
  </si>
  <si>
    <t>pereztamin@gmail.com</t>
  </si>
  <si>
    <t>josmerodriguez36@gmail.com</t>
  </si>
  <si>
    <t>shreevesglaciela@gmail.com</t>
  </si>
  <si>
    <t>urietaraul1@gmail.com</t>
  </si>
  <si>
    <t>almalilaricord11@gmail.com</t>
  </si>
  <si>
    <t>michelldeluz103@gmail.com</t>
  </si>
  <si>
    <t xml:space="preserve">Ceaugusto2200@gmail.com </t>
  </si>
  <si>
    <t>Yulieth.bustos@icloud.com</t>
  </si>
  <si>
    <t>Maciasadelso@gmail.com</t>
  </si>
  <si>
    <t>frankpascual214@gmail.com</t>
  </si>
  <si>
    <t>Yamilethtenorio@gmail.com</t>
  </si>
  <si>
    <t>guabitos16@gamail.com</t>
  </si>
  <si>
    <t>esildavargas47@gmail.com</t>
  </si>
  <si>
    <t>anayansialmengor54@gmail.com</t>
  </si>
  <si>
    <t>Joseavila04@gmail.com</t>
  </si>
  <si>
    <t>jlsr90@gmail.com</t>
  </si>
  <si>
    <t>Martinezcarlosgm@gmail.com</t>
  </si>
  <si>
    <t>Dionismurillo1441@gmail.com</t>
  </si>
  <si>
    <t>editharroyo@gmail.com</t>
  </si>
  <si>
    <t>Shadow.josi13@gmail.com</t>
  </si>
  <si>
    <t>lyangarcia0503@gmail.com</t>
  </si>
  <si>
    <t>AvelinaR1@gmail.com</t>
  </si>
  <si>
    <t>charlesbruce@gmail.com</t>
  </si>
  <si>
    <t>Victorlucia1902@gmail.com</t>
  </si>
  <si>
    <t>elviramyvett64@gmail.com</t>
  </si>
  <si>
    <t>alealbert1970@gmail.com</t>
  </si>
  <si>
    <t>joserodriguezz2405@gmail.com</t>
  </si>
  <si>
    <t>mirna99@gmail.com</t>
  </si>
  <si>
    <t>skinnerivanys@gmail.com</t>
  </si>
  <si>
    <t>jesustamayo2662@gmail.com</t>
  </si>
  <si>
    <t>4321.raul@gmail.com</t>
  </si>
  <si>
    <t>Keyshell3208@gmail.com</t>
  </si>
  <si>
    <t>noeminavas1001@gmail.com</t>
  </si>
  <si>
    <t>MaribelmuÃ±oz@gmail.com</t>
  </si>
  <si>
    <t>Miguelitov0979@gmail.com</t>
  </si>
  <si>
    <t>doble366@gmail.com</t>
  </si>
  <si>
    <t>williams.guerra75@gmail.com</t>
  </si>
  <si>
    <t>zuri15@gmail.com</t>
  </si>
  <si>
    <t>carrionkeithlyn@gmail.com</t>
  </si>
  <si>
    <t>linacecilia0818@gmail.com</t>
  </si>
  <si>
    <t>yoselinbatista29@gmail.com</t>
  </si>
  <si>
    <t>jenniferbellom17@gmail.com</t>
  </si>
  <si>
    <t>Tabordaluzmery440@gmail.com</t>
  </si>
  <si>
    <t>Pt8374274@gmail.com</t>
  </si>
  <si>
    <t>ayalasemile@gmail.com</t>
  </si>
  <si>
    <t>Carreromartha31@gmail.com</t>
  </si>
  <si>
    <t>Guadalupebernal@gmail.com</t>
  </si>
  <si>
    <t>Reniliovaldes2@gmail.com</t>
  </si>
  <si>
    <t>Hanzelchen06@gmail.com</t>
  </si>
  <si>
    <t>ginzalezmisbeth@gmail.com</t>
  </si>
  <si>
    <t>Herazosolyanis@gmail.com</t>
  </si>
  <si>
    <t>lourdesdelcarmen@gmail.com</t>
  </si>
  <si>
    <t>Londra2641@gmail.com</t>
  </si>
  <si>
    <t>Kevinnunez@gmail.com</t>
  </si>
  <si>
    <t>gonzalez07@gmail.com</t>
  </si>
  <si>
    <t xml:space="preserve">moradouglass301@gmail.com </t>
  </si>
  <si>
    <t>eusebio972@gmail.com</t>
  </si>
  <si>
    <t>Oscariinsolis@gmail.com</t>
  </si>
  <si>
    <t>garciacristel424@gmail.com</t>
  </si>
  <si>
    <t>Ijfq056@gmail.com</t>
  </si>
  <si>
    <t>Francomeriza923@gmail.com</t>
  </si>
  <si>
    <t>Leydimelissa80@gmail.com</t>
  </si>
  <si>
    <t>Carlosigreis33@gmail.com</t>
  </si>
  <si>
    <t>Pma507real@gmal.com</t>
  </si>
  <si>
    <t>Lopezmilitza872@gmail.com</t>
  </si>
  <si>
    <t>yaselis0720@gmail.com</t>
  </si>
  <si>
    <t>digna.troetsch@gmail.com</t>
  </si>
  <si>
    <t>patriciamariamtm@gmail.com</t>
  </si>
  <si>
    <t>avilavictor00@gmail.com</t>
  </si>
  <si>
    <t>juanmendozabb@gmail.com</t>
  </si>
  <si>
    <t>nathaliewilson@gmail.com</t>
  </si>
  <si>
    <t>sandyyohana1331@gmail.com</t>
  </si>
  <si>
    <t>danielh2599@gmail.com</t>
  </si>
  <si>
    <t>alexander23@gmail.com</t>
  </si>
  <si>
    <t>Auravisuete9@gmail.com</t>
  </si>
  <si>
    <t>Meilyv1999@gmail.com</t>
  </si>
  <si>
    <t>favianmarin1997@gamil.com</t>
  </si>
  <si>
    <t>juanamariaagrazal@gmail.com</t>
  </si>
  <si>
    <t>wilfredowit5@gmail.com</t>
  </si>
  <si>
    <t>suzethhh17@gmail.com</t>
  </si>
  <si>
    <t>villagrayenifer18@gmail.com</t>
  </si>
  <si>
    <t>noemicastta2506@gmail.com</t>
  </si>
  <si>
    <t>Hilda_0486@hotmail.com</t>
  </si>
  <si>
    <t>Luisantoniocastillo@gmail.com</t>
  </si>
  <si>
    <t>Lupus1880@gmail.com</t>
  </si>
  <si>
    <t>allamjimenez27@gmail.com</t>
  </si>
  <si>
    <t>dfernando2908@gmail.com</t>
  </si>
  <si>
    <t>Michelle.gonz123@gmail.com</t>
  </si>
  <si>
    <t>lt0335095@gmail.com</t>
  </si>
  <si>
    <t>jaramilloashley058@gmail.com</t>
  </si>
  <si>
    <t>demerakarina1@gmail.com</t>
  </si>
  <si>
    <t>Mitzelapinilla69@gmail.com</t>
  </si>
  <si>
    <t>angel.mcepeda@gmail.com</t>
  </si>
  <si>
    <t>raperezmaria@gmail.com</t>
  </si>
  <si>
    <t>yaeliscarriasco@gmail.com</t>
  </si>
  <si>
    <t>enidiomorphy24@gmail.com</t>
  </si>
  <si>
    <t>Moisesvelasquez1000@gmail.com</t>
  </si>
  <si>
    <t>mg4531821@gmail.com</t>
  </si>
  <si>
    <t>elreydelasempanadaspty@gmail.com</t>
  </si>
  <si>
    <t>kendallfranco0402@gmail.com</t>
  </si>
  <si>
    <t>iraespada543@gmail.com</t>
  </si>
  <si>
    <t>Astrisgarcias14@gmail.com</t>
  </si>
  <si>
    <t>yasitorrero@gmail.com</t>
  </si>
  <si>
    <t>samaniegokiareth0@gmail.com</t>
  </si>
  <si>
    <t>Drakenayda@gmail.com</t>
  </si>
  <si>
    <t>esterhdesanchez02@gmail.com</t>
  </si>
  <si>
    <t>hernandezedison694@gmail.com</t>
  </si>
  <si>
    <t>apmanuelj0229@gmail.com</t>
  </si>
  <si>
    <t>juliosalinasaguilar5@gmail.com</t>
  </si>
  <si>
    <t>Lupejasmyna12@gmail.vom</t>
  </si>
  <si>
    <t>jhonageomr@gmail.com</t>
  </si>
  <si>
    <t>sanchezyuseth572@gmail.com</t>
  </si>
  <si>
    <t>arcopedio@gmail.com</t>
  </si>
  <si>
    <t>Mariadmngz83@gmail.com</t>
  </si>
  <si>
    <t>manuguevara@gmail.com</t>
  </si>
  <si>
    <t>daiyenisruides3@gmail.com</t>
  </si>
  <si>
    <t>arielquintero@gmail.com</t>
  </si>
  <si>
    <t>angiedelgado1088@gmail.com</t>
  </si>
  <si>
    <t>katesca@gmail.com</t>
  </si>
  <si>
    <t>Mariak91@gmail.com</t>
  </si>
  <si>
    <t>Royantonio192@gmail.com</t>
  </si>
  <si>
    <t>Lenijhon696@gmail.com</t>
  </si>
  <si>
    <t>Jaenpaola47@gmail.com</t>
  </si>
  <si>
    <t>soto-2506@outlook.com</t>
  </si>
  <si>
    <t>lidiajs11@gmail.com</t>
  </si>
  <si>
    <t>Mv7514425@gmail.com</t>
  </si>
  <si>
    <t>zapataeybelis@gmail.com</t>
  </si>
  <si>
    <t>ariasyosmairis6@gmail.com</t>
  </si>
  <si>
    <t>Luisitomark47@icloud.com</t>
  </si>
  <si>
    <t xml:space="preserve">cm234559@gmail.com </t>
  </si>
  <si>
    <t>elvisalabarca@gmail.com</t>
  </si>
  <si>
    <t>Dingna.villarreta18@gmail.com</t>
  </si>
  <si>
    <t>yamina14@gmail.com</t>
  </si>
  <si>
    <t>Vegacarmen11@gmail.com</t>
  </si>
  <si>
    <t>veraniaayarza@gmail.com</t>
  </si>
  <si>
    <t>camargohilda14@gamail.com</t>
  </si>
  <si>
    <t>yarborilinares5@gmail.com</t>
  </si>
  <si>
    <t>Sergiogantes0220@gmail.com</t>
  </si>
  <si>
    <t>Jorgeenrriquebravocortes@gmail.com</t>
  </si>
  <si>
    <t>solangel@gmail.com</t>
  </si>
  <si>
    <t>anthonyescudero@gmail.com</t>
  </si>
  <si>
    <t>antoniescudero@gmail.com</t>
  </si>
  <si>
    <t>Katiuskaw25@gmail.com</t>
  </si>
  <si>
    <t>edilmaperez306@gmail.com</t>
  </si>
  <si>
    <t>marycarmen0228@gmail.com</t>
  </si>
  <si>
    <t>rosibeltersero@gmail.com</t>
  </si>
  <si>
    <t>mr0263818@gmail.com</t>
  </si>
  <si>
    <t>rodriguezcarm926@gmail.com</t>
  </si>
  <si>
    <t>loposso28@gmail.com</t>
  </si>
  <si>
    <t>Cram140191@gmail.com</t>
  </si>
  <si>
    <t>evielzapata1820@gmail.com</t>
  </si>
  <si>
    <t>Leonardo.arauzh20@gmail.com</t>
  </si>
  <si>
    <t>serranokaroline868@gmail.com</t>
  </si>
  <si>
    <t>Emidiorobinson@gmail.com</t>
  </si>
  <si>
    <t>patricia5042056601@gmail.com</t>
  </si>
  <si>
    <t>Lassogerson35@gmail.com</t>
  </si>
  <si>
    <t>Barcenaseder58@gmail.com</t>
  </si>
  <si>
    <t>ronygarcia24@gmail.com</t>
  </si>
  <si>
    <t>sofiadenavarro@gmail.com</t>
  </si>
  <si>
    <t>kvergara0328@gmail.com</t>
  </si>
  <si>
    <t>Eutimiaguerra213@gmail.com</t>
  </si>
  <si>
    <t>crios3131@hotmail.com</t>
  </si>
  <si>
    <t>lilymoraquijano1705@gmail.com</t>
  </si>
  <si>
    <t>msantoscontrera@gmail.com</t>
  </si>
  <si>
    <t>mariadegary1959@gmail.com</t>
  </si>
  <si>
    <t>eperez@corromaduro.com</t>
  </si>
  <si>
    <t>joserivas6@gmail.com</t>
  </si>
  <si>
    <t>Lorellanag@gmail.com</t>
  </si>
  <si>
    <t>barriadixon@gmail.com</t>
  </si>
  <si>
    <t>Juanab99@gmail.com</t>
  </si>
  <si>
    <t>Alexhaucheung@gmail.com</t>
  </si>
  <si>
    <t>Hernandezyamileth0511@gmail.com</t>
  </si>
  <si>
    <t>ceilamachado1995@gmail.com</t>
  </si>
  <si>
    <t>josephortega479@gmail.com</t>
  </si>
  <si>
    <t>Roxanasaldana941@gmail.com</t>
  </si>
  <si>
    <t>yahairaedilma2030@gmail.com</t>
  </si>
  <si>
    <t>papioenrique235@gmail.com</t>
  </si>
  <si>
    <t>amarancitop@gmail.com</t>
  </si>
  <si>
    <t>Laylamoreno507@gmail.com</t>
  </si>
  <si>
    <t>Laurenstell92@gmail.com</t>
  </si>
  <si>
    <t>cd3385706@gmail.com</t>
  </si>
  <si>
    <t>miguelhidalgo29290@gmail.com</t>
  </si>
  <si>
    <t>villarrealabdiel219@gmail.com</t>
  </si>
  <si>
    <t>Isabelmiranda26@gmail.com</t>
  </si>
  <si>
    <t>danielgonzalezrodriguez@gmail.com</t>
  </si>
  <si>
    <t>Mario1986rodri@gmail.com</t>
  </si>
  <si>
    <t>Alexanderbatista2772@gmail.com</t>
  </si>
  <si>
    <t>Yuzeth0725@gmail.com</t>
  </si>
  <si>
    <t>Yusaravillareal929@gamil.com</t>
  </si>
  <si>
    <t>benja.abdiel0316@Gmail.com</t>
  </si>
  <si>
    <t>panamaparacristo@gmail.com</t>
  </si>
  <si>
    <t>carrionricauter@gmail.com</t>
  </si>
  <si>
    <t>quirozmarinelda@gmail.com</t>
  </si>
  <si>
    <t>Nsmndt@gmail.com</t>
  </si>
  <si>
    <t>diliat0972@gmail.com</t>
  </si>
  <si>
    <t>freddilynch407@gmail.com</t>
  </si>
  <si>
    <t>albertosoto2223@gmail.com</t>
  </si>
  <si>
    <t>Yahairahoyte2213@gmail.com</t>
  </si>
  <si>
    <t>Delgado86@gmail.com</t>
  </si>
  <si>
    <t>Ricardo200@gmail.com</t>
  </si>
  <si>
    <t>Vejeramoyilka@gmail.com</t>
  </si>
  <si>
    <t>durriola5@gmail.com</t>
  </si>
  <si>
    <t>josekeran@gmail.com</t>
  </si>
  <si>
    <t>ruizyenifer905@gmail.com</t>
  </si>
  <si>
    <t>mendeznba13@gmail.com</t>
  </si>
  <si>
    <t>Vergararosaalicia@gmail.com</t>
  </si>
  <si>
    <t>idilciaortega049@gmail.com</t>
  </si>
  <si>
    <t>Palaciomabelin346@gmail.com</t>
  </si>
  <si>
    <t>tenorio.06@outlook.com</t>
  </si>
  <si>
    <t>juliethdelrosario@gmail.com</t>
  </si>
  <si>
    <t>tribaldoszadkiel88@gmail.com</t>
  </si>
  <si>
    <t>maryerlingb@gmail.com</t>
  </si>
  <si>
    <t>Lupiita33343@gmail.com</t>
  </si>
  <si>
    <t>Lupiita33344@gmail.com</t>
  </si>
  <si>
    <t>Juannavas@gmail.com</t>
  </si>
  <si>
    <t>yarielispoveldes@gmail.com</t>
  </si>
  <si>
    <t>Antonioas13@gmail.com</t>
  </si>
  <si>
    <t>DidioMendoza00@gmail.com</t>
  </si>
  <si>
    <t>morenoexcelso071@gmail.com</t>
  </si>
  <si>
    <t>Matinezquiermira@gmail.com</t>
  </si>
  <si>
    <t>ricardohabran880@gmail.com</t>
  </si>
  <si>
    <t>maxeca18@gmail.com</t>
  </si>
  <si>
    <t>Siberianafks@gmail.com</t>
  </si>
  <si>
    <t>Ramirezauster@gmail.com</t>
  </si>
  <si>
    <t>Escudero96@gmail.com</t>
  </si>
  <si>
    <t>ibet-zuly@hotmail.com</t>
  </si>
  <si>
    <t>Titomacias1962@gmail.com</t>
  </si>
  <si>
    <t>Adelaida123@gmail.com</t>
  </si>
  <si>
    <t>norbiskiam@gmail.com</t>
  </si>
  <si>
    <t>guillermou346@gmail.com</t>
  </si>
  <si>
    <t>Email:anaestelaaguiosotis@gmail.com</t>
  </si>
  <si>
    <t>Concepcion109@gmail.com</t>
  </si>
  <si>
    <t>rodolfosmith25@gmail.com</t>
  </si>
  <si>
    <t>Kimayrad@gmqil.com</t>
  </si>
  <si>
    <t>Justocedeno@gmail.com</t>
  </si>
  <si>
    <t>luissandoval90@gmail.com</t>
  </si>
  <si>
    <t>Andiaizprua24@icloud.com</t>
  </si>
  <si>
    <t>zunigailiath4@gmail.com</t>
  </si>
  <si>
    <t>Argibelarevalo@gmail.com</t>
  </si>
  <si>
    <t>yearwoodgaspar2@gmail.com</t>
  </si>
  <si>
    <t>Marialastenia1430@gmail.com</t>
  </si>
  <si>
    <t>Crivera856@gmail.com</t>
  </si>
  <si>
    <t>katherinedelgado2662@gmail.com</t>
  </si>
  <si>
    <t>anyelamairim31@gmail.com</t>
  </si>
  <si>
    <t>oliverc3036@gmail.com</t>
  </si>
  <si>
    <t>Jonathan1505j@gmail.com</t>
  </si>
  <si>
    <t>Dianelsatamayo99@gmail.com</t>
  </si>
  <si>
    <t>Kin.elizabeth@gmail.com</t>
  </si>
  <si>
    <t>dutarymilisa5@gmail.com</t>
  </si>
  <si>
    <t>Colladomichelle84@gmail.com</t>
  </si>
  <si>
    <t>oreliscortez@gmail.com</t>
  </si>
  <si>
    <t>sara1981ester@gmail.com</t>
  </si>
  <si>
    <t>Naomi31ortega@gmail.com</t>
  </si>
  <si>
    <t>Reinavaleradiaz@gmail.com</t>
  </si>
  <si>
    <t>mideliaperez@gmail.com</t>
  </si>
  <si>
    <t>rosalinasanches2@gmail.com</t>
  </si>
  <si>
    <t>Gustavianop@gmail.com</t>
  </si>
  <si>
    <t>eduardoalonzo09@gmail.com</t>
  </si>
  <si>
    <t>Antoniorivera147414@gmail.com</t>
  </si>
  <si>
    <t>028678ar@gmail.com</t>
  </si>
  <si>
    <t>Katherine.8080@outlook.com</t>
  </si>
  <si>
    <t>Jenniferyassin17@gmail.com</t>
  </si>
  <si>
    <t>Celianojavierdeleon@gmail.com</t>
  </si>
  <si>
    <t>yadelreina742@gmail.com</t>
  </si>
  <si>
    <t>amarisabel05@gmail.com</t>
  </si>
  <si>
    <t>Alveogloria8@gmail.com</t>
  </si>
  <si>
    <t>RHAJIBRSAYED@HOTMAIL.COM</t>
  </si>
  <si>
    <t>narcia155@gmail.com</t>
  </si>
  <si>
    <t>Arhin507@gmail.com</t>
  </si>
  <si>
    <t>Franklin.abraham.43@gmail.com</t>
  </si>
  <si>
    <t>juanmontesgallardo007@gmail.com</t>
  </si>
  <si>
    <t>Vmanuellopez608@gmai.com</t>
  </si>
  <si>
    <t>sugeygomez87@gmail.com</t>
  </si>
  <si>
    <t>Clarkstivenmedina@gmail.com</t>
  </si>
  <si>
    <t>Piinedaezequiel23@gmail.com</t>
  </si>
  <si>
    <t>wyirely@gmail.com</t>
  </si>
  <si>
    <t>Martina02@gmail.com</t>
  </si>
  <si>
    <t>robinrodri73@gmail.com</t>
  </si>
  <si>
    <t>ebruce807@gmail.com</t>
  </si>
  <si>
    <t>marrocha@gmail.com</t>
  </si>
  <si>
    <t>kellijannell1118@hotmail.com</t>
  </si>
  <si>
    <t>eduarchong@gmail.com</t>
  </si>
  <si>
    <t>Rosa49@gmail.com</t>
  </si>
  <si>
    <t>joelquientero120@gmail.com</t>
  </si>
  <si>
    <t>Jimenez0211@gmail.com</t>
  </si>
  <si>
    <t>edierpalacios5@gmail.com</t>
  </si>
  <si>
    <t>Elviacastillo9@gmail.com</t>
  </si>
  <si>
    <t>esmeraldasanchez08007@gmail.com</t>
  </si>
  <si>
    <t>lassoalcibiades@gmail.com</t>
  </si>
  <si>
    <t>anaguapa486@gmail.com</t>
  </si>
  <si>
    <t>yamarielquintero@gmail.com</t>
  </si>
  <si>
    <t>patinoeliecer76@gmail.com</t>
  </si>
  <si>
    <t>pyaneth626@gmail.com</t>
  </si>
  <si>
    <t>Ortegammm7@gmail.com</t>
  </si>
  <si>
    <t>Marlenistorres0660@gmail.com</t>
  </si>
  <si>
    <t>contrerasmarylin@gmail.com</t>
  </si>
  <si>
    <t>danna17.santamaria2021@gmail.com</t>
  </si>
  <si>
    <t>delacruzcayra89@gmail.com</t>
  </si>
  <si>
    <t>Chinamilagro@gmail.com</t>
  </si>
  <si>
    <t>rojasnikolas07@gmail.com</t>
  </si>
  <si>
    <t>fyamileth333@gmail.com</t>
  </si>
  <si>
    <t>coraeduviges@gmail.com</t>
  </si>
  <si>
    <t>Markland632@gmail.com</t>
  </si>
  <si>
    <t>morenoalexmor74@gmail.com</t>
  </si>
  <si>
    <t>heilinvasquez1017@gmail.com</t>
  </si>
  <si>
    <t>Yureth.sierra@icloud.com</t>
  </si>
  <si>
    <t>eydrianmartinez2@gmail.com</t>
  </si>
  <si>
    <t>renesantosgaray@gmail.com</t>
  </si>
  <si>
    <t>Eugeniademurillo507@gmail.com</t>
  </si>
  <si>
    <t>Mirianjanethdiaz70@gmail.com</t>
  </si>
  <si>
    <t>Anghye23@gmail.com</t>
  </si>
  <si>
    <t>IVERGARA@GMAIL.COM</t>
  </si>
  <si>
    <t>lisandraguardad08@gmail.com</t>
  </si>
  <si>
    <t>dellisarauz23@gmail.com</t>
  </si>
  <si>
    <t>enildaconcepcion1@gmail.com</t>
  </si>
  <si>
    <t>Jhairydenis@gmail.com</t>
  </si>
  <si>
    <t>moisesromain4@gmail.com</t>
  </si>
  <si>
    <t>Sonia20@gmail.com</t>
  </si>
  <si>
    <t>alexanderaperez2223@gmail.com</t>
  </si>
  <si>
    <t>Javierabrahaha70@gmail.com</t>
  </si>
  <si>
    <t>ABREGOLUISALBERTO@GMAIL.COM</t>
  </si>
  <si>
    <t>Daniacastroperez5@gmail.com</t>
  </si>
  <si>
    <t>Calyogonzalez1@Gmail.com</t>
  </si>
  <si>
    <t>Norma0725@gmail.com</t>
  </si>
  <si>
    <t>IDUMASA@GMAIL.CON</t>
  </si>
  <si>
    <t>Rodrigopg11@gmail.com</t>
  </si>
  <si>
    <t>Nestorelias@gmail.com</t>
  </si>
  <si>
    <t>rosaeneidarodriguez@gmail.com</t>
  </si>
  <si>
    <t>soemarisele@gmail.com</t>
  </si>
  <si>
    <t>Yasnildasolis@gmail.com</t>
  </si>
  <si>
    <t>arlethmejia3131@gmail.com</t>
  </si>
  <si>
    <t>Nicolearielys6@gmail.com</t>
  </si>
  <si>
    <t>angelvaldes01@gmail.com</t>
  </si>
  <si>
    <t>elialonzos16@gmail.com</t>
  </si>
  <si>
    <t>lilibella507@gmail.com</t>
  </si>
  <si>
    <t>puppiesgallery@gmail.com</t>
  </si>
  <si>
    <t>kelvinperez020@gmail.com</t>
  </si>
  <si>
    <t>Eliecerantonio6524738@gmail.com</t>
  </si>
  <si>
    <t>nikolepacheco72@gmail.com</t>
  </si>
  <si>
    <t>jusamaba.2332@gmail.com</t>
  </si>
  <si>
    <t>lourdesguerra80@gmail.com</t>
  </si>
  <si>
    <t>maryori@gmail.com</t>
  </si>
  <si>
    <t>evelin98@gmail.com</t>
  </si>
  <si>
    <t>villegaarielys@gmail.com</t>
  </si>
  <si>
    <t>nsoto@gmail.com</t>
  </si>
  <si>
    <t>marindario388@gmail.com</t>
  </si>
  <si>
    <t>jamesabrego27@gmail.com</t>
  </si>
  <si>
    <t>katieskaperez452@gmail.com</t>
  </si>
  <si>
    <t>Juanshira@yahoot.com</t>
  </si>
  <si>
    <t>fren07197550@gmail.com</t>
  </si>
  <si>
    <t>Noris1392@gmail.com</t>
  </si>
  <si>
    <t>dani.xhv2311@gmail.com</t>
  </si>
  <si>
    <t>yaniselmacias626@gmail.com</t>
  </si>
  <si>
    <t>Oscarpoveda27@gmail.com</t>
  </si>
  <si>
    <t>Vivirorog@gmail.com</t>
  </si>
  <si>
    <t>sandrafalconet@gmail.com</t>
  </si>
  <si>
    <t>mvictorlopez8@gmail.com</t>
  </si>
  <si>
    <t>a.ymoralesm.18@gmail.com</t>
  </si>
  <si>
    <t>Josuejosueperez2@gmail.com</t>
  </si>
  <si>
    <t>galvanalejandro007@gmail.com</t>
  </si>
  <si>
    <t>27hannadaniela@gmail.com</t>
  </si>
  <si>
    <t>parrabladimir340@gmail.com</t>
  </si>
  <si>
    <t>Matildep5923@gmail.com</t>
  </si>
  <si>
    <t>ermeacosta80@gmail.com</t>
  </si>
  <si>
    <t>Riosmily322@Gmail.com</t>
  </si>
  <si>
    <t>yeseniae.3030@gmail.com</t>
  </si>
  <si>
    <t>ewhite@data-phone.net</t>
  </si>
  <si>
    <t>Davidg35@gmail.com</t>
  </si>
  <si>
    <t>arcialisandro574@gmail.com</t>
  </si>
  <si>
    <t>park_eymie@live.com</t>
  </si>
  <si>
    <t>Sthefanieaviles54@gmail.com</t>
  </si>
  <si>
    <t>nenam6076@gmail.com</t>
  </si>
  <si>
    <t>bneleysha@gmail.com</t>
  </si>
  <si>
    <t>37082067juan@gmail.com</t>
  </si>
  <si>
    <t xml:space="preserve">Adangonzales@gmail.com </t>
  </si>
  <si>
    <t>Guilles77@hotmail.com</t>
  </si>
  <si>
    <t>Alfredogordon@gmail.com</t>
  </si>
  <si>
    <t>Yolandavaldespino11@gmail.com</t>
  </si>
  <si>
    <t>Carolinaloo2626@gmail.com</t>
  </si>
  <si>
    <t>giselacuesta34@gmail.com</t>
  </si>
  <si>
    <t>Essau20@hotmail.com</t>
  </si>
  <si>
    <t>morealdahir21@gmail.com</t>
  </si>
  <si>
    <t xml:space="preserve">emartinez@gmail.com </t>
  </si>
  <si>
    <t>moises_98_01@hotmail.com</t>
  </si>
  <si>
    <t>nathyf13000@gmail.com</t>
  </si>
  <si>
    <t>ka.coba19@gmail.com</t>
  </si>
  <si>
    <t>Arlenmorales2986@gmail.com</t>
  </si>
  <si>
    <t>Monse22@gmail.com</t>
  </si>
  <si>
    <t>Yudielsantos7@gmail.com</t>
  </si>
  <si>
    <t>Izharbabilonia853@gmail.com</t>
  </si>
  <si>
    <t>Luisplicett0220@gmail.com</t>
  </si>
  <si>
    <t>lopeznorbis7@gmail.com</t>
  </si>
  <si>
    <t>quinteroangelica69@gmail.com</t>
  </si>
  <si>
    <t>Bocakarelis4114@gmail.com</t>
  </si>
  <si>
    <t>Fannytapia628@gmail.com</t>
  </si>
  <si>
    <t>Kelvyfrancisco20@gmail.com</t>
  </si>
  <si>
    <t>Arismosquera654@outlook.com</t>
  </si>
  <si>
    <t>sen048578@gmail.com</t>
  </si>
  <si>
    <t>Ortisjesus002244@gmail.com</t>
  </si>
  <si>
    <t>dereckjoharicastillo@gmail.com</t>
  </si>
  <si>
    <t>Angel07@gmail.com</t>
  </si>
  <si>
    <t>Tania81@gmail.com</t>
  </si>
  <si>
    <t>Omar99@gmail.com</t>
  </si>
  <si>
    <t>000fdiaz@gmail.com</t>
  </si>
  <si>
    <t>Benitezandrelina72@gmail.com</t>
  </si>
  <si>
    <t>Bcj7822panama@gmail.com</t>
  </si>
  <si>
    <t>joe0197smith@gmail.com</t>
  </si>
  <si>
    <t>Esquinayiviani@gmail.com</t>
  </si>
  <si>
    <t>Javier009@gmail.com</t>
  </si>
  <si>
    <t>christopher27marceline@gmail.com</t>
  </si>
  <si>
    <t>rosibelosiris1993@gmail.com</t>
  </si>
  <si>
    <t>Samudioixa@gmail.com</t>
  </si>
  <si>
    <t>carpinterojavier92@gmail.com</t>
  </si>
  <si>
    <t>gabrielareyes04@gmail.com</t>
  </si>
  <si>
    <t>danielmosquera@gmail.com</t>
  </si>
  <si>
    <t>Cleinparedes@gmail.com</t>
  </si>
  <si>
    <t>elsybatista742@gmail.com</t>
  </si>
  <si>
    <t>nedelcaescartin4@gmail.com</t>
  </si>
  <si>
    <t>Jcami7520@gmail.com</t>
  </si>
  <si>
    <t>Gibsonkarla01@gmail.com</t>
  </si>
  <si>
    <t>Isabellareyes2809@gmail.com</t>
  </si>
  <si>
    <t>orielauintefo@gmail.com</t>
  </si>
  <si>
    <t>Juandediosrodriguez0770@gmail.com</t>
  </si>
  <si>
    <t>abregoroxana95@gmail.com</t>
  </si>
  <si>
    <t>ya.villarreal.10@gmail.com</t>
  </si>
  <si>
    <t>Luisvasquez@gmsil.com</t>
  </si>
  <si>
    <t>Carlossaul1771@gmail.com</t>
  </si>
  <si>
    <t>Ehanymosquera71@gmail.com</t>
  </si>
  <si>
    <t>Estrella19michu@gmail.com</t>
  </si>
  <si>
    <t>Yanelafuentes542@gmail.com</t>
  </si>
  <si>
    <t>miguelagm172011@gmail.com</t>
  </si>
  <si>
    <t>daisym_19@hotmail.com</t>
  </si>
  <si>
    <t>dilsonarosemena6@gmail.com</t>
  </si>
  <si>
    <t>Og66602@gmail.com</t>
  </si>
  <si>
    <t>abregojeans78@gmail.com</t>
  </si>
  <si>
    <t>Jorgebeby0220@gmail.com</t>
  </si>
  <si>
    <t>Johany42429@gmail.com</t>
  </si>
  <si>
    <t>Jhonroa2524@gmail.com</t>
  </si>
  <si>
    <t>Cleochaco88@gmail.com</t>
  </si>
  <si>
    <t>fernandoalvarezpanama@gmail.com</t>
  </si>
  <si>
    <t>ruizmichelleraisa@gmail.com</t>
  </si>
  <si>
    <t>malvinmendoza745@gmail.com</t>
  </si>
  <si>
    <t>Villarrealyanisett@gmail.com</t>
  </si>
  <si>
    <t>Esfiel416@gmail.com</t>
  </si>
  <si>
    <t>Viviandolores1976@gmail.com</t>
  </si>
  <si>
    <t>Contabilidad.angconstrucciones@gmail.com</t>
  </si>
  <si>
    <t>Leslyecordoba98@gmaicom.com</t>
  </si>
  <si>
    <t>Joelesxano@gmail.com</t>
  </si>
  <si>
    <t>abdulay_ferith@icloud.com</t>
  </si>
  <si>
    <t>Liseth04munoz7@gmail.com</t>
  </si>
  <si>
    <t>Santosidequel1224@gmail.com</t>
  </si>
  <si>
    <t>Justo30@gmail.com</t>
  </si>
  <si>
    <t>carlitoruletero@gmail.com</t>
  </si>
  <si>
    <t>Iony.record@gmail.com</t>
  </si>
  <si>
    <t>bbarria189@gmail.com</t>
  </si>
  <si>
    <t>Yaducas@gmail.com</t>
  </si>
  <si>
    <t>lahijasabor@hotmail.com</t>
  </si>
  <si>
    <t>Montezumaeuclides468@gmail.com</t>
  </si>
  <si>
    <t>Jeissyyearwood@gmail.com</t>
  </si>
  <si>
    <t>pitergm31@gmail.com</t>
  </si>
  <si>
    <t>jesusabreu0235@gmail.com</t>
  </si>
  <si>
    <t>genessissaldana@gmail.com</t>
  </si>
  <si>
    <t>friopino@gmail.com</t>
  </si>
  <si>
    <t>Tobiicastle@gmail.com</t>
  </si>
  <si>
    <t>mariamarylingomez@gmail.com</t>
  </si>
  <si>
    <t>SabinoGonzales55@gmail.com</t>
  </si>
  <si>
    <t>equinterop38@gmail.com</t>
  </si>
  <si>
    <t>andrearroyave.1989@gmail.com</t>
  </si>
  <si>
    <t>Kaisuzeth@gmail.com</t>
  </si>
  <si>
    <t>danygracias0805@gmail.com</t>
  </si>
  <si>
    <t>alfreditos.507@gmail.com</t>
  </si>
  <si>
    <t>Lamernesto120@gmail.com</t>
  </si>
  <si>
    <t xml:space="preserve">mibett0227@gmaim.com </t>
  </si>
  <si>
    <t>magalyquintana@gmail.com</t>
  </si>
  <si>
    <t>Pliniomcnulty@gmail.com</t>
  </si>
  <si>
    <t>Federicosorio@gmail.com</t>
  </si>
  <si>
    <t>mg8466175@gmail.com</t>
  </si>
  <si>
    <t>Rachelpadilla221102@gmail.com</t>
  </si>
  <si>
    <t>Denisorlanda17@gmail.com</t>
  </si>
  <si>
    <t>Cp645128@gmail.com</t>
  </si>
  <si>
    <t>yaribethb24@gmail.com</t>
  </si>
  <si>
    <t>yjgonza31@gmail.com</t>
  </si>
  <si>
    <t>java1880@gmail.com</t>
  </si>
  <si>
    <t>Etzelariarias30@Gmail.com</t>
  </si>
  <si>
    <t>Andreog519@gmail.com</t>
  </si>
  <si>
    <t>jnunez2528c@gmail.com</t>
  </si>
  <si>
    <t>katyquintero62@gmail.com</t>
  </si>
  <si>
    <t>gardielispaola07@icloud.com</t>
  </si>
  <si>
    <t>Helilopez@gmail.com</t>
  </si>
  <si>
    <t>ratchelnavarro@gmail.com</t>
  </si>
  <si>
    <t>hernandezrutt4@gmail.com</t>
  </si>
  <si>
    <t>Katherine0880lede@gmail.com</t>
  </si>
  <si>
    <t>Yoafer526@gmail.com</t>
  </si>
  <si>
    <t>jaimesnchez214@gmail.com</t>
  </si>
  <si>
    <t>Silviaten0237@gmail.com</t>
  </si>
  <si>
    <t>maylinavril@gmail.com</t>
  </si>
  <si>
    <t>carlosquinteroluis17@gmail.com</t>
  </si>
  <si>
    <t>Rachel.carrillo291719@gmail.com</t>
  </si>
  <si>
    <t>ranjeliagonzalez2@Gmail.com</t>
  </si>
  <si>
    <t>aleidalineth95@hotmail.com</t>
  </si>
  <si>
    <t>oatencii@gmail.com</t>
  </si>
  <si>
    <t>kimberlydelaespada0@gmail.com</t>
  </si>
  <si>
    <t>19sanchez.mariela28@gmail.com</t>
  </si>
  <si>
    <t>luislana982@gmail.com</t>
  </si>
  <si>
    <t xml:space="preserve">juanzamora2913@gmail.com </t>
  </si>
  <si>
    <t>Marysincontreras@gmail.com</t>
  </si>
  <si>
    <t>Freddybalza@gmail.com</t>
  </si>
  <si>
    <t>tg9442944@gmail.com</t>
  </si>
  <si>
    <t>juliapalacios.0621@gmail.com</t>
  </si>
  <si>
    <t>estephanylineth24@gmail.com</t>
  </si>
  <si>
    <t>joadellm@gmail.com</t>
  </si>
  <si>
    <t>Vg7479242@gmail.com</t>
  </si>
  <si>
    <t>franklinb10709294@gmail.com</t>
  </si>
  <si>
    <t>fg461953@gmail.com</t>
  </si>
  <si>
    <t>Miriam6leguisamo04@gnail.com</t>
  </si>
  <si>
    <t>Angrodriguez@gmail.com</t>
  </si>
  <si>
    <t>yadilkac1002@gmail.com</t>
  </si>
  <si>
    <t>Brayanpardo0220@gmail.com</t>
  </si>
  <si>
    <t>mg8493950@gmail.com</t>
  </si>
  <si>
    <t>Ruizelenaa.05@gmail.com</t>
  </si>
  <si>
    <t>alfredovarria@gmail.com</t>
  </si>
  <si>
    <t>Estelaarosemena1012@gmail.com</t>
  </si>
  <si>
    <t>eugenio2306@gmail.com</t>
  </si>
  <si>
    <t>cmira685@gmail.com</t>
  </si>
  <si>
    <t>claudiagonzaleze10@gmail.com</t>
  </si>
  <si>
    <t>evelynitzelromero41@gmail.com</t>
  </si>
  <si>
    <t>luismsantamaria@gmail.com</t>
  </si>
  <si>
    <t>manuelmdj11@gmail.com</t>
  </si>
  <si>
    <t>mixicastillo2016@gmail.com</t>
  </si>
  <si>
    <t>Barcenayinelli@gmail.com</t>
  </si>
  <si>
    <t>Sanchezjoako@gmail.com</t>
  </si>
  <si>
    <t>penamilagros133@gmail.com</t>
  </si>
  <si>
    <t>barbeljavier@gmail.com</t>
  </si>
  <si>
    <t>Filomenacardenas1955@gmail.com</t>
  </si>
  <si>
    <t>mario90@gmail.com</t>
  </si>
  <si>
    <t>isaaxpapi24@icloud.com</t>
  </si>
  <si>
    <t>Yaelperez198@gmail.com</t>
  </si>
  <si>
    <t>meybelmorales19mp@gmail.com</t>
  </si>
  <si>
    <t>isaccr975@gmail.com</t>
  </si>
  <si>
    <t>lopezaristela637@gmail.com</t>
  </si>
  <si>
    <t>yarisbelcamarena20@gmail.com</t>
  </si>
  <si>
    <t>edgarreina365@gmail.com</t>
  </si>
  <si>
    <t>ivanpineda1078@gmail.com</t>
  </si>
  <si>
    <t>Katherine88@gmail.com</t>
  </si>
  <si>
    <t>macgloriaoliveros@gmail.com</t>
  </si>
  <si>
    <t>M.caballero2414@gmail.com</t>
  </si>
  <si>
    <t xml:space="preserve">Katherinebarrioscervantes1989@gmail.com </t>
  </si>
  <si>
    <t>eusebiotebera4@gmail.com</t>
  </si>
  <si>
    <t>nicollerivera21@hotmail.com</t>
  </si>
  <si>
    <t>Reutelinadiaz21@gmail.com</t>
  </si>
  <si>
    <t>sxtra5689@gmail.com</t>
  </si>
  <si>
    <t>aliciomendez52@gmail.com</t>
  </si>
  <si>
    <t>dorissanches300@gmail.com</t>
  </si>
  <si>
    <t>georfredyc@gmail.com</t>
  </si>
  <si>
    <t>eloy.madrid1@gmail.com</t>
  </si>
  <si>
    <t>polipama20@gmail.com</t>
  </si>
  <si>
    <t>danielaandreahenaodiaz@gmail.com</t>
  </si>
  <si>
    <t>Manuel52@gmail.com</t>
  </si>
  <si>
    <t>Olmedomileydi02@Gmail.com</t>
  </si>
  <si>
    <t>Nicolerivera111196@gmail.com</t>
  </si>
  <si>
    <t>virgiliorodriguez2416@gmail.com</t>
  </si>
  <si>
    <t>Angel90@gmail.com</t>
  </si>
  <si>
    <t>Escobara@gmail.com</t>
  </si>
  <si>
    <t>Zuleimavillarreal31@gmail.com</t>
  </si>
  <si>
    <t>antoinerivera23@gmail.com</t>
  </si>
  <si>
    <t>Anaykaaguilar81@gmail.com</t>
  </si>
  <si>
    <t>ayden250211@outlook.com</t>
  </si>
  <si>
    <t>Romeroyobana03@gmail.com</t>
  </si>
  <si>
    <t xml:space="preserve">Sammydavis1627@gmail.com </t>
  </si>
  <si>
    <t>Sandramilenapelaez2@gmail.com</t>
  </si>
  <si>
    <t>arielbatista@gmail.com</t>
  </si>
  <si>
    <t>hernandezsilvia011123@gmail.com</t>
  </si>
  <si>
    <t>yordaly1006@gmail.com</t>
  </si>
  <si>
    <t>riquelme3011@gmail.com</t>
  </si>
  <si>
    <t>manuela.g2427@gmail.com</t>
  </si>
  <si>
    <t>stephaniequintero849@gmail.com</t>
  </si>
  <si>
    <t>nelsondario03@gmail.com</t>
  </si>
  <si>
    <t>antoniojose10990@gmail.com</t>
  </si>
  <si>
    <t>rosalesgenaro447@gmail.com</t>
  </si>
  <si>
    <t>Juancuba1180@gmail.comBda</t>
  </si>
  <si>
    <t>dinelpared@gmail.com</t>
  </si>
  <si>
    <t>rolando87611861@gmail.com</t>
  </si>
  <si>
    <t>npandales2325@gmail.com</t>
  </si>
  <si>
    <t>Trejos03@gmail.com</t>
  </si>
  <si>
    <t>Julissarodriguez8901@gmail.com</t>
  </si>
  <si>
    <t>Heidylopez0711@gmail.com</t>
  </si>
  <si>
    <t>franciscoariel1099@gmail.com</t>
  </si>
  <si>
    <t>arosemenaregino27@gmail.com</t>
  </si>
  <si>
    <t>antoniopas2814@gmail.com</t>
  </si>
  <si>
    <t>Velkissanchezsan@gmail.com</t>
  </si>
  <si>
    <t>Jameshansell13@icloud.com</t>
  </si>
  <si>
    <t>hectorbarrios08@gmail.com</t>
  </si>
  <si>
    <t>hildamartinez0110@gmail.com</t>
  </si>
  <si>
    <t>Arielalv@gmail.com</t>
  </si>
  <si>
    <t>tomcrique@gmail.com</t>
  </si>
  <si>
    <t>josvillarreal0812@gmail.com</t>
  </si>
  <si>
    <t>Xavier.jonath25@gmail.com</t>
  </si>
  <si>
    <t>Nemesisviquez507@Gmail.com</t>
  </si>
  <si>
    <t>aselineth@gmail.com</t>
  </si>
  <si>
    <t>manuerodrigz@gmail.com</t>
  </si>
  <si>
    <t>gigarces082624@gmail.com</t>
  </si>
  <si>
    <t>isabelarias0102@gmail.com</t>
  </si>
  <si>
    <t>Robertojrc18@gmail.com</t>
  </si>
  <si>
    <t>Kingalilerhernandez277@gmail.com</t>
  </si>
  <si>
    <t>Erick76@gmail.com</t>
  </si>
  <si>
    <t>Martinezo@gmail.com</t>
  </si>
  <si>
    <t>gindira223@gmail.com</t>
  </si>
  <si>
    <t>Xavierbarber28@gmail.com</t>
  </si>
  <si>
    <t>Luigimendieta02@gmail.com</t>
  </si>
  <si>
    <t>ayatzaelci@gmail.com</t>
  </si>
  <si>
    <t>X.yostin13@gmail.com</t>
  </si>
  <si>
    <t>gabriela29alex22@gmail.com</t>
  </si>
  <si>
    <t>yanethca25@gmail.com</t>
  </si>
  <si>
    <t>antonioDLM12@gmail.com</t>
  </si>
  <si>
    <t>mileika22@gmail.com</t>
  </si>
  <si>
    <t>quirosdanna56@gmail.com</t>
  </si>
  <si>
    <t>VoyPokys11@hotmail.com</t>
  </si>
  <si>
    <t>Jomar90@gmail.com</t>
  </si>
  <si>
    <t>Maylee94@gmail.com</t>
  </si>
  <si>
    <t>Roberto59@gmail.com</t>
  </si>
  <si>
    <t>Gonzalez12@gmail.com</t>
  </si>
  <si>
    <t>Rivera23@gmail.com</t>
  </si>
  <si>
    <t>Rivasm@gmail.com</t>
  </si>
  <si>
    <t>Perezr@gmail.com</t>
  </si>
  <si>
    <t>Serracinyecenia7@gmail.com</t>
  </si>
  <si>
    <t>eplacio.s0898@gmail.com</t>
  </si>
  <si>
    <t>mirianperrea008@gmail.com</t>
  </si>
  <si>
    <t>luisoctavioortiz27@gmail.com</t>
  </si>
  <si>
    <t>Joseluro7706@gmail.com</t>
  </si>
  <si>
    <t>Luisdacos1507@Gmail.com</t>
  </si>
  <si>
    <t>bonicheberlin@gmail.com</t>
  </si>
  <si>
    <t>monserratcampuzano115@gmail.com</t>
  </si>
  <si>
    <t>bayron.rodriguez51@gmail.com</t>
  </si>
  <si>
    <t xml:space="preserve">danieljesuz876@gmail.com </t>
  </si>
  <si>
    <t>chaverracarmen081@gmail.com</t>
  </si>
  <si>
    <t>msaldana867@gmail.com</t>
  </si>
  <si>
    <t>mailto:hugoc4461@gmail.com</t>
  </si>
  <si>
    <t>Yamileth@gmail.com</t>
  </si>
  <si>
    <t>Villarreal29@gmail.com</t>
  </si>
  <si>
    <t>hernandezluis198228@gmail.com</t>
  </si>
  <si>
    <t>kanieshamcdonalds@hotmail.es</t>
  </si>
  <si>
    <t>Yarisselw0302@gmail.com</t>
  </si>
  <si>
    <t>deividthuprincipe507@gmail.com</t>
  </si>
  <si>
    <t>sidiag146@gmail.com</t>
  </si>
  <si>
    <t>Sp468217@gmail.com</t>
  </si>
  <si>
    <t>Gladispinedamadrid@gmail.com</t>
  </si>
  <si>
    <t>Dayanara14@gmail.com</t>
  </si>
  <si>
    <t>Herreraairam56@gmail.com</t>
  </si>
  <si>
    <t>Tommy-22-88@hotmail.com</t>
  </si>
  <si>
    <t>Suiras17@gmail.com</t>
  </si>
  <si>
    <t>gordillo61@gmail.com</t>
  </si>
  <si>
    <t>Allenandres409@Gmail.com</t>
  </si>
  <si>
    <t xml:space="preserve">karalatenorio2417@gmail.com </t>
  </si>
  <si>
    <t>diasmilagros362@gmail.com</t>
  </si>
  <si>
    <t>alonzoarcelio61@gmail.com</t>
  </si>
  <si>
    <t>herrerajair829@gmail.com</t>
  </si>
  <si>
    <t>vega.allan11@gmail.com</t>
  </si>
  <si>
    <t>c507barbershop@gmail.com</t>
  </si>
  <si>
    <t>gonzalescristobalina032@gmail.com</t>
  </si>
  <si>
    <t>Joeldiazusa@gmail.com</t>
  </si>
  <si>
    <t>rivas24@gmail.com</t>
  </si>
  <si>
    <t>ramirezescudino88@gmail.com</t>
  </si>
  <si>
    <t>Aldrete0621@gmail.com</t>
  </si>
  <si>
    <t>Anyirelis26@gmail.com</t>
  </si>
  <si>
    <t>jeanmalespin4@gmail.com</t>
  </si>
  <si>
    <t>Jeancarlosnieto31@gmail.com</t>
  </si>
  <si>
    <t>pintoyanibeth30@gmail.com</t>
  </si>
  <si>
    <t>Goldentradeng.mktg@gmail.com</t>
  </si>
  <si>
    <t>Macielvasquez2111@gmail.com</t>
  </si>
  <si>
    <t>riggiejc@gmail.com</t>
  </si>
  <si>
    <t>yajaira01@hotmail.com</t>
  </si>
  <si>
    <t>porfiriomiranda403@gmail.com</t>
  </si>
  <si>
    <t>dianaitzelgh06@gmail.com</t>
  </si>
  <si>
    <t>Joshua.1512@gmail.com</t>
  </si>
  <si>
    <t>ruperternestoogilvie@gmail.com</t>
  </si>
  <si>
    <t>Dios85544@gmail.com</t>
  </si>
  <si>
    <t>Epifaniobetancur@gmail.com</t>
  </si>
  <si>
    <t>Anacastiilo67895@gmail.com</t>
  </si>
  <si>
    <t>Yeseniadegracia28@gmail.com</t>
  </si>
  <si>
    <t>Leroy250002@gmail.com</t>
  </si>
  <si>
    <t>eiragomez@yahooo.com</t>
  </si>
  <si>
    <t>Yairenissanches000@gmail.com</t>
  </si>
  <si>
    <t>eufrasiahood48@gmail.com</t>
  </si>
  <si>
    <t>julissarodriguez8901@gmail.com</t>
  </si>
  <si>
    <t>Elsafranco963@gmail.com</t>
  </si>
  <si>
    <t>inaroger0@gmail.com</t>
  </si>
  <si>
    <t>Aaronguevara1401@gmail.com</t>
  </si>
  <si>
    <t>Stellajones17@gmail.com</t>
  </si>
  <si>
    <t>cristhela2003@outlook.com</t>
  </si>
  <si>
    <t>nayrobiarias0@gmail.com</t>
  </si>
  <si>
    <t>yoha151992@gmail.com</t>
  </si>
  <si>
    <t>yewiduartes2312@gmail.com</t>
  </si>
  <si>
    <t>Fredycastillero@hotmail.com</t>
  </si>
  <si>
    <t>migueldianous10@gmail.com</t>
  </si>
  <si>
    <t>Angelinajoly835@gmail.com</t>
  </si>
  <si>
    <t>Katherinekirton38@gmail.com</t>
  </si>
  <si>
    <t>yurydir_1@hotmail.com</t>
  </si>
  <si>
    <t>isabelcordones04@gmail.com</t>
  </si>
  <si>
    <t>carmengonsalez935@gmail.com</t>
  </si>
  <si>
    <t>alvarezovett4@gmail.com</t>
  </si>
  <si>
    <t>Yanethruiz579@gmail.com</t>
  </si>
  <si>
    <t>graciamaikel467@Gmail.com</t>
  </si>
  <si>
    <t>Bermudezmitzin030515@gmail.com</t>
  </si>
  <si>
    <t>betzibellino923@gmail.com</t>
  </si>
  <si>
    <t>Mespinosa0718@gmail.com</t>
  </si>
  <si>
    <t>Achitomarta33@gmail.com</t>
  </si>
  <si>
    <t>Baule33@gmail.com</t>
  </si>
  <si>
    <t>Ig1741998@gmail.com</t>
  </si>
  <si>
    <t>Adamesg65@gmail.com</t>
  </si>
  <si>
    <t>arciaoliveromarlenysvictoria@gmail.com</t>
  </si>
  <si>
    <t>emanuelpaiz723@gmail.com</t>
  </si>
  <si>
    <t>Angeloguliano@outlook.com</t>
  </si>
  <si>
    <t>Tatiana25866@gmail.com</t>
  </si>
  <si>
    <t>Mpozo5454@gmail.com</t>
  </si>
  <si>
    <t>zoraya1988@gmail.com</t>
  </si>
  <si>
    <t>auroranazazaret1089@mail.com</t>
  </si>
  <si>
    <t>yeseniacastillo@gmail.com</t>
  </si>
  <si>
    <t>melanydemiranda507@gmail.com</t>
  </si>
  <si>
    <t>lapepaedgar@gmail.com</t>
  </si>
  <si>
    <t>nilka56@gmail.com</t>
  </si>
  <si>
    <t>epitty888@gmail.com</t>
  </si>
  <si>
    <t>isabelen25@hotmail.com</t>
  </si>
  <si>
    <t>rosiritaprimera@gmail.com</t>
  </si>
  <si>
    <t>luciamercedes2630@gmail.com</t>
  </si>
  <si>
    <t>cordoba260599@gmail.com</t>
  </si>
  <si>
    <t>solaaldahir287@gmail.com</t>
  </si>
  <si>
    <t>mariegalvez392@gmail.com</t>
  </si>
  <si>
    <t>Prestanalex82@gmail.com</t>
  </si>
  <si>
    <t>Pabloisacmorales1988@gmail.com</t>
  </si>
  <si>
    <t>Aizpruajuan23@gmail.com</t>
  </si>
  <si>
    <t>Betzi.more08@gmail.com</t>
  </si>
  <si>
    <t>Sanchezbenis61@gmail.com</t>
  </si>
  <si>
    <t>Ocanajemima5@gmail.com</t>
  </si>
  <si>
    <t>auroracedeno440@gmail.com</t>
  </si>
  <si>
    <t>Alfonsoconcepcion104@gmail.com</t>
  </si>
  <si>
    <t>javi2848673@gmail.com</t>
  </si>
  <si>
    <t>Edilmadixon19@gmail.com</t>
  </si>
  <si>
    <t>Estrella.82.09.nv@gmail.com</t>
  </si>
  <si>
    <t>Anasepelio18@gmail.com</t>
  </si>
  <si>
    <t>Resoolibia@gmail.com</t>
  </si>
  <si>
    <t>Mercemorapola@gmail.com</t>
  </si>
  <si>
    <t>Chifundoricardo25@gmail.com</t>
  </si>
  <si>
    <t>Anabelcmf@hotmail.com</t>
  </si>
  <si>
    <t>Amileykadegracia@gmail.com</t>
  </si>
  <si>
    <t>Yandirat487@gmail.com</t>
  </si>
  <si>
    <t>Villamils951@gmail.com</t>
  </si>
  <si>
    <t>eliasolivarren@gmail.com</t>
  </si>
  <si>
    <t>juanbautista35@gamil.com</t>
  </si>
  <si>
    <t>Elpaladardeyou02@gmail.com</t>
  </si>
  <si>
    <t>Hojalateriaj572@gmail.com</t>
  </si>
  <si>
    <t>Linneth292210@gmail.com</t>
  </si>
  <si>
    <t>ysc16@live.com</t>
  </si>
  <si>
    <t>Valeryyireth10@gmail.com</t>
  </si>
  <si>
    <t>Pasando49@gmail.com</t>
  </si>
  <si>
    <t>Gutierrez18@gmail.com</t>
  </si>
  <si>
    <t>raychguardia@gmail.com</t>
  </si>
  <si>
    <t>airamis53@gmail.com</t>
  </si>
  <si>
    <t>dominguescheito@hotmail.com</t>
  </si>
  <si>
    <t>enriquesumosa04@gmail.com</t>
  </si>
  <si>
    <t>ludmanuel.30@gmail.com</t>
  </si>
  <si>
    <t>592195318@qq.com</t>
  </si>
  <si>
    <t>fulalesyani09@gmail.com</t>
  </si>
  <si>
    <t>Guidobacorizo@gmail.com</t>
  </si>
  <si>
    <t>detero2407@gmail.com</t>
  </si>
  <si>
    <t>gutierrezpedro@gmail.com</t>
  </si>
  <si>
    <t>Elecampos188@gmail.com</t>
  </si>
  <si>
    <t>Warren18@gmail.com</t>
  </si>
  <si>
    <t>Camar1991@gmail.com</t>
  </si>
  <si>
    <t>Natividadmontezuma67@gmail.com</t>
  </si>
  <si>
    <t>Antoniodegracia74@gmail.com</t>
  </si>
  <si>
    <t>rihanna122113@gmail.com</t>
  </si>
  <si>
    <t>mikeborda64@gmail.com</t>
  </si>
  <si>
    <t>Josebautista21021969@gmail.com</t>
  </si>
  <si>
    <t>rodriguezkeylianis73@gmail.com</t>
  </si>
  <si>
    <t>rafaelsanchez200982@gmail.com</t>
  </si>
  <si>
    <t>King.electric02@gmail.com</t>
  </si>
  <si>
    <t>josearauz0303@gmail.com</t>
  </si>
  <si>
    <t>Johanaguilar1029@gmail.com</t>
  </si>
  <si>
    <t>imarmoreno27@gmail.com</t>
  </si>
  <si>
    <t>jesushumbertorivas502@gmail.com</t>
  </si>
  <si>
    <t>Shadaynegra2727@gmail.comm</t>
  </si>
  <si>
    <t>Luialberto091117@gmail.com</t>
  </si>
  <si>
    <t>Ailinaguirre770@gmail.com</t>
  </si>
  <si>
    <t>Brayan12@gmail.com</t>
  </si>
  <si>
    <t>gilbertovalentinojb@gmail.com</t>
  </si>
  <si>
    <t>Beckybosques09@gmail.com</t>
  </si>
  <si>
    <t>Edilciam22@gmail.com</t>
  </si>
  <si>
    <t>josealexanders906@gmail.com</t>
  </si>
  <si>
    <t>jamilkaelisethmolinar1986@gmail.com</t>
  </si>
  <si>
    <t>yusnairynavarro@gmail.com</t>
  </si>
  <si>
    <t>Thorpexadir0@gmail.com</t>
  </si>
  <si>
    <t>Pologenesis387@gmail.com</t>
  </si>
  <si>
    <t>dalviscedeno94@gmail.com</t>
  </si>
  <si>
    <t>serranocamilocorrea@gmail.com</t>
  </si>
  <si>
    <t>gloriagordon115@gmail.com</t>
  </si>
  <si>
    <t>orielquintero@gmail.com</t>
  </si>
  <si>
    <t>tanystudio@icloud.com</t>
  </si>
  <si>
    <t>yoandri@gmail.com</t>
  </si>
  <si>
    <t>Yubygomez309@gmail.com</t>
  </si>
  <si>
    <t>Cyanier70@gmail.com</t>
  </si>
  <si>
    <t>Osalmanza1998@icloud.com</t>
  </si>
  <si>
    <t>rowearturo@gmail.com</t>
  </si>
  <si>
    <t>Montezumaeuclide468@gmail.com</t>
  </si>
  <si>
    <t>adargeliscajar@gmail.com</t>
  </si>
  <si>
    <t>Ayleendecoideas@outlook.com</t>
  </si>
  <si>
    <t>Maikelgarcia136@gmail.Com</t>
  </si>
  <si>
    <t>Yyosimark@gmail.com</t>
  </si>
  <si>
    <t>Lizm8936@gmail.com</t>
  </si>
  <si>
    <t>givone0909@gmail.com</t>
  </si>
  <si>
    <t>Iriaany@gmail.com</t>
  </si>
  <si>
    <t>Pazsusana10@gmail.com</t>
  </si>
  <si>
    <t>Siulpalacio8@gmail.com</t>
  </si>
  <si>
    <t>rosalindaderuiz29@gmail.com</t>
  </si>
  <si>
    <t>bethancourtjoselyn18@gmail.com</t>
  </si>
  <si>
    <t>censiting@vip.qq.com</t>
  </si>
  <si>
    <t>Josue130809@gmail.com</t>
  </si>
  <si>
    <t>farmarena3457@gmail.com</t>
  </si>
  <si>
    <t>cristhiang1522@gmail.com</t>
  </si>
  <si>
    <t>marcoskael19@gmail.com</t>
  </si>
  <si>
    <t>Pedrozat1705@gmail.com</t>
  </si>
  <si>
    <t>Luisaldaircastillo@gmail.com</t>
  </si>
  <si>
    <t>luisrodriguez@gmail.com</t>
  </si>
  <si>
    <t>ferminrosales014@gmail.com</t>
  </si>
  <si>
    <t>Saavedrasolanodavidantonio@gmail.com</t>
  </si>
  <si>
    <t>Stodo2323@gmail.bom</t>
  </si>
  <si>
    <t>soniagracia280410@gmail.com</t>
  </si>
  <si>
    <t>doviazadariluz@gmail.com</t>
  </si>
  <si>
    <t>Ismael2431@gmail.com</t>
  </si>
  <si>
    <t>Oficina@admin-santana.com</t>
  </si>
  <si>
    <t xml:space="preserve">Yshm09@gmail.com </t>
  </si>
  <si>
    <t>oaldeano23@gmail.com</t>
  </si>
  <si>
    <t>Obaldiae61@gmail.com</t>
  </si>
  <si>
    <t>Jc2827558@gmail.com</t>
  </si>
  <si>
    <t>Meganmoreno410@gmail.com</t>
  </si>
  <si>
    <t>emiliacede30@gmail.com</t>
  </si>
  <si>
    <t>Rodrigoblanco016@gmail.com</t>
  </si>
  <si>
    <t>fossattialcira@gmail.com</t>
  </si>
  <si>
    <t>michellmmguzman20@gmail.com</t>
  </si>
  <si>
    <t>Cordobaarturo182@gmail.com</t>
  </si>
  <si>
    <t>gonzalezglory19@gmail.com</t>
  </si>
  <si>
    <t>jorgeenriquediaz83@gmail.com</t>
  </si>
  <si>
    <t>Bladimirbennett6@gmail.com</t>
  </si>
  <si>
    <t>angelcortez188103@gmail.com</t>
  </si>
  <si>
    <t>lamorenazabailey@gmail.com</t>
  </si>
  <si>
    <t>sinethchavez@gmail.com</t>
  </si>
  <si>
    <t>Armandogodoy90@gmail.com</t>
  </si>
  <si>
    <t>Dennise05@gmail.com</t>
  </si>
  <si>
    <t>daryss16@gmail.com</t>
  </si>
  <si>
    <t>Madeleinmendez@gmail.com</t>
  </si>
  <si>
    <t>Antoniooporta91979@gmail.com</t>
  </si>
  <si>
    <t>Sebastianandres0314@gmail.com</t>
  </si>
  <si>
    <t>mariojoseroqueosorio@gmail.com</t>
  </si>
  <si>
    <t>Jo.sants0406@gmail.com</t>
  </si>
  <si>
    <t>Luis2798131006@gmail.com</t>
  </si>
  <si>
    <t>bluz3710@gmail.com</t>
  </si>
  <si>
    <t>jotta1926@gmail.com</t>
  </si>
  <si>
    <t>Supermercadoconproposito@gmail.com</t>
  </si>
  <si>
    <t>hdionisgonzalez67@gmail.com</t>
  </si>
  <si>
    <t>agradecidosteams2015@gmail.com</t>
  </si>
  <si>
    <t>felaperez864@gmail.com</t>
  </si>
  <si>
    <t xml:space="preserve">Minerva2025@gmail.com </t>
  </si>
  <si>
    <t>delgadoyeisi5@gmail.com</t>
  </si>
  <si>
    <t>marioatenorio1981@gmail.com</t>
  </si>
  <si>
    <t>rosap0213@gmail.com</t>
  </si>
  <si>
    <t>henrycaballero@gmail.com</t>
  </si>
  <si>
    <t>virginiaVillareal@gmail.com</t>
  </si>
  <si>
    <t>elvian09@hotmail.com</t>
  </si>
  <si>
    <t>wuilmerh073@gmail.com</t>
  </si>
  <si>
    <t>comisiondealbitros@hotmail.com</t>
  </si>
  <si>
    <t>yadilka703@hotmail.com</t>
  </si>
  <si>
    <t>Nidiaalabarca64@gmail.com</t>
  </si>
  <si>
    <t>Janeaa1998@gmail.com</t>
  </si>
  <si>
    <t>ysilvera242424@gmail.com</t>
  </si>
  <si>
    <t>Celeste68@gmail.com</t>
  </si>
  <si>
    <t>Gorginaacosta608@gmail.com</t>
  </si>
  <si>
    <t>Chavarrialuismojica20@gmail.com</t>
  </si>
  <si>
    <t>adelkinconde@gmail.com</t>
  </si>
  <si>
    <t>Jose231809jk@gmail.com</t>
  </si>
  <si>
    <t>Joseguerra040290@gmail.com</t>
  </si>
  <si>
    <t>josuejr19@gmail.com</t>
  </si>
  <si>
    <t>miriammora357m@gmail.com</t>
  </si>
  <si>
    <t>ricauteramos596@magil.com</t>
  </si>
  <si>
    <t>Marxdecasta1997@gmail.com</t>
  </si>
  <si>
    <t>solimarvillarrue@gmail.com</t>
  </si>
  <si>
    <t>Anthonyescudero1771@gmail.com</t>
  </si>
  <si>
    <t>nashlyrodriguez@gmail.com</t>
  </si>
  <si>
    <t>ryislen633@gmail.com</t>
  </si>
  <si>
    <t>1718RIOediocando.0279.zu@gmail.com</t>
  </si>
  <si>
    <t>victormanueljr16@gmail.com</t>
  </si>
  <si>
    <t>J71191@gmail.com</t>
  </si>
  <si>
    <t>Mvelarde470@gmail.com</t>
  </si>
  <si>
    <t>Abdirkb3849@gmail.com</t>
  </si>
  <si>
    <t>valeria.0392@hotmail.com</t>
  </si>
  <si>
    <t>carlosrodruguez667@gmail.com</t>
  </si>
  <si>
    <t>Benjamingonzalez2113@gmail.com</t>
  </si>
  <si>
    <t>Gracielacaballero3003@gmail.com</t>
  </si>
  <si>
    <t>valeriliriam13@gmail.com</t>
  </si>
  <si>
    <t>maydelinegallardo2007@gmail.com</t>
  </si>
  <si>
    <t>danielestrella24.2.0@gmail.com</t>
  </si>
  <si>
    <t>Juancarlosrosales@gmail.com</t>
  </si>
  <si>
    <t>Keynerrodriguez0603@gmail.com</t>
  </si>
  <si>
    <t>Naidyperez58@gmail.com</t>
  </si>
  <si>
    <t>Luisalberto@gmail.com</t>
  </si>
  <si>
    <t>Joana80@gmail.com</t>
  </si>
  <si>
    <t>Leyber83@gmail.com</t>
  </si>
  <si>
    <t>Emelismembache2@gmail.com</t>
  </si>
  <si>
    <t>Sashamacia07@gmail.com</t>
  </si>
  <si>
    <t>Lizamelgar8329@gmail.com</t>
  </si>
  <si>
    <t>Kiriansaenz@gmail.com</t>
  </si>
  <si>
    <t>cardenasherminia138@gmail.com</t>
  </si>
  <si>
    <t>noeliacalderon2300@gmail.com</t>
  </si>
  <si>
    <t>Indiracaballero@gmail.com</t>
  </si>
  <si>
    <t>celestinadelgado19@yahoo.es</t>
  </si>
  <si>
    <t>duneska.quintero26@gmail.com</t>
  </si>
  <si>
    <t>ivethlopez06122008@gmail.com</t>
  </si>
  <si>
    <t>CORREO:sfanny1024@gmail.com</t>
  </si>
  <si>
    <t>Idasanchez293@gmail.com</t>
  </si>
  <si>
    <t>luisorozco272727@gmail.com</t>
  </si>
  <si>
    <t>audio1601@gmail.com</t>
  </si>
  <si>
    <t>yeseniaserrano@gmail.com</t>
  </si>
  <si>
    <t>Rastrolosmelo@gmail.com</t>
  </si>
  <si>
    <t>Ayshanetori2926@gmail.com</t>
  </si>
  <si>
    <t>Abdielsalado619@gmail.com</t>
  </si>
  <si>
    <t>greciavasquez2412@gmail.com</t>
  </si>
  <si>
    <t>ausbertom09@gmail.com</t>
  </si>
  <si>
    <t>tobiassanchez722@gmail.com</t>
  </si>
  <si>
    <t>Irvingdelacruz0@gmail.com</t>
  </si>
  <si>
    <t>bernalkathy10@gmail.com</t>
  </si>
  <si>
    <t>martinezisai347@gmail.com</t>
  </si>
  <si>
    <t>Ballesterjesica@gmail.com</t>
  </si>
  <si>
    <t>rosaemeritamena@gmail.com</t>
  </si>
  <si>
    <t>maurelionunez60@gmail.com</t>
  </si>
  <si>
    <t xml:space="preserve"> enithyaima20@gmail.com</t>
  </si>
  <si>
    <t>jhoanmendoza062006@gmail.com</t>
  </si>
  <si>
    <t>Autocompany@gmail.com</t>
  </si>
  <si>
    <t>Mily_3003@Gmail.com</t>
  </si>
  <si>
    <t>Vegafzulay@gmail.com</t>
  </si>
  <si>
    <t>Shaolinwong05@gmail.com</t>
  </si>
  <si>
    <t>acarrera@arrocha.com</t>
  </si>
  <si>
    <t>marileydelosangeles@gmail.com</t>
  </si>
  <si>
    <t>yanina_0115@hotmail.com</t>
  </si>
  <si>
    <t>joseaimar507@gmail.com</t>
  </si>
  <si>
    <t>AG7502234@gmail.com</t>
  </si>
  <si>
    <t>cgabrini@gmail.com</t>
  </si>
  <si>
    <t>nicole.1010dutary@gmail.com</t>
  </si>
  <si>
    <t xml:space="preserve">dianethmartinez0512@gmail.com </t>
  </si>
  <si>
    <t>Mashakespeare08@gmail.con</t>
  </si>
  <si>
    <t>Leonildadealfaro@gmail.com</t>
  </si>
  <si>
    <t>Ignacioguerra1771@gmail.com</t>
  </si>
  <si>
    <t>perezleyton4567@gmail.com</t>
  </si>
  <si>
    <t>gloriarosalesga15rcia@gmail.com</t>
  </si>
  <si>
    <t>elviasinclair837@gmail.com</t>
  </si>
  <si>
    <t>Cq9553328@gmail.com</t>
  </si>
  <si>
    <t>Jonnyeric783@gmail.com</t>
  </si>
  <si>
    <t>Tuchinitha3023@gmail.com</t>
  </si>
  <si>
    <t>galleta_2196@hotmail.com</t>
  </si>
  <si>
    <t>Quinterojean016@gmail.com</t>
  </si>
  <si>
    <t>wiantonio475@gmail.com</t>
  </si>
  <si>
    <t>Darlingruiz555@gmail.com</t>
  </si>
  <si>
    <t>Yetyramos2@gmail.com</t>
  </si>
  <si>
    <t>gabrielaguevara298409@gmail.com</t>
  </si>
  <si>
    <t>yazuriblychenton90@gmail.com</t>
  </si>
  <si>
    <t>Saesvirginia@gmail.com</t>
  </si>
  <si>
    <t>Chrisneymar12772@gmail.com</t>
  </si>
  <si>
    <t>Gondolamigdonio@gmail.com</t>
  </si>
  <si>
    <t>Kerenpineda18@icloud.com</t>
  </si>
  <si>
    <t>Latuve03@gmail.com</t>
  </si>
  <si>
    <t>adrian14.ae58@gmail.com</t>
  </si>
  <si>
    <t>candyrachelmarquez233@gmail.com</t>
  </si>
  <si>
    <t>mileydis.flore@gmail.com</t>
  </si>
  <si>
    <t>Abrigoabrego788@gmail.com</t>
  </si>
  <si>
    <t>kabiriarios@hotmal.com</t>
  </si>
  <si>
    <t>gilmadegracia2@gmail.com</t>
  </si>
  <si>
    <t xml:space="preserve">Marioperez97@gmail.com </t>
  </si>
  <si>
    <t>Iydg0725@gmail.com</t>
  </si>
  <si>
    <t>jaimesuirach507@gmail.com</t>
  </si>
  <si>
    <t>neyi140873@gmail.com</t>
  </si>
  <si>
    <t>edwinoscar229@gmail.com</t>
  </si>
  <si>
    <t>Migdalismichelle1998@gmail.com</t>
  </si>
  <si>
    <t>Igdaliascruz@gmail.com</t>
  </si>
  <si>
    <t>Lassominoska@gmail.com</t>
  </si>
  <si>
    <t>lilibethtorres11@gmail.com</t>
  </si>
  <si>
    <t>isaiasgonzalez0220@gmail.com</t>
  </si>
  <si>
    <t>keythel22@gmail.com</t>
  </si>
  <si>
    <t>irenesaa7@gmail.com</t>
  </si>
  <si>
    <t>Montenegromanuel379@gmail.com</t>
  </si>
  <si>
    <t>Richardean642@gmail.com</t>
  </si>
  <si>
    <t>apitti19@hotmail.com</t>
  </si>
  <si>
    <t>yerihg26@outlook.es</t>
  </si>
  <si>
    <t>Yarielayamileth7@gmail.com</t>
  </si>
  <si>
    <t>v17flores@gmail.com</t>
  </si>
  <si>
    <t>yonira728@gmail.com</t>
  </si>
  <si>
    <t>Carolina136@gmail.com</t>
  </si>
  <si>
    <t>giseyda_1417@hotmail.com</t>
  </si>
  <si>
    <t>gabboo2810@gmail.com</t>
  </si>
  <si>
    <t>Keylamercado587@gmail.com</t>
  </si>
  <si>
    <t>pisabel0110@gmail.com</t>
  </si>
  <si>
    <t>samirhudson12@gmail.com</t>
  </si>
  <si>
    <t>briceidagonzalez317@gmail.com</t>
  </si>
  <si>
    <t>movimientosocialmv@hotmail.com</t>
  </si>
  <si>
    <t>multicenteralan@gmail.com</t>
  </si>
  <si>
    <t>zhuo69454499@gmail.com</t>
  </si>
  <si>
    <t>Lizlopez299220@gmail.com</t>
  </si>
  <si>
    <t xml:space="preserve">mp9808274@gmail.com </t>
  </si>
  <si>
    <t>angelicajaramilli96@gmail.com</t>
  </si>
  <si>
    <t>sarah18.jm@gmail.com</t>
  </si>
  <si>
    <t>mendozamaruquel@gmail.com</t>
  </si>
  <si>
    <t>berrioyaeslyn@gmail.com</t>
  </si>
  <si>
    <t>uranianoble14@gmail.com</t>
  </si>
  <si>
    <t>Roderickavila01@gmail.com</t>
  </si>
  <si>
    <t>Hindsdayanara@gmail.com</t>
  </si>
  <si>
    <t>Lariza.avila1028@gmail.com</t>
  </si>
  <si>
    <t>vasquez.moises3003@gmail.com</t>
  </si>
  <si>
    <t>jesiluethan05@gmail.com</t>
  </si>
  <si>
    <t>kendocortez87@gmail.com</t>
  </si>
  <si>
    <t>guerrerokathia20@gmail.com</t>
  </si>
  <si>
    <t>madissonarauz11@gmail.com</t>
  </si>
  <si>
    <t>amethbatista1005@gmail.com</t>
  </si>
  <si>
    <t>Carloslagos@gmail.com</t>
  </si>
  <si>
    <t>Franciscorleidysanjur@gmail.com</t>
  </si>
  <si>
    <t>Zaieliz002@gmail.com</t>
  </si>
  <si>
    <t>danesa1822@gmail.com</t>
  </si>
  <si>
    <t>Nicoledegracia@gmail.com</t>
  </si>
  <si>
    <t>leisyhernandez788@gmail.com</t>
  </si>
  <si>
    <t>mirtha.guzman@up.ac.pa</t>
  </si>
  <si>
    <t>Ortizyaravis61@gmail.com</t>
  </si>
  <si>
    <t>stadedefrance2022@gmail.com</t>
  </si>
  <si>
    <t>Yigiriyigiri29@gmail.com</t>
  </si>
  <si>
    <t>guzmanruben3209@gmail.com</t>
  </si>
  <si>
    <t>Yaravis@gmail.com</t>
  </si>
  <si>
    <t>mercarter2655@gmail.com</t>
  </si>
  <si>
    <t>chirucastillo14@gmail.com</t>
  </si>
  <si>
    <t>arnoldofuentes051963@gmail.com</t>
  </si>
  <si>
    <t>Cristhiangaviria5@gmail.com</t>
  </si>
  <si>
    <t>martinezjulioreyna@gmail.com</t>
  </si>
  <si>
    <t>bekerfeliciana74@gmail.com</t>
  </si>
  <si>
    <t>Isaacmoreno23@gmail.com</t>
  </si>
  <si>
    <t>amarelismendosa@gmail.com</t>
  </si>
  <si>
    <t>bethancourtkristyn18@gmail.com</t>
  </si>
  <si>
    <t>Alfonsourriola77@gmail.com</t>
  </si>
  <si>
    <t>jg4591760@gmail.com</t>
  </si>
  <si>
    <t>Gleonilka@gmail.com</t>
  </si>
  <si>
    <t xml:space="preserve">Meralizmarie@gmail.com </t>
  </si>
  <si>
    <t>luzruiz0910@gmail.com</t>
  </si>
  <si>
    <t>Kelvinchacon82@gmail.com</t>
  </si>
  <si>
    <t>jirmamoran2104@gmail.com</t>
  </si>
  <si>
    <t>Bonillamiguel1922@gmail.com</t>
  </si>
  <si>
    <t>Rjulitza24@gmail.com</t>
  </si>
  <si>
    <t xml:space="preserve">Kevin99@gmail.com </t>
  </si>
  <si>
    <t>claribethvgaviria29@gmail.com</t>
  </si>
  <si>
    <t>anayabarraza@gmail.com</t>
  </si>
  <si>
    <t>Andresxevaa@gmail.com</t>
  </si>
  <si>
    <t xml:space="preserve">Daniel06@gmail.com </t>
  </si>
  <si>
    <t>maribelcamposgonzales212@gmail.com</t>
  </si>
  <si>
    <t>Aba880842@gmail.com</t>
  </si>
  <si>
    <t>Kenuysoud@gmail.com</t>
  </si>
  <si>
    <t>jose04carvajalmitre@gmail.com</t>
  </si>
  <si>
    <t>carvajaljose1944@gmail.com</t>
  </si>
  <si>
    <t>alexandralopez1811@gmail.com</t>
  </si>
  <si>
    <t xml:space="preserve">hectormorales2076@gmail.com </t>
  </si>
  <si>
    <t>Abogadosgarridos1987@gmail.com</t>
  </si>
  <si>
    <t>yajairacanto484@gmail.com</t>
  </si>
  <si>
    <t xml:space="preserve">Gracielasrosales459@gmail.com </t>
  </si>
  <si>
    <t>Enerriquemarine5422@Gmail.com</t>
  </si>
  <si>
    <t xml:space="preserve">Nani47503@gmail.com </t>
  </si>
  <si>
    <t>dylanyeni9121@gmail.com</t>
  </si>
  <si>
    <t>saradiaz030330@gmail.com</t>
  </si>
  <si>
    <t>Ramirezcolunchemf11@gmail.com</t>
  </si>
  <si>
    <t>Katherinetrejos15@outlook.es</t>
  </si>
  <si>
    <t>jahirpimentel19@gmail.com</t>
  </si>
  <si>
    <t>ar2452989@gmail.com</t>
  </si>
  <si>
    <t>Albertobreth@gmail.com</t>
  </si>
  <si>
    <t>sertragarzapiquera@gmail.com</t>
  </si>
  <si>
    <t>celestelargaespada644@gmail.com</t>
  </si>
  <si>
    <t>valdess516@gmail.com</t>
  </si>
  <si>
    <t>Julissaisabeld04@gmail.com</t>
  </si>
  <si>
    <t>Melendez.r08r@gmail.com</t>
  </si>
  <si>
    <t>yuramad2@gmail.com</t>
  </si>
  <si>
    <t>Saturninacurundama391@gmail.com</t>
  </si>
  <si>
    <t>Ja9750687@gmail.com</t>
  </si>
  <si>
    <t>esthermariadeherrera39@Gmail.com</t>
  </si>
  <si>
    <t>Jomaralfredo0325@gmail.com</t>
  </si>
  <si>
    <t>Dianelys92@gmail.com</t>
  </si>
  <si>
    <t>yarlinacake@gmail.com</t>
  </si>
  <si>
    <t>Hassellosorio@gmail.com</t>
  </si>
  <si>
    <t>leventisjon@gmail.com</t>
  </si>
  <si>
    <t>xaviermoreno@gmail.com</t>
  </si>
  <si>
    <t>yulaimy286@gmail.com</t>
  </si>
  <si>
    <t>Judydeleon670@gmail.com</t>
  </si>
  <si>
    <t>bryangonzalez9e@gmail.com</t>
  </si>
  <si>
    <t>gonzaleznoriel79@gmail.com</t>
  </si>
  <si>
    <t>aldahira970@gmail.com</t>
  </si>
  <si>
    <t>Luiscasti932@gmail.com</t>
  </si>
  <si>
    <t>Mayelinmariaescalona@gmail.com</t>
  </si>
  <si>
    <t>josevelasquez25@gmail.com</t>
  </si>
  <si>
    <t>yasmara1277@gmail.com</t>
  </si>
  <si>
    <t>Yethjaniismare@gmail.com</t>
  </si>
  <si>
    <t>no.copiomarca@gmail.com</t>
  </si>
  <si>
    <t>emilyesquilin8@gmail.com</t>
  </si>
  <si>
    <t>Mmariela13@Gmail.com</t>
  </si>
  <si>
    <t>junierjuarez51@gmail.com</t>
  </si>
  <si>
    <t>ricardonavarrob39@gmail.com</t>
  </si>
  <si>
    <t>anibalhp06@gmail.com</t>
  </si>
  <si>
    <t>nairobypalacio33@gmail.com</t>
  </si>
  <si>
    <t>joseguillermo27bonilla@gmail.com</t>
  </si>
  <si>
    <t>gloryy@hotmail.es</t>
  </si>
  <si>
    <t>yennyrodriguez280514@gmail.com</t>
  </si>
  <si>
    <t>gissell0712@gmail.com</t>
  </si>
  <si>
    <t>Karelis12@gmail.com</t>
  </si>
  <si>
    <t>gomezosvaldo688@gmail.com</t>
  </si>
  <si>
    <t>velaquezmilagros43@gmail.com</t>
  </si>
  <si>
    <t>Heromanuel13@gmail.com</t>
  </si>
  <si>
    <t>Montesumamirian4@gmail.com</t>
  </si>
  <si>
    <t>Cindyluo910@icloud.com</t>
  </si>
  <si>
    <t>herreramidalia773@Gmail.com</t>
  </si>
  <si>
    <t>whats25appp@gmail.com</t>
  </si>
  <si>
    <t>aylynjimenez31@hotmail.com</t>
  </si>
  <si>
    <t>jaramillojaffet@gmail.com</t>
  </si>
  <si>
    <t>Lopezguerraericairima@gmail.com</t>
  </si>
  <si>
    <t xml:space="preserve">Sayersastrid@gmail.com </t>
  </si>
  <si>
    <t>Shirethiago2805@gmail.com</t>
  </si>
  <si>
    <t>yelenarodriguez121@gmail.com</t>
  </si>
  <si>
    <t xml:space="preserve">Itzelgla06@gmail.com </t>
  </si>
  <si>
    <t>karladegarcia@gmail.com</t>
  </si>
  <si>
    <t>jovankagonzalez156@gmail.com</t>
  </si>
  <si>
    <t>carmenhassan44@gmail.com</t>
  </si>
  <si>
    <t>annjasanchez@gmail.com</t>
  </si>
  <si>
    <t>yaselin0907@gmail.com</t>
  </si>
  <si>
    <t>itzeljhonson329@gmail.com</t>
  </si>
  <si>
    <t>Alicemurgas2318@gmail.com</t>
  </si>
  <si>
    <t>Gladyspaez354@gmail.com</t>
  </si>
  <si>
    <t xml:space="preserve">jr2311701@gmail.com </t>
  </si>
  <si>
    <t xml:space="preserve">Justinehaydeecabrera@gmail.com </t>
  </si>
  <si>
    <t>mendezasesorias20@gmail.com</t>
  </si>
  <si>
    <t>yitcibels@gmail.com</t>
  </si>
  <si>
    <t>Jerelarchbold.@gmail.com</t>
  </si>
  <si>
    <t>Susanazhong89@gmail.com</t>
  </si>
  <si>
    <t>Nasicortes7@gmail.com</t>
  </si>
  <si>
    <t>Janeth201929@gmail.com</t>
  </si>
  <si>
    <t>MCARRASQUILLAS@GMAIL.COM</t>
  </si>
  <si>
    <t xml:space="preserve">angelchenevot112@gmail.com </t>
  </si>
  <si>
    <t>faresvega09@gmail.com</t>
  </si>
  <si>
    <t>jlperalta@gmail.com</t>
  </si>
  <si>
    <t>soraidatorres@gmail.com</t>
  </si>
  <si>
    <t>yaskaniasalas72@gmail.com</t>
  </si>
  <si>
    <t>Zaydarivas5@gmail.com</t>
  </si>
  <si>
    <t xml:space="preserve">Fernandomgold@gmail.com </t>
  </si>
  <si>
    <t xml:space="preserve">Jenifer99@gmail.com </t>
  </si>
  <si>
    <t>miguelestribi01@gmail.com</t>
  </si>
  <si>
    <t>Jairodominguez456@gmail.com</t>
  </si>
  <si>
    <t xml:space="preserve">felita2223@gmail.com </t>
  </si>
  <si>
    <t>rbonini550@gmail.com</t>
  </si>
  <si>
    <t>alvaradoyarlenis035@gmail.com</t>
  </si>
  <si>
    <t>jacqueline-thorne@hotmail.com</t>
  </si>
  <si>
    <t>manuelbarahona1050@gmail.com</t>
  </si>
  <si>
    <t>Cordobacarolyn6@gmail.com</t>
  </si>
  <si>
    <t>Jeanc.martinez507@gmail.com</t>
  </si>
  <si>
    <t>leonelamartinez662@gmail.com</t>
  </si>
  <si>
    <t>yari23santos@gmail.com</t>
  </si>
  <si>
    <t>Yarizadelcarmen5225@gmail.com</t>
  </si>
  <si>
    <t>Iramendoza2207@gmail.com</t>
  </si>
  <si>
    <t>monroyjustianianit10@gmail.com</t>
  </si>
  <si>
    <t>Sebastiangarcia031002@gmail.com</t>
  </si>
  <si>
    <t>Halstenbergfonseca91@gmail.com</t>
  </si>
  <si>
    <t>enildarobles18@gmail.com</t>
  </si>
  <si>
    <t>nicomedesarcia45@gmail.com</t>
  </si>
  <si>
    <t>Aliciamarquelda@gmail.com</t>
  </si>
  <si>
    <t>Danielgomez24@gmail.com</t>
  </si>
  <si>
    <t>belyaneth28@hotmail.com</t>
  </si>
  <si>
    <t>ubaldinarivera639@gmail.com</t>
  </si>
  <si>
    <t>jose1950pty@gmail.com</t>
  </si>
  <si>
    <t>elsacarpintero98@gmail.com</t>
  </si>
  <si>
    <t>berthaq2552@gmail.com</t>
  </si>
  <si>
    <t>Vietnamita2690@gmail.com</t>
  </si>
  <si>
    <t>sanchesamangaleno511@gmail.com</t>
  </si>
  <si>
    <t>Kimberly95@gmail.com</t>
  </si>
  <si>
    <t xml:space="preserve">tyvm2114@gmail.com </t>
  </si>
  <si>
    <t>Yinalop18@gmail.com</t>
  </si>
  <si>
    <t>Bluegolden26@gmail.com</t>
  </si>
  <si>
    <t>Saxofon8561@gmail.com</t>
  </si>
  <si>
    <t>daylopez0121@gmail.com</t>
  </si>
  <si>
    <t>josue3407@gmail.com</t>
  </si>
  <si>
    <t>gondoladominica978@gmail.com</t>
  </si>
  <si>
    <t>Mogica00@gmail.com</t>
  </si>
  <si>
    <t>Yerilee@gmail.com</t>
  </si>
  <si>
    <t>Ag4208928@gmail.com</t>
  </si>
  <si>
    <t>Hblackman721@gmail.com</t>
  </si>
  <si>
    <t xml:space="preserve">edsoncentella@icloud.com </t>
  </si>
  <si>
    <t>Zhong1987luo@gmail.com</t>
  </si>
  <si>
    <t>Melidalopez187@gmail.com</t>
  </si>
  <si>
    <t>Matildecas99@gmail.com</t>
  </si>
  <si>
    <t>Arciayanelys@gmail.com</t>
  </si>
  <si>
    <t>Kikeevangelista86@gmail.com</t>
  </si>
  <si>
    <t>Rodriguezluz@gmail.com</t>
  </si>
  <si>
    <t>Jorge78@gmail.com</t>
  </si>
  <si>
    <t>Eduin99@gmail.com</t>
  </si>
  <si>
    <t>Elsi07@gmail.com</t>
  </si>
  <si>
    <t>Luisbultron9210@gmail.com</t>
  </si>
  <si>
    <t>Yulincbboy@hotmail.com</t>
  </si>
  <si>
    <t>herreracarlosvaldes@gmail.com</t>
  </si>
  <si>
    <t>Im66666667@gmail.com</t>
  </si>
  <si>
    <t>mayelaf28@gmail.com</t>
  </si>
  <si>
    <t>matildecas99@gmail.com</t>
  </si>
  <si>
    <t>dangelismorgan1@gmail.com</t>
  </si>
  <si>
    <t>10-8-653</t>
  </si>
  <si>
    <t>AZ608041</t>
  </si>
  <si>
    <t>AV831160</t>
  </si>
  <si>
    <t>7-72-2666</t>
  </si>
  <si>
    <t>8-800-1838</t>
  </si>
  <si>
    <t>9-128-83</t>
  </si>
  <si>
    <t>10-711-1751</t>
  </si>
  <si>
    <t>8-919-455</t>
  </si>
  <si>
    <t>8-1037-227</t>
  </si>
  <si>
    <t>2-747-1427</t>
  </si>
  <si>
    <t>8-1048-1092</t>
  </si>
  <si>
    <t>9-752-988</t>
  </si>
  <si>
    <t>8-915-2205</t>
  </si>
  <si>
    <t>2-120-162</t>
  </si>
  <si>
    <t>9-65-623</t>
  </si>
  <si>
    <t>8-207-1229</t>
  </si>
  <si>
    <t>8-881-622</t>
  </si>
  <si>
    <t>3-87-1747</t>
  </si>
  <si>
    <t>8-726-497</t>
  </si>
  <si>
    <t>4-204-716</t>
  </si>
  <si>
    <t>10-712-741</t>
  </si>
  <si>
    <t>8-528-939</t>
  </si>
  <si>
    <t>1-744-2053</t>
  </si>
  <si>
    <t>3-116-82</t>
  </si>
  <si>
    <t>3-746-2079</t>
  </si>
  <si>
    <t>2-150-438</t>
  </si>
  <si>
    <t>2-759-2131</t>
  </si>
  <si>
    <t>8-942-509</t>
  </si>
  <si>
    <t>8-812-804</t>
  </si>
  <si>
    <t>8-863-785</t>
  </si>
  <si>
    <t>10-31-283</t>
  </si>
  <si>
    <t>10-704-842</t>
  </si>
  <si>
    <t>8-1047-2442</t>
  </si>
  <si>
    <t>6-709-1602</t>
  </si>
  <si>
    <t>4-734-1643</t>
  </si>
  <si>
    <t>9-749-253</t>
  </si>
  <si>
    <t>9-742-1898</t>
  </si>
  <si>
    <t>FB662738</t>
  </si>
  <si>
    <t>3-743-363</t>
  </si>
  <si>
    <t>8-1047-2365</t>
  </si>
  <si>
    <t>4-827-1762</t>
  </si>
  <si>
    <t>E-8-126837</t>
  </si>
  <si>
    <t>6-722-2228</t>
  </si>
  <si>
    <t>8-902-1681</t>
  </si>
  <si>
    <t>10-716-2128</t>
  </si>
  <si>
    <t>2-759-1760</t>
  </si>
  <si>
    <t>8-1016-622</t>
  </si>
  <si>
    <t>1-47-984</t>
  </si>
  <si>
    <t>E-8-190348</t>
  </si>
  <si>
    <t>10-714-852</t>
  </si>
  <si>
    <t>8-825-2371</t>
  </si>
  <si>
    <t>12-704-941</t>
  </si>
  <si>
    <t>9-66-513</t>
  </si>
  <si>
    <t>6-707-1648</t>
  </si>
  <si>
    <t>4-723-1744</t>
  </si>
  <si>
    <t>4-718-1129</t>
  </si>
  <si>
    <t>8-431-640</t>
  </si>
  <si>
    <t>6-86-454</t>
  </si>
  <si>
    <t>L594726</t>
  </si>
  <si>
    <t>8-278-563</t>
  </si>
  <si>
    <t>BA319821</t>
  </si>
  <si>
    <t>8-1017-2281</t>
  </si>
  <si>
    <t>8-956-1496</t>
  </si>
  <si>
    <t>3-738-8</t>
  </si>
  <si>
    <t>8-453-139</t>
  </si>
  <si>
    <t>8-513-2197</t>
  </si>
  <si>
    <t>3-701-109</t>
  </si>
  <si>
    <t>C03481288</t>
  </si>
  <si>
    <t>8-1031-392</t>
  </si>
  <si>
    <t>5-710-1949</t>
  </si>
  <si>
    <t>BF797982</t>
  </si>
  <si>
    <t>9-106-543</t>
  </si>
  <si>
    <t>8-873-2284</t>
  </si>
  <si>
    <t>8-397-305</t>
  </si>
  <si>
    <t>9-172-555</t>
  </si>
  <si>
    <t>3-748-1618</t>
  </si>
  <si>
    <t>9-764-1621</t>
  </si>
  <si>
    <t>10-3-264</t>
  </si>
  <si>
    <t>8918-2340</t>
  </si>
  <si>
    <t>8-909-61</t>
  </si>
  <si>
    <t>8-252-374</t>
  </si>
  <si>
    <t>8-1011-99</t>
  </si>
  <si>
    <t>8-701-1002</t>
  </si>
  <si>
    <t>8-1059-494</t>
  </si>
  <si>
    <t>3-31-772</t>
  </si>
  <si>
    <t>8-939-750</t>
  </si>
  <si>
    <t>8-916-1193</t>
  </si>
  <si>
    <t>10-713-1422</t>
  </si>
  <si>
    <t>10-703-1571</t>
  </si>
  <si>
    <t>8-807-876</t>
  </si>
  <si>
    <t>8-1048-382</t>
  </si>
  <si>
    <t>2-743-564</t>
  </si>
  <si>
    <t>4-733-519</t>
  </si>
  <si>
    <t>10-720-238</t>
  </si>
  <si>
    <t>3-737-1542</t>
  </si>
  <si>
    <t>3-710-1453</t>
  </si>
  <si>
    <t>8-960-2125</t>
  </si>
  <si>
    <t>10-706-1839</t>
  </si>
  <si>
    <t>9-746-1198</t>
  </si>
  <si>
    <t>1-51-133</t>
  </si>
  <si>
    <t>3-761-2136</t>
  </si>
  <si>
    <t>8-756-1517</t>
  </si>
  <si>
    <t>8-441-11</t>
  </si>
  <si>
    <t>8-783-775</t>
  </si>
  <si>
    <t>3-730-2220</t>
  </si>
  <si>
    <t>Bf558050</t>
  </si>
  <si>
    <t>5-712-2177</t>
  </si>
  <si>
    <t>8-784-361</t>
  </si>
  <si>
    <t>4-808-197</t>
  </si>
  <si>
    <t>c</t>
  </si>
  <si>
    <t>8-318-539</t>
  </si>
  <si>
    <t>8-909-2163</t>
  </si>
  <si>
    <t>2-709-2020</t>
  </si>
  <si>
    <t>8-901-7164</t>
  </si>
  <si>
    <t>8-1014-1424</t>
  </si>
  <si>
    <t>4-207-596</t>
  </si>
  <si>
    <t>8-794-1225</t>
  </si>
  <si>
    <t>2-87-2011</t>
  </si>
  <si>
    <t>8-342-661</t>
  </si>
  <si>
    <t>8-511-473</t>
  </si>
  <si>
    <t>4-277-797</t>
  </si>
  <si>
    <t>2-748-178</t>
  </si>
  <si>
    <t>9-734-1042</t>
  </si>
  <si>
    <t>4-117-1554</t>
  </si>
  <si>
    <t>4-746-1080</t>
  </si>
  <si>
    <t>4-142-1188</t>
  </si>
  <si>
    <t>3-741-1353</t>
  </si>
  <si>
    <t>8-440-536</t>
  </si>
  <si>
    <t>8-926-1422</t>
  </si>
  <si>
    <t>4-751-763</t>
  </si>
  <si>
    <t>8-255-131</t>
  </si>
  <si>
    <t>9-84-354</t>
  </si>
  <si>
    <t>8-832-211</t>
  </si>
  <si>
    <t>8-1006-2083</t>
  </si>
  <si>
    <t>8-1042-1604</t>
  </si>
  <si>
    <t>8-734-1906</t>
  </si>
  <si>
    <t>10-706-638</t>
  </si>
  <si>
    <t>4-773-435</t>
  </si>
  <si>
    <t>8-315-45</t>
  </si>
  <si>
    <t>3-727-1067</t>
  </si>
  <si>
    <t>8-224-2242</t>
  </si>
  <si>
    <t>8-963-1138</t>
  </si>
  <si>
    <t>4-725-257</t>
  </si>
  <si>
    <t>8-815-547</t>
  </si>
  <si>
    <t>3-72-2709</t>
  </si>
  <si>
    <t>8-943-836</t>
  </si>
  <si>
    <t>8-973-1160</t>
  </si>
  <si>
    <t>1-750-2107</t>
  </si>
  <si>
    <t>4-109-394</t>
  </si>
  <si>
    <t>10-28-519</t>
  </si>
  <si>
    <t>8-327-350</t>
  </si>
  <si>
    <t>8-1044-1237</t>
  </si>
  <si>
    <t>8-952-734</t>
  </si>
  <si>
    <t>8-912-2423</t>
  </si>
  <si>
    <t>BE500464</t>
  </si>
  <si>
    <t>4-703-544</t>
  </si>
  <si>
    <t>4-147-2074</t>
  </si>
  <si>
    <t>BE131922</t>
  </si>
  <si>
    <t>8-417-978</t>
  </si>
  <si>
    <t>8-802-577</t>
  </si>
  <si>
    <t>8-732-678</t>
  </si>
  <si>
    <t>8-436-357</t>
  </si>
  <si>
    <t>8-739-383</t>
  </si>
  <si>
    <t>3-80-1090</t>
  </si>
  <si>
    <t>8-956-2364</t>
  </si>
  <si>
    <t>8-969-870</t>
  </si>
  <si>
    <t>8-845-495</t>
  </si>
  <si>
    <t>12-700-1888</t>
  </si>
  <si>
    <t>8-143-959</t>
  </si>
  <si>
    <t>8-904-361</t>
  </si>
  <si>
    <t>FB630348</t>
  </si>
  <si>
    <t>8-932-2436</t>
  </si>
  <si>
    <t>8-94-607</t>
  </si>
  <si>
    <t>E-8-236725</t>
  </si>
  <si>
    <t>6-711-1030</t>
  </si>
  <si>
    <t>4-230-469</t>
  </si>
  <si>
    <t>4-780-293</t>
  </si>
  <si>
    <t>8-1046-1765</t>
  </si>
  <si>
    <t>C03878675</t>
  </si>
  <si>
    <t>C03797305</t>
  </si>
  <si>
    <t>2-128-294</t>
  </si>
  <si>
    <t>8-1043-424</t>
  </si>
  <si>
    <t>8-761-1861</t>
  </si>
  <si>
    <t>8-931-2664</t>
  </si>
  <si>
    <t>2-714-1552</t>
  </si>
  <si>
    <t>8-748-33</t>
  </si>
  <si>
    <t>8-956-2023</t>
  </si>
  <si>
    <t>8-997-2038</t>
  </si>
  <si>
    <t>6-718-847</t>
  </si>
  <si>
    <t>8-231-714</t>
  </si>
  <si>
    <t>2-721-2393</t>
  </si>
  <si>
    <t>8-1052-994</t>
  </si>
  <si>
    <t>3-726-1449</t>
  </si>
  <si>
    <t>3-704-1993</t>
  </si>
  <si>
    <t>3-736-2413</t>
  </si>
  <si>
    <t>8-1037-985</t>
  </si>
  <si>
    <t>6-729-578</t>
  </si>
  <si>
    <t>8-797-2444</t>
  </si>
  <si>
    <t>8-1038-862</t>
  </si>
  <si>
    <t>4-759-714</t>
  </si>
  <si>
    <t>2-756-411</t>
  </si>
  <si>
    <t>2-731-2407</t>
  </si>
  <si>
    <t>8-440-804</t>
  </si>
  <si>
    <t>8-790-1991</t>
  </si>
  <si>
    <t>3-756-51</t>
  </si>
  <si>
    <t>8-1013-2421</t>
  </si>
  <si>
    <t>10-710-1020</t>
  </si>
  <si>
    <t>8-716-668</t>
  </si>
  <si>
    <t>4-737-377</t>
  </si>
  <si>
    <t>9-184-323</t>
  </si>
  <si>
    <t>8-773-754</t>
  </si>
  <si>
    <t>10-700-1249</t>
  </si>
  <si>
    <t>8-961-188</t>
  </si>
  <si>
    <t>8-1045-54</t>
  </si>
  <si>
    <t>2-119-929</t>
  </si>
  <si>
    <t>10-7-1056</t>
  </si>
  <si>
    <t>8-322-153</t>
  </si>
  <si>
    <t>8-394-313</t>
  </si>
  <si>
    <t>3-754-1885</t>
  </si>
  <si>
    <t>9-741-2213</t>
  </si>
  <si>
    <t>2-756-2212</t>
  </si>
  <si>
    <t>4-702-637</t>
  </si>
  <si>
    <t>8-966-2126</t>
  </si>
  <si>
    <t>8-882-2525</t>
  </si>
  <si>
    <t>8-212-1199</t>
  </si>
  <si>
    <t>8-877-7373</t>
  </si>
  <si>
    <t>8-812-002</t>
  </si>
  <si>
    <t>8-513-889</t>
  </si>
  <si>
    <t>10-700-2001</t>
  </si>
  <si>
    <t>1-43-273</t>
  </si>
  <si>
    <t>1-744-1660</t>
  </si>
  <si>
    <t>8-844-1952</t>
  </si>
  <si>
    <t>10-701-582</t>
  </si>
  <si>
    <t>8-738-1653</t>
  </si>
  <si>
    <t>4-821-642</t>
  </si>
  <si>
    <t>2-736-509</t>
  </si>
  <si>
    <t>8-460-402</t>
  </si>
  <si>
    <t>2-707-216</t>
  </si>
  <si>
    <t>8-743-1760</t>
  </si>
  <si>
    <t>4-754-1596</t>
  </si>
  <si>
    <t>4-753-1543</t>
  </si>
  <si>
    <t>8-1048-7191</t>
  </si>
  <si>
    <t>8-731-1798</t>
  </si>
  <si>
    <t>4-791-1221</t>
  </si>
  <si>
    <t>8-832-2006</t>
  </si>
  <si>
    <t>8-429-65</t>
  </si>
  <si>
    <t>8-1022-2282</t>
  </si>
  <si>
    <t>1-17-379</t>
  </si>
  <si>
    <t>8-814-1713</t>
  </si>
  <si>
    <t>8-795-1295</t>
  </si>
  <si>
    <t>8-752-83</t>
  </si>
  <si>
    <t>8-945-876</t>
  </si>
  <si>
    <t>8-838-1559</t>
  </si>
  <si>
    <t>8-1040-2422</t>
  </si>
  <si>
    <t>9-734-1361</t>
  </si>
  <si>
    <t>10-701-2590</t>
  </si>
  <si>
    <t>2-749-516</t>
  </si>
  <si>
    <t>2-760-844</t>
  </si>
  <si>
    <t>4-150-122</t>
  </si>
  <si>
    <t>2-744-87</t>
  </si>
  <si>
    <t>FB608704</t>
  </si>
  <si>
    <t>8-1001-2089</t>
  </si>
  <si>
    <t>8-926-1764</t>
  </si>
  <si>
    <t>2-719-550</t>
  </si>
  <si>
    <t>6-725-1092</t>
  </si>
  <si>
    <t>8-778-1332</t>
  </si>
  <si>
    <t>6-704-933</t>
  </si>
  <si>
    <t>8-1045-2326</t>
  </si>
  <si>
    <t>8-997-530</t>
  </si>
  <si>
    <t>C01252153</t>
  </si>
  <si>
    <t>8-947-465</t>
  </si>
  <si>
    <t>3-733-247</t>
  </si>
  <si>
    <t>8-424-244</t>
  </si>
  <si>
    <t>8-1013-955</t>
  </si>
  <si>
    <t>8-753-1259</t>
  </si>
  <si>
    <t>8-451-884</t>
  </si>
  <si>
    <t>8-1060-989</t>
  </si>
  <si>
    <t>8-1060-2408</t>
  </si>
  <si>
    <t>8-901-1657</t>
  </si>
  <si>
    <t>8-357-169</t>
  </si>
  <si>
    <t>3-72-2014</t>
  </si>
  <si>
    <t>8-858-2219</t>
  </si>
  <si>
    <t>11-711-183</t>
  </si>
  <si>
    <t>1-735-1329</t>
  </si>
  <si>
    <t>1-729-1095</t>
  </si>
  <si>
    <t>8-466-34</t>
  </si>
  <si>
    <t>12-713-1551</t>
  </si>
  <si>
    <t>4-87-264</t>
  </si>
  <si>
    <t>3-744-2470</t>
  </si>
  <si>
    <t>3-758-953</t>
  </si>
  <si>
    <t>8-341-61</t>
  </si>
  <si>
    <t>8-774-1728</t>
  </si>
  <si>
    <t>10-707-2196</t>
  </si>
  <si>
    <t>E-8-69795</t>
  </si>
  <si>
    <t>3-21-222</t>
  </si>
  <si>
    <t>4-833-2327</t>
  </si>
  <si>
    <t>10-709-502</t>
  </si>
  <si>
    <t>4-140-904</t>
  </si>
  <si>
    <t>4-703-2471</t>
  </si>
  <si>
    <t>2-105-231</t>
  </si>
  <si>
    <t>8-719-1481</t>
  </si>
  <si>
    <t>3-757-2201</t>
  </si>
  <si>
    <t>8-949-2083</t>
  </si>
  <si>
    <t>8-852-2299</t>
  </si>
  <si>
    <t>8-714-1857</t>
  </si>
  <si>
    <t>8-909-2086</t>
  </si>
  <si>
    <t>4-97-853</t>
  </si>
  <si>
    <t>8-769-1669</t>
  </si>
  <si>
    <t>8-1049-1495</t>
  </si>
  <si>
    <t>1-737-715</t>
  </si>
  <si>
    <t>8-986-432</t>
  </si>
  <si>
    <t>11-700-115</t>
  </si>
  <si>
    <t>8-860-277</t>
  </si>
  <si>
    <t>5-705-2185</t>
  </si>
  <si>
    <t>10-707-1675</t>
  </si>
  <si>
    <t>8-1029-1398</t>
  </si>
  <si>
    <t>8-936-721</t>
  </si>
  <si>
    <t>8-835-1168</t>
  </si>
  <si>
    <t>1-717-651</t>
  </si>
  <si>
    <t>PE-9-599</t>
  </si>
  <si>
    <t>8-1066-1473</t>
  </si>
  <si>
    <t>8-741-2402</t>
  </si>
  <si>
    <t>8-820-1354</t>
  </si>
  <si>
    <t>8-825-2226</t>
  </si>
  <si>
    <t>4-259-555</t>
  </si>
  <si>
    <t>4-774-632</t>
  </si>
  <si>
    <t>3-88-53</t>
  </si>
  <si>
    <t>8-202-1757</t>
  </si>
  <si>
    <t>8-454-464</t>
  </si>
  <si>
    <t>BE567483</t>
  </si>
  <si>
    <t>8-1001-2155</t>
  </si>
  <si>
    <t>BD427693</t>
  </si>
  <si>
    <t>2-213-750</t>
  </si>
  <si>
    <t>2-58-317</t>
  </si>
  <si>
    <t>3-721-1959</t>
  </si>
  <si>
    <t>3-721-1546</t>
  </si>
  <si>
    <t>1-735-228</t>
  </si>
  <si>
    <t>E-8-74809</t>
  </si>
  <si>
    <t>8-1106-1093</t>
  </si>
  <si>
    <t>8-211-1646</t>
  </si>
  <si>
    <t>4-816-1879</t>
  </si>
  <si>
    <t>3-112-232</t>
  </si>
  <si>
    <t>8-1001-347</t>
  </si>
  <si>
    <t>1-721-2490</t>
  </si>
  <si>
    <t>8-761-281</t>
  </si>
  <si>
    <t>8-891-1061</t>
  </si>
  <si>
    <t>8-1024-267</t>
  </si>
  <si>
    <t>8-964-1518</t>
  </si>
  <si>
    <t>8-1062-403</t>
  </si>
  <si>
    <t>8-743-1368</t>
  </si>
  <si>
    <t>8-885-1749</t>
  </si>
  <si>
    <t>8-798-980</t>
  </si>
  <si>
    <t>8-990-2000</t>
  </si>
  <si>
    <t>9-92-653</t>
  </si>
  <si>
    <t>9-121-2501</t>
  </si>
  <si>
    <t>E-8-229047</t>
  </si>
  <si>
    <t>6-715-599</t>
  </si>
  <si>
    <t>4-215-902</t>
  </si>
  <si>
    <t>BH136898</t>
  </si>
  <si>
    <t>E8108222</t>
  </si>
  <si>
    <t>8-939-2110</t>
  </si>
  <si>
    <t>8-959-2411</t>
  </si>
  <si>
    <t>8-747-588</t>
  </si>
  <si>
    <t>8-840-388</t>
  </si>
  <si>
    <t>3-61-56</t>
  </si>
  <si>
    <t>8-850-455</t>
  </si>
  <si>
    <t>E-8-106596</t>
  </si>
  <si>
    <t>3-759-210</t>
  </si>
  <si>
    <t>5-714-2411</t>
  </si>
  <si>
    <t>8-1017-994</t>
  </si>
  <si>
    <t>8-830-587</t>
  </si>
  <si>
    <t>4-108-825</t>
  </si>
  <si>
    <t>3-742-811</t>
  </si>
  <si>
    <t>1-720-1919</t>
  </si>
  <si>
    <t>C02569146</t>
  </si>
  <si>
    <t>4-764-1023</t>
  </si>
  <si>
    <t>4-720-2376</t>
  </si>
  <si>
    <t>3-707-924</t>
  </si>
  <si>
    <t>BF713496</t>
  </si>
  <si>
    <t>7-700-2056</t>
  </si>
  <si>
    <t>2-147-276</t>
  </si>
  <si>
    <t>8 1061 295</t>
  </si>
  <si>
    <t>9-757-382</t>
  </si>
  <si>
    <t>4-798-157</t>
  </si>
  <si>
    <t>8-265-841</t>
  </si>
  <si>
    <t>8-1023-112</t>
  </si>
  <si>
    <t>9-739-1739</t>
  </si>
  <si>
    <t>8-1001-239</t>
  </si>
  <si>
    <t>8-1041-239</t>
  </si>
  <si>
    <t>8-445-37</t>
  </si>
  <si>
    <t>8-975-1321</t>
  </si>
  <si>
    <t>C02820620</t>
  </si>
  <si>
    <t>Cobros Abril Canal Fijo 2 meses a NPN</t>
  </si>
  <si>
    <t>66223422</t>
  </si>
  <si>
    <t>61963114</t>
  </si>
  <si>
    <t>62230100</t>
  </si>
  <si>
    <t>61641852</t>
  </si>
  <si>
    <t>68284706</t>
  </si>
  <si>
    <t>68675714</t>
  </si>
  <si>
    <t>68926270</t>
  </si>
  <si>
    <t>64151950</t>
  </si>
  <si>
    <t>67113267</t>
  </si>
  <si>
    <t>65459191</t>
  </si>
  <si>
    <t>68743602</t>
  </si>
  <si>
    <t>60521687</t>
  </si>
  <si>
    <t>62189985</t>
  </si>
  <si>
    <t>63512341</t>
  </si>
  <si>
    <t>68907654</t>
  </si>
  <si>
    <t>64298923</t>
  </si>
  <si>
    <t>65948925</t>
  </si>
  <si>
    <t>61654181</t>
  </si>
  <si>
    <t>63982140</t>
  </si>
  <si>
    <t>68705237</t>
  </si>
  <si>
    <t>63535798</t>
  </si>
  <si>
    <t>64620676</t>
  </si>
  <si>
    <t>68775065</t>
  </si>
  <si>
    <t>65872342</t>
  </si>
  <si>
    <t>65628929</t>
  </si>
  <si>
    <t>65339395</t>
  </si>
  <si>
    <t>68647408</t>
  </si>
  <si>
    <t>64153733</t>
  </si>
  <si>
    <t>61607001</t>
  </si>
  <si>
    <t>64626087</t>
  </si>
  <si>
    <t>61513667</t>
  </si>
  <si>
    <t>64160500</t>
  </si>
  <si>
    <t>67361909</t>
  </si>
  <si>
    <t>66767187</t>
  </si>
  <si>
    <t>67523232</t>
  </si>
  <si>
    <t>64514859</t>
  </si>
  <si>
    <t>62685947</t>
  </si>
  <si>
    <t>68777997</t>
  </si>
  <si>
    <t>00000000</t>
  </si>
  <si>
    <t>67795397</t>
  </si>
  <si>
    <t>68981574</t>
  </si>
  <si>
    <t>65923460</t>
  </si>
  <si>
    <t>68905432</t>
  </si>
  <si>
    <t>68692765</t>
  </si>
  <si>
    <t>68603659</t>
  </si>
  <si>
    <t>63787210</t>
  </si>
  <si>
    <t>67123494</t>
  </si>
  <si>
    <t>64563326</t>
  </si>
  <si>
    <t>64392217</t>
  </si>
  <si>
    <t>65302840</t>
  </si>
  <si>
    <t>61629844</t>
  </si>
  <si>
    <t>64900263</t>
  </si>
  <si>
    <t>67517166</t>
  </si>
  <si>
    <t>64548378</t>
  </si>
  <si>
    <t>64157773</t>
  </si>
  <si>
    <t>67430506</t>
  </si>
  <si>
    <t>60246032</t>
  </si>
  <si>
    <t>69048776</t>
  </si>
  <si>
    <t>66399201</t>
  </si>
  <si>
    <t>64866239</t>
  </si>
  <si>
    <t>67331934</t>
  </si>
  <si>
    <t>68136773</t>
  </si>
  <si>
    <t>67176750</t>
  </si>
  <si>
    <t>60082188</t>
  </si>
  <si>
    <t>68368222</t>
  </si>
  <si>
    <t>69002624</t>
  </si>
  <si>
    <t>65294266</t>
  </si>
  <si>
    <t>66960178</t>
  </si>
  <si>
    <t>69621867</t>
  </si>
  <si>
    <t>64957028</t>
  </si>
  <si>
    <t>69923084</t>
  </si>
  <si>
    <t>62304771</t>
  </si>
  <si>
    <t>69669701</t>
  </si>
  <si>
    <t>62129461</t>
  </si>
  <si>
    <t>60327569</t>
  </si>
  <si>
    <t>67091518</t>
  </si>
  <si>
    <t>64941371</t>
  </si>
  <si>
    <t>62697293</t>
  </si>
  <si>
    <t>63436202</t>
  </si>
  <si>
    <t>64079001</t>
  </si>
  <si>
    <t>64360740</t>
  </si>
  <si>
    <t>62386925</t>
  </si>
  <si>
    <t>67959643</t>
  </si>
  <si>
    <t>69082900</t>
  </si>
  <si>
    <t>67477868</t>
  </si>
  <si>
    <t>66989352</t>
  </si>
  <si>
    <t>66335632</t>
  </si>
  <si>
    <t>67465348</t>
  </si>
  <si>
    <t>67542007</t>
  </si>
  <si>
    <t>64746422</t>
  </si>
  <si>
    <t>66235009</t>
  </si>
  <si>
    <t>69092525</t>
  </si>
  <si>
    <t>63374360</t>
  </si>
  <si>
    <t>65411583</t>
  </si>
  <si>
    <t>67323047</t>
  </si>
  <si>
    <t>66885841</t>
  </si>
  <si>
    <t>63864444</t>
  </si>
  <si>
    <t>63122882</t>
  </si>
  <si>
    <t>61814394</t>
  </si>
  <si>
    <t>67271810</t>
  </si>
  <si>
    <t>60590544</t>
  </si>
  <si>
    <t>68490478</t>
  </si>
  <si>
    <t>61478550</t>
  </si>
  <si>
    <t>64267994</t>
  </si>
  <si>
    <t>63992513</t>
  </si>
  <si>
    <t>64121203</t>
  </si>
  <si>
    <t>67161815</t>
  </si>
  <si>
    <t>64450926</t>
  </si>
  <si>
    <t>66680118</t>
  </si>
  <si>
    <t>63515026</t>
  </si>
  <si>
    <t>65599308</t>
  </si>
  <si>
    <t>61441494</t>
  </si>
  <si>
    <t>68418651</t>
  </si>
  <si>
    <t>65032955</t>
  </si>
  <si>
    <t>64446859</t>
  </si>
  <si>
    <t>66888447</t>
  </si>
  <si>
    <t>69279886</t>
  </si>
  <si>
    <t>69376282</t>
  </si>
  <si>
    <t>64553600</t>
  </si>
  <si>
    <t>65422007</t>
  </si>
  <si>
    <t>62195276</t>
  </si>
  <si>
    <t>66773797</t>
  </si>
  <si>
    <t>65326867</t>
  </si>
  <si>
    <t>65582601</t>
  </si>
  <si>
    <t>68082860</t>
  </si>
  <si>
    <t>66960174</t>
  </si>
  <si>
    <t>67844698</t>
  </si>
  <si>
    <t>62283674</t>
  </si>
  <si>
    <t>66499032</t>
  </si>
  <si>
    <t>68560545</t>
  </si>
  <si>
    <t>65528623</t>
  </si>
  <si>
    <t>69812294</t>
  </si>
  <si>
    <t>68150976</t>
  </si>
  <si>
    <t>68675138</t>
  </si>
  <si>
    <t xml:space="preserve">Rolando Mendoza Sánchez </t>
  </si>
  <si>
    <t>JESUS DIMAS HERNANDEZ GUTIERREZ</t>
  </si>
  <si>
    <t xml:space="preserve">Ricauter Mojica </t>
  </si>
  <si>
    <t xml:space="preserve">Renilio Valdes </t>
  </si>
  <si>
    <t>LOURDES DEL CARMEN GUTIERREZ VALENCIA</t>
  </si>
  <si>
    <t>Melvin Alexander Gómez Nuñez</t>
  </si>
  <si>
    <t xml:space="preserve">Marcos José Pérez Rodriguez </t>
  </si>
  <si>
    <t>Aura María visuete herrera</t>
  </si>
  <si>
    <t xml:space="preserve">Meily Valencia </t>
  </si>
  <si>
    <t xml:space="preserve">Rubén Darío gaona Quijano </t>
  </si>
  <si>
    <t>PALMIRA FRANCISCA PINILLA SANTANA</t>
  </si>
  <si>
    <t>QUINTIN ANTONIO QUIJADA ALVARADO</t>
  </si>
  <si>
    <t>Astrid Isabel Samaniego Montenegro</t>
  </si>
  <si>
    <t>Luis Castañeda</t>
  </si>
  <si>
    <t>JHONATAN GEOVANNI MORENO ROBLEDO</t>
  </si>
  <si>
    <t xml:space="preserve">María Candelaria Gómez Ávila </t>
  </si>
  <si>
    <t>YENITZEL ARGELYS AGUILAR SANTOS</t>
  </si>
  <si>
    <t xml:space="preserve">Carolina Orellana </t>
  </si>
  <si>
    <t>JUANA DEL CARME BATISTA MARTINE</t>
  </si>
  <si>
    <t>SURENAIKA MARINELIS LOPEZ HERNANDEZ</t>
  </si>
  <si>
    <t>Miguel Enrique Gonzalez Hidalgo</t>
  </si>
  <si>
    <t xml:space="preserve">Jazlin yareli Smith Pérez </t>
  </si>
  <si>
    <t>Isidra Méndez barsallo</t>
  </si>
  <si>
    <t xml:space="preserve">Excelso Jacob moreno Guillén </t>
  </si>
  <si>
    <t>IRIS VANESSA DIAZ CARRERA DE ROSAS</t>
  </si>
  <si>
    <t>JACSARY BENITA HERNANDEZ PINZON</t>
  </si>
  <si>
    <t xml:space="preserve">Jonathan Samuel Bethancourt Álvarez </t>
  </si>
  <si>
    <t>MARIA ISABEL ARIAS CERCEÑO</t>
  </si>
  <si>
    <t xml:space="preserve">Nancy Aidee Arcia Rodriguez </t>
  </si>
  <si>
    <t xml:space="preserve">Joel efrain de frías Quintero </t>
  </si>
  <si>
    <t xml:space="preserve">Sabría Rodriguez Cabrera </t>
  </si>
  <si>
    <t xml:space="preserve"> MICHAEL STITH VALENCIA YEPES</t>
  </si>
  <si>
    <t xml:space="preserve">Alexis Javier Moreno  </t>
  </si>
  <si>
    <t xml:space="preserve">Maria eugenia cortez cortez </t>
  </si>
  <si>
    <t xml:space="preserve">Jairo Darío Herrera </t>
  </si>
  <si>
    <t xml:space="preserve">Virginia Judith Sánchez Villanueva </t>
  </si>
  <si>
    <t>Juan Carlos Garcias Cedeño</t>
  </si>
  <si>
    <t xml:space="preserve">Daniel Alejandro Martínez Calderón </t>
  </si>
  <si>
    <t>MILDRED ROSE JOHNSON DE STEWART</t>
  </si>
  <si>
    <t xml:space="preserve">Lilibeth Pereira estrada </t>
  </si>
  <si>
    <t xml:space="preserve">Gisela Esther Sánchez Cuesta </t>
  </si>
  <si>
    <t xml:space="preserve">Javier González Brown </t>
  </si>
  <si>
    <t xml:space="preserve">Etilcia ernela acostá Martínez </t>
  </si>
  <si>
    <t xml:space="preserve">Oscar Alexi Antencio arauz </t>
  </si>
  <si>
    <t xml:space="preserve">Algis Humberto cedeño Sánchez </t>
  </si>
  <si>
    <t>Luis Alberto Lañas Guerrero</t>
  </si>
  <si>
    <t xml:space="preserve">Yaneli lisbeth navalo Martinez </t>
  </si>
  <si>
    <t xml:space="preserve">Freddy balza </t>
  </si>
  <si>
    <t xml:space="preserve">Erick Alberto Gómez Ávila </t>
  </si>
  <si>
    <t xml:space="preserve"> TONY MC KALOMAN</t>
  </si>
  <si>
    <t>Estephany Lineth Jiménez Pitti</t>
  </si>
  <si>
    <t xml:space="preserve">Víctor Manuel Guzmán Guerrel </t>
  </si>
  <si>
    <t xml:space="preserve">Angel Rodriguez </t>
  </si>
  <si>
    <t xml:space="preserve">Delmira Sanjur Cedeño </t>
  </si>
  <si>
    <t xml:space="preserve">MARIA DEL CARMEN GONZALEZ PEREZ </t>
  </si>
  <si>
    <t xml:space="preserve">Benita Samaniego ortega </t>
  </si>
  <si>
    <t xml:space="preserve">EMILSA THOMAS </t>
  </si>
  <si>
    <t xml:space="preserve">Aristides de leon sosa </t>
  </si>
  <si>
    <t xml:space="preserve">Eugenio paz </t>
  </si>
  <si>
    <t xml:space="preserve">Argelis González </t>
  </si>
  <si>
    <t xml:space="preserve">Manuel Hurtado </t>
  </si>
  <si>
    <t xml:space="preserve">Yazmary Bustamante </t>
  </si>
  <si>
    <t xml:space="preserve">Joaquín Sánchez </t>
  </si>
  <si>
    <t xml:space="preserve">Yatzury  Lorenzo </t>
  </si>
  <si>
    <t xml:space="preserve">Milagros Isabel Peña Santamaría </t>
  </si>
  <si>
    <t xml:space="preserve">Miguel Angel Brassfield Castillo </t>
  </si>
  <si>
    <t xml:space="preserve">Dalkiria lineth Rodriguez Castillo  </t>
  </si>
  <si>
    <t>Auristela Nofra del Carmen López Perez</t>
  </si>
  <si>
    <t>YARIBEL ARELIS CAMARENA DEL CID</t>
  </si>
  <si>
    <t>EDGAR ALCIDES REINA CEDEÑO</t>
  </si>
  <si>
    <t>Ivan Ariel Pineda Cedeño</t>
  </si>
  <si>
    <t xml:space="preserve">Katherine London </t>
  </si>
  <si>
    <t xml:space="preserve">Eusebio Tevera Baker </t>
  </si>
  <si>
    <t>Alcibiades Araúz Araúz</t>
  </si>
  <si>
    <t>Reutelina Díaz Perez</t>
  </si>
  <si>
    <t xml:space="preserve">GEOR FREDY CORREA MUÑOS </t>
  </si>
  <si>
    <t>Daniela Andrea Henao DíaZ</t>
  </si>
  <si>
    <t xml:space="preserve">Manuel savedraa </t>
  </si>
  <si>
    <t xml:space="preserve"> Carlos carrion </t>
  </si>
  <si>
    <t xml:space="preserve">Anthony Romero </t>
  </si>
  <si>
    <t xml:space="preserve">Anayka Aguilar </t>
  </si>
  <si>
    <t xml:space="preserve">Silvia maria Hernández Ortega </t>
  </si>
  <si>
    <t>MARÍA YORLADY SOTO GALVIZ</t>
  </si>
  <si>
    <t xml:space="preserve">manuela González Santamaría </t>
  </si>
  <si>
    <t xml:space="preserve">Luis Edgar Cáceres </t>
  </si>
  <si>
    <t xml:space="preserve">Erick Fernández </t>
  </si>
  <si>
    <t xml:space="preserve">Genaro rosales </t>
  </si>
  <si>
    <t>Ayleen Mabel Rodriguez Vejarano</t>
  </si>
  <si>
    <t xml:space="preserve"> ROLANDO MIGUEL MALDONADO PEREZ</t>
  </si>
  <si>
    <t xml:space="preserve">Nicole Stephany Pandales Jiménez </t>
  </si>
  <si>
    <t xml:space="preserve">Verónica Trejos </t>
  </si>
  <si>
    <t>Haidy Danileth Lopez Muñoz</t>
  </si>
  <si>
    <t xml:space="preserve">Ianeth nieto </t>
  </si>
  <si>
    <t xml:space="preserve">Telmo Antonio Pascual Suarez </t>
  </si>
  <si>
    <t>Amarelis lisbeth Moreno Estrebi</t>
  </si>
  <si>
    <t xml:space="preserve">Ivis adiany vergara pinzón </t>
  </si>
  <si>
    <t xml:space="preserve">JORGE ISAAC ROMERO FRIAS </t>
  </si>
  <si>
    <t>SELINETH ANISSA TORIBIO AÑINO</t>
  </si>
  <si>
    <t xml:space="preserve">Manuel Ernesto Rodriguez Santos </t>
  </si>
  <si>
    <t xml:space="preserve">Gilberto Garcés </t>
  </si>
  <si>
    <t>María Isabel Arias</t>
  </si>
  <si>
    <t>Roberto carlos fernandez danwinks</t>
  </si>
  <si>
    <t xml:space="preserve">Erick withigan </t>
  </si>
  <si>
    <t xml:space="preserve">Oscar Martinez </t>
  </si>
  <si>
    <t xml:space="preserve">Francisco Jesús Camarco Pinilla </t>
  </si>
  <si>
    <t xml:space="preserve">Yariela acevedo </t>
  </si>
  <si>
    <t xml:space="preserve">Donita Solís </t>
  </si>
  <si>
    <t xml:space="preserve">Gabriela Martinez </t>
  </si>
  <si>
    <t xml:space="preserve">Francisco González </t>
  </si>
  <si>
    <t>María mendes</t>
  </si>
  <si>
    <t>Fernado antonio de leon morales</t>
  </si>
  <si>
    <t>Danna Masiel Quirós Garcia</t>
  </si>
  <si>
    <t>Karol zaibeth Rodríguez Arauz</t>
  </si>
  <si>
    <t xml:space="preserve">Eybran González </t>
  </si>
  <si>
    <t xml:space="preserve">Yecenia Serracin </t>
  </si>
  <si>
    <t xml:space="preserve">Luis Ortiz </t>
  </si>
  <si>
    <t xml:space="preserve">José Manuel Filos Nieto </t>
  </si>
  <si>
    <t xml:space="preserve"> ESMERALDA CHAVERRA</t>
  </si>
  <si>
    <t>Maria teresa Saldaña serrano</t>
  </si>
  <si>
    <t xml:space="preserve">Hugo Víctor Carrera Morales </t>
  </si>
  <si>
    <t>LUIS FERNANDO HERNANDEZ CONCEPCION</t>
  </si>
  <si>
    <t xml:space="preserve"> IBETH ZUNILL SAMANIEGO CHERIGO</t>
  </si>
  <si>
    <t xml:space="preserve"> Pablo Ernesto Valderrama Tuñon</t>
  </si>
  <si>
    <t xml:space="preserve">Jonathan wezn Almada Sanjur </t>
  </si>
  <si>
    <t xml:space="preserve">Dayanara Ardines </t>
  </si>
  <si>
    <t xml:space="preserve">Brandon Alexander West Gaitán </t>
  </si>
  <si>
    <t>MARÍA ISABEL ARIAS HURTADO</t>
  </si>
  <si>
    <t xml:space="preserve">Jaime Eribel Gallardo Martínez </t>
  </si>
  <si>
    <t xml:space="preserve"> Crusita Perez</t>
  </si>
  <si>
    <t>Abel Venció Llano Linares</t>
  </si>
  <si>
    <t xml:space="preserve"> Jean Carlos Malespin</t>
  </si>
  <si>
    <t xml:space="preserve">Jean nieto </t>
  </si>
  <si>
    <t xml:space="preserve"> YAJAIRA YOHANA RODRIGUEZ MOLINA FER</t>
  </si>
  <si>
    <t xml:space="preserve"> OSMAN YAFETH GONZALEZ BANQUEZ</t>
  </si>
  <si>
    <t>Joshua jamall Williams figueroa</t>
  </si>
  <si>
    <t xml:space="preserve">Rupert Ernesto olgilvie Taitt </t>
  </si>
  <si>
    <t>Epifanio Bethancur Tuñon</t>
  </si>
  <si>
    <t xml:space="preserve">Yennifer De Gracia </t>
  </si>
  <si>
    <t xml:space="preserve"> Teodoro Caicedo</t>
  </si>
  <si>
    <t xml:space="preserve">Eira del Carmen Gómez Santamaría </t>
  </si>
  <si>
    <t xml:space="preserve">Elsa Franco </t>
  </si>
  <si>
    <t xml:space="preserve">Stella Cumberbatch </t>
  </si>
  <si>
    <t xml:space="preserve"> Bryan Herrera</t>
  </si>
  <si>
    <t>Eida Ines Salazar Cortez </t>
  </si>
  <si>
    <t>Yesenia Yasmin Duarte Cedeño</t>
  </si>
  <si>
    <t>VALENCIA ARGENTINA RODRIGUEZ QUIROZ</t>
  </si>
  <si>
    <t xml:space="preserve">Gabriel Antonio Vásquez </t>
  </si>
  <si>
    <t>Katherine hazel kirton castillo</t>
  </si>
  <si>
    <t xml:space="preserve">Mitsy Rodríguez </t>
  </si>
  <si>
    <t xml:space="preserve">Isabeth cordones Marin </t>
  </si>
  <si>
    <t xml:space="preserve">YANETH YARILETH RUIZ GONZALEZ </t>
  </si>
  <si>
    <t xml:space="preserve">Sakiel Israel alb Fernández </t>
  </si>
  <si>
    <t xml:space="preserve">Elia Guerra  Molina </t>
  </si>
  <si>
    <t xml:space="preserve">Daniel josue ruiz Bermudez </t>
  </si>
  <si>
    <t xml:space="preserve">Betzibel del carmen Lino Tocano </t>
  </si>
  <si>
    <t xml:space="preserve">Doña Achito </t>
  </si>
  <si>
    <t xml:space="preserve">Irving Agusto Caballero Gonzalez </t>
  </si>
  <si>
    <t xml:space="preserve">YULIAN ALBINIO BRENES VALDEZ </t>
  </si>
  <si>
    <t>Angelo guliano céspedes londoño</t>
  </si>
  <si>
    <t xml:space="preserve">Giancarlo guisado </t>
  </si>
  <si>
    <t xml:space="preserve">Aurora Nazaret Rodriguez Núñez </t>
  </si>
  <si>
    <t xml:space="preserve">MELANY BEATRIZ MIRANDA SALDAÑA </t>
  </si>
  <si>
    <t>Elinor cecilia guardia dominguez de pitty</t>
  </si>
  <si>
    <t xml:space="preserve">Lucia Mercedes González Ambulorio </t>
  </si>
  <si>
    <t>Wilber Córdoba Campana</t>
  </si>
  <si>
    <t xml:space="preserve">Eladia Fernández </t>
  </si>
  <si>
    <t>Yoselin Arlene González Campo</t>
  </si>
  <si>
    <t xml:space="preserve">Roberto Elíseo González Baruco </t>
  </si>
  <si>
    <t xml:space="preserve">Cindy Quintero </t>
  </si>
  <si>
    <t xml:space="preserve">Rolando Antonio Rivera Iturriaga </t>
  </si>
  <si>
    <t>Ninoska Vanesa Vásquez Rivera de Abrego</t>
  </si>
  <si>
    <t>Nelson Edil Hernández Batista</t>
  </si>
  <si>
    <t xml:space="preserve">Miguel Martínez </t>
  </si>
  <si>
    <t xml:space="preserve">Vielka Itzel Jarvis Matos </t>
  </si>
  <si>
    <t xml:space="preserve">Amileyka de gracia </t>
  </si>
  <si>
    <t xml:space="preserve">Yandira Torres </t>
  </si>
  <si>
    <t xml:space="preserve">Karen Aguilar </t>
  </si>
  <si>
    <t>Mitzi Argelia Cabrera Pitty de San</t>
  </si>
  <si>
    <t xml:space="preserve">MARIO JOEL Gutiérrez </t>
  </si>
  <si>
    <t xml:space="preserve"> Rachell Julieth Guardia</t>
  </si>
  <si>
    <t xml:space="preserve"> LORENZO Ariel MARTINEZ Soto</t>
  </si>
  <si>
    <t xml:space="preserve">Odilio Antonio Domínguez Ortiz </t>
  </si>
  <si>
    <t>Lud Manuel Quintero García</t>
  </si>
  <si>
    <t xml:space="preserve">JINGWEI HUANG </t>
  </si>
  <si>
    <t xml:space="preserve">Neftali Baca </t>
  </si>
  <si>
    <t xml:space="preserve">Taycha Toscano </t>
  </si>
  <si>
    <t xml:space="preserve"> JOSE ANGEL JARAMILLO ROSALES</t>
  </si>
  <si>
    <t>Yaxiziel Pérez garrido</t>
  </si>
  <si>
    <t>Yair Hernández</t>
  </si>
  <si>
    <t xml:space="preserve">Luis José Quintero Araúz </t>
  </si>
  <si>
    <t xml:space="preserve">Rosibel angélica Murillo </t>
  </si>
  <si>
    <t xml:space="preserve">Maribel González Campos </t>
  </si>
  <si>
    <t xml:space="preserve">Osvaldo Gómez de gracia </t>
  </si>
  <si>
    <t xml:space="preserve">Milagros del carmen velaquez chiru </t>
  </si>
  <si>
    <t>8-201-1311</t>
  </si>
  <si>
    <t>5-11-65</t>
  </si>
  <si>
    <t>abr</t>
  </si>
  <si>
    <t>Cuentas Cesadas / Al Dia</t>
  </si>
  <si>
    <t>Intentos de Promesas</t>
  </si>
  <si>
    <t>Intentos de pago</t>
  </si>
  <si>
    <t xml:space="preserve"> Monto pagado</t>
  </si>
  <si>
    <t xml:space="preserve">Cant Promesa </t>
  </si>
  <si>
    <t>Meses</t>
  </si>
  <si>
    <t>8-831-1068</t>
  </si>
  <si>
    <t>8-1036-416</t>
  </si>
  <si>
    <t>8-357-660</t>
  </si>
  <si>
    <t>E-8-107955</t>
  </si>
  <si>
    <t>8-945-1354</t>
  </si>
  <si>
    <t>4-478-2099</t>
  </si>
  <si>
    <t>AX072647</t>
  </si>
  <si>
    <t>8-956-716</t>
  </si>
  <si>
    <t>8-210-104</t>
  </si>
  <si>
    <t>E-8-133617</t>
  </si>
  <si>
    <t>8-854-1740</t>
  </si>
  <si>
    <t>4-827-1639</t>
  </si>
  <si>
    <t>8-944-1722</t>
  </si>
  <si>
    <t>10-705-2103</t>
  </si>
  <si>
    <t>8-1032-1125</t>
  </si>
  <si>
    <t>8-921-2411</t>
  </si>
  <si>
    <t>3-756-2157</t>
  </si>
  <si>
    <t>10-707-1344</t>
  </si>
  <si>
    <t>#N/D</t>
  </si>
  <si>
    <t>may</t>
  </si>
  <si>
    <t xml:space="preserve"> Intentos de pago</t>
  </si>
  <si>
    <t>Maria elena medina</t>
  </si>
  <si>
    <t>Cobros Mayo</t>
  </si>
  <si>
    <t>2-140-174</t>
  </si>
  <si>
    <t xml:space="preserve">ELIECER DE JESUS CABRERA ROMERO </t>
  </si>
  <si>
    <t>8-937-2371</t>
  </si>
  <si>
    <t xml:space="preserve">Selma Judith Martínez Ortiz </t>
  </si>
  <si>
    <t>8-210-1623</t>
  </si>
  <si>
    <t xml:space="preserve">Kevin Pan </t>
  </si>
  <si>
    <t>8-1032-1440</t>
  </si>
  <si>
    <t xml:space="preserve">BB STORE TECNOLOGY AND SERVICES IN </t>
  </si>
  <si>
    <t>E-8-203676</t>
  </si>
  <si>
    <t>Yanishka Yaleima Powell</t>
  </si>
  <si>
    <t>3-729-424</t>
  </si>
  <si>
    <t>Vielka valdez</t>
  </si>
  <si>
    <t>8-809-1625</t>
  </si>
  <si>
    <t>2 PAGOS PENDIENTES</t>
  </si>
  <si>
    <t xml:space="preserve">Luz mery Córdoba Asprilla </t>
  </si>
  <si>
    <t>8-1106-2093</t>
  </si>
  <si>
    <t xml:space="preserve">Roberto Antonio Moore MILLS </t>
  </si>
  <si>
    <t>8-257-111</t>
  </si>
  <si>
    <t>Antonio Nieto</t>
  </si>
  <si>
    <t>7-710-1493</t>
  </si>
  <si>
    <t>ERNESTO JOSE MENDOZA RODRIGUEZ</t>
  </si>
  <si>
    <t>8-962-2142</t>
  </si>
  <si>
    <t>Joel Alvaro Quintero Bejerano</t>
  </si>
  <si>
    <t>4-842-1157</t>
  </si>
  <si>
    <t>ALEXANDER DIAZ CHAVARRIA</t>
  </si>
  <si>
    <t>E-8-132763</t>
  </si>
  <si>
    <t>Ramón Martínez Barría</t>
  </si>
  <si>
    <t xml:space="preserve">8-273-58 </t>
  </si>
  <si>
    <t>Nairelis Aguilar</t>
  </si>
  <si>
    <t>176809559</t>
  </si>
  <si>
    <t>YAJAIRA LEE</t>
  </si>
  <si>
    <t>3-712-724</t>
  </si>
  <si>
    <t>Lourdes Idalia Caballero Rodriguez de Bryan</t>
  </si>
  <si>
    <t>8-786-2</t>
  </si>
  <si>
    <t xml:space="preserve"> AW329866</t>
  </si>
  <si>
    <t xml:space="preserve">Martha Burgos </t>
  </si>
  <si>
    <t>6-47-1288</t>
  </si>
  <si>
    <t xml:space="preserve">Odalis Lisett Matinez Mathews </t>
  </si>
  <si>
    <t>8-235-952</t>
  </si>
  <si>
    <t xml:space="preserve">DAVID EDUARDO JARAMILLO  </t>
  </si>
  <si>
    <t>8-772-1101 DV0</t>
  </si>
  <si>
    <t>Luis Carlos riley</t>
  </si>
  <si>
    <t>8-503-818</t>
  </si>
  <si>
    <t xml:space="preserve">Georgina iglesias </t>
  </si>
  <si>
    <t>10-5-1140</t>
  </si>
  <si>
    <t>Lina Fernanda Vega Londoño</t>
  </si>
  <si>
    <t>E-8-204683</t>
  </si>
  <si>
    <t>Joanna del carmen castillo miro</t>
  </si>
  <si>
    <t>8-813-1496</t>
  </si>
  <si>
    <t>TATHIANA GRETTEL SALVATIERRA SANTANA</t>
  </si>
  <si>
    <t>8-760-511</t>
  </si>
  <si>
    <t xml:space="preserve">Luzmila perez muños </t>
  </si>
  <si>
    <t>8-195-335</t>
  </si>
  <si>
    <t>Ronaldo Alberto Rodríguez Ayarsa</t>
  </si>
  <si>
    <t>8-849-2175</t>
  </si>
  <si>
    <t>ALEIDA MARTINEZ PEREZ</t>
  </si>
  <si>
    <t>10-704-1158</t>
  </si>
  <si>
    <t>KAROLYN NICOLE FERNÁNDEZ DE GRACIA</t>
  </si>
  <si>
    <t>MARTA MARTINEZ</t>
  </si>
  <si>
    <t>2-79-1600</t>
  </si>
  <si>
    <t>Trinidad Jessenia Rojas Campo</t>
  </si>
  <si>
    <t>8-862-2478</t>
  </si>
  <si>
    <t xml:space="preserve">Madelyne Amira </t>
  </si>
  <si>
    <t>8-833-2498</t>
  </si>
  <si>
    <t>Javier anaya</t>
  </si>
  <si>
    <t>8-477-628</t>
  </si>
  <si>
    <t xml:space="preserve">Enelcy morris </t>
  </si>
  <si>
    <t>10-720-1740</t>
  </si>
  <si>
    <t xml:space="preserve"> Eybis Elvira Frias Chacon</t>
  </si>
  <si>
    <t>7-119-232</t>
  </si>
  <si>
    <t>ANAYKA CAMPOS</t>
  </si>
  <si>
    <t>10-706-842</t>
  </si>
  <si>
    <t xml:space="preserve">Adalberto García </t>
  </si>
  <si>
    <t>3-723-1483</t>
  </si>
  <si>
    <t xml:space="preserve">Diocelina Brown </t>
  </si>
  <si>
    <t>1-734-1896</t>
  </si>
  <si>
    <t>Roshbay Valdez</t>
  </si>
  <si>
    <t>4-263-407</t>
  </si>
  <si>
    <t>Manuel gonzalez</t>
  </si>
  <si>
    <t>3-84-1995</t>
  </si>
  <si>
    <t>ABRAM ISAAC CASTILLO LUNA</t>
  </si>
  <si>
    <t>3-761-2309</t>
  </si>
  <si>
    <t xml:space="preserve">Adrian Escobar </t>
  </si>
  <si>
    <t>3-736-1071</t>
  </si>
  <si>
    <t xml:space="preserve"> ALYAZERA STEPHANIE ARCHILBOLD CHEN</t>
  </si>
  <si>
    <t>8-1020-2495</t>
  </si>
  <si>
    <t>ADELINA BEKER SANTOS</t>
  </si>
  <si>
    <t>12-709-2024</t>
  </si>
  <si>
    <t xml:space="preserve">Mirleydi Judith Muñoz Niño </t>
  </si>
  <si>
    <t>BH743234</t>
  </si>
  <si>
    <t>Isleny romero</t>
  </si>
  <si>
    <t>3-743-918</t>
  </si>
  <si>
    <t>Eliezer Ariel Olmos Cabezas</t>
  </si>
  <si>
    <t xml:space="preserve">3-739-2335 </t>
  </si>
  <si>
    <t>Míriam peñalba</t>
  </si>
  <si>
    <t>9-717-333</t>
  </si>
  <si>
    <t xml:space="preserve">MEIQIN ZHONG </t>
  </si>
  <si>
    <t>EC3132480</t>
  </si>
  <si>
    <t xml:space="preserve">Daniel smith alvares de leon </t>
  </si>
  <si>
    <t>2-97-2119</t>
  </si>
  <si>
    <t>NELSON SECAIDA RODRIGUEZ</t>
  </si>
  <si>
    <t>9-84-107</t>
  </si>
  <si>
    <t xml:space="preserve">FRANCISCA CRISTIAN SAAVEDRA </t>
  </si>
  <si>
    <t>8-864-121</t>
  </si>
  <si>
    <t>ALDAIR HERNAN RODRIGUEZ MADDE</t>
  </si>
  <si>
    <t>3-756-211</t>
  </si>
  <si>
    <t>CARLOS EDUARDO</t>
  </si>
  <si>
    <t>2-710-2206</t>
  </si>
  <si>
    <t xml:space="preserve">Ticxiana layans </t>
  </si>
  <si>
    <t>10-709-2357</t>
  </si>
  <si>
    <t>Vielka Xiomara Samaniego Reyes</t>
  </si>
  <si>
    <t>8-241-846</t>
  </si>
  <si>
    <t xml:space="preserve"> YENITZA LILIBETH LEZCANO MORALES</t>
  </si>
  <si>
    <t>4-737-2145</t>
  </si>
  <si>
    <t>Outbound Residencial</t>
  </si>
  <si>
    <t>MIKAYRI MAYBEL SUAREZ</t>
  </si>
  <si>
    <t>8-1058-1849</t>
  </si>
  <si>
    <t xml:space="preserve">Inapalibler López </t>
  </si>
  <si>
    <t xml:space="preserve">10-711-1628 </t>
  </si>
  <si>
    <t xml:space="preserve">Fernando Ortega </t>
  </si>
  <si>
    <t>JOSE MANUEL CACERES CONCEPCION</t>
  </si>
  <si>
    <t>8-236-951</t>
  </si>
  <si>
    <t xml:space="preserve">Marlon Rodríguez </t>
  </si>
  <si>
    <t>8-717-2426</t>
  </si>
  <si>
    <t xml:space="preserve">Alvin Saul Moreno Sequeira </t>
  </si>
  <si>
    <t>8-881-700</t>
  </si>
  <si>
    <t xml:space="preserve">Carlos Alberto Alvarado Bethancourt </t>
  </si>
  <si>
    <t>8-379-952</t>
  </si>
  <si>
    <t>Rebeca Betegon</t>
  </si>
  <si>
    <t>8-107-284</t>
  </si>
  <si>
    <t>Julio Ernesto Silva Mejia</t>
  </si>
  <si>
    <t>8-526-2234</t>
  </si>
  <si>
    <t>Ana Gabriela Rodriguez Beitia</t>
  </si>
  <si>
    <t>8-1020-1378</t>
  </si>
  <si>
    <t xml:space="preserve">Carlos torres </t>
  </si>
  <si>
    <t>8-837-597</t>
  </si>
  <si>
    <t>JESSIKA MARTINEZ</t>
  </si>
  <si>
    <t>3-735-1899</t>
  </si>
  <si>
    <t>ULISES SANCHEZ</t>
  </si>
  <si>
    <t>2-746-1771</t>
  </si>
  <si>
    <t>NEFTALI ERNESTO GONZALEZ</t>
  </si>
  <si>
    <t>8-953-2496</t>
  </si>
  <si>
    <t xml:space="preserve">Alina Carpintero </t>
  </si>
  <si>
    <t>4-795-629</t>
  </si>
  <si>
    <t xml:space="preserve"> 4-746-1080</t>
  </si>
  <si>
    <t>RODOLFO JOSE CHIARI MARTINEZ</t>
  </si>
  <si>
    <t>8-940-1244</t>
  </si>
  <si>
    <t>Cristina van horne</t>
  </si>
  <si>
    <t>8-515-280</t>
  </si>
  <si>
    <t xml:space="preserve">FRANCISCA ANTONIO ZÚÑIGA MEDINA </t>
  </si>
  <si>
    <t>3-98-96</t>
  </si>
  <si>
    <t>DUBIS FRANCISCO MARTINEZ MENCHACA</t>
  </si>
  <si>
    <t>2-131-526</t>
  </si>
  <si>
    <t>Eralio Moreno Torres</t>
  </si>
  <si>
    <t>E-8-78233</t>
  </si>
  <si>
    <t xml:space="preserve">Yilianis Lizbeth armuelles morales </t>
  </si>
  <si>
    <t>8-951-757</t>
  </si>
  <si>
    <t xml:space="preserve">Pamela Damaris Hall </t>
  </si>
  <si>
    <t>1-21-1843</t>
  </si>
  <si>
    <t xml:space="preserve">Martha Gloria Díaz Sánchez </t>
  </si>
  <si>
    <t>8-797-71</t>
  </si>
  <si>
    <t>Jacinto Dominguez</t>
  </si>
  <si>
    <t>8-977-1695</t>
  </si>
  <si>
    <t xml:space="preserve"> DARLENG PORRAS CONTRERAS</t>
  </si>
  <si>
    <t>8-845-1546</t>
  </si>
  <si>
    <t>ASLHIS AILIN RODRIGUEZ MONTENEGRO</t>
  </si>
  <si>
    <t>4-775-824</t>
  </si>
  <si>
    <t>Angeline Peña</t>
  </si>
  <si>
    <t>8-1064-243</t>
  </si>
  <si>
    <t>Anthony ezequiel Chávez MC targgart</t>
  </si>
  <si>
    <t>8-778-313</t>
  </si>
  <si>
    <t xml:space="preserve">Sonia Raquel ortega poveda </t>
  </si>
  <si>
    <t>8-456-717</t>
  </si>
  <si>
    <t>ANTHONI JESUS SOBERON RIOS</t>
  </si>
  <si>
    <t>6-717-715</t>
  </si>
  <si>
    <t xml:space="preserve">Aída Iveth Rodríguez Sanchez </t>
  </si>
  <si>
    <t>8-920-1039</t>
  </si>
  <si>
    <t xml:space="preserve">Lorena Patricia Delgado Valentín </t>
  </si>
  <si>
    <t>8-894-1380</t>
  </si>
  <si>
    <t>Mario de Leon Castillo</t>
  </si>
  <si>
    <t>9-746-115</t>
  </si>
  <si>
    <t xml:space="preserve">Yadira Castillo </t>
  </si>
  <si>
    <t>6-53-2198</t>
  </si>
  <si>
    <t xml:space="preserve"> Yilka Pitti</t>
  </si>
  <si>
    <t xml:space="preserve">Katherin Beatriz Castro Durán </t>
  </si>
  <si>
    <t>E-8-120075</t>
  </si>
  <si>
    <t>FRANCISCO OMAR GUARDIA OLIVA</t>
  </si>
  <si>
    <t>8-1056-88</t>
  </si>
  <si>
    <t xml:space="preserve">Walter concepción </t>
  </si>
  <si>
    <t>4-722-1742</t>
  </si>
  <si>
    <t>Ana Maria Bonilla</t>
  </si>
  <si>
    <t>9-206-884</t>
  </si>
  <si>
    <t xml:space="preserve">Sebastian Salazar Perez </t>
  </si>
  <si>
    <t>AV579508</t>
  </si>
  <si>
    <t>Barreno, Maria</t>
  </si>
  <si>
    <t>8-152-622</t>
  </si>
  <si>
    <t>YADILETH YASMIN H ACOSTA DE MARTINEZ</t>
  </si>
  <si>
    <t>4-705-468</t>
  </si>
  <si>
    <t xml:space="preserve">JUAN PABLO ARAQUE FIGUEROA </t>
  </si>
  <si>
    <t>BC992511</t>
  </si>
  <si>
    <t xml:space="preserve">Lydia cordoba </t>
  </si>
  <si>
    <t>3-87-1465</t>
  </si>
  <si>
    <t>KATHLEEN JANET PEREZ CASTILLO</t>
  </si>
  <si>
    <t>8-761-80</t>
  </si>
  <si>
    <t>Cristina María Cáceres Guerra</t>
  </si>
  <si>
    <t>8-982-1100</t>
  </si>
  <si>
    <t xml:space="preserve">WEIXIANG TANG </t>
  </si>
  <si>
    <t>E-8-190030</t>
  </si>
  <si>
    <t xml:space="preserve"> ANA MERCEDES MARMOL</t>
  </si>
  <si>
    <t>JOSE ALEXIS DE GRACIA NAVARRO</t>
  </si>
  <si>
    <t>9-157-407</t>
  </si>
  <si>
    <t>JOHANA MARCELA GIRALDO LARGO</t>
  </si>
  <si>
    <t>AS640152</t>
  </si>
  <si>
    <t>Humberto Caballero</t>
  </si>
  <si>
    <t>8-344-416</t>
  </si>
  <si>
    <t>Reinaldo rorberto Blake welsh</t>
  </si>
  <si>
    <t>8-316-529</t>
  </si>
  <si>
    <t>Norma Ruiz</t>
  </si>
  <si>
    <t>5-725-446</t>
  </si>
  <si>
    <t xml:space="preserve">RONALDO GUSTAVO BOVELL URRIOLA </t>
  </si>
  <si>
    <t>8-923-1869</t>
  </si>
  <si>
    <t>Katia Gicela Murillo Castillo</t>
  </si>
  <si>
    <t>2-728-245</t>
  </si>
  <si>
    <t>Wendoly Jessabel Valdes Guizado</t>
  </si>
  <si>
    <t>8-901-2240</t>
  </si>
  <si>
    <t xml:space="preserve">DALYS CASTRO </t>
  </si>
  <si>
    <t>8-865-974</t>
  </si>
  <si>
    <t xml:space="preserve">Joshua Miranda </t>
  </si>
  <si>
    <t>1-759-2223</t>
  </si>
  <si>
    <t>JUNWEI HOU</t>
  </si>
  <si>
    <t>E-8-124810</t>
  </si>
  <si>
    <t>Geraldina Arias</t>
  </si>
  <si>
    <t>10-7-2556</t>
  </si>
  <si>
    <t xml:space="preserve">Nitzury Santamaria </t>
  </si>
  <si>
    <t>8-1036-1515</t>
  </si>
  <si>
    <t>MARIA RIOS</t>
  </si>
  <si>
    <t>8-764-1283</t>
  </si>
  <si>
    <t xml:space="preserve">Zenaida vejerano vejerano </t>
  </si>
  <si>
    <t>12-723-1932</t>
  </si>
  <si>
    <t>Yarleika Coronado</t>
  </si>
  <si>
    <t>8-865-756</t>
  </si>
  <si>
    <t xml:space="preserve">Leonicia Alfaro Ben </t>
  </si>
  <si>
    <t>10-714-2028</t>
  </si>
  <si>
    <t>Roberto Hernan Rincon Aguilar</t>
  </si>
  <si>
    <t>4-273-761</t>
  </si>
  <si>
    <t xml:space="preserve"> VALDEMAR IVAN CUBILLA PALMA</t>
  </si>
  <si>
    <t>4-219-950</t>
  </si>
  <si>
    <t>Rosario del carmen sanchez</t>
  </si>
  <si>
    <t>4-179-476</t>
  </si>
  <si>
    <t>JAVIER ANEL AGUILAR NUÑEZ</t>
  </si>
  <si>
    <t>8-913-1779</t>
  </si>
  <si>
    <t>Meibis Querube Arenas Mirones</t>
  </si>
  <si>
    <t>8-912-1154</t>
  </si>
  <si>
    <t>NELVA GONZALEZ</t>
  </si>
  <si>
    <t>8-208-1816</t>
  </si>
  <si>
    <t xml:space="preserve">Olokindipi Lopez </t>
  </si>
  <si>
    <t>10-710-1662</t>
  </si>
  <si>
    <t xml:space="preserve">Mónica Palomeque </t>
  </si>
  <si>
    <t>8-1060-935</t>
  </si>
  <si>
    <t>Carlos Enrique Hernández Miniel</t>
  </si>
  <si>
    <t>8-787-1757</t>
  </si>
  <si>
    <t>Ana Miranda</t>
  </si>
  <si>
    <t>4-806-2112</t>
  </si>
  <si>
    <t>FRANCISCO DANIEL JORDAN  </t>
  </si>
  <si>
    <t>4-843-1631</t>
  </si>
  <si>
    <t>Gabriela Edilsa Quintero Pinto</t>
  </si>
  <si>
    <t>2-754-223</t>
  </si>
  <si>
    <t xml:space="preserve">Wendy Carolina </t>
  </si>
  <si>
    <t>7-715-438</t>
  </si>
  <si>
    <t>INES DEL CARMEN CASTILLO ARCEYUT DE</t>
  </si>
  <si>
    <t>8-171-440</t>
  </si>
  <si>
    <t>LEONICIO GONZALEZ ALAIN</t>
  </si>
  <si>
    <t>9-711-1784</t>
  </si>
  <si>
    <t xml:space="preserve">Reymor Benjamin Montaño </t>
  </si>
  <si>
    <t>E-8-12-7795</t>
  </si>
  <si>
    <t>Kathia Yaneth Guerra de león</t>
  </si>
  <si>
    <t>9-724-41</t>
  </si>
  <si>
    <t>DANESKA JULISSA MENA ALONZO</t>
  </si>
  <si>
    <t>8-904-2493</t>
  </si>
  <si>
    <t>EVIUDES FILOMENA ALEGRIA ZAPATEIRO</t>
  </si>
  <si>
    <t>5-6-131</t>
  </si>
  <si>
    <t xml:space="preserve">Luis Enrique López </t>
  </si>
  <si>
    <t>10-711-1039</t>
  </si>
  <si>
    <t>RICARDO MARIN</t>
  </si>
  <si>
    <t>8-1038-1551</t>
  </si>
  <si>
    <t>Paola jaen</t>
  </si>
  <si>
    <t>8-928-1087</t>
  </si>
  <si>
    <t>Manuel Maria Cervera Charris</t>
  </si>
  <si>
    <t>BE875940</t>
  </si>
  <si>
    <t>ERIS ENRIQUE GUERRERO TORRERO</t>
  </si>
  <si>
    <t>2-743-1966</t>
  </si>
  <si>
    <t xml:space="preserve">Didimo Javier Caballero </t>
  </si>
  <si>
    <t>4-753-207</t>
  </si>
  <si>
    <t xml:space="preserve">Angel abraham gudiño Miranda </t>
  </si>
  <si>
    <t>8-1054-971</t>
  </si>
  <si>
    <t>Geronima Ellington</t>
  </si>
  <si>
    <t>12-714-1410</t>
  </si>
  <si>
    <t>Malcolm Luther Airboine Best</t>
  </si>
  <si>
    <t>8-486-618</t>
  </si>
  <si>
    <t>Dyana Silva Perez</t>
  </si>
  <si>
    <t>8-767-801</t>
  </si>
  <si>
    <t>NORIS ESTHER BUSTAMANTE AGUILAR</t>
  </si>
  <si>
    <t>3-753-999</t>
  </si>
  <si>
    <t>LUIS CARLOS YEPEZ ORTEGA</t>
  </si>
  <si>
    <t>AU915051</t>
  </si>
  <si>
    <t>ALEXANDER ADHIR AIZPU SALAS</t>
  </si>
  <si>
    <t>8-870-2267</t>
  </si>
  <si>
    <t xml:space="preserve"> ÁMBAR FERNANDA ALFARO CAIZAMO</t>
  </si>
  <si>
    <t>8-1063-1770</t>
  </si>
  <si>
    <t>Vilma Esther Ovalle Cañizalez</t>
  </si>
  <si>
    <t>8-792-415</t>
  </si>
  <si>
    <t>DINA ESTER ACOSTA FLORES</t>
  </si>
  <si>
    <t>9-754-1255</t>
  </si>
  <si>
    <t>CLAUDETTE DEL ROSARI ROBLES SOLIS</t>
  </si>
  <si>
    <t>9-707-302</t>
  </si>
  <si>
    <t xml:space="preserve">SOLANGEL GESELLE CASTILLO </t>
  </si>
  <si>
    <t>8-731-787</t>
  </si>
  <si>
    <t>ARISTIDES MENDEZ RODRIGUEZ</t>
  </si>
  <si>
    <t>4-101-583</t>
  </si>
  <si>
    <t xml:space="preserve">Daniela Peralta </t>
  </si>
  <si>
    <t>8-1000-957</t>
  </si>
  <si>
    <t>ROSA RODRIGUEZ AMADOR</t>
  </si>
  <si>
    <t>4-803-100</t>
  </si>
  <si>
    <t xml:space="preserve">Maria Miranda </t>
  </si>
  <si>
    <t>4-100-1611</t>
  </si>
  <si>
    <t>Keisser Hussein Caballero Nieto</t>
  </si>
  <si>
    <t>4-737-2320</t>
  </si>
  <si>
    <t>Miguel antonio martinez dimas</t>
  </si>
  <si>
    <t>8-967-1071</t>
  </si>
  <si>
    <t>Edwin ramirez</t>
  </si>
  <si>
    <t>8-938-2247</t>
  </si>
  <si>
    <t>Zuleica Salas Rengifo</t>
  </si>
  <si>
    <t>8-703-798</t>
  </si>
  <si>
    <t>ADRIANA Garcia</t>
  </si>
  <si>
    <t>8-1000-1838</t>
  </si>
  <si>
    <t>PANAMA CARDS GROUP 2, S.A</t>
  </si>
  <si>
    <t>8-758-10</t>
  </si>
  <si>
    <t xml:space="preserve">Marielys Rodriguez González </t>
  </si>
  <si>
    <t>8-1011-2462</t>
  </si>
  <si>
    <t>Jhostein Flores</t>
  </si>
  <si>
    <t>9-754-2237</t>
  </si>
  <si>
    <t>Juan acosta galindo</t>
  </si>
  <si>
    <t>4-206-693</t>
  </si>
  <si>
    <t>Yeisi Alexandra Martínez Caballero</t>
  </si>
  <si>
    <t>4-829-868</t>
  </si>
  <si>
    <t>Abraham Melgar</t>
  </si>
  <si>
    <t>8-1041-1168</t>
  </si>
  <si>
    <t>Josafath Escobar</t>
  </si>
  <si>
    <t>PA1332679</t>
  </si>
  <si>
    <t>Isaac manuel Diaz perez</t>
  </si>
  <si>
    <t>8-933-537</t>
  </si>
  <si>
    <t xml:space="preserve">María Odilia Sánchez Serrano De González </t>
  </si>
  <si>
    <t>4-126-838</t>
  </si>
  <si>
    <t xml:space="preserve">Jhomar Hernández </t>
  </si>
  <si>
    <t xml:space="preserve">8-1010-1315 </t>
  </si>
  <si>
    <t>ABEL OMAR SANCHEZ RODRIGUEZ</t>
  </si>
  <si>
    <t>8-958-1863</t>
  </si>
  <si>
    <t xml:space="preserve">Kaira Karina de los Tíos Betancourt </t>
  </si>
  <si>
    <t>Leiris ANELIA ARIAS ARIAS</t>
  </si>
  <si>
    <t>8-1067-258</t>
  </si>
  <si>
    <t>Yesenia Jeanette Gonzalez Gonzalez</t>
  </si>
  <si>
    <t>9-192-678</t>
  </si>
  <si>
    <t>Juan Enrique Caballero fuentes</t>
  </si>
  <si>
    <t>4-190-178</t>
  </si>
  <si>
    <t>Edilia Becker</t>
  </si>
  <si>
    <t>12-725-1688</t>
  </si>
  <si>
    <t>Julio Villaverde</t>
  </si>
  <si>
    <t>8-925-1400</t>
  </si>
  <si>
    <t>Hernan Rodriguez Rojas</t>
  </si>
  <si>
    <t>2-134-123</t>
  </si>
  <si>
    <t>Adelis karlianis sanchez macias</t>
  </si>
  <si>
    <t>8-1054-331</t>
  </si>
  <si>
    <t xml:space="preserve">Ruben bernal </t>
  </si>
  <si>
    <t>8-874-92</t>
  </si>
  <si>
    <t>María Lastenia Quintero Ramos</t>
  </si>
  <si>
    <t>6-700-986</t>
  </si>
  <si>
    <t>Francisco Enrique banista lasso</t>
  </si>
  <si>
    <t>8-83-248</t>
  </si>
  <si>
    <t>Mijael Daniel Fernández Paredes</t>
  </si>
  <si>
    <t>8-1070-2463</t>
  </si>
  <si>
    <t>Wendy Itzel Navarro De Gracia</t>
  </si>
  <si>
    <t>8-917-1184</t>
  </si>
  <si>
    <t xml:space="preserve">NIKEISCA YULANIS GUERRA </t>
  </si>
  <si>
    <t xml:space="preserve"> 4-859-2187</t>
  </si>
  <si>
    <t>Rosaida prado ortega</t>
  </si>
  <si>
    <t>7-117-538</t>
  </si>
  <si>
    <t xml:space="preserve">Oristela Gonzalez Otero </t>
  </si>
  <si>
    <t>4-706-2011</t>
  </si>
  <si>
    <t>Mauricio Diaz Secaida de Sousa</t>
  </si>
  <si>
    <t>5-9-623</t>
  </si>
  <si>
    <t>Einar miranda</t>
  </si>
  <si>
    <t>4-818-2067</t>
  </si>
  <si>
    <t xml:space="preserve">Yamileth Acosta Palacios </t>
  </si>
  <si>
    <t>3-709-223</t>
  </si>
  <si>
    <t>Linoshka Elionor Scott Joaeph</t>
  </si>
  <si>
    <t>3-729-138</t>
  </si>
  <si>
    <t>ORMELIS ALBERTO MARTINEZ CAMARGO</t>
  </si>
  <si>
    <t>9-746-1333</t>
  </si>
  <si>
    <t>Olayda del Carmen González Moreno de Batista</t>
  </si>
  <si>
    <t>4-140-144</t>
  </si>
  <si>
    <t xml:space="preserve">Giovanna Nerilda Guerrero </t>
  </si>
  <si>
    <t xml:space="preserve">Magnolia Martínez </t>
  </si>
  <si>
    <t>3-114-897</t>
  </si>
  <si>
    <t>Audina Rodriguez Rodriguez</t>
  </si>
  <si>
    <t>8-1026-1637</t>
  </si>
  <si>
    <t>Macriano Denis</t>
  </si>
  <si>
    <t>10-11-261</t>
  </si>
  <si>
    <t>Mercedes Arcia Camaño</t>
  </si>
  <si>
    <t>9-738-1997</t>
  </si>
  <si>
    <t xml:space="preserve">Lizeyka  Sánchez </t>
  </si>
  <si>
    <t>8-910-714</t>
  </si>
  <si>
    <t xml:space="preserve">Edgar Valdivieso </t>
  </si>
  <si>
    <t>9-746-1035</t>
  </si>
  <si>
    <t>María aurora Chávez Saldaña</t>
  </si>
  <si>
    <t>4-702-804</t>
  </si>
  <si>
    <t xml:space="preserve">Luis  David pineda González </t>
  </si>
  <si>
    <t>8-1045-1303</t>
  </si>
  <si>
    <t>Juan julio</t>
  </si>
  <si>
    <t>8-782-40</t>
  </si>
  <si>
    <t>Victor bernal</t>
  </si>
  <si>
    <t>CO3818210</t>
  </si>
  <si>
    <t>Roberto Jafeth Castillo Gonzalez</t>
  </si>
  <si>
    <t xml:space="preserve"> 8-1054-1641 </t>
  </si>
  <si>
    <t xml:space="preserve"> NAIR ANGELICA RODRIGUEZ</t>
  </si>
  <si>
    <t>8-902-2041</t>
  </si>
  <si>
    <t>LUIS OMAR RODRIGUEZ DIAZ</t>
  </si>
  <si>
    <t xml:space="preserve">Irving Hernández </t>
  </si>
  <si>
    <t>8-1043-663</t>
  </si>
  <si>
    <t xml:space="preserve">Edilsa Izel Sánchez González </t>
  </si>
  <si>
    <t>3-735-1736</t>
  </si>
  <si>
    <t>JUAN BAUTISTA SALDAÑA VALDEZ</t>
  </si>
  <si>
    <t>8-878-357</t>
  </si>
  <si>
    <t>Teodomiro prieto tulandy</t>
  </si>
  <si>
    <t>E-8-179920</t>
  </si>
  <si>
    <t>Mayelin Brozoban de Jesús</t>
  </si>
  <si>
    <t>E-8-127558</t>
  </si>
  <si>
    <t>Eva Esther Martínez Gomez</t>
  </si>
  <si>
    <t>8-440-736</t>
  </si>
  <si>
    <t>Odalys Esther Ortega</t>
  </si>
  <si>
    <t>4-129-169</t>
  </si>
  <si>
    <t>Yesenia Trujillo</t>
  </si>
  <si>
    <t>CO22484259</t>
  </si>
  <si>
    <t>Leonardo Eugenio Guzmán Shaw</t>
  </si>
  <si>
    <t>8-255-668</t>
  </si>
  <si>
    <t>MABEL SUANITH HILBERT AYALA</t>
  </si>
  <si>
    <t>8-972-791</t>
  </si>
  <si>
    <t>Fabián Guerra Abrego</t>
  </si>
  <si>
    <t>12-719-59</t>
  </si>
  <si>
    <t>Carlos Manuel Vásquez Gonzalez</t>
  </si>
  <si>
    <t>C03623049</t>
  </si>
  <si>
    <t xml:space="preserve">Pricy Gutierrez </t>
  </si>
  <si>
    <t>7-708-1050</t>
  </si>
  <si>
    <t>Cinthia Pinilla</t>
  </si>
  <si>
    <t>6-64-755</t>
  </si>
  <si>
    <t>Anabel Castillo Santo</t>
  </si>
  <si>
    <t>1-725-1783</t>
  </si>
  <si>
    <t xml:space="preserve">Isaac Josue Acosta Hernández </t>
  </si>
  <si>
    <t>8-980-541</t>
  </si>
  <si>
    <t>LUITGARDO GONZÁLEZ</t>
  </si>
  <si>
    <t>10-5-375</t>
  </si>
  <si>
    <t>Beatriz Rodriguez</t>
  </si>
  <si>
    <t>8-988-1642</t>
  </si>
  <si>
    <t>LUIS A VILLARREAL A</t>
  </si>
  <si>
    <t>8-773-626</t>
  </si>
  <si>
    <t>Ariel Antonio Montero Monroy</t>
  </si>
  <si>
    <t>8-1063-1286</t>
  </si>
  <si>
    <t>MARIA JESUS VILLAMIL CAMARENA</t>
  </si>
  <si>
    <t>9-714-2319</t>
  </si>
  <si>
    <t>Christopher cedeno</t>
  </si>
  <si>
    <t>8-1065-193</t>
  </si>
  <si>
    <t>ROBERTO CARLOS RODRIGUEZ MILLAR</t>
  </si>
  <si>
    <t>8-1045-1324</t>
  </si>
  <si>
    <t xml:space="preserve">Cédula </t>
  </si>
  <si>
    <t>Leonardo Fuentes Mosquera</t>
  </si>
  <si>
    <t>8-829-1230</t>
  </si>
  <si>
    <t>ENI ELIZABETH SOLIS SANTOS</t>
  </si>
  <si>
    <t>4-778-447</t>
  </si>
  <si>
    <t>Migduly sanguillen</t>
  </si>
  <si>
    <t>3-753-1329</t>
  </si>
  <si>
    <t xml:space="preserve">JAHIR IGLESIAS </t>
  </si>
  <si>
    <t>8-818-832</t>
  </si>
  <si>
    <t>Ulises javier Sanchez padilla</t>
  </si>
  <si>
    <t>Celack Ceitu Real</t>
  </si>
  <si>
    <t>2-149-744</t>
  </si>
  <si>
    <t>Ruth Edith Peralta Bethancourt</t>
  </si>
  <si>
    <t>5-21-481</t>
  </si>
  <si>
    <t>Marcelina Betancourt</t>
  </si>
  <si>
    <t>5-707-1121</t>
  </si>
  <si>
    <t>Eutimia Diaz</t>
  </si>
  <si>
    <t>9-716-147</t>
  </si>
  <si>
    <t>Sabas Castillo</t>
  </si>
  <si>
    <t>9-217-712</t>
  </si>
  <si>
    <t>Johnathan Ospina Ramirez</t>
  </si>
  <si>
    <t>AP671971</t>
  </si>
  <si>
    <t xml:space="preserve">Wiliam molinas </t>
  </si>
  <si>
    <t>AU826453</t>
  </si>
  <si>
    <t>AU195051</t>
  </si>
  <si>
    <t>Roxana del carmen Corella Saldaña</t>
  </si>
  <si>
    <t>4-728-1865</t>
  </si>
  <si>
    <t>Ameth rodriguez</t>
  </si>
  <si>
    <t>9-767-2097</t>
  </si>
  <si>
    <t>Dolores sandino cruz</t>
  </si>
  <si>
    <t>C0371559</t>
  </si>
  <si>
    <t>Daniel Alejandro Castro Nuñez</t>
  </si>
  <si>
    <t>8-1042-854</t>
  </si>
  <si>
    <t xml:space="preserve">Santa González </t>
  </si>
  <si>
    <t>9-706-1572</t>
  </si>
  <si>
    <t>Kerubys Belen Gallardo Saucedo</t>
  </si>
  <si>
    <t>8-1049-2236</t>
  </si>
  <si>
    <t>Eusebia Mojica Santos</t>
  </si>
  <si>
    <t>9-153-698</t>
  </si>
  <si>
    <t>JOSUÉ MANUEL CATUY LOPEZ</t>
  </si>
  <si>
    <t>3-754-2208</t>
  </si>
  <si>
    <t xml:space="preserve">Javier avila </t>
  </si>
  <si>
    <t>8-838-1527</t>
  </si>
  <si>
    <t>DIANA MAYRUBIS POVEDA VARGAS</t>
  </si>
  <si>
    <t>8-1049-801</t>
  </si>
  <si>
    <t>Roxana Guadalupe Alvarez Mc Donald</t>
  </si>
  <si>
    <t>9-725-1484</t>
  </si>
  <si>
    <t>IDALIA GIL REYES</t>
  </si>
  <si>
    <t>8-722-1936</t>
  </si>
  <si>
    <t>Elvia vergara carcez</t>
  </si>
  <si>
    <t>8-981-2335</t>
  </si>
  <si>
    <t>Werne Agüero Acosta</t>
  </si>
  <si>
    <t>199179330</t>
  </si>
  <si>
    <t>Carlos Salvador Dueñas Ortega</t>
  </si>
  <si>
    <t>8-333-541</t>
  </si>
  <si>
    <t>Ricardo Jesus Gutiérrez Collazo</t>
  </si>
  <si>
    <t>8-1030-2305</t>
  </si>
  <si>
    <t>GRACIELA GIRALDO</t>
  </si>
  <si>
    <t>A35309185</t>
  </si>
  <si>
    <t>PUNTOS DE VENTA</t>
  </si>
  <si>
    <t>DIXCIA Quintanar</t>
  </si>
  <si>
    <t>8-155-1383</t>
  </si>
  <si>
    <t xml:space="preserve">Irving Abraham Campos Batista </t>
  </si>
  <si>
    <t>8-1056-1092</t>
  </si>
  <si>
    <t xml:space="preserve"> JOSE ARMANDO DIAZ ROMERO</t>
  </si>
  <si>
    <t>Julissa Jeanette mosquera flores</t>
  </si>
  <si>
    <t>2-117-435</t>
  </si>
  <si>
    <t>Jesús Antonio Arauz</t>
  </si>
  <si>
    <t>2-740-1622</t>
  </si>
  <si>
    <t xml:space="preserve">Crisabel Malena Castillo caballero </t>
  </si>
  <si>
    <t>4-768-2253</t>
  </si>
  <si>
    <t>YARIELA ESTHER ACEVEDO HERNANDEZ</t>
  </si>
  <si>
    <t>Carol Castellanos</t>
  </si>
  <si>
    <t>AS165081</t>
  </si>
  <si>
    <t xml:space="preserve">Milagros Rubio </t>
  </si>
  <si>
    <t>8-792-1043</t>
  </si>
  <si>
    <t>JESSICA DEL CARMEN NUNEZ CABALLERO</t>
  </si>
  <si>
    <t>8-852-1687</t>
  </si>
  <si>
    <t>Bredio Stanlin Sire</t>
  </si>
  <si>
    <t>12-726-1534</t>
  </si>
  <si>
    <t>Azarel Cadmiel Caballero Diaz</t>
  </si>
  <si>
    <t>8-1050-1342</t>
  </si>
  <si>
    <t>Enilsa de los angeles Corella</t>
  </si>
  <si>
    <t>4-205-277</t>
  </si>
  <si>
    <t>Kenia Santos</t>
  </si>
  <si>
    <t>PN0212896</t>
  </si>
  <si>
    <t xml:space="preserve">Jesi Vamileth Camaño Pérez </t>
  </si>
  <si>
    <t>9-716-2018</t>
  </si>
  <si>
    <t>José lasso</t>
  </si>
  <si>
    <t>8-256-445</t>
  </si>
  <si>
    <t>SHARINA MARQUELYS GODOY SAEZ</t>
  </si>
  <si>
    <t>8-883-1307</t>
  </si>
  <si>
    <t>INABAYDIDILI SOLANO</t>
  </si>
  <si>
    <t>Yoner Abdiel Menguisama Opua</t>
  </si>
  <si>
    <t>8-1040-1419</t>
  </si>
  <si>
    <t>Dianeris carolina castellano lopez</t>
  </si>
  <si>
    <t xml:space="preserve">Eladia Ríos </t>
  </si>
  <si>
    <t>6-48-2456</t>
  </si>
  <si>
    <t>Josefina Abrego</t>
  </si>
  <si>
    <t>9-165-691</t>
  </si>
  <si>
    <t xml:space="preserve">Melvin Jovany Amores </t>
  </si>
  <si>
    <t>9-715-831</t>
  </si>
  <si>
    <t>182863259</t>
  </si>
  <si>
    <t>LUIS TOMAS CANO PAJARO</t>
  </si>
  <si>
    <t>3-720-1239</t>
  </si>
  <si>
    <t>Alex Andres Dominguez jaime</t>
  </si>
  <si>
    <t>8-894-2093</t>
  </si>
  <si>
    <t xml:space="preserve">Alex Joel González </t>
  </si>
  <si>
    <t>4-712-1046</t>
  </si>
  <si>
    <t>JEMINA MITZILA VERGARA VASQUEZ</t>
  </si>
  <si>
    <t>8-1026-1815</t>
  </si>
  <si>
    <t>Doris verónica Mendoza Batista</t>
  </si>
  <si>
    <t>4-706-211</t>
  </si>
  <si>
    <t xml:space="preserve">Ricardo Méndez Julio </t>
  </si>
  <si>
    <t>8-788-371</t>
  </si>
  <si>
    <t>Edwin Ortiz</t>
  </si>
  <si>
    <t>7-119-519</t>
  </si>
  <si>
    <t>DOMINGA PEREZ GONZALEZ</t>
  </si>
  <si>
    <t>9-704-474</t>
  </si>
  <si>
    <t xml:space="preserve"> RAFAEL ENRIQUE PEREZ</t>
  </si>
  <si>
    <t>8-715-1324</t>
  </si>
  <si>
    <t>Ashely Juatine Orriz Gomez</t>
  </si>
  <si>
    <t>BH651189</t>
  </si>
  <si>
    <t>GLADYS GONZALEZ GUEVARA</t>
  </si>
  <si>
    <t>4-838-900</t>
  </si>
  <si>
    <t xml:space="preserve">Daniela Páez </t>
  </si>
  <si>
    <t>BE362068</t>
  </si>
  <si>
    <t xml:space="preserve">Alicia pinzon </t>
  </si>
  <si>
    <t>9-161-6701</t>
  </si>
  <si>
    <t>jhonatan Otero</t>
  </si>
  <si>
    <t>9-758-643</t>
  </si>
  <si>
    <t xml:space="preserve">Yosyjara Yamileth Malcom Miranda </t>
  </si>
  <si>
    <t>8-780-2498</t>
  </si>
  <si>
    <t>JUANA ISABEL VALENCIA AVILA</t>
  </si>
  <si>
    <t>8-762-2180</t>
  </si>
  <si>
    <t>YOMARIS MACIEL MURILLO CHAVEZ</t>
  </si>
  <si>
    <t>9-751-1000</t>
  </si>
  <si>
    <t>OMAR ANTONIO JOHNSON GUTIERREZ</t>
  </si>
  <si>
    <t>8-839-1532</t>
  </si>
  <si>
    <t xml:space="preserve">Analis mosquera </t>
  </si>
  <si>
    <t>8-1039-1283</t>
  </si>
  <si>
    <t xml:space="preserve">Glindis Dilenia Berroa Rodríguez </t>
  </si>
  <si>
    <t>4-718-63</t>
  </si>
  <si>
    <t>Carlos Antonio Yetema Martinez</t>
  </si>
  <si>
    <t>8-905-109</t>
  </si>
  <si>
    <t>Silka Elizabeth Rivera Betancourt</t>
  </si>
  <si>
    <t>8-300-551</t>
  </si>
  <si>
    <t xml:space="preserve">Isabel Cristina Sánchez Vasquez </t>
  </si>
  <si>
    <t>CIARA DANIUSKA BARBOZA SALAZAR</t>
  </si>
  <si>
    <t>8-1057-466</t>
  </si>
  <si>
    <t>Luis Oscar Hernández&gt;&gt;</t>
  </si>
  <si>
    <t>2-130-797DV28</t>
  </si>
  <si>
    <t xml:space="preserve">Eleonida González </t>
  </si>
  <si>
    <t>8-719-503</t>
  </si>
  <si>
    <t>EPRESI S.A.</t>
  </si>
  <si>
    <t>155649486-2-2017DV6</t>
  </si>
  <si>
    <t>José Luis Tarras Salas</t>
  </si>
  <si>
    <t>AY613216</t>
  </si>
  <si>
    <t>FERNANDO DE LEON MONTERO</t>
  </si>
  <si>
    <t>Guillermo enrique Valdés canto</t>
  </si>
  <si>
    <t>2-132-219</t>
  </si>
  <si>
    <t xml:space="preserve">Raul Ernesto arenas Pinilla </t>
  </si>
  <si>
    <t>7-101-444</t>
  </si>
  <si>
    <t>Adelita Martínez Palacio</t>
  </si>
  <si>
    <t>1-710-1374</t>
  </si>
  <si>
    <t>Kadir Alexis Mullings Frias</t>
  </si>
  <si>
    <t>8-1056-1324</t>
  </si>
  <si>
    <t>Joshua Ariel fruto myers</t>
  </si>
  <si>
    <t>3-757-1943</t>
  </si>
  <si>
    <t>Iris Yariela Rueda Morales</t>
  </si>
  <si>
    <t>4-774-2357</t>
  </si>
  <si>
    <t xml:space="preserve">Jesus gonzalez </t>
  </si>
  <si>
    <t>8-1053-1139</t>
  </si>
  <si>
    <t>JASMIN CUAYAS ZARATE</t>
  </si>
  <si>
    <t>8-488-199</t>
  </si>
  <si>
    <t xml:space="preserve">Marcos Arturo Villarreal </t>
  </si>
  <si>
    <t>4-845-1962</t>
  </si>
  <si>
    <t>ISABEL DANIRSA SÁNCHEZ PUYOLS</t>
  </si>
  <si>
    <t>E-8-112323</t>
  </si>
  <si>
    <t>Anyuri  lawson</t>
  </si>
  <si>
    <t>8-500-486</t>
  </si>
  <si>
    <t>Yenifer caballero</t>
  </si>
  <si>
    <t>9-745-1036</t>
  </si>
  <si>
    <t xml:space="preserve">Cindy Barrero </t>
  </si>
  <si>
    <t>BE196798</t>
  </si>
  <si>
    <t>Deivis melendez</t>
  </si>
  <si>
    <t>077174440</t>
  </si>
  <si>
    <t xml:space="preserve">Franklin Alberto watson Tuñon </t>
  </si>
  <si>
    <t>8-817-681</t>
  </si>
  <si>
    <t>Josue Daniel De León Martinez</t>
  </si>
  <si>
    <t>8-982-465</t>
  </si>
  <si>
    <t xml:space="preserve">Juana Quiñones </t>
  </si>
  <si>
    <t>BC747725</t>
  </si>
  <si>
    <t xml:space="preserve">Francisco Mendez </t>
  </si>
  <si>
    <t xml:space="preserve">8-827-1352 </t>
  </si>
  <si>
    <t>Magdiel Aizpurua castillo</t>
  </si>
  <si>
    <t>8-362-565</t>
  </si>
  <si>
    <t>VALENTIN ALMANZA GALLARDO</t>
  </si>
  <si>
    <t>6-37-533</t>
  </si>
  <si>
    <t>IDANIA WONG</t>
  </si>
  <si>
    <t>8-781-425</t>
  </si>
  <si>
    <t>DIONISIA RAMOS GONDOLA</t>
  </si>
  <si>
    <t>3-53-252</t>
  </si>
  <si>
    <t>Zhihong wu</t>
  </si>
  <si>
    <t>E-8-87390</t>
  </si>
  <si>
    <t>Olaya Cesar Vasquez Obarrio</t>
  </si>
  <si>
    <t xml:space="preserve"> BEATRIZ ALEJANDRA PEREZ CASTILLO</t>
  </si>
  <si>
    <t>160136722</t>
  </si>
  <si>
    <t>CARMEN BRANCA VASQUEZ</t>
  </si>
  <si>
    <t>9-727-2163</t>
  </si>
  <si>
    <t xml:space="preserve">Inmaculada Concepción </t>
  </si>
  <si>
    <t>2-725-765</t>
  </si>
  <si>
    <t>Cesar Adrián Flores cortez</t>
  </si>
  <si>
    <t>4-813-1625</t>
  </si>
  <si>
    <t xml:space="preserve">Yadira Del Carmen González González </t>
  </si>
  <si>
    <t>2-116-496</t>
  </si>
  <si>
    <t>Franklin Ismael castillo</t>
  </si>
  <si>
    <t>8-953-2411</t>
  </si>
  <si>
    <t xml:space="preserve">Celestino Pérez Álvarez </t>
  </si>
  <si>
    <t>9-101-1052</t>
  </si>
  <si>
    <t>Josueth Iguala</t>
  </si>
  <si>
    <t>8-951-832</t>
  </si>
  <si>
    <t>SONIA YENIFER HARTMANN FUENTES </t>
  </si>
  <si>
    <t>4-726-1342</t>
  </si>
  <si>
    <t>Jesus Alberto  Escobar</t>
  </si>
  <si>
    <t>9-757-136</t>
  </si>
  <si>
    <t>Yasuani Daleshka Quintana Villarreal</t>
  </si>
  <si>
    <t>8-1040-1765</t>
  </si>
  <si>
    <t>Ruven Quintana Cárdena</t>
  </si>
  <si>
    <t>5-709-291</t>
  </si>
  <si>
    <t>David Mariñas</t>
  </si>
  <si>
    <t>8-989-1991</t>
  </si>
  <si>
    <t>Rosario Larios</t>
  </si>
  <si>
    <t>AY009864</t>
  </si>
  <si>
    <t>Evelio Pérez Virola</t>
  </si>
  <si>
    <t>12-719-1916</t>
  </si>
  <si>
    <t>Bladimir Villarreal</t>
  </si>
  <si>
    <t>8-753-137</t>
  </si>
  <si>
    <t>ALBERTO SANAPI DEGAIZA</t>
  </si>
  <si>
    <t>5-21-201</t>
  </si>
  <si>
    <t>María melendez</t>
  </si>
  <si>
    <t>2111-859</t>
  </si>
  <si>
    <t xml:space="preserve">Belinda esther alverola Jaramillo </t>
  </si>
  <si>
    <t>8-153-2737</t>
  </si>
  <si>
    <t>ELVIA VANESSA JIMENEZ GONZALEZ</t>
  </si>
  <si>
    <t>8-865-465</t>
  </si>
  <si>
    <t xml:space="preserve">DANNA Rodríguez </t>
  </si>
  <si>
    <t>BC263378</t>
  </si>
  <si>
    <t>Alba Susqueidys Dominguez Coronado</t>
  </si>
  <si>
    <t>2-738-411</t>
  </si>
  <si>
    <t>Edwin Enoc Ledezma Pérez</t>
  </si>
  <si>
    <t>8-1045-1713</t>
  </si>
  <si>
    <t xml:space="preserve">Yoselin Baker </t>
  </si>
  <si>
    <t>1-764-2056</t>
  </si>
  <si>
    <t>MARIA WOOD</t>
  </si>
  <si>
    <t>3-736-1000</t>
  </si>
  <si>
    <t>CAMILA PARDO</t>
  </si>
  <si>
    <t>9-770-1711</t>
  </si>
  <si>
    <t>Norma Delain</t>
  </si>
  <si>
    <t>A61497009</t>
  </si>
  <si>
    <t xml:space="preserve">9-172-555 </t>
  </si>
  <si>
    <t>CARLOS ALBERTO GONZALEZ</t>
  </si>
  <si>
    <t>8-902-2053</t>
  </si>
  <si>
    <t xml:space="preserve">Yonhire Guillén </t>
  </si>
  <si>
    <t>172881506</t>
  </si>
  <si>
    <t xml:space="preserve">JESUS OCTAVIO VICTORIA ROLLIZO </t>
  </si>
  <si>
    <t>8-785-1890</t>
  </si>
  <si>
    <t xml:space="preserve">Ingrid Chamorro </t>
  </si>
  <si>
    <t>12-717-2106</t>
  </si>
  <si>
    <t>Aleida Judith Lorenzo Arrocha</t>
  </si>
  <si>
    <t>3-84-2460</t>
  </si>
  <si>
    <t>Jesus Escobar</t>
  </si>
  <si>
    <t>Ireneliz Moreno</t>
  </si>
  <si>
    <t>8-885-2106</t>
  </si>
  <si>
    <t>Mayra del carmen martinez Hernandez</t>
  </si>
  <si>
    <t>8-320-15</t>
  </si>
  <si>
    <t>Sonia Alicia Clark De Prado</t>
  </si>
  <si>
    <t>3-102-659</t>
  </si>
  <si>
    <t>dashna boodie</t>
  </si>
  <si>
    <t>1-733-1285</t>
  </si>
  <si>
    <t>Juan Carlos Cedeño Peña</t>
  </si>
  <si>
    <t>8-764-1743</t>
  </si>
  <si>
    <t>MARIA FERNANDA GONZALEZ ARIAS</t>
  </si>
  <si>
    <t>FB660536</t>
  </si>
  <si>
    <t xml:space="preserve">Gabriel de Jesús Torralba Cedeño </t>
  </si>
  <si>
    <t xml:space="preserve">Héctor Montenegro </t>
  </si>
  <si>
    <t>4-755-1517</t>
  </si>
  <si>
    <t>Isaias bennett</t>
  </si>
  <si>
    <t>3-728-1070</t>
  </si>
  <si>
    <t xml:space="preserve">Natzu Nazeth Gordon Quintero </t>
  </si>
  <si>
    <t>8-1012-2107</t>
  </si>
  <si>
    <t>Noriel valdes</t>
  </si>
  <si>
    <t>4-246-246</t>
  </si>
  <si>
    <t>Yimmi liu</t>
  </si>
  <si>
    <t>8-925-2096</t>
  </si>
  <si>
    <t>NANCY FUENTES</t>
  </si>
  <si>
    <t xml:space="preserve">Melvin armando Rivera </t>
  </si>
  <si>
    <t>8-782-2325</t>
  </si>
  <si>
    <t xml:space="preserve">Carlos Abdiel Martinez  González </t>
  </si>
  <si>
    <t>8-929-944</t>
  </si>
  <si>
    <t>Aura rosa soriano batista</t>
  </si>
  <si>
    <t>7-56-110</t>
  </si>
  <si>
    <t xml:space="preserve">Yissel Arancibia Delgado </t>
  </si>
  <si>
    <t>8-902-1209</t>
  </si>
  <si>
    <t xml:space="preserve">Isabel peña </t>
  </si>
  <si>
    <t>10-717-2200</t>
  </si>
  <si>
    <t xml:space="preserve">Jorge Luis Gómez Gutiérrez </t>
  </si>
  <si>
    <t>4-739-1703</t>
  </si>
  <si>
    <t>Lourdes Tomasa Pineda palacios</t>
  </si>
  <si>
    <t>4-231-854</t>
  </si>
  <si>
    <t>Dionicia Jordan Gonzalez de Montenegro</t>
  </si>
  <si>
    <t>4-150-649</t>
  </si>
  <si>
    <t xml:space="preserve">Francisco Zabaleta </t>
  </si>
  <si>
    <t>BG327965</t>
  </si>
  <si>
    <t xml:space="preserve">Alberto Asprilla </t>
  </si>
  <si>
    <t>8-1028-1678</t>
  </si>
  <si>
    <t>Miguel Angel Meneses</t>
  </si>
  <si>
    <t>8-926-749</t>
  </si>
  <si>
    <t>FAVIAN ÁVILA</t>
  </si>
  <si>
    <t xml:space="preserve">Leticia Vejerano </t>
  </si>
  <si>
    <t>4-792-837</t>
  </si>
  <si>
    <t>Roberto ballard</t>
  </si>
  <si>
    <t>3-105-285</t>
  </si>
  <si>
    <t xml:space="preserve">Herminio Baker Jiménez </t>
  </si>
  <si>
    <t>12-723-605</t>
  </si>
  <si>
    <t>ISAAC ABDIEL AROSEMENA ROSARIO</t>
  </si>
  <si>
    <t>8-895-2183</t>
  </si>
  <si>
    <t>Hipolito Nieto Velasquez</t>
  </si>
  <si>
    <t>7-40-14</t>
  </si>
  <si>
    <t>Valentin Rodríguez zarate</t>
  </si>
  <si>
    <t>7-97-538</t>
  </si>
  <si>
    <t xml:space="preserve">Mario barría </t>
  </si>
  <si>
    <t>8-830-962</t>
  </si>
  <si>
    <t xml:space="preserve">Yarabis Eyllin Vergara Rios </t>
  </si>
  <si>
    <t>8-932-2470</t>
  </si>
  <si>
    <t>Ruben dario de sedas eichron</t>
  </si>
  <si>
    <t>8-511-376</t>
  </si>
  <si>
    <t xml:space="preserve"> Omaira miranda </t>
  </si>
  <si>
    <t>12-733-1900</t>
  </si>
  <si>
    <t>YESTANIA LORENA MADRID NUÑEZ</t>
  </si>
  <si>
    <t>8-839-834</t>
  </si>
  <si>
    <t xml:space="preserve">Alanys Samaniego </t>
  </si>
  <si>
    <t>8-1018-391</t>
  </si>
  <si>
    <t xml:space="preserve"> Jesús Carrascal</t>
  </si>
  <si>
    <t>KARINA SUYEN DE MERA JOHNSON</t>
  </si>
  <si>
    <t>Javier valdes</t>
  </si>
  <si>
    <t>2-739-2026</t>
  </si>
  <si>
    <t xml:space="preserve">Felix Rodríguez </t>
  </si>
  <si>
    <t>8-843-1831</t>
  </si>
  <si>
    <t>Karina solis</t>
  </si>
  <si>
    <t>8-908-1773</t>
  </si>
  <si>
    <t xml:space="preserve">Yolanda Olivares </t>
  </si>
  <si>
    <t>2-78-1836</t>
  </si>
  <si>
    <t xml:space="preserve">Karina Lizeth Rodriguez </t>
  </si>
  <si>
    <t>8-1059-1401</t>
  </si>
  <si>
    <t>Sara Argelis Rojas Almanza</t>
  </si>
  <si>
    <t>9-164-398</t>
  </si>
  <si>
    <t xml:space="preserve"> GUILLERMO ENRIQUE SALAZAR</t>
  </si>
  <si>
    <t>8-1009-166</t>
  </si>
  <si>
    <t>KELVIN PIMENTEL</t>
  </si>
  <si>
    <t>4-843-1458</t>
  </si>
  <si>
    <t xml:space="preserve">Anthony Rodriguez </t>
  </si>
  <si>
    <t>8-905-370</t>
  </si>
  <si>
    <t xml:space="preserve">Adolfo Montenegro </t>
  </si>
  <si>
    <t>8-455-130</t>
  </si>
  <si>
    <t>Fernando Antonio ledezma ureña</t>
  </si>
  <si>
    <t>2-759-883</t>
  </si>
  <si>
    <t xml:space="preserve">Edison Alberto Soto Herrera </t>
  </si>
  <si>
    <t>BH536121</t>
  </si>
  <si>
    <t xml:space="preserve">Luisa Fernanda Moreno Córdoba </t>
  </si>
  <si>
    <t>E-8-198628</t>
  </si>
  <si>
    <t>JORDAN ARISTIDES DE LEON MOJICA</t>
  </si>
  <si>
    <t>8-893-1572</t>
  </si>
  <si>
    <t>Nelva nícol Alonzo</t>
  </si>
  <si>
    <t>Alexia archibold</t>
  </si>
  <si>
    <t>3-709-1134</t>
  </si>
  <si>
    <t>melineth Pinzón</t>
  </si>
  <si>
    <t>8-880-1686</t>
  </si>
  <si>
    <t xml:space="preserve">Shephanie Michelle murrell ortega </t>
  </si>
  <si>
    <t>8-1035-234</t>
  </si>
  <si>
    <t>Yanela Rosaneth González Castañon</t>
  </si>
  <si>
    <t>8-798-938</t>
  </si>
  <si>
    <t>DAYANIS MICHEL CEDEÑO DIAZ</t>
  </si>
  <si>
    <t>Mariangel Duque</t>
  </si>
  <si>
    <t>8-1013-1540</t>
  </si>
  <si>
    <t>Ceberino frias moreno</t>
  </si>
  <si>
    <t>8-732-1831</t>
  </si>
  <si>
    <t>SHERLINE NICOLLE VIQUEZ MENDEZ</t>
  </si>
  <si>
    <t>4-827-380</t>
  </si>
  <si>
    <t>Juan carlos solar ramos</t>
  </si>
  <si>
    <t>AT533169</t>
  </si>
  <si>
    <t>Lizkaida Barcenas</t>
  </si>
  <si>
    <t>3-760-1757</t>
  </si>
  <si>
    <t>Ricardo Antonio MONTERO MARTÍNEZ</t>
  </si>
  <si>
    <t>4-114-733</t>
  </si>
  <si>
    <t xml:space="preserve">Miguel Chávez </t>
  </si>
  <si>
    <t xml:space="preserve">Eric sabet  Morales </t>
  </si>
  <si>
    <t>5-716-1708</t>
  </si>
  <si>
    <t xml:space="preserve">Miguel Angel Ruiz Soto </t>
  </si>
  <si>
    <t>3-728-325</t>
  </si>
  <si>
    <t>ANA MILENA OVALLE</t>
  </si>
  <si>
    <t>8-810-2035</t>
  </si>
  <si>
    <t xml:space="preserve">JOHN FITZGERALD BRATHWAITE LOWE </t>
  </si>
  <si>
    <t>8-314-707</t>
  </si>
  <si>
    <t>MANUEL ANTONIO MIRANDA FRANCO</t>
  </si>
  <si>
    <t>9-735-619</t>
  </si>
  <si>
    <t>YORLENIS VEGA</t>
  </si>
  <si>
    <t>8-904-720</t>
  </si>
  <si>
    <t>Ronaldo Nazario Justiniano Rodriguez</t>
  </si>
  <si>
    <t>8-1064-579</t>
  </si>
  <si>
    <t>Elvis Yandel Estribi Graziani</t>
  </si>
  <si>
    <t>8-1037-1872</t>
  </si>
  <si>
    <t>Joel Jonadah Rodriguez Rose</t>
  </si>
  <si>
    <t>8-884-183</t>
  </si>
  <si>
    <t>Yelineth Rios</t>
  </si>
  <si>
    <t>8-760-1295</t>
  </si>
  <si>
    <t xml:space="preserve">Jonathan emerito acevedo gallardo </t>
  </si>
  <si>
    <t>8-799-680</t>
  </si>
  <si>
    <t xml:space="preserve">Alexis emmanuel credidio Gonzales </t>
  </si>
  <si>
    <t>8-976-1116</t>
  </si>
  <si>
    <t xml:space="preserve">Noel reyes </t>
  </si>
  <si>
    <t>3-737-79</t>
  </si>
  <si>
    <t>GENESIS STHEFANY RODRIGUEZ MORENO</t>
  </si>
  <si>
    <t>8-937-808</t>
  </si>
  <si>
    <t xml:space="preserve">LAURISSA LEREN </t>
  </si>
  <si>
    <t>8-908-2109</t>
  </si>
  <si>
    <t>CRISTIAN MORALES</t>
  </si>
  <si>
    <t>3-737-1380</t>
  </si>
  <si>
    <t>Moisés ezequiel neguera tellez</t>
  </si>
  <si>
    <t>C02194175</t>
  </si>
  <si>
    <t>Lizondra Franco Avila</t>
  </si>
  <si>
    <t>9-111-2665</t>
  </si>
  <si>
    <t>Kelly johylin Miranda Trotman</t>
  </si>
  <si>
    <t>Carlos Eloy Franco Antunes</t>
  </si>
  <si>
    <t>8-522-2500</t>
  </si>
  <si>
    <t>Marlina Muñoz</t>
  </si>
  <si>
    <t>7-703-1837</t>
  </si>
  <si>
    <t>GIMMARA SHAILYN YOUNG PEREZ</t>
  </si>
  <si>
    <t>3-746-1242</t>
  </si>
  <si>
    <t>Hermenegildo Cedeño</t>
  </si>
  <si>
    <t>8-793-2025</t>
  </si>
  <si>
    <t>MILAGROS TROYA</t>
  </si>
  <si>
    <t>4-844-372</t>
  </si>
  <si>
    <t>Ermenegildo Palacio</t>
  </si>
  <si>
    <t>12-724-711</t>
  </si>
  <si>
    <t>Juan Barsallo Morale</t>
  </si>
  <si>
    <t>9-189-339</t>
  </si>
  <si>
    <t xml:space="preserve">Alfonso Pinto </t>
  </si>
  <si>
    <t>4-779-775</t>
  </si>
  <si>
    <t>ROLANDO ANTONIO ALVARADO DE GRACIA</t>
  </si>
  <si>
    <t>8-908-293</t>
  </si>
  <si>
    <t>María Elizabeth González Alveo</t>
  </si>
  <si>
    <t>3-727-483</t>
  </si>
  <si>
    <t>Cristina Shannin Mendez  Marcilla</t>
  </si>
  <si>
    <t xml:space="preserve">Azael darinel santos </t>
  </si>
  <si>
    <t>1-760-1293</t>
  </si>
  <si>
    <t>Michelle saray Blanquicett arabia</t>
  </si>
  <si>
    <t>ADAMELIA SANTIZO KEEP</t>
  </si>
  <si>
    <t>10-716-2088</t>
  </si>
  <si>
    <t xml:space="preserve">José González </t>
  </si>
  <si>
    <t>4-774-1797</t>
  </si>
  <si>
    <t>Patricia Santos Martinez</t>
  </si>
  <si>
    <t>9-745-372</t>
  </si>
  <si>
    <t>Yurineth hurdle</t>
  </si>
  <si>
    <t>8-996-123</t>
  </si>
  <si>
    <t xml:space="preserve">Francisco Mojica </t>
  </si>
  <si>
    <t>4-821-860</t>
  </si>
  <si>
    <t>Jeyzlin Daybelis Mata Espinosa</t>
  </si>
  <si>
    <t>4-770-1664</t>
  </si>
  <si>
    <t>ENCARNACION FRUTOS BERROA</t>
  </si>
  <si>
    <t>8-435-319</t>
  </si>
  <si>
    <t>JUAN CARLOS ISAZA GUERRA</t>
  </si>
  <si>
    <t>8-993-60</t>
  </si>
  <si>
    <t xml:space="preserve">Edson Enrique Martinez </t>
  </si>
  <si>
    <t>4-773-1631</t>
  </si>
  <si>
    <t>John barton nuñez</t>
  </si>
  <si>
    <t>8-1035-1844</t>
  </si>
  <si>
    <t>JOSE FELIPE TEJADA VILLA</t>
  </si>
  <si>
    <t>3-70-145</t>
  </si>
  <si>
    <t>LEZCANO RICORD IVETTE AURORA</t>
  </si>
  <si>
    <t>8-968-62</t>
  </si>
  <si>
    <t>KEVIN BRYAN MENDIETA PITTI</t>
  </si>
  <si>
    <t xml:space="preserve">Sorangel Robinson </t>
  </si>
  <si>
    <t>1-713-1032</t>
  </si>
  <si>
    <t>Wilson Perea Ruiz</t>
  </si>
  <si>
    <t>8-468-884</t>
  </si>
  <si>
    <t xml:space="preserve"> Jan Moises Castillo Ward</t>
  </si>
  <si>
    <t>Angelica Ramos</t>
  </si>
  <si>
    <t>8-949-592</t>
  </si>
  <si>
    <t>MS MARIAN DIDIER BENJAMIN CARRIAZO</t>
  </si>
  <si>
    <t>3-749-1529</t>
  </si>
  <si>
    <t>Isaias López</t>
  </si>
  <si>
    <t>8-752-2376</t>
  </si>
  <si>
    <t xml:space="preserve">Rolando Tejada </t>
  </si>
  <si>
    <t>8-342-872</t>
  </si>
  <si>
    <t xml:space="preserve">Judith Omaira Rodríguez de Gómez </t>
  </si>
  <si>
    <t>8-156-793</t>
  </si>
  <si>
    <t>BHAIRON ZAIR FAJARDO MAGALION</t>
  </si>
  <si>
    <t>8-1054-506</t>
  </si>
  <si>
    <t>Arístides Perez lasso</t>
  </si>
  <si>
    <t>8-416-943</t>
  </si>
  <si>
    <t>ADONIS BATISTA CAMARENA DE Sugastes</t>
  </si>
  <si>
    <t>3-64-2558</t>
  </si>
  <si>
    <t>Nilka Marquez Arena</t>
  </si>
  <si>
    <t>9-717-805</t>
  </si>
  <si>
    <t xml:space="preserve">Carlos Mardones </t>
  </si>
  <si>
    <t>AN291804</t>
  </si>
  <si>
    <t>maikel diomedes cano castillo</t>
  </si>
  <si>
    <t>4-749-1042</t>
  </si>
  <si>
    <t>GALIPILER DEL BASTO STEVENSON</t>
  </si>
  <si>
    <t>10-709-2495</t>
  </si>
  <si>
    <t>TOMAS SAUCEDO AGUILAR</t>
  </si>
  <si>
    <t>2-117-5</t>
  </si>
  <si>
    <t xml:space="preserve"> LIZA MINELLY GARCIA MORRIS</t>
  </si>
  <si>
    <t>10-707-1251</t>
  </si>
  <si>
    <t xml:space="preserve">Elena del carmen camejo ángulo </t>
  </si>
  <si>
    <t>Angélica Michel Buitrago</t>
  </si>
  <si>
    <t>8-1006-631</t>
  </si>
  <si>
    <t>Dionicio Rodriguez</t>
  </si>
  <si>
    <t>9-765-1209</t>
  </si>
  <si>
    <t>Jessenia Perez</t>
  </si>
  <si>
    <t>C02672988</t>
  </si>
  <si>
    <t>Wilfredo Yair Acosta</t>
  </si>
  <si>
    <t>8-1048-1502</t>
  </si>
  <si>
    <t xml:space="preserve">Enelia valdes </t>
  </si>
  <si>
    <t>10-715-601</t>
  </si>
  <si>
    <t xml:space="preserve">Luis Enrique Vega Ortiz </t>
  </si>
  <si>
    <t>9-742-195</t>
  </si>
  <si>
    <t>Roberto Abdiel Simons Escudero</t>
  </si>
  <si>
    <t>8-755-1522</t>
  </si>
  <si>
    <t>Ivis Keribel Rivera Paralta</t>
  </si>
  <si>
    <t>8-933-2129</t>
  </si>
  <si>
    <t>Rosmery Hinds</t>
  </si>
  <si>
    <t>8-844-1899</t>
  </si>
  <si>
    <t>Sonia Iguala</t>
  </si>
  <si>
    <t>9-102-335</t>
  </si>
  <si>
    <t>GLORIA MOSQUERA SANCHEZ DE NAVARRO</t>
  </si>
  <si>
    <t>8-487-938</t>
  </si>
  <si>
    <t>DIANA YOVANA</t>
  </si>
  <si>
    <t>8-431-622</t>
  </si>
  <si>
    <t>Joel alvaro Quintero bejerano</t>
  </si>
  <si>
    <t xml:space="preserve">José Gil Barrios Valdez </t>
  </si>
  <si>
    <t>8-129-17</t>
  </si>
  <si>
    <t>Angelus Indira Guillen Warren</t>
  </si>
  <si>
    <t>8-716-184</t>
  </si>
  <si>
    <t>Jarrel Bryan Simpson Smith</t>
  </si>
  <si>
    <t>8-812-2093</t>
  </si>
  <si>
    <t>Kevin Madrigal</t>
  </si>
  <si>
    <t xml:space="preserve"> 1-51-133</t>
  </si>
  <si>
    <t>Yeilan Santana</t>
  </si>
  <si>
    <t>8-1506-1513</t>
  </si>
  <si>
    <t>Avelardo Santiago Perez Orta</t>
  </si>
  <si>
    <t>179147236</t>
  </si>
  <si>
    <t>EMILY DEYANIRA GANTO DE HOYOS</t>
  </si>
  <si>
    <t>8-895-155</t>
  </si>
  <si>
    <t>Liliana de leon</t>
  </si>
  <si>
    <t>7-711-207</t>
  </si>
  <si>
    <t xml:space="preserve">Maribel Miranda </t>
  </si>
  <si>
    <t>8-730-340</t>
  </si>
  <si>
    <t>Limpio Limpio Obarrio S,A</t>
  </si>
  <si>
    <t>155699715-2-2020 DV39</t>
  </si>
  <si>
    <t>Yovani mateo Pajero sosa</t>
  </si>
  <si>
    <t>BR0213040</t>
  </si>
  <si>
    <t xml:space="preserve">Emilio Ortega </t>
  </si>
  <si>
    <t>8-921-838</t>
  </si>
  <si>
    <t>Okira Vanessa Pinto Caicedo</t>
  </si>
  <si>
    <t>8-464-444</t>
  </si>
  <si>
    <t>Yolis María Cervantes Zapateiro</t>
  </si>
  <si>
    <t xml:space="preserve">Castillo enrique de león ramos </t>
  </si>
  <si>
    <t>8-152-654</t>
  </si>
  <si>
    <t>Norma Abrego Gonzalez</t>
  </si>
  <si>
    <t>4-839-374</t>
  </si>
  <si>
    <t>Luis Aleman</t>
  </si>
  <si>
    <t>C03150937</t>
  </si>
  <si>
    <t xml:space="preserve">Víctor Manuel yañez romero </t>
  </si>
  <si>
    <t>9-159-8</t>
  </si>
  <si>
    <t xml:space="preserve">Henry Hernández </t>
  </si>
  <si>
    <t>6335q056</t>
  </si>
  <si>
    <t>9-721-23</t>
  </si>
  <si>
    <t>2-46-534</t>
  </si>
  <si>
    <t>Marca temporal</t>
  </si>
  <si>
    <t xml:space="preserve">Campaña </t>
  </si>
  <si>
    <t>Monto de promesa de pago</t>
  </si>
  <si>
    <t>8-962-1302</t>
  </si>
  <si>
    <t>Cuenta de Intentos de pago</t>
  </si>
  <si>
    <t>Suma de Intentos de Promesas</t>
  </si>
  <si>
    <t>Suma de Intentos de pago</t>
  </si>
  <si>
    <t>Suma de Pago</t>
  </si>
  <si>
    <t>10-717-221</t>
  </si>
  <si>
    <t>9-755-801</t>
  </si>
  <si>
    <t>8-898-2194</t>
  </si>
  <si>
    <t>8-1001-1937</t>
  </si>
  <si>
    <t>PE-9-1322</t>
  </si>
  <si>
    <t>7-92-1201</t>
  </si>
  <si>
    <t>7-44-788</t>
  </si>
  <si>
    <t>6-720-1210</t>
  </si>
  <si>
    <t>8-890-1841</t>
  </si>
  <si>
    <t>2-756-2423</t>
  </si>
  <si>
    <t>4-763-1330</t>
  </si>
  <si>
    <t>9-756-2437</t>
  </si>
  <si>
    <t>3-107-311</t>
  </si>
  <si>
    <t>8-718-979</t>
  </si>
  <si>
    <t>6-50-347</t>
  </si>
  <si>
    <t>AV080090</t>
  </si>
  <si>
    <t>8-954-559</t>
  </si>
  <si>
    <t>8-1024-159</t>
  </si>
  <si>
    <t>8-865-1901</t>
  </si>
  <si>
    <t>8-899-34</t>
  </si>
  <si>
    <t>8-1068-1829</t>
  </si>
  <si>
    <t>11-700-412</t>
  </si>
  <si>
    <t>3-756-2112</t>
  </si>
  <si>
    <t>3-53-106</t>
  </si>
  <si>
    <t>8-786-1969</t>
  </si>
  <si>
    <t>8-957-400</t>
  </si>
  <si>
    <t>XDF207091</t>
  </si>
  <si>
    <t>8-872-512</t>
  </si>
  <si>
    <t>2-748-1509</t>
  </si>
  <si>
    <t>8-1002-2265</t>
  </si>
  <si>
    <t>8-809-823</t>
  </si>
  <si>
    <t>8-007-281</t>
  </si>
  <si>
    <t>9-715-582</t>
  </si>
  <si>
    <t>4-837-1645</t>
  </si>
  <si>
    <t>N176272</t>
  </si>
  <si>
    <t>8-233-726</t>
  </si>
  <si>
    <t>1-708-84</t>
  </si>
  <si>
    <t>E-8-229740</t>
  </si>
  <si>
    <t>8-758-1744</t>
  </si>
  <si>
    <t>4-723-2300</t>
  </si>
  <si>
    <t>AT394869</t>
  </si>
  <si>
    <t>8-997-2149</t>
  </si>
  <si>
    <t>8-906-1946</t>
  </si>
  <si>
    <t>8-522-1667</t>
  </si>
  <si>
    <t>8-881-1803</t>
  </si>
  <si>
    <t>10-714-1205</t>
  </si>
  <si>
    <t>FB655773</t>
  </si>
  <si>
    <t>8-841-2108</t>
  </si>
  <si>
    <t>E-8-221468</t>
  </si>
  <si>
    <t>2-137-731</t>
  </si>
  <si>
    <t>8-174-877</t>
  </si>
  <si>
    <t>8-857-524</t>
  </si>
  <si>
    <t>8-960-311</t>
  </si>
  <si>
    <t>4-734-948</t>
  </si>
  <si>
    <t>8-705-2281</t>
  </si>
  <si>
    <t>8-909-950</t>
  </si>
  <si>
    <t>8-898-1992</t>
  </si>
  <si>
    <t>3-754-322</t>
  </si>
  <si>
    <t>8-905-456</t>
  </si>
  <si>
    <t>4-764-1096</t>
  </si>
  <si>
    <t>4-733-1610</t>
  </si>
  <si>
    <t>8-748-1709</t>
  </si>
  <si>
    <t>8-1044-252</t>
  </si>
  <si>
    <t>8-754-1691</t>
  </si>
  <si>
    <t>8-1014-2042</t>
  </si>
  <si>
    <t>8-792-2483</t>
  </si>
  <si>
    <t>8-1023-1719</t>
  </si>
  <si>
    <t>8-246-701</t>
  </si>
  <si>
    <t>8-1034-602</t>
  </si>
  <si>
    <t>8-914-1144</t>
  </si>
  <si>
    <t>04/may</t>
  </si>
  <si>
    <t>05/may</t>
  </si>
  <si>
    <t>06/may</t>
  </si>
  <si>
    <t>07/may</t>
  </si>
  <si>
    <t>08/may</t>
  </si>
  <si>
    <t>09/may</t>
  </si>
  <si>
    <t>11/may</t>
  </si>
  <si>
    <t>12/may</t>
  </si>
  <si>
    <t>13/may</t>
  </si>
  <si>
    <t>14/may</t>
  </si>
  <si>
    <t>15/may</t>
  </si>
  <si>
    <t>16/may</t>
  </si>
  <si>
    <t>18/may</t>
  </si>
  <si>
    <t>19/may</t>
  </si>
  <si>
    <t>20/may</t>
  </si>
  <si>
    <t>21/may</t>
  </si>
  <si>
    <t>22/may</t>
  </si>
  <si>
    <t>jun</t>
  </si>
  <si>
    <t>Jennifer Lineth Bernal Galvez</t>
  </si>
  <si>
    <t>Yitzis Rivera Lopez</t>
  </si>
  <si>
    <t>Cristian Vega</t>
  </si>
  <si>
    <t>Ronaldo Diaz</t>
  </si>
  <si>
    <t>NORBERTO BALOY GARCES</t>
  </si>
  <si>
    <t>GENESIS CARRION</t>
  </si>
  <si>
    <t>Daymarelis Brown</t>
  </si>
  <si>
    <t>EMERITA JUDITH RAMOS MENDEZ</t>
  </si>
  <si>
    <t>Kathleen Reyes</t>
  </si>
  <si>
    <t>02/may</t>
  </si>
  <si>
    <t>RESUMEN | MES EN TRANSITO (MAYO)</t>
  </si>
  <si>
    <t>23/may</t>
  </si>
  <si>
    <t>25/may</t>
  </si>
  <si>
    <t>BD387724</t>
  </si>
  <si>
    <t>MS Aixa Arosemena De Gracia</t>
  </si>
  <si>
    <t>JUAN ERNESTO RODRIGUEZ ALVEO</t>
  </si>
  <si>
    <t>Mohamed Elkinani</t>
  </si>
  <si>
    <t>CECIL ELVIRA ABREGO VELASQUEZ</t>
  </si>
  <si>
    <t xml:space="preserve"> Lilian Luna</t>
  </si>
  <si>
    <t xml:space="preserve"> THANIA TORRESMINDIOLA</t>
  </si>
  <si>
    <t xml:space="preserve"> JOSEALFREDO SANCHEZRODRIGUEZ</t>
  </si>
  <si>
    <t>Maria Clemencia Casco Arias</t>
  </si>
  <si>
    <t xml:space="preserve"> Eugenia Bellido</t>
  </si>
  <si>
    <t xml:space="preserve"> DARISEL D GONZALEZ ABREGO</t>
  </si>
  <si>
    <t xml:space="preserve"> ALCIDES PERALTA</t>
  </si>
  <si>
    <t xml:space="preserve"> Agustin Concepcion Gallardo</t>
  </si>
  <si>
    <t xml:space="preserve"> DEANETT EDISA NAVARRO VEGA</t>
  </si>
  <si>
    <t xml:space="preserve"> Franklin Gonzalez Salazar</t>
  </si>
  <si>
    <t>Luzmila Gobea</t>
  </si>
  <si>
    <t xml:space="preserve"> RANDY ALEXANDER LOO RODRIGUEZ</t>
  </si>
  <si>
    <t>LINMARY MAYLIN RODRIGEZ RAMOS</t>
  </si>
  <si>
    <t xml:space="preserve"> GABRIELA CRISTEL SANCHEZ</t>
  </si>
  <si>
    <t xml:space="preserve"> JOSE DAVID QUINTERO POLANCO</t>
  </si>
  <si>
    <t>FLOREZ RUIZ JOTA ADRIAN</t>
  </si>
  <si>
    <t xml:space="preserve"> LUIS ISAI ROSARIO GONZALEZ</t>
  </si>
  <si>
    <t>YU CHEN</t>
  </si>
  <si>
    <t xml:space="preserve"> MARTA MARISIN MARTINEZ RACHEL</t>
  </si>
  <si>
    <t xml:space="preserve"> Yasell Melissa Ticas Arauz</t>
  </si>
  <si>
    <t xml:space="preserve"> ALDRIN RONALDO QUIJADA GOMEZ</t>
  </si>
  <si>
    <t xml:space="preserve"> Silverio Acosta</t>
  </si>
  <si>
    <t>Jaquelin Gracias Vargas</t>
  </si>
  <si>
    <t>EZEQUIEL MASA LUCAS</t>
  </si>
  <si>
    <t xml:space="preserve"> Anthony Myres</t>
  </si>
  <si>
    <t xml:space="preserve"> YULIANA ESTER AVILA CORELLA</t>
  </si>
  <si>
    <t>MARICELA RUIZ MORALES</t>
  </si>
  <si>
    <t xml:space="preserve"> JOSE BREDY CALDERON QUINTERO</t>
  </si>
  <si>
    <t xml:space="preserve"> LUIS ENRIQUE SHAKESPEARE BON</t>
  </si>
  <si>
    <t xml:space="preserve"> LUIS ALBERTO DEL CID SERRACIN</t>
  </si>
  <si>
    <t>Jhon Jose Rios Maita</t>
  </si>
  <si>
    <t>Renzon Steven Rodriguez Ochoa</t>
  </si>
  <si>
    <t>Franklin Arcia Murillo</t>
  </si>
  <si>
    <t xml:space="preserve"> Ana Maria Aznaran Siman</t>
  </si>
  <si>
    <t xml:space="preserve"> GUSTAVO ADOLFO MIRANDA PITTI</t>
  </si>
  <si>
    <t xml:space="preserve"> CLARA ESTHER QUIROZ SANCHEZ</t>
  </si>
  <si>
    <t xml:space="preserve"> Paublo Almanza</t>
  </si>
  <si>
    <t xml:space="preserve"> GENESIS IVETH PORRAS</t>
  </si>
  <si>
    <t xml:space="preserve"> LUZ DEL CARMEN CASTILLO</t>
  </si>
  <si>
    <t xml:space="preserve"> Wilson Ng Chan</t>
  </si>
  <si>
    <t xml:space="preserve"> VICENTE RUIZ VALLE COTO</t>
  </si>
  <si>
    <t>Sr. Rolando Abrego</t>
  </si>
  <si>
    <t>Carlos Abdiel Amaya Ruiz</t>
  </si>
  <si>
    <t>RAFAEL DAVID OVALLE ABREU</t>
  </si>
  <si>
    <t xml:space="preserve"> Roderick Durling Magallanes</t>
  </si>
  <si>
    <t>Margarita Rodriguez</t>
  </si>
  <si>
    <t>Jenisey Airel Mosley Sosa</t>
  </si>
  <si>
    <t xml:space="preserve"> JOSSARY ESTELA PEREZ LOPEZ</t>
  </si>
  <si>
    <t xml:space="preserve"> Guillermo Julio Salazar</t>
  </si>
  <si>
    <t xml:space="preserve"> ISAIAS MORENO MARTINEZ</t>
  </si>
  <si>
    <t>DORIS BELLIDO LISBETH BELLIDO</t>
  </si>
  <si>
    <t xml:space="preserve"> Ashley Guerra</t>
  </si>
  <si>
    <t>Fabio Alexander Bejarano Pardo</t>
  </si>
  <si>
    <t>Tiodosa Delgado Gonzalez</t>
  </si>
  <si>
    <t>Gretell Montes De Oca</t>
  </si>
  <si>
    <t xml:space="preserve"> JOVITO MARVAL</t>
  </si>
  <si>
    <t xml:space="preserve"> ADELAIDA ARAUZ</t>
  </si>
  <si>
    <t>Hector Carrascal</t>
  </si>
  <si>
    <t>EDWIN JOSEPH LOAIZA JIMENEZ</t>
  </si>
  <si>
    <t xml:space="preserve"> KARINA MORENO</t>
  </si>
  <si>
    <t xml:space="preserve"> EDWIN OLMOS</t>
  </si>
  <si>
    <t xml:space="preserve"> OFELIA MARIA PEREZ GUEVARA</t>
  </si>
  <si>
    <t>DELFINA D MONTENEGRO FRIAS</t>
  </si>
  <si>
    <t>BRICEIDA SANTANA IRIGOYEN</t>
  </si>
  <si>
    <t>Carmen De Gracia</t>
  </si>
  <si>
    <t>SULY MILAGROS PALACIOS ABREGO</t>
  </si>
  <si>
    <t>LILIBETT TIANY AVILA SAMUDIO</t>
  </si>
  <si>
    <t xml:space="preserve"> Melvina Palacio</t>
  </si>
  <si>
    <t xml:space="preserve"> DIANA ELIDA RUCAS PINILLA</t>
  </si>
  <si>
    <t>YERALDIN MAITEE HURTADO SERRUD</t>
  </si>
  <si>
    <t xml:space="preserve"> MARCELINO PEREZ LOPEZ</t>
  </si>
  <si>
    <t>MARCELINO PEREZ LOPEZ</t>
  </si>
  <si>
    <t xml:space="preserve"> ANTONIO RICARDO MOJICA PROBST</t>
  </si>
  <si>
    <t>LEIDI AGAPI CHAMI</t>
  </si>
  <si>
    <t>AIDE BARRIA</t>
  </si>
  <si>
    <t>Debora Barnett</t>
  </si>
  <si>
    <t xml:space="preserve"> MARIA INES GUERRA ALVAREZ</t>
  </si>
  <si>
    <t>DANIEL AUGUSTO MONTENEGRO MELA</t>
  </si>
  <si>
    <t xml:space="preserve"> Irina Rodriguez</t>
  </si>
  <si>
    <t xml:space="preserve"> Daisy Colon</t>
  </si>
  <si>
    <t>Cobros Mayo 2</t>
  </si>
  <si>
    <t>8-761-2007</t>
  </si>
  <si>
    <t>8-145-719</t>
  </si>
  <si>
    <t xml:space="preserve"> MALEVI DEL CARMEN VARGAS MEJIA</t>
  </si>
  <si>
    <t>3-760-2002</t>
  </si>
  <si>
    <t xml:space="preserve"> AMELIA PEREZ TEJEIRA DE MEN</t>
  </si>
  <si>
    <t>8-164-1541</t>
  </si>
  <si>
    <t>AN840608</t>
  </si>
  <si>
    <t xml:space="preserve"> Mohamed Elkinani</t>
  </si>
  <si>
    <t>3-745-1660</t>
  </si>
  <si>
    <t>BF932225</t>
  </si>
  <si>
    <t>8-930-1984</t>
  </si>
  <si>
    <t>8-280-201</t>
  </si>
  <si>
    <t>8-365-955</t>
  </si>
  <si>
    <t>Alexis Alejandro Gonzalez Concepción</t>
  </si>
  <si>
    <t>8-375-723</t>
  </si>
  <si>
    <t xml:space="preserve"> MS Maribel del Carmen Caton Moreno</t>
  </si>
  <si>
    <t>8-875-711</t>
  </si>
  <si>
    <t>8-870-1224</t>
  </si>
  <si>
    <t xml:space="preserve"> LENIN ENRIQUE RODRÍGUEZ DORTA</t>
  </si>
  <si>
    <t xml:space="preserve"> ZIOLA VIOLETA TORRES BARRAGAN</t>
  </si>
  <si>
    <t>7-102-696</t>
  </si>
  <si>
    <t>4-219-991</t>
  </si>
  <si>
    <t>AYCHELL ANGELICA MOSQUERA ALMANZA</t>
  </si>
  <si>
    <t>8-934-2373</t>
  </si>
  <si>
    <t>1-30-55</t>
  </si>
  <si>
    <t xml:space="preserve"> Yadisel Aneida Pérez Morales</t>
  </si>
  <si>
    <t>10-711-297</t>
  </si>
  <si>
    <t>8-724-606</t>
  </si>
  <si>
    <t>8-411-927</t>
  </si>
  <si>
    <t>2-740-1460</t>
  </si>
  <si>
    <t>ANDRES MENA MOSQUERA</t>
  </si>
  <si>
    <t>5-21-689</t>
  </si>
  <si>
    <t xml:space="preserve"> ZULEIKA MILENA GONZALEZ JIMENEZ</t>
  </si>
  <si>
    <t>4-790-1193</t>
  </si>
  <si>
    <t>8-803-990</t>
  </si>
  <si>
    <t xml:space="preserve"> WILFREDO EDUARDO DIAZ ZALA</t>
  </si>
  <si>
    <t>5-715-2190</t>
  </si>
  <si>
    <t>8-915-348</t>
  </si>
  <si>
    <t>8-868-2139</t>
  </si>
  <si>
    <t xml:space="preserve"> BENJAMIN ABIMELETH WACHTER BERNAL</t>
  </si>
  <si>
    <t>8-984-1918</t>
  </si>
  <si>
    <t>8-825-559</t>
  </si>
  <si>
    <t xml:space="preserve"> Ronald Alexander Urbáez renuad</t>
  </si>
  <si>
    <t>E-8-210198</t>
  </si>
  <si>
    <t xml:space="preserve"> MS Yanisel Yaruby Nelson De Gracia</t>
  </si>
  <si>
    <t>8-1010-1181</t>
  </si>
  <si>
    <t>8-905-863</t>
  </si>
  <si>
    <t xml:space="preserve"> Julianys Figueroa</t>
  </si>
  <si>
    <t>8-927-2471</t>
  </si>
  <si>
    <t>E-8-91738</t>
  </si>
  <si>
    <t>8-472-985</t>
  </si>
  <si>
    <t xml:space="preserve"> REYNALDO EUGENIO GOUGH KELLY</t>
  </si>
  <si>
    <t>1-49-506</t>
  </si>
  <si>
    <t xml:space="preserve"> ARIEL ENRIQUE SERRANO GONZALEZ</t>
  </si>
  <si>
    <t>8-396-971</t>
  </si>
  <si>
    <t>8-741-1541</t>
  </si>
  <si>
    <t xml:space="preserve"> YESSICA YOSELIN CASTILLO ORTEGA</t>
  </si>
  <si>
    <t>8-916-814</t>
  </si>
  <si>
    <t xml:space="preserve"> Arcelita Garcia</t>
  </si>
  <si>
    <t>10-703-1934</t>
  </si>
  <si>
    <t xml:space="preserve"> EDGARDO ABDEL BATISTA RIVERA</t>
  </si>
  <si>
    <t>8-966-528</t>
  </si>
  <si>
    <t xml:space="preserve"> ADOLFO ANTONIO DE GRACIA ANGULO</t>
  </si>
  <si>
    <t>8-711-1563</t>
  </si>
  <si>
    <t xml:space="preserve"> ADONIS YOSUE ATENCIO GONZALEZ</t>
  </si>
  <si>
    <t>8-904-1124</t>
  </si>
  <si>
    <t xml:space="preserve"> Katia Darenis Dominguez Gonzalez</t>
  </si>
  <si>
    <t>7-708-136</t>
  </si>
  <si>
    <t>2-744-1732</t>
  </si>
  <si>
    <t xml:space="preserve"> Diana Karina Flores Ruiz</t>
  </si>
  <si>
    <t>8-840-1324</t>
  </si>
  <si>
    <t xml:space="preserve"> ISIDRO PEREZ RIOS</t>
  </si>
  <si>
    <t>4-761-2264</t>
  </si>
  <si>
    <t>3-110-484</t>
  </si>
  <si>
    <t xml:space="preserve"> RICAUTE ANTONIO MIDERO AMORES</t>
  </si>
  <si>
    <t>8-513-1316</t>
  </si>
  <si>
    <t>8-809-2210</t>
  </si>
  <si>
    <t>1-754-2087</t>
  </si>
  <si>
    <t xml:space="preserve"> DAGMAR YARICEL MORAN QUEZADA</t>
  </si>
  <si>
    <t>2-717-1391</t>
  </si>
  <si>
    <t xml:space="preserve"> NAYROBIS MAYTEE OLIVARES GALLEG</t>
  </si>
  <si>
    <t>8-922-351</t>
  </si>
  <si>
    <t>3-742-1026</t>
  </si>
  <si>
    <t>PE-14-2243</t>
  </si>
  <si>
    <t>8-700-1964</t>
  </si>
  <si>
    <t>6-715-500</t>
  </si>
  <si>
    <t xml:space="preserve"> GRETELL MONTES DE OCA MUÑOZ</t>
  </si>
  <si>
    <t>8-780-1646</t>
  </si>
  <si>
    <t xml:space="preserve"> FRANCISCA OLIVIA SANCHEZ RODRIGUEZ</t>
  </si>
  <si>
    <t>8-177-523</t>
  </si>
  <si>
    <t>CINTHIA DEL CARMEN TORRES RODRIGUEZ</t>
  </si>
  <si>
    <t>9-172-707</t>
  </si>
  <si>
    <t xml:space="preserve"> Dayana Vanessa Sarmiento Martinez</t>
  </si>
  <si>
    <t>62574514</t>
  </si>
  <si>
    <t xml:space="preserve"> NANDO JAVIER VASQUEZ ARAUZ</t>
  </si>
  <si>
    <t>67432631</t>
  </si>
  <si>
    <t>8-441-410</t>
  </si>
  <si>
    <t>63458547</t>
  </si>
  <si>
    <t>4-745-2369</t>
  </si>
  <si>
    <t>61304018</t>
  </si>
  <si>
    <t>176307222</t>
  </si>
  <si>
    <t>62803762</t>
  </si>
  <si>
    <t>65601701</t>
  </si>
  <si>
    <t>8-773-509</t>
  </si>
  <si>
    <t xml:space="preserve"> Nenoshka Imelda Chong Santamaria</t>
  </si>
  <si>
    <t>67718475</t>
  </si>
  <si>
    <t xml:space="preserve"> Sixto Ruedas Becerra</t>
  </si>
  <si>
    <t>69105409</t>
  </si>
  <si>
    <t xml:space="preserve"> DAVID ALEXANDER CASTILLO PALMA</t>
  </si>
  <si>
    <t>65203642</t>
  </si>
  <si>
    <t xml:space="preserve">	8-811-2192</t>
  </si>
  <si>
    <t xml:space="preserve"> KATHERINE LIZBETH ESPINOSA ODENS</t>
  </si>
  <si>
    <t>65006667</t>
  </si>
  <si>
    <t>4-757-454</t>
  </si>
  <si>
    <t xml:space="preserve"> Gretell Montes De Oca Muñoz</t>
  </si>
  <si>
    <t>63409444</t>
  </si>
  <si>
    <t>62681932</t>
  </si>
  <si>
    <t>8-837-1879</t>
  </si>
  <si>
    <t>62640774</t>
  </si>
  <si>
    <t>67204526</t>
  </si>
  <si>
    <t>3-112-886</t>
  </si>
  <si>
    <t xml:space="preserve"> MARCEL CASAS</t>
  </si>
  <si>
    <t>65178520</t>
  </si>
  <si>
    <t>7-101-903</t>
  </si>
  <si>
    <t>69906674</t>
  </si>
  <si>
    <t>2-98-786</t>
  </si>
  <si>
    <t>68082827</t>
  </si>
  <si>
    <t>8-918-1627</t>
  </si>
  <si>
    <t>66360712</t>
  </si>
  <si>
    <t>6-715-364</t>
  </si>
  <si>
    <t>66738847</t>
  </si>
  <si>
    <t>3-118-543</t>
  </si>
  <si>
    <t xml:space="preserve"> ALEXANDRA LIZZETTE ALMENGOR WEEKS</t>
  </si>
  <si>
    <t>66545518</t>
  </si>
  <si>
    <t>8-958-858</t>
  </si>
  <si>
    <t>62152237</t>
  </si>
  <si>
    <t>3-119-114</t>
  </si>
  <si>
    <t>61224975</t>
  </si>
  <si>
    <t>8-735-1513</t>
  </si>
  <si>
    <t>66634767</t>
  </si>
  <si>
    <t>67890109</t>
  </si>
  <si>
    <t>E-8-141290</t>
  </si>
  <si>
    <t>67390388</t>
  </si>
  <si>
    <t>8-942-1791</t>
  </si>
  <si>
    <t>65135836</t>
  </si>
  <si>
    <t>8-140-81</t>
  </si>
  <si>
    <t>65354420</t>
  </si>
  <si>
    <t>8-452-123</t>
  </si>
  <si>
    <t>GERMAN AUGUSTO VELASQUEZ ACEVEDO</t>
  </si>
  <si>
    <t>66147450</t>
  </si>
  <si>
    <t>N-20-713</t>
  </si>
  <si>
    <t>69821812</t>
  </si>
  <si>
    <t>2-707-2046</t>
  </si>
  <si>
    <t>67096607</t>
  </si>
  <si>
    <t>8-203-1674</t>
  </si>
  <si>
    <t>63834896</t>
  </si>
  <si>
    <t>8-853-1102</t>
  </si>
  <si>
    <t>63111314</t>
  </si>
  <si>
    <t>3-725-1788</t>
  </si>
  <si>
    <t xml:space="preserve"> ENIREYDA ELIZAB CABALLERO PASCA</t>
  </si>
  <si>
    <t>67394334</t>
  </si>
  <si>
    <t>5-712-1961</t>
  </si>
  <si>
    <t>67934508</t>
  </si>
  <si>
    <t>8-1030-88</t>
  </si>
  <si>
    <t xml:space="preserve"> FRANCISCO JAVIER MUNOZ MARTINEZ</t>
  </si>
  <si>
    <t>69651279</t>
  </si>
  <si>
    <t>8-873-1710</t>
  </si>
  <si>
    <t xml:space="preserve"> MR Adan Broce</t>
  </si>
  <si>
    <t>69912701</t>
  </si>
  <si>
    <t xml:space="preserve"> ANDREA DEL CARMEN TAPIA QUIJANO</t>
  </si>
  <si>
    <t>63335052</t>
  </si>
  <si>
    <t>8-975-585</t>
  </si>
  <si>
    <t xml:space="preserve"> María Magdalena Herrera Pérez</t>
  </si>
  <si>
    <t>69529199</t>
  </si>
  <si>
    <t>7-707-1776</t>
  </si>
  <si>
    <t>61473926</t>
  </si>
  <si>
    <t>E-8-101141</t>
  </si>
  <si>
    <t xml:space="preserve"> Graciela Arias</t>
  </si>
  <si>
    <t>67593113</t>
  </si>
  <si>
    <t>PA0817956</t>
  </si>
  <si>
    <t>69830388</t>
  </si>
  <si>
    <t>66989955</t>
  </si>
  <si>
    <t>9-217-508</t>
  </si>
  <si>
    <t xml:space="preserve"> Abelardo Santos</t>
  </si>
  <si>
    <t>67924034</t>
  </si>
  <si>
    <t>9-734-495</t>
  </si>
  <si>
    <t>65224736</t>
  </si>
  <si>
    <t xml:space="preserve"> DEYSY ENEREIDA GUTIERREZ CUEVA</t>
  </si>
  <si>
    <t>65160603</t>
  </si>
  <si>
    <t>6-701-486</t>
  </si>
  <si>
    <t>69859847</t>
  </si>
  <si>
    <t>185875419</t>
  </si>
  <si>
    <t>67247767</t>
  </si>
  <si>
    <t>4-220-882</t>
  </si>
  <si>
    <t>63004038</t>
  </si>
  <si>
    <t>BG343998</t>
  </si>
  <si>
    <t>62888335</t>
  </si>
  <si>
    <t>67886376</t>
  </si>
  <si>
    <t>66047682</t>
  </si>
  <si>
    <t xml:space="preserve"> YOHANA YAREIMY ROACH ZUñIGA</t>
  </si>
  <si>
    <t>60991112</t>
  </si>
  <si>
    <t>5-716-1077</t>
  </si>
  <si>
    <t>EDWIN RODRIGUEZ BARRIA</t>
  </si>
  <si>
    <t>67718075</t>
  </si>
  <si>
    <t>7-105-486</t>
  </si>
  <si>
    <t>69380005</t>
  </si>
  <si>
    <t>8-976-1703</t>
  </si>
  <si>
    <t xml:space="preserve"> MARINA CAROLINA GODOY GONZALEZ</t>
  </si>
  <si>
    <t>61412627</t>
  </si>
  <si>
    <t>178942414</t>
  </si>
  <si>
    <t>62992687</t>
  </si>
  <si>
    <t>6-714-2021</t>
  </si>
  <si>
    <t>ROSSEMARIE KARINA RODRIGUEZ RODRIGUE</t>
  </si>
  <si>
    <t>65150698</t>
  </si>
  <si>
    <t>2-98-1987</t>
  </si>
  <si>
    <t>RIBETT DEL VALLE DOMINGUEZ</t>
  </si>
  <si>
    <t>69893047</t>
  </si>
  <si>
    <t>E-8-198591</t>
  </si>
  <si>
    <t>67949643</t>
  </si>
  <si>
    <t>8-776-1180</t>
  </si>
  <si>
    <t xml:space="preserve"> SOCRATES LAZO RIOS</t>
  </si>
  <si>
    <t>65146869</t>
  </si>
  <si>
    <t>8-896-1695</t>
  </si>
  <si>
    <t>69606150</t>
  </si>
  <si>
    <t>8-324-655</t>
  </si>
  <si>
    <t xml:space="preserve"> CARMEN MARIA YUNSAN DE LA TORRE D</t>
  </si>
  <si>
    <t>65160638</t>
  </si>
  <si>
    <t>8-111-294</t>
  </si>
  <si>
    <t>62893011</t>
  </si>
  <si>
    <t>8-869-2349</t>
  </si>
  <si>
    <t xml:space="preserve"> MERCEDES DIBETH GUEVARA GUTIERREZ</t>
  </si>
  <si>
    <t>68483630</t>
  </si>
  <si>
    <t>8-851-1318</t>
  </si>
  <si>
    <t>AMARILIS LISBET SOLIS RODRIGUEZ</t>
  </si>
  <si>
    <t>66828323</t>
  </si>
  <si>
    <t>8-916-2147</t>
  </si>
  <si>
    <t>61039253</t>
  </si>
  <si>
    <t>8-753-1773</t>
  </si>
  <si>
    <t>66780484</t>
  </si>
  <si>
    <t xml:space="preserve"> ALLAN REYES</t>
  </si>
  <si>
    <t>66936991</t>
  </si>
  <si>
    <t>E-8-242054</t>
  </si>
  <si>
    <t>62371797</t>
  </si>
  <si>
    <t>8-362-720</t>
  </si>
  <si>
    <t xml:space="preserve"> ENRIQUETA EDITH ZAMBRANO CEREZO</t>
  </si>
  <si>
    <t>69858568</t>
  </si>
  <si>
    <t>8-751-2464</t>
  </si>
  <si>
    <t>67655838</t>
  </si>
  <si>
    <t>8-866-1684</t>
  </si>
  <si>
    <t xml:space="preserve"> Joselyn Fonseca</t>
  </si>
  <si>
    <t>67371360</t>
  </si>
  <si>
    <t>8-767-2406</t>
  </si>
  <si>
    <t xml:space="preserve"> HERMINIO CEDEÑO SAMUDIO</t>
  </si>
  <si>
    <t>66993457</t>
  </si>
  <si>
    <t>1-715-1750</t>
  </si>
  <si>
    <t>68410963</t>
  </si>
  <si>
    <t>3-742-373</t>
  </si>
  <si>
    <t xml:space="preserve"> DAVID AMETH ALBA CEDEÑO</t>
  </si>
  <si>
    <t>67682369</t>
  </si>
  <si>
    <t>8-948-1176</t>
  </si>
  <si>
    <t>67056432</t>
  </si>
  <si>
    <t>12-721-1241</t>
  </si>
  <si>
    <t>60019453</t>
  </si>
  <si>
    <t>69486109</t>
  </si>
  <si>
    <t>4-741-2054</t>
  </si>
  <si>
    <t>65379040</t>
  </si>
  <si>
    <t>10-712-1251</t>
  </si>
  <si>
    <t>66735111</t>
  </si>
  <si>
    <t>8-238-806</t>
  </si>
  <si>
    <t>67668779</t>
  </si>
  <si>
    <t>5-714-1947</t>
  </si>
  <si>
    <t>63243255</t>
  </si>
  <si>
    <t>SANDY MICHELLE SANCHEZ CONCEPCION</t>
  </si>
  <si>
    <t>67087323</t>
  </si>
  <si>
    <t>8-829-1390</t>
  </si>
  <si>
    <t>69962027</t>
  </si>
  <si>
    <t>3-725-1898</t>
  </si>
  <si>
    <t>65691347</t>
  </si>
  <si>
    <t>8-421-496</t>
  </si>
  <si>
    <t xml:space="preserve"> LAURA SOFIA VILLAR WILLIAMS</t>
  </si>
  <si>
    <t>64863955</t>
  </si>
  <si>
    <t>8-941-849</t>
  </si>
  <si>
    <t>LEYGLY DOLORES RIVERA DE FORERO</t>
  </si>
  <si>
    <t>64966565</t>
  </si>
  <si>
    <t>8-749-11</t>
  </si>
  <si>
    <t xml:space="preserve"> MAXIMO CORONADO</t>
  </si>
  <si>
    <t>69499253</t>
  </si>
  <si>
    <t>8-789-783</t>
  </si>
  <si>
    <t xml:space="preserve"> NORIELA MUÑOZ GUEVARA</t>
  </si>
  <si>
    <t>65339795</t>
  </si>
  <si>
    <t>9-124-915</t>
  </si>
  <si>
    <t>62001144</t>
  </si>
  <si>
    <t>8-785-791</t>
  </si>
  <si>
    <t>63024290</t>
  </si>
  <si>
    <t>8-797-825</t>
  </si>
  <si>
    <t>65553009</t>
  </si>
  <si>
    <t>8-805-439</t>
  </si>
  <si>
    <t>66637298</t>
  </si>
  <si>
    <t>E-8-227589</t>
  </si>
  <si>
    <t>3-748-876</t>
  </si>
  <si>
    <t>26/may</t>
  </si>
  <si>
    <t>27/may</t>
  </si>
  <si>
    <t>28/may</t>
  </si>
  <si>
    <t>Barrido de base</t>
  </si>
  <si>
    <t>Cobros Mayo 3</t>
  </si>
  <si>
    <t>3 meses pendientes</t>
  </si>
  <si>
    <t>MILAGROS YADELKIS GOMEZ SANJUR</t>
  </si>
  <si>
    <t>8-1059-1456</t>
  </si>
  <si>
    <t>BLASS ADRIAN</t>
  </si>
  <si>
    <t>8-1220-192</t>
  </si>
  <si>
    <t>LUZ DENIA CANDANEDO DE GRACIA DE CAMARENA</t>
  </si>
  <si>
    <t>4-142-2466</t>
  </si>
  <si>
    <t xml:space="preserve">Yarubis Yaritzel Montenegro </t>
  </si>
  <si>
    <t xml:space="preserve">Giovanni Villaverde </t>
  </si>
  <si>
    <t>Tilcia Idania Torres</t>
  </si>
  <si>
    <t>2-803-2084</t>
  </si>
  <si>
    <t>ABIMAEL ABIMELE CHEVALIER JOHNS</t>
  </si>
  <si>
    <t xml:space="preserve">Jorge Antonio Diaz </t>
  </si>
  <si>
    <t>8-862-1988</t>
  </si>
  <si>
    <t xml:space="preserve">Alberto Antonio González Bultron </t>
  </si>
  <si>
    <t xml:space="preserve">Eliecer Antonio Morales Barrios </t>
  </si>
  <si>
    <t>ANDRES CAMILO ALVAREZ MENDOZA</t>
  </si>
  <si>
    <t>BH259962</t>
  </si>
  <si>
    <t>ALVARO ISRRAEL GUADALUPE GONGORA</t>
  </si>
  <si>
    <t xml:space="preserve">Joel García </t>
  </si>
  <si>
    <t>8-971-998</t>
  </si>
  <si>
    <t>Julio Alberto Cortez Arauz</t>
  </si>
  <si>
    <t xml:space="preserve">Velkis Katiuska Montenegro Rubio </t>
  </si>
  <si>
    <t xml:space="preserve"> Luis Antonio Murillo</t>
  </si>
  <si>
    <t>8-985-742</t>
  </si>
  <si>
    <t>ALBERTO PEREZ VEJERANO</t>
  </si>
  <si>
    <t>4-775-1802</t>
  </si>
  <si>
    <t>ABRAHAM MIRANDA HERNANDEZ</t>
  </si>
  <si>
    <t>3-748-403</t>
  </si>
  <si>
    <t xml:space="preserve">Katerine  Rodríguez </t>
  </si>
  <si>
    <t>3-761-1921</t>
  </si>
  <si>
    <t xml:space="preserve">Russel Camilo Hernández Jiménez </t>
  </si>
  <si>
    <t>8-1009-1324</t>
  </si>
  <si>
    <t xml:space="preserve">Anthony Abdiel Bennett Moses </t>
  </si>
  <si>
    <t>8-947-1229</t>
  </si>
  <si>
    <t>Miguel Corrales</t>
  </si>
  <si>
    <t>8-932-1729</t>
  </si>
  <si>
    <t xml:space="preserve">Alicia Itzel samudio Gómez </t>
  </si>
  <si>
    <t>4-229-752</t>
  </si>
  <si>
    <t>Marver bejarano rodriguez</t>
  </si>
  <si>
    <t>4-199-19</t>
  </si>
  <si>
    <t>BIENVENIDA AVILA</t>
  </si>
  <si>
    <t>8-444-328</t>
  </si>
  <si>
    <t>Franklin caicedo Alonso</t>
  </si>
  <si>
    <t>8-208-965</t>
  </si>
  <si>
    <t>Walter Ramon Sosa</t>
  </si>
  <si>
    <t>A152340</t>
  </si>
  <si>
    <t>YUDELKIS DELCARMEN MONTENEGRO PINZON</t>
  </si>
  <si>
    <t>6-714-1138</t>
  </si>
  <si>
    <t>Edilma Montezuma Valdés de Secaida</t>
  </si>
  <si>
    <t>3-702-2081</t>
  </si>
  <si>
    <t>YORIELIS CORDOBA</t>
  </si>
  <si>
    <t>664765o5</t>
  </si>
  <si>
    <t>8-1066-276</t>
  </si>
  <si>
    <t xml:space="preserve">Claribel Leandra Jaramillo Quintero </t>
  </si>
  <si>
    <t xml:space="preserve">José Javier Rodríguez Moran </t>
  </si>
  <si>
    <t>AMPARO GOMEZ</t>
  </si>
  <si>
    <t>AT681057</t>
  </si>
  <si>
    <t>ROBERTO ALEJANDRO SALAS</t>
  </si>
  <si>
    <t>8-941-814</t>
  </si>
  <si>
    <t>AIDA ROSA DELGADO MORENO DE GARCIA</t>
  </si>
  <si>
    <t>8-114-204</t>
  </si>
  <si>
    <t xml:space="preserve">kayro zicao Tellez Rodríguez </t>
  </si>
  <si>
    <t>8-1010-1337</t>
  </si>
  <si>
    <t xml:space="preserve">Shasbir Ramírez </t>
  </si>
  <si>
    <t>8-775-1692</t>
  </si>
  <si>
    <t xml:space="preserve">Miroslava Gómez </t>
  </si>
  <si>
    <t>8-440-565</t>
  </si>
  <si>
    <t>Laureano molieri</t>
  </si>
  <si>
    <t>E-8-197541</t>
  </si>
  <si>
    <t xml:space="preserve">Juan Carlos Romero Núñez </t>
  </si>
  <si>
    <t>ANTONIO VANEGAS VALDERRAMA</t>
  </si>
  <si>
    <t>5-17-995</t>
  </si>
  <si>
    <t>VICTOR MANUEL PITTI OBANDO </t>
  </si>
  <si>
    <t>OLDEMAR DEL CID MITRE</t>
  </si>
  <si>
    <t>4-99-2378</t>
  </si>
  <si>
    <t>Jaxzuany Argelis Samaniego Pinzon</t>
  </si>
  <si>
    <t>8-1068-1846</t>
  </si>
  <si>
    <t>Carlos Alberto Tellez Machado</t>
  </si>
  <si>
    <t>C02054220</t>
  </si>
  <si>
    <t>Santiago cedeño rodriguez</t>
  </si>
  <si>
    <t>2-716-2348</t>
  </si>
  <si>
    <t>Yosimar Javier Cenci Ortiz</t>
  </si>
  <si>
    <t xml:space="preserve">ALEX BRAULIO AYARSA </t>
  </si>
  <si>
    <t>10-720-549</t>
  </si>
  <si>
    <t>Gustavo Andres Escudero Sierra</t>
  </si>
  <si>
    <t>8-1027-190</t>
  </si>
  <si>
    <t xml:space="preserve">Roberto Eduardo Herrera Delgado </t>
  </si>
  <si>
    <t xml:space="preserve"> IRANIA DILANY BOYD</t>
  </si>
  <si>
    <t>8-885-1900</t>
  </si>
  <si>
    <t xml:space="preserve">Basilio López </t>
  </si>
  <si>
    <t>8-509-945</t>
  </si>
  <si>
    <t xml:space="preserve">Maria Peña </t>
  </si>
  <si>
    <t xml:space="preserve">JORGE HOLNESS </t>
  </si>
  <si>
    <t xml:space="preserve">Farith Moreno </t>
  </si>
  <si>
    <t>BETZAIDA WALKIR ROSERO GRAZIANI</t>
  </si>
  <si>
    <t>8-917-2294</t>
  </si>
  <si>
    <t xml:space="preserve">2-754-112 </t>
  </si>
  <si>
    <t>GRICELDA ANDRADE SANTOS</t>
  </si>
  <si>
    <t>4-702-280</t>
  </si>
  <si>
    <t>Hernando Mosquera</t>
  </si>
  <si>
    <t>BG889341</t>
  </si>
  <si>
    <t xml:space="preserve">Liliana Lilibeth Mata Mojica </t>
  </si>
  <si>
    <t xml:space="preserve">Daryelis Mendoza </t>
  </si>
  <si>
    <t>8-998-904</t>
  </si>
  <si>
    <t>Walberto Delis</t>
  </si>
  <si>
    <t>8-792-1280</t>
  </si>
  <si>
    <t>MITZILA ODERAY DEL CID PINO</t>
  </si>
  <si>
    <t>3-712-1732</t>
  </si>
  <si>
    <t>Petrona Altamiranda Bolaño</t>
  </si>
  <si>
    <t>E-8-71060</t>
  </si>
  <si>
    <t>RUBEN LOPEZ LOPEZ</t>
  </si>
  <si>
    <t>4-769-2415</t>
  </si>
  <si>
    <t xml:space="preserve">Angel Jiménez </t>
  </si>
  <si>
    <t>E-8-77217</t>
  </si>
  <si>
    <t xml:space="preserve">Moad imtair </t>
  </si>
  <si>
    <t>6-721-176</t>
  </si>
  <si>
    <t xml:space="preserve">Yostania Idalis Humphries Serrano De Padilla </t>
  </si>
  <si>
    <t>1-717-357</t>
  </si>
  <si>
    <t>Audid rivera</t>
  </si>
  <si>
    <t>EUDELSI AKICO GARCIA NUÑEZ</t>
  </si>
  <si>
    <t>10-712-17</t>
  </si>
  <si>
    <t>MARIA LUZMILA PITTY GONZALEZ </t>
  </si>
  <si>
    <t>4-205-503</t>
  </si>
  <si>
    <t>DARYELIS ANAIS BLACKMAN DE GRACIA</t>
  </si>
  <si>
    <t>9-749-19</t>
  </si>
  <si>
    <t>JOSE EMANUEL CORTES SALDAÑA</t>
  </si>
  <si>
    <t>4-755-2474</t>
  </si>
  <si>
    <t xml:space="preserve">Disleyka Sanil Barsallo González </t>
  </si>
  <si>
    <t>NORELIS YISEL RAMOS ESPINOZA</t>
  </si>
  <si>
    <t>SAHARA KATHERIN LOPEZ ESTRADA</t>
  </si>
  <si>
    <t>8-887-2130</t>
  </si>
  <si>
    <t xml:space="preserve">Jan Carlos Reyes  Ramírez </t>
  </si>
  <si>
    <t>8-799-428</t>
  </si>
  <si>
    <t>Elvis Yoel Uribe Pitti</t>
  </si>
  <si>
    <t xml:space="preserve"> 4-717-248</t>
  </si>
  <si>
    <t>Nivia Grajales</t>
  </si>
  <si>
    <t>Ilmes jaramillo cruz</t>
  </si>
  <si>
    <t>Giovanneth Vásquez</t>
  </si>
  <si>
    <t xml:space="preserve">Alexis David Benítez Hernández </t>
  </si>
  <si>
    <t>Edwin Alexander Morales</t>
  </si>
  <si>
    <t>2-106-1509</t>
  </si>
  <si>
    <t>ROSELIN ROSEMARI RODRIGUEZ AYARZA</t>
  </si>
  <si>
    <t>3-754-1766</t>
  </si>
  <si>
    <t>Brayan duval Lezcano</t>
  </si>
  <si>
    <t>8-1054-1122</t>
  </si>
  <si>
    <t xml:space="preserve">Zayanis morales </t>
  </si>
  <si>
    <t>Andis villa</t>
  </si>
  <si>
    <t>ZUANETH YOSIBELL VEGA SEGUNDO</t>
  </si>
  <si>
    <t>Antonia Félix Santana</t>
  </si>
  <si>
    <t xml:space="preserve">Cecilia de los Angeles Masa Salinas </t>
  </si>
  <si>
    <t>MARY DENA DOMINGUEZ SALAZAR DE</t>
  </si>
  <si>
    <t>8-269-773</t>
  </si>
  <si>
    <t>Esteban Jaramillo Molina</t>
  </si>
  <si>
    <t>BH312441</t>
  </si>
  <si>
    <t>Hibrain moreno</t>
  </si>
  <si>
    <t>8-375-872</t>
  </si>
  <si>
    <t>Nemesis yerissel ortiz carvajal</t>
  </si>
  <si>
    <t>3-720-2349</t>
  </si>
  <si>
    <t xml:space="preserve">Priscila Eunice de Padua Nash </t>
  </si>
  <si>
    <t>Adriel Candanedo</t>
  </si>
  <si>
    <t>8-948-349</t>
  </si>
  <si>
    <t xml:space="preserve">Eliecer Manuel Echeverria </t>
  </si>
  <si>
    <t>2-707-1564</t>
  </si>
  <si>
    <t xml:space="preserve"> Carlos Manuel Rodriguez Pino</t>
  </si>
  <si>
    <t>8-1055-146</t>
  </si>
  <si>
    <t>MARTA ORTIZ BROWN</t>
  </si>
  <si>
    <t>YATZULAY ESTHER DE LA ESPADA DEL CID</t>
  </si>
  <si>
    <t>Izelinda apochito</t>
  </si>
  <si>
    <t>SAMUEL ISAAC ADAMS</t>
  </si>
  <si>
    <t>ANTONIO CIRIACO MORENO</t>
  </si>
  <si>
    <t>8-865-2450</t>
  </si>
  <si>
    <t>Edwin Rodolfo Zarate Martinez</t>
  </si>
  <si>
    <t>3-723-1928</t>
  </si>
  <si>
    <t>AURA ISBETH CAMERO MOSQUERA</t>
  </si>
  <si>
    <t xml:space="preserve"> Honorio Antonio Nuñez Urdaneta</t>
  </si>
  <si>
    <t xml:space="preserve">Elda Alicia grenald pineda </t>
  </si>
  <si>
    <t>1-735-121</t>
  </si>
  <si>
    <t>Judith Esther Jones Davidson</t>
  </si>
  <si>
    <t>8-447-504</t>
  </si>
  <si>
    <t>MERI ANGEL FLORES AGUILAR</t>
  </si>
  <si>
    <t>8-876-910</t>
  </si>
  <si>
    <t>BERCELIO PALACIO STEVENSON</t>
  </si>
  <si>
    <t>12-705-841</t>
  </si>
  <si>
    <t>Kelineth Edith Rodriguez Uribe</t>
  </si>
  <si>
    <t>Cristoper garcia lopez</t>
  </si>
  <si>
    <t>3-728-1943</t>
  </si>
  <si>
    <t xml:space="preserve">Alan veces </t>
  </si>
  <si>
    <t>EMILIO ANTONIO CRUZ BARRIA</t>
  </si>
  <si>
    <t>6-723-943</t>
  </si>
  <si>
    <t>Elmer Blanco blanco</t>
  </si>
  <si>
    <t xml:space="preserve">Kevin Jesus Riggs armuelles </t>
  </si>
  <si>
    <t>8-1052-1094</t>
  </si>
  <si>
    <t xml:space="preserve">Reynalda bethancur </t>
  </si>
  <si>
    <t>3-704-877</t>
  </si>
  <si>
    <t xml:space="preserve">ELISARDA CHANIS ORTIZ DE COLONETTE </t>
  </si>
  <si>
    <t>2-60-118</t>
  </si>
  <si>
    <t>Elvira Acevedo Dominguez</t>
  </si>
  <si>
    <t>2-158-574</t>
  </si>
  <si>
    <t xml:space="preserve">Ariel Castillo </t>
  </si>
  <si>
    <t>8-831-2491</t>
  </si>
  <si>
    <t xml:space="preserve"> Ruth Iveth Carreira De</t>
  </si>
  <si>
    <t>8-119-797</t>
  </si>
  <si>
    <t>CHANIS MORALES DIANA JUDITH</t>
  </si>
  <si>
    <t>8-818-23</t>
  </si>
  <si>
    <t>ELIANETH IGUAKIKILI PANIZA</t>
  </si>
  <si>
    <t>10-717-1346</t>
  </si>
  <si>
    <t>LUIS GAITAN</t>
  </si>
  <si>
    <t>Marisa Ortega</t>
  </si>
  <si>
    <t>Luis Silgado jaraba</t>
  </si>
  <si>
    <t>BA147493</t>
  </si>
  <si>
    <t>JOSE MANUEL GARRIDO CRUZ</t>
  </si>
  <si>
    <t>8-416-562</t>
  </si>
  <si>
    <t>IRIS LAGUNA</t>
  </si>
  <si>
    <t xml:space="preserve">Enyuly González </t>
  </si>
  <si>
    <t>8-928-2226</t>
  </si>
  <si>
    <t xml:space="preserve">Quido wibiguña Núñez García </t>
  </si>
  <si>
    <t>10-717-265</t>
  </si>
  <si>
    <t>JULIETA MARIA DUARTE GONZALEZ</t>
  </si>
  <si>
    <t>DADIETH MAILYN ARENAS BATISTA</t>
  </si>
  <si>
    <t xml:space="preserve"> EMILSA SANCHEZ DE RODRIGUEZ</t>
  </si>
  <si>
    <t>4-734-23</t>
  </si>
  <si>
    <t xml:space="preserve">Gabriel Ernesto González </t>
  </si>
  <si>
    <t>Any luz Dequia</t>
  </si>
  <si>
    <t>Maryori harris</t>
  </si>
  <si>
    <t>NEVIS EMERITA RODRIGUEZ TELLO</t>
  </si>
  <si>
    <t>6-74-509</t>
  </si>
  <si>
    <t>Michelle Gilkes</t>
  </si>
  <si>
    <t>8-997-1184</t>
  </si>
  <si>
    <t>OREIDA RUIZ DE DE CHAVARRIA</t>
  </si>
  <si>
    <t>Violeta Alicia G Días obregon</t>
  </si>
  <si>
    <t>XDE575212</t>
  </si>
  <si>
    <t xml:space="preserve">Bella copri </t>
  </si>
  <si>
    <t xml:space="preserve">Karol Dayanna reyes Giraldo </t>
  </si>
  <si>
    <t>AW666596</t>
  </si>
  <si>
    <t xml:space="preserve">Freddy Díaz </t>
  </si>
  <si>
    <t>GENESIS GISELLE ALFONSO CRUZ</t>
  </si>
  <si>
    <t>Hector Bernal</t>
  </si>
  <si>
    <t>8-331-254</t>
  </si>
  <si>
    <t>YADIRA DEL CARMEN BATISTA DE GRACIA DE</t>
  </si>
  <si>
    <t>2-74-664</t>
  </si>
  <si>
    <t>Diego Cuadra</t>
  </si>
  <si>
    <t>Etzel Amarilis Quiel Arauz de Cedeño</t>
  </si>
  <si>
    <t>4-179-564</t>
  </si>
  <si>
    <t>Astrid Joselin Pablo Abrego</t>
  </si>
  <si>
    <t>1-760-2340</t>
  </si>
  <si>
    <t>José Isabel González Adames</t>
  </si>
  <si>
    <t>Yulineth anelis barsallo tejada</t>
  </si>
  <si>
    <t>Leonel Avercio Sánchez Gómez</t>
  </si>
  <si>
    <t xml:space="preserve"> 4-734-2333 </t>
  </si>
  <si>
    <t xml:space="preserve">Pedro Pablo Gordon Aguilar </t>
  </si>
  <si>
    <t>3-120-996</t>
  </si>
  <si>
    <t xml:space="preserve">Yurixell yustin gonzalez morales </t>
  </si>
  <si>
    <t>8-853-1554</t>
  </si>
  <si>
    <t>Anthony Martinez</t>
  </si>
  <si>
    <t>9-764-2208</t>
  </si>
  <si>
    <t>Isaac Alexis Zambrano</t>
  </si>
  <si>
    <t>9-772-917</t>
  </si>
  <si>
    <t>Nelida Gantes</t>
  </si>
  <si>
    <t>4-807-120</t>
  </si>
  <si>
    <t>Marlenis Gonzalez broce</t>
  </si>
  <si>
    <t>8-871-1760</t>
  </si>
  <si>
    <t>SIRENIA YAZMIN TORRES AMADOR</t>
  </si>
  <si>
    <t>8-513-1680</t>
  </si>
  <si>
    <t xml:space="preserve">Otilio López </t>
  </si>
  <si>
    <t>10-717-989</t>
  </si>
  <si>
    <t>Kreissy yanelys gomez rodriguez</t>
  </si>
  <si>
    <t>8-956-1842</t>
  </si>
  <si>
    <t>ERLYN JORDANO VALDIVIA MORENO</t>
  </si>
  <si>
    <t>5-722-2145</t>
  </si>
  <si>
    <t xml:space="preserve">Lusbeli Doris Morales </t>
  </si>
  <si>
    <t>4-750-1735</t>
  </si>
  <si>
    <t xml:space="preserve"> Carlos Daniel Gonzalez Guevara</t>
  </si>
  <si>
    <t>8-946-2043</t>
  </si>
  <si>
    <t>Gabriela nicole Godoy</t>
  </si>
  <si>
    <t>8-1044-2445</t>
  </si>
  <si>
    <t>ANDERSON LEON ERAZO CRUZ</t>
  </si>
  <si>
    <t>AW293543</t>
  </si>
  <si>
    <t>ANELYS YANETH RODRIGUEZ MORENO</t>
  </si>
  <si>
    <t>8-1021-2301</t>
  </si>
  <si>
    <t>EUSEBIO VALENCIA MOSQUERA</t>
  </si>
  <si>
    <t>5-702-1032</t>
  </si>
  <si>
    <t>Clelia reyes ponce</t>
  </si>
  <si>
    <t>8-206-2174</t>
  </si>
  <si>
    <t xml:space="preserve">Thifani Kristina Rivera Gonzalez </t>
  </si>
  <si>
    <t>8-1052-2250</t>
  </si>
  <si>
    <t>Felicia Del Carmen</t>
  </si>
  <si>
    <t>8-477-836</t>
  </si>
  <si>
    <t xml:space="preserve">Zulay peralta </t>
  </si>
  <si>
    <t>5-701-1525</t>
  </si>
  <si>
    <t xml:space="preserve">Sandra Sánchez </t>
  </si>
  <si>
    <t>2-709-659</t>
  </si>
  <si>
    <t>Efrain Ikawikikinya Colman Henriquez</t>
  </si>
  <si>
    <t>10-703-55</t>
  </si>
  <si>
    <t>Ashlye Alexandre cedeño mezua</t>
  </si>
  <si>
    <t>8-1037-675</t>
  </si>
  <si>
    <t xml:space="preserve"> KAREN DAYANA ARRIETA PERTUZ</t>
  </si>
  <si>
    <t>AU423157</t>
  </si>
  <si>
    <t>Matilde Alveo justiniani</t>
  </si>
  <si>
    <t xml:space="preserve">Aristides Abrego villagra </t>
  </si>
  <si>
    <t>1-713-941</t>
  </si>
  <si>
    <t xml:space="preserve">RICARDO ANTONIO FUENTES SÁNCHEZ </t>
  </si>
  <si>
    <t>8-1006-2380</t>
  </si>
  <si>
    <t xml:space="preserve">Dairon Dimas </t>
  </si>
  <si>
    <t>8-829-1498</t>
  </si>
  <si>
    <t xml:space="preserve">Liz solano </t>
  </si>
  <si>
    <t>AN522551</t>
  </si>
  <si>
    <t xml:space="preserve"> MARIA GUADALUPE PASCACIO SANTOS</t>
  </si>
  <si>
    <t>4-809-46</t>
  </si>
  <si>
    <t xml:space="preserve">Stephanie Aguilar </t>
  </si>
  <si>
    <t>6-718-1165</t>
  </si>
  <si>
    <t xml:space="preserve">Greta melgarejo </t>
  </si>
  <si>
    <t>8-530-594</t>
  </si>
  <si>
    <t>Keytlin Alexia Candanedo Abrego</t>
  </si>
  <si>
    <t>8-1054-2145</t>
  </si>
  <si>
    <t xml:space="preserve">Jaslin Martínez </t>
  </si>
  <si>
    <t>AO6904731</t>
  </si>
  <si>
    <t xml:space="preserve">Moisés Castillo Vergara </t>
  </si>
  <si>
    <t>8-921-687</t>
  </si>
  <si>
    <t>Kevin alberto delgado meneses</t>
  </si>
  <si>
    <t>8-1010-1393</t>
  </si>
  <si>
    <t>Ricardo quintero</t>
  </si>
  <si>
    <t>8-394-821</t>
  </si>
  <si>
    <t xml:space="preserve">ROY ANTONIO LAWES KING </t>
  </si>
  <si>
    <t>8-359-786</t>
  </si>
  <si>
    <t xml:space="preserve">LIONEL RODRÍGUEZ </t>
  </si>
  <si>
    <t>9-170-57</t>
  </si>
  <si>
    <t>JOSE LUIS LORENZO GONZALEZ</t>
  </si>
  <si>
    <t>2-718-2011</t>
  </si>
  <si>
    <t xml:space="preserve">Edwin castillo serrano </t>
  </si>
  <si>
    <t>4-150-21</t>
  </si>
  <si>
    <t>HUGO FLORENTINO QUIROZ GUERRERO</t>
  </si>
  <si>
    <t>3-80-502</t>
  </si>
  <si>
    <t>Juan Carlos Espitia Huertas</t>
  </si>
  <si>
    <t>E-8-234696</t>
  </si>
  <si>
    <t>Edelmira Santana</t>
  </si>
  <si>
    <t>2-756-247</t>
  </si>
  <si>
    <t>Boris Antonio Valdes Morillo</t>
  </si>
  <si>
    <t>8-745-858</t>
  </si>
  <si>
    <t xml:space="preserve">Ediani Fernández </t>
  </si>
  <si>
    <t>10-713-1052</t>
  </si>
  <si>
    <t>Johan ameth Gomez salina</t>
  </si>
  <si>
    <t>4-838-2458</t>
  </si>
  <si>
    <t>Ciara nocole attes howell</t>
  </si>
  <si>
    <t>8-1054-1487</t>
  </si>
  <si>
    <t xml:space="preserve">Dayra Elizabeth camarera samudio </t>
  </si>
  <si>
    <t>8-348-762</t>
  </si>
  <si>
    <t>MANUEL EMERITO CAMARENA TAMAYO</t>
  </si>
  <si>
    <t>8-440-783</t>
  </si>
  <si>
    <t xml:space="preserve"> Edna Zoraida Poveda Mejia </t>
  </si>
  <si>
    <t>8-314-286</t>
  </si>
  <si>
    <t xml:space="preserve">Yuliana bernal </t>
  </si>
  <si>
    <t>6-7099-64</t>
  </si>
  <si>
    <t>Vanessa Arjona Rodriguez</t>
  </si>
  <si>
    <t>PE-8-1079</t>
  </si>
  <si>
    <t xml:space="preserve">Edgar Josue González González </t>
  </si>
  <si>
    <t>2-744-237</t>
  </si>
  <si>
    <t>JUAN PINTO</t>
  </si>
  <si>
    <t>2-147-292</t>
  </si>
  <si>
    <t>ALFREDO RICARDO CEBRIAN RODRIGUEZ</t>
  </si>
  <si>
    <t xml:space="preserve">	7790694</t>
  </si>
  <si>
    <t>MANUEL LEANDRO VARGAS</t>
  </si>
  <si>
    <t>65751276</t>
  </si>
  <si>
    <t>AX111370</t>
  </si>
  <si>
    <t xml:space="preserve"> LAURA RAQUEL CEDEO QUEZADA DE MO</t>
  </si>
  <si>
    <t>68494538</t>
  </si>
  <si>
    <t>8-787-437</t>
  </si>
  <si>
    <t>BRIANA MARGARITA SAMUDIO DE LEON</t>
  </si>
  <si>
    <t>8-1063-1355</t>
  </si>
  <si>
    <t>Yatsireth castillo sanchez</t>
  </si>
  <si>
    <t>67329012</t>
  </si>
  <si>
    <t>9-770-1090</t>
  </si>
  <si>
    <t>Sheyla Rodriguez camarena</t>
  </si>
  <si>
    <t>69146137</t>
  </si>
  <si>
    <t>8-799-747</t>
  </si>
  <si>
    <t xml:space="preserve">LEANDRO RODRIGUEZ PASCUAL </t>
  </si>
  <si>
    <t>67733799</t>
  </si>
  <si>
    <t>3-54-560</t>
  </si>
  <si>
    <t xml:space="preserve">Andrea Arianna Kimberly López Márquez </t>
  </si>
  <si>
    <t>66489520</t>
  </si>
  <si>
    <t>E-8-154453</t>
  </si>
  <si>
    <t>60787594</t>
  </si>
  <si>
    <t>Taysha Herrera</t>
  </si>
  <si>
    <t>68912288</t>
  </si>
  <si>
    <t>8-1058-993</t>
  </si>
  <si>
    <t xml:space="preserve">Rolando Gonzalez </t>
  </si>
  <si>
    <t>68993216</t>
  </si>
  <si>
    <t>7-102-447</t>
  </si>
  <si>
    <t xml:space="preserve"> ALBIS DANIEL SALDAÑA BATISTA</t>
  </si>
  <si>
    <t>65039462</t>
  </si>
  <si>
    <t>8-846-2083</t>
  </si>
  <si>
    <t xml:space="preserve"> MANUEL EFRAIN PEREZ CAMPOS</t>
  </si>
  <si>
    <t>68434938</t>
  </si>
  <si>
    <t xml:space="preserve">	7-703-205</t>
  </si>
  <si>
    <t xml:space="preserve"> GLORIBETH ENITH MEDIANERO HERNA</t>
  </si>
  <si>
    <t xml:space="preserve">	4-817-563</t>
  </si>
  <si>
    <t>Cristian Camilo Rojas Gonzalez</t>
  </si>
  <si>
    <t>65217065</t>
  </si>
  <si>
    <t>BG092487</t>
  </si>
  <si>
    <t>MARIA FERNANDEZ</t>
  </si>
  <si>
    <t>62182388</t>
  </si>
  <si>
    <t>8-885-464</t>
  </si>
  <si>
    <t>Angel javier Irving</t>
  </si>
  <si>
    <t>69315126</t>
  </si>
  <si>
    <t>8-867-1583</t>
  </si>
  <si>
    <t xml:space="preserve">Yorvelis Aneth Gonzalez </t>
  </si>
  <si>
    <t>67616560</t>
  </si>
  <si>
    <t>4-828-661</t>
  </si>
  <si>
    <t>MILAGRO DEL CARMEN GONZALEZ CASTILLO</t>
  </si>
  <si>
    <t>65911602</t>
  </si>
  <si>
    <t>8-815-588</t>
  </si>
  <si>
    <t xml:space="preserve"> EINAR ABDIEL CHAVEZ CACERES</t>
  </si>
  <si>
    <t>62898870</t>
  </si>
  <si>
    <t>4-779-795</t>
  </si>
  <si>
    <t>ARLENE ANIKA ALLS BARRIOS</t>
  </si>
  <si>
    <t>67499083</t>
  </si>
  <si>
    <t>8-999-2072</t>
  </si>
  <si>
    <t>JAVIER CUEVAS NOGUERA</t>
  </si>
  <si>
    <t>62927807</t>
  </si>
  <si>
    <t>8-792-370</t>
  </si>
  <si>
    <t>Jemima Ester Ocaña Flores</t>
  </si>
  <si>
    <t>66528428</t>
  </si>
  <si>
    <t>8-933-1016</t>
  </si>
  <si>
    <t>INOCENTE MELA</t>
  </si>
  <si>
    <t>68704722</t>
  </si>
  <si>
    <t>6-53-1874</t>
  </si>
  <si>
    <t>Gilberto eliecer valdes jordan</t>
  </si>
  <si>
    <t>4-701-228</t>
  </si>
  <si>
    <t xml:space="preserve">DARLINA CASTILLO JIMENEZ </t>
  </si>
  <si>
    <t>65450636</t>
  </si>
  <si>
    <t>PN0091219</t>
  </si>
  <si>
    <t xml:space="preserve">María Graciela Sánchez Toquica </t>
  </si>
  <si>
    <t>66140499</t>
  </si>
  <si>
    <t>AU509055</t>
  </si>
  <si>
    <t xml:space="preserve">Magsherys Hernández </t>
  </si>
  <si>
    <t>69468203</t>
  </si>
  <si>
    <t>8-891-398</t>
  </si>
  <si>
    <t xml:space="preserve">Ricardo caballero </t>
  </si>
  <si>
    <t>67331853</t>
  </si>
  <si>
    <t>6-7100-1654</t>
  </si>
  <si>
    <t>MARCO MELQUICEDEC MARTINEZ DIAZ</t>
  </si>
  <si>
    <t>68743519</t>
  </si>
  <si>
    <t>9-720-1668</t>
  </si>
  <si>
    <t xml:space="preserve"> Cristian Lopez</t>
  </si>
  <si>
    <t>67942892</t>
  </si>
  <si>
    <t>8-1061-671</t>
  </si>
  <si>
    <t xml:space="preserve">Mavelis Ilianeth Obaldia Foster </t>
  </si>
  <si>
    <t>10-709-639</t>
  </si>
  <si>
    <t>Elizabeth del Socoro Ñurinda Chavarría</t>
  </si>
  <si>
    <t>64783314</t>
  </si>
  <si>
    <t>C04074071</t>
  </si>
  <si>
    <t>CLEMENTINA SCOTT MOLINA DE ALTAMIRANDA</t>
  </si>
  <si>
    <t>64284261</t>
  </si>
  <si>
    <t>3-42-913</t>
  </si>
  <si>
    <t>Luis Portocarrero</t>
  </si>
  <si>
    <t>65077219</t>
  </si>
  <si>
    <t>8-980-66</t>
  </si>
  <si>
    <t>Wilber William Icaza Gonzalez</t>
  </si>
  <si>
    <t>67706468</t>
  </si>
  <si>
    <t>8-1014-1393</t>
  </si>
  <si>
    <t>NOHEMI DELCARMEN ARCIA LOPEZ</t>
  </si>
  <si>
    <t>65385602</t>
  </si>
  <si>
    <t>8-1011-1950</t>
  </si>
  <si>
    <t>Melany Cerrud</t>
  </si>
  <si>
    <t>65253430</t>
  </si>
  <si>
    <t>8-1014-1630</t>
  </si>
  <si>
    <t>GLADIMAR INTERNACIONA, S.A.</t>
  </si>
  <si>
    <t>61123325</t>
  </si>
  <si>
    <t>8-207-1753</t>
  </si>
  <si>
    <t>Yusara del carmen summers vergara</t>
  </si>
  <si>
    <t>62245856</t>
  </si>
  <si>
    <t>8-515-581</t>
  </si>
  <si>
    <t>Alex paz</t>
  </si>
  <si>
    <t>64751454</t>
  </si>
  <si>
    <t>8-965-2289</t>
  </si>
  <si>
    <t xml:space="preserve">Oriel garcia </t>
  </si>
  <si>
    <t>63212444</t>
  </si>
  <si>
    <t>5-719-1022</t>
  </si>
  <si>
    <t>zelideth Bonilla</t>
  </si>
  <si>
    <t>64518252</t>
  </si>
  <si>
    <t>9-772-84</t>
  </si>
  <si>
    <t xml:space="preserve">María lemos </t>
  </si>
  <si>
    <t>69396164</t>
  </si>
  <si>
    <t>8-1039-934</t>
  </si>
  <si>
    <t>Karla Mendoza</t>
  </si>
  <si>
    <t>62598208</t>
  </si>
  <si>
    <t>9-743-609</t>
  </si>
  <si>
    <t xml:space="preserve">Katerine Stephany Hidalgo González </t>
  </si>
  <si>
    <t>67982047</t>
  </si>
  <si>
    <t>8-819-2103</t>
  </si>
  <si>
    <t>ERNESTO ENRIQUE GARCIA PINZON</t>
  </si>
  <si>
    <t>63060722</t>
  </si>
  <si>
    <t>9-127-827</t>
  </si>
  <si>
    <t>Meibis trejos</t>
  </si>
  <si>
    <t>67890543</t>
  </si>
  <si>
    <t>8-893-1007</t>
  </si>
  <si>
    <t xml:space="preserve">Marieliz luznely lopez lasso de gaspar </t>
  </si>
  <si>
    <t>67947017</t>
  </si>
  <si>
    <t>10-709-2122</t>
  </si>
  <si>
    <t xml:space="preserve">Yomaira dogirama </t>
  </si>
  <si>
    <t>64780190</t>
  </si>
  <si>
    <t>8-909-1411</t>
  </si>
  <si>
    <t>Gerardo Humberto  Arguelles martinez</t>
  </si>
  <si>
    <t>68540108</t>
  </si>
  <si>
    <t>8-264-544</t>
  </si>
  <si>
    <t>Cristhian Bustamante</t>
  </si>
  <si>
    <t>65252842</t>
  </si>
  <si>
    <t>8-986-425</t>
  </si>
  <si>
    <t xml:space="preserve">Edad esther nieto Jaén </t>
  </si>
  <si>
    <t>2-714-41</t>
  </si>
  <si>
    <t>YARINETH GARCIA</t>
  </si>
  <si>
    <t>66432289</t>
  </si>
  <si>
    <t>10-709-1077</t>
  </si>
  <si>
    <t>Ingrid del carmen Morales Gonzales</t>
  </si>
  <si>
    <t>69736975</t>
  </si>
  <si>
    <t>8-1036-1222</t>
  </si>
  <si>
    <t xml:space="preserve">Hector mina </t>
  </si>
  <si>
    <t>62155347</t>
  </si>
  <si>
    <t>AV624006</t>
  </si>
  <si>
    <t xml:space="preserve">Anyeli Samaniego </t>
  </si>
  <si>
    <t>65020135</t>
  </si>
  <si>
    <t>8-874-2165</t>
  </si>
  <si>
    <t xml:space="preserve">Graciela Dafnee Vinda Rodriguez </t>
  </si>
  <si>
    <t>69551855</t>
  </si>
  <si>
    <t>4-748-280</t>
  </si>
  <si>
    <t>Shanoy Sharia Mckenzie</t>
  </si>
  <si>
    <t>65301333</t>
  </si>
  <si>
    <t>A7381321</t>
  </si>
  <si>
    <t>JORGE LUIS CUENCA</t>
  </si>
  <si>
    <t>64067931</t>
  </si>
  <si>
    <t>134503273</t>
  </si>
  <si>
    <t>VIELKA BARRENO</t>
  </si>
  <si>
    <t>63936509</t>
  </si>
  <si>
    <t>8-340-80</t>
  </si>
  <si>
    <t xml:space="preserve">Idaleris Hackin </t>
  </si>
  <si>
    <t>68291444</t>
  </si>
  <si>
    <t>10-716-527</t>
  </si>
  <si>
    <t>CHELSEA EMILI OLIVEROS ORTEGA</t>
  </si>
  <si>
    <t>64570483</t>
  </si>
  <si>
    <t>3-731-2352</t>
  </si>
  <si>
    <t xml:space="preserve">Pedro Arjona </t>
  </si>
  <si>
    <t>60124290</t>
  </si>
  <si>
    <t>8-791-2313</t>
  </si>
  <si>
    <t>YAMIR NICOLAS GONZALEZ CRUZ</t>
  </si>
  <si>
    <t xml:space="preserve">2983493	</t>
  </si>
  <si>
    <t>8-1043-443</t>
  </si>
  <si>
    <t>Karel Angelina Caballero Castañeda</t>
  </si>
  <si>
    <t>62065628</t>
  </si>
  <si>
    <t>9-736-1068</t>
  </si>
  <si>
    <t>JULIO MAYTA FUENTES</t>
  </si>
  <si>
    <t>66889397</t>
  </si>
  <si>
    <t>8-297-584</t>
  </si>
  <si>
    <t>Alex Alberto</t>
  </si>
  <si>
    <t>8-352-790</t>
  </si>
  <si>
    <t>Yamileth Osiris moreno lange</t>
  </si>
  <si>
    <t>69944333</t>
  </si>
  <si>
    <t>1-53-2092</t>
  </si>
  <si>
    <t>Rigoberto Prado Camarena</t>
  </si>
  <si>
    <t>62417886</t>
  </si>
  <si>
    <t>4-237-46</t>
  </si>
  <si>
    <t>ANAIS YORLENYS DE LEON SHERWOOD</t>
  </si>
  <si>
    <t>62620011</t>
  </si>
  <si>
    <t>3-760-1993</t>
  </si>
  <si>
    <t>LUIS ANTONIO GUEVARA ABREGO</t>
  </si>
  <si>
    <t>64801214</t>
  </si>
  <si>
    <t>8-790-2182</t>
  </si>
  <si>
    <t xml:space="preserve">Francisco camarena </t>
  </si>
  <si>
    <t>8-495-178</t>
  </si>
  <si>
    <t xml:space="preserve">Carmen Maria García González </t>
  </si>
  <si>
    <t>66827011</t>
  </si>
  <si>
    <t>8-484-87</t>
  </si>
  <si>
    <t>M &amp; C EXCEL INSURANCE S.A</t>
  </si>
  <si>
    <t>62771091</t>
  </si>
  <si>
    <t>N-20-1279</t>
  </si>
  <si>
    <t xml:space="preserve">Aracelly Nedelka Almanza Rodríguez </t>
  </si>
  <si>
    <t>66256754</t>
  </si>
  <si>
    <t>8-530-1233</t>
  </si>
  <si>
    <t xml:space="preserve">Caisheng Huang </t>
  </si>
  <si>
    <t>67049999</t>
  </si>
  <si>
    <t>E-8-189570</t>
  </si>
  <si>
    <t xml:space="preserve">Quinyaquiler torres denis </t>
  </si>
  <si>
    <t>69850780</t>
  </si>
  <si>
    <t>10-711-1306</t>
  </si>
  <si>
    <t xml:space="preserve">Emilsa Santos Pinilla </t>
  </si>
  <si>
    <t>67089303</t>
  </si>
  <si>
    <t>8-230-1085</t>
  </si>
  <si>
    <t xml:space="preserve">Yolinda calvo </t>
  </si>
  <si>
    <t>69727304</t>
  </si>
  <si>
    <t>7-116-2620</t>
  </si>
  <si>
    <t xml:space="preserve"> MARVIN MARTIN MILLER FLORES</t>
  </si>
  <si>
    <t>68154163</t>
  </si>
  <si>
    <t>8-781-1180</t>
  </si>
  <si>
    <t xml:space="preserve"> JAIME EDUARDO BARSALLO VERGARA</t>
  </si>
  <si>
    <t>67687130</t>
  </si>
  <si>
    <t>8-473-188</t>
  </si>
  <si>
    <t xml:space="preserve"> JOANNA CASIRA</t>
  </si>
  <si>
    <t>67153064</t>
  </si>
  <si>
    <t>8-707-2214</t>
  </si>
  <si>
    <t>JOHAN ALBERTO PITTY GUERRAT</t>
  </si>
  <si>
    <t>66388190</t>
  </si>
  <si>
    <t>4-286-149</t>
  </si>
  <si>
    <t xml:space="preserve">Pedro Antonio Oliva Flores </t>
  </si>
  <si>
    <t>67221812</t>
  </si>
  <si>
    <t>8-832-1185</t>
  </si>
  <si>
    <t xml:space="preserve">Damián Cedeño </t>
  </si>
  <si>
    <t>69539558</t>
  </si>
  <si>
    <t>4-270-341</t>
  </si>
  <si>
    <t>69563282</t>
  </si>
  <si>
    <t>MARIA RUBIELA SANCHEZ MARTINEZ</t>
  </si>
  <si>
    <t>68460314</t>
  </si>
  <si>
    <t>2-85-503</t>
  </si>
  <si>
    <t xml:space="preserve">Andrés Avelino Sánchez González </t>
  </si>
  <si>
    <t>67284134</t>
  </si>
  <si>
    <t>8-743-712</t>
  </si>
  <si>
    <t>estefanie andrea Ceballos ramos</t>
  </si>
  <si>
    <t>66407050</t>
  </si>
  <si>
    <t>8-951-1518</t>
  </si>
  <si>
    <t xml:space="preserve">Omar Alberto Cedeño Aguilar </t>
  </si>
  <si>
    <t>8-860-2440</t>
  </si>
  <si>
    <t xml:space="preserve">Zoraida aparicio </t>
  </si>
  <si>
    <t>4-118-656</t>
  </si>
  <si>
    <t>Renelda Yarlem Garabato Guaynora</t>
  </si>
  <si>
    <t>69069492</t>
  </si>
  <si>
    <t>8-982-419</t>
  </si>
  <si>
    <t xml:space="preserve">Marlenys isela Rodriguez panesco </t>
  </si>
  <si>
    <t>61736149</t>
  </si>
  <si>
    <t>8-952-1707</t>
  </si>
  <si>
    <t>ZULEYKA SARAI RODRIGUEZ MONTENEGRO</t>
  </si>
  <si>
    <t>62214515</t>
  </si>
  <si>
    <t>8-816-393</t>
  </si>
  <si>
    <t>Yazlin Michelle</t>
  </si>
  <si>
    <t>68869515</t>
  </si>
  <si>
    <t>8-1041-205</t>
  </si>
  <si>
    <t>DAMARIS ELIZABETH</t>
  </si>
  <si>
    <t>66543792</t>
  </si>
  <si>
    <t>3-700-1069</t>
  </si>
  <si>
    <t>Joel Dhayu Rivera</t>
  </si>
  <si>
    <t>63184567</t>
  </si>
  <si>
    <t>8-760-2453</t>
  </si>
  <si>
    <t xml:space="preserve">Devon Sánchez </t>
  </si>
  <si>
    <t>68609185</t>
  </si>
  <si>
    <t xml:space="preserve">8-1043-2056 </t>
  </si>
  <si>
    <t>Mayelis yissel castro sanjur</t>
  </si>
  <si>
    <t>69841411</t>
  </si>
  <si>
    <t>8-904-2473</t>
  </si>
  <si>
    <t>DIANA LINETH GUZMAN ESQUIVEL</t>
  </si>
  <si>
    <t>8-741-1853</t>
  </si>
  <si>
    <t>MARITZA MURILLO MARTINEZ</t>
  </si>
  <si>
    <t>63426300</t>
  </si>
  <si>
    <t>5-724-673</t>
  </si>
  <si>
    <t>Meybelin Cordoba Orozco</t>
  </si>
  <si>
    <t>64125561</t>
  </si>
  <si>
    <t>8-1046-1217</t>
  </si>
  <si>
    <t>YANILKA LISBETH BULTRON FIGUEROA</t>
  </si>
  <si>
    <t>68975857</t>
  </si>
  <si>
    <t>8-804-1031</t>
  </si>
  <si>
    <t>Alexander Vernza Broce</t>
  </si>
  <si>
    <t>68499036</t>
  </si>
  <si>
    <t>8-1067-998</t>
  </si>
  <si>
    <t>Franklin hernel granel saldaña</t>
  </si>
  <si>
    <t>62942144</t>
  </si>
  <si>
    <t>2-115-978</t>
  </si>
  <si>
    <t xml:space="preserve">Arismendis morris contare </t>
  </si>
  <si>
    <t>65100264</t>
  </si>
  <si>
    <t>8-846-182</t>
  </si>
  <si>
    <t xml:space="preserve">Verónica Adriana Dixon </t>
  </si>
  <si>
    <t>63669729</t>
  </si>
  <si>
    <t>8-948-1393</t>
  </si>
  <si>
    <t>Antonio Emanuel Marin</t>
  </si>
  <si>
    <t>64160727</t>
  </si>
  <si>
    <t>6-727-1876</t>
  </si>
  <si>
    <t>MARITZA EDILSA PINEDA GONZALEZ</t>
  </si>
  <si>
    <t>68897631</t>
  </si>
  <si>
    <t>9-129-137</t>
  </si>
  <si>
    <t xml:space="preserve"> CARLOS STANZIOLA</t>
  </si>
  <si>
    <t>63519171</t>
  </si>
  <si>
    <t>8-932-1238</t>
  </si>
  <si>
    <t xml:space="preserve">Victor Montenegro </t>
  </si>
  <si>
    <t>4-731-706</t>
  </si>
  <si>
    <t>Alexander reyes</t>
  </si>
  <si>
    <t>8-959-911</t>
  </si>
  <si>
    <t>Erasmo barrio</t>
  </si>
  <si>
    <t xml:space="preserve">José Gómez </t>
  </si>
  <si>
    <t>8-833-1435</t>
  </si>
  <si>
    <t xml:space="preserve">Anabelis cedeño </t>
  </si>
  <si>
    <t>4-844-995</t>
  </si>
  <si>
    <t>Estervina mendieta</t>
  </si>
  <si>
    <t>8-517-185</t>
  </si>
  <si>
    <t>Juan alberto guevara gutierrez</t>
  </si>
  <si>
    <t>68911429</t>
  </si>
  <si>
    <t>8-1063-240</t>
  </si>
  <si>
    <t>Luis Carlos Vega Quintero</t>
  </si>
  <si>
    <t>61090403</t>
  </si>
  <si>
    <t>1-748-1871</t>
  </si>
  <si>
    <t>Oliver Javier Hurtado Alguilar</t>
  </si>
  <si>
    <t>4-750-117</t>
  </si>
  <si>
    <t xml:space="preserve">  VELKIS DANIRA MARTINEZ VERGARA</t>
  </si>
  <si>
    <t>65865790</t>
  </si>
  <si>
    <t>8-702-905</t>
  </si>
  <si>
    <t>JUDITH UREÑA DE GEORGE</t>
  </si>
  <si>
    <t>61999390</t>
  </si>
  <si>
    <t>8-722-669</t>
  </si>
  <si>
    <t>Moisés Chin</t>
  </si>
  <si>
    <t>61686349</t>
  </si>
  <si>
    <t>8-1045-734</t>
  </si>
  <si>
    <t>Yarinelka Robles</t>
  </si>
  <si>
    <t>62629859</t>
  </si>
  <si>
    <t>10-708-460</t>
  </si>
  <si>
    <t xml:space="preserve">MANUEL SANDOVAL GONZALEZ </t>
  </si>
  <si>
    <t>68811767</t>
  </si>
  <si>
    <t>9-177-759</t>
  </si>
  <si>
    <t>IIZEL GUERRA DE MEJIAS</t>
  </si>
  <si>
    <t>67023429</t>
  </si>
  <si>
    <t>8-941-720</t>
  </si>
  <si>
    <t>GLADYS ISABEL PIMENTEL CARABALLO</t>
  </si>
  <si>
    <t>22037261</t>
  </si>
  <si>
    <t>8-487-448</t>
  </si>
  <si>
    <t>Jessica davalillo</t>
  </si>
  <si>
    <t>62575299</t>
  </si>
  <si>
    <t>167068684</t>
  </si>
  <si>
    <t>66386600</t>
  </si>
  <si>
    <t xml:space="preserve">Gloria Edilma Moran Martínez </t>
  </si>
  <si>
    <t>63828351</t>
  </si>
  <si>
    <t>2-701-1934</t>
  </si>
  <si>
    <t>Katia Mojica</t>
  </si>
  <si>
    <t>63061178</t>
  </si>
  <si>
    <t>9-735-990</t>
  </si>
  <si>
    <t>MILAGRO JULIETH LEDEZMA FERNANDEZ</t>
  </si>
  <si>
    <t>63472684</t>
  </si>
  <si>
    <t>8-973-557</t>
  </si>
  <si>
    <t>BLANCA SUSANA MACIAS MORENO DE ESQ</t>
  </si>
  <si>
    <t>66386631</t>
  </si>
  <si>
    <t>8-746-969</t>
  </si>
  <si>
    <t>Carlos pinzon</t>
  </si>
  <si>
    <t>8-875-252</t>
  </si>
  <si>
    <t>Zulay Esther González mena</t>
  </si>
  <si>
    <t>62451600</t>
  </si>
  <si>
    <t>8-870-1019</t>
  </si>
  <si>
    <t xml:space="preserve">Ghlend Enrique Martínez Valencia </t>
  </si>
  <si>
    <t>8-1034-2411</t>
  </si>
  <si>
    <t xml:space="preserve">Jonathan ramos </t>
  </si>
  <si>
    <t>63726086</t>
  </si>
  <si>
    <t>4-744-1656</t>
  </si>
  <si>
    <t xml:space="preserve">MAYULI JUDITH MACIAS CARRASQUILLA </t>
  </si>
  <si>
    <t>67787206</t>
  </si>
  <si>
    <t>8-847-1057</t>
  </si>
  <si>
    <t>Juan Antonio Marin Chavez</t>
  </si>
  <si>
    <t>60374445</t>
  </si>
  <si>
    <t>8-834-713</t>
  </si>
  <si>
    <t>Roderik Jaen</t>
  </si>
  <si>
    <t>69746188</t>
  </si>
  <si>
    <t>10-32-223</t>
  </si>
  <si>
    <t xml:space="preserve">Gilberto cedeño Castillo </t>
  </si>
  <si>
    <t>64489593</t>
  </si>
  <si>
    <t>8-844-247</t>
  </si>
  <si>
    <t>MISAEL GOMEZ</t>
  </si>
  <si>
    <t>196815648</t>
  </si>
  <si>
    <t>LUZ BERRIO</t>
  </si>
  <si>
    <t>60347210</t>
  </si>
  <si>
    <t>8-476-196</t>
  </si>
  <si>
    <t xml:space="preserve">MARIA VERGARA </t>
  </si>
  <si>
    <t>67420053</t>
  </si>
  <si>
    <t>8-342-671</t>
  </si>
  <si>
    <t xml:space="preserve">Frammy Vargas </t>
  </si>
  <si>
    <t>63235335</t>
  </si>
  <si>
    <t>E-8-211717</t>
  </si>
  <si>
    <t xml:space="preserve">Roberto yau wen </t>
  </si>
  <si>
    <t>66738890</t>
  </si>
  <si>
    <t>8-775-262</t>
  </si>
  <si>
    <t xml:space="preserve">Jorge Yau la </t>
  </si>
  <si>
    <t>65444888</t>
  </si>
  <si>
    <t>8-878-427</t>
  </si>
  <si>
    <t>Dido Abdiel Cerrud Cedeño</t>
  </si>
  <si>
    <t>312-8099</t>
  </si>
  <si>
    <t>7-36-452</t>
  </si>
  <si>
    <t xml:space="preserve">Dido cerrud </t>
  </si>
  <si>
    <t>69298471</t>
  </si>
  <si>
    <t xml:space="preserve">Enaurita Hernández Hernández </t>
  </si>
  <si>
    <t>65876999</t>
  </si>
  <si>
    <t>8-846-476</t>
  </si>
  <si>
    <t>David Ackin Villar Villa</t>
  </si>
  <si>
    <t>68789418</t>
  </si>
  <si>
    <t>8-229-2136</t>
  </si>
  <si>
    <t xml:space="preserve">Edwin Alexander Torrero Trujillo </t>
  </si>
  <si>
    <t>66015393</t>
  </si>
  <si>
    <t>8-790-1682</t>
  </si>
  <si>
    <t>Jesus Enrique Salazar</t>
  </si>
  <si>
    <t>68946068</t>
  </si>
  <si>
    <t>9-706-2330</t>
  </si>
  <si>
    <t xml:space="preserve"> MARIA GUADALUPE BARONA ROMERO</t>
  </si>
  <si>
    <t>65204776</t>
  </si>
  <si>
    <t>AQ040690</t>
  </si>
  <si>
    <t>KATHERIN DE LOS ANGE PANDALES</t>
  </si>
  <si>
    <t>65411621</t>
  </si>
  <si>
    <t>5-707-1055</t>
  </si>
  <si>
    <t>Samuel Juarez</t>
  </si>
  <si>
    <t>67345993</t>
  </si>
  <si>
    <t>137605741</t>
  </si>
  <si>
    <t>Leído avila</t>
  </si>
  <si>
    <t>67890432</t>
  </si>
  <si>
    <t>171903636</t>
  </si>
  <si>
    <t>ROXANA MONTEVERDE</t>
  </si>
  <si>
    <t>8-264-216</t>
  </si>
  <si>
    <t>Cesar Tardío Quispe</t>
  </si>
  <si>
    <t>223324475</t>
  </si>
  <si>
    <t xml:space="preserve">Kenneth Martínez Bonilla </t>
  </si>
  <si>
    <t>62611920</t>
  </si>
  <si>
    <t>4-773-853</t>
  </si>
  <si>
    <t>Gilberto Román Atencio</t>
  </si>
  <si>
    <t>67457655</t>
  </si>
  <si>
    <t>1-27-1863</t>
  </si>
  <si>
    <t>MARIA ANDALES RIVAS GONZÁLEZ</t>
  </si>
  <si>
    <t>64938968</t>
  </si>
  <si>
    <t>2-713-50</t>
  </si>
  <si>
    <t>Karielys lirieth Gómez Acosta</t>
  </si>
  <si>
    <t>Brayan Pardo</t>
  </si>
  <si>
    <t>67965968</t>
  </si>
  <si>
    <t>8-1046-1604</t>
  </si>
  <si>
    <t xml:space="preserve">Noriel Jael Gálvez </t>
  </si>
  <si>
    <t>68804261</t>
  </si>
  <si>
    <t>2-82-108</t>
  </si>
  <si>
    <t>Ruben Dario Castro  marquez</t>
  </si>
  <si>
    <t>63060138</t>
  </si>
  <si>
    <t>8-879-294</t>
  </si>
  <si>
    <t>Miselma eliet</t>
  </si>
  <si>
    <t>64427455</t>
  </si>
  <si>
    <t>10-706-2320</t>
  </si>
  <si>
    <t>DAVIS ARIEL PALACIO VILLARREAL</t>
  </si>
  <si>
    <t>62078561</t>
  </si>
  <si>
    <t>8-1048-2165</t>
  </si>
  <si>
    <t xml:space="preserve">ANDRES DELGADO TERAN </t>
  </si>
  <si>
    <t>66744012</t>
  </si>
  <si>
    <t>3-115-877</t>
  </si>
  <si>
    <t>Santos Padilla</t>
  </si>
  <si>
    <t>62062288</t>
  </si>
  <si>
    <t>E-8-214104</t>
  </si>
  <si>
    <t>19915765</t>
  </si>
  <si>
    <t>Mireya Hernandez</t>
  </si>
  <si>
    <t>67313346</t>
  </si>
  <si>
    <t>9-181-246</t>
  </si>
  <si>
    <t xml:space="preserve"> Marian Morice Vargas</t>
  </si>
  <si>
    <t>69191992</t>
  </si>
  <si>
    <t>8-1044-1260</t>
  </si>
  <si>
    <t xml:space="preserve"> Luz Maria Pimentel Ortiz</t>
  </si>
  <si>
    <t>6-49-1084</t>
  </si>
  <si>
    <t xml:space="preserve"> JANETTE QUIROS DE DE VERGARA</t>
  </si>
  <si>
    <t>67378338</t>
  </si>
  <si>
    <t>8-230-978</t>
  </si>
  <si>
    <t xml:space="preserve">Katherine Martínez Melgar </t>
  </si>
  <si>
    <t>65833150</t>
  </si>
  <si>
    <t>4-753-2351</t>
  </si>
  <si>
    <t>Yadisel del Carmen acosta</t>
  </si>
  <si>
    <t>66203871</t>
  </si>
  <si>
    <t>4-240-189</t>
  </si>
  <si>
    <t>EVANGELIA LEZCANO</t>
  </si>
  <si>
    <t>69777863</t>
  </si>
  <si>
    <t>4-136-1790</t>
  </si>
  <si>
    <t>DANYA LELIA LOPEZ LOPEZ</t>
  </si>
  <si>
    <t>68194074</t>
  </si>
  <si>
    <t>10-710-36</t>
  </si>
  <si>
    <t>Jahir Tejedor</t>
  </si>
  <si>
    <t>66619627</t>
  </si>
  <si>
    <t>8-1014-1248</t>
  </si>
  <si>
    <t>María Guadalupe Nuñez Chiong</t>
  </si>
  <si>
    <t>8-978-2320</t>
  </si>
  <si>
    <t xml:space="preserve">Edison Ferugachi </t>
  </si>
  <si>
    <t>65285488</t>
  </si>
  <si>
    <t>A4098607</t>
  </si>
  <si>
    <t>Reijos Xavier Ramos Palacio</t>
  </si>
  <si>
    <t>62870053</t>
  </si>
  <si>
    <t>AW265498</t>
  </si>
  <si>
    <t>Rosa enelda Gómez de Vargas</t>
  </si>
  <si>
    <t>64839221</t>
  </si>
  <si>
    <t>8-209-421</t>
  </si>
  <si>
    <t>Alejandro mccoy</t>
  </si>
  <si>
    <t>60631816</t>
  </si>
  <si>
    <t>8-898-582</t>
  </si>
  <si>
    <t>Heydi adriana Cordore zamora</t>
  </si>
  <si>
    <t>C04036374</t>
  </si>
  <si>
    <t>Dominique Velez</t>
  </si>
  <si>
    <t>67199058</t>
  </si>
  <si>
    <t>8-730-2366</t>
  </si>
  <si>
    <t>Amado Enrique Chavarría Ortega</t>
  </si>
  <si>
    <t>64909085</t>
  </si>
  <si>
    <t>8-451-399</t>
  </si>
  <si>
    <t>GASPARINO RUIZ RODRIGUEZ</t>
  </si>
  <si>
    <t>65544518</t>
  </si>
  <si>
    <t>4-119-1293</t>
  </si>
  <si>
    <t>Antonio Leon Zhang</t>
  </si>
  <si>
    <t>60903383</t>
  </si>
  <si>
    <t>8-808-1847</t>
  </si>
  <si>
    <t>Radames marmolejos</t>
  </si>
  <si>
    <t>8-979-827</t>
  </si>
  <si>
    <t>José Nuñez</t>
  </si>
  <si>
    <t>8-817-679</t>
  </si>
  <si>
    <t>Clorinda Pérez Acosta</t>
  </si>
  <si>
    <t>67911518</t>
  </si>
  <si>
    <t>5-7-781</t>
  </si>
  <si>
    <t>Abel velasquez</t>
  </si>
  <si>
    <t>61332109</t>
  </si>
  <si>
    <t>7-712-357</t>
  </si>
  <si>
    <t xml:space="preserve"> MERLY ISABEL ANGULO RUDAS</t>
  </si>
  <si>
    <t>61682413</t>
  </si>
  <si>
    <t>AX835312</t>
  </si>
  <si>
    <t>GENIER AVILES</t>
  </si>
  <si>
    <t>8-526-1592</t>
  </si>
  <si>
    <t>Kimberly jill samudio</t>
  </si>
  <si>
    <t>64844057</t>
  </si>
  <si>
    <t>8 807 1088</t>
  </si>
  <si>
    <t>Kathia Michell Vargas Arauz</t>
  </si>
  <si>
    <t>62372411</t>
  </si>
  <si>
    <t>4-751-1771</t>
  </si>
  <si>
    <t>Maritza Yovana Madrid Saldaña</t>
  </si>
  <si>
    <t>60574700</t>
  </si>
  <si>
    <t>4-787-2189</t>
  </si>
  <si>
    <t>69534947</t>
  </si>
  <si>
    <t>DIANA MALLELIS JARAMILLO QUINTERO</t>
  </si>
  <si>
    <t>68428295</t>
  </si>
  <si>
    <t>8-838-1642</t>
  </si>
  <si>
    <t>Yulibeth valdes</t>
  </si>
  <si>
    <t>61147696</t>
  </si>
  <si>
    <t>8-1010-1544</t>
  </si>
  <si>
    <t>Yazmin Gisela Hernández  Bazan</t>
  </si>
  <si>
    <t>65155444</t>
  </si>
  <si>
    <t>8-824-1899</t>
  </si>
  <si>
    <t xml:space="preserve">Mercedes Morales </t>
  </si>
  <si>
    <t>65018497</t>
  </si>
  <si>
    <t>CO3691581</t>
  </si>
  <si>
    <t>Iliana itzel salgado ortiz</t>
  </si>
  <si>
    <t>64762023</t>
  </si>
  <si>
    <t>8-720-1653</t>
  </si>
  <si>
    <t>Luis Heriberto lucero Rodriguez</t>
  </si>
  <si>
    <t>68353394</t>
  </si>
  <si>
    <t>8-738-10</t>
  </si>
  <si>
    <t xml:space="preserve">Roseeidy sharick suira Rodriguez </t>
  </si>
  <si>
    <t>68448925</t>
  </si>
  <si>
    <t>8-1027-259</t>
  </si>
  <si>
    <t xml:space="preserve">Ji xiu zheng </t>
  </si>
  <si>
    <t>E-8-73553</t>
  </si>
  <si>
    <t>Hilario Martinez Reyes</t>
  </si>
  <si>
    <t>65790799</t>
  </si>
  <si>
    <t>2-152-711</t>
  </si>
  <si>
    <t>MAYLIN YOSETH DE LEON MARTINEZ</t>
  </si>
  <si>
    <t>64784095</t>
  </si>
  <si>
    <t>8-1021-2385</t>
  </si>
  <si>
    <t xml:space="preserve">LABRADA IDALIDIS MORENO PÉREZ </t>
  </si>
  <si>
    <t>67263394</t>
  </si>
  <si>
    <t>8-896-162</t>
  </si>
  <si>
    <t>Heidy Solina Cordoba Rodriguez</t>
  </si>
  <si>
    <t>63753840</t>
  </si>
  <si>
    <t>7-705-556</t>
  </si>
  <si>
    <t>STEFANY BRICED PIMENTEL MONTILLA</t>
  </si>
  <si>
    <t>67063800</t>
  </si>
  <si>
    <t>9-729-1940</t>
  </si>
  <si>
    <t>ALMA ROSA FLORES PADILLA</t>
  </si>
  <si>
    <t>67318422</t>
  </si>
  <si>
    <t>8-240-1004</t>
  </si>
  <si>
    <t>254 6790</t>
  </si>
  <si>
    <t xml:space="preserve">Gabriela Yohanis Hernández Boniche </t>
  </si>
  <si>
    <t>8-990-2202</t>
  </si>
  <si>
    <t xml:space="preserve"> Asucena del Carmen Mendoza Moreno</t>
  </si>
  <si>
    <t>65958065</t>
  </si>
  <si>
    <t>8-968-1058</t>
  </si>
  <si>
    <t>Carlos Alberto Dias Arauz</t>
  </si>
  <si>
    <t>67487662</t>
  </si>
  <si>
    <t>4-747-2</t>
  </si>
  <si>
    <t>Josue Saona Olmos</t>
  </si>
  <si>
    <t>68131635</t>
  </si>
  <si>
    <t>4-750-678</t>
  </si>
  <si>
    <t xml:space="preserve">Luis Enrique Cáceres de Obaldia </t>
  </si>
  <si>
    <t>4-138-2045</t>
  </si>
  <si>
    <t>Dayanis Yinelys Gutierrez Miranda</t>
  </si>
  <si>
    <t>64750146</t>
  </si>
  <si>
    <t>4-805-111</t>
  </si>
  <si>
    <t xml:space="preserve">Yerilan del Rosario Cordero carrasquilla </t>
  </si>
  <si>
    <t>4-819-867</t>
  </si>
  <si>
    <t xml:space="preserve">Eyleen Esther Berrugate Degaiza </t>
  </si>
  <si>
    <t>69369350</t>
  </si>
  <si>
    <t>8-1018-309</t>
  </si>
  <si>
    <t>Irving herrera</t>
  </si>
  <si>
    <t>68263190</t>
  </si>
  <si>
    <t>8-1014-2327</t>
  </si>
  <si>
    <t>YAMILETH DEL CARMEN BRACK MARTINEZ</t>
  </si>
  <si>
    <t>65991260</t>
  </si>
  <si>
    <t>9-731-555</t>
  </si>
  <si>
    <t>Itzela wynter</t>
  </si>
  <si>
    <t>60439804</t>
  </si>
  <si>
    <t>8-306-953</t>
  </si>
  <si>
    <t>Aixel Ortiz de Valdes</t>
  </si>
  <si>
    <t>64116955</t>
  </si>
  <si>
    <t>9-737-681</t>
  </si>
  <si>
    <t>JESSICA MARICEL OLLER ARIAS</t>
  </si>
  <si>
    <t>68288324</t>
  </si>
  <si>
    <t>10-712-2207</t>
  </si>
  <si>
    <t>63943208</t>
  </si>
  <si>
    <t xml:space="preserve">Carla cristal gomez Batista </t>
  </si>
  <si>
    <t>66673136</t>
  </si>
  <si>
    <t>8-1044-951</t>
  </si>
  <si>
    <t xml:space="preserve">Alcibiadez Deme Díaz Castillo </t>
  </si>
  <si>
    <t>67161659</t>
  </si>
  <si>
    <t>2-737-558</t>
  </si>
  <si>
    <t xml:space="preserve"> JULIO ZESAR KENNION STERLING</t>
  </si>
  <si>
    <t>63784173</t>
  </si>
  <si>
    <t>8-899-1063</t>
  </si>
  <si>
    <t>Videlka Aisel Gonzalez Paul</t>
  </si>
  <si>
    <t>67683403</t>
  </si>
  <si>
    <t>3-736-1480</t>
  </si>
  <si>
    <t>Will Jhonny Hernández Gallardo</t>
  </si>
  <si>
    <t>62652524</t>
  </si>
  <si>
    <t>4-797-1296</t>
  </si>
  <si>
    <t xml:space="preserve">Maira Rosa Espinoza Camarena </t>
  </si>
  <si>
    <t>67014561</t>
  </si>
  <si>
    <t>1-713-2053</t>
  </si>
  <si>
    <t>DANIA ELISA URIBE MONTERO</t>
  </si>
  <si>
    <t>64213994</t>
  </si>
  <si>
    <t>8-739-2107</t>
  </si>
  <si>
    <t xml:space="preserve">Mileydis barría </t>
  </si>
  <si>
    <t>64592246</t>
  </si>
  <si>
    <t>6-719-1176</t>
  </si>
  <si>
    <t>63390355</t>
  </si>
  <si>
    <t>Brenda Diaz</t>
  </si>
  <si>
    <t>65229779</t>
  </si>
  <si>
    <t>BD885163</t>
  </si>
  <si>
    <t>Assaher Safir Mohammed</t>
  </si>
  <si>
    <t>65938624</t>
  </si>
  <si>
    <t>PAL370908</t>
  </si>
  <si>
    <t>BELKIS LIZBETH CABALLERO GRAJALES</t>
  </si>
  <si>
    <t>65109651</t>
  </si>
  <si>
    <t>8-810-742</t>
  </si>
  <si>
    <t>Sharon yissel González guerra</t>
  </si>
  <si>
    <t>8-973-519</t>
  </si>
  <si>
    <t>JOSE DE LA CRUZ GONZALEZ PEREZ</t>
  </si>
  <si>
    <t>9-736-1852</t>
  </si>
  <si>
    <t>Mario A Dixon</t>
  </si>
  <si>
    <t>62114694</t>
  </si>
  <si>
    <t>3-66-1570</t>
  </si>
  <si>
    <t xml:space="preserve">Cecilio ARRIETA </t>
  </si>
  <si>
    <t>66818151</t>
  </si>
  <si>
    <t>E-8-108488</t>
  </si>
  <si>
    <t>KRISH ANILBHAI AHIR</t>
  </si>
  <si>
    <t>65165505</t>
  </si>
  <si>
    <t>U9468054</t>
  </si>
  <si>
    <t xml:space="preserve">Mauro terno </t>
  </si>
  <si>
    <t>67931966</t>
  </si>
  <si>
    <t>E-8-161889</t>
  </si>
  <si>
    <t xml:space="preserve">Alvis  Enrique Aparicio gallardo </t>
  </si>
  <si>
    <t>65908684</t>
  </si>
  <si>
    <t>4-780-1955</t>
  </si>
  <si>
    <t xml:space="preserve">Royer Enrique Martínez Rivera </t>
  </si>
  <si>
    <t>4-766-1064</t>
  </si>
  <si>
    <t xml:space="preserve">Hector arias </t>
  </si>
  <si>
    <t>66049688</t>
  </si>
  <si>
    <t>10-702-1035</t>
  </si>
  <si>
    <t>ELVIRA MARIA GOMEZ SOLIS DE AINO</t>
  </si>
  <si>
    <t>67021141</t>
  </si>
  <si>
    <t>2-84-1593</t>
  </si>
  <si>
    <t xml:space="preserve">Leasing Navarro </t>
  </si>
  <si>
    <t>61413535</t>
  </si>
  <si>
    <t>10-705-230</t>
  </si>
  <si>
    <t>Lidia Cuevas Cruz de De Sousa</t>
  </si>
  <si>
    <t>60517439</t>
  </si>
  <si>
    <t>9-99-2115</t>
  </si>
  <si>
    <t>Keysi Elizabeth Beard Carbajal</t>
  </si>
  <si>
    <t>65188784</t>
  </si>
  <si>
    <t>3-713-2114</t>
  </si>
  <si>
    <t xml:space="preserve"> JUANA ISABEL MACIAS</t>
  </si>
  <si>
    <t>67255943</t>
  </si>
  <si>
    <t>8-528-1194</t>
  </si>
  <si>
    <t>MARIA GABRIELA RODRIGUEZ</t>
  </si>
  <si>
    <t>61337582</t>
  </si>
  <si>
    <t>9-134-922</t>
  </si>
  <si>
    <t xml:space="preserve">Nelys Esther Bonilla Molinar </t>
  </si>
  <si>
    <t>60845990</t>
  </si>
  <si>
    <t>8-786-89</t>
  </si>
  <si>
    <t>68992032</t>
  </si>
  <si>
    <t>AQILINA ROSALES ROSALES</t>
  </si>
  <si>
    <t>60684144</t>
  </si>
  <si>
    <t>9-175-796</t>
  </si>
  <si>
    <t>I Mei li</t>
  </si>
  <si>
    <t>62817684</t>
  </si>
  <si>
    <t>E-8-60150</t>
  </si>
  <si>
    <t xml:space="preserve">Rodrigo Cogley </t>
  </si>
  <si>
    <t>8-948-61 DV 86</t>
  </si>
  <si>
    <t>Mallorys Vidal</t>
  </si>
  <si>
    <t>66474379</t>
  </si>
  <si>
    <t>BA141529</t>
  </si>
  <si>
    <t xml:space="preserve">Domingo pinzon </t>
  </si>
  <si>
    <t>67796670</t>
  </si>
  <si>
    <t>6-67-46</t>
  </si>
  <si>
    <t>ROSALVA ZORIBETH DE LEON RODRIGUEZ</t>
  </si>
  <si>
    <t>65214449</t>
  </si>
  <si>
    <t>2-701-1992</t>
  </si>
  <si>
    <t>DIANIS LARISSA ALAIN LOPEZ</t>
  </si>
  <si>
    <t>69168631</t>
  </si>
  <si>
    <t>9-754-903</t>
  </si>
  <si>
    <t xml:space="preserve"> ALFREDO ANTONIO GORDON MADRID</t>
  </si>
  <si>
    <t>67927212</t>
  </si>
  <si>
    <t>2-746-110</t>
  </si>
  <si>
    <t>ANA PATRICIA RODRIGUEZ ORTIZ</t>
  </si>
  <si>
    <t>69376846</t>
  </si>
  <si>
    <t>8-984-1747</t>
  </si>
  <si>
    <t xml:space="preserve"> FATIMA VEGA</t>
  </si>
  <si>
    <t>62540892</t>
  </si>
  <si>
    <t>C02492276</t>
  </si>
  <si>
    <t>GUIVER YOSUE MEDRANO</t>
  </si>
  <si>
    <t>65832656</t>
  </si>
  <si>
    <t>8-1029-930</t>
  </si>
  <si>
    <t>69470413</t>
  </si>
  <si>
    <t>63849758</t>
  </si>
  <si>
    <t>67576042</t>
  </si>
  <si>
    <t>66247133</t>
  </si>
  <si>
    <t xml:space="preserve">Surian Lisbeth Singh Quiel </t>
  </si>
  <si>
    <t>4-704-308</t>
  </si>
  <si>
    <t>Yessica Abrego Abrigo</t>
  </si>
  <si>
    <t>63602181</t>
  </si>
  <si>
    <t>1-756-2364</t>
  </si>
  <si>
    <t>IRAZEMA WYNETH ALMANZA</t>
  </si>
  <si>
    <t>64370913</t>
  </si>
  <si>
    <t>8-935-506</t>
  </si>
  <si>
    <t>Julio eliecer guerra pimentel</t>
  </si>
  <si>
    <t>67532751</t>
  </si>
  <si>
    <t>8-817-2016</t>
  </si>
  <si>
    <t>DANEXA JANET DE LEON VILLARREAL</t>
  </si>
  <si>
    <t>65947342</t>
  </si>
  <si>
    <t>8-732-2045</t>
  </si>
  <si>
    <t>MEILYS MARLENIS GONZALEZ FRIAS</t>
  </si>
  <si>
    <t>7-705-1674</t>
  </si>
  <si>
    <t>Cinthia nairoby Jean Callender</t>
  </si>
  <si>
    <t>68501747</t>
  </si>
  <si>
    <t>8-916-55</t>
  </si>
  <si>
    <t>Noriel Jaén Galvez</t>
  </si>
  <si>
    <t>Oscar Lasso Best</t>
  </si>
  <si>
    <t>61639454</t>
  </si>
  <si>
    <t>8-953-627</t>
  </si>
  <si>
    <t>Luis Guillermo Abrego Urriola</t>
  </si>
  <si>
    <t>60269664</t>
  </si>
  <si>
    <t>8-845-1964</t>
  </si>
  <si>
    <t>MONTEMAR PARFUMS S.A</t>
  </si>
  <si>
    <t>Aida María Agudo Vega</t>
  </si>
  <si>
    <t>66757494</t>
  </si>
  <si>
    <t>9-62-94</t>
  </si>
  <si>
    <t>Carmen veronica camaño morales</t>
  </si>
  <si>
    <t>63751777</t>
  </si>
  <si>
    <t>9-748-1693</t>
  </si>
  <si>
    <t>Rafael Enrique Moreno Pino</t>
  </si>
  <si>
    <t>64507669</t>
  </si>
  <si>
    <t>8-208-315</t>
  </si>
  <si>
    <t>67917692</t>
  </si>
  <si>
    <t xml:space="preserve"> EMILY DANIELA HERNANDEZ GURVA</t>
  </si>
  <si>
    <t>66413275</t>
  </si>
  <si>
    <t>8-1031-2399</t>
  </si>
  <si>
    <t>Roxana miranda</t>
  </si>
  <si>
    <t>4-726-1343</t>
  </si>
  <si>
    <t>Alexander Josue Berroa Arauz</t>
  </si>
  <si>
    <t>62188600</t>
  </si>
  <si>
    <t>8-902-2470</t>
  </si>
  <si>
    <t>Celia Iveth Gordon Mendieta</t>
  </si>
  <si>
    <t>65999681</t>
  </si>
  <si>
    <t>8-900-1358</t>
  </si>
  <si>
    <t xml:space="preserve">Aída Isabel Pinzón Lopez </t>
  </si>
  <si>
    <t>63409051</t>
  </si>
  <si>
    <t>2-78-2257</t>
  </si>
  <si>
    <t>GLADYS RAQUEL ALVARADO ALVARADO DE DE LA VICTORIA </t>
  </si>
  <si>
    <t>64495263</t>
  </si>
  <si>
    <t>4-45-711</t>
  </si>
  <si>
    <t>68926334</t>
  </si>
  <si>
    <t>YITSI ANETH Urriola urriola</t>
  </si>
  <si>
    <t>66549346</t>
  </si>
  <si>
    <t>8-888-1943</t>
  </si>
  <si>
    <t>68162356</t>
  </si>
  <si>
    <t xml:space="preserve">Sharon gill </t>
  </si>
  <si>
    <t>67246098</t>
  </si>
  <si>
    <t>8-958-756</t>
  </si>
  <si>
    <t>Ofelia Isabel De Gracia Moral</t>
  </si>
  <si>
    <t>68836092</t>
  </si>
  <si>
    <t>4-820-1325</t>
  </si>
  <si>
    <t>Omara Salguedo Pino</t>
  </si>
  <si>
    <t>68653084</t>
  </si>
  <si>
    <t>E-8-82683</t>
  </si>
  <si>
    <t>ISSAC ABDIEL Carrasco</t>
  </si>
  <si>
    <t>65424487</t>
  </si>
  <si>
    <t>8-1031-1263</t>
  </si>
  <si>
    <t>STHEFANY MITCHELL CHAVEZ CHAVEZ</t>
  </si>
  <si>
    <t xml:space="preserve">3511040	</t>
  </si>
  <si>
    <t>8-1033-2308</t>
  </si>
  <si>
    <t>Jonathan Abdiel Lopez ureña</t>
  </si>
  <si>
    <t>63137157</t>
  </si>
  <si>
    <t>8-953-2430</t>
  </si>
  <si>
    <t xml:space="preserve">JOSÉ NÚÑEZ </t>
  </si>
  <si>
    <t>66067131</t>
  </si>
  <si>
    <t xml:space="preserve"> MS Yara Maritchell Mora Gaslin</t>
  </si>
  <si>
    <t>63701756</t>
  </si>
  <si>
    <t>1-700-1284</t>
  </si>
  <si>
    <t>MANUEL MORALES CASTILLO</t>
  </si>
  <si>
    <t>65859082</t>
  </si>
  <si>
    <t>8-947-1890</t>
  </si>
  <si>
    <t xml:space="preserve">Samuel Abdiel Murillo Chaverra </t>
  </si>
  <si>
    <t>8-701-1255</t>
  </si>
  <si>
    <t>66171962</t>
  </si>
  <si>
    <t>67960036</t>
  </si>
  <si>
    <t>Javier Eliecer Gonzales Castillo</t>
  </si>
  <si>
    <t>63987806</t>
  </si>
  <si>
    <t>4-144-299</t>
  </si>
  <si>
    <t>64684688</t>
  </si>
  <si>
    <t xml:space="preserve">Eduardo Montes Gómez </t>
  </si>
  <si>
    <t>63661124</t>
  </si>
  <si>
    <t>4-103-2240</t>
  </si>
  <si>
    <t xml:space="preserve">Charles Crane </t>
  </si>
  <si>
    <t>69470939</t>
  </si>
  <si>
    <t>8-226-14</t>
  </si>
  <si>
    <t xml:space="preserve">Jorge Eliecer Machuca Ellington </t>
  </si>
  <si>
    <t>67938725</t>
  </si>
  <si>
    <t>1-742-2275</t>
  </si>
  <si>
    <t>Irving Joel García Martinez</t>
  </si>
  <si>
    <t>63763434</t>
  </si>
  <si>
    <t>8-997-1078</t>
  </si>
  <si>
    <t>Leonel Chaco ortega</t>
  </si>
  <si>
    <t>68915788</t>
  </si>
  <si>
    <t>8-759-2354</t>
  </si>
  <si>
    <t xml:space="preserve">ISIS KANEYSHA RIOS ORTIZ </t>
  </si>
  <si>
    <t>60558902</t>
  </si>
  <si>
    <t>3-747-1598</t>
  </si>
  <si>
    <t>68010458</t>
  </si>
  <si>
    <t>PERLA MICHELLE TAYLOR</t>
  </si>
  <si>
    <t>8-812-1702</t>
  </si>
  <si>
    <t xml:space="preserve">Tania olivero </t>
  </si>
  <si>
    <t>67863435</t>
  </si>
  <si>
    <t>3-746-1599</t>
  </si>
  <si>
    <t>Mayriel de carmen ramires</t>
  </si>
  <si>
    <t>64638747</t>
  </si>
  <si>
    <t>8-905-1036</t>
  </si>
  <si>
    <t>Enich degracia</t>
  </si>
  <si>
    <t>64027226</t>
  </si>
  <si>
    <t>12-709-2387</t>
  </si>
  <si>
    <t>64742767</t>
  </si>
  <si>
    <t>YANIRETH RIOS VILLARREAL</t>
  </si>
  <si>
    <t>8-795-65</t>
  </si>
  <si>
    <t>63548617</t>
  </si>
  <si>
    <t>Grimaldo Avecilla Navarro</t>
  </si>
  <si>
    <t>67509594</t>
  </si>
  <si>
    <t>8-519-177</t>
  </si>
  <si>
    <t>Naika esther Garrido castillo</t>
  </si>
  <si>
    <t>68703911</t>
  </si>
  <si>
    <t>9-1053-1565</t>
  </si>
  <si>
    <t>Marva Cumberbatch</t>
  </si>
  <si>
    <t>65728021</t>
  </si>
  <si>
    <t>8-240-734</t>
  </si>
  <si>
    <t>Manuela Llaingri Sánchez Martínez</t>
  </si>
  <si>
    <t>67699989</t>
  </si>
  <si>
    <t>E-8-94036</t>
  </si>
  <si>
    <t>Ramon Gutierrez Henriquez</t>
  </si>
  <si>
    <t>63733529</t>
  </si>
  <si>
    <t>8-285-62</t>
  </si>
  <si>
    <t>63309512</t>
  </si>
  <si>
    <t>Jacqueline Marquinez de Portocarrero</t>
  </si>
  <si>
    <t>8-237-325</t>
  </si>
  <si>
    <t>65422157</t>
  </si>
  <si>
    <t xml:space="preserve">Miguel Florentino Martínez </t>
  </si>
  <si>
    <t>64616711</t>
  </si>
  <si>
    <t>RD6614183</t>
  </si>
  <si>
    <t>68616236</t>
  </si>
  <si>
    <t>Nury Feliz Gomez</t>
  </si>
  <si>
    <t>68273101</t>
  </si>
  <si>
    <t>E-8-70094</t>
  </si>
  <si>
    <t>ISSAC ABDIEL</t>
  </si>
  <si>
    <t>65694757</t>
  </si>
  <si>
    <t>8-806-1490</t>
  </si>
  <si>
    <t>INES ELVIRA MIRANDA JIMENEZ</t>
  </si>
  <si>
    <t>64966174</t>
  </si>
  <si>
    <t>8-880-1751</t>
  </si>
  <si>
    <t>61123186</t>
  </si>
  <si>
    <t>JOHNNY RAFAEL ESPARRAGOZA GASTELBO</t>
  </si>
  <si>
    <t>62339515</t>
  </si>
  <si>
    <t>BF087939</t>
  </si>
  <si>
    <t>JUAN ALBERTO POVEDA GONZALEZ</t>
  </si>
  <si>
    <t>67476772</t>
  </si>
  <si>
    <t>8-223-354</t>
  </si>
  <si>
    <t>BALDOMIRO DE LEON ARANDA</t>
  </si>
  <si>
    <t>68366005</t>
  </si>
  <si>
    <t>10-705-1507</t>
  </si>
  <si>
    <t xml:space="preserve">ANALLIBE DEL CARMEN NARVAEZ SERRANO </t>
  </si>
  <si>
    <t>69053472</t>
  </si>
  <si>
    <t>BG366327</t>
  </si>
  <si>
    <t>KRISTHIAN STEWARTS GUEVARA SOTO</t>
  </si>
  <si>
    <t>69677364</t>
  </si>
  <si>
    <t>8-943-1449</t>
  </si>
  <si>
    <t>61903275</t>
  </si>
  <si>
    <t>Joseph Veliz</t>
  </si>
  <si>
    <t>221068901</t>
  </si>
  <si>
    <t xml:space="preserve">Dina torres </t>
  </si>
  <si>
    <t>63339292</t>
  </si>
  <si>
    <t>C03470752</t>
  </si>
  <si>
    <t>Weijun feng</t>
  </si>
  <si>
    <t>68817186</t>
  </si>
  <si>
    <t>N-20-2382</t>
  </si>
  <si>
    <t xml:space="preserve"> Yariela Cascante</t>
  </si>
  <si>
    <t>68047084</t>
  </si>
  <si>
    <t>4-281-798</t>
  </si>
  <si>
    <t>Edwin Ariel Rawlins</t>
  </si>
  <si>
    <t>69852603</t>
  </si>
  <si>
    <t>Wualter martinez</t>
  </si>
  <si>
    <t>8-238-2598</t>
  </si>
  <si>
    <t>Josephine perez</t>
  </si>
  <si>
    <t>62533043</t>
  </si>
  <si>
    <t>8-888-1786</t>
  </si>
  <si>
    <t>63684257</t>
  </si>
  <si>
    <t>64290731</t>
  </si>
  <si>
    <t>GABRIEL CASTAÑEDA TREJOS</t>
  </si>
  <si>
    <t>68118161</t>
  </si>
  <si>
    <t>4-731-23</t>
  </si>
  <si>
    <t>SOLIMAR RODRIGUEZ</t>
  </si>
  <si>
    <t>69112826</t>
  </si>
  <si>
    <t>2-745-565</t>
  </si>
  <si>
    <t>ALCIBEL VALDES MARTINEZ</t>
  </si>
  <si>
    <t>69872653</t>
  </si>
  <si>
    <t>5-716-709</t>
  </si>
  <si>
    <t>DIOMEDES MORENO BARRIOS</t>
  </si>
  <si>
    <t>61691391</t>
  </si>
  <si>
    <t>7-88-351</t>
  </si>
  <si>
    <t>NAYELIS ESTEFANY GALVEZ</t>
  </si>
  <si>
    <t>67918466</t>
  </si>
  <si>
    <t>8-999-1391</t>
  </si>
  <si>
    <t>Jackeline Saldaña</t>
  </si>
  <si>
    <t>67654352</t>
  </si>
  <si>
    <t>8-1000-629</t>
  </si>
  <si>
    <t>65460179</t>
  </si>
  <si>
    <t>MARITZA JUAREZ</t>
  </si>
  <si>
    <t>65315068</t>
  </si>
  <si>
    <t>8-868-333</t>
  </si>
  <si>
    <t xml:space="preserve">Guillermo Quintero </t>
  </si>
  <si>
    <t>66169963</t>
  </si>
  <si>
    <t>AZ986893</t>
  </si>
  <si>
    <t xml:space="preserve"> Joshua ameth rodriguez</t>
  </si>
  <si>
    <t>64098764</t>
  </si>
  <si>
    <t>8-805-57</t>
  </si>
  <si>
    <t>Gabriela Torres</t>
  </si>
  <si>
    <t>69726267</t>
  </si>
  <si>
    <t>1-757-2254</t>
  </si>
  <si>
    <t>Daniel corella</t>
  </si>
  <si>
    <t>62329226</t>
  </si>
  <si>
    <t>4-781-695</t>
  </si>
  <si>
    <t>ALBERTO SAMUEL LOPEZ DIAZ</t>
  </si>
  <si>
    <t>62166829</t>
  </si>
  <si>
    <t>8-911-175</t>
  </si>
  <si>
    <t xml:space="preserve">Noriela Enilka Gil Castillo Mojica </t>
  </si>
  <si>
    <t>67724685</t>
  </si>
  <si>
    <t>8-702-1920</t>
  </si>
  <si>
    <t>RAFAEL EDUARDO LANZ</t>
  </si>
  <si>
    <t>62103288</t>
  </si>
  <si>
    <t>E-8-238098</t>
  </si>
  <si>
    <t>Santor Ingenieria Y Construccion S.A</t>
  </si>
  <si>
    <t>62050211</t>
  </si>
  <si>
    <t>8-238-990</t>
  </si>
  <si>
    <t>MILTON AURELIO MADRID MENACHO</t>
  </si>
  <si>
    <t>63339008</t>
  </si>
  <si>
    <t>8-812-2062</t>
  </si>
  <si>
    <t>62409388</t>
  </si>
  <si>
    <t xml:space="preserve">INNOVA PLUS TECH CORP </t>
  </si>
  <si>
    <t>62547127</t>
  </si>
  <si>
    <t>8-979-1266</t>
  </si>
  <si>
    <t xml:space="preserve">Karina Quiñonez </t>
  </si>
  <si>
    <t>68525682</t>
  </si>
  <si>
    <t xml:space="preserve">176316774 </t>
  </si>
  <si>
    <t xml:space="preserve">Yuecui mo </t>
  </si>
  <si>
    <t>67032028</t>
  </si>
  <si>
    <t>N-21-64</t>
  </si>
  <si>
    <t>KRISTIAN KENNETH COVER CACERES</t>
  </si>
  <si>
    <t>67178677</t>
  </si>
  <si>
    <t>8-1045-785</t>
  </si>
  <si>
    <t xml:space="preserve">Erick Hernan Gonzalez Arosemena </t>
  </si>
  <si>
    <t>64896793</t>
  </si>
  <si>
    <t>4-730-100</t>
  </si>
  <si>
    <t>67254445</t>
  </si>
  <si>
    <t xml:space="preserve"> Alanis julie Cavalli vergara</t>
  </si>
  <si>
    <t>8-1002-529</t>
  </si>
  <si>
    <t>ARNULFO YAHIR GARCIA ORTIZ</t>
  </si>
  <si>
    <t>67657553</t>
  </si>
  <si>
    <t>10-708-1463</t>
  </si>
  <si>
    <t xml:space="preserve">José Hernández </t>
  </si>
  <si>
    <t>2-719-987</t>
  </si>
  <si>
    <t>Reymundo Rivera</t>
  </si>
  <si>
    <t>345-6780</t>
  </si>
  <si>
    <t>8-949-1349</t>
  </si>
  <si>
    <t>Jorge Luis Castillo</t>
  </si>
  <si>
    <t>68144477</t>
  </si>
  <si>
    <t>8-334-971</t>
  </si>
  <si>
    <t xml:space="preserve">Cristian Rodríguez Pérez </t>
  </si>
  <si>
    <t>68046457</t>
  </si>
  <si>
    <t>4-703-291</t>
  </si>
  <si>
    <t>Edwin Javier Abrego Tenorio</t>
  </si>
  <si>
    <t>64414017</t>
  </si>
  <si>
    <t>8-1066-2419</t>
  </si>
  <si>
    <t>MARITZA LEONELA ESTRIBI MARTINEZ</t>
  </si>
  <si>
    <t>66547016</t>
  </si>
  <si>
    <t>8-796-2368</t>
  </si>
  <si>
    <t>ROBERTO ANGEL ZASQUEZ ESQUIVEL</t>
  </si>
  <si>
    <t>62235574</t>
  </si>
  <si>
    <t>8-1017-2478</t>
  </si>
  <si>
    <t>ELOISA ITURRALDE AROSEMENA</t>
  </si>
  <si>
    <t>64020060</t>
  </si>
  <si>
    <t>8-165-1606</t>
  </si>
  <si>
    <t>Dulcelina Abrego palacio</t>
  </si>
  <si>
    <t>1-728-864</t>
  </si>
  <si>
    <t xml:space="preserve">Rufino pimienta </t>
  </si>
  <si>
    <t>8-450-458</t>
  </si>
  <si>
    <t>65407963</t>
  </si>
  <si>
    <t>67158965</t>
  </si>
  <si>
    <t>67082235</t>
  </si>
  <si>
    <t xml:space="preserve">Jeffry Antonio Salcedo Romero </t>
  </si>
  <si>
    <t>65792534</t>
  </si>
  <si>
    <t>8-946-1209</t>
  </si>
  <si>
    <t>Salome Rodríguez</t>
  </si>
  <si>
    <t>64181503</t>
  </si>
  <si>
    <t>9-84-718</t>
  </si>
  <si>
    <t xml:space="preserve">Fengxian Xie </t>
  </si>
  <si>
    <t>68584624</t>
  </si>
  <si>
    <t>E-8-167721</t>
  </si>
  <si>
    <t>67374223</t>
  </si>
  <si>
    <t xml:space="preserve">Ana Elizabeth Wilkinson Moreno </t>
  </si>
  <si>
    <t>8-822-509</t>
  </si>
  <si>
    <t>CARLOS ALBERTO HERNANDEZ GONZALEZ</t>
  </si>
  <si>
    <t>66817586</t>
  </si>
  <si>
    <t>9-713-747</t>
  </si>
  <si>
    <t xml:space="preserve"> Yaison Gomez Blanco</t>
  </si>
  <si>
    <t>67249839</t>
  </si>
  <si>
    <t>BD058648</t>
  </si>
  <si>
    <t>Jeder Maybelis Bethancourt Rangel</t>
  </si>
  <si>
    <t>65483495</t>
  </si>
  <si>
    <t>2-759-2128</t>
  </si>
  <si>
    <t>69045247</t>
  </si>
  <si>
    <t>67890453</t>
  </si>
  <si>
    <t>RAUL TREJOS</t>
  </si>
  <si>
    <t>69694121</t>
  </si>
  <si>
    <t>8-959-2394</t>
  </si>
  <si>
    <t>60088710</t>
  </si>
  <si>
    <t>Elvis moreno</t>
  </si>
  <si>
    <t>9-736-969</t>
  </si>
  <si>
    <t>63564570</t>
  </si>
  <si>
    <t>Deyaneira krishell</t>
  </si>
  <si>
    <t>67658735</t>
  </si>
  <si>
    <t>8-1010-2461</t>
  </si>
  <si>
    <t>NILENA RIVERA</t>
  </si>
  <si>
    <t>65076584</t>
  </si>
  <si>
    <t>8-804-1675</t>
  </si>
  <si>
    <t>Clarivel gooding</t>
  </si>
  <si>
    <t>64587854</t>
  </si>
  <si>
    <t>8-896-2481</t>
  </si>
  <si>
    <t>65151500</t>
  </si>
  <si>
    <t xml:space="preserve">José Arias </t>
  </si>
  <si>
    <t>61688413</t>
  </si>
  <si>
    <t>8-708-1419</t>
  </si>
  <si>
    <t xml:space="preserve">Madeline sucre </t>
  </si>
  <si>
    <t>63040958</t>
  </si>
  <si>
    <t>8-850-49</t>
  </si>
  <si>
    <t>Eldrin almengor</t>
  </si>
  <si>
    <t>69542682</t>
  </si>
  <si>
    <t>4-789-1449</t>
  </si>
  <si>
    <t>67071435</t>
  </si>
  <si>
    <t xml:space="preserve">Sebastián Rodriguez </t>
  </si>
  <si>
    <t>63896742</t>
  </si>
  <si>
    <t>8-748-2256</t>
  </si>
  <si>
    <t>José Davies</t>
  </si>
  <si>
    <t>65004064</t>
  </si>
  <si>
    <t>8-1034-1812</t>
  </si>
  <si>
    <t>Lenin almenjor</t>
  </si>
  <si>
    <t>63577418</t>
  </si>
  <si>
    <t>4-807-1245</t>
  </si>
  <si>
    <t>Gregorio Lasso</t>
  </si>
  <si>
    <t>61767204</t>
  </si>
  <si>
    <t>8-780-1944</t>
  </si>
  <si>
    <t>Lisbeth Reyes</t>
  </si>
  <si>
    <t>63136145</t>
  </si>
  <si>
    <t>180405156</t>
  </si>
  <si>
    <t>MAGIORY MASSIEL MADRID CORTES</t>
  </si>
  <si>
    <t>68808981</t>
  </si>
  <si>
    <t>8-795-153</t>
  </si>
  <si>
    <t xml:space="preserve">ALEX OBALDIA </t>
  </si>
  <si>
    <t>64482172</t>
  </si>
  <si>
    <t>8-888-2173</t>
  </si>
  <si>
    <t>66973670</t>
  </si>
  <si>
    <t xml:space="preserve">Elizabeth Rodríguez </t>
  </si>
  <si>
    <t>62445371</t>
  </si>
  <si>
    <t>3-733-162</t>
  </si>
  <si>
    <t>Thania Cortez</t>
  </si>
  <si>
    <t>66648093</t>
  </si>
  <si>
    <t>8-968-2343</t>
  </si>
  <si>
    <t>Angelina SancheZ</t>
  </si>
  <si>
    <t>216-0672</t>
  </si>
  <si>
    <t>8-751-1972</t>
  </si>
  <si>
    <t>Dioselina mosquera</t>
  </si>
  <si>
    <t>62233861</t>
  </si>
  <si>
    <t>3-753-228</t>
  </si>
  <si>
    <t xml:space="preserve">Yuritzel Robinson Díaz </t>
  </si>
  <si>
    <t>65021741</t>
  </si>
  <si>
    <t>10-705-636</t>
  </si>
  <si>
    <t>63510073</t>
  </si>
  <si>
    <t xml:space="preserve"> Paulette Cecilia Villar Zarate</t>
  </si>
  <si>
    <t>8-867-706</t>
  </si>
  <si>
    <t>CECIL CHERIGO AGUILAR</t>
  </si>
  <si>
    <t>65884408</t>
  </si>
  <si>
    <t>2-713-1737</t>
  </si>
  <si>
    <t>KATHERINE ITZEL RODRIGUEZ GIL</t>
  </si>
  <si>
    <t>2-752-416</t>
  </si>
  <si>
    <t>Ernesto a martinez</t>
  </si>
  <si>
    <t>69261622</t>
  </si>
  <si>
    <t>8-508-441</t>
  </si>
  <si>
    <t xml:space="preserve">Ana Catalina Domínguez </t>
  </si>
  <si>
    <t>66000437</t>
  </si>
  <si>
    <t>8811643</t>
  </si>
  <si>
    <t>69248688</t>
  </si>
  <si>
    <t>65407934</t>
  </si>
  <si>
    <t>Sahara Migdalia Chavarria Quintero</t>
  </si>
  <si>
    <t>64284867</t>
  </si>
  <si>
    <t>4-776-1602</t>
  </si>
  <si>
    <t>Lelis Joselyn Valdes Ibarra</t>
  </si>
  <si>
    <t>66186901</t>
  </si>
  <si>
    <t>4-755-1956</t>
  </si>
  <si>
    <t>GREGORIA VERGARA HERNANDEZ</t>
  </si>
  <si>
    <t>65254343</t>
  </si>
  <si>
    <t>4-113-765</t>
  </si>
  <si>
    <t>HAYDEE MARLENE MOLINAR ALARCON</t>
  </si>
  <si>
    <t>67785831</t>
  </si>
  <si>
    <t>3-715-586</t>
  </si>
  <si>
    <t>Filomena Ortega Guevara viuda de López</t>
  </si>
  <si>
    <t>68975029</t>
  </si>
  <si>
    <t>9-710-1843</t>
  </si>
  <si>
    <t>Ezequiel Enrique Polonia Mc Kay</t>
  </si>
  <si>
    <t>68904081</t>
  </si>
  <si>
    <t xml:space="preserve"> 3-729-1291</t>
  </si>
  <si>
    <t>Ericka Catalina Mora Gaitan</t>
  </si>
  <si>
    <t>66367601</t>
  </si>
  <si>
    <t>8-1057-1937</t>
  </si>
  <si>
    <t xml:space="preserve">Elíseo Fernández González </t>
  </si>
  <si>
    <t>67479186</t>
  </si>
  <si>
    <t>10-707-1383</t>
  </si>
  <si>
    <t>Rafael Gerardo Lasso Acevedo</t>
  </si>
  <si>
    <t>69525295</t>
  </si>
  <si>
    <t>8-1002-2220</t>
  </si>
  <si>
    <t>Leomadiz Mayeli Arrocha Quiroz</t>
  </si>
  <si>
    <t>68316803</t>
  </si>
  <si>
    <t>8-987-1254</t>
  </si>
  <si>
    <t>69955199</t>
  </si>
  <si>
    <t>Leonel Hernández Zuniga</t>
  </si>
  <si>
    <t>64932748</t>
  </si>
  <si>
    <t>8-878-1413</t>
  </si>
  <si>
    <t xml:space="preserve">Aristides López </t>
  </si>
  <si>
    <t>63572358</t>
  </si>
  <si>
    <t>10-706-2280</t>
  </si>
  <si>
    <t>TEODORO MOJICA</t>
  </si>
  <si>
    <t>67163219</t>
  </si>
  <si>
    <t>4-270-112</t>
  </si>
  <si>
    <t xml:space="preserve"> Omara Salguedo</t>
  </si>
  <si>
    <t>61375191</t>
  </si>
  <si>
    <t>IRELIA MAYORCA</t>
  </si>
  <si>
    <t>10-718-389</t>
  </si>
  <si>
    <t>Juan José serrano</t>
  </si>
  <si>
    <t>65587644</t>
  </si>
  <si>
    <t>8-1055-457</t>
  </si>
  <si>
    <t>MARLENE AGUILAR ROJAS</t>
  </si>
  <si>
    <t>66651769</t>
  </si>
  <si>
    <t>8-740-283</t>
  </si>
  <si>
    <t xml:space="preserve">Heraclio González Domínguez </t>
  </si>
  <si>
    <t>65662804</t>
  </si>
  <si>
    <t>7-95-776</t>
  </si>
  <si>
    <t>Olga Magdalena Abadía Mora</t>
  </si>
  <si>
    <t>69536117</t>
  </si>
  <si>
    <t>8-1060-343</t>
  </si>
  <si>
    <t>Cesar Augusto Ortega Ortega</t>
  </si>
  <si>
    <t>67857224</t>
  </si>
  <si>
    <t>8-388-908</t>
  </si>
  <si>
    <t>64366435</t>
  </si>
  <si>
    <t>69456048</t>
  </si>
  <si>
    <t>61962461</t>
  </si>
  <si>
    <t xml:space="preserve">ASAMBLEA DE PROPIETARIOS DE LA PROPIEDAD HORIZONTAL DE VILLA DORADA </t>
  </si>
  <si>
    <t>62880884</t>
  </si>
  <si>
    <t>8-797-1351</t>
  </si>
  <si>
    <t xml:space="preserve">Edilson Morales </t>
  </si>
  <si>
    <t>60754602</t>
  </si>
  <si>
    <t>BD323503</t>
  </si>
  <si>
    <t xml:space="preserve">Joaquín Caicedo Alvarado </t>
  </si>
  <si>
    <t>63721027</t>
  </si>
  <si>
    <t>8-426-189</t>
  </si>
  <si>
    <t xml:space="preserve">YANESSY NALLELY HENRIQUEZ DEL ROSARIO </t>
  </si>
  <si>
    <t>68039921</t>
  </si>
  <si>
    <t>2-749-1097</t>
  </si>
  <si>
    <t>Marta Barría Otero de Patiño</t>
  </si>
  <si>
    <t>69204726</t>
  </si>
  <si>
    <t>9-161-871</t>
  </si>
  <si>
    <t>INANAGSI MARCOS PRESTAN</t>
  </si>
  <si>
    <t>10-702-2411</t>
  </si>
  <si>
    <t xml:space="preserve"> CRISTINA JUDITH CANO BOSQUEZ D MATAR</t>
  </si>
  <si>
    <t>67814117</t>
  </si>
  <si>
    <t>8-487-100</t>
  </si>
  <si>
    <t xml:space="preserve"> Dianitza Michelle De Leon Mojica</t>
  </si>
  <si>
    <t>68458150</t>
  </si>
  <si>
    <t>8-831-1461</t>
  </si>
  <si>
    <t>DAVID MEZA OSMAT MEZA BARRÍA</t>
  </si>
  <si>
    <t>64148365</t>
  </si>
  <si>
    <t>8-1066-1109</t>
  </si>
  <si>
    <t>Eduardo ledezma</t>
  </si>
  <si>
    <t>8-723-925</t>
  </si>
  <si>
    <t>Judith esturain</t>
  </si>
  <si>
    <t>64951160</t>
  </si>
  <si>
    <t>8-737 1708</t>
  </si>
  <si>
    <t xml:space="preserve">Marleth acuña </t>
  </si>
  <si>
    <t>69788660</t>
  </si>
  <si>
    <t>1-731-616</t>
  </si>
  <si>
    <t xml:space="preserve">IVETH Acosta serrano </t>
  </si>
  <si>
    <t>65961241</t>
  </si>
  <si>
    <t>4-701-725</t>
  </si>
  <si>
    <t>NORIEL CEDEÑO ESPINOZA</t>
  </si>
  <si>
    <t>65500843</t>
  </si>
  <si>
    <t>4-217-580</t>
  </si>
  <si>
    <t>Adner Gabriel Reyes Rodriguez</t>
  </si>
  <si>
    <t>68441153</t>
  </si>
  <si>
    <t>3-749-1584</t>
  </si>
  <si>
    <t>Emilia del Carmen Bethancourt Arrocha</t>
  </si>
  <si>
    <t>66852750</t>
  </si>
  <si>
    <t>8-980-1487</t>
  </si>
  <si>
    <t>Wilfrido Andres Vargas Romero</t>
  </si>
  <si>
    <t>8-903-1401</t>
  </si>
  <si>
    <t>63269942</t>
  </si>
  <si>
    <t xml:space="preserve">Katia Guerrero </t>
  </si>
  <si>
    <t>67673022</t>
  </si>
  <si>
    <t>RUBEN ENRIQUE BUTLER FLORES</t>
  </si>
  <si>
    <t>8-819-781</t>
  </si>
  <si>
    <t>Raquel esmeralda Barsallo de león</t>
  </si>
  <si>
    <t>8-513-522</t>
  </si>
  <si>
    <t>Angela María Roldan de Gracia</t>
  </si>
  <si>
    <t>8-475-827</t>
  </si>
  <si>
    <t>Marianelis Morri</t>
  </si>
  <si>
    <t>8-993-2435</t>
  </si>
  <si>
    <t>63893244</t>
  </si>
  <si>
    <t>61625857</t>
  </si>
  <si>
    <t xml:space="preserve">Dayra González Campos </t>
  </si>
  <si>
    <t>65382301</t>
  </si>
  <si>
    <t>8-1001-241</t>
  </si>
  <si>
    <t>Leydiannis Isabel Gil</t>
  </si>
  <si>
    <t>66315814</t>
  </si>
  <si>
    <t>8-1041-2078</t>
  </si>
  <si>
    <t>DIGNA ARACELI GARCIA GONZALEZ</t>
  </si>
  <si>
    <t>63063032</t>
  </si>
  <si>
    <t>3-93-758</t>
  </si>
  <si>
    <t xml:space="preserve">Armando Rodríguez Chiru </t>
  </si>
  <si>
    <t>63966886</t>
  </si>
  <si>
    <t>2-756-525</t>
  </si>
  <si>
    <t>ALEXIS ALPRADO</t>
  </si>
  <si>
    <t>67511407</t>
  </si>
  <si>
    <t>8-915-726</t>
  </si>
  <si>
    <t>LUIS ENRIQUE BARRIOS POLONIA</t>
  </si>
  <si>
    <t>63199921</t>
  </si>
  <si>
    <t>3-732-1206</t>
  </si>
  <si>
    <t>YAREICA YELENIS TORRES AGUILAR</t>
  </si>
  <si>
    <t>67862883</t>
  </si>
  <si>
    <t>1-761-533</t>
  </si>
  <si>
    <t>67868257</t>
  </si>
  <si>
    <t>Diana Catalia perea Guerra</t>
  </si>
  <si>
    <t>63640360</t>
  </si>
  <si>
    <t>8-307-837</t>
  </si>
  <si>
    <t xml:space="preserve">Ariadna donneta caballero Arosemena </t>
  </si>
  <si>
    <t>63053756</t>
  </si>
  <si>
    <t>8-1010-1039</t>
  </si>
  <si>
    <t>Richard Emmanuel Amaya Esquivel</t>
  </si>
  <si>
    <t>65703590</t>
  </si>
  <si>
    <t>8-1048-480</t>
  </si>
  <si>
    <t>Oliver Terrero</t>
  </si>
  <si>
    <t>68423198</t>
  </si>
  <si>
    <t>PN0189745</t>
  </si>
  <si>
    <t>61732456</t>
  </si>
  <si>
    <t>SHARON ELENA WELCH PEREA</t>
  </si>
  <si>
    <t>68229573</t>
  </si>
  <si>
    <t>8-804-1652</t>
  </si>
  <si>
    <t>MOISES ALVARADO BERRIO</t>
  </si>
  <si>
    <t>66334118</t>
  </si>
  <si>
    <t>8-288-41</t>
  </si>
  <si>
    <t>YANY MAR GUTIERREZ CASTRO</t>
  </si>
  <si>
    <t>64792362</t>
  </si>
  <si>
    <t>BH591913</t>
  </si>
  <si>
    <t>SASTRERIA JORGE JAIMES S.A</t>
  </si>
  <si>
    <t>69203641</t>
  </si>
  <si>
    <t xml:space="preserve">155592106-2-2015 DV 56 </t>
  </si>
  <si>
    <t xml:space="preserve">Kelly johanna Berdugo sanjuan </t>
  </si>
  <si>
    <t>66320677</t>
  </si>
  <si>
    <t xml:space="preserve">E-8-227001 </t>
  </si>
  <si>
    <t xml:space="preserve">Karina lineth aparicio Rodriguez </t>
  </si>
  <si>
    <t>62109821</t>
  </si>
  <si>
    <t>9-732-100</t>
  </si>
  <si>
    <t>Adneris Meza</t>
  </si>
  <si>
    <t>60682437</t>
  </si>
  <si>
    <t>AV177003</t>
  </si>
  <si>
    <t xml:space="preserve">William moreno </t>
  </si>
  <si>
    <t>62202239</t>
  </si>
  <si>
    <t>167064237</t>
  </si>
  <si>
    <t>SELENA YASSIEL SANCHEZ MEDINA</t>
  </si>
  <si>
    <t>67587661</t>
  </si>
  <si>
    <t>8-985-1425</t>
  </si>
  <si>
    <t xml:space="preserve">Alexander Isaias Batista De La Cruz </t>
  </si>
  <si>
    <t>66635749</t>
  </si>
  <si>
    <t>8-490-965</t>
  </si>
  <si>
    <t>Ariel Enrique Pinilla Palermo</t>
  </si>
  <si>
    <t>68660849</t>
  </si>
  <si>
    <t>8-759-82</t>
  </si>
  <si>
    <t>Mileica alabarca</t>
  </si>
  <si>
    <t>66695911</t>
  </si>
  <si>
    <t>3-748-366</t>
  </si>
  <si>
    <t>63065853</t>
  </si>
  <si>
    <t>Vladimir Oriel Palacio</t>
  </si>
  <si>
    <t>64148704</t>
  </si>
  <si>
    <t>8-820-1737</t>
  </si>
  <si>
    <t>MERARI NOEMI MORAN DE TAYLOR</t>
  </si>
  <si>
    <t>66503217</t>
  </si>
  <si>
    <t>8-466-958</t>
  </si>
  <si>
    <t xml:space="preserve">Analis Yarelis Ortega Hernández </t>
  </si>
  <si>
    <t>8-872-45</t>
  </si>
  <si>
    <t>Ya Elys del Carmen Casas Santana</t>
  </si>
  <si>
    <t>6-704-860</t>
  </si>
  <si>
    <t>Xioamara  oderay Gómez fuentes</t>
  </si>
  <si>
    <t>62695900</t>
  </si>
  <si>
    <t>4-146-1017</t>
  </si>
  <si>
    <t>Antony Abdiel Duque Chavez</t>
  </si>
  <si>
    <t>4-810-106</t>
  </si>
  <si>
    <t>Javier Rodríguez Cortez</t>
  </si>
  <si>
    <t>4-199-925</t>
  </si>
  <si>
    <t>Fabian Arriaga Blanco</t>
  </si>
  <si>
    <t>69315743</t>
  </si>
  <si>
    <t>10-708-2495</t>
  </si>
  <si>
    <t>ZELMA TERESA TUÑON CALDERON</t>
  </si>
  <si>
    <t>65204658</t>
  </si>
  <si>
    <t>8-728-2204</t>
  </si>
  <si>
    <t xml:space="preserve">Víctor Manuel López </t>
  </si>
  <si>
    <t>63374076</t>
  </si>
  <si>
    <t>10-713-809</t>
  </si>
  <si>
    <t>ALEXIS ENRIQUE TEJEIRA ROMERO</t>
  </si>
  <si>
    <t>67722744</t>
  </si>
  <si>
    <t>8-878-2102</t>
  </si>
  <si>
    <t>65953641</t>
  </si>
  <si>
    <t xml:space="preserve">Zacarias Vásquez Toribio </t>
  </si>
  <si>
    <t>8-104-1668</t>
  </si>
  <si>
    <t>66766082</t>
  </si>
  <si>
    <t xml:space="preserve">Eylin bordones </t>
  </si>
  <si>
    <t>68053124</t>
  </si>
  <si>
    <t>8-869-298</t>
  </si>
  <si>
    <t>Samira aurora Hernández avila</t>
  </si>
  <si>
    <t>60747543</t>
  </si>
  <si>
    <t>8-1002-121</t>
  </si>
  <si>
    <t xml:space="preserve">Melis macias </t>
  </si>
  <si>
    <t>65424420</t>
  </si>
  <si>
    <t>8-715-674</t>
  </si>
  <si>
    <t>67204484</t>
  </si>
  <si>
    <t>65268484</t>
  </si>
  <si>
    <t>Loreilys Acevedo</t>
  </si>
  <si>
    <t>61118295</t>
  </si>
  <si>
    <t>C02295949</t>
  </si>
  <si>
    <t xml:space="preserve"> DAVID MEZA OSMAT MEZA BARRÍA</t>
  </si>
  <si>
    <t>62079920</t>
  </si>
  <si>
    <t>8-952-1377</t>
  </si>
  <si>
    <t>Kevin alberto perez osorio</t>
  </si>
  <si>
    <t>62411580</t>
  </si>
  <si>
    <t>8-1005-1160</t>
  </si>
  <si>
    <t>60279270</t>
  </si>
  <si>
    <t>68865082</t>
  </si>
  <si>
    <t xml:space="preserve">Miriam Gonzales </t>
  </si>
  <si>
    <t>66788235</t>
  </si>
  <si>
    <t xml:space="preserve">4-165-896 </t>
  </si>
  <si>
    <t>GLORIA ESTHER MARTINEZ PINZON</t>
  </si>
  <si>
    <t>62151322</t>
  </si>
  <si>
    <t>4-97-2280</t>
  </si>
  <si>
    <t>63528067</t>
  </si>
  <si>
    <t>Clemente Carrasco Quijada</t>
  </si>
  <si>
    <t>67140700</t>
  </si>
  <si>
    <t>2-79-2659</t>
  </si>
  <si>
    <t>69053546</t>
  </si>
  <si>
    <t>Kerenly Mayrlen Chifundo Piti</t>
  </si>
  <si>
    <t>64299442</t>
  </si>
  <si>
    <t>3-751-1671</t>
  </si>
  <si>
    <t>Iturvidez gomez</t>
  </si>
  <si>
    <t>65736673</t>
  </si>
  <si>
    <t>7-75-690</t>
  </si>
  <si>
    <t>Eneida Peralta</t>
  </si>
  <si>
    <t>62746033</t>
  </si>
  <si>
    <t>8-113-601</t>
  </si>
  <si>
    <t>Medelka Mendieta</t>
  </si>
  <si>
    <t>64022002</t>
  </si>
  <si>
    <t>8-821-1756</t>
  </si>
  <si>
    <t>JHON YASIHER BOTELLO</t>
  </si>
  <si>
    <t>8-939-2365</t>
  </si>
  <si>
    <t>63392944</t>
  </si>
  <si>
    <t xml:space="preserve">ERICK ANTONIO GARCÍA MARTINEZ </t>
  </si>
  <si>
    <t>61567613</t>
  </si>
  <si>
    <t>144663051</t>
  </si>
  <si>
    <t>67383939</t>
  </si>
  <si>
    <t>JOSHUA STEELE REED</t>
  </si>
  <si>
    <t>69148046</t>
  </si>
  <si>
    <t>A14783349</t>
  </si>
  <si>
    <t xml:space="preserve">Dario Sánchez González </t>
  </si>
  <si>
    <t>63321160</t>
  </si>
  <si>
    <t>3-118-29</t>
  </si>
  <si>
    <t>69125409</t>
  </si>
  <si>
    <t>JUDITH GONZALEZ DEWOLFE</t>
  </si>
  <si>
    <t>66537380</t>
  </si>
  <si>
    <t>8-269-697</t>
  </si>
  <si>
    <t>NELSON ARIEL QUIJADA MENDOZA</t>
  </si>
  <si>
    <t>69707818</t>
  </si>
  <si>
    <t>4-763-1677</t>
  </si>
  <si>
    <t>Demetrio bellido</t>
  </si>
  <si>
    <t>8-216-665</t>
  </si>
  <si>
    <t>Allyson Wendy</t>
  </si>
  <si>
    <t>68097825</t>
  </si>
  <si>
    <t>8-935-1329</t>
  </si>
  <si>
    <t>68370299</t>
  </si>
  <si>
    <t>Trigida Robles Pérez</t>
  </si>
  <si>
    <t>61945798</t>
  </si>
  <si>
    <t>10-701-543</t>
  </si>
  <si>
    <t>COLOMBIA LUCIA DEL VASTO ESPINOSA</t>
  </si>
  <si>
    <t>60017923</t>
  </si>
  <si>
    <t>8-174-752</t>
  </si>
  <si>
    <t>YOLANDA M HINESTROZA</t>
  </si>
  <si>
    <t>69033245</t>
  </si>
  <si>
    <t>8-251-858</t>
  </si>
  <si>
    <t xml:space="preserve">Katherine Chavez </t>
  </si>
  <si>
    <t>67257968</t>
  </si>
  <si>
    <t>8-1020-235</t>
  </si>
  <si>
    <t>Keila Yaimil Vásquez Perez</t>
  </si>
  <si>
    <t>63544722</t>
  </si>
  <si>
    <t>8-911-1450</t>
  </si>
  <si>
    <t>Federico Ángel Vásquez Barrios</t>
  </si>
  <si>
    <t>62626429</t>
  </si>
  <si>
    <t>7-715-947</t>
  </si>
  <si>
    <t>Rene arcia gonzales</t>
  </si>
  <si>
    <t>66379273</t>
  </si>
  <si>
    <t>4-228-250</t>
  </si>
  <si>
    <t>Elvis Castrellon Rodriguez</t>
  </si>
  <si>
    <t>63433782</t>
  </si>
  <si>
    <t>4-719-947</t>
  </si>
  <si>
    <t>YASILETH ITZEL VERGARA GONZALE</t>
  </si>
  <si>
    <t xml:space="preserve">2538734	</t>
  </si>
  <si>
    <t>8-910-1095</t>
  </si>
  <si>
    <t>XOCHIL JANETH ORTEGA ALVARADO</t>
  </si>
  <si>
    <t>69380729</t>
  </si>
  <si>
    <t>8-961-1886</t>
  </si>
  <si>
    <t>STEPHAN ANTHONY THOMPSON OAKLEY</t>
  </si>
  <si>
    <t>64752324</t>
  </si>
  <si>
    <t>8-1047-507</t>
  </si>
  <si>
    <t>OMAR BUITRAGO MORENO</t>
  </si>
  <si>
    <t>66937402</t>
  </si>
  <si>
    <t>8-205-1017</t>
  </si>
  <si>
    <t xml:space="preserve">Victor López </t>
  </si>
  <si>
    <t>66959483</t>
  </si>
  <si>
    <t>8-1014-1469</t>
  </si>
  <si>
    <t>62814351</t>
  </si>
  <si>
    <t xml:space="preserve">Aaron Moisés Martínez Santana </t>
  </si>
  <si>
    <t>66004721</t>
  </si>
  <si>
    <t>8-1001-1803</t>
  </si>
  <si>
    <t xml:space="preserve"> Maria Teresa Gutierrez Sopalda</t>
  </si>
  <si>
    <t>65951112</t>
  </si>
  <si>
    <t>8-1043-2193</t>
  </si>
  <si>
    <t>62628959</t>
  </si>
  <si>
    <t xml:space="preserve"> ROSA NATLIA OLIVAS PADRILLA</t>
  </si>
  <si>
    <t>63509882</t>
  </si>
  <si>
    <t>C02139720</t>
  </si>
  <si>
    <t>MARISIN MORALES QUIROZ</t>
  </si>
  <si>
    <t>64587079</t>
  </si>
  <si>
    <t>4-151-698</t>
  </si>
  <si>
    <t xml:space="preserve"> Eira Lineth Arauz Montero</t>
  </si>
  <si>
    <t>62742787</t>
  </si>
  <si>
    <t>4-725-1245</t>
  </si>
  <si>
    <t xml:space="preserve">Alys aviles </t>
  </si>
  <si>
    <t>64460950</t>
  </si>
  <si>
    <t>4-729-2381</t>
  </si>
  <si>
    <t xml:space="preserve">HAROLD YEXSON ALCEDO VEGA </t>
  </si>
  <si>
    <t>61102626</t>
  </si>
  <si>
    <t>6-73-166</t>
  </si>
  <si>
    <t>65909924</t>
  </si>
  <si>
    <t>Marilin yashira zurita Batista</t>
  </si>
  <si>
    <t>68211304</t>
  </si>
  <si>
    <t>3-732-660</t>
  </si>
  <si>
    <t>Alexandra  López Garrido</t>
  </si>
  <si>
    <t>10-707-565</t>
  </si>
  <si>
    <t xml:space="preserve">Lina Franco </t>
  </si>
  <si>
    <t>69289102</t>
  </si>
  <si>
    <t>AT677003</t>
  </si>
  <si>
    <t>62362257</t>
  </si>
  <si>
    <t>Laborio Del basto de leon</t>
  </si>
  <si>
    <t>68557982</t>
  </si>
  <si>
    <t>10-700-612</t>
  </si>
  <si>
    <t>66857499</t>
  </si>
  <si>
    <t>Gabino Torres Boyd</t>
  </si>
  <si>
    <t>69141444</t>
  </si>
  <si>
    <t>10-706-516</t>
  </si>
  <si>
    <t>Próspero Emilio González Montenegro</t>
  </si>
  <si>
    <t>64901823</t>
  </si>
  <si>
    <t>4-112-860</t>
  </si>
  <si>
    <t>RICARDO ALEXIS</t>
  </si>
  <si>
    <t>61381946</t>
  </si>
  <si>
    <t>8-426-619</t>
  </si>
  <si>
    <t>63440822</t>
  </si>
  <si>
    <t>ADALITH RODRIGUEZ VALDEZ</t>
  </si>
  <si>
    <t>8-837-469</t>
  </si>
  <si>
    <t>Betzaida Zambrano</t>
  </si>
  <si>
    <t>62546125</t>
  </si>
  <si>
    <t>8-365-170</t>
  </si>
  <si>
    <t>62565088</t>
  </si>
  <si>
    <t>Adir Octavio Melgar Cedeño</t>
  </si>
  <si>
    <t>64620677</t>
  </si>
  <si>
    <t>7-713-325</t>
  </si>
  <si>
    <t>Darinel Velasco Garcia</t>
  </si>
  <si>
    <t>69166635</t>
  </si>
  <si>
    <t>8-371-132</t>
  </si>
  <si>
    <t>61373231</t>
  </si>
  <si>
    <t xml:space="preserve">Nereida Domínguez Díaz de García </t>
  </si>
  <si>
    <t>67021592</t>
  </si>
  <si>
    <t>8-199-1528</t>
  </si>
  <si>
    <t>Linda Elena Ostia Acevedo</t>
  </si>
  <si>
    <t>8-521-1799</t>
  </si>
  <si>
    <t xml:space="preserve"> Lexury Desing Group,S.A</t>
  </si>
  <si>
    <t xml:space="preserve"> AV579508</t>
  </si>
  <si>
    <t>60177725</t>
  </si>
  <si>
    <t xml:space="preserve"> Karina Castro</t>
  </si>
  <si>
    <t>CO2499043</t>
  </si>
  <si>
    <t>KATHERINE ESTHER SAENZ&gt;</t>
  </si>
  <si>
    <t>64886742</t>
  </si>
  <si>
    <t>8-865-2274</t>
  </si>
  <si>
    <t>Dayra santo</t>
  </si>
  <si>
    <t>2-708-2297</t>
  </si>
  <si>
    <t>Ruben lopez lopez</t>
  </si>
  <si>
    <t>68930275</t>
  </si>
  <si>
    <t xml:space="preserve">Angelica Ariana Quintero Trejos  </t>
  </si>
  <si>
    <t>4-740-517</t>
  </si>
  <si>
    <t xml:space="preserve">Kevin Gaitan </t>
  </si>
  <si>
    <t>68684088</t>
  </si>
  <si>
    <t>4-770-366</t>
  </si>
  <si>
    <t>Edicta escudero vergara</t>
  </si>
  <si>
    <t>67331749</t>
  </si>
  <si>
    <t>7-93-1955</t>
  </si>
  <si>
    <t>68702493</t>
  </si>
  <si>
    <t>JOHARYS LENISSES BETHANCOURT BARRIOS</t>
  </si>
  <si>
    <t>62393190</t>
  </si>
  <si>
    <t>8-968-538</t>
  </si>
  <si>
    <t>Astrid navarro</t>
  </si>
  <si>
    <t>66975920</t>
  </si>
  <si>
    <t>8-920-480</t>
  </si>
  <si>
    <t xml:space="preserve">Fidelina rodriguez </t>
  </si>
  <si>
    <t>66950178</t>
  </si>
  <si>
    <t>8-133-445</t>
  </si>
  <si>
    <t>66390604</t>
  </si>
  <si>
    <t xml:space="preserve"> DANIELA ITURRALDETienda</t>
  </si>
  <si>
    <t>69877528</t>
  </si>
  <si>
    <t>8-706-1477</t>
  </si>
  <si>
    <t>JUAN SANCHEZ</t>
  </si>
  <si>
    <t>8-976-1391</t>
  </si>
  <si>
    <t>OSCAR ANTONIO MENDOZA FLORES</t>
  </si>
  <si>
    <t>68185007</t>
  </si>
  <si>
    <t>8-517-2069</t>
  </si>
  <si>
    <t xml:space="preserve">María Del Carmen Rodríguez </t>
  </si>
  <si>
    <t>63948586</t>
  </si>
  <si>
    <t>8-503-909</t>
  </si>
  <si>
    <t xml:space="preserve">CARLOS ALBERTO VASQUEZ ZAMBRANO </t>
  </si>
  <si>
    <t>65114176</t>
  </si>
  <si>
    <t>8-1057-1696</t>
  </si>
  <si>
    <t>69710973</t>
  </si>
  <si>
    <t>Maybelline Itzel alveo</t>
  </si>
  <si>
    <t>67181048</t>
  </si>
  <si>
    <t>2-767-151</t>
  </si>
  <si>
    <t>JOSE DAVID SARCOS SALAS</t>
  </si>
  <si>
    <t>60226163</t>
  </si>
  <si>
    <t>177502374</t>
  </si>
  <si>
    <t xml:space="preserve"> Alexander Yoseph Sanchez Gondola</t>
  </si>
  <si>
    <t xml:space="preserve"> 8-1023 -703</t>
  </si>
  <si>
    <t>ANTONIO RODRIGUEZ SALAZAR</t>
  </si>
  <si>
    <t>8-517-1665</t>
  </si>
  <si>
    <t>Luz carmona</t>
  </si>
  <si>
    <t>AU870392</t>
  </si>
  <si>
    <t>JOVANI ALEXIS LEIRA SANCHEZ</t>
  </si>
  <si>
    <t>64926215</t>
  </si>
  <si>
    <t>2-99-2518</t>
  </si>
  <si>
    <t>ZORAYA MCHELLE RAMIREZ GUEVARA</t>
  </si>
  <si>
    <t>68942657</t>
  </si>
  <si>
    <t>8-757-2246</t>
  </si>
  <si>
    <t>66848000</t>
  </si>
  <si>
    <t>61905419</t>
  </si>
  <si>
    <t>Ana Quisqueya Díaz Baez</t>
  </si>
  <si>
    <t>63443900</t>
  </si>
  <si>
    <t>RD6425357</t>
  </si>
  <si>
    <t xml:space="preserve">José Manuel valdes Ramirez </t>
  </si>
  <si>
    <t>64520014</t>
  </si>
  <si>
    <t>8-996-409</t>
  </si>
  <si>
    <t xml:space="preserve">Dennis Alberto </t>
  </si>
  <si>
    <t>62982835</t>
  </si>
  <si>
    <t>8-322-598</t>
  </si>
  <si>
    <t>68955068</t>
  </si>
  <si>
    <t>Inés solis</t>
  </si>
  <si>
    <t>68372596</t>
  </si>
  <si>
    <t>4-741-1741</t>
  </si>
  <si>
    <t>EDGAR ABDIEL MUÑOZ VALDES</t>
  </si>
  <si>
    <t>69403727</t>
  </si>
  <si>
    <t>4-784-551</t>
  </si>
  <si>
    <t>JOAQUIN CASTILLO VALDES</t>
  </si>
  <si>
    <t>62112043</t>
  </si>
  <si>
    <t>4-253-378</t>
  </si>
  <si>
    <t>67095666</t>
  </si>
  <si>
    <t>JAQUELINE AMARILIZ CABALLERO CASTILLO</t>
  </si>
  <si>
    <t>62248878</t>
  </si>
  <si>
    <t>8 1001 1180</t>
  </si>
  <si>
    <t>64953189</t>
  </si>
  <si>
    <t>Efraín clara pascacio</t>
  </si>
  <si>
    <t>63598437</t>
  </si>
  <si>
    <t>4-793-153</t>
  </si>
  <si>
    <t xml:space="preserve">Ramiro Enrique López Mendoza </t>
  </si>
  <si>
    <t>63778462</t>
  </si>
  <si>
    <t>5-715-1490</t>
  </si>
  <si>
    <t>Yarixsa Flores</t>
  </si>
  <si>
    <t>66590146</t>
  </si>
  <si>
    <t>C03308420</t>
  </si>
  <si>
    <t>Bayron Scott Lashley Nieto</t>
  </si>
  <si>
    <t>63229104</t>
  </si>
  <si>
    <t>6-724-1142</t>
  </si>
  <si>
    <t>BLADIS RODRIGUEZ</t>
  </si>
  <si>
    <t>62291095</t>
  </si>
  <si>
    <t>6-53-2612</t>
  </si>
  <si>
    <t>Juan Jos Sanchez MorenoTienda</t>
  </si>
  <si>
    <t>67726718</t>
  </si>
  <si>
    <t>MICHELLE SANDERS</t>
  </si>
  <si>
    <t>63401790</t>
  </si>
  <si>
    <t>8-856-781</t>
  </si>
  <si>
    <t>MONICA ESTEFANI RODRIGUEZ</t>
  </si>
  <si>
    <t>69713828</t>
  </si>
  <si>
    <t>8-933-2242</t>
  </si>
  <si>
    <t>ROSINA EVANGELINA LLORETE VERGARA</t>
  </si>
  <si>
    <t>63029791</t>
  </si>
  <si>
    <t>8-742-2469</t>
  </si>
  <si>
    <t xml:space="preserve">Héctor Elias Samaniego Rodríguez </t>
  </si>
  <si>
    <t>61212367</t>
  </si>
  <si>
    <t>7-705-232</t>
  </si>
  <si>
    <t>Ricardo Arturo Barrios valverde</t>
  </si>
  <si>
    <t>67468353</t>
  </si>
  <si>
    <t>8-228-836</t>
  </si>
  <si>
    <t>65987562</t>
  </si>
  <si>
    <t>69193984</t>
  </si>
  <si>
    <t>67209412</t>
  </si>
  <si>
    <t>ROSA GARCIA LACAYO</t>
  </si>
  <si>
    <t>67171391</t>
  </si>
  <si>
    <t>8-870-1017</t>
  </si>
  <si>
    <t>Betzabe Fonseca</t>
  </si>
  <si>
    <t>63979215</t>
  </si>
  <si>
    <t>8-732-790</t>
  </si>
  <si>
    <t xml:space="preserve">CARLOS ALBERTO  TEJEIRA SANCHEZ </t>
  </si>
  <si>
    <t>67595582</t>
  </si>
  <si>
    <t>8-930-157</t>
  </si>
  <si>
    <t>67455177</t>
  </si>
  <si>
    <t>Maribel Del Carmen Pérez Quintero De Saturno</t>
  </si>
  <si>
    <t>65570767</t>
  </si>
  <si>
    <t>8-314-788</t>
  </si>
  <si>
    <t xml:space="preserve"> DARISNEL JAIRO ORTEGA SIANCA</t>
  </si>
  <si>
    <t>66446106</t>
  </si>
  <si>
    <t>8-830-33</t>
  </si>
  <si>
    <t>Nataniel Jesus Martin Jonas</t>
  </si>
  <si>
    <t>3-753-131</t>
  </si>
  <si>
    <t>Gary Graham Gumbs</t>
  </si>
  <si>
    <t>63129137</t>
  </si>
  <si>
    <t>8-816-1657</t>
  </si>
  <si>
    <t xml:space="preserve"> JOSE EDUARDO VASGUEZ SAAVEDRA</t>
  </si>
  <si>
    <t>67570989</t>
  </si>
  <si>
    <t>8-896-1287</t>
  </si>
  <si>
    <t xml:space="preserve"> ANTONIO RODRIGUEZ SALAZAR</t>
  </si>
  <si>
    <t>67380701</t>
  </si>
  <si>
    <t xml:space="preserve"> ALEXANDER LOINA PINZON</t>
  </si>
  <si>
    <t>60408992</t>
  </si>
  <si>
    <t>8-863-612</t>
  </si>
  <si>
    <t>Lilia arquiñez</t>
  </si>
  <si>
    <t>2-98-659</t>
  </si>
  <si>
    <t>Jhon minatti</t>
  </si>
  <si>
    <t>8-1047-1296</t>
  </si>
  <si>
    <t>ADRIANA MARIA ORTEGA ORTIZ</t>
  </si>
  <si>
    <t>66184399</t>
  </si>
  <si>
    <t>8-82-565</t>
  </si>
  <si>
    <t>JENNIFER ELVIRA JULIO MARTINEZ</t>
  </si>
  <si>
    <t>8-900-1419</t>
  </si>
  <si>
    <t xml:space="preserve">Carmen María Flores Murillo </t>
  </si>
  <si>
    <t>9-147-153</t>
  </si>
  <si>
    <t>PATRICIO BERRUGATE</t>
  </si>
  <si>
    <t>67068037</t>
  </si>
  <si>
    <t>5-711-804</t>
  </si>
  <si>
    <t>Winnie Whitney Taylor Rui</t>
  </si>
  <si>
    <t>61081810</t>
  </si>
  <si>
    <t>4-771-1013</t>
  </si>
  <si>
    <t>Astrid Carolina Rivera Rodríguez</t>
  </si>
  <si>
    <t>4-773-2021</t>
  </si>
  <si>
    <t>Edwin Hernan Montezuma Abrego</t>
  </si>
  <si>
    <t>67596883</t>
  </si>
  <si>
    <t>4-810-363</t>
  </si>
  <si>
    <t>Mileika sucre</t>
  </si>
  <si>
    <t>69848852</t>
  </si>
  <si>
    <t>7-711-2478</t>
  </si>
  <si>
    <t xml:space="preserve">Pablo Enrique Escobar de La Cruz </t>
  </si>
  <si>
    <t>68744750</t>
  </si>
  <si>
    <t>2-730-1958</t>
  </si>
  <si>
    <t>CAROLINA CORDOBA HERNANDEZ</t>
  </si>
  <si>
    <t>69480601</t>
  </si>
  <si>
    <t>9-726-195</t>
  </si>
  <si>
    <t>SELKIS ANTONIA CEDEÑO GARCIA</t>
  </si>
  <si>
    <t>63062775</t>
  </si>
  <si>
    <t>8-843-2347</t>
  </si>
  <si>
    <t>Carlos vega</t>
  </si>
  <si>
    <t>69891497</t>
  </si>
  <si>
    <t>4-730-265</t>
  </si>
  <si>
    <t>Carmen Attanacio Thompson</t>
  </si>
  <si>
    <t>69571449</t>
  </si>
  <si>
    <t>8-526-153</t>
  </si>
  <si>
    <t>Rodeerid Serrano</t>
  </si>
  <si>
    <t>66318264</t>
  </si>
  <si>
    <t>6-729-299</t>
  </si>
  <si>
    <t>Diana Alejandra Arauz Jaen</t>
  </si>
  <si>
    <t>66646744</t>
  </si>
  <si>
    <t>2-758-874</t>
  </si>
  <si>
    <t>65924574</t>
  </si>
  <si>
    <t xml:space="preserve">Kalpeshkumar Amrutbhai Ahir </t>
  </si>
  <si>
    <t>61022367</t>
  </si>
  <si>
    <t>S4235831</t>
  </si>
  <si>
    <t>MAITER ANTONIO JIMENEZ CEDEÑO</t>
  </si>
  <si>
    <t>68959069</t>
  </si>
  <si>
    <t>4-771-883</t>
  </si>
  <si>
    <t>MADELINE STHELA RIOS URQUILLA</t>
  </si>
  <si>
    <t>67647765</t>
  </si>
  <si>
    <t>8-875-639</t>
  </si>
  <si>
    <t>Yovani Eliezer Rivas Morales</t>
  </si>
  <si>
    <t>68069534</t>
  </si>
  <si>
    <t>5-702-1277</t>
  </si>
  <si>
    <t>65723109</t>
  </si>
  <si>
    <t xml:space="preserve">Gerardo Mosquera </t>
  </si>
  <si>
    <t>65402712</t>
  </si>
  <si>
    <t>8-1056-558</t>
  </si>
  <si>
    <t>Maricela Castro</t>
  </si>
  <si>
    <t>68657174</t>
  </si>
  <si>
    <t>C03684493</t>
  </si>
  <si>
    <t>HENRY WILLIAMS ARAUZ JARAMILLO</t>
  </si>
  <si>
    <t>62453254</t>
  </si>
  <si>
    <t>8-878-3254</t>
  </si>
  <si>
    <t>Betzy Maria Muñoz Rodriguez</t>
  </si>
  <si>
    <t>65693719</t>
  </si>
  <si>
    <t>9-756-1691</t>
  </si>
  <si>
    <t>Iriana Fernández morales</t>
  </si>
  <si>
    <t>69717225</t>
  </si>
  <si>
    <t>10-700-7</t>
  </si>
  <si>
    <t xml:space="preserve">Victor torres </t>
  </si>
  <si>
    <t>66998604</t>
  </si>
  <si>
    <t>8-815-1228</t>
  </si>
  <si>
    <t xml:space="preserve">Angela Roldan </t>
  </si>
  <si>
    <t>ERIKA YAMILETH NILES SANJUR</t>
  </si>
  <si>
    <t>62348900</t>
  </si>
  <si>
    <t>8-745-649</t>
  </si>
  <si>
    <t>66578945</t>
  </si>
  <si>
    <t>64745635</t>
  </si>
  <si>
    <t xml:space="preserve">Ana el Del Carmen Agrazal García </t>
  </si>
  <si>
    <t>64499358</t>
  </si>
  <si>
    <t>8-715-1013</t>
  </si>
  <si>
    <t>Maruquel Stephany Gómez Aguilar</t>
  </si>
  <si>
    <t>65025308</t>
  </si>
  <si>
    <t>8-934-836</t>
  </si>
  <si>
    <t>Elmer Montero Santo</t>
  </si>
  <si>
    <t>69200123</t>
  </si>
  <si>
    <t>8-903-556</t>
  </si>
  <si>
    <t>Gabriel GaitanTienda</t>
  </si>
  <si>
    <t>66678499</t>
  </si>
  <si>
    <t>9-137-790</t>
  </si>
  <si>
    <t>NELSON YAEL MARTINEZ CORREA</t>
  </si>
  <si>
    <t>65362972</t>
  </si>
  <si>
    <t>5-13-418</t>
  </si>
  <si>
    <t>ALEXIS JAVIER GOMEZ AGUILAR</t>
  </si>
  <si>
    <t xml:space="preserve">2503940	</t>
  </si>
  <si>
    <t>6-82-197</t>
  </si>
  <si>
    <t>66152591</t>
  </si>
  <si>
    <t>Griselda Enith Garcia Sclopis</t>
  </si>
  <si>
    <t>69387161</t>
  </si>
  <si>
    <t>9-123-172</t>
  </si>
  <si>
    <t>Cesar raul Caicedo Achurra</t>
  </si>
  <si>
    <t>65135172</t>
  </si>
  <si>
    <t>8-467-761</t>
  </si>
  <si>
    <t>Nilo abelgierra concepcion</t>
  </si>
  <si>
    <t>66806903</t>
  </si>
  <si>
    <t>8-915-477</t>
  </si>
  <si>
    <t>SOL MARIA GONZALEZ NUÑEZ</t>
  </si>
  <si>
    <t>69201936</t>
  </si>
  <si>
    <t>2-126-95</t>
  </si>
  <si>
    <t>LUIS CLARO</t>
  </si>
  <si>
    <t>67920294</t>
  </si>
  <si>
    <t>AS267738</t>
  </si>
  <si>
    <t>Jazmerie Cristal Anderson Phillips</t>
  </si>
  <si>
    <t>68070812</t>
  </si>
  <si>
    <t>8-799-2269</t>
  </si>
  <si>
    <t>65209719</t>
  </si>
  <si>
    <t>64541514</t>
  </si>
  <si>
    <t xml:space="preserve"> Zelideth Mercedes De Coronado</t>
  </si>
  <si>
    <t>68166791</t>
  </si>
  <si>
    <t>8-244-379</t>
  </si>
  <si>
    <t>BLANCA GUZMAN</t>
  </si>
  <si>
    <t>8-927-878</t>
  </si>
  <si>
    <t xml:space="preserve">Elizabeth González </t>
  </si>
  <si>
    <t>8-850-2345</t>
  </si>
  <si>
    <t>GUILLERMO ERNESTO PLANES RIOS</t>
  </si>
  <si>
    <t>68373609</t>
  </si>
  <si>
    <t>1-718-829</t>
  </si>
  <si>
    <t>Maria de la cruz</t>
  </si>
  <si>
    <t>8-383-313</t>
  </si>
  <si>
    <t xml:space="preserve">Alejandra cedeño </t>
  </si>
  <si>
    <t>8-1031-411</t>
  </si>
  <si>
    <t xml:space="preserve">Edgardo Abdiel Silva Medrano </t>
  </si>
  <si>
    <t>8-708-262</t>
  </si>
  <si>
    <t>Eliecer Enrique Samudio Canto</t>
  </si>
  <si>
    <t>67506115</t>
  </si>
  <si>
    <t>4-790-1519</t>
  </si>
  <si>
    <t>OSCAR ORLANDO GUTIERREZ TEJEIRA </t>
  </si>
  <si>
    <t>61817534</t>
  </si>
  <si>
    <t>8-852-1070</t>
  </si>
  <si>
    <t>Adis ester Castillo Hidalgo</t>
  </si>
  <si>
    <t>67435221</t>
  </si>
  <si>
    <t>4-833-2352</t>
  </si>
  <si>
    <t>cynthia de gracia Sánchez</t>
  </si>
  <si>
    <t>69521633</t>
  </si>
  <si>
    <t>4-759-2176</t>
  </si>
  <si>
    <t>Marcelina cortez</t>
  </si>
  <si>
    <t>62172392</t>
  </si>
  <si>
    <t>8-384-264</t>
  </si>
  <si>
    <t>JOSE LUIS RODRIGUEZ HERNANDEZ</t>
  </si>
  <si>
    <t>63256860</t>
  </si>
  <si>
    <t>9-728-1985</t>
  </si>
  <si>
    <t>ROSMERY BRICEÑO VALENTIN</t>
  </si>
  <si>
    <t>63509532</t>
  </si>
  <si>
    <t>8-846-74</t>
  </si>
  <si>
    <t>ARACELLY LINETH CAMARENA RODRÍGUEZ</t>
  </si>
  <si>
    <t>66771239</t>
  </si>
  <si>
    <t>8-864-1032</t>
  </si>
  <si>
    <t>ILKA ILEANA GONZALEZ AVILA</t>
  </si>
  <si>
    <t>66112293</t>
  </si>
  <si>
    <t>8-460-178</t>
  </si>
  <si>
    <t>Isaac Samir Vega Pereira</t>
  </si>
  <si>
    <t>68595612</t>
  </si>
  <si>
    <t>8-1047-571</t>
  </si>
  <si>
    <t>Leonel ivan González vigil</t>
  </si>
  <si>
    <t>60995428</t>
  </si>
  <si>
    <t>4-206-768</t>
  </si>
  <si>
    <t>Dionicio Duarte alain</t>
  </si>
  <si>
    <t>9-747-198</t>
  </si>
  <si>
    <t>Sergio smith</t>
  </si>
  <si>
    <t>64578798</t>
  </si>
  <si>
    <t>10-710-1421</t>
  </si>
  <si>
    <t>67631318</t>
  </si>
  <si>
    <t>Rosa Maria Gutierrez Garcia</t>
  </si>
  <si>
    <t>68522787</t>
  </si>
  <si>
    <t>8-437-817</t>
  </si>
  <si>
    <t>Adolfo Briceño Palacio</t>
  </si>
  <si>
    <t>68423193</t>
  </si>
  <si>
    <t>1-718-212</t>
  </si>
  <si>
    <t>Jason Samir Salinas</t>
  </si>
  <si>
    <t>65443566</t>
  </si>
  <si>
    <t>4-828-1992</t>
  </si>
  <si>
    <t>CHARLES HERRERA</t>
  </si>
  <si>
    <t>63035905</t>
  </si>
  <si>
    <t>8-1032-1049</t>
  </si>
  <si>
    <t>YANINA ITZEL MONTIEL CORREA</t>
  </si>
  <si>
    <t>64655617</t>
  </si>
  <si>
    <t>8-967-849</t>
  </si>
  <si>
    <t>KEVIN AUGUSTO</t>
  </si>
  <si>
    <t>8-1010-56</t>
  </si>
  <si>
    <t>61988885</t>
  </si>
  <si>
    <t xml:space="preserve">Sol pitty Rodriguez </t>
  </si>
  <si>
    <t>61464718</t>
  </si>
  <si>
    <t>8-763-140</t>
  </si>
  <si>
    <t>Deiby gabriel Sila ulloa</t>
  </si>
  <si>
    <t>65900688</t>
  </si>
  <si>
    <t>8-1063-768</t>
  </si>
  <si>
    <t>Rolando Algandona</t>
  </si>
  <si>
    <t>67357683</t>
  </si>
  <si>
    <t>8-825-1740</t>
  </si>
  <si>
    <t>JULISSA MABEL ARROYO</t>
  </si>
  <si>
    <t>62190408</t>
  </si>
  <si>
    <t>8-784-2455</t>
  </si>
  <si>
    <t>YULIO FUENTES FUENTES</t>
  </si>
  <si>
    <t>63468554</t>
  </si>
  <si>
    <t>8-260-905</t>
  </si>
  <si>
    <t xml:space="preserve">Nohelys Jerusalen Vasquez </t>
  </si>
  <si>
    <t>60996125</t>
  </si>
  <si>
    <t>8-1058-1364</t>
  </si>
  <si>
    <t>68132648</t>
  </si>
  <si>
    <t>Facilitys y Services Corp</t>
  </si>
  <si>
    <t>69762145</t>
  </si>
  <si>
    <t>1955980-1-732704 DV50</t>
  </si>
  <si>
    <t>Luis eduardo espino arjona</t>
  </si>
  <si>
    <t>62795240</t>
  </si>
  <si>
    <t>9-759-231</t>
  </si>
  <si>
    <t xml:space="preserve">JEAN EVANS RODRÍGUEZ </t>
  </si>
  <si>
    <t>64398458</t>
  </si>
  <si>
    <t>8-995-1562</t>
  </si>
  <si>
    <t>ERIKA AHILEEN CARDENAS VELASQUEZ</t>
  </si>
  <si>
    <t>69860608</t>
  </si>
  <si>
    <t>8-1065-1108</t>
  </si>
  <si>
    <t xml:space="preserve">Aparicio Pérez Martinez </t>
  </si>
  <si>
    <t>67301706</t>
  </si>
  <si>
    <t>10-704-2369</t>
  </si>
  <si>
    <t xml:space="preserve">Isbeth Carolina Reyes Gutiérrez </t>
  </si>
  <si>
    <t>67833808</t>
  </si>
  <si>
    <t>E-8-215012</t>
  </si>
  <si>
    <t xml:space="preserve"> IAN ALBERTO CABALLERO AGUDO</t>
  </si>
  <si>
    <t>66340616</t>
  </si>
  <si>
    <t>8-909-1881</t>
  </si>
  <si>
    <t>DENIS GABRIEL CORONADO RODRIGUEZ</t>
  </si>
  <si>
    <t>62722229</t>
  </si>
  <si>
    <t>8-527-1491</t>
  </si>
  <si>
    <t>TANIA PEREZ</t>
  </si>
  <si>
    <t>2-728-1172</t>
  </si>
  <si>
    <t xml:space="preserve">Alberto castillo </t>
  </si>
  <si>
    <t>2-701-1941</t>
  </si>
  <si>
    <t>Nigdidili cooper</t>
  </si>
  <si>
    <t>68818973</t>
  </si>
  <si>
    <t>10-716-822</t>
  </si>
  <si>
    <t>Edwin Ameth De la Cruz Bedoya</t>
  </si>
  <si>
    <t>60174962</t>
  </si>
  <si>
    <t>8-907-1015</t>
  </si>
  <si>
    <t xml:space="preserve">Jean Carlos de gracia castillo </t>
  </si>
  <si>
    <t>69790611</t>
  </si>
  <si>
    <t>8-1054-2378</t>
  </si>
  <si>
    <t>Guillermo esteban santamaría troya</t>
  </si>
  <si>
    <t>62682251</t>
  </si>
  <si>
    <t>4-781-799</t>
  </si>
  <si>
    <t>Rachel Aeleen Serracin Pitti</t>
  </si>
  <si>
    <t>67623340</t>
  </si>
  <si>
    <t>4-799-368</t>
  </si>
  <si>
    <t>Adolfo Moreno</t>
  </si>
  <si>
    <t>66784627</t>
  </si>
  <si>
    <t>7-77-761</t>
  </si>
  <si>
    <t>Johannes David Santamaria Acosta</t>
  </si>
  <si>
    <t>4-842-1423</t>
  </si>
  <si>
    <t xml:space="preserve">JENNIFER YESSENIA Álvarez VILLARREAL </t>
  </si>
  <si>
    <t>69283330</t>
  </si>
  <si>
    <t>4-743-2176</t>
  </si>
  <si>
    <t>KATERINE KATIUSCA HIDALGO CORTEZ</t>
  </si>
  <si>
    <t>65465600</t>
  </si>
  <si>
    <t xml:space="preserve">8-828-2138 </t>
  </si>
  <si>
    <t>EDUARDO EXIQUIO MONTENEGRO CONCEPCION</t>
  </si>
  <si>
    <t>67866083</t>
  </si>
  <si>
    <t>4-806-1195</t>
  </si>
  <si>
    <t xml:space="preserve">José del Carme Espinosa Quintero </t>
  </si>
  <si>
    <t xml:space="preserve"> 4-114-826</t>
  </si>
  <si>
    <t>65391567</t>
  </si>
  <si>
    <t>63758860</t>
  </si>
  <si>
    <t>Abel prado</t>
  </si>
  <si>
    <t>66382852</t>
  </si>
  <si>
    <t>7-713-1972</t>
  </si>
  <si>
    <t>Pedro Fernando Montañés Jaime</t>
  </si>
  <si>
    <t>8-363-984</t>
  </si>
  <si>
    <t>DIAZ REYES LUIS BELTRAN</t>
  </si>
  <si>
    <t>64622704</t>
  </si>
  <si>
    <t>151612000</t>
  </si>
  <si>
    <t>CESAR MENA</t>
  </si>
  <si>
    <t>62597582</t>
  </si>
  <si>
    <t>8-967-460</t>
  </si>
  <si>
    <t>SAMUEL BENT ALVAREZ</t>
  </si>
  <si>
    <t>68032699</t>
  </si>
  <si>
    <t>8-859-1851</t>
  </si>
  <si>
    <t>DANEIDA ZULEIKY GONDOLA CASTRO</t>
  </si>
  <si>
    <t>62746604</t>
  </si>
  <si>
    <t>8-1001-2179</t>
  </si>
  <si>
    <t>Elvia perez</t>
  </si>
  <si>
    <t>67670063</t>
  </si>
  <si>
    <t>8-723-2496</t>
  </si>
  <si>
    <t xml:space="preserve">Silvia Domínguez </t>
  </si>
  <si>
    <t>65386254</t>
  </si>
  <si>
    <t>8-712-653</t>
  </si>
  <si>
    <t>Cecilia Córdoba</t>
  </si>
  <si>
    <t>65429301</t>
  </si>
  <si>
    <t>8-268-868</t>
  </si>
  <si>
    <t xml:space="preserve">Hugo Vega </t>
  </si>
  <si>
    <t>66736942</t>
  </si>
  <si>
    <t>4-757-644</t>
  </si>
  <si>
    <t>66032783</t>
  </si>
  <si>
    <t>Mycol bernard</t>
  </si>
  <si>
    <t>64447206</t>
  </si>
  <si>
    <t>8-908-1213</t>
  </si>
  <si>
    <t>Ysaac Alberto Pérez Beitia</t>
  </si>
  <si>
    <t>66676124</t>
  </si>
  <si>
    <t>PE-12-2114</t>
  </si>
  <si>
    <t xml:space="preserve">Herminia Salinas zurdo </t>
  </si>
  <si>
    <t>68262590</t>
  </si>
  <si>
    <t>4-706-805</t>
  </si>
  <si>
    <t>ARACELLYS AURORA</t>
  </si>
  <si>
    <t>67324678</t>
  </si>
  <si>
    <t>8-818-1688</t>
  </si>
  <si>
    <t>68744784</t>
  </si>
  <si>
    <t xml:space="preserve"> NORYS ALICIA VALENCIA</t>
  </si>
  <si>
    <t>5-14-1225</t>
  </si>
  <si>
    <t>Yerlenis Arianis Moreno</t>
  </si>
  <si>
    <t>65913608</t>
  </si>
  <si>
    <t>8-1058-413</t>
  </si>
  <si>
    <t>PAMELA MILAGROS MORENO VARGAS</t>
  </si>
  <si>
    <t>68948340</t>
  </si>
  <si>
    <t>8-996-1461</t>
  </si>
  <si>
    <t>ILIANY BEATRIZ MENDOZA ATENCIO</t>
  </si>
  <si>
    <t>63411915</t>
  </si>
  <si>
    <t>8-1000-1830</t>
  </si>
  <si>
    <t xml:space="preserve">Yenifer Maylen Moran Lorenzo </t>
  </si>
  <si>
    <t>66406576</t>
  </si>
  <si>
    <t>2-726-2370</t>
  </si>
  <si>
    <t>SAHIR ROBERTO DUTARYTEJEI</t>
  </si>
  <si>
    <t>66882163</t>
  </si>
  <si>
    <t>3-727-353</t>
  </si>
  <si>
    <t>José Franco Sánchez Samaniego</t>
  </si>
  <si>
    <t>65504672</t>
  </si>
  <si>
    <t>2-83-1493</t>
  </si>
  <si>
    <t>Victoria Eugenia Martucci Suarez</t>
  </si>
  <si>
    <t>61125595</t>
  </si>
  <si>
    <t>8-476-656</t>
  </si>
  <si>
    <t>JAIRO ORLANDO RIOS SOTO</t>
  </si>
  <si>
    <t>66894299</t>
  </si>
  <si>
    <t>8-848-2374</t>
  </si>
  <si>
    <t>Eduardo batista sanchez</t>
  </si>
  <si>
    <t>68485408</t>
  </si>
  <si>
    <t>8-918-1847</t>
  </si>
  <si>
    <t xml:space="preserve">Irma Elena Martez Montenegro de Almengor </t>
  </si>
  <si>
    <t>67174056</t>
  </si>
  <si>
    <t>8-528-1807</t>
  </si>
  <si>
    <t>67122687</t>
  </si>
  <si>
    <t>SAUL GONZALEZ</t>
  </si>
  <si>
    <t>9-725-1963</t>
  </si>
  <si>
    <t>CARLOS ALBERTO TUÑON BECERRA</t>
  </si>
  <si>
    <t>8-516-1449</t>
  </si>
  <si>
    <t xml:space="preserve">Angela Martinez </t>
  </si>
  <si>
    <t>63390957</t>
  </si>
  <si>
    <t>2-20-612</t>
  </si>
  <si>
    <t>Berta abrego torres</t>
  </si>
  <si>
    <t>63177143</t>
  </si>
  <si>
    <t>8-208-496</t>
  </si>
  <si>
    <t>Valentín rios</t>
  </si>
  <si>
    <t>63307424</t>
  </si>
  <si>
    <t>4-120-1149</t>
  </si>
  <si>
    <t>Juliana Mendoza Oda de Flores</t>
  </si>
  <si>
    <t>69051034</t>
  </si>
  <si>
    <t>6-64-659</t>
  </si>
  <si>
    <t>Vasco Kantule Arias</t>
  </si>
  <si>
    <t>63909963</t>
  </si>
  <si>
    <t>10-702-1000</t>
  </si>
  <si>
    <t>IVETH WALKIRYA CORTES GRANADOS</t>
  </si>
  <si>
    <t>60154747</t>
  </si>
  <si>
    <t>8-493-614</t>
  </si>
  <si>
    <t>LUIS ABREGO</t>
  </si>
  <si>
    <t>64376896</t>
  </si>
  <si>
    <t>4-747-881</t>
  </si>
  <si>
    <t>Dayana aquilina Samudio</t>
  </si>
  <si>
    <t>65346437</t>
  </si>
  <si>
    <t>4-744-378</t>
  </si>
  <si>
    <t>ITZA DORIS GUTIÉRREZ MIRANDA</t>
  </si>
  <si>
    <t>64959084</t>
  </si>
  <si>
    <t>4-235-741</t>
  </si>
  <si>
    <t>MARIA ESTHER FERNANDEZ BARRAZA</t>
  </si>
  <si>
    <t>67675703</t>
  </si>
  <si>
    <t xml:space="preserve">4-791-1708 </t>
  </si>
  <si>
    <t>MARIA DEL CARMEN BRANDA QUINTERO</t>
  </si>
  <si>
    <t>60404152</t>
  </si>
  <si>
    <t>4-190-547</t>
  </si>
  <si>
    <t>Lorena fung</t>
  </si>
  <si>
    <t>67331834</t>
  </si>
  <si>
    <t>6-701-1966</t>
  </si>
  <si>
    <t>Nilsa Mayleivis Delgado Bultron</t>
  </si>
  <si>
    <t>67378951</t>
  </si>
  <si>
    <t>7-709-2007</t>
  </si>
  <si>
    <t>Dioselin vega</t>
  </si>
  <si>
    <t>68792561</t>
  </si>
  <si>
    <t>8-855-2486</t>
  </si>
  <si>
    <t>62242657</t>
  </si>
  <si>
    <t>ISRAEL JOSUE GRANT MORGAN</t>
  </si>
  <si>
    <t>68934659</t>
  </si>
  <si>
    <t>3-756-407</t>
  </si>
  <si>
    <t>68427493</t>
  </si>
  <si>
    <t>Evelia gomez</t>
  </si>
  <si>
    <t>61363292</t>
  </si>
  <si>
    <t>8-464-64</t>
  </si>
  <si>
    <t>Erroll John Harrow Jimenez</t>
  </si>
  <si>
    <t>68280950</t>
  </si>
  <si>
    <t>8-934-2357</t>
  </si>
  <si>
    <t xml:space="preserve"> Ruth Sanchez</t>
  </si>
  <si>
    <t>8-802-246</t>
  </si>
  <si>
    <t>Nelson Von Chong</t>
  </si>
  <si>
    <t>60343819</t>
  </si>
  <si>
    <t>8-728-1115</t>
  </si>
  <si>
    <t>NATIVIDAD ALICIA VERGARA</t>
  </si>
  <si>
    <t>63500639</t>
  </si>
  <si>
    <t>7-112-704</t>
  </si>
  <si>
    <t>Cintia Linares</t>
  </si>
  <si>
    <t>69364032</t>
  </si>
  <si>
    <t>8-382-231</t>
  </si>
  <si>
    <t>65529125</t>
  </si>
  <si>
    <t>Varcelio Sanchez Domingo</t>
  </si>
  <si>
    <t>69620917</t>
  </si>
  <si>
    <t>6-722-1783</t>
  </si>
  <si>
    <t>Aura diaz lopez</t>
  </si>
  <si>
    <t>66039350</t>
  </si>
  <si>
    <t>10-25-872</t>
  </si>
  <si>
    <t>MATEO JAHIR ARROYO BATISTA</t>
  </si>
  <si>
    <t>61911560</t>
  </si>
  <si>
    <t>8-891-1247</t>
  </si>
  <si>
    <t>Bernardino vasquez chiru</t>
  </si>
  <si>
    <t>63208484</t>
  </si>
  <si>
    <t>2-702-450</t>
  </si>
  <si>
    <t>63077492</t>
  </si>
  <si>
    <t xml:space="preserve">José villarreal </t>
  </si>
  <si>
    <t>66111138</t>
  </si>
  <si>
    <t>6-721-79</t>
  </si>
  <si>
    <t xml:space="preserve">Carlos López </t>
  </si>
  <si>
    <t>65223442</t>
  </si>
  <si>
    <t>E-8-182032</t>
  </si>
  <si>
    <t>EDITH CECILIA CAMARGO NAVARRO</t>
  </si>
  <si>
    <t>65445471</t>
  </si>
  <si>
    <t>2-77-942</t>
  </si>
  <si>
    <t xml:space="preserve"> ARIANNA GENEVA PITTI SERRANO</t>
  </si>
  <si>
    <t>4-734-2318</t>
  </si>
  <si>
    <t xml:space="preserve">Gabriela meneses </t>
  </si>
  <si>
    <t>8-822-1882</t>
  </si>
  <si>
    <t>PATRICIA ACEVEDO</t>
  </si>
  <si>
    <t>8-494-739</t>
  </si>
  <si>
    <t>REBENCIO JERONIMO PENA GARCIA</t>
  </si>
  <si>
    <t>10-705-1334</t>
  </si>
  <si>
    <t>Meladys Esther Moreno Miranda </t>
  </si>
  <si>
    <t>62788030</t>
  </si>
  <si>
    <t>8-1061-916</t>
  </si>
  <si>
    <t>68959356</t>
  </si>
  <si>
    <t xml:space="preserve">Johana ibeth chavez Vergara </t>
  </si>
  <si>
    <t>69392001</t>
  </si>
  <si>
    <t>1-720-748</t>
  </si>
  <si>
    <t xml:space="preserve">Maríxa fuentes de Carrasco </t>
  </si>
  <si>
    <t>64996284</t>
  </si>
  <si>
    <t xml:space="preserve">4-155-1346 </t>
  </si>
  <si>
    <t>66434489</t>
  </si>
  <si>
    <t xml:space="preserve">Oglenis Morales Flores </t>
  </si>
  <si>
    <t>62622313</t>
  </si>
  <si>
    <t>4-202-139</t>
  </si>
  <si>
    <t>Dania nazareth Caride amores</t>
  </si>
  <si>
    <t>64380183</t>
  </si>
  <si>
    <t>6-729-1323</t>
  </si>
  <si>
    <t xml:space="preserve">Noriel gonzalez </t>
  </si>
  <si>
    <t>69132034</t>
  </si>
  <si>
    <t>6-722-2034</t>
  </si>
  <si>
    <t xml:space="preserve">Beatriz Nicol González Espinosa </t>
  </si>
  <si>
    <t>66089240</t>
  </si>
  <si>
    <t>2-756-628</t>
  </si>
  <si>
    <t>SUGEY MELISSA FUENTES QUINTERO</t>
  </si>
  <si>
    <t>67997372</t>
  </si>
  <si>
    <t>8-922-1717</t>
  </si>
  <si>
    <t>EDILSA LOPEZ CISNEROS</t>
  </si>
  <si>
    <t>69058564</t>
  </si>
  <si>
    <t>9-212-158</t>
  </si>
  <si>
    <t>Felix  Robertson</t>
  </si>
  <si>
    <t>66855886</t>
  </si>
  <si>
    <t>8--208-1845</t>
  </si>
  <si>
    <t>María Mercedes Solano Tello De Pinilla</t>
  </si>
  <si>
    <t>67968619</t>
  </si>
  <si>
    <t>7-81-86</t>
  </si>
  <si>
    <t>Tatiana Tello</t>
  </si>
  <si>
    <t>63637468</t>
  </si>
  <si>
    <t>8-1063-2386</t>
  </si>
  <si>
    <t>Nahomi Lisbeth Tovar Rodriguez</t>
  </si>
  <si>
    <t>69391020</t>
  </si>
  <si>
    <t>8-1058-217</t>
  </si>
  <si>
    <t>61642920</t>
  </si>
  <si>
    <t>VICTOR CENTENO JIMENEZ</t>
  </si>
  <si>
    <t>68771943</t>
  </si>
  <si>
    <t>8-231-244</t>
  </si>
  <si>
    <t>62119868</t>
  </si>
  <si>
    <t>Juan Carlos Zapata Minott</t>
  </si>
  <si>
    <t>63440083</t>
  </si>
  <si>
    <t>8-830-175</t>
  </si>
  <si>
    <t>Tereso Jesús Rodríguez Sanguillen</t>
  </si>
  <si>
    <t>67909960</t>
  </si>
  <si>
    <t>3-731-1672</t>
  </si>
  <si>
    <t>Brittany Cerrud</t>
  </si>
  <si>
    <t>63354466</t>
  </si>
  <si>
    <t>8-1040-1989</t>
  </si>
  <si>
    <t>ORLANDO SAMUDIO</t>
  </si>
  <si>
    <t>66306955</t>
  </si>
  <si>
    <t>4-773-1237</t>
  </si>
  <si>
    <t>Dorali Caballero</t>
  </si>
  <si>
    <t>62129449</t>
  </si>
  <si>
    <t>9-187-914</t>
  </si>
  <si>
    <t>Itzela Montenegro</t>
  </si>
  <si>
    <t>68834440</t>
  </si>
  <si>
    <t>8-713-139</t>
  </si>
  <si>
    <t>Octavio aristides sanchez chiru</t>
  </si>
  <si>
    <t>2-104-2164</t>
  </si>
  <si>
    <t>Victor Manuel Beltran Ramirez</t>
  </si>
  <si>
    <t>65160807</t>
  </si>
  <si>
    <t>C03818210</t>
  </si>
  <si>
    <t>MAURINO ESTRADA</t>
  </si>
  <si>
    <t>61374842</t>
  </si>
  <si>
    <t>10-27-561</t>
  </si>
  <si>
    <t>Yorkelis yuseth martinez burnett</t>
  </si>
  <si>
    <t>64278864</t>
  </si>
  <si>
    <t>8-939-983</t>
  </si>
  <si>
    <t>65992229</t>
  </si>
  <si>
    <t>JOHN JAIRO MEJIA CANO</t>
  </si>
  <si>
    <t>64229214</t>
  </si>
  <si>
    <t>A69105803</t>
  </si>
  <si>
    <t>Génesis Hernandez</t>
  </si>
  <si>
    <t>66287235</t>
  </si>
  <si>
    <t>8-1050-156</t>
  </si>
  <si>
    <t>Daniel Garcia</t>
  </si>
  <si>
    <t>64323491</t>
  </si>
  <si>
    <t>8-889-694</t>
  </si>
  <si>
    <t>CARMEN LUCIA GONZALEZ UREÑA</t>
  </si>
  <si>
    <t>63178767</t>
  </si>
  <si>
    <t>8-339-199</t>
  </si>
  <si>
    <t xml:space="preserve"> LUIS FERNANDO GUTIERREZ BARRIOS</t>
  </si>
  <si>
    <t>60052404</t>
  </si>
  <si>
    <t>8-902-837</t>
  </si>
  <si>
    <t>Lurdis Lissette Chacon Corella</t>
  </si>
  <si>
    <t>4-739-176</t>
  </si>
  <si>
    <t>Francisco Javier CedeÑo Urriola</t>
  </si>
  <si>
    <t>60158730</t>
  </si>
  <si>
    <t>8-521-1995</t>
  </si>
  <si>
    <t>DAIR ALBERTO MARTINEZ SANTAN</t>
  </si>
  <si>
    <t>2-729-2487</t>
  </si>
  <si>
    <t xml:space="preserve">Rosa adilia delgadillo garcia </t>
  </si>
  <si>
    <t>64247048</t>
  </si>
  <si>
    <t>N-21-896</t>
  </si>
  <si>
    <t>68452412</t>
  </si>
  <si>
    <t xml:space="preserve">César Diomedes Lange serrano </t>
  </si>
  <si>
    <t>67799291</t>
  </si>
  <si>
    <t>1-713-603</t>
  </si>
  <si>
    <t>66093967</t>
  </si>
  <si>
    <t>Flavio Eliecer guerra peña</t>
  </si>
  <si>
    <t>68613749</t>
  </si>
  <si>
    <t>4-746-1997</t>
  </si>
  <si>
    <t>MARVIN ABDIEL RODRIGUEZ GUERRA</t>
  </si>
  <si>
    <t>69390445</t>
  </si>
  <si>
    <t>4-825-1271</t>
  </si>
  <si>
    <t>Enedina Tenorio castillo</t>
  </si>
  <si>
    <t>62840920</t>
  </si>
  <si>
    <t>9-747-823</t>
  </si>
  <si>
    <t xml:space="preserve">Emiliano Aristoteles Victor </t>
  </si>
  <si>
    <t>67385594</t>
  </si>
  <si>
    <t>8-1091-1258</t>
  </si>
  <si>
    <t>LUIS EDUARDO RUDAS CHIRU</t>
  </si>
  <si>
    <t>60068310</t>
  </si>
  <si>
    <t>3-727-346</t>
  </si>
  <si>
    <t>62115491</t>
  </si>
  <si>
    <t>ANIBAL DIONEL GONZALEZ BALLESTERO</t>
  </si>
  <si>
    <t>68842070</t>
  </si>
  <si>
    <t>8-905-1894</t>
  </si>
  <si>
    <t>BELLAMY JERMAINE STEPHEN SANTAMARIA</t>
  </si>
  <si>
    <t>69111921</t>
  </si>
  <si>
    <t>3-760-1493</t>
  </si>
  <si>
    <t>Luis Díaz</t>
  </si>
  <si>
    <t>8-839-2303</t>
  </si>
  <si>
    <t>Inverwi ramón Sánchez bohorquez</t>
  </si>
  <si>
    <t>66870548</t>
  </si>
  <si>
    <t>143175827</t>
  </si>
  <si>
    <t>66789087</t>
  </si>
  <si>
    <t>Beatriz Gordon Gil De Rangel</t>
  </si>
  <si>
    <t>69043978</t>
  </si>
  <si>
    <t>8-214-2425</t>
  </si>
  <si>
    <t>ADALYS AGUILA</t>
  </si>
  <si>
    <t>67095326</t>
  </si>
  <si>
    <t>8-797-772</t>
  </si>
  <si>
    <t>64084980</t>
  </si>
  <si>
    <t>Tania Nieto Lorenzo</t>
  </si>
  <si>
    <t>63338210</t>
  </si>
  <si>
    <t>8-823-886</t>
  </si>
  <si>
    <t>Jovana Lasso</t>
  </si>
  <si>
    <t>69658445</t>
  </si>
  <si>
    <t>8-514-414</t>
  </si>
  <si>
    <t>65326159</t>
  </si>
  <si>
    <t>65423731</t>
  </si>
  <si>
    <t>Gabriel cándido Gómez Ortega</t>
  </si>
  <si>
    <t>65446403</t>
  </si>
  <si>
    <t>8-392-409</t>
  </si>
  <si>
    <t>62213643</t>
  </si>
  <si>
    <t>Pablo Antonio castillo zuñiga</t>
  </si>
  <si>
    <t>68530382</t>
  </si>
  <si>
    <t>8-1001-1790</t>
  </si>
  <si>
    <t xml:space="preserve">ALEIDA MARIA SÁNCHEZ RODRÍGUEZ </t>
  </si>
  <si>
    <t>66886720</t>
  </si>
  <si>
    <t>2-101-2201</t>
  </si>
  <si>
    <t xml:space="preserve">KENNY BASALO </t>
  </si>
  <si>
    <t>61669108</t>
  </si>
  <si>
    <t>167149929</t>
  </si>
  <si>
    <t xml:space="preserve">Marilu Ortega </t>
  </si>
  <si>
    <t>23260781</t>
  </si>
  <si>
    <t>170646464</t>
  </si>
  <si>
    <t xml:space="preserve">Roberto Ortega </t>
  </si>
  <si>
    <t>66517976</t>
  </si>
  <si>
    <t>8-979-1261</t>
  </si>
  <si>
    <t>EYDA VALOY</t>
  </si>
  <si>
    <t>60598819</t>
  </si>
  <si>
    <t>8-312-277</t>
  </si>
  <si>
    <t xml:space="preserve">Mariano Rodríguez </t>
  </si>
  <si>
    <t>8-825-1071</t>
  </si>
  <si>
    <t>Maritza Moreno</t>
  </si>
  <si>
    <t>8-521-2239</t>
  </si>
  <si>
    <t>Evelyn Lineth Mojica Lopez</t>
  </si>
  <si>
    <t>66482033</t>
  </si>
  <si>
    <t>8-948-635</t>
  </si>
  <si>
    <t xml:space="preserve">Oriel Andres soto </t>
  </si>
  <si>
    <t>66574444</t>
  </si>
  <si>
    <t>3-741-2329</t>
  </si>
  <si>
    <t xml:space="preserve">Betzaida del Carmen Zambrano Santamaría </t>
  </si>
  <si>
    <t>62031400</t>
  </si>
  <si>
    <t>8-337-543</t>
  </si>
  <si>
    <t>DAYANA ITZEL GONZALEZ</t>
  </si>
  <si>
    <t>63097683</t>
  </si>
  <si>
    <t>4-762-103</t>
  </si>
  <si>
    <t xml:space="preserve">DALYNES calderon </t>
  </si>
  <si>
    <t>6-720-2177</t>
  </si>
  <si>
    <t>JUAN IVAN NUÑEZ VEGA</t>
  </si>
  <si>
    <t>69344377</t>
  </si>
  <si>
    <t>6-719-1299</t>
  </si>
  <si>
    <t>61646786</t>
  </si>
  <si>
    <t>YANELIS YANETH MONTENEGRO MARTINEZ</t>
  </si>
  <si>
    <t>64270924</t>
  </si>
  <si>
    <t xml:space="preserve"> 3-741-2441</t>
  </si>
  <si>
    <t>HECTOR CAMILO HERNANDEZ</t>
  </si>
  <si>
    <t>60584257</t>
  </si>
  <si>
    <t>9-121-2550</t>
  </si>
  <si>
    <t>CLEMENTINA SERRANO BEKER</t>
  </si>
  <si>
    <t>66502436</t>
  </si>
  <si>
    <t>1-736-1366</t>
  </si>
  <si>
    <t>INDIRA LOPEZ VEGA</t>
  </si>
  <si>
    <t>63912646</t>
  </si>
  <si>
    <t>8-831-354</t>
  </si>
  <si>
    <t>Wayra Pile</t>
  </si>
  <si>
    <t>62157258</t>
  </si>
  <si>
    <t>8-770-303</t>
  </si>
  <si>
    <t>Ana Esther Rodriguez Chiru</t>
  </si>
  <si>
    <t>63323557</t>
  </si>
  <si>
    <t>2-705-1764</t>
  </si>
  <si>
    <t xml:space="preserve">Mónica González </t>
  </si>
  <si>
    <t>62547445</t>
  </si>
  <si>
    <t>6-725-310</t>
  </si>
  <si>
    <t xml:space="preserve">Daisy Corella </t>
  </si>
  <si>
    <t>62629420</t>
  </si>
  <si>
    <t>4-223-883</t>
  </si>
  <si>
    <t>LUIS ALFONSO LOPEZ NUÑEZ</t>
  </si>
  <si>
    <t>69713632</t>
  </si>
  <si>
    <t>9-144-212</t>
  </si>
  <si>
    <t>65602061</t>
  </si>
  <si>
    <t>68551019</t>
  </si>
  <si>
    <t>Jorge Iván Perez</t>
  </si>
  <si>
    <t>65726372</t>
  </si>
  <si>
    <t>4-265-175</t>
  </si>
  <si>
    <t xml:space="preserve">Fidel Sánchez Moreno </t>
  </si>
  <si>
    <t>67834259</t>
  </si>
  <si>
    <t>2-98-535</t>
  </si>
  <si>
    <t>Agustina Salvatierra Góndola</t>
  </si>
  <si>
    <t>65764325</t>
  </si>
  <si>
    <t>3-785-400</t>
  </si>
  <si>
    <t>66543378</t>
  </si>
  <si>
    <t xml:space="preserve">Mario hernandez </t>
  </si>
  <si>
    <t>65122642</t>
  </si>
  <si>
    <t>298507315</t>
  </si>
  <si>
    <t>65665749</t>
  </si>
  <si>
    <t>Arturo Ernesto Rower mitchell</t>
  </si>
  <si>
    <t>1-20-134</t>
  </si>
  <si>
    <t xml:space="preserve">Neftali Alberto Vásquez Díaz </t>
  </si>
  <si>
    <t>63647703</t>
  </si>
  <si>
    <t>8-968-485</t>
  </si>
  <si>
    <t>YALOHA JULISSA</t>
  </si>
  <si>
    <t>65404093</t>
  </si>
  <si>
    <t>8-379-111</t>
  </si>
  <si>
    <t xml:space="preserve"> Rony Abdiel Pérez</t>
  </si>
  <si>
    <t>8-1051-168</t>
  </si>
  <si>
    <t>MARIA CASILDA GOMEZ ALVARADO</t>
  </si>
  <si>
    <t>64260834</t>
  </si>
  <si>
    <t>8-182-335</t>
  </si>
  <si>
    <t>MILEYKA MAYLIN MARTINEZ MONTERREY</t>
  </si>
  <si>
    <t>69803342</t>
  </si>
  <si>
    <t>8-799-2339</t>
  </si>
  <si>
    <t xml:space="preserve">Gustavo Adolfo Breña Vegara </t>
  </si>
  <si>
    <t>68833000</t>
  </si>
  <si>
    <t>4-837-1751</t>
  </si>
  <si>
    <t>64203466</t>
  </si>
  <si>
    <t>YARITZA HAYNETH GONZALEZ GONZALEZ</t>
  </si>
  <si>
    <t>67371095</t>
  </si>
  <si>
    <t>4-721-2335</t>
  </si>
  <si>
    <t xml:space="preserve">LILIA NERYS GARCIA HERRERA </t>
  </si>
  <si>
    <t>62028720</t>
  </si>
  <si>
    <t>7-93-85</t>
  </si>
  <si>
    <t>MOISES DANIEL DUARTE OBALDIA</t>
  </si>
  <si>
    <t>67891680</t>
  </si>
  <si>
    <t>8-1039-2272</t>
  </si>
  <si>
    <t>62533924</t>
  </si>
  <si>
    <t>Ivan Alexander Vieites Jimenez</t>
  </si>
  <si>
    <t>68564457</t>
  </si>
  <si>
    <t>8-1054-1253</t>
  </si>
  <si>
    <t>Marielis yanel del valle lopez</t>
  </si>
  <si>
    <t>60771970</t>
  </si>
  <si>
    <t>8-963-1510</t>
  </si>
  <si>
    <t>Emiliano aristoteles Víctor gordert saval</t>
  </si>
  <si>
    <t>Mirna mirella hernandez arauz</t>
  </si>
  <si>
    <t>68372084</t>
  </si>
  <si>
    <t>2-707-2283</t>
  </si>
  <si>
    <t xml:space="preserve">XIOMARA YANET TORRES RODRÍGUEZ </t>
  </si>
  <si>
    <t>61606936</t>
  </si>
  <si>
    <t>8-734-441</t>
  </si>
  <si>
    <t xml:space="preserve"> Danny Yosue Caez Castro </t>
  </si>
  <si>
    <t>62507668</t>
  </si>
  <si>
    <t>8-1056-115</t>
  </si>
  <si>
    <t xml:space="preserve">SOLSALCEDO </t>
  </si>
  <si>
    <t>68209087</t>
  </si>
  <si>
    <t>139297595</t>
  </si>
  <si>
    <t>Ginyer gionela lezcano sanchez</t>
  </si>
  <si>
    <t>64306971</t>
  </si>
  <si>
    <t>4-783-957</t>
  </si>
  <si>
    <t>Lauren garcia</t>
  </si>
  <si>
    <t>63450869</t>
  </si>
  <si>
    <t>9-720-391</t>
  </si>
  <si>
    <t>60363977</t>
  </si>
  <si>
    <t xml:space="preserve">Ernestina encarnación </t>
  </si>
  <si>
    <t>66577090</t>
  </si>
  <si>
    <t>E-8-123985</t>
  </si>
  <si>
    <t xml:space="preserve">Tsao chan </t>
  </si>
  <si>
    <t>66834638</t>
  </si>
  <si>
    <t>E-8-76059</t>
  </si>
  <si>
    <t xml:space="preserve">Edith Franco </t>
  </si>
  <si>
    <t>69671860</t>
  </si>
  <si>
    <t>2-86-1015</t>
  </si>
  <si>
    <t>LUIS EDUARDO RODRÍGUEZ URRIOLA</t>
  </si>
  <si>
    <t>66181776</t>
  </si>
  <si>
    <t>8-949-1786</t>
  </si>
  <si>
    <t xml:space="preserve">María Jordan de Franco </t>
  </si>
  <si>
    <t>61273856</t>
  </si>
  <si>
    <t xml:space="preserve">8-131-514 </t>
  </si>
  <si>
    <t>65308699</t>
  </si>
  <si>
    <t>José Carlos Vásquez Champsaur</t>
  </si>
  <si>
    <t>65355179</t>
  </si>
  <si>
    <t>8-784-1763</t>
  </si>
  <si>
    <t xml:space="preserve">LESVIA ODERAY TUÑON CAMARGO DE REMIS </t>
  </si>
  <si>
    <t>61006853</t>
  </si>
  <si>
    <t>2-85-1634</t>
  </si>
  <si>
    <t>YASKARI CLARIBETH FRAY ZAMBRANO</t>
  </si>
  <si>
    <t>64276804</t>
  </si>
  <si>
    <t>8-867-2095</t>
  </si>
  <si>
    <t>MANUEL DE JESUS ABREGO SANTO</t>
  </si>
  <si>
    <t>67171453</t>
  </si>
  <si>
    <t>12-703-2085</t>
  </si>
  <si>
    <t xml:space="preserve"> KATHERINE MITCHELL DE LEON CASTILLO</t>
  </si>
  <si>
    <t>68835121</t>
  </si>
  <si>
    <t>8-807-72</t>
  </si>
  <si>
    <t xml:space="preserve"> Stephen Salomon Gonzalez Perez</t>
  </si>
  <si>
    <t>65520372</t>
  </si>
  <si>
    <t>8-1030-456</t>
  </si>
  <si>
    <t xml:space="preserve"> Geraldine Minerve</t>
  </si>
  <si>
    <t>67387533</t>
  </si>
  <si>
    <t>8-916-2026</t>
  </si>
  <si>
    <t>MARIBEL RUJANO</t>
  </si>
  <si>
    <t>63717989</t>
  </si>
  <si>
    <t>8-318-323</t>
  </si>
  <si>
    <t>Dayana Bolaños</t>
  </si>
  <si>
    <t>8-723-411</t>
  </si>
  <si>
    <t xml:space="preserve">Martin Alberto Pineda pinzon </t>
  </si>
  <si>
    <t>67061326</t>
  </si>
  <si>
    <t>8-853-476</t>
  </si>
  <si>
    <t>Ernesto lopez Gonzales</t>
  </si>
  <si>
    <t>65116981</t>
  </si>
  <si>
    <t>10-15-820</t>
  </si>
  <si>
    <t>Rebeca Cosio Nieto</t>
  </si>
  <si>
    <t>61004559</t>
  </si>
  <si>
    <t>8-397-598</t>
  </si>
  <si>
    <t>MARCIA JOHANA VILLARREAL VINDA</t>
  </si>
  <si>
    <t>67797594</t>
  </si>
  <si>
    <t xml:space="preserve"> 4-812-2074</t>
  </si>
  <si>
    <t xml:space="preserve">Emiliano Ibarra Martínez </t>
  </si>
  <si>
    <t>2-748-1969</t>
  </si>
  <si>
    <t>Ivan pitti</t>
  </si>
  <si>
    <t>68196795</t>
  </si>
  <si>
    <t>4-135-171</t>
  </si>
  <si>
    <t xml:space="preserve">Grissel katherine Melendez Arrieta </t>
  </si>
  <si>
    <t>60337458</t>
  </si>
  <si>
    <t>E-8-193473</t>
  </si>
  <si>
    <t>EDUARDO JOSE MURILLO CEDE O</t>
  </si>
  <si>
    <t>62087758</t>
  </si>
  <si>
    <t>6-714-374</t>
  </si>
  <si>
    <t>GREGORIO ANTONIO RUILOBA TEJADA</t>
  </si>
  <si>
    <t>66634862</t>
  </si>
  <si>
    <t>8-317-376</t>
  </si>
  <si>
    <t>Adeliys prado</t>
  </si>
  <si>
    <t>67408628</t>
  </si>
  <si>
    <t>7-709-1965</t>
  </si>
  <si>
    <t>Yamileth judith Tenorio González</t>
  </si>
  <si>
    <t>67946505</t>
  </si>
  <si>
    <t xml:space="preserve"> 2-737-2330</t>
  </si>
  <si>
    <t>62852061</t>
  </si>
  <si>
    <t>Arcadia Camargo Rodriguez de Bravo</t>
  </si>
  <si>
    <t>63121963</t>
  </si>
  <si>
    <t>8-175-484</t>
  </si>
  <si>
    <t>SAMUEL SAIDER SANCHEZ SOLANO</t>
  </si>
  <si>
    <t>62744886</t>
  </si>
  <si>
    <t>8-859-2474</t>
  </si>
  <si>
    <t xml:space="preserve">Ana Elizabeth Aldrete Rivas </t>
  </si>
  <si>
    <t>67025189</t>
  </si>
  <si>
    <t>8-331-450</t>
  </si>
  <si>
    <t>Dairy Esther Pino Paz</t>
  </si>
  <si>
    <t>64972422</t>
  </si>
  <si>
    <t>8-994-2477</t>
  </si>
  <si>
    <t>Leonel ramos</t>
  </si>
  <si>
    <t>61192828</t>
  </si>
  <si>
    <t>2-61-448</t>
  </si>
  <si>
    <t>CHERRY AYLINE MORALES DE LEON</t>
  </si>
  <si>
    <t>8-858-1963</t>
  </si>
  <si>
    <t xml:space="preserve">Joseph Batista </t>
  </si>
  <si>
    <t>61097760</t>
  </si>
  <si>
    <t>8-972-1528</t>
  </si>
  <si>
    <t>69827596</t>
  </si>
  <si>
    <t>IRAIDA SALAZAR GONZALEZ</t>
  </si>
  <si>
    <t>66080017</t>
  </si>
  <si>
    <t>8-782-1177</t>
  </si>
  <si>
    <t>EBDIEL EYMAR BALOY PRESTÁN</t>
  </si>
  <si>
    <t>61562338</t>
  </si>
  <si>
    <t>8-1045-1136</t>
  </si>
  <si>
    <t>DENIS ARTEMIO MORENO CASTILLO</t>
  </si>
  <si>
    <t>67339148</t>
  </si>
  <si>
    <t>2-720-2348</t>
  </si>
  <si>
    <t xml:space="preserve">Yisela adames peralta </t>
  </si>
  <si>
    <t>66269132</t>
  </si>
  <si>
    <t>8-295-684</t>
  </si>
  <si>
    <t xml:space="preserve">SOFIA NUÑEZ </t>
  </si>
  <si>
    <t>8-277-109</t>
  </si>
  <si>
    <t xml:space="preserve">Irania Itzel De Sedas Jimenez de Gonzalez </t>
  </si>
  <si>
    <t>254-5438</t>
  </si>
  <si>
    <t>8-701-1898</t>
  </si>
  <si>
    <t xml:space="preserve">Nicolas Naichelle Barría Rodriguez </t>
  </si>
  <si>
    <t>63913038</t>
  </si>
  <si>
    <t>8-1063-2404</t>
  </si>
  <si>
    <t>65602917</t>
  </si>
  <si>
    <t>63883898</t>
  </si>
  <si>
    <t>Luis carlos samaniego cisnero</t>
  </si>
  <si>
    <t>67468715</t>
  </si>
  <si>
    <t>8-475-988</t>
  </si>
  <si>
    <t>Maria Sushette uruña cortes</t>
  </si>
  <si>
    <t>66502366</t>
  </si>
  <si>
    <t>8-1065-418</t>
  </si>
  <si>
    <t>Yeimys Cantillo</t>
  </si>
  <si>
    <t>63366803</t>
  </si>
  <si>
    <t>BG762798</t>
  </si>
  <si>
    <t xml:space="preserve">Duvan Vicente Quiñones Estupiñán </t>
  </si>
  <si>
    <t>AV911352</t>
  </si>
  <si>
    <t xml:space="preserve">Cristobal Arrieta </t>
  </si>
  <si>
    <t xml:space="preserve">BH011131 </t>
  </si>
  <si>
    <t xml:space="preserve">Marisol Navarro </t>
  </si>
  <si>
    <t>66019376</t>
  </si>
  <si>
    <t>1-739-1125</t>
  </si>
  <si>
    <t xml:space="preserve">Pablo Samaniego </t>
  </si>
  <si>
    <t>62098816</t>
  </si>
  <si>
    <t>8-728-1326</t>
  </si>
  <si>
    <t>66389329</t>
  </si>
  <si>
    <t>MARIBEL ORTEGA RIOS DE SOTO</t>
  </si>
  <si>
    <t>68833524</t>
  </si>
  <si>
    <t>8-713-2297</t>
  </si>
  <si>
    <t xml:space="preserve"> Yareth Harick</t>
  </si>
  <si>
    <t>68921584</t>
  </si>
  <si>
    <t>10-717-465</t>
  </si>
  <si>
    <t xml:space="preserve"> MR Medina Zeledith</t>
  </si>
  <si>
    <t>62400404</t>
  </si>
  <si>
    <t>8-246-284</t>
  </si>
  <si>
    <t>FELIX ANTONIO MUÑOZ TROETSCH</t>
  </si>
  <si>
    <t>60701865</t>
  </si>
  <si>
    <t>4-715-1894</t>
  </si>
  <si>
    <t xml:space="preserve"> YULISA AYDETH SANCHEZ</t>
  </si>
  <si>
    <t>62255299</t>
  </si>
  <si>
    <t>8-911-2244</t>
  </si>
  <si>
    <t>DOUGLAS ABDUL DE SEDAS CAMPOS</t>
  </si>
  <si>
    <t>63619733</t>
  </si>
  <si>
    <t>8-805-667</t>
  </si>
  <si>
    <t xml:space="preserve">Miguel cedeño </t>
  </si>
  <si>
    <t>6-58-2743</t>
  </si>
  <si>
    <t>67195746</t>
  </si>
  <si>
    <t>ZORAIDA ESTHER MENDIETA ACEVED</t>
  </si>
  <si>
    <t>64331578</t>
  </si>
  <si>
    <t>6-41-416</t>
  </si>
  <si>
    <t xml:space="preserve">CAROLINE MIRELLE LEGRAN </t>
  </si>
  <si>
    <t>34566778</t>
  </si>
  <si>
    <t>E-8-142297</t>
  </si>
  <si>
    <t>65560923</t>
  </si>
  <si>
    <t>JOREL ZABDIEL WILLIAMS VAN HORN</t>
  </si>
  <si>
    <t>63032870</t>
  </si>
  <si>
    <t>3-721-1882</t>
  </si>
  <si>
    <t>Miguel Angel CALLEJAS ZAPATA</t>
  </si>
  <si>
    <t>65662403</t>
  </si>
  <si>
    <t>AZ208602</t>
  </si>
  <si>
    <t>69323059</t>
  </si>
  <si>
    <t>66955631</t>
  </si>
  <si>
    <t>Beridelio Boyd</t>
  </si>
  <si>
    <t>69745122</t>
  </si>
  <si>
    <t>10-711-1579</t>
  </si>
  <si>
    <t>Yenitza robles</t>
  </si>
  <si>
    <t>10-705-88</t>
  </si>
  <si>
    <t xml:space="preserve">ARISTIZABAL JAMES </t>
  </si>
  <si>
    <t>AU317737</t>
  </si>
  <si>
    <t>LEOPOLDO DIMITRI BARRIOS PUCHIE</t>
  </si>
  <si>
    <t>8-449-81</t>
  </si>
  <si>
    <t>Jason corella</t>
  </si>
  <si>
    <t>63326837</t>
  </si>
  <si>
    <t>8-1026-2059</t>
  </si>
  <si>
    <t xml:space="preserve">Aquilino Ramos Rodriguez </t>
  </si>
  <si>
    <t>67515957</t>
  </si>
  <si>
    <t>9-163-16</t>
  </si>
  <si>
    <t>Rodrigo Ronaldo Ruiz Saldaña</t>
  </si>
  <si>
    <t>66411169</t>
  </si>
  <si>
    <t>8-1046-1636</t>
  </si>
  <si>
    <t>YOHANNA YAZDEN</t>
  </si>
  <si>
    <t>62124414</t>
  </si>
  <si>
    <t>8-759-1155</t>
  </si>
  <si>
    <t>Carmen Flores</t>
  </si>
  <si>
    <t>67985671</t>
  </si>
  <si>
    <t>8-273-635</t>
  </si>
  <si>
    <t xml:space="preserve">Griselda Nuñez </t>
  </si>
  <si>
    <t>65912713</t>
  </si>
  <si>
    <t>8-404-478</t>
  </si>
  <si>
    <t>Carlos Abadia</t>
  </si>
  <si>
    <t>61070629</t>
  </si>
  <si>
    <t>8-824-1486</t>
  </si>
  <si>
    <t>Melva raquel Gordon lañas de mendieta</t>
  </si>
  <si>
    <t>8-188-529</t>
  </si>
  <si>
    <t>SOL ANGEL RAMOS QUEZADA</t>
  </si>
  <si>
    <t>69616114</t>
  </si>
  <si>
    <t>8-828-12</t>
  </si>
  <si>
    <t xml:space="preserve">RODOLFO ARIAS DEL VALLE </t>
  </si>
  <si>
    <t>67264136</t>
  </si>
  <si>
    <t>8-906-729</t>
  </si>
  <si>
    <t>Yuricsa Selena Kuruc apu</t>
  </si>
  <si>
    <t>60512941</t>
  </si>
  <si>
    <t>8-992-1576</t>
  </si>
  <si>
    <t>Iran del Carmen Botello Gonzalez</t>
  </si>
  <si>
    <t>65695881</t>
  </si>
  <si>
    <t>8-500-776</t>
  </si>
  <si>
    <t>Rosa Eneida Franco Ureño</t>
  </si>
  <si>
    <t>67322636</t>
  </si>
  <si>
    <t>8-208-1654</t>
  </si>
  <si>
    <t>Jorge Alfredo Alegre Panay</t>
  </si>
  <si>
    <t>60705020</t>
  </si>
  <si>
    <t>8-744-1801</t>
  </si>
  <si>
    <t>Roberto fung chung</t>
  </si>
  <si>
    <t>66994651</t>
  </si>
  <si>
    <t>8-841-1844</t>
  </si>
  <si>
    <t>Dianet Pitty</t>
  </si>
  <si>
    <t>66928002</t>
  </si>
  <si>
    <t>4-218-950</t>
  </si>
  <si>
    <t>Nairobys Madeleine Pretelt Lindo</t>
  </si>
  <si>
    <t>66620289</t>
  </si>
  <si>
    <t>8-969-881</t>
  </si>
  <si>
    <t xml:space="preserve">EUCLIDES AMETH ATENCIO CASTILLO </t>
  </si>
  <si>
    <t>64093275</t>
  </si>
  <si>
    <t>8-932-1962</t>
  </si>
  <si>
    <t>67208780</t>
  </si>
  <si>
    <t xml:space="preserve">Carlos Sebastián Morales Valdes </t>
  </si>
  <si>
    <t>63222261</t>
  </si>
  <si>
    <t>8-948-2478</t>
  </si>
  <si>
    <t>Adriana Moran Lorenzo</t>
  </si>
  <si>
    <t>66624357</t>
  </si>
  <si>
    <t>2-101-1408</t>
  </si>
  <si>
    <t>Betzaida Elizabeth Gonzalez Peralta</t>
  </si>
  <si>
    <t>63896072</t>
  </si>
  <si>
    <t>8-793-510</t>
  </si>
  <si>
    <t xml:space="preserve">Adela Vazquez </t>
  </si>
  <si>
    <t>2-728-1281</t>
  </si>
  <si>
    <t>Arquierlys Tayinibeth Lozano Martinez</t>
  </si>
  <si>
    <t>60938095</t>
  </si>
  <si>
    <t>8-1105-2434</t>
  </si>
  <si>
    <t>68199560</t>
  </si>
  <si>
    <t>Liliana Maria Beitia aipurua de Saldaña</t>
  </si>
  <si>
    <t>63500084</t>
  </si>
  <si>
    <t>4-100-1496</t>
  </si>
  <si>
    <t xml:space="preserve">Sixto Camarena </t>
  </si>
  <si>
    <t>64485537</t>
  </si>
  <si>
    <t>4-179-670</t>
  </si>
  <si>
    <t xml:space="preserve">Yazmin Yaneth Rodriguez </t>
  </si>
  <si>
    <t>65834553</t>
  </si>
  <si>
    <t>4-715-1886</t>
  </si>
  <si>
    <t>SAMUEL ENRIQUE MONTENEGRO MORENO</t>
  </si>
  <si>
    <t>65815403</t>
  </si>
  <si>
    <t>4-749-19</t>
  </si>
  <si>
    <t>LADISLAO CANTO GUERRA</t>
  </si>
  <si>
    <t>67977257</t>
  </si>
  <si>
    <t>4-96-2309</t>
  </si>
  <si>
    <t>Luis Ramos</t>
  </si>
  <si>
    <t>68958977</t>
  </si>
  <si>
    <t>9-740-639</t>
  </si>
  <si>
    <t>Luis Carlos De Gracias Rivera</t>
  </si>
  <si>
    <t>7-703-1927</t>
  </si>
  <si>
    <t>Victor Cherigo Nuñez</t>
  </si>
  <si>
    <t>60363808</t>
  </si>
  <si>
    <t>2-51-702</t>
  </si>
  <si>
    <t xml:space="preserve">Arcadio Arauz Villarreal </t>
  </si>
  <si>
    <t>63165172</t>
  </si>
  <si>
    <t>2-725-612</t>
  </si>
  <si>
    <t>VALERI BERNABETH HALL JORDAN Panamá</t>
  </si>
  <si>
    <t>63983216</t>
  </si>
  <si>
    <t>8-726-2387</t>
  </si>
  <si>
    <t xml:space="preserve">Dioni González </t>
  </si>
  <si>
    <t>62329452</t>
  </si>
  <si>
    <t>4-768-133</t>
  </si>
  <si>
    <t>64689457</t>
  </si>
  <si>
    <t xml:space="preserve">Lineth Graciela Sanchez Robles </t>
  </si>
  <si>
    <t>64882414</t>
  </si>
  <si>
    <t>8-764-792</t>
  </si>
  <si>
    <t>Maoly Lineth Rodriguez Marcel</t>
  </si>
  <si>
    <t>8-1061-25</t>
  </si>
  <si>
    <t>Mario hernandez</t>
  </si>
  <si>
    <t>64377164</t>
  </si>
  <si>
    <t xml:space="preserve">EGIEL González </t>
  </si>
  <si>
    <t>66960179</t>
  </si>
  <si>
    <t>8-1052-780</t>
  </si>
  <si>
    <t>Jorge José Campos Mueses</t>
  </si>
  <si>
    <t>67853676</t>
  </si>
  <si>
    <t>RD8232244</t>
  </si>
  <si>
    <t>Elías Ernestor Espinosa Cano</t>
  </si>
  <si>
    <t>67586547</t>
  </si>
  <si>
    <t>8-267-650</t>
  </si>
  <si>
    <t>Yeraldin Maroto</t>
  </si>
  <si>
    <t>64130543</t>
  </si>
  <si>
    <t>8-796-981</t>
  </si>
  <si>
    <t>SANTA LIBRADA MORALES NUÑEZ</t>
  </si>
  <si>
    <t>67583930</t>
  </si>
  <si>
    <t>3-92-780</t>
  </si>
  <si>
    <t>66241362</t>
  </si>
  <si>
    <t>BELKIS LINETTE VALENCIA HOSOOMEL</t>
  </si>
  <si>
    <t>65579514</t>
  </si>
  <si>
    <t>3-706-893</t>
  </si>
  <si>
    <t>MARUBENY JULISSA PINTO CABRERA</t>
  </si>
  <si>
    <t xml:space="preserve">2545572	</t>
  </si>
  <si>
    <t>8-923-1718</t>
  </si>
  <si>
    <t>63096925</t>
  </si>
  <si>
    <t xml:space="preserve">Judith Magdalena Perea Alvarado </t>
  </si>
  <si>
    <t>69102224</t>
  </si>
  <si>
    <t>8-816-190</t>
  </si>
  <si>
    <t>Yara Iseth Rodríguez Soto De Avila</t>
  </si>
  <si>
    <t>69794563</t>
  </si>
  <si>
    <t>2-117-578</t>
  </si>
  <si>
    <t>CARLOS ALBERTO MARICHE CIGARRUISTA</t>
  </si>
  <si>
    <t>69455844</t>
  </si>
  <si>
    <t>8-830-502</t>
  </si>
  <si>
    <t>Henry Salomón Ávila McTaggart</t>
  </si>
  <si>
    <t>65438382</t>
  </si>
  <si>
    <t>3-714-270</t>
  </si>
  <si>
    <t xml:space="preserve">Kenneth Joel Mariano Jiménez </t>
  </si>
  <si>
    <t>60793947</t>
  </si>
  <si>
    <t>4-841-1866</t>
  </si>
  <si>
    <t>24006009</t>
  </si>
  <si>
    <t>Eisen Obed Montilla Batista</t>
  </si>
  <si>
    <t xml:space="preserve"> 8-850-1225</t>
  </si>
  <si>
    <t>67081297</t>
  </si>
  <si>
    <t xml:space="preserve">Mario loo pong </t>
  </si>
  <si>
    <t>68831080</t>
  </si>
  <si>
    <t>8-879-2307</t>
  </si>
  <si>
    <t xml:space="preserve">JAVIER RODRÍGUEZ </t>
  </si>
  <si>
    <t>61067977</t>
  </si>
  <si>
    <t>8-842-1721</t>
  </si>
  <si>
    <t>62459001</t>
  </si>
  <si>
    <t>Ibelina pereira</t>
  </si>
  <si>
    <t>67489232</t>
  </si>
  <si>
    <t>5-714-1352</t>
  </si>
  <si>
    <t xml:space="preserve">Kerima Bedoya González </t>
  </si>
  <si>
    <t>68017773</t>
  </si>
  <si>
    <t>8-792-1272</t>
  </si>
  <si>
    <t xml:space="preserve"> RUTH RAFAELA GALLARDO MARTINEZ</t>
  </si>
  <si>
    <t>68861390</t>
  </si>
  <si>
    <t>8-98-345</t>
  </si>
  <si>
    <t>MABEL ALEXANDRA FOSTER CHIARI</t>
  </si>
  <si>
    <t>60762499</t>
  </si>
  <si>
    <t>10-8-501</t>
  </si>
  <si>
    <t>68134876</t>
  </si>
  <si>
    <t>Elida Cordones Ramos De Gracia</t>
  </si>
  <si>
    <t>65737579</t>
  </si>
  <si>
    <t>8-467-663</t>
  </si>
  <si>
    <t>Luisa Edith Montero Rosas</t>
  </si>
  <si>
    <t>69357084</t>
  </si>
  <si>
    <t>8-211-747</t>
  </si>
  <si>
    <t>64928299</t>
  </si>
  <si>
    <t>67574925</t>
  </si>
  <si>
    <t>67666967</t>
  </si>
  <si>
    <t>Monica Elizabeth Salina Santos De Cordoba</t>
  </si>
  <si>
    <t>4-743-2227</t>
  </si>
  <si>
    <t>63512807</t>
  </si>
  <si>
    <t>CESAR ARQUIMEDES  GUERRA GONZALEZ</t>
  </si>
  <si>
    <t>65493342</t>
  </si>
  <si>
    <t>4-84-289</t>
  </si>
  <si>
    <t xml:space="preserve">Marylu Valdés Vega </t>
  </si>
  <si>
    <t>65705594</t>
  </si>
  <si>
    <t>2-158-265</t>
  </si>
  <si>
    <t>Peregrino Rodriguez</t>
  </si>
  <si>
    <t>68359511</t>
  </si>
  <si>
    <t>9-136-610</t>
  </si>
  <si>
    <t>67196614</t>
  </si>
  <si>
    <t xml:space="preserve">Qiudi Zhong </t>
  </si>
  <si>
    <t>61308242</t>
  </si>
  <si>
    <t>E-8-84026</t>
  </si>
  <si>
    <t>ELISA ESPERANZA ARAMBARRY HO</t>
  </si>
  <si>
    <t>60116185</t>
  </si>
  <si>
    <t>3-719-881</t>
  </si>
  <si>
    <t>Itza Gonzalez Delgado</t>
  </si>
  <si>
    <t>62266544</t>
  </si>
  <si>
    <t>8-829-1728</t>
  </si>
  <si>
    <t>Celinda De Gracia De Gracia</t>
  </si>
  <si>
    <t>68647113</t>
  </si>
  <si>
    <t>8-302-846</t>
  </si>
  <si>
    <t xml:space="preserve">ANA ALEJANDRA QUINTERO RODRIGUEZ </t>
  </si>
  <si>
    <t>65303508</t>
  </si>
  <si>
    <t>179315006</t>
  </si>
  <si>
    <t>67305133</t>
  </si>
  <si>
    <t>MILTON MONTERO MORALES</t>
  </si>
  <si>
    <t>67542342</t>
  </si>
  <si>
    <t>8-908-374</t>
  </si>
  <si>
    <t>63319808</t>
  </si>
  <si>
    <t xml:space="preserve">Jonathan Ruben Urriola Arcia </t>
  </si>
  <si>
    <t>69254691</t>
  </si>
  <si>
    <t>8-982-476</t>
  </si>
  <si>
    <t>Sussette Marin</t>
  </si>
  <si>
    <t>67375803</t>
  </si>
  <si>
    <t>8-791-624</t>
  </si>
  <si>
    <t xml:space="preserve">Simerson Martinez </t>
  </si>
  <si>
    <t>69505048</t>
  </si>
  <si>
    <t>5-716-802</t>
  </si>
  <si>
    <t>68902344</t>
  </si>
  <si>
    <t xml:space="preserve">Dionel Valencia Abrego </t>
  </si>
  <si>
    <t>67585667</t>
  </si>
  <si>
    <t>1-739-845</t>
  </si>
  <si>
    <t>ASHLY CHARLEEN BRUCE</t>
  </si>
  <si>
    <t>8-917-856</t>
  </si>
  <si>
    <t>69547874</t>
  </si>
  <si>
    <t>OMAR DOMINGO BERRIO SANCHEZ</t>
  </si>
  <si>
    <t>8-915-445</t>
  </si>
  <si>
    <t>Nathanly terreros mata</t>
  </si>
  <si>
    <t>63803218</t>
  </si>
  <si>
    <t>8-773-1454</t>
  </si>
  <si>
    <t>Marvin Onel Galvez Castillo</t>
  </si>
  <si>
    <t>8-741-1693</t>
  </si>
  <si>
    <t>67513331</t>
  </si>
  <si>
    <t xml:space="preserve">Aleyki Arianeth Guerrero Salamandra </t>
  </si>
  <si>
    <t>67449671</t>
  </si>
  <si>
    <t xml:space="preserve">8-1043-315 </t>
  </si>
  <si>
    <t>FERNANDO JOSE CASTILLO SAENZ</t>
  </si>
  <si>
    <t>66196909</t>
  </si>
  <si>
    <t>E-8-215039</t>
  </si>
  <si>
    <t xml:space="preserve">Horacio Armando Peart Caballero </t>
  </si>
  <si>
    <t>69030844</t>
  </si>
  <si>
    <t>8-1006-306</t>
  </si>
  <si>
    <t xml:space="preserve">José Isabel Chaqui Cabrera </t>
  </si>
  <si>
    <t>68820030</t>
  </si>
  <si>
    <t>5-708-399</t>
  </si>
  <si>
    <t>Scarlett Mendez</t>
  </si>
  <si>
    <t>26720031</t>
  </si>
  <si>
    <t>C0526311</t>
  </si>
  <si>
    <t xml:space="preserve">Alexis Batista </t>
  </si>
  <si>
    <t>64036067</t>
  </si>
  <si>
    <t>8-26-167</t>
  </si>
  <si>
    <t xml:space="preserve">Meici Feng </t>
  </si>
  <si>
    <t>E-8-90947</t>
  </si>
  <si>
    <t xml:space="preserve"> DILCIA DORIS SANTOS JURADO DE SAE</t>
  </si>
  <si>
    <t>67819475</t>
  </si>
  <si>
    <t>4-78-740</t>
  </si>
  <si>
    <t>Alejandro Alzate Ossa</t>
  </si>
  <si>
    <t>BH848806</t>
  </si>
  <si>
    <t xml:space="preserve"> Erick Roberto Beckeld Sealey</t>
  </si>
  <si>
    <t>62193807</t>
  </si>
  <si>
    <t>8-790-2127</t>
  </si>
  <si>
    <t>Berta Green</t>
  </si>
  <si>
    <t>8-239-9</t>
  </si>
  <si>
    <t>67131544</t>
  </si>
  <si>
    <t>Fernando Evaristo Morales Arjona</t>
  </si>
  <si>
    <t>65559595</t>
  </si>
  <si>
    <t>8-517-239</t>
  </si>
  <si>
    <t xml:space="preserve">Jeiner Joshue Toruño Gonzalez </t>
  </si>
  <si>
    <t>4-828-394</t>
  </si>
  <si>
    <t xml:space="preserve">Maria Méndez </t>
  </si>
  <si>
    <t>69393600</t>
  </si>
  <si>
    <t>4-706-968</t>
  </si>
  <si>
    <t>DARLENIS SERRACIN ATENCIO</t>
  </si>
  <si>
    <t>68353164</t>
  </si>
  <si>
    <t>4-774-653</t>
  </si>
  <si>
    <t>63694637</t>
  </si>
  <si>
    <t>67241317</t>
  </si>
  <si>
    <t>RONALDO ANTONIO MC COLLIN BARBER</t>
  </si>
  <si>
    <t>60821053</t>
  </si>
  <si>
    <t>8-1038-1841</t>
  </si>
  <si>
    <t>ANA LORENA CEDEÑO DE LEON</t>
  </si>
  <si>
    <t>62071815</t>
  </si>
  <si>
    <t>8-880-539</t>
  </si>
  <si>
    <t xml:space="preserve">Carolina Álvarez Camarena </t>
  </si>
  <si>
    <t>66487305</t>
  </si>
  <si>
    <t>8-330-611</t>
  </si>
  <si>
    <t>Adelaida Rivera Ibarra</t>
  </si>
  <si>
    <t>65498046</t>
  </si>
  <si>
    <t>4-148-610</t>
  </si>
  <si>
    <t>YARITZA DOMINGUEZ</t>
  </si>
  <si>
    <t xml:space="preserve">2561018	</t>
  </si>
  <si>
    <t>8-764-1735</t>
  </si>
  <si>
    <t>OFELIA GARAY RODRIGUEZ</t>
  </si>
  <si>
    <t>69302348</t>
  </si>
  <si>
    <t>1-45-109</t>
  </si>
  <si>
    <t>CARLA MASIEL JULIO SANCHEZ</t>
  </si>
  <si>
    <t>67082890</t>
  </si>
  <si>
    <t>8-1029-149</t>
  </si>
  <si>
    <t>Madelin Perez</t>
  </si>
  <si>
    <t>191541566</t>
  </si>
  <si>
    <t>69097845</t>
  </si>
  <si>
    <t>Elena Tapia Valdes</t>
  </si>
  <si>
    <t>69907129</t>
  </si>
  <si>
    <t>8-851-1483</t>
  </si>
  <si>
    <t>Geovany Iván Carrasco avila</t>
  </si>
  <si>
    <t>66213949</t>
  </si>
  <si>
    <t>8-256-991</t>
  </si>
  <si>
    <t>Enrique Alberto Miranda Gonzales</t>
  </si>
  <si>
    <t>64088514</t>
  </si>
  <si>
    <t>4-287-2670</t>
  </si>
  <si>
    <t>YOHANA LILIBETH RIOS SANCHEZ</t>
  </si>
  <si>
    <t>65580024</t>
  </si>
  <si>
    <t>7-707-2294</t>
  </si>
  <si>
    <t>Iris Paola Flores Young</t>
  </si>
  <si>
    <t>66215750</t>
  </si>
  <si>
    <t>8-1005-465</t>
  </si>
  <si>
    <t>67435533</t>
  </si>
  <si>
    <t>ENEIDA PEREZ GONZALEZ</t>
  </si>
  <si>
    <t>65925235</t>
  </si>
  <si>
    <t>10-710-2389</t>
  </si>
  <si>
    <t>ALEXANDRA YISEL UREÑA ORTEGA</t>
  </si>
  <si>
    <t>60412301</t>
  </si>
  <si>
    <t>8-913-1108</t>
  </si>
  <si>
    <t>NIVIA ESTHER UREÑA ORTEGA</t>
  </si>
  <si>
    <t>62520858</t>
  </si>
  <si>
    <t>8-898-1052</t>
  </si>
  <si>
    <t>José Miguel Almanza Arauz</t>
  </si>
  <si>
    <t>69290373</t>
  </si>
  <si>
    <t>8-825-207</t>
  </si>
  <si>
    <t>GEOVANIS JAEN SAMANIEGO</t>
  </si>
  <si>
    <t>64021764</t>
  </si>
  <si>
    <t>7-95-64</t>
  </si>
  <si>
    <t>Uriviades martinez Ovalle</t>
  </si>
  <si>
    <t>64837603</t>
  </si>
  <si>
    <t>8-878-952</t>
  </si>
  <si>
    <t>Marytza Lisbeth Abrego Ruiz</t>
  </si>
  <si>
    <t>66957965</t>
  </si>
  <si>
    <t>9-750-357</t>
  </si>
  <si>
    <t>69730504</t>
  </si>
  <si>
    <t>63309000</t>
  </si>
  <si>
    <t>Sthefania Sofia Gonzalez Rodriguez</t>
  </si>
  <si>
    <t>68542080</t>
  </si>
  <si>
    <t>8-1029-1907</t>
  </si>
  <si>
    <t>Yaniskelda Vega De Leon de Chavez</t>
  </si>
  <si>
    <t>67857212</t>
  </si>
  <si>
    <t>8-807-2111</t>
  </si>
  <si>
    <t xml:space="preserve">Lisbeth archibold </t>
  </si>
  <si>
    <t>69791244</t>
  </si>
  <si>
    <t>1-720-494</t>
  </si>
  <si>
    <t>Gladys Guerra</t>
  </si>
  <si>
    <t>12-723-1579</t>
  </si>
  <si>
    <t xml:space="preserve">2901392 </t>
  </si>
  <si>
    <t>Sthefanny Vasquez</t>
  </si>
  <si>
    <t>65689230</t>
  </si>
  <si>
    <t>8-1034-1197</t>
  </si>
  <si>
    <t>Kevin Leonel Saldaña Lopez</t>
  </si>
  <si>
    <t>69756062</t>
  </si>
  <si>
    <t>8-963-595</t>
  </si>
  <si>
    <t>64453028</t>
  </si>
  <si>
    <t xml:space="preserve">Sairas Yassiel Guerra Hernández </t>
  </si>
  <si>
    <t>63473930</t>
  </si>
  <si>
    <t>8-1011-1860</t>
  </si>
  <si>
    <t>66447039</t>
  </si>
  <si>
    <t>DAVID FLECHER CHAMBERS GIL</t>
  </si>
  <si>
    <t>64577806</t>
  </si>
  <si>
    <t>8-814-204</t>
  </si>
  <si>
    <t>Alicia Raquel Menchaca Guilboa</t>
  </si>
  <si>
    <t>62019681</t>
  </si>
  <si>
    <t>8-531-2336</t>
  </si>
  <si>
    <t>Danayka Mercedes Murillo Charles De Caicedo</t>
  </si>
  <si>
    <t>67808630</t>
  </si>
  <si>
    <t>8-856-486</t>
  </si>
  <si>
    <t>67940533</t>
  </si>
  <si>
    <t>Edgar Lopez</t>
  </si>
  <si>
    <t>62749810</t>
  </si>
  <si>
    <t xml:space="preserve"> 8-823-1307</t>
  </si>
  <si>
    <t>Nadie lis Aurelia Me dieta Méndez</t>
  </si>
  <si>
    <t xml:space="preserve">2558394	</t>
  </si>
  <si>
    <t>8-1059-1251</t>
  </si>
  <si>
    <t>YARIELA ITZEL RODRIGUEZ RODRIGUEZ</t>
  </si>
  <si>
    <t>8-923-945</t>
  </si>
  <si>
    <t>ISEL SANCHEZ</t>
  </si>
  <si>
    <t>67868109</t>
  </si>
  <si>
    <t>8-1070-1277</t>
  </si>
  <si>
    <t>AICIA DENIS DELGADO GONZALEZ</t>
  </si>
  <si>
    <t>67289475</t>
  </si>
  <si>
    <t>8-431-695</t>
  </si>
  <si>
    <t>MAURO VALERIO HENRIQUEZ</t>
  </si>
  <si>
    <t>60020283</t>
  </si>
  <si>
    <t>8-205-1557</t>
  </si>
  <si>
    <t>Támara lizeth tuñon peña</t>
  </si>
  <si>
    <t>63093860</t>
  </si>
  <si>
    <t>8-951-1204</t>
  </si>
  <si>
    <t>ANEL ABDIEL ALVARADO PEREZ</t>
  </si>
  <si>
    <t>65409834</t>
  </si>
  <si>
    <t>8-969-1980</t>
  </si>
  <si>
    <t xml:space="preserve">Yordan Julián Moreno Pajoy </t>
  </si>
  <si>
    <t>AZ263534</t>
  </si>
  <si>
    <t>22465721</t>
  </si>
  <si>
    <t>Williams Tenorio</t>
  </si>
  <si>
    <t>68437051</t>
  </si>
  <si>
    <t>9-759-1390</t>
  </si>
  <si>
    <t>Paula Pérez</t>
  </si>
  <si>
    <t>68334577</t>
  </si>
  <si>
    <t>9-204-856</t>
  </si>
  <si>
    <t xml:space="preserve"> Udelia Lopez Lopez</t>
  </si>
  <si>
    <t>67028657</t>
  </si>
  <si>
    <t>2-84-1790</t>
  </si>
  <si>
    <t>ALFREDO ORTEGA</t>
  </si>
  <si>
    <t>61163186</t>
  </si>
  <si>
    <t>8-249-907</t>
  </si>
  <si>
    <t xml:space="preserve"> MANUEL PEREZ CHAVEZ</t>
  </si>
  <si>
    <t>68768032</t>
  </si>
  <si>
    <t>E-8-134563</t>
  </si>
  <si>
    <t>LEILANNY MAURETH GONZALEZ LARA</t>
  </si>
  <si>
    <t>63197061</t>
  </si>
  <si>
    <t>8-971-2468</t>
  </si>
  <si>
    <t>Mayra Alejandra Pool Avila</t>
  </si>
  <si>
    <t>69583015</t>
  </si>
  <si>
    <t>8-953-518</t>
  </si>
  <si>
    <t>Manuel Gonzalez Gordon</t>
  </si>
  <si>
    <t>69029115</t>
  </si>
  <si>
    <t>8-368-882</t>
  </si>
  <si>
    <t>Erly Itzel Caballero Ortiz</t>
  </si>
  <si>
    <t>65178852</t>
  </si>
  <si>
    <t>4-739-362</t>
  </si>
  <si>
    <t>Carlos Santamaría castillo</t>
  </si>
  <si>
    <t>69825390</t>
  </si>
  <si>
    <t>8-367-406</t>
  </si>
  <si>
    <t>Beirleth melineth bernal morris</t>
  </si>
  <si>
    <t>68571412</t>
  </si>
  <si>
    <t>10-713-1810</t>
  </si>
  <si>
    <t xml:space="preserve">Yareli Jiménez </t>
  </si>
  <si>
    <t>65006784</t>
  </si>
  <si>
    <t xml:space="preserve"> 12-711-2159</t>
  </si>
  <si>
    <t>65702797</t>
  </si>
  <si>
    <t>Armel Alexis Moreno Alvarado</t>
  </si>
  <si>
    <t>63706596</t>
  </si>
  <si>
    <t>4-102-1646</t>
  </si>
  <si>
    <t>64279466</t>
  </si>
  <si>
    <t>Magdalys Batista Hernandez</t>
  </si>
  <si>
    <t>68317250</t>
  </si>
  <si>
    <t>4-125-1875</t>
  </si>
  <si>
    <t>64879272</t>
  </si>
  <si>
    <t>ORIS HERENIA BAZAN QUINTERO DE AV</t>
  </si>
  <si>
    <t>63026382</t>
  </si>
  <si>
    <t>6-78-699</t>
  </si>
  <si>
    <t xml:space="preserve">José Emiliano Domínguez González </t>
  </si>
  <si>
    <t>69869167</t>
  </si>
  <si>
    <t>2-710-224</t>
  </si>
  <si>
    <t>YELISSA LISBETH ZAMBRANO VEGA</t>
  </si>
  <si>
    <t>66913051</t>
  </si>
  <si>
    <t>9-700-2354</t>
  </si>
  <si>
    <t>Erika Herrera</t>
  </si>
  <si>
    <t>68498517</t>
  </si>
  <si>
    <t>E-8-216188</t>
  </si>
  <si>
    <t xml:space="preserve">Berta rios </t>
  </si>
  <si>
    <t>65205115</t>
  </si>
  <si>
    <t>3-73-2150</t>
  </si>
  <si>
    <t>67906485</t>
  </si>
  <si>
    <t>BASILIO EMILIO KILLINGBECK CHEEVERS</t>
  </si>
  <si>
    <t>64575089</t>
  </si>
  <si>
    <t>8-93-652</t>
  </si>
  <si>
    <t>66416616</t>
  </si>
  <si>
    <t>Dioni Gonzales montezuma</t>
  </si>
  <si>
    <t>66923721</t>
  </si>
  <si>
    <t>DARYENIS YULIETH GUEVARA CEDEÑO</t>
  </si>
  <si>
    <t>65541453</t>
  </si>
  <si>
    <t>8-1031-1936</t>
  </si>
  <si>
    <t>Lennis Grisela Valencia Moreno</t>
  </si>
  <si>
    <t>65223277</t>
  </si>
  <si>
    <t>E-8-242819</t>
  </si>
  <si>
    <t xml:space="preserve">Dalys Arjona </t>
  </si>
  <si>
    <t>61985459</t>
  </si>
  <si>
    <t>8-172-613</t>
  </si>
  <si>
    <t>Yessenia Yamileth Ruiz Quintero</t>
  </si>
  <si>
    <t>60773779</t>
  </si>
  <si>
    <t>8-874-1535</t>
  </si>
  <si>
    <t>Fidencio Aguilar Aguilar</t>
  </si>
  <si>
    <t>65541154</t>
  </si>
  <si>
    <t>8-740-1151</t>
  </si>
  <si>
    <t>Fanny Estrella</t>
  </si>
  <si>
    <t>62242562</t>
  </si>
  <si>
    <t>E-8-98511</t>
  </si>
  <si>
    <t>Dalibeth thompson Harris</t>
  </si>
  <si>
    <t>61677514</t>
  </si>
  <si>
    <t>10-710-1339</t>
  </si>
  <si>
    <t>Acartes Producciones</t>
  </si>
  <si>
    <t>68398221</t>
  </si>
  <si>
    <t>167093507 DV</t>
  </si>
  <si>
    <t>elouris enith tuñon batista</t>
  </si>
  <si>
    <t>61571455</t>
  </si>
  <si>
    <t>9-746-1816</t>
  </si>
  <si>
    <t>63852115</t>
  </si>
  <si>
    <t xml:space="preserve">Yelis yuliette jurado Rodriguez </t>
  </si>
  <si>
    <t>65996885</t>
  </si>
  <si>
    <t>8-1057-599</t>
  </si>
  <si>
    <t xml:space="preserve">Carmen  cáceres </t>
  </si>
  <si>
    <t>66985696</t>
  </si>
  <si>
    <t xml:space="preserve"> 4-154-4</t>
  </si>
  <si>
    <t>68236996</t>
  </si>
  <si>
    <t>Anadelis Arauz</t>
  </si>
  <si>
    <t>69050670</t>
  </si>
  <si>
    <t>4-763-128</t>
  </si>
  <si>
    <t>61757220</t>
  </si>
  <si>
    <t>Hailey alisha Lawson castillo</t>
  </si>
  <si>
    <t>8-1015-165</t>
  </si>
  <si>
    <t>69028978</t>
  </si>
  <si>
    <t xml:space="preserve">Marlene Rodriguez </t>
  </si>
  <si>
    <t>69266370</t>
  </si>
  <si>
    <t>8-920-1333</t>
  </si>
  <si>
    <t>Cesar Agusto Cortez Castillo</t>
  </si>
  <si>
    <t>68983321</t>
  </si>
  <si>
    <t>9-107-2688</t>
  </si>
  <si>
    <t>JOEL ISAAC SALCEDO MONTERO</t>
  </si>
  <si>
    <t>8-772-1639</t>
  </si>
  <si>
    <t>Carlos Andrés Martínez flores</t>
  </si>
  <si>
    <t>64711376</t>
  </si>
  <si>
    <t>8-165-101</t>
  </si>
  <si>
    <t>Analia Milagros Ehrman Preciado</t>
  </si>
  <si>
    <t>61592413</t>
  </si>
  <si>
    <t>8-1061-1805</t>
  </si>
  <si>
    <t>NAIDELIS PEREZ JIMENEZ</t>
  </si>
  <si>
    <t>65778075</t>
  </si>
  <si>
    <t>8-1008-1745</t>
  </si>
  <si>
    <t xml:space="preserve">CARLOS OSCAR HERNANDEZ HERNANDEZ </t>
  </si>
  <si>
    <t>68114118</t>
  </si>
  <si>
    <t>8-1041-463</t>
  </si>
  <si>
    <t xml:space="preserve">Lidia Elsa Arauz Villarreal </t>
  </si>
  <si>
    <t>4-79-540</t>
  </si>
  <si>
    <t>ELIANA ESTHER ORTIZ RODRIGUEZ</t>
  </si>
  <si>
    <t>63447670</t>
  </si>
  <si>
    <t>8-1021-512</t>
  </si>
  <si>
    <t xml:space="preserve">GLADYS SOSA CASTILLO </t>
  </si>
  <si>
    <t>67546593</t>
  </si>
  <si>
    <t>8-407-419</t>
  </si>
  <si>
    <t>62429553</t>
  </si>
  <si>
    <t>IIiani Zuanet armuelles morales</t>
  </si>
  <si>
    <t>68260476</t>
  </si>
  <si>
    <t>8-836-1914</t>
  </si>
  <si>
    <t>Xiomara torres</t>
  </si>
  <si>
    <t>67335147</t>
  </si>
  <si>
    <t>8-370-949</t>
  </si>
  <si>
    <t>Andrea Valencia</t>
  </si>
  <si>
    <t>60284434</t>
  </si>
  <si>
    <t>E-8-204662</t>
  </si>
  <si>
    <t>Pedro Alexander  Arias Matarrita</t>
  </si>
  <si>
    <t>62463361</t>
  </si>
  <si>
    <t>B00000247</t>
  </si>
  <si>
    <t>67088784</t>
  </si>
  <si>
    <t>IGUANIEBIGUIÑA LOPEZ ALMILLATEGUI</t>
  </si>
  <si>
    <t>65239456</t>
  </si>
  <si>
    <t>10-716-903</t>
  </si>
  <si>
    <t>62038247</t>
  </si>
  <si>
    <t>64808307</t>
  </si>
  <si>
    <t>johana Stephanie corella</t>
  </si>
  <si>
    <t>66098436</t>
  </si>
  <si>
    <t>4-737-1560</t>
  </si>
  <si>
    <t>Katherine Michelle Lezcano Guerra</t>
  </si>
  <si>
    <t xml:space="preserve"> 4-750-701</t>
  </si>
  <si>
    <t>JISSEL GUADALUP GONZALEZ VELAZQ</t>
  </si>
  <si>
    <t>67827008</t>
  </si>
  <si>
    <t>8-901-2490</t>
  </si>
  <si>
    <t>Aron Axel Alonso Rivers</t>
  </si>
  <si>
    <t>62845502</t>
  </si>
  <si>
    <t>7-714-694</t>
  </si>
  <si>
    <t>Yasibel Andrade</t>
  </si>
  <si>
    <t>65963710</t>
  </si>
  <si>
    <t>9-732-273</t>
  </si>
  <si>
    <t>MARTIN JAVIER SANTO SANTOS</t>
  </si>
  <si>
    <t>69292057</t>
  </si>
  <si>
    <t>9-752-506</t>
  </si>
  <si>
    <t>67269179</t>
  </si>
  <si>
    <t>MAGDALENA PEREZ BARRIA</t>
  </si>
  <si>
    <t>63035959</t>
  </si>
  <si>
    <t>9-717-960</t>
  </si>
  <si>
    <t>LUIS MONTENEGRO</t>
  </si>
  <si>
    <t>61585801</t>
  </si>
  <si>
    <t>8-843-1586</t>
  </si>
  <si>
    <t>Humberto Samaniego</t>
  </si>
  <si>
    <t>67709218</t>
  </si>
  <si>
    <t>8-515-2321</t>
  </si>
  <si>
    <t xml:space="preserve">Roberto Angel Vásquez Esquivel </t>
  </si>
  <si>
    <t>67156004</t>
  </si>
  <si>
    <t>69351752</t>
  </si>
  <si>
    <t xml:space="preserve">Josue Gómez </t>
  </si>
  <si>
    <t>67656612</t>
  </si>
  <si>
    <t>8-1044-1216</t>
  </si>
  <si>
    <t>Jaqueline Diaz</t>
  </si>
  <si>
    <t>60271931</t>
  </si>
  <si>
    <t>2-101-340</t>
  </si>
  <si>
    <t>Omar Darío Franco Mares</t>
  </si>
  <si>
    <t>69587979</t>
  </si>
  <si>
    <t>8-733-203</t>
  </si>
  <si>
    <t xml:space="preserve">Fiama Katiusca Acosta Mosquera </t>
  </si>
  <si>
    <t>64283735</t>
  </si>
  <si>
    <t>8-860-1121</t>
  </si>
  <si>
    <t>Rito Antonio Vásquez Florez</t>
  </si>
  <si>
    <t>63727568</t>
  </si>
  <si>
    <t>8-50-66</t>
  </si>
  <si>
    <t>64411353</t>
  </si>
  <si>
    <t>MARIA ADRIANA PINEDA TUÑON</t>
  </si>
  <si>
    <t>62664509</t>
  </si>
  <si>
    <t>8-468-854</t>
  </si>
  <si>
    <t>67944507</t>
  </si>
  <si>
    <t>Sharay del valle piñango liendo</t>
  </si>
  <si>
    <t>167081780</t>
  </si>
  <si>
    <t>GILBERTO</t>
  </si>
  <si>
    <t>65086364</t>
  </si>
  <si>
    <t>7-74-310</t>
  </si>
  <si>
    <t>69100559</t>
  </si>
  <si>
    <t>HAROL QUINTERO</t>
  </si>
  <si>
    <t>66172191</t>
  </si>
  <si>
    <t>8-826-676</t>
  </si>
  <si>
    <t>68802679</t>
  </si>
  <si>
    <t xml:space="preserve">Larissa yeritza consepcion saldaña </t>
  </si>
  <si>
    <t>64116969</t>
  </si>
  <si>
    <t>8-1060-1070</t>
  </si>
  <si>
    <t xml:space="preserve">Damaris Lezcano </t>
  </si>
  <si>
    <t>63275548</t>
  </si>
  <si>
    <t>4-202-486</t>
  </si>
  <si>
    <t xml:space="preserve">Keira Morales </t>
  </si>
  <si>
    <t>69673404</t>
  </si>
  <si>
    <t>4-734-1953</t>
  </si>
  <si>
    <t xml:space="preserve">Yelesky Yohaneth Stephenson Flavien </t>
  </si>
  <si>
    <t>1-737-172</t>
  </si>
  <si>
    <t xml:space="preserve">Jose Maria Trejos Castillo  </t>
  </si>
  <si>
    <t>4-702-1033</t>
  </si>
  <si>
    <t>Jairo Abdiel Urriola Villalva</t>
  </si>
  <si>
    <t>63472869</t>
  </si>
  <si>
    <t>4-756-2377</t>
  </si>
  <si>
    <t>ALIS ADELA SANTAMARIA</t>
  </si>
  <si>
    <t>66377244</t>
  </si>
  <si>
    <t>4-93-544</t>
  </si>
  <si>
    <t>Neleysha niño</t>
  </si>
  <si>
    <t>64615543</t>
  </si>
  <si>
    <t>3-743-1066</t>
  </si>
  <si>
    <t xml:space="preserve">Yolanda quintero Díaz de duran </t>
  </si>
  <si>
    <t>60671625</t>
  </si>
  <si>
    <t>8-367-528</t>
  </si>
  <si>
    <t>MARIA ISABEL SANCHEZ MARIN</t>
  </si>
  <si>
    <t>61417398</t>
  </si>
  <si>
    <t>8-894-968</t>
  </si>
  <si>
    <t>Ciles Anayansi Martinez Sanchez</t>
  </si>
  <si>
    <t>68504378</t>
  </si>
  <si>
    <t>9-198-677</t>
  </si>
  <si>
    <t>66975549</t>
  </si>
  <si>
    <t>KELLY MARISOL SALCEDO FULLER</t>
  </si>
  <si>
    <t>8-832-2017</t>
  </si>
  <si>
    <t>Alber Murillo</t>
  </si>
  <si>
    <t>BG481460</t>
  </si>
  <si>
    <t>Yajaira Palacio Cordoba</t>
  </si>
  <si>
    <t>66927534</t>
  </si>
  <si>
    <t>8-1251-1211</t>
  </si>
  <si>
    <t xml:space="preserve">Nury Feluz Gómez </t>
  </si>
  <si>
    <t>65472961</t>
  </si>
  <si>
    <t>ANDREA ALEJANDRA GOODIN URRIOLA</t>
  </si>
  <si>
    <t>66433210</t>
  </si>
  <si>
    <t>8-998-1337</t>
  </si>
  <si>
    <t>Mario silva</t>
  </si>
  <si>
    <t>65590531</t>
  </si>
  <si>
    <t>8-523-1886</t>
  </si>
  <si>
    <t>RICARDO GABRIEL RODRIGUEZ MORÁN</t>
  </si>
  <si>
    <t>352-5308</t>
  </si>
  <si>
    <t>8-945-2462</t>
  </si>
  <si>
    <t>Katherine itzel Bellido villarreal</t>
  </si>
  <si>
    <t>8-855-2111</t>
  </si>
  <si>
    <t>ESTELVINA BERNAL OSORIO</t>
  </si>
  <si>
    <t>8-529-577</t>
  </si>
  <si>
    <t>60255440</t>
  </si>
  <si>
    <t>Oliver issac beniz zoto</t>
  </si>
  <si>
    <t>62888265</t>
  </si>
  <si>
    <t>8-968-2417</t>
  </si>
  <si>
    <t xml:space="preserve">Danis Rosales Rodriguez </t>
  </si>
  <si>
    <t>63655403</t>
  </si>
  <si>
    <t>2-716-1633</t>
  </si>
  <si>
    <t>Josue joel sandoval Quiñones</t>
  </si>
  <si>
    <t>66012040</t>
  </si>
  <si>
    <t>8-968-983</t>
  </si>
  <si>
    <t>Jazmina de los Angeles Figueroa Meneses</t>
  </si>
  <si>
    <t>65754521</t>
  </si>
  <si>
    <t>CO22251306</t>
  </si>
  <si>
    <t xml:space="preserve">Eduardo Alfonso Conde Burgos </t>
  </si>
  <si>
    <t>184593961</t>
  </si>
  <si>
    <t xml:space="preserve">Aminta Pineda </t>
  </si>
  <si>
    <t>68661093</t>
  </si>
  <si>
    <t>8-740-1983</t>
  </si>
  <si>
    <t>67101082</t>
  </si>
  <si>
    <t>67394428</t>
  </si>
  <si>
    <t>68261639</t>
  </si>
  <si>
    <t xml:space="preserve">Johana Prez </t>
  </si>
  <si>
    <t>63243215</t>
  </si>
  <si>
    <t>125430843</t>
  </si>
  <si>
    <t>YARISEL EDITH BENITEZ RODRIGUEZ</t>
  </si>
  <si>
    <t xml:space="preserve">2160059	</t>
  </si>
  <si>
    <t>8-870-1838</t>
  </si>
  <si>
    <t>Kissis adelina Aguilar Peña de Apas</t>
  </si>
  <si>
    <t>64329400</t>
  </si>
  <si>
    <t>8-771-655</t>
  </si>
  <si>
    <t>Gilberto Antonio Navas Marciaga</t>
  </si>
  <si>
    <t>65273389</t>
  </si>
  <si>
    <t>8-923-2237</t>
  </si>
  <si>
    <t>Mirian Rodriguez</t>
  </si>
  <si>
    <t>67531624</t>
  </si>
  <si>
    <t>9-144-442</t>
  </si>
  <si>
    <t>Aura Estela Gonzalez Garcia</t>
  </si>
  <si>
    <t>67188739</t>
  </si>
  <si>
    <t>2-94-1774</t>
  </si>
  <si>
    <t>Roger torrero</t>
  </si>
  <si>
    <t>8-1043-1841</t>
  </si>
  <si>
    <t xml:space="preserve"> Joseph Octave Jhon Mitchell</t>
  </si>
  <si>
    <t>63899038</t>
  </si>
  <si>
    <t>8-230-922</t>
  </si>
  <si>
    <t>elida caballero castro</t>
  </si>
  <si>
    <t>66449124</t>
  </si>
  <si>
    <t>7-72-1250</t>
  </si>
  <si>
    <t xml:space="preserve">Luis armando </t>
  </si>
  <si>
    <t>67677166</t>
  </si>
  <si>
    <t>8-1051-1754</t>
  </si>
  <si>
    <t>ANAIXEL GOMEZ GOMEZ</t>
  </si>
  <si>
    <t>67436099</t>
  </si>
  <si>
    <t>4-774-1974</t>
  </si>
  <si>
    <t xml:space="preserve">Ericka Yisel Pérez Cedeño </t>
  </si>
  <si>
    <t>64129598</t>
  </si>
  <si>
    <t>4-808-763</t>
  </si>
  <si>
    <t>JUAN STEVEN LEE WONG</t>
  </si>
  <si>
    <t>68599182</t>
  </si>
  <si>
    <t>8-852-1681</t>
  </si>
  <si>
    <t>61402787</t>
  </si>
  <si>
    <t xml:space="preserve">José Murillo </t>
  </si>
  <si>
    <t>Glexiz Yerisel Bernal Florez</t>
  </si>
  <si>
    <t>65701922</t>
  </si>
  <si>
    <t>2-742-936</t>
  </si>
  <si>
    <t xml:space="preserve">GRUPO MADELVI, S.A </t>
  </si>
  <si>
    <t>34567788</t>
  </si>
  <si>
    <t>8-778-1917</t>
  </si>
  <si>
    <t>JUAN CARLOS ESPITIA HUERTAS</t>
  </si>
  <si>
    <t>62270879</t>
  </si>
  <si>
    <t xml:space="preserve"> E-8-234696</t>
  </si>
  <si>
    <t>MILAGROS VICTORIA MARTINEZ ALZAMORA</t>
  </si>
  <si>
    <t>67716041</t>
  </si>
  <si>
    <t>8-888-773</t>
  </si>
  <si>
    <t>LISETTE DEL CARMEN GAITAN PIMENTEL</t>
  </si>
  <si>
    <t>68499351</t>
  </si>
  <si>
    <t>8-985-2393</t>
  </si>
  <si>
    <t xml:space="preserve">Lizeika Pérez </t>
  </si>
  <si>
    <t>61978207</t>
  </si>
  <si>
    <t>8-865-964</t>
  </si>
  <si>
    <t>63677380</t>
  </si>
  <si>
    <t>4-705-361</t>
  </si>
  <si>
    <t>69273220</t>
  </si>
  <si>
    <t>Mildred Aurelia Barton Guerra</t>
  </si>
  <si>
    <t xml:space="preserve">Jose Alba </t>
  </si>
  <si>
    <t>65066566</t>
  </si>
  <si>
    <t>10-709-843</t>
  </si>
  <si>
    <t xml:space="preserve">Deangelo dario Tuñon </t>
  </si>
  <si>
    <t>62360639</t>
  </si>
  <si>
    <t>8-1052-671</t>
  </si>
  <si>
    <t>Diego Hernan Ortega Ortega</t>
  </si>
  <si>
    <t>60114466</t>
  </si>
  <si>
    <t>8-969-1828</t>
  </si>
  <si>
    <t>Cristina Morales Sanchez</t>
  </si>
  <si>
    <t>63471426</t>
  </si>
  <si>
    <t>2-160-223</t>
  </si>
  <si>
    <t>Felix gomez</t>
  </si>
  <si>
    <t>8-966-725</t>
  </si>
  <si>
    <t xml:space="preserve">Yorindely Del Carmen Rodriguez </t>
  </si>
  <si>
    <t>256-9343</t>
  </si>
  <si>
    <t>4-277-975</t>
  </si>
  <si>
    <t>245-6981</t>
  </si>
  <si>
    <t>YERILEIN JOSELIN LOPEZ NUÑEZ</t>
  </si>
  <si>
    <t>62944313</t>
  </si>
  <si>
    <t>8-1054-1908</t>
  </si>
  <si>
    <t>69216347</t>
  </si>
  <si>
    <t>José Gálvez</t>
  </si>
  <si>
    <t>69704203</t>
  </si>
  <si>
    <t>8-999-1361</t>
  </si>
  <si>
    <t>EIMIS HENRIQUEZ SARMIENTO</t>
  </si>
  <si>
    <t>67096034</t>
  </si>
  <si>
    <t>8-800-2398</t>
  </si>
  <si>
    <t>Suling Wu</t>
  </si>
  <si>
    <t>68423674</t>
  </si>
  <si>
    <t>E-8-172240</t>
  </si>
  <si>
    <t xml:space="preserve">Pedro Guerra </t>
  </si>
  <si>
    <t>64907375</t>
  </si>
  <si>
    <t>4-823-1242</t>
  </si>
  <si>
    <t>61573042</t>
  </si>
  <si>
    <t xml:space="preserve"> Selena Nohemi Arauz Arostegui</t>
  </si>
  <si>
    <t>64876824</t>
  </si>
  <si>
    <t>C04102969</t>
  </si>
  <si>
    <t>Luis cañizalez</t>
  </si>
  <si>
    <t>62360653</t>
  </si>
  <si>
    <t>8-877-941</t>
  </si>
  <si>
    <t>Daybeth Noeli Bethancourt Delgado</t>
  </si>
  <si>
    <t>65489617</t>
  </si>
  <si>
    <t>2-728-2236</t>
  </si>
  <si>
    <t>Jaime Daniel Ford Perez</t>
  </si>
  <si>
    <t>61012423</t>
  </si>
  <si>
    <t>8-796-2267</t>
  </si>
  <si>
    <t>NURIA GISELA VEGA DE VELIZ</t>
  </si>
  <si>
    <t>63993191</t>
  </si>
  <si>
    <t>4-750-1078</t>
  </si>
  <si>
    <t xml:space="preserve">Javier Alexis De Leon Santiago </t>
  </si>
  <si>
    <t>64530927</t>
  </si>
  <si>
    <t>4-717-1844</t>
  </si>
  <si>
    <t>Nilka Idalia Valdes Vanegas</t>
  </si>
  <si>
    <t>62972115</t>
  </si>
  <si>
    <t>4-213-527</t>
  </si>
  <si>
    <t xml:space="preserve">Ángel Arauz </t>
  </si>
  <si>
    <t>66516636</t>
  </si>
  <si>
    <t>1-740-922</t>
  </si>
  <si>
    <t>Victor hernandez</t>
  </si>
  <si>
    <t>65112209</t>
  </si>
  <si>
    <t>6-727-611</t>
  </si>
  <si>
    <t>63161185</t>
  </si>
  <si>
    <t>Jorge Navarro</t>
  </si>
  <si>
    <t>65831086</t>
  </si>
  <si>
    <t>6-55-313</t>
  </si>
  <si>
    <t>JUAN MARIO BOUTTET CASTILLO</t>
  </si>
  <si>
    <t>69051057</t>
  </si>
  <si>
    <t>8-1138-2363</t>
  </si>
  <si>
    <t>ARNALBELLA YOLINDA DE LEON ARIAS</t>
  </si>
  <si>
    <t>64774286</t>
  </si>
  <si>
    <t>10-32-230</t>
  </si>
  <si>
    <t>67678843</t>
  </si>
  <si>
    <t>Gladys zoribeth Mesua valdespino</t>
  </si>
  <si>
    <t>65535952</t>
  </si>
  <si>
    <t>8-930-1855</t>
  </si>
  <si>
    <t xml:space="preserve"> ROBERTO ESCOBAR FERNANDEZ</t>
  </si>
  <si>
    <t>63385256</t>
  </si>
  <si>
    <t>3-58-108</t>
  </si>
  <si>
    <t xml:space="preserve">Alexis  Sánchez </t>
  </si>
  <si>
    <t>8-508-283</t>
  </si>
  <si>
    <t>67012008</t>
  </si>
  <si>
    <t>ADRIANY CRISTAL BERMUDEZ SANCHE</t>
  </si>
  <si>
    <t>65959170</t>
  </si>
  <si>
    <t>8-996-1575</t>
  </si>
  <si>
    <t xml:space="preserve">Leonidas Antonio Gonzalez </t>
  </si>
  <si>
    <t>68720852</t>
  </si>
  <si>
    <t>8-1045-629</t>
  </si>
  <si>
    <t>Alexandra Michelle Morales Hernandez</t>
  </si>
  <si>
    <t>64159905</t>
  </si>
  <si>
    <t>8-1008-1290</t>
  </si>
  <si>
    <t xml:space="preserve">Jonathan sanchez </t>
  </si>
  <si>
    <t>67280953</t>
  </si>
  <si>
    <t>148841213</t>
  </si>
  <si>
    <t>DIMAS ENRIQUE DE LA CRUZ GONZALEZ</t>
  </si>
  <si>
    <t>8-783-1108</t>
  </si>
  <si>
    <t>Ana Alveo</t>
  </si>
  <si>
    <t>2-162-956</t>
  </si>
  <si>
    <t xml:space="preserve">Orvik Ortiz </t>
  </si>
  <si>
    <t>66331622</t>
  </si>
  <si>
    <t>8-886-1873</t>
  </si>
  <si>
    <t>Manuel Takata Perea</t>
  </si>
  <si>
    <t>63090618</t>
  </si>
  <si>
    <t>8-1006-2053</t>
  </si>
  <si>
    <t xml:space="preserve">Julio Cesar Chávez Peralta </t>
  </si>
  <si>
    <t>69531955</t>
  </si>
  <si>
    <t>8-892-741</t>
  </si>
  <si>
    <t>Evidalia Escobar Ruiz</t>
  </si>
  <si>
    <t>67657785</t>
  </si>
  <si>
    <t>8-735-1987</t>
  </si>
  <si>
    <t>Liyun Luo</t>
  </si>
  <si>
    <t>60430795</t>
  </si>
  <si>
    <t>E-8-182515</t>
  </si>
  <si>
    <t>Natali Nicole Degaiza Julio</t>
  </si>
  <si>
    <t>67796028</t>
  </si>
  <si>
    <t>8-987-1894</t>
  </si>
  <si>
    <t>REYNALDO ANEL FORBES BAKER</t>
  </si>
  <si>
    <t>65270450</t>
  </si>
  <si>
    <t>1-739-1222</t>
  </si>
  <si>
    <t>62424841</t>
  </si>
  <si>
    <t>BRAULIO ARMANDO MITRE CASTRO</t>
  </si>
  <si>
    <t>63260609</t>
  </si>
  <si>
    <t>8-838-891</t>
  </si>
  <si>
    <t>Kimberly Del Carmen Saldaña Vásquez</t>
  </si>
  <si>
    <t>67531124</t>
  </si>
  <si>
    <t>8-878-2174</t>
  </si>
  <si>
    <t>Kimbeely Juseth Aizprurua Pitty</t>
  </si>
  <si>
    <t>68245575</t>
  </si>
  <si>
    <t>8-904-155</t>
  </si>
  <si>
    <t>Edilka aneth fossatti santos</t>
  </si>
  <si>
    <t>69081439</t>
  </si>
  <si>
    <t>8-1022-892</t>
  </si>
  <si>
    <t>GIBELLIS VIANET ORTEGA</t>
  </si>
  <si>
    <t>63788897</t>
  </si>
  <si>
    <t>8-900-619</t>
  </si>
  <si>
    <t>VIVIANA JOAN DAVIS VICTORIO</t>
  </si>
  <si>
    <t>62729566</t>
  </si>
  <si>
    <t>3-750-919</t>
  </si>
  <si>
    <t>Said Alexander Dandrea Vega</t>
  </si>
  <si>
    <t>65000981</t>
  </si>
  <si>
    <t>8-1026-2486</t>
  </si>
  <si>
    <t>Anthony Jorkahelf Laguna Valdes</t>
  </si>
  <si>
    <t>64646952</t>
  </si>
  <si>
    <t>8-1043-2356</t>
  </si>
  <si>
    <t>66283392</t>
  </si>
  <si>
    <t>CRISTOPHER ABDIEL CASTILLO ROMERO</t>
  </si>
  <si>
    <t>61474466</t>
  </si>
  <si>
    <t>8-1059-1864</t>
  </si>
  <si>
    <t xml:space="preserve">VIVIANA VILLARREAL </t>
  </si>
  <si>
    <t>69156163</t>
  </si>
  <si>
    <t>4-793-1697</t>
  </si>
  <si>
    <t xml:space="preserve">Jonathan Valverde </t>
  </si>
  <si>
    <t>67726770</t>
  </si>
  <si>
    <t>8-1055-582</t>
  </si>
  <si>
    <t>Albalira Marquelda Diaz Rodriguez</t>
  </si>
  <si>
    <t>62103954</t>
  </si>
  <si>
    <t>8-262-328</t>
  </si>
  <si>
    <t>Alfredo mauricio merzthal</t>
  </si>
  <si>
    <t>63594708</t>
  </si>
  <si>
    <t>8-722-1329</t>
  </si>
  <si>
    <t>JOSE DE JESUS BALDWIN ARROCHA</t>
  </si>
  <si>
    <t>64088257</t>
  </si>
  <si>
    <t>8-430-552</t>
  </si>
  <si>
    <t>69841788</t>
  </si>
  <si>
    <t xml:space="preserve">Sergio Rodríguez </t>
  </si>
  <si>
    <t>67011287</t>
  </si>
  <si>
    <t>8-951-112</t>
  </si>
  <si>
    <t>Jon cardona</t>
  </si>
  <si>
    <t>69867407</t>
  </si>
  <si>
    <t>8-1135-1178</t>
  </si>
  <si>
    <t>63242228</t>
  </si>
  <si>
    <t xml:space="preserve">CLARA ELENA SÁNCHEZ HIDALGO </t>
  </si>
  <si>
    <t>67896474</t>
  </si>
  <si>
    <t>8-519-1922</t>
  </si>
  <si>
    <t>61029137</t>
  </si>
  <si>
    <t>67850903</t>
  </si>
  <si>
    <t>63048635</t>
  </si>
  <si>
    <t>65885768</t>
  </si>
  <si>
    <t xml:space="preserve">Cristina Zapata </t>
  </si>
  <si>
    <t>65763441</t>
  </si>
  <si>
    <t>BD750385</t>
  </si>
  <si>
    <t>64528326</t>
  </si>
  <si>
    <t>62231427</t>
  </si>
  <si>
    <t>67560097</t>
  </si>
  <si>
    <t>SIMEY MAYRIN FRANCO GONZALEZ</t>
  </si>
  <si>
    <t>61080841</t>
  </si>
  <si>
    <t>8-866-255</t>
  </si>
  <si>
    <t xml:space="preserve">Emilio Alejandro Davila Lopez </t>
  </si>
  <si>
    <t>65681521</t>
  </si>
  <si>
    <t>C02487081</t>
  </si>
  <si>
    <t xml:space="preserve"> Cirilo Hidalgo Cherigo</t>
  </si>
  <si>
    <t>65856460</t>
  </si>
  <si>
    <t>8-854-1014</t>
  </si>
  <si>
    <t xml:space="preserve"> SR ELADIO ALBERTO ROCA MOLA</t>
  </si>
  <si>
    <t>65452295</t>
  </si>
  <si>
    <t>8-354-857</t>
  </si>
  <si>
    <t>65271425</t>
  </si>
  <si>
    <t>Franklin lasso</t>
  </si>
  <si>
    <t>8-745-262</t>
  </si>
  <si>
    <t>Daniel bernal</t>
  </si>
  <si>
    <t>8-924-773</t>
  </si>
  <si>
    <t>Edwin coronado</t>
  </si>
  <si>
    <t>8-334-359</t>
  </si>
  <si>
    <t>DANIEL HUMBERTO ORTEGA RODRIGUEZ</t>
  </si>
  <si>
    <t>62531937</t>
  </si>
  <si>
    <t>8-746-1773</t>
  </si>
  <si>
    <t xml:space="preserve">Hilario Alberto Roselie </t>
  </si>
  <si>
    <t>60959264</t>
  </si>
  <si>
    <t>8-737-1940</t>
  </si>
  <si>
    <t xml:space="preserve">Grimilda Henriguez Rosales </t>
  </si>
  <si>
    <t>67162613</t>
  </si>
  <si>
    <t>8-379-133</t>
  </si>
  <si>
    <t>Zuley Vanessa Martinez Reyes</t>
  </si>
  <si>
    <t>69844482</t>
  </si>
  <si>
    <t>8-741-1716</t>
  </si>
  <si>
    <t xml:space="preserve">veruska Mabel Madrid Fernández </t>
  </si>
  <si>
    <t>62477378</t>
  </si>
  <si>
    <t>4-728-1</t>
  </si>
  <si>
    <t>Alexander Ivan Concepcion Justavino</t>
  </si>
  <si>
    <t>66479358</t>
  </si>
  <si>
    <t>4-770-1831</t>
  </si>
  <si>
    <t>66444126</t>
  </si>
  <si>
    <t>Kosai Belal Odeh Awad</t>
  </si>
  <si>
    <t>64828263</t>
  </si>
  <si>
    <t>4-811-1848</t>
  </si>
  <si>
    <t>Mariela Elizabeth morales atencio</t>
  </si>
  <si>
    <t>63824855</t>
  </si>
  <si>
    <t>4-136-1997</t>
  </si>
  <si>
    <t>66945064</t>
  </si>
  <si>
    <t>BLEXYS LISBETH ARAUZ VALDEZ</t>
  </si>
  <si>
    <t>65027879</t>
  </si>
  <si>
    <t>4-760-2262</t>
  </si>
  <si>
    <t>Marcio Magdiel Miranda Samaniego</t>
  </si>
  <si>
    <t>64017761</t>
  </si>
  <si>
    <t>4-748-45</t>
  </si>
  <si>
    <t>63509275</t>
  </si>
  <si>
    <t>Diana Del Carme Lezcano Villarreal</t>
  </si>
  <si>
    <t>4-780-1976</t>
  </si>
  <si>
    <t>62417144</t>
  </si>
  <si>
    <t>María Del Rosario Barrio Barrio</t>
  </si>
  <si>
    <t>6-721-2327</t>
  </si>
  <si>
    <t>Marichell Adames</t>
  </si>
  <si>
    <t>68260163</t>
  </si>
  <si>
    <t>9-767-675</t>
  </si>
  <si>
    <t>Guadalupe De Beitia</t>
  </si>
  <si>
    <t>69393499</t>
  </si>
  <si>
    <t>9-712-789</t>
  </si>
  <si>
    <t xml:space="preserve">Shijun Liang </t>
  </si>
  <si>
    <t>69849988</t>
  </si>
  <si>
    <t xml:space="preserve">E-8-90266 </t>
  </si>
  <si>
    <t>68066387</t>
  </si>
  <si>
    <t xml:space="preserve">Mileyka Gutierrez </t>
  </si>
  <si>
    <t>63020302</t>
  </si>
  <si>
    <t>3-736-2233</t>
  </si>
  <si>
    <t>GRISELDA MARIA FUENTES BADILLO</t>
  </si>
  <si>
    <t>60154719</t>
  </si>
  <si>
    <t>8-899-2084</t>
  </si>
  <si>
    <t>ROBERTO FLETCHER SALAZAR</t>
  </si>
  <si>
    <t>62491748</t>
  </si>
  <si>
    <t>3-85-2690</t>
  </si>
  <si>
    <t>67229457</t>
  </si>
  <si>
    <t xml:space="preserve">Marielis valencia </t>
  </si>
  <si>
    <t>67664348</t>
  </si>
  <si>
    <t>8-1059-1488</t>
  </si>
  <si>
    <t>Oscar Olmedo Olmos Guzman</t>
  </si>
  <si>
    <t>67671121</t>
  </si>
  <si>
    <t>8-459-982</t>
  </si>
  <si>
    <t xml:space="preserve">Johanis Massiel Cruz Ríos </t>
  </si>
  <si>
    <t>65181181</t>
  </si>
  <si>
    <t>8-1034-2358</t>
  </si>
  <si>
    <t>Yorlenys Mabeel Ortega Mendoza</t>
  </si>
  <si>
    <t>8-1010-1772</t>
  </si>
  <si>
    <t>EDITA MUDARRA GARCIA</t>
  </si>
  <si>
    <t>10-7-1942</t>
  </si>
  <si>
    <t xml:space="preserve">Josue Sáez Hernández </t>
  </si>
  <si>
    <t>64848079</t>
  </si>
  <si>
    <t>8-834-2136</t>
  </si>
  <si>
    <t>Julio Cesar Chávez Peralta</t>
  </si>
  <si>
    <t>66635874</t>
  </si>
  <si>
    <t>65286732</t>
  </si>
  <si>
    <t xml:space="preserve">ALAN PEREZ </t>
  </si>
  <si>
    <t>8-991-504</t>
  </si>
  <si>
    <t>MARÍA ISABEL BATISTA VALENCIA</t>
  </si>
  <si>
    <t>63073882</t>
  </si>
  <si>
    <t>4-296-554</t>
  </si>
  <si>
    <t>DANILO ARMODIO ARIAS ARIAS</t>
  </si>
  <si>
    <t>68418116</t>
  </si>
  <si>
    <t>10-712-1960</t>
  </si>
  <si>
    <t>Edwin Ezequiel Obregon Gutierres</t>
  </si>
  <si>
    <t>69545894</t>
  </si>
  <si>
    <t>8-1051-2445</t>
  </si>
  <si>
    <t>JOSE MARIANO MARTINEZ MENDOZ</t>
  </si>
  <si>
    <t>63362537</t>
  </si>
  <si>
    <t>3-761-528</t>
  </si>
  <si>
    <t xml:space="preserve">IRIANA CALDERON </t>
  </si>
  <si>
    <t>66220003</t>
  </si>
  <si>
    <t>8-338-464</t>
  </si>
  <si>
    <t>OMARWE JOSE FERNANDEZ DIMAS</t>
  </si>
  <si>
    <t>69210740</t>
  </si>
  <si>
    <t>BE087074</t>
  </si>
  <si>
    <t>David Dario Diaz Rivera</t>
  </si>
  <si>
    <t>61203443</t>
  </si>
  <si>
    <t>8-870-2411</t>
  </si>
  <si>
    <t>OSVALDO CALDERON</t>
  </si>
  <si>
    <t>63941999</t>
  </si>
  <si>
    <t>9-735-1691</t>
  </si>
  <si>
    <t>ISABEL HERNANDEZ</t>
  </si>
  <si>
    <t>62750730</t>
  </si>
  <si>
    <t>8-906-713</t>
  </si>
  <si>
    <t>JOSUE  SANDOVAL</t>
  </si>
  <si>
    <t xml:space="preserve">Javier Cáceres </t>
  </si>
  <si>
    <t>67147759</t>
  </si>
  <si>
    <t>160123771</t>
  </si>
  <si>
    <t xml:space="preserve">Arelis julissa coba Rodríguez </t>
  </si>
  <si>
    <t>65771761</t>
  </si>
  <si>
    <t>8-823-306</t>
  </si>
  <si>
    <t>66392444</t>
  </si>
  <si>
    <t xml:space="preserve">Deyanira fruto ureña </t>
  </si>
  <si>
    <t>69511715</t>
  </si>
  <si>
    <t>3.92-417</t>
  </si>
  <si>
    <t>61902839</t>
  </si>
  <si>
    <t>LUIS ALBERTO ARAUZ ARMUELLES</t>
  </si>
  <si>
    <t>68509179</t>
  </si>
  <si>
    <t>8-788-1216</t>
  </si>
  <si>
    <t>Jimmy Alexander Tilaguy Triana</t>
  </si>
  <si>
    <t>63638527</t>
  </si>
  <si>
    <t>BD861121</t>
  </si>
  <si>
    <t xml:space="preserve"> AMANDA GABRIELA RODRIGUEZ PAREDES</t>
  </si>
  <si>
    <t>64401749</t>
  </si>
  <si>
    <t>2-747-1961</t>
  </si>
  <si>
    <t>66424644</t>
  </si>
  <si>
    <t>Anayansi Romero Esturain</t>
  </si>
  <si>
    <t>67438121</t>
  </si>
  <si>
    <t>8-474-52</t>
  </si>
  <si>
    <t>Yenny Marcela Uribe</t>
  </si>
  <si>
    <t>66496065</t>
  </si>
  <si>
    <t>AU163564</t>
  </si>
  <si>
    <t>Amalia Esther Alonso Santana</t>
  </si>
  <si>
    <t>67856484</t>
  </si>
  <si>
    <t>2-144-390</t>
  </si>
  <si>
    <t xml:space="preserve">Oris Roxana </t>
  </si>
  <si>
    <t>64077786</t>
  </si>
  <si>
    <t>4-761-1294</t>
  </si>
  <si>
    <t>Jorge Amat Centeno Vinda</t>
  </si>
  <si>
    <t>68369872</t>
  </si>
  <si>
    <t>4-102-1004</t>
  </si>
  <si>
    <t xml:space="preserve">Fernando Pinzón </t>
  </si>
  <si>
    <t>62308930</t>
  </si>
  <si>
    <t>4-827-1132</t>
  </si>
  <si>
    <t xml:space="preserve">Nicole del Carmen Ríos Ibarra </t>
  </si>
  <si>
    <t>61230725</t>
  </si>
  <si>
    <t>4-838-1225</t>
  </si>
  <si>
    <t xml:space="preserve">Liza Omaira Vargas Abrego </t>
  </si>
  <si>
    <t>68079879</t>
  </si>
  <si>
    <t>4-294-1901</t>
  </si>
  <si>
    <t>Elías Toruño González</t>
  </si>
  <si>
    <t>68790103</t>
  </si>
  <si>
    <t xml:space="preserve"> 4-236-766</t>
  </si>
  <si>
    <t>DINORA ELIZABETH CALDERON DEAGO</t>
  </si>
  <si>
    <t>65390656</t>
  </si>
  <si>
    <t>6-86-730</t>
  </si>
  <si>
    <t>64925118</t>
  </si>
  <si>
    <t xml:space="preserve">Omaira Yáñez </t>
  </si>
  <si>
    <t>68639747</t>
  </si>
  <si>
    <t>6-53-2611</t>
  </si>
  <si>
    <t>LISMARY VICTORIA GARBOZA GUIÑAN</t>
  </si>
  <si>
    <t>63132197</t>
  </si>
  <si>
    <t>179428902</t>
  </si>
  <si>
    <t>67548013</t>
  </si>
  <si>
    <t>Gilberto cambell</t>
  </si>
  <si>
    <t>68111748</t>
  </si>
  <si>
    <t>3-744-2304</t>
  </si>
  <si>
    <t>62725842</t>
  </si>
  <si>
    <t xml:space="preserve">Michael anel valdes santos </t>
  </si>
  <si>
    <t>61028322</t>
  </si>
  <si>
    <t>8-1058-2177</t>
  </si>
  <si>
    <t>Orontes Antonio Alvarado Baltodano</t>
  </si>
  <si>
    <t>63681446</t>
  </si>
  <si>
    <t>E-8-214015</t>
  </si>
  <si>
    <t>KRYSMETH LINETH SANCHEZ A DE SANCHEZ</t>
  </si>
  <si>
    <t>66951988</t>
  </si>
  <si>
    <t>8-886-1612</t>
  </si>
  <si>
    <t>IMELDA LEMUS OSPINA</t>
  </si>
  <si>
    <t>64936343</t>
  </si>
  <si>
    <t>E-8-81454</t>
  </si>
  <si>
    <t>Jafeth Jose Pinto Perea</t>
  </si>
  <si>
    <t>67823546</t>
  </si>
  <si>
    <t>8-1060-1013</t>
  </si>
  <si>
    <t>Jair alberto madrigal centero</t>
  </si>
  <si>
    <t>62572033</t>
  </si>
  <si>
    <t>8-1052-1406</t>
  </si>
  <si>
    <t xml:space="preserve">Cesarea Cecilia Labastid Sanchez </t>
  </si>
  <si>
    <t>63523941</t>
  </si>
  <si>
    <t>8-166-659</t>
  </si>
  <si>
    <t xml:space="preserve">EUFEMIA Vergara de Velasquez </t>
  </si>
  <si>
    <t>65402900</t>
  </si>
  <si>
    <t>8-251-583</t>
  </si>
  <si>
    <t xml:space="preserve">Angela Mendoza </t>
  </si>
  <si>
    <t>9-221-60</t>
  </si>
  <si>
    <t>Mizael Jesús veliz chiari</t>
  </si>
  <si>
    <t>63629269</t>
  </si>
  <si>
    <t>895681</t>
  </si>
  <si>
    <t>66553125</t>
  </si>
  <si>
    <t>FABIO ENRIQUE VASQUEZ GALLARDO</t>
  </si>
  <si>
    <t>66917539</t>
  </si>
  <si>
    <t>7-119-231</t>
  </si>
  <si>
    <t>Nieves Gamarra</t>
  </si>
  <si>
    <t>65650679</t>
  </si>
  <si>
    <t>AX866859</t>
  </si>
  <si>
    <t>KATHERINE SIU</t>
  </si>
  <si>
    <t>8-843-271</t>
  </si>
  <si>
    <t>YANETH MARISOL MORENO BUITRAGO GONZ</t>
  </si>
  <si>
    <t>67194131</t>
  </si>
  <si>
    <t>8-421-287</t>
  </si>
  <si>
    <t>MARILYN DEL CARMEN ALDEANO</t>
  </si>
  <si>
    <t>66662853</t>
  </si>
  <si>
    <t>8-280-874</t>
  </si>
  <si>
    <t>LUIS CARLOS MC NULTY GONZALEZ</t>
  </si>
  <si>
    <t>69324427</t>
  </si>
  <si>
    <t>8-321-265</t>
  </si>
  <si>
    <t>JOHANNA YAMILETH RODRIGUEZ RODRIGUEZ</t>
  </si>
  <si>
    <t>66845064</t>
  </si>
  <si>
    <t>8-721-291</t>
  </si>
  <si>
    <t xml:space="preserve">Eleonora María Rodríguez Ramos </t>
  </si>
  <si>
    <t>67669461</t>
  </si>
  <si>
    <t>8-154-108</t>
  </si>
  <si>
    <t xml:space="preserve">María Fernanda Jiménez Reyes  </t>
  </si>
  <si>
    <t>64006864</t>
  </si>
  <si>
    <t>2-740-1399</t>
  </si>
  <si>
    <t>69577052</t>
  </si>
  <si>
    <t>Ausberto Efrain Vergara Velasquez</t>
  </si>
  <si>
    <t>62078242</t>
  </si>
  <si>
    <t>8-474-586</t>
  </si>
  <si>
    <t>ANGEL JAVIER LABASTIDE TOVAR</t>
  </si>
  <si>
    <t>68605691</t>
  </si>
  <si>
    <t>3-760-1750</t>
  </si>
  <si>
    <t>MARCIAL VALDERRAMA MARTINEZ</t>
  </si>
  <si>
    <t>2-75-828</t>
  </si>
  <si>
    <t>JORGE DANIEL ROBINSON RODRIGUEZ</t>
  </si>
  <si>
    <t>62921894</t>
  </si>
  <si>
    <t>3-762-2227</t>
  </si>
  <si>
    <t>Eutimio atencio</t>
  </si>
  <si>
    <t>62152603</t>
  </si>
  <si>
    <t>8-501-686</t>
  </si>
  <si>
    <t>MARIA HERLINDA CAICEDO GONZALEZ</t>
  </si>
  <si>
    <t>8-241-9</t>
  </si>
  <si>
    <t>EDILBERTO QUIROS</t>
  </si>
  <si>
    <t>65381746</t>
  </si>
  <si>
    <t>8-528-990</t>
  </si>
  <si>
    <t>ISIDRO SERRANO MARTINEZ</t>
  </si>
  <si>
    <t>66294508</t>
  </si>
  <si>
    <t>8-805-1739</t>
  </si>
  <si>
    <t>Graciela Martinez De Calderon</t>
  </si>
  <si>
    <t>64119285</t>
  </si>
  <si>
    <t>8-254-591</t>
  </si>
  <si>
    <t>Maria Cleotilde Peralta Javier</t>
  </si>
  <si>
    <t>62099391</t>
  </si>
  <si>
    <t>RD6715594</t>
  </si>
  <si>
    <t>65085834</t>
  </si>
  <si>
    <t xml:space="preserve">HENRY AMADOR </t>
  </si>
  <si>
    <t>66692612</t>
  </si>
  <si>
    <t>7-709-1507</t>
  </si>
  <si>
    <t>63423609</t>
  </si>
  <si>
    <t xml:space="preserve">Elio mendez serrano </t>
  </si>
  <si>
    <t>67412946</t>
  </si>
  <si>
    <t>4-739-382</t>
  </si>
  <si>
    <t>Hong Cheung</t>
  </si>
  <si>
    <t>67819003</t>
  </si>
  <si>
    <t>PE-9-1042</t>
  </si>
  <si>
    <t>68203534</t>
  </si>
  <si>
    <t>Orquidea ortiz</t>
  </si>
  <si>
    <t>PN0172910</t>
  </si>
  <si>
    <t xml:space="preserve">Luis Sánchez </t>
  </si>
  <si>
    <t>8-529-617</t>
  </si>
  <si>
    <t>Sonia estheralvarez</t>
  </si>
  <si>
    <t>66776614</t>
  </si>
  <si>
    <t>8-520-2050</t>
  </si>
  <si>
    <t xml:space="preserve">Francisco Antonio Barahona </t>
  </si>
  <si>
    <t>68478641</t>
  </si>
  <si>
    <t>8-399-725</t>
  </si>
  <si>
    <t>JORGE ISAAC GONZALEZ PALACI</t>
  </si>
  <si>
    <t>65207384</t>
  </si>
  <si>
    <t>3-717-2465</t>
  </si>
  <si>
    <t>Jeremías moreno</t>
  </si>
  <si>
    <t>68127457</t>
  </si>
  <si>
    <t>8-1058-1938</t>
  </si>
  <si>
    <t>Kristin vega</t>
  </si>
  <si>
    <t>64950331</t>
  </si>
  <si>
    <t>A39512516</t>
  </si>
  <si>
    <t>69899400</t>
  </si>
  <si>
    <t>Luzlanda Feliz</t>
  </si>
  <si>
    <t>67375003</t>
  </si>
  <si>
    <t>E-8-120984</t>
  </si>
  <si>
    <t>JOISY GUERRERO</t>
  </si>
  <si>
    <t>66183944</t>
  </si>
  <si>
    <t>8-998-2294</t>
  </si>
  <si>
    <t>Jose luis Alvarado Bonilla</t>
  </si>
  <si>
    <t>66085425</t>
  </si>
  <si>
    <t>8-355-279</t>
  </si>
  <si>
    <t xml:space="preserve">Karla Aurora GUTIÉRREZ DE GRACIA </t>
  </si>
  <si>
    <t>62605987</t>
  </si>
  <si>
    <t>4-719-1317</t>
  </si>
  <si>
    <t xml:space="preserve">Omar Sánchez </t>
  </si>
  <si>
    <t>8-995-347</t>
  </si>
  <si>
    <t>Ashley del Carmen Díaz García</t>
  </si>
  <si>
    <t>65132052</t>
  </si>
  <si>
    <t>2-748-2225</t>
  </si>
  <si>
    <t>YASMIN ARGELIS DE LEON DIAZ DE ORTI</t>
  </si>
  <si>
    <t>67503387</t>
  </si>
  <si>
    <t>8-715-2441</t>
  </si>
  <si>
    <t>Rosa sanclemente</t>
  </si>
  <si>
    <t>68331500</t>
  </si>
  <si>
    <t>8-236-1185</t>
  </si>
  <si>
    <t>Edwin rojas</t>
  </si>
  <si>
    <t>62517241</t>
  </si>
  <si>
    <t>8-796-896</t>
  </si>
  <si>
    <t>64693760</t>
  </si>
  <si>
    <t xml:space="preserve">Darinel Alberto Moreno Espinosa </t>
  </si>
  <si>
    <t>66440962</t>
  </si>
  <si>
    <t>8-912-504</t>
  </si>
  <si>
    <t xml:space="preserve">Ana Sofía Jiménez Martínez </t>
  </si>
  <si>
    <t>68295944</t>
  </si>
  <si>
    <t>8-980-1221</t>
  </si>
  <si>
    <t>Erick Gabriel Monteza Ramos</t>
  </si>
  <si>
    <t>67193906</t>
  </si>
  <si>
    <t>8-1061-1594</t>
  </si>
  <si>
    <t>Rosario Del Carmen Lozada Gonzalez</t>
  </si>
  <si>
    <t>69319760</t>
  </si>
  <si>
    <t>1-720-2384</t>
  </si>
  <si>
    <t>64071614</t>
  </si>
  <si>
    <t>64314000</t>
  </si>
  <si>
    <t xml:space="preserve">Ricardo Manuel Alvarez Estrada </t>
  </si>
  <si>
    <t>67721098</t>
  </si>
  <si>
    <t>9-130-121</t>
  </si>
  <si>
    <t xml:space="preserve">Dorian hinestroza escudero </t>
  </si>
  <si>
    <t>62070656</t>
  </si>
  <si>
    <t>8-701-1953</t>
  </si>
  <si>
    <t>María isnelda velez</t>
  </si>
  <si>
    <t>66457379</t>
  </si>
  <si>
    <t>E-8-95498</t>
  </si>
  <si>
    <t xml:space="preserve">Ana Lorena Dominguez Dominguez </t>
  </si>
  <si>
    <t>62511544</t>
  </si>
  <si>
    <t>8-832-2301</t>
  </si>
  <si>
    <t>Odalis bultron</t>
  </si>
  <si>
    <t>6-713-434</t>
  </si>
  <si>
    <t>Domy herrera</t>
  </si>
  <si>
    <t>8-777-2493</t>
  </si>
  <si>
    <t xml:space="preserve">Jhonatan toribio </t>
  </si>
  <si>
    <t>8-1032-2063</t>
  </si>
  <si>
    <t>Omaira milagro tejeira</t>
  </si>
  <si>
    <t>68149060</t>
  </si>
  <si>
    <t>2-739-372</t>
  </si>
  <si>
    <t>63919850</t>
  </si>
  <si>
    <t>Jovany montezuma</t>
  </si>
  <si>
    <t>62866619</t>
  </si>
  <si>
    <t>12-710-49</t>
  </si>
  <si>
    <t>ALEXANDER MANUEL BONET RODRIGUEZ</t>
  </si>
  <si>
    <t>64569415</t>
  </si>
  <si>
    <t>8-1018-1054</t>
  </si>
  <si>
    <t>Jose manuel paz flores</t>
  </si>
  <si>
    <t>67636671</t>
  </si>
  <si>
    <t>8-519-1015</t>
  </si>
  <si>
    <t>68790727</t>
  </si>
  <si>
    <t>HECTOR SAMUEL RODRIGUEZ TEJADA</t>
  </si>
  <si>
    <t>67642732</t>
  </si>
  <si>
    <t>8-1013-84</t>
  </si>
  <si>
    <t xml:space="preserve">Auddie Andrés Hill Hernández </t>
  </si>
  <si>
    <t>69489756</t>
  </si>
  <si>
    <t>8-810-312</t>
  </si>
  <si>
    <t xml:space="preserve">Douglan Silfrido Rodriguez García </t>
  </si>
  <si>
    <t>62290190</t>
  </si>
  <si>
    <t>167092917</t>
  </si>
  <si>
    <t xml:space="preserve">Yaquelin Ibeth González Rodriguez </t>
  </si>
  <si>
    <t>64789844</t>
  </si>
  <si>
    <t>2-711-891</t>
  </si>
  <si>
    <t>Jair Antonio Mendieta Sanchez</t>
  </si>
  <si>
    <t>69272487</t>
  </si>
  <si>
    <t>8-951-2245</t>
  </si>
  <si>
    <t>DARVYN BISHEVYS CORDOBA LOPEZ</t>
  </si>
  <si>
    <t>69503634</t>
  </si>
  <si>
    <t>3-724-104</t>
  </si>
  <si>
    <t>Luis Alberto palacios garibaldi</t>
  </si>
  <si>
    <t>3-762-858</t>
  </si>
  <si>
    <t xml:space="preserve">Guillermina acosta </t>
  </si>
  <si>
    <t>63760050</t>
  </si>
  <si>
    <t>9-221-1046</t>
  </si>
  <si>
    <t>62168821</t>
  </si>
  <si>
    <t>Luis fernando Moreno zorrilla</t>
  </si>
  <si>
    <t>68796347</t>
  </si>
  <si>
    <t>AV456447</t>
  </si>
  <si>
    <t>ROXIBETH NAVARRO</t>
  </si>
  <si>
    <t>69612054</t>
  </si>
  <si>
    <t>9-750-650</t>
  </si>
  <si>
    <t>MILAGROS DEL CARMEN JAEN BATISTA</t>
  </si>
  <si>
    <t>67175943</t>
  </si>
  <si>
    <t>6-701-1605</t>
  </si>
  <si>
    <t>Olesksii Gerasymchuk</t>
  </si>
  <si>
    <t>62818111</t>
  </si>
  <si>
    <t xml:space="preserve"> E-8-180517</t>
  </si>
  <si>
    <t>Cecilio Martinez</t>
  </si>
  <si>
    <t>69450804</t>
  </si>
  <si>
    <t>4-758-1963</t>
  </si>
  <si>
    <t>YAMILETH ESCUDERO</t>
  </si>
  <si>
    <t>62523605</t>
  </si>
  <si>
    <t>8-751-2139</t>
  </si>
  <si>
    <t>63093862</t>
  </si>
  <si>
    <t xml:space="preserve">Nuris Oriela Menchaca Osario </t>
  </si>
  <si>
    <t>69020773</t>
  </si>
  <si>
    <t>8-526-1481</t>
  </si>
  <si>
    <t>SHARIK ESTEFANI SANCHEZ RAMIREZ</t>
  </si>
  <si>
    <t>69712244</t>
  </si>
  <si>
    <t>8-1016-173</t>
  </si>
  <si>
    <t>AILED DEL CARMEN DIAZ VEGA</t>
  </si>
  <si>
    <t>64821912</t>
  </si>
  <si>
    <t>9-741-1374</t>
  </si>
  <si>
    <t>Richi Ricardo Valdés</t>
  </si>
  <si>
    <t>63200172</t>
  </si>
  <si>
    <t>3-724-1776</t>
  </si>
  <si>
    <t>Amir Antonio Alba perez</t>
  </si>
  <si>
    <t>65976297</t>
  </si>
  <si>
    <t>8-1025-659</t>
  </si>
  <si>
    <t>Yarinet Dequia</t>
  </si>
  <si>
    <t>65572252</t>
  </si>
  <si>
    <t>5-719-5220</t>
  </si>
  <si>
    <t>65122191</t>
  </si>
  <si>
    <t>64657965</t>
  </si>
  <si>
    <t>YOHANA YAMILETH CASTILLO GONZALES</t>
  </si>
  <si>
    <t>65846490</t>
  </si>
  <si>
    <t xml:space="preserve"> 2-737-859</t>
  </si>
  <si>
    <t>Abimelec eliel oloti Ortega flores</t>
  </si>
  <si>
    <t>67267937</t>
  </si>
  <si>
    <t>10-707-88</t>
  </si>
  <si>
    <t xml:space="preserve">Hashly Raquel Lemos Moreno </t>
  </si>
  <si>
    <t>64626264</t>
  </si>
  <si>
    <t>8-1064-2215</t>
  </si>
  <si>
    <t>Darselia Dinelda Castillo Gordon de castillo</t>
  </si>
  <si>
    <t>66991135</t>
  </si>
  <si>
    <t>3-120-475</t>
  </si>
  <si>
    <t>64198054</t>
  </si>
  <si>
    <t>67337532</t>
  </si>
  <si>
    <t>JOEL ANTONIO GONZALEZ RIOS</t>
  </si>
  <si>
    <t>65496718</t>
  </si>
  <si>
    <t>8-902-2401</t>
  </si>
  <si>
    <t>KATYUSKA YUDINA BRENES PEREZ</t>
  </si>
  <si>
    <t>66487376</t>
  </si>
  <si>
    <t>10-716-1465</t>
  </si>
  <si>
    <t>MARIA THORN JIMENEZ</t>
  </si>
  <si>
    <t>67846706</t>
  </si>
  <si>
    <t>8-901-1501</t>
  </si>
  <si>
    <t>PEDRO TORRES TEJADA</t>
  </si>
  <si>
    <t>68862429</t>
  </si>
  <si>
    <t>8-745-1245</t>
  </si>
  <si>
    <t>Asly masiel Castillo pineda</t>
  </si>
  <si>
    <t>65024347</t>
  </si>
  <si>
    <t>8-1007-2301</t>
  </si>
  <si>
    <t xml:space="preserve"> Jason Samir Salinas</t>
  </si>
  <si>
    <t>JUAN JOSE JARAMILLO</t>
  </si>
  <si>
    <t>65004762</t>
  </si>
  <si>
    <t>2-123-6</t>
  </si>
  <si>
    <t xml:space="preserve"> Rosa Edith Soto</t>
  </si>
  <si>
    <t xml:space="preserve"> 8-403-796</t>
  </si>
  <si>
    <t>MARCO ANTONIO DAVIS</t>
  </si>
  <si>
    <t>68319334</t>
  </si>
  <si>
    <t>147120876</t>
  </si>
  <si>
    <t>64188477</t>
  </si>
  <si>
    <t>65014507</t>
  </si>
  <si>
    <t>Marilita del carmen</t>
  </si>
  <si>
    <t>63434998</t>
  </si>
  <si>
    <t xml:space="preserve"> 2-701-1265</t>
  </si>
  <si>
    <t xml:space="preserve"> Andrés de Jesús Pérez</t>
  </si>
  <si>
    <t>8-1060-1619</t>
  </si>
  <si>
    <t>Jillian Vega</t>
  </si>
  <si>
    <t>63776996</t>
  </si>
  <si>
    <t>8-1061-711</t>
  </si>
  <si>
    <t>EDWIN ALEXIS SCLOPIS CORNEJO</t>
  </si>
  <si>
    <t>60074966</t>
  </si>
  <si>
    <t>9-122-775</t>
  </si>
  <si>
    <t>JAIME ALFREDO RIVERA</t>
  </si>
  <si>
    <t>65827170</t>
  </si>
  <si>
    <t>B03814056</t>
  </si>
  <si>
    <t>62282897</t>
  </si>
  <si>
    <t>SILVIA DEL CARMEN QUINTERO CHAVEZ</t>
  </si>
  <si>
    <t>68472102</t>
  </si>
  <si>
    <t>3-717-2395</t>
  </si>
  <si>
    <t>Estefanía Maite Herrera</t>
  </si>
  <si>
    <t>66463911</t>
  </si>
  <si>
    <t>8-1041-801</t>
  </si>
  <si>
    <t>YESENIA GONZALEZ</t>
  </si>
  <si>
    <t>64730823</t>
  </si>
  <si>
    <t>DIOSELINA MIREYA</t>
  </si>
  <si>
    <t>66739317</t>
  </si>
  <si>
    <t>8-517-1799</t>
  </si>
  <si>
    <t>Pedro Pinto</t>
  </si>
  <si>
    <t>68172530</t>
  </si>
  <si>
    <t>4-725-658</t>
  </si>
  <si>
    <t>José Alfredo Mateus luna</t>
  </si>
  <si>
    <t>66580821</t>
  </si>
  <si>
    <t>BG966800</t>
  </si>
  <si>
    <t>ODERAY omaira Ortega</t>
  </si>
  <si>
    <t>65434487</t>
  </si>
  <si>
    <t>8-236-1284</t>
  </si>
  <si>
    <t>Lasso Cordoba Brayan</t>
  </si>
  <si>
    <t>BH428932</t>
  </si>
  <si>
    <t>66508861</t>
  </si>
  <si>
    <t>MARQUELIS EDITH CARVAJAL CARVAJAL</t>
  </si>
  <si>
    <t>68197159</t>
  </si>
  <si>
    <t>6-709-1973</t>
  </si>
  <si>
    <t>KETSHYA DEL CARMEN</t>
  </si>
  <si>
    <t>62376708</t>
  </si>
  <si>
    <t>2-736-676</t>
  </si>
  <si>
    <t xml:space="preserve"> GABRIEL ALEXANDER PRADO</t>
  </si>
  <si>
    <t>4-832-204</t>
  </si>
  <si>
    <t>IRVING JAVIER UreñaTienda</t>
  </si>
  <si>
    <t>68482408</t>
  </si>
  <si>
    <t>8-845-2287</t>
  </si>
  <si>
    <t>ROOKE BELLIDO CESAR JAVIER</t>
  </si>
  <si>
    <t>68131299</t>
  </si>
  <si>
    <t>8-957-995</t>
  </si>
  <si>
    <t>64353268</t>
  </si>
  <si>
    <t>ANTONIO ESCOBAR CHANG</t>
  </si>
  <si>
    <t>67694551</t>
  </si>
  <si>
    <t>8-949-407</t>
  </si>
  <si>
    <t>JACKELINE RODRIGUEZ</t>
  </si>
  <si>
    <t>68104642</t>
  </si>
  <si>
    <t>9-704-792</t>
  </si>
  <si>
    <t>Iker asier Díaz IBARGUENTienda</t>
  </si>
  <si>
    <t>8-1024-799</t>
  </si>
  <si>
    <t>VICTOR MANUEL Gálvez</t>
  </si>
  <si>
    <t>68113973</t>
  </si>
  <si>
    <t>8-1033-961</t>
  </si>
  <si>
    <t xml:space="preserve">LARISZA LORENA CRUZ </t>
  </si>
  <si>
    <t>68597707</t>
  </si>
  <si>
    <t>8-915-1869</t>
  </si>
  <si>
    <t>HECTOR ADRIAN AGUILAR FERNANDEZ</t>
  </si>
  <si>
    <t>67610081</t>
  </si>
  <si>
    <t>9-763-1988</t>
  </si>
  <si>
    <t>German Gustavo Romero Alvarado</t>
  </si>
  <si>
    <t>65850502</t>
  </si>
  <si>
    <t>E-8-237360</t>
  </si>
  <si>
    <t>29/may</t>
  </si>
  <si>
    <t>30/may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</si>
</sst>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B/.&quot;* #,##0.00_-;\-&quot;B/.&quot;* #,##0.00_-;_-&quot;B/.&quot;* &quot;-&quot;??_-;_-@_-"/>
    <numFmt numFmtId="165" formatCode="&quot;B/.&quot;#,##0.00"/>
    <numFmt numFmtId="166" formatCode="&quot;$&quot;#,##0.00"/>
    <numFmt numFmtId="167" formatCode="mm/dd/yyyy"/>
  </numFmts>
  <fonts count="30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name val="Calibri"/>
      <family val="2"/>
    </font>
    <font>
      <b/>
      <sz val="14"/>
      <color theme="3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1"/>
      <name val="Calibri"/>
      <family val="2"/>
    </font>
    <font>
      <b/>
      <sz val="36"/>
      <name val="Calibri"/>
      <family val="2"/>
    </font>
    <font>
      <b/>
      <sz val="36"/>
      <color theme="1"/>
      <name val="Calibri"/>
      <family val="2"/>
      <scheme val="minor"/>
    </font>
    <font>
      <b/>
      <sz val="9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28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5B3F86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A7A7A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48CAE4"/>
        <bgColor indexed="64"/>
      </patternFill>
    </fill>
    <fill>
      <patternFill patternType="solid">
        <fgColor rgb="FFBBDEFB"/>
        <bgColor indexed="64"/>
      </patternFill>
    </fill>
  </fills>
  <borders count="60">
    <border>
      <left/>
      <right/>
      <top/>
      <bottom/>
      <diagonal/>
    </border>
    <border>
      <left style="thin">
        <color rgb="FF5B3F86"/>
      </left>
      <right style="thin">
        <color rgb="FF5B3F86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9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/>
      <top style="thin">
        <color rgb="FFF8F9FA"/>
      </top>
      <bottom/>
      <diagonal/>
    </border>
    <border>
      <left/>
      <right style="thin">
        <color rgb="FFF8F9FA"/>
      </right>
      <top style="thin">
        <color rgb="FFF8F9FA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F8F9FA"/>
      </top>
      <bottom style="thin">
        <color rgb="FFF8F9FA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2" fillId="0" borderId="0"/>
  </cellStyleXfs>
  <cellXfs count="27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1" fontId="0" fillId="0" borderId="0" xfId="0" applyNumberFormat="1"/>
    <xf numFmtId="0" fontId="5" fillId="2" borderId="0" xfId="2" applyFont="1" applyFill="1"/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5" fillId="3" borderId="1" xfId="2" applyFont="1" applyFill="1" applyBorder="1" applyAlignment="1">
      <alignment horizontal="center" vertical="center"/>
    </xf>
    <xf numFmtId="0" fontId="5" fillId="4" borderId="0" xfId="2" applyFont="1" applyFill="1"/>
    <xf numFmtId="0" fontId="4" fillId="0" borderId="0" xfId="2"/>
    <xf numFmtId="0" fontId="4" fillId="0" borderId="0" xfId="2" applyAlignment="1">
      <alignment horizontal="center"/>
    </xf>
    <xf numFmtId="0" fontId="4" fillId="4" borderId="0" xfId="2" applyFill="1" applyAlignment="1">
      <alignment horizontal="center"/>
    </xf>
    <xf numFmtId="0" fontId="4" fillId="4" borderId="0" xfId="2" applyFill="1"/>
    <xf numFmtId="14" fontId="4" fillId="0" borderId="0" xfId="2" applyNumberFormat="1"/>
    <xf numFmtId="1" fontId="4" fillId="0" borderId="0" xfId="2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0" fontId="8" fillId="5" borderId="8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3" applyNumberFormat="1" applyFont="1"/>
    <xf numFmtId="0" fontId="0" fillId="0" borderId="0" xfId="0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3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3" applyNumberFormat="1" applyFont="1" applyBorder="1" applyAlignment="1">
      <alignment horizontal="center"/>
    </xf>
    <xf numFmtId="10" fontId="0" fillId="0" borderId="5" xfId="3" applyNumberFormat="1" applyFont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10" fontId="10" fillId="0" borderId="5" xfId="3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12" xfId="0" applyBorder="1"/>
    <xf numFmtId="166" fontId="0" fillId="0" borderId="12" xfId="0" applyNumberFormat="1" applyBorder="1"/>
    <xf numFmtId="10" fontId="0" fillId="0" borderId="12" xfId="3" applyNumberFormat="1" applyFont="1" applyBorder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20" xfId="0" applyBorder="1" applyProtection="1">
      <protection locked="0"/>
    </xf>
    <xf numFmtId="1" fontId="10" fillId="0" borderId="21" xfId="3" applyNumberFormat="1" applyFont="1" applyBorder="1" applyAlignment="1" applyProtection="1">
      <alignment horizontal="center"/>
      <protection hidden="1"/>
    </xf>
    <xf numFmtId="1" fontId="0" fillId="0" borderId="0" xfId="3" applyNumberFormat="1" applyFont="1" applyBorder="1" applyAlignment="1" applyProtection="1">
      <alignment horizontal="center"/>
      <protection hidden="1"/>
    </xf>
    <xf numFmtId="9" fontId="1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5" fillId="0" borderId="12" xfId="0" applyFont="1" applyBorder="1" applyAlignment="1" applyProtection="1">
      <alignment horizontal="center" vertical="center" wrapText="1"/>
      <protection hidden="1"/>
    </xf>
    <xf numFmtId="10" fontId="15" fillId="0" borderId="12" xfId="3" applyNumberFormat="1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10" fontId="15" fillId="0" borderId="21" xfId="3" applyNumberFormat="1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>
      <alignment horizontal="left"/>
    </xf>
    <xf numFmtId="0" fontId="0" fillId="0" borderId="12" xfId="0" applyBorder="1" applyAlignment="1">
      <alignment horizontal="center"/>
    </xf>
    <xf numFmtId="166" fontId="15" fillId="0" borderId="12" xfId="0" applyNumberFormat="1" applyFont="1" applyBorder="1" applyAlignment="1" applyProtection="1">
      <alignment horizontal="center" vertical="center" wrapText="1"/>
      <protection hidden="1"/>
    </xf>
    <xf numFmtId="0" fontId="10" fillId="0" borderId="23" xfId="0" applyFont="1" applyBorder="1" applyAlignment="1" applyProtection="1">
      <alignment horizontal="center"/>
      <protection locked="0"/>
    </xf>
    <xf numFmtId="166" fontId="10" fillId="0" borderId="23" xfId="0" applyNumberFormat="1" applyFont="1" applyBorder="1" applyAlignment="1" applyProtection="1">
      <alignment horizontal="center"/>
      <protection locked="0"/>
    </xf>
    <xf numFmtId="10" fontId="10" fillId="0" borderId="23" xfId="3" applyNumberFormat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3" fontId="0" fillId="0" borderId="3" xfId="0" applyNumberFormat="1" applyBorder="1" applyAlignment="1" applyProtection="1">
      <alignment horizontal="center"/>
      <protection hidden="1"/>
    </xf>
    <xf numFmtId="3" fontId="0" fillId="0" borderId="25" xfId="0" applyNumberFormat="1" applyBorder="1" applyAlignment="1" applyProtection="1">
      <alignment horizontal="center"/>
      <protection hidden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left"/>
    </xf>
    <xf numFmtId="166" fontId="18" fillId="0" borderId="17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166" fontId="15" fillId="0" borderId="21" xfId="0" applyNumberFormat="1" applyFont="1" applyBorder="1" applyAlignment="1" applyProtection="1">
      <alignment horizontal="center" vertical="center" wrapText="1"/>
      <protection hidden="1"/>
    </xf>
    <xf numFmtId="0" fontId="9" fillId="6" borderId="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9" fillId="9" borderId="30" xfId="4" applyFont="1" applyFill="1" applyBorder="1" applyAlignment="1">
      <alignment horizontal="center"/>
    </xf>
    <xf numFmtId="0" fontId="19" fillId="9" borderId="31" xfId="4" applyFont="1" applyFill="1" applyBorder="1" applyAlignment="1">
      <alignment horizontal="center"/>
    </xf>
    <xf numFmtId="0" fontId="19" fillId="9" borderId="32" xfId="4" applyFont="1" applyFill="1" applyBorder="1" applyAlignment="1">
      <alignment horizontal="center"/>
    </xf>
    <xf numFmtId="0" fontId="20" fillId="10" borderId="12" xfId="0" applyFont="1" applyFill="1" applyBorder="1" applyAlignment="1">
      <alignment horizontal="left" wrapText="1"/>
    </xf>
    <xf numFmtId="0" fontId="20" fillId="10" borderId="12" xfId="0" applyFont="1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1" fillId="0" borderId="0" xfId="0" applyFont="1"/>
    <xf numFmtId="0" fontId="0" fillId="0" borderId="33" xfId="0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20" fillId="10" borderId="35" xfId="0" applyFont="1" applyFill="1" applyBorder="1" applyAlignment="1">
      <alignment horizontal="left" wrapText="1"/>
    </xf>
    <xf numFmtId="0" fontId="0" fillId="8" borderId="29" xfId="0" applyFill="1" applyBorder="1"/>
    <xf numFmtId="0" fontId="0" fillId="0" borderId="29" xfId="0" applyBorder="1"/>
    <xf numFmtId="0" fontId="0" fillId="0" borderId="15" xfId="0" applyBorder="1"/>
    <xf numFmtId="0" fontId="0" fillId="0" borderId="2" xfId="0" applyBorder="1"/>
    <xf numFmtId="0" fontId="0" fillId="0" borderId="4" xfId="0" applyBorder="1"/>
    <xf numFmtId="0" fontId="0" fillId="0" borderId="36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10" fontId="15" fillId="0" borderId="22" xfId="3" applyNumberFormat="1" applyFont="1" applyBorder="1" applyAlignment="1" applyProtection="1">
      <alignment horizontal="center" vertical="center" wrapText="1"/>
      <protection hidden="1"/>
    </xf>
    <xf numFmtId="10" fontId="15" fillId="0" borderId="39" xfId="3" applyNumberFormat="1" applyFont="1" applyBorder="1" applyAlignment="1" applyProtection="1">
      <alignment horizontal="center" vertical="center" wrapText="1"/>
      <protection hidden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10" fillId="4" borderId="17" xfId="0" applyFont="1" applyFill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0" fillId="0" borderId="40" xfId="0" applyFont="1" applyBorder="1" applyAlignment="1">
      <alignment horizontal="center"/>
    </xf>
    <xf numFmtId="0" fontId="0" fillId="0" borderId="17" xfId="0" applyBorder="1"/>
    <xf numFmtId="0" fontId="3" fillId="0" borderId="13" xfId="0" applyFont="1" applyBorder="1"/>
    <xf numFmtId="0" fontId="0" fillId="0" borderId="15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0" fillId="13" borderId="24" xfId="0" applyFont="1" applyFill="1" applyBorder="1" applyAlignment="1" applyProtection="1">
      <alignment horizontal="center"/>
      <protection locked="0"/>
    </xf>
    <xf numFmtId="0" fontId="10" fillId="13" borderId="16" xfId="0" applyFont="1" applyFill="1" applyBorder="1" applyAlignment="1" applyProtection="1">
      <alignment horizontal="center"/>
      <protection locked="0"/>
    </xf>
    <xf numFmtId="0" fontId="27" fillId="13" borderId="41" xfId="0" applyFont="1" applyFill="1" applyBorder="1" applyAlignment="1" applyProtection="1">
      <alignment horizontal="center" vertical="center"/>
      <protection locked="0"/>
    </xf>
    <xf numFmtId="0" fontId="27" fillId="13" borderId="9" xfId="0" applyFont="1" applyFill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left"/>
    </xf>
    <xf numFmtId="0" fontId="10" fillId="13" borderId="41" xfId="0" applyFont="1" applyFill="1" applyBorder="1" applyAlignment="1" applyProtection="1">
      <alignment horizontal="center"/>
      <protection locked="0"/>
    </xf>
    <xf numFmtId="0" fontId="10" fillId="13" borderId="9" xfId="0" applyFont="1" applyFill="1" applyBorder="1" applyAlignment="1" applyProtection="1">
      <alignment horizontal="center"/>
      <protection locked="0"/>
    </xf>
    <xf numFmtId="0" fontId="26" fillId="13" borderId="41" xfId="0" applyFont="1" applyFill="1" applyBorder="1" applyAlignment="1" applyProtection="1">
      <alignment horizontal="center" vertical="center"/>
      <protection locked="0"/>
    </xf>
    <xf numFmtId="0" fontId="26" fillId="13" borderId="43" xfId="0" applyFont="1" applyFill="1" applyBorder="1" applyAlignment="1" applyProtection="1">
      <alignment horizontal="center" vertical="center"/>
      <protection locked="0"/>
    </xf>
    <xf numFmtId="0" fontId="26" fillId="13" borderId="16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10" fontId="0" fillId="0" borderId="12" xfId="3" applyNumberFormat="1" applyFont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10" fillId="13" borderId="43" xfId="0" applyFont="1" applyFill="1" applyBorder="1" applyAlignment="1" applyProtection="1">
      <alignment horizontal="center" vertical="center"/>
      <protection locked="0"/>
    </xf>
    <xf numFmtId="0" fontId="0" fillId="0" borderId="5" xfId="0" applyBorder="1"/>
    <xf numFmtId="165" fontId="0" fillId="0" borderId="13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9" xfId="0" pivotButton="1" applyBorder="1"/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3" fontId="0" fillId="0" borderId="12" xfId="0" applyNumberFormat="1" applyBorder="1"/>
    <xf numFmtId="0" fontId="0" fillId="0" borderId="12" xfId="0" applyBorder="1" applyAlignment="1">
      <alignment horizontal="left"/>
    </xf>
    <xf numFmtId="0" fontId="14" fillId="0" borderId="0" xfId="0" applyFont="1" applyAlignment="1" applyProtection="1">
      <alignment vertical="center"/>
      <protection locked="0"/>
    </xf>
    <xf numFmtId="0" fontId="0" fillId="0" borderId="30" xfId="0" applyBorder="1" applyAlignment="1">
      <alignment horizontal="center"/>
    </xf>
    <xf numFmtId="0" fontId="10" fillId="0" borderId="31" xfId="0" applyFont="1" applyBorder="1" applyAlignment="1" applyProtection="1">
      <alignment horizontal="center"/>
      <protection locked="0"/>
    </xf>
    <xf numFmtId="10" fontId="10" fillId="0" borderId="31" xfId="3" applyNumberFormat="1" applyFont="1" applyBorder="1" applyAlignment="1">
      <alignment horizontal="center"/>
    </xf>
    <xf numFmtId="0" fontId="10" fillId="0" borderId="21" xfId="0" applyFont="1" applyBorder="1" applyAlignment="1" applyProtection="1">
      <alignment horizontal="center"/>
      <protection locked="0"/>
    </xf>
    <xf numFmtId="10" fontId="10" fillId="0" borderId="21" xfId="3" applyNumberFormat="1" applyFont="1" applyBorder="1" applyAlignment="1">
      <alignment horizontal="center"/>
    </xf>
    <xf numFmtId="0" fontId="10" fillId="13" borderId="51" xfId="0" applyFont="1" applyFill="1" applyBorder="1" applyAlignment="1" applyProtection="1">
      <alignment horizontal="center" vertical="center"/>
      <protection locked="0"/>
    </xf>
    <xf numFmtId="10" fontId="10" fillId="0" borderId="52" xfId="3" applyNumberFormat="1" applyFont="1" applyBorder="1" applyAlignment="1">
      <alignment horizontal="center"/>
    </xf>
    <xf numFmtId="10" fontId="10" fillId="0" borderId="53" xfId="3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27" fillId="13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6" fillId="0" borderId="48" xfId="0" applyFont="1" applyBorder="1" applyAlignment="1">
      <alignment vertical="center"/>
    </xf>
    <xf numFmtId="1" fontId="6" fillId="0" borderId="48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7" fontId="4" fillId="0" borderId="49" xfId="0" applyNumberFormat="1" applyFont="1" applyBorder="1" applyAlignment="1">
      <alignment vertical="center"/>
    </xf>
    <xf numFmtId="14" fontId="6" fillId="0" borderId="0" xfId="0" applyNumberFormat="1" applyFont="1" applyAlignment="1">
      <alignment vertical="center"/>
    </xf>
    <xf numFmtId="14" fontId="6" fillId="0" borderId="49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3" borderId="1" xfId="2" applyFont="1" applyFill="1" applyBorder="1" applyAlignment="1">
      <alignment horizontal="left" vertical="center"/>
    </xf>
    <xf numFmtId="14" fontId="4" fillId="0" borderId="47" xfId="0" applyNumberFormat="1" applyFont="1" applyBorder="1" applyAlignment="1">
      <alignment vertical="center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0" fontId="0" fillId="0" borderId="0" xfId="0" applyAlignment="1">
      <alignment horizontal="center" indent="1"/>
    </xf>
    <xf numFmtId="3" fontId="10" fillId="0" borderId="23" xfId="0" applyNumberFormat="1" applyFont="1" applyBorder="1" applyAlignment="1" applyProtection="1">
      <alignment horizontal="center"/>
      <protection locked="0"/>
    </xf>
    <xf numFmtId="3" fontId="15" fillId="0" borderId="12" xfId="0" applyNumberFormat="1" applyFont="1" applyBorder="1" applyAlignment="1" applyProtection="1">
      <alignment horizontal="center" vertical="center" wrapText="1"/>
      <protection hidden="1"/>
    </xf>
    <xf numFmtId="3" fontId="15" fillId="0" borderId="21" xfId="0" applyNumberFormat="1" applyFont="1" applyBorder="1" applyAlignment="1" applyProtection="1">
      <alignment horizontal="center" vertical="center" wrapText="1"/>
      <protection hidden="1"/>
    </xf>
    <xf numFmtId="3" fontId="10" fillId="0" borderId="31" xfId="0" applyNumberFormat="1" applyFont="1" applyBorder="1" applyAlignment="1" applyProtection="1">
      <alignment horizontal="center"/>
      <protection locked="0"/>
    </xf>
    <xf numFmtId="3" fontId="10" fillId="0" borderId="21" xfId="0" applyNumberFormat="1" applyFont="1" applyBorder="1" applyAlignment="1" applyProtection="1">
      <alignment horizontal="center"/>
      <protection locked="0"/>
    </xf>
    <xf numFmtId="167" fontId="0" fillId="0" borderId="0" xfId="0" applyNumberFormat="1"/>
    <xf numFmtId="0" fontId="0" fillId="11" borderId="29" xfId="0" applyFill="1" applyBorder="1"/>
    <xf numFmtId="0" fontId="0" fillId="4" borderId="29" xfId="0" applyFill="1" applyBorder="1"/>
    <xf numFmtId="0" fontId="0" fillId="11" borderId="0" xfId="0" applyFill="1"/>
    <xf numFmtId="0" fontId="0" fillId="4" borderId="0" xfId="0" applyFill="1"/>
    <xf numFmtId="14" fontId="4" fillId="0" borderId="0" xfId="1" applyNumberFormat="1" applyFont="1"/>
    <xf numFmtId="14" fontId="6" fillId="0" borderId="0" xfId="1" applyNumberFormat="1" applyFont="1" applyAlignment="1">
      <alignment horizontal="left" vertical="center"/>
    </xf>
    <xf numFmtId="14" fontId="6" fillId="0" borderId="50" xfId="0" applyNumberFormat="1" applyFont="1" applyBorder="1"/>
    <xf numFmtId="166" fontId="4" fillId="0" borderId="0" xfId="2" applyNumberFormat="1"/>
    <xf numFmtId="166" fontId="6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4" fillId="0" borderId="54" xfId="2" applyNumberFormat="1" applyBorder="1" applyAlignment="1">
      <alignment vertical="center"/>
    </xf>
    <xf numFmtId="0" fontId="6" fillId="0" borderId="55" xfId="2" applyFont="1" applyBorder="1" applyAlignment="1">
      <alignment vertical="center"/>
    </xf>
    <xf numFmtId="1" fontId="6" fillId="0" borderId="55" xfId="2" applyNumberFormat="1" applyFont="1" applyBorder="1" applyAlignment="1">
      <alignment vertical="center"/>
    </xf>
    <xf numFmtId="0" fontId="6" fillId="0" borderId="0" xfId="2" applyFont="1" applyAlignment="1">
      <alignment vertical="center"/>
    </xf>
    <xf numFmtId="167" fontId="4" fillId="0" borderId="56" xfId="2" applyNumberFormat="1" applyBorder="1" applyAlignment="1">
      <alignment vertical="center"/>
    </xf>
    <xf numFmtId="166" fontId="0" fillId="0" borderId="0" xfId="0" applyNumberFormat="1"/>
    <xf numFmtId="1" fontId="6" fillId="0" borderId="0" xfId="2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3" fontId="0" fillId="0" borderId="11" xfId="0" applyNumberFormat="1" applyBorder="1" applyAlignment="1">
      <alignment horizontal="center"/>
    </xf>
    <xf numFmtId="14" fontId="6" fillId="0" borderId="0" xfId="2" applyNumberFormat="1" applyFont="1" applyAlignment="1">
      <alignment vertical="center"/>
    </xf>
    <xf numFmtId="0" fontId="4" fillId="0" borderId="0" xfId="2" applyAlignment="1">
      <alignment horizontal="center" vertical="center"/>
    </xf>
    <xf numFmtId="22" fontId="0" fillId="0" borderId="0" xfId="0" applyNumberFormat="1"/>
    <xf numFmtId="0" fontId="2" fillId="0" borderId="0" xfId="4"/>
    <xf numFmtId="0" fontId="3" fillId="0" borderId="0" xfId="0" applyFont="1" applyAlignment="1">
      <alignment horizontal="center" vertical="center"/>
    </xf>
    <xf numFmtId="0" fontId="6" fillId="4" borderId="0" xfId="2" applyFont="1" applyFill="1" applyAlignment="1">
      <alignment vertical="center"/>
    </xf>
    <xf numFmtId="0" fontId="6" fillId="0" borderId="0" xfId="0" quotePrefix="1" applyFont="1" applyAlignment="1">
      <alignment vertical="center"/>
    </xf>
    <xf numFmtId="10" fontId="0" fillId="0" borderId="0" xfId="3" applyNumberFormat="1" applyFont="1" applyAlignment="1">
      <alignment horizontal="center"/>
    </xf>
    <xf numFmtId="0" fontId="0" fillId="4" borderId="57" xfId="0" applyFill="1" applyBorder="1"/>
    <xf numFmtId="14" fontId="6" fillId="0" borderId="58" xfId="1" applyNumberFormat="1" applyFont="1" applyBorder="1" applyAlignment="1"/>
    <xf numFmtId="166" fontId="6" fillId="0" borderId="0" xfId="1" applyNumberFormat="1" applyFont="1" applyAlignment="1">
      <alignment vertical="center"/>
    </xf>
    <xf numFmtId="14" fontId="6" fillId="0" borderId="58" xfId="2" applyNumberFormat="1" applyFont="1" applyBorder="1" applyAlignment="1">
      <alignment vertical="center"/>
    </xf>
    <xf numFmtId="14" fontId="6" fillId="0" borderId="0" xfId="1" applyNumberFormat="1" applyFont="1" applyAlignment="1">
      <alignment vertical="center"/>
    </xf>
    <xf numFmtId="166" fontId="6" fillId="0" borderId="0" xfId="1" applyNumberFormat="1" applyFont="1" applyAlignment="1">
      <alignment horizontal="center" vertical="center"/>
    </xf>
    <xf numFmtId="0" fontId="0" fillId="0" borderId="30" xfId="0" applyBorder="1" applyProtection="1">
      <protection locked="0"/>
    </xf>
    <xf numFmtId="166" fontId="18" fillId="0" borderId="40" xfId="0" applyNumberFormat="1" applyFont="1" applyBorder="1" applyAlignment="1" applyProtection="1">
      <alignment horizontal="center" vertical="center"/>
      <protection locked="0"/>
    </xf>
    <xf numFmtId="166" fontId="29" fillId="0" borderId="35" xfId="0" applyNumberFormat="1" applyFont="1" applyBorder="1" applyAlignment="1" applyProtection="1">
      <alignment horizontal="center" vertical="center"/>
      <protection locked="0"/>
    </xf>
    <xf numFmtId="166" fontId="29" fillId="0" borderId="59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0" fillId="11" borderId="29" xfId="0" applyNumberFormat="1" applyFill="1" applyBorder="1" applyAlignment="1">
      <alignment horizontal="center"/>
    </xf>
    <xf numFmtId="0" fontId="0" fillId="4" borderId="29" xfId="0" applyNumberFormat="1" applyFill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11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4" fillId="0" borderId="0" xfId="2" applyFill="1"/>
    <xf numFmtId="14" fontId="4" fillId="0" borderId="54" xfId="2" applyNumberFormat="1" applyFont="1" applyBorder="1" applyAlignment="1">
      <alignment vertical="center"/>
    </xf>
    <xf numFmtId="167" fontId="4" fillId="0" borderId="56" xfId="2" applyNumberFormat="1" applyFont="1" applyBorder="1" applyAlignment="1">
      <alignment vertical="center"/>
    </xf>
    <xf numFmtId="14" fontId="6" fillId="0" borderId="58" xfId="2" applyNumberFormat="1" applyFont="1" applyFill="1" applyBorder="1" applyAlignment="1">
      <alignment vertical="center"/>
    </xf>
    <xf numFmtId="0" fontId="4" fillId="0" borderId="0" xfId="2" applyNumberFormat="1" applyFont="1" applyFill="1" applyAlignment="1">
      <alignment horizontal="center" vertical="center"/>
    </xf>
    <xf numFmtId="0" fontId="4" fillId="0" borderId="0" xfId="2" applyNumberFormat="1" applyFill="1" applyAlignment="1">
      <alignment horizontal="center"/>
    </xf>
    <xf numFmtId="0" fontId="4" fillId="4" borderId="0" xfId="2" applyNumberFormat="1" applyFill="1" applyAlignment="1">
      <alignment horizontal="center"/>
    </xf>
    <xf numFmtId="0" fontId="4" fillId="4" borderId="0" xfId="2" applyNumberFormat="1" applyFill="1"/>
    <xf numFmtId="14" fontId="4" fillId="4" borderId="54" xfId="2" applyNumberFormat="1" applyFont="1" applyFill="1" applyBorder="1" applyAlignment="1">
      <alignment vertical="center"/>
    </xf>
    <xf numFmtId="0" fontId="6" fillId="4" borderId="55" xfId="2" applyFont="1" applyFill="1" applyBorder="1" applyAlignment="1">
      <alignment vertical="center"/>
    </xf>
    <xf numFmtId="1" fontId="6" fillId="4" borderId="55" xfId="2" applyNumberFormat="1" applyFont="1" applyFill="1" applyBorder="1" applyAlignment="1">
      <alignment vertical="center"/>
    </xf>
    <xf numFmtId="167" fontId="4" fillId="4" borderId="56" xfId="2" applyNumberFormat="1" applyFont="1" applyFill="1" applyBorder="1" applyAlignment="1">
      <alignment vertical="center"/>
    </xf>
    <xf numFmtId="14" fontId="6" fillId="4" borderId="0" xfId="2" applyNumberFormat="1" applyFont="1" applyFill="1" applyAlignment="1">
      <alignment vertical="center"/>
    </xf>
    <xf numFmtId="14" fontId="6" fillId="4" borderId="58" xfId="1" applyNumberFormat="1" applyFont="1" applyFill="1" applyBorder="1" applyAlignment="1"/>
    <xf numFmtId="166" fontId="6" fillId="4" borderId="0" xfId="1" applyNumberFormat="1" applyFont="1" applyFill="1" applyAlignment="1">
      <alignment vertical="center"/>
    </xf>
    <xf numFmtId="14" fontId="6" fillId="4" borderId="0" xfId="1" applyNumberFormat="1" applyFont="1" applyFill="1" applyAlignment="1">
      <alignment vertical="center"/>
    </xf>
    <xf numFmtId="166" fontId="6" fillId="4" borderId="0" xfId="1" applyNumberFormat="1" applyFont="1" applyFill="1" applyAlignment="1">
      <alignment horizontal="center" vertical="center"/>
    </xf>
    <xf numFmtId="1" fontId="6" fillId="4" borderId="0" xfId="2" applyNumberFormat="1" applyFont="1" applyFill="1" applyAlignment="1">
      <alignment vertical="center"/>
    </xf>
    <xf numFmtId="0" fontId="24" fillId="12" borderId="13" xfId="0" applyFont="1" applyFill="1" applyBorder="1" applyAlignment="1" applyProtection="1">
      <alignment horizontal="center" vertical="center"/>
      <protection locked="0"/>
    </xf>
    <xf numFmtId="0" fontId="24" fillId="12" borderId="14" xfId="0" applyFont="1" applyFill="1" applyBorder="1" applyAlignment="1" applyProtection="1">
      <alignment horizontal="center" vertical="center"/>
      <protection locked="0"/>
    </xf>
    <xf numFmtId="0" fontId="24" fillId="12" borderId="15" xfId="0" applyFont="1" applyFill="1" applyBorder="1" applyAlignment="1" applyProtection="1">
      <alignment horizontal="center" vertical="center"/>
      <protection locked="0"/>
    </xf>
    <xf numFmtId="0" fontId="24" fillId="12" borderId="4" xfId="0" applyFont="1" applyFill="1" applyBorder="1" applyAlignment="1" applyProtection="1">
      <alignment horizontal="center" vertical="center"/>
      <protection locked="0"/>
    </xf>
    <xf numFmtId="0" fontId="24" fillId="12" borderId="11" xfId="0" applyFont="1" applyFill="1" applyBorder="1" applyAlignment="1" applyProtection="1">
      <alignment horizontal="center" vertical="center"/>
      <protection locked="0"/>
    </xf>
    <xf numFmtId="0" fontId="24" fillId="12" borderId="5" xfId="0" applyFont="1" applyFill="1" applyBorder="1" applyAlignment="1" applyProtection="1">
      <alignment horizontal="center" vertical="center"/>
      <protection locked="0"/>
    </xf>
    <xf numFmtId="0" fontId="25" fillId="12" borderId="6" xfId="0" applyFont="1" applyFill="1" applyBorder="1" applyAlignment="1" applyProtection="1">
      <alignment horizontal="center" vertical="center"/>
      <protection locked="0"/>
    </xf>
    <xf numFmtId="0" fontId="25" fillId="12" borderId="7" xfId="0" applyFont="1" applyFill="1" applyBorder="1" applyAlignment="1" applyProtection="1">
      <alignment horizontal="center" vertical="center"/>
      <protection locked="0"/>
    </xf>
    <xf numFmtId="0" fontId="22" fillId="12" borderId="6" xfId="0" applyFont="1" applyFill="1" applyBorder="1" applyAlignment="1" applyProtection="1">
      <alignment horizontal="center" vertical="center" wrapText="1"/>
      <protection locked="0"/>
    </xf>
    <xf numFmtId="0" fontId="22" fillId="12" borderId="7" xfId="0" applyFont="1" applyFill="1" applyBorder="1" applyAlignment="1" applyProtection="1">
      <alignment horizontal="center" vertical="center" wrapText="1"/>
      <protection locked="0"/>
    </xf>
    <xf numFmtId="0" fontId="23" fillId="12" borderId="6" xfId="0" applyFont="1" applyFill="1" applyBorder="1" applyAlignment="1" applyProtection="1">
      <alignment horizontal="center" vertical="center"/>
      <protection locked="0"/>
    </xf>
    <xf numFmtId="0" fontId="23" fillId="12" borderId="10" xfId="0" applyFont="1" applyFill="1" applyBorder="1" applyAlignment="1" applyProtection="1">
      <alignment horizontal="center" vertical="center"/>
      <protection locked="0"/>
    </xf>
    <xf numFmtId="0" fontId="23" fillId="12" borderId="7" xfId="0" applyFont="1" applyFill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0" fontId="16" fillId="0" borderId="14" xfId="3" applyNumberFormat="1" applyFont="1" applyBorder="1" applyAlignment="1" applyProtection="1">
      <alignment horizontal="center" vertical="center"/>
      <protection locked="0"/>
    </xf>
    <xf numFmtId="10" fontId="16" fillId="0" borderId="0" xfId="3" applyNumberFormat="1" applyFont="1" applyBorder="1" applyAlignment="1" applyProtection="1">
      <alignment horizontal="center" vertical="center"/>
      <protection locked="0"/>
    </xf>
    <xf numFmtId="10" fontId="16" fillId="0" borderId="11" xfId="3" applyNumberFormat="1" applyFont="1" applyBorder="1" applyAlignment="1" applyProtection="1">
      <alignment horizontal="center" vertical="center"/>
      <protection locked="0"/>
    </xf>
    <xf numFmtId="10" fontId="17" fillId="0" borderId="14" xfId="3" applyNumberFormat="1" applyFont="1" applyBorder="1" applyAlignment="1" applyProtection="1">
      <alignment horizontal="center" vertical="center"/>
      <protection locked="0"/>
    </xf>
    <xf numFmtId="10" fontId="17" fillId="0" borderId="0" xfId="3" applyNumberFormat="1" applyFont="1" applyBorder="1" applyAlignment="1" applyProtection="1">
      <alignment horizontal="center" vertical="center"/>
      <protection locked="0"/>
    </xf>
    <xf numFmtId="10" fontId="17" fillId="0" borderId="11" xfId="3" applyNumberFormat="1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14" fillId="12" borderId="6" xfId="0" applyFont="1" applyFill="1" applyBorder="1" applyAlignment="1" applyProtection="1">
      <alignment horizontal="center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14" fillId="12" borderId="4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14" fillId="12" borderId="5" xfId="0" applyFont="1" applyFill="1" applyBorder="1" applyAlignment="1" applyProtection="1">
      <alignment horizontal="center" vertical="center"/>
      <protection locked="0"/>
    </xf>
    <xf numFmtId="0" fontId="14" fillId="12" borderId="13" xfId="0" applyFont="1" applyFill="1" applyBorder="1" applyAlignment="1" applyProtection="1">
      <alignment horizontal="center" vertical="center"/>
      <protection locked="0"/>
    </xf>
    <xf numFmtId="0" fontId="14" fillId="12" borderId="14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5">
    <cellStyle name="Moneda" xfId="1" builtinId="4"/>
    <cellStyle name="Normal" xfId="0" builtinId="0"/>
    <cellStyle name="Normal 2" xfId="2" xr:uid="{23B4BDCF-B319-4424-AB7F-84E836E631F7}"/>
    <cellStyle name="Normal 2 2" xfId="4" xr:uid="{BECC92CC-7563-4652-9EFB-A3E15FD31038}"/>
    <cellStyle name="Porcentaje" xfId="3" builtinId="5"/>
  </cellStyles>
  <dxfs count="181">
    <dxf>
      <alignment horizontal="center" vertical="bottom" textRotation="0" wrapText="0" indent="0" justifyLastLine="0" shrinkToFit="0" readingOrder="0"/>
    </dxf>
    <dxf>
      <numFmt numFmtId="168" formatCode="dd/mm/yyyy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dd/mm/yyyy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border diagonalUp="0" diagonalDown="0" outline="0">
        <left/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dd/mm/yyyy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7" formatCode="mm/dd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/>
      </border>
    </dxf>
    <dxf>
      <font>
        <sz val="10"/>
      </font>
      <numFmt numFmtId="167" formatCode="mm/dd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/m/yyyy"/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/>
      </border>
    </dxf>
    <dxf>
      <font>
        <sz val="10"/>
      </font>
      <numFmt numFmtId="168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rgb="FF5B3F86"/>
          <bgColor theme="4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numFmt numFmtId="0" formatCode="General"/>
    </dxf>
    <dxf>
      <numFmt numFmtId="0" formatCode="General"/>
    </dxf>
    <dxf>
      <numFmt numFmtId="167" formatCode="mm/dd/yyyy"/>
    </dxf>
    <dxf>
      <numFmt numFmtId="167" formatCode="mm/d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</dxfs>
  <tableStyles count="1" defaultTableStyle="TableStyleMedium9" defaultPivotStyle="PivotStyleLight16">
    <tableStyle name="Invisible" pivot="0" table="0" count="0" xr9:uid="{EE41B192-5E90-4FF4-A2CB-61D4E07C71E5}"/>
  </tableStyles>
  <colors>
    <mruColors>
      <color rgb="FF48CAE4"/>
      <color rgb="FFBBDEFB"/>
      <color rgb="FF42A5F5"/>
      <color rgb="FF64B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COBRO ACTUAL.xlsx]analisis!TablaDinámica10</c:name>
    <c:fmtId val="11"/>
  </c:pivotSource>
  <c:chart>
    <c:title>
      <c:layout>
        <c:manualLayout>
          <c:xMode val="edge"/>
          <c:yMode val="edge"/>
          <c:x val="2.3997790593554967E-2"/>
          <c:y val="9.706363400131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6534416859163797E-3"/>
              <c:y val="6.695702343821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5.9086652780936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354E-2"/>
              <c:y val="9.0568135410036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422E-2"/>
              <c:y val="1.186442883728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994872559696884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1.97347994945610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6.69570234382117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7802969868917886E-3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434550276661778E-3"/>
              <c:y val="1.9734799494561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396491605333959E-3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823E-3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2318493237790716E-3"/>
              <c:y val="5.90866527809365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7273959077592571E-4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996E-3"/>
              <c:y val="5.1216282123661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583266855809741E-2"/>
              <c:y val="0.137790359353687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014952818300164E-2"/>
              <c:y val="4.3345911466386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9459736178447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0091496195173412E-3"/>
          <c:y val="0.18055555555555552"/>
          <c:w val="0.97018694185898924"/>
          <c:h val="0.61760037976087701"/>
        </c:manualLayout>
      </c:layout>
      <c:lineChart>
        <c:grouping val="standard"/>
        <c:varyColors val="0"/>
        <c:ser>
          <c:idx val="0"/>
          <c:order val="0"/>
          <c:tx>
            <c:strRef>
              <c:f>analisis!$G$54:$G$55</c:f>
              <c:strCache>
                <c:ptCount val="1"/>
                <c:pt idx="0">
                  <c:v>Lili Velez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5E-44F3-AFBD-A81F0049133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5E-44F3-AFBD-A81F0049133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5E-44F3-AFBD-A81F004913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analisis!$F$56:$F$80</c:f>
              <c:strCache>
                <c:ptCount val="25"/>
                <c:pt idx="0">
                  <c:v>02/may</c:v>
                </c:pt>
                <c:pt idx="1">
                  <c:v>04/may</c:v>
                </c:pt>
                <c:pt idx="2">
                  <c:v>05/may</c:v>
                </c:pt>
                <c:pt idx="3">
                  <c:v>06/may</c:v>
                </c:pt>
                <c:pt idx="4">
                  <c:v>07/may</c:v>
                </c:pt>
                <c:pt idx="5">
                  <c:v>08/may</c:v>
                </c:pt>
                <c:pt idx="6">
                  <c:v>09/may</c:v>
                </c:pt>
                <c:pt idx="7">
                  <c:v>11/may</c:v>
                </c:pt>
                <c:pt idx="8">
                  <c:v>12/may</c:v>
                </c:pt>
                <c:pt idx="9">
                  <c:v>13/may</c:v>
                </c:pt>
                <c:pt idx="10">
                  <c:v>14/may</c:v>
                </c:pt>
                <c:pt idx="11">
                  <c:v>15/may</c:v>
                </c:pt>
                <c:pt idx="12">
                  <c:v>16/may</c:v>
                </c:pt>
                <c:pt idx="13">
                  <c:v>18/may</c:v>
                </c:pt>
                <c:pt idx="14">
                  <c:v>19/may</c:v>
                </c:pt>
                <c:pt idx="15">
                  <c:v>20/may</c:v>
                </c:pt>
                <c:pt idx="16">
                  <c:v>21/may</c:v>
                </c:pt>
                <c:pt idx="17">
                  <c:v>22/may</c:v>
                </c:pt>
                <c:pt idx="18">
                  <c:v>23/may</c:v>
                </c:pt>
                <c:pt idx="19">
                  <c:v>25/may</c:v>
                </c:pt>
                <c:pt idx="20">
                  <c:v>26/may</c:v>
                </c:pt>
                <c:pt idx="21">
                  <c:v>27/may</c:v>
                </c:pt>
                <c:pt idx="22">
                  <c:v>28/may</c:v>
                </c:pt>
                <c:pt idx="23">
                  <c:v>29/may</c:v>
                </c:pt>
                <c:pt idx="24">
                  <c:v>30/may</c:v>
                </c:pt>
              </c:strCache>
            </c:strRef>
          </c:cat>
          <c:val>
            <c:numRef>
              <c:f>analisis!$G$56:$G$80</c:f>
              <c:numCache>
                <c:formatCode>General</c:formatCode>
                <c:ptCount val="25"/>
                <c:pt idx="0">
                  <c:v>17</c:v>
                </c:pt>
                <c:pt idx="1">
                  <c:v>42</c:v>
                </c:pt>
                <c:pt idx="2">
                  <c:v>27</c:v>
                </c:pt>
                <c:pt idx="3">
                  <c:v>55</c:v>
                </c:pt>
                <c:pt idx="4">
                  <c:v>38</c:v>
                </c:pt>
                <c:pt idx="5">
                  <c:v>60</c:v>
                </c:pt>
                <c:pt idx="6">
                  <c:v>48</c:v>
                </c:pt>
                <c:pt idx="7">
                  <c:v>102</c:v>
                </c:pt>
                <c:pt idx="8">
                  <c:v>110</c:v>
                </c:pt>
                <c:pt idx="9">
                  <c:v>101</c:v>
                </c:pt>
                <c:pt idx="10">
                  <c:v>99</c:v>
                </c:pt>
                <c:pt idx="11">
                  <c:v>35</c:v>
                </c:pt>
                <c:pt idx="12">
                  <c:v>21</c:v>
                </c:pt>
                <c:pt idx="13">
                  <c:v>91</c:v>
                </c:pt>
                <c:pt idx="14">
                  <c:v>83</c:v>
                </c:pt>
                <c:pt idx="15">
                  <c:v>95</c:v>
                </c:pt>
                <c:pt idx="16">
                  <c:v>102</c:v>
                </c:pt>
                <c:pt idx="17">
                  <c:v>81</c:v>
                </c:pt>
                <c:pt idx="18">
                  <c:v>33</c:v>
                </c:pt>
                <c:pt idx="19">
                  <c:v>13</c:v>
                </c:pt>
                <c:pt idx="20">
                  <c:v>65</c:v>
                </c:pt>
                <c:pt idx="21">
                  <c:v>44</c:v>
                </c:pt>
                <c:pt idx="22">
                  <c:v>54</c:v>
                </c:pt>
                <c:pt idx="23">
                  <c:v>37</c:v>
                </c:pt>
                <c:pt idx="2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E-44F3-AFBD-A81F004913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73916796673346"/>
          <c:y val="0.16758073971801751"/>
          <c:w val="0.54904325987067115"/>
          <c:h val="0.7386890156634822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C7-47F2-A145-5BC08DBCB509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C7-47F2-A145-5BC08DBCB509}"/>
              </c:ext>
            </c:extLst>
          </c:dPt>
          <c:dLbls>
            <c:dLbl>
              <c:idx val="0"/>
              <c:layout>
                <c:manualLayout>
                  <c:x val="-0.17530134340775155"/>
                  <c:y val="-0.12522647078922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7-47F2-A145-5BC08DBCB509}"/>
                </c:ext>
              </c:extLst>
            </c:dLbl>
            <c:dLbl>
              <c:idx val="1"/>
              <c:layout>
                <c:manualLayout>
                  <c:x val="0.16267980187751269"/>
                  <c:y val="5.6236426336781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C7-47F2-A145-5BC08DBCB5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115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C7-47F2-A145-5BC08DBCB50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6C7-47F2-A145-5BC08DBCB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6C7-47F2-A145-5BC08DBCB509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3.224901850813236E-2</c:v>
                </c:pt>
                <c:pt idx="1">
                  <c:v>2.5518788558609087E-2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C7-47F2-A145-5BC08DBCB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 cap="rnd" cmpd="sng">
            <a:solidFill>
              <a:schemeClr val="accent1">
                <a:lumMod val="75000"/>
                <a:alpha val="96000"/>
              </a:scheme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>
              <a:glow>
                <a:schemeClr val="accent1">
                  <a:satMod val="175000"/>
                </a:schemeClr>
              </a:glow>
              <a:outerShdw blurRad="50800" dist="50800" dir="5400000" algn="ctr" rotWithShape="0">
                <a:schemeClr val="tx2"/>
              </a:outerShdw>
              <a:softEdge rad="0"/>
            </a:effectLst>
          </c:spPr>
        </c:marker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cap="rnd" cmpd="sng">
            <a:solidFill>
              <a:schemeClr val="accent1">
                <a:lumMod val="75000"/>
                <a:alpha val="96000"/>
              </a:scheme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2.0503609234880951E-2"/>
              <c:y val="-0.2331511839708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0"/>
              <c:y val="-4.3715846994535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2.6361783301989794E-2"/>
              <c:y val="-0.153005464480874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0"/>
              <c:y val="-9.4717668488160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2.6361783301989794E-2"/>
              <c:y val="-0.138433515482695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8.7872611006632392E-3"/>
              <c:y val="-8.01457194899818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1.7574522201326531E-2"/>
              <c:y val="-9.4717668488160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2.9290870335544218E-3"/>
              <c:y val="-9.4717668488160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672758712279014E-2"/>
          <c:y val="4.0831863230210985E-2"/>
          <c:w val="0.93254100429977982"/>
          <c:h val="0.65357658161582266"/>
        </c:manualLayout>
      </c:layout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BBDEFB"/>
            </a:solidFill>
            <a:ln cap="rnd" cmpd="sng">
              <a:solidFill>
                <a:srgbClr val="64B5F6">
                  <a:alpha val="95686"/>
                </a:srgbClr>
              </a:solidFill>
              <a:bevel/>
            </a:ln>
            <a:effectLst>
              <a:glow>
                <a:schemeClr val="accent1">
                  <a:satMod val="175000"/>
                </a:schemeClr>
              </a:glow>
              <a:outerShdw blurRad="50800" dist="50800" dir="5400000" algn="ctr" rotWithShape="0">
                <a:schemeClr val="tx2"/>
              </a:outerShdw>
              <a:softEdge rad="0"/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851-4D55-A459-413A6B96151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851-4D55-A459-413A6B96151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5851-4D55-A459-413A6B96151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3-5851-4D55-A459-413A6B96151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4-5851-4D55-A459-413A6B96151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5-5851-4D55-A459-413A6B96151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6-5851-4D55-A459-413A6B96151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07-5851-4D55-A459-413A6B961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01/abr</c:v>
              </c:pt>
              <c:pt idx="1">
                <c:v>02/abr</c:v>
              </c:pt>
              <c:pt idx="2">
                <c:v>04/abr</c:v>
              </c:pt>
              <c:pt idx="3">
                <c:v>06/abr</c:v>
              </c:pt>
              <c:pt idx="4">
                <c:v>07/abr</c:v>
              </c:pt>
              <c:pt idx="5">
                <c:v>08/abr</c:v>
              </c:pt>
              <c:pt idx="6">
                <c:v>09/abr</c:v>
              </c:pt>
              <c:pt idx="7">
                <c:v>10/abr</c:v>
              </c:pt>
              <c:pt idx="8">
                <c:v>11/abr</c:v>
              </c:pt>
              <c:pt idx="9">
                <c:v>13/abr</c:v>
              </c:pt>
              <c:pt idx="10">
                <c:v>14/abr</c:v>
              </c:pt>
              <c:pt idx="11">
                <c:v>15/abr</c:v>
              </c:pt>
              <c:pt idx="12">
                <c:v>16/abr</c:v>
              </c:pt>
              <c:pt idx="13">
                <c:v>17/abr</c:v>
              </c:pt>
              <c:pt idx="14">
                <c:v>18/abr</c:v>
              </c:pt>
              <c:pt idx="15">
                <c:v>20/abr</c:v>
              </c:pt>
              <c:pt idx="16">
                <c:v>21/abr</c:v>
              </c:pt>
              <c:pt idx="17">
                <c:v>22/abr</c:v>
              </c:pt>
              <c:pt idx="18">
                <c:v>27/abr</c:v>
              </c:pt>
              <c:pt idx="19">
                <c:v>28/abr</c:v>
              </c:pt>
              <c:pt idx="20">
                <c:v>29/abr</c:v>
              </c:pt>
              <c:pt idx="21">
                <c:v>30/abr</c:v>
              </c:pt>
              <c:pt idx="22">
                <c:v>00/ene</c:v>
              </c:pt>
            </c:strLit>
          </c:cat>
          <c:val>
            <c:numLit>
              <c:formatCode>General</c:formatCode>
              <c:ptCount val="23"/>
              <c:pt idx="0">
                <c:v>227.34</c:v>
              </c:pt>
              <c:pt idx="1">
                <c:v>333.01</c:v>
              </c:pt>
              <c:pt idx="2">
                <c:v>65.290000000000006</c:v>
              </c:pt>
              <c:pt idx="3">
                <c:v>34.85</c:v>
              </c:pt>
              <c:pt idx="4">
                <c:v>31.32</c:v>
              </c:pt>
              <c:pt idx="5">
                <c:v>298.39999999999998</c:v>
              </c:pt>
              <c:pt idx="6">
                <c:v>289.02999999999997</c:v>
              </c:pt>
              <c:pt idx="7">
                <c:v>414.64</c:v>
              </c:pt>
              <c:pt idx="8">
                <c:v>272.45</c:v>
              </c:pt>
              <c:pt idx="9">
                <c:v>770.78000000000009</c:v>
              </c:pt>
              <c:pt idx="10">
                <c:v>266.70999999999998</c:v>
              </c:pt>
              <c:pt idx="11">
                <c:v>51.31</c:v>
              </c:pt>
              <c:pt idx="12">
                <c:v>29.9</c:v>
              </c:pt>
              <c:pt idx="13">
                <c:v>52.43</c:v>
              </c:pt>
              <c:pt idx="14">
                <c:v>97.15</c:v>
              </c:pt>
              <c:pt idx="15">
                <c:v>411.99</c:v>
              </c:pt>
              <c:pt idx="16">
                <c:v>281.22000000000003</c:v>
              </c:pt>
              <c:pt idx="17">
                <c:v>151.25</c:v>
              </c:pt>
              <c:pt idx="18">
                <c:v>137.72</c:v>
              </c:pt>
              <c:pt idx="19">
                <c:v>355.41999999999996</c:v>
              </c:pt>
              <c:pt idx="20">
                <c:v>165.35999999999999</c:v>
              </c:pt>
              <c:pt idx="21">
                <c:v>145.85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5851-4D55-A459-413A6B96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6639"/>
        <c:axId val="71669519"/>
      </c:areaChart>
      <c:catAx>
        <c:axId val="7166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669519"/>
        <c:crossesAt val="1"/>
        <c:auto val="1"/>
        <c:lblAlgn val="ctr"/>
        <c:lblOffset val="100"/>
        <c:noMultiLvlLbl val="0"/>
      </c:catAx>
      <c:valAx>
        <c:axId val="71669519"/>
        <c:scaling>
          <c:orientation val="minMax"/>
          <c:max val="2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66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BDEFB"/>
          </a:solidFill>
          <a:ln>
            <a:noFill/>
          </a:ln>
          <a:effectLst/>
        </c:spPr>
      </c:pivotFmt>
      <c:pivotFmt>
        <c:idx val="2"/>
        <c:spPr>
          <a:solidFill>
            <a:srgbClr val="48CAE4"/>
          </a:solidFill>
          <a:ln>
            <a:noFill/>
          </a:ln>
          <a:effectLst/>
        </c:spPr>
      </c:pivotFmt>
      <c:pivotFmt>
        <c:idx val="3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BDEFB"/>
          </a:solidFill>
          <a:ln>
            <a:noFill/>
          </a:ln>
          <a:effectLst/>
        </c:spPr>
      </c:pivotFmt>
      <c:pivotFmt>
        <c:idx val="5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8CAE4"/>
          </a:solidFill>
          <a:ln>
            <a:noFill/>
          </a:ln>
          <a:effectLst/>
        </c:spPr>
      </c:pivotFmt>
      <c:pivotFmt>
        <c:idx val="7"/>
        <c:spPr>
          <a:solidFill>
            <a:srgbClr val="BBDEFB"/>
          </a:solidFill>
          <a:ln>
            <a:noFill/>
          </a:ln>
          <a:effectLst/>
        </c:spPr>
        <c:dLbl>
          <c:idx val="0"/>
          <c:layout>
            <c:manualLayout>
              <c:x val="-4.7887645779232796E-3"/>
              <c:y val="1.3326816962920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904273350223471"/>
                  <c:h val="0.1501236378975733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299246644453339"/>
          <c:y val="0.14771636032818369"/>
          <c:w val="0.810832406621535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8CAE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BD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0-48A8-9398-04D1F97C6AF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D0-48A8-9398-04D1F97C6AF8}"/>
              </c:ext>
            </c:extLst>
          </c:dPt>
          <c:dLbls>
            <c:dLbl>
              <c:idx val="0"/>
              <c:layout>
                <c:manualLayout>
                  <c:x val="-4.7887645779232796E-3"/>
                  <c:y val="1.33268169629201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04273350223471"/>
                      <c:h val="0.15012363789757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7D0-48A8-9398-04D1F97C6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Doris Urriola</c:v>
              </c:pt>
              <c:pt idx="1">
                <c:v>Lili Velez</c:v>
              </c:pt>
              <c:pt idx="2">
                <c:v>(en blanco)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4650.6200000000008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7D0-48A8-9398-04D1F97C6A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50"/>
        <c:axId val="298749823"/>
        <c:axId val="298746943"/>
      </c:barChart>
      <c:catAx>
        <c:axId val="298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8746943"/>
        <c:crosses val="autoZero"/>
        <c:auto val="1"/>
        <c:lblAlgn val="ctr"/>
        <c:lblOffset val="100"/>
        <c:noMultiLvlLbl val="0"/>
      </c:catAx>
      <c:valAx>
        <c:axId val="298746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87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1794406068971"/>
          <c:y val="0.12222227568778464"/>
          <c:w val="0.61617041268944428"/>
          <c:h val="0.87777772431221535"/>
        </c:manualLayout>
      </c:layout>
      <c:pieChart>
        <c:varyColors val="1"/>
        <c:ser>
          <c:idx val="0"/>
          <c:order val="0"/>
          <c:tx>
            <c:strRef>
              <c:f>datos!$B$41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64B5F6"/>
            </a:solidFill>
          </c:spPr>
          <c:dPt>
            <c:idx val="0"/>
            <c:bubble3D val="0"/>
            <c:spPr>
              <a:solidFill>
                <a:srgbClr val="BBDEF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F9-4AA4-AF05-9D3EAD40838F}"/>
              </c:ext>
            </c:extLst>
          </c:dPt>
          <c:dPt>
            <c:idx val="1"/>
            <c:bubble3D val="0"/>
            <c:spPr>
              <a:solidFill>
                <a:srgbClr val="64B5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F9-4AA4-AF05-9D3EAD40838F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80642237040786"/>
                      <c:h val="0.307226401483924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AF9-4AA4-AF05-9D3EAD40838F}"/>
                </c:ext>
              </c:extLst>
            </c:dLbl>
            <c:dLbl>
              <c:idx val="1"/>
              <c:layout>
                <c:manualLayout>
                  <c:x val="0.19313602070684494"/>
                  <c:y val="0.2119824742556176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21705521909014"/>
                      <c:h val="0.231558903312232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AF9-4AA4-AF05-9D3EAD408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115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F9-4AA4-AF05-9D3EAD40838F}"/>
            </c:ext>
          </c:extLst>
        </c:ser>
        <c:ser>
          <c:idx val="1"/>
          <c:order val="1"/>
          <c:tx>
            <c:strRef>
              <c:f>datos!$C$41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AF9-4AA4-AF05-9D3EAD4083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AF9-4AA4-AF05-9D3EAD40838F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3.224901850813236E-2</c:v>
                </c:pt>
                <c:pt idx="1">
                  <c:v>2.5518788558609087E-2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F9-4AA4-AF05-9D3EAD40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COBRO ACTUAL.xlsx]analisis!TablaDinámica8</c:name>
    <c:fmtId val="2"/>
  </c:pivotSource>
  <c:chart>
    <c:autoTitleDeleted val="1"/>
    <c:pivotFmts>
      <c:pivotFmt>
        <c:idx val="0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8CAE4"/>
          </a:solidFill>
          <a:ln>
            <a:noFill/>
          </a:ln>
          <a:effectLst/>
        </c:spPr>
      </c:pivotFmt>
      <c:pivotFmt>
        <c:idx val="2"/>
        <c:spPr>
          <a:solidFill>
            <a:srgbClr val="48CA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157914935490307"/>
                  <c:h val="0.1494586086585632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299246644453339"/>
          <c:y val="0.14771636032818369"/>
          <c:w val="0.810832406621535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analisis!$R$32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8CAE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E2B-4935-A74E-9007360254A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8D7-4551-9446-AC3C0338B1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analisis!$Q$33:$Q$34</c:f>
              <c:strCache>
                <c:ptCount val="1"/>
                <c:pt idx="0">
                  <c:v>Lili Velez</c:v>
                </c:pt>
              </c:strCache>
            </c:strRef>
          </c:cat>
          <c:val>
            <c:numRef>
              <c:f>analisis!$R$33:$R$34</c:f>
              <c:numCache>
                <c:formatCode>"B/."#,##0.00</c:formatCode>
                <c:ptCount val="1"/>
                <c:pt idx="0">
                  <c:v>1671.4600000000005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7-4551-9446-AC3C0338B1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749823"/>
        <c:axId val="298746943"/>
      </c:barChart>
      <c:catAx>
        <c:axId val="298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8746943"/>
        <c:crosses val="autoZero"/>
        <c:auto val="1"/>
        <c:lblAlgn val="ctr"/>
        <c:lblOffset val="100"/>
        <c:noMultiLvlLbl val="0"/>
      </c:catAx>
      <c:valAx>
        <c:axId val="298746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&quot;B/.&quot;#,##0.00" sourceLinked="1"/>
        <c:majorTickMark val="none"/>
        <c:minorTickMark val="none"/>
        <c:tickLblPos val="nextTo"/>
        <c:crossAx val="2987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 COBRO ACTUAL.xlsx]analisis!TablaDinámica10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210195712850907E-2"/>
          <c:y val="0.18055555555555552"/>
          <c:w val="0.82831649215095471"/>
          <c:h val="0.71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analisis!$G$54:$G$55</c:f>
              <c:strCache>
                <c:ptCount val="1"/>
                <c:pt idx="0">
                  <c:v>Lili Velez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analisis!$F$56:$F$80</c:f>
              <c:strCache>
                <c:ptCount val="25"/>
                <c:pt idx="0">
                  <c:v>02/may</c:v>
                </c:pt>
                <c:pt idx="1">
                  <c:v>04/may</c:v>
                </c:pt>
                <c:pt idx="2">
                  <c:v>05/may</c:v>
                </c:pt>
                <c:pt idx="3">
                  <c:v>06/may</c:v>
                </c:pt>
                <c:pt idx="4">
                  <c:v>07/may</c:v>
                </c:pt>
                <c:pt idx="5">
                  <c:v>08/may</c:v>
                </c:pt>
                <c:pt idx="6">
                  <c:v>09/may</c:v>
                </c:pt>
                <c:pt idx="7">
                  <c:v>11/may</c:v>
                </c:pt>
                <c:pt idx="8">
                  <c:v>12/may</c:v>
                </c:pt>
                <c:pt idx="9">
                  <c:v>13/may</c:v>
                </c:pt>
                <c:pt idx="10">
                  <c:v>14/may</c:v>
                </c:pt>
                <c:pt idx="11">
                  <c:v>15/may</c:v>
                </c:pt>
                <c:pt idx="12">
                  <c:v>16/may</c:v>
                </c:pt>
                <c:pt idx="13">
                  <c:v>18/may</c:v>
                </c:pt>
                <c:pt idx="14">
                  <c:v>19/may</c:v>
                </c:pt>
                <c:pt idx="15">
                  <c:v>20/may</c:v>
                </c:pt>
                <c:pt idx="16">
                  <c:v>21/may</c:v>
                </c:pt>
                <c:pt idx="17">
                  <c:v>22/may</c:v>
                </c:pt>
                <c:pt idx="18">
                  <c:v>23/may</c:v>
                </c:pt>
                <c:pt idx="19">
                  <c:v>25/may</c:v>
                </c:pt>
                <c:pt idx="20">
                  <c:v>26/may</c:v>
                </c:pt>
                <c:pt idx="21">
                  <c:v>27/may</c:v>
                </c:pt>
                <c:pt idx="22">
                  <c:v>28/may</c:v>
                </c:pt>
                <c:pt idx="23">
                  <c:v>29/may</c:v>
                </c:pt>
                <c:pt idx="24">
                  <c:v>30/may</c:v>
                </c:pt>
              </c:strCache>
            </c:strRef>
          </c:cat>
          <c:val>
            <c:numRef>
              <c:f>analisis!$G$56:$G$80</c:f>
              <c:numCache>
                <c:formatCode>General</c:formatCode>
                <c:ptCount val="25"/>
                <c:pt idx="0">
                  <c:v>17</c:v>
                </c:pt>
                <c:pt idx="1">
                  <c:v>42</c:v>
                </c:pt>
                <c:pt idx="2">
                  <c:v>27</c:v>
                </c:pt>
                <c:pt idx="3">
                  <c:v>55</c:v>
                </c:pt>
                <c:pt idx="4">
                  <c:v>38</c:v>
                </c:pt>
                <c:pt idx="5">
                  <c:v>60</c:v>
                </c:pt>
                <c:pt idx="6">
                  <c:v>48</c:v>
                </c:pt>
                <c:pt idx="7">
                  <c:v>102</c:v>
                </c:pt>
                <c:pt idx="8">
                  <c:v>110</c:v>
                </c:pt>
                <c:pt idx="9">
                  <c:v>101</c:v>
                </c:pt>
                <c:pt idx="10">
                  <c:v>99</c:v>
                </c:pt>
                <c:pt idx="11">
                  <c:v>35</c:v>
                </c:pt>
                <c:pt idx="12">
                  <c:v>21</c:v>
                </c:pt>
                <c:pt idx="13">
                  <c:v>91</c:v>
                </c:pt>
                <c:pt idx="14">
                  <c:v>83</c:v>
                </c:pt>
                <c:pt idx="15">
                  <c:v>95</c:v>
                </c:pt>
                <c:pt idx="16">
                  <c:v>102</c:v>
                </c:pt>
                <c:pt idx="17">
                  <c:v>81</c:v>
                </c:pt>
                <c:pt idx="18">
                  <c:v>33</c:v>
                </c:pt>
                <c:pt idx="19">
                  <c:v>13</c:v>
                </c:pt>
                <c:pt idx="20">
                  <c:v>65</c:v>
                </c:pt>
                <c:pt idx="21">
                  <c:v>44</c:v>
                </c:pt>
                <c:pt idx="22">
                  <c:v>54</c:v>
                </c:pt>
                <c:pt idx="23">
                  <c:v>37</c:v>
                </c:pt>
                <c:pt idx="2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D-4347-88B3-BDC2240DA7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FUNNEL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MX" sz="1800" b="1" i="0" u="none" strike="noStrike" kern="120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Calibri"/>
            </a:rPr>
            <a:t>FUNNEL</a:t>
          </a:r>
        </a:p>
      </cx:txPr>
    </cx:title>
    <cx:plotArea>
      <cx:plotAreaRegion>
        <cx:series layoutId="funnel" uniqueId="{C9EFC64A-6C0D-4581-9CC9-498968A7D042}">
          <cx:dataPt idx="0">
            <cx:spPr>
              <a:solidFill>
                <a:srgbClr val="9BBB59">
                  <a:lumMod val="75000"/>
                </a:srgbClr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48CAE4"/>
              </a:solidFill>
            </cx:spPr>
          </cx:dataPt>
          <cx:dataPt idx="4">
            <cx:spPr>
              <a:solidFill>
                <a:srgbClr val="42A5F5"/>
              </a:solidFill>
            </cx:spPr>
          </cx:dataPt>
          <cx:dataLabels>
            <cx:visibility seriesName="0" categoryName="0" value="1"/>
          </cx:dataLabels>
          <cx:dataId val="0"/>
          <cx:layoutPr/>
        </cx:series>
      </cx:plotAreaRegion>
      <cx:axis id="0">
        <cx:catScaling gapWidth="0"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0B556185-A770-4EC3-BA99-06E20F578DF7}">
          <cx:tx>
            <cx:txData>
              <cx:f>_xlchart.v2.3</cx:f>
              <cx:v>Cantidad</cx:v>
            </cx:txData>
          </cx:tx>
          <cx:dataPt idx="0">
            <cx:spPr>
              <a:solidFill>
                <a:srgbClr val="42A5F5"/>
              </a:solidFill>
            </cx:spPr>
          </cx:dataPt>
          <cx:dataPt idx="1">
            <cx:spPr>
              <a:solidFill>
                <a:srgbClr val="48CAE4"/>
              </a:solidFill>
            </cx:spPr>
          </cx:dataPt>
          <cx:dataPt idx="2">
            <cx:spPr>
              <a:solidFill>
                <a:srgbClr val="00B0F0"/>
              </a:solidFill>
            </cx:spPr>
          </cx:dataPt>
          <cx:dataPt idx="3">
            <cx:spPr>
              <a:solidFill>
                <a:srgbClr val="1F497D">
                  <a:lumMod val="40000"/>
                  <a:lumOff val="6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bg1"/>
                    </a:solidFill>
                  </a:defRPr>
                </a:pPr>
                <a:endParaRPr lang="es-ES" sz="1100" b="1" i="0" u="none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14.png"/><Relationship Id="rId18" Type="http://schemas.openxmlformats.org/officeDocument/2006/relationships/chart" Target="../charts/chart3.xml"/><Relationship Id="rId26" Type="http://schemas.openxmlformats.org/officeDocument/2006/relationships/image" Target="../media/image23.svg"/><Relationship Id="rId39" Type="http://schemas.openxmlformats.org/officeDocument/2006/relationships/image" Target="../media/image36.svg"/><Relationship Id="rId3" Type="http://schemas.openxmlformats.org/officeDocument/2006/relationships/image" Target="../media/image4.png"/><Relationship Id="rId21" Type="http://schemas.openxmlformats.org/officeDocument/2006/relationships/image" Target="../media/image20.png"/><Relationship Id="rId34" Type="http://schemas.openxmlformats.org/officeDocument/2006/relationships/image" Target="../media/image31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33" Type="http://schemas.openxmlformats.org/officeDocument/2006/relationships/image" Target="../media/image30.svg"/><Relationship Id="rId38" Type="http://schemas.openxmlformats.org/officeDocument/2006/relationships/image" Target="../media/image35.png"/><Relationship Id="rId2" Type="http://schemas.openxmlformats.org/officeDocument/2006/relationships/image" Target="../media/image3.svg"/><Relationship Id="rId16" Type="http://schemas.openxmlformats.org/officeDocument/2006/relationships/image" Target="../media/image17.svg"/><Relationship Id="rId20" Type="http://schemas.openxmlformats.org/officeDocument/2006/relationships/image" Target="../media/image19.emf"/><Relationship Id="rId29" Type="http://schemas.openxmlformats.org/officeDocument/2006/relationships/image" Target="../media/image26.pn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image" Target="../media/image12.png"/><Relationship Id="rId24" Type="http://schemas.openxmlformats.org/officeDocument/2006/relationships/chart" Target="../charts/chart5.xml"/><Relationship Id="rId32" Type="http://schemas.openxmlformats.org/officeDocument/2006/relationships/image" Target="../media/image29.png"/><Relationship Id="rId37" Type="http://schemas.openxmlformats.org/officeDocument/2006/relationships/image" Target="../media/image34.sv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microsoft.com/office/2014/relationships/chartEx" Target="../charts/chartEx2.xml"/><Relationship Id="rId28" Type="http://schemas.openxmlformats.org/officeDocument/2006/relationships/image" Target="../media/image25.svg"/><Relationship Id="rId36" Type="http://schemas.openxmlformats.org/officeDocument/2006/relationships/image" Target="../media/image33.png"/><Relationship Id="rId10" Type="http://schemas.openxmlformats.org/officeDocument/2006/relationships/image" Target="../media/image11.svg"/><Relationship Id="rId19" Type="http://schemas.openxmlformats.org/officeDocument/2006/relationships/chart" Target="../charts/chart4.xml"/><Relationship Id="rId31" Type="http://schemas.openxmlformats.org/officeDocument/2006/relationships/image" Target="../media/image28.sv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1.emf"/><Relationship Id="rId27" Type="http://schemas.openxmlformats.org/officeDocument/2006/relationships/image" Target="../media/image24.png"/><Relationship Id="rId30" Type="http://schemas.openxmlformats.org/officeDocument/2006/relationships/image" Target="../media/image27.png"/><Relationship Id="rId35" Type="http://schemas.openxmlformats.org/officeDocument/2006/relationships/image" Target="../media/image32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44824</xdr:colOff>
      <xdr:row>8</xdr:row>
      <xdr:rowOff>45943</xdr:rowOff>
    </xdr:from>
    <xdr:to>
      <xdr:col>8</xdr:col>
      <xdr:colOff>2188029</xdr:colOff>
      <xdr:row>22</xdr:row>
      <xdr:rowOff>100852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AB8F363A-3A5A-2176-3433-6E2076074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1734" y="1655033"/>
              <a:ext cx="3890725" cy="2855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41</xdr:row>
      <xdr:rowOff>22412</xdr:rowOff>
    </xdr:from>
    <xdr:to>
      <xdr:col>8</xdr:col>
      <xdr:colOff>2218764</xdr:colOff>
      <xdr:row>49</xdr:row>
      <xdr:rowOff>112059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AD9AAFB-0EBF-410A-A826-E8D03100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150719</xdr:colOff>
      <xdr:row>28</xdr:row>
      <xdr:rowOff>1</xdr:rowOff>
    </xdr:from>
    <xdr:to>
      <xdr:col>9</xdr:col>
      <xdr:colOff>170329</xdr:colOff>
      <xdr:row>40</xdr:row>
      <xdr:rowOff>13448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C73A1AA-EBD8-4E72-A91C-8B79234AB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71719</xdr:colOff>
      <xdr:row>3</xdr:row>
      <xdr:rowOff>47063</xdr:rowOff>
    </xdr:from>
    <xdr:to>
      <xdr:col>6</xdr:col>
      <xdr:colOff>1355501</xdr:colOff>
      <xdr:row>10</xdr:row>
      <xdr:rowOff>137889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71753E-584C-2508-91F8-BCAB7B45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19" y="728381"/>
          <a:ext cx="10443881" cy="1352309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102075</xdr:colOff>
      <xdr:row>15</xdr:row>
      <xdr:rowOff>42403</xdr:rowOff>
    </xdr:from>
    <xdr:to>
      <xdr:col>16</xdr:col>
      <xdr:colOff>543376</xdr:colOff>
      <xdr:row>27</xdr:row>
      <xdr:rowOff>179563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8B85E0E-8EB4-4DE1-BDB1-D08BFCB7FF15}"/>
            </a:ext>
          </a:extLst>
        </xdr:cNvPr>
        <xdr:cNvSpPr/>
      </xdr:nvSpPr>
      <xdr:spPr>
        <a:xfrm>
          <a:off x="8026875" y="2557003"/>
          <a:ext cx="5196181" cy="2133600"/>
        </a:xfrm>
        <a:prstGeom prst="roundRect">
          <a:avLst>
            <a:gd name="adj" fmla="val 5135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228600</xdr:colOff>
      <xdr:row>28</xdr:row>
      <xdr:rowOff>68580</xdr:rowOff>
    </xdr:from>
    <xdr:to>
      <xdr:col>5</xdr:col>
      <xdr:colOff>631321</xdr:colOff>
      <xdr:row>47</xdr:row>
      <xdr:rowOff>129540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00008BA-1213-46BA-B53F-3FCFB5C138B7}"/>
            </a:ext>
          </a:extLst>
        </xdr:cNvPr>
        <xdr:cNvSpPr/>
      </xdr:nvSpPr>
      <xdr:spPr>
        <a:xfrm>
          <a:off x="228600" y="4762500"/>
          <a:ext cx="4365121" cy="3246120"/>
        </a:xfrm>
        <a:prstGeom prst="roundRect">
          <a:avLst>
            <a:gd name="adj" fmla="val 4230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314005</xdr:colOff>
      <xdr:row>0</xdr:row>
      <xdr:rowOff>0</xdr:rowOff>
    </xdr:from>
    <xdr:to>
      <xdr:col>4</xdr:col>
      <xdr:colOff>681881</xdr:colOff>
      <xdr:row>4</xdr:row>
      <xdr:rowOff>121920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45C6B1D-566C-44A4-9FBC-DA6A6F1E9423}"/>
            </a:ext>
          </a:extLst>
        </xdr:cNvPr>
        <xdr:cNvSpPr txBox="1"/>
      </xdr:nvSpPr>
      <xdr:spPr>
        <a:xfrm>
          <a:off x="314005" y="0"/>
          <a:ext cx="3537796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2000">
              <a:solidFill>
                <a:schemeClr val="tx2"/>
              </a:solidFill>
              <a:latin typeface="Arial Black" panose="020B0A04020102020204" pitchFamily="34" charset="0"/>
            </a:rPr>
            <a:t>Reporte Dept. Cobros</a:t>
          </a:r>
        </a:p>
        <a:p>
          <a:r>
            <a:rPr lang="es-PA" sz="1600" i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Marzo</a:t>
          </a:r>
        </a:p>
        <a:p>
          <a:endParaRPr lang="es-PA" sz="1100"/>
        </a:p>
      </xdr:txBody>
    </xdr:sp>
    <xdr:clientData/>
  </xdr:twoCellAnchor>
  <xdr:twoCellAnchor>
    <xdr:from>
      <xdr:col>0</xdr:col>
      <xdr:colOff>170140</xdr:colOff>
      <xdr:row>15</xdr:row>
      <xdr:rowOff>76200</xdr:rowOff>
    </xdr:from>
    <xdr:to>
      <xdr:col>3</xdr:col>
      <xdr:colOff>741640</xdr:colOff>
      <xdr:row>27</xdr:row>
      <xdr:rowOff>175260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7C685CA-A1FB-4D15-9EBC-7C9BAACD6BAB}"/>
            </a:ext>
          </a:extLst>
        </xdr:cNvPr>
        <xdr:cNvSpPr/>
      </xdr:nvSpPr>
      <xdr:spPr>
        <a:xfrm>
          <a:off x="170140" y="2590800"/>
          <a:ext cx="2948940" cy="2103120"/>
        </a:xfrm>
        <a:prstGeom prst="roundRect">
          <a:avLst>
            <a:gd name="adj" fmla="val 2658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5</xdr:col>
      <xdr:colOff>761999</xdr:colOff>
      <xdr:row>28</xdr:row>
      <xdr:rowOff>129540</xdr:rowOff>
    </xdr:from>
    <xdr:to>
      <xdr:col>17</xdr:col>
      <xdr:colOff>390524</xdr:colOff>
      <xdr:row>37</xdr:row>
      <xdr:rowOff>83820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C92C4538-42AE-4CF9-B2BC-AF086056CBBC}"/>
            </a:ext>
          </a:extLst>
        </xdr:cNvPr>
        <xdr:cNvSpPr/>
      </xdr:nvSpPr>
      <xdr:spPr>
        <a:xfrm>
          <a:off x="4724399" y="4823460"/>
          <a:ext cx="9138285" cy="1463040"/>
        </a:xfrm>
        <a:prstGeom prst="roundRect">
          <a:avLst>
            <a:gd name="adj" fmla="val 4230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360481</xdr:colOff>
      <xdr:row>17</xdr:row>
      <xdr:rowOff>102240</xdr:rowOff>
    </xdr:from>
    <xdr:to>
      <xdr:col>3</xdr:col>
      <xdr:colOff>611041</xdr:colOff>
      <xdr:row>17</xdr:row>
      <xdr:rowOff>102240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323593A-E02E-4620-8EC9-86FB7815D425}"/>
            </a:ext>
          </a:extLst>
        </xdr:cNvPr>
        <xdr:cNvCxnSpPr/>
      </xdr:nvCxnSpPr>
      <xdr:spPr>
        <a:xfrm>
          <a:off x="360481" y="2952120"/>
          <a:ext cx="26280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395244</xdr:colOff>
      <xdr:row>31</xdr:row>
      <xdr:rowOff>121920</xdr:rowOff>
    </xdr:from>
    <xdr:to>
      <xdr:col>5</xdr:col>
      <xdr:colOff>293244</xdr:colOff>
      <xdr:row>31</xdr:row>
      <xdr:rowOff>121920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704F727-B980-4F9F-B329-3405383523CA}"/>
            </a:ext>
          </a:extLst>
        </xdr:cNvPr>
        <xdr:cNvCxnSpPr/>
      </xdr:nvCxnSpPr>
      <xdr:spPr>
        <a:xfrm>
          <a:off x="395244" y="5318760"/>
          <a:ext cx="38604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463434</xdr:colOff>
      <xdr:row>31</xdr:row>
      <xdr:rowOff>129540</xdr:rowOff>
    </xdr:from>
    <xdr:to>
      <xdr:col>15</xdr:col>
      <xdr:colOff>553434</xdr:colOff>
      <xdr:row>31</xdr:row>
      <xdr:rowOff>129540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487AA10-FBD4-48BA-907E-7C826B4CDCEC}"/>
            </a:ext>
          </a:extLst>
        </xdr:cNvPr>
        <xdr:cNvCxnSpPr/>
      </xdr:nvCxnSpPr>
      <xdr:spPr>
        <a:xfrm>
          <a:off x="5218314" y="5326380"/>
          <a:ext cx="722232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121771</xdr:colOff>
      <xdr:row>15</xdr:row>
      <xdr:rowOff>160020</xdr:rowOff>
    </xdr:from>
    <xdr:to>
      <xdr:col>3</xdr:col>
      <xdr:colOff>692150</xdr:colOff>
      <xdr:row>17</xdr:row>
      <xdr:rowOff>53340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C8CEE946-3B5A-48C6-980A-19DC7A2FAED8}"/>
            </a:ext>
          </a:extLst>
        </xdr:cNvPr>
        <xdr:cNvSpPr txBox="1"/>
      </xdr:nvSpPr>
      <xdr:spPr>
        <a:xfrm>
          <a:off x="914251" y="2674620"/>
          <a:ext cx="2155339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400" b="1">
              <a:solidFill>
                <a:schemeClr val="tx2"/>
              </a:solidFill>
            </a:rPr>
            <a:t>Recuperacion</a:t>
          </a:r>
          <a:r>
            <a:rPr lang="es-PA" sz="1400" b="1" baseline="0">
              <a:solidFill>
                <a:schemeClr val="tx2"/>
              </a:solidFill>
            </a:rPr>
            <a:t> por Agente</a:t>
          </a:r>
          <a:endParaRPr lang="es-PA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176605</xdr:colOff>
      <xdr:row>29</xdr:row>
      <xdr:rowOff>68580</xdr:rowOff>
    </xdr:from>
    <xdr:to>
      <xdr:col>3</xdr:col>
      <xdr:colOff>568285</xdr:colOff>
      <xdr:row>30</xdr:row>
      <xdr:rowOff>144780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E18B429-B0B2-43F3-AE6F-1A3C8EE50222}"/>
            </a:ext>
          </a:extLst>
        </xdr:cNvPr>
        <xdr:cNvSpPr txBox="1"/>
      </xdr:nvSpPr>
      <xdr:spPr>
        <a:xfrm>
          <a:off x="969085" y="4930140"/>
          <a:ext cx="197664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600" b="1">
              <a:solidFill>
                <a:schemeClr val="tx2"/>
              </a:solidFill>
            </a:rPr>
            <a:t>Funnel</a:t>
          </a:r>
          <a:r>
            <a:rPr lang="es-PA" sz="1600" b="1" baseline="0">
              <a:solidFill>
                <a:schemeClr val="tx2"/>
              </a:solidFill>
            </a:rPr>
            <a:t> de Cobros</a:t>
          </a:r>
          <a:endParaRPr lang="es-PA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7</xdr:col>
      <xdr:colOff>345016</xdr:colOff>
      <xdr:row>41</xdr:row>
      <xdr:rowOff>175260</xdr:rowOff>
    </xdr:from>
    <xdr:to>
      <xdr:col>8</xdr:col>
      <xdr:colOff>632536</xdr:colOff>
      <xdr:row>41</xdr:row>
      <xdr:rowOff>175260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C066B8A-A669-485C-9140-C34C53F1CF65}"/>
            </a:ext>
          </a:extLst>
        </xdr:cNvPr>
        <xdr:cNvCxnSpPr/>
      </xdr:nvCxnSpPr>
      <xdr:spPr>
        <a:xfrm>
          <a:off x="5892376" y="704088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133905</xdr:colOff>
      <xdr:row>42</xdr:row>
      <xdr:rowOff>0</xdr:rowOff>
    </xdr:from>
    <xdr:to>
      <xdr:col>10</xdr:col>
      <xdr:colOff>421425</xdr:colOff>
      <xdr:row>42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6A62BA4-75AD-4EE1-A19B-118880E82E31}"/>
            </a:ext>
          </a:extLst>
        </xdr:cNvPr>
        <xdr:cNvCxnSpPr/>
      </xdr:nvCxnSpPr>
      <xdr:spPr>
        <a:xfrm>
          <a:off x="7266225" y="704088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182558</xdr:colOff>
      <xdr:row>29</xdr:row>
      <xdr:rowOff>125730</xdr:rowOff>
    </xdr:from>
    <xdr:to>
      <xdr:col>10</xdr:col>
      <xdr:colOff>229561</xdr:colOff>
      <xdr:row>31</xdr:row>
      <xdr:rowOff>19050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FEBEE08-D872-4202-A95E-5CA954952610}"/>
            </a:ext>
          </a:extLst>
        </xdr:cNvPr>
        <xdr:cNvSpPr txBox="1"/>
      </xdr:nvSpPr>
      <xdr:spPr>
        <a:xfrm>
          <a:off x="5729918" y="4987290"/>
          <a:ext cx="242444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600" b="1" baseline="0">
              <a:solidFill>
                <a:schemeClr val="tx2"/>
              </a:solidFill>
            </a:rPr>
            <a:t>Performance por Agente</a:t>
          </a:r>
          <a:endParaRPr lang="es-PA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243376</xdr:colOff>
      <xdr:row>4</xdr:row>
      <xdr:rowOff>15240</xdr:rowOff>
    </xdr:from>
    <xdr:to>
      <xdr:col>16</xdr:col>
      <xdr:colOff>543376</xdr:colOff>
      <xdr:row>4</xdr:row>
      <xdr:rowOff>22860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91253A5-31AB-498F-8BA2-80E5CDDEBAC0}"/>
            </a:ext>
          </a:extLst>
        </xdr:cNvPr>
        <xdr:cNvCxnSpPr/>
      </xdr:nvCxnSpPr>
      <xdr:spPr>
        <a:xfrm>
          <a:off x="243376" y="685800"/>
          <a:ext cx="12979680" cy="7620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314005</xdr:colOff>
      <xdr:row>4</xdr:row>
      <xdr:rowOff>121920</xdr:rowOff>
    </xdr:from>
    <xdr:to>
      <xdr:col>3</xdr:col>
      <xdr:colOff>269280</xdr:colOff>
      <xdr:row>6</xdr:row>
      <xdr:rowOff>121920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AAD0D41-9B81-4527-9091-DF4FC7D19B72}"/>
            </a:ext>
          </a:extLst>
        </xdr:cNvPr>
        <xdr:cNvSpPr txBox="1"/>
      </xdr:nvSpPr>
      <xdr:spPr>
        <a:xfrm>
          <a:off x="314005" y="792480"/>
          <a:ext cx="2332715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800" b="1">
              <a:solidFill>
                <a:schemeClr val="tx2"/>
              </a:solidFill>
            </a:rPr>
            <a:t>Resumen Ejecutivo</a:t>
          </a:r>
          <a:endParaRPr lang="es-PA" sz="1200" b="1">
            <a:solidFill>
              <a:schemeClr val="tx2"/>
            </a:solidFill>
          </a:endParaRPr>
        </a:p>
      </xdr:txBody>
    </xdr:sp>
    <xdr:clientData/>
  </xdr:twoCellAnchor>
  <xdr:oneCellAnchor>
    <xdr:from>
      <xdr:col>0</xdr:col>
      <xdr:colOff>516960</xdr:colOff>
      <xdr:row>15</xdr:row>
      <xdr:rowOff>78328</xdr:rowOff>
    </xdr:from>
    <xdr:ext cx="398449" cy="382121"/>
    <xdr:pic>
      <xdr:nvPicPr>
        <xdr:cNvPr id="17" name="Gráfico 16" descr="Crecimiento empresarial con relleno sólido">
          <a:extLst>
            <a:ext uri="{FF2B5EF4-FFF2-40B4-BE49-F238E27FC236}">
              <a16:creationId xmlns:a16="http://schemas.microsoft.com/office/drawing/2014/main" id="{0646CFB8-8682-4760-B4F3-ABF496028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6960" y="2592928"/>
          <a:ext cx="398449" cy="382121"/>
        </a:xfrm>
        <a:prstGeom prst="rect">
          <a:avLst/>
        </a:prstGeom>
      </xdr:spPr>
    </xdr:pic>
    <xdr:clientData/>
  </xdr:oneCellAnchor>
  <xdr:twoCellAnchor>
    <xdr:from>
      <xdr:col>4</xdr:col>
      <xdr:colOff>114259</xdr:colOff>
      <xdr:row>15</xdr:row>
      <xdr:rowOff>49530</xdr:rowOff>
    </xdr:from>
    <xdr:to>
      <xdr:col>10</xdr:col>
      <xdr:colOff>0</xdr:colOff>
      <xdr:row>27</xdr:row>
      <xdr:rowOff>144780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2D30020C-70AD-4F39-B840-F5A34E841FF1}"/>
            </a:ext>
          </a:extLst>
        </xdr:cNvPr>
        <xdr:cNvGrpSpPr/>
      </xdr:nvGrpSpPr>
      <xdr:grpSpPr>
        <a:xfrm>
          <a:off x="3336430" y="2827927"/>
          <a:ext cx="4718999" cy="2312126"/>
          <a:chOff x="3162259" y="2905125"/>
          <a:chExt cx="4457741" cy="2385060"/>
        </a:xfrm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AB459E32-9994-DACE-E96F-5569ED0B618C}"/>
              </a:ext>
            </a:extLst>
          </xdr:cNvPr>
          <xdr:cNvSpPr/>
        </xdr:nvSpPr>
        <xdr:spPr>
          <a:xfrm>
            <a:off x="3162259" y="2905125"/>
            <a:ext cx="4457741" cy="2385060"/>
          </a:xfrm>
          <a:prstGeom prst="roundRect">
            <a:avLst>
              <a:gd name="adj" fmla="val 4319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20" name="Conector recto 19">
            <a:extLst>
              <a:ext uri="{FF2B5EF4-FFF2-40B4-BE49-F238E27FC236}">
                <a16:creationId xmlns:a16="http://schemas.microsoft.com/office/drawing/2014/main" id="{AE371966-FF94-4238-3448-5F8838346AAA}"/>
              </a:ext>
            </a:extLst>
          </xdr:cNvPr>
          <xdr:cNvCxnSpPr/>
        </xdr:nvCxnSpPr>
        <xdr:spPr>
          <a:xfrm>
            <a:off x="3336565" y="3317880"/>
            <a:ext cx="4032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F70491F9-A57C-49DB-E837-140E2D4F8513}"/>
              </a:ext>
            </a:extLst>
          </xdr:cNvPr>
          <xdr:cNvSpPr txBox="1"/>
        </xdr:nvSpPr>
        <xdr:spPr>
          <a:xfrm>
            <a:off x="3749040" y="3004678"/>
            <a:ext cx="1929976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Recuperacion</a:t>
            </a:r>
            <a:r>
              <a:rPr lang="es-PA" sz="1400" b="1" baseline="0">
                <a:solidFill>
                  <a:schemeClr val="tx2"/>
                </a:solidFill>
              </a:rPr>
              <a:t> Diaria</a:t>
            </a:r>
            <a:endParaRPr lang="es-PA" sz="1400" b="1">
              <a:solidFill>
                <a:schemeClr val="tx2"/>
              </a:solidFill>
            </a:endParaRPr>
          </a:p>
        </xdr:txBody>
      </xdr:sp>
      <xdr:pic>
        <xdr:nvPicPr>
          <xdr:cNvPr id="22" name="Gráfico 21" descr="Gráfico de barras con tendencia alcista con relleno sólido">
            <a:extLst>
              <a:ext uri="{FF2B5EF4-FFF2-40B4-BE49-F238E27FC236}">
                <a16:creationId xmlns:a16="http://schemas.microsoft.com/office/drawing/2014/main" id="{52A5050C-C663-01F0-2659-B3B3FF3AEB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05880" y="2963399"/>
            <a:ext cx="404120" cy="33924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524052</xdr:colOff>
      <xdr:row>38</xdr:row>
      <xdr:rowOff>9386</xdr:rowOff>
    </xdr:from>
    <xdr:to>
      <xdr:col>17</xdr:col>
      <xdr:colOff>435471</xdr:colOff>
      <xdr:row>50</xdr:row>
      <xdr:rowOff>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FF16F751-B316-4360-8E97-5EE6205F553C}"/>
            </a:ext>
          </a:extLst>
        </xdr:cNvPr>
        <xdr:cNvGrpSpPr/>
      </xdr:nvGrpSpPr>
      <xdr:grpSpPr>
        <a:xfrm>
          <a:off x="10994839" y="7042827"/>
          <a:ext cx="3138671" cy="2210030"/>
          <a:chOff x="2978980" y="2954464"/>
          <a:chExt cx="3970540" cy="294388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46520B95-0E0A-037D-1A58-6F4AE3C53428}"/>
              </a:ext>
            </a:extLst>
          </xdr:cNvPr>
          <xdr:cNvSpPr/>
        </xdr:nvSpPr>
        <xdr:spPr>
          <a:xfrm>
            <a:off x="2978980" y="2954464"/>
            <a:ext cx="3970540" cy="2943880"/>
          </a:xfrm>
          <a:prstGeom prst="roundRect">
            <a:avLst>
              <a:gd name="adj" fmla="val 5135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25" name="Conector recto 24">
            <a:extLst>
              <a:ext uri="{FF2B5EF4-FFF2-40B4-BE49-F238E27FC236}">
                <a16:creationId xmlns:a16="http://schemas.microsoft.com/office/drawing/2014/main" id="{A1EA5D94-A555-DF99-E66F-029622E0F628}"/>
              </a:ext>
            </a:extLst>
          </xdr:cNvPr>
          <xdr:cNvCxnSpPr/>
        </xdr:nvCxnSpPr>
        <xdr:spPr>
          <a:xfrm>
            <a:off x="3645808" y="3376470"/>
            <a:ext cx="2844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E4CE4237-C7FC-E7FB-70A0-30EBE2723646}"/>
              </a:ext>
            </a:extLst>
          </xdr:cNvPr>
          <xdr:cNvSpPr txBox="1"/>
        </xdr:nvSpPr>
        <xdr:spPr>
          <a:xfrm>
            <a:off x="3585173" y="3037896"/>
            <a:ext cx="2368043" cy="3991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Promesas</a:t>
            </a:r>
            <a:r>
              <a:rPr lang="es-PA" sz="1400" b="1" baseline="0">
                <a:solidFill>
                  <a:schemeClr val="tx2"/>
                </a:solidFill>
              </a:rPr>
              <a:t> vs Pagos</a:t>
            </a:r>
            <a:endParaRPr lang="es-PA" sz="1400" b="1">
              <a:solidFill>
                <a:schemeClr val="tx2"/>
              </a:solidFill>
            </a:endParaRPr>
          </a:p>
        </xdr:txBody>
      </xdr:sp>
      <xdr:pic>
        <xdr:nvPicPr>
          <xdr:cNvPr id="27" name="Gráfico 26" descr="Gráfico circular con relleno sólido">
            <a:extLst>
              <a:ext uri="{FF2B5EF4-FFF2-40B4-BE49-F238E27FC236}">
                <a16:creationId xmlns:a16="http://schemas.microsoft.com/office/drawing/2014/main" id="{0C4FE2E2-33B8-77E7-10AB-69DA200EB0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59559" y="3012759"/>
            <a:ext cx="486249" cy="411240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443305</xdr:colOff>
      <xdr:row>28</xdr:row>
      <xdr:rowOff>129540</xdr:rowOff>
    </xdr:from>
    <xdr:ext cx="541564" cy="521154"/>
    <xdr:pic>
      <xdr:nvPicPr>
        <xdr:cNvPr id="28" name="Gráfico 27" descr="Presentación con gráfico de barras con relleno sólido">
          <a:extLst>
            <a:ext uri="{FF2B5EF4-FFF2-40B4-BE49-F238E27FC236}">
              <a16:creationId xmlns:a16="http://schemas.microsoft.com/office/drawing/2014/main" id="{92631129-1253-4D40-99A6-67ABFA6A1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43305" y="4823460"/>
          <a:ext cx="541564" cy="521154"/>
        </a:xfrm>
        <a:prstGeom prst="rect">
          <a:avLst/>
        </a:prstGeom>
      </xdr:spPr>
    </xdr:pic>
    <xdr:clientData/>
  </xdr:oneCellAnchor>
  <xdr:oneCellAnchor>
    <xdr:from>
      <xdr:col>6</xdr:col>
      <xdr:colOff>497440</xdr:colOff>
      <xdr:row>29</xdr:row>
      <xdr:rowOff>40005</xdr:rowOff>
    </xdr:from>
    <xdr:ext cx="463024" cy="427646"/>
    <xdr:pic>
      <xdr:nvPicPr>
        <xdr:cNvPr id="29" name="Gráfico 28" descr="Podio con relleno sólido">
          <a:extLst>
            <a:ext uri="{FF2B5EF4-FFF2-40B4-BE49-F238E27FC236}">
              <a16:creationId xmlns:a16="http://schemas.microsoft.com/office/drawing/2014/main" id="{18B3AF72-C383-4B41-ABC1-EA62D1E3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252320" y="4901565"/>
          <a:ext cx="463024" cy="427646"/>
        </a:xfrm>
        <a:prstGeom prst="rect">
          <a:avLst/>
        </a:prstGeom>
      </xdr:spPr>
    </xdr:pic>
    <xdr:clientData/>
  </xdr:oneCellAnchor>
  <xdr:twoCellAnchor>
    <xdr:from>
      <xdr:col>6</xdr:col>
      <xdr:colOff>44754</xdr:colOff>
      <xdr:row>38</xdr:row>
      <xdr:rowOff>2</xdr:rowOff>
    </xdr:from>
    <xdr:to>
      <xdr:col>13</xdr:col>
      <xdr:colOff>403449</xdr:colOff>
      <xdr:row>46</xdr:row>
      <xdr:rowOff>63723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5E4A479D-15FA-451C-9E60-62994A573F93}"/>
            </a:ext>
          </a:extLst>
        </xdr:cNvPr>
        <xdr:cNvGrpSpPr/>
      </xdr:nvGrpSpPr>
      <xdr:grpSpPr>
        <a:xfrm>
          <a:off x="4879281" y="7032173"/>
          <a:ext cx="5993685" cy="1541639"/>
          <a:chOff x="4162636" y="6766560"/>
          <a:chExt cx="5942250" cy="1530262"/>
        </a:xfrm>
      </xdr:grpSpPr>
      <xdr:sp macro="" textlink="">
        <xdr:nvSpPr>
          <xdr:cNvPr id="31" name="Rectángulo: esquinas redondeadas 30">
            <a:extLst>
              <a:ext uri="{FF2B5EF4-FFF2-40B4-BE49-F238E27FC236}">
                <a16:creationId xmlns:a16="http://schemas.microsoft.com/office/drawing/2014/main" id="{A488D863-1241-0706-4277-25F648D8CB1D}"/>
              </a:ext>
            </a:extLst>
          </xdr:cNvPr>
          <xdr:cNvSpPr/>
        </xdr:nvSpPr>
        <xdr:spPr>
          <a:xfrm>
            <a:off x="4162636" y="6766560"/>
            <a:ext cx="5942250" cy="1530262"/>
          </a:xfrm>
          <a:prstGeom prst="roundRect">
            <a:avLst>
              <a:gd name="adj" fmla="val 4230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6588AAFD-4BC3-1DA9-F0B0-BBAB21BA83B4}"/>
              </a:ext>
            </a:extLst>
          </xdr:cNvPr>
          <xdr:cNvSpPr/>
        </xdr:nvSpPr>
        <xdr:spPr>
          <a:xfrm>
            <a:off x="434717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FDB5BE2E-1EE3-0F67-3879-4CCDDFB8E648}"/>
              </a:ext>
            </a:extLst>
          </xdr:cNvPr>
          <xdr:cNvSpPr/>
        </xdr:nvSpPr>
        <xdr:spPr>
          <a:xfrm>
            <a:off x="577092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F9CCA42D-CA65-A75E-C429-CA51B15F8946}"/>
              </a:ext>
            </a:extLst>
          </xdr:cNvPr>
          <xdr:cNvSpPr/>
        </xdr:nvSpPr>
        <xdr:spPr>
          <a:xfrm>
            <a:off x="7164110" y="729995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5" name="Rectángulo: esquinas redondeadas 34">
            <a:extLst>
              <a:ext uri="{FF2B5EF4-FFF2-40B4-BE49-F238E27FC236}">
                <a16:creationId xmlns:a16="http://schemas.microsoft.com/office/drawing/2014/main" id="{F16D92CE-00DF-3555-0BDD-4F84DECE97A7}"/>
              </a:ext>
            </a:extLst>
          </xdr:cNvPr>
          <xdr:cNvSpPr/>
        </xdr:nvSpPr>
        <xdr:spPr>
          <a:xfrm>
            <a:off x="856992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FC36E181-768D-3B94-58F6-A44F4E6B94C2}"/>
              </a:ext>
            </a:extLst>
          </xdr:cNvPr>
          <xdr:cNvCxnSpPr/>
        </xdr:nvCxnSpPr>
        <xdr:spPr>
          <a:xfrm>
            <a:off x="4342605" y="7155180"/>
            <a:ext cx="5544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8AB6A3B6-2C7E-1E47-3A53-C22A31CDFF36}"/>
              </a:ext>
            </a:extLst>
          </xdr:cNvPr>
          <xdr:cNvCxnSpPr/>
        </xdr:nvCxnSpPr>
        <xdr:spPr>
          <a:xfrm>
            <a:off x="8665805" y="7673340"/>
            <a:ext cx="1080000" cy="0"/>
          </a:xfrm>
          <a:prstGeom prst="line">
            <a:avLst/>
          </a:prstGeom>
          <a:ln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412376E0-EB0A-5BAC-8594-8DEFE294EEBA}"/>
              </a:ext>
            </a:extLst>
          </xdr:cNvPr>
          <xdr:cNvSpPr txBox="1"/>
        </xdr:nvSpPr>
        <xdr:spPr>
          <a:xfrm>
            <a:off x="4693130" y="6850380"/>
            <a:ext cx="26279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Productividad Operativa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49F10D6A-DC12-9862-E24B-CBE1F176E1E7}"/>
              </a:ext>
            </a:extLst>
          </xdr:cNvPr>
          <xdr:cNvSpPr txBox="1"/>
        </xdr:nvSpPr>
        <xdr:spPr>
          <a:xfrm>
            <a:off x="6137235" y="7383812"/>
            <a:ext cx="96091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Contactos</a:t>
            </a:r>
          </a:p>
        </xdr:txBody>
      </xdr:sp>
      <xdr:sp macro="" textlink="">
        <xdr:nvSpPr>
          <xdr:cNvPr id="40" name="CuadroTexto 39">
            <a:extLst>
              <a:ext uri="{FF2B5EF4-FFF2-40B4-BE49-F238E27FC236}">
                <a16:creationId xmlns:a16="http://schemas.microsoft.com/office/drawing/2014/main" id="{B2FA531C-BF79-BE09-A1E9-E17E36098059}"/>
              </a:ext>
            </a:extLst>
          </xdr:cNvPr>
          <xdr:cNvSpPr txBox="1"/>
        </xdr:nvSpPr>
        <xdr:spPr>
          <a:xfrm>
            <a:off x="7606825" y="7383812"/>
            <a:ext cx="71378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RPC</a:t>
            </a:r>
          </a:p>
        </xdr:txBody>
      </xdr: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AEDA38F5-A197-A578-5E38-9C4BB114B6E7}"/>
              </a:ext>
            </a:extLst>
          </xdr:cNvPr>
          <xdr:cNvSpPr txBox="1"/>
        </xdr:nvSpPr>
        <xdr:spPr>
          <a:xfrm>
            <a:off x="8911210" y="7414260"/>
            <a:ext cx="9276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Promesas</a:t>
            </a:r>
          </a:p>
        </xdr:txBody>
      </xdr:sp>
      <xdr:sp macro="" textlink="">
        <xdr:nvSpPr>
          <xdr:cNvPr id="42" name="CuadroTexto 41">
            <a:extLst>
              <a:ext uri="{FF2B5EF4-FFF2-40B4-BE49-F238E27FC236}">
                <a16:creationId xmlns:a16="http://schemas.microsoft.com/office/drawing/2014/main" id="{435261A2-FBC0-B688-D18E-3A1AE4B9678C}"/>
              </a:ext>
            </a:extLst>
          </xdr:cNvPr>
          <xdr:cNvSpPr txBox="1"/>
        </xdr:nvSpPr>
        <xdr:spPr>
          <a:xfrm>
            <a:off x="4693130" y="7414260"/>
            <a:ext cx="96091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Llamadas</a:t>
            </a: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6958BCF1-F31B-2EFC-7E3F-FFB9621EE5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514981" y="7414260"/>
            <a:ext cx="276264" cy="228632"/>
          </a:xfrm>
          <a:prstGeom prst="rect">
            <a:avLst/>
          </a:prstGeom>
        </xdr:spPr>
      </xdr:pic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D2959510-6A49-674D-2761-B6DAA3EFF7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892375" y="7414260"/>
            <a:ext cx="288000" cy="205715"/>
          </a:xfrm>
          <a:prstGeom prst="rect">
            <a:avLst/>
          </a:prstGeom>
        </xdr:spPr>
      </xdr:pic>
      <xdr:pic>
        <xdr:nvPicPr>
          <xdr:cNvPr id="45" name="Gráfico 44" descr="Centro de llamadas con relleno sólido">
            <a:extLst>
              <a:ext uri="{FF2B5EF4-FFF2-40B4-BE49-F238E27FC236}">
                <a16:creationId xmlns:a16="http://schemas.microsoft.com/office/drawing/2014/main" id="{0E79325E-952F-C34F-0441-6B67A0780C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7266225" y="7331545"/>
            <a:ext cx="326555" cy="32655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725156</xdr:colOff>
      <xdr:row>43</xdr:row>
      <xdr:rowOff>7620</xdr:rowOff>
    </xdr:from>
    <xdr:to>
      <xdr:col>11</xdr:col>
      <xdr:colOff>220196</xdr:colOff>
      <xdr:row>43</xdr:row>
      <xdr:rowOff>7620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347E5CC2-8F6C-425A-8069-D0F0A128C3D7}"/>
            </a:ext>
          </a:extLst>
        </xdr:cNvPr>
        <xdr:cNvCxnSpPr/>
      </xdr:nvCxnSpPr>
      <xdr:spPr>
        <a:xfrm>
          <a:off x="7857476" y="721614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158885</xdr:colOff>
      <xdr:row>43</xdr:row>
      <xdr:rowOff>0</xdr:rowOff>
    </xdr:from>
    <xdr:to>
      <xdr:col>9</xdr:col>
      <xdr:colOff>446405</xdr:colOff>
      <xdr:row>43</xdr:row>
      <xdr:rowOff>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001A13E5-5165-43E4-B972-9D534E9C37A5}"/>
            </a:ext>
          </a:extLst>
        </xdr:cNvPr>
        <xdr:cNvCxnSpPr/>
      </xdr:nvCxnSpPr>
      <xdr:spPr>
        <a:xfrm>
          <a:off x="6498725" y="720852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327160</xdr:colOff>
      <xdr:row>43</xdr:row>
      <xdr:rowOff>7620</xdr:rowOff>
    </xdr:from>
    <xdr:to>
      <xdr:col>7</xdr:col>
      <xdr:colOff>614680</xdr:colOff>
      <xdr:row>43</xdr:row>
      <xdr:rowOff>7620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F1DA802-0B07-4B00-99D3-0F0648CEF5F7}"/>
            </a:ext>
          </a:extLst>
        </xdr:cNvPr>
        <xdr:cNvCxnSpPr/>
      </xdr:nvCxnSpPr>
      <xdr:spPr>
        <a:xfrm>
          <a:off x="5082040" y="721614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474000</xdr:colOff>
      <xdr:row>41</xdr:row>
      <xdr:rowOff>27021</xdr:rowOff>
    </xdr:from>
    <xdr:ext cx="297797" cy="287728"/>
    <xdr:pic>
      <xdr:nvPicPr>
        <xdr:cNvPr id="49" name="Gráfico 48" descr="Preguntas con relleno sólido">
          <a:extLst>
            <a:ext uri="{FF2B5EF4-FFF2-40B4-BE49-F238E27FC236}">
              <a16:creationId xmlns:a16="http://schemas.microsoft.com/office/drawing/2014/main" id="{C009E08A-DCB3-4DFA-8864-A425F9FB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191280" y="6900261"/>
          <a:ext cx="297797" cy="287728"/>
        </a:xfrm>
        <a:prstGeom prst="rect">
          <a:avLst/>
        </a:prstGeom>
      </xdr:spPr>
    </xdr:pic>
    <xdr:clientData/>
  </xdr:oneCellAnchor>
  <xdr:oneCellAnchor>
    <xdr:from>
      <xdr:col>6</xdr:col>
      <xdr:colOff>246651</xdr:colOff>
      <xdr:row>38</xdr:row>
      <xdr:rowOff>70444</xdr:rowOff>
    </xdr:from>
    <xdr:ext cx="331517" cy="285246"/>
    <xdr:pic>
      <xdr:nvPicPr>
        <xdr:cNvPr id="50" name="Imagen 49">
          <a:extLst>
            <a:ext uri="{FF2B5EF4-FFF2-40B4-BE49-F238E27FC236}">
              <a16:creationId xmlns:a16="http://schemas.microsoft.com/office/drawing/2014/main" id="{88B3E15E-D866-401D-B68C-76C293F1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01531" y="6440764"/>
          <a:ext cx="331517" cy="285246"/>
        </a:xfrm>
        <a:prstGeom prst="rect">
          <a:avLst/>
        </a:prstGeom>
      </xdr:spPr>
    </xdr:pic>
    <xdr:clientData/>
  </xdr:oneCellAnchor>
  <xdr:twoCellAnchor>
    <xdr:from>
      <xdr:col>4</xdr:col>
      <xdr:colOff>140928</xdr:colOff>
      <xdr:row>17</xdr:row>
      <xdr:rowOff>161925</xdr:rowOff>
    </xdr:from>
    <xdr:to>
      <xdr:col>9</xdr:col>
      <xdr:colOff>666750</xdr:colOff>
      <xdr:row>27</xdr:row>
      <xdr:rowOff>0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B12419EA-EC5B-4132-9BB2-4DF4F4F8B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326109</xdr:colOff>
      <xdr:row>17</xdr:row>
      <xdr:rowOff>102240</xdr:rowOff>
    </xdr:from>
    <xdr:to>
      <xdr:col>3</xdr:col>
      <xdr:colOff>692150</xdr:colOff>
      <xdr:row>27</xdr:row>
      <xdr:rowOff>103209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186DE5-D381-4AA1-969B-5FB594230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10</xdr:col>
      <xdr:colOff>358970</xdr:colOff>
      <xdr:row>17</xdr:row>
      <xdr:rowOff>28575</xdr:rowOff>
    </xdr:from>
    <xdr:ext cx="4581227" cy="1820702"/>
    <xdr:pic>
      <xdr:nvPicPr>
        <xdr:cNvPr id="53" name="Imagen 52">
          <a:extLst>
            <a:ext uri="{FF2B5EF4-FFF2-40B4-BE49-F238E27FC236}">
              <a16:creationId xmlns:a16="http://schemas.microsoft.com/office/drawing/2014/main" id="{9B3E8E27-2953-4B4C-9FC4-1B17FC74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3770" y="2878455"/>
          <a:ext cx="4581227" cy="1820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440239</xdr:colOff>
      <xdr:row>16</xdr:row>
      <xdr:rowOff>122702</xdr:rowOff>
    </xdr:from>
    <xdr:to>
      <xdr:col>15</xdr:col>
      <xdr:colOff>662239</xdr:colOff>
      <xdr:row>16</xdr:row>
      <xdr:rowOff>122702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56F2FFD7-616F-468C-AFC6-C92A848CE16A}"/>
            </a:ext>
          </a:extLst>
        </xdr:cNvPr>
        <xdr:cNvCxnSpPr/>
      </xdr:nvCxnSpPr>
      <xdr:spPr>
        <a:xfrm>
          <a:off x="8365039" y="2804942"/>
          <a:ext cx="41844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90713</xdr:colOff>
      <xdr:row>15</xdr:row>
      <xdr:rowOff>47625</xdr:rowOff>
    </xdr:from>
    <xdr:to>
      <xdr:col>14</xdr:col>
      <xdr:colOff>200266</xdr:colOff>
      <xdr:row>16</xdr:row>
      <xdr:rowOff>131445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9E469C16-94DC-46BA-B139-4C322074793C}"/>
            </a:ext>
          </a:extLst>
        </xdr:cNvPr>
        <xdr:cNvSpPr txBox="1"/>
      </xdr:nvSpPr>
      <xdr:spPr>
        <a:xfrm>
          <a:off x="8807993" y="2562225"/>
          <a:ext cx="2486993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400" b="1">
              <a:solidFill>
                <a:schemeClr val="tx2"/>
              </a:solidFill>
            </a:rPr>
            <a:t>Promesas vs Pagos (Canales)</a:t>
          </a:r>
        </a:p>
      </xdr:txBody>
    </xdr:sp>
    <xdr:clientData/>
  </xdr:twoCellAnchor>
  <xdr:oneCellAnchor>
    <xdr:from>
      <xdr:col>10</xdr:col>
      <xdr:colOff>526090</xdr:colOff>
      <xdr:row>15</xdr:row>
      <xdr:rowOff>42403</xdr:rowOff>
    </xdr:from>
    <xdr:ext cx="377203" cy="239820"/>
    <xdr:pic>
      <xdr:nvPicPr>
        <xdr:cNvPr id="56" name="Imagen 55">
          <a:extLst>
            <a:ext uri="{FF2B5EF4-FFF2-40B4-BE49-F238E27FC236}">
              <a16:creationId xmlns:a16="http://schemas.microsoft.com/office/drawing/2014/main" id="{30CB97B1-73BA-4EC6-A91F-54986C68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50890" y="2557003"/>
          <a:ext cx="377203" cy="239820"/>
        </a:xfrm>
        <a:prstGeom prst="rect">
          <a:avLst/>
        </a:prstGeom>
      </xdr:spPr>
    </xdr:pic>
    <xdr:clientData/>
  </xdr:oneCellAnchor>
  <xdr:oneCellAnchor>
    <xdr:from>
      <xdr:col>6</xdr:col>
      <xdr:colOff>245068</xdr:colOff>
      <xdr:row>32</xdr:row>
      <xdr:rowOff>8374</xdr:rowOff>
    </xdr:from>
    <xdr:ext cx="8418872" cy="705667"/>
    <xdr:pic>
      <xdr:nvPicPr>
        <xdr:cNvPr id="57" name="Imagen 56">
          <a:extLst>
            <a:ext uri="{FF2B5EF4-FFF2-40B4-BE49-F238E27FC236}">
              <a16:creationId xmlns:a16="http://schemas.microsoft.com/office/drawing/2014/main" id="{6E695463-E3CB-48BD-93AC-DC10A8F62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9948" y="5372854"/>
          <a:ext cx="8418872" cy="705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443305</xdr:colOff>
      <xdr:row>32</xdr:row>
      <xdr:rowOff>26408</xdr:rowOff>
    </xdr:from>
    <xdr:to>
      <xdr:col>5</xdr:col>
      <xdr:colOff>422544</xdr:colOff>
      <xdr:row>46</xdr:row>
      <xdr:rowOff>102608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8" name="Gráfico 57">
              <a:extLst>
                <a:ext uri="{FF2B5EF4-FFF2-40B4-BE49-F238E27FC236}">
                  <a16:creationId xmlns:a16="http://schemas.microsoft.com/office/drawing/2014/main" id="{B4BBBDD5-D702-485E-94B6-0868D9C58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765" y="5876028"/>
              <a:ext cx="4021649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97366</xdr:colOff>
      <xdr:row>39</xdr:row>
      <xdr:rowOff>0</xdr:rowOff>
    </xdr:from>
    <xdr:to>
      <xdr:col>17</xdr:col>
      <xdr:colOff>439281</xdr:colOff>
      <xdr:row>49</xdr:row>
      <xdr:rowOff>35800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CA267D8F-77AE-4E22-9838-5E5DD8347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399055</xdr:colOff>
      <xdr:row>7</xdr:row>
      <xdr:rowOff>3510</xdr:rowOff>
    </xdr:from>
    <xdr:to>
      <xdr:col>2</xdr:col>
      <xdr:colOff>322837</xdr:colOff>
      <xdr:row>14</xdr:row>
      <xdr:rowOff>40770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D0F86C14-EF62-49E5-A276-DA36CCC9B952}"/>
            </a:ext>
          </a:extLst>
        </xdr:cNvPr>
        <xdr:cNvGrpSpPr/>
      </xdr:nvGrpSpPr>
      <xdr:grpSpPr>
        <a:xfrm>
          <a:off x="402865" y="1300180"/>
          <a:ext cx="1534868" cy="1331390"/>
          <a:chOff x="407867" y="1304585"/>
          <a:chExt cx="1491732" cy="1417320"/>
        </a:xfrm>
      </xdr:grpSpPr>
      <xdr:sp macro="" textlink="">
        <xdr:nvSpPr>
          <xdr:cNvPr id="61" name="Rectángulo: esquinas redondeadas 60">
            <a:extLst>
              <a:ext uri="{FF2B5EF4-FFF2-40B4-BE49-F238E27FC236}">
                <a16:creationId xmlns:a16="http://schemas.microsoft.com/office/drawing/2014/main" id="{01CE16BC-AA88-4BD7-1880-7677B4B8B96C}"/>
              </a:ext>
            </a:extLst>
          </xdr:cNvPr>
          <xdr:cNvSpPr/>
        </xdr:nvSpPr>
        <xdr:spPr>
          <a:xfrm>
            <a:off x="407867" y="1304585"/>
            <a:ext cx="1491732" cy="1417320"/>
          </a:xfrm>
          <a:prstGeom prst="roundRect">
            <a:avLst>
              <a:gd name="adj" fmla="val 7115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FD5E9472-9D12-97F3-A9ED-EFFF14CF4216}"/>
              </a:ext>
            </a:extLst>
          </xdr:cNvPr>
          <xdr:cNvSpPr txBox="1"/>
        </xdr:nvSpPr>
        <xdr:spPr>
          <a:xfrm>
            <a:off x="549143" y="1836630"/>
            <a:ext cx="1295399" cy="218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</a:t>
            </a:r>
            <a:endParaRPr lang="es-PA" sz="11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3" name="Gráfico 62" descr="Base de datos con relleno sólido">
            <a:extLst>
              <a:ext uri="{FF2B5EF4-FFF2-40B4-BE49-F238E27FC236}">
                <a16:creationId xmlns:a16="http://schemas.microsoft.com/office/drawing/2014/main" id="{4AC4D34F-2230-0F8A-B942-F4BE8D75CF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980411" y="1402684"/>
            <a:ext cx="324000" cy="339240"/>
          </a:xfrm>
          <a:prstGeom prst="rect">
            <a:avLst/>
          </a:prstGeom>
        </xdr:spPr>
      </xdr:pic>
      <xdr:sp macro="" textlink="datos!B5">
        <xdr:nvSpPr>
          <xdr:cNvPr id="64" name="CuadroTexto 63">
            <a:extLst>
              <a:ext uri="{FF2B5EF4-FFF2-40B4-BE49-F238E27FC236}">
                <a16:creationId xmlns:a16="http://schemas.microsoft.com/office/drawing/2014/main" id="{E5491857-6086-E05B-245D-B7648BAFEE72}"/>
              </a:ext>
            </a:extLst>
          </xdr:cNvPr>
          <xdr:cNvSpPr txBox="1"/>
        </xdr:nvSpPr>
        <xdr:spPr>
          <a:xfrm>
            <a:off x="549143" y="2112568"/>
            <a:ext cx="120403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0EE079D-CD04-4935-9E3F-74D1D1D9944D}" type="TxLink">
              <a:rPr lang="en-US" sz="16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$4.667,45</a:t>
            </a:fld>
            <a:endParaRPr lang="es-MX" sz="1600" b="1">
              <a:solidFill>
                <a:schemeClr val="tx2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439703</xdr:colOff>
      <xdr:row>7</xdr:row>
      <xdr:rowOff>11131</xdr:rowOff>
    </xdr:from>
    <xdr:to>
      <xdr:col>4</xdr:col>
      <xdr:colOff>334338</xdr:colOff>
      <xdr:row>14</xdr:row>
      <xdr:rowOff>57916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6ADF946A-988A-4DC6-9824-E7147DF56D7A}"/>
            </a:ext>
          </a:extLst>
        </xdr:cNvPr>
        <xdr:cNvGrpSpPr/>
      </xdr:nvGrpSpPr>
      <xdr:grpSpPr>
        <a:xfrm>
          <a:off x="2054599" y="1309071"/>
          <a:ext cx="1500640" cy="1343455"/>
          <a:chOff x="1824782" y="1314734"/>
          <a:chExt cx="1237067" cy="1417320"/>
        </a:xfrm>
      </xdr:grpSpPr>
      <xdr:sp macro="" textlink="">
        <xdr:nvSpPr>
          <xdr:cNvPr id="66" name="Rectángulo: esquinas redondeadas 65">
            <a:extLst>
              <a:ext uri="{FF2B5EF4-FFF2-40B4-BE49-F238E27FC236}">
                <a16:creationId xmlns:a16="http://schemas.microsoft.com/office/drawing/2014/main" id="{93CFE9C2-1540-375A-B2E4-9D92B3E9336E}"/>
              </a:ext>
            </a:extLst>
          </xdr:cNvPr>
          <xdr:cNvSpPr/>
        </xdr:nvSpPr>
        <xdr:spPr>
          <a:xfrm>
            <a:off x="1824782" y="1314734"/>
            <a:ext cx="1237067" cy="1417320"/>
          </a:xfrm>
          <a:prstGeom prst="roundRect">
            <a:avLst>
              <a:gd name="adj" fmla="val 5336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67" name="CuadroTexto 66">
            <a:extLst>
              <a:ext uri="{FF2B5EF4-FFF2-40B4-BE49-F238E27FC236}">
                <a16:creationId xmlns:a16="http://schemas.microsoft.com/office/drawing/2014/main" id="{E4B58AF6-B67E-917C-F370-C341B8613BFE}"/>
              </a:ext>
            </a:extLst>
          </xdr:cNvPr>
          <xdr:cNvSpPr txBox="1"/>
        </xdr:nvSpPr>
        <xdr:spPr>
          <a:xfrm>
            <a:off x="1870330" y="1806786"/>
            <a:ext cx="1087279" cy="2594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Recuperacion</a:t>
            </a:r>
            <a:endParaRPr lang="es-PA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8" name="Gráfico 67" descr="Dólar con relleno sólido">
            <a:extLst>
              <a:ext uri="{FF2B5EF4-FFF2-40B4-BE49-F238E27FC236}">
                <a16:creationId xmlns:a16="http://schemas.microsoft.com/office/drawing/2014/main" id="{349A50C7-C970-F07D-A630-3FFE288733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xdr:blipFill>
        <xdr:spPr>
          <a:xfrm>
            <a:off x="2261760" y="1410695"/>
            <a:ext cx="293520" cy="339240"/>
          </a:xfrm>
          <a:prstGeom prst="rect">
            <a:avLst/>
          </a:prstGeom>
        </xdr:spPr>
      </xdr:pic>
      <xdr:sp macro="" textlink="datos!B6">
        <xdr:nvSpPr>
          <xdr:cNvPr id="69" name="CuadroTexto 68">
            <a:extLst>
              <a:ext uri="{FF2B5EF4-FFF2-40B4-BE49-F238E27FC236}">
                <a16:creationId xmlns:a16="http://schemas.microsoft.com/office/drawing/2014/main" id="{51695EDE-2012-FEC3-F764-FCC84ACE81D0}"/>
              </a:ext>
            </a:extLst>
          </xdr:cNvPr>
          <xdr:cNvSpPr txBox="1"/>
        </xdr:nvSpPr>
        <xdr:spPr>
          <a:xfrm>
            <a:off x="1873137" y="2107876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F9601DF-AFD5-4781-B093-ED5F31D0BA31}" type="TxLink">
              <a:rPr lang="en-US" sz="16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$1.671,46</a:t>
            </a:fld>
            <a:endParaRPr lang="es-MX" sz="16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451205</xdr:colOff>
      <xdr:row>7</xdr:row>
      <xdr:rowOff>0</xdr:rowOff>
    </xdr:from>
    <xdr:to>
      <xdr:col>6</xdr:col>
      <xdr:colOff>437720</xdr:colOff>
      <xdr:row>14</xdr:row>
      <xdr:rowOff>56310</xdr:rowOff>
    </xdr:to>
    <xdr:grpSp>
      <xdr:nvGrpSpPr>
        <xdr:cNvPr id="70" name="Grupo 69">
          <a:extLst>
            <a:ext uri="{FF2B5EF4-FFF2-40B4-BE49-F238E27FC236}">
              <a16:creationId xmlns:a16="http://schemas.microsoft.com/office/drawing/2014/main" id="{CEF4C7EB-3475-4024-A002-9A98C08A73E8}"/>
            </a:ext>
          </a:extLst>
        </xdr:cNvPr>
        <xdr:cNvGrpSpPr/>
      </xdr:nvGrpSpPr>
      <xdr:grpSpPr>
        <a:xfrm>
          <a:off x="3672106" y="1295400"/>
          <a:ext cx="1602681" cy="1355520"/>
          <a:chOff x="3238335" y="1316580"/>
          <a:chExt cx="1249811" cy="1417320"/>
        </a:xfrm>
      </xdr:grpSpPr>
      <xdr:sp macro="" textlink="">
        <xdr:nvSpPr>
          <xdr:cNvPr id="71" name="Rectángulo: esquinas redondeadas 70">
            <a:extLst>
              <a:ext uri="{FF2B5EF4-FFF2-40B4-BE49-F238E27FC236}">
                <a16:creationId xmlns:a16="http://schemas.microsoft.com/office/drawing/2014/main" id="{555E50B9-817D-2AF7-A976-FA3E234DB9B8}"/>
              </a:ext>
            </a:extLst>
          </xdr:cNvPr>
          <xdr:cNvSpPr/>
        </xdr:nvSpPr>
        <xdr:spPr>
          <a:xfrm>
            <a:off x="3238335" y="1316580"/>
            <a:ext cx="1249811" cy="1417320"/>
          </a:xfrm>
          <a:prstGeom prst="roundRect">
            <a:avLst>
              <a:gd name="adj" fmla="val 7708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72" name="CuadroTexto 71">
            <a:extLst>
              <a:ext uri="{FF2B5EF4-FFF2-40B4-BE49-F238E27FC236}">
                <a16:creationId xmlns:a16="http://schemas.microsoft.com/office/drawing/2014/main" id="{39B9CC3F-CE52-55D6-2FC5-6A03BF1CD05D}"/>
              </a:ext>
            </a:extLst>
          </xdr:cNvPr>
          <xdr:cNvSpPr txBox="1"/>
        </xdr:nvSpPr>
        <xdr:spPr>
          <a:xfrm>
            <a:off x="3248666" y="1855213"/>
            <a:ext cx="1239480" cy="286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1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Recuperacion</a:t>
            </a:r>
          </a:p>
        </xdr:txBody>
      </xdr:sp>
      <xdr:pic>
        <xdr:nvPicPr>
          <xdr:cNvPr id="73" name="Imagen 72">
            <a:extLst>
              <a:ext uri="{FF2B5EF4-FFF2-40B4-BE49-F238E27FC236}">
                <a16:creationId xmlns:a16="http://schemas.microsoft.com/office/drawing/2014/main" id="{76D2606C-4619-1EDF-CFBE-59F9E5CE04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70099" y="1397841"/>
            <a:ext cx="354900" cy="415968"/>
          </a:xfrm>
          <a:prstGeom prst="rect">
            <a:avLst/>
          </a:prstGeom>
          <a:noFill/>
          <a:ln>
            <a:noFill/>
          </a:ln>
        </xdr:spPr>
      </xdr:pic>
      <xdr:sp macro="" textlink="datos!B7">
        <xdr:nvSpPr>
          <xdr:cNvPr id="74" name="CuadroTexto 73">
            <a:extLst>
              <a:ext uri="{FF2B5EF4-FFF2-40B4-BE49-F238E27FC236}">
                <a16:creationId xmlns:a16="http://schemas.microsoft.com/office/drawing/2014/main" id="{7E5219FA-BB2E-87A4-36B2-6EED91623B53}"/>
              </a:ext>
            </a:extLst>
          </xdr:cNvPr>
          <xdr:cNvSpPr txBox="1"/>
        </xdr:nvSpPr>
        <xdr:spPr>
          <a:xfrm>
            <a:off x="3376623" y="2119156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EC004DE-A5E4-407C-A921-92EB465B0D4B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35,81%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581980</xdr:colOff>
      <xdr:row>7</xdr:row>
      <xdr:rowOff>3510</xdr:rowOff>
    </xdr:from>
    <xdr:to>
      <xdr:col>8</xdr:col>
      <xdr:colOff>525037</xdr:colOff>
      <xdr:row>14</xdr:row>
      <xdr:rowOff>40770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A11E2FFD-6995-4767-A16E-8DF0C7C44D4B}"/>
            </a:ext>
          </a:extLst>
        </xdr:cNvPr>
        <xdr:cNvGrpSpPr/>
      </xdr:nvGrpSpPr>
      <xdr:grpSpPr>
        <a:xfrm>
          <a:off x="5417777" y="1300180"/>
          <a:ext cx="1550333" cy="1331390"/>
          <a:chOff x="4595975" y="1304585"/>
          <a:chExt cx="1258877" cy="1417320"/>
        </a:xfrm>
      </xdr:grpSpPr>
      <xdr:sp macro="" textlink="">
        <xdr:nvSpPr>
          <xdr:cNvPr id="76" name="Rectángulo: esquinas redondeadas 75">
            <a:extLst>
              <a:ext uri="{FF2B5EF4-FFF2-40B4-BE49-F238E27FC236}">
                <a16:creationId xmlns:a16="http://schemas.microsoft.com/office/drawing/2014/main" id="{52DAB7A4-089A-94CE-BD36-F732A499F026}"/>
              </a:ext>
            </a:extLst>
          </xdr:cNvPr>
          <xdr:cNvSpPr/>
        </xdr:nvSpPr>
        <xdr:spPr>
          <a:xfrm>
            <a:off x="4596019" y="1304585"/>
            <a:ext cx="1258833" cy="1417320"/>
          </a:xfrm>
          <a:prstGeom prst="roundRect">
            <a:avLst>
              <a:gd name="adj" fmla="val 1067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77" name="CuadroTexto 76">
            <a:extLst>
              <a:ext uri="{FF2B5EF4-FFF2-40B4-BE49-F238E27FC236}">
                <a16:creationId xmlns:a16="http://schemas.microsoft.com/office/drawing/2014/main" id="{EE68E148-D928-48AB-B7D4-D7E5D24687EC}"/>
              </a:ext>
            </a:extLst>
          </xdr:cNvPr>
          <xdr:cNvSpPr txBox="1"/>
        </xdr:nvSpPr>
        <xdr:spPr>
          <a:xfrm>
            <a:off x="4595975" y="1864953"/>
            <a:ext cx="1218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Contactabilidad</a:t>
            </a:r>
          </a:p>
        </xdr:txBody>
      </xdr:sp>
      <xdr:pic>
        <xdr:nvPicPr>
          <xdr:cNvPr id="78" name="Gráfico 77" descr="Audiencia objetivo con relleno sólido">
            <a:extLst>
              <a:ext uri="{FF2B5EF4-FFF2-40B4-BE49-F238E27FC236}">
                <a16:creationId xmlns:a16="http://schemas.microsoft.com/office/drawing/2014/main" id="{836C4B43-CAAF-6FF2-6B09-D40DA7677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tretch>
            <a:fillRect/>
          </a:stretch>
        </xdr:blipFill>
        <xdr:spPr>
          <a:xfrm>
            <a:off x="4957764" y="1364974"/>
            <a:ext cx="446092" cy="496887"/>
          </a:xfrm>
          <a:prstGeom prst="rect">
            <a:avLst/>
          </a:prstGeom>
        </xdr:spPr>
      </xdr:pic>
      <xdr:sp macro="" textlink="datos!B8">
        <xdr:nvSpPr>
          <xdr:cNvPr id="79" name="CuadroTexto 78">
            <a:extLst>
              <a:ext uri="{FF2B5EF4-FFF2-40B4-BE49-F238E27FC236}">
                <a16:creationId xmlns:a16="http://schemas.microsoft.com/office/drawing/2014/main" id="{BC94D565-AA41-AAD1-DCAB-0266746A4F71}"/>
              </a:ext>
            </a:extLst>
          </xdr:cNvPr>
          <xdr:cNvSpPr txBox="1"/>
        </xdr:nvSpPr>
        <xdr:spPr>
          <a:xfrm>
            <a:off x="4656393" y="2112568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207956D-C314-44FA-B4C4-63C191191133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11,88%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8</xdr:col>
      <xdr:colOff>641902</xdr:colOff>
      <xdr:row>6</xdr:row>
      <xdr:rowOff>169812</xdr:rowOff>
    </xdr:from>
    <xdr:to>
      <xdr:col>10</xdr:col>
      <xdr:colOff>502811</xdr:colOff>
      <xdr:row>14</xdr:row>
      <xdr:rowOff>54672</xdr:rowOff>
    </xdr:to>
    <xdr:grpSp>
      <xdr:nvGrpSpPr>
        <xdr:cNvPr id="80" name="Grupo 79">
          <a:extLst>
            <a:ext uri="{FF2B5EF4-FFF2-40B4-BE49-F238E27FC236}">
              <a16:creationId xmlns:a16="http://schemas.microsoft.com/office/drawing/2014/main" id="{35920785-6211-4E3E-B2FE-EAA2F000F35A}"/>
            </a:ext>
          </a:extLst>
        </xdr:cNvPr>
        <xdr:cNvGrpSpPr/>
      </xdr:nvGrpSpPr>
      <xdr:grpSpPr>
        <a:xfrm>
          <a:off x="7084975" y="1283965"/>
          <a:ext cx="1474535" cy="1365317"/>
          <a:chOff x="6121563" y="1317271"/>
          <a:chExt cx="1156205" cy="1417320"/>
        </a:xfrm>
      </xdr:grpSpPr>
      <xdr:sp macro="" textlink="">
        <xdr:nvSpPr>
          <xdr:cNvPr id="81" name="Rectángulo: esquinas redondeadas 80">
            <a:extLst>
              <a:ext uri="{FF2B5EF4-FFF2-40B4-BE49-F238E27FC236}">
                <a16:creationId xmlns:a16="http://schemas.microsoft.com/office/drawing/2014/main" id="{2EF11F78-25E0-E8F3-0CAC-A4581BE5F095}"/>
              </a:ext>
            </a:extLst>
          </xdr:cNvPr>
          <xdr:cNvSpPr/>
        </xdr:nvSpPr>
        <xdr:spPr>
          <a:xfrm>
            <a:off x="6121563" y="1317271"/>
            <a:ext cx="1156205" cy="1417320"/>
          </a:xfrm>
          <a:prstGeom prst="roundRect">
            <a:avLst>
              <a:gd name="adj" fmla="val 7708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82" name="CuadroTexto 81">
            <a:extLst>
              <a:ext uri="{FF2B5EF4-FFF2-40B4-BE49-F238E27FC236}">
                <a16:creationId xmlns:a16="http://schemas.microsoft.com/office/drawing/2014/main" id="{79D8D936-B7A5-CE55-7F54-05491F206345}"/>
              </a:ext>
            </a:extLst>
          </xdr:cNvPr>
          <xdr:cNvSpPr txBox="1"/>
        </xdr:nvSpPr>
        <xdr:spPr>
          <a:xfrm>
            <a:off x="6220510" y="1838996"/>
            <a:ext cx="936361" cy="3049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2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RPC</a:t>
            </a:r>
            <a:endParaRPr lang="es-PA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3" name="Gráfico 82" descr="Centro de llamadas con relleno sólido">
            <a:extLst>
              <a:ext uri="{FF2B5EF4-FFF2-40B4-BE49-F238E27FC236}">
                <a16:creationId xmlns:a16="http://schemas.microsoft.com/office/drawing/2014/main" id="{A71121BD-48D0-B2E6-F6E1-34315D7E5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3"/>
              </a:ext>
            </a:extLst>
          </a:blip>
          <a:stretch>
            <a:fillRect/>
          </a:stretch>
        </xdr:blipFill>
        <xdr:spPr>
          <a:xfrm>
            <a:off x="6507664" y="1474380"/>
            <a:ext cx="326555" cy="341795"/>
          </a:xfrm>
          <a:prstGeom prst="rect">
            <a:avLst/>
          </a:prstGeom>
        </xdr:spPr>
      </xdr:pic>
      <xdr:sp macro="" textlink="datos!B9">
        <xdr:nvSpPr>
          <xdr:cNvPr id="84" name="CuadroTexto 83">
            <a:extLst>
              <a:ext uri="{FF2B5EF4-FFF2-40B4-BE49-F238E27FC236}">
                <a16:creationId xmlns:a16="http://schemas.microsoft.com/office/drawing/2014/main" id="{C4244809-5BE6-C388-3A47-FC1CCBB84675}"/>
              </a:ext>
            </a:extLst>
          </xdr:cNvPr>
          <xdr:cNvSpPr txBox="1"/>
        </xdr:nvSpPr>
        <xdr:spPr>
          <a:xfrm>
            <a:off x="6176282" y="2114840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8F7460C-F654-4186-92E0-A81873B772B6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80,96%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10</xdr:col>
      <xdr:colOff>663638</xdr:colOff>
      <xdr:row>6</xdr:row>
      <xdr:rowOff>169812</xdr:rowOff>
    </xdr:from>
    <xdr:to>
      <xdr:col>12</xdr:col>
      <xdr:colOff>555393</xdr:colOff>
      <xdr:row>14</xdr:row>
      <xdr:rowOff>54672</xdr:rowOff>
    </xdr:to>
    <xdr:grpSp>
      <xdr:nvGrpSpPr>
        <xdr:cNvPr id="85" name="Grupo 84">
          <a:extLst>
            <a:ext uri="{FF2B5EF4-FFF2-40B4-BE49-F238E27FC236}">
              <a16:creationId xmlns:a16="http://schemas.microsoft.com/office/drawing/2014/main" id="{4E5E1260-3636-4A29-AD42-6127C6696A80}"/>
            </a:ext>
          </a:extLst>
        </xdr:cNvPr>
        <xdr:cNvGrpSpPr/>
      </xdr:nvGrpSpPr>
      <xdr:grpSpPr>
        <a:xfrm>
          <a:off x="8722877" y="1283965"/>
          <a:ext cx="1502840" cy="1365317"/>
          <a:chOff x="7349160" y="1322335"/>
          <a:chExt cx="1361041" cy="1417320"/>
        </a:xfrm>
      </xdr:grpSpPr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9E2C5F3B-9071-6576-FA34-7DD23EBBE960}"/>
              </a:ext>
            </a:extLst>
          </xdr:cNvPr>
          <xdr:cNvSpPr/>
        </xdr:nvSpPr>
        <xdr:spPr>
          <a:xfrm>
            <a:off x="7349160" y="1322335"/>
            <a:ext cx="1361041" cy="141732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87" name="CuadroTexto 86">
            <a:extLst>
              <a:ext uri="{FF2B5EF4-FFF2-40B4-BE49-F238E27FC236}">
                <a16:creationId xmlns:a16="http://schemas.microsoft.com/office/drawing/2014/main" id="{F1C711D8-E4AA-9A76-31C2-8E0AB035C261}"/>
              </a:ext>
            </a:extLst>
          </xdr:cNvPr>
          <xdr:cNvSpPr txBox="1"/>
        </xdr:nvSpPr>
        <xdr:spPr>
          <a:xfrm>
            <a:off x="7417026" y="1921704"/>
            <a:ext cx="1287491" cy="2082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s-PA" sz="9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 de </a:t>
            </a:r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pago</a:t>
            </a:r>
            <a:endParaRPr lang="es-PA" sz="9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8" name="Gráfico 87" descr="Sala de juntas con relleno sólido">
            <a:extLst>
              <a:ext uri="{FF2B5EF4-FFF2-40B4-BE49-F238E27FC236}">
                <a16:creationId xmlns:a16="http://schemas.microsoft.com/office/drawing/2014/main" id="{7A284853-D56E-2A7C-C943-12EBA9444B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5"/>
              </a:ext>
            </a:extLst>
          </a:blip>
          <a:stretch>
            <a:fillRect/>
          </a:stretch>
        </xdr:blipFill>
        <xdr:spPr>
          <a:xfrm>
            <a:off x="7648445" y="1364974"/>
            <a:ext cx="613849" cy="633478"/>
          </a:xfrm>
          <a:prstGeom prst="rect">
            <a:avLst/>
          </a:prstGeom>
        </xdr:spPr>
      </xdr:pic>
      <xdr:sp macro="" textlink="datos!B10">
        <xdr:nvSpPr>
          <xdr:cNvPr id="89" name="CuadroTexto 88">
            <a:extLst>
              <a:ext uri="{FF2B5EF4-FFF2-40B4-BE49-F238E27FC236}">
                <a16:creationId xmlns:a16="http://schemas.microsoft.com/office/drawing/2014/main" id="{C6149D80-3A62-6D48-86C5-0FD951DF95ED}"/>
              </a:ext>
            </a:extLst>
          </xdr:cNvPr>
          <xdr:cNvSpPr txBox="1"/>
        </xdr:nvSpPr>
        <xdr:spPr>
          <a:xfrm>
            <a:off x="7499820" y="2123983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451BEBB-CF55-40AE-8030-22FC2401170B}" type="TxLink">
              <a:rPr lang="en-US" sz="20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115</a:t>
            </a:fld>
            <a:endParaRPr lang="es-MX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12</xdr:col>
      <xdr:colOff>653620</xdr:colOff>
      <xdr:row>7</xdr:row>
      <xdr:rowOff>3510</xdr:rowOff>
    </xdr:from>
    <xdr:to>
      <xdr:col>14</xdr:col>
      <xdr:colOff>628705</xdr:colOff>
      <xdr:row>14</xdr:row>
      <xdr:rowOff>40770</xdr:rowOff>
    </xdr:to>
    <xdr:grpSp>
      <xdr:nvGrpSpPr>
        <xdr:cNvPr id="90" name="Grupo 89">
          <a:extLst>
            <a:ext uri="{FF2B5EF4-FFF2-40B4-BE49-F238E27FC236}">
              <a16:creationId xmlns:a16="http://schemas.microsoft.com/office/drawing/2014/main" id="{66383D5C-0D18-48B7-816F-FDF5E0525258}"/>
            </a:ext>
          </a:extLst>
        </xdr:cNvPr>
        <xdr:cNvGrpSpPr/>
      </xdr:nvGrpSpPr>
      <xdr:grpSpPr>
        <a:xfrm>
          <a:off x="10321404" y="1300180"/>
          <a:ext cx="1588711" cy="1331390"/>
          <a:chOff x="8544618" y="1292866"/>
          <a:chExt cx="1378631" cy="1417320"/>
        </a:xfrm>
      </xdr:grpSpPr>
      <xdr:sp macro="" textlink="">
        <xdr:nvSpPr>
          <xdr:cNvPr id="91" name="Rectángulo: esquinas redondeadas 90">
            <a:extLst>
              <a:ext uri="{FF2B5EF4-FFF2-40B4-BE49-F238E27FC236}">
                <a16:creationId xmlns:a16="http://schemas.microsoft.com/office/drawing/2014/main" id="{7173C3DE-135E-CB9C-4C2F-662728CC92B8}"/>
              </a:ext>
            </a:extLst>
          </xdr:cNvPr>
          <xdr:cNvSpPr/>
        </xdr:nvSpPr>
        <xdr:spPr>
          <a:xfrm>
            <a:off x="8569054" y="1292866"/>
            <a:ext cx="1354195" cy="141732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92" name="CuadroTexto 91">
            <a:extLst>
              <a:ext uri="{FF2B5EF4-FFF2-40B4-BE49-F238E27FC236}">
                <a16:creationId xmlns:a16="http://schemas.microsoft.com/office/drawing/2014/main" id="{6BC09A95-A66A-585F-E213-43C2F979E76A}"/>
              </a:ext>
            </a:extLst>
          </xdr:cNvPr>
          <xdr:cNvSpPr txBox="1"/>
        </xdr:nvSpPr>
        <xdr:spPr>
          <a:xfrm>
            <a:off x="8544618" y="1869511"/>
            <a:ext cx="1378631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</a:t>
            </a:r>
            <a:r>
              <a:rPr lang="es-PA" sz="8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Cumplidas</a:t>
            </a:r>
            <a:endParaRPr lang="es-PA" sz="8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93" name="Gráfico 92" descr="Monedas con relleno sólido">
            <a:extLst>
              <a:ext uri="{FF2B5EF4-FFF2-40B4-BE49-F238E27FC236}">
                <a16:creationId xmlns:a16="http://schemas.microsoft.com/office/drawing/2014/main" id="{FE07C0EE-6D3A-9451-02B8-A057F3FC44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7"/>
              </a:ext>
            </a:extLst>
          </a:blip>
          <a:stretch>
            <a:fillRect/>
          </a:stretch>
        </xdr:blipFill>
        <xdr:spPr>
          <a:xfrm>
            <a:off x="9027730" y="1420148"/>
            <a:ext cx="434013" cy="488302"/>
          </a:xfrm>
          <a:prstGeom prst="rect">
            <a:avLst/>
          </a:prstGeom>
        </xdr:spPr>
      </xdr:pic>
      <xdr:sp macro="" textlink="datos!B11">
        <xdr:nvSpPr>
          <xdr:cNvPr id="94" name="CuadroTexto 93">
            <a:extLst>
              <a:ext uri="{FF2B5EF4-FFF2-40B4-BE49-F238E27FC236}">
                <a16:creationId xmlns:a16="http://schemas.microsoft.com/office/drawing/2014/main" id="{EE6A4BB9-F62E-C1C3-EC8E-EDB2065B5DA8}"/>
              </a:ext>
            </a:extLst>
          </xdr:cNvPr>
          <xdr:cNvSpPr txBox="1"/>
        </xdr:nvSpPr>
        <xdr:spPr>
          <a:xfrm>
            <a:off x="8674883" y="2091867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B0456F8-2D5F-4B61-8305-308EE922D8DC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91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15</xdr:col>
      <xdr:colOff>0</xdr:colOff>
      <xdr:row>7</xdr:row>
      <xdr:rowOff>3510</xdr:rowOff>
    </xdr:from>
    <xdr:to>
      <xdr:col>16</xdr:col>
      <xdr:colOff>669471</xdr:colOff>
      <xdr:row>14</xdr:row>
      <xdr:rowOff>40770</xdr:rowOff>
    </xdr:to>
    <xdr:grpSp>
      <xdr:nvGrpSpPr>
        <xdr:cNvPr id="95" name="Grupo 94">
          <a:extLst>
            <a:ext uri="{FF2B5EF4-FFF2-40B4-BE49-F238E27FC236}">
              <a16:creationId xmlns:a16="http://schemas.microsoft.com/office/drawing/2014/main" id="{FEBC2537-CF4B-47FD-90BF-EE863D33EA5C}"/>
            </a:ext>
          </a:extLst>
        </xdr:cNvPr>
        <xdr:cNvGrpSpPr/>
      </xdr:nvGrpSpPr>
      <xdr:grpSpPr>
        <a:xfrm>
          <a:off x="12083143" y="1300180"/>
          <a:ext cx="1478824" cy="1331390"/>
          <a:chOff x="11055400" y="1364973"/>
          <a:chExt cx="1826941" cy="1386000"/>
        </a:xfrm>
      </xdr:grpSpPr>
      <xdr:sp macro="" textlink="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EEF000A2-9073-6E31-8798-D9376DE1E104}"/>
              </a:ext>
            </a:extLst>
          </xdr:cNvPr>
          <xdr:cNvSpPr/>
        </xdr:nvSpPr>
        <xdr:spPr>
          <a:xfrm>
            <a:off x="11055400" y="1364973"/>
            <a:ext cx="1820374" cy="138600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97" name="CuadroTexto 96">
            <a:extLst>
              <a:ext uri="{FF2B5EF4-FFF2-40B4-BE49-F238E27FC236}">
                <a16:creationId xmlns:a16="http://schemas.microsoft.com/office/drawing/2014/main" id="{6DF44FAE-8153-A591-9FFE-B83DBEE97602}"/>
              </a:ext>
            </a:extLst>
          </xdr:cNvPr>
          <xdr:cNvSpPr txBox="1"/>
        </xdr:nvSpPr>
        <xdr:spPr>
          <a:xfrm>
            <a:off x="11134133" y="1895600"/>
            <a:ext cx="1748208" cy="253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1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Cumplimiento</a:t>
            </a:r>
          </a:p>
        </xdr:txBody>
      </xdr:sp>
      <xdr:pic>
        <xdr:nvPicPr>
          <xdr:cNvPr id="98" name="Gráfico 97" descr="Gráfico de barras con tendencia alcista con relleno sólido">
            <a:extLst>
              <a:ext uri="{FF2B5EF4-FFF2-40B4-BE49-F238E27FC236}">
                <a16:creationId xmlns:a16="http://schemas.microsoft.com/office/drawing/2014/main" id="{C0191D24-94F4-B85C-B537-35FA96935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9"/>
              </a:ext>
            </a:extLst>
          </a:blip>
          <a:stretch>
            <a:fillRect/>
          </a:stretch>
        </xdr:blipFill>
        <xdr:spPr>
          <a:xfrm>
            <a:off x="11683554" y="1435726"/>
            <a:ext cx="514830" cy="432177"/>
          </a:xfrm>
          <a:prstGeom prst="rect">
            <a:avLst/>
          </a:prstGeom>
        </xdr:spPr>
      </xdr:pic>
      <xdr:sp macro="" textlink="datos!B12">
        <xdr:nvSpPr>
          <xdr:cNvPr id="99" name="CuadroTexto 98">
            <a:extLst>
              <a:ext uri="{FF2B5EF4-FFF2-40B4-BE49-F238E27FC236}">
                <a16:creationId xmlns:a16="http://schemas.microsoft.com/office/drawing/2014/main" id="{54CA3E01-940F-6412-59C4-A035B53ED0D4}"/>
              </a:ext>
            </a:extLst>
          </xdr:cNvPr>
          <xdr:cNvSpPr txBox="1"/>
        </xdr:nvSpPr>
        <xdr:spPr>
          <a:xfrm>
            <a:off x="11365903" y="2137651"/>
            <a:ext cx="1367313" cy="372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A968C89-6E27-425A-A544-D716E216F017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79,13%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463434</xdr:colOff>
      <xdr:row>43</xdr:row>
      <xdr:rowOff>93345</xdr:rowOff>
    </xdr:from>
    <xdr:to>
      <xdr:col>7</xdr:col>
      <xdr:colOff>427714</xdr:colOff>
      <xdr:row>45</xdr:row>
      <xdr:rowOff>112395</xdr:rowOff>
    </xdr:to>
    <xdr:sp macro="" textlink="datos!E5">
      <xdr:nvSpPr>
        <xdr:cNvPr id="100" name="CuadroTexto 99">
          <a:extLst>
            <a:ext uri="{FF2B5EF4-FFF2-40B4-BE49-F238E27FC236}">
              <a16:creationId xmlns:a16="http://schemas.microsoft.com/office/drawing/2014/main" id="{E4A2767B-DC11-471D-AA11-75C19F0E624B}"/>
            </a:ext>
          </a:extLst>
        </xdr:cNvPr>
        <xdr:cNvSpPr txBox="1"/>
      </xdr:nvSpPr>
      <xdr:spPr>
        <a:xfrm>
          <a:off x="5218314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DDC07F5-C411-45A0-A0E5-D8FB278F6E42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6496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311667</xdr:colOff>
      <xdr:row>43</xdr:row>
      <xdr:rowOff>93345</xdr:rowOff>
    </xdr:from>
    <xdr:to>
      <xdr:col>9</xdr:col>
      <xdr:colOff>275947</xdr:colOff>
      <xdr:row>45</xdr:row>
      <xdr:rowOff>112395</xdr:rowOff>
    </xdr:to>
    <xdr:sp macro="" textlink="datos!F5">
      <xdr:nvSpPr>
        <xdr:cNvPr id="101" name="CuadroTexto 100">
          <a:extLst>
            <a:ext uri="{FF2B5EF4-FFF2-40B4-BE49-F238E27FC236}">
              <a16:creationId xmlns:a16="http://schemas.microsoft.com/office/drawing/2014/main" id="{62DF255C-2775-44CD-9F51-B8B667DE75E8}"/>
            </a:ext>
          </a:extLst>
        </xdr:cNvPr>
        <xdr:cNvSpPr txBox="1"/>
      </xdr:nvSpPr>
      <xdr:spPr>
        <a:xfrm>
          <a:off x="6651507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B11FD1-13DA-4B3E-A8C4-E2B657AA72A7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772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10</xdr:col>
      <xdr:colOff>159900</xdr:colOff>
      <xdr:row>43</xdr:row>
      <xdr:rowOff>93345</xdr:rowOff>
    </xdr:from>
    <xdr:to>
      <xdr:col>11</xdr:col>
      <xdr:colOff>124180</xdr:colOff>
      <xdr:row>45</xdr:row>
      <xdr:rowOff>112395</xdr:rowOff>
    </xdr:to>
    <xdr:sp macro="" textlink="datos!G5">
      <xdr:nvSpPr>
        <xdr:cNvPr id="102" name="CuadroTexto 101">
          <a:extLst>
            <a:ext uri="{FF2B5EF4-FFF2-40B4-BE49-F238E27FC236}">
              <a16:creationId xmlns:a16="http://schemas.microsoft.com/office/drawing/2014/main" id="{BC226615-5FF5-4EA9-BFE5-F545A6D553B0}"/>
            </a:ext>
          </a:extLst>
        </xdr:cNvPr>
        <xdr:cNvSpPr txBox="1"/>
      </xdr:nvSpPr>
      <xdr:spPr>
        <a:xfrm>
          <a:off x="8084700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8E3528-96F3-4FDC-B7F2-8B65E72A82CA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625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8133</xdr:colOff>
      <xdr:row>43</xdr:row>
      <xdr:rowOff>93345</xdr:rowOff>
    </xdr:from>
    <xdr:to>
      <xdr:col>12</xdr:col>
      <xdr:colOff>734413</xdr:colOff>
      <xdr:row>45</xdr:row>
      <xdr:rowOff>112395</xdr:rowOff>
    </xdr:to>
    <xdr:sp macro="" textlink="datos!H5">
      <xdr:nvSpPr>
        <xdr:cNvPr id="103" name="CuadroTexto 102">
          <a:extLst>
            <a:ext uri="{FF2B5EF4-FFF2-40B4-BE49-F238E27FC236}">
              <a16:creationId xmlns:a16="http://schemas.microsoft.com/office/drawing/2014/main" id="{477B26EA-8334-4856-99C5-74C7D8115B1A}"/>
            </a:ext>
          </a:extLst>
        </xdr:cNvPr>
        <xdr:cNvSpPr txBox="1"/>
      </xdr:nvSpPr>
      <xdr:spPr>
        <a:xfrm>
          <a:off x="9517893" y="7301865"/>
          <a:ext cx="72628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EECEC5-8704-45EE-A591-924CF1DFB6FB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115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481012</xdr:colOff>
      <xdr:row>35</xdr:row>
      <xdr:rowOff>90488</xdr:rowOff>
    </xdr:from>
    <xdr:to>
      <xdr:col>18</xdr:col>
      <xdr:colOff>800100</xdr:colOff>
      <xdr:row>48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C03C9-2CA2-AD1A-A0E8-6ADE72F1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50</xdr:row>
      <xdr:rowOff>176212</xdr:rowOff>
    </xdr:from>
    <xdr:to>
      <xdr:col>15</xdr:col>
      <xdr:colOff>828675</xdr:colOff>
      <xdr:row>65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D4C314-CE6F-5778-53DF-68554174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TK/Desktop/trabajao%20edgar/bases/abril%2026/Cobros_abril_fi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os_marzo (fijo)"/>
    </sheetNames>
    <sheetDataSet>
      <sheetData sheetId="0">
        <row r="1">
          <cell r="B1" t="str">
            <v>Numero_Cuenta</v>
          </cell>
          <cell r="D1" t="str">
            <v>Provincia</v>
          </cell>
        </row>
        <row r="2">
          <cell r="B2">
            <v>359331050000</v>
          </cell>
          <cell r="D2" t="str">
            <v>Provincia</v>
          </cell>
        </row>
        <row r="3">
          <cell r="B3">
            <v>356789000000</v>
          </cell>
          <cell r="D3" t="str">
            <v>PANAMA                                            </v>
          </cell>
        </row>
        <row r="4">
          <cell r="B4">
            <v>355339190000</v>
          </cell>
          <cell r="D4" t="str">
            <v>PANAMA                                            </v>
          </cell>
        </row>
        <row r="5">
          <cell r="B5">
            <v>357337110000</v>
          </cell>
          <cell r="D5" t="str">
            <v>PANAMA                                            </v>
          </cell>
        </row>
        <row r="6">
          <cell r="B6">
            <v>359338710000</v>
          </cell>
        </row>
        <row r="7">
          <cell r="B7">
            <v>352335700000</v>
          </cell>
          <cell r="D7" t="str">
            <v>PANAMA                                            </v>
          </cell>
        </row>
        <row r="8">
          <cell r="B8">
            <v>357338020000</v>
          </cell>
          <cell r="D8" t="str">
            <v>HERRERA                                           </v>
          </cell>
        </row>
        <row r="9">
          <cell r="B9">
            <v>359339470000</v>
          </cell>
          <cell r="D9" t="str">
            <v>VERAGUAS                                          </v>
          </cell>
        </row>
        <row r="10">
          <cell r="B10">
            <v>356338650000</v>
          </cell>
          <cell r="D10" t="str">
            <v>PANAMA                                            </v>
          </cell>
        </row>
        <row r="11">
          <cell r="B11">
            <v>369328670000</v>
          </cell>
        </row>
        <row r="12">
          <cell r="B12">
            <v>355318600000</v>
          </cell>
          <cell r="D12" t="str">
            <v>PANAMA                                            </v>
          </cell>
        </row>
        <row r="13">
          <cell r="B13">
            <v>356340020000</v>
          </cell>
          <cell r="D13" t="str">
            <v>PANAMA                                            </v>
          </cell>
        </row>
        <row r="14">
          <cell r="B14">
            <v>183077830000</v>
          </cell>
          <cell r="D14" t="str">
            <v>PANAMA                                            </v>
          </cell>
        </row>
        <row r="15">
          <cell r="B15">
            <v>355338290000</v>
          </cell>
          <cell r="D15" t="str">
            <v>COLON                                             </v>
          </cell>
        </row>
        <row r="16">
          <cell r="B16">
            <v>217417500000</v>
          </cell>
          <cell r="D16" t="str">
            <v>PANAMA                                            </v>
          </cell>
        </row>
        <row r="17">
          <cell r="B17">
            <v>351323930000</v>
          </cell>
          <cell r="D17" t="str">
            <v>PANAMA                                            </v>
          </cell>
        </row>
        <row r="18">
          <cell r="B18">
            <v>359331120000</v>
          </cell>
          <cell r="D18" t="str">
            <v>PANAMA                                            </v>
          </cell>
        </row>
        <row r="19">
          <cell r="B19">
            <v>359336630000</v>
          </cell>
          <cell r="D19" t="str">
            <v>PANAMA                                            </v>
          </cell>
        </row>
        <row r="20">
          <cell r="B20">
            <v>305058750000</v>
          </cell>
          <cell r="D20" t="str">
            <v>VERAGUAS                                          </v>
          </cell>
        </row>
        <row r="21">
          <cell r="B21">
            <v>357340160000</v>
          </cell>
          <cell r="D21" t="str">
            <v>PANAMA                                            </v>
          </cell>
        </row>
        <row r="22">
          <cell r="B22">
            <v>355339630000</v>
          </cell>
          <cell r="D22" t="str">
            <v>PANAMA                                            </v>
          </cell>
        </row>
        <row r="23">
          <cell r="B23">
            <v>353335770000</v>
          </cell>
          <cell r="D23" t="str">
            <v>PANAMA                                            </v>
          </cell>
        </row>
        <row r="24">
          <cell r="B24">
            <v>356340030000</v>
          </cell>
          <cell r="D24" t="str">
            <v>CHIRIQUI                                          </v>
          </cell>
        </row>
        <row r="25">
          <cell r="B25">
            <v>357332850000</v>
          </cell>
          <cell r="D25" t="str">
            <v>COLON                                             </v>
          </cell>
        </row>
        <row r="26">
          <cell r="B26">
            <v>353338780000</v>
          </cell>
          <cell r="D26" t="str">
            <v>COLON                                             </v>
          </cell>
        </row>
        <row r="27">
          <cell r="B27">
            <v>351341750000</v>
          </cell>
          <cell r="D27" t="str">
            <v>PANAMA                                            </v>
          </cell>
        </row>
        <row r="28">
          <cell r="B28">
            <v>359275180000</v>
          </cell>
          <cell r="D28" t="str">
            <v>PANAMA                                            </v>
          </cell>
        </row>
        <row r="29">
          <cell r="B29">
            <v>352341290000</v>
          </cell>
          <cell r="D29" t="str">
            <v>PANAMA                                            </v>
          </cell>
        </row>
        <row r="30">
          <cell r="B30">
            <v>351338060000</v>
          </cell>
        </row>
        <row r="31">
          <cell r="B31">
            <v>358341620000</v>
          </cell>
          <cell r="D31" t="str">
            <v>HERRERA                                           </v>
          </cell>
        </row>
        <row r="32">
          <cell r="B32">
            <v>354341720000</v>
          </cell>
          <cell r="D32" t="str">
            <v>HERRERA                                           </v>
          </cell>
        </row>
        <row r="33">
          <cell r="B33">
            <v>359340860000</v>
          </cell>
        </row>
        <row r="34">
          <cell r="B34">
            <v>354341000000</v>
          </cell>
          <cell r="D34" t="str">
            <v>PANAMA                                            </v>
          </cell>
        </row>
        <row r="35">
          <cell r="B35">
            <v>353341170000</v>
          </cell>
          <cell r="D35" t="str">
            <v>PANAMA                                            </v>
          </cell>
        </row>
        <row r="36">
          <cell r="B36">
            <v>351342500000</v>
          </cell>
          <cell r="D36" t="str">
            <v>COLON                                             </v>
          </cell>
        </row>
        <row r="37">
          <cell r="B37">
            <v>356342640000</v>
          </cell>
          <cell r="D37" t="str">
            <v>COLON                                             </v>
          </cell>
        </row>
        <row r="38">
          <cell r="B38">
            <v>354343120000</v>
          </cell>
        </row>
        <row r="39">
          <cell r="B39">
            <v>353428900000</v>
          </cell>
          <cell r="D39" t="str">
            <v>PANAMA                                            </v>
          </cell>
        </row>
        <row r="40">
          <cell r="B40">
            <v>352343300000</v>
          </cell>
          <cell r="D40" t="str">
            <v>PANAMA                                            </v>
          </cell>
        </row>
        <row r="41">
          <cell r="B41">
            <v>353341680000</v>
          </cell>
        </row>
        <row r="42">
          <cell r="B42">
            <v>357339140000</v>
          </cell>
          <cell r="D42" t="str">
            <v>HERRERA                                           </v>
          </cell>
        </row>
        <row r="43">
          <cell r="B43">
            <v>359342340000</v>
          </cell>
          <cell r="D43" t="str">
            <v>HERRERA                                           </v>
          </cell>
        </row>
        <row r="44">
          <cell r="B44">
            <v>357342320000</v>
          </cell>
          <cell r="D44" t="str">
            <v>HERRERA                                           </v>
          </cell>
        </row>
        <row r="45">
          <cell r="B45">
            <v>259070080000</v>
          </cell>
          <cell r="D45" t="str">
            <v>VERAGUAS                                          </v>
          </cell>
        </row>
        <row r="46">
          <cell r="B46">
            <v>355343270000</v>
          </cell>
          <cell r="D46" t="str">
            <v>PANAMA                                            </v>
          </cell>
        </row>
        <row r="47">
          <cell r="B47">
            <v>356342090000</v>
          </cell>
          <cell r="D47" t="str">
            <v>PANAMA                                            </v>
          </cell>
        </row>
        <row r="48">
          <cell r="B48">
            <v>359340890000</v>
          </cell>
          <cell r="D48" t="str">
            <v>PANAMA                                            </v>
          </cell>
        </row>
        <row r="49">
          <cell r="B49">
            <v>354342100000</v>
          </cell>
          <cell r="D49" t="str">
            <v>CHIRIQUI                                          </v>
          </cell>
        </row>
        <row r="50">
          <cell r="B50">
            <v>356344260000</v>
          </cell>
          <cell r="D50" t="str">
            <v>PANAMA                                            </v>
          </cell>
        </row>
        <row r="51">
          <cell r="B51">
            <v>356326810000</v>
          </cell>
        </row>
        <row r="52">
          <cell r="B52">
            <v>358343260000</v>
          </cell>
          <cell r="D52" t="str">
            <v>PANAMA                                            </v>
          </cell>
        </row>
        <row r="53">
          <cell r="B53">
            <v>351344560000</v>
          </cell>
          <cell r="D53" t="str">
            <v>PANAMA                                            </v>
          </cell>
        </row>
        <row r="54">
          <cell r="B54">
            <v>351344550000</v>
          </cell>
        </row>
        <row r="55">
          <cell r="B55">
            <v>355344710000</v>
          </cell>
        </row>
        <row r="56">
          <cell r="B56">
            <v>260319800000</v>
          </cell>
          <cell r="D56" t="str">
            <v>PANAMA                                            </v>
          </cell>
        </row>
        <row r="57">
          <cell r="B57">
            <v>359342720000</v>
          </cell>
          <cell r="D57" t="str">
            <v>VERAGUAS                                          </v>
          </cell>
        </row>
        <row r="58">
          <cell r="B58">
            <v>358344250000</v>
          </cell>
          <cell r="D58" t="str">
            <v>VERAGUAS                                          </v>
          </cell>
        </row>
        <row r="59">
          <cell r="B59">
            <v>352343370000</v>
          </cell>
          <cell r="D59" t="str">
            <v>PANAMA                                            </v>
          </cell>
        </row>
        <row r="60">
          <cell r="B60">
            <v>354344200000</v>
          </cell>
          <cell r="D60" t="str">
            <v>PANAMA                                            </v>
          </cell>
        </row>
        <row r="61">
          <cell r="B61">
            <v>357313680000</v>
          </cell>
          <cell r="D61" t="str">
            <v>PANAMA                                            </v>
          </cell>
        </row>
        <row r="62">
          <cell r="B62">
            <v>357345280000</v>
          </cell>
          <cell r="D62" t="str">
            <v>PANAMA                                            </v>
          </cell>
        </row>
        <row r="63">
          <cell r="B63">
            <v>115023140000</v>
          </cell>
        </row>
        <row r="64">
          <cell r="B64">
            <v>359330540000</v>
          </cell>
        </row>
        <row r="65">
          <cell r="B65">
            <v>355174880000</v>
          </cell>
          <cell r="D65" t="str">
            <v>PANAMA                                            </v>
          </cell>
        </row>
        <row r="66">
          <cell r="B66">
            <v>355341950000</v>
          </cell>
          <cell r="D66" t="str">
            <v>PANAMA                                            </v>
          </cell>
        </row>
        <row r="67">
          <cell r="B67">
            <v>353014470000</v>
          </cell>
          <cell r="D67" t="str">
            <v>PANAMA                                            </v>
          </cell>
        </row>
        <row r="68">
          <cell r="B68">
            <v>354027420000</v>
          </cell>
          <cell r="D68" t="str">
            <v>PANAMA                                            </v>
          </cell>
        </row>
        <row r="69">
          <cell r="B69">
            <v>351343780000</v>
          </cell>
          <cell r="D69" t="str">
            <v>PANAMA                                            </v>
          </cell>
        </row>
        <row r="70">
          <cell r="B70">
            <v>358344580000</v>
          </cell>
          <cell r="D70" t="str">
            <v>PANAMA                                            </v>
          </cell>
        </row>
        <row r="71">
          <cell r="B71">
            <v>353342220000</v>
          </cell>
          <cell r="D71" t="str">
            <v>PANAMA                                            </v>
          </cell>
        </row>
        <row r="72">
          <cell r="B72">
            <v>351305560000</v>
          </cell>
          <cell r="D72" t="str">
            <v>PANAMA                                            </v>
          </cell>
        </row>
        <row r="73">
          <cell r="B73">
            <v>357344580000</v>
          </cell>
          <cell r="D73" t="str">
            <v>COCLE                                             </v>
          </cell>
        </row>
        <row r="74">
          <cell r="B74">
            <v>359344290000</v>
          </cell>
          <cell r="D74" t="str">
            <v>PANAMA                                            </v>
          </cell>
        </row>
        <row r="75">
          <cell r="B75">
            <v>358343390000</v>
          </cell>
          <cell r="D75" t="str">
            <v>PANAMA                                            </v>
          </cell>
        </row>
        <row r="76">
          <cell r="B76">
            <v>359344930000</v>
          </cell>
        </row>
        <row r="77">
          <cell r="B77">
            <v>359301930000</v>
          </cell>
          <cell r="D77" t="str">
            <v>HERRERA                                           </v>
          </cell>
        </row>
        <row r="78">
          <cell r="B78">
            <v>357345630000</v>
          </cell>
          <cell r="D78" t="str">
            <v>COCLE                                             </v>
          </cell>
        </row>
        <row r="79">
          <cell r="B79">
            <v>219006380000</v>
          </cell>
          <cell r="D79" t="str">
            <v>VERAGUAS                                          </v>
          </cell>
        </row>
        <row r="80">
          <cell r="B80">
            <v>192038310000</v>
          </cell>
          <cell r="D80" t="str">
            <v>PANAMA                                            </v>
          </cell>
        </row>
        <row r="81">
          <cell r="B81">
            <v>357206830000</v>
          </cell>
        </row>
        <row r="82">
          <cell r="B82">
            <v>357344620000</v>
          </cell>
          <cell r="D82" t="str">
            <v>PANAMA                                            </v>
          </cell>
        </row>
        <row r="83">
          <cell r="B83">
            <v>154058290000</v>
          </cell>
          <cell r="D83" t="str">
            <v>PANAMA                                            </v>
          </cell>
        </row>
        <row r="84">
          <cell r="B84">
            <v>352345780000</v>
          </cell>
          <cell r="D84" t="str">
            <v>d</v>
          </cell>
        </row>
        <row r="85">
          <cell r="B85">
            <v>352342210000</v>
          </cell>
          <cell r="D85" t="str">
            <v>PANAMA                                            </v>
          </cell>
        </row>
        <row r="86">
          <cell r="B86">
            <v>355344510000</v>
          </cell>
          <cell r="D86" t="str">
            <v>CHIRIQUI                                          </v>
          </cell>
        </row>
        <row r="87">
          <cell r="B87">
            <v>354344680000</v>
          </cell>
          <cell r="D87" t="str">
            <v>CHIRIQUI                                          </v>
          </cell>
        </row>
        <row r="88">
          <cell r="B88">
            <v>355340560000</v>
          </cell>
          <cell r="D88" t="str">
            <v>CHIRIQUI                                          </v>
          </cell>
        </row>
        <row r="89">
          <cell r="B89">
            <v>359333570000</v>
          </cell>
          <cell r="D89" t="str">
            <v>CHIRIQUI                                          </v>
          </cell>
        </row>
        <row r="90">
          <cell r="B90">
            <v>352279110000</v>
          </cell>
          <cell r="D90" t="str">
            <v>COLON                                             </v>
          </cell>
        </row>
        <row r="91">
          <cell r="B91">
            <v>354346220000</v>
          </cell>
          <cell r="D91" t="str">
            <v>PANAMA                                            </v>
          </cell>
        </row>
        <row r="92">
          <cell r="B92">
            <v>217841800000</v>
          </cell>
          <cell r="D92" t="str">
            <v>PANAMA                                            </v>
          </cell>
        </row>
        <row r="93">
          <cell r="B93">
            <v>357344010000</v>
          </cell>
          <cell r="D93" t="str">
            <v>PANAMA                                            </v>
          </cell>
        </row>
        <row r="94">
          <cell r="B94">
            <v>356305560000</v>
          </cell>
          <cell r="D94" t="str">
            <v>PANAMA                                            </v>
          </cell>
        </row>
        <row r="95">
          <cell r="B95">
            <v>351345680000</v>
          </cell>
          <cell r="D95" t="str">
            <v>COCLE                                             </v>
          </cell>
        </row>
        <row r="96">
          <cell r="B96">
            <v>357345720000</v>
          </cell>
          <cell r="D96" t="str">
            <v>PANAMA                                            </v>
          </cell>
        </row>
        <row r="97">
          <cell r="B97">
            <v>352346820000</v>
          </cell>
          <cell r="D97" t="str">
            <v>PANAMA                                            </v>
          </cell>
        </row>
        <row r="98">
          <cell r="B98">
            <v>356346030000</v>
          </cell>
          <cell r="D98" t="str">
            <v>COCLE                                             </v>
          </cell>
        </row>
        <row r="99">
          <cell r="B99">
            <v>357344250000</v>
          </cell>
          <cell r="D99" t="str">
            <v>VERAGUAS                                          </v>
          </cell>
        </row>
        <row r="100">
          <cell r="B100">
            <v>355344370000</v>
          </cell>
          <cell r="D100" t="str">
            <v>CHIRIQUI                                          </v>
          </cell>
        </row>
        <row r="101">
          <cell r="B101">
            <v>345346370000</v>
          </cell>
          <cell r="D101" t="str">
            <v>BOCAS DEL TORO                                    </v>
          </cell>
        </row>
        <row r="102">
          <cell r="B102">
            <v>356057030000</v>
          </cell>
          <cell r="D102" t="str">
            <v>PANAMA                                            </v>
          </cell>
        </row>
        <row r="103">
          <cell r="B103">
            <v>354337050000</v>
          </cell>
          <cell r="D103" t="str">
            <v>PANAMA                                            </v>
          </cell>
        </row>
        <row r="104">
          <cell r="B104">
            <v>357345800000</v>
          </cell>
          <cell r="D104" t="str">
            <v>PANAMA                                            </v>
          </cell>
        </row>
        <row r="105">
          <cell r="B105">
            <v>357345800000</v>
          </cell>
          <cell r="D105" t="str">
            <v>PANAMA                                            </v>
          </cell>
        </row>
        <row r="106">
          <cell r="B106">
            <v>359334240000</v>
          </cell>
          <cell r="D106" t="str">
            <v>PANAMA                                            </v>
          </cell>
        </row>
        <row r="107">
          <cell r="B107">
            <v>344001740000</v>
          </cell>
        </row>
        <row r="108">
          <cell r="B108">
            <v>358331670000</v>
          </cell>
          <cell r="D108" t="str">
            <v>PANAMA                                            </v>
          </cell>
        </row>
        <row r="109">
          <cell r="B109">
            <v>359347910000</v>
          </cell>
          <cell r="D109" t="str">
            <v>PANAMA                                            </v>
          </cell>
        </row>
        <row r="110">
          <cell r="B110">
            <v>359343950000</v>
          </cell>
          <cell r="D110" t="str">
            <v>PANAMA                                            </v>
          </cell>
        </row>
        <row r="111">
          <cell r="B111">
            <v>358347610000</v>
          </cell>
          <cell r="D111" t="str">
            <v>PANAMA                                            </v>
          </cell>
        </row>
        <row r="112">
          <cell r="B112">
            <v>354344590000</v>
          </cell>
          <cell r="D112" t="str">
            <v>COLON                                             </v>
          </cell>
        </row>
        <row r="113">
          <cell r="B113">
            <v>355346310000</v>
          </cell>
          <cell r="D113" t="str">
            <v>PANAMA                                            </v>
          </cell>
        </row>
        <row r="114">
          <cell r="B114">
            <v>356347950000</v>
          </cell>
          <cell r="D114" t="str">
            <v>PANAMA                                            </v>
          </cell>
        </row>
        <row r="115">
          <cell r="B115">
            <v>356346910000</v>
          </cell>
          <cell r="D115" t="str">
            <v>PANAMA                                            </v>
          </cell>
        </row>
        <row r="116">
          <cell r="B116">
            <v>351346910000</v>
          </cell>
          <cell r="D116" t="str">
            <v>PANAMA                                            </v>
          </cell>
        </row>
        <row r="117">
          <cell r="B117">
            <v>356342070000</v>
          </cell>
          <cell r="D117" t="str">
            <v>PANAMA                                            </v>
          </cell>
        </row>
        <row r="118">
          <cell r="B118">
            <v>351325170000</v>
          </cell>
          <cell r="D118" t="str">
            <v>PANAMA                                            </v>
          </cell>
        </row>
        <row r="119">
          <cell r="B119">
            <v>352347160000</v>
          </cell>
          <cell r="D119" t="str">
            <v>PANAMA                                            </v>
          </cell>
        </row>
        <row r="120">
          <cell r="B120">
            <v>154058290000</v>
          </cell>
          <cell r="D120" t="str">
            <v>PANAMA                                            </v>
          </cell>
        </row>
        <row r="121">
          <cell r="B121">
            <v>353348030000</v>
          </cell>
          <cell r="D121" t="str">
            <v>PANAMA                                            </v>
          </cell>
        </row>
        <row r="122">
          <cell r="B122">
            <v>355342050000</v>
          </cell>
          <cell r="D122" t="str">
            <v>PANAMA                                            </v>
          </cell>
        </row>
        <row r="123">
          <cell r="B123">
            <v>357347930000</v>
          </cell>
          <cell r="D123" t="str">
            <v>PANAMA                                            </v>
          </cell>
        </row>
        <row r="124">
          <cell r="B124">
            <v>353341510000</v>
          </cell>
          <cell r="D124" t="str">
            <v>PANAMA                                            </v>
          </cell>
        </row>
        <row r="125">
          <cell r="B125">
            <v>357347390000</v>
          </cell>
          <cell r="D125" t="str">
            <v>PANAMA                                            </v>
          </cell>
        </row>
        <row r="126">
          <cell r="B126">
            <v>353346850000</v>
          </cell>
          <cell r="D126" t="str">
            <v>COLON                                             </v>
          </cell>
        </row>
        <row r="127">
          <cell r="B127">
            <v>354347630000</v>
          </cell>
          <cell r="D127" t="str">
            <v>COLON                                             </v>
          </cell>
        </row>
        <row r="128">
          <cell r="B128">
            <v>358346650000</v>
          </cell>
        </row>
        <row r="129">
          <cell r="B129">
            <v>352349370000</v>
          </cell>
          <cell r="D129" t="str">
            <v>PANAMA                                            </v>
          </cell>
        </row>
        <row r="130">
          <cell r="B130">
            <v>355348220000</v>
          </cell>
          <cell r="D130" t="str">
            <v>PANAMA                                            </v>
          </cell>
        </row>
        <row r="131">
          <cell r="B131">
            <v>359346940000</v>
          </cell>
          <cell r="D131" t="str">
            <v>PANAMA                                            </v>
          </cell>
        </row>
        <row r="132">
          <cell r="B132">
            <v>358349740000</v>
          </cell>
          <cell r="D132" t="str">
            <v>PANAMA                                            </v>
          </cell>
        </row>
        <row r="133">
          <cell r="B133">
            <v>356343670000</v>
          </cell>
          <cell r="D133" t="str">
            <v>PANAMA                                            </v>
          </cell>
        </row>
        <row r="134">
          <cell r="B134">
            <v>357347250000</v>
          </cell>
          <cell r="D134" t="str">
            <v>COCLE                                             </v>
          </cell>
        </row>
        <row r="135">
          <cell r="B135">
            <v>358349680000</v>
          </cell>
          <cell r="D135" t="str">
            <v>COCLE                                             </v>
          </cell>
        </row>
        <row r="136">
          <cell r="B136">
            <v>288024820000</v>
          </cell>
          <cell r="D136" t="str">
            <v>VERAGUAS                                          </v>
          </cell>
        </row>
        <row r="137">
          <cell r="B137">
            <v>354343320000</v>
          </cell>
          <cell r="D137" t="str">
            <v>VERAGUAS                                          </v>
          </cell>
        </row>
        <row r="138">
          <cell r="B138">
            <v>359347940000</v>
          </cell>
          <cell r="D138" t="str">
            <v>PANAMA                                            </v>
          </cell>
        </row>
        <row r="139">
          <cell r="B139">
            <v>355348420000</v>
          </cell>
          <cell r="D139" t="str">
            <v>PANAMA                                            </v>
          </cell>
        </row>
        <row r="140">
          <cell r="B140">
            <v>351349080000</v>
          </cell>
          <cell r="D140" t="str">
            <v>PANAMA                                            </v>
          </cell>
        </row>
        <row r="141">
          <cell r="B141">
            <v>353348990000</v>
          </cell>
          <cell r="D141" t="str">
            <v>PANAMA                                            </v>
          </cell>
        </row>
        <row r="142">
          <cell r="B142">
            <v>356348390000</v>
          </cell>
          <cell r="D142" t="str">
            <v>PANAMA                                            </v>
          </cell>
        </row>
        <row r="143">
          <cell r="B143">
            <v>359340610000</v>
          </cell>
          <cell r="D143" t="str">
            <v>PANAMA                                            </v>
          </cell>
        </row>
        <row r="144">
          <cell r="B144">
            <v>354567890000</v>
          </cell>
          <cell r="D144" t="str">
            <v>PANAMA                                            </v>
          </cell>
        </row>
        <row r="145">
          <cell r="B145">
            <v>358349150000</v>
          </cell>
          <cell r="D145" t="str">
            <v>PANAMA                                            </v>
          </cell>
        </row>
        <row r="146">
          <cell r="B146">
            <v>175089210000</v>
          </cell>
          <cell r="D146" t="str">
            <v>PANAMA                                            </v>
          </cell>
        </row>
        <row r="147">
          <cell r="B147">
            <v>351352570000</v>
          </cell>
          <cell r="D147" t="str">
            <v>PANAMA                                            </v>
          </cell>
        </row>
        <row r="148">
          <cell r="B148">
            <v>358064730000</v>
          </cell>
        </row>
        <row r="149">
          <cell r="B149">
            <v>351352590000</v>
          </cell>
          <cell r="D149" t="str">
            <v>PANAMA                                            </v>
          </cell>
        </row>
        <row r="150">
          <cell r="B150">
            <v>354323810000</v>
          </cell>
          <cell r="D150" t="str">
            <v>PANAMA                                            </v>
          </cell>
        </row>
        <row r="151">
          <cell r="B151">
            <v>355348220000</v>
          </cell>
          <cell r="D151" t="str">
            <v>PANAMA                                            </v>
          </cell>
        </row>
        <row r="152">
          <cell r="B152">
            <v>352348210000</v>
          </cell>
          <cell r="D152" t="str">
            <v>PANAMA                                            </v>
          </cell>
        </row>
        <row r="153">
          <cell r="B153">
            <v>218208300000</v>
          </cell>
          <cell r="D153" t="str">
            <v>PANAMA                                            </v>
          </cell>
        </row>
        <row r="154">
          <cell r="B154">
            <v>357027680000</v>
          </cell>
          <cell r="D154" t="str">
            <v>PANAMA                                            </v>
          </cell>
        </row>
        <row r="155">
          <cell r="B155">
            <v>359352680000</v>
          </cell>
          <cell r="D155" t="str">
            <v>PANAMA                                            </v>
          </cell>
        </row>
        <row r="156">
          <cell r="B156">
            <v>357351980000</v>
          </cell>
          <cell r="D156" t="str">
            <v>PANAMA                                            </v>
          </cell>
        </row>
        <row r="157">
          <cell r="B157">
            <v>353306190000</v>
          </cell>
          <cell r="D157" t="str">
            <v>PANAMA                                            </v>
          </cell>
        </row>
        <row r="158">
          <cell r="B158">
            <v>355349490000</v>
          </cell>
          <cell r="D158" t="str">
            <v>HERRERA                                           </v>
          </cell>
        </row>
        <row r="159">
          <cell r="B159">
            <v>288024820000</v>
          </cell>
          <cell r="D159" t="str">
            <v>COCLE                                             </v>
          </cell>
        </row>
        <row r="160">
          <cell r="B160">
            <v>137022730000</v>
          </cell>
          <cell r="D160" t="str">
            <v>VERAGUAS                                          </v>
          </cell>
        </row>
        <row r="161">
          <cell r="B161">
            <v>358343530000</v>
          </cell>
          <cell r="D161" t="str">
            <v>PANAMA                                            </v>
          </cell>
        </row>
        <row r="162">
          <cell r="B162">
            <v>354351530000</v>
          </cell>
          <cell r="D162" t="str">
            <v>CHIRIQUI                                          </v>
          </cell>
        </row>
        <row r="163">
          <cell r="B163">
            <v>352345470000</v>
          </cell>
          <cell r="D163" t="str">
            <v>CHIRIQUI                                          </v>
          </cell>
        </row>
        <row r="164">
          <cell r="B164">
            <v>357330620000</v>
          </cell>
          <cell r="D164" t="str">
            <v>COLON                                             </v>
          </cell>
        </row>
        <row r="165">
          <cell r="B165">
            <v>356331700000</v>
          </cell>
          <cell r="D165" t="str">
            <v>COLON                                             </v>
          </cell>
        </row>
        <row r="166">
          <cell r="B166">
            <v>218158300000</v>
          </cell>
          <cell r="D166" t="str">
            <v>PANAMA                                            </v>
          </cell>
        </row>
        <row r="167">
          <cell r="B167">
            <v>351352270000</v>
          </cell>
          <cell r="D167" t="str">
            <v>COCLE                                             </v>
          </cell>
        </row>
        <row r="168">
          <cell r="B168">
            <v>352353950000</v>
          </cell>
          <cell r="D168" t="str">
            <v>COCLE                                             </v>
          </cell>
        </row>
        <row r="169">
          <cell r="B169">
            <v>208045640000</v>
          </cell>
          <cell r="D169" t="str">
            <v>PANAMA                                            </v>
          </cell>
        </row>
        <row r="170">
          <cell r="B170">
            <v>351354640000</v>
          </cell>
          <cell r="D170" t="str">
            <v>PANAMA                                            </v>
          </cell>
        </row>
        <row r="171">
          <cell r="B171">
            <v>364354620000</v>
          </cell>
          <cell r="D171" t="str">
            <v>PANAMA                                            </v>
          </cell>
        </row>
        <row r="172">
          <cell r="B172">
            <v>352160160000</v>
          </cell>
          <cell r="D172" t="str">
            <v>PANAMA                                            </v>
          </cell>
        </row>
        <row r="173">
          <cell r="B173">
            <v>357352650000</v>
          </cell>
          <cell r="D173" t="str">
            <v>PANAMA                                            </v>
          </cell>
        </row>
        <row r="174">
          <cell r="B174">
            <v>356322070000</v>
          </cell>
          <cell r="D174" t="str">
            <v>PANAMA                                            </v>
          </cell>
        </row>
        <row r="175">
          <cell r="B175">
            <v>355349740000</v>
          </cell>
        </row>
        <row r="176">
          <cell r="B176">
            <v>352354800000</v>
          </cell>
          <cell r="D176" t="str">
            <v>PANAMA                                            </v>
          </cell>
        </row>
        <row r="177">
          <cell r="B177">
            <v>352354800000</v>
          </cell>
          <cell r="D177" t="str">
            <v>PANAMA                                            </v>
          </cell>
        </row>
        <row r="178">
          <cell r="B178">
            <v>272061700000</v>
          </cell>
        </row>
        <row r="179">
          <cell r="B179">
            <v>354451380000</v>
          </cell>
          <cell r="D179" t="str">
            <v>PANAMA                                            </v>
          </cell>
        </row>
        <row r="180">
          <cell r="B180">
            <v>291027010000</v>
          </cell>
          <cell r="D180" t="str">
            <v>PANAMA                                            </v>
          </cell>
        </row>
        <row r="181">
          <cell r="B181">
            <v>357353400000</v>
          </cell>
          <cell r="D181" t="str">
            <v>VERAGUAS                                          </v>
          </cell>
        </row>
        <row r="182">
          <cell r="B182">
            <v>359349380000</v>
          </cell>
          <cell r="D182" t="str">
            <v>VERAGUAS                                          </v>
          </cell>
        </row>
        <row r="183">
          <cell r="B183">
            <v>357352970000</v>
          </cell>
          <cell r="D183" t="str">
            <v>VERAGUAS                                          </v>
          </cell>
        </row>
        <row r="184">
          <cell r="B184">
            <v>357341850000</v>
          </cell>
          <cell r="D184" t="str">
            <v>VERAGUAS                                          </v>
          </cell>
        </row>
        <row r="185">
          <cell r="B185">
            <v>356353800000</v>
          </cell>
          <cell r="D185" t="str">
            <v>PANAMA                                            </v>
          </cell>
        </row>
        <row r="186">
          <cell r="B186">
            <v>353353780000</v>
          </cell>
          <cell r="D186" t="str">
            <v>PANAMA                                            </v>
          </cell>
        </row>
        <row r="187">
          <cell r="B187">
            <v>294079070000</v>
          </cell>
          <cell r="D187" t="str">
            <v>CHIRIQUI                                          </v>
          </cell>
        </row>
        <row r="188">
          <cell r="B188">
            <v>357354540000</v>
          </cell>
          <cell r="D188" t="str">
            <v>CHIRIQUI                                          </v>
          </cell>
        </row>
        <row r="189">
          <cell r="B189">
            <v>351354250000</v>
          </cell>
          <cell r="D189" t="str">
            <v>CHIRIQUI                                          </v>
          </cell>
        </row>
        <row r="190">
          <cell r="B190">
            <v>351353940000</v>
          </cell>
          <cell r="D190" t="str">
            <v>PANAMA                                            </v>
          </cell>
        </row>
        <row r="191">
          <cell r="B191">
            <v>354352440000</v>
          </cell>
          <cell r="D191" t="str">
            <v>PANAMA                                            </v>
          </cell>
        </row>
        <row r="192">
          <cell r="B192">
            <v>358348350000</v>
          </cell>
          <cell r="D192" t="str">
            <v>COLON                                             </v>
          </cell>
        </row>
        <row r="193">
          <cell r="B193">
            <v>359354680000</v>
          </cell>
          <cell r="D193" t="str">
            <v>COLON                                             </v>
          </cell>
        </row>
        <row r="194">
          <cell r="B194">
            <v>357335980000</v>
          </cell>
          <cell r="D194" t="str">
            <v>PANAMA                                            </v>
          </cell>
        </row>
        <row r="195">
          <cell r="B195">
            <v>354352630000</v>
          </cell>
          <cell r="D195" t="str">
            <v>PANAMA                                            </v>
          </cell>
        </row>
        <row r="196">
          <cell r="B196">
            <v>356353170000</v>
          </cell>
          <cell r="D196" t="str">
            <v>HERRERA                                           </v>
          </cell>
        </row>
        <row r="197">
          <cell r="B197">
            <v>357353980000</v>
          </cell>
          <cell r="D197" t="str">
            <v>VERAGUAS                                          </v>
          </cell>
        </row>
        <row r="198">
          <cell r="B198">
            <v>357353490000</v>
          </cell>
          <cell r="D198" t="str">
            <v>PANAMA                                            </v>
          </cell>
        </row>
        <row r="199">
          <cell r="B199">
            <v>351355390000</v>
          </cell>
          <cell r="D199" t="str">
            <v>CHIRIQUI                                          </v>
          </cell>
        </row>
        <row r="200">
          <cell r="B200">
            <v>357355760000</v>
          </cell>
          <cell r="D200" t="str">
            <v>CHIRIQUI                                          </v>
          </cell>
        </row>
        <row r="201">
          <cell r="B201">
            <v>354354860000</v>
          </cell>
          <cell r="D201" t="str">
            <v>CHIRIQUI                                          </v>
          </cell>
        </row>
        <row r="202">
          <cell r="B202">
            <v>356789050000</v>
          </cell>
          <cell r="D202" t="str">
            <v>PANAMA                                            </v>
          </cell>
        </row>
        <row r="203">
          <cell r="B203">
            <v>358354380000</v>
          </cell>
        </row>
        <row r="204">
          <cell r="B204">
            <v>351348550000</v>
          </cell>
        </row>
        <row r="205">
          <cell r="B205">
            <v>357355340000</v>
          </cell>
        </row>
        <row r="206">
          <cell r="B206">
            <v>356355950000</v>
          </cell>
        </row>
        <row r="207">
          <cell r="B207">
            <v>352356110000</v>
          </cell>
        </row>
        <row r="208">
          <cell r="B208">
            <v>356344860000</v>
          </cell>
        </row>
        <row r="209">
          <cell r="B209">
            <v>355354880000</v>
          </cell>
        </row>
        <row r="210">
          <cell r="B210">
            <v>353357320000</v>
          </cell>
        </row>
        <row r="211">
          <cell r="B211">
            <v>355356870000</v>
          </cell>
        </row>
        <row r="212">
          <cell r="B212">
            <v>354345320000</v>
          </cell>
        </row>
        <row r="213">
          <cell r="B213">
            <v>357357140000</v>
          </cell>
        </row>
        <row r="214">
          <cell r="B214">
            <v>358355910000</v>
          </cell>
        </row>
        <row r="215">
          <cell r="B215">
            <v>358356720000</v>
          </cell>
        </row>
        <row r="216">
          <cell r="B216">
            <v>356357170000</v>
          </cell>
        </row>
        <row r="217">
          <cell r="B217">
            <v>352356050000</v>
          </cell>
        </row>
        <row r="218">
          <cell r="B218">
            <v>352308220000</v>
          </cell>
        </row>
        <row r="219">
          <cell r="B219">
            <v>357353810000</v>
          </cell>
        </row>
        <row r="220">
          <cell r="B220">
            <v>359358260000</v>
          </cell>
        </row>
        <row r="221">
          <cell r="B221">
            <v>359358260000</v>
          </cell>
        </row>
        <row r="222">
          <cell r="B222">
            <v>359356850000</v>
          </cell>
        </row>
        <row r="223">
          <cell r="B223">
            <v>355358100000</v>
          </cell>
        </row>
        <row r="224">
          <cell r="B224">
            <v>295094610000</v>
          </cell>
        </row>
        <row r="225">
          <cell r="B225">
            <v>353357510000</v>
          </cell>
        </row>
        <row r="226">
          <cell r="B226">
            <v>352357030000</v>
          </cell>
        </row>
        <row r="227">
          <cell r="B227">
            <v>359338580000</v>
          </cell>
        </row>
        <row r="228">
          <cell r="B228">
            <v>358028670000</v>
          </cell>
        </row>
        <row r="229">
          <cell r="B229">
            <v>353359190000</v>
          </cell>
        </row>
        <row r="230">
          <cell r="B230">
            <v>358357750000</v>
          </cell>
        </row>
        <row r="231">
          <cell r="B231">
            <v>354358340000</v>
          </cell>
        </row>
        <row r="232">
          <cell r="B232">
            <v>351352270000</v>
          </cell>
        </row>
        <row r="233">
          <cell r="B233">
            <v>357357400000</v>
          </cell>
        </row>
        <row r="234">
          <cell r="B234">
            <v>254004520000</v>
          </cell>
        </row>
        <row r="235">
          <cell r="B235">
            <v>356348370000</v>
          </cell>
        </row>
        <row r="236">
          <cell r="B236">
            <v>353359440000</v>
          </cell>
        </row>
        <row r="237">
          <cell r="B237">
            <v>357285600000</v>
          </cell>
        </row>
        <row r="238">
          <cell r="B238">
            <v>356310930000</v>
          </cell>
        </row>
        <row r="239">
          <cell r="B239">
            <v>356360990000</v>
          </cell>
        </row>
        <row r="240">
          <cell r="B240">
            <v>354359230000</v>
          </cell>
        </row>
        <row r="241">
          <cell r="B241">
            <v>272051270000</v>
          </cell>
        </row>
        <row r="242">
          <cell r="B242">
            <v>359346940000</v>
          </cell>
        </row>
        <row r="243">
          <cell r="B243">
            <v>358358400000</v>
          </cell>
        </row>
        <row r="244">
          <cell r="B244">
            <v>352358100000</v>
          </cell>
        </row>
        <row r="245">
          <cell r="B245">
            <v>354359510000</v>
          </cell>
        </row>
        <row r="246">
          <cell r="B246">
            <v>352343340000</v>
          </cell>
        </row>
        <row r="247">
          <cell r="B247">
            <v>354360650000</v>
          </cell>
        </row>
        <row r="248">
          <cell r="B248">
            <v>357334100000</v>
          </cell>
        </row>
        <row r="249">
          <cell r="B249">
            <v>358355590000</v>
          </cell>
        </row>
        <row r="250">
          <cell r="B250">
            <v>357082970000</v>
          </cell>
        </row>
        <row r="251">
          <cell r="B251">
            <v>354358380000</v>
          </cell>
        </row>
        <row r="252">
          <cell r="B252">
            <v>353360370000</v>
          </cell>
        </row>
        <row r="253">
          <cell r="B253">
            <v>352351310000</v>
          </cell>
        </row>
        <row r="254">
          <cell r="B254">
            <v>354278250000</v>
          </cell>
        </row>
        <row r="255">
          <cell r="B255">
            <v>354278250000</v>
          </cell>
        </row>
        <row r="256">
          <cell r="B256">
            <v>352359920000</v>
          </cell>
        </row>
        <row r="257">
          <cell r="B257">
            <v>353342080000</v>
          </cell>
        </row>
        <row r="258">
          <cell r="B258">
            <v>354351160000</v>
          </cell>
        </row>
        <row r="259">
          <cell r="B259">
            <v>354338820000</v>
          </cell>
        </row>
        <row r="260">
          <cell r="B260">
            <v>355360850000</v>
          </cell>
        </row>
        <row r="261">
          <cell r="B261">
            <v>353361830000</v>
          </cell>
        </row>
        <row r="262">
          <cell r="B262">
            <v>353362830000</v>
          </cell>
        </row>
        <row r="263">
          <cell r="B263">
            <v>357362650000</v>
          </cell>
        </row>
        <row r="264">
          <cell r="B264">
            <v>353363710000</v>
          </cell>
        </row>
        <row r="265">
          <cell r="B265">
            <v>353363710000</v>
          </cell>
        </row>
        <row r="266">
          <cell r="B266">
            <v>359363260000</v>
          </cell>
        </row>
        <row r="267">
          <cell r="B267">
            <v>356360130000</v>
          </cell>
        </row>
        <row r="268">
          <cell r="B268">
            <v>249025170000</v>
          </cell>
        </row>
        <row r="269">
          <cell r="B269">
            <v>357361480000</v>
          </cell>
        </row>
        <row r="270">
          <cell r="B270">
            <v>358198720000</v>
          </cell>
        </row>
        <row r="271">
          <cell r="B271">
            <v>353362270000</v>
          </cell>
        </row>
        <row r="272">
          <cell r="B272">
            <v>352358880000</v>
          </cell>
        </row>
        <row r="273">
          <cell r="B273">
            <v>356363530009</v>
          </cell>
        </row>
        <row r="274">
          <cell r="B274">
            <v>358363240000</v>
          </cell>
        </row>
        <row r="275">
          <cell r="B275">
            <v>357363010000</v>
          </cell>
        </row>
        <row r="276">
          <cell r="B276">
            <v>357363010000</v>
          </cell>
        </row>
        <row r="277">
          <cell r="B277">
            <v>353364870000</v>
          </cell>
        </row>
        <row r="278">
          <cell r="B278">
            <v>186074840000</v>
          </cell>
        </row>
        <row r="279">
          <cell r="B279">
            <v>359356930000</v>
          </cell>
        </row>
        <row r="280">
          <cell r="B280">
            <v>354199780000</v>
          </cell>
        </row>
        <row r="281">
          <cell r="B281">
            <v>356364560000</v>
          </cell>
        </row>
        <row r="282">
          <cell r="B282">
            <v>358364450000</v>
          </cell>
        </row>
        <row r="283">
          <cell r="B283">
            <v>356364250000</v>
          </cell>
        </row>
        <row r="284">
          <cell r="B284">
            <v>354365570000</v>
          </cell>
        </row>
        <row r="285">
          <cell r="B285">
            <v>351365160000</v>
          </cell>
        </row>
        <row r="286">
          <cell r="B286">
            <v>358365770000</v>
          </cell>
        </row>
        <row r="287">
          <cell r="B287">
            <v>352366980000</v>
          </cell>
        </row>
        <row r="288">
          <cell r="B288">
            <v>218672000000</v>
          </cell>
        </row>
        <row r="289">
          <cell r="B289">
            <v>352363030000</v>
          </cell>
        </row>
        <row r="290">
          <cell r="B290">
            <v>353365310000</v>
          </cell>
        </row>
        <row r="291">
          <cell r="B291">
            <v>359331240000</v>
          </cell>
        </row>
        <row r="292">
          <cell r="B292">
            <v>356367750000</v>
          </cell>
        </row>
        <row r="293">
          <cell r="B293">
            <v>357365200000</v>
          </cell>
        </row>
        <row r="294">
          <cell r="B294">
            <v>352367240000</v>
          </cell>
        </row>
        <row r="295">
          <cell r="B295">
            <v>345322750000</v>
          </cell>
        </row>
        <row r="296">
          <cell r="B296">
            <v>352331490000</v>
          </cell>
        </row>
        <row r="297">
          <cell r="B297">
            <v>351365930000</v>
          </cell>
        </row>
        <row r="298">
          <cell r="B298">
            <v>351365030000</v>
          </cell>
        </row>
        <row r="299">
          <cell r="B299">
            <v>359367270000</v>
          </cell>
        </row>
        <row r="300">
          <cell r="B300">
            <v>356368870000</v>
          </cell>
        </row>
        <row r="301">
          <cell r="B301">
            <v>356368410000</v>
          </cell>
        </row>
        <row r="302">
          <cell r="B302">
            <v>185066630000</v>
          </cell>
        </row>
        <row r="303">
          <cell r="B303">
            <v>346058410000</v>
          </cell>
        </row>
        <row r="304">
          <cell r="B304">
            <v>359369000000</v>
          </cell>
        </row>
        <row r="305">
          <cell r="B305">
            <v>358359760000</v>
          </cell>
        </row>
        <row r="306">
          <cell r="B306">
            <v>351363260000</v>
          </cell>
        </row>
        <row r="307">
          <cell r="B307">
            <v>358367750000</v>
          </cell>
        </row>
        <row r="308">
          <cell r="B308">
            <v>357369010000</v>
          </cell>
        </row>
        <row r="309">
          <cell r="B309">
            <v>355368300000</v>
          </cell>
        </row>
        <row r="310">
          <cell r="B310">
            <v>356364090000</v>
          </cell>
        </row>
        <row r="311">
          <cell r="B311">
            <v>358358770000</v>
          </cell>
        </row>
        <row r="312">
          <cell r="B312">
            <v>352369840000</v>
          </cell>
        </row>
        <row r="313">
          <cell r="B313">
            <v>358363410000</v>
          </cell>
        </row>
        <row r="314">
          <cell r="B314">
            <v>353369030000</v>
          </cell>
        </row>
        <row r="315">
          <cell r="B315">
            <v>357357890000</v>
          </cell>
        </row>
        <row r="316">
          <cell r="B316">
            <v>357369770000</v>
          </cell>
        </row>
        <row r="317">
          <cell r="B317">
            <v>351363700000</v>
          </cell>
        </row>
        <row r="318">
          <cell r="B318">
            <v>352369680000</v>
          </cell>
        </row>
        <row r="319">
          <cell r="B319">
            <v>278068620000</v>
          </cell>
        </row>
        <row r="320">
          <cell r="B320">
            <v>354361130000</v>
          </cell>
        </row>
        <row r="321">
          <cell r="B321">
            <v>353363240000</v>
          </cell>
        </row>
        <row r="322">
          <cell r="B322">
            <v>353369960000</v>
          </cell>
        </row>
        <row r="323">
          <cell r="B323">
            <v>354371690000</v>
          </cell>
        </row>
        <row r="324">
          <cell r="B324">
            <v>359371560000</v>
          </cell>
        </row>
        <row r="325">
          <cell r="B325">
            <v>214048580000</v>
          </cell>
        </row>
        <row r="326">
          <cell r="B326">
            <v>354371690000</v>
          </cell>
        </row>
        <row r="327">
          <cell r="B327">
            <v>355369030000</v>
          </cell>
        </row>
        <row r="328">
          <cell r="B328">
            <v>352369050000</v>
          </cell>
        </row>
        <row r="329">
          <cell r="B329">
            <v>355371690000</v>
          </cell>
        </row>
        <row r="330">
          <cell r="B330">
            <v>356371560000</v>
          </cell>
        </row>
        <row r="331">
          <cell r="B331">
            <v>358372590000</v>
          </cell>
        </row>
        <row r="332">
          <cell r="B332">
            <v>358371670000</v>
          </cell>
        </row>
        <row r="333">
          <cell r="B333">
            <v>352371800000</v>
          </cell>
        </row>
        <row r="334">
          <cell r="B334">
            <v>349245230000</v>
          </cell>
        </row>
        <row r="335">
          <cell r="B335">
            <v>358340200000</v>
          </cell>
        </row>
        <row r="336">
          <cell r="B336">
            <v>357370320000</v>
          </cell>
        </row>
        <row r="337">
          <cell r="B337">
            <v>355373180000</v>
          </cell>
        </row>
        <row r="338">
          <cell r="B338">
            <v>352371680000</v>
          </cell>
        </row>
        <row r="339">
          <cell r="B339">
            <v>358371560000</v>
          </cell>
        </row>
        <row r="340">
          <cell r="B340">
            <v>351370820000</v>
          </cell>
        </row>
        <row r="341">
          <cell r="B341">
            <v>358373240000</v>
          </cell>
        </row>
        <row r="342">
          <cell r="B342">
            <v>352047340000</v>
          </cell>
        </row>
        <row r="343">
          <cell r="B343">
            <v>357374630000</v>
          </cell>
        </row>
        <row r="344">
          <cell r="B344">
            <v>352371830000</v>
          </cell>
        </row>
        <row r="345">
          <cell r="B345">
            <v>356373900000</v>
          </cell>
        </row>
        <row r="346">
          <cell r="B346">
            <v>357372660000</v>
          </cell>
        </row>
        <row r="347">
          <cell r="B347">
            <v>358371720000</v>
          </cell>
        </row>
        <row r="348">
          <cell r="B348">
            <v>351374240000</v>
          </cell>
        </row>
        <row r="349">
          <cell r="B349">
            <v>355374270000</v>
          </cell>
        </row>
        <row r="350">
          <cell r="B350">
            <v>355371650000</v>
          </cell>
        </row>
        <row r="351">
          <cell r="B351">
            <v>359374110000</v>
          </cell>
        </row>
        <row r="352">
          <cell r="B352">
            <v>346279900000</v>
          </cell>
        </row>
        <row r="353">
          <cell r="B353">
            <v>183050720000</v>
          </cell>
        </row>
        <row r="354">
          <cell r="B354">
            <v>355366470000</v>
          </cell>
        </row>
        <row r="355">
          <cell r="B355">
            <v>357375050000</v>
          </cell>
        </row>
        <row r="356">
          <cell r="B356">
            <v>357373170000</v>
          </cell>
        </row>
        <row r="357">
          <cell r="B357">
            <v>352375580000</v>
          </cell>
        </row>
        <row r="358">
          <cell r="B358">
            <v>351374740000</v>
          </cell>
        </row>
        <row r="359">
          <cell r="B359">
            <v>204075450000</v>
          </cell>
        </row>
        <row r="360">
          <cell r="B360">
            <v>356375320000</v>
          </cell>
        </row>
        <row r="361">
          <cell r="B361">
            <v>353374390000</v>
          </cell>
        </row>
        <row r="362">
          <cell r="B362">
            <v>355374120000</v>
          </cell>
        </row>
        <row r="363">
          <cell r="B363">
            <v>353373200000</v>
          </cell>
        </row>
        <row r="364">
          <cell r="B364">
            <v>199041020000</v>
          </cell>
        </row>
        <row r="365">
          <cell r="B365">
            <v>357370530000</v>
          </cell>
        </row>
        <row r="366">
          <cell r="B366">
            <v>353375010000</v>
          </cell>
        </row>
        <row r="367">
          <cell r="B367">
            <v>351376670000</v>
          </cell>
        </row>
        <row r="368">
          <cell r="B368">
            <v>353376580000</v>
          </cell>
        </row>
        <row r="369">
          <cell r="B369">
            <v>357362200000</v>
          </cell>
        </row>
        <row r="370">
          <cell r="B370">
            <v>357370650000</v>
          </cell>
        </row>
        <row r="371">
          <cell r="B371">
            <v>354374850000</v>
          </cell>
        </row>
        <row r="372">
          <cell r="B372">
            <v>358373381000</v>
          </cell>
        </row>
        <row r="373">
          <cell r="B373">
            <v>358375590000</v>
          </cell>
        </row>
        <row r="374">
          <cell r="B374">
            <v>359373520000</v>
          </cell>
        </row>
        <row r="375">
          <cell r="B375">
            <v>355376710000</v>
          </cell>
        </row>
        <row r="376">
          <cell r="B376">
            <v>351377670000</v>
          </cell>
        </row>
        <row r="377">
          <cell r="B377">
            <v>353377540000</v>
          </cell>
        </row>
        <row r="378">
          <cell r="B378">
            <v>233001820000</v>
          </cell>
        </row>
        <row r="379">
          <cell r="B379">
            <v>357377040000</v>
          </cell>
        </row>
        <row r="380">
          <cell r="B380">
            <v>358376620000</v>
          </cell>
        </row>
        <row r="381">
          <cell r="B381">
            <v>354376890000</v>
          </cell>
        </row>
        <row r="382">
          <cell r="B382">
            <v>353372180000</v>
          </cell>
        </row>
        <row r="383">
          <cell r="B383">
            <v>355377690000</v>
          </cell>
        </row>
        <row r="384">
          <cell r="B384">
            <v>350377760000</v>
          </cell>
        </row>
        <row r="385">
          <cell r="B385">
            <v>357371860000</v>
          </cell>
        </row>
        <row r="386">
          <cell r="B386">
            <v>351372710000</v>
          </cell>
        </row>
        <row r="387">
          <cell r="B387">
            <v>351373720000</v>
          </cell>
        </row>
        <row r="388">
          <cell r="B388">
            <v>233001820000</v>
          </cell>
        </row>
        <row r="389">
          <cell r="B389">
            <v>353369980000</v>
          </cell>
        </row>
        <row r="390">
          <cell r="B390">
            <v>351373250000</v>
          </cell>
        </row>
        <row r="391">
          <cell r="B391">
            <v>355369030000</v>
          </cell>
        </row>
        <row r="392">
          <cell r="B392">
            <v>203009570000</v>
          </cell>
        </row>
        <row r="393">
          <cell r="B393">
            <v>282001570000</v>
          </cell>
        </row>
        <row r="394">
          <cell r="B394">
            <v>351379010000</v>
          </cell>
        </row>
        <row r="395">
          <cell r="B395">
            <v>355379060000</v>
          </cell>
        </row>
        <row r="396">
          <cell r="B396">
            <v>354375080000</v>
          </cell>
        </row>
        <row r="397">
          <cell r="B397">
            <v>358378550000</v>
          </cell>
        </row>
        <row r="398">
          <cell r="B398">
            <v>358380770000</v>
          </cell>
        </row>
        <row r="399">
          <cell r="B399">
            <v>354379790000</v>
          </cell>
        </row>
        <row r="400">
          <cell r="B400">
            <v>354379010000</v>
          </cell>
        </row>
        <row r="401">
          <cell r="B401">
            <v>344095500000</v>
          </cell>
        </row>
        <row r="402">
          <cell r="B402">
            <v>357380660000</v>
          </cell>
        </row>
        <row r="403">
          <cell r="B403">
            <v>358379960000</v>
          </cell>
        </row>
        <row r="404">
          <cell r="B404">
            <v>353378650000</v>
          </cell>
        </row>
        <row r="405">
          <cell r="B405">
            <v>358377250000</v>
          </cell>
        </row>
        <row r="406">
          <cell r="B406">
            <v>359378810000</v>
          </cell>
        </row>
        <row r="407">
          <cell r="B407">
            <v>329051000000</v>
          </cell>
        </row>
        <row r="408">
          <cell r="B408">
            <v>353379550000</v>
          </cell>
        </row>
        <row r="409">
          <cell r="B409">
            <v>355459610000</v>
          </cell>
        </row>
        <row r="410">
          <cell r="B410">
            <v>356381440000</v>
          </cell>
        </row>
        <row r="411">
          <cell r="B411">
            <v>357364590000</v>
          </cell>
        </row>
        <row r="412">
          <cell r="B412">
            <v>353381320000</v>
          </cell>
        </row>
        <row r="413">
          <cell r="B413">
            <v>357380220000</v>
          </cell>
        </row>
        <row r="414">
          <cell r="B414">
            <v>355082630000</v>
          </cell>
        </row>
        <row r="415">
          <cell r="B415">
            <v>354376890000</v>
          </cell>
        </row>
        <row r="416">
          <cell r="B416">
            <v>354377940000</v>
          </cell>
        </row>
        <row r="417">
          <cell r="B417">
            <v>353379760000</v>
          </cell>
        </row>
        <row r="418">
          <cell r="B418">
            <v>352338253000</v>
          </cell>
        </row>
        <row r="419">
          <cell r="B419">
            <v>356379510000</v>
          </cell>
        </row>
        <row r="420">
          <cell r="B420">
            <v>358381690000</v>
          </cell>
        </row>
        <row r="421">
          <cell r="B421">
            <v>356378610000</v>
          </cell>
        </row>
        <row r="422">
          <cell r="B422">
            <v>354379990000</v>
          </cell>
        </row>
        <row r="423">
          <cell r="B423">
            <v>354382570000</v>
          </cell>
        </row>
        <row r="424">
          <cell r="B424">
            <v>353382750000</v>
          </cell>
        </row>
        <row r="425">
          <cell r="B425">
            <v>355379210000</v>
          </cell>
        </row>
        <row r="426">
          <cell r="B426">
            <v>351383910000</v>
          </cell>
        </row>
        <row r="427">
          <cell r="B427">
            <v>356383540000</v>
          </cell>
        </row>
        <row r="428">
          <cell r="B428">
            <v>357373380000</v>
          </cell>
        </row>
        <row r="429">
          <cell r="B429">
            <v>352382740000</v>
          </cell>
        </row>
        <row r="430">
          <cell r="B430">
            <v>358667870000</v>
          </cell>
        </row>
        <row r="431">
          <cell r="B431">
            <v>353317370000</v>
          </cell>
        </row>
        <row r="432">
          <cell r="B432">
            <v>355372380000</v>
          </cell>
        </row>
        <row r="433">
          <cell r="B433">
            <v>353383810000</v>
          </cell>
        </row>
        <row r="434">
          <cell r="B434">
            <v>179067700000</v>
          </cell>
        </row>
        <row r="435">
          <cell r="B435">
            <v>354380920000</v>
          </cell>
        </row>
        <row r="436">
          <cell r="B436">
            <v>356383490000</v>
          </cell>
        </row>
        <row r="437">
          <cell r="B437">
            <v>354382860000</v>
          </cell>
        </row>
        <row r="438">
          <cell r="B438">
            <v>291005610000</v>
          </cell>
        </row>
        <row r="439">
          <cell r="B439">
            <v>358382120000</v>
          </cell>
        </row>
        <row r="440">
          <cell r="B440">
            <v>357383050000</v>
          </cell>
        </row>
        <row r="441">
          <cell r="B441">
            <v>356385550000</v>
          </cell>
        </row>
        <row r="442">
          <cell r="B442">
            <v>352383640000</v>
          </cell>
        </row>
        <row r="443">
          <cell r="B443">
            <v>359374450000</v>
          </cell>
        </row>
        <row r="444">
          <cell r="B444">
            <v>357383640000</v>
          </cell>
        </row>
        <row r="445">
          <cell r="B445">
            <v>355381720000</v>
          </cell>
        </row>
        <row r="446">
          <cell r="B446">
            <v>357384990000</v>
          </cell>
        </row>
        <row r="447">
          <cell r="B447">
            <v>355381640000</v>
          </cell>
        </row>
        <row r="448">
          <cell r="B448">
            <v>351383310000</v>
          </cell>
        </row>
        <row r="449">
          <cell r="B449">
            <v>355384240000</v>
          </cell>
        </row>
        <row r="450">
          <cell r="B450">
            <v>353370320000</v>
          </cell>
        </row>
        <row r="451">
          <cell r="B451">
            <v>355384430000</v>
          </cell>
        </row>
        <row r="452">
          <cell r="B452">
            <v>358385390000</v>
          </cell>
        </row>
        <row r="453">
          <cell r="B453">
            <v>357384780000</v>
          </cell>
        </row>
        <row r="454">
          <cell r="B454">
            <v>356386670000</v>
          </cell>
        </row>
        <row r="455">
          <cell r="B455">
            <v>355386920000</v>
          </cell>
        </row>
        <row r="456">
          <cell r="B456">
            <v>357387010000</v>
          </cell>
        </row>
        <row r="457">
          <cell r="B457">
            <v>151076970000</v>
          </cell>
        </row>
        <row r="458">
          <cell r="B458">
            <v>352385470000</v>
          </cell>
        </row>
        <row r="459">
          <cell r="B459">
            <v>354386270000</v>
          </cell>
        </row>
        <row r="460">
          <cell r="B460">
            <v>359385400000</v>
          </cell>
        </row>
        <row r="461">
          <cell r="B461">
            <v>353383450000</v>
          </cell>
        </row>
        <row r="462">
          <cell r="B462">
            <v>353385560000</v>
          </cell>
        </row>
        <row r="463">
          <cell r="B463">
            <v>352385790000</v>
          </cell>
        </row>
        <row r="464">
          <cell r="B464">
            <v>219058320000</v>
          </cell>
        </row>
        <row r="465">
          <cell r="B465">
            <v>352384910000</v>
          </cell>
        </row>
        <row r="466">
          <cell r="B466">
            <v>355385090000</v>
          </cell>
        </row>
        <row r="467">
          <cell r="B467">
            <v>297038390000</v>
          </cell>
        </row>
        <row r="468">
          <cell r="B468">
            <v>355386550000</v>
          </cell>
        </row>
        <row r="469">
          <cell r="B469">
            <v>359384340000</v>
          </cell>
        </row>
        <row r="470">
          <cell r="B470">
            <v>352381260000</v>
          </cell>
        </row>
        <row r="471">
          <cell r="B471">
            <v>354384850000</v>
          </cell>
        </row>
        <row r="472">
          <cell r="B472">
            <v>339386610000</v>
          </cell>
        </row>
        <row r="473">
          <cell r="B473">
            <v>369000800000</v>
          </cell>
        </row>
        <row r="474">
          <cell r="B474">
            <v>361000890000</v>
          </cell>
        </row>
        <row r="475">
          <cell r="B475">
            <v>364001020000</v>
          </cell>
        </row>
        <row r="476">
          <cell r="B476">
            <v>369001490000</v>
          </cell>
        </row>
        <row r="477">
          <cell r="B477">
            <v>356328950000</v>
          </cell>
        </row>
        <row r="478">
          <cell r="B478">
            <v>362001930000</v>
          </cell>
        </row>
        <row r="479">
          <cell r="B479">
            <v>365000670000</v>
          </cell>
        </row>
        <row r="480">
          <cell r="B480">
            <v>363000680000</v>
          </cell>
        </row>
        <row r="481">
          <cell r="B481">
            <v>214008740000</v>
          </cell>
        </row>
        <row r="482">
          <cell r="B482">
            <v>367002930000</v>
          </cell>
        </row>
        <row r="483">
          <cell r="B483">
            <v>363003090000</v>
          </cell>
        </row>
        <row r="484">
          <cell r="B484">
            <v>215060250000</v>
          </cell>
        </row>
        <row r="485">
          <cell r="B485">
            <v>342345490000</v>
          </cell>
        </row>
        <row r="486">
          <cell r="B486">
            <v>366000710000</v>
          </cell>
        </row>
        <row r="487">
          <cell r="B487">
            <v>365002870000</v>
          </cell>
        </row>
        <row r="488">
          <cell r="B488">
            <v>367000460000</v>
          </cell>
        </row>
        <row r="489">
          <cell r="B489">
            <v>358370160000</v>
          </cell>
        </row>
        <row r="490">
          <cell r="B490">
            <v>362004080000</v>
          </cell>
        </row>
        <row r="491">
          <cell r="B491">
            <v>365004390000</v>
          </cell>
        </row>
        <row r="492">
          <cell r="B492">
            <v>275067830000</v>
          </cell>
        </row>
        <row r="493">
          <cell r="B493">
            <v>361004030000</v>
          </cell>
        </row>
        <row r="494">
          <cell r="B494">
            <v>366004010000</v>
          </cell>
        </row>
        <row r="495">
          <cell r="B495">
            <v>369003370000</v>
          </cell>
        </row>
        <row r="496">
          <cell r="B496">
            <v>363000200000</v>
          </cell>
        </row>
        <row r="497">
          <cell r="B497">
            <v>363003190000</v>
          </cell>
        </row>
        <row r="498">
          <cell r="B498">
            <v>368002400000</v>
          </cell>
        </row>
        <row r="499">
          <cell r="B499">
            <v>363003760000</v>
          </cell>
        </row>
        <row r="500">
          <cell r="B500">
            <v>369002140000</v>
          </cell>
        </row>
        <row r="501">
          <cell r="B501">
            <v>367003480000</v>
          </cell>
        </row>
        <row r="502">
          <cell r="B502">
            <v>368004580000</v>
          </cell>
        </row>
        <row r="503">
          <cell r="B503">
            <v>366005850000</v>
          </cell>
        </row>
        <row r="504">
          <cell r="B504">
            <v>362006040000</v>
          </cell>
        </row>
        <row r="505">
          <cell r="B505">
            <v>367003030000</v>
          </cell>
        </row>
        <row r="506">
          <cell r="B506">
            <v>363005830000</v>
          </cell>
        </row>
        <row r="507">
          <cell r="B507">
            <v>369004710000</v>
          </cell>
        </row>
        <row r="508">
          <cell r="B508">
            <v>367006670000</v>
          </cell>
        </row>
        <row r="509">
          <cell r="B509">
            <v>363005870000</v>
          </cell>
        </row>
        <row r="510">
          <cell r="B510">
            <v>361003580000</v>
          </cell>
        </row>
        <row r="511">
          <cell r="B511">
            <v>365007390000</v>
          </cell>
        </row>
        <row r="512">
          <cell r="B512">
            <v>369004990000</v>
          </cell>
        </row>
        <row r="513">
          <cell r="B513">
            <v>369007940000</v>
          </cell>
        </row>
        <row r="514">
          <cell r="B514">
            <v>358375740000</v>
          </cell>
        </row>
        <row r="515">
          <cell r="B515">
            <v>362004930000</v>
          </cell>
        </row>
        <row r="516">
          <cell r="B516">
            <v>363007180000</v>
          </cell>
        </row>
        <row r="517">
          <cell r="B517">
            <v>361005810000</v>
          </cell>
        </row>
        <row r="518">
          <cell r="B518">
            <v>372005030000</v>
          </cell>
        </row>
        <row r="519">
          <cell r="B519">
            <v>363005990000</v>
          </cell>
        </row>
        <row r="520">
          <cell r="B520">
            <v>285057050000</v>
          </cell>
        </row>
        <row r="521">
          <cell r="B521">
            <v>365006510000</v>
          </cell>
        </row>
        <row r="522">
          <cell r="B522">
            <v>355001270000</v>
          </cell>
        </row>
        <row r="523">
          <cell r="B523">
            <v>364006990000</v>
          </cell>
        </row>
        <row r="524">
          <cell r="B524">
            <v>361006340000</v>
          </cell>
        </row>
        <row r="525">
          <cell r="B525">
            <v>369008540000</v>
          </cell>
        </row>
        <row r="526">
          <cell r="B526">
            <v>369007690000</v>
          </cell>
        </row>
        <row r="527">
          <cell r="B527">
            <v>366007100000</v>
          </cell>
        </row>
        <row r="528">
          <cell r="B528">
            <v>366007030000</v>
          </cell>
        </row>
        <row r="529">
          <cell r="B529">
            <v>364008580000</v>
          </cell>
        </row>
        <row r="530">
          <cell r="B530">
            <v>346382020000</v>
          </cell>
        </row>
        <row r="531">
          <cell r="B531">
            <v>363010370000</v>
          </cell>
        </row>
        <row r="532">
          <cell r="B532">
            <v>364010360000</v>
          </cell>
        </row>
        <row r="533">
          <cell r="B533">
            <v>216045700000</v>
          </cell>
        </row>
        <row r="534">
          <cell r="B534">
            <v>362010160000</v>
          </cell>
        </row>
        <row r="535">
          <cell r="B535">
            <v>342410060000</v>
          </cell>
        </row>
        <row r="536">
          <cell r="B536">
            <v>347453750000</v>
          </cell>
        </row>
        <row r="537">
          <cell r="B537">
            <v>368010570000</v>
          </cell>
        </row>
        <row r="538">
          <cell r="B538">
            <v>363009810000</v>
          </cell>
        </row>
        <row r="539">
          <cell r="B539">
            <v>361004700000</v>
          </cell>
        </row>
        <row r="540">
          <cell r="B540">
            <v>356381500000</v>
          </cell>
        </row>
        <row r="541">
          <cell r="B541">
            <v>354376950000</v>
          </cell>
        </row>
        <row r="542">
          <cell r="B542">
            <v>269018190000</v>
          </cell>
        </row>
        <row r="543">
          <cell r="B543">
            <v>362010280000</v>
          </cell>
        </row>
        <row r="544">
          <cell r="B544">
            <v>346448850000</v>
          </cell>
        </row>
        <row r="545">
          <cell r="B545">
            <v>223023930000</v>
          </cell>
        </row>
        <row r="546">
          <cell r="B546">
            <v>362011840000</v>
          </cell>
        </row>
        <row r="547">
          <cell r="B547">
            <v>362008530000</v>
          </cell>
        </row>
        <row r="548">
          <cell r="B548">
            <v>336035180000</v>
          </cell>
        </row>
        <row r="549">
          <cell r="B549">
            <v>366011660000</v>
          </cell>
        </row>
        <row r="550">
          <cell r="B550">
            <v>362006100000</v>
          </cell>
        </row>
        <row r="551">
          <cell r="B551">
            <v>362010540000</v>
          </cell>
        </row>
        <row r="552">
          <cell r="B552">
            <v>368009770000</v>
          </cell>
        </row>
        <row r="553">
          <cell r="B553">
            <v>154058290000</v>
          </cell>
        </row>
        <row r="554">
          <cell r="B554">
            <v>369013330000</v>
          </cell>
        </row>
        <row r="555">
          <cell r="B555">
            <v>303032830000</v>
          </cell>
        </row>
        <row r="556">
          <cell r="B556">
            <v>368014210000</v>
          </cell>
        </row>
        <row r="557">
          <cell r="B557">
            <v>367012450000</v>
          </cell>
        </row>
        <row r="558">
          <cell r="B558">
            <v>368011420000</v>
          </cell>
        </row>
        <row r="559">
          <cell r="B559">
            <v>361008990000</v>
          </cell>
        </row>
        <row r="560">
          <cell r="B560">
            <v>359242000000</v>
          </cell>
        </row>
        <row r="561">
          <cell r="B561">
            <v>354055900000</v>
          </cell>
        </row>
        <row r="562">
          <cell r="B562">
            <v>362011030000</v>
          </cell>
        </row>
        <row r="563">
          <cell r="B563">
            <v>205010200000</v>
          </cell>
        </row>
        <row r="564">
          <cell r="B564">
            <v>351247450000</v>
          </cell>
        </row>
        <row r="565">
          <cell r="B565">
            <v>368014280000</v>
          </cell>
        </row>
        <row r="566">
          <cell r="B566">
            <v>362012510000</v>
          </cell>
        </row>
        <row r="567">
          <cell r="B567">
            <v>362016470000</v>
          </cell>
        </row>
        <row r="568">
          <cell r="B568">
            <v>363014040000</v>
          </cell>
        </row>
        <row r="569">
          <cell r="B569">
            <v>365014860000</v>
          </cell>
        </row>
        <row r="570">
          <cell r="B570">
            <v>362014660000</v>
          </cell>
        </row>
        <row r="571">
          <cell r="B571">
            <v>362013760000</v>
          </cell>
        </row>
        <row r="572">
          <cell r="B572">
            <v>357386290000</v>
          </cell>
        </row>
        <row r="573">
          <cell r="B573">
            <v>368014530000</v>
          </cell>
        </row>
        <row r="574">
          <cell r="B574">
            <v>361016910000</v>
          </cell>
        </row>
        <row r="575">
          <cell r="B575">
            <v>365016660000</v>
          </cell>
        </row>
        <row r="576">
          <cell r="B576">
            <v>351262510000</v>
          </cell>
        </row>
        <row r="577">
          <cell r="B577">
            <v>362014680000</v>
          </cell>
        </row>
        <row r="578">
          <cell r="B578">
            <v>364014840000</v>
          </cell>
        </row>
        <row r="579">
          <cell r="B579">
            <v>356383460000</v>
          </cell>
        </row>
        <row r="580">
          <cell r="B580">
            <v>362012150000</v>
          </cell>
        </row>
        <row r="581">
          <cell r="B581">
            <v>365015690000</v>
          </cell>
        </row>
        <row r="582">
          <cell r="B582">
            <v>365015530000</v>
          </cell>
        </row>
        <row r="583">
          <cell r="B583">
            <v>363017480000</v>
          </cell>
        </row>
        <row r="584">
          <cell r="B584">
            <v>363013180000</v>
          </cell>
        </row>
        <row r="585">
          <cell r="B585">
            <v>366014530000</v>
          </cell>
        </row>
        <row r="586">
          <cell r="B586">
            <v>365010760000</v>
          </cell>
        </row>
        <row r="587">
          <cell r="B587">
            <v>366015700000</v>
          </cell>
        </row>
        <row r="588">
          <cell r="B588">
            <v>366017240000</v>
          </cell>
        </row>
        <row r="589">
          <cell r="B589">
            <v>207019860000</v>
          </cell>
        </row>
        <row r="590">
          <cell r="B590">
            <v>364008120000</v>
          </cell>
        </row>
        <row r="591">
          <cell r="B591">
            <v>361017650000</v>
          </cell>
        </row>
        <row r="592">
          <cell r="B592">
            <v>363016620000</v>
          </cell>
        </row>
        <row r="593">
          <cell r="B593">
            <v>361014760000</v>
          </cell>
        </row>
        <row r="594">
          <cell r="B594">
            <v>365017290000</v>
          </cell>
        </row>
        <row r="595">
          <cell r="B595">
            <v>367018440000</v>
          </cell>
        </row>
        <row r="596">
          <cell r="B596">
            <v>357036960000</v>
          </cell>
        </row>
        <row r="597">
          <cell r="B597">
            <v>367018910000</v>
          </cell>
        </row>
        <row r="598">
          <cell r="B598">
            <v>364018050000</v>
          </cell>
        </row>
        <row r="599">
          <cell r="B599">
            <v>209100520000</v>
          </cell>
        </row>
        <row r="600">
          <cell r="B600">
            <v>989093400000</v>
          </cell>
        </row>
        <row r="601">
          <cell r="B601">
            <v>361006550000</v>
          </cell>
        </row>
        <row r="602">
          <cell r="B602">
            <v>368018740000</v>
          </cell>
        </row>
        <row r="603">
          <cell r="B603">
            <v>361017120000</v>
          </cell>
        </row>
        <row r="604">
          <cell r="B604">
            <v>369011710000</v>
          </cell>
        </row>
        <row r="605">
          <cell r="B605">
            <v>361021900000</v>
          </cell>
        </row>
        <row r="606">
          <cell r="B606">
            <v>804568220000</v>
          </cell>
        </row>
        <row r="607">
          <cell r="B607">
            <v>362021260000</v>
          </cell>
        </row>
        <row r="608">
          <cell r="B608">
            <v>367020250000</v>
          </cell>
        </row>
        <row r="609">
          <cell r="B609">
            <v>365018880000</v>
          </cell>
        </row>
        <row r="610">
          <cell r="B610">
            <v>363019400000</v>
          </cell>
        </row>
        <row r="611">
          <cell r="B611">
            <v>367022530000</v>
          </cell>
        </row>
        <row r="612">
          <cell r="B612">
            <v>366022540000</v>
          </cell>
        </row>
        <row r="613">
          <cell r="B613">
            <v>361021690000</v>
          </cell>
        </row>
        <row r="614">
          <cell r="B614">
            <v>221788200000</v>
          </cell>
        </row>
        <row r="615">
          <cell r="B615">
            <v>352288250000</v>
          </cell>
        </row>
        <row r="616">
          <cell r="B616">
            <v>364017280000</v>
          </cell>
        </row>
        <row r="617">
          <cell r="B617">
            <v>366021820000</v>
          </cell>
        </row>
        <row r="618">
          <cell r="B618">
            <v>367021200000</v>
          </cell>
        </row>
        <row r="619">
          <cell r="B619">
            <v>369022570000</v>
          </cell>
        </row>
        <row r="620">
          <cell r="B620">
            <v>361024760000</v>
          </cell>
        </row>
        <row r="621">
          <cell r="B621">
            <v>366024530000</v>
          </cell>
        </row>
        <row r="622">
          <cell r="B622">
            <v>368023640000</v>
          </cell>
        </row>
        <row r="623">
          <cell r="B623">
            <v>368009660000</v>
          </cell>
        </row>
        <row r="624">
          <cell r="B624">
            <v>367024920000</v>
          </cell>
        </row>
        <row r="625">
          <cell r="B625">
            <v>363021920000</v>
          </cell>
        </row>
        <row r="626">
          <cell r="B626">
            <v>369021720000</v>
          </cell>
        </row>
        <row r="627">
          <cell r="B627">
            <v>365023220000</v>
          </cell>
        </row>
        <row r="628">
          <cell r="B628">
            <v>369023800000</v>
          </cell>
        </row>
        <row r="629">
          <cell r="B629">
            <v>361023060000</v>
          </cell>
        </row>
        <row r="630">
          <cell r="B630">
            <v>351385850000</v>
          </cell>
        </row>
        <row r="631">
          <cell r="B631">
            <v>361021270000</v>
          </cell>
        </row>
        <row r="632">
          <cell r="B632">
            <v>367022970000</v>
          </cell>
        </row>
        <row r="633">
          <cell r="B633">
            <v>367023580000</v>
          </cell>
        </row>
        <row r="634">
          <cell r="B634">
            <v>368023560000</v>
          </cell>
        </row>
        <row r="635">
          <cell r="B635">
            <v>361023160000</v>
          </cell>
        </row>
        <row r="636">
          <cell r="B636">
            <v>365023060000</v>
          </cell>
        </row>
        <row r="637">
          <cell r="B637">
            <v>365022420000</v>
          </cell>
        </row>
        <row r="638">
          <cell r="B638">
            <v>365022860000</v>
          </cell>
        </row>
        <row r="639">
          <cell r="B639">
            <v>367025630000</v>
          </cell>
        </row>
        <row r="640">
          <cell r="B640">
            <v>362025790000</v>
          </cell>
        </row>
        <row r="641">
          <cell r="B641">
            <v>365015340000</v>
          </cell>
        </row>
        <row r="642">
          <cell r="B642">
            <v>361023870000</v>
          </cell>
        </row>
        <row r="643">
          <cell r="B643">
            <v>362024860000</v>
          </cell>
        </row>
        <row r="644">
          <cell r="B644">
            <v>361024630000</v>
          </cell>
        </row>
        <row r="645">
          <cell r="B645">
            <v>369024060000</v>
          </cell>
        </row>
        <row r="646">
          <cell r="B646">
            <v>368021270000</v>
          </cell>
        </row>
        <row r="647">
          <cell r="B647">
            <v>364027820000</v>
          </cell>
        </row>
        <row r="648">
          <cell r="B648">
            <v>362026410000</v>
          </cell>
        </row>
        <row r="649">
          <cell r="B649">
            <v>365026410000</v>
          </cell>
        </row>
        <row r="650">
          <cell r="B650">
            <v>357290680000</v>
          </cell>
        </row>
        <row r="651">
          <cell r="B651">
            <v>367890430000</v>
          </cell>
        </row>
        <row r="652">
          <cell r="B652">
            <v>363024520000</v>
          </cell>
        </row>
        <row r="653">
          <cell r="B653">
            <v>367024750000</v>
          </cell>
        </row>
        <row r="654">
          <cell r="B654">
            <v>367028750000</v>
          </cell>
        </row>
        <row r="655">
          <cell r="B655">
            <v>363023100000</v>
          </cell>
        </row>
        <row r="656">
          <cell r="B656">
            <v>363028920000</v>
          </cell>
        </row>
        <row r="657">
          <cell r="B657">
            <v>353352820000</v>
          </cell>
        </row>
        <row r="658">
          <cell r="B658">
            <v>361026230000</v>
          </cell>
        </row>
        <row r="659">
          <cell r="B659">
            <v>363026030000</v>
          </cell>
        </row>
        <row r="660">
          <cell r="B660">
            <v>361016030000</v>
          </cell>
        </row>
        <row r="661">
          <cell r="B661">
            <v>368027760000</v>
          </cell>
        </row>
        <row r="662">
          <cell r="B662">
            <v>360285300000</v>
          </cell>
        </row>
        <row r="663">
          <cell r="B663">
            <v>364028220000</v>
          </cell>
        </row>
        <row r="664">
          <cell r="B664">
            <v>366027720000</v>
          </cell>
        </row>
        <row r="665">
          <cell r="B665">
            <v>356184570000</v>
          </cell>
        </row>
        <row r="666">
          <cell r="B666">
            <v>206096480000</v>
          </cell>
        </row>
        <row r="667">
          <cell r="B667">
            <v>366027580000</v>
          </cell>
        </row>
        <row r="668">
          <cell r="B668">
            <v>369027630000</v>
          </cell>
        </row>
        <row r="669">
          <cell r="B669">
            <v>347356120000</v>
          </cell>
        </row>
        <row r="670">
          <cell r="B670">
            <v>365028950000</v>
          </cell>
        </row>
        <row r="671">
          <cell r="B671">
            <v>363029740000</v>
          </cell>
        </row>
        <row r="672">
          <cell r="B672">
            <v>173075250000</v>
          </cell>
        </row>
        <row r="673">
          <cell r="B673">
            <v>365030400000</v>
          </cell>
        </row>
        <row r="674">
          <cell r="B674">
            <v>359346870000</v>
          </cell>
        </row>
        <row r="675">
          <cell r="B675">
            <v>361027770000</v>
          </cell>
        </row>
        <row r="676">
          <cell r="B676">
            <v>365028850000</v>
          </cell>
        </row>
        <row r="677">
          <cell r="B677">
            <v>373027430000</v>
          </cell>
        </row>
        <row r="678">
          <cell r="B678">
            <v>356027600000</v>
          </cell>
        </row>
        <row r="679">
          <cell r="B679">
            <v>363027720000</v>
          </cell>
        </row>
        <row r="680">
          <cell r="B680">
            <v>366031360000</v>
          </cell>
        </row>
        <row r="681">
          <cell r="B681">
            <v>362029010000</v>
          </cell>
        </row>
        <row r="682">
          <cell r="B682">
            <v>366027830000</v>
          </cell>
        </row>
        <row r="683">
          <cell r="B683">
            <v>362027850000</v>
          </cell>
        </row>
        <row r="684">
          <cell r="B684">
            <v>364028150000</v>
          </cell>
        </row>
        <row r="685">
          <cell r="B685">
            <v>363026240000</v>
          </cell>
        </row>
        <row r="686">
          <cell r="B686">
            <v>361031150000</v>
          </cell>
        </row>
        <row r="687">
          <cell r="B687">
            <v>363031770000</v>
          </cell>
        </row>
        <row r="688">
          <cell r="B688">
            <v>369030950000</v>
          </cell>
        </row>
        <row r="689">
          <cell r="B689">
            <v>365031300000</v>
          </cell>
        </row>
        <row r="690">
          <cell r="B690">
            <v>364031880000</v>
          </cell>
        </row>
        <row r="691">
          <cell r="B691">
            <v>364032240000</v>
          </cell>
        </row>
        <row r="692">
          <cell r="B692">
            <v>366032510000</v>
          </cell>
        </row>
        <row r="693">
          <cell r="B693">
            <v>366029990000</v>
          </cell>
        </row>
        <row r="694">
          <cell r="B694">
            <v>368029950000</v>
          </cell>
        </row>
        <row r="695">
          <cell r="B695">
            <v>361028770000</v>
          </cell>
        </row>
        <row r="696">
          <cell r="B696">
            <v>366031610000</v>
          </cell>
        </row>
        <row r="697">
          <cell r="B697">
            <v>984072480000</v>
          </cell>
        </row>
        <row r="698">
          <cell r="B698">
            <v>362030030000</v>
          </cell>
        </row>
        <row r="699">
          <cell r="B699">
            <v>362028790000</v>
          </cell>
        </row>
        <row r="700">
          <cell r="B700">
            <v>364030950000</v>
          </cell>
        </row>
        <row r="701">
          <cell r="B701">
            <v>366028830000</v>
          </cell>
        </row>
        <row r="702">
          <cell r="B702">
            <v>361023540000</v>
          </cell>
        </row>
        <row r="703">
          <cell r="B703">
            <v>212011570000</v>
          </cell>
        </row>
        <row r="704">
          <cell r="B704">
            <v>365027410000</v>
          </cell>
        </row>
        <row r="705">
          <cell r="B705">
            <v>367029550000</v>
          </cell>
        </row>
        <row r="706">
          <cell r="B706">
            <v>362030440000</v>
          </cell>
        </row>
        <row r="707">
          <cell r="B707">
            <v>361031750000</v>
          </cell>
        </row>
        <row r="708">
          <cell r="B708">
            <v>365026990000</v>
          </cell>
        </row>
        <row r="709">
          <cell r="B709">
            <v>199031050000</v>
          </cell>
        </row>
        <row r="710">
          <cell r="B710">
            <v>365028030000</v>
          </cell>
        </row>
        <row r="711">
          <cell r="B711">
            <v>363028110000</v>
          </cell>
        </row>
        <row r="712">
          <cell r="B712">
            <v>368030360000</v>
          </cell>
        </row>
        <row r="713">
          <cell r="B713">
            <v>356182480000</v>
          </cell>
        </row>
        <row r="714">
          <cell r="B714">
            <v>364031640000</v>
          </cell>
        </row>
        <row r="715">
          <cell r="B715">
            <v>249011980000</v>
          </cell>
        </row>
        <row r="716">
          <cell r="B716">
            <v>356120640000</v>
          </cell>
        </row>
        <row r="717">
          <cell r="B717">
            <v>361030390000</v>
          </cell>
        </row>
        <row r="718">
          <cell r="B718">
            <v>221908800000</v>
          </cell>
        </row>
        <row r="719">
          <cell r="B719">
            <v>364030600000</v>
          </cell>
        </row>
        <row r="720">
          <cell r="B720">
            <v>266049280000</v>
          </cell>
        </row>
        <row r="721">
          <cell r="B721">
            <v>367031300000</v>
          </cell>
        </row>
        <row r="722">
          <cell r="B722">
            <v>365031370000</v>
          </cell>
        </row>
        <row r="723">
          <cell r="B723">
            <v>361031490000</v>
          </cell>
        </row>
        <row r="724">
          <cell r="B724">
            <v>365031200000</v>
          </cell>
        </row>
        <row r="725">
          <cell r="B725">
            <v>367031570000</v>
          </cell>
        </row>
        <row r="726">
          <cell r="B726">
            <v>369022550000</v>
          </cell>
        </row>
        <row r="727">
          <cell r="B727">
            <v>362031110000</v>
          </cell>
        </row>
        <row r="728">
          <cell r="B728">
            <v>365027980000</v>
          </cell>
        </row>
        <row r="729">
          <cell r="B729">
            <v>368033760000</v>
          </cell>
        </row>
        <row r="730">
          <cell r="B730">
            <v>366033420000</v>
          </cell>
        </row>
        <row r="731">
          <cell r="B731">
            <v>363033630000</v>
          </cell>
        </row>
        <row r="732">
          <cell r="B732">
            <v>323068970000</v>
          </cell>
        </row>
        <row r="733">
          <cell r="B733">
            <v>364034880000</v>
          </cell>
        </row>
        <row r="734">
          <cell r="B734">
            <v>363034570000</v>
          </cell>
        </row>
        <row r="735">
          <cell r="B735">
            <v>368034870000</v>
          </cell>
        </row>
        <row r="736">
          <cell r="B736">
            <v>361035160000</v>
          </cell>
        </row>
        <row r="737">
          <cell r="B737">
            <v>327001870000</v>
          </cell>
        </row>
        <row r="738">
          <cell r="B738">
            <v>368033060000</v>
          </cell>
        </row>
        <row r="739">
          <cell r="B739">
            <v>367034390000</v>
          </cell>
        </row>
        <row r="740">
          <cell r="B740">
            <v>367033660000</v>
          </cell>
        </row>
        <row r="741">
          <cell r="B741">
            <v>362033460000</v>
          </cell>
        </row>
        <row r="742">
          <cell r="B742">
            <v>366014750000</v>
          </cell>
        </row>
        <row r="743">
          <cell r="B743">
            <v>369035140000</v>
          </cell>
        </row>
        <row r="744">
          <cell r="B744">
            <v>365035170000</v>
          </cell>
        </row>
        <row r="745">
          <cell r="B745">
            <v>368028740000</v>
          </cell>
        </row>
        <row r="746">
          <cell r="B746">
            <v>364033810000</v>
          </cell>
        </row>
        <row r="747">
          <cell r="B747">
            <v>362036160000</v>
          </cell>
        </row>
        <row r="748">
          <cell r="B748">
            <v>366036750000</v>
          </cell>
        </row>
        <row r="749">
          <cell r="B749">
            <v>362036260000</v>
          </cell>
        </row>
        <row r="750">
          <cell r="B750">
            <v>367035280000</v>
          </cell>
        </row>
        <row r="751">
          <cell r="B751">
            <v>996017340000</v>
          </cell>
        </row>
        <row r="752">
          <cell r="B752">
            <v>365034070000</v>
          </cell>
        </row>
        <row r="753">
          <cell r="B753">
            <v>369036400000</v>
          </cell>
        </row>
        <row r="754">
          <cell r="B754">
            <v>369034530000</v>
          </cell>
        </row>
        <row r="755">
          <cell r="B755">
            <v>367036390000</v>
          </cell>
        </row>
        <row r="756">
          <cell r="B756">
            <v>361037430000</v>
          </cell>
        </row>
        <row r="757">
          <cell r="B757">
            <v>361036580000</v>
          </cell>
        </row>
        <row r="758">
          <cell r="B758">
            <v>361037900000</v>
          </cell>
        </row>
        <row r="759">
          <cell r="B759">
            <v>361019970000</v>
          </cell>
        </row>
        <row r="760">
          <cell r="B760">
            <v>365036580000</v>
          </cell>
        </row>
        <row r="761">
          <cell r="B761">
            <v>366034170000</v>
          </cell>
        </row>
        <row r="762">
          <cell r="B762">
            <v>361037260000</v>
          </cell>
        </row>
        <row r="763">
          <cell r="B763">
            <v>981043730000</v>
          </cell>
        </row>
        <row r="764">
          <cell r="B764">
            <v>362036560000</v>
          </cell>
        </row>
        <row r="765">
          <cell r="B765">
            <v>362037870000</v>
          </cell>
        </row>
        <row r="766">
          <cell r="B766">
            <v>364039060000</v>
          </cell>
        </row>
        <row r="767">
          <cell r="B767">
            <v>359067460000</v>
          </cell>
        </row>
        <row r="768">
          <cell r="B768">
            <v>361037300000</v>
          </cell>
        </row>
        <row r="769">
          <cell r="B769">
            <v>364036870000</v>
          </cell>
        </row>
        <row r="770">
          <cell r="B770">
            <v>341388600000</v>
          </cell>
        </row>
        <row r="771">
          <cell r="B771">
            <v>364039100000</v>
          </cell>
        </row>
        <row r="772">
          <cell r="B772">
            <v>365036310000</v>
          </cell>
        </row>
        <row r="773">
          <cell r="B773">
            <v>363033580000</v>
          </cell>
        </row>
        <row r="774">
          <cell r="B774">
            <v>369036530000</v>
          </cell>
        </row>
        <row r="775">
          <cell r="B775">
            <v>366038820000</v>
          </cell>
        </row>
        <row r="776">
          <cell r="B776">
            <v>365039010000</v>
          </cell>
        </row>
        <row r="777">
          <cell r="B777">
            <v>363035150000</v>
          </cell>
        </row>
        <row r="778">
          <cell r="B778">
            <v>365035800000</v>
          </cell>
        </row>
        <row r="779">
          <cell r="B779">
            <v>297007170000</v>
          </cell>
        </row>
        <row r="780">
          <cell r="B780">
            <v>367041040000</v>
          </cell>
        </row>
        <row r="781">
          <cell r="B781">
            <v>361037820000</v>
          </cell>
        </row>
        <row r="782">
          <cell r="B782">
            <v>368040430000</v>
          </cell>
        </row>
        <row r="783">
          <cell r="B783">
            <v>363040350000</v>
          </cell>
        </row>
        <row r="784">
          <cell r="B784">
            <v>363031990000</v>
          </cell>
        </row>
        <row r="785">
          <cell r="B785">
            <v>341342150000</v>
          </cell>
        </row>
        <row r="786">
          <cell r="B786">
            <v>367037110000</v>
          </cell>
        </row>
        <row r="787">
          <cell r="B787">
            <v>366026760000</v>
          </cell>
        </row>
        <row r="788">
          <cell r="B788">
            <v>368039100000</v>
          </cell>
        </row>
        <row r="789">
          <cell r="B789">
            <v>348413180000</v>
          </cell>
        </row>
        <row r="790">
          <cell r="B790">
            <v>299073030000</v>
          </cell>
        </row>
        <row r="791">
          <cell r="B791">
            <v>366031360000</v>
          </cell>
        </row>
        <row r="792">
          <cell r="B792">
            <v>365037960000</v>
          </cell>
        </row>
        <row r="793">
          <cell r="B793">
            <v>362040380000</v>
          </cell>
        </row>
        <row r="794">
          <cell r="B794">
            <v>369038770000</v>
          </cell>
        </row>
        <row r="795">
          <cell r="B795">
            <v>362035470000</v>
          </cell>
        </row>
        <row r="796">
          <cell r="B796">
            <v>369040250000</v>
          </cell>
        </row>
        <row r="797">
          <cell r="B797">
            <v>368042250000</v>
          </cell>
        </row>
        <row r="798">
          <cell r="B798">
            <v>366041920000</v>
          </cell>
        </row>
        <row r="799">
          <cell r="B799">
            <v>369040330000</v>
          </cell>
        </row>
        <row r="800">
          <cell r="B800">
            <v>369039810000</v>
          </cell>
        </row>
        <row r="801">
          <cell r="B801">
            <v>368039340000</v>
          </cell>
        </row>
        <row r="802">
          <cell r="B802">
            <v>367037660000</v>
          </cell>
        </row>
        <row r="803">
          <cell r="B803">
            <v>366041300000</v>
          </cell>
        </row>
        <row r="804">
          <cell r="B804">
            <v>362040630000</v>
          </cell>
        </row>
        <row r="805">
          <cell r="B805">
            <v>369039440000</v>
          </cell>
        </row>
        <row r="806">
          <cell r="B806">
            <v>369031330000</v>
          </cell>
        </row>
        <row r="807">
          <cell r="B807">
            <v>361043240000</v>
          </cell>
        </row>
        <row r="808">
          <cell r="B808">
            <v>367043220000</v>
          </cell>
        </row>
        <row r="809">
          <cell r="B809">
            <v>369042400000</v>
          </cell>
        </row>
        <row r="810">
          <cell r="B810">
            <v>362040240000</v>
          </cell>
        </row>
        <row r="811">
          <cell r="B811">
            <v>369041900000</v>
          </cell>
        </row>
        <row r="812">
          <cell r="B812">
            <v>369041980000</v>
          </cell>
        </row>
        <row r="813">
          <cell r="B813">
            <v>361041030000</v>
          </cell>
        </row>
        <row r="814">
          <cell r="B814">
            <v>364042230000</v>
          </cell>
        </row>
        <row r="815">
          <cell r="B815">
            <v>369042460000</v>
          </cell>
        </row>
        <row r="816">
          <cell r="B816">
            <v>369045150000</v>
          </cell>
        </row>
        <row r="817">
          <cell r="B817">
            <v>363045090000</v>
          </cell>
        </row>
        <row r="818">
          <cell r="B818">
            <v>362044350000</v>
          </cell>
        </row>
        <row r="819">
          <cell r="B819">
            <v>361044590000</v>
          </cell>
        </row>
        <row r="820">
          <cell r="B820">
            <v>366041170000</v>
          </cell>
        </row>
        <row r="821">
          <cell r="B821">
            <v>312062280000</v>
          </cell>
        </row>
        <row r="822">
          <cell r="B822">
            <v>365043260000</v>
          </cell>
        </row>
        <row r="823">
          <cell r="B823">
            <v>369045940000</v>
          </cell>
        </row>
        <row r="824">
          <cell r="B824">
            <v>367041060000</v>
          </cell>
        </row>
        <row r="825">
          <cell r="B825">
            <v>363042870000</v>
          </cell>
        </row>
        <row r="826">
          <cell r="B826">
            <v>367043290000</v>
          </cell>
        </row>
        <row r="827">
          <cell r="B827">
            <v>367042770000</v>
          </cell>
        </row>
        <row r="828">
          <cell r="B828">
            <v>355344960000</v>
          </cell>
        </row>
        <row r="829">
          <cell r="B829">
            <v>365042850000</v>
          </cell>
        </row>
        <row r="830">
          <cell r="B830">
            <v>369039250000</v>
          </cell>
        </row>
        <row r="831">
          <cell r="B831">
            <v>361045560000</v>
          </cell>
        </row>
        <row r="832">
          <cell r="B832">
            <v>363045470000</v>
          </cell>
        </row>
        <row r="833">
          <cell r="B833">
            <v>315023150000</v>
          </cell>
        </row>
        <row r="834">
          <cell r="B834">
            <v>368046070000</v>
          </cell>
        </row>
        <row r="835">
          <cell r="B835">
            <v>366044660000</v>
          </cell>
        </row>
        <row r="836">
          <cell r="B836">
            <v>804236570000</v>
          </cell>
        </row>
        <row r="837">
          <cell r="B837">
            <v>367045450000</v>
          </cell>
        </row>
        <row r="838">
          <cell r="B838">
            <v>368043450000</v>
          </cell>
        </row>
        <row r="839">
          <cell r="B839">
            <v>364040960000</v>
          </cell>
        </row>
        <row r="840">
          <cell r="B840">
            <v>361045600000</v>
          </cell>
        </row>
        <row r="841">
          <cell r="B841">
            <v>361043620000</v>
          </cell>
        </row>
        <row r="842">
          <cell r="B842">
            <v>365044620000</v>
          </cell>
        </row>
        <row r="843">
          <cell r="B843">
            <v>368044060000</v>
          </cell>
        </row>
        <row r="844">
          <cell r="B844">
            <v>369044140000</v>
          </cell>
        </row>
        <row r="845">
          <cell r="B845">
            <v>369045150000</v>
          </cell>
        </row>
        <row r="846">
          <cell r="B846">
            <v>363045090000</v>
          </cell>
        </row>
        <row r="847">
          <cell r="B847">
            <v>367046420000</v>
          </cell>
        </row>
        <row r="848">
          <cell r="B848">
            <v>366044600000</v>
          </cell>
        </row>
        <row r="849">
          <cell r="B849">
            <v>368046250000</v>
          </cell>
        </row>
        <row r="850">
          <cell r="B850">
            <v>362045230000</v>
          </cell>
        </row>
        <row r="851">
          <cell r="B851">
            <v>369044290000</v>
          </cell>
        </row>
        <row r="852">
          <cell r="B852">
            <v>362039070000</v>
          </cell>
        </row>
        <row r="853">
          <cell r="B853">
            <v>359227530000</v>
          </cell>
        </row>
        <row r="854">
          <cell r="B854">
            <v>369045400000</v>
          </cell>
        </row>
        <row r="855">
          <cell r="B855">
            <v>369045920000</v>
          </cell>
        </row>
        <row r="856">
          <cell r="B856">
            <v>367037860000</v>
          </cell>
        </row>
        <row r="857">
          <cell r="B857">
            <v>366044960000</v>
          </cell>
        </row>
        <row r="858">
          <cell r="B858">
            <v>352339340000</v>
          </cell>
        </row>
        <row r="859">
          <cell r="B859">
            <v>351338400000</v>
          </cell>
        </row>
        <row r="860">
          <cell r="B860">
            <v>355339240000</v>
          </cell>
        </row>
        <row r="861">
          <cell r="B861">
            <v>359338250000</v>
          </cell>
        </row>
        <row r="862">
          <cell r="B862">
            <v>357338330000</v>
          </cell>
        </row>
        <row r="863">
          <cell r="B863">
            <v>356338570000</v>
          </cell>
        </row>
        <row r="864">
          <cell r="B864">
            <v>356337120000</v>
          </cell>
        </row>
        <row r="865">
          <cell r="B865">
            <v>355328700000</v>
          </cell>
        </row>
        <row r="866">
          <cell r="B866">
            <v>353339160000</v>
          </cell>
        </row>
        <row r="867">
          <cell r="B867">
            <v>359317110000</v>
          </cell>
        </row>
        <row r="868">
          <cell r="B868">
            <v>352337060000</v>
          </cell>
        </row>
        <row r="869">
          <cell r="B869">
            <v>351338950000</v>
          </cell>
        </row>
        <row r="870">
          <cell r="B870">
            <v>358338300000</v>
          </cell>
        </row>
        <row r="871">
          <cell r="B871">
            <v>354301790000</v>
          </cell>
        </row>
        <row r="872">
          <cell r="B872">
            <v>358338850000</v>
          </cell>
        </row>
        <row r="873">
          <cell r="B873">
            <v>358337600000</v>
          </cell>
        </row>
        <row r="874">
          <cell r="B874">
            <v>352340280000</v>
          </cell>
        </row>
        <row r="875">
          <cell r="B875">
            <v>352331700000</v>
          </cell>
        </row>
        <row r="876">
          <cell r="B876">
            <v>354340610000</v>
          </cell>
        </row>
        <row r="877">
          <cell r="B877">
            <v>351340690000</v>
          </cell>
        </row>
        <row r="878">
          <cell r="B878">
            <v>357340680000</v>
          </cell>
        </row>
        <row r="879">
          <cell r="B879">
            <v>353338960000</v>
          </cell>
        </row>
        <row r="880">
          <cell r="B880">
            <v>358339470000</v>
          </cell>
        </row>
        <row r="881">
          <cell r="B881">
            <v>358335800000</v>
          </cell>
        </row>
        <row r="882">
          <cell r="B882">
            <v>351337750000</v>
          </cell>
        </row>
        <row r="883">
          <cell r="B883">
            <v>356340100000</v>
          </cell>
        </row>
        <row r="884">
          <cell r="B884">
            <v>201026150000</v>
          </cell>
        </row>
        <row r="885">
          <cell r="B885">
            <v>193027150000</v>
          </cell>
        </row>
        <row r="886">
          <cell r="B886">
            <v>353275110000</v>
          </cell>
        </row>
        <row r="887">
          <cell r="B887">
            <v>352331280000</v>
          </cell>
        </row>
        <row r="888">
          <cell r="B888">
            <v>351338320000</v>
          </cell>
        </row>
        <row r="889">
          <cell r="B889">
            <v>356110070000</v>
          </cell>
        </row>
        <row r="890">
          <cell r="B890">
            <v>354340850000</v>
          </cell>
        </row>
        <row r="891">
          <cell r="B891">
            <v>355340640000</v>
          </cell>
        </row>
        <row r="892">
          <cell r="B892">
            <v>355339020000</v>
          </cell>
        </row>
        <row r="893">
          <cell r="B893">
            <v>352197050000</v>
          </cell>
        </row>
        <row r="894">
          <cell r="B894">
            <v>354335980000</v>
          </cell>
        </row>
        <row r="895">
          <cell r="B895">
            <v>356340750000</v>
          </cell>
        </row>
        <row r="896">
          <cell r="B896">
            <v>356328950000</v>
          </cell>
        </row>
        <row r="897">
          <cell r="B897">
            <v>358342110000</v>
          </cell>
        </row>
        <row r="898">
          <cell r="B898">
            <v>359289460000</v>
          </cell>
        </row>
        <row r="899">
          <cell r="B899">
            <v>356343400000</v>
          </cell>
        </row>
        <row r="900">
          <cell r="B900">
            <v>359326160000</v>
          </cell>
        </row>
        <row r="901">
          <cell r="B901">
            <v>351343030000</v>
          </cell>
        </row>
        <row r="902">
          <cell r="B902">
            <v>351343330000</v>
          </cell>
        </row>
        <row r="903">
          <cell r="B903">
            <v>354344520000</v>
          </cell>
        </row>
        <row r="904">
          <cell r="B904">
            <v>357213860000</v>
          </cell>
        </row>
        <row r="905">
          <cell r="B905">
            <v>352337180000</v>
          </cell>
        </row>
        <row r="906">
          <cell r="B906">
            <v>358342670000</v>
          </cell>
        </row>
        <row r="907">
          <cell r="B907">
            <v>356328840000</v>
          </cell>
        </row>
        <row r="908">
          <cell r="B908">
            <v>338087860000</v>
          </cell>
        </row>
        <row r="909">
          <cell r="B909">
            <v>351344570000</v>
          </cell>
        </row>
        <row r="910">
          <cell r="B910">
            <v>359342370000</v>
          </cell>
        </row>
        <row r="911">
          <cell r="B911">
            <v>354257900000</v>
          </cell>
        </row>
        <row r="912">
          <cell r="B912">
            <v>358242080000</v>
          </cell>
        </row>
        <row r="913">
          <cell r="B913">
            <v>352344350000</v>
          </cell>
        </row>
        <row r="914">
          <cell r="B914">
            <v>357331770000</v>
          </cell>
        </row>
        <row r="915">
          <cell r="B915">
            <v>355250630000</v>
          </cell>
        </row>
        <row r="916">
          <cell r="B916">
            <v>358343330000</v>
          </cell>
        </row>
        <row r="917">
          <cell r="B917">
            <v>351343130000</v>
          </cell>
        </row>
        <row r="918">
          <cell r="B918">
            <v>356345390000</v>
          </cell>
        </row>
        <row r="919">
          <cell r="B919">
            <v>353341690000</v>
          </cell>
        </row>
        <row r="920">
          <cell r="B920">
            <v>352344240000</v>
          </cell>
        </row>
        <row r="921">
          <cell r="B921">
            <v>355330470000</v>
          </cell>
        </row>
        <row r="922">
          <cell r="B922">
            <v>353345910000</v>
          </cell>
        </row>
        <row r="923">
          <cell r="B923">
            <v>355345990000</v>
          </cell>
        </row>
        <row r="924">
          <cell r="B924">
            <v>356345100000</v>
          </cell>
        </row>
        <row r="925">
          <cell r="B925">
            <v>353279420000</v>
          </cell>
        </row>
        <row r="926">
          <cell r="B926">
            <v>351331680000</v>
          </cell>
        </row>
        <row r="927">
          <cell r="B927">
            <v>358344520000</v>
          </cell>
        </row>
        <row r="928">
          <cell r="B928">
            <v>357344630000</v>
          </cell>
        </row>
        <row r="929">
          <cell r="B929">
            <v>359342840000</v>
          </cell>
        </row>
        <row r="930">
          <cell r="B930">
            <v>358152410000</v>
          </cell>
        </row>
        <row r="931">
          <cell r="B931">
            <v>356335460000</v>
          </cell>
        </row>
        <row r="932">
          <cell r="B932">
            <v>359333510000</v>
          </cell>
        </row>
        <row r="933">
          <cell r="B933">
            <v>358347220000</v>
          </cell>
        </row>
        <row r="934">
          <cell r="B934">
            <v>352346180000</v>
          </cell>
        </row>
        <row r="935">
          <cell r="B935">
            <v>352346940000</v>
          </cell>
        </row>
        <row r="936">
          <cell r="B936">
            <v>355347330000</v>
          </cell>
        </row>
        <row r="937">
          <cell r="B937">
            <v>198071140000</v>
          </cell>
        </row>
        <row r="938">
          <cell r="B938">
            <v>352328790000</v>
          </cell>
        </row>
        <row r="939">
          <cell r="B939">
            <v>357235160000</v>
          </cell>
        </row>
        <row r="940">
          <cell r="B940">
            <v>355347970000</v>
          </cell>
        </row>
        <row r="941">
          <cell r="B941">
            <v>286020850000</v>
          </cell>
        </row>
        <row r="942">
          <cell r="B942">
            <v>356284120000</v>
          </cell>
        </row>
        <row r="943">
          <cell r="B943">
            <v>355346590000</v>
          </cell>
        </row>
        <row r="944">
          <cell r="B944">
            <v>359344600000</v>
          </cell>
        </row>
        <row r="945">
          <cell r="B945">
            <v>355348390000</v>
          </cell>
        </row>
        <row r="946">
          <cell r="B946">
            <v>355345750000</v>
          </cell>
        </row>
        <row r="947">
          <cell r="B947">
            <v>343270960000</v>
          </cell>
        </row>
        <row r="948">
          <cell r="B948">
            <v>358348320000</v>
          </cell>
        </row>
        <row r="949">
          <cell r="B949">
            <v>352347970000</v>
          </cell>
        </row>
        <row r="950">
          <cell r="B950">
            <v>354347480000</v>
          </cell>
        </row>
        <row r="951">
          <cell r="B951">
            <v>354344520000</v>
          </cell>
        </row>
        <row r="952">
          <cell r="B952">
            <v>803753060000</v>
          </cell>
        </row>
        <row r="953">
          <cell r="B953">
            <v>351348330000</v>
          </cell>
        </row>
        <row r="954">
          <cell r="B954">
            <v>352345830000</v>
          </cell>
        </row>
        <row r="955">
          <cell r="B955">
            <v>345322750000</v>
          </cell>
        </row>
        <row r="956">
          <cell r="B956">
            <v>359348860000</v>
          </cell>
        </row>
        <row r="957">
          <cell r="B957">
            <v>358348770000</v>
          </cell>
        </row>
        <row r="958">
          <cell r="B958">
            <v>356340130000</v>
          </cell>
        </row>
        <row r="959">
          <cell r="B959">
            <v>351326200000</v>
          </cell>
        </row>
        <row r="960">
          <cell r="B960">
            <v>356345290000</v>
          </cell>
        </row>
        <row r="961">
          <cell r="B961">
            <v>357348890000</v>
          </cell>
        </row>
        <row r="962">
          <cell r="B962">
            <v>359350360000</v>
          </cell>
        </row>
        <row r="963">
          <cell r="B963">
            <v>357351920000</v>
          </cell>
        </row>
        <row r="964">
          <cell r="B964">
            <v>351007740000</v>
          </cell>
        </row>
        <row r="965">
          <cell r="B965">
            <v>356340620000</v>
          </cell>
        </row>
        <row r="966">
          <cell r="B966">
            <v>356352220000</v>
          </cell>
        </row>
        <row r="967">
          <cell r="B967">
            <v>354349460000</v>
          </cell>
        </row>
        <row r="968">
          <cell r="B968">
            <v>353351060000</v>
          </cell>
        </row>
        <row r="969">
          <cell r="B969">
            <v>358349970000</v>
          </cell>
        </row>
        <row r="970">
          <cell r="B970">
            <v>211047610000</v>
          </cell>
        </row>
        <row r="971">
          <cell r="B971">
            <v>356349630000</v>
          </cell>
        </row>
        <row r="972">
          <cell r="B972">
            <v>352310300000</v>
          </cell>
        </row>
        <row r="973">
          <cell r="B973">
            <v>352351450000</v>
          </cell>
        </row>
        <row r="974">
          <cell r="B974">
            <v>174079880000</v>
          </cell>
        </row>
        <row r="975">
          <cell r="B975">
            <v>358347900000</v>
          </cell>
        </row>
        <row r="976">
          <cell r="B976">
            <v>358349530000</v>
          </cell>
        </row>
        <row r="977">
          <cell r="B977">
            <v>800468580000</v>
          </cell>
        </row>
        <row r="978">
          <cell r="B978">
            <v>353349370000</v>
          </cell>
        </row>
        <row r="979">
          <cell r="B979">
            <v>351325650000</v>
          </cell>
        </row>
        <row r="980">
          <cell r="B980">
            <v>352349830000</v>
          </cell>
        </row>
        <row r="981">
          <cell r="B981">
            <v>355345110000</v>
          </cell>
        </row>
        <row r="982">
          <cell r="B982">
            <v>353350410000</v>
          </cell>
        </row>
        <row r="983">
          <cell r="B983">
            <v>287025800000</v>
          </cell>
        </row>
        <row r="984">
          <cell r="B984">
            <v>357174810000</v>
          </cell>
        </row>
        <row r="985">
          <cell r="B985">
            <v>357352710000</v>
          </cell>
        </row>
        <row r="986">
          <cell r="B986">
            <v>358351480000</v>
          </cell>
        </row>
        <row r="987">
          <cell r="B987">
            <v>359354590000</v>
          </cell>
        </row>
        <row r="988">
          <cell r="B988">
            <v>352340690000</v>
          </cell>
        </row>
        <row r="989">
          <cell r="B989">
            <v>206004200000</v>
          </cell>
        </row>
        <row r="990">
          <cell r="B990">
            <v>354353890000</v>
          </cell>
        </row>
        <row r="991">
          <cell r="B991">
            <v>351145820000</v>
          </cell>
        </row>
        <row r="992">
          <cell r="B992">
            <v>351285830000</v>
          </cell>
        </row>
        <row r="993">
          <cell r="B993">
            <v>355348380000</v>
          </cell>
        </row>
        <row r="994">
          <cell r="B994">
            <v>355352270000</v>
          </cell>
        </row>
        <row r="995">
          <cell r="B995">
            <v>357354930000</v>
          </cell>
        </row>
        <row r="996">
          <cell r="B996">
            <v>355343210000</v>
          </cell>
        </row>
        <row r="997">
          <cell r="B997">
            <v>353351080000</v>
          </cell>
        </row>
        <row r="998">
          <cell r="B998">
            <v>351315170000</v>
          </cell>
        </row>
        <row r="999">
          <cell r="B999">
            <v>355354190000</v>
          </cell>
        </row>
        <row r="1000">
          <cell r="B1000">
            <v>357353360000</v>
          </cell>
        </row>
        <row r="1001">
          <cell r="B1001">
            <v>356347970000</v>
          </cell>
        </row>
        <row r="1002">
          <cell r="B1002">
            <v>354350640000</v>
          </cell>
        </row>
        <row r="1003">
          <cell r="B1003">
            <v>359346910000</v>
          </cell>
        </row>
        <row r="1004">
          <cell r="B1004">
            <v>351352930000</v>
          </cell>
        </row>
        <row r="1005">
          <cell r="B1005">
            <v>354353030000</v>
          </cell>
        </row>
        <row r="1006">
          <cell r="B1006">
            <v>352352800000</v>
          </cell>
        </row>
        <row r="1007">
          <cell r="B1007">
            <v>354350390000</v>
          </cell>
        </row>
        <row r="1008">
          <cell r="B1008">
            <v>359349760000</v>
          </cell>
        </row>
        <row r="1009">
          <cell r="B1009">
            <v>355352800000</v>
          </cell>
        </row>
        <row r="1010">
          <cell r="B1010">
            <v>352350290000</v>
          </cell>
        </row>
        <row r="1011">
          <cell r="B1011">
            <v>351352190000</v>
          </cell>
        </row>
        <row r="1012">
          <cell r="B1012">
            <v>356351860000</v>
          </cell>
        </row>
        <row r="1013">
          <cell r="B1013">
            <v>351348520000</v>
          </cell>
        </row>
        <row r="1014">
          <cell r="B1014">
            <v>357348840000</v>
          </cell>
        </row>
        <row r="1015">
          <cell r="B1015">
            <v>358354110000</v>
          </cell>
        </row>
        <row r="1016">
          <cell r="B1016">
            <v>357334080000</v>
          </cell>
        </row>
        <row r="1017">
          <cell r="B1017">
            <v>359354210000</v>
          </cell>
        </row>
        <row r="1018">
          <cell r="B1018">
            <v>352344370000</v>
          </cell>
        </row>
        <row r="1019">
          <cell r="B1019">
            <v>351355800000</v>
          </cell>
        </row>
        <row r="1020">
          <cell r="B1020">
            <v>359355940000</v>
          </cell>
        </row>
        <row r="1021">
          <cell r="B1021">
            <v>352355920000</v>
          </cell>
        </row>
        <row r="1022">
          <cell r="B1022">
            <v>351351490000</v>
          </cell>
        </row>
        <row r="1023">
          <cell r="B1023">
            <v>352353380000</v>
          </cell>
        </row>
        <row r="1024">
          <cell r="B1024">
            <v>357355580000</v>
          </cell>
        </row>
        <row r="1025">
          <cell r="B1025">
            <v>352355500000</v>
          </cell>
        </row>
        <row r="1026">
          <cell r="B1026">
            <v>358355740000</v>
          </cell>
        </row>
        <row r="1027">
          <cell r="B1027">
            <v>355354600000</v>
          </cell>
        </row>
        <row r="1028">
          <cell r="B1028">
            <v>358328410000</v>
          </cell>
        </row>
        <row r="1029">
          <cell r="B1029">
            <v>358355520000</v>
          </cell>
        </row>
        <row r="1030">
          <cell r="B1030">
            <v>353354300000</v>
          </cell>
        </row>
        <row r="1031">
          <cell r="B1031">
            <v>354353850000</v>
          </cell>
        </row>
        <row r="1032">
          <cell r="B1032">
            <v>355351470000</v>
          </cell>
        </row>
        <row r="1033">
          <cell r="B1033">
            <v>214029100000</v>
          </cell>
        </row>
        <row r="1034">
          <cell r="B1034">
            <v>351319660000</v>
          </cell>
        </row>
        <row r="1035">
          <cell r="B1035">
            <v>351337710000</v>
          </cell>
        </row>
        <row r="1036">
          <cell r="B1036">
            <v>353339460000</v>
          </cell>
        </row>
        <row r="1037">
          <cell r="B1037">
            <v>354339450000</v>
          </cell>
        </row>
        <row r="1038">
          <cell r="B1038">
            <v>351336750000</v>
          </cell>
        </row>
        <row r="1039">
          <cell r="B1039">
            <v>356339790000</v>
          </cell>
        </row>
        <row r="1040">
          <cell r="B1040">
            <v>313082400000</v>
          </cell>
        </row>
        <row r="1041">
          <cell r="B1041">
            <v>356338160000</v>
          </cell>
        </row>
        <row r="1042">
          <cell r="B1042">
            <v>351339430000</v>
          </cell>
        </row>
        <row r="1043">
          <cell r="B1043">
            <v>296064470000</v>
          </cell>
        </row>
        <row r="1044">
          <cell r="B1044">
            <v>354338330000</v>
          </cell>
        </row>
        <row r="1045">
          <cell r="B1045">
            <v>213049300000</v>
          </cell>
        </row>
        <row r="1046">
          <cell r="B1046">
            <v>351338510000</v>
          </cell>
        </row>
        <row r="1047">
          <cell r="B1047">
            <v>355336870000</v>
          </cell>
        </row>
        <row r="1048">
          <cell r="B1048">
            <v>354338570000</v>
          </cell>
        </row>
        <row r="1049">
          <cell r="B1049">
            <v>212061440000</v>
          </cell>
        </row>
        <row r="1050">
          <cell r="B1050">
            <v>356125840000</v>
          </cell>
        </row>
        <row r="1051">
          <cell r="B1051">
            <v>352340370000</v>
          </cell>
        </row>
        <row r="1052">
          <cell r="B1052">
            <v>356339430000</v>
          </cell>
        </row>
        <row r="1053">
          <cell r="B1053">
            <v>355340130000</v>
          </cell>
        </row>
        <row r="1054">
          <cell r="B1054">
            <v>358340120000</v>
          </cell>
        </row>
        <row r="1055">
          <cell r="B1055">
            <v>358339510000</v>
          </cell>
        </row>
        <row r="1056">
          <cell r="B1056">
            <v>351340710000</v>
          </cell>
        </row>
        <row r="1057">
          <cell r="B1057">
            <v>352182950000</v>
          </cell>
        </row>
        <row r="1058">
          <cell r="B1058">
            <v>357342270000</v>
          </cell>
        </row>
        <row r="1059">
          <cell r="B1059">
            <v>356342870000</v>
          </cell>
        </row>
        <row r="1060">
          <cell r="B1060">
            <v>356342700000</v>
          </cell>
        </row>
        <row r="1061">
          <cell r="B1061">
            <v>351328910000</v>
          </cell>
        </row>
        <row r="1062">
          <cell r="B1062">
            <v>355334020000</v>
          </cell>
        </row>
        <row r="1063">
          <cell r="B1063">
            <v>354325620000</v>
          </cell>
        </row>
        <row r="1064">
          <cell r="B1064">
            <v>357340400000</v>
          </cell>
        </row>
        <row r="1065">
          <cell r="B1065">
            <v>281011940000</v>
          </cell>
        </row>
        <row r="1066">
          <cell r="B1066">
            <v>351343810000</v>
          </cell>
        </row>
        <row r="1067">
          <cell r="B1067">
            <v>353343830000</v>
          </cell>
        </row>
        <row r="1068">
          <cell r="B1068">
            <v>352342060000</v>
          </cell>
        </row>
        <row r="1069">
          <cell r="B1069">
            <v>355342060000</v>
          </cell>
        </row>
        <row r="1070">
          <cell r="B1070">
            <v>356344660000</v>
          </cell>
        </row>
        <row r="1071">
          <cell r="B1071">
            <v>359344760000</v>
          </cell>
        </row>
        <row r="1072">
          <cell r="B1072">
            <v>342338080000</v>
          </cell>
        </row>
        <row r="1073">
          <cell r="B1073">
            <v>353244410000</v>
          </cell>
        </row>
        <row r="1074">
          <cell r="B1074">
            <v>287020080000</v>
          </cell>
        </row>
        <row r="1075">
          <cell r="B1075">
            <v>304023100000</v>
          </cell>
        </row>
        <row r="1076">
          <cell r="B1076">
            <v>357345950000</v>
          </cell>
        </row>
        <row r="1077">
          <cell r="B1077">
            <v>357346910000</v>
          </cell>
        </row>
        <row r="1078">
          <cell r="B1078">
            <v>352344530000</v>
          </cell>
        </row>
        <row r="1079">
          <cell r="B1079">
            <v>356345590000</v>
          </cell>
        </row>
        <row r="1080">
          <cell r="B1080">
            <v>358345820000</v>
          </cell>
        </row>
        <row r="1081">
          <cell r="B1081">
            <v>358345030000</v>
          </cell>
        </row>
        <row r="1082">
          <cell r="B1082">
            <v>356342330000</v>
          </cell>
        </row>
        <row r="1083">
          <cell r="B1083">
            <v>353347410000</v>
          </cell>
        </row>
        <row r="1084">
          <cell r="B1084">
            <v>357347820000</v>
          </cell>
        </row>
        <row r="1085">
          <cell r="B1085">
            <v>351347210000</v>
          </cell>
        </row>
        <row r="1086">
          <cell r="B1086">
            <v>354346910000</v>
          </cell>
        </row>
        <row r="1087">
          <cell r="B1087">
            <v>351346110000</v>
          </cell>
        </row>
        <row r="1088">
          <cell r="B1088">
            <v>356346880000</v>
          </cell>
        </row>
        <row r="1089">
          <cell r="B1089">
            <v>359346900000</v>
          </cell>
        </row>
        <row r="1090">
          <cell r="B1090">
            <v>357338100000</v>
          </cell>
        </row>
        <row r="1091">
          <cell r="B1091">
            <v>351319070000</v>
          </cell>
        </row>
        <row r="1092">
          <cell r="B1092">
            <v>352347730000</v>
          </cell>
        </row>
        <row r="1093">
          <cell r="B1093">
            <v>353345680000</v>
          </cell>
        </row>
        <row r="1094">
          <cell r="B1094">
            <v>355347810000</v>
          </cell>
        </row>
        <row r="1095">
          <cell r="B1095">
            <v>351347900000</v>
          </cell>
        </row>
        <row r="1096">
          <cell r="B1096">
            <v>353345900000</v>
          </cell>
        </row>
        <row r="1097">
          <cell r="B1097">
            <v>327063180000</v>
          </cell>
        </row>
        <row r="1098">
          <cell r="B1098">
            <v>353347160000</v>
          </cell>
        </row>
        <row r="1099">
          <cell r="B1099">
            <v>353348390000</v>
          </cell>
        </row>
        <row r="1100">
          <cell r="B1100">
            <v>357347600000</v>
          </cell>
        </row>
        <row r="1101">
          <cell r="B1101">
            <v>359347690000</v>
          </cell>
        </row>
        <row r="1102">
          <cell r="B1102">
            <v>355347760000</v>
          </cell>
        </row>
        <row r="1103">
          <cell r="B1103">
            <v>355345270000</v>
          </cell>
        </row>
        <row r="1104">
          <cell r="B1104">
            <v>358349360000</v>
          </cell>
        </row>
        <row r="1105">
          <cell r="B1105">
            <v>355342060000</v>
          </cell>
        </row>
        <row r="1106">
          <cell r="B1106">
            <v>353350290000</v>
          </cell>
        </row>
        <row r="1107">
          <cell r="B1107">
            <v>358347940000</v>
          </cell>
        </row>
        <row r="1108">
          <cell r="B1108">
            <v>352344420000</v>
          </cell>
        </row>
        <row r="1109">
          <cell r="B1109">
            <v>217044350000</v>
          </cell>
        </row>
        <row r="1110">
          <cell r="B1110">
            <v>356348070000</v>
          </cell>
        </row>
        <row r="1111">
          <cell r="B1111">
            <v>357352250000</v>
          </cell>
        </row>
        <row r="1112">
          <cell r="B1112">
            <v>358351850000</v>
          </cell>
        </row>
        <row r="1113">
          <cell r="B1113">
            <v>292092850000</v>
          </cell>
        </row>
        <row r="1114">
          <cell r="B1114">
            <v>282015770000</v>
          </cell>
        </row>
        <row r="1115">
          <cell r="B1115">
            <v>359350370000</v>
          </cell>
        </row>
        <row r="1116">
          <cell r="B1116">
            <v>352351040000</v>
          </cell>
        </row>
        <row r="1117">
          <cell r="B1117">
            <v>353351260000</v>
          </cell>
        </row>
        <row r="1118">
          <cell r="B1118">
            <v>359352320000</v>
          </cell>
        </row>
        <row r="1119">
          <cell r="B1119">
            <v>354328720000</v>
          </cell>
        </row>
        <row r="1120">
          <cell r="B1120">
            <v>351346870000</v>
          </cell>
        </row>
        <row r="1121">
          <cell r="B1121">
            <v>355247760000</v>
          </cell>
        </row>
        <row r="1122">
          <cell r="B1122">
            <v>358352750000</v>
          </cell>
        </row>
        <row r="1123">
          <cell r="B1123">
            <v>355353430000</v>
          </cell>
        </row>
        <row r="1124">
          <cell r="B1124">
            <v>353350210000</v>
          </cell>
        </row>
        <row r="1125">
          <cell r="B1125">
            <v>351355020000</v>
          </cell>
        </row>
        <row r="1126">
          <cell r="B1126">
            <v>354329990000</v>
          </cell>
        </row>
        <row r="1127">
          <cell r="B1127">
            <v>358351040000</v>
          </cell>
        </row>
        <row r="1128">
          <cell r="B1128">
            <v>353353280000</v>
          </cell>
        </row>
        <row r="1129">
          <cell r="B1129">
            <v>353353000000</v>
          </cell>
        </row>
        <row r="1130">
          <cell r="B1130">
            <v>354352140000</v>
          </cell>
        </row>
        <row r="1131">
          <cell r="B1131">
            <v>357352780000</v>
          </cell>
        </row>
        <row r="1132">
          <cell r="B1132">
            <v>352353470000</v>
          </cell>
        </row>
        <row r="1133">
          <cell r="B1133">
            <v>359352080000</v>
          </cell>
        </row>
        <row r="1134">
          <cell r="B1134">
            <v>354191950000</v>
          </cell>
        </row>
        <row r="1135">
          <cell r="B1135">
            <v>355352440000</v>
          </cell>
        </row>
        <row r="1136">
          <cell r="B1136">
            <v>356354040000</v>
          </cell>
        </row>
        <row r="1137">
          <cell r="B1137">
            <v>359347200000</v>
          </cell>
        </row>
        <row r="1138">
          <cell r="B1138">
            <v>354353790000</v>
          </cell>
        </row>
        <row r="1139">
          <cell r="B1139">
            <v>354336580000</v>
          </cell>
        </row>
        <row r="1140">
          <cell r="B1140">
            <v>357340310000</v>
          </cell>
        </row>
        <row r="1141">
          <cell r="B1141">
            <v>355073770000</v>
          </cell>
        </row>
        <row r="1142">
          <cell r="B1142">
            <v>354354340000</v>
          </cell>
        </row>
        <row r="1143">
          <cell r="B1143">
            <v>356354070000</v>
          </cell>
        </row>
        <row r="1144">
          <cell r="B1144">
            <v>355337600000</v>
          </cell>
        </row>
        <row r="1145">
          <cell r="B1145">
            <v>353354940000</v>
          </cell>
        </row>
        <row r="1146">
          <cell r="B1146">
            <v>352354230000</v>
          </cell>
        </row>
        <row r="1147">
          <cell r="B1147">
            <v>354355460000</v>
          </cell>
        </row>
        <row r="1148">
          <cell r="B1148">
            <v>353355910000</v>
          </cell>
        </row>
        <row r="1149">
          <cell r="B1149">
            <v>356346790000</v>
          </cell>
        </row>
        <row r="1150">
          <cell r="B1150">
            <v>356256530000</v>
          </cell>
        </row>
        <row r="1151">
          <cell r="B1151">
            <v>358356100000</v>
          </cell>
        </row>
        <row r="1152">
          <cell r="B1152">
            <v>351353190000</v>
          </cell>
        </row>
        <row r="1153">
          <cell r="B1153">
            <v>359357830000</v>
          </cell>
        </row>
        <row r="1154">
          <cell r="B1154">
            <v>353352650000</v>
          </cell>
        </row>
        <row r="1155">
          <cell r="B1155">
            <v>354353480000</v>
          </cell>
        </row>
        <row r="1156">
          <cell r="B1156">
            <v>357356440000</v>
          </cell>
        </row>
        <row r="1157">
          <cell r="B1157">
            <v>351359600000</v>
          </cell>
        </row>
        <row r="1158">
          <cell r="B1158">
            <v>352231490000</v>
          </cell>
        </row>
        <row r="1159">
          <cell r="B1159">
            <v>351197290000</v>
          </cell>
        </row>
        <row r="1160">
          <cell r="B1160">
            <v>295070430000</v>
          </cell>
        </row>
        <row r="1161">
          <cell r="B1161">
            <v>327056460000</v>
          </cell>
        </row>
        <row r="1162">
          <cell r="B1162">
            <v>351358500000</v>
          </cell>
        </row>
        <row r="1163">
          <cell r="B1163">
            <v>351342930000</v>
          </cell>
        </row>
        <row r="1164">
          <cell r="B1164">
            <v>357357600000</v>
          </cell>
        </row>
        <row r="1165">
          <cell r="B1165">
            <v>357358170000</v>
          </cell>
        </row>
        <row r="1166">
          <cell r="B1166">
            <v>354358390000</v>
          </cell>
        </row>
        <row r="1167">
          <cell r="B1167">
            <v>354359160000</v>
          </cell>
        </row>
        <row r="1168">
          <cell r="B1168">
            <v>358372310000</v>
          </cell>
        </row>
        <row r="1169">
          <cell r="B1169">
            <v>333260730000</v>
          </cell>
        </row>
        <row r="1170">
          <cell r="B1170">
            <v>356360590000</v>
          </cell>
        </row>
        <row r="1171">
          <cell r="B1171">
            <v>351359270000</v>
          </cell>
        </row>
        <row r="1172">
          <cell r="B1172">
            <v>357356800000</v>
          </cell>
        </row>
        <row r="1173">
          <cell r="B1173">
            <v>358107870000</v>
          </cell>
        </row>
        <row r="1174">
          <cell r="B1174">
            <v>271067250000</v>
          </cell>
        </row>
        <row r="1175">
          <cell r="B1175">
            <v>357360140000</v>
          </cell>
        </row>
        <row r="1176">
          <cell r="B1176">
            <v>357358800000</v>
          </cell>
        </row>
        <row r="1177">
          <cell r="B1177">
            <v>352359090000</v>
          </cell>
        </row>
        <row r="1178">
          <cell r="B1178">
            <v>358360620000</v>
          </cell>
        </row>
        <row r="1179">
          <cell r="B1179">
            <v>356334410000</v>
          </cell>
        </row>
        <row r="1180">
          <cell r="B1180">
            <v>357317130000</v>
          </cell>
        </row>
        <row r="1181">
          <cell r="B1181">
            <v>351361340000</v>
          </cell>
        </row>
        <row r="1182">
          <cell r="B1182">
            <v>357353230000</v>
          </cell>
        </row>
        <row r="1183">
          <cell r="B1183">
            <v>357361720000</v>
          </cell>
        </row>
        <row r="1184">
          <cell r="B1184">
            <v>357362920000</v>
          </cell>
        </row>
        <row r="1185">
          <cell r="B1185">
            <v>359363020000</v>
          </cell>
        </row>
        <row r="1186">
          <cell r="B1186">
            <v>355363050000</v>
          </cell>
        </row>
        <row r="1187">
          <cell r="B1187">
            <v>359363180000</v>
          </cell>
        </row>
        <row r="1188">
          <cell r="B1188">
            <v>354362810000</v>
          </cell>
        </row>
        <row r="1189">
          <cell r="B1189">
            <v>352360030000</v>
          </cell>
        </row>
        <row r="1190">
          <cell r="B1190">
            <v>356315090000</v>
          </cell>
        </row>
        <row r="1191">
          <cell r="B1191">
            <v>356315090000</v>
          </cell>
        </row>
        <row r="1192">
          <cell r="B1192">
            <v>359363940000</v>
          </cell>
        </row>
        <row r="1193">
          <cell r="B1193">
            <v>351358170000</v>
          </cell>
        </row>
        <row r="1194">
          <cell r="B1194">
            <v>231005720000</v>
          </cell>
        </row>
        <row r="1195">
          <cell r="B1195">
            <v>353379150000</v>
          </cell>
        </row>
        <row r="1196">
          <cell r="B1196">
            <v>353379150000</v>
          </cell>
        </row>
        <row r="1197">
          <cell r="B1197">
            <v>352366440000</v>
          </cell>
        </row>
        <row r="1198">
          <cell r="B1198">
            <v>234010250000</v>
          </cell>
        </row>
        <row r="1199">
          <cell r="B1199">
            <v>356362230000</v>
          </cell>
        </row>
        <row r="1200">
          <cell r="B1200">
            <v>351367510000</v>
          </cell>
        </row>
        <row r="1201">
          <cell r="B1201">
            <v>355366330000</v>
          </cell>
        </row>
        <row r="1202">
          <cell r="B1202">
            <v>351319450000</v>
          </cell>
        </row>
        <row r="1203">
          <cell r="B1203">
            <v>356368000000</v>
          </cell>
        </row>
        <row r="1204">
          <cell r="B1204">
            <v>355360820000</v>
          </cell>
        </row>
        <row r="1205">
          <cell r="B1205">
            <v>358361920000</v>
          </cell>
        </row>
        <row r="1206">
          <cell r="B1206">
            <v>351366550000</v>
          </cell>
        </row>
        <row r="1207">
          <cell r="B1207">
            <v>351362330000</v>
          </cell>
        </row>
        <row r="1208">
          <cell r="B1208">
            <v>359366130000</v>
          </cell>
        </row>
        <row r="1209">
          <cell r="B1209">
            <v>352340470000</v>
          </cell>
        </row>
        <row r="1210">
          <cell r="B1210">
            <v>355363260000</v>
          </cell>
        </row>
        <row r="1211">
          <cell r="B1211">
            <v>356366700000</v>
          </cell>
        </row>
        <row r="1212">
          <cell r="B1212">
            <v>256046840000</v>
          </cell>
        </row>
        <row r="1213">
          <cell r="B1213">
            <v>353368490000</v>
          </cell>
        </row>
        <row r="1214">
          <cell r="B1214">
            <v>356368620000</v>
          </cell>
        </row>
        <row r="1215">
          <cell r="B1215">
            <v>351368460000</v>
          </cell>
        </row>
        <row r="1216">
          <cell r="B1216">
            <v>358369450000</v>
          </cell>
        </row>
        <row r="1217">
          <cell r="B1217">
            <v>352368230000</v>
          </cell>
        </row>
        <row r="1218">
          <cell r="B1218">
            <v>353369750000</v>
          </cell>
        </row>
        <row r="1219">
          <cell r="B1219">
            <v>354365810000</v>
          </cell>
        </row>
        <row r="1220">
          <cell r="B1220">
            <v>286018590000</v>
          </cell>
        </row>
        <row r="1221">
          <cell r="B1221">
            <v>342342600000</v>
          </cell>
        </row>
        <row r="1222">
          <cell r="B1222">
            <v>359370290000</v>
          </cell>
        </row>
        <row r="1223">
          <cell r="B1223">
            <v>356366510000</v>
          </cell>
        </row>
        <row r="1224">
          <cell r="B1224">
            <v>356371320000</v>
          </cell>
        </row>
        <row r="1225">
          <cell r="B1225">
            <v>356370710000</v>
          </cell>
        </row>
        <row r="1226">
          <cell r="B1226">
            <v>358370890000</v>
          </cell>
        </row>
        <row r="1227">
          <cell r="B1227">
            <v>352361420000</v>
          </cell>
        </row>
        <row r="1228">
          <cell r="B1228">
            <v>357369900000</v>
          </cell>
        </row>
        <row r="1229">
          <cell r="B1229">
            <v>356370120000</v>
          </cell>
        </row>
        <row r="1230">
          <cell r="B1230">
            <v>357369080000</v>
          </cell>
        </row>
        <row r="1231">
          <cell r="B1231">
            <v>219028600000</v>
          </cell>
        </row>
        <row r="1232">
          <cell r="B1232">
            <v>352371690000</v>
          </cell>
        </row>
        <row r="1233">
          <cell r="B1233">
            <v>355368170000</v>
          </cell>
        </row>
        <row r="1234">
          <cell r="B1234">
            <v>352372410000</v>
          </cell>
        </row>
        <row r="1235">
          <cell r="B1235">
            <v>355371300000</v>
          </cell>
        </row>
        <row r="1236">
          <cell r="B1236">
            <v>351373130000</v>
          </cell>
        </row>
        <row r="1237">
          <cell r="B1237">
            <v>357370300000</v>
          </cell>
        </row>
        <row r="1238">
          <cell r="B1238">
            <v>353365190000</v>
          </cell>
        </row>
        <row r="1239">
          <cell r="B1239">
            <v>359367900000</v>
          </cell>
        </row>
        <row r="1240">
          <cell r="B1240">
            <v>355370310000</v>
          </cell>
        </row>
        <row r="1241">
          <cell r="B1241">
            <v>345447110000</v>
          </cell>
        </row>
        <row r="1242">
          <cell r="B1242">
            <v>358374390000</v>
          </cell>
        </row>
        <row r="1243">
          <cell r="B1243">
            <v>354370970000</v>
          </cell>
        </row>
        <row r="1244">
          <cell r="B1244">
            <v>353373520000</v>
          </cell>
        </row>
        <row r="1245">
          <cell r="B1245">
            <v>355372700000</v>
          </cell>
        </row>
        <row r="1246">
          <cell r="B1246">
            <v>354369980000</v>
          </cell>
        </row>
        <row r="1247">
          <cell r="B1247">
            <v>357374160000</v>
          </cell>
        </row>
        <row r="1248">
          <cell r="B1248">
            <v>356374380000</v>
          </cell>
        </row>
        <row r="1249">
          <cell r="B1249">
            <v>351332420000</v>
          </cell>
        </row>
        <row r="1250">
          <cell r="B1250">
            <v>358375350000</v>
          </cell>
        </row>
        <row r="1251">
          <cell r="B1251">
            <v>352371580000</v>
          </cell>
        </row>
        <row r="1252">
          <cell r="B1252">
            <v>357373000000</v>
          </cell>
        </row>
        <row r="1253">
          <cell r="B1253">
            <v>356374630000</v>
          </cell>
        </row>
        <row r="1254">
          <cell r="B1254">
            <v>351370950000</v>
          </cell>
        </row>
        <row r="1255">
          <cell r="B1255">
            <v>336012910000</v>
          </cell>
        </row>
        <row r="1256">
          <cell r="B1256">
            <v>343300850000</v>
          </cell>
        </row>
        <row r="1257">
          <cell r="B1257">
            <v>351374970000</v>
          </cell>
        </row>
        <row r="1258">
          <cell r="B1258">
            <v>356369130000</v>
          </cell>
        </row>
        <row r="1259">
          <cell r="B1259">
            <v>352312090000</v>
          </cell>
        </row>
        <row r="1260">
          <cell r="B1260">
            <v>359259100000</v>
          </cell>
        </row>
        <row r="1261">
          <cell r="B1261">
            <v>351376320000</v>
          </cell>
        </row>
        <row r="1262">
          <cell r="B1262">
            <v>353370130000</v>
          </cell>
        </row>
        <row r="1263">
          <cell r="B1263">
            <v>355370140000</v>
          </cell>
        </row>
        <row r="1264">
          <cell r="B1264">
            <v>357343910000</v>
          </cell>
        </row>
        <row r="1265">
          <cell r="B1265">
            <v>355376140000</v>
          </cell>
        </row>
        <row r="1266">
          <cell r="B1266">
            <v>353375510000</v>
          </cell>
        </row>
        <row r="1267">
          <cell r="B1267">
            <v>354062600000</v>
          </cell>
        </row>
        <row r="1268">
          <cell r="B1268">
            <v>353374660000</v>
          </cell>
        </row>
        <row r="1269">
          <cell r="B1269">
            <v>353374670000</v>
          </cell>
        </row>
        <row r="1270">
          <cell r="B1270">
            <v>358369630000</v>
          </cell>
        </row>
        <row r="1271">
          <cell r="B1271">
            <v>352375610000</v>
          </cell>
        </row>
        <row r="1272">
          <cell r="B1272">
            <v>351377150000</v>
          </cell>
        </row>
        <row r="1273">
          <cell r="B1273">
            <v>354350880000</v>
          </cell>
        </row>
        <row r="1274">
          <cell r="B1274">
            <v>354375580000</v>
          </cell>
        </row>
        <row r="1275">
          <cell r="B1275">
            <v>358372310000</v>
          </cell>
        </row>
        <row r="1276">
          <cell r="B1276">
            <v>355376430000</v>
          </cell>
        </row>
        <row r="1277">
          <cell r="B1277">
            <v>353370310000</v>
          </cell>
        </row>
        <row r="1278">
          <cell r="B1278">
            <v>359374860000</v>
          </cell>
        </row>
        <row r="1279">
          <cell r="B1279">
            <v>351357060000</v>
          </cell>
        </row>
        <row r="1280">
          <cell r="B1280">
            <v>359364440000</v>
          </cell>
        </row>
        <row r="1281">
          <cell r="B1281">
            <v>354375680000</v>
          </cell>
        </row>
        <row r="1282">
          <cell r="B1282">
            <v>356383810000</v>
          </cell>
        </row>
        <row r="1283">
          <cell r="B1283">
            <v>357376910000</v>
          </cell>
        </row>
        <row r="1284">
          <cell r="B1284">
            <v>352372440000</v>
          </cell>
        </row>
        <row r="1285">
          <cell r="B1285">
            <v>355376050000</v>
          </cell>
        </row>
        <row r="1286">
          <cell r="B1286">
            <v>351372610000</v>
          </cell>
        </row>
        <row r="1287">
          <cell r="B1287">
            <v>355376090000</v>
          </cell>
        </row>
        <row r="1288">
          <cell r="B1288">
            <v>359379260000</v>
          </cell>
        </row>
        <row r="1289">
          <cell r="B1289">
            <v>355377910000</v>
          </cell>
        </row>
        <row r="1290">
          <cell r="B1290">
            <v>244013920000</v>
          </cell>
        </row>
        <row r="1291">
          <cell r="B1291">
            <v>357374950000</v>
          </cell>
        </row>
        <row r="1292">
          <cell r="B1292">
            <v>355354190000</v>
          </cell>
        </row>
        <row r="1293">
          <cell r="B1293">
            <v>802744040000</v>
          </cell>
        </row>
        <row r="1294">
          <cell r="B1294">
            <v>358374780000</v>
          </cell>
        </row>
        <row r="1295">
          <cell r="B1295">
            <v>351377490000</v>
          </cell>
        </row>
        <row r="1296">
          <cell r="B1296">
            <v>357377210000</v>
          </cell>
        </row>
        <row r="1297">
          <cell r="B1297">
            <v>327094390000</v>
          </cell>
        </row>
        <row r="1298">
          <cell r="B1298">
            <v>354379910000</v>
          </cell>
        </row>
        <row r="1299">
          <cell r="B1299">
            <v>358380660000</v>
          </cell>
        </row>
        <row r="1300">
          <cell r="B1300">
            <v>353379150000</v>
          </cell>
        </row>
        <row r="1301">
          <cell r="B1301">
            <v>354380100000</v>
          </cell>
        </row>
        <row r="1302">
          <cell r="B1302">
            <v>354380020000</v>
          </cell>
        </row>
        <row r="1303">
          <cell r="B1303">
            <v>359377240000</v>
          </cell>
        </row>
        <row r="1304">
          <cell r="B1304">
            <v>358363300000</v>
          </cell>
        </row>
        <row r="1305">
          <cell r="B1305">
            <v>358381200000</v>
          </cell>
        </row>
        <row r="1306">
          <cell r="B1306">
            <v>353377350000</v>
          </cell>
        </row>
        <row r="1307">
          <cell r="B1307">
            <v>352379570000</v>
          </cell>
        </row>
        <row r="1308">
          <cell r="B1308">
            <v>997027880000</v>
          </cell>
        </row>
        <row r="1309">
          <cell r="B1309">
            <v>354375500000</v>
          </cell>
        </row>
        <row r="1310">
          <cell r="B1310">
            <v>359382360000</v>
          </cell>
        </row>
        <row r="1311">
          <cell r="B1311">
            <v>358381850000</v>
          </cell>
        </row>
        <row r="1312">
          <cell r="B1312">
            <v>358377450000</v>
          </cell>
        </row>
        <row r="1313">
          <cell r="B1313">
            <v>358381400000</v>
          </cell>
        </row>
        <row r="1314">
          <cell r="B1314">
            <v>353381110000</v>
          </cell>
        </row>
        <row r="1315">
          <cell r="B1315">
            <v>354382280000</v>
          </cell>
        </row>
        <row r="1316">
          <cell r="B1316">
            <v>354380740000</v>
          </cell>
        </row>
        <row r="1317">
          <cell r="B1317">
            <v>354383430000</v>
          </cell>
        </row>
        <row r="1318">
          <cell r="B1318">
            <v>359383220000</v>
          </cell>
        </row>
        <row r="1319">
          <cell r="B1319">
            <v>351383220000</v>
          </cell>
        </row>
        <row r="1320">
          <cell r="B1320">
            <v>333333280000</v>
          </cell>
        </row>
        <row r="1321">
          <cell r="B1321">
            <v>289039710000</v>
          </cell>
        </row>
        <row r="1322">
          <cell r="B1322">
            <v>355381910000</v>
          </cell>
        </row>
        <row r="1323">
          <cell r="B1323">
            <v>352383620000</v>
          </cell>
        </row>
        <row r="1324">
          <cell r="B1324">
            <v>358382760000</v>
          </cell>
        </row>
        <row r="1325">
          <cell r="B1325">
            <v>356383460000</v>
          </cell>
        </row>
        <row r="1326">
          <cell r="B1326">
            <v>355219600000</v>
          </cell>
        </row>
        <row r="1327">
          <cell r="B1327">
            <v>351382650000</v>
          </cell>
        </row>
        <row r="1328">
          <cell r="B1328">
            <v>359385510000</v>
          </cell>
        </row>
        <row r="1329">
          <cell r="B1329">
            <v>356386170000</v>
          </cell>
        </row>
        <row r="1330">
          <cell r="B1330">
            <v>351371000000</v>
          </cell>
        </row>
        <row r="1331">
          <cell r="B1331">
            <v>359384100000</v>
          </cell>
        </row>
        <row r="1332">
          <cell r="B1332">
            <v>352379670000</v>
          </cell>
        </row>
        <row r="1333">
          <cell r="B1333">
            <v>358381870000</v>
          </cell>
        </row>
        <row r="1334">
          <cell r="B1334">
            <v>353383400000</v>
          </cell>
        </row>
        <row r="1335">
          <cell r="B1335">
            <v>359385220000</v>
          </cell>
        </row>
        <row r="1336">
          <cell r="B1336">
            <v>357379660000</v>
          </cell>
        </row>
        <row r="1337">
          <cell r="B1337">
            <v>358378940000</v>
          </cell>
        </row>
        <row r="1338">
          <cell r="B1338">
            <v>351386650000</v>
          </cell>
        </row>
        <row r="1339">
          <cell r="B1339">
            <v>352386280000</v>
          </cell>
        </row>
        <row r="1340">
          <cell r="B1340">
            <v>351386440000</v>
          </cell>
        </row>
        <row r="1341">
          <cell r="B1341">
            <v>359386670000</v>
          </cell>
        </row>
        <row r="1342">
          <cell r="B1342">
            <v>354386030000</v>
          </cell>
        </row>
        <row r="1343">
          <cell r="B1343">
            <v>359346870000</v>
          </cell>
        </row>
        <row r="1344">
          <cell r="B1344">
            <v>352383800000</v>
          </cell>
        </row>
        <row r="1345">
          <cell r="B1345">
            <v>352383950000</v>
          </cell>
        </row>
        <row r="1346">
          <cell r="B1346">
            <v>355384900000</v>
          </cell>
        </row>
        <row r="1347">
          <cell r="B1347">
            <v>355386670000</v>
          </cell>
        </row>
        <row r="1348">
          <cell r="B1348">
            <v>352377850000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74.596170833334" createdVersion="7" refreshedVersion="8" minRefreshableVersion="3" recordCount="6496" xr:uid="{750C103B-7850-4CF2-B1F9-F19D2A5FA434}">
  <cacheSource type="worksheet">
    <worksheetSource name="Tabla2"/>
  </cacheSource>
  <cacheFields count="46">
    <cacheField name="Campaña" numFmtId="0">
      <sharedItems/>
    </cacheField>
    <cacheField name="Connect" numFmtId="0">
      <sharedItems containsSemiMixedTypes="0" containsString="0" containsNumber="1" containsInteger="1" minValue="0" maxValue="1"/>
    </cacheField>
    <cacheField name="RPC" numFmtId="0">
      <sharedItems containsSemiMixedTypes="0" containsString="0" containsNumber="1" containsInteger="1" minValue="0" maxValue="1"/>
    </cacheField>
    <cacheField name="Call Day" numFmtId="0">
      <sharedItems count="65">
        <s v="09/may"/>
        <s v="13/may"/>
        <s v="16/may"/>
        <s v="19/may"/>
        <s v="21/may"/>
        <s v="22/may"/>
        <s v="23/may"/>
        <s v="25/may"/>
        <s v="26/may"/>
        <s v="27/may"/>
        <s v="28/may"/>
        <s v="30/may"/>
        <s v="29/may"/>
        <s v="02/may"/>
        <s v="05/may"/>
        <s v="07/may"/>
        <s v="08/may"/>
        <s v="11/may"/>
        <s v="14/may"/>
        <s v="04/may"/>
        <s v="06/may"/>
        <s v="18/may"/>
        <s v="20/may"/>
        <s v="12/may"/>
        <s v="15/may"/>
        <s v="29/abr" u="1"/>
        <s v="30/abr" u="1"/>
        <s v="13/abr" u="1"/>
        <s v="18/abr" u="1"/>
        <s v="20/abr" u="1"/>
        <s v="21/abr" u="1"/>
        <s v="22/abr" u="1"/>
        <s v="28/abr" u="1"/>
        <s v="14/abr" u="1"/>
        <s v="17/abr" u="1"/>
        <s v="09/abr" u="1"/>
        <s v="15/abr" u="1"/>
        <s v="16/abr" u="1"/>
        <s v="01/abr" u="1"/>
        <s v="11/abr" u="1"/>
        <s v="10/abr" u="1"/>
        <s v="02/abr" u="1"/>
        <s v="08/abr" u="1"/>
        <s v="27/abr" u="1"/>
        <s v="04/abr" u="1"/>
        <s v="06/abr" u="1"/>
        <s v="07/abr" u="1"/>
        <s v="14/mar" u="1"/>
        <s v="16/mar" u="1"/>
        <s v="03/mar" u="1"/>
        <s v="18/mar" u="1"/>
        <s v="05/mar" u="1"/>
        <s v="07/mar" u="1"/>
        <s v="09/mar" u="1"/>
        <s v="20/mar" u="1"/>
        <s v="11/mar" u="1"/>
        <s v="13/mar" u="1"/>
        <s v="02/mar" u="1"/>
        <s v="17/mar" u="1"/>
        <s v="04/mar" u="1"/>
        <s v="19/mar" u="1"/>
        <s v="06/mar" u="1"/>
        <s v="21/mar" u="1"/>
        <s v="10/mar" u="1"/>
        <s v="12/mar" u="1"/>
      </sharedItems>
    </cacheField>
    <cacheField name="Frecuencia" numFmtId="0">
      <sharedItems containsSemiMixedTypes="0" containsString="0" containsNumber="1" containsInteger="1" minValue="1" maxValue="64"/>
    </cacheField>
    <cacheField name="Intentos" numFmtId="0">
      <sharedItems containsSemiMixedTypes="0" containsString="0" containsNumber="1" containsInteger="1" minValue="1" maxValue="1"/>
    </cacheField>
    <cacheField name="Contar" numFmtId="0">
      <sharedItems containsSemiMixedTypes="0" containsString="0" containsNumber="1" containsInteger="1" minValue="0" maxValue="1" count="2">
        <n v="0"/>
        <n v="1"/>
      </sharedItems>
    </cacheField>
    <cacheField name="call_date" numFmtId="14">
      <sharedItems containsSemiMixedTypes="0" containsNonDate="0" containsDate="1" containsString="0" minDate="2026-05-02T10:38:08" maxDate="2026-05-30T16:45:50"/>
    </cacheField>
    <cacheField name="phone_number_dialed" numFmtId="0">
      <sharedItems containsSemiMixedTypes="0" containsString="0" containsNumber="1" containsInteger="1" minValue="2246572" maxValue="69997245"/>
    </cacheField>
    <cacheField name="status" numFmtId="0">
      <sharedItems containsMixedTypes="1" containsNumber="1" containsInteger="1" minValue="6000" maxValue="6010"/>
    </cacheField>
    <cacheField name="user" numFmtId="0">
      <sharedItems/>
    </cacheField>
    <cacheField name="full_name" numFmtId="0">
      <sharedItems count="3">
        <s v="Outbound Auto Dial"/>
        <s v="Lili Velez"/>
        <s v="Doris Urriola" u="1"/>
      </sharedItems>
    </cacheField>
    <cacheField name="campaign_id" numFmtId="0">
      <sharedItems/>
    </cacheField>
    <cacheField name="vendor_lead_code" numFmtId="0">
      <sharedItems containsString="0" containsBlank="1" containsNumber="1" containsInteger="1" minValue="7958" maxValue="7958"/>
    </cacheField>
    <cacheField name="source_id" numFmtId="0">
      <sharedItems containsString="0" containsBlank="1" containsNumber="1" containsInteger="1" minValue="7958" maxValue="999075350000"/>
    </cacheField>
    <cacheField name="list_id" numFmtId="0">
      <sharedItems containsSemiMixedTypes="0" containsString="0" containsNumber="1" containsInteger="1" minValue="400" maxValue="16019"/>
    </cacheField>
    <cacheField name="gmt_offset_now" numFmtId="0">
      <sharedItems containsSemiMixedTypes="0" containsString="0" containsNumber="1" containsInteger="1" minValue="-11" maxValue="10"/>
    </cacheField>
    <cacheField name="phone_code" numFmtId="0">
      <sharedItems containsString="0" containsBlank="1" containsNumber="1" containsInteger="1" minValue="1" maxValue="1"/>
    </cacheField>
    <cacheField name="phone_number" numFmtId="0">
      <sharedItems containsSemiMixedTypes="0" containsString="0" containsNumber="1" containsInteger="1" minValue="2246572" maxValue="69997245"/>
    </cacheField>
    <cacheField name="title" numFmtId="0">
      <sharedItems containsNonDate="0" containsString="0" containsBlank="1"/>
    </cacheField>
    <cacheField name="first_name" numFmtId="0">
      <sharedItems containsBlank="1"/>
    </cacheField>
    <cacheField name="middle_initial" numFmtId="0">
      <sharedItems containsNonDate="0" containsString="0" containsBlank="1"/>
    </cacheField>
    <cacheField name="last_name" numFmtId="0">
      <sharedItems containsDate="1" containsBlank="1" containsMixedTypes="1" minDate="1899-12-31T00:53:04" maxDate="1900-01-03T05:44:06"/>
    </cacheField>
    <cacheField name="address1" numFmtId="0">
      <sharedItems containsDate="1" containsBlank="1" containsMixedTypes="1" minDate="1899-12-31T00:53:04" maxDate="1899-12-31T13:50:06"/>
    </cacheField>
    <cacheField name="address2" numFmtId="0">
      <sharedItems containsBlank="1" containsMixedTypes="1" containsNumber="1" containsInteger="1" minValue="39" maxValue="117466106"/>
    </cacheField>
    <cacheField name="address3" numFmtId="0">
      <sharedItems containsBlank="1" containsMixedTypes="1" containsNumber="1" containsInteger="1" minValue="30" maxValue="369045920000"/>
    </cacheField>
    <cacheField name="city" numFmtId="0">
      <sharedItems containsBlank="1"/>
    </cacheField>
    <cacheField name="state" numFmtId="0">
      <sharedItems containsNonDate="0" containsString="0" containsBlank="1"/>
    </cacheField>
    <cacheField name="province" numFmtId="0">
      <sharedItems containsBlank="1"/>
    </cacheField>
    <cacheField name="postal_code" numFmtId="0">
      <sharedItems containsNonDate="0" containsString="0" containsBlank="1"/>
    </cacheField>
    <cacheField name="country_code" numFmtId="0">
      <sharedItems containsNonDate="0" containsString="0" containsBlank="1"/>
    </cacheField>
    <cacheField name="gender" numFmtId="0">
      <sharedItems containsBlank="1"/>
    </cacheField>
    <cacheField name="date_of_birth" numFmtId="0">
      <sharedItems/>
    </cacheField>
    <cacheField name="alt_phone" numFmtId="0">
      <sharedItems containsNonDate="0" containsString="0" containsBlank="1"/>
    </cacheField>
    <cacheField name="email" numFmtId="0">
      <sharedItems containsBlank="1"/>
    </cacheField>
    <cacheField name="security_phrase" numFmtId="0">
      <sharedItems containsNonDate="0" containsString="0" containsBlank="1"/>
    </cacheField>
    <cacheField name="comments" numFmtId="0">
      <sharedItems containsBlank="1" containsMixedTypes="1" containsNumber="1" containsInteger="1" minValue="357360190000" maxValue="358377760000"/>
    </cacheField>
    <cacheField name="length_in_sec" numFmtId="0">
      <sharedItems containsSemiMixedTypes="0" containsString="0" containsNumber="1" containsInteger="1" minValue="0" maxValue="1120"/>
    </cacheField>
    <cacheField name="user_group" numFmtId="0">
      <sharedItems containsBlank="1"/>
    </cacheField>
    <cacheField name="alt_dial" numFmtId="0">
      <sharedItems/>
    </cacheField>
    <cacheField name="rank" numFmtId="0">
      <sharedItems containsSemiMixedTypes="0" containsString="0" containsNumber="1" containsInteger="1" minValue="0" maxValue="4"/>
    </cacheField>
    <cacheField name="owner" numFmtId="0">
      <sharedItems containsNonDate="0" containsString="0" containsBlank="1"/>
    </cacheField>
    <cacheField name="lead_id" numFmtId="0">
      <sharedItems containsSemiMixedTypes="0" containsString="0" containsNumber="1" containsInteger="1" minValue="134685" maxValue="2273459"/>
    </cacheField>
    <cacheField name="list_name" numFmtId="0">
      <sharedItems/>
    </cacheField>
    <cacheField name="list_description" numFmtId="0">
      <sharedItems containsBlank="1" containsMixedTypes="1" containsNumber="1" containsInteger="1" minValue="309" maxValue="309"/>
    </cacheField>
    <cacheField name="status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74.596171412035" createdVersion="7" refreshedVersion="8" minRefreshableVersion="3" recordCount="1424" xr:uid="{DC199F47-6561-4057-BC35-DB61ECE49A39}">
  <cacheSource type="worksheet">
    <worksheetSource name="promesas"/>
  </cacheSource>
  <cacheFields count="23">
    <cacheField name="Fecha" numFmtId="0">
      <sharedItems count="65">
        <s v="04/may"/>
        <s v="05/may"/>
        <s v="06/may"/>
        <s v="07/may"/>
        <s v="08/may"/>
        <s v="09/may"/>
        <s v="11/may"/>
        <s v="12/may"/>
        <s v="13/may"/>
        <s v="14/may"/>
        <s v="15/may"/>
        <s v="16/may"/>
        <s v="18/may"/>
        <s v="19/may"/>
        <s v="20/may"/>
        <s v="21/may"/>
        <s v="22/may"/>
        <s v="23/may"/>
        <s v="25/may"/>
        <s v="26/may"/>
        <s v="27/may"/>
        <s v="28/may"/>
        <s v="29/may"/>
        <s v="30/may"/>
        <s v="01/abr" u="1"/>
        <s v="02/abr" u="1"/>
        <s v="04/abr" u="1"/>
        <s v="06/abr" u="1"/>
        <s v="07/abr" u="1"/>
        <s v="08/abr" u="1"/>
        <s v="09/abr" u="1"/>
        <s v="10/abr" u="1"/>
        <s v="11/abr" u="1"/>
        <s v="13/abr" u="1"/>
        <s v="14/abr" u="1"/>
        <s v="15/abr" u="1"/>
        <s v="16/abr" u="1"/>
        <s v="17/abr" u="1"/>
        <s v="18/abr" u="1"/>
        <s v="20/abr" u="1"/>
        <s v="21/abr" u="1"/>
        <s v="22/abr" u="1"/>
        <s v="27/abr" u="1"/>
        <s v="28/abr" u="1"/>
        <s v="29/abr" u="1"/>
        <s v="30/abr" u="1"/>
        <s v="00/ene" u="1"/>
        <s v="14/mar" u="1"/>
        <s v="16/mar" u="1"/>
        <s v="03/mar" u="1"/>
        <s v="18/mar" u="1"/>
        <s v="05/mar" u="1"/>
        <s v="07/mar" u="1"/>
        <s v="09/mar" u="1"/>
        <s v="20/mar" u="1"/>
        <s v="11/mar" u="1"/>
        <s v="13/mar" u="1"/>
        <s v="02/mar" u="1"/>
        <s v="17/mar" u="1"/>
        <s v="04/mar" u="1"/>
        <s v="19/mar" u="1"/>
        <s v="06/mar" u="1"/>
        <s v="21/mar" u="1"/>
        <s v="10/mar" u="1"/>
        <s v="12/mar" u="1"/>
      </sharedItems>
    </cacheField>
    <cacheField name="Marca temporal" numFmtId="14">
      <sharedItems containsSemiMixedTypes="0" containsNonDate="0" containsDate="1" containsString="0" minDate="2026-05-04T10:13:43" maxDate="2026-05-30T16:46:32"/>
    </cacheField>
    <cacheField name="Agente " numFmtId="0">
      <sharedItems containsBlank="1" count="3">
        <s v="Lili Velez"/>
        <s v="Doris Urriola" u="1"/>
        <m u="1"/>
      </sharedItems>
    </cacheField>
    <cacheField name="Numero celular " numFmtId="0">
      <sharedItems containsMixedTypes="1" containsNumber="1" containsInteger="1" minValue="60014341" maxValue="69997245"/>
    </cacheField>
    <cacheField name="Cuenta" numFmtId="0">
      <sharedItems containsMixedTypes="1" containsNumber="1" containsInteger="1" minValue="137022730000" maxValue="999075350000"/>
    </cacheField>
    <cacheField name="Identificación (cedula)" numFmtId="0">
      <sharedItems containsMixedTypes="1" containsNumber="1" containsInteger="1" minValue="42228478" maxValue="191723414"/>
    </cacheField>
    <cacheField name="Campaña " numFmtId="0">
      <sharedItems/>
    </cacheField>
    <cacheField name="Canal" numFmtId="0">
      <sharedItems containsBlank="1" count="10">
        <s v="Masivo (D2D)"/>
        <s v="Soho"/>
        <s v="Digital"/>
        <s v="Call Center  Outbound"/>
        <s v="Soho -Callcenter"/>
        <s v="Punto de ventas"/>
        <m u="1"/>
        <s v="Movil" u="1"/>
        <s v="La doña" u="1"/>
        <s v="Oeste" u="1"/>
      </sharedItems>
    </cacheField>
    <cacheField name="Escenario " numFmtId="0">
      <sharedItems containsBlank="1" count="15">
        <s v="Correo de voz"/>
        <s v="Mensaje a tercero"/>
        <s v="Cliente al dia"/>
        <s v="Contactado"/>
        <s v="No contactado"/>
        <s v="Numero equivocado"/>
        <s v="Menor de edad"/>
        <s v="Cuenta cesada"/>
        <s v="Volver a llamar"/>
        <s v="Cliente ocupado"/>
        <s v="No conoce el titular y no se hará responsable del pago"/>
        <s v="Cliente con lenguaje inapropiado" u="1"/>
        <s v="Cliente con arreglo de pago" u="1"/>
        <m u="1"/>
        <s v="Cliente con condonación" u="1"/>
      </sharedItems>
    </cacheField>
    <cacheField name="Motivo " numFmtId="0">
      <sharedItems containsBlank="1"/>
    </cacheField>
    <cacheField name="Fecha  promesa de pago" numFmtId="0">
      <sharedItems containsNonDate="0" containsDate="1" containsString="0" containsBlank="1" minDate="2026-05-04T00:00:00" maxDate="2026-06-18T00:00:00"/>
    </cacheField>
    <cacheField name="Monto de promesa de pago" numFmtId="166">
      <sharedItems containsString="0" containsBlank="1" containsNumber="1" minValue="4.05" maxValue="91.32"/>
    </cacheField>
    <cacheField name="Realiza el pago " numFmtId="0">
      <sharedItems containsBlank="1"/>
    </cacheField>
    <cacheField name="Fecha de Pago" numFmtId="0">
      <sharedItems containsNonDate="0" containsDate="1" containsString="0" containsBlank="1" minDate="2026-04-08T00:00:00" maxDate="2026-05-31T00:00:00"/>
    </cacheField>
    <cacheField name="Monto pagado" numFmtId="166">
      <sharedItems containsString="0" containsBlank="1" containsNumber="1" minValue="2.8" maxValue="105"/>
    </cacheField>
    <cacheField name="Tiempo de mora (días)" numFmtId="0">
      <sharedItems containsMixedTypes="1" containsNumber="1" containsInteger="1" minValue="30" maxValue="120" count="9">
        <s v="3 MESES PENDIENTES"/>
        <s v="2 MESES PENDIENTES"/>
        <s v="1 MES PENDIENTE"/>
        <s v="4 MESES PENDIENTES"/>
        <s v="NPN"/>
        <n v="120" u="1"/>
        <n v="90" u="1"/>
        <n v="60" u="1"/>
        <n v="30" u="1"/>
      </sharedItems>
    </cacheField>
    <cacheField name="Campaña" numFmtId="0">
      <sharedItems containsBlank="1"/>
    </cacheField>
    <cacheField name="Mes Pago" numFmtId="0">
      <sharedItems containsBlank="1" count="11">
        <s v=""/>
        <s v="abr"/>
        <s v="may"/>
        <s v="ene" u="1"/>
        <s v="mar" u="1"/>
        <s v="feb" u="1"/>
        <s v="no" u="1"/>
        <s v="si" u="1"/>
        <m u="1"/>
        <s v="nov" u="1"/>
        <s v="dic" u="1"/>
      </sharedItems>
    </cacheField>
    <cacheField name="Mes Promesa" numFmtId="0">
      <sharedItems count="12">
        <s v=""/>
        <s v="may"/>
        <s v="jun"/>
        <s v="abr" u="1"/>
        <s v="feb" u="1"/>
        <s v="mar" u="1"/>
        <s v="ene" u="1"/>
        <s v="Situación económica" u="1"/>
        <s v="Desempleada" u="1"/>
        <s v="Mala experiencia con la atención" u="1"/>
        <s v="Desconexion" u="1"/>
        <s v="Problema de salud" u="1"/>
      </sharedItems>
    </cacheField>
    <cacheField name="Dia Pago" numFmtId="0">
      <sharedItems/>
    </cacheField>
    <cacheField name="Dia Promesa" numFmtId="0">
      <sharedItems/>
    </cacheField>
    <cacheField name="Intentos de Promesas" numFmtId="0">
      <sharedItems containsMixedTypes="1" containsNumber="1" containsInteger="1" minValue="1" maxValue="1"/>
    </cacheField>
    <cacheField name="Intentos de pago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74.596172800928" createdVersion="7" refreshedVersion="8" minRefreshableVersion="3" recordCount="4913" xr:uid="{7C1FF9EB-A727-4BFC-8970-D54ABE913645}">
  <cacheSource type="worksheet">
    <worksheetSource name="UTILIZADAS"/>
  </cacheSource>
  <cacheFields count="26">
    <cacheField name="Source.Name" numFmtId="0">
      <sharedItems count="4">
        <s v="Cobros Abril Canal Fijo"/>
        <s v="Cobros Mayo"/>
        <s v="Cobros_marzo_NPN.xlsx" u="1"/>
        <s v="Cobros_Marzo_2 meses a NPN.xlsx" u="1"/>
      </sharedItems>
    </cacheField>
    <cacheField name="Nombre_Cliente" numFmtId="0">
      <sharedItems/>
    </cacheField>
    <cacheField name="Numero_Cuenta" numFmtId="1">
      <sharedItems containsSemiMixedTypes="0" containsString="0" containsNumber="1" containsInteger="1" minValue="104002110000" maxValue="999075350000"/>
    </cacheField>
    <cacheField name="Nombre de Lista" numFmtId="0">
      <sharedItems/>
    </cacheField>
    <cacheField name="Provincia" numFmtId="0">
      <sharedItems containsBlank="1" containsMixedTypes="1" containsNumber="1" containsInteger="1" minValue="0" maxValue="0"/>
    </cacheField>
    <cacheField name="Dias_morosidad" numFmtId="0">
      <sharedItems containsNonDate="0" containsString="0" containsBlank="1"/>
    </cacheField>
    <cacheField name="Fecha_Ult_Pago" numFmtId="0">
      <sharedItems containsSemiMixedTypes="0" containsNonDate="0" containsDate="1" containsString="0" minDate="2026-01-04T00:00:00" maxDate="2026-05-02T00:00:00"/>
    </cacheField>
    <cacheField name="Contacto1" numFmtId="0">
      <sharedItems containsMixedTypes="1" containsNumber="1" containsInteger="1" minValue="0" maxValue="69997245"/>
    </cacheField>
    <cacheField name="Contacto2" numFmtId="0">
      <sharedItems containsMixedTypes="1" containsNumber="1" containsInteger="1" minValue="2246572" maxValue="69997245"/>
    </cacheField>
    <cacheField name="Contacto3" numFmtId="0">
      <sharedItems containsNonDate="0" containsString="0" containsBlank="1"/>
    </cacheField>
    <cacheField name="email" numFmtId="0">
      <sharedItems containsBlank="1"/>
    </cacheField>
    <cacheField name="Monto_Vencido" numFmtId="0">
      <sharedItems containsNonDate="0" containsString="0" containsBlank="1"/>
    </cacheField>
    <cacheField name="Monto_Total" numFmtId="0">
      <sharedItems containsNonDate="0" containsString="0" containsBlank="1"/>
    </cacheField>
    <cacheField name="Ciclo" numFmtId="0">
      <sharedItems containsNonDate="0" containsString="0" containsBlank="1"/>
    </cacheField>
    <cacheField name="Fecha_Promesa_Pago" numFmtId="0">
      <sharedItems containsSemiMixedTypes="0" containsNonDate="0" containsDate="1" containsString="0" minDate="2026-01-04T00:00:00" maxDate="2026-05-02T00:00:00"/>
    </cacheField>
    <cacheField name="Numero_de_orden" numFmtId="0">
      <sharedItems containsNonDate="0" containsString="0" containsBlank="1"/>
    </cacheField>
    <cacheField name="Segmentacion_de_cliente" numFmtId="0">
      <sharedItems containsNonDate="0" containsString="0" containsBlank="1"/>
    </cacheField>
    <cacheField name="Direccion" numFmtId="0">
      <sharedItems containsNonDate="0" containsString="0" containsBlank="1"/>
    </cacheField>
    <cacheField name="Cedula_del_cliente" numFmtId="0">
      <sharedItems containsMixedTypes="1" containsNumber="1" containsInteger="1" minValue="24051" maxValue="599220117"/>
    </cacheField>
    <cacheField name="Canal" numFmtId="0">
      <sharedItems/>
    </cacheField>
    <cacheField name="Tiempo de mora" numFmtId="0">
      <sharedItems/>
    </cacheField>
    <cacheField name="_Producto_Linea" numFmtId="0">
      <sharedItems containsBlank="1" count="16">
        <e v="#N/A"/>
        <s v="Agent Not Available"/>
        <s v="Auto busy"/>
        <s v="Buzon de voz"/>
        <s v="No Answer AutoDial"/>
        <s v="Cuenta cesada"/>
        <s v="Cliente al dia"/>
        <s v="Call Back"/>
        <s v="Volver a llamar"/>
        <s v="Numero equivocado"/>
        <s v="Mensaje a tercero"/>
        <s v="No volver a llamar"/>
        <m/>
        <s v="Menor de edad" u="1"/>
        <s v="Cliente con lenguaje inapropia" u="1"/>
        <s v="Cliente ocupado" u="1"/>
      </sharedItems>
    </cacheField>
    <cacheField name="_Renta_BB" numFmtId="0">
      <sharedItems containsNonDate="0" containsString="0" containsBlank="1"/>
    </cacheField>
    <cacheField name="_Renta_Linea" numFmtId="0">
      <sharedItems containsNonDate="0" containsString="0" containsBlank="1"/>
    </cacheField>
    <cacheField name="_Renta_TV" numFmtId="0">
      <sharedItems containsNonDate="0" containsString="0" containsBlank="1"/>
    </cacheField>
    <cacheField name="Pago_de_entr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6">
  <r>
    <s v="Cobros Mayo"/>
    <n v="0"/>
    <n v="0"/>
    <x v="0"/>
    <n v="14"/>
    <n v="1"/>
    <x v="0"/>
    <d v="2026-05-09T11:10:09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1"/>
    <n v="14"/>
    <n v="1"/>
    <x v="0"/>
    <d v="2026-05-13T14:26:36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2"/>
    <n v="14"/>
    <n v="1"/>
    <x v="0"/>
    <d v="2026-05-16T10:11:53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3"/>
    <n v="14"/>
    <n v="1"/>
    <x v="0"/>
    <d v="2026-05-19T15:40:21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4"/>
    <n v="14"/>
    <n v="1"/>
    <x v="0"/>
    <d v="2026-05-21T10:33:18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4"/>
    <n v="14"/>
    <n v="1"/>
    <x v="0"/>
    <d v="2026-05-21T16:52:36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5"/>
    <n v="14"/>
    <n v="1"/>
    <x v="0"/>
    <d v="2026-05-22T12:32:54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5"/>
    <n v="14"/>
    <n v="1"/>
    <x v="0"/>
    <d v="2026-05-22T16:14:02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6"/>
    <n v="14"/>
    <n v="1"/>
    <x v="0"/>
    <d v="2026-05-23T10:59:35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7"/>
    <n v="14"/>
    <n v="1"/>
    <x v="0"/>
    <d v="2026-05-25T17:46:17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8"/>
    <n v="14"/>
    <n v="1"/>
    <x v="0"/>
    <d v="2026-05-26T10:17:58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8"/>
    <n v="14"/>
    <n v="1"/>
    <x v="0"/>
    <d v="2026-05-26T14:15:58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8"/>
    <n v="14"/>
    <n v="1"/>
    <x v="0"/>
    <d v="2026-05-26T16:02:31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8"/>
    <n v="14"/>
    <n v="1"/>
    <x v="1"/>
    <d v="2026-05-26T17:43:02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0"/>
    <n v="14"/>
    <n v="1"/>
    <x v="0"/>
    <d v="2026-05-09T11:09:45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1"/>
    <n v="14"/>
    <n v="1"/>
    <x v="0"/>
    <d v="2026-05-13T14:26:2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2"/>
    <n v="14"/>
    <n v="1"/>
    <x v="0"/>
    <d v="2026-05-16T10:11:29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3"/>
    <n v="14"/>
    <n v="1"/>
    <x v="0"/>
    <d v="2026-05-19T15:39:5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4"/>
    <n v="14"/>
    <n v="1"/>
    <x v="0"/>
    <d v="2026-05-21T10:33:10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4"/>
    <n v="14"/>
    <n v="1"/>
    <x v="0"/>
    <d v="2026-05-21T16:52:27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5"/>
    <n v="14"/>
    <n v="1"/>
    <x v="0"/>
    <d v="2026-05-22T12:31:31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5"/>
    <n v="14"/>
    <n v="1"/>
    <x v="0"/>
    <d v="2026-05-22T16:13:54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6"/>
    <n v="14"/>
    <n v="1"/>
    <x v="0"/>
    <d v="2026-05-23T10:59:12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7"/>
    <n v="14"/>
    <n v="1"/>
    <x v="0"/>
    <d v="2026-05-25T17:46:09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8"/>
    <n v="14"/>
    <n v="1"/>
    <x v="0"/>
    <d v="2026-05-26T10:17:50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8"/>
    <n v="14"/>
    <n v="1"/>
    <x v="0"/>
    <d v="2026-05-26T14:15:50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8"/>
    <n v="14"/>
    <n v="1"/>
    <x v="0"/>
    <d v="2026-05-26T16:02:0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8"/>
    <n v="14"/>
    <n v="1"/>
    <x v="1"/>
    <d v="2026-05-26T17:42:39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0"/>
    <n v="14"/>
    <n v="1"/>
    <x v="0"/>
    <d v="2026-05-09T11:10:17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1"/>
    <n v="14"/>
    <n v="1"/>
    <x v="0"/>
    <d v="2026-05-13T14:26:44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2"/>
    <n v="14"/>
    <n v="1"/>
    <x v="0"/>
    <d v="2026-05-16T10:12:00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3"/>
    <n v="14"/>
    <n v="1"/>
    <x v="0"/>
    <d v="2026-05-19T15:40:2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4"/>
    <n v="14"/>
    <n v="1"/>
    <x v="0"/>
    <d v="2026-05-21T10:33:26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4"/>
    <n v="14"/>
    <n v="1"/>
    <x v="0"/>
    <d v="2026-05-21T16:52:3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5"/>
    <n v="14"/>
    <n v="1"/>
    <x v="0"/>
    <d v="2026-05-22T12:33:05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5"/>
    <n v="14"/>
    <n v="1"/>
    <x v="0"/>
    <d v="2026-05-22T16:14:10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6"/>
    <n v="14"/>
    <n v="1"/>
    <x v="0"/>
    <d v="2026-05-23T10:59:43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7"/>
    <n v="14"/>
    <n v="1"/>
    <x v="0"/>
    <d v="2026-05-25T17:46:25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8"/>
    <n v="14"/>
    <n v="1"/>
    <x v="0"/>
    <d v="2026-05-26T10:18:06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8"/>
    <n v="14"/>
    <n v="1"/>
    <x v="0"/>
    <d v="2026-05-26T14:16:06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8"/>
    <n v="14"/>
    <n v="1"/>
    <x v="0"/>
    <d v="2026-05-26T16:02:3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8"/>
    <n v="14"/>
    <n v="1"/>
    <x v="1"/>
    <d v="2026-05-26T17:43:10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0"/>
    <n v="14"/>
    <n v="1"/>
    <x v="0"/>
    <d v="2026-05-09T11:09:53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1"/>
    <n v="14"/>
    <n v="1"/>
    <x v="0"/>
    <d v="2026-05-13T14:26:28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2"/>
    <n v="14"/>
    <n v="1"/>
    <x v="0"/>
    <d v="2026-05-16T10:11:3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3"/>
    <n v="14"/>
    <n v="1"/>
    <x v="0"/>
    <d v="2026-05-19T15:40:05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4"/>
    <n v="14"/>
    <n v="1"/>
    <x v="0"/>
    <d v="2026-05-21T10:33:10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4"/>
    <n v="14"/>
    <n v="1"/>
    <x v="0"/>
    <d v="2026-05-21T16:52:2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5"/>
    <n v="14"/>
    <n v="1"/>
    <x v="0"/>
    <d v="2026-05-22T12:31:4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5"/>
    <n v="14"/>
    <n v="1"/>
    <x v="0"/>
    <d v="2026-05-22T16:13:54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6"/>
    <n v="14"/>
    <n v="1"/>
    <x v="0"/>
    <d v="2026-05-23T10:59:20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7"/>
    <n v="14"/>
    <n v="1"/>
    <x v="0"/>
    <d v="2026-05-25T17:46:09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8"/>
    <n v="14"/>
    <n v="1"/>
    <x v="0"/>
    <d v="2026-05-26T10:17:50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8"/>
    <n v="14"/>
    <n v="1"/>
    <x v="0"/>
    <d v="2026-05-26T14:15:50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8"/>
    <n v="14"/>
    <n v="1"/>
    <x v="0"/>
    <d v="2026-05-26T16:02:15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8"/>
    <n v="14"/>
    <n v="1"/>
    <x v="1"/>
    <d v="2026-05-26T17:42:4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0"/>
    <n v="14"/>
    <n v="1"/>
    <x v="0"/>
    <d v="2026-05-09T11:10:01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1"/>
    <n v="14"/>
    <n v="1"/>
    <x v="0"/>
    <d v="2026-05-13T14:26:36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2"/>
    <n v="14"/>
    <n v="1"/>
    <x v="0"/>
    <d v="2026-05-16T10:11:44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3"/>
    <n v="14"/>
    <n v="1"/>
    <x v="0"/>
    <d v="2026-05-19T15:40:1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4"/>
    <n v="14"/>
    <n v="1"/>
    <x v="0"/>
    <d v="2026-05-21T10:33:18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4"/>
    <n v="14"/>
    <n v="1"/>
    <x v="0"/>
    <d v="2026-05-21T16:52:3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5"/>
    <n v="14"/>
    <n v="1"/>
    <x v="0"/>
    <d v="2026-05-22T12:32:2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5"/>
    <n v="14"/>
    <n v="1"/>
    <x v="0"/>
    <d v="2026-05-22T16:14:02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6"/>
    <n v="14"/>
    <n v="1"/>
    <x v="0"/>
    <d v="2026-05-23T10:59:28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7"/>
    <n v="14"/>
    <n v="1"/>
    <x v="0"/>
    <d v="2026-05-25T17:46:17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8"/>
    <n v="14"/>
    <n v="1"/>
    <x v="0"/>
    <d v="2026-05-26T10:17:58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8"/>
    <n v="14"/>
    <n v="1"/>
    <x v="0"/>
    <d v="2026-05-26T14:15:58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8"/>
    <n v="14"/>
    <n v="1"/>
    <x v="0"/>
    <d v="2026-05-26T16:02:2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8"/>
    <n v="14"/>
    <n v="1"/>
    <x v="1"/>
    <d v="2026-05-26T17:42:55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0"/>
    <n v="2"/>
    <n v="1"/>
    <x v="0"/>
    <d v="2026-05-09T11:10:36"/>
    <n v="60014341"/>
    <s v="DROP"/>
    <s v="VDAD"/>
    <x v="0"/>
    <s v="COBRO"/>
    <m/>
    <n v="366076280000"/>
    <n v="16018"/>
    <n v="-4"/>
    <n v="1"/>
    <n v="60014341"/>
    <m/>
    <s v="Yanishka Yaleima Powell"/>
    <m/>
    <s v="3-729-424"/>
    <n v="366076280000"/>
    <s v="MASIVO"/>
    <s v="NPN"/>
    <m/>
    <m/>
    <m/>
    <m/>
    <m/>
    <s v="U"/>
    <s v="0000-00-00"/>
    <m/>
    <m/>
    <m/>
    <m/>
    <n v="5"/>
    <m/>
    <s v="NONE"/>
    <n v="0"/>
    <m/>
    <n v="2257628"/>
    <s v="Cobros Mayo"/>
    <s v="Cobros Mayo NPN"/>
    <s v="Agent Not Available"/>
  </r>
  <r>
    <s v="Cobros Mayo"/>
    <n v="0"/>
    <n v="0"/>
    <x v="1"/>
    <n v="2"/>
    <n v="1"/>
    <x v="1"/>
    <d v="2026-05-13T14:26:53"/>
    <n v="60014341"/>
    <n v="6004"/>
    <s v="lvelez"/>
    <x v="1"/>
    <s v="COBRO"/>
    <m/>
    <n v="366076280000"/>
    <n v="16018"/>
    <n v="-4"/>
    <n v="1"/>
    <n v="60014341"/>
    <m/>
    <s v="Yanishka Yaleima Powell"/>
    <m/>
    <s v="3-729-424"/>
    <n v="366076280000"/>
    <s v="MASIVO"/>
    <s v="NPN"/>
    <m/>
    <m/>
    <m/>
    <m/>
    <m/>
    <s v="U"/>
    <s v="0000-00-00"/>
    <m/>
    <m/>
    <m/>
    <m/>
    <n v="74"/>
    <s v="Llamaya"/>
    <s v="MAIN"/>
    <n v="0"/>
    <m/>
    <n v="2257628"/>
    <s v="Cobros Mayo"/>
    <s v="Cobros Mayo NPN"/>
    <s v="Buzon de voz"/>
  </r>
  <r>
    <s v="Cobros Mayo"/>
    <n v="1"/>
    <n v="1"/>
    <x v="1"/>
    <n v="3"/>
    <n v="1"/>
    <x v="0"/>
    <d v="2026-05-13T12:14:19"/>
    <n v="60019453"/>
    <n v="6002"/>
    <s v="lvelez"/>
    <x v="1"/>
    <s v="COBRO"/>
    <n v="7958"/>
    <n v="7958"/>
    <n v="6005"/>
    <n v="-4"/>
    <n v="1"/>
    <n v="60019453"/>
    <m/>
    <s v="Diana elida rucas pinilla"/>
    <m/>
    <n v="7958"/>
    <d v="2024-03-30T12:16:50"/>
    <s v="dianarucas0330@gmail.com"/>
    <m/>
    <s v="PanamÃ¡"/>
    <m/>
    <s v="PanamÃ¡"/>
    <m/>
    <m/>
    <s v="U"/>
    <s v="0000-00-00"/>
    <m/>
    <m/>
    <m/>
    <s v="341402490000&gt;&gt; DIANA ELIDA RUCAS PINILLA"/>
    <n v="45"/>
    <s v="Llamaya"/>
    <s v="MAIN"/>
    <n v="0"/>
    <m/>
    <n v="965487"/>
    <s v="PREDIGI"/>
    <m/>
    <s v="Cliente al dia"/>
  </r>
  <r>
    <s v="Cobros Mayo"/>
    <n v="0"/>
    <n v="0"/>
    <x v="9"/>
    <n v="3"/>
    <n v="1"/>
    <x v="0"/>
    <d v="2026-05-27T16:23:58"/>
    <n v="60019453"/>
    <s v="DROP"/>
    <s v="VDAD"/>
    <x v="0"/>
    <s v="COBRO"/>
    <m/>
    <n v="341402490000"/>
    <n v="16019"/>
    <n v="-4"/>
    <n v="1"/>
    <n v="60019453"/>
    <m/>
    <s v=" DIANA ELIDA RUCAS PINILLA"/>
    <m/>
    <n v="341402490000"/>
    <s v="CALL CENTER P2P"/>
    <s v="2 MESES PENDIENTES"/>
    <m/>
    <m/>
    <m/>
    <m/>
    <m/>
    <m/>
    <m/>
    <s v="0000-00-00"/>
    <m/>
    <m/>
    <m/>
    <m/>
    <n v="5"/>
    <m/>
    <s v="NONE"/>
    <n v="0"/>
    <m/>
    <n v="2268076"/>
    <s v="Cobros Mayo"/>
    <s v="Cobros Mayo Lista 2"/>
    <s v="Agent Not Available"/>
  </r>
  <r>
    <s v="Cobros Mayo"/>
    <n v="0"/>
    <n v="0"/>
    <x v="10"/>
    <n v="3"/>
    <n v="1"/>
    <x v="1"/>
    <d v="2026-05-28T14:51:11"/>
    <n v="60019453"/>
    <s v="DROP"/>
    <s v="VDAD"/>
    <x v="0"/>
    <s v="COBRO"/>
    <m/>
    <n v="341402490000"/>
    <n v="16019"/>
    <n v="-4"/>
    <n v="1"/>
    <n v="60019453"/>
    <m/>
    <s v=" DIANA ELIDA RUCAS PINILLA"/>
    <m/>
    <n v="341402490000"/>
    <s v="CALL CENTER P2P"/>
    <s v="2 MESES PENDIENTES"/>
    <m/>
    <m/>
    <m/>
    <m/>
    <m/>
    <m/>
    <m/>
    <s v="0000-00-00"/>
    <m/>
    <m/>
    <m/>
    <m/>
    <n v="5"/>
    <m/>
    <s v="NONE"/>
    <n v="0"/>
    <m/>
    <n v="2268076"/>
    <s v="Cobros Mayo"/>
    <s v="Cobros Mayo Lista 2"/>
    <s v="Agent Not Available"/>
  </r>
  <r>
    <s v="Cobros Mayo"/>
    <n v="0"/>
    <n v="0"/>
    <x v="9"/>
    <n v="3"/>
    <n v="1"/>
    <x v="0"/>
    <d v="2026-05-27T14:38:39"/>
    <n v="60021035"/>
    <s v="DROP"/>
    <s v="VDAD"/>
    <x v="0"/>
    <s v="COBRO"/>
    <m/>
    <n v="337076220000"/>
    <n v="16019"/>
    <n v="-4"/>
    <n v="1"/>
    <n v="60021035"/>
    <m/>
    <s v="LINMARY MAYLIN RODRIGEZ RAMOS"/>
    <m/>
    <n v="337076220000"/>
    <s v="CALL CENTER"/>
    <s v="NPN"/>
    <m/>
    <m/>
    <m/>
    <m/>
    <m/>
    <m/>
    <s v="U"/>
    <s v="0000-00-00"/>
    <m/>
    <m/>
    <m/>
    <m/>
    <n v="5"/>
    <m/>
    <s v="NONE"/>
    <n v="0"/>
    <m/>
    <n v="2267950"/>
    <s v="Cobros Mayo"/>
    <s v="Cobros Mayo Lista 2"/>
    <s v="Agent Not Available"/>
  </r>
  <r>
    <s v="Cobros Mayo"/>
    <n v="0"/>
    <n v="0"/>
    <x v="10"/>
    <n v="3"/>
    <n v="1"/>
    <x v="0"/>
    <d v="2026-05-28T10:10:41"/>
    <n v="60021035"/>
    <s v="DROP"/>
    <s v="VDAD"/>
    <x v="0"/>
    <s v="COBRO"/>
    <m/>
    <n v="337076220000"/>
    <n v="16019"/>
    <n v="-4"/>
    <n v="1"/>
    <n v="60021035"/>
    <m/>
    <s v="LINMARY MAYLIN RODRIGEZ RAMOS"/>
    <m/>
    <n v="337076220000"/>
    <s v="CALL CENTER"/>
    <s v="NPN"/>
    <m/>
    <m/>
    <m/>
    <m/>
    <m/>
    <m/>
    <s v="U"/>
    <s v="0000-00-00"/>
    <m/>
    <m/>
    <m/>
    <m/>
    <n v="5"/>
    <m/>
    <s v="NONE"/>
    <n v="0"/>
    <m/>
    <n v="2267950"/>
    <s v="Cobros Mayo"/>
    <s v="Cobros Mayo Lista 2"/>
    <s v="Agent Not Available"/>
  </r>
  <r>
    <s v="Cobros Mayo"/>
    <n v="1"/>
    <n v="0"/>
    <x v="11"/>
    <n v="3"/>
    <n v="1"/>
    <x v="1"/>
    <d v="2026-05-30T14:54:48"/>
    <n v="60021035"/>
    <n v="6010"/>
    <s v="lvelez"/>
    <x v="1"/>
    <s v="COBRO"/>
    <m/>
    <n v="337076220000"/>
    <n v="16019"/>
    <n v="-4"/>
    <n v="1"/>
    <n v="60021035"/>
    <m/>
    <s v="LINMARY MAYLIN RODRIGEZ RAMOS"/>
    <m/>
    <n v="337076220000"/>
    <s v="CALL CENTER"/>
    <s v="NPN"/>
    <m/>
    <m/>
    <m/>
    <m/>
    <m/>
    <m/>
    <s v="U"/>
    <s v="0000-00-00"/>
    <m/>
    <m/>
    <m/>
    <m/>
    <n v="155"/>
    <s v="Llamaya"/>
    <s v="MAIN"/>
    <n v="0"/>
    <m/>
    <n v="2267950"/>
    <s v="Cobros Mayo"/>
    <s v="Cobros Mayo Lista 2"/>
    <s v="Menor de edad"/>
  </r>
  <r>
    <e v="#N/A"/>
    <n v="0"/>
    <n v="0"/>
    <x v="3"/>
    <n v="2"/>
    <n v="1"/>
    <x v="0"/>
    <d v="2026-05-19T15:39:56"/>
    <n v="60043073"/>
    <s v="CALLBK"/>
    <s v="lvelez"/>
    <x v="1"/>
    <s v="COBRO"/>
    <m/>
    <n v="353385040000"/>
    <n v="16016"/>
    <n v="-4"/>
    <n v="1"/>
    <n v="60043073"/>
    <m/>
    <s v="Giulio Linares"/>
    <m/>
    <s v="10-709-335"/>
    <n v="353385040000"/>
    <s v="MASIVO"/>
    <s v="NPN"/>
    <m/>
    <m/>
    <m/>
    <m/>
    <m/>
    <s v="U"/>
    <s v="0000-00-00"/>
    <m/>
    <m/>
    <m/>
    <s v="353385040000&gt;&gt; GIULIO ENRIQUE LINARES FERNANDEZ&gt;&gt;"/>
    <n v="148"/>
    <s v="Llamaya"/>
    <s v="MANUAL"/>
    <n v="0"/>
    <m/>
    <n v="2198846"/>
    <s v="Cobros Marzo 2 meses a NPN "/>
    <s v="Cobros Marzo 2 meses a NPN "/>
    <s v="Call Back"/>
  </r>
  <r>
    <e v="#N/A"/>
    <n v="0"/>
    <n v="0"/>
    <x v="12"/>
    <n v="2"/>
    <n v="1"/>
    <x v="1"/>
    <d v="2026-05-29T15:30:08"/>
    <n v="60043073"/>
    <s v="CALLBK"/>
    <s v="lvelez"/>
    <x v="1"/>
    <s v="COBRO"/>
    <m/>
    <n v="353385040000"/>
    <n v="16016"/>
    <n v="-4"/>
    <n v="1"/>
    <n v="60043073"/>
    <m/>
    <s v="Giulio Linares"/>
    <m/>
    <s v="10-709-335"/>
    <n v="353385040000"/>
    <s v="MASIVO"/>
    <s v="NPN"/>
    <m/>
    <m/>
    <m/>
    <m/>
    <m/>
    <s v="U"/>
    <s v="0000-00-00"/>
    <m/>
    <m/>
    <m/>
    <s v="353385040000&gt;&gt; GIULIO ENRIQUE LINARES FERNANDEZ&gt;&gt;"/>
    <n v="163"/>
    <s v="Llamaya"/>
    <s v="MAIN"/>
    <n v="0"/>
    <m/>
    <n v="2198846"/>
    <s v="Cobros Marzo 2 meses a NPN "/>
    <s v="Cobros Marzo 2 meses a NPN "/>
    <s v="Call Back"/>
  </r>
  <r>
    <s v="Cobros Abril Canal Fijo"/>
    <n v="0"/>
    <n v="0"/>
    <x v="13"/>
    <n v="24"/>
    <n v="1"/>
    <x v="0"/>
    <d v="2026-05-02T12:42:23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14"/>
    <n v="24"/>
    <n v="1"/>
    <x v="0"/>
    <d v="2026-05-05T17:49:25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15"/>
    <n v="24"/>
    <n v="1"/>
    <x v="0"/>
    <d v="2026-05-07T14:24:20"/>
    <n v="60045640"/>
    <s v="NA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No Answer AutoDial"/>
  </r>
  <r>
    <s v="Cobros Abril Canal Fijo"/>
    <n v="0"/>
    <n v="0"/>
    <x v="16"/>
    <n v="24"/>
    <n v="1"/>
    <x v="0"/>
    <d v="2026-05-08T09:52:47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16"/>
    <n v="24"/>
    <n v="1"/>
    <x v="0"/>
    <d v="2026-05-08T15:04:15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0"/>
    <n v="24"/>
    <n v="1"/>
    <x v="0"/>
    <d v="2026-05-09T11:11:57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7"/>
    <n v="24"/>
    <n v="1"/>
    <x v="0"/>
    <d v="2026-05-11T12:34:57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7"/>
    <n v="24"/>
    <n v="1"/>
    <x v="0"/>
    <d v="2026-05-11T14:50:3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1"/>
    <n v="24"/>
    <n v="1"/>
    <x v="0"/>
    <d v="2026-05-13T14:28:05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"/>
    <n v="24"/>
    <n v="1"/>
    <x v="0"/>
    <d v="2026-05-13T17:05:23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8"/>
    <n v="24"/>
    <n v="1"/>
    <x v="0"/>
    <d v="2026-05-14T09:27:13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2"/>
    <n v="24"/>
    <n v="1"/>
    <x v="0"/>
    <d v="2026-05-16T10:12:09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3"/>
    <n v="24"/>
    <n v="1"/>
    <x v="0"/>
    <d v="2026-05-19T15:40:3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4"/>
    <n v="24"/>
    <n v="1"/>
    <x v="0"/>
    <d v="2026-05-21T10:33:26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4"/>
    <n v="24"/>
    <n v="1"/>
    <x v="0"/>
    <d v="2026-05-21T16:52:44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5"/>
    <n v="24"/>
    <n v="1"/>
    <x v="0"/>
    <d v="2026-05-22T12:33:31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5"/>
    <n v="24"/>
    <n v="1"/>
    <x v="0"/>
    <d v="2026-05-22T16:15:24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6"/>
    <n v="24"/>
    <n v="1"/>
    <x v="0"/>
    <d v="2026-05-23T10:32:09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6"/>
    <n v="24"/>
    <n v="1"/>
    <x v="0"/>
    <d v="2026-05-23T12:34:40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7"/>
    <n v="24"/>
    <n v="1"/>
    <x v="0"/>
    <d v="2026-05-25T09:44:0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7"/>
    <n v="24"/>
    <n v="1"/>
    <x v="0"/>
    <d v="2026-05-25T17:46:25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8"/>
    <n v="24"/>
    <n v="1"/>
    <x v="0"/>
    <d v="2026-05-26T10:18:06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8"/>
    <n v="24"/>
    <n v="1"/>
    <x v="0"/>
    <d v="2026-05-26T15:09:23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8"/>
    <n v="24"/>
    <n v="1"/>
    <x v="1"/>
    <d v="2026-05-26T16:55:56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19"/>
    <n v="16"/>
    <n v="1"/>
    <x v="0"/>
    <d v="2026-05-04T09:49:24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20"/>
    <n v="16"/>
    <n v="1"/>
    <x v="0"/>
    <d v="2026-05-06T10:24:41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15"/>
    <n v="16"/>
    <n v="1"/>
    <x v="0"/>
    <d v="2026-05-07T15:16:04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16"/>
    <n v="16"/>
    <n v="1"/>
    <x v="0"/>
    <d v="2026-05-08T15:57:31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0"/>
    <n v="16"/>
    <n v="1"/>
    <x v="0"/>
    <d v="2026-05-09T11:15:32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17"/>
    <n v="16"/>
    <n v="1"/>
    <x v="0"/>
    <d v="2026-05-11T12:34:59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1"/>
    <n v="16"/>
    <n v="1"/>
    <x v="0"/>
    <d v="2026-05-13T14:29:53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1"/>
    <n v="16"/>
    <n v="1"/>
    <x v="0"/>
    <d v="2026-05-13T17:07:3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2"/>
    <n v="16"/>
    <n v="1"/>
    <x v="0"/>
    <d v="2026-05-16T10:13:55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21"/>
    <n v="16"/>
    <n v="1"/>
    <x v="0"/>
    <d v="2026-05-18T11:14:1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3"/>
    <n v="16"/>
    <n v="1"/>
    <x v="0"/>
    <d v="2026-05-19T15:41:11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4"/>
    <n v="16"/>
    <n v="1"/>
    <x v="0"/>
    <d v="2026-05-21T10:33:34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4"/>
    <n v="16"/>
    <n v="1"/>
    <x v="0"/>
    <d v="2026-05-21T16:52:4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5"/>
    <n v="16"/>
    <n v="1"/>
    <x v="0"/>
    <d v="2026-05-22T12:34:28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5"/>
    <n v="16"/>
    <n v="1"/>
    <x v="0"/>
    <d v="2026-05-22T16:14:18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6"/>
    <n v="16"/>
    <n v="1"/>
    <x v="1"/>
    <d v="2026-05-23T10:59:51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Mayo"/>
    <n v="0"/>
    <n v="0"/>
    <x v="0"/>
    <n v="12"/>
    <n v="1"/>
    <x v="0"/>
    <d v="2026-05-09T11:21:19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1"/>
    <n v="12"/>
    <n v="1"/>
    <x v="0"/>
    <d v="2026-05-13T14:28:41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2"/>
    <n v="12"/>
    <n v="1"/>
    <x v="0"/>
    <d v="2026-05-16T10:23:04"/>
    <n v="60088710"/>
    <s v="NA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No Answer AutoDial"/>
  </r>
  <r>
    <s v="Cobros Mayo"/>
    <n v="0"/>
    <n v="0"/>
    <x v="21"/>
    <n v="12"/>
    <n v="1"/>
    <x v="0"/>
    <d v="2026-05-18T11:14:53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3"/>
    <n v="12"/>
    <n v="1"/>
    <x v="0"/>
    <d v="2026-05-19T15:41:29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4"/>
    <n v="12"/>
    <n v="1"/>
    <x v="0"/>
    <d v="2026-05-21T10:33:52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4"/>
    <n v="12"/>
    <n v="1"/>
    <x v="0"/>
    <d v="2026-05-21T16:53:06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5"/>
    <n v="12"/>
    <n v="1"/>
    <x v="0"/>
    <d v="2026-05-22T12:35:25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5"/>
    <n v="12"/>
    <n v="1"/>
    <x v="0"/>
    <d v="2026-05-22T16:15:51"/>
    <n v="60088710"/>
    <s v="NA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No Answer AutoDial"/>
  </r>
  <r>
    <s v="Cobros Mayo"/>
    <n v="0"/>
    <n v="0"/>
    <x v="6"/>
    <n v="12"/>
    <n v="1"/>
    <x v="0"/>
    <d v="2026-05-23T10:34:03"/>
    <n v="60088710"/>
    <s v="NA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No Answer AutoDial"/>
  </r>
  <r>
    <s v="Cobros Mayo"/>
    <n v="0"/>
    <n v="0"/>
    <x v="6"/>
    <n v="12"/>
    <n v="1"/>
    <x v="0"/>
    <d v="2026-05-23T12:37:52"/>
    <n v="60088710"/>
    <s v="NA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No Answer AutoDial"/>
  </r>
  <r>
    <s v="Cobros Mayo"/>
    <n v="0"/>
    <n v="0"/>
    <x v="7"/>
    <n v="12"/>
    <n v="1"/>
    <x v="1"/>
    <d v="2026-05-25T09:44:40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Abril Canal Fijo"/>
    <n v="0"/>
    <n v="0"/>
    <x v="0"/>
    <n v="7"/>
    <n v="1"/>
    <x v="0"/>
    <d v="2026-05-09T11:21:52"/>
    <n v="60093261"/>
    <s v="DROP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5"/>
    <m/>
    <s v="NONE"/>
    <n v="0"/>
    <m/>
    <n v="2257632"/>
    <s v="Cobros Mayo"/>
    <s v="Cobros Mayo NPN"/>
    <s v="Agent Not Available"/>
  </r>
  <r>
    <s v="Cobros Abril Canal Fijo"/>
    <n v="0"/>
    <n v="0"/>
    <x v="1"/>
    <n v="7"/>
    <n v="1"/>
    <x v="0"/>
    <d v="2026-05-13T14:28:59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2"/>
    <n v="7"/>
    <n v="1"/>
    <x v="0"/>
    <d v="2026-05-16T10:24:18"/>
    <n v="60093261"/>
    <s v="NA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No Answer AutoDial"/>
  </r>
  <r>
    <s v="Cobros Abril Canal Fijo"/>
    <n v="0"/>
    <n v="0"/>
    <x v="21"/>
    <n v="7"/>
    <n v="1"/>
    <x v="0"/>
    <d v="2026-05-18T11:15:50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3"/>
    <n v="7"/>
    <n v="1"/>
    <x v="0"/>
    <d v="2026-05-19T15:46:51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4"/>
    <n v="7"/>
    <n v="1"/>
    <x v="0"/>
    <d v="2026-05-21T10:34:02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1"/>
    <n v="1"/>
    <x v="4"/>
    <n v="7"/>
    <n v="1"/>
    <x v="1"/>
    <d v="2026-05-21T16:53:37"/>
    <n v="60093261"/>
    <n v="6003"/>
    <s v="lvelez"/>
    <x v="1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88"/>
    <s v="Llamaya"/>
    <s v="MAIN"/>
    <n v="0"/>
    <m/>
    <n v="2257632"/>
    <s v="Cobros Mayo"/>
    <s v="Cobros Mayo NPN"/>
    <s v="Cuenta cesada"/>
  </r>
  <r>
    <s v="Cobros Abril Canal Fijo"/>
    <n v="0"/>
    <n v="0"/>
    <x v="0"/>
    <n v="4"/>
    <n v="1"/>
    <x v="0"/>
    <d v="2026-05-09T11:21:59"/>
    <n v="60106162"/>
    <s v="AB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0"/>
    <m/>
    <s v="NONE"/>
    <n v="0"/>
    <m/>
    <n v="2257633"/>
    <s v="Cobros Mayo"/>
    <s v="Cobros Mayo NPN"/>
    <s v="Auto busy"/>
  </r>
  <r>
    <s v="Cobros Abril Canal Fijo"/>
    <n v="0"/>
    <n v="0"/>
    <x v="1"/>
    <n v="4"/>
    <n v="1"/>
    <x v="0"/>
    <d v="2026-05-13T14:30:13"/>
    <n v="60106162"/>
    <s v="DROP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5"/>
    <m/>
    <s v="NONE"/>
    <n v="0"/>
    <m/>
    <n v="2257633"/>
    <s v="Cobros Mayo"/>
    <s v="Cobros Mayo NPN"/>
    <s v="Agent Not Available"/>
  </r>
  <r>
    <s v="Cobros Abril Canal Fijo"/>
    <n v="0"/>
    <n v="0"/>
    <x v="2"/>
    <n v="4"/>
    <n v="1"/>
    <x v="0"/>
    <d v="2026-05-16T10:41:33"/>
    <n v="60106162"/>
    <s v="NA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0"/>
    <m/>
    <s v="NONE"/>
    <n v="0"/>
    <m/>
    <n v="2257633"/>
    <s v="Cobros Mayo"/>
    <s v="Cobros Mayo NPN"/>
    <s v="No Answer AutoDial"/>
  </r>
  <r>
    <s v="Cobros Abril Canal Fijo"/>
    <n v="1"/>
    <n v="1"/>
    <x v="21"/>
    <n v="4"/>
    <n v="1"/>
    <x v="1"/>
    <d v="2026-05-18T11:18:49"/>
    <n v="60106162"/>
    <n v="6003"/>
    <s v="lvelez"/>
    <x v="1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26"/>
    <s v="Llamaya"/>
    <s v="MAIN"/>
    <n v="0"/>
    <m/>
    <n v="2257633"/>
    <s v="Cobros Mayo"/>
    <s v="Cobros Mayo NPN"/>
    <s v="Cuenta cesada"/>
  </r>
  <r>
    <e v="#N/A"/>
    <n v="0"/>
    <n v="0"/>
    <x v="19"/>
    <n v="5"/>
    <n v="1"/>
    <x v="0"/>
    <d v="2026-05-04T15:17:12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s v="U"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20"/>
    <n v="5"/>
    <n v="1"/>
    <x v="0"/>
    <d v="2026-05-06T15:08:56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s v="U"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0"/>
    <n v="5"/>
    <n v="1"/>
    <x v="0"/>
    <d v="2026-05-09T09:16:47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s v="U"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8"/>
    <n v="5"/>
    <n v="1"/>
    <x v="0"/>
    <d v="2026-05-26T15:57:54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s v="U"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1"/>
    <n v="1"/>
    <x v="8"/>
    <n v="5"/>
    <n v="1"/>
    <x v="1"/>
    <d v="2026-05-26T17:37:49"/>
    <n v="60117580"/>
    <n v="6007"/>
    <s v="lvelez"/>
    <x v="1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s v="U"/>
    <s v="0000-00-00"/>
    <m/>
    <s v="yitcibels@gmail.com"/>
    <m/>
    <m/>
    <n v="157"/>
    <s v="Llamaya"/>
    <s v="MAIN"/>
    <n v="0"/>
    <m/>
    <n v="2252803"/>
    <s v="Cobros Abril Canal Fijo"/>
    <s v="Cobros Abril Canal Fijo 2 meses a NPN"/>
    <s v="Volver a llamar"/>
  </r>
  <r>
    <s v="Cobros Mayo"/>
    <n v="1"/>
    <n v="1"/>
    <x v="9"/>
    <n v="1"/>
    <n v="1"/>
    <x v="1"/>
    <d v="2026-05-27T14:12:52"/>
    <n v="60129523"/>
    <n v="6007"/>
    <s v="lvelez"/>
    <x v="1"/>
    <s v="COBRO"/>
    <m/>
    <n v="357335570000"/>
    <n v="16019"/>
    <n v="-5"/>
    <n v="1"/>
    <n v="60129523"/>
    <m/>
    <s v="Mohamed Elkinani"/>
    <m/>
    <n v="357335570000"/>
    <s v="CALL CENTER"/>
    <s v="NPN"/>
    <m/>
    <m/>
    <m/>
    <m/>
    <m/>
    <m/>
    <s v="U"/>
    <s v="0000-00-00"/>
    <m/>
    <m/>
    <m/>
    <m/>
    <n v="71"/>
    <s v="Llamaya"/>
    <s v="MAIN"/>
    <n v="0"/>
    <m/>
    <n v="2267923"/>
    <s v="Cobros Mayo"/>
    <s v="Cobros Mayo Lista 2"/>
    <s v="Volver a llamar"/>
  </r>
  <r>
    <s v="Cobros Abril Canal Fijo"/>
    <n v="0"/>
    <n v="0"/>
    <x v="0"/>
    <n v="2"/>
    <n v="1"/>
    <x v="0"/>
    <d v="2026-05-09T11:22:58"/>
    <n v="60146263"/>
    <s v="DROP"/>
    <s v="VDAD"/>
    <x v="0"/>
    <s v="COBRO"/>
    <m/>
    <n v="369013330000"/>
    <n v="16018"/>
    <n v="-5"/>
    <n v="1"/>
    <n v="60146263"/>
    <m/>
    <s v="Avril Rodriguez"/>
    <m/>
    <s v="8-1061-2059"/>
    <n v="369013330000"/>
    <s v="MASIVO"/>
    <s v="2 PAGOS PENDIENTES"/>
    <m/>
    <m/>
    <m/>
    <m/>
    <m/>
    <s v="U"/>
    <s v="0000-00-00"/>
    <m/>
    <m/>
    <m/>
    <m/>
    <n v="5"/>
    <m/>
    <s v="NONE"/>
    <n v="0"/>
    <m/>
    <n v="2257634"/>
    <s v="Cobros Mayo"/>
    <s v="Cobros Mayo NPN"/>
    <s v="Agent Not Available"/>
  </r>
  <r>
    <s v="Cobros Abril Canal Fijo"/>
    <n v="1"/>
    <n v="1"/>
    <x v="1"/>
    <n v="2"/>
    <n v="1"/>
    <x v="1"/>
    <d v="2026-05-13T14:30:07"/>
    <n v="60146263"/>
    <n v="6007"/>
    <s v="lvelez"/>
    <x v="1"/>
    <s v="COBRO"/>
    <m/>
    <n v="369013330000"/>
    <n v="16018"/>
    <n v="-5"/>
    <n v="1"/>
    <n v="60146263"/>
    <m/>
    <s v="Avril Rodriguez"/>
    <m/>
    <s v="8-1061-2059"/>
    <n v="369013330000"/>
    <s v="MASIVO"/>
    <s v="2 PAGOS PENDIENTES"/>
    <m/>
    <m/>
    <m/>
    <m/>
    <m/>
    <s v="U"/>
    <s v="0000-00-00"/>
    <m/>
    <m/>
    <m/>
    <m/>
    <n v="123"/>
    <s v="Llamaya"/>
    <s v="MAIN"/>
    <n v="0"/>
    <m/>
    <n v="2257634"/>
    <s v="Cobros Mayo"/>
    <s v="Cobros Mayo NPN"/>
    <s v="Volver a llamar"/>
  </r>
  <r>
    <s v="Cobros Mayo"/>
    <n v="0"/>
    <n v="0"/>
    <x v="0"/>
    <n v="5"/>
    <n v="1"/>
    <x v="0"/>
    <d v="2026-05-09T11:23:42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1"/>
    <n v="5"/>
    <n v="1"/>
    <x v="0"/>
    <d v="2026-05-13T14:32:57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2"/>
    <n v="5"/>
    <n v="1"/>
    <x v="0"/>
    <d v="2026-05-16T10:42:08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3"/>
    <n v="5"/>
    <n v="1"/>
    <x v="0"/>
    <d v="2026-05-19T15:52:42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1"/>
    <n v="1"/>
    <x v="4"/>
    <n v="5"/>
    <n v="1"/>
    <x v="1"/>
    <d v="2026-05-21T10:34:30"/>
    <n v="60164743"/>
    <n v="6003"/>
    <s v="lvelez"/>
    <x v="1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21"/>
    <s v="Llamaya"/>
    <s v="MAIN"/>
    <n v="0"/>
    <m/>
    <n v="2257635"/>
    <s v="Cobros Mayo"/>
    <s v="Cobros Mayo NPN"/>
    <s v="Cuenta cesada"/>
  </r>
  <r>
    <s v="Cobros Mayo"/>
    <n v="0"/>
    <n v="0"/>
    <x v="0"/>
    <n v="2"/>
    <n v="1"/>
    <x v="0"/>
    <d v="2026-05-09T11:27:34"/>
    <n v="60177725"/>
    <s v="DROP"/>
    <s v="VDAD"/>
    <x v="0"/>
    <s v="COBRO"/>
    <m/>
    <n v="363065110000"/>
    <n v="16018"/>
    <n v="-5"/>
    <n v="1"/>
    <n v="60177725"/>
    <m/>
    <s v="Roberto Antonio Moore MILLS"/>
    <m/>
    <s v="8-257-111"/>
    <n v="363065110000"/>
    <s v="MASIVO"/>
    <s v="NPN"/>
    <m/>
    <m/>
    <m/>
    <m/>
    <m/>
    <s v="U"/>
    <s v="0000-00-00"/>
    <m/>
    <m/>
    <m/>
    <m/>
    <n v="5"/>
    <m/>
    <s v="NONE"/>
    <n v="0"/>
    <m/>
    <n v="2257636"/>
    <s v="Cobros Mayo"/>
    <s v="Cobros Mayo NPN"/>
    <s v="Agent Not Available"/>
  </r>
  <r>
    <s v="Cobros Mayo"/>
    <n v="1"/>
    <n v="1"/>
    <x v="1"/>
    <n v="2"/>
    <n v="1"/>
    <x v="1"/>
    <d v="2026-05-13T14:32:35"/>
    <n v="60177725"/>
    <n v="6003"/>
    <s v="lvelez"/>
    <x v="1"/>
    <s v="COBRO"/>
    <m/>
    <n v="363065110000"/>
    <n v="16018"/>
    <n v="-5"/>
    <n v="1"/>
    <n v="60177725"/>
    <m/>
    <s v="Roberto Antonio Moore MILLS"/>
    <m/>
    <s v="8-257-111"/>
    <n v="363065110000"/>
    <s v="MASIVO"/>
    <s v="NPN"/>
    <m/>
    <m/>
    <m/>
    <m/>
    <m/>
    <s v="U"/>
    <s v="0000-00-00"/>
    <m/>
    <m/>
    <m/>
    <m/>
    <n v="79"/>
    <s v="Llamaya"/>
    <s v="MAIN"/>
    <n v="0"/>
    <m/>
    <n v="2257636"/>
    <s v="Cobros Mayo"/>
    <s v="Cobros Mayo NPN"/>
    <s v="Cuenta cesada"/>
  </r>
  <r>
    <s v="Cobros Mayo"/>
    <n v="0"/>
    <n v="0"/>
    <x v="0"/>
    <n v="2"/>
    <n v="1"/>
    <x v="0"/>
    <d v="2026-05-09T11:28:13"/>
    <n v="60199324"/>
    <s v="DROP"/>
    <s v="VDAD"/>
    <x v="0"/>
    <s v="COBRO"/>
    <m/>
    <n v="368006110000"/>
    <n v="16018"/>
    <n v="-5"/>
    <n v="1"/>
    <n v="60199324"/>
    <m/>
    <s v="Antonio Nieto"/>
    <m/>
    <s v="7-710-1493"/>
    <n v="368006110000"/>
    <s v="MASIVO"/>
    <s v="2 PAGOS PENDIENTES"/>
    <m/>
    <m/>
    <m/>
    <m/>
    <m/>
    <s v="U"/>
    <s v="0000-00-00"/>
    <m/>
    <m/>
    <m/>
    <m/>
    <n v="5"/>
    <m/>
    <s v="NONE"/>
    <n v="0"/>
    <m/>
    <n v="2257637"/>
    <s v="Cobros Mayo"/>
    <s v="Cobros Mayo NPN"/>
    <s v="Agent Not Available"/>
  </r>
  <r>
    <s v="Cobros Mayo"/>
    <n v="1"/>
    <n v="1"/>
    <x v="1"/>
    <n v="2"/>
    <n v="1"/>
    <x v="1"/>
    <d v="2026-05-13T14:34:49"/>
    <n v="60199324"/>
    <n v="6003"/>
    <s v="lvelez"/>
    <x v="1"/>
    <s v="COBRO"/>
    <m/>
    <n v="368006110000"/>
    <n v="16018"/>
    <n v="-5"/>
    <n v="1"/>
    <n v="60199324"/>
    <m/>
    <s v="Antonio Nieto"/>
    <m/>
    <s v="7-710-1493"/>
    <n v="368006110000"/>
    <s v="MASIVO"/>
    <s v="2 PAGOS PENDIENTES"/>
    <m/>
    <m/>
    <m/>
    <m/>
    <m/>
    <s v="U"/>
    <s v="0000-00-00"/>
    <m/>
    <m/>
    <m/>
    <m/>
    <n v="46"/>
    <s v="Llamaya"/>
    <s v="MAIN"/>
    <n v="0"/>
    <m/>
    <n v="2257637"/>
    <s v="Cobros Mayo"/>
    <s v="Cobros Mayo NPN"/>
    <s v="Cuenta cesada"/>
  </r>
  <r>
    <s v="Cobros Abril Canal Fijo"/>
    <n v="0"/>
    <n v="0"/>
    <x v="19"/>
    <n v="9"/>
    <n v="1"/>
    <x v="0"/>
    <d v="2026-05-04T09:47:41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20"/>
    <n v="9"/>
    <n v="1"/>
    <x v="0"/>
    <d v="2026-05-06T10:20:50"/>
    <n v="60246032"/>
    <s v="NA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No Answer AutoDial"/>
  </r>
  <r>
    <s v="Cobros Abril Canal Fijo"/>
    <n v="0"/>
    <n v="0"/>
    <x v="20"/>
    <n v="9"/>
    <n v="1"/>
    <x v="0"/>
    <d v="2026-05-06T16:51:43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16"/>
    <n v="9"/>
    <n v="1"/>
    <x v="0"/>
    <d v="2026-05-08T15:55:47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0"/>
    <n v="9"/>
    <n v="1"/>
    <x v="0"/>
    <d v="2026-05-09T11:33:15"/>
    <n v="60246032"/>
    <s v="AB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0"/>
    <m/>
    <s v="NONE"/>
    <n v="0"/>
    <m/>
    <n v="2257638"/>
    <s v="Cobros Mayo"/>
    <s v="Cobros Mayo NPN"/>
    <s v="Auto busy"/>
  </r>
  <r>
    <s v="Cobros Abril Canal Fijo"/>
    <n v="0"/>
    <n v="0"/>
    <x v="1"/>
    <n v="9"/>
    <n v="1"/>
    <x v="0"/>
    <d v="2026-05-13T14:34:20"/>
    <n v="60246032"/>
    <s v="AB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0"/>
    <m/>
    <s v="NONE"/>
    <n v="0"/>
    <m/>
    <n v="2257638"/>
    <s v="Cobros Mayo"/>
    <s v="Cobros Mayo NPN"/>
    <s v="Auto busy"/>
  </r>
  <r>
    <s v="Cobros Abril Canal Fijo"/>
    <n v="0"/>
    <n v="0"/>
    <x v="2"/>
    <n v="9"/>
    <n v="1"/>
    <x v="0"/>
    <d v="2026-05-16T10:42:31"/>
    <n v="60246032"/>
    <s v="DROP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5"/>
    <m/>
    <s v="NONE"/>
    <n v="0"/>
    <m/>
    <n v="2257638"/>
    <s v="Cobros Mayo"/>
    <s v="Cobros Mayo NPN"/>
    <s v="Agent Not Available"/>
  </r>
  <r>
    <s v="Cobros Abril Canal Fijo"/>
    <n v="0"/>
    <n v="0"/>
    <x v="3"/>
    <n v="9"/>
    <n v="1"/>
    <x v="0"/>
    <d v="2026-05-19T15:53:20"/>
    <n v="60246032"/>
    <s v="DROP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5"/>
    <m/>
    <s v="NONE"/>
    <n v="0"/>
    <m/>
    <n v="2257638"/>
    <s v="Cobros Mayo"/>
    <s v="Cobros Mayo NPN"/>
    <s v="Agent Not Available"/>
  </r>
  <r>
    <s v="Cobros Abril Canal Fijo"/>
    <n v="0"/>
    <n v="0"/>
    <x v="4"/>
    <n v="9"/>
    <n v="1"/>
    <x v="1"/>
    <d v="2026-05-21T10:36:01"/>
    <n v="60246032"/>
    <n v="6004"/>
    <s v="lvelez"/>
    <x v="1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146"/>
    <s v="Llamaya"/>
    <s v="MAIN"/>
    <n v="0"/>
    <m/>
    <n v="2257638"/>
    <s v="Cobros Mayo"/>
    <s v="Cobros Mayo NPN"/>
    <s v="Buzon de voz"/>
  </r>
  <r>
    <e v="#N/A"/>
    <n v="1"/>
    <n v="1"/>
    <x v="16"/>
    <n v="1"/>
    <n v="1"/>
    <x v="1"/>
    <d v="2026-05-08T17:48:45"/>
    <n v="60254540"/>
    <n v="6007"/>
    <s v="lvelez"/>
    <x v="1"/>
    <s v="COBRO"/>
    <m/>
    <n v="368000930000"/>
    <n v="16016"/>
    <n v="-7"/>
    <n v="1"/>
    <n v="60254540"/>
    <m/>
    <s v="Willin Vargas"/>
    <m/>
    <n v="185464705"/>
    <n v="368000930000"/>
    <s v="SOHO"/>
    <s v="NPN"/>
    <m/>
    <m/>
    <m/>
    <m/>
    <m/>
    <s v="U"/>
    <s v="0000-00-00"/>
    <m/>
    <m/>
    <m/>
    <m/>
    <n v="22"/>
    <s v="Llamaya"/>
    <s v="MANUAL"/>
    <n v="0"/>
    <m/>
    <n v="2198783"/>
    <s v="Cobros Marzo 2 meses a NPN "/>
    <s v="Cobros Marzo 2 meses a NPN "/>
    <s v="Volver a llamar"/>
  </r>
  <r>
    <s v="Cobros Mayo"/>
    <n v="1"/>
    <n v="0"/>
    <x v="0"/>
    <n v="1"/>
    <n v="1"/>
    <x v="1"/>
    <d v="2026-05-09T11:34:43"/>
    <n v="60255440"/>
    <n v="6000"/>
    <s v="lvelez"/>
    <x v="1"/>
    <s v="COBRO"/>
    <m/>
    <n v="366087720000"/>
    <n v="16018"/>
    <n v="-7"/>
    <n v="1"/>
    <n v="60255440"/>
    <m/>
    <s v="ERNESTO JOSE MENDOZA RODRIGUEZ"/>
    <m/>
    <s v="8-962-2142"/>
    <n v="366087720000"/>
    <s v="MASIVO"/>
    <s v="NPN"/>
    <m/>
    <m/>
    <m/>
    <m/>
    <m/>
    <s v="U"/>
    <s v="0000-00-00"/>
    <m/>
    <m/>
    <m/>
    <m/>
    <n v="312"/>
    <s v="Llamaya"/>
    <s v="MAIN"/>
    <n v="0"/>
    <m/>
    <n v="2257639"/>
    <s v="Cobros Mayo"/>
    <s v="Cobros Mayo NPN"/>
    <s v="Mensaje a tercero"/>
  </r>
  <r>
    <s v="Cobros Mayo"/>
    <n v="0"/>
    <n v="0"/>
    <x v="0"/>
    <n v="12"/>
    <n v="1"/>
    <x v="0"/>
    <d v="2026-05-09T11:34:27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1"/>
    <n v="12"/>
    <n v="1"/>
    <x v="0"/>
    <d v="2026-05-13T14:35:09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2"/>
    <n v="12"/>
    <n v="1"/>
    <x v="0"/>
    <d v="2026-05-16T10:48:32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3"/>
    <n v="12"/>
    <n v="1"/>
    <x v="0"/>
    <d v="2026-05-19T15:54:41"/>
    <n v="60279270"/>
    <s v="NA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No Answer AutoDial"/>
  </r>
  <r>
    <s v="Cobros Mayo"/>
    <n v="0"/>
    <n v="0"/>
    <x v="22"/>
    <n v="12"/>
    <n v="1"/>
    <x v="0"/>
    <d v="2026-05-20T11:18:51"/>
    <n v="60279270"/>
    <s v="NA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No Answer AutoDial"/>
  </r>
  <r>
    <s v="Cobros Mayo"/>
    <n v="0"/>
    <n v="0"/>
    <x v="22"/>
    <n v="12"/>
    <n v="1"/>
    <x v="0"/>
    <d v="2026-05-20T12:36:58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4"/>
    <n v="12"/>
    <n v="1"/>
    <x v="0"/>
    <d v="2026-05-21T10:35:33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4"/>
    <n v="12"/>
    <n v="1"/>
    <x v="0"/>
    <d v="2026-05-21T16:53:25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5"/>
    <n v="12"/>
    <n v="1"/>
    <x v="0"/>
    <d v="2026-05-22T12:36:09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5"/>
    <n v="12"/>
    <n v="1"/>
    <x v="0"/>
    <d v="2026-05-22T16:15:26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6"/>
    <n v="12"/>
    <n v="1"/>
    <x v="0"/>
    <d v="2026-05-23T11:00:04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0"/>
    <m/>
    <s v="NONE"/>
    <n v="0"/>
    <m/>
    <n v="2257640"/>
    <s v="Cobros Mayo"/>
    <s v="Cobros Mayo NPN"/>
    <s v="Auto busy"/>
  </r>
  <r>
    <s v="Cobros Mayo"/>
    <n v="1"/>
    <n v="0"/>
    <x v="7"/>
    <n v="12"/>
    <n v="1"/>
    <x v="1"/>
    <d v="2026-05-25T17:47:15"/>
    <n v="60279270"/>
    <n v="6006"/>
    <s v="lvelez"/>
    <x v="1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139"/>
    <s v="Llamaya"/>
    <s v="MAIN"/>
    <n v="0"/>
    <m/>
    <n v="2257640"/>
    <s v="Cobros Mayo"/>
    <s v="Cobros Mayo NPN"/>
    <s v="Numero equivocado"/>
  </r>
  <r>
    <s v="Cobros Abril Canal Fijo"/>
    <n v="0"/>
    <n v="0"/>
    <x v="13"/>
    <n v="7"/>
    <n v="1"/>
    <x v="0"/>
    <d v="2026-05-02T11:00:1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4"/>
    <n v="7"/>
    <n v="1"/>
    <x v="0"/>
    <d v="2026-05-05T15:11:47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20"/>
    <n v="7"/>
    <n v="1"/>
    <x v="0"/>
    <d v="2026-05-06T17:29:17"/>
    <n v="60317096"/>
    <s v="NA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No Answer AutoDial"/>
  </r>
  <r>
    <s v="Cobros Abril Canal Fijo"/>
    <n v="0"/>
    <n v="0"/>
    <x v="16"/>
    <n v="7"/>
    <n v="1"/>
    <x v="0"/>
    <d v="2026-05-08T09:34:30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6"/>
    <n v="7"/>
    <n v="1"/>
    <x v="0"/>
    <d v="2026-05-08T12:22:4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8"/>
    <n v="7"/>
    <n v="1"/>
    <x v="0"/>
    <d v="2026-05-26T14:57:1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8"/>
    <n v="7"/>
    <n v="1"/>
    <x v="1"/>
    <d v="2026-05-26T16:49:00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9"/>
    <n v="5"/>
    <n v="1"/>
    <x v="0"/>
    <d v="2026-05-04T12:31:22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s v="U"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20"/>
    <n v="5"/>
    <n v="1"/>
    <x v="0"/>
    <d v="2026-05-06T12:39:30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s v="U"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15"/>
    <n v="5"/>
    <n v="1"/>
    <x v="0"/>
    <d v="2026-05-07T17:17:43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s v="U"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16"/>
    <n v="5"/>
    <n v="1"/>
    <x v="0"/>
    <d v="2026-05-08T17:49:21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s v="U"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8"/>
    <n v="5"/>
    <n v="1"/>
    <x v="1"/>
    <d v="2026-05-26T15:39:03"/>
    <n v="60320794"/>
    <n v="6004"/>
    <s v="lvelez"/>
    <x v="1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s v="U"/>
    <s v="0000-00-00"/>
    <m/>
    <s v="yonira728@gmail.com"/>
    <m/>
    <m/>
    <n v="64"/>
    <s v="Llamaya"/>
    <s v="MAIN"/>
    <n v="0"/>
    <m/>
    <n v="2252648"/>
    <s v="Cobros Abril Canal Fijo"/>
    <s v="Cobros Abril Canal Fijo 2 meses a NPN"/>
    <s v="Buzon de voz"/>
  </r>
  <r>
    <s v="Cobros Abril Canal Fijo"/>
    <n v="0"/>
    <n v="0"/>
    <x v="0"/>
    <n v="4"/>
    <n v="1"/>
    <x v="0"/>
    <d v="2026-05-09T11:35:08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1"/>
    <n v="4"/>
    <n v="1"/>
    <x v="0"/>
    <d v="2026-05-13T14:35:24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2"/>
    <n v="4"/>
    <n v="1"/>
    <x v="0"/>
    <d v="2026-05-16T10:49:13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3"/>
    <n v="4"/>
    <n v="1"/>
    <x v="1"/>
    <d v="2026-05-19T15:54:24"/>
    <n v="60327569"/>
    <n v="6004"/>
    <s v="lvelez"/>
    <x v="1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144"/>
    <s v="Llamaya"/>
    <s v="MAIN"/>
    <n v="0"/>
    <m/>
    <n v="2257641"/>
    <s v="Cobros Mayo"/>
    <s v="Cobros Mayo NPN"/>
    <s v="Buzon de voz"/>
  </r>
  <r>
    <s v="Cobros Mayo"/>
    <n v="0"/>
    <n v="0"/>
    <x v="0"/>
    <n v="2"/>
    <n v="1"/>
    <x v="0"/>
    <d v="2026-05-09T11:35:46"/>
    <n v="60343819"/>
    <s v="DROP"/>
    <s v="VDAD"/>
    <x v="0"/>
    <s v="COBRO"/>
    <m/>
    <n v="361073620000"/>
    <n v="16018"/>
    <n v="-4"/>
    <n v="1"/>
    <n v="60343819"/>
    <m/>
    <s v="ALEXANDER DIAZ CHAVARRIA"/>
    <m/>
    <s v="E-8-132763"/>
    <n v="361073620000"/>
    <s v="MASIVO"/>
    <s v="NPN"/>
    <m/>
    <m/>
    <m/>
    <m/>
    <m/>
    <s v="U"/>
    <s v="0000-00-00"/>
    <m/>
    <m/>
    <m/>
    <m/>
    <n v="5"/>
    <m/>
    <s v="NONE"/>
    <n v="0"/>
    <m/>
    <n v="2257642"/>
    <s v="Cobros Mayo"/>
    <s v="Cobros Mayo NPN"/>
    <s v="Agent Not Available"/>
  </r>
  <r>
    <s v="Cobros Mayo"/>
    <n v="0"/>
    <n v="0"/>
    <x v="1"/>
    <n v="2"/>
    <n v="1"/>
    <x v="1"/>
    <d v="2026-05-13T14:36:04"/>
    <n v="60343819"/>
    <n v="6004"/>
    <s v="lvelez"/>
    <x v="1"/>
    <s v="COBRO"/>
    <m/>
    <n v="361073620000"/>
    <n v="16018"/>
    <n v="-4"/>
    <n v="1"/>
    <n v="60343819"/>
    <m/>
    <s v="ALEXANDER DIAZ CHAVARRIA"/>
    <m/>
    <s v="E-8-132763"/>
    <n v="361073620000"/>
    <s v="MASIVO"/>
    <s v="NPN"/>
    <m/>
    <m/>
    <m/>
    <m/>
    <m/>
    <s v="U"/>
    <s v="0000-00-00"/>
    <m/>
    <m/>
    <m/>
    <m/>
    <n v="132"/>
    <s v="Llamaya"/>
    <s v="MAIN"/>
    <n v="0"/>
    <m/>
    <n v="2257642"/>
    <s v="Cobros Mayo"/>
    <s v="Cobros Mayo NPN"/>
    <s v="Buzon de voz"/>
  </r>
  <r>
    <s v="Cobros Mayo"/>
    <n v="1"/>
    <n v="1"/>
    <x v="19"/>
    <n v="8"/>
    <n v="1"/>
    <x v="0"/>
    <d v="2026-05-04T17:04:32"/>
    <n v="60345653"/>
    <n v="6007"/>
    <s v="lvelez"/>
    <x v="1"/>
    <s v="COBRO"/>
    <m/>
    <m/>
    <n v="998"/>
    <n v="0"/>
    <m/>
    <n v="60345653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489"/>
    <s v="Default Manual list"/>
    <m/>
    <s v="Volver a llamar"/>
  </r>
  <r>
    <s v="Cobros Mayo"/>
    <n v="0"/>
    <n v="0"/>
    <x v="0"/>
    <n v="8"/>
    <n v="1"/>
    <x v="0"/>
    <d v="2026-05-09T11:36:12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1"/>
    <n v="8"/>
    <n v="1"/>
    <x v="0"/>
    <d v="2026-05-13T14:36:39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2"/>
    <n v="8"/>
    <n v="1"/>
    <x v="0"/>
    <d v="2026-05-16T10:56:50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3"/>
    <n v="8"/>
    <n v="1"/>
    <x v="0"/>
    <d v="2026-05-19T15:54:56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4"/>
    <n v="8"/>
    <n v="1"/>
    <x v="0"/>
    <d v="2026-05-21T10:36:19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4"/>
    <n v="8"/>
    <n v="1"/>
    <x v="0"/>
    <d v="2026-05-21T16:54:11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1"/>
    <n v="1"/>
    <x v="5"/>
    <n v="8"/>
    <n v="1"/>
    <x v="1"/>
    <d v="2026-05-22T12:36:26"/>
    <n v="60345653"/>
    <n v="6007"/>
    <s v="lvelez"/>
    <x v="1"/>
    <s v="COBRO"/>
    <m/>
    <n v="361020710000"/>
    <n v="16018"/>
    <n v="-4"/>
    <n v="1"/>
    <n v="60345653"/>
    <m/>
    <s v="RamÃ³n MartÃ­nez BarrÃ­a"/>
    <m/>
    <s v="8-273-58"/>
    <n v="361020710000"/>
    <s v="MASIVO"/>
    <s v="2 PAGOS PENDIENTES"/>
    <m/>
    <m/>
    <m/>
    <m/>
    <m/>
    <s v="U"/>
    <s v="0000-00-00"/>
    <m/>
    <m/>
    <m/>
    <m/>
    <n v="97"/>
    <s v="Llamaya"/>
    <s v="MAIN"/>
    <n v="0"/>
    <m/>
    <n v="2257643"/>
    <s v="Cobros Mayo"/>
    <s v="Cobros Mayo NPN"/>
    <s v="Volver a llamar"/>
  </r>
  <r>
    <s v="Cobros Abril Canal Fijo"/>
    <n v="0"/>
    <n v="0"/>
    <x v="0"/>
    <n v="6"/>
    <n v="1"/>
    <x v="0"/>
    <d v="2026-05-09T11:36:44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1"/>
    <n v="6"/>
    <n v="1"/>
    <x v="0"/>
    <d v="2026-05-13T14:37:22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2"/>
    <n v="6"/>
    <n v="1"/>
    <x v="0"/>
    <d v="2026-05-16T10:57:26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3"/>
    <n v="6"/>
    <n v="1"/>
    <x v="0"/>
    <d v="2026-05-19T15:55:23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4"/>
    <n v="6"/>
    <n v="1"/>
    <x v="0"/>
    <d v="2026-05-21T10:36:59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1"/>
    <n v="1"/>
    <x v="4"/>
    <n v="6"/>
    <n v="1"/>
    <x v="1"/>
    <d v="2026-05-21T16:55:28"/>
    <n v="60349166"/>
    <n v="6003"/>
    <s v="lvelez"/>
    <x v="1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18"/>
    <s v="Llamaya"/>
    <s v="MAIN"/>
    <n v="0"/>
    <m/>
    <n v="2257644"/>
    <s v="Cobros Mayo"/>
    <s v="Cobros Mayo NPN"/>
    <s v="Cuenta cesada"/>
  </r>
  <r>
    <s v="Cobros Mayo"/>
    <n v="0"/>
    <n v="0"/>
    <x v="0"/>
    <n v="8"/>
    <n v="1"/>
    <x v="0"/>
    <d v="2026-05-09T11:37:0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1"/>
    <n v="8"/>
    <n v="1"/>
    <x v="0"/>
    <d v="2026-05-13T14:37:44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2"/>
    <n v="8"/>
    <n v="1"/>
    <x v="0"/>
    <d v="2026-05-16T11:05:31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3"/>
    <n v="8"/>
    <n v="1"/>
    <x v="0"/>
    <d v="2026-05-19T15:55:4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4"/>
    <n v="8"/>
    <n v="1"/>
    <x v="0"/>
    <d v="2026-05-21T10:37:1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4"/>
    <n v="8"/>
    <n v="1"/>
    <x v="0"/>
    <d v="2026-05-21T16:55:36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5"/>
    <n v="8"/>
    <n v="1"/>
    <x v="0"/>
    <d v="2026-05-22T12:38:25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1"/>
    <n v="1"/>
    <x v="5"/>
    <n v="8"/>
    <n v="1"/>
    <x v="1"/>
    <d v="2026-05-22T16:16:07"/>
    <n v="60363977"/>
    <n v="6002"/>
    <s v="lvelez"/>
    <x v="1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s v="U"/>
    <s v="0000-00-00"/>
    <m/>
    <m/>
    <m/>
    <m/>
    <n v="212"/>
    <s v="Llamaya"/>
    <s v="MAIN"/>
    <n v="0"/>
    <m/>
    <n v="2257645"/>
    <s v="Cobros Mayo"/>
    <s v="Cobros Mayo NPN"/>
    <s v="Cliente al dia"/>
  </r>
  <r>
    <s v="Cobros Abril Canal Fijo"/>
    <n v="0"/>
    <n v="0"/>
    <x v="19"/>
    <n v="5"/>
    <n v="1"/>
    <x v="0"/>
    <d v="2026-05-04T15:05:52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5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20"/>
    <n v="5"/>
    <n v="1"/>
    <x v="0"/>
    <d v="2026-05-06T14:46:00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4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14:22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3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8"/>
    <n v="5"/>
    <n v="1"/>
    <x v="0"/>
    <d v="2026-05-26T15:54:56"/>
    <n v="60380047"/>
    <s v="AB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0"/>
    <m/>
    <s v="NONE"/>
    <n v="0"/>
    <m/>
    <n v="2252781"/>
    <s v="Cobros Abril Canal Fijo"/>
    <s v="Cobros Abril Canal Fijo 2 meses a NPN"/>
    <s v="Auto busy"/>
  </r>
  <r>
    <s v="Cobros Abril Canal Fijo"/>
    <n v="0"/>
    <n v="0"/>
    <x v="8"/>
    <n v="5"/>
    <n v="1"/>
    <x v="1"/>
    <d v="2026-05-26T17:26:43"/>
    <n v="60380047"/>
    <s v="AB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0"/>
    <m/>
    <s v="NONE"/>
    <n v="0"/>
    <m/>
    <n v="2252781"/>
    <s v="Cobros Abril Canal Fijo"/>
    <s v="Cobros Abril Canal Fijo 2 meses a NPN"/>
    <s v="Auto busy"/>
  </r>
  <r>
    <s v="Cobros Abril Canal Fijo"/>
    <n v="0"/>
    <n v="0"/>
    <x v="0"/>
    <n v="7"/>
    <n v="1"/>
    <x v="0"/>
    <d v="2026-05-09T11:37:23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1"/>
    <n v="7"/>
    <n v="1"/>
    <x v="0"/>
    <d v="2026-05-13T14:38:00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2"/>
    <n v="7"/>
    <n v="1"/>
    <x v="0"/>
    <d v="2026-05-16T11:05:48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3"/>
    <n v="7"/>
    <n v="1"/>
    <x v="0"/>
    <d v="2026-05-19T15:56:03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4"/>
    <n v="7"/>
    <n v="1"/>
    <x v="0"/>
    <d v="2026-05-21T10:37:37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4"/>
    <n v="7"/>
    <n v="1"/>
    <x v="0"/>
    <d v="2026-05-21T16:55:52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1"/>
    <n v="1"/>
    <x v="5"/>
    <n v="7"/>
    <n v="1"/>
    <x v="1"/>
    <d v="2026-05-22T12:38:21"/>
    <n v="60387305"/>
    <n v="6003"/>
    <s v="lvelez"/>
    <x v="1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s v="U"/>
    <s v="0000-00-00"/>
    <m/>
    <m/>
    <m/>
    <m/>
    <n v="65"/>
    <s v="Llamaya"/>
    <s v="MAIN"/>
    <n v="0"/>
    <m/>
    <n v="2257646"/>
    <s v="Cobros Mayo"/>
    <s v="Cobros Mayo NPN"/>
    <s v="Cuenta cesada"/>
  </r>
  <r>
    <s v="Cobros Mayo"/>
    <n v="0"/>
    <n v="0"/>
    <x v="0"/>
    <n v="6"/>
    <n v="1"/>
    <x v="0"/>
    <d v="2026-05-09T11:37:43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1"/>
    <n v="6"/>
    <n v="1"/>
    <x v="0"/>
    <d v="2026-05-13T14:38:24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2"/>
    <n v="6"/>
    <n v="1"/>
    <x v="0"/>
    <d v="2026-05-16T11:06:14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3"/>
    <n v="6"/>
    <n v="1"/>
    <x v="0"/>
    <d v="2026-05-19T15:56:19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4"/>
    <n v="6"/>
    <n v="1"/>
    <x v="0"/>
    <d v="2026-05-21T10:38:06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1"/>
    <n v="1"/>
    <x v="4"/>
    <n v="6"/>
    <n v="1"/>
    <x v="1"/>
    <d v="2026-05-21T16:57:23"/>
    <n v="60402909"/>
    <n v="6002"/>
    <s v="lvelez"/>
    <x v="1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132"/>
    <s v="Llamaya"/>
    <s v="MAIN"/>
    <n v="0"/>
    <m/>
    <n v="2257647"/>
    <s v="Cobros Mayo"/>
    <s v="Cobros Mayo NPN"/>
    <s v="Cliente al dia"/>
  </r>
  <r>
    <s v="Cobros Mayo"/>
    <n v="0"/>
    <n v="0"/>
    <x v="0"/>
    <n v="12"/>
    <n v="1"/>
    <x v="0"/>
    <d v="2026-05-09T11:37:50"/>
    <n v="60493352"/>
    <s v="AB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0"/>
    <m/>
    <s v="NONE"/>
    <n v="0"/>
    <m/>
    <n v="2257648"/>
    <s v="Cobros Mayo"/>
    <s v="Cobros Mayo NPN"/>
    <s v="Auto busy"/>
  </r>
  <r>
    <s v="Cobros Mayo"/>
    <n v="0"/>
    <n v="0"/>
    <x v="1"/>
    <n v="12"/>
    <n v="1"/>
    <x v="0"/>
    <d v="2026-05-13T14:40:34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1"/>
    <n v="12"/>
    <n v="1"/>
    <x v="0"/>
    <d v="2026-05-13T17:09:54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2"/>
    <n v="12"/>
    <n v="1"/>
    <x v="0"/>
    <d v="2026-05-16T11:07:36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21"/>
    <n v="12"/>
    <n v="1"/>
    <x v="0"/>
    <d v="2026-05-18T11:19:22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3"/>
    <n v="12"/>
    <n v="1"/>
    <x v="0"/>
    <d v="2026-05-19T15:56:43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4"/>
    <n v="12"/>
    <n v="1"/>
    <x v="0"/>
    <d v="2026-05-21T10:39:27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4"/>
    <n v="12"/>
    <n v="1"/>
    <x v="0"/>
    <d v="2026-05-21T12:40:30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4"/>
    <n v="12"/>
    <n v="1"/>
    <x v="0"/>
    <d v="2026-05-21T16:57:25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5"/>
    <n v="12"/>
    <n v="1"/>
    <x v="0"/>
    <d v="2026-05-22T12:38:33"/>
    <n v="60493352"/>
    <s v="AB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0"/>
    <m/>
    <s v="NONE"/>
    <n v="0"/>
    <m/>
    <n v="2257648"/>
    <s v="Cobros Mayo"/>
    <s v="Cobros Mayo NPN"/>
    <s v="Auto busy"/>
  </r>
  <r>
    <s v="Cobros Mayo"/>
    <n v="0"/>
    <n v="0"/>
    <x v="5"/>
    <n v="12"/>
    <n v="1"/>
    <x v="0"/>
    <d v="2026-05-22T16:16:13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1"/>
    <n v="1"/>
    <x v="6"/>
    <n v="12"/>
    <n v="1"/>
    <x v="1"/>
    <d v="2026-05-23T11:00:33"/>
    <n v="60493352"/>
    <n v="6003"/>
    <s v="lvelez"/>
    <x v="1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s v="U"/>
    <s v="0000-00-00"/>
    <m/>
    <m/>
    <m/>
    <m/>
    <n v="25"/>
    <s v="Llamaya"/>
    <s v="MAIN"/>
    <n v="0"/>
    <m/>
    <n v="2257648"/>
    <s v="Cobros Mayo"/>
    <s v="Cobros Mayo NPN"/>
    <s v="Cuenta cesada"/>
  </r>
  <r>
    <s v="Cobros Abril Canal Fijo"/>
    <n v="0"/>
    <n v="0"/>
    <x v="0"/>
    <n v="2"/>
    <n v="1"/>
    <x v="0"/>
    <d v="2026-05-09T11:39:12"/>
    <n v="60512175"/>
    <s v="DROP"/>
    <s v="VDAD"/>
    <x v="0"/>
    <s v="COBRO"/>
    <m/>
    <n v="368004580000"/>
    <n v="16018"/>
    <n v="-5"/>
    <n v="1"/>
    <n v="60512175"/>
    <m/>
    <s v="Viatnessa Stefany  Marin Rosal"/>
    <m/>
    <s v="AW329866"/>
    <n v="368004580000"/>
    <s v="SOHO"/>
    <s v="NPN"/>
    <m/>
    <m/>
    <m/>
    <m/>
    <m/>
    <s v="U"/>
    <s v="0000-00-00"/>
    <m/>
    <m/>
    <m/>
    <m/>
    <n v="5"/>
    <m/>
    <s v="NONE"/>
    <n v="0"/>
    <m/>
    <n v="2257649"/>
    <s v="Cobros Mayo"/>
    <s v="Cobros Mayo NPN"/>
    <s v="Agent Not Available"/>
  </r>
  <r>
    <s v="Cobros Abril Canal Fijo"/>
    <n v="0"/>
    <n v="0"/>
    <x v="1"/>
    <n v="2"/>
    <n v="1"/>
    <x v="1"/>
    <d v="2026-05-13T14:40:01"/>
    <n v="60512175"/>
    <n v="6004"/>
    <s v="lvelez"/>
    <x v="1"/>
    <s v="COBRO"/>
    <m/>
    <n v="368004580000"/>
    <n v="16018"/>
    <n v="-5"/>
    <n v="1"/>
    <n v="60512175"/>
    <m/>
    <s v="Viatnessa Stefany  Marin Rosal"/>
    <m/>
    <s v="AW329866"/>
    <n v="368004580000"/>
    <s v="SOHO"/>
    <s v="NPN"/>
    <m/>
    <m/>
    <m/>
    <m/>
    <m/>
    <s v="U"/>
    <s v="0000-00-00"/>
    <m/>
    <m/>
    <m/>
    <m/>
    <n v="64"/>
    <s v="Llamaya"/>
    <s v="MAIN"/>
    <n v="0"/>
    <m/>
    <n v="2257649"/>
    <s v="Cobros Mayo"/>
    <s v="Cobros Mayo NPN"/>
    <s v="Buzon de voz"/>
  </r>
  <r>
    <s v="Cobros Abril Canal Fijo"/>
    <n v="0"/>
    <n v="0"/>
    <x v="0"/>
    <n v="4"/>
    <n v="1"/>
    <x v="0"/>
    <d v="2026-05-09T11:39:40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0"/>
    <n v="0"/>
    <x v="1"/>
    <n v="4"/>
    <n v="1"/>
    <x v="0"/>
    <d v="2026-05-13T14:40:56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0"/>
    <n v="0"/>
    <x v="2"/>
    <n v="4"/>
    <n v="1"/>
    <x v="0"/>
    <d v="2026-05-16T11:16:19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1"/>
    <n v="1"/>
    <x v="3"/>
    <n v="4"/>
    <n v="1"/>
    <x v="1"/>
    <d v="2026-05-19T15:57:58"/>
    <n v="60521687"/>
    <n v="6003"/>
    <s v="lvelez"/>
    <x v="1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27"/>
    <s v="Llamaya"/>
    <s v="MAIN"/>
    <n v="0"/>
    <m/>
    <n v="2257650"/>
    <s v="Cobros Mayo"/>
    <s v="Cobros Mayo NPN"/>
    <s v="Cuenta cesada"/>
  </r>
  <r>
    <s v="Cobros Abril Canal Fijo"/>
    <n v="0"/>
    <n v="0"/>
    <x v="0"/>
    <n v="5"/>
    <n v="1"/>
    <x v="0"/>
    <d v="2026-05-09T11:40:01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1"/>
    <n v="5"/>
    <n v="1"/>
    <x v="0"/>
    <d v="2026-05-13T14:41:35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2"/>
    <n v="5"/>
    <n v="1"/>
    <x v="0"/>
    <d v="2026-05-16T11:16:47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3"/>
    <n v="5"/>
    <n v="1"/>
    <x v="0"/>
    <d v="2026-05-19T15:58:06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1"/>
    <n v="1"/>
    <x v="4"/>
    <n v="5"/>
    <n v="1"/>
    <x v="1"/>
    <d v="2026-05-21T10:40:30"/>
    <n v="60590544"/>
    <n v="6007"/>
    <s v="lvelez"/>
    <x v="1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45"/>
    <s v="Llamaya"/>
    <s v="MAIN"/>
    <n v="0"/>
    <m/>
    <n v="2257651"/>
    <s v="Cobros Mayo"/>
    <s v="Cobros Mayo NPN"/>
    <s v="Volver a llamar"/>
  </r>
  <r>
    <s v="Cobros Mayo"/>
    <n v="0"/>
    <n v="0"/>
    <x v="0"/>
    <n v="9"/>
    <n v="1"/>
    <x v="0"/>
    <d v="2026-05-09T11:41:25"/>
    <n v="60598594"/>
    <s v="NA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0"/>
    <m/>
    <s v="NONE"/>
    <n v="0"/>
    <m/>
    <n v="2257652"/>
    <s v="Cobros Mayo"/>
    <s v="Cobros Mayo NPN"/>
    <s v="No Answer AutoDial"/>
  </r>
  <r>
    <s v="Cobros Mayo"/>
    <n v="0"/>
    <n v="0"/>
    <x v="17"/>
    <n v="9"/>
    <n v="1"/>
    <x v="0"/>
    <d v="2026-05-11T12:35:47"/>
    <n v="60598594"/>
    <s v="DROP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1"/>
    <n v="9"/>
    <n v="1"/>
    <x v="0"/>
    <d v="2026-05-13T14:42:46"/>
    <n v="60598594"/>
    <s v="DROP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2"/>
    <n v="9"/>
    <n v="1"/>
    <x v="0"/>
    <d v="2026-05-16T11:17:28"/>
    <n v="60598594"/>
    <s v="DROP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3"/>
    <n v="9"/>
    <n v="1"/>
    <x v="0"/>
    <d v="2026-05-19T15:58:29"/>
    <n v="60598594"/>
    <s v="DROP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4"/>
    <n v="9"/>
    <n v="1"/>
    <x v="0"/>
    <d v="2026-05-21T10:40:31"/>
    <n v="60598594"/>
    <s v="DROP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4"/>
    <n v="9"/>
    <n v="1"/>
    <x v="0"/>
    <d v="2026-05-21T16:57:46"/>
    <n v="60598594"/>
    <s v="DROP"/>
    <s v="VDAD"/>
    <x v="0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1"/>
    <n v="1"/>
    <x v="5"/>
    <n v="9"/>
    <n v="1"/>
    <x v="0"/>
    <d v="2026-05-22T12:39:26"/>
    <n v="60598594"/>
    <n v="6007"/>
    <s v="lvelez"/>
    <x v="1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147"/>
    <s v="Llamaya"/>
    <s v="MAIN"/>
    <n v="0"/>
    <m/>
    <n v="2257652"/>
    <s v="Cobros Mayo"/>
    <s v="Cobros Mayo NPN"/>
    <s v="Volver a llamar"/>
  </r>
  <r>
    <s v="Cobros Mayo"/>
    <n v="0"/>
    <n v="0"/>
    <x v="5"/>
    <n v="9"/>
    <n v="1"/>
    <x v="1"/>
    <d v="2026-05-22T12:42:02"/>
    <n v="60598594"/>
    <n v="6004"/>
    <s v="lvelez"/>
    <x v="1"/>
    <s v="COBRO"/>
    <m/>
    <n v="363089910000"/>
    <n v="16018"/>
    <n v="-5"/>
    <n v="1"/>
    <n v="60598594"/>
    <m/>
    <s v="Martha Burgos"/>
    <m/>
    <s v="6-47-1288"/>
    <n v="363089910000"/>
    <s v="MASIVO"/>
    <s v="NPN"/>
    <m/>
    <m/>
    <m/>
    <m/>
    <m/>
    <s v="U"/>
    <s v="0000-00-00"/>
    <m/>
    <m/>
    <m/>
    <m/>
    <n v="66"/>
    <s v="Llamaya"/>
    <s v="MANUAL"/>
    <n v="0"/>
    <m/>
    <n v="2257652"/>
    <s v="Cobros Mayo"/>
    <s v="Cobros Mayo NPN"/>
    <s v="Buzon de voz"/>
  </r>
  <r>
    <s v="Cobros Mayo"/>
    <n v="0"/>
    <n v="0"/>
    <x v="0"/>
    <n v="2"/>
    <n v="1"/>
    <x v="0"/>
    <d v="2026-05-09T11:41:46"/>
    <n v="60604019"/>
    <s v="DROP"/>
    <s v="VDAD"/>
    <x v="0"/>
    <s v="COBRO"/>
    <m/>
    <n v="362075190000"/>
    <n v="16018"/>
    <n v="-4"/>
    <n v="1"/>
    <n v="60604019"/>
    <m/>
    <s v="Odalis Lisett Matinez Mathews"/>
    <m/>
    <s v="8-235-952"/>
    <n v="362075190000"/>
    <s v="MASIVO"/>
    <s v="NPN"/>
    <m/>
    <m/>
    <m/>
    <m/>
    <m/>
    <s v="U"/>
    <s v="0000-00-00"/>
    <m/>
    <m/>
    <m/>
    <m/>
    <n v="5"/>
    <m/>
    <s v="NONE"/>
    <n v="0"/>
    <m/>
    <n v="2257653"/>
    <s v="Cobros Mayo"/>
    <s v="Cobros Mayo NPN"/>
    <s v="Agent Not Available"/>
  </r>
  <r>
    <s v="Cobros Mayo"/>
    <n v="1"/>
    <n v="0"/>
    <x v="1"/>
    <n v="2"/>
    <n v="1"/>
    <x v="1"/>
    <d v="2026-05-13T14:42:42"/>
    <n v="60604019"/>
    <n v="6000"/>
    <s v="lvelez"/>
    <x v="1"/>
    <s v="COBRO"/>
    <m/>
    <n v="362075190000"/>
    <n v="16018"/>
    <n v="-4"/>
    <n v="1"/>
    <n v="60604019"/>
    <m/>
    <s v="Odalis Lisett Matinez Mathews"/>
    <m/>
    <s v="8-235-952"/>
    <n v="362075190000"/>
    <s v="MASIVO"/>
    <s v="NPN"/>
    <m/>
    <m/>
    <m/>
    <m/>
    <m/>
    <s v="U"/>
    <s v="0000-00-00"/>
    <m/>
    <m/>
    <m/>
    <m/>
    <n v="130"/>
    <s v="Llamaya"/>
    <s v="MAIN"/>
    <n v="0"/>
    <m/>
    <n v="2257653"/>
    <s v="Cobros Mayo"/>
    <s v="Cobros Mayo NPN"/>
    <s v="Mensaje a tercero"/>
  </r>
  <r>
    <s v="Cobros Mayo"/>
    <n v="0"/>
    <n v="0"/>
    <x v="9"/>
    <n v="1"/>
    <n v="1"/>
    <x v="1"/>
    <d v="2026-05-27T14:45:00"/>
    <n v="60604127"/>
    <s v="DROP"/>
    <s v="VDAD"/>
    <x v="0"/>
    <s v="COBRO"/>
    <m/>
    <n v="361021890000"/>
    <n v="16019"/>
    <n v="-4"/>
    <n v="1"/>
    <n v="60604127"/>
    <m/>
    <s v=" MARTA MARISIN MARTINEZ RACHEL"/>
    <m/>
    <n v="361021890000"/>
    <s v="CALL CENTER"/>
    <s v="3 MESES PENDIENTES"/>
    <m/>
    <m/>
    <m/>
    <m/>
    <m/>
    <m/>
    <m/>
    <s v="0000-00-00"/>
    <m/>
    <m/>
    <m/>
    <m/>
    <n v="5"/>
    <m/>
    <s v="NONE"/>
    <n v="0"/>
    <m/>
    <n v="2267963"/>
    <s v="Cobros Mayo"/>
    <s v="Cobros Mayo Lista 2"/>
    <s v="Agent Not Available"/>
  </r>
  <r>
    <s v="Cobros Mayo"/>
    <n v="0"/>
    <n v="0"/>
    <x v="0"/>
    <n v="12"/>
    <n v="1"/>
    <x v="0"/>
    <d v="2026-05-09T11:42:08"/>
    <n v="60618097"/>
    <s v="DROP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5"/>
    <m/>
    <s v="NONE"/>
    <n v="0"/>
    <m/>
    <n v="2257654"/>
    <s v="Cobros Mayo"/>
    <s v="Cobros Mayo NPN"/>
    <s v="Agent Not Available"/>
  </r>
  <r>
    <s v="Cobros Mayo"/>
    <n v="0"/>
    <n v="0"/>
    <x v="1"/>
    <n v="12"/>
    <n v="1"/>
    <x v="0"/>
    <d v="2026-05-13T14:43:07"/>
    <n v="60618097"/>
    <s v="DROP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5"/>
    <m/>
    <s v="NONE"/>
    <n v="0"/>
    <m/>
    <n v="2257654"/>
    <s v="Cobros Mayo"/>
    <s v="Cobros Mayo NPN"/>
    <s v="Agent Not Available"/>
  </r>
  <r>
    <s v="Cobros Mayo"/>
    <n v="0"/>
    <n v="0"/>
    <x v="2"/>
    <n v="12"/>
    <n v="1"/>
    <x v="0"/>
    <d v="2026-05-16T11:24:56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3"/>
    <n v="12"/>
    <n v="1"/>
    <x v="0"/>
    <d v="2026-05-19T16:01:03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4"/>
    <n v="12"/>
    <n v="1"/>
    <x v="0"/>
    <d v="2026-05-21T10:40:37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4"/>
    <n v="12"/>
    <n v="1"/>
    <x v="0"/>
    <d v="2026-05-21T16:57:54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5"/>
    <n v="12"/>
    <n v="1"/>
    <x v="0"/>
    <d v="2026-05-22T12:39:31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5"/>
    <n v="12"/>
    <n v="1"/>
    <x v="0"/>
    <d v="2026-05-22T16:16:19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6"/>
    <n v="12"/>
    <n v="1"/>
    <x v="0"/>
    <d v="2026-05-23T11:00:35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7"/>
    <n v="12"/>
    <n v="1"/>
    <x v="0"/>
    <d v="2026-05-25T17:47:12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8"/>
    <n v="12"/>
    <n v="1"/>
    <x v="0"/>
    <d v="2026-05-26T10:18:14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8"/>
    <n v="12"/>
    <n v="1"/>
    <x v="1"/>
    <d v="2026-05-26T14:16:14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Abril Canal Fijo"/>
    <n v="0"/>
    <n v="0"/>
    <x v="0"/>
    <n v="4"/>
    <n v="1"/>
    <x v="0"/>
    <d v="2026-05-09T11:42:46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0"/>
    <n v="0"/>
    <x v="1"/>
    <n v="4"/>
    <n v="1"/>
    <x v="0"/>
    <d v="2026-05-13T14:43:43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0"/>
    <n v="0"/>
    <x v="2"/>
    <n v="4"/>
    <n v="1"/>
    <x v="0"/>
    <d v="2026-05-16T11:32:16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1"/>
    <n v="1"/>
    <x v="3"/>
    <n v="4"/>
    <n v="1"/>
    <x v="1"/>
    <d v="2026-05-19T16:01:33"/>
    <n v="60627074"/>
    <n v="6003"/>
    <s v="lvelez"/>
    <x v="1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100"/>
    <s v="Llamaya"/>
    <s v="MAIN"/>
    <n v="0"/>
    <m/>
    <n v="2257655"/>
    <s v="Cobros Mayo"/>
    <s v="Cobros Mayo NPN"/>
    <s v="Cuenta cesada"/>
  </r>
  <r>
    <s v="Cobros Abril Canal Fijo"/>
    <n v="0"/>
    <n v="0"/>
    <x v="0"/>
    <n v="2"/>
    <n v="1"/>
    <x v="0"/>
    <d v="2026-05-09T11:43:02"/>
    <n v="60696170"/>
    <s v="DROP"/>
    <s v="VDAD"/>
    <x v="0"/>
    <s v="COBRO"/>
    <m/>
    <n v="359370290000"/>
    <n v="16018"/>
    <n v="-4"/>
    <n v="1"/>
    <n v="60696170"/>
    <m/>
    <s v="ELVIS ANDRES ALMENGOR TORRES"/>
    <m/>
    <s v="4-160-531"/>
    <n v="359370290000"/>
    <s v="MASIVO"/>
    <s v="3 PAGOS PENDIENTES"/>
    <m/>
    <m/>
    <m/>
    <m/>
    <m/>
    <s v="U"/>
    <s v="0000-00-00"/>
    <m/>
    <m/>
    <m/>
    <m/>
    <n v="5"/>
    <m/>
    <s v="NONE"/>
    <n v="0"/>
    <m/>
    <n v="2257656"/>
    <s v="Cobros Mayo"/>
    <s v="Cobros Mayo NPN"/>
    <s v="Agent Not Available"/>
  </r>
  <r>
    <s v="Cobros Abril Canal Fijo"/>
    <n v="0"/>
    <n v="0"/>
    <x v="1"/>
    <n v="2"/>
    <n v="1"/>
    <x v="1"/>
    <d v="2026-05-13T14:45:58"/>
    <n v="60696170"/>
    <n v="6004"/>
    <s v="lvelez"/>
    <x v="1"/>
    <s v="COBRO"/>
    <m/>
    <n v="359370290000"/>
    <n v="16018"/>
    <n v="-4"/>
    <n v="1"/>
    <n v="60696170"/>
    <m/>
    <s v="ELVIS ANDRES ALMENGOR TORRES"/>
    <m/>
    <s v="4-160-531"/>
    <n v="359370290000"/>
    <s v="MASIVO"/>
    <s v="3 PAGOS PENDIENTES"/>
    <m/>
    <m/>
    <m/>
    <m/>
    <m/>
    <s v="U"/>
    <s v="0000-00-00"/>
    <m/>
    <m/>
    <m/>
    <m/>
    <n v="101"/>
    <s v="Llamaya"/>
    <s v="MAIN"/>
    <n v="0"/>
    <m/>
    <n v="2257656"/>
    <s v="Cobros Mayo"/>
    <s v="Cobros Mayo NPN"/>
    <s v="Buzon de voz"/>
  </r>
  <r>
    <s v="Cobros Mayo"/>
    <n v="0"/>
    <n v="0"/>
    <x v="9"/>
    <n v="2"/>
    <n v="1"/>
    <x v="0"/>
    <d v="2026-05-27T15:11:13"/>
    <n v="60743499"/>
    <s v="DROP"/>
    <s v="VDAD"/>
    <x v="0"/>
    <s v="COBRO"/>
    <m/>
    <n v="324006040000"/>
    <n v="16019"/>
    <n v="-4"/>
    <n v="1"/>
    <n v="60743499"/>
    <m/>
    <s v="JOSE BREDY CALDERON QUINTERO"/>
    <m/>
    <n v="324006040000"/>
    <s v="CALL CENTER"/>
    <s v="NPN"/>
    <m/>
    <m/>
    <m/>
    <m/>
    <m/>
    <m/>
    <s v="U"/>
    <s v="0000-00-00"/>
    <m/>
    <m/>
    <m/>
    <m/>
    <n v="5"/>
    <m/>
    <s v="NONE"/>
    <n v="0"/>
    <m/>
    <n v="2267989"/>
    <s v="Cobros Mayo"/>
    <s v="Cobros Mayo Lista 2"/>
    <s v="Agent Not Available"/>
  </r>
  <r>
    <s v="Cobros Mayo"/>
    <n v="0"/>
    <n v="0"/>
    <x v="10"/>
    <n v="2"/>
    <n v="1"/>
    <x v="1"/>
    <d v="2026-05-28T10:49:32"/>
    <n v="60743499"/>
    <s v="DROP"/>
    <s v="VDAD"/>
    <x v="0"/>
    <s v="COBRO"/>
    <m/>
    <n v="324006040000"/>
    <n v="16019"/>
    <n v="-4"/>
    <n v="1"/>
    <n v="60743499"/>
    <m/>
    <s v="JOSE BREDY CALDERON QUINTERO"/>
    <m/>
    <n v="324006040000"/>
    <s v="CALL CENTER"/>
    <s v="NPN"/>
    <m/>
    <m/>
    <m/>
    <m/>
    <m/>
    <m/>
    <s v="U"/>
    <s v="0000-00-00"/>
    <m/>
    <m/>
    <m/>
    <m/>
    <n v="5"/>
    <m/>
    <s v="NONE"/>
    <n v="0"/>
    <m/>
    <n v="2267989"/>
    <s v="Cobros Mayo"/>
    <s v="Cobros Mayo Lista 2"/>
    <s v="Agent Not Available"/>
  </r>
  <r>
    <s v="Cobros Abril Canal Fijo"/>
    <n v="0"/>
    <n v="0"/>
    <x v="0"/>
    <n v="8"/>
    <n v="1"/>
    <x v="0"/>
    <d v="2026-05-09T11:43:46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1"/>
    <n v="8"/>
    <n v="1"/>
    <x v="0"/>
    <d v="2026-05-13T14:46:23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2"/>
    <n v="8"/>
    <n v="1"/>
    <x v="0"/>
    <d v="2026-05-16T11:33:01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3"/>
    <n v="8"/>
    <n v="1"/>
    <x v="0"/>
    <d v="2026-05-19T16:02:13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4"/>
    <n v="8"/>
    <n v="1"/>
    <x v="0"/>
    <d v="2026-05-21T10:45:22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4"/>
    <n v="8"/>
    <n v="1"/>
    <x v="0"/>
    <d v="2026-05-21T17:07:09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5"/>
    <n v="8"/>
    <n v="1"/>
    <x v="0"/>
    <d v="2026-05-22T12:42:18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1"/>
    <n v="1"/>
    <x v="5"/>
    <n v="8"/>
    <n v="1"/>
    <x v="1"/>
    <d v="2026-05-22T16:20:30"/>
    <n v="60746711"/>
    <n v="6007"/>
    <s v="lvelez"/>
    <x v="1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s v="U"/>
    <s v="0000-00-00"/>
    <m/>
    <m/>
    <m/>
    <m/>
    <n v="67"/>
    <s v="Llamaya"/>
    <s v="MAIN"/>
    <n v="0"/>
    <m/>
    <n v="2257657"/>
    <s v="Cobros Mayo"/>
    <s v="Cobros Mayo NPN"/>
    <s v="Volver a llamar"/>
  </r>
  <r>
    <s v="Cobros Mayo"/>
    <n v="0"/>
    <n v="0"/>
    <x v="9"/>
    <n v="3"/>
    <n v="1"/>
    <x v="0"/>
    <d v="2026-05-27T16:00:56"/>
    <n v="60991112"/>
    <s v="CALLBK"/>
    <s v="lvelez"/>
    <x v="1"/>
    <s v="COBRO"/>
    <m/>
    <n v="361066190000"/>
    <n v="16019"/>
    <n v="-4"/>
    <n v="1"/>
    <n v="60991112"/>
    <m/>
    <s v="YOHANA YAREIMY ROACH ZUÃ±IGA"/>
    <m/>
    <n v="361066190000"/>
    <s v="CALL CENTER P2P"/>
    <s v="2 MESES PENDIENTES"/>
    <m/>
    <m/>
    <m/>
    <m/>
    <m/>
    <m/>
    <s v="U"/>
    <s v="0000-00-00"/>
    <m/>
    <m/>
    <m/>
    <s v="361066190000&gt;&gt; YOHANA YAREIMY ROACH ZUñIGA"/>
    <n v="257"/>
    <s v="Llamaya"/>
    <s v="MAIN"/>
    <n v="0"/>
    <m/>
    <n v="2268051"/>
    <s v="Cobros Mayo"/>
    <s v="Cobros Mayo Lista 2"/>
    <s v="Call Back"/>
  </r>
  <r>
    <s v="Cobros Mayo"/>
    <n v="1"/>
    <n v="1"/>
    <x v="11"/>
    <n v="3"/>
    <n v="1"/>
    <x v="0"/>
    <d v="2026-05-30T12:36:59"/>
    <n v="60991112"/>
    <n v="6002"/>
    <s v="lvelez"/>
    <x v="1"/>
    <s v="COBRO"/>
    <m/>
    <n v="361066190000"/>
    <n v="16019"/>
    <n v="-4"/>
    <n v="1"/>
    <n v="60991112"/>
    <m/>
    <s v="YOHANA YAREIMY ROACH ZUÃ±IGA"/>
    <m/>
    <n v="361066190000"/>
    <s v="CALL CENTER P2P"/>
    <s v="2 MESES PENDIENTES"/>
    <m/>
    <m/>
    <m/>
    <m/>
    <m/>
    <m/>
    <s v="U"/>
    <s v="0000-00-00"/>
    <m/>
    <m/>
    <m/>
    <s v="361066190000&gt;&gt; YOHANA YAREIMY ROACH ZUñIGA"/>
    <n v="44"/>
    <s v="Llamaya"/>
    <s v="MANUAL"/>
    <n v="0"/>
    <m/>
    <n v="2268051"/>
    <s v="Cobros Mayo"/>
    <s v="Cobros Mayo Lista 2"/>
    <s v="Cliente al dia"/>
  </r>
  <r>
    <s v="Cobros Mayo"/>
    <n v="1"/>
    <n v="1"/>
    <x v="11"/>
    <n v="3"/>
    <n v="1"/>
    <x v="1"/>
    <d v="2026-05-30T12:42:58"/>
    <n v="60991112"/>
    <n v="6002"/>
    <s v="lvelez"/>
    <x v="1"/>
    <s v="COBRO"/>
    <m/>
    <n v="361066190000"/>
    <n v="16019"/>
    <n v="-4"/>
    <n v="1"/>
    <n v="60991112"/>
    <m/>
    <s v="YOHANA YAREIMY ROACH ZUÃ±IGA"/>
    <m/>
    <n v="361066190000"/>
    <s v="CALL CENTER P2P"/>
    <s v="2 MESES PENDIENTES"/>
    <m/>
    <m/>
    <m/>
    <m/>
    <m/>
    <m/>
    <s v="U"/>
    <s v="0000-00-00"/>
    <m/>
    <m/>
    <m/>
    <s v="361066190000&gt;&gt; YOHANA YAREIMY ROACH ZUñIGA"/>
    <n v="0"/>
    <s v="Llamaya"/>
    <s v="MAIN"/>
    <n v="0"/>
    <m/>
    <n v="2268051"/>
    <s v="Cobros Mayo"/>
    <s v="Cobros Mayo Lista 2"/>
    <s v="Cliente al dia"/>
  </r>
  <r>
    <s v="Cobros Mayo"/>
    <n v="0"/>
    <n v="0"/>
    <x v="16"/>
    <n v="6"/>
    <n v="1"/>
    <x v="0"/>
    <d v="2026-05-08T16:25:05"/>
    <n v="60991433"/>
    <n v="6004"/>
    <s v="lvelez"/>
    <x v="1"/>
    <s v="COBRO"/>
    <m/>
    <n v="357316380000"/>
    <n v="16013"/>
    <n v="-4"/>
    <n v="1"/>
    <n v="60991433"/>
    <m/>
    <s v="Luis Carlos riley"/>
    <m/>
    <s v="8-503-818"/>
    <n v="357316380000"/>
    <s v="SOHO"/>
    <s v="Mora"/>
    <m/>
    <m/>
    <s v="PANAMAÂ Â Â Â Â Â Â Â Â Â Â Â Â Â Â Â Â Â Â Â Â Â "/>
    <m/>
    <m/>
    <s v="U"/>
    <s v="0000-00-00"/>
    <m/>
    <s v="Anayansialonzo562@gmail.com"/>
    <m/>
    <s v="Luis Carlos Riley Guevara!NNumero: -- 357316380000"/>
    <n v="88"/>
    <s v="Llamaya"/>
    <s v="MANUAL"/>
    <n v="3"/>
    <m/>
    <n v="2163811"/>
    <s v="Cobros Enero 2da lista 2026 "/>
    <s v="Cobros Enero 2da lista 2026 "/>
    <s v="Buzon de voz"/>
  </r>
  <r>
    <s v="Cobros Mayo"/>
    <n v="0"/>
    <n v="0"/>
    <x v="0"/>
    <n v="6"/>
    <n v="1"/>
    <x v="0"/>
    <d v="2026-05-09T11:44:25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1"/>
    <n v="6"/>
    <n v="1"/>
    <x v="0"/>
    <d v="2026-05-13T14:47:03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2"/>
    <n v="6"/>
    <n v="1"/>
    <x v="0"/>
    <d v="2026-05-16T11:33:37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3"/>
    <n v="6"/>
    <n v="1"/>
    <x v="0"/>
    <d v="2026-05-19T16:02:52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1"/>
    <n v="0"/>
    <x v="4"/>
    <n v="6"/>
    <n v="1"/>
    <x v="1"/>
    <d v="2026-05-21T10:44:57"/>
    <n v="60991433"/>
    <n v="6000"/>
    <s v="lvelez"/>
    <x v="1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98"/>
    <s v="Llamaya"/>
    <s v="MAIN"/>
    <n v="0"/>
    <m/>
    <n v="2257658"/>
    <s v="Cobros Mayo"/>
    <s v="Cobros Mayo NPN"/>
    <s v="Mensaje a tercero"/>
  </r>
  <r>
    <s v="Cobros Abril Canal Fijo"/>
    <n v="0"/>
    <n v="0"/>
    <x v="19"/>
    <n v="4"/>
    <n v="1"/>
    <x v="0"/>
    <d v="2026-05-04T12:47:43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9"/>
    <n v="4"/>
    <n v="1"/>
    <x v="0"/>
    <d v="2026-05-04T17:13:22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9"/>
    <n v="4"/>
    <n v="1"/>
    <x v="0"/>
    <d v="2026-05-04T17:57:42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4"/>
    <n v="4"/>
    <n v="1"/>
    <x v="1"/>
    <d v="2026-05-05T09:30:34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Mayo"/>
    <n v="1"/>
    <n v="1"/>
    <x v="19"/>
    <n v="1"/>
    <n v="1"/>
    <x v="1"/>
    <d v="2026-05-04T17:23:40"/>
    <n v="61000685"/>
    <n v="6007"/>
    <s v="lvelez"/>
    <x v="1"/>
    <s v="COBRO"/>
    <m/>
    <m/>
    <n v="998"/>
    <n v="0"/>
    <m/>
    <n v="61000685"/>
    <m/>
    <m/>
    <m/>
    <m/>
    <m/>
    <m/>
    <m/>
    <m/>
    <m/>
    <m/>
    <m/>
    <m/>
    <s v="U"/>
    <s v="0000-00-00"/>
    <m/>
    <m/>
    <m/>
    <m/>
    <n v="44"/>
    <s v="Llamaya"/>
    <s v="MANUAL"/>
    <n v="0"/>
    <m/>
    <n v="2257491"/>
    <s v="Default Manual list"/>
    <m/>
    <s v="Volver a llamar"/>
  </r>
  <r>
    <s v="Cobros Mayo"/>
    <n v="0"/>
    <n v="0"/>
    <x v="16"/>
    <n v="7"/>
    <n v="1"/>
    <x v="0"/>
    <d v="2026-05-08T14:19:58"/>
    <n v="61001147"/>
    <n v="6004"/>
    <s v="lvelez"/>
    <x v="1"/>
    <s v="COBRO"/>
    <m/>
    <n v="362005830000"/>
    <n v="16016"/>
    <n v="-4"/>
    <n v="1"/>
    <n v="61001147"/>
    <m/>
    <s v="Georgina iglesias"/>
    <m/>
    <s v="10-5-1140"/>
    <n v="362005830000"/>
    <s v="MASIVO"/>
    <s v="NPN"/>
    <m/>
    <m/>
    <m/>
    <m/>
    <m/>
    <s v="U"/>
    <s v="0000-00-00"/>
    <m/>
    <m/>
    <m/>
    <m/>
    <n v="61"/>
    <s v="Llamaya"/>
    <s v="MANUAL"/>
    <n v="0"/>
    <m/>
    <n v="2198650"/>
    <s v="Cobros Marzo 2 meses a NPN "/>
    <s v="Cobros Marzo 2 meses a NPN "/>
    <s v="Buzon de voz"/>
  </r>
  <r>
    <s v="Cobros Mayo"/>
    <n v="0"/>
    <n v="0"/>
    <x v="0"/>
    <n v="7"/>
    <n v="1"/>
    <x v="0"/>
    <d v="2026-05-09T11:44:37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1"/>
    <n v="7"/>
    <n v="1"/>
    <x v="0"/>
    <d v="2026-05-13T14:47:15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2"/>
    <n v="7"/>
    <n v="1"/>
    <x v="0"/>
    <d v="2026-05-16T11:38:17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3"/>
    <n v="7"/>
    <n v="1"/>
    <x v="0"/>
    <d v="2026-05-19T16:03:06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4"/>
    <n v="7"/>
    <n v="1"/>
    <x v="0"/>
    <d v="2026-05-21T10:45:36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4"/>
    <n v="7"/>
    <n v="1"/>
    <x v="1"/>
    <d v="2026-05-21T17:07:00"/>
    <n v="61001147"/>
    <n v="6004"/>
    <s v="lvelez"/>
    <x v="1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130"/>
    <s v="Llamaya"/>
    <s v="MAIN"/>
    <n v="0"/>
    <m/>
    <n v="2257659"/>
    <s v="Cobros Mayo"/>
    <s v="Cobros Mayo NPN"/>
    <s v="Buzon de voz"/>
  </r>
  <r>
    <s v="Cobros Abril Canal Fijo"/>
    <n v="0"/>
    <n v="0"/>
    <x v="19"/>
    <n v="5"/>
    <n v="1"/>
    <x v="0"/>
    <d v="2026-05-04T11:46:58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20"/>
    <n v="5"/>
    <n v="1"/>
    <x v="0"/>
    <d v="2026-05-06T11:57:18"/>
    <n v="61013989"/>
    <s v="NA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No Answer AutoDial"/>
  </r>
  <r>
    <s v="Cobros Abril Canal Fijo"/>
    <n v="0"/>
    <n v="0"/>
    <x v="20"/>
    <n v="5"/>
    <n v="1"/>
    <x v="0"/>
    <d v="2026-05-06T17:12:41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16"/>
    <n v="5"/>
    <n v="1"/>
    <x v="0"/>
    <d v="2026-05-08T17:11:32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8"/>
    <n v="5"/>
    <n v="1"/>
    <x v="1"/>
    <d v="2026-05-26T15:30:11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19"/>
    <n v="6"/>
    <n v="1"/>
    <x v="0"/>
    <d v="2026-05-04T12:57:54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58:29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43:53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0"/>
    <n v="6"/>
    <n v="1"/>
    <x v="0"/>
    <d v="2026-05-09T09:03:04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43:27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24:05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Mayo"/>
    <n v="0"/>
    <n v="0"/>
    <x v="0"/>
    <n v="6"/>
    <n v="1"/>
    <x v="0"/>
    <d v="2026-05-09T11:44:44"/>
    <n v="61029137"/>
    <s v="AB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Auto busy"/>
  </r>
  <r>
    <s v="Cobros Mayo"/>
    <n v="0"/>
    <n v="0"/>
    <x v="1"/>
    <n v="6"/>
    <n v="1"/>
    <x v="0"/>
    <d v="2026-05-13T14:48:36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0"/>
    <n v="0"/>
    <x v="1"/>
    <n v="6"/>
    <n v="1"/>
    <x v="0"/>
    <d v="2026-05-13T17:11:15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0"/>
    <n v="0"/>
    <x v="18"/>
    <n v="6"/>
    <n v="1"/>
    <x v="0"/>
    <d v="2026-05-14T11:17:00"/>
    <n v="61029137"/>
    <s v="AB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Auto busy"/>
  </r>
  <r>
    <s v="Cobros Mayo"/>
    <n v="0"/>
    <n v="0"/>
    <x v="2"/>
    <n v="6"/>
    <n v="1"/>
    <x v="0"/>
    <d v="2026-05-16T11:39:37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1"/>
    <n v="1"/>
    <x v="21"/>
    <n v="6"/>
    <n v="1"/>
    <x v="1"/>
    <d v="2026-05-18T11:24:17"/>
    <n v="61029137"/>
    <n v="6002"/>
    <s v="lvelez"/>
    <x v="1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203"/>
    <s v="Llamaya"/>
    <s v="MAIN"/>
    <n v="0"/>
    <m/>
    <n v="2257660"/>
    <s v="Cobros Mayo"/>
    <s v="Cobros Mayo NPN"/>
    <s v="Cliente al dia"/>
  </r>
  <r>
    <s v="Cobros Mayo"/>
    <n v="0"/>
    <n v="0"/>
    <x v="9"/>
    <n v="2"/>
    <n v="1"/>
    <x v="0"/>
    <d v="2026-05-27T16:13:28"/>
    <n v="61039253"/>
    <s v="AB"/>
    <s v="VDAD"/>
    <x v="0"/>
    <s v="COBRO"/>
    <m/>
    <n v="193069630000"/>
    <n v="16019"/>
    <n v="-4"/>
    <n v="1"/>
    <n v="61039253"/>
    <m/>
    <s v="BRICEIDA SANTANA IRIGOYEN"/>
    <m/>
    <n v="193069630000"/>
    <s v="CALL CENTER P2P"/>
    <s v="2 MESES PENDIENTES"/>
    <m/>
    <m/>
    <m/>
    <m/>
    <m/>
    <m/>
    <m/>
    <s v="0000-00-00"/>
    <m/>
    <m/>
    <m/>
    <m/>
    <n v="0"/>
    <m/>
    <s v="NONE"/>
    <n v="0"/>
    <m/>
    <n v="2268065"/>
    <s v="Cobros Mayo"/>
    <s v="Cobros Mayo Lista 2"/>
    <s v="Auto busy"/>
  </r>
  <r>
    <s v="Cobros Mayo"/>
    <n v="0"/>
    <n v="0"/>
    <x v="10"/>
    <n v="2"/>
    <n v="1"/>
    <x v="1"/>
    <d v="2026-05-28T14:22:32"/>
    <n v="61039253"/>
    <s v="AB"/>
    <s v="VDAD"/>
    <x v="0"/>
    <s v="COBRO"/>
    <m/>
    <n v="193069630000"/>
    <n v="16019"/>
    <n v="-4"/>
    <n v="1"/>
    <n v="61039253"/>
    <m/>
    <s v="BRICEIDA SANTANA IRIGOYEN"/>
    <m/>
    <n v="193069630000"/>
    <s v="CALL CENTER P2P"/>
    <s v="2 MESES PENDIENTES"/>
    <m/>
    <m/>
    <m/>
    <m/>
    <m/>
    <m/>
    <m/>
    <s v="0000-00-00"/>
    <m/>
    <m/>
    <m/>
    <m/>
    <n v="0"/>
    <m/>
    <s v="NONE"/>
    <n v="0"/>
    <m/>
    <n v="2268065"/>
    <s v="Cobros Mayo"/>
    <s v="Cobros Mayo Lista 2"/>
    <s v="Auto busy"/>
  </r>
  <r>
    <s v="Cobros Abril Canal Fijo"/>
    <n v="0"/>
    <n v="0"/>
    <x v="0"/>
    <n v="2"/>
    <n v="1"/>
    <x v="0"/>
    <d v="2026-05-09T11:46:00"/>
    <n v="61060987"/>
    <s v="DROP"/>
    <s v="VDAD"/>
    <x v="0"/>
    <s v="COBRO"/>
    <m/>
    <n v="362030030000"/>
    <n v="16018"/>
    <n v="-4"/>
    <n v="1"/>
    <n v="61060987"/>
    <m/>
    <s v="Luis Alberto Dacos parra"/>
    <m/>
    <n v="172438856"/>
    <n v="362030030000"/>
    <s v="MASIVO"/>
    <s v="2 PAGOS PENDIENTES"/>
    <m/>
    <m/>
    <m/>
    <m/>
    <m/>
    <s v="U"/>
    <s v="0000-00-00"/>
    <m/>
    <m/>
    <m/>
    <m/>
    <n v="5"/>
    <m/>
    <s v="NONE"/>
    <n v="0"/>
    <m/>
    <n v="2257661"/>
    <s v="Cobros Mayo"/>
    <s v="Cobros Mayo NPN"/>
    <s v="Agent Not Available"/>
  </r>
  <r>
    <s v="Cobros Abril Canal Fijo"/>
    <n v="0"/>
    <n v="0"/>
    <x v="1"/>
    <n v="2"/>
    <n v="1"/>
    <x v="1"/>
    <d v="2026-05-13T14:48:32"/>
    <n v="61060987"/>
    <n v="6004"/>
    <s v="lvelez"/>
    <x v="1"/>
    <s v="COBRO"/>
    <m/>
    <n v="362030030000"/>
    <n v="16018"/>
    <n v="-4"/>
    <n v="1"/>
    <n v="61060987"/>
    <m/>
    <s v="Luis Alberto Dacos parra"/>
    <m/>
    <n v="172438856"/>
    <n v="362030030000"/>
    <s v="MASIVO"/>
    <s v="2 PAGOS PENDIENTES"/>
    <m/>
    <m/>
    <m/>
    <m/>
    <m/>
    <s v="U"/>
    <s v="0000-00-00"/>
    <m/>
    <m/>
    <m/>
    <m/>
    <n v="55"/>
    <s v="Llamaya"/>
    <s v="MAIN"/>
    <n v="0"/>
    <m/>
    <n v="2257661"/>
    <s v="Cobros Mayo"/>
    <s v="Cobros Mayo NPN"/>
    <s v="Buzon de voz"/>
  </r>
  <r>
    <s v="Cobros Mayo"/>
    <n v="0"/>
    <n v="0"/>
    <x v="20"/>
    <n v="10"/>
    <n v="1"/>
    <x v="0"/>
    <d v="2026-05-06T09:39:24"/>
    <n v="61071807"/>
    <n v="6004"/>
    <s v="lvelez"/>
    <x v="1"/>
    <s v="COBRO"/>
    <m/>
    <m/>
    <n v="8010"/>
    <n v="-4"/>
    <n v="1"/>
    <n v="61071807"/>
    <m/>
    <s v="Jitzela Rodriguez"/>
    <m/>
    <d v="2023-09-22T00:00:00"/>
    <d v="2023-09-24T00:00:00"/>
    <m/>
    <m/>
    <m/>
    <m/>
    <m/>
    <m/>
    <m/>
    <s v="U"/>
    <s v="0000-00-00"/>
    <m/>
    <m/>
    <m/>
    <s v="357186870000&gt;&gt; Joanna Del Carmen Castillo Miro"/>
    <n v="97"/>
    <s v="Llamaya"/>
    <s v="MAIN"/>
    <n v="0"/>
    <m/>
    <n v="1179698"/>
    <s v="Residencial"/>
    <m/>
    <s v="Buzon de voz"/>
  </r>
  <r>
    <s v="Cobros Mayo"/>
    <n v="0"/>
    <n v="0"/>
    <x v="0"/>
    <n v="10"/>
    <n v="1"/>
    <x v="0"/>
    <d v="2026-05-09T11:46:29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1"/>
    <n v="10"/>
    <n v="1"/>
    <x v="0"/>
    <d v="2026-05-13T14:48:58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2"/>
    <n v="10"/>
    <n v="1"/>
    <x v="0"/>
    <d v="2026-05-16T11:49:55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3"/>
    <n v="10"/>
    <n v="1"/>
    <x v="0"/>
    <d v="2026-05-19T16:03:32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4"/>
    <n v="10"/>
    <n v="1"/>
    <x v="0"/>
    <d v="2026-05-21T10:46:03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4"/>
    <n v="10"/>
    <n v="1"/>
    <x v="0"/>
    <d v="2026-05-21T17:07:30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5"/>
    <n v="10"/>
    <n v="1"/>
    <x v="0"/>
    <d v="2026-05-22T12:43:03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5"/>
    <m/>
    <s v="NONE"/>
    <n v="0"/>
    <m/>
    <n v="2257662"/>
    <s v="Cobros Mayo"/>
    <s v="Cobros Mayo NPN"/>
    <s v="Agent Not Available"/>
  </r>
  <r>
    <s v="Cobros Mayo"/>
    <n v="0"/>
    <n v="0"/>
    <x v="5"/>
    <n v="10"/>
    <n v="1"/>
    <x v="0"/>
    <d v="2026-05-22T16:20:08"/>
    <n v="61071807"/>
    <s v="AB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0"/>
    <m/>
    <s v="NONE"/>
    <n v="0"/>
    <m/>
    <n v="2257662"/>
    <s v="Cobros Mayo"/>
    <s v="Cobros Mayo NPN"/>
    <s v="Auto busy"/>
  </r>
  <r>
    <s v="Cobros Mayo"/>
    <n v="0"/>
    <n v="0"/>
    <x v="6"/>
    <n v="10"/>
    <n v="1"/>
    <x v="1"/>
    <d v="2026-05-23T11:03:16"/>
    <n v="61071807"/>
    <s v="CALLBK"/>
    <s v="lvelez"/>
    <x v="1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s v="U"/>
    <s v="0000-00-00"/>
    <m/>
    <m/>
    <m/>
    <s v="357186870000&gt;&gt; Joanna Del Carmen Castillo Miro"/>
    <n v="163"/>
    <s v="Llamaya"/>
    <s v="MAIN"/>
    <n v="0"/>
    <m/>
    <n v="2257662"/>
    <s v="Cobros Mayo"/>
    <s v="Cobros Mayo NPN"/>
    <s v="Call Back"/>
  </r>
  <r>
    <s v="Cobros Mayo"/>
    <n v="0"/>
    <n v="0"/>
    <x v="0"/>
    <n v="2"/>
    <n v="1"/>
    <x v="0"/>
    <d v="2026-05-09T11:02:54"/>
    <n v="61080354"/>
    <n v="6004"/>
    <s v="lvelez"/>
    <x v="1"/>
    <s v="COBRO"/>
    <m/>
    <n v="367000120000"/>
    <n v="16016"/>
    <n v="-4"/>
    <n v="1"/>
    <n v="61080354"/>
    <m/>
    <s v="Eliecer Antonio Morales Barrio"/>
    <m/>
    <s v="8-1014-2042"/>
    <n v="367000120000"/>
    <s v="MASIVO"/>
    <s v="NPN"/>
    <m/>
    <m/>
    <m/>
    <m/>
    <m/>
    <s v="U"/>
    <s v="0000-00-00"/>
    <m/>
    <m/>
    <m/>
    <s v="ELIECER ANTONIO MORALES BARRIOS!NNumero: -- 367000120000"/>
    <n v="81"/>
    <s v="Llamaya"/>
    <s v="MANUAL"/>
    <n v="0"/>
    <m/>
    <n v="2198789"/>
    <s v="Cobros Marzo 2 meses a NPN "/>
    <s v="Cobros Marzo 2 meses a NPN "/>
    <s v="Buzon de voz"/>
  </r>
  <r>
    <s v="Cobros Mayo"/>
    <n v="0"/>
    <n v="0"/>
    <x v="10"/>
    <n v="2"/>
    <n v="1"/>
    <x v="1"/>
    <d v="2026-05-28T15:09:49"/>
    <n v="61080354"/>
    <n v="6004"/>
    <s v="lvelez"/>
    <x v="1"/>
    <s v="COBRO"/>
    <m/>
    <n v="367000120000"/>
    <n v="16016"/>
    <n v="-4"/>
    <n v="1"/>
    <n v="61080354"/>
    <m/>
    <s v="Eliecer Antonio Morales Barrio"/>
    <m/>
    <s v="8-1014-2042"/>
    <n v="367000120000"/>
    <s v="MASIVO"/>
    <s v="NPN"/>
    <m/>
    <m/>
    <m/>
    <m/>
    <m/>
    <s v="U"/>
    <s v="0000-00-00"/>
    <m/>
    <m/>
    <m/>
    <s v="ELIECER ANTONIO MORALES BARRIOS!NNumero: -- 367000120000"/>
    <n v="155"/>
    <s v="Llamaya"/>
    <s v="MANUAL"/>
    <n v="0"/>
    <m/>
    <n v="2198789"/>
    <s v="Cobros Marzo 2 meses a NPN "/>
    <s v="Cobros Marzo 2 meses a NPN "/>
    <s v="Buzon de voz"/>
  </r>
  <r>
    <s v="Cobros Mayo"/>
    <n v="0"/>
    <n v="0"/>
    <x v="0"/>
    <n v="4"/>
    <n v="1"/>
    <x v="0"/>
    <d v="2026-05-09T11:47:00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0"/>
    <n v="0"/>
    <x v="1"/>
    <n v="4"/>
    <n v="1"/>
    <x v="0"/>
    <d v="2026-05-13T14:49:34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0"/>
    <n v="0"/>
    <x v="2"/>
    <n v="4"/>
    <n v="1"/>
    <x v="0"/>
    <d v="2026-05-16T11:50:37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1"/>
    <n v="1"/>
    <x v="3"/>
    <n v="4"/>
    <n v="1"/>
    <x v="1"/>
    <d v="2026-05-19T16:04:43"/>
    <n v="61123186"/>
    <n v="6003"/>
    <s v="lvelez"/>
    <x v="1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6"/>
    <s v="Llamaya"/>
    <s v="MAIN"/>
    <n v="0"/>
    <m/>
    <n v="2257663"/>
    <s v="Cobros Mayo"/>
    <s v="Cobros Mayo NPN"/>
    <s v="Cuenta cesada"/>
  </r>
  <r>
    <s v="Cobros Abril Canal Fijo"/>
    <n v="0"/>
    <n v="0"/>
    <x v="0"/>
    <n v="6"/>
    <n v="1"/>
    <x v="0"/>
    <d v="2026-05-09T11:47:42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1"/>
    <n v="6"/>
    <n v="1"/>
    <x v="0"/>
    <d v="2026-05-13T14:53:18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2"/>
    <n v="6"/>
    <n v="1"/>
    <x v="0"/>
    <d v="2026-05-16T11:51:08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3"/>
    <n v="6"/>
    <n v="1"/>
    <x v="0"/>
    <d v="2026-05-19T16:05:00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1"/>
    <n v="1"/>
    <x v="4"/>
    <n v="6"/>
    <n v="1"/>
    <x v="0"/>
    <d v="2026-05-21T10:49:21"/>
    <n v="61161512"/>
    <n v="6007"/>
    <s v="lvelez"/>
    <x v="1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83"/>
    <s v="Llamaya"/>
    <s v="MAIN"/>
    <n v="0"/>
    <m/>
    <n v="2257664"/>
    <s v="Cobros Mayo"/>
    <s v="Cobros Mayo NPN"/>
    <s v="Volver a llamar"/>
  </r>
  <r>
    <s v="Cobros Abril Canal Fijo"/>
    <n v="1"/>
    <n v="1"/>
    <x v="4"/>
    <n v="6"/>
    <n v="1"/>
    <x v="1"/>
    <d v="2026-05-21T10:50:57"/>
    <n v="61161512"/>
    <n v="6007"/>
    <s v="lvelez"/>
    <x v="1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67"/>
    <s v="Llamaya"/>
    <s v="MANUAL"/>
    <n v="0"/>
    <m/>
    <n v="2257664"/>
    <s v="Cobros Mayo"/>
    <s v="Cobros Mayo NPN"/>
    <s v="Volver a llamar"/>
  </r>
  <r>
    <e v="#N/A"/>
    <n v="0"/>
    <n v="0"/>
    <x v="16"/>
    <n v="1"/>
    <n v="1"/>
    <x v="1"/>
    <d v="2026-05-08T12:58:03"/>
    <n v="61217263"/>
    <n v="6004"/>
    <s v="lvelez"/>
    <x v="1"/>
    <s v="COBRO"/>
    <m/>
    <m/>
    <n v="1001"/>
    <n v="-5"/>
    <n v="1"/>
    <n v="61217263"/>
    <m/>
    <s v="TIGO"/>
    <m/>
    <m/>
    <m/>
    <m/>
    <m/>
    <m/>
    <m/>
    <m/>
    <m/>
    <m/>
    <s v="U"/>
    <s v="0000-00-00"/>
    <m/>
    <m/>
    <m/>
    <m/>
    <n v="78"/>
    <s v="Llamaya"/>
    <s v="MANUAL"/>
    <n v="0"/>
    <m/>
    <n v="414428"/>
    <s v="Llama_Ya_20231209"/>
    <m/>
    <s v="Buzon de voz"/>
  </r>
  <r>
    <s v="Cobros Abril Canal Fijo"/>
    <n v="0"/>
    <n v="0"/>
    <x v="0"/>
    <n v="2"/>
    <n v="1"/>
    <x v="0"/>
    <d v="2026-05-09T11:47:48"/>
    <n v="61219189"/>
    <s v="AB"/>
    <s v="VDAD"/>
    <x v="0"/>
    <s v="COBRO"/>
    <m/>
    <n v="358367750000"/>
    <n v="16018"/>
    <n v="-5"/>
    <n v="1"/>
    <n v="61219189"/>
    <m/>
    <s v="CELIANO JAVIER DE LEON MORALES"/>
    <m/>
    <s v="8-856-927"/>
    <n v="358367750000"/>
    <s v="MASIVO"/>
    <s v="NPN"/>
    <m/>
    <m/>
    <m/>
    <m/>
    <m/>
    <s v="U"/>
    <s v="0000-00-00"/>
    <m/>
    <m/>
    <m/>
    <m/>
    <n v="0"/>
    <m/>
    <s v="NONE"/>
    <n v="0"/>
    <m/>
    <n v="2257665"/>
    <s v="Cobros Mayo"/>
    <s v="Cobros Mayo NPN"/>
    <s v="Auto busy"/>
  </r>
  <r>
    <s v="Cobros Abril Canal Fijo"/>
    <n v="1"/>
    <n v="1"/>
    <x v="1"/>
    <n v="2"/>
    <n v="1"/>
    <x v="1"/>
    <d v="2026-05-13T14:53:01"/>
    <n v="61219189"/>
    <n v="6003"/>
    <s v="lvelez"/>
    <x v="1"/>
    <s v="COBRO"/>
    <m/>
    <n v="358367750000"/>
    <n v="16018"/>
    <n v="-5"/>
    <n v="1"/>
    <n v="61219189"/>
    <m/>
    <s v="CELIANO JAVIER DE LEON MORALES"/>
    <m/>
    <s v="8-856-927"/>
    <n v="358367750000"/>
    <s v="MASIVO"/>
    <s v="NPN"/>
    <m/>
    <m/>
    <m/>
    <m/>
    <m/>
    <s v="U"/>
    <s v="0000-00-00"/>
    <m/>
    <m/>
    <m/>
    <m/>
    <n v="19"/>
    <s v="Llamaya"/>
    <s v="MAIN"/>
    <n v="0"/>
    <m/>
    <n v="2257665"/>
    <s v="Cobros Mayo"/>
    <s v="Cobros Mayo NPN"/>
    <s v="Cuenta cesada"/>
  </r>
  <r>
    <s v="Cobros Mayo"/>
    <n v="0"/>
    <n v="0"/>
    <x v="9"/>
    <n v="2"/>
    <n v="1"/>
    <x v="0"/>
    <d v="2026-05-27T15:31:12"/>
    <n v="61224975"/>
    <s v="AB"/>
    <s v="VDAD"/>
    <x v="0"/>
    <s v="COBRO"/>
    <m/>
    <n v="151012580000"/>
    <n v="16019"/>
    <n v="-5"/>
    <n v="1"/>
    <n v="61224975"/>
    <m/>
    <s v="Sr. Rolando Abrego"/>
    <m/>
    <n v="151012580000"/>
    <s v="CALL CENTER P2P"/>
    <s v="3 MESES PENDIENTES"/>
    <m/>
    <m/>
    <m/>
    <m/>
    <m/>
    <m/>
    <m/>
    <s v="0000-00-00"/>
    <m/>
    <m/>
    <m/>
    <m/>
    <n v="0"/>
    <m/>
    <s v="NONE"/>
    <n v="0"/>
    <m/>
    <n v="2268019"/>
    <s v="Cobros Mayo"/>
    <s v="Cobros Mayo Lista 2"/>
    <s v="Auto busy"/>
  </r>
  <r>
    <s v="Cobros Mayo"/>
    <n v="0"/>
    <n v="0"/>
    <x v="10"/>
    <n v="2"/>
    <n v="1"/>
    <x v="1"/>
    <d v="2026-05-28T12:02:05"/>
    <n v="61224975"/>
    <s v="AB"/>
    <s v="VDAD"/>
    <x v="0"/>
    <s v="COBRO"/>
    <m/>
    <n v="151012580000"/>
    <n v="16019"/>
    <n v="-5"/>
    <n v="1"/>
    <n v="61224975"/>
    <m/>
    <s v="Sr. Rolando Abrego"/>
    <m/>
    <n v="151012580000"/>
    <s v="CALL CENTER P2P"/>
    <s v="3 MESES PENDIENTES"/>
    <m/>
    <m/>
    <m/>
    <m/>
    <m/>
    <m/>
    <m/>
    <s v="0000-00-00"/>
    <m/>
    <m/>
    <m/>
    <m/>
    <n v="0"/>
    <m/>
    <s v="NONE"/>
    <n v="0"/>
    <m/>
    <n v="2268019"/>
    <s v="Cobros Mayo"/>
    <s v="Cobros Mayo Lista 2"/>
    <s v="Auto busy"/>
  </r>
  <r>
    <s v="Cobros Mayo"/>
    <n v="0"/>
    <n v="0"/>
    <x v="0"/>
    <n v="2"/>
    <n v="1"/>
    <x v="0"/>
    <d v="2026-05-09T11:48:54"/>
    <n v="61229793"/>
    <s v="DROP"/>
    <s v="VDAD"/>
    <x v="0"/>
    <s v="COBRO"/>
    <m/>
    <n v="206076270000"/>
    <n v="16018"/>
    <n v="-5"/>
    <n v="1"/>
    <n v="61229793"/>
    <m/>
    <s v="Luzmila perez muÃ±os"/>
    <m/>
    <s v="8-195-335"/>
    <n v="206076270000"/>
    <s v="MASIVO"/>
    <s v="NPN"/>
    <m/>
    <m/>
    <m/>
    <m/>
    <m/>
    <s v="U"/>
    <s v="0000-00-00"/>
    <m/>
    <m/>
    <m/>
    <m/>
    <n v="5"/>
    <m/>
    <s v="NONE"/>
    <n v="0"/>
    <m/>
    <n v="2257666"/>
    <s v="Cobros Mayo"/>
    <s v="Cobros Mayo NPN"/>
    <s v="Agent Not Available"/>
  </r>
  <r>
    <s v="Cobros Mayo"/>
    <n v="1"/>
    <n v="1"/>
    <x v="1"/>
    <n v="2"/>
    <n v="1"/>
    <x v="1"/>
    <d v="2026-05-13T14:54:57"/>
    <n v="61229793"/>
    <n v="6007"/>
    <s v="lvelez"/>
    <x v="1"/>
    <s v="COBRO"/>
    <m/>
    <n v="206076270000"/>
    <n v="16018"/>
    <n v="-5"/>
    <n v="1"/>
    <n v="61229793"/>
    <m/>
    <s v="Luzmila perez muÃ±os"/>
    <m/>
    <s v="8-195-335"/>
    <n v="206076270000"/>
    <s v="MASIVO"/>
    <s v="NPN"/>
    <m/>
    <m/>
    <m/>
    <m/>
    <m/>
    <s v="U"/>
    <s v="0000-00-00"/>
    <m/>
    <m/>
    <m/>
    <m/>
    <n v="451"/>
    <s v="Llamaya"/>
    <s v="MAIN"/>
    <n v="0"/>
    <m/>
    <n v="2257666"/>
    <s v="Cobros Mayo"/>
    <s v="Cobros Mayo NPN"/>
    <s v="Volver a llamar"/>
  </r>
  <r>
    <s v="Cobros Mayo"/>
    <n v="1"/>
    <n v="0"/>
    <x v="0"/>
    <n v="1"/>
    <n v="1"/>
    <x v="1"/>
    <d v="2026-05-09T11:57:14"/>
    <n v="61237057"/>
    <n v="6000"/>
    <s v="lvelez"/>
    <x v="1"/>
    <s v="COBRO"/>
    <m/>
    <n v="364062250000"/>
    <n v="16018"/>
    <n v="-5"/>
    <n v="1"/>
    <n v="61237057"/>
    <m/>
    <s v="Ronaldo Alberto RodrÃ­guez Aya"/>
    <m/>
    <s v="8-849-2175"/>
    <n v="364062250000"/>
    <s v="MASIVO"/>
    <s v="NPN"/>
    <m/>
    <m/>
    <m/>
    <m/>
    <m/>
    <s v="U"/>
    <s v="0000-00-00"/>
    <m/>
    <m/>
    <m/>
    <m/>
    <n v="63"/>
    <s v="Llamaya"/>
    <s v="MAIN"/>
    <n v="0"/>
    <m/>
    <n v="2257667"/>
    <s v="Cobros Mayo"/>
    <s v="Cobros Mayo NPN"/>
    <s v="Mensaje a tercero"/>
  </r>
  <r>
    <s v="Cobros Mayo"/>
    <n v="0"/>
    <n v="0"/>
    <x v="0"/>
    <n v="13"/>
    <n v="1"/>
    <x v="0"/>
    <d v="2026-05-09T11:56:57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1"/>
    <n v="13"/>
    <n v="1"/>
    <x v="0"/>
    <d v="2026-05-13T14:54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2"/>
    <n v="13"/>
    <n v="1"/>
    <x v="0"/>
    <d v="2026-05-16T12:03:43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3"/>
    <n v="13"/>
    <n v="1"/>
    <x v="0"/>
    <d v="2026-05-19T16:06:19"/>
    <n v="61239291"/>
    <s v="NA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No Answer AutoDial"/>
  </r>
  <r>
    <s v="Cobros Mayo"/>
    <n v="0"/>
    <n v="0"/>
    <x v="22"/>
    <n v="13"/>
    <n v="1"/>
    <x v="0"/>
    <d v="2026-05-20T11:24:28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4"/>
    <n v="13"/>
    <n v="1"/>
    <x v="0"/>
    <d v="2026-05-21T10:48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4"/>
    <n v="13"/>
    <n v="1"/>
    <x v="0"/>
    <d v="2026-05-21T17:07:38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5"/>
    <n v="13"/>
    <n v="1"/>
    <x v="0"/>
    <d v="2026-05-22T12:43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5"/>
    <n v="13"/>
    <n v="1"/>
    <x v="0"/>
    <d v="2026-05-22T16:20:1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6"/>
    <n v="13"/>
    <n v="1"/>
    <x v="0"/>
    <d v="2026-05-23T11:02:5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7"/>
    <n v="13"/>
    <n v="1"/>
    <x v="0"/>
    <d v="2026-05-25T17:50:10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8"/>
    <n v="13"/>
    <n v="1"/>
    <x v="0"/>
    <d v="2026-05-26T10:18:39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8"/>
    <n v="13"/>
    <n v="1"/>
    <x v="1"/>
    <d v="2026-05-26T14:16:39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e v="#N/A"/>
    <n v="1"/>
    <n v="1"/>
    <x v="20"/>
    <n v="1"/>
    <n v="1"/>
    <x v="1"/>
    <d v="2026-05-06T11:19:48"/>
    <n v="61266064"/>
    <n v="6007"/>
    <s v="lvelez"/>
    <x v="1"/>
    <s v="COBRO"/>
    <m/>
    <m/>
    <n v="998"/>
    <n v="0"/>
    <m/>
    <n v="61266064"/>
    <m/>
    <m/>
    <m/>
    <m/>
    <m/>
    <m/>
    <m/>
    <m/>
    <m/>
    <m/>
    <m/>
    <m/>
    <s v="U"/>
    <s v="0000-00-00"/>
    <m/>
    <m/>
    <m/>
    <m/>
    <n v="47"/>
    <s v="Llamaya"/>
    <s v="MANUAL"/>
    <n v="0"/>
    <m/>
    <n v="2257526"/>
    <s v="Default Manual list"/>
    <m/>
    <s v="Volver a llamar"/>
  </r>
  <r>
    <s v="Cobros Mayo"/>
    <n v="0"/>
    <n v="0"/>
    <x v="9"/>
    <n v="3"/>
    <n v="1"/>
    <x v="0"/>
    <d v="2026-05-27T14:47:48"/>
    <n v="61291860"/>
    <s v="DROP"/>
    <s v="VDAD"/>
    <x v="0"/>
    <s v="COBRO"/>
    <m/>
    <n v="365024060000"/>
    <n v="16019"/>
    <n v="-5"/>
    <n v="1"/>
    <n v="61291860"/>
    <m/>
    <s v="Yasell Melissa Ticas Arauz"/>
    <m/>
    <n v="365024060000"/>
    <s v="CALL CENTER"/>
    <s v="3 MESES PENDIENTES"/>
    <m/>
    <m/>
    <m/>
    <m/>
    <m/>
    <m/>
    <s v="U"/>
    <s v="0000-00-00"/>
    <m/>
    <m/>
    <m/>
    <m/>
    <n v="5"/>
    <m/>
    <s v="NONE"/>
    <n v="0"/>
    <m/>
    <n v="2267966"/>
    <s v="Cobros Mayo"/>
    <s v="Cobros Mayo Lista 2"/>
    <s v="Agent Not Available"/>
  </r>
  <r>
    <s v="Cobros Mayo"/>
    <n v="0"/>
    <n v="0"/>
    <x v="10"/>
    <n v="3"/>
    <n v="1"/>
    <x v="0"/>
    <d v="2026-05-28T10:22:12"/>
    <n v="61291860"/>
    <s v="DROP"/>
    <s v="VDAD"/>
    <x v="0"/>
    <s v="COBRO"/>
    <m/>
    <n v="365024060000"/>
    <n v="16019"/>
    <n v="-5"/>
    <n v="1"/>
    <n v="61291860"/>
    <m/>
    <s v="Yasell Melissa Ticas Arauz"/>
    <m/>
    <n v="365024060000"/>
    <s v="CALL CENTER"/>
    <s v="3 MESES PENDIENTES"/>
    <m/>
    <m/>
    <m/>
    <m/>
    <m/>
    <m/>
    <s v="U"/>
    <s v="0000-00-00"/>
    <m/>
    <m/>
    <m/>
    <m/>
    <n v="5"/>
    <m/>
    <s v="NONE"/>
    <n v="0"/>
    <m/>
    <n v="2267966"/>
    <s v="Cobros Mayo"/>
    <s v="Cobros Mayo Lista 2"/>
    <s v="Agent Not Available"/>
  </r>
  <r>
    <s v="Cobros Mayo"/>
    <n v="1"/>
    <n v="1"/>
    <x v="11"/>
    <n v="3"/>
    <n v="1"/>
    <x v="1"/>
    <d v="2026-05-30T15:52:11"/>
    <n v="61291860"/>
    <n v="6003"/>
    <s v="lvelez"/>
    <x v="1"/>
    <s v="COBRO"/>
    <m/>
    <n v="365024060000"/>
    <n v="16019"/>
    <n v="-5"/>
    <n v="1"/>
    <n v="61291860"/>
    <m/>
    <s v="Yasell Melissa Ticas Arauz"/>
    <m/>
    <n v="365024060000"/>
    <s v="CALL CENTER"/>
    <s v="3 MESES PENDIENTES"/>
    <m/>
    <m/>
    <m/>
    <m/>
    <m/>
    <m/>
    <s v="U"/>
    <s v="0000-00-00"/>
    <m/>
    <m/>
    <m/>
    <m/>
    <n v="21"/>
    <s v="Llamaya"/>
    <s v="MAIN"/>
    <n v="0"/>
    <m/>
    <n v="2267966"/>
    <s v="Cobros Mayo"/>
    <s v="Cobros Mayo Lista 2"/>
    <s v="Cuenta cesada"/>
  </r>
  <r>
    <s v="Cobros Mayo"/>
    <n v="0"/>
    <n v="0"/>
    <x v="15"/>
    <n v="7"/>
    <n v="1"/>
    <x v="0"/>
    <d v="2026-05-07T15:04:42"/>
    <n v="61304018"/>
    <s v="CALLBK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1"/>
    <s v="Llamaya"/>
    <s v="MANUAL"/>
    <n v="0"/>
    <m/>
    <n v="931823"/>
    <s v="MapaDigi"/>
    <m/>
    <s v="Call Back"/>
  </r>
  <r>
    <s v="Cobros Mayo"/>
    <n v="0"/>
    <n v="0"/>
    <x v="23"/>
    <n v="7"/>
    <n v="1"/>
    <x v="0"/>
    <d v="2026-05-12T09:22:34"/>
    <n v="61304018"/>
    <s v="CALLBK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6"/>
    <s v="Llamaya"/>
    <s v="MAIN"/>
    <n v="0"/>
    <m/>
    <n v="931823"/>
    <s v="MapaDigi"/>
    <m/>
    <s v="Call Back"/>
  </r>
  <r>
    <s v="Cobros Mayo"/>
    <n v="1"/>
    <n v="1"/>
    <x v="21"/>
    <n v="7"/>
    <n v="1"/>
    <x v="0"/>
    <d v="2026-05-18T16:42:03"/>
    <n v="61304018"/>
    <n v="6007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5"/>
    <s v="Llamaya"/>
    <s v="MAIN"/>
    <n v="0"/>
    <m/>
    <n v="931823"/>
    <s v="MapaDigi"/>
    <m/>
    <s v="Volver a llamar"/>
  </r>
  <r>
    <s v="Cobros Mayo"/>
    <n v="0"/>
    <n v="0"/>
    <x v="9"/>
    <n v="7"/>
    <n v="1"/>
    <x v="0"/>
    <d v="2026-05-27T15:17:16"/>
    <n v="61304018"/>
    <s v="AB"/>
    <s v="VDAD"/>
    <x v="0"/>
    <s v="COBRO"/>
    <m/>
    <n v="367040640000"/>
    <n v="16019"/>
    <n v="-4"/>
    <n v="1"/>
    <n v="61304018"/>
    <m/>
    <s v="Jhon Jose Rios Maita"/>
    <m/>
    <n v="367040640000"/>
    <s v="RENOVACIONES"/>
    <s v="3 MESES PENDIENTES"/>
    <m/>
    <m/>
    <m/>
    <m/>
    <m/>
    <m/>
    <s v="U"/>
    <s v="0000-00-00"/>
    <m/>
    <m/>
    <m/>
    <m/>
    <n v="0"/>
    <m/>
    <s v="NONE"/>
    <n v="0"/>
    <m/>
    <n v="2267998"/>
    <s v="Cobros Mayo"/>
    <s v="Cobros Mayo Lista 2"/>
    <s v="Auto busy"/>
  </r>
  <r>
    <s v="Cobros Mayo"/>
    <n v="0"/>
    <n v="0"/>
    <x v="10"/>
    <n v="7"/>
    <n v="1"/>
    <x v="0"/>
    <d v="2026-05-28T11:07:45"/>
    <n v="61304018"/>
    <s v="AB"/>
    <s v="VDAD"/>
    <x v="0"/>
    <s v="COBRO"/>
    <m/>
    <n v="367040640000"/>
    <n v="16019"/>
    <n v="-4"/>
    <n v="1"/>
    <n v="61304018"/>
    <m/>
    <s v="Jhon Jose Rios Maita"/>
    <m/>
    <n v="367040640000"/>
    <s v="RENOVACIONES"/>
    <s v="3 MESES PENDIENTES"/>
    <m/>
    <m/>
    <m/>
    <m/>
    <m/>
    <m/>
    <s v="U"/>
    <s v="0000-00-00"/>
    <m/>
    <m/>
    <m/>
    <m/>
    <n v="0"/>
    <m/>
    <s v="NONE"/>
    <n v="0"/>
    <m/>
    <n v="2267998"/>
    <s v="Cobros Mayo"/>
    <s v="Cobros Mayo Lista 2"/>
    <s v="Auto busy"/>
  </r>
  <r>
    <s v="Cobros Mayo"/>
    <n v="1"/>
    <n v="0"/>
    <x v="10"/>
    <n v="7"/>
    <n v="1"/>
    <x v="0"/>
    <d v="2026-05-28T18:14:14"/>
    <n v="61304018"/>
    <n v="6000"/>
    <s v="lvelez"/>
    <x v="1"/>
    <s v="COBRO"/>
    <m/>
    <n v="367040640000"/>
    <n v="16019"/>
    <n v="-4"/>
    <n v="1"/>
    <n v="61304018"/>
    <m/>
    <s v="Jhon Jose Rios Maita"/>
    <m/>
    <n v="367040640000"/>
    <s v="RENOVACIONES"/>
    <s v="3 MESES PENDIENTES"/>
    <m/>
    <m/>
    <m/>
    <m/>
    <m/>
    <m/>
    <s v="U"/>
    <s v="0000-00-00"/>
    <m/>
    <m/>
    <m/>
    <m/>
    <n v="74"/>
    <s v="Llamaya"/>
    <s v="MANUAL"/>
    <n v="0"/>
    <m/>
    <n v="2267998"/>
    <s v="Cobros Mayo"/>
    <s v="Cobros Mayo Lista 2"/>
    <s v="Mensaje a tercero"/>
  </r>
  <r>
    <s v="Cobros Mayo"/>
    <n v="1"/>
    <n v="1"/>
    <x v="12"/>
    <n v="7"/>
    <n v="1"/>
    <x v="1"/>
    <d v="2026-05-29T10:50:34"/>
    <n v="61304018"/>
    <n v="6007"/>
    <s v="lvelez"/>
    <x v="1"/>
    <s v="COBRO"/>
    <m/>
    <n v="367040640000"/>
    <n v="16019"/>
    <n v="-4"/>
    <n v="1"/>
    <n v="61304018"/>
    <m/>
    <s v="Jhon Jose Rios Maita"/>
    <m/>
    <n v="367040640000"/>
    <s v="RENOVACIONES"/>
    <s v="3 MESES PENDIENTES"/>
    <m/>
    <m/>
    <m/>
    <m/>
    <m/>
    <m/>
    <s v="U"/>
    <s v="0000-00-00"/>
    <m/>
    <m/>
    <m/>
    <m/>
    <n v="43"/>
    <s v="Llamaya"/>
    <s v="MANUAL"/>
    <n v="0"/>
    <m/>
    <n v="2267998"/>
    <s v="Cobros Mayo"/>
    <s v="Cobros Mayo Lista 2"/>
    <s v="Volver a llamar"/>
  </r>
  <r>
    <s v="Cobros Mayo"/>
    <n v="0"/>
    <n v="0"/>
    <x v="16"/>
    <n v="5"/>
    <n v="1"/>
    <x v="0"/>
    <d v="2026-05-08T16:04:35"/>
    <n v="61318661"/>
    <n v="6004"/>
    <s v="lvelez"/>
    <x v="1"/>
    <s v="COBRO"/>
    <m/>
    <n v="352351890000"/>
    <n v="16016"/>
    <n v="-4"/>
    <n v="1"/>
    <n v="61318661"/>
    <m/>
    <s v="KAROLYN NICOLE FERNÃNDEZ DE G"/>
    <m/>
    <s v="8-958-146"/>
    <n v="352351890000"/>
    <s v="SOHO"/>
    <s v="NPN"/>
    <m/>
    <m/>
    <m/>
    <m/>
    <m/>
    <s v="U"/>
    <s v="0000-00-00"/>
    <m/>
    <m/>
    <m/>
    <m/>
    <n v="64"/>
    <s v="Llamaya"/>
    <s v="MANUAL"/>
    <n v="0"/>
    <m/>
    <n v="2198736"/>
    <s v="Cobros Marzo 2 meses a NPN "/>
    <s v="Cobros Marzo 2 meses a NPN "/>
    <s v="Buzon de voz"/>
  </r>
  <r>
    <s v="Cobros Mayo"/>
    <n v="0"/>
    <n v="0"/>
    <x v="0"/>
    <n v="5"/>
    <n v="1"/>
    <x v="0"/>
    <d v="2026-05-09T11:57:20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1"/>
    <n v="5"/>
    <n v="1"/>
    <x v="0"/>
    <d v="2026-05-13T14:55:08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2"/>
    <n v="5"/>
    <n v="1"/>
    <x v="0"/>
    <d v="2026-05-16T12:10:28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3"/>
    <n v="5"/>
    <n v="1"/>
    <x v="1"/>
    <d v="2026-05-19T16:06:53"/>
    <n v="61318661"/>
    <n v="6004"/>
    <s v="lvelez"/>
    <x v="1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134"/>
    <s v="Llamaya"/>
    <s v="MAIN"/>
    <n v="0"/>
    <m/>
    <n v="2257669"/>
    <s v="Cobros Mayo"/>
    <s v="Cobros Mayo NPN"/>
    <s v="Buzon de voz"/>
  </r>
  <r>
    <s v="Cobros Mayo"/>
    <n v="0"/>
    <n v="0"/>
    <x v="0"/>
    <n v="13"/>
    <n v="1"/>
    <x v="0"/>
    <d v="2026-05-09T11:57:28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1"/>
    <n v="13"/>
    <n v="1"/>
    <x v="0"/>
    <d v="2026-05-13T14:56:27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1"/>
    <n v="13"/>
    <n v="1"/>
    <x v="0"/>
    <d v="2026-05-13T17:12:29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18"/>
    <n v="13"/>
    <n v="1"/>
    <x v="0"/>
    <d v="2026-05-14T11:17:59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2"/>
    <n v="13"/>
    <n v="1"/>
    <x v="0"/>
    <d v="2026-05-16T12:10:35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3"/>
    <n v="13"/>
    <n v="1"/>
    <x v="0"/>
    <d v="2026-05-19T16:06:47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4"/>
    <n v="13"/>
    <n v="1"/>
    <x v="0"/>
    <d v="2026-05-21T10:49:02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4"/>
    <n v="13"/>
    <n v="1"/>
    <x v="0"/>
    <d v="2026-05-21T17:07:57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5"/>
    <n v="13"/>
    <n v="1"/>
    <x v="0"/>
    <d v="2026-05-22T12:43:41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5"/>
    <n v="13"/>
    <n v="1"/>
    <x v="0"/>
    <d v="2026-05-22T16:20:14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6"/>
    <n v="13"/>
    <n v="1"/>
    <x v="0"/>
    <d v="2026-05-23T11:04:24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7"/>
    <n v="13"/>
    <n v="1"/>
    <x v="0"/>
    <d v="2026-05-25T09:07:53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7"/>
    <n v="13"/>
    <n v="1"/>
    <x v="1"/>
    <d v="2026-05-25T17:50:10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0"/>
    <n v="7"/>
    <n v="1"/>
    <x v="0"/>
    <d v="2026-05-09T11:58:05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1"/>
    <n v="7"/>
    <n v="1"/>
    <x v="0"/>
    <d v="2026-05-13T14:56:47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2"/>
    <n v="7"/>
    <n v="1"/>
    <x v="0"/>
    <d v="2026-05-16T12:11:10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3"/>
    <n v="7"/>
    <n v="1"/>
    <x v="0"/>
    <d v="2026-05-19T16:07:23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4"/>
    <n v="7"/>
    <n v="1"/>
    <x v="0"/>
    <d v="2026-05-21T10:50:00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4"/>
    <n v="7"/>
    <n v="1"/>
    <x v="0"/>
    <d v="2026-05-21T17:08:44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1"/>
    <n v="1"/>
    <x v="5"/>
    <n v="7"/>
    <n v="1"/>
    <x v="1"/>
    <d v="2026-05-22T12:44:33"/>
    <n v="61338803"/>
    <n v="6003"/>
    <s v="lvelez"/>
    <x v="1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s v="U"/>
    <s v="0000-00-00"/>
    <m/>
    <m/>
    <m/>
    <m/>
    <n v="55"/>
    <s v="Llamaya"/>
    <s v="MAIN"/>
    <n v="0"/>
    <m/>
    <n v="2257671"/>
    <s v="Cobros Mayo"/>
    <s v="Cobros Mayo NPN"/>
    <s v="Cuenta cesada"/>
  </r>
  <r>
    <s v="Cobros Abril Canal Fijo"/>
    <n v="0"/>
    <n v="0"/>
    <x v="13"/>
    <n v="11"/>
    <n v="1"/>
    <x v="0"/>
    <d v="2026-05-02T12:24:33"/>
    <n v="61354256"/>
    <s v="DROP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5"/>
    <m/>
    <s v="NONE"/>
    <n v="0"/>
    <m/>
    <n v="2252077"/>
    <s v="Cobros Abril Canal Fijo"/>
    <s v="Cobros Abril Canal Fijo 2 meses a NPN"/>
    <s v="Agent Not Available"/>
  </r>
  <r>
    <s v="Cobros Abril Canal Fijo"/>
    <n v="0"/>
    <n v="0"/>
    <x v="14"/>
    <n v="11"/>
    <n v="1"/>
    <x v="0"/>
    <d v="2026-05-05T16:48:35"/>
    <n v="61354256"/>
    <s v="AB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0"/>
    <m/>
    <s v="NONE"/>
    <n v="0"/>
    <m/>
    <n v="2252077"/>
    <s v="Cobros Abril Canal Fijo"/>
    <s v="Cobros Abril Canal Fijo 2 meses a NPN"/>
    <s v="Auto busy"/>
  </r>
  <r>
    <s v="Cobros Abril Canal Fijo"/>
    <n v="0"/>
    <n v="0"/>
    <x v="15"/>
    <n v="11"/>
    <n v="1"/>
    <x v="0"/>
    <d v="2026-05-07T14:15:44"/>
    <n v="61354256"/>
    <s v="AB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0"/>
    <m/>
    <s v="NONE"/>
    <n v="0"/>
    <m/>
    <n v="2252077"/>
    <s v="Cobros Abril Canal Fijo"/>
    <s v="Cobros Abril Canal Fijo 2 meses a NPN"/>
    <s v="Auto busy"/>
  </r>
  <r>
    <s v="Cobros Abril Canal Fijo"/>
    <n v="0"/>
    <n v="0"/>
    <x v="16"/>
    <n v="11"/>
    <n v="1"/>
    <x v="0"/>
    <d v="2026-05-08T14:44:19"/>
    <n v="61354256"/>
    <s v="DROP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5"/>
    <m/>
    <s v="NONE"/>
    <n v="0"/>
    <m/>
    <n v="2252077"/>
    <s v="Cobros Abril Canal Fijo"/>
    <s v="Cobros Abril Canal Fijo 2 meses a NPN"/>
    <s v="Agent Not Available"/>
  </r>
  <r>
    <s v="Cobros Abril Canal Fijo"/>
    <n v="0"/>
    <n v="0"/>
    <x v="0"/>
    <n v="11"/>
    <n v="1"/>
    <x v="0"/>
    <d v="2026-05-09T11:58:33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1"/>
    <n v="11"/>
    <n v="1"/>
    <x v="0"/>
    <d v="2026-05-13T14:57:16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2"/>
    <n v="11"/>
    <n v="1"/>
    <x v="0"/>
    <d v="2026-05-16T12:11:45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3"/>
    <n v="11"/>
    <n v="1"/>
    <x v="0"/>
    <d v="2026-05-19T16:08:44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22"/>
    <n v="11"/>
    <n v="1"/>
    <x v="0"/>
    <d v="2026-05-20T11:25:59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22"/>
    <n v="11"/>
    <n v="1"/>
    <x v="0"/>
    <d v="2026-05-20T15:14:50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22"/>
    <n v="11"/>
    <n v="1"/>
    <x v="1"/>
    <d v="2026-05-20T16:42:19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Mayo"/>
    <n v="0"/>
    <n v="0"/>
    <x v="0"/>
    <n v="20"/>
    <n v="1"/>
    <x v="0"/>
    <d v="2026-05-09T12:01:25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7"/>
    <n v="20"/>
    <n v="1"/>
    <x v="0"/>
    <d v="2026-05-11T12:38:36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7"/>
    <n v="20"/>
    <n v="1"/>
    <x v="0"/>
    <d v="2026-05-11T16:21:47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7"/>
    <n v="20"/>
    <n v="1"/>
    <x v="0"/>
    <d v="2026-05-11T17:42:23"/>
    <n v="61373231"/>
    <s v="DROP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5"/>
    <m/>
    <s v="NONE"/>
    <n v="0"/>
    <m/>
    <n v="2257673"/>
    <s v="Cobros Mayo"/>
    <s v="Cobros Mayo NPN"/>
    <s v="Agent Not Available"/>
  </r>
  <r>
    <s v="Cobros Mayo"/>
    <n v="0"/>
    <n v="0"/>
    <x v="1"/>
    <n v="20"/>
    <n v="1"/>
    <x v="0"/>
    <d v="2026-05-13T14:58:36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"/>
    <n v="20"/>
    <n v="1"/>
    <x v="0"/>
    <d v="2026-05-13T17:12:5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2"/>
    <n v="20"/>
    <n v="1"/>
    <x v="0"/>
    <d v="2026-05-16T12:11:5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3"/>
    <n v="20"/>
    <n v="1"/>
    <x v="0"/>
    <d v="2026-05-19T16:09:59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22"/>
    <n v="20"/>
    <n v="1"/>
    <x v="0"/>
    <d v="2026-05-20T11:27:15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22"/>
    <n v="20"/>
    <n v="1"/>
    <x v="0"/>
    <d v="2026-05-20T15:17:13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22"/>
    <n v="20"/>
    <n v="1"/>
    <x v="0"/>
    <d v="2026-05-20T16:41:05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4"/>
    <n v="20"/>
    <n v="1"/>
    <x v="0"/>
    <d v="2026-05-21T10:51:21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4"/>
    <n v="20"/>
    <n v="1"/>
    <x v="0"/>
    <d v="2026-05-21T12:41:54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4"/>
    <n v="20"/>
    <n v="1"/>
    <x v="0"/>
    <d v="2026-05-21T16:02:44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4"/>
    <n v="20"/>
    <n v="1"/>
    <x v="0"/>
    <d v="2026-05-21T17:08:51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5"/>
    <n v="20"/>
    <n v="1"/>
    <x v="0"/>
    <d v="2026-05-22T12:44:37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5"/>
    <n v="20"/>
    <n v="1"/>
    <x v="0"/>
    <d v="2026-05-22T16:20:3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6"/>
    <n v="20"/>
    <n v="1"/>
    <x v="0"/>
    <d v="2026-05-23T11:05:40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7"/>
    <n v="20"/>
    <n v="1"/>
    <x v="0"/>
    <d v="2026-05-25T09:09:14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7"/>
    <n v="20"/>
    <n v="1"/>
    <x v="1"/>
    <d v="2026-05-25T10:00:08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Abril Canal Fijo"/>
    <n v="0"/>
    <n v="0"/>
    <x v="13"/>
    <n v="22"/>
    <n v="1"/>
    <x v="0"/>
    <d v="2026-05-02T11:35:2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19"/>
    <n v="22"/>
    <n v="1"/>
    <x v="0"/>
    <d v="2026-05-04T16:29:27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14"/>
    <n v="22"/>
    <n v="1"/>
    <x v="0"/>
    <d v="2026-05-05T16:03:2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20"/>
    <n v="22"/>
    <n v="1"/>
    <x v="0"/>
    <d v="2026-05-06T16:03:4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15"/>
    <n v="22"/>
    <n v="1"/>
    <x v="0"/>
    <d v="2026-05-07T17:45:20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16"/>
    <n v="22"/>
    <n v="1"/>
    <x v="0"/>
    <d v="2026-05-08T14:09:32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0"/>
    <n v="22"/>
    <n v="1"/>
    <x v="0"/>
    <d v="2026-05-09T12:01:25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17"/>
    <n v="22"/>
    <n v="1"/>
    <x v="0"/>
    <d v="2026-05-11T12:38:3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1"/>
    <n v="22"/>
    <n v="1"/>
    <x v="0"/>
    <d v="2026-05-13T14:58:3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2"/>
    <n v="22"/>
    <n v="1"/>
    <x v="0"/>
    <d v="2026-05-16T12:20:05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21"/>
    <n v="22"/>
    <n v="1"/>
    <x v="0"/>
    <d v="2026-05-18T11:29:07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3"/>
    <n v="22"/>
    <n v="1"/>
    <x v="0"/>
    <d v="2026-05-19T16:10:52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4"/>
    <n v="22"/>
    <n v="1"/>
    <x v="0"/>
    <d v="2026-05-21T10:51:24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4"/>
    <n v="22"/>
    <n v="1"/>
    <x v="0"/>
    <d v="2026-05-21T17:10:10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5"/>
    <n v="22"/>
    <n v="1"/>
    <x v="0"/>
    <d v="2026-05-22T10:41:45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5"/>
    <n v="22"/>
    <n v="1"/>
    <x v="0"/>
    <d v="2026-05-22T16:20:37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6"/>
    <n v="22"/>
    <n v="1"/>
    <x v="0"/>
    <d v="2026-05-23T11:07:4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7"/>
    <n v="22"/>
    <n v="1"/>
    <x v="0"/>
    <d v="2026-05-25T17:50:2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8"/>
    <n v="22"/>
    <n v="1"/>
    <x v="0"/>
    <d v="2026-05-26T10:19:10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8"/>
    <n v="22"/>
    <n v="1"/>
    <x v="0"/>
    <d v="2026-05-26T14:16:57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8"/>
    <n v="22"/>
    <n v="1"/>
    <x v="0"/>
    <d v="2026-05-26T16:03:04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8"/>
    <n v="22"/>
    <n v="1"/>
    <x v="1"/>
    <d v="2026-05-26T17:43:1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Mayo"/>
    <n v="0"/>
    <n v="0"/>
    <x v="0"/>
    <n v="6"/>
    <n v="1"/>
    <x v="0"/>
    <d v="2026-05-09T12:01:42"/>
    <n v="61402787"/>
    <s v="CALLBK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10"/>
    <s v="Llamaya"/>
    <s v="MAIN"/>
    <n v="0"/>
    <m/>
    <n v="2257675"/>
    <s v="Cobros Mayo"/>
    <s v="Cobros Mayo NPN"/>
    <s v="Call Back"/>
  </r>
  <r>
    <s v="Cobros Mayo"/>
    <n v="0"/>
    <n v="0"/>
    <x v="21"/>
    <n v="6"/>
    <n v="1"/>
    <x v="0"/>
    <d v="2026-05-18T14:37:30"/>
    <n v="61402787"/>
    <s v="INCALL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89"/>
    <s v="Llamaya"/>
    <s v="MAIN"/>
    <n v="0"/>
    <m/>
    <n v="2257675"/>
    <s v="Cobros Mayo"/>
    <s v="Cobros Mayo NPN"/>
    <s v="Lead Being Called"/>
  </r>
  <r>
    <s v="Cobros Mayo"/>
    <n v="0"/>
    <n v="0"/>
    <x v="21"/>
    <n v="6"/>
    <n v="1"/>
    <x v="0"/>
    <d v="2026-05-18T14:40:24"/>
    <n v="61402787"/>
    <s v="CALLBK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"/>
    <s v="Llamaya"/>
    <s v="MANUAL"/>
    <n v="0"/>
    <m/>
    <n v="2257675"/>
    <s v="Cobros Mayo"/>
    <s v="Cobros Mayo NPN"/>
    <s v="Call Back"/>
  </r>
  <r>
    <s v="Cobros Mayo"/>
    <n v="1"/>
    <n v="0"/>
    <x v="3"/>
    <n v="6"/>
    <n v="1"/>
    <x v="0"/>
    <d v="2026-05-19T17:19:31"/>
    <n v="61402787"/>
    <n v="6000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29"/>
    <s v="Llamaya"/>
    <s v="MAIN"/>
    <n v="0"/>
    <m/>
    <n v="2257675"/>
    <s v="Cobros Mayo"/>
    <s v="Cobros Mayo NPN"/>
    <s v="Mensaje a tercero"/>
  </r>
  <r>
    <s v="Cobros Mayo"/>
    <n v="1"/>
    <n v="1"/>
    <x v="12"/>
    <n v="6"/>
    <n v="1"/>
    <x v="0"/>
    <d v="2026-05-29T09:58:01"/>
    <n v="61402787"/>
    <n v="6007"/>
    <s v="lvelez"/>
    <x v="1"/>
    <s v="COBRO"/>
    <m/>
    <n v="993049420000"/>
    <n v="16009"/>
    <n v="-4"/>
    <n v="1"/>
    <n v="61402787"/>
    <m/>
    <s v="Javier anaya"/>
    <m/>
    <s v="8-477-628"/>
    <n v="993049420000"/>
    <s v="MASIVO"/>
    <n v="90"/>
    <m/>
    <m/>
    <m/>
    <m/>
    <m/>
    <s v="U"/>
    <s v="0000-00-00"/>
    <m/>
    <m/>
    <m/>
    <s v="361076950000&gt;&gt; Javier Edmundo Anaya Franco"/>
    <n v="28"/>
    <s v="Llamaya"/>
    <s v="MANUAL"/>
    <n v="0"/>
    <m/>
    <n v="2145193"/>
    <s v="DIC Dias Adeudados 10"/>
    <s v="Contactos Dias Adeudados DIC 10"/>
    <s v="Volver a llamar"/>
  </r>
  <r>
    <s v="Cobros Mayo"/>
    <n v="0"/>
    <n v="0"/>
    <x v="12"/>
    <n v="6"/>
    <n v="1"/>
    <x v="1"/>
    <d v="2026-05-29T16:53:57"/>
    <n v="61402787"/>
    <s v="CALLBK"/>
    <s v="lvelez"/>
    <x v="1"/>
    <s v="COBRO"/>
    <m/>
    <n v="993049420000"/>
    <n v="16009"/>
    <n v="-4"/>
    <n v="1"/>
    <n v="61402787"/>
    <m/>
    <s v="Javier anaya"/>
    <m/>
    <s v="8-477-628"/>
    <n v="993049420000"/>
    <s v="MASIVO"/>
    <n v="90"/>
    <m/>
    <m/>
    <m/>
    <m/>
    <m/>
    <s v="U"/>
    <s v="0000-00-00"/>
    <m/>
    <m/>
    <m/>
    <s v="361076950000&gt;&gt; Javier Edmundo Anaya Franco"/>
    <n v="77"/>
    <s v="Llamaya"/>
    <s v="MANUAL"/>
    <n v="0"/>
    <m/>
    <n v="2145193"/>
    <s v="DIC Dias Adeudados 10"/>
    <s v="Contactos Dias Adeudados DIC 10"/>
    <s v="Call Back"/>
  </r>
  <r>
    <s v="Cobros Abril Canal Fijo"/>
    <n v="0"/>
    <n v="0"/>
    <x v="0"/>
    <n v="2"/>
    <n v="1"/>
    <x v="0"/>
    <d v="2026-05-09T12:02:41"/>
    <n v="61403797"/>
    <s v="NA"/>
    <s v="VDAD"/>
    <x v="0"/>
    <s v="COBRO"/>
    <m/>
    <n v="355376090000"/>
    <n v="16018"/>
    <n v="-4"/>
    <n v="1"/>
    <n v="61403797"/>
    <m/>
    <s v="Ana del carmen zuÃ±iga"/>
    <m/>
    <s v="5-23-138"/>
    <n v="355376090000"/>
    <s v="MASIVO"/>
    <s v="3 PAGOS PENDIENTES"/>
    <m/>
    <m/>
    <m/>
    <m/>
    <m/>
    <s v="U"/>
    <s v="0000-00-00"/>
    <m/>
    <m/>
    <m/>
    <m/>
    <n v="0"/>
    <m/>
    <s v="NONE"/>
    <n v="0"/>
    <m/>
    <n v="2257676"/>
    <s v="Cobros Mayo"/>
    <s v="Cobros Mayo NPN"/>
    <s v="No Answer AutoDial"/>
  </r>
  <r>
    <s v="Cobros Abril Canal Fijo"/>
    <n v="1"/>
    <n v="1"/>
    <x v="17"/>
    <n v="2"/>
    <n v="1"/>
    <x v="1"/>
    <d v="2026-05-11T12:39:06"/>
    <n v="61403797"/>
    <n v="6003"/>
    <s v="lvelez"/>
    <x v="1"/>
    <s v="COBRO"/>
    <m/>
    <n v="355376090000"/>
    <n v="16018"/>
    <n v="-4"/>
    <n v="1"/>
    <n v="61403797"/>
    <m/>
    <s v="Ana del carmen zuÃ±iga"/>
    <m/>
    <s v="5-23-138"/>
    <n v="355376090000"/>
    <s v="MASIVO"/>
    <s v="3 PAGOS PENDIENTES"/>
    <m/>
    <m/>
    <m/>
    <m/>
    <m/>
    <s v="U"/>
    <s v="0000-00-00"/>
    <m/>
    <m/>
    <m/>
    <m/>
    <n v="52"/>
    <s v="Llamaya"/>
    <s v="MAIN"/>
    <n v="0"/>
    <m/>
    <n v="2257676"/>
    <s v="Cobros Mayo"/>
    <s v="Cobros Mayo NPN"/>
    <s v="Cuenta cesada"/>
  </r>
  <r>
    <s v="Cobros Abril Canal Fijo"/>
    <n v="0"/>
    <n v="0"/>
    <x v="0"/>
    <n v="4"/>
    <n v="1"/>
    <x v="0"/>
    <d v="2026-05-09T12:03:15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1"/>
    <n v="4"/>
    <n v="1"/>
    <x v="0"/>
    <d v="2026-05-13T14:59:32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2"/>
    <n v="4"/>
    <n v="1"/>
    <x v="0"/>
    <d v="2026-05-16T12:23:32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3"/>
    <n v="4"/>
    <n v="1"/>
    <x v="1"/>
    <d v="2026-05-19T16:11:27"/>
    <n v="61408492"/>
    <n v="6004"/>
    <s v="lvelez"/>
    <x v="1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125"/>
    <s v="Llamaya"/>
    <s v="MAIN"/>
    <n v="0"/>
    <m/>
    <n v="2257677"/>
    <s v="Cobros Mayo"/>
    <s v="Cobros Mayo NPN"/>
    <s v="Buzon de voz"/>
  </r>
  <r>
    <s v="Cobros Mayo"/>
    <n v="1"/>
    <n v="1"/>
    <x v="9"/>
    <n v="1"/>
    <n v="1"/>
    <x v="1"/>
    <d v="2026-05-27T16:06:51"/>
    <n v="61412627"/>
    <n v="6002"/>
    <s v="lvelez"/>
    <x v="1"/>
    <s v="COBRO"/>
    <m/>
    <n v="362058290000"/>
    <n v="16019"/>
    <n v="-4"/>
    <n v="1"/>
    <n v="61412627"/>
    <m/>
    <s v="MARINA CAROLINA GODOY GONZALE"/>
    <m/>
    <n v="362058290000"/>
    <s v="CALL CENTER P2P"/>
    <s v="2 MESES PENDIENTES"/>
    <m/>
    <m/>
    <m/>
    <m/>
    <m/>
    <m/>
    <s v="U"/>
    <s v="0000-00-00"/>
    <m/>
    <m/>
    <m/>
    <m/>
    <n v="138"/>
    <s v="Llamaya"/>
    <s v="MAIN"/>
    <n v="0"/>
    <m/>
    <n v="2268054"/>
    <s v="Cobros Mayo"/>
    <s v="Cobros Mayo Lista 2"/>
    <s v="Cliente al dia"/>
  </r>
  <r>
    <s v="Cobros Abril Canal Fijo"/>
    <n v="0"/>
    <n v="0"/>
    <x v="0"/>
    <n v="10"/>
    <n v="1"/>
    <x v="0"/>
    <d v="2026-05-09T12:03:22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1"/>
    <n v="10"/>
    <n v="1"/>
    <x v="0"/>
    <d v="2026-05-13T14:59:40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2"/>
    <n v="10"/>
    <n v="1"/>
    <x v="0"/>
    <d v="2026-05-16T12:24:52"/>
    <n v="61441494"/>
    <s v="NA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No Answer AutoDial"/>
  </r>
  <r>
    <s v="Cobros Abril Canal Fijo"/>
    <n v="0"/>
    <n v="0"/>
    <x v="21"/>
    <n v="10"/>
    <n v="1"/>
    <x v="0"/>
    <d v="2026-05-18T11:29:26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3"/>
    <n v="10"/>
    <n v="1"/>
    <x v="0"/>
    <d v="2026-05-19T16:11:11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4"/>
    <n v="10"/>
    <n v="1"/>
    <x v="0"/>
    <d v="2026-05-21T10:52:23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4"/>
    <n v="10"/>
    <n v="1"/>
    <x v="0"/>
    <d v="2026-05-21T17:12:17"/>
    <n v="61441494"/>
    <s v="NA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No Answer AutoDial"/>
  </r>
  <r>
    <s v="Cobros Abril Canal Fijo"/>
    <n v="0"/>
    <n v="0"/>
    <x v="5"/>
    <n v="10"/>
    <n v="1"/>
    <x v="0"/>
    <d v="2026-05-22T10:42:04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5"/>
    <n v="10"/>
    <n v="1"/>
    <x v="0"/>
    <d v="2026-05-22T16:20:57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6"/>
    <n v="10"/>
    <n v="1"/>
    <x v="1"/>
    <d v="2026-05-23T11:07:48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19"/>
    <n v="22"/>
    <n v="1"/>
    <x v="0"/>
    <d v="2026-05-04T14:48:55"/>
    <n v="61473145"/>
    <s v="NA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No Answer AutoDial"/>
  </r>
  <r>
    <s v="Cobros Abril Canal Fijo"/>
    <n v="0"/>
    <n v="0"/>
    <x v="19"/>
    <n v="22"/>
    <n v="1"/>
    <x v="0"/>
    <d v="2026-05-04T17:14:10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20"/>
    <n v="22"/>
    <n v="1"/>
    <x v="0"/>
    <d v="2026-05-06T14:36:02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0"/>
    <n v="22"/>
    <n v="1"/>
    <x v="0"/>
    <d v="2026-05-09T09:11:24"/>
    <n v="61473145"/>
    <s v="NA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No Answer AutoDial"/>
  </r>
  <r>
    <s v="Cobros Abril Canal Fijo"/>
    <n v="0"/>
    <n v="0"/>
    <x v="0"/>
    <n v="22"/>
    <n v="1"/>
    <x v="0"/>
    <d v="2026-05-09T10:14:26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0"/>
    <n v="22"/>
    <n v="1"/>
    <x v="0"/>
    <d v="2026-05-09T12:06:5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1"/>
    <n v="22"/>
    <n v="1"/>
    <x v="0"/>
    <d v="2026-05-13T15:02:35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2"/>
    <n v="22"/>
    <n v="1"/>
    <x v="0"/>
    <d v="2026-05-16T12:27:3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3"/>
    <n v="22"/>
    <n v="1"/>
    <x v="0"/>
    <d v="2026-05-19T16:11:26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4"/>
    <n v="22"/>
    <n v="1"/>
    <x v="0"/>
    <d v="2026-05-21T10:52:23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4"/>
    <n v="22"/>
    <n v="1"/>
    <x v="0"/>
    <d v="2026-05-21T17:12:17"/>
    <n v="61473145"/>
    <s v="NA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No Answer AutoDial"/>
  </r>
  <r>
    <s v="Cobros Abril Canal Fijo"/>
    <n v="0"/>
    <n v="0"/>
    <x v="5"/>
    <n v="22"/>
    <n v="1"/>
    <x v="0"/>
    <d v="2026-05-22T10:42:43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5"/>
    <n v="22"/>
    <n v="1"/>
    <x v="0"/>
    <d v="2026-05-22T16:21:15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6"/>
    <n v="22"/>
    <n v="1"/>
    <x v="0"/>
    <d v="2026-05-23T11:09:19"/>
    <n v="61473145"/>
    <s v="NA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No Answer AutoDial"/>
  </r>
  <r>
    <s v="Cobros Abril Canal Fijo"/>
    <n v="0"/>
    <n v="0"/>
    <x v="7"/>
    <n v="22"/>
    <n v="1"/>
    <x v="0"/>
    <d v="2026-05-25T09:08:11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7"/>
    <n v="22"/>
    <n v="1"/>
    <x v="0"/>
    <d v="2026-05-25T17:50:44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8"/>
    <n v="22"/>
    <n v="1"/>
    <x v="0"/>
    <d v="2026-05-26T10:19:1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8"/>
    <n v="22"/>
    <n v="1"/>
    <x v="0"/>
    <d v="2026-05-26T14:17:10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8"/>
    <n v="22"/>
    <n v="1"/>
    <x v="0"/>
    <d v="2026-05-26T15:53:57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8"/>
    <n v="22"/>
    <n v="1"/>
    <x v="0"/>
    <d v="2026-05-26T16:03:07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8"/>
    <n v="22"/>
    <n v="1"/>
    <x v="0"/>
    <d v="2026-05-26T17:26:08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8"/>
    <n v="22"/>
    <n v="1"/>
    <x v="1"/>
    <d v="2026-05-26T17:43:1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Mayo"/>
    <n v="0"/>
    <n v="0"/>
    <x v="0"/>
    <n v="8"/>
    <n v="1"/>
    <x v="0"/>
    <d v="2026-05-09T12:08:12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7"/>
    <n v="8"/>
    <n v="1"/>
    <x v="0"/>
    <d v="2026-05-11T12:41:57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7"/>
    <n v="8"/>
    <n v="1"/>
    <x v="0"/>
    <d v="2026-05-11T16:23:16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7"/>
    <n v="8"/>
    <n v="1"/>
    <x v="0"/>
    <d v="2026-05-11T17:42:45"/>
    <n v="61473648"/>
    <s v="AB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Auto busy"/>
  </r>
  <r>
    <s v="Cobros Mayo"/>
    <n v="0"/>
    <n v="0"/>
    <x v="1"/>
    <n v="8"/>
    <n v="1"/>
    <x v="0"/>
    <d v="2026-05-13T15:03:47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"/>
    <n v="8"/>
    <n v="1"/>
    <x v="0"/>
    <d v="2026-05-13T17:14:50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8"/>
    <n v="8"/>
    <n v="1"/>
    <x v="0"/>
    <d v="2026-05-14T11:20:44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8"/>
    <n v="8"/>
    <n v="1"/>
    <x v="1"/>
    <d v="2026-05-14T15:52:13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2"/>
    <n v="1"/>
    <x v="0"/>
    <d v="2026-05-27T15:42:10"/>
    <n v="61473926"/>
    <s v="DROP"/>
    <s v="VDAD"/>
    <x v="0"/>
    <s v="COBRO"/>
    <m/>
    <n v="363070380000"/>
    <n v="16019"/>
    <n v="-4"/>
    <n v="1"/>
    <n v="61473926"/>
    <m/>
    <s v="Fabio Alexander Bejarano Pardo"/>
    <m/>
    <n v="363070380000"/>
    <s v="RENOVACIONES"/>
    <s v="2 MESES PENDIENTES"/>
    <m/>
    <m/>
    <m/>
    <m/>
    <m/>
    <m/>
    <m/>
    <s v="0000-00-00"/>
    <m/>
    <m/>
    <m/>
    <m/>
    <n v="5"/>
    <m/>
    <s v="NONE"/>
    <n v="0"/>
    <m/>
    <n v="2268037"/>
    <s v="Cobros Mayo"/>
    <s v="Cobros Mayo Lista 2"/>
    <s v="Agent Not Available"/>
  </r>
  <r>
    <s v="Cobros Mayo"/>
    <n v="0"/>
    <n v="0"/>
    <x v="10"/>
    <n v="2"/>
    <n v="1"/>
    <x v="1"/>
    <d v="2026-05-28T12:36:27"/>
    <n v="61473926"/>
    <s v="DROP"/>
    <s v="VDAD"/>
    <x v="0"/>
    <s v="COBRO"/>
    <m/>
    <n v="363070380000"/>
    <n v="16019"/>
    <n v="-4"/>
    <n v="1"/>
    <n v="61473926"/>
    <m/>
    <s v="Fabio Alexander Bejarano Pardo"/>
    <m/>
    <n v="363070380000"/>
    <s v="RENOVACIONES"/>
    <s v="2 MESES PENDIENTES"/>
    <m/>
    <m/>
    <m/>
    <m/>
    <m/>
    <m/>
    <m/>
    <s v="0000-00-00"/>
    <m/>
    <m/>
    <m/>
    <m/>
    <n v="5"/>
    <m/>
    <s v="NONE"/>
    <n v="0"/>
    <m/>
    <n v="2268037"/>
    <s v="Cobros Mayo"/>
    <s v="Cobros Mayo Lista 2"/>
    <s v="Agent Not Available"/>
  </r>
  <r>
    <s v="Cobros Mayo"/>
    <n v="1"/>
    <n v="1"/>
    <x v="0"/>
    <n v="1"/>
    <n v="1"/>
    <x v="1"/>
    <d v="2026-05-09T12:07:37"/>
    <n v="61520827"/>
    <n v="6003"/>
    <s v="lvelez"/>
    <x v="1"/>
    <s v="COBRO"/>
    <m/>
    <n v="803956250000"/>
    <n v="16018"/>
    <n v="-5"/>
    <n v="1"/>
    <n v="61520827"/>
    <m/>
    <s v="Eybis Elvira Frias Chacon"/>
    <m/>
    <s v="7-119-232"/>
    <n v="803956250000"/>
    <s v="DIGITAL"/>
    <s v="NPN"/>
    <m/>
    <m/>
    <m/>
    <m/>
    <m/>
    <s v="U"/>
    <s v="0000-00-00"/>
    <m/>
    <m/>
    <m/>
    <m/>
    <n v="21"/>
    <s v="Llamaya"/>
    <s v="MAIN"/>
    <n v="0"/>
    <m/>
    <n v="2257681"/>
    <s v="Cobros Mayo"/>
    <s v="Cobros Mayo NPN"/>
    <s v="Cuenta cesada"/>
  </r>
  <r>
    <s v="Cobros Mayo"/>
    <n v="0"/>
    <n v="0"/>
    <x v="0"/>
    <n v="2"/>
    <n v="1"/>
    <x v="0"/>
    <d v="2026-05-09T12:10:32"/>
    <n v="61573042"/>
    <s v="DROP"/>
    <s v="VDAD"/>
    <x v="0"/>
    <s v="COBRO"/>
    <m/>
    <n v="206054610000"/>
    <n v="16018"/>
    <n v="-5"/>
    <n v="1"/>
    <n v="61573042"/>
    <m/>
    <s v="ANAYKA CAMPOS"/>
    <m/>
    <s v="10-706-842"/>
    <n v="206054610000"/>
    <s v="MASIVO"/>
    <s v="NPN"/>
    <m/>
    <m/>
    <m/>
    <m/>
    <m/>
    <s v="U"/>
    <s v="0000-00-00"/>
    <m/>
    <m/>
    <m/>
    <s v="206054610000&gt;&gt; ANAYKA CAMPOS"/>
    <n v="5"/>
    <m/>
    <s v="NONE"/>
    <n v="0"/>
    <m/>
    <n v="2257682"/>
    <s v="Cobros Mayo"/>
    <s v="Cobros Mayo NPN"/>
    <s v="Agent Not Available"/>
  </r>
  <r>
    <s v="Cobros Mayo"/>
    <n v="0"/>
    <n v="0"/>
    <x v="1"/>
    <n v="2"/>
    <n v="1"/>
    <x v="1"/>
    <d v="2026-05-13T15:03:08"/>
    <n v="61573042"/>
    <s v="CALLBK"/>
    <s v="lvelez"/>
    <x v="1"/>
    <s v="COBRO"/>
    <m/>
    <n v="206054610000"/>
    <n v="16018"/>
    <n v="-5"/>
    <n v="1"/>
    <n v="61573042"/>
    <m/>
    <s v="ANAYKA CAMPOS"/>
    <m/>
    <s v="10-706-842"/>
    <n v="206054610000"/>
    <s v="MASIVO"/>
    <s v="NPN"/>
    <m/>
    <m/>
    <m/>
    <m/>
    <m/>
    <s v="U"/>
    <s v="0000-00-00"/>
    <m/>
    <m/>
    <m/>
    <s v="206054610000&gt;&gt; ANAYKA CAMPOS"/>
    <n v="217"/>
    <s v="Llamaya"/>
    <s v="MAIN"/>
    <n v="0"/>
    <m/>
    <n v="2257682"/>
    <s v="Cobros Mayo"/>
    <s v="Cobros Mayo NPN"/>
    <s v="Call Back"/>
  </r>
  <r>
    <s v="Cobros Abril Canal Fijo"/>
    <n v="0"/>
    <n v="0"/>
    <x v="13"/>
    <n v="9"/>
    <n v="1"/>
    <x v="0"/>
    <d v="2026-05-02T11:11:00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14"/>
    <n v="9"/>
    <n v="1"/>
    <x v="0"/>
    <d v="2026-05-05T15:30:48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20"/>
    <n v="9"/>
    <n v="1"/>
    <x v="0"/>
    <d v="2026-05-06T17:45:09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16"/>
    <n v="9"/>
    <n v="1"/>
    <x v="0"/>
    <d v="2026-05-08T09:36:01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16"/>
    <n v="9"/>
    <n v="1"/>
    <x v="0"/>
    <d v="2026-05-08T10:12:09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16"/>
    <n v="9"/>
    <n v="1"/>
    <x v="0"/>
    <d v="2026-05-08T12:33:55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0"/>
    <n v="9"/>
    <n v="1"/>
    <x v="0"/>
    <d v="2026-05-09T09:27:39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8"/>
    <n v="9"/>
    <n v="1"/>
    <x v="0"/>
    <d v="2026-05-26T14:58:30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8"/>
    <n v="9"/>
    <n v="1"/>
    <x v="1"/>
    <d v="2026-05-26T16:49:31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0"/>
    <n v="1"/>
    <n v="1"/>
    <x v="1"/>
    <d v="2026-05-09T12:10:25"/>
    <n v="61603045"/>
    <n v="6004"/>
    <s v="lvelez"/>
    <x v="1"/>
    <s v="COBRO"/>
    <m/>
    <n v="356334410000"/>
    <n v="16018"/>
    <n v="-4"/>
    <n v="1"/>
    <n v="61603045"/>
    <m/>
    <s v="Carmen Rios"/>
    <m/>
    <s v="8-972-926"/>
    <n v="356334410000"/>
    <s v="MASIVO"/>
    <s v="3 PAGOS PENDIENTES"/>
    <m/>
    <m/>
    <m/>
    <m/>
    <m/>
    <s v="U"/>
    <s v="0000-00-00"/>
    <m/>
    <m/>
    <m/>
    <m/>
    <n v="65"/>
    <s v="Llamaya"/>
    <s v="MAIN"/>
    <n v="0"/>
    <m/>
    <n v="2257683"/>
    <s v="Cobros Mayo"/>
    <s v="Cobros Mayo NPN"/>
    <s v="Buzon de voz"/>
  </r>
  <r>
    <s v="Cobros Abril Canal Fijo"/>
    <n v="0"/>
    <n v="0"/>
    <x v="0"/>
    <n v="5"/>
    <n v="1"/>
    <x v="0"/>
    <d v="2026-05-09T12:10:44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1"/>
    <n v="5"/>
    <n v="1"/>
    <x v="0"/>
    <d v="2026-05-13T15:03:58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2"/>
    <n v="5"/>
    <n v="1"/>
    <x v="0"/>
    <d v="2026-05-16T12:28:03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3"/>
    <n v="5"/>
    <n v="1"/>
    <x v="0"/>
    <d v="2026-05-19T16:11:50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4"/>
    <n v="5"/>
    <n v="1"/>
    <x v="1"/>
    <d v="2026-05-21T10:52:48"/>
    <n v="61607001"/>
    <n v="6004"/>
    <s v="lvelez"/>
    <x v="1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78"/>
    <s v="Llamaya"/>
    <s v="MAIN"/>
    <n v="0"/>
    <m/>
    <n v="2257684"/>
    <s v="Cobros Mayo"/>
    <s v="Cobros Mayo NPN"/>
    <s v="Buzon de voz"/>
  </r>
  <r>
    <s v="Cobros Abril Canal Fijo"/>
    <n v="0"/>
    <n v="0"/>
    <x v="0"/>
    <n v="9"/>
    <n v="1"/>
    <x v="0"/>
    <d v="2026-05-09T12:11:09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1"/>
    <n v="9"/>
    <n v="1"/>
    <x v="0"/>
    <d v="2026-05-13T15:04:24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2"/>
    <n v="9"/>
    <n v="1"/>
    <x v="0"/>
    <d v="2026-05-16T12:28:40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3"/>
    <n v="9"/>
    <n v="1"/>
    <x v="0"/>
    <d v="2026-05-19T16:12:28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4"/>
    <n v="9"/>
    <n v="1"/>
    <x v="0"/>
    <d v="2026-05-21T10:52:59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4"/>
    <n v="9"/>
    <n v="1"/>
    <x v="0"/>
    <d v="2026-05-21T17:12:57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5"/>
    <n v="9"/>
    <n v="1"/>
    <x v="0"/>
    <d v="2026-05-22T12:44:58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5"/>
    <n v="9"/>
    <n v="1"/>
    <x v="0"/>
    <d v="2026-05-22T16:21:51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1"/>
    <n v="1"/>
    <x v="6"/>
    <n v="9"/>
    <n v="1"/>
    <x v="1"/>
    <d v="2026-05-23T11:08:38"/>
    <n v="61609931"/>
    <n v="6003"/>
    <s v="lvelez"/>
    <x v="1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s v="U"/>
    <s v="0000-00-00"/>
    <m/>
    <m/>
    <m/>
    <m/>
    <n v="110"/>
    <s v="Llamaya"/>
    <s v="MAIN"/>
    <n v="0"/>
    <m/>
    <n v="2257685"/>
    <s v="Cobros Mayo"/>
    <s v="Cobros Mayo NPN"/>
    <s v="Cuenta cesada"/>
  </r>
  <r>
    <s v="Cobros Abril Canal Fijo"/>
    <n v="0"/>
    <n v="0"/>
    <x v="13"/>
    <n v="8"/>
    <n v="1"/>
    <x v="0"/>
    <d v="2026-05-02T12:41:07"/>
    <n v="61617598"/>
    <n v="6004"/>
    <s v="lvelez"/>
    <x v="1"/>
    <s v="COBRO"/>
    <m/>
    <n v="363026030000"/>
    <n v="16017"/>
    <n v="-4"/>
    <n v="1"/>
    <n v="61617598"/>
    <m/>
    <s v="JORGE ISAAC ROMERO FRIAS"/>
    <m/>
    <s v="6-729-578"/>
    <s v="NPN"/>
    <s v="SOHO"/>
    <n v="363026030000"/>
    <m/>
    <m/>
    <m/>
    <m/>
    <m/>
    <s v="U"/>
    <s v="0000-00-00"/>
    <m/>
    <s v="tomcrique@gmail.com"/>
    <m/>
    <s v="363026030000&gt;&gt; Jorge Isaac Romero Frias"/>
    <n v="88"/>
    <s v="Llamaya"/>
    <s v="MAIN"/>
    <n v="0"/>
    <m/>
    <n v="2252187"/>
    <s v="Cobros Abril Canal Fijo"/>
    <s v="Cobros Abril Canal Fijo 2 meses a NPN"/>
    <s v="Buzon de voz"/>
  </r>
  <r>
    <s v="Cobros Abril Canal Fijo"/>
    <n v="0"/>
    <n v="0"/>
    <x v="0"/>
    <n v="8"/>
    <n v="1"/>
    <x v="0"/>
    <d v="2026-05-09T12:11:51"/>
    <n v="61617598"/>
    <s v="DROP"/>
    <s v="VDAD"/>
    <x v="0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5"/>
    <m/>
    <s v="NONE"/>
    <n v="0"/>
    <m/>
    <n v="2257686"/>
    <s v="Cobros Mayo"/>
    <s v="Cobros Mayo NPN"/>
    <s v="Agent Not Available"/>
  </r>
  <r>
    <s v="Cobros Abril Canal Fijo"/>
    <n v="0"/>
    <n v="0"/>
    <x v="1"/>
    <n v="8"/>
    <n v="1"/>
    <x v="0"/>
    <d v="2026-05-13T15:05:10"/>
    <n v="61617598"/>
    <s v="DROP"/>
    <s v="VDAD"/>
    <x v="0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5"/>
    <m/>
    <s v="NONE"/>
    <n v="0"/>
    <m/>
    <n v="2257686"/>
    <s v="Cobros Mayo"/>
    <s v="Cobros Mayo NPN"/>
    <s v="Agent Not Available"/>
  </r>
  <r>
    <s v="Cobros Abril Canal Fijo"/>
    <n v="0"/>
    <n v="0"/>
    <x v="2"/>
    <n v="8"/>
    <n v="1"/>
    <x v="0"/>
    <d v="2026-05-16T12:37:52"/>
    <n v="61617598"/>
    <s v="CALLBK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124"/>
    <s v="Llamaya"/>
    <s v="MAIN"/>
    <n v="0"/>
    <m/>
    <n v="2257686"/>
    <s v="Cobros Mayo"/>
    <s v="Cobros Mayo NPN"/>
    <s v="Call Back"/>
  </r>
  <r>
    <s v="Cobros Abril Canal Fijo"/>
    <n v="0"/>
    <n v="0"/>
    <x v="21"/>
    <n v="8"/>
    <n v="1"/>
    <x v="0"/>
    <d v="2026-05-18T16:19:09"/>
    <n v="61617598"/>
    <s v="CALLBK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112"/>
    <s v="Llamaya"/>
    <s v="MAIN"/>
    <n v="0"/>
    <m/>
    <n v="2257686"/>
    <s v="Cobros Mayo"/>
    <s v="Cobros Mayo NPN"/>
    <s v="Call Back"/>
  </r>
  <r>
    <s v="Cobros Abril Canal Fijo"/>
    <n v="0"/>
    <n v="0"/>
    <x v="7"/>
    <n v="8"/>
    <n v="1"/>
    <x v="0"/>
    <d v="2026-05-25T09:51:00"/>
    <n v="61617598"/>
    <n v="6004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93"/>
    <s v="Llamaya"/>
    <s v="MAIN"/>
    <n v="0"/>
    <m/>
    <n v="2257686"/>
    <s v="Cobros Mayo"/>
    <s v="Cobros Mayo NPN"/>
    <s v="Buzon de voz"/>
  </r>
  <r>
    <s v="Cobros Abril Canal Fijo"/>
    <n v="0"/>
    <n v="0"/>
    <x v="12"/>
    <n v="8"/>
    <n v="1"/>
    <x v="0"/>
    <d v="2026-05-29T16:40:14"/>
    <n v="61617598"/>
    <n v="6004"/>
    <s v="lvelez"/>
    <x v="1"/>
    <s v="COBRO"/>
    <m/>
    <n v="355021000000"/>
    <n v="16006"/>
    <n v="-4"/>
    <n v="1"/>
    <n v="61617598"/>
    <m/>
    <s v="CARMEN YARIELA RODRIGUEZ RODRI"/>
    <m/>
    <s v="8-162-252"/>
    <n v="355021000000"/>
    <s v="MASIVO"/>
    <s v="tomcrique@gmail.com"/>
    <m/>
    <m/>
    <m/>
    <m/>
    <m/>
    <s v="U"/>
    <s v="0000-00-00"/>
    <m/>
    <m/>
    <m/>
    <s v="CARMEN YARIELA RODRIGUEZ RODRI"/>
    <n v="88"/>
    <s v="Llamaya"/>
    <s v="MANUAL"/>
    <n v="0"/>
    <m/>
    <n v="2053741"/>
    <s v="Cobros Dic"/>
    <s v="Cobros Diciembre NPN "/>
    <s v="Buzon de voz"/>
  </r>
  <r>
    <s v="Cobros Abril Canal Fijo"/>
    <n v="1"/>
    <n v="1"/>
    <x v="11"/>
    <n v="8"/>
    <n v="1"/>
    <x v="1"/>
    <d v="2026-05-30T09:56:00"/>
    <n v="61617598"/>
    <n v="6007"/>
    <s v="lvelez"/>
    <x v="1"/>
    <s v="COBRO"/>
    <m/>
    <n v="355021000000"/>
    <n v="16006"/>
    <n v="-4"/>
    <n v="1"/>
    <n v="61617598"/>
    <m/>
    <s v="CARMEN YARIELA RODRIGUEZ RODRI"/>
    <m/>
    <s v="8-162-252"/>
    <n v="355021000000"/>
    <s v="MASIVO"/>
    <s v="tomcrique@gmail.com"/>
    <m/>
    <m/>
    <m/>
    <m/>
    <m/>
    <s v="U"/>
    <s v="0000-00-00"/>
    <m/>
    <m/>
    <m/>
    <s v="CARMEN YARIELA RODRIGUEZ RODRI"/>
    <n v="16"/>
    <s v="Llamaya"/>
    <s v="MANUAL"/>
    <n v="0"/>
    <m/>
    <n v="2053741"/>
    <s v="Cobros Dic"/>
    <s v="Cobros Diciembre NPN "/>
    <s v="Volver a llamar"/>
  </r>
  <r>
    <s v="Cobros Abril Canal Fijo"/>
    <n v="1"/>
    <n v="1"/>
    <x v="0"/>
    <n v="1"/>
    <n v="1"/>
    <x v="1"/>
    <d v="2026-05-09T12:12:41"/>
    <n v="61619039"/>
    <n v="6003"/>
    <s v="lvelez"/>
    <x v="1"/>
    <s v="COBRO"/>
    <m/>
    <n v="357372660000"/>
    <n v="16018"/>
    <n v="-4"/>
    <n v="1"/>
    <n v="61619039"/>
    <m/>
    <s v="Ana gabriela Delgado"/>
    <m/>
    <s v="2-732-1592"/>
    <n v="357372660000"/>
    <s v="MASIVO"/>
    <s v="NPN"/>
    <m/>
    <m/>
    <m/>
    <m/>
    <m/>
    <s v="U"/>
    <s v="0000-00-00"/>
    <m/>
    <m/>
    <m/>
    <m/>
    <n v="37"/>
    <s v="Llamaya"/>
    <s v="MAIN"/>
    <n v="0"/>
    <m/>
    <n v="2257687"/>
    <s v="Cobros Mayo"/>
    <s v="Cobros Mayo NPN"/>
    <s v="Cuenta cesada"/>
  </r>
  <r>
    <s v="Cobros Mayo"/>
    <n v="0"/>
    <n v="0"/>
    <x v="0"/>
    <n v="2"/>
    <n v="1"/>
    <x v="0"/>
    <d v="2026-05-09T12:13:10"/>
    <n v="61621914"/>
    <s v="DROP"/>
    <s v="VDAD"/>
    <x v="0"/>
    <s v="COBRO"/>
    <m/>
    <n v="361082610000"/>
    <n v="16018"/>
    <n v="-4"/>
    <n v="1"/>
    <n v="61621914"/>
    <m/>
    <s v="Adalberto GarcÃ­a"/>
    <m/>
    <s v="3-723-1483"/>
    <n v="361082610000"/>
    <s v="MASIVO"/>
    <s v="NPN"/>
    <m/>
    <m/>
    <m/>
    <m/>
    <m/>
    <s v="U"/>
    <s v="0000-00-00"/>
    <m/>
    <m/>
    <m/>
    <m/>
    <n v="5"/>
    <m/>
    <s v="NONE"/>
    <n v="0"/>
    <m/>
    <n v="2257688"/>
    <s v="Cobros Mayo"/>
    <s v="Cobros Mayo NPN"/>
    <s v="Agent Not Available"/>
  </r>
  <r>
    <s v="Cobros Mayo"/>
    <n v="0"/>
    <n v="0"/>
    <x v="1"/>
    <n v="2"/>
    <n v="1"/>
    <x v="1"/>
    <d v="2026-05-13T15:08:28"/>
    <n v="61621914"/>
    <n v="6004"/>
    <s v="lvelez"/>
    <x v="1"/>
    <s v="COBRO"/>
    <m/>
    <n v="361082610000"/>
    <n v="16018"/>
    <n v="-4"/>
    <n v="1"/>
    <n v="61621914"/>
    <m/>
    <s v="Adalberto GarcÃ­a"/>
    <m/>
    <s v="3-723-1483"/>
    <n v="361082610000"/>
    <s v="MASIVO"/>
    <s v="NPN"/>
    <m/>
    <m/>
    <m/>
    <m/>
    <m/>
    <s v="U"/>
    <s v="0000-00-00"/>
    <m/>
    <m/>
    <m/>
    <m/>
    <n v="132"/>
    <s v="Llamaya"/>
    <s v="MAIN"/>
    <n v="0"/>
    <m/>
    <n v="2257688"/>
    <s v="Cobros Mayo"/>
    <s v="Cobros Mayo NPN"/>
    <s v="Buzon de voz"/>
  </r>
  <r>
    <s v="Cobros Abril Canal Fijo"/>
    <n v="0"/>
    <n v="0"/>
    <x v="0"/>
    <n v="6"/>
    <n v="1"/>
    <x v="0"/>
    <d v="2026-05-09T12:13:35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1"/>
    <n v="6"/>
    <n v="1"/>
    <x v="0"/>
    <d v="2026-05-13T15:08:46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2"/>
    <n v="6"/>
    <n v="1"/>
    <x v="0"/>
    <d v="2026-05-16T12:37:5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3"/>
    <n v="6"/>
    <n v="1"/>
    <x v="0"/>
    <d v="2026-05-19T16:12:5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4"/>
    <n v="6"/>
    <n v="1"/>
    <x v="0"/>
    <d v="2026-05-21T10:53:2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1"/>
    <n v="0"/>
    <x v="4"/>
    <n v="6"/>
    <n v="1"/>
    <x v="1"/>
    <d v="2026-05-21T17:12:38"/>
    <n v="61622585"/>
    <n v="6000"/>
    <s v="lvelez"/>
    <x v="1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109"/>
    <s v="Llamaya"/>
    <s v="MAIN"/>
    <n v="0"/>
    <m/>
    <n v="2257689"/>
    <s v="Cobros Mayo"/>
    <s v="Cobros Mayo NPN"/>
    <s v="Mensaje a tercero"/>
  </r>
  <r>
    <s v="Cobros Abril Canal Fijo"/>
    <n v="1"/>
    <n v="1"/>
    <x v="0"/>
    <n v="1"/>
    <n v="1"/>
    <x v="1"/>
    <d v="2026-05-09T12:14:47"/>
    <n v="61624504"/>
    <n v="6003"/>
    <s v="lvelez"/>
    <x v="1"/>
    <s v="COBRO"/>
    <m/>
    <n v="355386920000"/>
    <n v="16018"/>
    <n v="-4"/>
    <n v="1"/>
    <n v="61624504"/>
    <m/>
    <s v="Tania De Gracia"/>
    <m/>
    <s v="8-746-244"/>
    <n v="355386920000"/>
    <s v="MASIVO"/>
    <s v="NPN"/>
    <m/>
    <m/>
    <m/>
    <m/>
    <m/>
    <s v="U"/>
    <s v="0000-00-00"/>
    <m/>
    <m/>
    <m/>
    <m/>
    <n v="42"/>
    <s v="Llamaya"/>
    <s v="MAIN"/>
    <n v="0"/>
    <m/>
    <n v="2257690"/>
    <s v="Cobros Mayo"/>
    <s v="Cobros Mayo NPN"/>
    <s v="Cuenta cesada"/>
  </r>
  <r>
    <s v="Cobros Mayo"/>
    <n v="0"/>
    <n v="0"/>
    <x v="0"/>
    <n v="7"/>
    <n v="1"/>
    <x v="0"/>
    <d v="2026-05-09T12:15:04"/>
    <n v="61625857"/>
    <s v="DROP"/>
    <s v="VDAD"/>
    <x v="0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1"/>
    <n v="7"/>
    <n v="1"/>
    <x v="0"/>
    <d v="2026-05-13T15:09:25"/>
    <n v="61625857"/>
    <s v="DROP"/>
    <s v="VDAD"/>
    <x v="0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2"/>
    <n v="7"/>
    <n v="1"/>
    <x v="0"/>
    <d v="2026-05-16T12:38:33"/>
    <n v="61625857"/>
    <s v="DROP"/>
    <s v="VDAD"/>
    <x v="0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3"/>
    <n v="7"/>
    <n v="1"/>
    <x v="0"/>
    <d v="2026-05-19T16:13:23"/>
    <n v="61625857"/>
    <s v="DROP"/>
    <s v="VDAD"/>
    <x v="0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4"/>
    <n v="7"/>
    <n v="1"/>
    <x v="0"/>
    <d v="2026-05-21T10:53:47"/>
    <n v="61625857"/>
    <s v="DROP"/>
    <s v="VDAD"/>
    <x v="0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4"/>
    <n v="7"/>
    <n v="1"/>
    <x v="0"/>
    <d v="2026-05-21T17:13:36"/>
    <n v="61625857"/>
    <s v="DROP"/>
    <s v="VDAD"/>
    <x v="0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5"/>
    <n v="7"/>
    <n v="1"/>
    <x v="1"/>
    <d v="2026-05-22T12:45:39"/>
    <n v="61625857"/>
    <n v="6004"/>
    <s v="lvelez"/>
    <x v="1"/>
    <s v="COBRO"/>
    <m/>
    <n v="364059380000"/>
    <n v="16018"/>
    <n v="-4"/>
    <n v="1"/>
    <n v="61625857"/>
    <m/>
    <s v="Diocelina Brown"/>
    <m/>
    <s v="1-734-1896"/>
    <n v="364059380000"/>
    <s v="MASIVO"/>
    <s v="NPN"/>
    <m/>
    <m/>
    <m/>
    <m/>
    <m/>
    <s v="U"/>
    <s v="0000-00-00"/>
    <m/>
    <m/>
    <m/>
    <m/>
    <n v="127"/>
    <s v="Llamaya"/>
    <s v="MAIN"/>
    <n v="0"/>
    <m/>
    <n v="2257691"/>
    <s v="Cobros Mayo"/>
    <s v="Cobros Mayo NPN"/>
    <s v="Buzon de voz"/>
  </r>
  <r>
    <s v="Cobros Abril Canal Fijo"/>
    <n v="0"/>
    <n v="0"/>
    <x v="0"/>
    <n v="6"/>
    <n v="1"/>
    <x v="0"/>
    <d v="2026-05-09T12:17:27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1"/>
    <n v="6"/>
    <n v="1"/>
    <x v="0"/>
    <d v="2026-05-13T15:09:49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2"/>
    <n v="6"/>
    <n v="1"/>
    <x v="0"/>
    <d v="2026-05-16T12:39:13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3"/>
    <n v="6"/>
    <n v="1"/>
    <x v="0"/>
    <d v="2026-05-19T16:14:08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4"/>
    <n v="6"/>
    <n v="1"/>
    <x v="0"/>
    <d v="2026-05-21T10:54:09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4"/>
    <n v="6"/>
    <n v="1"/>
    <x v="1"/>
    <d v="2026-05-21T17:15:23"/>
    <n v="61626717"/>
    <n v="6004"/>
    <s v="lvelez"/>
    <x v="1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142"/>
    <s v="Llamaya"/>
    <s v="MAIN"/>
    <n v="0"/>
    <m/>
    <n v="2257692"/>
    <s v="Cobros Mayo"/>
    <s v="Cobros Mayo NPN"/>
    <s v="Buzon de voz"/>
  </r>
  <r>
    <s v="Cobros Abril Canal Fijo"/>
    <n v="0"/>
    <n v="0"/>
    <x v="0"/>
    <n v="1"/>
    <n v="1"/>
    <x v="1"/>
    <d v="2026-05-09T12:17:13"/>
    <n v="61629844"/>
    <n v="6004"/>
    <s v="lvelez"/>
    <x v="1"/>
    <s v="COBRO"/>
    <m/>
    <n v="365036580000"/>
    <n v="16018"/>
    <n v="-4"/>
    <n v="1"/>
    <n v="61629844"/>
    <m/>
    <s v="Stella Cumberbatch"/>
    <m/>
    <s v="3-21-222"/>
    <n v="365036580000"/>
    <s v="SOHO"/>
    <s v="NPN"/>
    <m/>
    <m/>
    <m/>
    <m/>
    <m/>
    <s v="U"/>
    <s v="0000-00-00"/>
    <m/>
    <m/>
    <m/>
    <m/>
    <n v="56"/>
    <s v="Llamaya"/>
    <s v="MAIN"/>
    <n v="0"/>
    <m/>
    <n v="2257693"/>
    <s v="Cobros Mayo"/>
    <s v="Cobros Mayo NPN"/>
    <s v="Buzon de voz"/>
  </r>
  <r>
    <s v="Cobros Mayo"/>
    <n v="0"/>
    <n v="0"/>
    <x v="9"/>
    <n v="3"/>
    <n v="1"/>
    <x v="0"/>
    <d v="2026-05-27T14:19:49"/>
    <n v="61631521"/>
    <s v="DROP"/>
    <s v="VDAD"/>
    <x v="0"/>
    <s v="COBRO"/>
    <m/>
    <n v="358336780000"/>
    <n v="16019"/>
    <n v="-4"/>
    <n v="1"/>
    <n v="61631521"/>
    <m/>
    <s v="THANIA TORRESMINDIOLA"/>
    <m/>
    <n v="358336780000"/>
    <s v="CALL CENTER"/>
    <s v="NPN"/>
    <m/>
    <m/>
    <m/>
    <m/>
    <m/>
    <m/>
    <s v="U"/>
    <s v="0000-00-00"/>
    <m/>
    <m/>
    <m/>
    <m/>
    <n v="5"/>
    <m/>
    <s v="NONE"/>
    <n v="0"/>
    <m/>
    <n v="2267927"/>
    <s v="Cobros Mayo"/>
    <s v="Cobros Mayo Lista 2"/>
    <s v="Agent Not Available"/>
  </r>
  <r>
    <s v="Cobros Mayo"/>
    <n v="0"/>
    <n v="0"/>
    <x v="10"/>
    <n v="3"/>
    <n v="1"/>
    <x v="0"/>
    <d v="2026-05-28T09:52:36"/>
    <n v="61631521"/>
    <s v="AB"/>
    <s v="VDAD"/>
    <x v="0"/>
    <s v="COBRO"/>
    <m/>
    <n v="358336780000"/>
    <n v="16019"/>
    <n v="-4"/>
    <n v="1"/>
    <n v="61631521"/>
    <m/>
    <s v="THANIA TORRESMINDIOLA"/>
    <m/>
    <n v="358336780000"/>
    <s v="CALL CENTER"/>
    <s v="NPN"/>
    <m/>
    <m/>
    <m/>
    <m/>
    <m/>
    <m/>
    <s v="U"/>
    <s v="0000-00-00"/>
    <m/>
    <m/>
    <m/>
    <m/>
    <n v="0"/>
    <m/>
    <s v="NONE"/>
    <n v="0"/>
    <m/>
    <n v="2267927"/>
    <s v="Cobros Mayo"/>
    <s v="Cobros Mayo Lista 2"/>
    <s v="Auto busy"/>
  </r>
  <r>
    <s v="Cobros Mayo"/>
    <n v="1"/>
    <n v="1"/>
    <x v="11"/>
    <n v="3"/>
    <n v="1"/>
    <x v="1"/>
    <d v="2026-05-30T14:21:01"/>
    <n v="61631521"/>
    <n v="6007"/>
    <s v="lvelez"/>
    <x v="1"/>
    <s v="COBRO"/>
    <m/>
    <n v="358336780000"/>
    <n v="16019"/>
    <n v="-4"/>
    <n v="1"/>
    <n v="61631521"/>
    <m/>
    <s v="THANIA TORRESMINDIOLA"/>
    <m/>
    <n v="358336780000"/>
    <s v="CALL CENTER"/>
    <s v="NPN"/>
    <m/>
    <m/>
    <m/>
    <m/>
    <m/>
    <m/>
    <s v="U"/>
    <s v="0000-00-00"/>
    <m/>
    <m/>
    <m/>
    <m/>
    <n v="136"/>
    <s v="Llamaya"/>
    <s v="MAIN"/>
    <n v="0"/>
    <m/>
    <n v="2267927"/>
    <s v="Cobros Mayo"/>
    <s v="Cobros Mayo Lista 2"/>
    <s v="Volver a llamar"/>
  </r>
  <r>
    <s v="Cobros Abril Canal Fijo"/>
    <n v="0"/>
    <n v="0"/>
    <x v="0"/>
    <n v="4"/>
    <n v="1"/>
    <x v="0"/>
    <d v="2026-05-09T12:18:49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17"/>
    <n v="4"/>
    <n v="1"/>
    <x v="0"/>
    <d v="2026-05-11T12:44:01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17"/>
    <n v="4"/>
    <n v="1"/>
    <x v="0"/>
    <d v="2026-05-11T16:24:59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17"/>
    <n v="4"/>
    <n v="1"/>
    <x v="1"/>
    <d v="2026-05-11T17:45:16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Mayo"/>
    <n v="0"/>
    <n v="0"/>
    <x v="0"/>
    <n v="5"/>
    <n v="1"/>
    <x v="0"/>
    <d v="2026-05-09T12:21:37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1"/>
    <n v="5"/>
    <n v="1"/>
    <x v="0"/>
    <d v="2026-05-13T15:10:23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2"/>
    <n v="5"/>
    <n v="1"/>
    <x v="0"/>
    <d v="2026-05-16T12:39:44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3"/>
    <n v="5"/>
    <n v="1"/>
    <x v="0"/>
    <d v="2026-05-19T16:15:42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4"/>
    <n v="5"/>
    <n v="1"/>
    <x v="1"/>
    <d v="2026-05-21T10:54:42"/>
    <n v="61642920"/>
    <n v="6004"/>
    <s v="lvelez"/>
    <x v="1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140"/>
    <s v="Llamaya"/>
    <s v="MAIN"/>
    <n v="0"/>
    <m/>
    <n v="2257695"/>
    <s v="Cobros Mayo"/>
    <s v="Cobros Mayo NPN"/>
    <s v="Buzon de voz"/>
  </r>
  <r>
    <s v="Cobros Mayo"/>
    <n v="1"/>
    <n v="0"/>
    <x v="0"/>
    <n v="1"/>
    <n v="1"/>
    <x v="1"/>
    <d v="2026-05-09T12:21:16"/>
    <n v="61646786"/>
    <n v="6000"/>
    <s v="lvelez"/>
    <x v="1"/>
    <s v="COBRO"/>
    <m/>
    <n v="367075490000"/>
    <n v="16018"/>
    <n v="-4"/>
    <n v="1"/>
    <n v="61646786"/>
    <m/>
    <s v="Manuel gonzalez"/>
    <m/>
    <s v="3-84-1995"/>
    <n v="367075490000"/>
    <s v="MASIVO"/>
    <s v="NPN"/>
    <m/>
    <m/>
    <m/>
    <m/>
    <m/>
    <s v="U"/>
    <s v="0000-00-00"/>
    <m/>
    <m/>
    <m/>
    <m/>
    <n v="57"/>
    <s v="Llamaya"/>
    <s v="MAIN"/>
    <n v="0"/>
    <m/>
    <n v="2257696"/>
    <s v="Cobros Mayo"/>
    <s v="Cobros Mayo NPN"/>
    <s v="Mensaje a tercero"/>
  </r>
  <r>
    <s v="Cobros Mayo"/>
    <n v="1"/>
    <n v="1"/>
    <x v="15"/>
    <n v="5"/>
    <n v="1"/>
    <x v="0"/>
    <d v="2026-05-07T17:06:55"/>
    <n v="61647645"/>
    <n v="6007"/>
    <s v="lvelez"/>
    <x v="1"/>
    <s v="COBRO"/>
    <m/>
    <n v="368008220000"/>
    <n v="16016"/>
    <n v="-4"/>
    <n v="1"/>
    <n v="61647645"/>
    <m/>
    <s v="ABRAM ISAAC CASTILLO LUNA"/>
    <m/>
    <s v="3-761-2309"/>
    <n v="368008220000"/>
    <s v="MASIVO"/>
    <s v="NPN"/>
    <m/>
    <m/>
    <m/>
    <m/>
    <m/>
    <s v="U"/>
    <s v="0000-00-00"/>
    <m/>
    <m/>
    <m/>
    <m/>
    <n v="47"/>
    <s v="Llamaya"/>
    <s v="MANUAL"/>
    <n v="0"/>
    <m/>
    <n v="2198600"/>
    <s v="Cobros Marzo 2 meses a NPN "/>
    <s v="Cobros Marzo 2 meses a NPN "/>
    <s v="Volver a llamar"/>
  </r>
  <r>
    <s v="Cobros Mayo"/>
    <n v="0"/>
    <n v="0"/>
    <x v="0"/>
    <n v="5"/>
    <n v="1"/>
    <x v="0"/>
    <d v="2026-05-09T12:22:16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0"/>
    <n v="0"/>
    <x v="1"/>
    <n v="5"/>
    <n v="1"/>
    <x v="0"/>
    <d v="2026-05-13T15:11:01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0"/>
    <n v="0"/>
    <x v="2"/>
    <n v="5"/>
    <n v="1"/>
    <x v="0"/>
    <d v="2026-05-16T12:40:31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1"/>
    <n v="0"/>
    <x v="3"/>
    <n v="5"/>
    <n v="1"/>
    <x v="1"/>
    <d v="2026-05-19T16:15:29"/>
    <n v="61647645"/>
    <n v="6000"/>
    <s v="lvelez"/>
    <x v="1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79"/>
    <s v="Llamaya"/>
    <s v="MAIN"/>
    <n v="0"/>
    <m/>
    <n v="2257697"/>
    <s v="Cobros Mayo"/>
    <s v="Cobros Mayo NPN"/>
    <s v="Mensaje a tercero"/>
  </r>
  <r>
    <s v="Cobros Abril Canal Fijo"/>
    <n v="1"/>
    <n v="0"/>
    <x v="0"/>
    <n v="1"/>
    <n v="1"/>
    <x v="1"/>
    <d v="2026-05-09T12:24:07"/>
    <n v="61652012"/>
    <n v="6006"/>
    <s v="lvelez"/>
    <x v="1"/>
    <s v="COBRO"/>
    <m/>
    <n v="351386440000"/>
    <n v="16018"/>
    <n v="-4"/>
    <n v="1"/>
    <n v="61652012"/>
    <m/>
    <s v="Edwin Cabrera"/>
    <m/>
    <s v="8-905-1558"/>
    <n v="351386440000"/>
    <s v="MASIVO"/>
    <s v="3 PAGOS PENDIENTES"/>
    <m/>
    <m/>
    <m/>
    <m/>
    <m/>
    <s v="U"/>
    <s v="0000-00-00"/>
    <m/>
    <m/>
    <m/>
    <m/>
    <n v="82"/>
    <s v="Llamaya"/>
    <s v="MAIN"/>
    <n v="0"/>
    <m/>
    <n v="2257698"/>
    <s v="Cobros Mayo"/>
    <s v="Cobros Mayo NPN"/>
    <s v="Numero equivocado"/>
  </r>
  <r>
    <s v="Cobros Abril Canal Fijo"/>
    <n v="0"/>
    <n v="0"/>
    <x v="19"/>
    <n v="4"/>
    <n v="1"/>
    <x v="0"/>
    <d v="2026-05-04T09:27:23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20"/>
    <n v="4"/>
    <n v="1"/>
    <x v="0"/>
    <d v="2026-05-06T09:53:48"/>
    <n v="61654181"/>
    <s v="NA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No Answer AutoDial"/>
  </r>
  <r>
    <s v="Cobros Abril Canal Fijo"/>
    <n v="0"/>
    <n v="0"/>
    <x v="20"/>
    <n v="4"/>
    <n v="1"/>
    <x v="0"/>
    <d v="2026-05-06T16:36:14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16"/>
    <n v="4"/>
    <n v="1"/>
    <x v="1"/>
    <d v="2026-05-08T15:44:42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0"/>
    <n v="2"/>
    <n v="1"/>
    <x v="0"/>
    <d v="2026-05-09T12:24:24"/>
    <n v="61667807"/>
    <s v="DROP"/>
    <s v="VDAD"/>
    <x v="0"/>
    <s v="COBRO"/>
    <m/>
    <n v="358198720000"/>
    <n v="16018"/>
    <n v="-4"/>
    <n v="1"/>
    <n v="61667807"/>
    <m/>
    <s v="Adelaida Argelis de Gracia Tor"/>
    <m/>
    <s v="8-721-1148"/>
    <n v="358198720000"/>
    <s v="MASIVO"/>
    <s v="NPN"/>
    <m/>
    <m/>
    <m/>
    <m/>
    <m/>
    <s v="U"/>
    <s v="0000-00-00"/>
    <m/>
    <m/>
    <m/>
    <m/>
    <n v="5"/>
    <m/>
    <s v="NONE"/>
    <n v="0"/>
    <m/>
    <n v="2257699"/>
    <s v="Cobros Mayo"/>
    <s v="Cobros Mayo NPN"/>
    <s v="Agent Not Available"/>
  </r>
  <r>
    <s v="Cobros Abril Canal Fijo"/>
    <n v="1"/>
    <n v="1"/>
    <x v="1"/>
    <n v="2"/>
    <n v="1"/>
    <x v="1"/>
    <d v="2026-05-13T15:12:13"/>
    <n v="61667807"/>
    <n v="6003"/>
    <s v="lvelez"/>
    <x v="1"/>
    <s v="COBRO"/>
    <m/>
    <n v="358198720000"/>
    <n v="16018"/>
    <n v="-4"/>
    <n v="1"/>
    <n v="61667807"/>
    <m/>
    <s v="Adelaida Argelis de Gracia Tor"/>
    <m/>
    <s v="8-721-1148"/>
    <n v="358198720000"/>
    <s v="MASIVO"/>
    <s v="NPN"/>
    <m/>
    <m/>
    <m/>
    <m/>
    <m/>
    <s v="U"/>
    <s v="0000-00-00"/>
    <m/>
    <m/>
    <m/>
    <m/>
    <n v="95"/>
    <s v="Llamaya"/>
    <s v="MAIN"/>
    <n v="0"/>
    <m/>
    <n v="2257699"/>
    <s v="Cobros Mayo"/>
    <s v="Cobros Mayo NPN"/>
    <s v="Cuenta cesada"/>
  </r>
  <r>
    <s v="Cobros Mayo"/>
    <n v="1"/>
    <n v="1"/>
    <x v="0"/>
    <n v="1"/>
    <n v="1"/>
    <x v="1"/>
    <d v="2026-05-09T12:25:48"/>
    <n v="61677688"/>
    <n v="6007"/>
    <s v="lvelez"/>
    <x v="1"/>
    <s v="COBRO"/>
    <m/>
    <n v="368092180000"/>
    <n v="16018"/>
    <n v="-4"/>
    <n v="1"/>
    <n v="61677688"/>
    <m/>
    <s v="Adrian Escobar"/>
    <m/>
    <s v="3-736-1071"/>
    <n v="368092180000"/>
    <s v="MASIVO"/>
    <s v="NPN"/>
    <m/>
    <m/>
    <m/>
    <m/>
    <m/>
    <s v="U"/>
    <s v="0000-00-00"/>
    <m/>
    <m/>
    <m/>
    <m/>
    <n v="258"/>
    <s v="Llamaya"/>
    <s v="MAIN"/>
    <n v="0"/>
    <m/>
    <n v="2257700"/>
    <s v="Cobros Mayo"/>
    <s v="Cobros Mayo NPN"/>
    <s v="Volver a llamar"/>
  </r>
  <r>
    <e v="#N/A"/>
    <n v="1"/>
    <n v="0"/>
    <x v="15"/>
    <n v="1"/>
    <n v="1"/>
    <x v="1"/>
    <d v="2026-05-07T13:01:51"/>
    <n v="61682396"/>
    <n v="6000"/>
    <s v="lvelez"/>
    <x v="1"/>
    <s v="COBRO"/>
    <m/>
    <m/>
    <n v="998"/>
    <n v="0"/>
    <m/>
    <n v="61682396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72"/>
    <s v="Default Manual list"/>
    <m/>
    <s v="Mensaje a tercero"/>
  </r>
  <r>
    <e v="#N/A"/>
    <n v="1"/>
    <n v="1"/>
    <x v="13"/>
    <n v="1"/>
    <n v="1"/>
    <x v="1"/>
    <d v="2026-05-02T11:34:13"/>
    <n v="61685928"/>
    <n v="6007"/>
    <s v="lvelez"/>
    <x v="1"/>
    <s v="COBRO"/>
    <m/>
    <m/>
    <n v="998"/>
    <n v="0"/>
    <m/>
    <n v="61685928"/>
    <m/>
    <m/>
    <m/>
    <m/>
    <m/>
    <m/>
    <m/>
    <m/>
    <m/>
    <m/>
    <m/>
    <m/>
    <s v="U"/>
    <s v="0000-00-00"/>
    <m/>
    <m/>
    <m/>
    <m/>
    <n v="26"/>
    <s v="Llamaya"/>
    <s v="MANUAL"/>
    <n v="0"/>
    <m/>
    <n v="2257456"/>
    <s v="Default Manual list"/>
    <m/>
    <s v="Volver a llamar"/>
  </r>
  <r>
    <s v="Cobros Mayo"/>
    <n v="0"/>
    <n v="0"/>
    <x v="20"/>
    <n v="1"/>
    <n v="1"/>
    <x v="1"/>
    <d v="2026-05-06T16:29:25"/>
    <n v="61698682"/>
    <n v="6004"/>
    <s v="lvelez"/>
    <x v="1"/>
    <s v="COBRO"/>
    <m/>
    <m/>
    <n v="998"/>
    <n v="0"/>
    <m/>
    <n v="61698682"/>
    <m/>
    <m/>
    <m/>
    <m/>
    <m/>
    <m/>
    <m/>
    <m/>
    <m/>
    <m/>
    <m/>
    <m/>
    <s v="U"/>
    <s v="0000-00-00"/>
    <m/>
    <m/>
    <m/>
    <m/>
    <n v="67"/>
    <s v="Llamaya"/>
    <s v="MANUAL"/>
    <n v="0"/>
    <m/>
    <n v="2257554"/>
    <s v="Default Manual list"/>
    <m/>
    <s v="Buzon de voz"/>
  </r>
  <r>
    <s v="Cobros Mayo"/>
    <n v="0"/>
    <n v="0"/>
    <x v="0"/>
    <n v="15"/>
    <n v="1"/>
    <x v="0"/>
    <d v="2026-05-09T12:25:33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1"/>
    <n v="15"/>
    <n v="1"/>
    <x v="0"/>
    <d v="2026-05-13T15:12:07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2"/>
    <n v="15"/>
    <n v="1"/>
    <x v="0"/>
    <d v="2026-05-16T12:42:26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3"/>
    <n v="15"/>
    <n v="1"/>
    <x v="0"/>
    <d v="2026-05-19T16:15:50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4"/>
    <n v="15"/>
    <n v="1"/>
    <x v="0"/>
    <d v="2026-05-21T10:55:40"/>
    <n v="61732456"/>
    <s v="NA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No Answer AutoDial"/>
  </r>
  <r>
    <s v="Cobros Mayo"/>
    <n v="0"/>
    <n v="0"/>
    <x v="4"/>
    <n v="15"/>
    <n v="1"/>
    <x v="0"/>
    <d v="2026-05-21T12:42:42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4"/>
    <n v="15"/>
    <n v="1"/>
    <x v="0"/>
    <d v="2026-05-21T17:14:45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5"/>
    <n v="15"/>
    <n v="1"/>
    <x v="0"/>
    <d v="2026-05-22T12:45:32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5"/>
    <n v="15"/>
    <n v="1"/>
    <x v="0"/>
    <d v="2026-05-22T16:24:37"/>
    <n v="61732456"/>
    <s v="NA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No Answer AutoDial"/>
  </r>
  <r>
    <s v="Cobros Mayo"/>
    <n v="0"/>
    <n v="0"/>
    <x v="6"/>
    <n v="15"/>
    <n v="1"/>
    <x v="0"/>
    <d v="2026-05-23T10:34:05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7"/>
    <n v="15"/>
    <n v="1"/>
    <x v="0"/>
    <d v="2026-05-25T17:50:59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8"/>
    <n v="15"/>
    <n v="1"/>
    <x v="0"/>
    <d v="2026-05-26T10:19:28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8"/>
    <n v="15"/>
    <n v="1"/>
    <x v="0"/>
    <d v="2026-05-26T14:17:15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8"/>
    <n v="15"/>
    <n v="1"/>
    <x v="0"/>
    <d v="2026-05-26T16:03:20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8"/>
    <n v="15"/>
    <n v="1"/>
    <x v="1"/>
    <d v="2026-05-26T17:43:33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14"/>
    <n v="16"/>
    <n v="1"/>
    <x v="0"/>
    <d v="2026-05-05T16:28:14"/>
    <n v="61750050"/>
    <n v="6004"/>
    <s v="lvelez"/>
    <x v="1"/>
    <s v="COBRO"/>
    <m/>
    <m/>
    <n v="998"/>
    <n v="0"/>
    <m/>
    <n v="61750050"/>
    <m/>
    <m/>
    <m/>
    <m/>
    <m/>
    <m/>
    <m/>
    <m/>
    <m/>
    <m/>
    <m/>
    <m/>
    <s v="U"/>
    <s v="0000-00-00"/>
    <m/>
    <m/>
    <m/>
    <m/>
    <n v="157"/>
    <s v="Llamaya"/>
    <s v="MANUAL"/>
    <n v="0"/>
    <m/>
    <n v="2257514"/>
    <s v="Default Manual list"/>
    <m/>
    <s v="Buzon de voz"/>
  </r>
  <r>
    <s v="Cobros Mayo"/>
    <n v="0"/>
    <n v="0"/>
    <x v="0"/>
    <n v="16"/>
    <n v="1"/>
    <x v="0"/>
    <d v="2026-05-09T12:26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1"/>
    <n v="16"/>
    <n v="1"/>
    <x v="0"/>
    <d v="2026-05-13T15:13:50"/>
    <n v="61750050"/>
    <s v="NA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No Answer AutoDial"/>
  </r>
  <r>
    <s v="Cobros Mayo"/>
    <n v="0"/>
    <n v="0"/>
    <x v="1"/>
    <n v="16"/>
    <n v="1"/>
    <x v="0"/>
    <d v="2026-05-13T17:15:03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2"/>
    <n v="16"/>
    <n v="1"/>
    <x v="0"/>
    <d v="2026-05-16T12:42:26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3"/>
    <n v="16"/>
    <n v="1"/>
    <x v="0"/>
    <d v="2026-05-19T16:16:21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4"/>
    <n v="16"/>
    <n v="1"/>
    <x v="0"/>
    <d v="2026-05-21T10:55:4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4"/>
    <n v="16"/>
    <n v="1"/>
    <x v="0"/>
    <d v="2026-05-21T17:16:24"/>
    <n v="61750050"/>
    <s v="NA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No Answer AutoDial"/>
  </r>
  <r>
    <s v="Cobros Mayo"/>
    <n v="0"/>
    <n v="0"/>
    <x v="5"/>
    <n v="16"/>
    <n v="1"/>
    <x v="0"/>
    <d v="2026-05-22T10:43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5"/>
    <n v="16"/>
    <n v="1"/>
    <x v="0"/>
    <d v="2026-05-22T16:23:23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6"/>
    <n v="16"/>
    <n v="1"/>
    <x v="0"/>
    <d v="2026-05-23T11:09:2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7"/>
    <n v="16"/>
    <n v="1"/>
    <x v="0"/>
    <d v="2026-05-25T17:51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8"/>
    <n v="16"/>
    <n v="1"/>
    <x v="0"/>
    <d v="2026-05-26T10:19:36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8"/>
    <n v="16"/>
    <n v="1"/>
    <x v="0"/>
    <d v="2026-05-26T14:17:28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8"/>
    <n v="16"/>
    <n v="1"/>
    <x v="0"/>
    <d v="2026-05-26T16:03:25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8"/>
    <n v="16"/>
    <n v="1"/>
    <x v="1"/>
    <d v="2026-05-26T17:43:36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0"/>
    <n v="12"/>
    <n v="1"/>
    <x v="0"/>
    <d v="2026-05-09T12:30:22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1"/>
    <n v="12"/>
    <n v="1"/>
    <x v="0"/>
    <d v="2026-05-13T15:13:52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2"/>
    <n v="12"/>
    <n v="1"/>
    <x v="0"/>
    <d v="2026-05-16T12:42:55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3"/>
    <n v="12"/>
    <n v="1"/>
    <x v="0"/>
    <d v="2026-05-19T16:17:44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4"/>
    <n v="12"/>
    <n v="1"/>
    <x v="0"/>
    <d v="2026-05-21T10:56:10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4"/>
    <n v="12"/>
    <n v="1"/>
    <x v="0"/>
    <d v="2026-05-21T17:16:26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5"/>
    <n v="12"/>
    <n v="1"/>
    <x v="0"/>
    <d v="2026-05-22T12:46:01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5"/>
    <n v="12"/>
    <n v="1"/>
    <x v="0"/>
    <d v="2026-05-22T16:23:31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6"/>
    <n v="12"/>
    <n v="1"/>
    <x v="0"/>
    <d v="2026-05-23T11:11:03"/>
    <n v="61757220"/>
    <s v="NA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No Answer AutoDial"/>
  </r>
  <r>
    <s v="Cobros Mayo"/>
    <n v="0"/>
    <n v="0"/>
    <x v="7"/>
    <n v="12"/>
    <n v="1"/>
    <x v="0"/>
    <d v="2026-05-25T09:09:42"/>
    <n v="61757220"/>
    <s v="NA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No Answer AutoDial"/>
  </r>
  <r>
    <s v="Cobros Mayo"/>
    <n v="0"/>
    <n v="0"/>
    <x v="7"/>
    <n v="12"/>
    <n v="1"/>
    <x v="0"/>
    <d v="2026-05-25T10:00:11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7"/>
    <n v="12"/>
    <n v="1"/>
    <x v="1"/>
    <d v="2026-05-25T17:51:25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Abril Canal Fijo"/>
    <n v="0"/>
    <n v="0"/>
    <x v="13"/>
    <n v="22"/>
    <n v="1"/>
    <x v="0"/>
    <d v="2026-05-02T11:59:34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14"/>
    <n v="22"/>
    <n v="1"/>
    <x v="0"/>
    <d v="2026-05-05T16:15:12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15"/>
    <n v="22"/>
    <n v="1"/>
    <x v="0"/>
    <d v="2026-05-07T12:43:35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16"/>
    <n v="22"/>
    <n v="1"/>
    <x v="0"/>
    <d v="2026-05-08T14:11:04"/>
    <n v="61760559"/>
    <s v="NA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No Answer AutoDial"/>
  </r>
  <r>
    <s v="Cobros Abril Canal Fijo"/>
    <n v="0"/>
    <n v="0"/>
    <x v="0"/>
    <n v="22"/>
    <n v="1"/>
    <x v="0"/>
    <d v="2026-05-09T09:38:20"/>
    <n v="61760559"/>
    <s v="NA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No Answer AutoDial"/>
  </r>
  <r>
    <s v="Cobros Abril Canal Fijo"/>
    <n v="0"/>
    <n v="0"/>
    <x v="0"/>
    <n v="22"/>
    <n v="1"/>
    <x v="0"/>
    <d v="2026-05-09T10:31:25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0"/>
    <n v="22"/>
    <n v="1"/>
    <x v="0"/>
    <d v="2026-05-09T12:31:34"/>
    <n v="61760559"/>
    <s v="NA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No Answer AutoDial"/>
  </r>
  <r>
    <s v="Cobros Abril Canal Fijo"/>
    <n v="0"/>
    <n v="0"/>
    <x v="17"/>
    <n v="22"/>
    <n v="1"/>
    <x v="0"/>
    <d v="2026-05-11T12:44:21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1"/>
    <n v="22"/>
    <n v="1"/>
    <x v="0"/>
    <d v="2026-05-13T15:13:52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2"/>
    <n v="22"/>
    <n v="1"/>
    <x v="0"/>
    <d v="2026-05-16T12:44:09"/>
    <n v="61760559"/>
    <s v="NA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No Answer AutoDial"/>
  </r>
  <r>
    <s v="Cobros Abril Canal Fijo"/>
    <n v="0"/>
    <n v="0"/>
    <x v="21"/>
    <n v="22"/>
    <n v="1"/>
    <x v="0"/>
    <d v="2026-05-18T11:29:45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3"/>
    <n v="22"/>
    <n v="1"/>
    <x v="0"/>
    <d v="2026-05-19T16:17:44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4"/>
    <n v="22"/>
    <n v="1"/>
    <x v="0"/>
    <d v="2026-05-21T10:56:39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4"/>
    <n v="22"/>
    <n v="1"/>
    <x v="0"/>
    <d v="2026-05-21T17:16:55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5"/>
    <n v="22"/>
    <n v="1"/>
    <x v="0"/>
    <d v="2026-05-22T12:46:29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5"/>
    <n v="22"/>
    <n v="1"/>
    <x v="0"/>
    <d v="2026-05-22T16:23:59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6"/>
    <n v="22"/>
    <n v="1"/>
    <x v="0"/>
    <d v="2026-05-23T11:10:38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7"/>
    <n v="22"/>
    <n v="1"/>
    <x v="0"/>
    <d v="2026-05-25T17:51:27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8"/>
    <n v="22"/>
    <n v="1"/>
    <x v="0"/>
    <d v="2026-05-26T10:20:01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8"/>
    <n v="22"/>
    <n v="1"/>
    <x v="0"/>
    <d v="2026-05-26T14:17:40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8"/>
    <n v="22"/>
    <n v="1"/>
    <x v="0"/>
    <d v="2026-05-26T15:03:23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8"/>
    <n v="22"/>
    <n v="1"/>
    <x v="1"/>
    <d v="2026-05-26T16:50:47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1"/>
    <n v="1"/>
    <x v="0"/>
    <n v="1"/>
    <n v="1"/>
    <x v="1"/>
    <d v="2026-05-09T12:31:09"/>
    <n v="61762204"/>
    <n v="6007"/>
    <s v="lvelez"/>
    <x v="1"/>
    <s v="COBRO"/>
    <m/>
    <n v="351358170000"/>
    <n v="16018"/>
    <n v="-4"/>
    <n v="1"/>
    <n v="61762204"/>
    <m/>
    <s v="HECTOR JAVIER MORALES MARIN"/>
    <m/>
    <s v="2-702-2277"/>
    <n v="351358170000"/>
    <s v="MASIVO"/>
    <s v="3 PAGOS PENDIENTES"/>
    <m/>
    <m/>
    <m/>
    <m/>
    <m/>
    <s v="U"/>
    <s v="0000-00-00"/>
    <m/>
    <m/>
    <m/>
    <m/>
    <n v="63"/>
    <s v="Llamaya"/>
    <s v="MAIN"/>
    <n v="0"/>
    <m/>
    <n v="2257705"/>
    <s v="Cobros Mayo"/>
    <s v="Cobros Mayo NPN"/>
    <s v="Volver a llamar"/>
  </r>
  <r>
    <s v="Cobros Mayo"/>
    <n v="0"/>
    <n v="0"/>
    <x v="0"/>
    <n v="6"/>
    <n v="1"/>
    <x v="0"/>
    <d v="2026-05-09T12:38:52"/>
    <n v="61768667"/>
    <s v="AB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0"/>
    <m/>
    <s v="NONE"/>
    <n v="0"/>
    <m/>
    <n v="2257706"/>
    <s v="Cobros Mayo"/>
    <s v="Cobros Mayo NPN"/>
    <s v="Auto busy"/>
  </r>
  <r>
    <s v="Cobros Mayo"/>
    <n v="0"/>
    <n v="0"/>
    <x v="1"/>
    <n v="6"/>
    <n v="1"/>
    <x v="0"/>
    <d v="2026-05-13T15:14:45"/>
    <n v="61768667"/>
    <s v="DROP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5"/>
    <m/>
    <s v="NONE"/>
    <n v="0"/>
    <m/>
    <n v="2257706"/>
    <s v="Cobros Mayo"/>
    <s v="Cobros Mayo NPN"/>
    <s v="Agent Not Available"/>
  </r>
  <r>
    <s v="Cobros Mayo"/>
    <n v="0"/>
    <n v="0"/>
    <x v="2"/>
    <n v="6"/>
    <n v="1"/>
    <x v="0"/>
    <d v="2026-05-16T12:44:37"/>
    <n v="61768667"/>
    <s v="NA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0"/>
    <m/>
    <s v="NONE"/>
    <n v="0"/>
    <m/>
    <n v="2257706"/>
    <s v="Cobros Mayo"/>
    <s v="Cobros Mayo NPN"/>
    <s v="No Answer AutoDial"/>
  </r>
  <r>
    <s v="Cobros Mayo"/>
    <n v="0"/>
    <n v="0"/>
    <x v="21"/>
    <n v="6"/>
    <n v="1"/>
    <x v="0"/>
    <d v="2026-05-18T11:31:02"/>
    <n v="61768667"/>
    <s v="DROP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5"/>
    <m/>
    <s v="NONE"/>
    <n v="0"/>
    <m/>
    <n v="2257706"/>
    <s v="Cobros Mayo"/>
    <s v="Cobros Mayo NPN"/>
    <s v="Agent Not Available"/>
  </r>
  <r>
    <s v="Cobros Mayo"/>
    <n v="0"/>
    <n v="0"/>
    <x v="3"/>
    <n v="6"/>
    <n v="1"/>
    <x v="0"/>
    <d v="2026-05-19T16:18:24"/>
    <n v="61768667"/>
    <s v="CALLBK"/>
    <s v="lvelez"/>
    <x v="1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374"/>
    <s v="Llamaya"/>
    <s v="MAIN"/>
    <n v="0"/>
    <m/>
    <n v="2257706"/>
    <s v="Cobros Mayo"/>
    <s v="Cobros Mayo NPN"/>
    <s v="Call Back"/>
  </r>
  <r>
    <s v="Cobros Mayo"/>
    <n v="1"/>
    <n v="1"/>
    <x v="11"/>
    <n v="6"/>
    <n v="1"/>
    <x v="1"/>
    <d v="2026-05-30T09:22:58"/>
    <n v="61768667"/>
    <n v="6007"/>
    <s v="lvelez"/>
    <x v="1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36"/>
    <s v="Llamaya"/>
    <s v="MAIN"/>
    <n v="0"/>
    <m/>
    <n v="2257706"/>
    <s v="Cobros Mayo"/>
    <s v="Cobros Mayo NPN"/>
    <s v="Volver a llamar"/>
  </r>
  <r>
    <s v="Cobros Mayo"/>
    <n v="1"/>
    <n v="0"/>
    <x v="14"/>
    <n v="2"/>
    <n v="1"/>
    <x v="0"/>
    <d v="2026-05-05T10:29:26"/>
    <n v="61772742"/>
    <n v="6000"/>
    <s v="lvelez"/>
    <x v="1"/>
    <s v="COBRO"/>
    <m/>
    <m/>
    <n v="998"/>
    <n v="0"/>
    <m/>
    <n v="61772742"/>
    <m/>
    <m/>
    <m/>
    <m/>
    <m/>
    <m/>
    <m/>
    <m/>
    <m/>
    <m/>
    <m/>
    <m/>
    <s v="U"/>
    <s v="0000-00-00"/>
    <m/>
    <m/>
    <m/>
    <m/>
    <n v="170"/>
    <s v="Llamaya"/>
    <s v="MANUAL"/>
    <n v="0"/>
    <m/>
    <n v="2257502"/>
    <s v="Default Manual list"/>
    <m/>
    <s v="Mensaje a tercero"/>
  </r>
  <r>
    <s v="Cobros Mayo"/>
    <n v="1"/>
    <n v="1"/>
    <x v="0"/>
    <n v="2"/>
    <n v="1"/>
    <x v="1"/>
    <d v="2026-05-09T12:39:03"/>
    <n v="61772742"/>
    <n v="6007"/>
    <s v="lvelez"/>
    <x v="1"/>
    <s v="COBRO"/>
    <m/>
    <n v="366021580000"/>
    <n v="16018"/>
    <n v="-4"/>
    <n v="1"/>
    <n v="61772742"/>
    <m/>
    <s v="Eliezer Ariel Olmos Cabezas"/>
    <m/>
    <s v="3-739-2335"/>
    <n v="366021580000"/>
    <s v="MASIVO"/>
    <s v="2 PAGOS PENDIENTES"/>
    <m/>
    <m/>
    <m/>
    <m/>
    <m/>
    <s v="U"/>
    <s v="0000-00-00"/>
    <m/>
    <m/>
    <m/>
    <m/>
    <n v="60"/>
    <s v="Llamaya"/>
    <s v="MAIN"/>
    <n v="0"/>
    <m/>
    <n v="2257707"/>
    <s v="Cobros Mayo"/>
    <s v="Cobros Mayo NPN"/>
    <s v="Volver a llamar"/>
  </r>
  <r>
    <s v="Cobros Mayo"/>
    <n v="0"/>
    <n v="0"/>
    <x v="9"/>
    <n v="2"/>
    <n v="1"/>
    <x v="0"/>
    <d v="2026-05-27T14:50:30"/>
    <n v="61784232"/>
    <s v="DROP"/>
    <s v="VDAD"/>
    <x v="0"/>
    <s v="COBRO"/>
    <m/>
    <n v="363026800000"/>
    <n v="16019"/>
    <n v="-4"/>
    <n v="1"/>
    <n v="61784232"/>
    <m/>
    <s v="EDGARDO ABDEL BATISTA RIVERA"/>
    <m/>
    <n v="363026800000"/>
    <s v="CALL CENTER"/>
    <s v="3 MESES PENDIENTES"/>
    <m/>
    <m/>
    <m/>
    <m/>
    <m/>
    <m/>
    <s v="U"/>
    <s v="0000-00-00"/>
    <m/>
    <m/>
    <m/>
    <m/>
    <n v="5"/>
    <m/>
    <s v="NONE"/>
    <n v="0"/>
    <m/>
    <n v="2267969"/>
    <s v="Cobros Mayo"/>
    <s v="Cobros Mayo Lista 2"/>
    <s v="Agent Not Available"/>
  </r>
  <r>
    <s v="Cobros Mayo"/>
    <n v="1"/>
    <n v="1"/>
    <x v="10"/>
    <n v="2"/>
    <n v="1"/>
    <x v="1"/>
    <d v="2026-05-28T10:35:25"/>
    <n v="61784232"/>
    <n v="6003"/>
    <s v="lvelez"/>
    <x v="1"/>
    <s v="COBRO"/>
    <m/>
    <n v="363026800000"/>
    <n v="16019"/>
    <n v="-4"/>
    <n v="1"/>
    <n v="61784232"/>
    <m/>
    <s v="EDGARDO ABDEL BATISTA RIVERA"/>
    <m/>
    <n v="363026800000"/>
    <s v="CALL CENTER"/>
    <s v="3 MESES PENDIENTES"/>
    <m/>
    <m/>
    <m/>
    <m/>
    <m/>
    <m/>
    <s v="U"/>
    <s v="0000-00-00"/>
    <m/>
    <m/>
    <m/>
    <m/>
    <n v="43"/>
    <s v="Llamaya"/>
    <s v="MAIN"/>
    <n v="0"/>
    <m/>
    <n v="2267969"/>
    <s v="Cobros Mayo"/>
    <s v="Cobros Mayo Lista 2"/>
    <s v="Cuenta cesada"/>
  </r>
  <r>
    <s v="Cobros Mayo"/>
    <n v="0"/>
    <n v="0"/>
    <x v="16"/>
    <n v="1"/>
    <n v="1"/>
    <x v="1"/>
    <d v="2026-05-08T12:31:50"/>
    <n v="61811161"/>
    <n v="6004"/>
    <s v="lvelez"/>
    <x v="1"/>
    <s v="COBRO"/>
    <m/>
    <n v="365007850000"/>
    <n v="16016"/>
    <n v="-5"/>
    <n v="1"/>
    <n v="61811161"/>
    <m/>
    <s v="Maria PeÃ±a"/>
    <m/>
    <s v="E-8-221468"/>
    <n v="365007850000"/>
    <s v="MASIVO"/>
    <s v="NPN"/>
    <m/>
    <m/>
    <m/>
    <m/>
    <m/>
    <s v="U"/>
    <s v="0000-00-00"/>
    <m/>
    <m/>
    <m/>
    <m/>
    <n v="102"/>
    <s v="Llamaya"/>
    <s v="MANUAL"/>
    <n v="0"/>
    <m/>
    <n v="2198617"/>
    <s v="Cobros Marzo 2 meses a NPN "/>
    <s v="Cobros Marzo 2 meses a NPN "/>
    <s v="Buzon de voz"/>
  </r>
  <r>
    <s v="Cobros Mayo"/>
    <n v="0"/>
    <n v="0"/>
    <x v="0"/>
    <n v="4"/>
    <n v="1"/>
    <x v="0"/>
    <d v="2026-05-09T12:39:43"/>
    <n v="61902839"/>
    <s v="DROP"/>
    <s v="VDAD"/>
    <x v="0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5"/>
    <m/>
    <s v="NONE"/>
    <n v="0"/>
    <m/>
    <n v="2257708"/>
    <s v="Cobros Mayo"/>
    <s v="Cobros Mayo NPN"/>
    <s v="Agent Not Available"/>
  </r>
  <r>
    <s v="Cobros Mayo"/>
    <n v="0"/>
    <n v="0"/>
    <x v="1"/>
    <n v="4"/>
    <n v="1"/>
    <x v="0"/>
    <d v="2026-05-13T15:14:35"/>
    <n v="61902839"/>
    <s v="CALLBK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197"/>
    <s v="Llamaya"/>
    <s v="MAIN"/>
    <n v="0"/>
    <m/>
    <n v="2257708"/>
    <s v="Cobros Mayo"/>
    <s v="Cobros Mayo NPN"/>
    <s v="Call Back"/>
  </r>
  <r>
    <s v="Cobros Mayo"/>
    <n v="0"/>
    <n v="0"/>
    <x v="21"/>
    <n v="4"/>
    <n v="1"/>
    <x v="0"/>
    <d v="2026-05-18T14:57:29"/>
    <n v="61902839"/>
    <n v="6004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61"/>
    <s v="Llamaya"/>
    <s v="MAIN"/>
    <n v="0"/>
    <m/>
    <n v="2257708"/>
    <s v="Cobros Mayo"/>
    <s v="Cobros Mayo NPN"/>
    <s v="Buzon de voz"/>
  </r>
  <r>
    <s v="Cobros Mayo"/>
    <n v="1"/>
    <n v="1"/>
    <x v="12"/>
    <n v="4"/>
    <n v="1"/>
    <x v="1"/>
    <d v="2026-05-29T12:38:43"/>
    <n v="61902839"/>
    <n v="6007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64"/>
    <s v="Llamaya"/>
    <s v="MANUAL"/>
    <n v="0"/>
    <m/>
    <n v="2257708"/>
    <s v="Cobros Mayo"/>
    <s v="Cobros Mayo NPN"/>
    <s v="Volver a llamar"/>
  </r>
  <r>
    <s v="Cobros Mayo"/>
    <n v="1"/>
    <n v="1"/>
    <x v="0"/>
    <n v="1"/>
    <n v="1"/>
    <x v="1"/>
    <d v="2026-05-09T12:40:23"/>
    <n v="61903275"/>
    <n v="6007"/>
    <s v="lvelez"/>
    <x v="1"/>
    <s v="COBRO"/>
    <m/>
    <n v="368050460000"/>
    <n v="16018"/>
    <n v="-7"/>
    <n v="1"/>
    <n v="61903275"/>
    <m/>
    <s v="MEIQIN ZHONG"/>
    <m/>
    <s v="EC3132480"/>
    <n v="368050460000"/>
    <s v="SOHO"/>
    <s v="NPN"/>
    <m/>
    <m/>
    <m/>
    <m/>
    <m/>
    <s v="U"/>
    <s v="0000-00-00"/>
    <m/>
    <m/>
    <m/>
    <m/>
    <n v="156"/>
    <s v="Llamaya"/>
    <s v="MAIN"/>
    <n v="0"/>
    <m/>
    <n v="2257709"/>
    <s v="Cobros Mayo"/>
    <s v="Cobros Mayo NPN"/>
    <s v="Volver a llamar"/>
  </r>
  <r>
    <s v="Cobros Abril Canal Fijo"/>
    <n v="0"/>
    <n v="0"/>
    <x v="0"/>
    <n v="3"/>
    <n v="1"/>
    <x v="0"/>
    <d v="2026-05-09T12:40:27"/>
    <n v="61905419"/>
    <s v="DROP"/>
    <s v="VDAD"/>
    <x v="0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710"/>
    <s v="Cobros Mayo"/>
    <s v="Cobros Mayo NPN"/>
    <s v="Agent Not Available"/>
  </r>
  <r>
    <s v="Cobros Abril Canal Fijo"/>
    <n v="0"/>
    <n v="0"/>
    <x v="1"/>
    <n v="3"/>
    <n v="1"/>
    <x v="0"/>
    <d v="2026-05-13T15:15:20"/>
    <n v="61905419"/>
    <s v="DROP"/>
    <s v="VDAD"/>
    <x v="0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710"/>
    <s v="Cobros Mayo"/>
    <s v="Cobros Mayo NPN"/>
    <s v="Agent Not Available"/>
  </r>
  <r>
    <s v="Cobros Abril Canal Fijo"/>
    <n v="0"/>
    <n v="0"/>
    <x v="2"/>
    <n v="3"/>
    <n v="1"/>
    <x v="1"/>
    <d v="2026-05-16T12:44:47"/>
    <n v="61905419"/>
    <n v="6004"/>
    <s v="lvelez"/>
    <x v="1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87"/>
    <s v="Llamaya"/>
    <s v="MAIN"/>
    <n v="0"/>
    <m/>
    <n v="2257710"/>
    <s v="Cobros Mayo"/>
    <s v="Cobros Mayo NPN"/>
    <s v="Buzon de voz"/>
  </r>
  <r>
    <s v="Cobros Mayo"/>
    <n v="0"/>
    <n v="0"/>
    <x v="0"/>
    <n v="5"/>
    <n v="1"/>
    <x v="0"/>
    <d v="2026-05-09T12:40:51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1"/>
    <n v="5"/>
    <n v="1"/>
    <x v="0"/>
    <d v="2026-05-13T15:15:58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2"/>
    <n v="5"/>
    <n v="1"/>
    <x v="0"/>
    <d v="2026-05-16T12:45:12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3"/>
    <n v="5"/>
    <n v="1"/>
    <x v="0"/>
    <d v="2026-05-19T16:18:31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1"/>
    <n v="1"/>
    <x v="4"/>
    <n v="5"/>
    <n v="1"/>
    <x v="1"/>
    <d v="2026-05-21T10:58:05"/>
    <n v="61939763"/>
    <n v="6007"/>
    <s v="lvelez"/>
    <x v="1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137"/>
    <s v="Llamaya"/>
    <s v="MAIN"/>
    <n v="0"/>
    <m/>
    <n v="2257711"/>
    <s v="Cobros Mayo"/>
    <s v="Cobros Mayo NPN"/>
    <s v="Volver a llamar"/>
  </r>
  <r>
    <s v="Cobros Mayo"/>
    <n v="0"/>
    <n v="0"/>
    <x v="0"/>
    <n v="17"/>
    <n v="1"/>
    <x v="0"/>
    <d v="2026-05-09T12:44:35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7"/>
    <n v="17"/>
    <n v="1"/>
    <x v="0"/>
    <d v="2026-05-11T12:46:0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7"/>
    <n v="17"/>
    <n v="1"/>
    <x v="0"/>
    <d v="2026-05-11T16:28:3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23"/>
    <n v="17"/>
    <n v="1"/>
    <x v="0"/>
    <d v="2026-05-12T10:50:58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1"/>
    <n v="17"/>
    <n v="1"/>
    <x v="0"/>
    <d v="2026-05-13T15:20:5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"/>
    <n v="17"/>
    <n v="1"/>
    <x v="0"/>
    <d v="2026-05-13T17:17:04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8"/>
    <n v="17"/>
    <n v="1"/>
    <x v="0"/>
    <d v="2026-05-14T11:20:47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2"/>
    <n v="17"/>
    <n v="1"/>
    <x v="0"/>
    <d v="2026-05-16T12:45:20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3"/>
    <n v="17"/>
    <n v="1"/>
    <x v="0"/>
    <d v="2026-05-19T16:18:38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4"/>
    <n v="17"/>
    <n v="1"/>
    <x v="0"/>
    <d v="2026-05-21T10:57:47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4"/>
    <n v="17"/>
    <n v="1"/>
    <x v="0"/>
    <d v="2026-05-21T17:17:22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5"/>
    <n v="17"/>
    <n v="1"/>
    <x v="0"/>
    <d v="2026-05-22T12:48:11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5"/>
    <n v="17"/>
    <n v="1"/>
    <x v="0"/>
    <d v="2026-05-22T14:42:54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5"/>
    <n v="17"/>
    <n v="1"/>
    <x v="0"/>
    <d v="2026-05-22T16:25:40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6"/>
    <n v="17"/>
    <n v="1"/>
    <x v="0"/>
    <d v="2026-05-23T10:34:33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7"/>
    <n v="17"/>
    <n v="1"/>
    <x v="0"/>
    <d v="2026-05-25T17:51:50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8"/>
    <n v="17"/>
    <n v="1"/>
    <x v="1"/>
    <d v="2026-05-26T10:20:22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Abril Canal Fijo"/>
    <n v="0"/>
    <n v="0"/>
    <x v="0"/>
    <n v="1"/>
    <n v="1"/>
    <x v="1"/>
    <d v="2026-05-09T12:43:36"/>
    <n v="61963114"/>
    <n v="6004"/>
    <s v="lvelez"/>
    <x v="1"/>
    <s v="COBRO"/>
    <m/>
    <n v="199031050000"/>
    <n v="16018"/>
    <n v="-7"/>
    <n v="1"/>
    <n v="61963114"/>
    <m/>
    <s v="KANIESHA MC DONALD"/>
    <m/>
    <s v="8-832-2006"/>
    <n v="199031050000"/>
    <s v="MASIVO"/>
    <s v="NPN"/>
    <m/>
    <m/>
    <m/>
    <m/>
    <m/>
    <s v="U"/>
    <s v="0000-00-00"/>
    <m/>
    <m/>
    <m/>
    <m/>
    <n v="61"/>
    <s v="Llamaya"/>
    <s v="MAIN"/>
    <n v="0"/>
    <m/>
    <n v="2257713"/>
    <s v="Cobros Mayo"/>
    <s v="Cobros Mayo NPN"/>
    <s v="Buzon de voz"/>
  </r>
  <r>
    <s v="Cobros Mayo"/>
    <n v="0"/>
    <n v="0"/>
    <x v="0"/>
    <n v="2"/>
    <n v="1"/>
    <x v="0"/>
    <d v="2026-05-09T09:41:27"/>
    <n v="61980833"/>
    <n v="6004"/>
    <s v="lvelez"/>
    <x v="1"/>
    <s v="COBRO"/>
    <m/>
    <n v="362001260000"/>
    <n v="16016"/>
    <n v="-7"/>
    <n v="1"/>
    <n v="61980833"/>
    <m/>
    <s v="ALDAIR HERNAN RODRIGUEZ MADDE"/>
    <m/>
    <s v="3-756-211"/>
    <n v="362001260000"/>
    <s v="MASIVO"/>
    <s v="NPN"/>
    <m/>
    <m/>
    <m/>
    <m/>
    <m/>
    <s v="U"/>
    <s v="0000-00-00"/>
    <m/>
    <m/>
    <m/>
    <m/>
    <n v="57"/>
    <s v="Llamaya"/>
    <s v="MANUAL"/>
    <n v="0"/>
    <m/>
    <n v="2198806"/>
    <s v="Cobros Marzo 2 meses a NPN "/>
    <s v="Cobros Marzo 2 meses a NPN "/>
    <s v="Buzon de voz"/>
  </r>
  <r>
    <s v="Cobros Mayo"/>
    <n v="0"/>
    <n v="0"/>
    <x v="0"/>
    <n v="2"/>
    <n v="1"/>
    <x v="1"/>
    <d v="2026-05-09T12:46:01"/>
    <n v="61980833"/>
    <n v="6004"/>
    <s v="lvelez"/>
    <x v="1"/>
    <s v="COBRO"/>
    <m/>
    <n v="362001260000"/>
    <n v="16018"/>
    <n v="-7"/>
    <n v="1"/>
    <n v="61980833"/>
    <m/>
    <s v="ALDAIR HERNAN RODRIGUEZ MADDE"/>
    <m/>
    <s v="3-756-211"/>
    <n v="362001260000"/>
    <s v="MASIVO"/>
    <s v="2 PAGOS PENDIENTES"/>
    <m/>
    <m/>
    <m/>
    <m/>
    <m/>
    <s v="U"/>
    <s v="0000-00-00"/>
    <m/>
    <m/>
    <m/>
    <m/>
    <n v="58"/>
    <s v="Llamaya"/>
    <s v="MAIN"/>
    <n v="0"/>
    <m/>
    <n v="2257714"/>
    <s v="Cobros Mayo"/>
    <s v="Cobros Mayo NPN"/>
    <s v="Buzon de voz"/>
  </r>
  <r>
    <s v="Cobros Abril Canal Fijo"/>
    <n v="0"/>
    <n v="0"/>
    <x v="0"/>
    <n v="2"/>
    <n v="1"/>
    <x v="0"/>
    <d v="2026-05-09T12:46:15"/>
    <n v="61983253"/>
    <s v="DROP"/>
    <s v="VDAD"/>
    <x v="0"/>
    <s v="COBRO"/>
    <m/>
    <n v="363028920000"/>
    <n v="16018"/>
    <n v="-7"/>
    <n v="1"/>
    <n v="61983253"/>
    <m/>
    <s v="Hector Barrios herrera"/>
    <m/>
    <s v="3-704-1993"/>
    <n v="363028920000"/>
    <s v="MASIVO"/>
    <s v="NPN"/>
    <m/>
    <m/>
    <m/>
    <m/>
    <m/>
    <s v="U"/>
    <s v="0000-00-00"/>
    <m/>
    <m/>
    <m/>
    <m/>
    <n v="5"/>
    <m/>
    <s v="NONE"/>
    <n v="0"/>
    <m/>
    <n v="2257715"/>
    <s v="Cobros Mayo"/>
    <s v="Cobros Mayo NPN"/>
    <s v="Agent Not Available"/>
  </r>
  <r>
    <s v="Cobros Abril Canal Fijo"/>
    <n v="1"/>
    <n v="1"/>
    <x v="1"/>
    <n v="2"/>
    <n v="1"/>
    <x v="1"/>
    <d v="2026-05-13T15:19:57"/>
    <n v="61983253"/>
    <n v="6003"/>
    <s v="lvelez"/>
    <x v="1"/>
    <s v="COBRO"/>
    <m/>
    <n v="363028920000"/>
    <n v="16018"/>
    <n v="-7"/>
    <n v="1"/>
    <n v="61983253"/>
    <m/>
    <s v="Hector Barrios herrera"/>
    <m/>
    <s v="3-704-1993"/>
    <n v="363028920000"/>
    <s v="MASIVO"/>
    <s v="NPN"/>
    <m/>
    <m/>
    <m/>
    <m/>
    <m/>
    <s v="U"/>
    <s v="0000-00-00"/>
    <m/>
    <m/>
    <m/>
    <m/>
    <n v="58"/>
    <s v="Llamaya"/>
    <s v="MAIN"/>
    <n v="0"/>
    <m/>
    <n v="2257715"/>
    <s v="Cobros Mayo"/>
    <s v="Cobros Mayo NPN"/>
    <s v="Cuenta cesada"/>
  </r>
  <r>
    <s v="Cobros Mayo"/>
    <n v="0"/>
    <n v="0"/>
    <x v="0"/>
    <n v="7"/>
    <n v="1"/>
    <x v="0"/>
    <d v="2026-05-09T12:46:29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1"/>
    <n v="7"/>
    <n v="1"/>
    <x v="0"/>
    <d v="2026-05-13T15:23:36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2"/>
    <n v="7"/>
    <n v="1"/>
    <x v="0"/>
    <d v="2026-05-16T12:45:44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3"/>
    <n v="7"/>
    <n v="1"/>
    <x v="0"/>
    <d v="2026-05-19T16:19:03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4"/>
    <n v="7"/>
    <n v="1"/>
    <x v="0"/>
    <d v="2026-05-21T10:58:14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4"/>
    <n v="7"/>
    <n v="1"/>
    <x v="0"/>
    <d v="2026-05-21T17:17:48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1"/>
    <n v="1"/>
    <x v="5"/>
    <n v="7"/>
    <n v="1"/>
    <x v="1"/>
    <d v="2026-05-22T12:49:13"/>
    <n v="61988885"/>
    <n v="6003"/>
    <s v="lvelez"/>
    <x v="1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s v="U"/>
    <s v="0000-00-00"/>
    <m/>
    <m/>
    <m/>
    <m/>
    <n v="47"/>
    <s v="Llamaya"/>
    <s v="MAIN"/>
    <n v="0"/>
    <m/>
    <n v="2257716"/>
    <s v="Cobros Mayo"/>
    <s v="Cobros Mayo NPN"/>
    <s v="Cuenta cesada"/>
  </r>
  <r>
    <s v="Cobros Mayo"/>
    <n v="0"/>
    <n v="0"/>
    <x v="20"/>
    <n v="3"/>
    <n v="1"/>
    <x v="0"/>
    <d v="2026-05-06T16:02:35"/>
    <n v="61989416"/>
    <n v="6004"/>
    <s v="lvelez"/>
    <x v="1"/>
    <s v="COBRO"/>
    <m/>
    <m/>
    <n v="998"/>
    <n v="0"/>
    <m/>
    <n v="61989416"/>
    <m/>
    <m/>
    <m/>
    <m/>
    <m/>
    <m/>
    <m/>
    <m/>
    <m/>
    <m/>
    <m/>
    <m/>
    <s v="U"/>
    <s v="0000-00-00"/>
    <m/>
    <m/>
    <m/>
    <m/>
    <n v="63"/>
    <s v="Llamaya"/>
    <s v="MANUAL"/>
    <n v="0"/>
    <m/>
    <n v="2257551"/>
    <s v="Default Manual list"/>
    <m/>
    <s v="Buzon de voz"/>
  </r>
  <r>
    <s v="Cobros Mayo"/>
    <n v="0"/>
    <n v="0"/>
    <x v="0"/>
    <n v="3"/>
    <n v="1"/>
    <x v="0"/>
    <d v="2026-05-09T12:46:41"/>
    <n v="61989416"/>
    <s v="DROP"/>
    <s v="VDAD"/>
    <x v="0"/>
    <s v="COBRO"/>
    <m/>
    <n v="362008590000"/>
    <n v="16018"/>
    <n v="-7"/>
    <n v="1"/>
    <n v="61989416"/>
    <m/>
    <s v="Ticxiana layans"/>
    <m/>
    <s v="10-709-2357"/>
    <n v="362008590000"/>
    <s v="MASIVO"/>
    <s v="2 PAGOS PENDIENTES"/>
    <m/>
    <m/>
    <m/>
    <m/>
    <m/>
    <s v="U"/>
    <s v="0000-00-00"/>
    <m/>
    <m/>
    <m/>
    <m/>
    <n v="5"/>
    <m/>
    <s v="NONE"/>
    <n v="0"/>
    <m/>
    <n v="2257717"/>
    <s v="Cobros Mayo"/>
    <s v="Cobros Mayo NPN"/>
    <s v="Agent Not Available"/>
  </r>
  <r>
    <s v="Cobros Mayo"/>
    <n v="0"/>
    <n v="0"/>
    <x v="1"/>
    <n v="3"/>
    <n v="1"/>
    <x v="1"/>
    <d v="2026-05-13T15:23:36"/>
    <n v="61989416"/>
    <n v="6004"/>
    <s v="lvelez"/>
    <x v="1"/>
    <s v="COBRO"/>
    <m/>
    <n v="362008590000"/>
    <n v="16018"/>
    <n v="-7"/>
    <n v="1"/>
    <n v="61989416"/>
    <m/>
    <s v="Ticxiana layans"/>
    <m/>
    <s v="10-709-2357"/>
    <n v="362008590000"/>
    <s v="MASIVO"/>
    <s v="2 PAGOS PENDIENTES"/>
    <m/>
    <m/>
    <m/>
    <m/>
    <m/>
    <s v="U"/>
    <s v="0000-00-00"/>
    <m/>
    <m/>
    <m/>
    <m/>
    <n v="131"/>
    <s v="Llamaya"/>
    <s v="MAIN"/>
    <n v="0"/>
    <m/>
    <n v="2257717"/>
    <s v="Cobros Mayo"/>
    <s v="Cobros Mayo NPN"/>
    <s v="Buzon de voz"/>
  </r>
  <r>
    <s v="Cobros Mayo"/>
    <n v="0"/>
    <n v="0"/>
    <x v="9"/>
    <n v="2"/>
    <n v="1"/>
    <x v="0"/>
    <d v="2026-05-27T16:33:44"/>
    <n v="62001144"/>
    <s v="DROP"/>
    <s v="VDAD"/>
    <x v="0"/>
    <s v="COBRO"/>
    <m/>
    <n v="273068280000"/>
    <n v="16019"/>
    <n v="-5"/>
    <n v="1"/>
    <n v="62001144"/>
    <m/>
    <s v=" MARIA INES GUERRA ALVAREZ"/>
    <m/>
    <n v="273068280000"/>
    <s v="RENOVACIONES"/>
    <s v="2 MESES PENDIENTES"/>
    <m/>
    <m/>
    <m/>
    <m/>
    <m/>
    <m/>
    <m/>
    <s v="0000-00-00"/>
    <m/>
    <m/>
    <m/>
    <m/>
    <n v="5"/>
    <m/>
    <s v="NONE"/>
    <n v="0"/>
    <m/>
    <n v="2268090"/>
    <s v="Cobros Mayo"/>
    <s v="Cobros Mayo Lista 2"/>
    <s v="Agent Not Available"/>
  </r>
  <r>
    <s v="Cobros Mayo"/>
    <n v="0"/>
    <n v="0"/>
    <x v="10"/>
    <n v="2"/>
    <n v="1"/>
    <x v="1"/>
    <d v="2026-05-28T15:12:18"/>
    <n v="62001144"/>
    <s v="DROP"/>
    <s v="VDAD"/>
    <x v="0"/>
    <s v="COBRO"/>
    <m/>
    <n v="273068280000"/>
    <n v="16019"/>
    <n v="-5"/>
    <n v="1"/>
    <n v="62001144"/>
    <m/>
    <s v=" MARIA INES GUERRA ALVAREZ"/>
    <m/>
    <n v="273068280000"/>
    <s v="RENOVACIONES"/>
    <s v="2 MESES PENDIENTES"/>
    <m/>
    <m/>
    <m/>
    <m/>
    <m/>
    <m/>
    <m/>
    <s v="0000-00-00"/>
    <m/>
    <m/>
    <m/>
    <m/>
    <n v="6"/>
    <m/>
    <s v="NONE"/>
    <n v="0"/>
    <m/>
    <n v="2268090"/>
    <s v="Cobros Mayo"/>
    <s v="Cobros Mayo Lista 2"/>
    <s v="Agent Not Available"/>
  </r>
  <r>
    <s v="Cobros Mayo"/>
    <n v="0"/>
    <n v="0"/>
    <x v="0"/>
    <n v="8"/>
    <n v="1"/>
    <x v="0"/>
    <d v="2026-05-09T12:47:03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1"/>
    <n v="8"/>
    <n v="1"/>
    <x v="0"/>
    <d v="2026-05-13T15:23:43"/>
    <n v="62031336"/>
    <s v="AB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0"/>
    <m/>
    <s v="NONE"/>
    <n v="0"/>
    <m/>
    <n v="2257718"/>
    <s v="Cobros Mayo"/>
    <s v="Cobros Mayo NPN"/>
    <s v="Auto busy"/>
  </r>
  <r>
    <s v="Cobros Mayo"/>
    <n v="0"/>
    <n v="0"/>
    <x v="2"/>
    <n v="8"/>
    <n v="1"/>
    <x v="0"/>
    <d v="2026-05-16T12:46:10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3"/>
    <n v="8"/>
    <n v="1"/>
    <x v="0"/>
    <d v="2026-05-19T16:19:26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4"/>
    <n v="8"/>
    <n v="1"/>
    <x v="0"/>
    <d v="2026-05-21T10:58:44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4"/>
    <n v="8"/>
    <n v="1"/>
    <x v="0"/>
    <d v="2026-05-21T17:24:06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5"/>
    <n v="8"/>
    <n v="1"/>
    <x v="0"/>
    <d v="2026-05-22T12:49:25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1"/>
    <n v="1"/>
    <x v="5"/>
    <n v="8"/>
    <n v="1"/>
    <x v="1"/>
    <d v="2026-05-22T16:24:58"/>
    <n v="62031336"/>
    <n v="6003"/>
    <s v="lvelez"/>
    <x v="1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s v="U"/>
    <s v="0000-00-00"/>
    <m/>
    <m/>
    <m/>
    <m/>
    <n v="77"/>
    <s v="Llamaya"/>
    <s v="MAIN"/>
    <n v="0"/>
    <m/>
    <n v="2257718"/>
    <s v="Cobros Mayo"/>
    <s v="Cobros Mayo NPN"/>
    <s v="Cuenta cesada"/>
  </r>
  <r>
    <s v="Cobros Mayo"/>
    <n v="0"/>
    <n v="0"/>
    <x v="0"/>
    <n v="3"/>
    <n v="1"/>
    <x v="0"/>
    <d v="2026-05-09T12:48:53"/>
    <n v="62038247"/>
    <s v="DROP"/>
    <s v="VDAD"/>
    <x v="0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5"/>
    <m/>
    <s v="NONE"/>
    <n v="0"/>
    <m/>
    <n v="2257719"/>
    <s v="Cobros Mayo"/>
    <s v="Cobros Mayo NPN"/>
    <s v="Agent Not Available"/>
  </r>
  <r>
    <s v="Cobros Mayo"/>
    <n v="0"/>
    <n v="0"/>
    <x v="1"/>
    <n v="3"/>
    <n v="1"/>
    <x v="0"/>
    <d v="2026-05-13T15:24:07"/>
    <n v="62038247"/>
    <s v="DROP"/>
    <s v="VDAD"/>
    <x v="0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5"/>
    <m/>
    <s v="NONE"/>
    <n v="0"/>
    <m/>
    <n v="2257719"/>
    <s v="Cobros Mayo"/>
    <s v="Cobros Mayo NPN"/>
    <s v="Agent Not Available"/>
  </r>
  <r>
    <s v="Cobros Mayo"/>
    <n v="1"/>
    <n v="1"/>
    <x v="2"/>
    <n v="3"/>
    <n v="1"/>
    <x v="1"/>
    <d v="2026-05-16T12:47:08"/>
    <n v="62038247"/>
    <n v="6002"/>
    <s v="lvelez"/>
    <x v="1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189"/>
    <s v="Llamaya"/>
    <s v="MAIN"/>
    <n v="0"/>
    <m/>
    <n v="2257719"/>
    <s v="Cobros Mayo"/>
    <s v="Cobros Mayo NPN"/>
    <s v="Cliente al dia"/>
  </r>
  <r>
    <s v="Cobros Mayo"/>
    <n v="0"/>
    <n v="0"/>
    <x v="0"/>
    <n v="1"/>
    <n v="1"/>
    <x v="1"/>
    <d v="2026-05-09T12:48:49"/>
    <n v="62040017"/>
    <n v="6004"/>
    <s v="lvelez"/>
    <x v="1"/>
    <s v="COBRO"/>
    <m/>
    <n v="369051160000"/>
    <n v="16018"/>
    <n v="-5"/>
    <n v="1"/>
    <n v="62040017"/>
    <m/>
    <s v="MIKAYRI MAYBEL SUAREZ"/>
    <m/>
    <s v="8-1058-1849"/>
    <n v="369051160000"/>
    <s v="MASIVO"/>
    <s v="NPN"/>
    <m/>
    <m/>
    <m/>
    <m/>
    <m/>
    <s v="U"/>
    <s v="0000-00-00"/>
    <m/>
    <m/>
    <m/>
    <m/>
    <n v="66"/>
    <s v="Llamaya"/>
    <s v="MAIN"/>
    <n v="0"/>
    <m/>
    <n v="2257720"/>
    <s v="Cobros Mayo"/>
    <s v="Cobros Mayo NPN"/>
    <s v="Buzon de voz"/>
  </r>
  <r>
    <s v="Cobros Abril Canal Fijo"/>
    <n v="0"/>
    <n v="0"/>
    <x v="0"/>
    <n v="9"/>
    <n v="1"/>
    <x v="0"/>
    <d v="2026-05-09T12:49:01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1"/>
    <n v="9"/>
    <n v="1"/>
    <x v="0"/>
    <d v="2026-05-13T15:24:40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2"/>
    <n v="9"/>
    <n v="1"/>
    <x v="0"/>
    <d v="2026-05-16T12:46:55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3"/>
    <n v="9"/>
    <n v="1"/>
    <x v="0"/>
    <d v="2026-05-19T16:19:52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4"/>
    <n v="9"/>
    <n v="1"/>
    <x v="0"/>
    <d v="2026-05-21T10:59:05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4"/>
    <n v="9"/>
    <n v="1"/>
    <x v="0"/>
    <d v="2026-05-21T17:24:13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5"/>
    <n v="9"/>
    <n v="1"/>
    <x v="0"/>
    <d v="2026-05-22T12:49:33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5"/>
    <n v="9"/>
    <n v="1"/>
    <x v="0"/>
    <d v="2026-05-22T16:25:57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6"/>
    <n v="9"/>
    <n v="1"/>
    <x v="1"/>
    <d v="2026-05-23T11:11:05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e v="#N/A"/>
    <n v="1"/>
    <n v="1"/>
    <x v="20"/>
    <n v="1"/>
    <n v="1"/>
    <x v="1"/>
    <d v="2026-05-06T17:27:31"/>
    <n v="62062713"/>
    <n v="6007"/>
    <s v="lvelez"/>
    <x v="1"/>
    <s v="COBRO"/>
    <m/>
    <m/>
    <n v="998"/>
    <n v="0"/>
    <m/>
    <n v="62062713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61"/>
    <s v="Default Manual list"/>
    <m/>
    <s v="Volver a llamar"/>
  </r>
  <r>
    <s v="Cobros Mayo"/>
    <n v="0"/>
    <n v="0"/>
    <x v="0"/>
    <n v="15"/>
    <n v="1"/>
    <x v="0"/>
    <d v="2026-05-09T12:50:20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17"/>
    <n v="15"/>
    <n v="1"/>
    <x v="0"/>
    <d v="2026-05-11T14:52:59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1"/>
    <n v="15"/>
    <n v="1"/>
    <x v="0"/>
    <d v="2026-05-13T15:24:4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2"/>
    <n v="15"/>
    <n v="1"/>
    <x v="0"/>
    <d v="2026-05-16T12:47:23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3"/>
    <n v="15"/>
    <n v="1"/>
    <x v="0"/>
    <d v="2026-05-19T16:19:5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4"/>
    <n v="15"/>
    <n v="1"/>
    <x v="0"/>
    <d v="2026-05-21T11:00:24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4"/>
    <n v="15"/>
    <n v="1"/>
    <x v="0"/>
    <d v="2026-05-21T12:44:2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4"/>
    <n v="15"/>
    <n v="1"/>
    <x v="0"/>
    <d v="2026-05-21T17:24:42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5"/>
    <n v="15"/>
    <n v="1"/>
    <x v="0"/>
    <d v="2026-05-22T12:51:49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5"/>
    <n v="15"/>
    <n v="1"/>
    <x v="0"/>
    <d v="2026-05-22T14:43:11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5"/>
    <n v="15"/>
    <n v="1"/>
    <x v="0"/>
    <d v="2026-05-22T16:27:19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6"/>
    <n v="15"/>
    <n v="1"/>
    <x v="0"/>
    <d v="2026-05-23T10:39:19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6"/>
    <n v="15"/>
    <n v="1"/>
    <x v="0"/>
    <d v="2026-05-23T12:38:27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7"/>
    <n v="15"/>
    <n v="1"/>
    <x v="0"/>
    <d v="2026-05-25T09:46:11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7"/>
    <n v="15"/>
    <n v="1"/>
    <x v="1"/>
    <d v="2026-05-25T10:15:42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16"/>
    <n v="3"/>
    <n v="1"/>
    <x v="0"/>
    <d v="2026-05-08T15:55:46"/>
    <n v="62083560"/>
    <s v="CALLBK"/>
    <s v="lvelez"/>
    <x v="1"/>
    <s v="COBRO"/>
    <m/>
    <n v="364001250000"/>
    <n v="16016"/>
    <n v="-5"/>
    <n v="1"/>
    <n v="62083560"/>
    <m/>
    <s v="Fernando Ortega"/>
    <m/>
    <s v="8-886-2274"/>
    <n v="364001250000"/>
    <s v="MASIVO"/>
    <s v="NPN"/>
    <m/>
    <m/>
    <m/>
    <m/>
    <m/>
    <s v="U"/>
    <s v="0000-00-00"/>
    <m/>
    <m/>
    <m/>
    <s v="364001250000&gt;&gt; FERNANDO ADONIS ORTEGA CALLENDER"/>
    <n v="116"/>
    <s v="Llamaya"/>
    <s v="MANUAL"/>
    <n v="0"/>
    <m/>
    <n v="2198737"/>
    <s v="Cobros Marzo 2 meses a NPN "/>
    <s v="Cobros Marzo 2 meses a NPN "/>
    <s v="Call Back"/>
  </r>
  <r>
    <s v="Cobros Mayo"/>
    <n v="0"/>
    <n v="0"/>
    <x v="0"/>
    <n v="3"/>
    <n v="1"/>
    <x v="0"/>
    <d v="2026-05-09T12:51:02"/>
    <n v="62083560"/>
    <n v="6004"/>
    <s v="lvelez"/>
    <x v="1"/>
    <s v="COBRO"/>
    <m/>
    <n v="364001250000"/>
    <n v="16018"/>
    <n v="-5"/>
    <n v="1"/>
    <n v="62083560"/>
    <m/>
    <s v="Fernando Ortega"/>
    <m/>
    <s v="8-886-2274"/>
    <n v="364001250000"/>
    <s v="MASIVO"/>
    <s v="2 PAGOS PENDIENTES"/>
    <m/>
    <m/>
    <m/>
    <m/>
    <m/>
    <s v="U"/>
    <s v="0000-00-00"/>
    <m/>
    <m/>
    <m/>
    <m/>
    <n v="62"/>
    <s v="Llamaya"/>
    <s v="MAIN"/>
    <n v="0"/>
    <m/>
    <n v="2257723"/>
    <s v="Cobros Mayo"/>
    <s v="Cobros Mayo NPN"/>
    <s v="Buzon de voz"/>
  </r>
  <r>
    <s v="Cobros Mayo"/>
    <n v="0"/>
    <n v="0"/>
    <x v="23"/>
    <n v="3"/>
    <n v="1"/>
    <x v="1"/>
    <d v="2026-05-12T09:47:07"/>
    <n v="62083560"/>
    <n v="6004"/>
    <s v="lvelez"/>
    <x v="1"/>
    <s v="COBRO"/>
    <m/>
    <n v="364001250000"/>
    <n v="16016"/>
    <n v="-5"/>
    <n v="1"/>
    <n v="62083560"/>
    <m/>
    <s v="Fernando Ortega"/>
    <m/>
    <s v="8-886-2274"/>
    <n v="364001250000"/>
    <s v="MASIVO"/>
    <s v="NPN"/>
    <m/>
    <m/>
    <m/>
    <m/>
    <m/>
    <s v="U"/>
    <s v="0000-00-00"/>
    <m/>
    <m/>
    <m/>
    <s v="364001250000&gt;&gt; FERNANDO ADONIS ORTEGA CALLENDER"/>
    <n v="94"/>
    <s v="Llamaya"/>
    <s v="MAIN"/>
    <n v="0"/>
    <m/>
    <n v="2198737"/>
    <s v="Cobros Marzo 2 meses a NPN "/>
    <s v="Cobros Marzo 2 meses a NPN "/>
    <s v="Buzon de voz"/>
  </r>
  <r>
    <s v="Cobros Mayo"/>
    <n v="0"/>
    <n v="0"/>
    <x v="0"/>
    <n v="8"/>
    <n v="1"/>
    <x v="0"/>
    <d v="2026-05-09T12:51:05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1"/>
    <n v="8"/>
    <n v="1"/>
    <x v="0"/>
    <d v="2026-05-13T15:26:03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2"/>
    <n v="8"/>
    <n v="1"/>
    <x v="0"/>
    <d v="2026-05-16T12:48:38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3"/>
    <n v="8"/>
    <n v="1"/>
    <x v="0"/>
    <d v="2026-05-19T16:21:02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4"/>
    <n v="8"/>
    <n v="1"/>
    <x v="0"/>
    <d v="2026-05-21T11:01:28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4"/>
    <n v="8"/>
    <n v="1"/>
    <x v="0"/>
    <d v="2026-05-21T17:25:20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5"/>
    <n v="8"/>
    <n v="1"/>
    <x v="0"/>
    <d v="2026-05-22T12:50:35"/>
    <n v="62115491"/>
    <s v="AB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0"/>
    <m/>
    <s v="NONE"/>
    <n v="0"/>
    <m/>
    <n v="2257724"/>
    <s v="Cobros Mayo"/>
    <s v="Cobros Mayo NPN"/>
    <s v="Auto busy"/>
  </r>
  <r>
    <s v="Cobros Mayo"/>
    <n v="1"/>
    <n v="0"/>
    <x v="5"/>
    <n v="8"/>
    <n v="1"/>
    <x v="1"/>
    <d v="2026-05-22T16:27:14"/>
    <n v="62115491"/>
    <n v="6000"/>
    <s v="lvelez"/>
    <x v="1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s v="U"/>
    <s v="0000-00-00"/>
    <m/>
    <m/>
    <m/>
    <m/>
    <n v="91"/>
    <s v="Llamaya"/>
    <s v="MAIN"/>
    <n v="0"/>
    <m/>
    <n v="2257724"/>
    <s v="Cobros Mayo"/>
    <s v="Cobros Mayo NPN"/>
    <s v="Mensaje a tercero"/>
  </r>
  <r>
    <s v="Cobros Mayo"/>
    <n v="0"/>
    <n v="0"/>
    <x v="0"/>
    <n v="2"/>
    <n v="1"/>
    <x v="0"/>
    <d v="2026-05-09T12:51:13"/>
    <n v="62119868"/>
    <s v="AB"/>
    <s v="VDAD"/>
    <x v="0"/>
    <s v="COBRO"/>
    <m/>
    <n v="367075060000"/>
    <n v="16018"/>
    <n v="-4"/>
    <n v="1"/>
    <n v="62119868"/>
    <m/>
    <s v="Marlon RodrÃ­guez"/>
    <m/>
    <s v="8-717-2426"/>
    <n v="367075060000"/>
    <s v="MASIVO"/>
    <s v="NPN"/>
    <m/>
    <m/>
    <m/>
    <m/>
    <m/>
    <s v="U"/>
    <s v="0000-00-00"/>
    <m/>
    <m/>
    <m/>
    <m/>
    <n v="0"/>
    <m/>
    <s v="NONE"/>
    <n v="0"/>
    <m/>
    <n v="2257725"/>
    <s v="Cobros Mayo"/>
    <s v="Cobros Mayo NPN"/>
    <s v="Auto busy"/>
  </r>
  <r>
    <s v="Cobros Mayo"/>
    <n v="1"/>
    <n v="0"/>
    <x v="1"/>
    <n v="2"/>
    <n v="1"/>
    <x v="1"/>
    <d v="2026-05-13T15:27:14"/>
    <n v="62119868"/>
    <n v="6000"/>
    <s v="lvelez"/>
    <x v="1"/>
    <s v="COBRO"/>
    <m/>
    <n v="367075060000"/>
    <n v="16018"/>
    <n v="-4"/>
    <n v="1"/>
    <n v="62119868"/>
    <m/>
    <s v="Marlon RodrÃ­guez"/>
    <m/>
    <s v="8-717-2426"/>
    <n v="367075060000"/>
    <s v="MASIVO"/>
    <s v="NPN"/>
    <m/>
    <m/>
    <m/>
    <m/>
    <m/>
    <s v="U"/>
    <s v="0000-00-00"/>
    <m/>
    <m/>
    <m/>
    <m/>
    <n v="137"/>
    <s v="Llamaya"/>
    <s v="MAIN"/>
    <n v="0"/>
    <m/>
    <n v="2257725"/>
    <s v="Cobros Mayo"/>
    <s v="Cobros Mayo NPN"/>
    <s v="Mensaje a tercero"/>
  </r>
  <r>
    <s v="Cobros Abril Canal Fijo"/>
    <n v="1"/>
    <n v="1"/>
    <x v="9"/>
    <n v="1"/>
    <n v="1"/>
    <x v="1"/>
    <d v="2026-05-27T14:01:32"/>
    <n v="62120885"/>
    <n v="6003"/>
    <s v="lvelez"/>
    <x v="1"/>
    <s v="COBRO"/>
    <m/>
    <n v="137022730000"/>
    <n v="16019"/>
    <n v="-4"/>
    <n v="1"/>
    <n v="62120885"/>
    <m/>
    <s v="Lidya Judith Santamaria Jaen"/>
    <m/>
    <n v="137022730000"/>
    <s v="CALL CENTER"/>
    <s v="NPN"/>
    <m/>
    <m/>
    <m/>
    <m/>
    <m/>
    <m/>
    <s v="U"/>
    <s v="0000-00-00"/>
    <m/>
    <m/>
    <m/>
    <m/>
    <n v="117"/>
    <s v="Llamaya"/>
    <s v="MAIN"/>
    <n v="0"/>
    <m/>
    <n v="2267916"/>
    <s v="Cobros Mayo"/>
    <s v="Cobros Mayo Lista 2"/>
    <s v="Cuenta cesada"/>
  </r>
  <r>
    <s v="Cobros Abril Canal Fijo"/>
    <n v="1"/>
    <n v="1"/>
    <x v="9"/>
    <n v="1"/>
    <n v="1"/>
    <x v="1"/>
    <d v="2026-05-27T14:19:30"/>
    <n v="62127638"/>
    <n v="6002"/>
    <s v="lvelez"/>
    <x v="1"/>
    <s v="COBRO"/>
    <m/>
    <n v="356338160000"/>
    <n v="16019"/>
    <n v="-4"/>
    <n v="1"/>
    <n v="62127638"/>
    <m/>
    <s v="AUSBERTO MENDOZAABREGO"/>
    <m/>
    <n v="356338160000"/>
    <s v="CALL CENTER"/>
    <s v="NPN"/>
    <m/>
    <m/>
    <m/>
    <m/>
    <m/>
    <m/>
    <s v="U"/>
    <s v="0000-00-00"/>
    <m/>
    <m/>
    <m/>
    <m/>
    <n v="191"/>
    <s v="Llamaya"/>
    <s v="MAIN"/>
    <n v="0"/>
    <m/>
    <n v="2267928"/>
    <s v="Cobros Mayo"/>
    <s v="Cobros Mayo Lista 2"/>
    <s v="Cliente al dia"/>
  </r>
  <r>
    <s v="Cobros Mayo"/>
    <n v="1"/>
    <n v="1"/>
    <x v="0"/>
    <n v="1"/>
    <n v="1"/>
    <x v="1"/>
    <d v="2026-05-09T12:52:31"/>
    <n v="62131595"/>
    <n v="6003"/>
    <s v="lvelez"/>
    <x v="1"/>
    <s v="COBRO"/>
    <m/>
    <n v="369005810000"/>
    <n v="16018"/>
    <n v="-4"/>
    <n v="1"/>
    <n v="62131595"/>
    <m/>
    <s v="Alvin Saul Moreno Sequeira"/>
    <m/>
    <s v="8-881-700"/>
    <n v="369005810000"/>
    <s v="MASIVO"/>
    <s v="2 PAGOS PENDIENTES"/>
    <m/>
    <m/>
    <m/>
    <m/>
    <m/>
    <s v="U"/>
    <s v="0000-00-00"/>
    <m/>
    <m/>
    <m/>
    <m/>
    <n v="25"/>
    <s v="Llamaya"/>
    <s v="MAIN"/>
    <n v="0"/>
    <m/>
    <n v="2257726"/>
    <s v="Cobros Mayo"/>
    <s v="Cobros Mayo NPN"/>
    <s v="Cuenta cesada"/>
  </r>
  <r>
    <s v="Cobros Mayo"/>
    <n v="0"/>
    <n v="0"/>
    <x v="9"/>
    <n v="2"/>
    <n v="1"/>
    <x v="0"/>
    <d v="2026-05-27T15:30:49"/>
    <n v="62152237"/>
    <s v="AB"/>
    <s v="VDAD"/>
    <x v="0"/>
    <s v="COBRO"/>
    <m/>
    <n v="362036320000"/>
    <n v="16019"/>
    <n v="-4"/>
    <n v="1"/>
    <n v="62152237"/>
    <m/>
    <s v=" VICENTE RUIZ VALLE COTO"/>
    <m/>
    <n v="362036320000"/>
    <s v="CALL CENTER P2P"/>
    <s v="3 MESES PENDIENTES"/>
    <m/>
    <m/>
    <m/>
    <m/>
    <m/>
    <m/>
    <m/>
    <s v="0000-00-00"/>
    <m/>
    <m/>
    <m/>
    <m/>
    <n v="0"/>
    <m/>
    <s v="NONE"/>
    <n v="0"/>
    <m/>
    <n v="2268018"/>
    <s v="Cobros Mayo"/>
    <s v="Cobros Mayo Lista 2"/>
    <s v="Auto busy"/>
  </r>
  <r>
    <s v="Cobros Mayo"/>
    <n v="0"/>
    <n v="0"/>
    <x v="10"/>
    <n v="2"/>
    <n v="1"/>
    <x v="1"/>
    <d v="2026-05-28T12:01:29"/>
    <n v="62152237"/>
    <s v="AB"/>
    <s v="VDAD"/>
    <x v="0"/>
    <s v="COBRO"/>
    <m/>
    <n v="362036320000"/>
    <n v="16019"/>
    <n v="-4"/>
    <n v="1"/>
    <n v="62152237"/>
    <m/>
    <s v=" VICENTE RUIZ VALLE COTO"/>
    <m/>
    <n v="362036320000"/>
    <s v="CALL CENTER P2P"/>
    <s v="3 MESES PENDIENTES"/>
    <m/>
    <m/>
    <m/>
    <m/>
    <m/>
    <m/>
    <m/>
    <s v="0000-00-00"/>
    <m/>
    <m/>
    <m/>
    <m/>
    <n v="0"/>
    <m/>
    <s v="NONE"/>
    <n v="0"/>
    <m/>
    <n v="2268018"/>
    <s v="Cobros Mayo"/>
    <s v="Cobros Mayo Lista 2"/>
    <s v="Auto busy"/>
  </r>
  <r>
    <s v="Cobros Abril Canal Fijo"/>
    <n v="0"/>
    <n v="0"/>
    <x v="13"/>
    <n v="21"/>
    <n v="1"/>
    <x v="0"/>
    <d v="2026-05-02T13:01:40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9"/>
    <n v="21"/>
    <n v="1"/>
    <x v="0"/>
    <d v="2026-05-04T17:04:31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20"/>
    <n v="21"/>
    <n v="1"/>
    <x v="0"/>
    <d v="2026-05-06T09:52:32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20"/>
    <n v="21"/>
    <n v="1"/>
    <x v="0"/>
    <d v="2026-05-06T16:36:11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5"/>
    <n v="21"/>
    <n v="1"/>
    <x v="0"/>
    <d v="2026-05-07T18:00:31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6"/>
    <n v="21"/>
    <n v="1"/>
    <x v="0"/>
    <d v="2026-05-08T10:09:06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6"/>
    <n v="21"/>
    <n v="1"/>
    <x v="0"/>
    <d v="2026-05-08T10:27:38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16"/>
    <n v="21"/>
    <n v="1"/>
    <x v="0"/>
    <d v="2026-05-08T15:44:19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0"/>
    <n v="21"/>
    <n v="1"/>
    <x v="0"/>
    <d v="2026-05-09T12:52:29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1"/>
    <n v="21"/>
    <n v="1"/>
    <x v="0"/>
    <d v="2026-05-13T15:26:58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2"/>
    <n v="21"/>
    <n v="1"/>
    <x v="0"/>
    <d v="2026-05-16T12:49:57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21"/>
    <n v="21"/>
    <n v="1"/>
    <x v="0"/>
    <d v="2026-05-18T11:33:10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21"/>
    <n v="21"/>
    <n v="1"/>
    <x v="0"/>
    <d v="2026-05-18T17:50:05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3"/>
    <n v="21"/>
    <n v="1"/>
    <x v="0"/>
    <d v="2026-05-19T16:21:10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4"/>
    <n v="21"/>
    <n v="1"/>
    <x v="0"/>
    <d v="2026-05-21T11:01:02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4"/>
    <n v="21"/>
    <n v="1"/>
    <x v="0"/>
    <d v="2026-05-21T17:28:35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5"/>
    <n v="21"/>
    <n v="1"/>
    <x v="0"/>
    <d v="2026-05-22T10:45:21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5"/>
    <n v="21"/>
    <n v="1"/>
    <x v="0"/>
    <d v="2026-05-22T14:35:07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5"/>
    <n v="21"/>
    <n v="1"/>
    <x v="0"/>
    <d v="2026-05-22T16:28:35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6"/>
    <n v="21"/>
    <n v="1"/>
    <x v="0"/>
    <d v="2026-05-23T10:38:23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7"/>
    <n v="21"/>
    <n v="1"/>
    <x v="1"/>
    <d v="2026-05-25T17:52:06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Mayo"/>
    <n v="0"/>
    <n v="0"/>
    <x v="0"/>
    <n v="6"/>
    <n v="1"/>
    <x v="0"/>
    <d v="2026-05-09T12:52:52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1"/>
    <n v="6"/>
    <n v="1"/>
    <x v="0"/>
    <d v="2026-05-13T15:27:21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2"/>
    <n v="6"/>
    <n v="1"/>
    <x v="0"/>
    <d v="2026-05-16T12:50:12"/>
    <n v="62158195"/>
    <s v="DROP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5"/>
    <m/>
    <s v="NONE"/>
    <n v="0"/>
    <m/>
    <n v="2257728"/>
    <s v="Cobros Mayo"/>
    <s v="Cobros Mayo NPN"/>
    <s v="Agent Not Available"/>
  </r>
  <r>
    <s v="Cobros Mayo"/>
    <n v="0"/>
    <n v="0"/>
    <x v="3"/>
    <n v="6"/>
    <n v="1"/>
    <x v="0"/>
    <d v="2026-05-19T16:21:34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4"/>
    <n v="6"/>
    <n v="1"/>
    <x v="0"/>
    <d v="2026-05-21T11:03:22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1"/>
    <n v="1"/>
    <x v="4"/>
    <n v="6"/>
    <n v="1"/>
    <x v="1"/>
    <d v="2026-05-21T17:27:34"/>
    <n v="62158195"/>
    <n v="6002"/>
    <s v="lvelez"/>
    <x v="1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205"/>
    <s v="Llamaya"/>
    <s v="MAIN"/>
    <n v="0"/>
    <m/>
    <n v="2257728"/>
    <s v="Cobros Mayo"/>
    <s v="Cobros Mayo NPN"/>
    <s v="Cliente al dia"/>
  </r>
  <r>
    <s v="Cobros Abril Canal Fijo"/>
    <n v="0"/>
    <n v="0"/>
    <x v="13"/>
    <n v="11"/>
    <n v="1"/>
    <x v="0"/>
    <d v="2026-05-02T12:42:21"/>
    <n v="62164267"/>
    <s v="NA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No Answer AutoDial"/>
  </r>
  <r>
    <s v="Cobros Abril Canal Fijo"/>
    <n v="0"/>
    <n v="0"/>
    <x v="19"/>
    <n v="11"/>
    <n v="1"/>
    <x v="0"/>
    <d v="2026-05-04T16:55:59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14"/>
    <n v="11"/>
    <n v="1"/>
    <x v="0"/>
    <d v="2026-05-05T17:46:47"/>
    <n v="62164267"/>
    <s v="NA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No Answer AutoDial"/>
  </r>
  <r>
    <s v="Cobros Abril Canal Fijo"/>
    <n v="0"/>
    <n v="0"/>
    <x v="20"/>
    <n v="11"/>
    <n v="1"/>
    <x v="0"/>
    <d v="2026-05-06T16:07:18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16"/>
    <n v="11"/>
    <n v="1"/>
    <x v="0"/>
    <d v="2026-05-08T15:03:46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0"/>
    <n v="11"/>
    <n v="1"/>
    <x v="0"/>
    <d v="2026-05-09T12:54:12"/>
    <n v="62164267"/>
    <s v="AB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Auto busy"/>
  </r>
  <r>
    <s v="Cobros Abril Canal Fijo"/>
    <n v="0"/>
    <n v="0"/>
    <x v="1"/>
    <n v="11"/>
    <n v="1"/>
    <x v="0"/>
    <d v="2026-05-13T15:28:37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"/>
    <n v="11"/>
    <n v="1"/>
    <x v="0"/>
    <d v="2026-05-13T17:18:55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8"/>
    <n v="11"/>
    <n v="1"/>
    <x v="0"/>
    <d v="2026-05-14T11:22:19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8"/>
    <n v="11"/>
    <n v="1"/>
    <x v="0"/>
    <d v="2026-05-14T15:55:17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8"/>
    <n v="11"/>
    <n v="1"/>
    <x v="1"/>
    <d v="2026-05-26T15:09:11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Mayo"/>
    <n v="1"/>
    <n v="0"/>
    <x v="0"/>
    <n v="1"/>
    <n v="1"/>
    <x v="1"/>
    <d v="2026-05-09T12:54:25"/>
    <n v="62168821"/>
    <n v="6006"/>
    <s v="lvelez"/>
    <x v="1"/>
    <s v="COBRO"/>
    <m/>
    <n v="366070530000"/>
    <n v="16018"/>
    <n v="-4"/>
    <n v="1"/>
    <n v="62168821"/>
    <m/>
    <s v="Rebeca Betegon"/>
    <m/>
    <s v="8-107-284"/>
    <n v="366070530000"/>
    <s v="MASIVO"/>
    <s v="NPN"/>
    <m/>
    <m/>
    <m/>
    <m/>
    <m/>
    <s v="U"/>
    <s v="0000-00-00"/>
    <m/>
    <m/>
    <m/>
    <m/>
    <n v="44"/>
    <s v="Llamaya"/>
    <s v="MAIN"/>
    <n v="0"/>
    <m/>
    <n v="2257730"/>
    <s v="Cobros Mayo"/>
    <s v="Cobros Mayo NPN"/>
    <s v="Numero equivocado"/>
  </r>
  <r>
    <e v="#N/A"/>
    <n v="1"/>
    <n v="1"/>
    <x v="16"/>
    <n v="1"/>
    <n v="1"/>
    <x v="1"/>
    <d v="2026-05-08T15:50:14"/>
    <n v="62172392"/>
    <n v="6007"/>
    <s v="lvelez"/>
    <x v="1"/>
    <s v="COBRO"/>
    <m/>
    <n v="356335270000"/>
    <n v="16015"/>
    <n v="-4"/>
    <n v="1"/>
    <n v="62172392"/>
    <m/>
    <s v="JosÃ© ibarra"/>
    <m/>
    <n v="356335270000"/>
    <s v="MASIVO"/>
    <s v="7-53-885"/>
    <m/>
    <m/>
    <m/>
    <m/>
    <m/>
    <m/>
    <s v="U"/>
    <s v="0000-00-00"/>
    <m/>
    <m/>
    <m/>
    <m/>
    <n v="31"/>
    <s v="Llamaya"/>
    <s v="MANUAL"/>
    <n v="0"/>
    <m/>
    <n v="2193319"/>
    <s v="Cobros NPN Marzo"/>
    <s v="Cobros NPN Marzo"/>
    <s v="Volver a llamar"/>
  </r>
  <r>
    <s v="Cobros Mayo"/>
    <n v="0"/>
    <n v="0"/>
    <x v="9"/>
    <n v="3"/>
    <n v="1"/>
    <x v="0"/>
    <d v="2026-05-27T14:30:28"/>
    <n v="62174428"/>
    <s v="AB"/>
    <s v="VDAD"/>
    <x v="0"/>
    <s v="COBRO"/>
    <m/>
    <n v="359328160000"/>
    <n v="16019"/>
    <n v="-4"/>
    <n v="1"/>
    <n v="62174428"/>
    <m/>
    <s v=" Agustin Concepcion Gallardo"/>
    <m/>
    <n v="359328160000"/>
    <s v="CALL CENTER"/>
    <s v="NPN"/>
    <m/>
    <m/>
    <m/>
    <m/>
    <m/>
    <m/>
    <m/>
    <s v="0000-00-00"/>
    <m/>
    <m/>
    <m/>
    <m/>
    <n v="0"/>
    <m/>
    <s v="NONE"/>
    <n v="0"/>
    <m/>
    <n v="2267938"/>
    <s v="Cobros Mayo"/>
    <s v="Cobros Mayo Lista 2"/>
    <s v="Auto busy"/>
  </r>
  <r>
    <s v="Cobros Mayo"/>
    <n v="0"/>
    <n v="0"/>
    <x v="10"/>
    <n v="3"/>
    <n v="1"/>
    <x v="0"/>
    <d v="2026-05-28T10:03:43"/>
    <n v="62174428"/>
    <s v="AB"/>
    <s v="VDAD"/>
    <x v="0"/>
    <s v="COBRO"/>
    <m/>
    <n v="359328160000"/>
    <n v="16019"/>
    <n v="-4"/>
    <n v="1"/>
    <n v="62174428"/>
    <m/>
    <s v=" Agustin Concepcion Gallardo"/>
    <m/>
    <n v="359328160000"/>
    <s v="CALL CENTER"/>
    <s v="NPN"/>
    <m/>
    <m/>
    <m/>
    <m/>
    <m/>
    <m/>
    <m/>
    <s v="0000-00-00"/>
    <m/>
    <m/>
    <m/>
    <m/>
    <n v="0"/>
    <m/>
    <s v="NONE"/>
    <n v="0"/>
    <m/>
    <n v="2267938"/>
    <s v="Cobros Mayo"/>
    <s v="Cobros Mayo Lista 2"/>
    <s v="Auto busy"/>
  </r>
  <r>
    <s v="Cobros Mayo"/>
    <n v="0"/>
    <n v="0"/>
    <x v="11"/>
    <n v="3"/>
    <n v="1"/>
    <x v="1"/>
    <d v="2026-05-30T14:39:23"/>
    <n v="62174428"/>
    <s v="AB"/>
    <s v="VDAD"/>
    <x v="0"/>
    <s v="COBRO"/>
    <m/>
    <n v="359328160000"/>
    <n v="16019"/>
    <n v="-4"/>
    <n v="1"/>
    <n v="62174428"/>
    <m/>
    <s v=" Agustin Concepcion Gallardo"/>
    <m/>
    <n v="359328160000"/>
    <s v="CALL CENTER"/>
    <s v="NPN"/>
    <m/>
    <m/>
    <m/>
    <m/>
    <m/>
    <m/>
    <m/>
    <s v="0000-00-00"/>
    <m/>
    <m/>
    <m/>
    <m/>
    <n v="0"/>
    <m/>
    <s v="NONE"/>
    <n v="0"/>
    <m/>
    <n v="2267938"/>
    <s v="Cobros Mayo"/>
    <s v="Cobros Mayo Lista 2"/>
    <s v="Auto busy"/>
  </r>
  <r>
    <s v="Cobros Abril Canal Fijo"/>
    <n v="0"/>
    <n v="0"/>
    <x v="19"/>
    <n v="20"/>
    <n v="1"/>
    <x v="0"/>
    <d v="2026-05-04T11:04:59"/>
    <n v="62195276"/>
    <s v="NA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No Answer AutoDial"/>
  </r>
  <r>
    <s v="Cobros Abril Canal Fijo"/>
    <n v="0"/>
    <n v="0"/>
    <x v="19"/>
    <n v="20"/>
    <n v="1"/>
    <x v="0"/>
    <d v="2026-05-04T17:10:35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20"/>
    <n v="20"/>
    <n v="1"/>
    <x v="0"/>
    <d v="2026-05-06T11:19:49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15"/>
    <n v="20"/>
    <n v="1"/>
    <x v="0"/>
    <d v="2026-05-07T15:58:49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16"/>
    <n v="20"/>
    <n v="1"/>
    <x v="0"/>
    <d v="2026-05-08T16:43:17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0"/>
    <n v="20"/>
    <n v="1"/>
    <x v="0"/>
    <d v="2026-05-09T12:55:59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17"/>
    <n v="20"/>
    <n v="1"/>
    <x v="0"/>
    <d v="2026-05-11T14:55:34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17"/>
    <n v="20"/>
    <n v="1"/>
    <x v="0"/>
    <d v="2026-05-11T16:28:35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1"/>
    <n v="20"/>
    <n v="1"/>
    <x v="0"/>
    <d v="2026-05-13T15:29:40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2"/>
    <n v="20"/>
    <n v="1"/>
    <x v="0"/>
    <d v="2026-05-16T12:51:20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3"/>
    <n v="20"/>
    <n v="1"/>
    <x v="0"/>
    <d v="2026-05-19T16:22:31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4"/>
    <n v="20"/>
    <n v="1"/>
    <x v="0"/>
    <d v="2026-05-21T11:04:37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4"/>
    <n v="20"/>
    <n v="1"/>
    <x v="0"/>
    <d v="2026-05-21T12:45:56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4"/>
    <n v="20"/>
    <n v="1"/>
    <x v="0"/>
    <d v="2026-05-21T16:02:52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4"/>
    <n v="20"/>
    <n v="1"/>
    <x v="0"/>
    <d v="2026-05-21T17:31:05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5"/>
    <n v="20"/>
    <n v="1"/>
    <x v="0"/>
    <d v="2026-05-22T12:51:33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5"/>
    <n v="20"/>
    <n v="1"/>
    <x v="0"/>
    <d v="2026-05-22T16:29:50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6"/>
    <n v="20"/>
    <n v="1"/>
    <x v="0"/>
    <d v="2026-05-23T10:39:08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8"/>
    <n v="20"/>
    <n v="1"/>
    <x v="0"/>
    <d v="2026-05-26T15:21:16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8"/>
    <n v="20"/>
    <n v="1"/>
    <x v="1"/>
    <d v="2026-05-26T17:06:26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Mayo"/>
    <n v="0"/>
    <n v="0"/>
    <x v="0"/>
    <n v="2"/>
    <n v="1"/>
    <x v="0"/>
    <d v="2026-05-09T12:57:14"/>
    <n v="62204387"/>
    <s v="DROP"/>
    <s v="VDAD"/>
    <x v="0"/>
    <s v="COBRO"/>
    <m/>
    <n v="369050150000"/>
    <n v="16018"/>
    <n v="-4"/>
    <n v="1"/>
    <n v="62204387"/>
    <m/>
    <s v="Julio Ernesto Silva Mejia"/>
    <m/>
    <s v="8-526-2234"/>
    <n v="369050150000"/>
    <s v="MASIVO"/>
    <s v="NPN"/>
    <m/>
    <m/>
    <m/>
    <m/>
    <m/>
    <s v="U"/>
    <s v="0000-00-00"/>
    <m/>
    <m/>
    <m/>
    <m/>
    <n v="5"/>
    <m/>
    <s v="NONE"/>
    <n v="0"/>
    <m/>
    <n v="2257732"/>
    <s v="Cobros Mayo"/>
    <s v="Cobros Mayo NPN"/>
    <s v="Agent Not Available"/>
  </r>
  <r>
    <s v="Cobros Mayo"/>
    <n v="1"/>
    <n v="1"/>
    <x v="1"/>
    <n v="2"/>
    <n v="1"/>
    <x v="1"/>
    <d v="2026-05-13T15:29:54"/>
    <n v="62204387"/>
    <n v="6003"/>
    <s v="lvelez"/>
    <x v="1"/>
    <s v="COBRO"/>
    <m/>
    <n v="369050150000"/>
    <n v="16018"/>
    <n v="-4"/>
    <n v="1"/>
    <n v="62204387"/>
    <m/>
    <s v="Julio Ernesto Silva Mejia"/>
    <m/>
    <s v="8-526-2234"/>
    <n v="369050150000"/>
    <s v="MASIVO"/>
    <s v="NPN"/>
    <m/>
    <m/>
    <m/>
    <m/>
    <m/>
    <s v="U"/>
    <s v="0000-00-00"/>
    <m/>
    <m/>
    <m/>
    <m/>
    <n v="118"/>
    <s v="Llamaya"/>
    <s v="MAIN"/>
    <n v="0"/>
    <m/>
    <n v="2257732"/>
    <s v="Cobros Mayo"/>
    <s v="Cobros Mayo NPN"/>
    <s v="Cuenta cesada"/>
  </r>
  <r>
    <e v="#N/A"/>
    <n v="1"/>
    <n v="1"/>
    <x v="15"/>
    <n v="2"/>
    <n v="1"/>
    <x v="0"/>
    <d v="2026-05-07T15:20:36"/>
    <n v="62205360"/>
    <n v="6007"/>
    <s v="lvelez"/>
    <x v="1"/>
    <s v="COBRO"/>
    <m/>
    <m/>
    <n v="9018"/>
    <n v="-5"/>
    <n v="1"/>
    <n v="62205360"/>
    <m/>
    <s v="DAYANA DAYANA SARMIENTO"/>
    <m/>
    <s v="AT394869"/>
    <m/>
    <m/>
    <m/>
    <m/>
    <m/>
    <m/>
    <m/>
    <m/>
    <s v="U"/>
    <s v="0000-00-00"/>
    <m/>
    <m/>
    <m/>
    <m/>
    <n v="60"/>
    <s v="Llamaya"/>
    <s v="MANUAL"/>
    <n v="0"/>
    <m/>
    <n v="1758057"/>
    <s v="Renovacion Krediya 02032025"/>
    <m/>
    <s v="Volver a llamar"/>
  </r>
  <r>
    <e v="#N/A"/>
    <n v="1"/>
    <n v="1"/>
    <x v="15"/>
    <n v="2"/>
    <n v="1"/>
    <x v="1"/>
    <d v="2026-05-07T15:21:46"/>
    <n v="62205360"/>
    <n v="6007"/>
    <s v="lvelez"/>
    <x v="1"/>
    <s v="COBRO"/>
    <m/>
    <m/>
    <n v="9018"/>
    <n v="-5"/>
    <n v="1"/>
    <n v="62205360"/>
    <m/>
    <s v="DAYANA DAYANA SARMIENTO"/>
    <m/>
    <s v="AT394869"/>
    <m/>
    <m/>
    <m/>
    <m/>
    <m/>
    <m/>
    <m/>
    <m/>
    <s v="U"/>
    <s v="0000-00-00"/>
    <m/>
    <m/>
    <m/>
    <m/>
    <n v="58"/>
    <s v="Llamaya"/>
    <s v="MANUAL"/>
    <n v="0"/>
    <m/>
    <n v="1758057"/>
    <s v="Renovacion Krediya 02032025"/>
    <m/>
    <s v="Volver a llamar"/>
  </r>
  <r>
    <s v="Cobros Abril Canal Fijo"/>
    <n v="0"/>
    <n v="0"/>
    <x v="0"/>
    <n v="3"/>
    <n v="1"/>
    <x v="0"/>
    <d v="2026-05-09T12:57:02"/>
    <n v="62210828"/>
    <s v="DROP"/>
    <s v="VDAD"/>
    <x v="0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5"/>
    <m/>
    <s v="NONE"/>
    <n v="0"/>
    <m/>
    <n v="2257733"/>
    <s v="Cobros Mayo"/>
    <s v="Cobros Mayo NPN"/>
    <s v="Agent Not Available"/>
  </r>
  <r>
    <s v="Cobros Abril Canal Fijo"/>
    <n v="0"/>
    <n v="0"/>
    <x v="1"/>
    <n v="3"/>
    <n v="1"/>
    <x v="0"/>
    <d v="2026-05-13T15:30:17"/>
    <n v="62210828"/>
    <s v="DROP"/>
    <s v="VDAD"/>
    <x v="0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5"/>
    <m/>
    <s v="NONE"/>
    <n v="0"/>
    <m/>
    <n v="2257733"/>
    <s v="Cobros Mayo"/>
    <s v="Cobros Mayo NPN"/>
    <s v="Agent Not Available"/>
  </r>
  <r>
    <s v="Cobros Abril Canal Fijo"/>
    <n v="0"/>
    <n v="0"/>
    <x v="2"/>
    <n v="3"/>
    <n v="1"/>
    <x v="1"/>
    <d v="2026-05-16T12:51:50"/>
    <n v="62210828"/>
    <n v="6004"/>
    <s v="lvelez"/>
    <x v="1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142"/>
    <s v="Llamaya"/>
    <s v="MAIN"/>
    <n v="0"/>
    <m/>
    <n v="2257733"/>
    <s v="Cobros Mayo"/>
    <s v="Cobros Mayo NPN"/>
    <s v="Buzon de voz"/>
  </r>
  <r>
    <s v="Cobros Mayo"/>
    <n v="0"/>
    <n v="0"/>
    <x v="17"/>
    <n v="2"/>
    <n v="1"/>
    <x v="0"/>
    <d v="2026-05-11T11:22:06"/>
    <n v="62213643"/>
    <s v="DROP"/>
    <s v="VDAD"/>
    <x v="0"/>
    <s v="COBRO"/>
    <m/>
    <n v="369074860000"/>
    <n v="16018"/>
    <n v="-4"/>
    <n v="1"/>
    <n v="62213643"/>
    <m/>
    <s v="Ana Gabriela Rodriguez Beitia"/>
    <m/>
    <s v="8-1020-1378"/>
    <n v="369074860000"/>
    <s v="MASIVO"/>
    <s v="NPN"/>
    <m/>
    <m/>
    <m/>
    <m/>
    <m/>
    <s v="U"/>
    <s v="0000-00-00"/>
    <m/>
    <m/>
    <m/>
    <m/>
    <n v="5"/>
    <m/>
    <s v="NONE"/>
    <n v="0"/>
    <m/>
    <n v="2257734"/>
    <s v="Cobros Mayo"/>
    <s v="Cobros Mayo NPN"/>
    <s v="Agent Not Available"/>
  </r>
  <r>
    <s v="Cobros Mayo"/>
    <n v="1"/>
    <n v="1"/>
    <x v="1"/>
    <n v="2"/>
    <n v="1"/>
    <x v="1"/>
    <d v="2026-05-13T15:32:34"/>
    <n v="62213643"/>
    <n v="6007"/>
    <s v="lvelez"/>
    <x v="1"/>
    <s v="COBRO"/>
    <m/>
    <n v="369074860000"/>
    <n v="16018"/>
    <n v="-4"/>
    <n v="1"/>
    <n v="62213643"/>
    <m/>
    <s v="Ana Gabriela Rodriguez Beitia"/>
    <m/>
    <s v="8-1020-1378"/>
    <n v="369074860000"/>
    <s v="MASIVO"/>
    <s v="NPN"/>
    <m/>
    <m/>
    <m/>
    <m/>
    <m/>
    <s v="U"/>
    <s v="0000-00-00"/>
    <m/>
    <m/>
    <m/>
    <m/>
    <n v="139"/>
    <s v="Llamaya"/>
    <s v="MAIN"/>
    <n v="0"/>
    <m/>
    <n v="2257734"/>
    <s v="Cobros Mayo"/>
    <s v="Cobros Mayo NPN"/>
    <s v="Volver a llamar"/>
  </r>
  <r>
    <s v="Cobros Abril Canal Fijo"/>
    <n v="1"/>
    <n v="1"/>
    <x v="17"/>
    <n v="3"/>
    <n v="1"/>
    <x v="0"/>
    <d v="2026-05-11T11:22:05"/>
    <n v="62230100"/>
    <n v="6003"/>
    <s v="lvelez"/>
    <x v="1"/>
    <s v="COBRO"/>
    <m/>
    <n v="365028030000"/>
    <n v="16018"/>
    <n v="-4"/>
    <n v="1"/>
    <n v="62230100"/>
    <m/>
    <s v="IBETH ZUNILL SAMANIEGO CHERIG"/>
    <m/>
    <s v="8-429-65"/>
    <n v="365028030000"/>
    <s v="CALL CENTER P2P"/>
    <s v="NPN"/>
    <m/>
    <m/>
    <m/>
    <m/>
    <m/>
    <s v="U"/>
    <s v="0000-00-00"/>
    <m/>
    <m/>
    <m/>
    <m/>
    <n v="39"/>
    <s v="Llamaya"/>
    <s v="MAIN"/>
    <n v="0"/>
    <m/>
    <n v="2257735"/>
    <s v="Cobros Mayo"/>
    <s v="Cobros Mayo NPN"/>
    <s v="Cuenta cesada"/>
  </r>
  <r>
    <s v="Cobros Abril Canal Fijo"/>
    <n v="0"/>
    <n v="0"/>
    <x v="9"/>
    <n v="3"/>
    <n v="1"/>
    <x v="0"/>
    <d v="2026-05-27T15:23:31"/>
    <n v="62230100"/>
    <s v="DROP"/>
    <s v="VDAD"/>
    <x v="0"/>
    <s v="COBRO"/>
    <m/>
    <n v="365028030000"/>
    <n v="16019"/>
    <n v="-4"/>
    <n v="1"/>
    <n v="62230100"/>
    <m/>
    <s v=" IBETH ZUNILL SAMANIEGO CHERIG"/>
    <m/>
    <n v="365028030000"/>
    <s v="CALL CENTER P2P"/>
    <s v="3 MESES PENDIENTES"/>
    <m/>
    <m/>
    <m/>
    <m/>
    <m/>
    <m/>
    <m/>
    <s v="0000-00-00"/>
    <m/>
    <m/>
    <m/>
    <m/>
    <n v="5"/>
    <m/>
    <s v="NONE"/>
    <n v="0"/>
    <m/>
    <n v="2268004"/>
    <s v="Cobros Mayo"/>
    <s v="Cobros Mayo Lista 2"/>
    <s v="Agent Not Available"/>
  </r>
  <r>
    <s v="Cobros Abril Canal Fijo"/>
    <n v="0"/>
    <n v="0"/>
    <x v="10"/>
    <n v="3"/>
    <n v="1"/>
    <x v="1"/>
    <d v="2026-05-28T11:22:09"/>
    <n v="62230100"/>
    <s v="DROP"/>
    <s v="VDAD"/>
    <x v="0"/>
    <s v="COBRO"/>
    <m/>
    <n v="365028030000"/>
    <n v="16019"/>
    <n v="-4"/>
    <n v="1"/>
    <n v="62230100"/>
    <m/>
    <s v=" IBETH ZUNILL SAMANIEGO CHERIG"/>
    <m/>
    <n v="365028030000"/>
    <s v="CALL CENTER P2P"/>
    <s v="3 MESES PENDIENTES"/>
    <m/>
    <m/>
    <m/>
    <m/>
    <m/>
    <m/>
    <m/>
    <s v="0000-00-00"/>
    <m/>
    <m/>
    <m/>
    <m/>
    <n v="5"/>
    <m/>
    <s v="NONE"/>
    <n v="0"/>
    <m/>
    <n v="2268004"/>
    <s v="Cobros Mayo"/>
    <s v="Cobros Mayo Lista 2"/>
    <s v="Agent Not Available"/>
  </r>
  <r>
    <s v="Cobros Mayo"/>
    <n v="0"/>
    <n v="0"/>
    <x v="17"/>
    <n v="7"/>
    <n v="1"/>
    <x v="0"/>
    <d v="2026-05-11T11:22:42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1"/>
    <n v="7"/>
    <n v="1"/>
    <x v="0"/>
    <d v="2026-05-13T15:32:42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2"/>
    <n v="7"/>
    <n v="1"/>
    <x v="0"/>
    <d v="2026-05-16T12:52:07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3"/>
    <n v="7"/>
    <n v="1"/>
    <x v="0"/>
    <d v="2026-05-19T16:23:05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4"/>
    <n v="7"/>
    <n v="1"/>
    <x v="0"/>
    <d v="2026-05-21T11:04:40"/>
    <n v="62231427"/>
    <s v="CALLBK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249"/>
    <s v="Llamaya"/>
    <s v="MAIN"/>
    <n v="0"/>
    <m/>
    <n v="2257736"/>
    <s v="Cobros Mayo"/>
    <s v="Cobros Mayo NPN"/>
    <s v="Call Back"/>
  </r>
  <r>
    <s v="Cobros Mayo"/>
    <n v="1"/>
    <n v="1"/>
    <x v="4"/>
    <n v="7"/>
    <n v="1"/>
    <x v="0"/>
    <d v="2026-05-21T17:23:45"/>
    <n v="62231427"/>
    <n v="6002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89"/>
    <s v="Llamaya"/>
    <s v="MAIN"/>
    <n v="0"/>
    <m/>
    <n v="2257736"/>
    <s v="Cobros Mayo"/>
    <s v="Cobros Mayo NPN"/>
    <s v="Cliente al dia"/>
  </r>
  <r>
    <s v="Cobros Mayo"/>
    <n v="0"/>
    <n v="0"/>
    <x v="11"/>
    <n v="7"/>
    <n v="1"/>
    <x v="1"/>
    <d v="2026-05-30T11:27:11"/>
    <n v="62231427"/>
    <n v="6004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96"/>
    <s v="Llamaya"/>
    <s v="MANUAL"/>
    <n v="0"/>
    <m/>
    <n v="2257736"/>
    <s v="Cobros Mayo"/>
    <s v="Cobros Mayo NPN"/>
    <s v="Buzon de voz"/>
  </r>
  <r>
    <s v="Cobros Abril Canal Fijo"/>
    <n v="0"/>
    <n v="0"/>
    <x v="17"/>
    <n v="1"/>
    <n v="1"/>
    <x v="1"/>
    <d v="2026-05-11T11:33:57"/>
    <n v="62236883"/>
    <n v="6004"/>
    <s v="lvelez"/>
    <x v="1"/>
    <s v="COBRO"/>
    <m/>
    <n v="356366510000"/>
    <n v="16018"/>
    <n v="-4"/>
    <n v="1"/>
    <n v="62236883"/>
    <m/>
    <s v="Yulaimy Aracellys ZÃºÃ±iga"/>
    <m/>
    <s v="8-863-90"/>
    <n v="356366510000"/>
    <s v="MASIVO"/>
    <s v="3 PAGOS PENDIENTES"/>
    <m/>
    <m/>
    <m/>
    <m/>
    <m/>
    <s v="U"/>
    <s v="0000-00-00"/>
    <m/>
    <m/>
    <m/>
    <m/>
    <n v="72"/>
    <s v="Llamaya"/>
    <s v="MAIN"/>
    <n v="0"/>
    <m/>
    <n v="2257737"/>
    <s v="Cobros Mayo"/>
    <s v="Cobros Mayo NPN"/>
    <s v="Buzon de voz"/>
  </r>
  <r>
    <s v="Cobros Mayo"/>
    <n v="0"/>
    <n v="0"/>
    <x v="17"/>
    <n v="9"/>
    <n v="1"/>
    <x v="0"/>
    <d v="2026-05-11T11:34:3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7"/>
    <n v="9"/>
    <n v="1"/>
    <x v="0"/>
    <d v="2026-05-11T14:56:48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7"/>
    <n v="9"/>
    <n v="1"/>
    <x v="0"/>
    <d v="2026-05-11T17:47:3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23"/>
    <n v="9"/>
    <n v="1"/>
    <x v="0"/>
    <d v="2026-05-12T12:32:41"/>
    <n v="62242657"/>
    <s v="AB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Auto busy"/>
  </r>
  <r>
    <s v="Cobros Mayo"/>
    <n v="0"/>
    <n v="0"/>
    <x v="1"/>
    <n v="9"/>
    <n v="1"/>
    <x v="0"/>
    <d v="2026-05-13T15:32:48"/>
    <n v="62242657"/>
    <s v="AB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Auto busy"/>
  </r>
  <r>
    <s v="Cobros Mayo"/>
    <n v="0"/>
    <n v="0"/>
    <x v="2"/>
    <n v="9"/>
    <n v="1"/>
    <x v="0"/>
    <d v="2026-05-16T12:53:29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21"/>
    <n v="9"/>
    <n v="1"/>
    <x v="0"/>
    <d v="2026-05-18T11:34:24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21"/>
    <n v="9"/>
    <n v="1"/>
    <x v="0"/>
    <d v="2026-05-18T17:52:4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3"/>
    <n v="9"/>
    <n v="1"/>
    <x v="1"/>
    <d v="2026-05-19T10:08:13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Abril Canal Fijo"/>
    <n v="0"/>
    <n v="0"/>
    <x v="13"/>
    <n v="11"/>
    <n v="1"/>
    <x v="0"/>
    <d v="2026-05-02T11:32:51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14"/>
    <n v="11"/>
    <n v="1"/>
    <x v="0"/>
    <d v="2026-05-05T15:55:21"/>
    <n v="62254511"/>
    <s v="DROP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5"/>
    <m/>
    <s v="NONE"/>
    <n v="0"/>
    <m/>
    <n v="2251853"/>
    <s v="Cobros Abril Canal Fijo"/>
    <s v="Cobros Abril Canal Fijo 2 meses a NPN"/>
    <s v="Agent Not Available"/>
  </r>
  <r>
    <s v="Cobros Abril Canal Fijo"/>
    <n v="0"/>
    <n v="0"/>
    <x v="20"/>
    <n v="11"/>
    <n v="1"/>
    <x v="0"/>
    <d v="2026-05-06T17:56:50"/>
    <n v="62254511"/>
    <s v="NA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No Answer AutoDial"/>
  </r>
  <r>
    <s v="Cobros Abril Canal Fijo"/>
    <n v="0"/>
    <n v="0"/>
    <x v="16"/>
    <n v="11"/>
    <n v="1"/>
    <x v="0"/>
    <d v="2026-05-08T09:40:10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16"/>
    <n v="11"/>
    <n v="1"/>
    <x v="0"/>
    <d v="2026-05-08T12:59:00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17"/>
    <n v="11"/>
    <n v="1"/>
    <x v="0"/>
    <d v="2026-05-11T11:34:39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1"/>
    <n v="11"/>
    <n v="1"/>
    <x v="0"/>
    <d v="2026-05-13T15:33:04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2"/>
    <n v="11"/>
    <n v="1"/>
    <x v="0"/>
    <d v="2026-05-16T12:53:31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3"/>
    <n v="11"/>
    <n v="1"/>
    <x v="0"/>
    <d v="2026-05-19T16:23:12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4"/>
    <n v="11"/>
    <n v="1"/>
    <x v="0"/>
    <d v="2026-05-21T11:05:06"/>
    <n v="62254511"/>
    <s v="DROP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5"/>
    <m/>
    <s v="NONE"/>
    <n v="0"/>
    <m/>
    <n v="2257739"/>
    <s v="Cobros Mayo"/>
    <s v="Cobros Mayo NPN"/>
    <s v="Agent Not Available"/>
  </r>
  <r>
    <s v="Cobros Abril Canal Fijo"/>
    <n v="1"/>
    <n v="1"/>
    <x v="4"/>
    <n v="11"/>
    <n v="1"/>
    <x v="1"/>
    <d v="2026-05-21T17:31:24"/>
    <n v="62254511"/>
    <n v="6003"/>
    <s v="lvelez"/>
    <x v="1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65"/>
    <s v="Llamaya"/>
    <s v="MAIN"/>
    <n v="0"/>
    <m/>
    <n v="2257739"/>
    <s v="Cobros Mayo"/>
    <s v="Cobros Mayo NPN"/>
    <s v="Cuenta cesada"/>
  </r>
  <r>
    <s v="Cobros Mayo"/>
    <n v="0"/>
    <n v="0"/>
    <x v="16"/>
    <n v="1"/>
    <n v="1"/>
    <x v="1"/>
    <d v="2026-05-08T14:33:19"/>
    <n v="62256136"/>
    <n v="6004"/>
    <s v="lvelez"/>
    <x v="1"/>
    <s v="COBRO"/>
    <m/>
    <m/>
    <n v="998"/>
    <n v="0"/>
    <m/>
    <n v="62256136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605"/>
    <s v="Default Manual list"/>
    <m/>
    <s v="Buzon de voz"/>
  </r>
  <r>
    <s v="Cobros Abril Canal Fijo"/>
    <n v="0"/>
    <n v="0"/>
    <x v="17"/>
    <n v="18"/>
    <n v="1"/>
    <x v="0"/>
    <d v="2026-05-11T11:38:52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7"/>
    <n v="18"/>
    <n v="1"/>
    <x v="0"/>
    <d v="2026-05-11T14:57:16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1"/>
    <n v="18"/>
    <n v="1"/>
    <x v="0"/>
    <d v="2026-05-13T15:36:36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8"/>
    <n v="18"/>
    <n v="1"/>
    <x v="0"/>
    <d v="2026-05-14T09:31:18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8"/>
    <n v="18"/>
    <n v="1"/>
    <x v="0"/>
    <d v="2026-05-14T11:22:34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2"/>
    <n v="18"/>
    <n v="1"/>
    <x v="0"/>
    <d v="2026-05-16T12:56:45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21"/>
    <n v="18"/>
    <n v="1"/>
    <x v="0"/>
    <d v="2026-05-18T11:37:07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3"/>
    <n v="18"/>
    <n v="1"/>
    <x v="0"/>
    <d v="2026-05-19T16:24:53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22"/>
    <n v="18"/>
    <n v="1"/>
    <x v="0"/>
    <d v="2026-05-20T11:27:22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4"/>
    <n v="18"/>
    <n v="1"/>
    <x v="0"/>
    <d v="2026-05-21T11:06:25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4"/>
    <n v="18"/>
    <n v="1"/>
    <x v="0"/>
    <d v="2026-05-21T12:45:59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4"/>
    <n v="18"/>
    <n v="1"/>
    <x v="0"/>
    <d v="2026-05-21T17:31:23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5"/>
    <n v="18"/>
    <n v="1"/>
    <x v="0"/>
    <d v="2026-05-22T12:51:52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5"/>
    <n v="18"/>
    <n v="1"/>
    <x v="0"/>
    <d v="2026-05-22T16:29:58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6"/>
    <n v="18"/>
    <n v="1"/>
    <x v="0"/>
    <d v="2026-05-23T11:12:19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7"/>
    <n v="18"/>
    <n v="1"/>
    <x v="0"/>
    <d v="2026-05-25T09:10:30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7"/>
    <n v="18"/>
    <n v="1"/>
    <x v="0"/>
    <d v="2026-05-25T10:01:49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7"/>
    <n v="18"/>
    <n v="1"/>
    <x v="1"/>
    <d v="2026-05-25T10:15:19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Mayo"/>
    <n v="0"/>
    <n v="0"/>
    <x v="15"/>
    <n v="2"/>
    <n v="1"/>
    <x v="0"/>
    <d v="2026-05-07T17:53:11"/>
    <n v="62281473"/>
    <n v="6004"/>
    <s v="lvelez"/>
    <x v="1"/>
    <s v="COBRO"/>
    <m/>
    <n v="365007830000"/>
    <n v="16016"/>
    <n v="-4"/>
    <n v="1"/>
    <n v="62281473"/>
    <m/>
    <s v="ULISES SANCHEZ"/>
    <m/>
    <s v="2-746-1771"/>
    <n v="365007830000"/>
    <s v="MASIVO"/>
    <s v="NPN"/>
    <m/>
    <m/>
    <m/>
    <m/>
    <m/>
    <s v="U"/>
    <s v="0000-00-00"/>
    <m/>
    <m/>
    <m/>
    <m/>
    <n v="92"/>
    <s v="Llamaya"/>
    <s v="MANUAL"/>
    <n v="0"/>
    <m/>
    <n v="2198633"/>
    <s v="Cobros Marzo 2 meses a NPN "/>
    <s v="Cobros Marzo 2 meses a NPN "/>
    <s v="Buzon de voz"/>
  </r>
  <r>
    <s v="Cobros Mayo"/>
    <n v="0"/>
    <n v="0"/>
    <x v="17"/>
    <n v="2"/>
    <n v="1"/>
    <x v="1"/>
    <d v="2026-05-11T11:37:47"/>
    <n v="62281473"/>
    <n v="6004"/>
    <s v="lvelez"/>
    <x v="1"/>
    <s v="COBRO"/>
    <m/>
    <n v="365007830000"/>
    <n v="16018"/>
    <n v="-4"/>
    <n v="1"/>
    <n v="62281473"/>
    <m/>
    <s v="ULISES SANCHEZ"/>
    <m/>
    <s v="2-746-1771"/>
    <n v="365007830000"/>
    <s v="MASIVO"/>
    <s v="2 PAGOS PENDIENTES"/>
    <m/>
    <m/>
    <m/>
    <m/>
    <m/>
    <s v="U"/>
    <s v="0000-00-00"/>
    <m/>
    <m/>
    <m/>
    <m/>
    <n v="159"/>
    <s v="Llamaya"/>
    <s v="MAIN"/>
    <n v="0"/>
    <m/>
    <n v="2257741"/>
    <s v="Cobros Mayo"/>
    <s v="Cobros Mayo NPN"/>
    <s v="Buzon de voz"/>
  </r>
  <r>
    <s v="Cobros Mayo"/>
    <n v="0"/>
    <n v="0"/>
    <x v="17"/>
    <n v="14"/>
    <n v="1"/>
    <x v="0"/>
    <d v="2026-05-11T11:38:55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1"/>
    <n v="14"/>
    <n v="1"/>
    <x v="0"/>
    <d v="2026-05-13T15:35:23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2"/>
    <n v="14"/>
    <n v="1"/>
    <x v="0"/>
    <d v="2026-05-16T12:55:32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3"/>
    <n v="14"/>
    <n v="1"/>
    <x v="0"/>
    <d v="2026-05-19T16:26:40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4"/>
    <n v="14"/>
    <n v="1"/>
    <x v="0"/>
    <d v="2026-05-21T11:06:27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4"/>
    <n v="14"/>
    <n v="1"/>
    <x v="0"/>
    <d v="2026-05-21T17:31:39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5"/>
    <n v="14"/>
    <n v="1"/>
    <x v="0"/>
    <d v="2026-05-22T12:51:52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5"/>
    <n v="14"/>
    <n v="1"/>
    <x v="0"/>
    <d v="2026-05-22T16:29:58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6"/>
    <n v="14"/>
    <n v="1"/>
    <x v="0"/>
    <d v="2026-05-23T11:11:28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7"/>
    <n v="14"/>
    <n v="1"/>
    <x v="0"/>
    <d v="2026-05-25T17:52:49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8"/>
    <n v="14"/>
    <n v="1"/>
    <x v="0"/>
    <d v="2026-05-26T10:20:37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8"/>
    <n v="14"/>
    <n v="1"/>
    <x v="0"/>
    <d v="2026-05-26T14:18:06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8"/>
    <n v="14"/>
    <n v="1"/>
    <x v="0"/>
    <d v="2026-05-26T16:03:51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8"/>
    <n v="14"/>
    <n v="1"/>
    <x v="1"/>
    <d v="2026-05-26T17:43:59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Abril Canal Fijo"/>
    <n v="0"/>
    <n v="0"/>
    <x v="17"/>
    <n v="2"/>
    <n v="1"/>
    <x v="0"/>
    <d v="2026-05-11T11:39:34"/>
    <n v="62283674"/>
    <s v="DROP"/>
    <s v="VDAD"/>
    <x v="0"/>
    <s v="COBRO"/>
    <m/>
    <n v="362045230000"/>
    <n v="16018"/>
    <n v="-4"/>
    <n v="1"/>
    <n v="62283674"/>
    <m/>
    <s v="Julia guerra pinto"/>
    <m/>
    <s v="4-720-2376"/>
    <n v="362045230000"/>
    <s v="MASIVO"/>
    <s v="NPN"/>
    <m/>
    <m/>
    <m/>
    <m/>
    <m/>
    <s v="U"/>
    <s v="0000-00-00"/>
    <m/>
    <m/>
    <m/>
    <m/>
    <n v="5"/>
    <m/>
    <s v="NONE"/>
    <n v="0"/>
    <m/>
    <n v="2257743"/>
    <s v="Cobros Mayo"/>
    <s v="Cobros Mayo NPN"/>
    <s v="Agent Not Available"/>
  </r>
  <r>
    <s v="Cobros Abril Canal Fijo"/>
    <n v="0"/>
    <n v="0"/>
    <x v="1"/>
    <n v="2"/>
    <n v="1"/>
    <x v="1"/>
    <d v="2026-05-13T15:36:17"/>
    <n v="62283674"/>
    <n v="6004"/>
    <s v="lvelez"/>
    <x v="1"/>
    <s v="COBRO"/>
    <m/>
    <n v="362045230000"/>
    <n v="16018"/>
    <n v="-4"/>
    <n v="1"/>
    <n v="62283674"/>
    <m/>
    <s v="Julia guerra pinto"/>
    <m/>
    <s v="4-720-2376"/>
    <n v="362045230000"/>
    <s v="MASIVO"/>
    <s v="NPN"/>
    <m/>
    <m/>
    <m/>
    <m/>
    <m/>
    <s v="U"/>
    <s v="0000-00-00"/>
    <m/>
    <m/>
    <m/>
    <m/>
    <n v="130"/>
    <s v="Llamaya"/>
    <s v="MAIN"/>
    <n v="0"/>
    <m/>
    <n v="2257743"/>
    <s v="Cobros Mayo"/>
    <s v="Cobros Mayo NPN"/>
    <s v="Buzon de voz"/>
  </r>
  <r>
    <s v="Cobros Abril Canal Fijo"/>
    <n v="0"/>
    <n v="0"/>
    <x v="17"/>
    <n v="3"/>
    <n v="1"/>
    <x v="0"/>
    <d v="2026-05-11T11:39:56"/>
    <n v="62285645"/>
    <s v="DROP"/>
    <s v="VDAD"/>
    <x v="0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"/>
    <m/>
    <s v="NONE"/>
    <n v="0"/>
    <m/>
    <n v="2257744"/>
    <s v="Cobros Mayo"/>
    <s v="Cobros Mayo NPN"/>
    <s v="Agent Not Available"/>
  </r>
  <r>
    <s v="Cobros Abril Canal Fijo"/>
    <n v="0"/>
    <n v="0"/>
    <x v="1"/>
    <n v="3"/>
    <n v="1"/>
    <x v="0"/>
    <d v="2026-05-13T15:37:06"/>
    <n v="62285645"/>
    <s v="DROP"/>
    <s v="VDAD"/>
    <x v="0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"/>
    <m/>
    <s v="NONE"/>
    <n v="0"/>
    <m/>
    <n v="2257744"/>
    <s v="Cobros Mayo"/>
    <s v="Cobros Mayo NPN"/>
    <s v="Agent Not Available"/>
  </r>
  <r>
    <s v="Cobros Abril Canal Fijo"/>
    <n v="1"/>
    <n v="0"/>
    <x v="2"/>
    <n v="3"/>
    <n v="1"/>
    <x v="1"/>
    <d v="2026-05-16T12:56:12"/>
    <n v="62285645"/>
    <n v="6010"/>
    <s v="lvelez"/>
    <x v="1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0"/>
    <s v="Llamaya"/>
    <s v="MAIN"/>
    <n v="0"/>
    <m/>
    <n v="2257744"/>
    <s v="Cobros Mayo"/>
    <s v="Cobros Mayo NPN"/>
    <s v="Menor de edad"/>
  </r>
  <r>
    <s v="Cobros Abril Canal Fijo"/>
    <n v="0"/>
    <n v="0"/>
    <x v="17"/>
    <n v="7"/>
    <n v="1"/>
    <x v="0"/>
    <d v="2026-05-11T11:40:14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5"/>
    <m/>
    <s v="NONE"/>
    <n v="0"/>
    <m/>
    <n v="2257745"/>
    <s v="Cobros Mayo"/>
    <s v="Cobros Mayo NPN"/>
    <s v="Agent Not Available"/>
  </r>
  <r>
    <s v="Cobros Abril Canal Fijo"/>
    <n v="0"/>
    <n v="0"/>
    <x v="17"/>
    <n v="7"/>
    <n v="1"/>
    <x v="0"/>
    <d v="2026-05-11T11:40:33"/>
    <n v="62286447"/>
    <s v="DROP"/>
    <s v="VDAD"/>
    <x v="0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5"/>
    <m/>
    <s v="NONE"/>
    <n v="0"/>
    <m/>
    <n v="2257746"/>
    <s v="Cobros Mayo"/>
    <s v="Cobros Mayo NPN"/>
    <s v="Agent Not Available"/>
  </r>
  <r>
    <s v="Cobros Abril Canal Fijo"/>
    <n v="0"/>
    <n v="0"/>
    <x v="1"/>
    <n v="7"/>
    <n v="1"/>
    <x v="0"/>
    <d v="2026-05-13T15:37:28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6"/>
    <m/>
    <s v="NONE"/>
    <n v="0"/>
    <m/>
    <n v="2257745"/>
    <s v="Cobros Mayo"/>
    <s v="Cobros Mayo NPN"/>
    <s v="Agent Not Available"/>
  </r>
  <r>
    <s v="Cobros Abril Canal Fijo"/>
    <n v="0"/>
    <n v="0"/>
    <x v="1"/>
    <n v="7"/>
    <n v="1"/>
    <x v="0"/>
    <d v="2026-05-13T15:37:49"/>
    <n v="62286447"/>
    <s v="DROP"/>
    <s v="VDAD"/>
    <x v="0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5"/>
    <m/>
    <s v="NONE"/>
    <n v="0"/>
    <m/>
    <n v="2257746"/>
    <s v="Cobros Mayo"/>
    <s v="Cobros Mayo NPN"/>
    <s v="Agent Not Available"/>
  </r>
  <r>
    <s v="Cobros Abril Canal Fijo"/>
    <n v="0"/>
    <n v="0"/>
    <x v="2"/>
    <n v="7"/>
    <n v="1"/>
    <x v="0"/>
    <d v="2026-05-16T12:57:16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5"/>
    <m/>
    <s v="NONE"/>
    <n v="0"/>
    <m/>
    <n v="2257745"/>
    <s v="Cobros Mayo"/>
    <s v="Cobros Mayo NPN"/>
    <s v="Agent Not Available"/>
  </r>
  <r>
    <s v="Cobros Abril Canal Fijo"/>
    <n v="1"/>
    <n v="1"/>
    <x v="21"/>
    <n v="7"/>
    <n v="1"/>
    <x v="0"/>
    <d v="2026-05-18T09:12:57"/>
    <n v="62286447"/>
    <n v="6003"/>
    <s v="lvelez"/>
    <x v="1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42"/>
    <s v="Llamaya"/>
    <s v="MAIN"/>
    <n v="0"/>
    <m/>
    <n v="2257746"/>
    <s v="Cobros Mayo"/>
    <s v="Cobros Mayo NPN"/>
    <s v="Cuenta cesada"/>
  </r>
  <r>
    <s v="Cobros Abril Canal Fijo"/>
    <n v="0"/>
    <n v="0"/>
    <x v="3"/>
    <n v="7"/>
    <n v="1"/>
    <x v="1"/>
    <d v="2026-05-19T16:26:54"/>
    <n v="62286447"/>
    <n v="6004"/>
    <s v="lvelez"/>
    <x v="1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141"/>
    <s v="Llamaya"/>
    <s v="MAIN"/>
    <n v="0"/>
    <m/>
    <n v="2257745"/>
    <s v="Cobros Mayo"/>
    <s v="Cobros Mayo NPN"/>
    <s v="Buzon de voz"/>
  </r>
  <r>
    <s v="Cobros Mayo"/>
    <n v="0"/>
    <n v="0"/>
    <x v="19"/>
    <n v="1"/>
    <n v="1"/>
    <x v="1"/>
    <d v="2026-05-04T14:14:58"/>
    <n v="62294843"/>
    <n v="6004"/>
    <s v="lvelez"/>
    <x v="1"/>
    <s v="COBRO"/>
    <m/>
    <m/>
    <n v="998"/>
    <n v="0"/>
    <m/>
    <n v="62294843"/>
    <m/>
    <m/>
    <m/>
    <m/>
    <m/>
    <m/>
    <m/>
    <m/>
    <m/>
    <m/>
    <m/>
    <m/>
    <s v="U"/>
    <s v="0000-00-00"/>
    <m/>
    <m/>
    <m/>
    <m/>
    <n v="77"/>
    <s v="Llamaya"/>
    <s v="MANUAL"/>
    <n v="0"/>
    <m/>
    <n v="2257469"/>
    <s v="Default Manual list"/>
    <m/>
    <s v="Buzon de voz"/>
  </r>
  <r>
    <s v="Cobros Abril Canal Fijo"/>
    <n v="1"/>
    <n v="1"/>
    <x v="17"/>
    <n v="1"/>
    <n v="1"/>
    <x v="1"/>
    <d v="2026-05-11T11:41:35"/>
    <n v="62303873"/>
    <n v="6003"/>
    <s v="lvelez"/>
    <x v="1"/>
    <s v="COBRO"/>
    <m/>
    <n v="365010760000"/>
    <n v="16018"/>
    <n v="-7"/>
    <n v="1"/>
    <n v="62303873"/>
    <m/>
    <s v="Manuel Hurtado"/>
    <m/>
    <s v="4-746-1080"/>
    <n v="365010760000"/>
    <s v="MASIVO"/>
    <s v="NPN"/>
    <m/>
    <m/>
    <m/>
    <m/>
    <m/>
    <s v="U"/>
    <s v="0000-00-00"/>
    <m/>
    <m/>
    <m/>
    <m/>
    <n v="51"/>
    <s v="Llamaya"/>
    <s v="MAIN"/>
    <n v="0"/>
    <m/>
    <n v="2257747"/>
    <s v="Cobros Mayo"/>
    <s v="Cobros Mayo NPN"/>
    <s v="Cuenta cesada"/>
  </r>
  <r>
    <s v="Cobros Abril Canal Fijo"/>
    <n v="0"/>
    <n v="0"/>
    <x v="17"/>
    <n v="8"/>
    <n v="1"/>
    <x v="0"/>
    <d v="2026-05-11T11:41:39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1"/>
    <n v="8"/>
    <n v="1"/>
    <x v="0"/>
    <d v="2026-05-13T15:38:32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21"/>
    <n v="8"/>
    <n v="1"/>
    <x v="0"/>
    <d v="2026-05-18T09:12:57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3"/>
    <n v="8"/>
    <n v="1"/>
    <x v="0"/>
    <d v="2026-05-19T16:27:27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4"/>
    <n v="8"/>
    <n v="1"/>
    <x v="0"/>
    <d v="2026-05-21T11:07:16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4"/>
    <n v="8"/>
    <n v="1"/>
    <x v="0"/>
    <d v="2026-05-21T17:32:30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5"/>
    <n v="8"/>
    <n v="1"/>
    <x v="0"/>
    <d v="2026-05-22T12:52:39"/>
    <n v="62304771"/>
    <s v="DROP"/>
    <s v="VDAD"/>
    <x v="0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5"/>
    <n v="8"/>
    <n v="1"/>
    <x v="1"/>
    <d v="2026-05-22T16:30:44"/>
    <n v="62304771"/>
    <n v="6004"/>
    <s v="lvelez"/>
    <x v="1"/>
    <s v="COBRO"/>
    <m/>
    <n v="341342150000"/>
    <n v="16018"/>
    <n v="-7"/>
    <n v="1"/>
    <n v="62304771"/>
    <m/>
    <s v="YULIAN ALBINIO BRENES VALDEZ"/>
    <m/>
    <s v="8-835-1168"/>
    <n v="341342150000"/>
    <s v="MASIVO"/>
    <s v="NPN"/>
    <m/>
    <m/>
    <m/>
    <m/>
    <m/>
    <s v="U"/>
    <s v="0000-00-00"/>
    <m/>
    <m/>
    <m/>
    <m/>
    <n v="105"/>
    <s v="Llamaya"/>
    <s v="MAIN"/>
    <n v="0"/>
    <m/>
    <n v="2257748"/>
    <s v="Cobros Mayo"/>
    <s v="Cobros Mayo NPN"/>
    <s v="Buzon de voz"/>
  </r>
  <r>
    <e v="#N/A"/>
    <n v="1"/>
    <n v="1"/>
    <x v="13"/>
    <n v="1"/>
    <n v="1"/>
    <x v="1"/>
    <d v="2026-05-02T12:32:34"/>
    <n v="62360175"/>
    <n v="6002"/>
    <s v="lvelez"/>
    <x v="1"/>
    <s v="COBRO"/>
    <m/>
    <n v="352314660000"/>
    <n v="16014"/>
    <n v="-7"/>
    <n v="1"/>
    <n v="62360175"/>
    <m/>
    <s v="FRANCISCO JAVIER ROQUETT PEREZ"/>
    <m/>
    <n v="352314660000"/>
    <s v="PANAMAÂ Â Â Â Â Â Â Â Â Â Â Â Â Â Â Â Â Â Â Â Â Â Â Â Â Â Â Â Â Â Â Â Â Â Â Â Â Â Â Â Â Â Â Â "/>
    <s v="3 MESES PENDIENTES"/>
    <s v="MASIVO"/>
    <m/>
    <m/>
    <m/>
    <m/>
    <m/>
    <s v="U"/>
    <s v="0000-00-00"/>
    <m/>
    <s v="Franciscoroquett@gmail.com"/>
    <m/>
    <s v="362031140000&gt;&gt; Carla Andrea Lopez pulido"/>
    <n v="59"/>
    <s v="Llamaya"/>
    <s v="MAIN"/>
    <n v="0"/>
    <m/>
    <n v="2170199"/>
    <s v="Cobros Enero 2-4 meses"/>
    <s v="Cobros Enero 2-4 meses"/>
    <s v="Cliente al dia"/>
  </r>
  <r>
    <s v="Cobros Mayo"/>
    <n v="0"/>
    <n v="0"/>
    <x v="17"/>
    <n v="2"/>
    <n v="1"/>
    <x v="0"/>
    <d v="2026-05-11T11:42:08"/>
    <n v="62362257"/>
    <s v="DROP"/>
    <s v="VDAD"/>
    <x v="0"/>
    <s v="COBRO"/>
    <m/>
    <n v="368065490000"/>
    <n v="16018"/>
    <n v="-7"/>
    <n v="1"/>
    <n v="62362257"/>
    <m/>
    <s v="RODOLFO JOSE CHIARI MARTINEZ"/>
    <m/>
    <s v="8-940-1244"/>
    <n v="368065490000"/>
    <s v="MASIVO"/>
    <s v="NPN"/>
    <m/>
    <m/>
    <m/>
    <m/>
    <m/>
    <s v="U"/>
    <s v="0000-00-00"/>
    <m/>
    <m/>
    <m/>
    <m/>
    <n v="5"/>
    <m/>
    <s v="NONE"/>
    <n v="0"/>
    <m/>
    <n v="2257749"/>
    <s v="Cobros Mayo"/>
    <s v="Cobros Mayo NPN"/>
    <s v="Agent Not Available"/>
  </r>
  <r>
    <s v="Cobros Mayo"/>
    <n v="1"/>
    <n v="1"/>
    <x v="1"/>
    <n v="2"/>
    <n v="1"/>
    <x v="1"/>
    <d v="2026-05-13T15:39:57"/>
    <n v="62362257"/>
    <n v="6007"/>
    <s v="lvelez"/>
    <x v="1"/>
    <s v="COBRO"/>
    <m/>
    <n v="368065490000"/>
    <n v="16018"/>
    <n v="-7"/>
    <n v="1"/>
    <n v="62362257"/>
    <m/>
    <s v="RODOLFO JOSE CHIARI MARTINEZ"/>
    <m/>
    <s v="8-940-1244"/>
    <n v="368065490000"/>
    <s v="MASIVO"/>
    <s v="NPN"/>
    <m/>
    <m/>
    <m/>
    <m/>
    <m/>
    <s v="U"/>
    <s v="0000-00-00"/>
    <m/>
    <m/>
    <m/>
    <m/>
    <n v="352"/>
    <s v="Llamaya"/>
    <s v="MAIN"/>
    <n v="0"/>
    <m/>
    <n v="2257749"/>
    <s v="Cobros Mayo"/>
    <s v="Cobros Mayo NPN"/>
    <s v="Volver a llamar"/>
  </r>
  <r>
    <s v="Cobros Mayo"/>
    <n v="0"/>
    <n v="0"/>
    <x v="9"/>
    <n v="2"/>
    <n v="1"/>
    <x v="0"/>
    <d v="2026-05-27T16:18:21"/>
    <n v="62371797"/>
    <s v="DROP"/>
    <s v="VDAD"/>
    <x v="0"/>
    <s v="COBRO"/>
    <m/>
    <n v="803663060000"/>
    <n v="16019"/>
    <n v="-7"/>
    <n v="1"/>
    <n v="62371797"/>
    <m/>
    <s v="Carmen De Gracia"/>
    <m/>
    <n v="803663060000"/>
    <s v="CALL CENTER P2P"/>
    <s v="2 MESES PENDIENTES"/>
    <m/>
    <m/>
    <m/>
    <m/>
    <m/>
    <m/>
    <m/>
    <s v="0000-00-00"/>
    <m/>
    <m/>
    <m/>
    <m/>
    <n v="5"/>
    <m/>
    <s v="NONE"/>
    <n v="0"/>
    <m/>
    <n v="2268068"/>
    <s v="Cobros Mayo"/>
    <s v="Cobros Mayo Lista 2"/>
    <s v="Agent Not Available"/>
  </r>
  <r>
    <s v="Cobros Mayo"/>
    <n v="0"/>
    <n v="0"/>
    <x v="10"/>
    <n v="2"/>
    <n v="1"/>
    <x v="1"/>
    <d v="2026-05-28T14:28:37"/>
    <n v="62371797"/>
    <s v="DROP"/>
    <s v="VDAD"/>
    <x v="0"/>
    <s v="COBRO"/>
    <m/>
    <n v="803663060000"/>
    <n v="16019"/>
    <n v="-7"/>
    <n v="1"/>
    <n v="62371797"/>
    <m/>
    <s v="Carmen De Gracia"/>
    <m/>
    <n v="803663060000"/>
    <s v="CALL CENTER P2P"/>
    <s v="2 MESES PENDIENTES"/>
    <m/>
    <m/>
    <m/>
    <m/>
    <m/>
    <m/>
    <m/>
    <s v="0000-00-00"/>
    <m/>
    <m/>
    <m/>
    <m/>
    <n v="5"/>
    <m/>
    <s v="NONE"/>
    <n v="0"/>
    <m/>
    <n v="2268068"/>
    <s v="Cobros Mayo"/>
    <s v="Cobros Mayo Lista 2"/>
    <s v="Agent Not Available"/>
  </r>
  <r>
    <s v="Cobros Abril Canal Fijo"/>
    <n v="0"/>
    <n v="0"/>
    <x v="17"/>
    <n v="7"/>
    <n v="1"/>
    <x v="0"/>
    <d v="2026-05-11T11:42:27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1"/>
    <n v="7"/>
    <n v="1"/>
    <x v="0"/>
    <d v="2026-05-13T15:40:06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21"/>
    <n v="7"/>
    <n v="1"/>
    <x v="0"/>
    <d v="2026-05-18T09:13:22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3"/>
    <n v="7"/>
    <n v="1"/>
    <x v="0"/>
    <d v="2026-05-19T16:28:05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4"/>
    <n v="7"/>
    <n v="1"/>
    <x v="0"/>
    <d v="2026-05-21T11:07:51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4"/>
    <n v="7"/>
    <n v="1"/>
    <x v="0"/>
    <d v="2026-05-21T17:35:22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1"/>
    <n v="1"/>
    <x v="5"/>
    <n v="7"/>
    <n v="1"/>
    <x v="1"/>
    <d v="2026-05-22T12:52:19"/>
    <n v="62373276"/>
    <n v="6003"/>
    <s v="lvelez"/>
    <x v="1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s v="U"/>
    <s v="0000-00-00"/>
    <m/>
    <m/>
    <m/>
    <m/>
    <n v="19"/>
    <s v="Llamaya"/>
    <s v="MAIN"/>
    <n v="0"/>
    <m/>
    <n v="2257750"/>
    <s v="Cobros Mayo"/>
    <s v="Cobros Mayo NPN"/>
    <s v="Cuenta cesada"/>
  </r>
  <r>
    <s v="Cobros Mayo"/>
    <n v="0"/>
    <n v="0"/>
    <x v="17"/>
    <n v="6"/>
    <n v="1"/>
    <x v="0"/>
    <d v="2026-05-11T11:44:15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1"/>
    <n v="6"/>
    <n v="1"/>
    <x v="0"/>
    <d v="2026-05-13T15:40:47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21"/>
    <n v="6"/>
    <n v="1"/>
    <x v="0"/>
    <d v="2026-05-18T09:13:47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3"/>
    <n v="6"/>
    <n v="1"/>
    <x v="0"/>
    <d v="2026-05-19T16:28:35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4"/>
    <n v="6"/>
    <n v="1"/>
    <x v="0"/>
    <d v="2026-05-21T11:08:28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1"/>
    <n v="0"/>
    <x v="4"/>
    <n v="6"/>
    <n v="1"/>
    <x v="1"/>
    <d v="2026-05-21T17:35:10"/>
    <n v="62384398"/>
    <n v="6006"/>
    <s v="lvelez"/>
    <x v="1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32"/>
    <s v="Llamaya"/>
    <s v="MAIN"/>
    <n v="0"/>
    <m/>
    <n v="2257751"/>
    <s v="Cobros Mayo"/>
    <s v="Cobros Mayo NPN"/>
    <s v="Numero equivocado"/>
  </r>
  <r>
    <s v="Cobros Abril Canal Fijo"/>
    <n v="0"/>
    <n v="0"/>
    <x v="17"/>
    <n v="1"/>
    <n v="1"/>
    <x v="1"/>
    <d v="2026-05-11T11:44:14"/>
    <n v="62388856"/>
    <n v="6004"/>
    <s v="lvelez"/>
    <x v="1"/>
    <s v="COBRO"/>
    <m/>
    <n v="355376430000"/>
    <n v="16018"/>
    <n v="-7"/>
    <n v="1"/>
    <n v="62388856"/>
    <m/>
    <s v="MIRIAM HERNANDES"/>
    <m/>
    <s v="8-781-777"/>
    <n v="355376430000"/>
    <s v="MASIVO"/>
    <s v="3 PAGOS PENDIENTES"/>
    <m/>
    <m/>
    <m/>
    <m/>
    <m/>
    <s v="U"/>
    <s v="0000-00-00"/>
    <m/>
    <m/>
    <m/>
    <m/>
    <n v="82"/>
    <s v="Llamaya"/>
    <s v="MAIN"/>
    <n v="0"/>
    <m/>
    <n v="2257752"/>
    <s v="Cobros Mayo"/>
    <s v="Cobros Mayo NPN"/>
    <s v="Buzon de voz"/>
  </r>
  <r>
    <e v="#N/A"/>
    <n v="0"/>
    <n v="0"/>
    <x v="19"/>
    <n v="1"/>
    <n v="1"/>
    <x v="1"/>
    <d v="2026-05-04T11:02:29"/>
    <n v="62389137"/>
    <n v="6004"/>
    <s v="lvelez"/>
    <x v="1"/>
    <s v="COBRO"/>
    <m/>
    <m/>
    <n v="998"/>
    <n v="0"/>
    <m/>
    <n v="62389137"/>
    <m/>
    <m/>
    <m/>
    <m/>
    <m/>
    <m/>
    <m/>
    <m/>
    <m/>
    <m/>
    <m/>
    <m/>
    <s v="U"/>
    <s v="0000-00-00"/>
    <m/>
    <m/>
    <m/>
    <m/>
    <n v="102"/>
    <s v="Llamaya"/>
    <s v="MANUAL"/>
    <n v="0"/>
    <m/>
    <n v="2257463"/>
    <s v="Default Manual list"/>
    <m/>
    <s v="Buzon de voz"/>
  </r>
  <r>
    <s v="Cobros Abril Canal Fijo"/>
    <n v="0"/>
    <n v="0"/>
    <x v="19"/>
    <n v="13"/>
    <n v="1"/>
    <x v="0"/>
    <d v="2026-05-04T16:04:09"/>
    <n v="62393565"/>
    <s v="AB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Auto busy"/>
  </r>
  <r>
    <s v="Cobros Abril Canal Fijo"/>
    <n v="0"/>
    <n v="0"/>
    <x v="19"/>
    <n v="13"/>
    <n v="1"/>
    <x v="0"/>
    <d v="2026-05-04T16:05:07"/>
    <n v="62393565"/>
    <s v="AB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Auto busy"/>
  </r>
  <r>
    <s v="Cobros Abril Canal Fijo"/>
    <n v="0"/>
    <n v="0"/>
    <x v="20"/>
    <n v="13"/>
    <n v="1"/>
    <x v="0"/>
    <d v="2026-05-06T15:27:46"/>
    <n v="62393565"/>
    <s v="DROP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5"/>
    <m/>
    <s v="NONE"/>
    <n v="0"/>
    <m/>
    <n v="2252866"/>
    <s v="Cobros Abril Canal Fijo"/>
    <s v="Cobros Abril Canal Fijo 2 meses a NPN"/>
    <s v="Agent Not Available"/>
  </r>
  <r>
    <s v="Cobros Abril Canal Fijo"/>
    <n v="0"/>
    <n v="0"/>
    <x v="20"/>
    <n v="13"/>
    <n v="1"/>
    <x v="0"/>
    <d v="2026-05-06T15:28:03"/>
    <n v="62393565"/>
    <s v="DROP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5"/>
    <m/>
    <s v="NONE"/>
    <n v="0"/>
    <m/>
    <n v="2252869"/>
    <s v="Cobros Abril Canal Fijo"/>
    <s v="Cobros Abril Canal Fijo 2 meses a NPN"/>
    <s v="Agent Not Available"/>
  </r>
  <r>
    <s v="Cobros Abril Canal Fijo"/>
    <n v="0"/>
    <n v="0"/>
    <x v="0"/>
    <n v="13"/>
    <n v="1"/>
    <x v="0"/>
    <d v="2026-05-09T09:26:57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09:27:07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21:06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24:56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58:41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1:04:08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17"/>
    <n v="13"/>
    <n v="1"/>
    <x v="0"/>
    <d v="2026-05-11T11:44:21"/>
    <n v="62393565"/>
    <s v="AB"/>
    <s v="VDAD"/>
    <x v="0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0"/>
    <m/>
    <s v="NONE"/>
    <n v="0"/>
    <m/>
    <n v="2257753"/>
    <s v="Cobros Mayo"/>
    <s v="Cobros Mayo NPN"/>
    <s v="Auto busy"/>
  </r>
  <r>
    <s v="Cobros Abril Canal Fijo"/>
    <n v="0"/>
    <n v="0"/>
    <x v="1"/>
    <n v="13"/>
    <n v="1"/>
    <x v="0"/>
    <d v="2026-05-13T15:40:53"/>
    <n v="62393565"/>
    <s v="AB"/>
    <s v="VDAD"/>
    <x v="0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0"/>
    <m/>
    <s v="NONE"/>
    <n v="0"/>
    <m/>
    <n v="2257753"/>
    <s v="Cobros Mayo"/>
    <s v="Cobros Mayo NPN"/>
    <s v="Auto busy"/>
  </r>
  <r>
    <s v="Cobros Abril Canal Fijo"/>
    <n v="1"/>
    <n v="0"/>
    <x v="21"/>
    <n v="13"/>
    <n v="1"/>
    <x v="1"/>
    <d v="2026-05-18T09:14:26"/>
    <n v="62393565"/>
    <n v="6006"/>
    <s v="lvelez"/>
    <x v="1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61"/>
    <s v="Llamaya"/>
    <s v="MAIN"/>
    <n v="0"/>
    <m/>
    <n v="2257753"/>
    <s v="Cobros Mayo"/>
    <s v="Cobros Mayo NPN"/>
    <s v="Numero equivocado"/>
  </r>
  <r>
    <s v="Cobros Mayo"/>
    <n v="0"/>
    <n v="0"/>
    <x v="17"/>
    <n v="7"/>
    <n v="1"/>
    <x v="0"/>
    <d v="2026-05-11T11:45:01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1"/>
    <n v="7"/>
    <n v="1"/>
    <x v="0"/>
    <d v="2026-05-13T15:42:09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21"/>
    <n v="7"/>
    <n v="1"/>
    <x v="0"/>
    <d v="2026-05-18T09:14:28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3"/>
    <n v="7"/>
    <n v="1"/>
    <x v="0"/>
    <d v="2026-05-19T16:29:08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4"/>
    <n v="7"/>
    <n v="1"/>
    <x v="0"/>
    <d v="2026-05-21T11:09:06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4"/>
    <n v="7"/>
    <n v="1"/>
    <x v="0"/>
    <d v="2026-05-21T17:35:59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1"/>
    <n v="1"/>
    <x v="5"/>
    <n v="7"/>
    <n v="1"/>
    <x v="1"/>
    <d v="2026-05-22T12:55:06"/>
    <n v="62409388"/>
    <n v="6003"/>
    <s v="lvelez"/>
    <x v="1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s v="U"/>
    <s v="0000-00-00"/>
    <m/>
    <m/>
    <m/>
    <m/>
    <n v="52"/>
    <s v="Llamaya"/>
    <s v="MAIN"/>
    <n v="0"/>
    <m/>
    <n v="2257754"/>
    <s v="Cobros Mayo"/>
    <s v="Cobros Mayo NPN"/>
    <s v="Cuenta cesada"/>
  </r>
  <r>
    <s v="Cobros Abril Canal Fijo"/>
    <n v="0"/>
    <n v="0"/>
    <x v="17"/>
    <n v="6"/>
    <n v="1"/>
    <x v="0"/>
    <d v="2026-05-11T11:45:08"/>
    <n v="62411313"/>
    <s v="AB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0"/>
    <m/>
    <s v="NONE"/>
    <n v="0"/>
    <m/>
    <n v="2257755"/>
    <s v="Cobros Mayo"/>
    <s v="Cobros Mayo NPN"/>
    <s v="Auto busy"/>
  </r>
  <r>
    <s v="Cobros Abril Canal Fijo"/>
    <n v="0"/>
    <n v="0"/>
    <x v="1"/>
    <n v="6"/>
    <n v="1"/>
    <x v="0"/>
    <d v="2026-05-13T15:42:33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21"/>
    <n v="6"/>
    <n v="1"/>
    <x v="0"/>
    <d v="2026-05-18T09:14:58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3"/>
    <n v="6"/>
    <n v="1"/>
    <x v="0"/>
    <d v="2026-05-19T16:29:35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4"/>
    <n v="6"/>
    <n v="1"/>
    <x v="0"/>
    <d v="2026-05-21T11:11:59"/>
    <n v="62411313"/>
    <s v="AB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0"/>
    <m/>
    <s v="NONE"/>
    <n v="0"/>
    <m/>
    <n v="2257755"/>
    <s v="Cobros Mayo"/>
    <s v="Cobros Mayo NPN"/>
    <s v="Auto busy"/>
  </r>
  <r>
    <s v="Cobros Abril Canal Fijo"/>
    <n v="1"/>
    <n v="1"/>
    <x v="4"/>
    <n v="6"/>
    <n v="1"/>
    <x v="1"/>
    <d v="2026-05-21T17:37:23"/>
    <n v="62411313"/>
    <n v="6003"/>
    <s v="lvelez"/>
    <x v="1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0"/>
    <s v="Llamaya"/>
    <s v="MAIN"/>
    <n v="0"/>
    <m/>
    <n v="2257755"/>
    <s v="Cobros Mayo"/>
    <s v="Cobros Mayo NPN"/>
    <s v="Cuenta cesada"/>
  </r>
  <r>
    <s v="Cobros Mayo"/>
    <n v="0"/>
    <n v="0"/>
    <x v="17"/>
    <n v="10"/>
    <n v="1"/>
    <x v="0"/>
    <d v="2026-05-11T11:45:10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1"/>
    <n v="10"/>
    <n v="1"/>
    <x v="0"/>
    <d v="2026-05-13T15:42:41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21"/>
    <n v="10"/>
    <n v="1"/>
    <x v="0"/>
    <d v="2026-05-18T09:16:48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21"/>
    <n v="10"/>
    <n v="1"/>
    <x v="0"/>
    <d v="2026-05-18T11:39:56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21"/>
    <n v="10"/>
    <n v="1"/>
    <x v="0"/>
    <d v="2026-05-18T17:56:19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3"/>
    <n v="10"/>
    <n v="1"/>
    <x v="0"/>
    <d v="2026-05-19T10:09:09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3"/>
    <n v="10"/>
    <n v="1"/>
    <x v="0"/>
    <d v="2026-05-19T16:31:33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22"/>
    <n v="10"/>
    <n v="1"/>
    <x v="0"/>
    <d v="2026-05-20T11:29:01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22"/>
    <n v="10"/>
    <n v="1"/>
    <x v="0"/>
    <d v="2026-05-20T15:20:55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22"/>
    <n v="10"/>
    <n v="1"/>
    <x v="1"/>
    <d v="2026-05-20T16:42:22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7"/>
    <n v="2"/>
    <n v="1"/>
    <x v="0"/>
    <d v="2026-05-11T11:45:33"/>
    <n v="62424841"/>
    <s v="DROP"/>
    <s v="VDAD"/>
    <x v="0"/>
    <s v="COBRO"/>
    <m/>
    <n v="362090810000"/>
    <n v="16018"/>
    <n v="-4"/>
    <n v="1"/>
    <n v="62424841"/>
    <m/>
    <s v="Eralio Moreno Torres"/>
    <m/>
    <s v="E-8-78233"/>
    <n v="362090810000"/>
    <s v="MASIVO"/>
    <s v="NPN"/>
    <m/>
    <m/>
    <m/>
    <m/>
    <m/>
    <s v="U"/>
    <s v="0000-00-00"/>
    <m/>
    <m/>
    <m/>
    <m/>
    <n v="5"/>
    <m/>
    <s v="NONE"/>
    <n v="0"/>
    <m/>
    <n v="2257757"/>
    <s v="Cobros Mayo"/>
    <s v="Cobros Mayo NPN"/>
    <s v="Agent Not Available"/>
  </r>
  <r>
    <s v="Cobros Mayo"/>
    <n v="0"/>
    <n v="0"/>
    <x v="1"/>
    <n v="2"/>
    <n v="1"/>
    <x v="1"/>
    <d v="2026-05-13T15:46:21"/>
    <n v="62424841"/>
    <n v="6004"/>
    <s v="lvelez"/>
    <x v="1"/>
    <s v="COBRO"/>
    <m/>
    <n v="362090810000"/>
    <n v="16018"/>
    <n v="-4"/>
    <n v="1"/>
    <n v="62424841"/>
    <m/>
    <s v="Eralio Moreno Torres"/>
    <m/>
    <s v="E-8-78233"/>
    <n v="362090810000"/>
    <s v="MASIVO"/>
    <s v="NPN"/>
    <m/>
    <m/>
    <m/>
    <m/>
    <m/>
    <s v="U"/>
    <s v="0000-00-00"/>
    <m/>
    <m/>
    <m/>
    <m/>
    <n v="137"/>
    <s v="Llamaya"/>
    <s v="MAIN"/>
    <n v="0"/>
    <m/>
    <n v="2257757"/>
    <s v="Cobros Mayo"/>
    <s v="Cobros Mayo NPN"/>
    <s v="Buzon de voz"/>
  </r>
  <r>
    <s v="Cobros Mayo"/>
    <n v="0"/>
    <n v="0"/>
    <x v="17"/>
    <n v="15"/>
    <n v="1"/>
    <x v="0"/>
    <d v="2026-05-11T11:47:53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17"/>
    <n v="15"/>
    <n v="1"/>
    <x v="0"/>
    <d v="2026-05-11T14:58:44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17"/>
    <n v="15"/>
    <n v="1"/>
    <x v="0"/>
    <d v="2026-05-11T17:48:03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1"/>
    <n v="15"/>
    <n v="1"/>
    <x v="0"/>
    <d v="2026-05-13T15:46:13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21"/>
    <n v="15"/>
    <n v="1"/>
    <x v="0"/>
    <d v="2026-05-18T09:15:36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3"/>
    <n v="15"/>
    <n v="1"/>
    <x v="0"/>
    <d v="2026-05-19T16:30:19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4"/>
    <n v="15"/>
    <n v="1"/>
    <x v="0"/>
    <d v="2026-05-21T11:11:59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4"/>
    <n v="15"/>
    <n v="1"/>
    <x v="0"/>
    <d v="2026-05-21T17:36:47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5"/>
    <n v="15"/>
    <n v="1"/>
    <x v="0"/>
    <d v="2026-05-22T12:55:46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5"/>
    <n v="15"/>
    <n v="1"/>
    <x v="0"/>
    <d v="2026-05-22T14:43:17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5"/>
    <n v="15"/>
    <n v="1"/>
    <x v="0"/>
    <d v="2026-05-22T16:30:31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6"/>
    <n v="15"/>
    <n v="1"/>
    <x v="0"/>
    <d v="2026-05-23T11:12:57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7"/>
    <n v="15"/>
    <n v="1"/>
    <x v="0"/>
    <d v="2026-05-25T09:10:57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7"/>
    <n v="15"/>
    <n v="1"/>
    <x v="0"/>
    <d v="2026-05-25T10:09:11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7"/>
    <n v="15"/>
    <n v="1"/>
    <x v="1"/>
    <d v="2026-05-25T17:53:04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Abril Canal Fijo"/>
    <n v="0"/>
    <n v="0"/>
    <x v="17"/>
    <n v="6"/>
    <n v="1"/>
    <x v="0"/>
    <d v="2026-05-11T11:47:53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7"/>
    <n v="6"/>
    <n v="1"/>
    <x v="0"/>
    <d v="2026-05-11T14:59:23"/>
    <n v="62440681"/>
    <s v="AB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Auto busy"/>
  </r>
  <r>
    <s v="Cobros Abril Canal Fijo"/>
    <n v="0"/>
    <n v="0"/>
    <x v="1"/>
    <n v="6"/>
    <n v="1"/>
    <x v="0"/>
    <d v="2026-05-13T15:47:2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8"/>
    <n v="6"/>
    <n v="1"/>
    <x v="0"/>
    <d v="2026-05-14T09:36:1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8"/>
    <n v="6"/>
    <n v="1"/>
    <x v="0"/>
    <d v="2026-05-14T11:24:1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8"/>
    <n v="6"/>
    <n v="1"/>
    <x v="1"/>
    <d v="2026-05-14T15:58:56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Mayo"/>
    <n v="1"/>
    <n v="1"/>
    <x v="16"/>
    <n v="2"/>
    <n v="1"/>
    <x v="0"/>
    <d v="2026-05-08T15:28:56"/>
    <n v="62449266"/>
    <n v="6007"/>
    <s v="lvelez"/>
    <x v="1"/>
    <s v="COBRO"/>
    <m/>
    <n v="367001330000"/>
    <n v="16016"/>
    <n v="-4"/>
    <n v="1"/>
    <n v="62449266"/>
    <m/>
    <s v="JosÃ© Javier RodrÃ­guez Moran"/>
    <m/>
    <s v="8-909-950"/>
    <n v="367001330000"/>
    <s v="MASIVO"/>
    <s v="NPN"/>
    <m/>
    <m/>
    <m/>
    <m/>
    <m/>
    <s v="U"/>
    <s v="0000-00-00"/>
    <m/>
    <m/>
    <m/>
    <m/>
    <n v="40"/>
    <s v="Llamaya"/>
    <s v="MANUAL"/>
    <n v="0"/>
    <m/>
    <n v="2198687"/>
    <s v="Cobros Marzo 2 meses a NPN "/>
    <s v="Cobros Marzo 2 meses a NPN "/>
    <s v="Volver a llamar"/>
  </r>
  <r>
    <s v="Cobros Mayo"/>
    <n v="1"/>
    <n v="1"/>
    <x v="16"/>
    <n v="2"/>
    <n v="1"/>
    <x v="1"/>
    <d v="2026-05-08T15:33:09"/>
    <n v="62449266"/>
    <n v="6007"/>
    <s v="lvelez"/>
    <x v="1"/>
    <s v="COBRO"/>
    <m/>
    <n v="367001330000"/>
    <n v="16016"/>
    <n v="-4"/>
    <n v="1"/>
    <n v="62449266"/>
    <m/>
    <s v="JosÃ© Javier RodrÃ­guez Moran"/>
    <m/>
    <s v="8-909-950"/>
    <n v="367001330000"/>
    <s v="MASIVO"/>
    <s v="NPN"/>
    <m/>
    <m/>
    <m/>
    <m/>
    <m/>
    <s v="U"/>
    <s v="0000-00-00"/>
    <m/>
    <m/>
    <m/>
    <m/>
    <n v="30"/>
    <s v="Llamaya"/>
    <s v="MANUAL"/>
    <n v="0"/>
    <m/>
    <n v="2198687"/>
    <s v="Cobros Marzo 2 meses a NPN "/>
    <s v="Cobros Marzo 2 meses a NPN "/>
    <s v="Volver a llamar"/>
  </r>
  <r>
    <s v="Cobros Mayo"/>
    <n v="0"/>
    <n v="0"/>
    <x v="17"/>
    <n v="1"/>
    <n v="1"/>
    <x v="1"/>
    <d v="2026-05-11T11:48:28"/>
    <n v="62459001"/>
    <n v="6004"/>
    <s v="lvelez"/>
    <x v="1"/>
    <s v="COBRO"/>
    <m/>
    <n v="803290840000"/>
    <n v="16018"/>
    <n v="-4"/>
    <n v="1"/>
    <n v="62459001"/>
    <m/>
    <s v="Pamela Damaris Hall"/>
    <m/>
    <s v="1-21-1843"/>
    <n v="803290840000"/>
    <s v="MASIVO"/>
    <s v="NPN"/>
    <m/>
    <m/>
    <m/>
    <m/>
    <m/>
    <s v="U"/>
    <s v="0000-00-00"/>
    <m/>
    <m/>
    <m/>
    <m/>
    <n v="65"/>
    <s v="Llamaya"/>
    <s v="MAIN"/>
    <n v="0"/>
    <m/>
    <n v="2257760"/>
    <s v="Cobros Mayo"/>
    <s v="Cobros Mayo NPN"/>
    <s v="Buzon de voz"/>
  </r>
  <r>
    <e v="#N/A"/>
    <n v="1"/>
    <n v="1"/>
    <x v="14"/>
    <n v="1"/>
    <n v="1"/>
    <x v="1"/>
    <d v="2026-05-05T17:45:33"/>
    <n v="62472323"/>
    <n v="6007"/>
    <s v="lvelez"/>
    <x v="1"/>
    <s v="COBRO"/>
    <m/>
    <m/>
    <n v="998"/>
    <n v="0"/>
    <m/>
    <n v="62472323"/>
    <m/>
    <m/>
    <m/>
    <m/>
    <m/>
    <m/>
    <m/>
    <m/>
    <m/>
    <m/>
    <m/>
    <m/>
    <s v="U"/>
    <s v="0000-00-00"/>
    <m/>
    <m/>
    <m/>
    <m/>
    <n v="8"/>
    <s v="Llamaya"/>
    <s v="MANUAL"/>
    <n v="0"/>
    <m/>
    <n v="2257519"/>
    <s v="Default Manual list"/>
    <m/>
    <s v="Volver a llamar"/>
  </r>
  <r>
    <s v="Cobros Abril Canal Fijo"/>
    <n v="0"/>
    <n v="0"/>
    <x v="17"/>
    <n v="13"/>
    <n v="1"/>
    <x v="0"/>
    <d v="2026-05-11T11:47:56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1"/>
    <n v="13"/>
    <n v="1"/>
    <x v="0"/>
    <d v="2026-05-13T15:47:31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21"/>
    <n v="13"/>
    <n v="1"/>
    <x v="0"/>
    <d v="2026-05-18T09:16:04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3"/>
    <n v="13"/>
    <n v="1"/>
    <x v="0"/>
    <d v="2026-05-19T16:30:42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4"/>
    <n v="13"/>
    <n v="1"/>
    <x v="0"/>
    <d v="2026-05-21T11:12:03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4"/>
    <n v="13"/>
    <n v="1"/>
    <x v="0"/>
    <d v="2026-05-21T17:37:16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5"/>
    <n v="13"/>
    <n v="1"/>
    <x v="0"/>
    <d v="2026-05-22T12:55:49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5"/>
    <n v="13"/>
    <n v="1"/>
    <x v="0"/>
    <d v="2026-05-22T16:30:59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6"/>
    <n v="13"/>
    <n v="1"/>
    <x v="0"/>
    <d v="2026-05-23T11:12:22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7"/>
    <n v="13"/>
    <n v="1"/>
    <x v="0"/>
    <d v="2026-05-25T17:53:04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8"/>
    <n v="13"/>
    <n v="1"/>
    <x v="0"/>
    <d v="2026-05-26T10:20:55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8"/>
    <n v="13"/>
    <n v="1"/>
    <x v="0"/>
    <d v="2026-05-26T14:18:14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1"/>
    <n v="1"/>
    <x v="8"/>
    <n v="13"/>
    <n v="1"/>
    <x v="1"/>
    <d v="2026-05-26T16:04:23"/>
    <n v="62496833"/>
    <n v="6003"/>
    <s v="lvelez"/>
    <x v="1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s v="U"/>
    <s v="0000-00-00"/>
    <m/>
    <m/>
    <m/>
    <m/>
    <n v="113"/>
    <s v="Llamaya"/>
    <s v="MAIN"/>
    <n v="0"/>
    <m/>
    <n v="2257761"/>
    <s v="Cobros Mayo"/>
    <s v="Cobros Mayo NPN"/>
    <s v="Cuenta cesada"/>
  </r>
  <r>
    <s v="Cobros Abril Canal Fijo"/>
    <n v="0"/>
    <n v="0"/>
    <x v="17"/>
    <n v="3"/>
    <n v="1"/>
    <x v="0"/>
    <d v="2026-05-11T11:49:22"/>
    <n v="62505662"/>
    <s v="DROP"/>
    <s v="VDAD"/>
    <x v="0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"/>
    <m/>
    <s v="NONE"/>
    <n v="0"/>
    <m/>
    <n v="2257762"/>
    <s v="Cobros Mayo"/>
    <s v="Cobros Mayo NPN"/>
    <s v="Agent Not Available"/>
  </r>
  <r>
    <s v="Cobros Abril Canal Fijo"/>
    <n v="0"/>
    <n v="0"/>
    <x v="1"/>
    <n v="3"/>
    <n v="1"/>
    <x v="0"/>
    <d v="2026-05-13T15:48:40"/>
    <n v="62505662"/>
    <s v="DROP"/>
    <s v="VDAD"/>
    <x v="0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"/>
    <m/>
    <s v="NONE"/>
    <n v="0"/>
    <m/>
    <n v="2257762"/>
    <s v="Cobros Mayo"/>
    <s v="Cobros Mayo NPN"/>
    <s v="Agent Not Available"/>
  </r>
  <r>
    <s v="Cobros Abril Canal Fijo"/>
    <n v="1"/>
    <n v="0"/>
    <x v="21"/>
    <n v="3"/>
    <n v="1"/>
    <x v="1"/>
    <d v="2026-05-18T09:17:07"/>
    <n v="62505662"/>
    <n v="6006"/>
    <s v="lvelez"/>
    <x v="1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5"/>
    <s v="Llamaya"/>
    <s v="MAIN"/>
    <n v="0"/>
    <m/>
    <n v="2257762"/>
    <s v="Cobros Mayo"/>
    <s v="Cobros Mayo NPN"/>
    <s v="Numero equivocado"/>
  </r>
  <r>
    <s v="Cobros Abril Canal Fijo"/>
    <n v="0"/>
    <n v="0"/>
    <x v="17"/>
    <n v="4"/>
    <n v="1"/>
    <x v="0"/>
    <d v="2026-05-11T11:49:51"/>
    <n v="62523161"/>
    <s v="DROP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5"/>
    <m/>
    <s v="NONE"/>
    <n v="0"/>
    <m/>
    <n v="2257763"/>
    <s v="Cobros Mayo"/>
    <s v="Cobros Mayo NPN"/>
    <s v="Agent Not Available"/>
  </r>
  <r>
    <s v="Cobros Abril Canal Fijo"/>
    <n v="0"/>
    <n v="0"/>
    <x v="1"/>
    <n v="4"/>
    <n v="1"/>
    <x v="0"/>
    <d v="2026-05-13T15:49:42"/>
    <n v="62523161"/>
    <s v="AB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0"/>
    <m/>
    <s v="NONE"/>
    <n v="0"/>
    <m/>
    <n v="2257763"/>
    <s v="Cobros Mayo"/>
    <s v="Cobros Mayo NPN"/>
    <s v="Auto busy"/>
  </r>
  <r>
    <s v="Cobros Abril Canal Fijo"/>
    <n v="0"/>
    <n v="0"/>
    <x v="21"/>
    <n v="4"/>
    <n v="1"/>
    <x v="0"/>
    <d v="2026-05-18T09:17:19"/>
    <n v="62523161"/>
    <s v="DROP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5"/>
    <m/>
    <s v="NONE"/>
    <n v="0"/>
    <m/>
    <n v="2257763"/>
    <s v="Cobros Mayo"/>
    <s v="Cobros Mayo NPN"/>
    <s v="Agent Not Available"/>
  </r>
  <r>
    <s v="Cobros Abril Canal Fijo"/>
    <n v="1"/>
    <n v="1"/>
    <x v="3"/>
    <n v="4"/>
    <n v="1"/>
    <x v="1"/>
    <d v="2026-05-19T16:31:51"/>
    <n v="62523161"/>
    <n v="6002"/>
    <s v="lvelez"/>
    <x v="1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323"/>
    <s v="Llamaya"/>
    <s v="MAIN"/>
    <n v="0"/>
    <m/>
    <n v="2257763"/>
    <s v="Cobros Mayo"/>
    <s v="Cobros Mayo NPN"/>
    <s v="Cliente al dia"/>
  </r>
  <r>
    <s v="Cobros Mayo"/>
    <n v="1"/>
    <n v="1"/>
    <x v="17"/>
    <n v="1"/>
    <n v="1"/>
    <x v="1"/>
    <d v="2026-05-11T11:51:34"/>
    <n v="62533924"/>
    <n v="6003"/>
    <s v="lvelez"/>
    <x v="1"/>
    <s v="COBRO"/>
    <m/>
    <n v="365076740000"/>
    <n v="16018"/>
    <n v="-4"/>
    <n v="1"/>
    <n v="62533924"/>
    <m/>
    <s v="Martha Gloria DÃ­az SÃ¡nchez"/>
    <m/>
    <s v="8-797-71"/>
    <n v="365076740000"/>
    <s v="MASIVO"/>
    <s v="NPN"/>
    <m/>
    <m/>
    <m/>
    <m/>
    <m/>
    <s v="U"/>
    <s v="0000-00-00"/>
    <m/>
    <m/>
    <m/>
    <m/>
    <n v="26"/>
    <s v="Llamaya"/>
    <s v="MAIN"/>
    <n v="0"/>
    <m/>
    <n v="2257764"/>
    <s v="Cobros Mayo"/>
    <s v="Cobros Mayo NPN"/>
    <s v="Cuenta cesada"/>
  </r>
  <r>
    <s v="Cobros Mayo"/>
    <n v="0"/>
    <n v="0"/>
    <x v="17"/>
    <n v="6"/>
    <n v="1"/>
    <x v="0"/>
    <d v="2026-05-11T11:51:46"/>
    <n v="62547114"/>
    <s v="DROP"/>
    <s v="VDAD"/>
    <x v="0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5"/>
    <m/>
    <s v="NONE"/>
    <n v="0"/>
    <m/>
    <n v="2257765"/>
    <s v="Cobros Mayo"/>
    <s v="Cobros Mayo NPN"/>
    <s v="Agent Not Available"/>
  </r>
  <r>
    <s v="Cobros Mayo"/>
    <n v="0"/>
    <n v="0"/>
    <x v="1"/>
    <n v="6"/>
    <n v="1"/>
    <x v="0"/>
    <d v="2026-05-13T15:50:07"/>
    <n v="62547114"/>
    <s v="CALLBK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164"/>
    <s v="Llamaya"/>
    <s v="MAIN"/>
    <n v="0"/>
    <m/>
    <n v="2257765"/>
    <s v="Cobros Mayo"/>
    <s v="Cobros Mayo NPN"/>
    <s v="Call Back"/>
  </r>
  <r>
    <s v="Cobros Mayo"/>
    <n v="0"/>
    <n v="0"/>
    <x v="2"/>
    <n v="6"/>
    <n v="1"/>
    <x v="0"/>
    <d v="2026-05-16T10:21:51"/>
    <n v="62547114"/>
    <s v="CALLBK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140"/>
    <s v="Llamaya"/>
    <s v="MAIN"/>
    <n v="0"/>
    <m/>
    <n v="2257765"/>
    <s v="Cobros Mayo"/>
    <s v="Cobros Mayo NPN"/>
    <s v="Call Back"/>
  </r>
  <r>
    <s v="Cobros Mayo"/>
    <n v="1"/>
    <n v="0"/>
    <x v="21"/>
    <n v="6"/>
    <n v="1"/>
    <x v="0"/>
    <d v="2026-05-18T15:47:18"/>
    <n v="62547114"/>
    <n v="6000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75"/>
    <s v="Llamaya"/>
    <s v="MAIN"/>
    <n v="0"/>
    <m/>
    <n v="2257765"/>
    <s v="Cobros Mayo"/>
    <s v="Cobros Mayo NPN"/>
    <s v="Mensaje a tercero"/>
  </r>
  <r>
    <s v="Cobros Mayo"/>
    <n v="1"/>
    <n v="1"/>
    <x v="12"/>
    <n v="6"/>
    <n v="1"/>
    <x v="0"/>
    <d v="2026-05-29T12:52:43"/>
    <n v="62547114"/>
    <n v="6007"/>
    <s v="lvelez"/>
    <x v="1"/>
    <s v="COBRO"/>
    <m/>
    <n v="356358370000"/>
    <n v="16013"/>
    <n v="-5"/>
    <n v="1"/>
    <n v="62547114"/>
    <m/>
    <s v="Jacinto Dominguez"/>
    <m/>
    <s v="8-977-1695"/>
    <n v="356358370000"/>
    <s v="MASIVO"/>
    <s v="Mora"/>
    <m/>
    <m/>
    <s v="PANAMAÂ Â Â Â Â Â Â Â Â Â Â Â Â Â Â Â Â Â Â Â Â Â "/>
    <m/>
    <m/>
    <s v="U"/>
    <s v="0000-00-00"/>
    <m/>
    <s v="Aldeanojacinto@gmail.com"/>
    <m/>
    <s v="356358370000&gt;&gt; JACINTO ANTONIO DOMINGUEZ ALDEANO"/>
    <n v="50"/>
    <s v="Llamaya"/>
    <s v="MANUAL"/>
    <n v="4"/>
    <m/>
    <n v="2165038"/>
    <s v="Cobros Enero 2da lista 2026 "/>
    <s v="Cobros Enero 2da lista 2026 "/>
    <s v="Volver a llamar"/>
  </r>
  <r>
    <s v="Cobros Mayo"/>
    <n v="1"/>
    <n v="0"/>
    <x v="12"/>
    <n v="6"/>
    <n v="1"/>
    <x v="1"/>
    <d v="2026-05-29T16:15:32"/>
    <n v="62547114"/>
    <n v="6000"/>
    <s v="lvelez"/>
    <x v="1"/>
    <s v="COBRO"/>
    <m/>
    <n v="356358370000"/>
    <n v="16013"/>
    <n v="-5"/>
    <n v="1"/>
    <n v="62547114"/>
    <m/>
    <s v="Jacinto Dominguez"/>
    <m/>
    <s v="8-977-1695"/>
    <n v="356358370000"/>
    <s v="MASIVO"/>
    <s v="Mora"/>
    <m/>
    <m/>
    <s v="PANAMAÂ Â Â Â Â Â Â Â Â Â Â Â Â Â Â Â Â Â Â Â Â Â "/>
    <m/>
    <m/>
    <s v="U"/>
    <s v="0000-00-00"/>
    <m/>
    <s v="Aldeanojacinto@gmail.com"/>
    <m/>
    <s v="356358370000&gt;&gt; JACINTO ANTONIO DOMINGUEZ ALDEANO"/>
    <n v="81"/>
    <s v="Llamaya"/>
    <s v="MANUAL"/>
    <n v="4"/>
    <m/>
    <n v="2165038"/>
    <s v="Cobros Enero 2da lista 2026 "/>
    <s v="Cobros Enero 2da lista 2026 "/>
    <s v="Mensaje a tercero"/>
  </r>
  <r>
    <s v="Cobros Mayo"/>
    <n v="0"/>
    <n v="0"/>
    <x v="17"/>
    <n v="14"/>
    <n v="1"/>
    <x v="0"/>
    <d v="2026-05-11T11:51:54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1"/>
    <n v="14"/>
    <n v="1"/>
    <x v="0"/>
    <d v="2026-05-13T15:50:29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21"/>
    <n v="14"/>
    <n v="1"/>
    <x v="0"/>
    <d v="2026-05-18T09:17:26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3"/>
    <n v="14"/>
    <n v="1"/>
    <x v="0"/>
    <d v="2026-05-19T16:31:41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4"/>
    <n v="14"/>
    <n v="1"/>
    <x v="0"/>
    <d v="2026-05-21T11:12:28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4"/>
    <n v="14"/>
    <n v="1"/>
    <x v="0"/>
    <d v="2026-05-21T17:38:12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5"/>
    <n v="14"/>
    <n v="1"/>
    <x v="0"/>
    <d v="2026-05-22T12:57:18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5"/>
    <n v="14"/>
    <n v="1"/>
    <x v="0"/>
    <d v="2026-05-22T16:31:57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6"/>
    <n v="14"/>
    <n v="1"/>
    <x v="0"/>
    <d v="2026-05-23T11:12:59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7"/>
    <n v="14"/>
    <n v="1"/>
    <x v="0"/>
    <d v="2026-05-25T17:53:25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8"/>
    <n v="14"/>
    <n v="1"/>
    <x v="0"/>
    <d v="2026-05-26T10:21:25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8"/>
    <n v="14"/>
    <n v="1"/>
    <x v="0"/>
    <d v="2026-05-26T14:20:12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8"/>
    <n v="14"/>
    <n v="1"/>
    <x v="0"/>
    <d v="2026-05-26T16:04:11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8"/>
    <n v="14"/>
    <n v="1"/>
    <x v="1"/>
    <d v="2026-05-26T17:44:02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9"/>
    <n v="2"/>
    <n v="1"/>
    <x v="0"/>
    <d v="2026-05-27T15:13:44"/>
    <n v="62574514"/>
    <s v="DROP"/>
    <s v="VDAD"/>
    <x v="0"/>
    <s v="COBRO"/>
    <m/>
    <n v="364043650000"/>
    <n v="16019"/>
    <n v="-4"/>
    <n v="1"/>
    <n v="62574514"/>
    <m/>
    <s v=" Dayana Vanessa Sarmiento Mart"/>
    <m/>
    <n v="364043650000"/>
    <s v="RENOVACIONES"/>
    <s v="3 MESES PENDIENTES"/>
    <m/>
    <m/>
    <m/>
    <m/>
    <m/>
    <m/>
    <m/>
    <s v="0000-00-00"/>
    <m/>
    <m/>
    <m/>
    <m/>
    <n v="5"/>
    <m/>
    <s v="NONE"/>
    <n v="0"/>
    <m/>
    <n v="2267994"/>
    <s v="Cobros Mayo"/>
    <s v="Cobros Mayo Lista 2"/>
    <s v="Agent Not Available"/>
  </r>
  <r>
    <s v="Cobros Mayo"/>
    <n v="0"/>
    <n v="0"/>
    <x v="10"/>
    <n v="2"/>
    <n v="1"/>
    <x v="1"/>
    <d v="2026-05-28T11:02:20"/>
    <n v="62574514"/>
    <s v="DROP"/>
    <s v="VDAD"/>
    <x v="0"/>
    <s v="COBRO"/>
    <m/>
    <n v="364043650000"/>
    <n v="16019"/>
    <n v="-4"/>
    <n v="1"/>
    <n v="62574514"/>
    <m/>
    <s v=" Dayana Vanessa Sarmiento Mart"/>
    <m/>
    <n v="364043650000"/>
    <s v="RENOVACIONES"/>
    <s v="3 MESES PENDIENTES"/>
    <m/>
    <m/>
    <m/>
    <m/>
    <m/>
    <m/>
    <m/>
    <s v="0000-00-00"/>
    <m/>
    <m/>
    <m/>
    <m/>
    <n v="5"/>
    <m/>
    <s v="NONE"/>
    <n v="0"/>
    <m/>
    <n v="2267994"/>
    <s v="Cobros Mayo"/>
    <s v="Cobros Mayo Lista 2"/>
    <s v="Agent Not Available"/>
  </r>
  <r>
    <s v="Cobros Abril Canal Fijo"/>
    <n v="1"/>
    <n v="0"/>
    <x v="13"/>
    <n v="1"/>
    <n v="1"/>
    <x v="1"/>
    <d v="2026-05-02T12:59:30"/>
    <n v="62611657"/>
    <n v="6000"/>
    <s v="lvelez"/>
    <x v="1"/>
    <s v="COBRO"/>
    <m/>
    <n v="327056460000"/>
    <n v="16017"/>
    <n v="-7"/>
    <n v="1"/>
    <n v="62611657"/>
    <m/>
    <s v="MICHELLE CRISTINA CHIRU CASTIL"/>
    <m/>
    <s v="8-880-1155"/>
    <s v="2 MESES DE MORA"/>
    <s v="MASIVO"/>
    <n v="327056460000"/>
    <m/>
    <m/>
    <m/>
    <m/>
    <m/>
    <s v="U"/>
    <s v="0000-00-00"/>
    <m/>
    <s v="chirucastillo14@gmail.com"/>
    <m/>
    <s v="327056460000&gt;&gt; MICHELLE CRISTINA CHIRU CASTILLO"/>
    <n v="65"/>
    <s v="Llamaya"/>
    <s v="MAIN"/>
    <n v="0"/>
    <m/>
    <n v="2252689"/>
    <s v="Cobros Abril Canal Fijo"/>
    <s v="Cobros Abril Canal Fijo 2 meses a NPN"/>
    <s v="Mensaje a tercero"/>
  </r>
  <r>
    <e v="#N/A"/>
    <n v="1"/>
    <n v="1"/>
    <x v="18"/>
    <n v="1"/>
    <n v="1"/>
    <x v="1"/>
    <d v="2026-05-14T09:56:18"/>
    <n v="62622106"/>
    <n v="6007"/>
    <s v="lvelez"/>
    <x v="1"/>
    <s v="COBRO"/>
    <m/>
    <m/>
    <n v="998"/>
    <n v="0"/>
    <m/>
    <n v="62622106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8918"/>
    <s v="Default Manual list"/>
    <m/>
    <s v="Volver a llamar"/>
  </r>
  <r>
    <s v="Cobros Mayo"/>
    <n v="1"/>
    <n v="0"/>
    <x v="17"/>
    <n v="1"/>
    <n v="1"/>
    <x v="1"/>
    <d v="2026-05-11T11:53:19"/>
    <n v="62622313"/>
    <n v="6006"/>
    <s v="lvelez"/>
    <x v="1"/>
    <s v="COBRO"/>
    <m/>
    <n v="368075200000"/>
    <n v="16018"/>
    <n v="-7"/>
    <n v="1"/>
    <n v="62622313"/>
    <m/>
    <s v="ASLHIS AILIN RODRIGUEZ MONTENE"/>
    <m/>
    <s v="4-775-824"/>
    <n v="368075200000"/>
    <s v="MASIVO"/>
    <s v="NPN"/>
    <m/>
    <m/>
    <m/>
    <m/>
    <m/>
    <s v="U"/>
    <s v="0000-00-00"/>
    <m/>
    <m/>
    <m/>
    <m/>
    <n v="61"/>
    <s v="Llamaya"/>
    <s v="MAIN"/>
    <n v="0"/>
    <m/>
    <n v="2257767"/>
    <s v="Cobros Mayo"/>
    <s v="Cobros Mayo NPN"/>
    <s v="Numero equivocado"/>
  </r>
  <r>
    <s v="Cobros Abril Canal Fijo"/>
    <n v="0"/>
    <n v="0"/>
    <x v="17"/>
    <n v="3"/>
    <n v="1"/>
    <x v="0"/>
    <d v="2026-05-11T11:53:22"/>
    <n v="62622378"/>
    <s v="DROP"/>
    <s v="VDAD"/>
    <x v="0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5"/>
    <m/>
    <s v="NONE"/>
    <n v="0"/>
    <m/>
    <n v="2257768"/>
    <s v="Cobros Mayo"/>
    <s v="Cobros Mayo NPN"/>
    <s v="Agent Not Available"/>
  </r>
  <r>
    <s v="Cobros Abril Canal Fijo"/>
    <n v="0"/>
    <n v="0"/>
    <x v="1"/>
    <n v="3"/>
    <n v="1"/>
    <x v="0"/>
    <d v="2026-05-13T15:51:35"/>
    <n v="62622378"/>
    <s v="DROP"/>
    <s v="VDAD"/>
    <x v="0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5"/>
    <m/>
    <s v="NONE"/>
    <n v="0"/>
    <m/>
    <n v="2257768"/>
    <s v="Cobros Mayo"/>
    <s v="Cobros Mayo NPN"/>
    <s v="Agent Not Available"/>
  </r>
  <r>
    <s v="Cobros Abril Canal Fijo"/>
    <n v="1"/>
    <n v="1"/>
    <x v="21"/>
    <n v="3"/>
    <n v="1"/>
    <x v="1"/>
    <d v="2026-05-18T09:18:39"/>
    <n v="62622378"/>
    <n v="6003"/>
    <s v="lvelez"/>
    <x v="1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61"/>
    <s v="Llamaya"/>
    <s v="MAIN"/>
    <n v="0"/>
    <m/>
    <n v="2257768"/>
    <s v="Cobros Mayo"/>
    <s v="Cobros Mayo NPN"/>
    <s v="Cuenta cesada"/>
  </r>
  <r>
    <s v="Cobros Mayo"/>
    <n v="0"/>
    <n v="0"/>
    <x v="17"/>
    <n v="6"/>
    <n v="1"/>
    <x v="0"/>
    <d v="2026-05-11T11:53:50"/>
    <n v="62628959"/>
    <s v="DROP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5"/>
    <m/>
    <s v="NONE"/>
    <n v="0"/>
    <m/>
    <n v="2257769"/>
    <s v="Cobros Mayo"/>
    <s v="Cobros Mayo NPN"/>
    <s v="Agent Not Available"/>
  </r>
  <r>
    <s v="Cobros Mayo"/>
    <n v="0"/>
    <n v="0"/>
    <x v="1"/>
    <n v="6"/>
    <n v="1"/>
    <x v="0"/>
    <d v="2026-05-13T15:54:23"/>
    <n v="62628959"/>
    <s v="AB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0"/>
    <m/>
    <s v="NONE"/>
    <n v="0"/>
    <m/>
    <n v="2257769"/>
    <s v="Cobros Mayo"/>
    <s v="Cobros Mayo NPN"/>
    <s v="Auto busy"/>
  </r>
  <r>
    <s v="Cobros Mayo"/>
    <n v="0"/>
    <n v="0"/>
    <x v="21"/>
    <n v="6"/>
    <n v="1"/>
    <x v="0"/>
    <d v="2026-05-18T09:18:18"/>
    <n v="62628959"/>
    <s v="AB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0"/>
    <m/>
    <s v="NONE"/>
    <n v="0"/>
    <m/>
    <n v="2257769"/>
    <s v="Cobros Mayo"/>
    <s v="Cobros Mayo NPN"/>
    <s v="Auto busy"/>
  </r>
  <r>
    <s v="Cobros Mayo"/>
    <n v="0"/>
    <n v="0"/>
    <x v="3"/>
    <n v="6"/>
    <n v="1"/>
    <x v="0"/>
    <d v="2026-05-19T16:33:06"/>
    <n v="62628959"/>
    <s v="DROP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5"/>
    <m/>
    <s v="NONE"/>
    <n v="0"/>
    <m/>
    <n v="2257769"/>
    <s v="Cobros Mayo"/>
    <s v="Cobros Mayo NPN"/>
    <s v="Agent Not Available"/>
  </r>
  <r>
    <s v="Cobros Mayo"/>
    <n v="1"/>
    <n v="1"/>
    <x v="4"/>
    <n v="6"/>
    <n v="1"/>
    <x v="0"/>
    <d v="2026-05-21T11:13:16"/>
    <n v="62628959"/>
    <n v="6007"/>
    <s v="lvelez"/>
    <x v="1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49"/>
    <s v="Llamaya"/>
    <s v="MAIN"/>
    <n v="0"/>
    <m/>
    <n v="2257769"/>
    <s v="Cobros Mayo"/>
    <s v="Cobros Mayo NPN"/>
    <s v="Volver a llamar"/>
  </r>
  <r>
    <s v="Cobros Mayo"/>
    <n v="1"/>
    <n v="1"/>
    <x v="4"/>
    <n v="6"/>
    <n v="1"/>
    <x v="1"/>
    <d v="2026-05-21T11:14:22"/>
    <n v="62628959"/>
    <n v="6007"/>
    <s v="lvelez"/>
    <x v="1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14"/>
    <s v="Llamaya"/>
    <s v="MANUAL"/>
    <n v="0"/>
    <m/>
    <n v="2257769"/>
    <s v="Cobros Mayo"/>
    <s v="Cobros Mayo NPN"/>
    <s v="Volver a llamar"/>
  </r>
  <r>
    <s v="Cobros Mayo"/>
    <n v="1"/>
    <n v="1"/>
    <x v="15"/>
    <n v="4"/>
    <n v="1"/>
    <x v="0"/>
    <d v="2026-05-07T15:15:07"/>
    <n v="62640774"/>
    <n v="6007"/>
    <s v="lvelez"/>
    <x v="1"/>
    <s v="COBRO"/>
    <m/>
    <m/>
    <n v="1001"/>
    <n v="-7"/>
    <n v="1"/>
    <n v="62640774"/>
    <m/>
    <s v="DIGI"/>
    <m/>
    <m/>
    <m/>
    <m/>
    <m/>
    <m/>
    <m/>
    <m/>
    <m/>
    <m/>
    <s v="U"/>
    <s v="0000-00-00"/>
    <m/>
    <m/>
    <m/>
    <m/>
    <n v="19"/>
    <s v="Llamaya"/>
    <s v="MANUAL"/>
    <n v="0"/>
    <m/>
    <n v="380819"/>
    <s v="Llama_Ya_20231209"/>
    <m/>
    <s v="Volver a llamar"/>
  </r>
  <r>
    <s v="Cobros Mayo"/>
    <n v="1"/>
    <n v="1"/>
    <x v="15"/>
    <n v="4"/>
    <n v="1"/>
    <x v="0"/>
    <d v="2026-05-07T15:15:37"/>
    <n v="62640774"/>
    <n v="6007"/>
    <s v="lvelez"/>
    <x v="1"/>
    <s v="COBRO"/>
    <m/>
    <m/>
    <n v="1001"/>
    <n v="-7"/>
    <n v="1"/>
    <n v="62640774"/>
    <m/>
    <s v="DIGI"/>
    <m/>
    <m/>
    <m/>
    <m/>
    <m/>
    <m/>
    <m/>
    <m/>
    <m/>
    <m/>
    <s v="U"/>
    <s v="0000-00-00"/>
    <m/>
    <m/>
    <m/>
    <m/>
    <n v="34"/>
    <s v="Llamaya"/>
    <s v="MANUAL"/>
    <n v="0"/>
    <m/>
    <n v="380819"/>
    <s v="Llama_Ya_20231209"/>
    <m/>
    <s v="Volver a llamar"/>
  </r>
  <r>
    <s v="Cobros Mayo"/>
    <n v="0"/>
    <n v="0"/>
    <x v="9"/>
    <n v="4"/>
    <n v="1"/>
    <x v="0"/>
    <d v="2026-05-27T15:25:51"/>
    <n v="62640774"/>
    <s v="AB"/>
    <s v="VDAD"/>
    <x v="0"/>
    <s v="COBRO"/>
    <m/>
    <n v="366038870000"/>
    <n v="16019"/>
    <n v="-7"/>
    <n v="1"/>
    <n v="62640774"/>
    <m/>
    <s v=" GUSTAVO ADOLFO MIRANDA PITTI"/>
    <m/>
    <n v="366038870000"/>
    <s v="CALL CENTER P2P"/>
    <s v="3 MESES PENDIENTES"/>
    <m/>
    <m/>
    <m/>
    <m/>
    <m/>
    <m/>
    <m/>
    <s v="0000-00-00"/>
    <m/>
    <m/>
    <m/>
    <m/>
    <n v="0"/>
    <m/>
    <s v="NONE"/>
    <n v="0"/>
    <m/>
    <n v="2268008"/>
    <s v="Cobros Mayo"/>
    <s v="Cobros Mayo Lista 2"/>
    <s v="Auto busy"/>
  </r>
  <r>
    <s v="Cobros Mayo"/>
    <n v="0"/>
    <n v="0"/>
    <x v="10"/>
    <n v="4"/>
    <n v="1"/>
    <x v="1"/>
    <d v="2026-05-28T11:23:06"/>
    <n v="62640774"/>
    <s v="AB"/>
    <s v="VDAD"/>
    <x v="0"/>
    <s v="COBRO"/>
    <m/>
    <n v="366038870000"/>
    <n v="16019"/>
    <n v="-7"/>
    <n v="1"/>
    <n v="62640774"/>
    <m/>
    <s v=" GUSTAVO ADOLFO MIRANDA PITTI"/>
    <m/>
    <n v="366038870000"/>
    <s v="CALL CENTER P2P"/>
    <s v="3 MESES PENDIENTES"/>
    <m/>
    <m/>
    <m/>
    <m/>
    <m/>
    <m/>
    <m/>
    <s v="0000-00-00"/>
    <m/>
    <m/>
    <m/>
    <m/>
    <n v="0"/>
    <m/>
    <s v="NONE"/>
    <n v="0"/>
    <m/>
    <n v="2268008"/>
    <s v="Cobros Mayo"/>
    <s v="Cobros Mayo Lista 2"/>
    <s v="Auto busy"/>
  </r>
  <r>
    <s v="Cobros Abril Canal Fijo"/>
    <n v="0"/>
    <n v="0"/>
    <x v="17"/>
    <n v="2"/>
    <n v="1"/>
    <x v="0"/>
    <d v="2026-05-11T11:54:12"/>
    <n v="62663429"/>
    <s v="DROP"/>
    <s v="VDAD"/>
    <x v="0"/>
    <s v="COBRO"/>
    <m/>
    <n v="278068620000"/>
    <n v="16018"/>
    <n v="-7"/>
    <n v="1"/>
    <n v="62663429"/>
    <m/>
    <s v="Sugey Gomez"/>
    <m/>
    <s v="8-806-530"/>
    <n v="278068620000"/>
    <s v="DIGITAL"/>
    <s v="NPN"/>
    <m/>
    <m/>
    <m/>
    <m/>
    <m/>
    <s v="U"/>
    <s v="0000-00-00"/>
    <m/>
    <m/>
    <m/>
    <m/>
    <n v="5"/>
    <m/>
    <s v="NONE"/>
    <n v="0"/>
    <m/>
    <n v="2257770"/>
    <s v="Cobros Mayo"/>
    <s v="Cobros Mayo NPN"/>
    <s v="Agent Not Available"/>
  </r>
  <r>
    <s v="Cobros Abril Canal Fijo"/>
    <n v="1"/>
    <n v="1"/>
    <x v="1"/>
    <n v="2"/>
    <n v="1"/>
    <x v="1"/>
    <d v="2026-05-13T15:54:37"/>
    <n v="62663429"/>
    <n v="6003"/>
    <s v="lvelez"/>
    <x v="1"/>
    <s v="COBRO"/>
    <m/>
    <n v="278068620000"/>
    <n v="16018"/>
    <n v="-7"/>
    <n v="1"/>
    <n v="62663429"/>
    <m/>
    <s v="Sugey Gomez"/>
    <m/>
    <s v="8-806-530"/>
    <n v="278068620000"/>
    <s v="DIGITAL"/>
    <s v="NPN"/>
    <m/>
    <m/>
    <m/>
    <m/>
    <m/>
    <s v="U"/>
    <s v="0000-00-00"/>
    <m/>
    <m/>
    <m/>
    <m/>
    <n v="119"/>
    <s v="Llamaya"/>
    <s v="MAIN"/>
    <n v="0"/>
    <m/>
    <n v="2257770"/>
    <s v="Cobros Mayo"/>
    <s v="Cobros Mayo NPN"/>
    <s v="Cuenta cesada"/>
  </r>
  <r>
    <s v="Cobros Abril Canal Fijo"/>
    <n v="0"/>
    <n v="0"/>
    <x v="17"/>
    <n v="2"/>
    <n v="1"/>
    <x v="0"/>
    <d v="2026-05-11T11:54:33"/>
    <n v="62663936"/>
    <s v="DROP"/>
    <s v="VDAD"/>
    <x v="0"/>
    <s v="COBRO"/>
    <m/>
    <n v="352371800000"/>
    <n v="16018"/>
    <n v="-7"/>
    <n v="1"/>
    <n v="62663936"/>
    <m/>
    <s v="Elvira Castillo"/>
    <m/>
    <s v="4-152-674"/>
    <n v="352371800000"/>
    <s v="SOHO"/>
    <s v="NPN"/>
    <m/>
    <m/>
    <m/>
    <m/>
    <m/>
    <s v="U"/>
    <s v="0000-00-00"/>
    <m/>
    <m/>
    <m/>
    <m/>
    <n v="5"/>
    <m/>
    <s v="NONE"/>
    <n v="0"/>
    <m/>
    <n v="2257771"/>
    <s v="Cobros Mayo"/>
    <s v="Cobros Mayo NPN"/>
    <s v="Agent Not Available"/>
  </r>
  <r>
    <s v="Cobros Abril Canal Fijo"/>
    <n v="1"/>
    <n v="0"/>
    <x v="1"/>
    <n v="2"/>
    <n v="1"/>
    <x v="1"/>
    <d v="2026-05-13T16:05:21"/>
    <n v="62663936"/>
    <n v="6000"/>
    <s v="lvelez"/>
    <x v="1"/>
    <s v="COBRO"/>
    <m/>
    <n v="352371800000"/>
    <n v="16018"/>
    <n v="-7"/>
    <n v="1"/>
    <n v="62663936"/>
    <m/>
    <s v="Elvira Castillo"/>
    <m/>
    <s v="4-152-674"/>
    <n v="352371800000"/>
    <s v="SOHO"/>
    <s v="NPN"/>
    <m/>
    <m/>
    <m/>
    <m/>
    <m/>
    <s v="U"/>
    <s v="0000-00-00"/>
    <m/>
    <m/>
    <m/>
    <m/>
    <n v="88"/>
    <s v="Llamaya"/>
    <s v="MAIN"/>
    <n v="0"/>
    <m/>
    <n v="2257771"/>
    <s v="Cobros Mayo"/>
    <s v="Cobros Mayo NPN"/>
    <s v="Mensaje a tercero"/>
  </r>
  <r>
    <s v="Cobros Mayo"/>
    <n v="1"/>
    <n v="1"/>
    <x v="17"/>
    <n v="1"/>
    <n v="1"/>
    <x v="1"/>
    <d v="2026-05-11T11:55:53"/>
    <n v="62667442"/>
    <n v="6003"/>
    <s v="lvelez"/>
    <x v="1"/>
    <s v="COBRO"/>
    <m/>
    <n v="368018360000"/>
    <n v="16018"/>
    <n v="-7"/>
    <n v="1"/>
    <n v="62667442"/>
    <m/>
    <s v="Anthony ezequiel ChÃ¡vez MC ta"/>
    <m/>
    <s v="8-778-313"/>
    <n v="368018360000"/>
    <s v="MASIVO"/>
    <s v="2 PAGOS PENDIENTES"/>
    <m/>
    <m/>
    <m/>
    <m/>
    <m/>
    <s v="U"/>
    <s v="0000-00-00"/>
    <m/>
    <m/>
    <m/>
    <m/>
    <n v="52"/>
    <s v="Llamaya"/>
    <s v="MAIN"/>
    <n v="0"/>
    <m/>
    <n v="2257772"/>
    <s v="Cobros Mayo"/>
    <s v="Cobros Mayo NPN"/>
    <s v="Cuenta cesada"/>
  </r>
  <r>
    <s v="Cobros Abril Canal Fijo"/>
    <n v="0"/>
    <n v="0"/>
    <x v="17"/>
    <n v="6"/>
    <n v="1"/>
    <x v="0"/>
    <d v="2026-05-11T11:55:42"/>
    <n v="62669884"/>
    <s v="AB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Auto busy"/>
  </r>
  <r>
    <s v="Cobros Abril Canal Fijo"/>
    <n v="0"/>
    <n v="0"/>
    <x v="1"/>
    <n v="6"/>
    <n v="1"/>
    <x v="0"/>
    <d v="2026-05-13T16:05:06"/>
    <n v="62669884"/>
    <s v="AB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Auto busy"/>
  </r>
  <r>
    <s v="Cobros Abril Canal Fijo"/>
    <n v="0"/>
    <n v="0"/>
    <x v="21"/>
    <n v="6"/>
    <n v="1"/>
    <x v="0"/>
    <d v="2026-05-18T09:20:01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21"/>
    <n v="6"/>
    <n v="1"/>
    <x v="0"/>
    <d v="2026-05-18T11:41:13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21"/>
    <n v="6"/>
    <n v="1"/>
    <x v="0"/>
    <d v="2026-05-18T17:59:04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3"/>
    <n v="6"/>
    <n v="1"/>
    <x v="1"/>
    <d v="2026-05-19T10:11:18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17"/>
    <n v="6"/>
    <n v="1"/>
    <x v="0"/>
    <d v="2026-05-11T11:56:04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0"/>
    <n v="0"/>
    <x v="1"/>
    <n v="6"/>
    <n v="1"/>
    <x v="0"/>
    <d v="2026-05-13T16:05:36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0"/>
    <n v="0"/>
    <x v="21"/>
    <n v="6"/>
    <n v="1"/>
    <x v="0"/>
    <d v="2026-05-18T09:24:44"/>
    <n v="62674101"/>
    <s v="AB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0"/>
    <m/>
    <s v="NONE"/>
    <n v="0"/>
    <m/>
    <n v="2257774"/>
    <s v="Cobros Mayo"/>
    <s v="Cobros Mayo NPN"/>
    <s v="Auto busy"/>
  </r>
  <r>
    <s v="Cobros Abril Canal Fijo"/>
    <n v="0"/>
    <n v="0"/>
    <x v="3"/>
    <n v="6"/>
    <n v="1"/>
    <x v="0"/>
    <d v="2026-05-19T16:33:14"/>
    <n v="62674101"/>
    <s v="AB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0"/>
    <m/>
    <s v="NONE"/>
    <n v="0"/>
    <m/>
    <n v="2257774"/>
    <s v="Cobros Mayo"/>
    <s v="Cobros Mayo NPN"/>
    <s v="Auto busy"/>
  </r>
  <r>
    <s v="Cobros Abril Canal Fijo"/>
    <n v="0"/>
    <n v="0"/>
    <x v="4"/>
    <n v="6"/>
    <n v="1"/>
    <x v="0"/>
    <d v="2026-05-21T11:13:29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1"/>
    <n v="1"/>
    <x v="4"/>
    <n v="6"/>
    <n v="1"/>
    <x v="1"/>
    <d v="2026-05-21T17:38:47"/>
    <n v="62674101"/>
    <n v="6003"/>
    <s v="lvelez"/>
    <x v="1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106"/>
    <s v="Llamaya"/>
    <s v="MAIN"/>
    <n v="0"/>
    <m/>
    <n v="2257774"/>
    <s v="Cobros Mayo"/>
    <s v="Cobros Mayo NPN"/>
    <s v="Cuenta cesada"/>
  </r>
  <r>
    <s v="Cobros Mayo"/>
    <n v="0"/>
    <n v="0"/>
    <x v="9"/>
    <n v="2"/>
    <n v="1"/>
    <x v="0"/>
    <d v="2026-05-27T15:25:45"/>
    <n v="62681932"/>
    <s v="DROP"/>
    <s v="VDAD"/>
    <x v="0"/>
    <s v="COBRO"/>
    <m/>
    <n v="369041320000"/>
    <n v="16019"/>
    <n v="-7"/>
    <n v="1"/>
    <n v="62681932"/>
    <m/>
    <s v=" Ana Maria Aznaran Siman"/>
    <m/>
    <n v="369041320000"/>
    <s v="RENOVACIONES"/>
    <s v="3 MESES PENDIENTES"/>
    <m/>
    <m/>
    <m/>
    <m/>
    <m/>
    <m/>
    <m/>
    <s v="0000-00-00"/>
    <m/>
    <m/>
    <m/>
    <m/>
    <n v="5"/>
    <m/>
    <s v="NONE"/>
    <n v="0"/>
    <m/>
    <n v="2268007"/>
    <s v="Cobros Mayo"/>
    <s v="Cobros Mayo Lista 2"/>
    <s v="Agent Not Available"/>
  </r>
  <r>
    <s v="Cobros Mayo"/>
    <n v="0"/>
    <n v="0"/>
    <x v="10"/>
    <n v="2"/>
    <n v="1"/>
    <x v="1"/>
    <d v="2026-05-28T11:22:59"/>
    <n v="62681932"/>
    <s v="DROP"/>
    <s v="VDAD"/>
    <x v="0"/>
    <s v="COBRO"/>
    <m/>
    <n v="369041320000"/>
    <n v="16019"/>
    <n v="-7"/>
    <n v="1"/>
    <n v="62681932"/>
    <m/>
    <s v=" Ana Maria Aznaran Siman"/>
    <m/>
    <n v="369041320000"/>
    <s v="RENOVACIONES"/>
    <s v="3 MESES PENDIENTES"/>
    <m/>
    <m/>
    <m/>
    <m/>
    <m/>
    <m/>
    <m/>
    <s v="0000-00-00"/>
    <m/>
    <m/>
    <m/>
    <m/>
    <n v="5"/>
    <m/>
    <s v="NONE"/>
    <n v="0"/>
    <m/>
    <n v="2268007"/>
    <s v="Cobros Mayo"/>
    <s v="Cobros Mayo Lista 2"/>
    <s v="Agent Not Available"/>
  </r>
  <r>
    <s v="Cobros Abril Canal Fijo"/>
    <n v="0"/>
    <n v="0"/>
    <x v="17"/>
    <n v="3"/>
    <n v="1"/>
    <x v="0"/>
    <d v="2026-05-11T11:56:34"/>
    <n v="62685947"/>
    <s v="DROP"/>
    <s v="VDAD"/>
    <x v="0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5"/>
    <m/>
    <s v="NONE"/>
    <n v="0"/>
    <m/>
    <n v="2257775"/>
    <s v="Cobros Mayo"/>
    <s v="Cobros Mayo NPN"/>
    <s v="Agent Not Available"/>
  </r>
  <r>
    <s v="Cobros Abril Canal Fijo"/>
    <n v="0"/>
    <n v="0"/>
    <x v="1"/>
    <n v="3"/>
    <n v="1"/>
    <x v="0"/>
    <d v="2026-05-13T16:06:10"/>
    <n v="62685947"/>
    <s v="DROP"/>
    <s v="VDAD"/>
    <x v="0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5"/>
    <m/>
    <s v="NONE"/>
    <n v="0"/>
    <m/>
    <n v="2257775"/>
    <s v="Cobros Mayo"/>
    <s v="Cobros Mayo NPN"/>
    <s v="Agent Not Available"/>
  </r>
  <r>
    <s v="Cobros Abril Canal Fijo"/>
    <n v="1"/>
    <n v="1"/>
    <x v="21"/>
    <n v="3"/>
    <n v="1"/>
    <x v="1"/>
    <d v="2026-05-18T09:25:13"/>
    <n v="62685947"/>
    <n v="6003"/>
    <s v="lvelez"/>
    <x v="1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69"/>
    <s v="Llamaya"/>
    <s v="MAIN"/>
    <n v="0"/>
    <m/>
    <n v="2257775"/>
    <s v="Cobros Mayo"/>
    <s v="Cobros Mayo NPN"/>
    <s v="Cuenta cesada"/>
  </r>
  <r>
    <s v="Cobros Abril Canal Fijo"/>
    <n v="0"/>
    <n v="0"/>
    <x v="19"/>
    <n v="20"/>
    <n v="1"/>
    <x v="0"/>
    <d v="2026-05-04T09:58:37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20"/>
    <n v="20"/>
    <n v="1"/>
    <x v="0"/>
    <d v="2026-05-06T10:36:57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15"/>
    <n v="20"/>
    <n v="1"/>
    <x v="0"/>
    <d v="2026-05-07T15:22:39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16"/>
    <n v="20"/>
    <n v="1"/>
    <x v="0"/>
    <d v="2026-05-08T16:10:15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17"/>
    <n v="20"/>
    <n v="1"/>
    <x v="0"/>
    <d v="2026-05-11T11:56:42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1"/>
    <n v="20"/>
    <n v="1"/>
    <x v="0"/>
    <d v="2026-05-13T16:06:18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21"/>
    <n v="20"/>
    <n v="1"/>
    <x v="0"/>
    <d v="2026-05-18T09:26:32"/>
    <n v="62697293"/>
    <s v="NA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No Answer AutoDial"/>
  </r>
  <r>
    <s v="Cobros Abril Canal Fijo"/>
    <n v="0"/>
    <n v="0"/>
    <x v="21"/>
    <n v="20"/>
    <n v="1"/>
    <x v="0"/>
    <d v="2026-05-18T11:41:16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3"/>
    <n v="20"/>
    <n v="1"/>
    <x v="0"/>
    <d v="2026-05-19T16:33:44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4"/>
    <n v="20"/>
    <n v="1"/>
    <x v="0"/>
    <d v="2026-05-21T11:14:23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4"/>
    <n v="20"/>
    <n v="1"/>
    <x v="0"/>
    <d v="2026-05-21T17:42:04"/>
    <n v="62697293"/>
    <s v="NA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No Answer AutoDial"/>
  </r>
  <r>
    <s v="Cobros Abril Canal Fijo"/>
    <n v="0"/>
    <n v="0"/>
    <x v="5"/>
    <n v="20"/>
    <n v="1"/>
    <x v="0"/>
    <d v="2026-05-22T10:45:16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5"/>
    <n v="20"/>
    <n v="1"/>
    <x v="0"/>
    <d v="2026-05-22T16:40:09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6"/>
    <n v="20"/>
    <n v="1"/>
    <x v="0"/>
    <d v="2026-05-23T11:13:17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7"/>
    <n v="20"/>
    <n v="1"/>
    <x v="0"/>
    <d v="2026-05-25T17:53:35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8"/>
    <n v="20"/>
    <n v="1"/>
    <x v="0"/>
    <d v="2026-05-26T10:21:53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8"/>
    <n v="20"/>
    <n v="1"/>
    <x v="0"/>
    <d v="2026-05-26T14:20:12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8"/>
    <n v="20"/>
    <n v="1"/>
    <x v="0"/>
    <d v="2026-05-26T15:14:50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8"/>
    <n v="20"/>
    <n v="1"/>
    <x v="0"/>
    <d v="2026-05-26T16:05:02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8"/>
    <n v="20"/>
    <n v="1"/>
    <x v="1"/>
    <d v="2026-05-26T17:00:08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17"/>
    <n v="1"/>
    <n v="1"/>
    <x v="1"/>
    <d v="2026-05-11T11:57:41"/>
    <n v="62699170"/>
    <n v="6004"/>
    <s v="lvelez"/>
    <x v="1"/>
    <s v="COBRO"/>
    <m/>
    <n v="359357830000"/>
    <n v="16018"/>
    <n v="-7"/>
    <n v="1"/>
    <n v="62699170"/>
    <m/>
    <s v="Leisy cristal hernandez lezcan"/>
    <m/>
    <s v="4-827-1799"/>
    <n v="359357830000"/>
    <s v="MASIVO"/>
    <s v="3 PAGOS PENDIENTES"/>
    <m/>
    <m/>
    <m/>
    <m/>
    <m/>
    <s v="U"/>
    <s v="0000-00-00"/>
    <m/>
    <m/>
    <m/>
    <m/>
    <n v="160"/>
    <s v="Llamaya"/>
    <s v="MAIN"/>
    <n v="0"/>
    <m/>
    <n v="2257777"/>
    <s v="Cobros Mayo"/>
    <s v="Cobros Mayo NPN"/>
    <s v="Buzon de voz"/>
  </r>
  <r>
    <s v="Cobros Mayo"/>
    <n v="0"/>
    <n v="0"/>
    <x v="17"/>
    <n v="6"/>
    <n v="1"/>
    <x v="0"/>
    <d v="2026-05-11T11:57:56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1"/>
    <n v="6"/>
    <n v="1"/>
    <x v="0"/>
    <d v="2026-05-13T16:07:19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21"/>
    <n v="6"/>
    <n v="1"/>
    <x v="0"/>
    <d v="2026-05-18T09:27:00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3"/>
    <n v="6"/>
    <n v="1"/>
    <x v="0"/>
    <d v="2026-05-19T16:34:43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4"/>
    <n v="6"/>
    <n v="1"/>
    <x v="0"/>
    <d v="2026-05-21T11:15:02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1"/>
    <n v="1"/>
    <x v="4"/>
    <n v="6"/>
    <n v="1"/>
    <x v="1"/>
    <d v="2026-05-21T17:41:24"/>
    <n v="62712490"/>
    <n v="6003"/>
    <s v="lvelez"/>
    <x v="1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44"/>
    <s v="Llamaya"/>
    <s v="MAIN"/>
    <n v="0"/>
    <m/>
    <n v="2257778"/>
    <s v="Cobros Mayo"/>
    <s v="Cobros Mayo NPN"/>
    <s v="Cuenta cesada"/>
  </r>
  <r>
    <s v="Cobros Mayo"/>
    <n v="0"/>
    <n v="0"/>
    <x v="17"/>
    <n v="3"/>
    <n v="1"/>
    <x v="0"/>
    <d v="2026-05-11T11:58:19"/>
    <n v="62725842"/>
    <s v="DROP"/>
    <s v="VDAD"/>
    <x v="0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5"/>
    <m/>
    <s v="NONE"/>
    <n v="0"/>
    <m/>
    <n v="2257779"/>
    <s v="Cobros Mayo"/>
    <s v="Cobros Mayo NPN"/>
    <s v="Agent Not Available"/>
  </r>
  <r>
    <s v="Cobros Mayo"/>
    <n v="0"/>
    <n v="0"/>
    <x v="1"/>
    <n v="3"/>
    <n v="1"/>
    <x v="0"/>
    <d v="2026-05-13T16:10:33"/>
    <n v="62725842"/>
    <s v="DROP"/>
    <s v="VDAD"/>
    <x v="0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5"/>
    <m/>
    <s v="NONE"/>
    <n v="0"/>
    <m/>
    <n v="2257779"/>
    <s v="Cobros Mayo"/>
    <s v="Cobros Mayo NPN"/>
    <s v="Agent Not Available"/>
  </r>
  <r>
    <s v="Cobros Mayo"/>
    <n v="1"/>
    <n v="1"/>
    <x v="21"/>
    <n v="3"/>
    <n v="1"/>
    <x v="1"/>
    <d v="2026-05-18T09:26:45"/>
    <n v="62725842"/>
    <n v="6003"/>
    <s v="lvelez"/>
    <x v="1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22"/>
    <s v="Llamaya"/>
    <s v="MAIN"/>
    <n v="0"/>
    <m/>
    <n v="2257779"/>
    <s v="Cobros Mayo"/>
    <s v="Cobros Mayo NPN"/>
    <s v="Cuenta cesada"/>
  </r>
  <r>
    <s v="Cobros Mayo"/>
    <n v="0"/>
    <n v="0"/>
    <x v="17"/>
    <n v="2"/>
    <n v="1"/>
    <x v="0"/>
    <d v="2026-05-11T11:58:54"/>
    <n v="62748580"/>
    <s v="DROP"/>
    <s v="VDAD"/>
    <x v="0"/>
    <s v="COBRO"/>
    <m/>
    <n v="366015110000"/>
    <n v="16018"/>
    <n v="-7"/>
    <n v="1"/>
    <n v="62748580"/>
    <m/>
    <s v="AÃ­da Iveth RodrÃ­guez Sanchez"/>
    <m/>
    <s v="8-920-1039"/>
    <n v="366015110000"/>
    <s v="MASIVO"/>
    <s v="2 PAGOS PENDIENTES"/>
    <m/>
    <m/>
    <m/>
    <m/>
    <m/>
    <s v="U"/>
    <s v="0000-00-00"/>
    <m/>
    <m/>
    <m/>
    <m/>
    <n v="5"/>
    <m/>
    <s v="NONE"/>
    <n v="0"/>
    <m/>
    <n v="2257780"/>
    <s v="Cobros Mayo"/>
    <s v="Cobros Mayo NPN"/>
    <s v="Agent Not Available"/>
  </r>
  <r>
    <s v="Cobros Mayo"/>
    <n v="1"/>
    <n v="1"/>
    <x v="1"/>
    <n v="2"/>
    <n v="1"/>
    <x v="1"/>
    <d v="2026-05-13T16:10:33"/>
    <n v="62748580"/>
    <n v="6003"/>
    <s v="lvelez"/>
    <x v="1"/>
    <s v="COBRO"/>
    <m/>
    <n v="366015110000"/>
    <n v="16018"/>
    <n v="-7"/>
    <n v="1"/>
    <n v="62748580"/>
    <m/>
    <s v="AÃ­da Iveth RodrÃ­guez Sanchez"/>
    <m/>
    <s v="8-920-1039"/>
    <n v="366015110000"/>
    <s v="MASIVO"/>
    <s v="2 PAGOS PENDIENTES"/>
    <m/>
    <m/>
    <m/>
    <m/>
    <m/>
    <s v="U"/>
    <s v="0000-00-00"/>
    <m/>
    <m/>
    <m/>
    <m/>
    <n v="72"/>
    <s v="Llamaya"/>
    <s v="MAIN"/>
    <n v="0"/>
    <m/>
    <n v="2257780"/>
    <s v="Cobros Mayo"/>
    <s v="Cobros Mayo NPN"/>
    <s v="Cuenta cesada"/>
  </r>
  <r>
    <e v="#N/A"/>
    <n v="0"/>
    <n v="0"/>
    <x v="20"/>
    <n v="2"/>
    <n v="1"/>
    <x v="0"/>
    <d v="2026-05-06T17:12:41"/>
    <n v="62750138"/>
    <s v="CALLBK"/>
    <s v="lvelez"/>
    <x v="1"/>
    <s v="COBRO"/>
    <m/>
    <m/>
    <n v="998"/>
    <n v="0"/>
    <m/>
    <n v="62750138"/>
    <m/>
    <m/>
    <m/>
    <m/>
    <m/>
    <m/>
    <m/>
    <m/>
    <m/>
    <m/>
    <m/>
    <m/>
    <s v="U"/>
    <s v="0000-00-00"/>
    <m/>
    <m/>
    <m/>
    <s v="325006000000&gt;&gt; Claritza Alexandra Quintero Fernández&gt;"/>
    <n v="120"/>
    <s v="Llamaya"/>
    <s v="MANUAL"/>
    <n v="0"/>
    <m/>
    <n v="2257559"/>
    <s v="Default Manual list"/>
    <m/>
    <s v="Call Back"/>
  </r>
  <r>
    <e v="#N/A"/>
    <n v="1"/>
    <n v="1"/>
    <x v="16"/>
    <n v="2"/>
    <n v="1"/>
    <x v="1"/>
    <d v="2026-05-08T10:12:09"/>
    <n v="62750138"/>
    <n v="6002"/>
    <s v="lvelez"/>
    <x v="1"/>
    <s v="COBRO"/>
    <m/>
    <m/>
    <n v="998"/>
    <n v="0"/>
    <m/>
    <n v="62750138"/>
    <m/>
    <m/>
    <m/>
    <m/>
    <m/>
    <m/>
    <m/>
    <m/>
    <m/>
    <m/>
    <m/>
    <m/>
    <s v="U"/>
    <s v="0000-00-00"/>
    <m/>
    <m/>
    <m/>
    <s v="325006000000&gt;&gt; Claritza Alexandra Quintero Fernández&gt;"/>
    <n v="69"/>
    <s v="Llamaya"/>
    <s v="MAIN"/>
    <n v="0"/>
    <m/>
    <n v="2257559"/>
    <s v="Default Manual list"/>
    <m/>
    <s v="Cliente al dia"/>
  </r>
  <r>
    <s v="Cobros Abril Canal Fijo"/>
    <n v="0"/>
    <n v="0"/>
    <x v="17"/>
    <n v="5"/>
    <n v="1"/>
    <x v="0"/>
    <d v="2026-05-11T11:59:00"/>
    <n v="62784815"/>
    <s v="AB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0"/>
    <m/>
    <s v="NONE"/>
    <n v="0"/>
    <m/>
    <n v="2257781"/>
    <s v="Cobros Mayo"/>
    <s v="Cobros Mayo NPN"/>
    <s v="Auto busy"/>
  </r>
  <r>
    <s v="Cobros Abril Canal Fijo"/>
    <n v="0"/>
    <n v="0"/>
    <x v="1"/>
    <n v="5"/>
    <n v="1"/>
    <x v="0"/>
    <d v="2026-05-13T16:11:00"/>
    <n v="62784815"/>
    <s v="DROP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5"/>
    <m/>
    <s v="NONE"/>
    <n v="0"/>
    <m/>
    <n v="2257781"/>
    <s v="Cobros Mayo"/>
    <s v="Cobros Mayo NPN"/>
    <s v="Agent Not Available"/>
  </r>
  <r>
    <s v="Cobros Abril Canal Fijo"/>
    <n v="0"/>
    <n v="0"/>
    <x v="21"/>
    <n v="5"/>
    <n v="1"/>
    <x v="0"/>
    <d v="2026-05-18T09:30:05"/>
    <n v="62784815"/>
    <s v="AB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0"/>
    <m/>
    <s v="NONE"/>
    <n v="0"/>
    <m/>
    <n v="2257781"/>
    <s v="Cobros Mayo"/>
    <s v="Cobros Mayo NPN"/>
    <s v="Auto busy"/>
  </r>
  <r>
    <s v="Cobros Abril Canal Fijo"/>
    <n v="0"/>
    <n v="0"/>
    <x v="3"/>
    <n v="5"/>
    <n v="1"/>
    <x v="0"/>
    <d v="2026-05-19T16:35:01"/>
    <n v="62784815"/>
    <s v="DROP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5"/>
    <m/>
    <s v="NONE"/>
    <n v="0"/>
    <m/>
    <n v="2257781"/>
    <s v="Cobros Mayo"/>
    <s v="Cobros Mayo NPN"/>
    <s v="Agent Not Available"/>
  </r>
  <r>
    <s v="Cobros Abril Canal Fijo"/>
    <n v="1"/>
    <n v="0"/>
    <x v="4"/>
    <n v="5"/>
    <n v="1"/>
    <x v="1"/>
    <d v="2026-05-21T11:15:22"/>
    <n v="62784815"/>
    <n v="6000"/>
    <s v="lvelez"/>
    <x v="1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76"/>
    <s v="Llamaya"/>
    <s v="MAIN"/>
    <n v="0"/>
    <m/>
    <n v="2257781"/>
    <s v="Cobros Mayo"/>
    <s v="Cobros Mayo NPN"/>
    <s v="Mensaje a tercero"/>
  </r>
  <r>
    <s v="Cobros Mayo"/>
    <n v="1"/>
    <n v="1"/>
    <x v="15"/>
    <n v="3"/>
    <n v="1"/>
    <x v="0"/>
    <d v="2026-05-07T14:22:29"/>
    <n v="62803762"/>
    <n v="6007"/>
    <s v="lvelez"/>
    <x v="1"/>
    <s v="COBRO"/>
    <m/>
    <m/>
    <n v="9009"/>
    <n v="-7"/>
    <n v="1"/>
    <n v="62803762"/>
    <m/>
    <s v="RENZON   STEVEN RENZON   STEVE"/>
    <m/>
    <n v="20"/>
    <n v="101602581"/>
    <m/>
    <m/>
    <m/>
    <m/>
    <m/>
    <m/>
    <m/>
    <s v="U"/>
    <s v="0000-00-00"/>
    <m/>
    <s v="renzorodriguez2406@gmail.com"/>
    <m/>
    <m/>
    <n v="75"/>
    <s v="Llamaya"/>
    <s v="MANUAL"/>
    <n v="0"/>
    <m/>
    <n v="1445809"/>
    <s v="Renovacion Krediya"/>
    <m/>
    <s v="Volver a llamar"/>
  </r>
  <r>
    <s v="Cobros Mayo"/>
    <n v="1"/>
    <n v="1"/>
    <x v="15"/>
    <n v="3"/>
    <n v="1"/>
    <x v="0"/>
    <d v="2026-05-07T14:29:05"/>
    <n v="62803762"/>
    <n v="6007"/>
    <s v="lvelez"/>
    <x v="1"/>
    <s v="COBRO"/>
    <m/>
    <m/>
    <n v="9009"/>
    <n v="-7"/>
    <n v="1"/>
    <n v="62803762"/>
    <m/>
    <s v="RENZON   STEVEN RENZON   STEVE"/>
    <m/>
    <n v="20"/>
    <n v="101602581"/>
    <m/>
    <m/>
    <m/>
    <m/>
    <m/>
    <m/>
    <m/>
    <s v="U"/>
    <s v="0000-00-00"/>
    <m/>
    <s v="renzorodriguez2406@gmail.com"/>
    <m/>
    <m/>
    <n v="50"/>
    <s v="Llamaya"/>
    <s v="MANUAL"/>
    <n v="0"/>
    <m/>
    <n v="1445809"/>
    <s v="Renovacion Krediya"/>
    <m/>
    <s v="Volver a llamar"/>
  </r>
  <r>
    <s v="Cobros Mayo"/>
    <n v="1"/>
    <n v="1"/>
    <x v="9"/>
    <n v="3"/>
    <n v="1"/>
    <x v="1"/>
    <d v="2026-05-27T15:17:28"/>
    <n v="62803762"/>
    <n v="6002"/>
    <s v="lvelez"/>
    <x v="1"/>
    <s v="COBRO"/>
    <m/>
    <n v="369059490000"/>
    <n v="16019"/>
    <n v="-7"/>
    <n v="1"/>
    <n v="62803762"/>
    <m/>
    <s v="Renzon Steven Rodriguez Ochoa"/>
    <m/>
    <n v="369059490000"/>
    <s v="RENOVACIONES"/>
    <s v="2 MESES PENDIENTES"/>
    <m/>
    <m/>
    <m/>
    <m/>
    <m/>
    <m/>
    <s v="U"/>
    <s v="0000-00-00"/>
    <m/>
    <m/>
    <m/>
    <m/>
    <n v="224"/>
    <s v="Llamaya"/>
    <s v="MAIN"/>
    <n v="0"/>
    <m/>
    <n v="2267999"/>
    <s v="Cobros Mayo"/>
    <s v="Cobros Mayo Lista 2"/>
    <s v="Cliente al dia"/>
  </r>
  <r>
    <s v="Cobros Mayo"/>
    <n v="0"/>
    <n v="0"/>
    <x v="17"/>
    <n v="7"/>
    <n v="1"/>
    <x v="0"/>
    <d v="2026-05-11T11:59:57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1"/>
    <n v="7"/>
    <n v="1"/>
    <x v="0"/>
    <d v="2026-05-13T16:11:50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21"/>
    <n v="7"/>
    <n v="1"/>
    <x v="0"/>
    <d v="2026-05-18T09:30:05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3"/>
    <n v="7"/>
    <n v="1"/>
    <x v="0"/>
    <d v="2026-05-19T16:35:25"/>
    <n v="62814351"/>
    <s v="DROP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5"/>
    <m/>
    <s v="NONE"/>
    <n v="0"/>
    <m/>
    <n v="2257782"/>
    <s v="Cobros Mayo"/>
    <s v="Cobros Mayo NPN"/>
    <s v="Agent Not Available"/>
  </r>
  <r>
    <s v="Cobros Mayo"/>
    <n v="0"/>
    <n v="0"/>
    <x v="4"/>
    <n v="7"/>
    <n v="1"/>
    <x v="0"/>
    <d v="2026-05-21T11:15:10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4"/>
    <n v="7"/>
    <n v="1"/>
    <x v="0"/>
    <d v="2026-05-21T17:42:21"/>
    <n v="62814351"/>
    <s v="DROP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5"/>
    <m/>
    <s v="NONE"/>
    <n v="0"/>
    <m/>
    <n v="2257782"/>
    <s v="Cobros Mayo"/>
    <s v="Cobros Mayo NPN"/>
    <s v="Agent Not Available"/>
  </r>
  <r>
    <s v="Cobros Mayo"/>
    <n v="1"/>
    <n v="1"/>
    <x v="5"/>
    <n v="7"/>
    <n v="1"/>
    <x v="1"/>
    <d v="2026-05-22T12:57:32"/>
    <n v="62814351"/>
    <n v="6003"/>
    <s v="lvelez"/>
    <x v="1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s v="U"/>
    <s v="0000-00-00"/>
    <m/>
    <m/>
    <m/>
    <m/>
    <n v="47"/>
    <s v="Llamaya"/>
    <s v="MAIN"/>
    <n v="0"/>
    <m/>
    <n v="2257782"/>
    <s v="Cobros Mayo"/>
    <s v="Cobros Mayo NPN"/>
    <s v="Cuenta cesada"/>
  </r>
  <r>
    <s v="Cobros Mayo"/>
    <n v="1"/>
    <n v="1"/>
    <x v="9"/>
    <n v="1"/>
    <n v="1"/>
    <x v="1"/>
    <d v="2026-05-27T15:10:49"/>
    <n v="62817551"/>
    <n v="6003"/>
    <s v="lvelez"/>
    <x v="1"/>
    <s v="COBRO"/>
    <m/>
    <n v="365008190000"/>
    <n v="16019"/>
    <n v="-7"/>
    <n v="1"/>
    <n v="62817551"/>
    <m/>
    <s v="MARICELA RUIZ MORALES"/>
    <m/>
    <n v="365008190000"/>
    <s v="CALL CENTER"/>
    <s v="NPN"/>
    <m/>
    <m/>
    <m/>
    <m/>
    <m/>
    <m/>
    <s v="U"/>
    <s v="0000-00-00"/>
    <m/>
    <m/>
    <m/>
    <m/>
    <n v="24"/>
    <s v="Llamaya"/>
    <s v="MAIN"/>
    <n v="0"/>
    <m/>
    <n v="2267988"/>
    <s v="Cobros Mayo"/>
    <s v="Cobros Mayo Lista 2"/>
    <s v="Cuenta cesada"/>
  </r>
  <r>
    <s v="Cobros Abril Canal Fijo"/>
    <n v="0"/>
    <n v="0"/>
    <x v="19"/>
    <n v="5"/>
    <n v="1"/>
    <x v="0"/>
    <d v="2026-05-04T15:06:18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20"/>
    <n v="5"/>
    <n v="1"/>
    <x v="0"/>
    <d v="2026-05-06T14:50:43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0"/>
    <n v="5"/>
    <n v="1"/>
    <x v="0"/>
    <d v="2026-05-09T09:14:26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8"/>
    <n v="5"/>
    <n v="1"/>
    <x v="0"/>
    <d v="2026-05-26T15:55:49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8"/>
    <n v="5"/>
    <n v="1"/>
    <x v="1"/>
    <d v="2026-05-26T17:37:13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17"/>
    <n v="2"/>
    <n v="1"/>
    <x v="0"/>
    <d v="2026-05-11T12:01:46"/>
    <n v="62844482"/>
    <s v="DROP"/>
    <s v="VDAD"/>
    <x v="0"/>
    <s v="COBRO"/>
    <m/>
    <n v="353369980000"/>
    <n v="16018"/>
    <n v="-7"/>
    <n v="1"/>
    <n v="62844482"/>
    <m/>
    <s v="Eliecer de JesÃºs guerrero"/>
    <m/>
    <s v="BG388051"/>
    <n v="353369980000"/>
    <s v="MASIVO"/>
    <s v="NPN"/>
    <m/>
    <m/>
    <m/>
    <m/>
    <m/>
    <s v="U"/>
    <s v="0000-00-00"/>
    <m/>
    <m/>
    <m/>
    <m/>
    <n v="5"/>
    <m/>
    <s v="NONE"/>
    <n v="0"/>
    <m/>
    <n v="2257783"/>
    <s v="Cobros Mayo"/>
    <s v="Cobros Mayo NPN"/>
    <s v="Agent Not Available"/>
  </r>
  <r>
    <s v="Cobros Abril Canal Fijo"/>
    <n v="1"/>
    <n v="1"/>
    <x v="1"/>
    <n v="2"/>
    <n v="1"/>
    <x v="1"/>
    <d v="2026-05-13T16:12:22"/>
    <n v="62844482"/>
    <n v="6003"/>
    <s v="lvelez"/>
    <x v="1"/>
    <s v="COBRO"/>
    <m/>
    <n v="353369980000"/>
    <n v="16018"/>
    <n v="-7"/>
    <n v="1"/>
    <n v="62844482"/>
    <m/>
    <s v="Eliecer de JesÃºs guerrero"/>
    <m/>
    <s v="BG388051"/>
    <n v="353369980000"/>
    <s v="MASIVO"/>
    <s v="NPN"/>
    <m/>
    <m/>
    <m/>
    <m/>
    <m/>
    <s v="U"/>
    <s v="0000-00-00"/>
    <m/>
    <m/>
    <m/>
    <m/>
    <n v="42"/>
    <s v="Llamaya"/>
    <s v="MAIN"/>
    <n v="0"/>
    <m/>
    <n v="2257783"/>
    <s v="Cobros Mayo"/>
    <s v="Cobros Mayo NPN"/>
    <s v="Cuenta cesada"/>
  </r>
  <r>
    <s v="Cobros Mayo"/>
    <n v="1"/>
    <n v="1"/>
    <x v="17"/>
    <n v="1"/>
    <n v="1"/>
    <x v="1"/>
    <d v="2026-05-11T12:01:36"/>
    <n v="62852061"/>
    <n v="6003"/>
    <s v="lvelez"/>
    <x v="1"/>
    <s v="COBRO"/>
    <m/>
    <n v="260319800000"/>
    <n v="16018"/>
    <n v="-7"/>
    <n v="1"/>
    <n v="62852061"/>
    <m/>
    <s v="Mario de Leon Castillo"/>
    <m/>
    <s v="9-746-115"/>
    <n v="260319800000"/>
    <s v="MASIVO"/>
    <s v="NPN"/>
    <m/>
    <m/>
    <m/>
    <m/>
    <m/>
    <s v="U"/>
    <s v="0000-00-00"/>
    <m/>
    <m/>
    <m/>
    <m/>
    <n v="31"/>
    <s v="Llamaya"/>
    <s v="MAIN"/>
    <n v="0"/>
    <m/>
    <n v="2257784"/>
    <s v="Cobros Mayo"/>
    <s v="Cobros Mayo NPN"/>
    <s v="Cuenta cesada"/>
  </r>
  <r>
    <s v="Cobros Mayo"/>
    <n v="0"/>
    <n v="0"/>
    <x v="17"/>
    <n v="14"/>
    <n v="1"/>
    <x v="0"/>
    <d v="2026-05-11T12:01:54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1"/>
    <n v="14"/>
    <n v="1"/>
    <x v="0"/>
    <d v="2026-05-13T16:12:48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21"/>
    <n v="14"/>
    <n v="1"/>
    <x v="0"/>
    <d v="2026-05-18T09:31:02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3"/>
    <n v="14"/>
    <n v="1"/>
    <x v="0"/>
    <d v="2026-05-19T16:35:31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4"/>
    <n v="14"/>
    <n v="1"/>
    <x v="0"/>
    <d v="2026-05-21T11:16:06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4"/>
    <n v="14"/>
    <n v="1"/>
    <x v="0"/>
    <d v="2026-05-21T17:42:30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5"/>
    <n v="14"/>
    <n v="1"/>
    <x v="0"/>
    <d v="2026-05-22T14:02:55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5"/>
    <n v="14"/>
    <n v="1"/>
    <x v="0"/>
    <d v="2026-05-22T16:40:09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6"/>
    <n v="14"/>
    <n v="1"/>
    <x v="0"/>
    <d v="2026-05-23T11:13:45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7"/>
    <n v="14"/>
    <n v="1"/>
    <x v="0"/>
    <d v="2026-05-25T17:54:05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8"/>
    <n v="14"/>
    <n v="1"/>
    <x v="0"/>
    <d v="2026-05-26T10:22:16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8"/>
    <n v="14"/>
    <n v="1"/>
    <x v="0"/>
    <d v="2026-05-26T14:20:43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8"/>
    <n v="14"/>
    <n v="1"/>
    <x v="0"/>
    <d v="2026-05-26T16:06:55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8"/>
    <n v="14"/>
    <n v="1"/>
    <x v="1"/>
    <d v="2026-05-26T17:44:38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Abril Canal Fijo"/>
    <n v="1"/>
    <n v="0"/>
    <x v="17"/>
    <n v="1"/>
    <n v="1"/>
    <x v="1"/>
    <d v="2026-05-11T12:05:24"/>
    <n v="62855882"/>
    <n v="6000"/>
    <s v="lvelez"/>
    <x v="1"/>
    <s v="COBRO"/>
    <m/>
    <n v="357358800000"/>
    <n v="16018"/>
    <n v="-7"/>
    <n v="1"/>
    <n v="62855882"/>
    <m/>
    <s v="YARABI DEL CARMEN RIVAS CAMPBE"/>
    <m/>
    <s v="3-753-1075"/>
    <n v="357358800000"/>
    <s v="MASIVO"/>
    <s v="3 PAGOS PENDIENTES"/>
    <m/>
    <m/>
    <m/>
    <m/>
    <m/>
    <s v="U"/>
    <s v="0000-00-00"/>
    <m/>
    <m/>
    <m/>
    <m/>
    <n v="110"/>
    <s v="Llamaya"/>
    <s v="MAIN"/>
    <n v="0"/>
    <m/>
    <n v="2257786"/>
    <s v="Cobros Mayo"/>
    <s v="Cobros Mayo NPN"/>
    <s v="Mensaje a tercero"/>
  </r>
  <r>
    <s v="Cobros Abril Canal Fijo"/>
    <n v="0"/>
    <n v="0"/>
    <x v="17"/>
    <n v="4"/>
    <n v="1"/>
    <x v="0"/>
    <d v="2026-05-11T12:06:20"/>
    <n v="62862998"/>
    <s v="NA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0"/>
    <m/>
    <s v="NONE"/>
    <n v="0"/>
    <m/>
    <n v="2257787"/>
    <s v="Cobros Mayo"/>
    <s v="Cobros Mayo NPN"/>
    <s v="No Answer AutoDial"/>
  </r>
  <r>
    <s v="Cobros Abril Canal Fijo"/>
    <n v="0"/>
    <n v="0"/>
    <x v="17"/>
    <n v="4"/>
    <n v="1"/>
    <x v="0"/>
    <d v="2026-05-11T15:00:35"/>
    <n v="62862998"/>
    <s v="DROP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5"/>
    <m/>
    <s v="NONE"/>
    <n v="0"/>
    <m/>
    <n v="2257787"/>
    <s v="Cobros Mayo"/>
    <s v="Cobros Mayo NPN"/>
    <s v="Agent Not Available"/>
  </r>
  <r>
    <s v="Cobros Abril Canal Fijo"/>
    <n v="0"/>
    <n v="0"/>
    <x v="1"/>
    <n v="4"/>
    <n v="1"/>
    <x v="0"/>
    <d v="2026-05-13T16:13:37"/>
    <n v="62862998"/>
    <s v="DROP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5"/>
    <m/>
    <s v="NONE"/>
    <n v="0"/>
    <m/>
    <n v="2257787"/>
    <s v="Cobros Mayo"/>
    <s v="Cobros Mayo NPN"/>
    <s v="Agent Not Available"/>
  </r>
  <r>
    <s v="Cobros Abril Canal Fijo"/>
    <n v="1"/>
    <n v="1"/>
    <x v="21"/>
    <n v="4"/>
    <n v="1"/>
    <x v="1"/>
    <d v="2026-05-18T09:31:24"/>
    <n v="62862998"/>
    <n v="6003"/>
    <s v="lvelez"/>
    <x v="1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71"/>
    <s v="Llamaya"/>
    <s v="MAIN"/>
    <n v="0"/>
    <m/>
    <n v="2257787"/>
    <s v="Cobros Mayo"/>
    <s v="Cobros Mayo NPN"/>
    <s v="Cuenta cesada"/>
  </r>
  <r>
    <s v="Cobros Abril Canal Fijo"/>
    <n v="0"/>
    <n v="0"/>
    <x v="10"/>
    <n v="1"/>
    <n v="1"/>
    <x v="1"/>
    <d v="2026-05-28T12:51:19"/>
    <n v="62876593"/>
    <n v="6004"/>
    <s v="lvelez"/>
    <x v="1"/>
    <s v="COBRO"/>
    <m/>
    <n v="352381260000"/>
    <n v="16016"/>
    <n v="-7"/>
    <n v="1"/>
    <n v="62876593"/>
    <m/>
    <s v="Daniel Yoel Mosquera"/>
    <m/>
    <s v="8-511-2 DV 10"/>
    <n v="352381260000"/>
    <s v="SOHO"/>
    <s v="NPN"/>
    <m/>
    <m/>
    <m/>
    <m/>
    <m/>
    <s v="U"/>
    <s v="0000-00-00"/>
    <m/>
    <m/>
    <m/>
    <m/>
    <n v="74"/>
    <s v="Llamaya"/>
    <s v="MANUAL"/>
    <n v="0"/>
    <m/>
    <n v="2198815"/>
    <s v="Cobros Marzo 2 meses a NPN "/>
    <s v="Cobros Marzo 2 meses a NPN "/>
    <s v="Buzon de voz"/>
  </r>
  <r>
    <s v="Cobros Mayo"/>
    <n v="1"/>
    <n v="1"/>
    <x v="19"/>
    <n v="1"/>
    <n v="1"/>
    <x v="1"/>
    <d v="2026-05-04T09:29:27"/>
    <n v="62887855"/>
    <n v="6007"/>
    <s v="lvelez"/>
    <x v="1"/>
    <s v="COBRO"/>
    <m/>
    <m/>
    <n v="998"/>
    <n v="0"/>
    <m/>
    <n v="62887855"/>
    <m/>
    <m/>
    <m/>
    <m/>
    <m/>
    <m/>
    <m/>
    <m/>
    <m/>
    <m/>
    <m/>
    <m/>
    <s v="U"/>
    <s v="0000-00-00"/>
    <m/>
    <m/>
    <m/>
    <m/>
    <n v="19"/>
    <s v="Llamaya"/>
    <s v="MANUAL"/>
    <n v="0"/>
    <m/>
    <n v="2257458"/>
    <s v="Default Manual list"/>
    <m/>
    <s v="Volver a llamar"/>
  </r>
  <r>
    <s v="Cobros Mayo"/>
    <n v="0"/>
    <n v="0"/>
    <x v="17"/>
    <n v="11"/>
    <n v="1"/>
    <x v="0"/>
    <d v="2026-05-11T12:06:23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1"/>
    <n v="11"/>
    <n v="1"/>
    <x v="0"/>
    <d v="2026-05-13T16:14:59"/>
    <n v="62888335"/>
    <s v="NA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No Answer AutoDial"/>
  </r>
  <r>
    <s v="Cobros Mayo"/>
    <n v="0"/>
    <n v="0"/>
    <x v="18"/>
    <n v="11"/>
    <n v="1"/>
    <x v="0"/>
    <d v="2026-05-14T09:36:20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21"/>
    <n v="11"/>
    <n v="1"/>
    <x v="0"/>
    <d v="2026-05-18T09:31:30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3"/>
    <n v="11"/>
    <n v="1"/>
    <x v="0"/>
    <d v="2026-05-19T16:37:33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4"/>
    <n v="11"/>
    <n v="1"/>
    <x v="0"/>
    <d v="2026-05-21T11:17:42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4"/>
    <n v="11"/>
    <n v="1"/>
    <x v="0"/>
    <d v="2026-05-21T17:42:30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5"/>
    <n v="11"/>
    <n v="1"/>
    <x v="0"/>
    <d v="2026-05-22T14:02:55"/>
    <n v="62888335"/>
    <s v="AB"/>
    <s v="VDAD"/>
    <x v="0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0"/>
    <m/>
    <s v="NONE"/>
    <n v="0"/>
    <m/>
    <n v="2257788"/>
    <s v="Cobros Mayo"/>
    <s v="Cobros Mayo NPN"/>
    <s v="Auto busy"/>
  </r>
  <r>
    <s v="Cobros Mayo"/>
    <n v="1"/>
    <n v="1"/>
    <x v="5"/>
    <n v="11"/>
    <n v="1"/>
    <x v="0"/>
    <d v="2026-05-22T16:41:03"/>
    <n v="62888335"/>
    <n v="6007"/>
    <s v="lvelez"/>
    <x v="1"/>
    <s v="COBRO"/>
    <m/>
    <n v="366073630000"/>
    <n v="16018"/>
    <n v="-7"/>
    <n v="1"/>
    <n v="62888335"/>
    <m/>
    <s v="Yilka Pitti"/>
    <m/>
    <s v="4-478-2099"/>
    <n v="366073630000"/>
    <s v="CALL CENTER P2P"/>
    <s v="NPN"/>
    <m/>
    <m/>
    <m/>
    <m/>
    <m/>
    <s v="U"/>
    <s v="0000-00-00"/>
    <m/>
    <m/>
    <m/>
    <m/>
    <n v="49"/>
    <s v="Llamaya"/>
    <s v="MAIN"/>
    <n v="0"/>
    <m/>
    <n v="2257788"/>
    <s v="Cobros Mayo"/>
    <s v="Cobros Mayo NPN"/>
    <s v="Volver a llamar"/>
  </r>
  <r>
    <s v="Cobros Mayo"/>
    <n v="0"/>
    <n v="0"/>
    <x v="9"/>
    <n v="11"/>
    <n v="1"/>
    <x v="0"/>
    <d v="2026-05-27T16:00:19"/>
    <n v="62888335"/>
    <s v="AB"/>
    <s v="VDAD"/>
    <x v="0"/>
    <s v="COBRO"/>
    <m/>
    <n v="366073630000"/>
    <n v="16019"/>
    <n v="-7"/>
    <n v="1"/>
    <n v="62888335"/>
    <m/>
    <s v=" Yilka Pitti"/>
    <m/>
    <n v="366073630000"/>
    <s v="CALL CENTER P2P"/>
    <s v="2 MESES PENDIENTES"/>
    <m/>
    <m/>
    <m/>
    <m/>
    <m/>
    <m/>
    <m/>
    <s v="0000-00-00"/>
    <m/>
    <m/>
    <m/>
    <m/>
    <n v="0"/>
    <m/>
    <s v="NONE"/>
    <n v="0"/>
    <m/>
    <n v="2268048"/>
    <s v="Cobros Mayo"/>
    <s v="Cobros Mayo Lista 2"/>
    <s v="Auto busy"/>
  </r>
  <r>
    <s v="Cobros Mayo"/>
    <n v="0"/>
    <n v="0"/>
    <x v="10"/>
    <n v="11"/>
    <n v="1"/>
    <x v="1"/>
    <d v="2026-05-28T12:54:55"/>
    <n v="62888335"/>
    <s v="AB"/>
    <s v="VDAD"/>
    <x v="0"/>
    <s v="COBRO"/>
    <m/>
    <n v="366073630000"/>
    <n v="16019"/>
    <n v="-7"/>
    <n v="1"/>
    <n v="62888335"/>
    <m/>
    <s v=" Yilka Pitti"/>
    <m/>
    <n v="366073630000"/>
    <s v="CALL CENTER P2P"/>
    <s v="2 MESES PENDIENTES"/>
    <m/>
    <m/>
    <m/>
    <m/>
    <m/>
    <m/>
    <m/>
    <s v="0000-00-00"/>
    <m/>
    <m/>
    <m/>
    <m/>
    <n v="0"/>
    <m/>
    <s v="NONE"/>
    <n v="0"/>
    <m/>
    <n v="2268048"/>
    <s v="Cobros Mayo"/>
    <s v="Cobros Mayo Lista 2"/>
    <s v="Auto busy"/>
  </r>
  <r>
    <s v="Cobros Mayo"/>
    <n v="0"/>
    <n v="0"/>
    <x v="9"/>
    <n v="2"/>
    <n v="1"/>
    <x v="0"/>
    <d v="2026-05-27T16:12:53"/>
    <n v="62893011"/>
    <s v="AB"/>
    <s v="VDAD"/>
    <x v="0"/>
    <s v="COBRO"/>
    <m/>
    <n v="211026230000"/>
    <n v="16019"/>
    <n v="-7"/>
    <n v="1"/>
    <n v="62893011"/>
    <m/>
    <s v="DELFINA D MONTENEGRO FRIAS"/>
    <m/>
    <n v="211026230000"/>
    <s v="CALL CENTER P2P"/>
    <s v="2 MESES PENDIENTES"/>
    <m/>
    <m/>
    <m/>
    <m/>
    <m/>
    <m/>
    <m/>
    <s v="0000-00-00"/>
    <m/>
    <m/>
    <m/>
    <m/>
    <n v="0"/>
    <m/>
    <s v="NONE"/>
    <n v="0"/>
    <m/>
    <n v="2268062"/>
    <s v="Cobros Mayo"/>
    <s v="Cobros Mayo Lista 2"/>
    <s v="Auto busy"/>
  </r>
  <r>
    <s v="Cobros Mayo"/>
    <n v="0"/>
    <n v="0"/>
    <x v="10"/>
    <n v="2"/>
    <n v="1"/>
    <x v="1"/>
    <d v="2026-05-28T14:14:37"/>
    <n v="62893011"/>
    <s v="AB"/>
    <s v="VDAD"/>
    <x v="0"/>
    <s v="COBRO"/>
    <m/>
    <n v="211026230000"/>
    <n v="16019"/>
    <n v="-7"/>
    <n v="1"/>
    <n v="62893011"/>
    <m/>
    <s v="DELFINA D MONTENEGRO FRIAS"/>
    <m/>
    <n v="211026230000"/>
    <s v="CALL CENTER P2P"/>
    <s v="2 MESES PENDIENTES"/>
    <m/>
    <m/>
    <m/>
    <m/>
    <m/>
    <m/>
    <m/>
    <s v="0000-00-00"/>
    <m/>
    <m/>
    <m/>
    <m/>
    <n v="0"/>
    <m/>
    <s v="NONE"/>
    <n v="0"/>
    <m/>
    <n v="2268062"/>
    <s v="Cobros Mayo"/>
    <s v="Cobros Mayo Lista 2"/>
    <s v="Auto busy"/>
  </r>
  <r>
    <s v="Cobros Abril Canal Fijo"/>
    <n v="0"/>
    <n v="0"/>
    <x v="17"/>
    <n v="2"/>
    <n v="1"/>
    <x v="0"/>
    <d v="2026-05-11T12:08:03"/>
    <n v="62905565"/>
    <s v="DROP"/>
    <s v="VDAD"/>
    <x v="0"/>
    <s v="COBRO"/>
    <m/>
    <n v="367023580000"/>
    <n v="16018"/>
    <n v="-5"/>
    <n v="1"/>
    <n v="62905565"/>
    <m/>
    <s v="ERIBERTO ROMERO"/>
    <m/>
    <s v="8-932-2436"/>
    <n v="367023580000"/>
    <s v="MASIVO"/>
    <s v="NPN"/>
    <m/>
    <m/>
    <m/>
    <m/>
    <m/>
    <s v="U"/>
    <s v="0000-00-00"/>
    <m/>
    <m/>
    <m/>
    <m/>
    <n v="5"/>
    <m/>
    <s v="NONE"/>
    <n v="0"/>
    <m/>
    <n v="2257789"/>
    <s v="Cobros Mayo"/>
    <s v="Cobros Mayo NPN"/>
    <s v="Agent Not Available"/>
  </r>
  <r>
    <s v="Cobros Abril Canal Fijo"/>
    <n v="1"/>
    <n v="1"/>
    <x v="1"/>
    <n v="2"/>
    <n v="1"/>
    <x v="1"/>
    <d v="2026-05-13T16:14:04"/>
    <n v="62905565"/>
    <n v="6003"/>
    <s v="lvelez"/>
    <x v="1"/>
    <s v="COBRO"/>
    <m/>
    <n v="367023580000"/>
    <n v="16018"/>
    <n v="-5"/>
    <n v="1"/>
    <n v="62905565"/>
    <m/>
    <s v="ERIBERTO ROMERO"/>
    <m/>
    <s v="8-932-2436"/>
    <n v="367023580000"/>
    <s v="MASIVO"/>
    <s v="NPN"/>
    <m/>
    <m/>
    <m/>
    <m/>
    <m/>
    <s v="U"/>
    <s v="0000-00-00"/>
    <m/>
    <m/>
    <m/>
    <m/>
    <n v="105"/>
    <s v="Llamaya"/>
    <s v="MAIN"/>
    <n v="0"/>
    <m/>
    <n v="2257789"/>
    <s v="Cobros Mayo"/>
    <s v="Cobros Mayo NPN"/>
    <s v="Cuenta cesada"/>
  </r>
  <r>
    <s v="Cobros Mayo"/>
    <n v="0"/>
    <n v="0"/>
    <x v="9"/>
    <n v="2"/>
    <n v="1"/>
    <x v="0"/>
    <d v="2026-05-27T15:02:51"/>
    <n v="62907461"/>
    <s v="DROP"/>
    <s v="VDAD"/>
    <x v="0"/>
    <s v="COBRO"/>
    <m/>
    <n v="365009960000"/>
    <n v="16019"/>
    <n v="-5"/>
    <n v="1"/>
    <n v="62907461"/>
    <m/>
    <s v=" Anthony Myres"/>
    <m/>
    <n v="365009960000"/>
    <s v="CALL CENTER"/>
    <s v="NPN"/>
    <m/>
    <m/>
    <m/>
    <m/>
    <m/>
    <m/>
    <m/>
    <s v="0000-00-00"/>
    <m/>
    <m/>
    <m/>
    <m/>
    <n v="5"/>
    <m/>
    <s v="NONE"/>
    <n v="0"/>
    <m/>
    <n v="2267985"/>
    <s v="Cobros Mayo"/>
    <s v="Cobros Mayo Lista 2"/>
    <s v="Agent Not Available"/>
  </r>
  <r>
    <s v="Cobros Mayo"/>
    <n v="0"/>
    <n v="0"/>
    <x v="10"/>
    <n v="2"/>
    <n v="1"/>
    <x v="1"/>
    <d v="2026-05-28T10:48:41"/>
    <n v="62907461"/>
    <s v="DROP"/>
    <s v="VDAD"/>
    <x v="0"/>
    <s v="COBRO"/>
    <m/>
    <n v="365009960000"/>
    <n v="16019"/>
    <n v="-5"/>
    <n v="1"/>
    <n v="62907461"/>
    <m/>
    <s v=" Anthony Myres"/>
    <m/>
    <n v="365009960000"/>
    <s v="CALL CENTER"/>
    <s v="NPN"/>
    <m/>
    <m/>
    <m/>
    <m/>
    <m/>
    <m/>
    <m/>
    <s v="0000-00-00"/>
    <m/>
    <m/>
    <m/>
    <m/>
    <n v="5"/>
    <m/>
    <s v="NONE"/>
    <n v="0"/>
    <m/>
    <n v="2267985"/>
    <s v="Cobros Mayo"/>
    <s v="Cobros Mayo Lista 2"/>
    <s v="Agent Not Available"/>
  </r>
  <r>
    <s v="Cobros Abril Canal Fijo"/>
    <n v="1"/>
    <n v="1"/>
    <x v="17"/>
    <n v="1"/>
    <n v="1"/>
    <x v="1"/>
    <d v="2026-05-11T12:07:50"/>
    <n v="62911877"/>
    <n v="6003"/>
    <s v="lvelez"/>
    <x v="1"/>
    <s v="COBRO"/>
    <m/>
    <n v="369004990000"/>
    <n v="16018"/>
    <n v="-5"/>
    <n v="1"/>
    <n v="62911877"/>
    <m/>
    <s v="Delfina gomez"/>
    <m/>
    <s v="8-755-2186"/>
    <n v="369004990000"/>
    <s v="MASIVO"/>
    <s v="NPN"/>
    <m/>
    <m/>
    <m/>
    <m/>
    <m/>
    <s v="U"/>
    <s v="0000-00-00"/>
    <m/>
    <m/>
    <m/>
    <m/>
    <n v="42"/>
    <s v="Llamaya"/>
    <s v="MAIN"/>
    <n v="0"/>
    <m/>
    <n v="2257790"/>
    <s v="Cobros Mayo"/>
    <s v="Cobros Mayo NPN"/>
    <s v="Cuenta cesada"/>
  </r>
  <r>
    <s v="Cobros Abril Canal Fijo"/>
    <n v="0"/>
    <n v="0"/>
    <x v="13"/>
    <n v="16"/>
    <n v="1"/>
    <x v="0"/>
    <d v="2026-05-02T12:15:52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14"/>
    <n v="16"/>
    <n v="1"/>
    <x v="0"/>
    <d v="2026-05-05T16:30:27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15"/>
    <n v="16"/>
    <n v="1"/>
    <x v="0"/>
    <d v="2026-05-07T13:01:51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16"/>
    <n v="16"/>
    <n v="1"/>
    <x v="0"/>
    <d v="2026-05-08T14:33:19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17"/>
    <n v="16"/>
    <n v="1"/>
    <x v="0"/>
    <d v="2026-05-11T12:08:11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1"/>
    <n v="16"/>
    <n v="1"/>
    <x v="0"/>
    <d v="2026-05-13T16:16:04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21"/>
    <n v="16"/>
    <n v="1"/>
    <x v="0"/>
    <d v="2026-05-18T09:31:43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3"/>
    <n v="16"/>
    <n v="1"/>
    <x v="0"/>
    <d v="2026-05-19T16:37:33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4"/>
    <n v="16"/>
    <n v="1"/>
    <x v="0"/>
    <d v="2026-05-21T11:17:42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4"/>
    <n v="16"/>
    <n v="1"/>
    <x v="0"/>
    <d v="2026-05-21T17:43:56"/>
    <n v="62929057"/>
    <s v="NA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No Answer AutoDial"/>
  </r>
  <r>
    <s v="Cobros Abril Canal Fijo"/>
    <n v="0"/>
    <n v="0"/>
    <x v="5"/>
    <n v="16"/>
    <n v="1"/>
    <x v="0"/>
    <d v="2026-05-22T10:45:47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5"/>
    <n v="16"/>
    <n v="1"/>
    <x v="0"/>
    <d v="2026-05-22T16:41:07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6"/>
    <n v="16"/>
    <n v="1"/>
    <x v="0"/>
    <d v="2026-05-23T11:13:50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7"/>
    <n v="16"/>
    <n v="1"/>
    <x v="0"/>
    <d v="2026-05-25T17:54:16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8"/>
    <n v="16"/>
    <n v="1"/>
    <x v="0"/>
    <d v="2026-05-26T15:05:12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8"/>
    <n v="16"/>
    <n v="1"/>
    <x v="1"/>
    <d v="2026-05-26T16:53:41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1"/>
    <n v="1"/>
    <x v="17"/>
    <n v="1"/>
    <n v="1"/>
    <x v="1"/>
    <d v="2026-05-11T12:09:08"/>
    <n v="62929601"/>
    <n v="6003"/>
    <s v="lvelez"/>
    <x v="1"/>
    <s v="COBRO"/>
    <m/>
    <n v="362011840000"/>
    <n v="16018"/>
    <n v="-5"/>
    <n v="1"/>
    <n v="62929601"/>
    <m/>
    <s v="Ever Gonzalez Gil"/>
    <m/>
    <s v="AX826188"/>
    <n v="362011840000"/>
    <s v="MASIVO"/>
    <s v="NPN"/>
    <m/>
    <m/>
    <m/>
    <m/>
    <m/>
    <s v="U"/>
    <s v="0000-00-00"/>
    <m/>
    <m/>
    <m/>
    <m/>
    <n v="57"/>
    <s v="Llamaya"/>
    <s v="MAIN"/>
    <n v="0"/>
    <m/>
    <n v="2257792"/>
    <s v="Cobros Mayo"/>
    <s v="Cobros Mayo NPN"/>
    <s v="Cuenta cesada"/>
  </r>
  <r>
    <s v="Cobros Abril Canal Fijo"/>
    <n v="0"/>
    <n v="0"/>
    <x v="19"/>
    <n v="6"/>
    <n v="1"/>
    <x v="0"/>
    <d v="2026-05-04T12:48:2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s v="U"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47:4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s v="U"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37:2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s v="U"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7:56:18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s v="U"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39:31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s v="U"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21:17"/>
    <n v="62932711"/>
    <n v="6004"/>
    <s v="lvelez"/>
    <x v="1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s v="U"/>
    <s v="0000-00-00"/>
    <m/>
    <s v="Roderickavila01@gmail.com"/>
    <m/>
    <m/>
    <n v="150"/>
    <s v="Llamaya"/>
    <s v="MAIN"/>
    <n v="0"/>
    <m/>
    <n v="2252667"/>
    <s v="Cobros Abril Canal Fijo"/>
    <s v="Cobros Abril Canal Fijo 2 meses a NPN"/>
    <s v="Buzon de voz"/>
  </r>
  <r>
    <s v="Cobros Mayo"/>
    <n v="0"/>
    <n v="0"/>
    <x v="9"/>
    <n v="2"/>
    <n v="1"/>
    <x v="0"/>
    <d v="2026-05-27T16:07:12"/>
    <n v="62992687"/>
    <s v="DROP"/>
    <s v="VDAD"/>
    <x v="0"/>
    <s v="COBRO"/>
    <m/>
    <n v="303029540000"/>
    <n v="16019"/>
    <n v="-5"/>
    <n v="1"/>
    <n v="62992687"/>
    <m/>
    <s v=" KARINA MORENO"/>
    <m/>
    <n v="303029540000"/>
    <s v="CALL CENTER P2P"/>
    <s v="2 MESES PENDIENTES"/>
    <m/>
    <m/>
    <m/>
    <m/>
    <m/>
    <m/>
    <m/>
    <s v="0000-00-00"/>
    <m/>
    <m/>
    <m/>
    <m/>
    <n v="5"/>
    <m/>
    <s v="NONE"/>
    <n v="0"/>
    <m/>
    <n v="2268055"/>
    <s v="Cobros Mayo"/>
    <s v="Cobros Mayo Lista 2"/>
    <s v="Agent Not Available"/>
  </r>
  <r>
    <s v="Cobros Mayo"/>
    <n v="0"/>
    <n v="0"/>
    <x v="10"/>
    <n v="2"/>
    <n v="1"/>
    <x v="1"/>
    <d v="2026-05-28T14:08:42"/>
    <n v="62992687"/>
    <s v="DROP"/>
    <s v="VDAD"/>
    <x v="0"/>
    <s v="COBRO"/>
    <m/>
    <n v="303029540000"/>
    <n v="16019"/>
    <n v="-5"/>
    <n v="1"/>
    <n v="62992687"/>
    <m/>
    <s v=" KARINA MORENO"/>
    <m/>
    <n v="303029540000"/>
    <s v="CALL CENTER P2P"/>
    <s v="2 MESES PENDIENTES"/>
    <m/>
    <m/>
    <m/>
    <m/>
    <m/>
    <m/>
    <m/>
    <s v="0000-00-00"/>
    <m/>
    <m/>
    <m/>
    <m/>
    <n v="5"/>
    <m/>
    <s v="NONE"/>
    <n v="0"/>
    <m/>
    <n v="2268055"/>
    <s v="Cobros Mayo"/>
    <s v="Cobros Mayo Lista 2"/>
    <s v="Agent Not Available"/>
  </r>
  <r>
    <s v="Cobros Abril Canal Fijo"/>
    <n v="0"/>
    <n v="0"/>
    <x v="17"/>
    <n v="2"/>
    <n v="1"/>
    <x v="0"/>
    <d v="2026-05-11T12:09:19"/>
    <n v="62995272"/>
    <s v="DROP"/>
    <s v="VDAD"/>
    <x v="0"/>
    <s v="COBRO"/>
    <m/>
    <n v="358369630000"/>
    <n v="16018"/>
    <n v="-5"/>
    <n v="1"/>
    <n v="62995272"/>
    <m/>
    <s v="Cesar Rodriguez"/>
    <m/>
    <s v="4-722-1418"/>
    <n v="358369630000"/>
    <s v="MASIVO"/>
    <s v="3 PAGOS PENDIENTES"/>
    <m/>
    <m/>
    <m/>
    <m/>
    <m/>
    <s v="U"/>
    <s v="0000-00-00"/>
    <m/>
    <m/>
    <m/>
    <m/>
    <n v="5"/>
    <m/>
    <s v="NONE"/>
    <n v="0"/>
    <m/>
    <n v="2257793"/>
    <s v="Cobros Mayo"/>
    <s v="Cobros Mayo NPN"/>
    <s v="Agent Not Available"/>
  </r>
  <r>
    <s v="Cobros Abril Canal Fijo"/>
    <n v="1"/>
    <n v="0"/>
    <x v="1"/>
    <n v="2"/>
    <n v="1"/>
    <x v="1"/>
    <d v="2026-05-13T16:16:17"/>
    <n v="62995272"/>
    <n v="6006"/>
    <s v="lvelez"/>
    <x v="1"/>
    <s v="COBRO"/>
    <m/>
    <n v="358369630000"/>
    <n v="16018"/>
    <n v="-5"/>
    <n v="1"/>
    <n v="62995272"/>
    <m/>
    <s v="Cesar Rodriguez"/>
    <m/>
    <s v="4-722-1418"/>
    <n v="358369630000"/>
    <s v="MASIVO"/>
    <s v="3 PAGOS PENDIENTES"/>
    <m/>
    <m/>
    <m/>
    <m/>
    <m/>
    <s v="U"/>
    <s v="0000-00-00"/>
    <m/>
    <m/>
    <m/>
    <m/>
    <n v="86"/>
    <s v="Llamaya"/>
    <s v="MAIN"/>
    <n v="0"/>
    <m/>
    <n v="2257793"/>
    <s v="Cobros Mayo"/>
    <s v="Cobros Mayo NPN"/>
    <s v="Numero equivocado"/>
  </r>
  <r>
    <s v="Cobros Mayo"/>
    <n v="1"/>
    <n v="1"/>
    <x v="15"/>
    <n v="2"/>
    <n v="1"/>
    <x v="0"/>
    <d v="2026-05-07T17:37:05"/>
    <n v="62997078"/>
    <n v="6007"/>
    <s v="lvelez"/>
    <x v="1"/>
    <s v="COBRO"/>
    <m/>
    <n v="347291710000"/>
    <n v="16016"/>
    <n v="-5"/>
    <n v="1"/>
    <n v="62997078"/>
    <m/>
    <s v="Jennifer Lineth Bernal Galvez"/>
    <m/>
    <s v="2-754-112"/>
    <n v="347291710000"/>
    <s v="MASIVO"/>
    <s v="NPN"/>
    <m/>
    <m/>
    <m/>
    <m/>
    <m/>
    <s v="U"/>
    <s v="0000-00-00"/>
    <m/>
    <m/>
    <m/>
    <m/>
    <n v="19"/>
    <s v="Llamaya"/>
    <s v="MANUAL"/>
    <n v="0"/>
    <m/>
    <n v="2198641"/>
    <s v="Cobros Marzo 2 meses a NPN "/>
    <s v="Cobros Marzo 2 meses a NPN "/>
    <s v="Volver a llamar"/>
  </r>
  <r>
    <s v="Cobros Mayo"/>
    <n v="1"/>
    <n v="0"/>
    <x v="15"/>
    <n v="2"/>
    <n v="1"/>
    <x v="1"/>
    <d v="2026-05-07T17:37:33"/>
    <n v="62997078"/>
    <n v="6000"/>
    <s v="lvelez"/>
    <x v="1"/>
    <s v="COBRO"/>
    <m/>
    <n v="347291710000"/>
    <n v="16016"/>
    <n v="-5"/>
    <n v="1"/>
    <n v="62997078"/>
    <m/>
    <s v="Jennifer Lineth Bernal Galvez"/>
    <m/>
    <s v="2-754-112"/>
    <n v="347291710000"/>
    <s v="MASIVO"/>
    <s v="NPN"/>
    <m/>
    <m/>
    <m/>
    <m/>
    <m/>
    <s v="U"/>
    <s v="0000-00-00"/>
    <m/>
    <m/>
    <m/>
    <m/>
    <n v="85"/>
    <s v="Llamaya"/>
    <s v="MANUAL"/>
    <n v="0"/>
    <m/>
    <n v="2198641"/>
    <s v="Cobros Marzo 2 meses a NPN "/>
    <s v="Cobros Marzo 2 meses a NPN "/>
    <s v="Mensaje a tercero"/>
  </r>
  <r>
    <s v="Cobros Mayo"/>
    <n v="1"/>
    <n v="1"/>
    <x v="17"/>
    <n v="1"/>
    <n v="1"/>
    <x v="1"/>
    <d v="2026-05-11T12:11:02"/>
    <n v="62999100"/>
    <n v="6003"/>
    <s v="lvelez"/>
    <x v="1"/>
    <s v="COBRO"/>
    <m/>
    <n v="365053180000"/>
    <n v="16018"/>
    <n v="-5"/>
    <n v="1"/>
    <n v="62999100"/>
    <m/>
    <s v="Katherin Beatriz Castro DurÃ¡n"/>
    <m/>
    <s v="E-8-120075"/>
    <n v="365053180000"/>
    <s v="MASIVO"/>
    <s v="NPN"/>
    <m/>
    <m/>
    <m/>
    <m/>
    <m/>
    <s v="U"/>
    <s v="0000-00-00"/>
    <m/>
    <m/>
    <m/>
    <m/>
    <n v="119"/>
    <s v="Llamaya"/>
    <s v="MAIN"/>
    <n v="0"/>
    <m/>
    <n v="2257794"/>
    <s v="Cobros Mayo"/>
    <s v="Cobros Mayo NPN"/>
    <s v="Cuenta cesada"/>
  </r>
  <r>
    <s v="Cobros Mayo"/>
    <n v="0"/>
    <n v="0"/>
    <x v="9"/>
    <n v="2"/>
    <n v="1"/>
    <x v="0"/>
    <d v="2026-05-27T15:58:57"/>
    <n v="63004038"/>
    <s v="DROP"/>
    <s v="VDAD"/>
    <x v="0"/>
    <s v="COBRO"/>
    <m/>
    <n v="368072120000"/>
    <n v="16019"/>
    <n v="-5"/>
    <n v="1"/>
    <n v="63004038"/>
    <m/>
    <s v="Hector Carrascal"/>
    <m/>
    <n v="368072120000"/>
    <s v="CALL CENTER P2P"/>
    <s v="2 MESES PENDIENTES"/>
    <m/>
    <m/>
    <m/>
    <m/>
    <m/>
    <m/>
    <m/>
    <s v="0000-00-00"/>
    <m/>
    <m/>
    <m/>
    <m/>
    <n v="5"/>
    <m/>
    <s v="NONE"/>
    <n v="0"/>
    <m/>
    <n v="2268047"/>
    <s v="Cobros Mayo"/>
    <s v="Cobros Mayo Lista 2"/>
    <s v="Agent Not Available"/>
  </r>
  <r>
    <s v="Cobros Mayo"/>
    <n v="0"/>
    <n v="0"/>
    <x v="10"/>
    <n v="2"/>
    <n v="1"/>
    <x v="1"/>
    <d v="2026-05-28T12:52:46"/>
    <n v="63004038"/>
    <s v="DROP"/>
    <s v="VDAD"/>
    <x v="0"/>
    <s v="COBRO"/>
    <m/>
    <n v="368072120000"/>
    <n v="16019"/>
    <n v="-5"/>
    <n v="1"/>
    <n v="63004038"/>
    <m/>
    <s v="Hector Carrascal"/>
    <m/>
    <n v="368072120000"/>
    <s v="CALL CENTER P2P"/>
    <s v="2 MESES PENDIENTES"/>
    <m/>
    <m/>
    <m/>
    <m/>
    <m/>
    <m/>
    <m/>
    <s v="0000-00-00"/>
    <m/>
    <m/>
    <m/>
    <m/>
    <n v="5"/>
    <m/>
    <s v="NONE"/>
    <n v="0"/>
    <m/>
    <n v="2268047"/>
    <s v="Cobros Mayo"/>
    <s v="Cobros Mayo Lista 2"/>
    <s v="Agent Not Available"/>
  </r>
  <r>
    <s v="Cobros Mayo"/>
    <n v="0"/>
    <n v="0"/>
    <x v="9"/>
    <n v="2"/>
    <n v="1"/>
    <x v="0"/>
    <d v="2026-05-27T16:34:03"/>
    <n v="63024290"/>
    <s v="DROP"/>
    <s v="VDAD"/>
    <x v="0"/>
    <s v="COBRO"/>
    <m/>
    <n v="366082840000"/>
    <n v="16019"/>
    <n v="-5"/>
    <n v="1"/>
    <n v="63024290"/>
    <m/>
    <s v="DANIEL AUGUSTO MONTENEGRO MELA"/>
    <m/>
    <n v="366082840000"/>
    <s v="RENOVACIONES"/>
    <s v="2 MESES PENDIENTES"/>
    <m/>
    <m/>
    <m/>
    <m/>
    <m/>
    <m/>
    <m/>
    <s v="0000-00-00"/>
    <m/>
    <m/>
    <m/>
    <m/>
    <n v="5"/>
    <m/>
    <s v="NONE"/>
    <n v="0"/>
    <m/>
    <n v="2268091"/>
    <s v="Cobros Mayo"/>
    <s v="Cobros Mayo Lista 2"/>
    <s v="Agent Not Available"/>
  </r>
  <r>
    <s v="Cobros Mayo"/>
    <n v="0"/>
    <n v="0"/>
    <x v="10"/>
    <n v="2"/>
    <n v="1"/>
    <x v="1"/>
    <d v="2026-05-28T15:12:38"/>
    <n v="63024290"/>
    <s v="DROP"/>
    <s v="VDAD"/>
    <x v="0"/>
    <s v="COBRO"/>
    <m/>
    <n v="366082840000"/>
    <n v="16019"/>
    <n v="-5"/>
    <n v="1"/>
    <n v="63024290"/>
    <m/>
    <s v="DANIEL AUGUSTO MONTENEGRO MELA"/>
    <m/>
    <n v="366082840000"/>
    <s v="RENOVACIONES"/>
    <s v="2 MESES PENDIENTES"/>
    <m/>
    <m/>
    <m/>
    <m/>
    <m/>
    <m/>
    <m/>
    <s v="0000-00-00"/>
    <m/>
    <m/>
    <m/>
    <m/>
    <n v="5"/>
    <m/>
    <s v="NONE"/>
    <n v="0"/>
    <m/>
    <n v="2268091"/>
    <s v="Cobros Mayo"/>
    <s v="Cobros Mayo Lista 2"/>
    <s v="Agent Not Available"/>
  </r>
  <r>
    <s v="Cobros Mayo"/>
    <n v="1"/>
    <n v="1"/>
    <x v="19"/>
    <n v="6"/>
    <n v="1"/>
    <x v="0"/>
    <d v="2026-05-04T12:38:05"/>
    <n v="63026745"/>
    <n v="6007"/>
    <s v="lvelez"/>
    <x v="1"/>
    <s v="COBRO"/>
    <m/>
    <m/>
    <n v="998"/>
    <n v="0"/>
    <m/>
    <n v="63026745"/>
    <m/>
    <m/>
    <m/>
    <m/>
    <m/>
    <m/>
    <m/>
    <m/>
    <m/>
    <m/>
    <m/>
    <m/>
    <s v="U"/>
    <s v="0000-00-00"/>
    <m/>
    <m/>
    <m/>
    <m/>
    <n v="31"/>
    <s v="Llamaya"/>
    <s v="MANUAL"/>
    <n v="0"/>
    <m/>
    <n v="2257466"/>
    <s v="Default Manual list"/>
    <m/>
    <s v="Volver a llamar"/>
  </r>
  <r>
    <s v="Cobros Mayo"/>
    <n v="0"/>
    <n v="0"/>
    <x v="17"/>
    <n v="6"/>
    <n v="1"/>
    <x v="0"/>
    <d v="2026-05-11T12:11:06"/>
    <n v="63026745"/>
    <s v="DROP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5"/>
    <m/>
    <s v="NONE"/>
    <n v="0"/>
    <m/>
    <n v="2257795"/>
    <s v="Cobros Mayo"/>
    <s v="Cobros Mayo NPN"/>
    <s v="Agent Not Available"/>
  </r>
  <r>
    <s v="Cobros Mayo"/>
    <n v="0"/>
    <n v="0"/>
    <x v="1"/>
    <n v="6"/>
    <n v="1"/>
    <x v="0"/>
    <d v="2026-05-13T16:16:43"/>
    <n v="63026745"/>
    <s v="DROP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5"/>
    <m/>
    <s v="NONE"/>
    <n v="0"/>
    <m/>
    <n v="2257795"/>
    <s v="Cobros Mayo"/>
    <s v="Cobros Mayo NPN"/>
    <s v="Agent Not Available"/>
  </r>
  <r>
    <s v="Cobros Mayo"/>
    <n v="0"/>
    <n v="0"/>
    <x v="21"/>
    <n v="6"/>
    <n v="1"/>
    <x v="0"/>
    <d v="2026-05-18T09:33:24"/>
    <n v="63026745"/>
    <s v="NA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0"/>
    <m/>
    <s v="NONE"/>
    <n v="0"/>
    <m/>
    <n v="2257795"/>
    <s v="Cobros Mayo"/>
    <s v="Cobros Mayo NPN"/>
    <s v="No Answer AutoDial"/>
  </r>
  <r>
    <s v="Cobros Mayo"/>
    <n v="0"/>
    <n v="0"/>
    <x v="21"/>
    <n v="6"/>
    <n v="1"/>
    <x v="0"/>
    <d v="2026-05-18T14:11:32"/>
    <n v="63026745"/>
    <s v="AB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0"/>
    <m/>
    <s v="NONE"/>
    <n v="0"/>
    <m/>
    <n v="2257795"/>
    <s v="Cobros Mayo"/>
    <s v="Cobros Mayo NPN"/>
    <s v="Auto busy"/>
  </r>
  <r>
    <s v="Cobros Mayo"/>
    <n v="1"/>
    <n v="1"/>
    <x v="3"/>
    <n v="6"/>
    <n v="1"/>
    <x v="1"/>
    <d v="2026-05-19T16:38:00"/>
    <n v="63026745"/>
    <n v="6007"/>
    <s v="lvelez"/>
    <x v="1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88"/>
    <s v="Llamaya"/>
    <s v="MAIN"/>
    <n v="0"/>
    <m/>
    <n v="2257795"/>
    <s v="Cobros Mayo"/>
    <s v="Cobros Mayo NPN"/>
    <s v="Volver a llamar"/>
  </r>
  <r>
    <s v="Cobros Abril Canal Fijo"/>
    <n v="0"/>
    <n v="0"/>
    <x v="17"/>
    <n v="2"/>
    <n v="1"/>
    <x v="0"/>
    <d v="2026-05-11T12:11:32"/>
    <n v="63030594"/>
    <s v="DROP"/>
    <s v="VDAD"/>
    <x v="0"/>
    <s v="COBRO"/>
    <m/>
    <n v="357357890000"/>
    <n v="16018"/>
    <n v="-5"/>
    <n v="1"/>
    <n v="63030594"/>
    <m/>
    <s v="Lurelys yanisel SÃ¡nchez Alee"/>
    <m/>
    <s v="8-894-2244"/>
    <n v="357357890000"/>
    <s v="MASIVO"/>
    <s v="NPN"/>
    <m/>
    <m/>
    <m/>
    <m/>
    <m/>
    <s v="U"/>
    <s v="0000-00-00"/>
    <m/>
    <m/>
    <m/>
    <m/>
    <n v="5"/>
    <m/>
    <s v="NONE"/>
    <n v="0"/>
    <m/>
    <n v="2257796"/>
    <s v="Cobros Mayo"/>
    <s v="Cobros Mayo NPN"/>
    <s v="Agent Not Available"/>
  </r>
  <r>
    <s v="Cobros Abril Canal Fijo"/>
    <n v="1"/>
    <n v="1"/>
    <x v="1"/>
    <n v="2"/>
    <n v="1"/>
    <x v="1"/>
    <d v="2026-05-13T16:18:14"/>
    <n v="63030594"/>
    <n v="6003"/>
    <s v="lvelez"/>
    <x v="1"/>
    <s v="COBRO"/>
    <m/>
    <n v="357357890000"/>
    <n v="16018"/>
    <n v="-5"/>
    <n v="1"/>
    <n v="63030594"/>
    <m/>
    <s v="Lurelys yanisel SÃ¡nchez Alee"/>
    <m/>
    <s v="8-894-2244"/>
    <n v="357357890000"/>
    <s v="MASIVO"/>
    <s v="NPN"/>
    <m/>
    <m/>
    <m/>
    <m/>
    <m/>
    <s v="U"/>
    <s v="0000-00-00"/>
    <m/>
    <m/>
    <m/>
    <m/>
    <n v="61"/>
    <s v="Llamaya"/>
    <s v="MAIN"/>
    <n v="0"/>
    <m/>
    <n v="2257796"/>
    <s v="Cobros Mayo"/>
    <s v="Cobros Mayo NPN"/>
    <s v="Cuenta cesada"/>
  </r>
  <r>
    <s v="Cobros Mayo"/>
    <n v="0"/>
    <n v="0"/>
    <x v="17"/>
    <n v="12"/>
    <n v="1"/>
    <x v="0"/>
    <d v="2026-05-11T12:12:53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17"/>
    <n v="12"/>
    <n v="1"/>
    <x v="0"/>
    <d v="2026-05-11T15:01:41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1"/>
    <n v="12"/>
    <n v="1"/>
    <x v="0"/>
    <d v="2026-05-13T16:17:57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21"/>
    <n v="12"/>
    <n v="1"/>
    <x v="0"/>
    <d v="2026-05-18T09:34:10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21"/>
    <n v="12"/>
    <n v="1"/>
    <x v="0"/>
    <d v="2026-05-18T14:12:20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3"/>
    <n v="12"/>
    <n v="1"/>
    <x v="0"/>
    <d v="2026-05-19T16:38:02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4"/>
    <n v="12"/>
    <n v="1"/>
    <x v="0"/>
    <d v="2026-05-21T11:17:57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4"/>
    <n v="12"/>
    <n v="1"/>
    <x v="0"/>
    <d v="2026-05-21T17:44:41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5"/>
    <n v="12"/>
    <n v="1"/>
    <x v="0"/>
    <d v="2026-05-22T10:46:39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5"/>
    <n v="12"/>
    <n v="1"/>
    <x v="0"/>
    <d v="2026-05-22T16:42:43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6"/>
    <n v="12"/>
    <n v="1"/>
    <x v="0"/>
    <d v="2026-05-23T10:40:39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6"/>
    <n v="12"/>
    <n v="1"/>
    <x v="1"/>
    <d v="2026-05-23T12:38:30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Abril Canal Fijo"/>
    <n v="0"/>
    <n v="0"/>
    <x v="17"/>
    <n v="3"/>
    <n v="1"/>
    <x v="0"/>
    <d v="2026-05-11T12:12:55"/>
    <n v="63058274"/>
    <s v="AB"/>
    <s v="VDAD"/>
    <x v="0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0"/>
    <m/>
    <s v="NONE"/>
    <n v="0"/>
    <m/>
    <n v="2257798"/>
    <s v="Cobros Mayo"/>
    <s v="Cobros Mayo NPN"/>
    <s v="Auto busy"/>
  </r>
  <r>
    <s v="Cobros Abril Canal Fijo"/>
    <n v="0"/>
    <n v="0"/>
    <x v="1"/>
    <n v="3"/>
    <n v="1"/>
    <x v="0"/>
    <d v="2026-05-13T16:18:49"/>
    <n v="63058274"/>
    <s v="DROP"/>
    <s v="VDAD"/>
    <x v="0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5"/>
    <m/>
    <s v="NONE"/>
    <n v="0"/>
    <m/>
    <n v="2257798"/>
    <s v="Cobros Mayo"/>
    <s v="Cobros Mayo NPN"/>
    <s v="Agent Not Available"/>
  </r>
  <r>
    <s v="Cobros Abril Canal Fijo"/>
    <n v="1"/>
    <n v="1"/>
    <x v="21"/>
    <n v="3"/>
    <n v="1"/>
    <x v="1"/>
    <d v="2026-05-18T09:34:02"/>
    <n v="63058274"/>
    <n v="6003"/>
    <s v="lvelez"/>
    <x v="1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45"/>
    <s v="Llamaya"/>
    <s v="MAIN"/>
    <n v="0"/>
    <m/>
    <n v="2257798"/>
    <s v="Cobros Mayo"/>
    <s v="Cobros Mayo NPN"/>
    <s v="Cuenta cesada"/>
  </r>
  <r>
    <s v="Cobros Mayo"/>
    <n v="1"/>
    <n v="1"/>
    <x v="17"/>
    <n v="2"/>
    <n v="1"/>
    <x v="0"/>
    <d v="2026-05-11T12:14:03"/>
    <n v="63065853"/>
    <n v="6007"/>
    <s v="lvelez"/>
    <x v="1"/>
    <s v="COBRO"/>
    <m/>
    <n v="343375760000"/>
    <n v="16018"/>
    <n v="-5"/>
    <n v="1"/>
    <n v="63065853"/>
    <m/>
    <s v="Ana Maria Bonilla"/>
    <m/>
    <s v="9-206-884"/>
    <n v="343375760000"/>
    <s v="MASIVO"/>
    <s v="NPN"/>
    <m/>
    <m/>
    <m/>
    <m/>
    <m/>
    <s v="U"/>
    <s v="0000-00-00"/>
    <m/>
    <m/>
    <m/>
    <m/>
    <n v="81"/>
    <s v="Llamaya"/>
    <s v="MAIN"/>
    <n v="0"/>
    <m/>
    <n v="2257799"/>
    <s v="Cobros Mayo"/>
    <s v="Cobros Mayo NPN"/>
    <s v="Volver a llamar"/>
  </r>
  <r>
    <s v="Cobros Mayo"/>
    <n v="1"/>
    <n v="1"/>
    <x v="17"/>
    <n v="2"/>
    <n v="1"/>
    <x v="1"/>
    <d v="2026-05-11T12:15:50"/>
    <n v="63065853"/>
    <n v="6007"/>
    <s v="lvelez"/>
    <x v="1"/>
    <s v="COBRO"/>
    <m/>
    <n v="343375760000"/>
    <n v="16018"/>
    <n v="-5"/>
    <n v="1"/>
    <n v="63065853"/>
    <m/>
    <s v="Ana Maria Bonilla"/>
    <m/>
    <s v="9-206-884"/>
    <n v="343375760000"/>
    <s v="MASIVO"/>
    <s v="NPN"/>
    <m/>
    <m/>
    <m/>
    <m/>
    <m/>
    <s v="U"/>
    <s v="0000-00-00"/>
    <m/>
    <m/>
    <m/>
    <m/>
    <n v="414"/>
    <s v="Llamaya"/>
    <s v="MANUAL"/>
    <n v="0"/>
    <m/>
    <n v="2257799"/>
    <s v="Cobros Mayo"/>
    <s v="Cobros Mayo NPN"/>
    <s v="Volver a llamar"/>
  </r>
  <r>
    <s v="Cobros Mayo"/>
    <n v="0"/>
    <n v="0"/>
    <x v="17"/>
    <n v="5"/>
    <n v="1"/>
    <x v="0"/>
    <d v="2026-05-11T12:14:09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1"/>
    <n v="5"/>
    <n v="1"/>
    <x v="0"/>
    <d v="2026-05-13T16:19:09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6"/>
    <m/>
    <s v="NONE"/>
    <n v="0"/>
    <m/>
    <n v="2257800"/>
    <s v="Cobros Mayo"/>
    <s v="Cobros Mayo NPN"/>
    <s v="Agent Not Available"/>
  </r>
  <r>
    <s v="Cobros Mayo"/>
    <n v="0"/>
    <n v="0"/>
    <x v="21"/>
    <n v="5"/>
    <n v="1"/>
    <x v="0"/>
    <d v="2026-05-18T09:34:42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3"/>
    <n v="5"/>
    <n v="1"/>
    <x v="0"/>
    <d v="2026-05-19T16:40:06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4"/>
    <n v="5"/>
    <n v="1"/>
    <x v="1"/>
    <d v="2026-05-21T11:18:23"/>
    <n v="63077492"/>
    <n v="6004"/>
    <s v="lvelez"/>
    <x v="1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150"/>
    <s v="Llamaya"/>
    <s v="MAIN"/>
    <n v="0"/>
    <m/>
    <n v="2257800"/>
    <s v="Cobros Mayo"/>
    <s v="Cobros Mayo NPN"/>
    <s v="Buzon de voz"/>
  </r>
  <r>
    <s v="Cobros Mayo"/>
    <n v="0"/>
    <n v="0"/>
    <x v="17"/>
    <n v="3"/>
    <n v="1"/>
    <x v="0"/>
    <d v="2026-05-11T12:14:22"/>
    <n v="63093862"/>
    <s v="DROP"/>
    <s v="VDAD"/>
    <x v="0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5"/>
    <m/>
    <s v="NONE"/>
    <n v="0"/>
    <m/>
    <n v="2257801"/>
    <s v="Cobros Mayo"/>
    <s v="Cobros Mayo NPN"/>
    <s v="Agent Not Available"/>
  </r>
  <r>
    <s v="Cobros Mayo"/>
    <n v="0"/>
    <n v="0"/>
    <x v="1"/>
    <n v="3"/>
    <n v="1"/>
    <x v="0"/>
    <d v="2026-05-13T16:19:23"/>
    <n v="63093862"/>
    <s v="DROP"/>
    <s v="VDAD"/>
    <x v="0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5"/>
    <m/>
    <s v="NONE"/>
    <n v="0"/>
    <m/>
    <n v="2257801"/>
    <s v="Cobros Mayo"/>
    <s v="Cobros Mayo NPN"/>
    <s v="Agent Not Available"/>
  </r>
  <r>
    <s v="Cobros Mayo"/>
    <n v="0"/>
    <n v="0"/>
    <x v="21"/>
    <n v="3"/>
    <n v="1"/>
    <x v="1"/>
    <d v="2026-05-18T09:36:31"/>
    <n v="63093862"/>
    <n v="6004"/>
    <s v="lvelez"/>
    <x v="1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76"/>
    <s v="Llamaya"/>
    <s v="MAIN"/>
    <n v="0"/>
    <m/>
    <n v="2257801"/>
    <s v="Cobros Mayo"/>
    <s v="Cobros Mayo NPN"/>
    <s v="Buzon de voz"/>
  </r>
  <r>
    <s v="Cobros Mayo"/>
    <n v="0"/>
    <n v="0"/>
    <x v="17"/>
    <n v="2"/>
    <n v="1"/>
    <x v="0"/>
    <d v="2026-05-11T12:14:39"/>
    <n v="63096925"/>
    <s v="DROP"/>
    <s v="VDAD"/>
    <x v="0"/>
    <s v="COBRO"/>
    <m/>
    <n v="358346740000"/>
    <n v="16018"/>
    <n v="-5"/>
    <n v="1"/>
    <n v="63096925"/>
    <m/>
    <s v="YADILETH YASMIN H ACOSTA DE MA"/>
    <m/>
    <s v="4-705-468"/>
    <n v="358346740000"/>
    <s v="MASIVO"/>
    <s v="NPN"/>
    <m/>
    <m/>
    <m/>
    <m/>
    <m/>
    <s v="U"/>
    <s v="0000-00-00"/>
    <m/>
    <m/>
    <m/>
    <m/>
    <n v="5"/>
    <m/>
    <s v="NONE"/>
    <n v="0"/>
    <m/>
    <n v="2257802"/>
    <s v="Cobros Mayo"/>
    <s v="Cobros Mayo NPN"/>
    <s v="Agent Not Available"/>
  </r>
  <r>
    <s v="Cobros Mayo"/>
    <n v="1"/>
    <n v="0"/>
    <x v="1"/>
    <n v="2"/>
    <n v="1"/>
    <x v="1"/>
    <d v="2026-05-13T16:19:49"/>
    <n v="63096925"/>
    <n v="6000"/>
    <s v="lvelez"/>
    <x v="1"/>
    <s v="COBRO"/>
    <m/>
    <n v="358346740000"/>
    <n v="16018"/>
    <n v="-5"/>
    <n v="1"/>
    <n v="63096925"/>
    <m/>
    <s v="YADILETH YASMIN H ACOSTA DE MA"/>
    <m/>
    <s v="4-705-468"/>
    <n v="358346740000"/>
    <s v="MASIVO"/>
    <s v="NPN"/>
    <m/>
    <m/>
    <m/>
    <m/>
    <m/>
    <s v="U"/>
    <s v="0000-00-00"/>
    <m/>
    <m/>
    <m/>
    <m/>
    <n v="217"/>
    <s v="Llamaya"/>
    <s v="MAIN"/>
    <n v="0"/>
    <m/>
    <n v="2257802"/>
    <s v="Cobros Mayo"/>
    <s v="Cobros Mayo NPN"/>
    <s v="Mensaje a tercero"/>
  </r>
  <r>
    <s v="Cobros Abril Canal Fijo"/>
    <n v="0"/>
    <n v="0"/>
    <x v="17"/>
    <n v="4"/>
    <n v="1"/>
    <x v="0"/>
    <d v="2026-05-11T12:16:10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0"/>
    <n v="0"/>
    <x v="1"/>
    <n v="4"/>
    <n v="1"/>
    <x v="0"/>
    <d v="2026-05-13T16:20:05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0"/>
    <n v="0"/>
    <x v="21"/>
    <n v="4"/>
    <n v="1"/>
    <x v="0"/>
    <d v="2026-05-18T09:37:01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1"/>
    <n v="1"/>
    <x v="3"/>
    <n v="4"/>
    <n v="1"/>
    <x v="1"/>
    <d v="2026-05-19T16:39:57"/>
    <n v="63105697"/>
    <n v="6003"/>
    <s v="lvelez"/>
    <x v="1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3"/>
    <s v="Llamaya"/>
    <s v="MAIN"/>
    <n v="0"/>
    <m/>
    <n v="2257803"/>
    <s v="Cobros Mayo"/>
    <s v="Cobros Mayo NPN"/>
    <s v="Cuenta cesada"/>
  </r>
  <r>
    <s v="Cobros Abril Canal Fijo"/>
    <n v="0"/>
    <n v="0"/>
    <x v="19"/>
    <n v="7"/>
    <n v="1"/>
    <x v="0"/>
    <d v="2026-05-04T11:53:48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20"/>
    <n v="7"/>
    <n v="1"/>
    <x v="0"/>
    <d v="2026-05-06T12:08:28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15"/>
    <n v="7"/>
    <n v="1"/>
    <x v="0"/>
    <d v="2026-05-07T16:31:26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16"/>
    <n v="7"/>
    <n v="1"/>
    <x v="0"/>
    <d v="2026-05-08T17:13:54"/>
    <n v="63109381"/>
    <s v="NA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10:01:12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8"/>
    <n v="7"/>
    <n v="1"/>
    <x v="0"/>
    <d v="2026-05-26T15:32:34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8"/>
    <n v="7"/>
    <n v="1"/>
    <x v="1"/>
    <d v="2026-05-26T17:13:20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Mayo"/>
    <n v="1"/>
    <n v="1"/>
    <x v="9"/>
    <n v="2"/>
    <n v="1"/>
    <x v="0"/>
    <d v="2026-05-27T15:37:04"/>
    <n v="63111314"/>
    <n v="6002"/>
    <s v="lvelez"/>
    <x v="1"/>
    <s v="COBRO"/>
    <m/>
    <n v="354353650000"/>
    <n v="16019"/>
    <n v="-4"/>
    <n v="1"/>
    <n v="63111314"/>
    <m/>
    <s v="DORIS BELLIDO LISBETH BELLIDO"/>
    <m/>
    <n v="354353650000"/>
    <s v="RENOVACIONES"/>
    <s v="3 MESES PENDIENTES"/>
    <m/>
    <m/>
    <m/>
    <m/>
    <m/>
    <m/>
    <s v="U"/>
    <s v="0000-00-00"/>
    <m/>
    <m/>
    <m/>
    <m/>
    <n v="35"/>
    <s v="Llamaya"/>
    <s v="MAIN"/>
    <n v="0"/>
    <m/>
    <n v="2268030"/>
    <s v="Cobros Mayo"/>
    <s v="Cobros Mayo Lista 2"/>
    <s v="Cliente al dia"/>
  </r>
  <r>
    <s v="Cobros Mayo"/>
    <n v="1"/>
    <n v="1"/>
    <x v="9"/>
    <n v="2"/>
    <n v="1"/>
    <x v="1"/>
    <d v="2026-05-27T15:38:51"/>
    <n v="63111314"/>
    <n v="6002"/>
    <s v="lvelez"/>
    <x v="1"/>
    <s v="COBRO"/>
    <m/>
    <n v="354353650000"/>
    <n v="16019"/>
    <n v="-4"/>
    <n v="1"/>
    <n v="63111314"/>
    <m/>
    <s v="DORIS BELLIDO LISBETH BELLIDO"/>
    <m/>
    <n v="354353650000"/>
    <s v="RENOVACIONES"/>
    <s v="3 MESES PENDIENTES"/>
    <m/>
    <m/>
    <m/>
    <m/>
    <m/>
    <m/>
    <s v="U"/>
    <s v="0000-00-00"/>
    <m/>
    <m/>
    <m/>
    <m/>
    <n v="2"/>
    <s v="Llamaya"/>
    <s v="MANUAL"/>
    <n v="0"/>
    <m/>
    <n v="2268030"/>
    <s v="Cobros Mayo"/>
    <s v="Cobros Mayo Lista 2"/>
    <s v="Cliente al dia"/>
  </r>
  <r>
    <s v="Cobros Abril Canal Fijo"/>
    <n v="0"/>
    <n v="0"/>
    <x v="17"/>
    <n v="6"/>
    <n v="1"/>
    <x v="0"/>
    <d v="2026-05-11T12:16:16"/>
    <n v="63112659"/>
    <s v="AB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0"/>
    <m/>
    <s v="NONE"/>
    <n v="0"/>
    <m/>
    <n v="2257804"/>
    <s v="Cobros Mayo"/>
    <s v="Cobros Mayo NPN"/>
    <s v="Auto busy"/>
  </r>
  <r>
    <s v="Cobros Abril Canal Fijo"/>
    <n v="0"/>
    <n v="0"/>
    <x v="1"/>
    <n v="6"/>
    <n v="1"/>
    <x v="0"/>
    <d v="2026-05-13T16:20:25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0"/>
    <n v="0"/>
    <x v="21"/>
    <n v="6"/>
    <n v="1"/>
    <x v="0"/>
    <d v="2026-05-18T09:37:07"/>
    <n v="63112659"/>
    <s v="AB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0"/>
    <m/>
    <s v="NONE"/>
    <n v="0"/>
    <m/>
    <n v="2257804"/>
    <s v="Cobros Mayo"/>
    <s v="Cobros Mayo NPN"/>
    <s v="Auto busy"/>
  </r>
  <r>
    <s v="Cobros Abril Canal Fijo"/>
    <n v="0"/>
    <n v="0"/>
    <x v="3"/>
    <n v="6"/>
    <n v="1"/>
    <x v="0"/>
    <d v="2026-05-19T16:40:29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0"/>
    <n v="0"/>
    <x v="4"/>
    <n v="6"/>
    <n v="1"/>
    <x v="0"/>
    <d v="2026-05-21T11:18:39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1"/>
    <n v="0"/>
    <x v="4"/>
    <n v="6"/>
    <n v="1"/>
    <x v="1"/>
    <d v="2026-05-21T17:44:16"/>
    <n v="63112659"/>
    <n v="6006"/>
    <s v="lvelez"/>
    <x v="1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114"/>
    <s v="Llamaya"/>
    <s v="MAIN"/>
    <n v="0"/>
    <m/>
    <n v="2257804"/>
    <s v="Cobros Mayo"/>
    <s v="Cobros Mayo NPN"/>
    <s v="Numero equivocado"/>
  </r>
  <r>
    <s v="Cobros Abril Canal Fijo"/>
    <n v="0"/>
    <n v="0"/>
    <x v="17"/>
    <n v="8"/>
    <n v="1"/>
    <x v="0"/>
    <d v="2026-05-11T12:17:59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7"/>
    <n v="8"/>
    <n v="1"/>
    <x v="0"/>
    <d v="2026-05-11T15:03:46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7"/>
    <n v="8"/>
    <n v="1"/>
    <x v="0"/>
    <d v="2026-05-11T17:49:58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23"/>
    <n v="8"/>
    <n v="1"/>
    <x v="0"/>
    <d v="2026-05-12T12:33:17"/>
    <n v="63122882"/>
    <s v="AB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Auto busy"/>
  </r>
  <r>
    <s v="Cobros Abril Canal Fijo"/>
    <n v="0"/>
    <n v="0"/>
    <x v="1"/>
    <n v="8"/>
    <n v="1"/>
    <x v="0"/>
    <d v="2026-05-13T16:21:45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8"/>
    <n v="8"/>
    <n v="1"/>
    <x v="0"/>
    <d v="2026-05-14T09:44:10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8"/>
    <n v="8"/>
    <n v="1"/>
    <x v="0"/>
    <d v="2026-05-14T12:48:57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8"/>
    <n v="8"/>
    <n v="1"/>
    <x v="1"/>
    <d v="2026-05-14T16:00:11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9"/>
    <n v="8"/>
    <n v="1"/>
    <x v="0"/>
    <d v="2026-05-04T12:57:41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20"/>
    <n v="8"/>
    <n v="1"/>
    <x v="0"/>
    <d v="2026-05-06T12:58:16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15"/>
    <n v="8"/>
    <n v="1"/>
    <x v="0"/>
    <d v="2026-05-07T17:43:39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0"/>
    <n v="8"/>
    <n v="1"/>
    <x v="0"/>
    <d v="2026-05-09T09:02:50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17"/>
    <n v="8"/>
    <n v="1"/>
    <x v="0"/>
    <d v="2026-05-11T12:18:14"/>
    <n v="63131031"/>
    <s v="DROP"/>
    <s v="VDAD"/>
    <x v="0"/>
    <s v="COBRO"/>
    <m/>
    <n v="354358390000"/>
    <n v="16018"/>
    <n v="-4"/>
    <n v="1"/>
    <n v="63131031"/>
    <m/>
    <s v="ISAAC EZEQUIEL MORENO SEPTIMO"/>
    <m/>
    <s v="8-1012-1731"/>
    <n v="354358390000"/>
    <s v="MASIVO"/>
    <s v="3 PAGOS PENDIENTES"/>
    <m/>
    <m/>
    <m/>
    <m/>
    <m/>
    <s v="U"/>
    <s v="0000-00-00"/>
    <m/>
    <m/>
    <m/>
    <m/>
    <n v="5"/>
    <m/>
    <s v="NONE"/>
    <n v="0"/>
    <m/>
    <n v="2257806"/>
    <s v="Cobros Mayo"/>
    <s v="Cobros Mayo NPN"/>
    <s v="Agent Not Available"/>
  </r>
  <r>
    <s v="Cobros Abril Canal Fijo"/>
    <n v="1"/>
    <n v="1"/>
    <x v="1"/>
    <n v="8"/>
    <n v="1"/>
    <x v="0"/>
    <d v="2026-05-13T16:24:33"/>
    <n v="63131031"/>
    <n v="6007"/>
    <s v="lvelez"/>
    <x v="1"/>
    <s v="COBRO"/>
    <m/>
    <n v="354358390000"/>
    <n v="16018"/>
    <n v="-4"/>
    <n v="1"/>
    <n v="63131031"/>
    <m/>
    <s v="ISAAC EZEQUIEL MORENO SEPTIMO"/>
    <m/>
    <s v="8-1012-1731"/>
    <n v="354358390000"/>
    <s v="MASIVO"/>
    <s v="3 PAGOS PENDIENTES"/>
    <m/>
    <m/>
    <m/>
    <m/>
    <m/>
    <s v="U"/>
    <s v="0000-00-00"/>
    <m/>
    <m/>
    <m/>
    <m/>
    <n v="181"/>
    <s v="Llamaya"/>
    <s v="MAIN"/>
    <n v="0"/>
    <m/>
    <n v="2257806"/>
    <s v="Cobros Mayo"/>
    <s v="Cobros Mayo NPN"/>
    <s v="Volver a llamar"/>
  </r>
  <r>
    <s v="Cobros Abril Canal Fijo"/>
    <n v="0"/>
    <n v="0"/>
    <x v="8"/>
    <n v="8"/>
    <n v="1"/>
    <x v="0"/>
    <d v="2026-05-26T15:42:47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8"/>
    <n v="8"/>
    <n v="1"/>
    <x v="1"/>
    <d v="2026-05-26T17:23:26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17"/>
    <n v="5"/>
    <n v="1"/>
    <x v="0"/>
    <d v="2026-05-11T12:18:50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0"/>
    <n v="0"/>
    <x v="1"/>
    <n v="5"/>
    <n v="1"/>
    <x v="0"/>
    <d v="2026-05-13T16:24:44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0"/>
    <n v="0"/>
    <x v="21"/>
    <n v="5"/>
    <n v="1"/>
    <x v="0"/>
    <d v="2026-05-18T09:47:58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1"/>
    <n v="1"/>
    <x v="3"/>
    <n v="5"/>
    <n v="1"/>
    <x v="0"/>
    <d v="2026-05-19T16:41:10"/>
    <n v="63139226"/>
    <n v="6007"/>
    <s v="lvelez"/>
    <x v="1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75"/>
    <s v="Llamaya"/>
    <s v="MAIN"/>
    <n v="0"/>
    <m/>
    <n v="2257807"/>
    <s v="Cobros Mayo"/>
    <s v="Cobros Mayo NPN"/>
    <s v="Volver a llamar"/>
  </r>
  <r>
    <s v="Cobros Abril Canal Fijo"/>
    <n v="0"/>
    <n v="0"/>
    <x v="3"/>
    <n v="5"/>
    <n v="1"/>
    <x v="1"/>
    <d v="2026-05-19T16:42:35"/>
    <n v="63139226"/>
    <n v="6004"/>
    <s v="lvelez"/>
    <x v="1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93"/>
    <s v="Llamaya"/>
    <s v="MANUAL"/>
    <n v="0"/>
    <m/>
    <n v="2257807"/>
    <s v="Cobros Mayo"/>
    <s v="Cobros Mayo NPN"/>
    <s v="Buzon de voz"/>
  </r>
  <r>
    <s v="Cobros Abril Canal Fijo"/>
    <n v="0"/>
    <n v="0"/>
    <x v="17"/>
    <n v="3"/>
    <n v="1"/>
    <x v="0"/>
    <d v="2026-05-11T12:19:08"/>
    <n v="63140940"/>
    <s v="DROP"/>
    <s v="VDAD"/>
    <x v="0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5"/>
    <m/>
    <s v="NONE"/>
    <n v="0"/>
    <m/>
    <n v="2257808"/>
    <s v="Cobros Mayo"/>
    <s v="Cobros Mayo NPN"/>
    <s v="Agent Not Available"/>
  </r>
  <r>
    <s v="Cobros Abril Canal Fijo"/>
    <n v="0"/>
    <n v="0"/>
    <x v="1"/>
    <n v="3"/>
    <n v="1"/>
    <x v="0"/>
    <d v="2026-05-13T16:25:10"/>
    <n v="63140940"/>
    <s v="DROP"/>
    <s v="VDAD"/>
    <x v="0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5"/>
    <m/>
    <s v="NONE"/>
    <n v="0"/>
    <m/>
    <n v="2257808"/>
    <s v="Cobros Mayo"/>
    <s v="Cobros Mayo NPN"/>
    <s v="Agent Not Available"/>
  </r>
  <r>
    <s v="Cobros Abril Canal Fijo"/>
    <n v="1"/>
    <n v="1"/>
    <x v="21"/>
    <n v="3"/>
    <n v="1"/>
    <x v="1"/>
    <d v="2026-05-18T09:47:51"/>
    <n v="63140940"/>
    <n v="6003"/>
    <s v="lvelez"/>
    <x v="1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34"/>
    <s v="Llamaya"/>
    <s v="MAIN"/>
    <n v="0"/>
    <m/>
    <n v="2257808"/>
    <s v="Cobros Mayo"/>
    <s v="Cobros Mayo NPN"/>
    <s v="Cuenta cesada"/>
  </r>
  <r>
    <s v="Cobros Mayo"/>
    <n v="0"/>
    <n v="0"/>
    <x v="17"/>
    <n v="3"/>
    <n v="1"/>
    <x v="0"/>
    <d v="2026-05-11T12:19:48"/>
    <n v="63155740"/>
    <s v="DROP"/>
    <s v="VDAD"/>
    <x v="0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5"/>
    <m/>
    <s v="NONE"/>
    <n v="0"/>
    <m/>
    <n v="2257809"/>
    <s v="Cobros Mayo"/>
    <s v="Cobros Mayo NPN"/>
    <s v="Agent Not Available"/>
  </r>
  <r>
    <s v="Cobros Mayo"/>
    <n v="0"/>
    <n v="0"/>
    <x v="1"/>
    <n v="3"/>
    <n v="1"/>
    <x v="0"/>
    <d v="2026-05-13T16:28:01"/>
    <n v="63155740"/>
    <s v="CALLBK"/>
    <s v="lvelez"/>
    <x v="1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205"/>
    <s v="Llamaya"/>
    <s v="MAIN"/>
    <n v="0"/>
    <m/>
    <n v="2257809"/>
    <s v="Cobros Mayo"/>
    <s v="Cobros Mayo NPN"/>
    <s v="Call Back"/>
  </r>
  <r>
    <s v="Cobros Mayo"/>
    <n v="1"/>
    <n v="1"/>
    <x v="21"/>
    <n v="3"/>
    <n v="1"/>
    <x v="1"/>
    <d v="2026-05-18T15:27:00"/>
    <n v="63155740"/>
    <n v="6007"/>
    <s v="lvelez"/>
    <x v="1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33"/>
    <s v="Llamaya"/>
    <s v="MAIN"/>
    <n v="0"/>
    <m/>
    <n v="2257809"/>
    <s v="Cobros Mayo"/>
    <s v="Cobros Mayo NPN"/>
    <s v="Volver a llamar"/>
  </r>
  <r>
    <s v="Cobros Mayo"/>
    <n v="0"/>
    <n v="0"/>
    <x v="17"/>
    <n v="9"/>
    <n v="1"/>
    <x v="0"/>
    <d v="2026-05-11T12:21:08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7"/>
    <n v="9"/>
    <n v="1"/>
    <x v="0"/>
    <d v="2026-05-11T15:06:24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7"/>
    <n v="9"/>
    <n v="1"/>
    <x v="0"/>
    <d v="2026-05-11T17:51:30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23"/>
    <n v="9"/>
    <n v="1"/>
    <x v="0"/>
    <d v="2026-05-12T12:37:01"/>
    <n v="63161185"/>
    <s v="AB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Auto busy"/>
  </r>
  <r>
    <s v="Cobros Mayo"/>
    <n v="0"/>
    <n v="0"/>
    <x v="1"/>
    <n v="9"/>
    <n v="1"/>
    <x v="0"/>
    <d v="2026-05-13T16:27:41"/>
    <n v="63161185"/>
    <s v="AB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Auto busy"/>
  </r>
  <r>
    <s v="Cobros Mayo"/>
    <n v="0"/>
    <n v="0"/>
    <x v="21"/>
    <n v="9"/>
    <n v="1"/>
    <x v="0"/>
    <d v="2026-05-18T09:49:17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21"/>
    <n v="9"/>
    <n v="1"/>
    <x v="0"/>
    <d v="2026-05-18T14:14:14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21"/>
    <n v="9"/>
    <n v="1"/>
    <x v="0"/>
    <d v="2026-05-18T18:00:00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3"/>
    <n v="9"/>
    <n v="1"/>
    <x v="1"/>
    <d v="2026-05-19T12:27:38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9"/>
    <n v="4"/>
    <n v="1"/>
    <x v="0"/>
    <d v="2026-05-04T12:54:46"/>
    <n v="63165778"/>
    <n v="6004"/>
    <s v="lvelez"/>
    <x v="1"/>
    <s v="COBRO"/>
    <m/>
    <m/>
    <n v="998"/>
    <n v="0"/>
    <m/>
    <n v="63165778"/>
    <m/>
    <m/>
    <m/>
    <m/>
    <m/>
    <m/>
    <m/>
    <m/>
    <m/>
    <m/>
    <m/>
    <m/>
    <s v="U"/>
    <s v="0000-00-00"/>
    <m/>
    <m/>
    <m/>
    <m/>
    <n v="251"/>
    <s v="Llamaya"/>
    <s v="MANUAL"/>
    <n v="0"/>
    <m/>
    <n v="2257468"/>
    <s v="Default Manual list"/>
    <m/>
    <s v="Buzon de voz"/>
  </r>
  <r>
    <s v="Cobros Mayo"/>
    <n v="0"/>
    <n v="0"/>
    <x v="17"/>
    <n v="4"/>
    <n v="1"/>
    <x v="0"/>
    <d v="2026-05-11T12:23:57"/>
    <n v="63165778"/>
    <s v="DROP"/>
    <s v="VDAD"/>
    <x v="0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5"/>
    <m/>
    <s v="NONE"/>
    <n v="0"/>
    <m/>
    <n v="2257811"/>
    <s v="Cobros Mayo"/>
    <s v="Cobros Mayo NPN"/>
    <s v="Agent Not Available"/>
  </r>
  <r>
    <s v="Cobros Mayo"/>
    <n v="0"/>
    <n v="0"/>
    <x v="1"/>
    <n v="4"/>
    <n v="1"/>
    <x v="0"/>
    <d v="2026-05-13T16:28:32"/>
    <n v="63165778"/>
    <s v="DROP"/>
    <s v="VDAD"/>
    <x v="0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5"/>
    <m/>
    <s v="NONE"/>
    <n v="0"/>
    <m/>
    <n v="2257811"/>
    <s v="Cobros Mayo"/>
    <s v="Cobros Mayo NPN"/>
    <s v="Agent Not Available"/>
  </r>
  <r>
    <s v="Cobros Mayo"/>
    <n v="0"/>
    <n v="0"/>
    <x v="21"/>
    <n v="4"/>
    <n v="1"/>
    <x v="1"/>
    <d v="2026-05-18T09:50:41"/>
    <n v="63165778"/>
    <n v="6004"/>
    <s v="lvelez"/>
    <x v="1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222"/>
    <s v="Llamaya"/>
    <s v="MAIN"/>
    <n v="0"/>
    <m/>
    <n v="2257811"/>
    <s v="Cobros Mayo"/>
    <s v="Cobros Mayo NPN"/>
    <s v="Buzon de voz"/>
  </r>
  <r>
    <s v="Cobros Abril Canal Fijo"/>
    <n v="1"/>
    <n v="1"/>
    <x v="17"/>
    <n v="1"/>
    <n v="1"/>
    <x v="1"/>
    <d v="2026-05-11T12:23:36"/>
    <n v="63175912"/>
    <n v="6007"/>
    <s v="lvelez"/>
    <x v="1"/>
    <s v="COBRO"/>
    <m/>
    <n v="173075250000"/>
    <n v="16018"/>
    <n v="-4"/>
    <n v="1"/>
    <n v="63175912"/>
    <m/>
    <s v="Indira guerra"/>
    <m/>
    <s v="9-184-323"/>
    <n v="173075250000"/>
    <s v="MASIVO"/>
    <s v="2 PAGOS PENDIENTES"/>
    <m/>
    <m/>
    <m/>
    <m/>
    <m/>
    <s v="U"/>
    <s v="0000-00-00"/>
    <m/>
    <m/>
    <m/>
    <m/>
    <n v="103"/>
    <s v="Llamaya"/>
    <s v="MAIN"/>
    <n v="0"/>
    <m/>
    <n v="2257812"/>
    <s v="Cobros Mayo"/>
    <s v="Cobros Mayo NPN"/>
    <s v="Volver a llamar"/>
  </r>
  <r>
    <s v="Cobros Abril Canal Fijo"/>
    <n v="0"/>
    <n v="0"/>
    <x v="19"/>
    <n v="19"/>
    <n v="1"/>
    <x v="0"/>
    <d v="2026-05-04T15:36:42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20"/>
    <n v="19"/>
    <n v="1"/>
    <x v="0"/>
    <d v="2026-05-06T15:17:33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0"/>
    <n v="19"/>
    <n v="1"/>
    <x v="0"/>
    <d v="2026-05-09T09:18:45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17"/>
    <n v="19"/>
    <n v="1"/>
    <x v="0"/>
    <d v="2026-05-11T12:24:0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1"/>
    <n v="19"/>
    <n v="1"/>
    <x v="0"/>
    <d v="2026-05-13T16:28:41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21"/>
    <n v="19"/>
    <n v="1"/>
    <x v="0"/>
    <d v="2026-05-18T09:50:12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3"/>
    <n v="19"/>
    <n v="1"/>
    <x v="0"/>
    <d v="2026-05-19T16:41:08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4"/>
    <n v="19"/>
    <n v="1"/>
    <x v="0"/>
    <d v="2026-05-21T11:18:4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4"/>
    <n v="19"/>
    <n v="1"/>
    <x v="0"/>
    <d v="2026-05-21T17:44:43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5"/>
    <n v="19"/>
    <n v="1"/>
    <x v="0"/>
    <d v="2026-05-22T14:03:08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5"/>
    <n v="19"/>
    <n v="1"/>
    <x v="0"/>
    <d v="2026-05-22T16:43:26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6"/>
    <n v="19"/>
    <n v="1"/>
    <x v="0"/>
    <d v="2026-05-23T11:14:18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7"/>
    <n v="19"/>
    <n v="1"/>
    <x v="0"/>
    <d v="2026-05-25T17:54:36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8"/>
    <n v="19"/>
    <n v="1"/>
    <x v="0"/>
    <d v="2026-05-26T10:22:37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8"/>
    <n v="19"/>
    <n v="1"/>
    <x v="0"/>
    <d v="2026-05-26T14:21:03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8"/>
    <n v="19"/>
    <n v="1"/>
    <x v="0"/>
    <d v="2026-05-26T16:00:36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8"/>
    <n v="19"/>
    <n v="1"/>
    <x v="0"/>
    <d v="2026-05-26T16:06:5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8"/>
    <n v="19"/>
    <n v="1"/>
    <x v="0"/>
    <d v="2026-05-26T17:41:05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8"/>
    <n v="19"/>
    <n v="1"/>
    <x v="1"/>
    <d v="2026-05-26T17:44:4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Mayo"/>
    <n v="0"/>
    <n v="0"/>
    <x v="20"/>
    <n v="1"/>
    <n v="1"/>
    <x v="1"/>
    <d v="2026-05-06T14:25:22"/>
    <n v="63189537"/>
    <n v="6004"/>
    <s v="lvelez"/>
    <x v="1"/>
    <s v="COBRO"/>
    <m/>
    <m/>
    <n v="998"/>
    <n v="0"/>
    <m/>
    <n v="63189537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39"/>
    <s v="Default Manual list"/>
    <m/>
    <s v="Buzon de voz"/>
  </r>
  <r>
    <s v="Cobros Abril Canal Fijo"/>
    <n v="0"/>
    <n v="0"/>
    <x v="17"/>
    <n v="2"/>
    <n v="1"/>
    <x v="0"/>
    <d v="2026-05-11T12:24:44"/>
    <n v="63197407"/>
    <s v="DROP"/>
    <s v="VDAD"/>
    <x v="0"/>
    <s v="COBRO"/>
    <m/>
    <n v="275067830000"/>
    <n v="16018"/>
    <n v="-4"/>
    <n v="1"/>
    <n v="63197407"/>
    <m/>
    <s v="Johany Andrade"/>
    <m/>
    <s v="8-944-2043"/>
    <n v="275067830000"/>
    <s v="MASIVO"/>
    <s v="NPN"/>
    <m/>
    <m/>
    <m/>
    <m/>
    <m/>
    <s v="U"/>
    <s v="0000-00-00"/>
    <m/>
    <m/>
    <m/>
    <m/>
    <n v="5"/>
    <m/>
    <s v="NONE"/>
    <n v="0"/>
    <m/>
    <n v="2257814"/>
    <s v="Cobros Mayo"/>
    <s v="Cobros Mayo NPN"/>
    <s v="Agent Not Available"/>
  </r>
  <r>
    <s v="Cobros Abril Canal Fijo"/>
    <n v="1"/>
    <n v="1"/>
    <x v="1"/>
    <n v="2"/>
    <n v="1"/>
    <x v="1"/>
    <d v="2026-05-13T16:32:15"/>
    <n v="63197407"/>
    <n v="6003"/>
    <s v="lvelez"/>
    <x v="1"/>
    <s v="COBRO"/>
    <m/>
    <n v="275067830000"/>
    <n v="16018"/>
    <n v="-4"/>
    <n v="1"/>
    <n v="63197407"/>
    <m/>
    <s v="Johany Andrade"/>
    <m/>
    <s v="8-944-2043"/>
    <n v="275067830000"/>
    <s v="MASIVO"/>
    <s v="NPN"/>
    <m/>
    <m/>
    <m/>
    <m/>
    <m/>
    <s v="U"/>
    <s v="0000-00-00"/>
    <m/>
    <m/>
    <m/>
    <m/>
    <n v="104"/>
    <s v="Llamaya"/>
    <s v="MAIN"/>
    <n v="0"/>
    <m/>
    <n v="2257814"/>
    <s v="Cobros Mayo"/>
    <s v="Cobros Mayo NPN"/>
    <s v="Cuenta cesada"/>
  </r>
  <r>
    <s v="Cobros Mayo"/>
    <n v="0"/>
    <n v="0"/>
    <x v="20"/>
    <n v="1"/>
    <n v="1"/>
    <x v="1"/>
    <d v="2026-05-06T15:08:37"/>
    <n v="63200713"/>
    <n v="6004"/>
    <s v="lvelez"/>
    <x v="1"/>
    <s v="COBRO"/>
    <m/>
    <m/>
    <n v="998"/>
    <n v="0"/>
    <m/>
    <n v="63200713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545"/>
    <s v="Default Manual list"/>
    <m/>
    <s v="Buzon de voz"/>
  </r>
  <r>
    <s v="Cobros Mayo"/>
    <n v="1"/>
    <n v="1"/>
    <x v="16"/>
    <n v="15"/>
    <n v="1"/>
    <x v="0"/>
    <d v="2026-05-08T15:17:20"/>
    <n v="63232344"/>
    <n v="6007"/>
    <s v="lvelez"/>
    <x v="1"/>
    <s v="COBRO"/>
    <m/>
    <n v="361007930000"/>
    <n v="16016"/>
    <n v="-4"/>
    <n v="1"/>
    <n v="63232344"/>
    <m/>
    <s v="Cristina MarÃ­a CÃ¡ceres Guerr"/>
    <m/>
    <s v="8-982-1100"/>
    <n v="361007930000"/>
    <s v="MASIVO"/>
    <s v="NPN"/>
    <m/>
    <m/>
    <m/>
    <m/>
    <m/>
    <s v="U"/>
    <s v="0000-00-00"/>
    <m/>
    <m/>
    <m/>
    <m/>
    <n v="32"/>
    <s v="Llamaya"/>
    <s v="MANUAL"/>
    <n v="0"/>
    <m/>
    <n v="2198688"/>
    <s v="Cobros Marzo 2 meses a NPN "/>
    <s v="Cobros Marzo 2 meses a NPN "/>
    <s v="Volver a llamar"/>
  </r>
  <r>
    <s v="Cobros Mayo"/>
    <n v="0"/>
    <n v="0"/>
    <x v="17"/>
    <n v="15"/>
    <n v="1"/>
    <x v="0"/>
    <d v="2026-05-11T12:24:5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1"/>
    <n v="15"/>
    <n v="1"/>
    <x v="0"/>
    <d v="2026-05-13T16:33:21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8"/>
    <n v="15"/>
    <n v="1"/>
    <x v="0"/>
    <d v="2026-05-14T09:45:54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8"/>
    <n v="15"/>
    <n v="1"/>
    <x v="0"/>
    <d v="2026-05-14T12:50:41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8"/>
    <n v="15"/>
    <n v="1"/>
    <x v="0"/>
    <d v="2026-05-14T16:00:1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21"/>
    <n v="15"/>
    <n v="1"/>
    <x v="0"/>
    <d v="2026-05-18T09:51:1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3"/>
    <n v="15"/>
    <n v="1"/>
    <x v="0"/>
    <d v="2026-05-19T16:42:0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4"/>
    <n v="15"/>
    <n v="1"/>
    <x v="0"/>
    <d v="2026-05-21T11:19:4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4"/>
    <n v="15"/>
    <n v="1"/>
    <x v="0"/>
    <d v="2026-05-21T17:46:3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5"/>
    <n v="15"/>
    <n v="1"/>
    <x v="0"/>
    <d v="2026-05-22T14:03:26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5"/>
    <n v="15"/>
    <n v="1"/>
    <x v="0"/>
    <d v="2026-05-22T16:43:26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6"/>
    <n v="15"/>
    <n v="1"/>
    <x v="0"/>
    <d v="2026-05-23T11:14:4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7"/>
    <n v="15"/>
    <n v="1"/>
    <x v="0"/>
    <d v="2026-05-25T17:55:0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8"/>
    <n v="15"/>
    <n v="1"/>
    <x v="1"/>
    <d v="2026-05-26T10:22:4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Abril Canal Fijo"/>
    <n v="0"/>
    <n v="0"/>
    <x v="17"/>
    <n v="6"/>
    <n v="1"/>
    <x v="0"/>
    <d v="2026-05-11T12:28:38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1"/>
    <n v="6"/>
    <n v="1"/>
    <x v="0"/>
    <d v="2026-05-13T16:33:52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21"/>
    <n v="6"/>
    <n v="1"/>
    <x v="0"/>
    <d v="2026-05-18T09:52:08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3"/>
    <n v="6"/>
    <n v="1"/>
    <x v="0"/>
    <d v="2026-05-19T16:43:04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4"/>
    <n v="6"/>
    <n v="1"/>
    <x v="0"/>
    <d v="2026-05-21T11:20:40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4"/>
    <n v="6"/>
    <n v="1"/>
    <x v="1"/>
    <d v="2026-05-21T17:47:03"/>
    <n v="63238835"/>
    <n v="6004"/>
    <s v="lvelez"/>
    <x v="1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70"/>
    <s v="Llamaya"/>
    <s v="MAIN"/>
    <n v="0"/>
    <m/>
    <n v="2257816"/>
    <s v="Cobros Mayo"/>
    <s v="Cobros Mayo NPN"/>
    <s v="Buzon de voz"/>
  </r>
  <r>
    <s v="Cobros Mayo"/>
    <n v="1"/>
    <n v="1"/>
    <x v="17"/>
    <n v="1"/>
    <n v="1"/>
    <x v="1"/>
    <d v="2026-05-11T12:28:22"/>
    <n v="63242228"/>
    <n v="6002"/>
    <s v="lvelez"/>
    <x v="1"/>
    <s v="COBRO"/>
    <m/>
    <n v="367055540000"/>
    <n v="16018"/>
    <n v="-4"/>
    <n v="1"/>
    <n v="63242228"/>
    <m/>
    <s v="WEIXIANG TANG"/>
    <m/>
    <s v="E-8-190030"/>
    <n v="367055540000"/>
    <s v="SOHO"/>
    <s v="NPN"/>
    <m/>
    <m/>
    <m/>
    <m/>
    <m/>
    <s v="U"/>
    <s v="0000-00-00"/>
    <m/>
    <m/>
    <m/>
    <m/>
    <n v="107"/>
    <s v="Llamaya"/>
    <s v="MAIN"/>
    <n v="0"/>
    <m/>
    <n v="2257817"/>
    <s v="Cobros Mayo"/>
    <s v="Cobros Mayo NPN"/>
    <s v="Cliente al dia"/>
  </r>
  <r>
    <s v="Cobros Mayo"/>
    <n v="0"/>
    <n v="0"/>
    <x v="17"/>
    <n v="9"/>
    <n v="1"/>
    <x v="0"/>
    <d v="2026-05-11T12:28:45"/>
    <n v="63243255"/>
    <s v="AB"/>
    <s v="VDAD"/>
    <x v="0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0"/>
    <m/>
    <s v="NONE"/>
    <n v="0"/>
    <m/>
    <n v="2257818"/>
    <s v="Cobros Mayo"/>
    <s v="Cobros Mayo NPN"/>
    <s v="Auto busy"/>
  </r>
  <r>
    <s v="Cobros Mayo"/>
    <n v="0"/>
    <n v="0"/>
    <x v="1"/>
    <n v="9"/>
    <n v="1"/>
    <x v="0"/>
    <d v="2026-05-13T16:35:28"/>
    <n v="63243255"/>
    <s v="DROP"/>
    <s v="VDAD"/>
    <x v="0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21"/>
    <n v="9"/>
    <n v="1"/>
    <x v="0"/>
    <d v="2026-05-18T09:52:14"/>
    <n v="63243255"/>
    <s v="AB"/>
    <s v="VDAD"/>
    <x v="0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0"/>
    <m/>
    <s v="NONE"/>
    <n v="0"/>
    <m/>
    <n v="2257818"/>
    <s v="Cobros Mayo"/>
    <s v="Cobros Mayo NPN"/>
    <s v="Auto busy"/>
  </r>
  <r>
    <s v="Cobros Mayo"/>
    <n v="0"/>
    <n v="0"/>
    <x v="3"/>
    <n v="9"/>
    <n v="1"/>
    <x v="0"/>
    <d v="2026-05-19T16:43:30"/>
    <n v="63243255"/>
    <s v="DROP"/>
    <s v="VDAD"/>
    <x v="0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4"/>
    <n v="9"/>
    <n v="1"/>
    <x v="0"/>
    <d v="2026-05-21T11:21:02"/>
    <n v="63243255"/>
    <s v="DROP"/>
    <s v="VDAD"/>
    <x v="0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4"/>
    <n v="9"/>
    <n v="1"/>
    <x v="0"/>
    <d v="2026-05-21T17:47:22"/>
    <n v="63243255"/>
    <s v="DROP"/>
    <s v="VDAD"/>
    <x v="0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1"/>
    <n v="1"/>
    <x v="5"/>
    <n v="9"/>
    <n v="1"/>
    <x v="0"/>
    <d v="2026-05-22T14:04:13"/>
    <n v="63243255"/>
    <n v="6003"/>
    <s v="lvelez"/>
    <x v="1"/>
    <s v="COBRO"/>
    <m/>
    <n v="364078870000"/>
    <n v="16018"/>
    <n v="-4"/>
    <n v="1"/>
    <n v="63243255"/>
    <m/>
    <s v="ANA MERCEDES MARMOL"/>
    <m/>
    <s v="E-8-133617"/>
    <n v="364078870000"/>
    <s v="RENOVACIONES"/>
    <s v="NPN"/>
    <m/>
    <m/>
    <m/>
    <m/>
    <m/>
    <s v="U"/>
    <s v="0000-00-00"/>
    <m/>
    <m/>
    <m/>
    <m/>
    <n v="56"/>
    <s v="Llamaya"/>
    <s v="MAIN"/>
    <n v="0"/>
    <m/>
    <n v="2257818"/>
    <s v="Cobros Mayo"/>
    <s v="Cobros Mayo NPN"/>
    <s v="Cuenta cesada"/>
  </r>
  <r>
    <s v="Cobros Mayo"/>
    <n v="0"/>
    <n v="0"/>
    <x v="9"/>
    <n v="9"/>
    <n v="1"/>
    <x v="0"/>
    <d v="2026-05-27T16:25:45"/>
    <n v="63243255"/>
    <s v="AB"/>
    <s v="VDAD"/>
    <x v="0"/>
    <s v="COBRO"/>
    <m/>
    <n v="364078870000"/>
    <n v="16019"/>
    <n v="-4"/>
    <n v="1"/>
    <n v="63243255"/>
    <m/>
    <s v=" ANA MERCEDES MARMOL"/>
    <m/>
    <n v="364078870000"/>
    <s v="RENOVACIONES"/>
    <s v="2 MESES PENDIENTES"/>
    <m/>
    <m/>
    <m/>
    <m/>
    <m/>
    <m/>
    <m/>
    <s v="0000-00-00"/>
    <m/>
    <m/>
    <m/>
    <m/>
    <n v="0"/>
    <m/>
    <s v="NONE"/>
    <n v="0"/>
    <m/>
    <n v="2268082"/>
    <s v="Cobros Mayo"/>
    <s v="Cobros Mayo Lista 2"/>
    <s v="Auto busy"/>
  </r>
  <r>
    <s v="Cobros Mayo"/>
    <n v="0"/>
    <n v="0"/>
    <x v="10"/>
    <n v="9"/>
    <n v="1"/>
    <x v="1"/>
    <d v="2026-05-28T15:05:29"/>
    <n v="63243255"/>
    <s v="AB"/>
    <s v="VDAD"/>
    <x v="0"/>
    <s v="COBRO"/>
    <m/>
    <n v="364078870000"/>
    <n v="16019"/>
    <n v="-4"/>
    <n v="1"/>
    <n v="63243255"/>
    <m/>
    <s v=" ANA MERCEDES MARMOL"/>
    <m/>
    <n v="364078870000"/>
    <s v="RENOVACIONES"/>
    <s v="2 MESES PENDIENTES"/>
    <m/>
    <m/>
    <m/>
    <m/>
    <m/>
    <m/>
    <m/>
    <s v="0000-00-00"/>
    <m/>
    <m/>
    <m/>
    <m/>
    <n v="0"/>
    <m/>
    <s v="NONE"/>
    <n v="0"/>
    <m/>
    <n v="2268082"/>
    <s v="Cobros Mayo"/>
    <s v="Cobros Mayo Lista 2"/>
    <s v="Auto busy"/>
  </r>
  <r>
    <s v="Cobros Mayo"/>
    <n v="1"/>
    <n v="1"/>
    <x v="14"/>
    <n v="2"/>
    <n v="1"/>
    <x v="0"/>
    <d v="2026-05-05T17:53:04"/>
    <n v="63246343"/>
    <n v="6007"/>
    <s v="lvelez"/>
    <x v="1"/>
    <s v="COBRO"/>
    <m/>
    <m/>
    <n v="4010"/>
    <n v="-4"/>
    <n v="1"/>
    <n v="63246343"/>
    <m/>
    <m/>
    <m/>
    <m/>
    <m/>
    <m/>
    <m/>
    <m/>
    <m/>
    <m/>
    <m/>
    <m/>
    <s v="U"/>
    <s v="0000-00-00"/>
    <m/>
    <m/>
    <m/>
    <m/>
    <n v="54"/>
    <s v="Llamaya"/>
    <s v="MANUAL"/>
    <n v="0"/>
    <m/>
    <n v="1966762"/>
    <s v="KreditYA PRE Abril 22"/>
    <s v="Reciclaje"/>
    <s v="Volver a llamar"/>
  </r>
  <r>
    <s v="Cobros Mayo"/>
    <n v="1"/>
    <n v="0"/>
    <x v="17"/>
    <n v="2"/>
    <n v="1"/>
    <x v="1"/>
    <d v="2026-05-11T12:32:01"/>
    <n v="63246343"/>
    <n v="6000"/>
    <s v="lvelez"/>
    <x v="1"/>
    <s v="COBRO"/>
    <m/>
    <n v="358371710000"/>
    <n v="16018"/>
    <n v="-4"/>
    <n v="1"/>
    <n v="63246343"/>
    <m/>
    <s v="JOSE ALEXIS DE GRACIA NAVARRO"/>
    <m/>
    <s v="9-157-407"/>
    <n v="358371710000"/>
    <s v="MASIVO"/>
    <s v="2 PAGOS PENDIENTES"/>
    <m/>
    <m/>
    <m/>
    <m/>
    <m/>
    <s v="U"/>
    <s v="0000-00-00"/>
    <m/>
    <m/>
    <m/>
    <m/>
    <n v="96"/>
    <s v="Llamaya"/>
    <s v="MAIN"/>
    <n v="0"/>
    <m/>
    <n v="2257819"/>
    <s v="Cobros Mayo"/>
    <s v="Cobros Mayo NPN"/>
    <s v="Mensaje a tercero"/>
  </r>
  <r>
    <s v="Cobros Abril Canal Fijo"/>
    <n v="0"/>
    <n v="0"/>
    <x v="19"/>
    <n v="7"/>
    <n v="1"/>
    <x v="0"/>
    <d v="2026-05-04T11:54:21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20"/>
    <n v="7"/>
    <n v="1"/>
    <x v="0"/>
    <d v="2026-05-06T12:10:17"/>
    <n v="63256977"/>
    <s v="NA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No Answer AutoDial"/>
  </r>
  <r>
    <s v="Cobros Abril Canal Fijo"/>
    <n v="0"/>
    <n v="0"/>
    <x v="20"/>
    <n v="7"/>
    <n v="1"/>
    <x v="0"/>
    <d v="2026-05-06T17:14:12"/>
    <n v="63256977"/>
    <s v="NA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No Answer AutoDial"/>
  </r>
  <r>
    <s v="Cobros Abril Canal Fijo"/>
    <n v="0"/>
    <n v="0"/>
    <x v="16"/>
    <n v="7"/>
    <n v="1"/>
    <x v="0"/>
    <d v="2026-05-08T09:33:35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16"/>
    <n v="7"/>
    <n v="1"/>
    <x v="0"/>
    <d v="2026-05-08T17:13:57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8"/>
    <n v="7"/>
    <n v="1"/>
    <x v="0"/>
    <d v="2026-05-26T15:32:34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8"/>
    <n v="7"/>
    <n v="1"/>
    <x v="1"/>
    <d v="2026-05-26T17:13:53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17"/>
    <n v="2"/>
    <n v="1"/>
    <x v="0"/>
    <d v="2026-05-11T12:32:02"/>
    <n v="63267385"/>
    <s v="DROP"/>
    <s v="VDAD"/>
    <x v="0"/>
    <s v="COBRO"/>
    <m/>
    <n v="354379790000"/>
    <n v="16018"/>
    <n v="-4"/>
    <n v="1"/>
    <n v="63267385"/>
    <m/>
    <s v="Nayelin salazar hood"/>
    <m/>
    <s v="8-1011-99"/>
    <n v="354379790000"/>
    <s v="MASIVO"/>
    <s v="NPN"/>
    <m/>
    <m/>
    <m/>
    <m/>
    <m/>
    <s v="U"/>
    <s v="0000-00-00"/>
    <m/>
    <m/>
    <m/>
    <m/>
    <n v="5"/>
    <m/>
    <s v="NONE"/>
    <n v="0"/>
    <m/>
    <n v="2257820"/>
    <s v="Cobros Mayo"/>
    <s v="Cobros Mayo NPN"/>
    <s v="Agent Not Available"/>
  </r>
  <r>
    <s v="Cobros Abril Canal Fijo"/>
    <n v="1"/>
    <n v="1"/>
    <x v="1"/>
    <n v="2"/>
    <n v="1"/>
    <x v="1"/>
    <d v="2026-05-13T16:35:27"/>
    <n v="63267385"/>
    <n v="6003"/>
    <s v="lvelez"/>
    <x v="1"/>
    <s v="COBRO"/>
    <m/>
    <n v="354379790000"/>
    <n v="16018"/>
    <n v="-4"/>
    <n v="1"/>
    <n v="63267385"/>
    <m/>
    <s v="Nayelin salazar hood"/>
    <m/>
    <s v="8-1011-99"/>
    <n v="354379790000"/>
    <s v="MASIVO"/>
    <s v="NPN"/>
    <m/>
    <m/>
    <m/>
    <m/>
    <m/>
    <s v="U"/>
    <s v="0000-00-00"/>
    <m/>
    <m/>
    <m/>
    <m/>
    <n v="20"/>
    <s v="Llamaya"/>
    <s v="MAIN"/>
    <n v="0"/>
    <m/>
    <n v="2257820"/>
    <s v="Cobros Mayo"/>
    <s v="Cobros Mayo NPN"/>
    <s v="Cuenta cesada"/>
  </r>
  <r>
    <s v="Cobros Mayo"/>
    <n v="0"/>
    <n v="0"/>
    <x v="17"/>
    <n v="5"/>
    <n v="1"/>
    <x v="0"/>
    <d v="2026-05-11T12:32:21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0"/>
    <n v="0"/>
    <x v="1"/>
    <n v="5"/>
    <n v="1"/>
    <x v="0"/>
    <d v="2026-05-13T16:35:52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0"/>
    <n v="0"/>
    <x v="21"/>
    <n v="5"/>
    <n v="1"/>
    <x v="0"/>
    <d v="2026-05-18T09:53:03"/>
    <n v="63269942"/>
    <s v="AB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0"/>
    <m/>
    <s v="NONE"/>
    <n v="0"/>
    <m/>
    <n v="2257821"/>
    <s v="Cobros Mayo"/>
    <s v="Cobros Mayo NPN"/>
    <s v="Auto busy"/>
  </r>
  <r>
    <s v="Cobros Mayo"/>
    <n v="0"/>
    <n v="0"/>
    <x v="3"/>
    <n v="5"/>
    <n v="1"/>
    <x v="0"/>
    <d v="2026-05-19T16:43:52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1"/>
    <n v="0"/>
    <x v="4"/>
    <n v="5"/>
    <n v="1"/>
    <x v="1"/>
    <d v="2026-05-21T11:22:28"/>
    <n v="63269942"/>
    <n v="6000"/>
    <s v="lvelez"/>
    <x v="1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76"/>
    <s v="Llamaya"/>
    <s v="MAIN"/>
    <n v="0"/>
    <m/>
    <n v="2257821"/>
    <s v="Cobros Mayo"/>
    <s v="Cobros Mayo NPN"/>
    <s v="Mensaje a tercero"/>
  </r>
  <r>
    <s v="Cobros Abril Canal Fijo"/>
    <n v="0"/>
    <n v="0"/>
    <x v="17"/>
    <n v="2"/>
    <n v="1"/>
    <x v="0"/>
    <d v="2026-05-11T12:32:42"/>
    <n v="63270813"/>
    <s v="DROP"/>
    <s v="VDAD"/>
    <x v="0"/>
    <s v="COBRO"/>
    <m/>
    <n v="363029740000"/>
    <n v="16018"/>
    <n v="-4"/>
    <n v="1"/>
    <n v="63270813"/>
    <m/>
    <s v="Oscar Martinez"/>
    <m/>
    <s v="4-737-377"/>
    <n v="363029740000"/>
    <s v="MASIVO"/>
    <s v="2 PAGOS PENDIENTES"/>
    <m/>
    <m/>
    <m/>
    <m/>
    <m/>
    <s v="U"/>
    <s v="0000-00-00"/>
    <m/>
    <m/>
    <m/>
    <m/>
    <n v="5"/>
    <m/>
    <s v="NONE"/>
    <n v="0"/>
    <m/>
    <n v="2257822"/>
    <s v="Cobros Mayo"/>
    <s v="Cobros Mayo NPN"/>
    <s v="Agent Not Available"/>
  </r>
  <r>
    <s v="Cobros Abril Canal Fijo"/>
    <n v="1"/>
    <n v="0"/>
    <x v="1"/>
    <n v="2"/>
    <n v="1"/>
    <x v="1"/>
    <d v="2026-05-13T16:38:25"/>
    <n v="63270813"/>
    <n v="6000"/>
    <s v="lvelez"/>
    <x v="1"/>
    <s v="COBRO"/>
    <m/>
    <n v="363029740000"/>
    <n v="16018"/>
    <n v="-4"/>
    <n v="1"/>
    <n v="63270813"/>
    <m/>
    <s v="Oscar Martinez"/>
    <m/>
    <s v="4-737-377"/>
    <n v="363029740000"/>
    <s v="MASIVO"/>
    <s v="2 PAGOS PENDIENTES"/>
    <m/>
    <m/>
    <m/>
    <m/>
    <m/>
    <s v="U"/>
    <s v="0000-00-00"/>
    <m/>
    <m/>
    <m/>
    <m/>
    <n v="117"/>
    <s v="Llamaya"/>
    <s v="MAIN"/>
    <n v="0"/>
    <m/>
    <n v="2257822"/>
    <s v="Cobros Mayo"/>
    <s v="Cobros Mayo NPN"/>
    <s v="Mensaje a tercero"/>
  </r>
  <r>
    <s v="Cobros Mayo"/>
    <n v="0"/>
    <n v="0"/>
    <x v="17"/>
    <n v="13"/>
    <n v="1"/>
    <x v="0"/>
    <d v="2026-05-11T12:34:57"/>
    <n v="63309000"/>
    <s v="NA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No Answer AutoDial"/>
  </r>
  <r>
    <s v="Cobros Mayo"/>
    <n v="0"/>
    <n v="0"/>
    <x v="17"/>
    <n v="13"/>
    <n v="1"/>
    <x v="0"/>
    <d v="2026-05-11T15:07:15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1"/>
    <n v="13"/>
    <n v="1"/>
    <x v="0"/>
    <d v="2026-05-13T16:38:00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21"/>
    <n v="13"/>
    <n v="1"/>
    <x v="0"/>
    <d v="2026-05-18T09:53:34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3"/>
    <n v="13"/>
    <n v="1"/>
    <x v="0"/>
    <d v="2026-05-19T16:44:12"/>
    <n v="63309000"/>
    <s v="DROP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5"/>
    <m/>
    <s v="NONE"/>
    <n v="0"/>
    <m/>
    <n v="2257823"/>
    <s v="Cobros Mayo"/>
    <s v="Cobros Mayo NPN"/>
    <s v="Agent Not Available"/>
  </r>
  <r>
    <s v="Cobros Mayo"/>
    <n v="0"/>
    <n v="0"/>
    <x v="4"/>
    <n v="13"/>
    <n v="1"/>
    <x v="0"/>
    <d v="2026-05-21T11:22:07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4"/>
    <n v="13"/>
    <n v="1"/>
    <x v="0"/>
    <d v="2026-05-21T17:47:29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5"/>
    <n v="13"/>
    <n v="1"/>
    <x v="0"/>
    <d v="2026-05-22T14:04:27"/>
    <n v="63309000"/>
    <s v="DROP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5"/>
    <m/>
    <s v="NONE"/>
    <n v="0"/>
    <m/>
    <n v="2257823"/>
    <s v="Cobros Mayo"/>
    <s v="Cobros Mayo NPN"/>
    <s v="Agent Not Available"/>
  </r>
  <r>
    <s v="Cobros Mayo"/>
    <n v="0"/>
    <n v="0"/>
    <x v="5"/>
    <n v="13"/>
    <n v="1"/>
    <x v="0"/>
    <d v="2026-05-22T16:43:54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6"/>
    <n v="13"/>
    <n v="1"/>
    <x v="0"/>
    <d v="2026-05-23T11:15:09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0"/>
    <m/>
    <s v="NONE"/>
    <n v="0"/>
    <m/>
    <n v="2257823"/>
    <s v="Cobros Mayo"/>
    <s v="Cobros Mayo NPN"/>
    <s v="Auto busy"/>
  </r>
  <r>
    <s v="Cobros Mayo"/>
    <n v="0"/>
    <n v="0"/>
    <x v="7"/>
    <n v="13"/>
    <n v="1"/>
    <x v="0"/>
    <d v="2026-05-25T17:55:40"/>
    <n v="63309000"/>
    <s v="CALLBK"/>
    <s v="lvelez"/>
    <x v="1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158"/>
    <s v="Llamaya"/>
    <s v="MAIN"/>
    <n v="0"/>
    <m/>
    <n v="2257823"/>
    <s v="Cobros Mayo"/>
    <s v="Cobros Mayo NPN"/>
    <s v="Call Back"/>
  </r>
  <r>
    <s v="Cobros Mayo"/>
    <n v="1"/>
    <n v="1"/>
    <x v="11"/>
    <n v="13"/>
    <n v="1"/>
    <x v="0"/>
    <d v="2026-05-30T09:17:09"/>
    <n v="63309000"/>
    <n v="6007"/>
    <s v="lvelez"/>
    <x v="1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54"/>
    <s v="Llamaya"/>
    <s v="MAIN"/>
    <n v="0"/>
    <m/>
    <n v="2257823"/>
    <s v="Cobros Mayo"/>
    <s v="Cobros Mayo NPN"/>
    <s v="Volver a llamar"/>
  </r>
  <r>
    <s v="Cobros Mayo"/>
    <n v="1"/>
    <n v="1"/>
    <x v="11"/>
    <n v="13"/>
    <n v="1"/>
    <x v="1"/>
    <d v="2026-05-30T12:11:13"/>
    <n v="63309000"/>
    <n v="6007"/>
    <s v="lvelez"/>
    <x v="1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s v="U"/>
    <s v="0000-00-00"/>
    <m/>
    <m/>
    <m/>
    <s v="999075350000&gt;&gt; Humberto Caballero UreÑa"/>
    <n v="53"/>
    <s v="Llamaya"/>
    <s v="MANUAL"/>
    <n v="0"/>
    <m/>
    <n v="2257823"/>
    <s v="Cobros Mayo"/>
    <s v="Cobros Mayo NPN"/>
    <s v="Volver a llamar"/>
  </r>
  <r>
    <s v="Cobros Mayo"/>
    <n v="0"/>
    <n v="0"/>
    <x v="17"/>
    <n v="1"/>
    <n v="1"/>
    <x v="1"/>
    <d v="2026-05-11T12:35:30"/>
    <n v="63309512"/>
    <n v="6004"/>
    <s v="lvelez"/>
    <x v="1"/>
    <s v="COBRO"/>
    <m/>
    <n v="366053870000"/>
    <n v="16018"/>
    <n v="-4"/>
    <n v="1"/>
    <n v="63309512"/>
    <m/>
    <s v="Reinaldo rorberto Blake welsh"/>
    <m/>
    <s v="8-316-529"/>
    <n v="366053870000"/>
    <s v="MASIVO"/>
    <s v="NPN"/>
    <m/>
    <m/>
    <m/>
    <m/>
    <m/>
    <s v="U"/>
    <s v="0000-00-00"/>
    <m/>
    <m/>
    <m/>
    <m/>
    <n v="69"/>
    <s v="Llamaya"/>
    <s v="MAIN"/>
    <n v="0"/>
    <m/>
    <n v="2257824"/>
    <s v="Cobros Mayo"/>
    <s v="Cobros Mayo NPN"/>
    <s v="Buzon de voz"/>
  </r>
  <r>
    <s v="Cobros Mayo"/>
    <n v="0"/>
    <n v="0"/>
    <x v="17"/>
    <n v="3"/>
    <n v="1"/>
    <x v="0"/>
    <d v="2026-05-11T12:35:54"/>
    <n v="63319808"/>
    <s v="AB"/>
    <s v="VDAD"/>
    <x v="0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0"/>
    <m/>
    <s v="NONE"/>
    <n v="0"/>
    <m/>
    <n v="2257825"/>
    <s v="Cobros Mayo"/>
    <s v="Cobros Mayo NPN"/>
    <s v="Auto busy"/>
  </r>
  <r>
    <s v="Cobros Mayo"/>
    <n v="0"/>
    <n v="0"/>
    <x v="1"/>
    <n v="3"/>
    <n v="1"/>
    <x v="0"/>
    <d v="2026-05-13T16:39:07"/>
    <n v="63319808"/>
    <s v="DROP"/>
    <s v="VDAD"/>
    <x v="0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5"/>
    <m/>
    <s v="NONE"/>
    <n v="0"/>
    <m/>
    <n v="2257825"/>
    <s v="Cobros Mayo"/>
    <s v="Cobros Mayo NPN"/>
    <s v="Agent Not Available"/>
  </r>
  <r>
    <s v="Cobros Mayo"/>
    <n v="1"/>
    <n v="0"/>
    <x v="21"/>
    <n v="3"/>
    <n v="1"/>
    <x v="1"/>
    <d v="2026-05-18T09:56:42"/>
    <n v="63319808"/>
    <n v="6000"/>
    <s v="lvelez"/>
    <x v="1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179"/>
    <s v="Llamaya"/>
    <s v="MAIN"/>
    <n v="0"/>
    <m/>
    <n v="2257825"/>
    <s v="Cobros Mayo"/>
    <s v="Cobros Mayo NPN"/>
    <s v="Mensaje a tercero"/>
  </r>
  <r>
    <s v="Cobros Abril Canal Fijo"/>
    <n v="0"/>
    <n v="0"/>
    <x v="13"/>
    <n v="17"/>
    <n v="1"/>
    <x v="0"/>
    <d v="2026-05-02T11:10:57"/>
    <n v="63321872"/>
    <s v="NA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No Answer AutoDial"/>
  </r>
  <r>
    <s v="Cobros Abril Canal Fijo"/>
    <n v="0"/>
    <n v="0"/>
    <x v="19"/>
    <n v="17"/>
    <n v="1"/>
    <x v="0"/>
    <d v="2026-05-04T16:28:59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14"/>
    <n v="17"/>
    <n v="1"/>
    <x v="0"/>
    <d v="2026-05-05T15:22:38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20"/>
    <n v="17"/>
    <n v="1"/>
    <x v="0"/>
    <d v="2026-05-06T17:39:27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16"/>
    <n v="17"/>
    <n v="1"/>
    <x v="0"/>
    <d v="2026-05-08T12:32:07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17"/>
    <n v="17"/>
    <n v="1"/>
    <x v="0"/>
    <d v="2026-05-11T12:38:36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17"/>
    <n v="17"/>
    <n v="1"/>
    <x v="0"/>
    <d v="2026-05-11T16:29:19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1"/>
    <n v="17"/>
    <n v="1"/>
    <x v="0"/>
    <d v="2026-05-13T16:39:1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21"/>
    <n v="17"/>
    <n v="1"/>
    <x v="0"/>
    <d v="2026-05-18T09:57:34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21"/>
    <n v="17"/>
    <n v="1"/>
    <x v="0"/>
    <d v="2026-05-18T14:37:4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3"/>
    <n v="17"/>
    <n v="1"/>
    <x v="0"/>
    <d v="2026-05-19T16:45:06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4"/>
    <n v="17"/>
    <n v="1"/>
    <x v="0"/>
    <d v="2026-05-21T11:22:57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4"/>
    <n v="17"/>
    <n v="1"/>
    <x v="0"/>
    <d v="2026-05-21T17:49:20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5"/>
    <n v="17"/>
    <n v="1"/>
    <x v="0"/>
    <d v="2026-05-22T14:04:3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5"/>
    <n v="17"/>
    <n v="1"/>
    <x v="0"/>
    <d v="2026-05-22T16:45:35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6"/>
    <n v="17"/>
    <n v="1"/>
    <x v="0"/>
    <d v="2026-05-23T10:42:52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8"/>
    <n v="17"/>
    <n v="1"/>
    <x v="1"/>
    <d v="2026-05-26T14:58:04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17"/>
    <n v="4"/>
    <n v="1"/>
    <x v="0"/>
    <d v="2026-05-11T12:39:08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1"/>
    <n v="4"/>
    <n v="1"/>
    <x v="0"/>
    <d v="2026-05-13T16:42:07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21"/>
    <n v="4"/>
    <n v="1"/>
    <x v="0"/>
    <d v="2026-05-18T09:58:09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3"/>
    <n v="4"/>
    <n v="1"/>
    <x v="1"/>
    <d v="2026-05-19T16:45:34"/>
    <n v="63323851"/>
    <n v="6004"/>
    <s v="lvelez"/>
    <x v="1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139"/>
    <s v="Llamaya"/>
    <s v="MAIN"/>
    <n v="0"/>
    <m/>
    <n v="2257827"/>
    <s v="Cobros Mayo"/>
    <s v="Cobros Mayo NPN"/>
    <s v="Buzon de voz"/>
  </r>
  <r>
    <e v="#N/A"/>
    <n v="1"/>
    <n v="0"/>
    <x v="3"/>
    <n v="1"/>
    <n v="1"/>
    <x v="1"/>
    <d v="2026-05-19T14:15:07"/>
    <n v="63327195"/>
    <n v="6006"/>
    <s v="lvelez"/>
    <x v="1"/>
    <s v="COBRO"/>
    <m/>
    <m/>
    <n v="998"/>
    <n v="0"/>
    <m/>
    <n v="63327195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1144"/>
    <s v="Default Manual list"/>
    <m/>
    <s v="Numero equivocado"/>
  </r>
  <r>
    <s v="Cobros Abril Canal Fijo"/>
    <n v="0"/>
    <n v="0"/>
    <x v="17"/>
    <n v="2"/>
    <n v="1"/>
    <x v="0"/>
    <d v="2026-05-11T12:39:28"/>
    <n v="63333333"/>
    <s v="DROP"/>
    <s v="VDAD"/>
    <x v="0"/>
    <s v="COBRO"/>
    <m/>
    <n v="185066630000"/>
    <n v="16018"/>
    <n v="-4"/>
    <n v="1"/>
    <n v="63333333"/>
    <m/>
    <s v="Carola Castillero Castrellon"/>
    <m/>
    <s v="5-701-1200"/>
    <n v="185066630000"/>
    <s v="MASIVO"/>
    <s v="NPN"/>
    <m/>
    <m/>
    <m/>
    <m/>
    <m/>
    <s v="U"/>
    <s v="0000-00-00"/>
    <m/>
    <m/>
    <m/>
    <m/>
    <n v="5"/>
    <m/>
    <s v="NONE"/>
    <n v="0"/>
    <m/>
    <n v="2257828"/>
    <s v="Cobros Mayo"/>
    <s v="Cobros Mayo NPN"/>
    <s v="Agent Not Available"/>
  </r>
  <r>
    <s v="Cobros Abril Canal Fijo"/>
    <n v="1"/>
    <n v="1"/>
    <x v="1"/>
    <n v="2"/>
    <n v="1"/>
    <x v="1"/>
    <d v="2026-05-13T16:41:48"/>
    <n v="63333333"/>
    <n v="6003"/>
    <s v="lvelez"/>
    <x v="1"/>
    <s v="COBRO"/>
    <m/>
    <n v="185066630000"/>
    <n v="16018"/>
    <n v="-4"/>
    <n v="1"/>
    <n v="63333333"/>
    <m/>
    <s v="Carola Castillero Castrellon"/>
    <m/>
    <s v="5-701-1200"/>
    <n v="185066630000"/>
    <s v="MASIVO"/>
    <s v="NPN"/>
    <m/>
    <m/>
    <m/>
    <m/>
    <m/>
    <s v="U"/>
    <s v="0000-00-00"/>
    <m/>
    <m/>
    <m/>
    <m/>
    <n v="111"/>
    <s v="Llamaya"/>
    <s v="MAIN"/>
    <n v="0"/>
    <m/>
    <n v="2257828"/>
    <s v="Cobros Mayo"/>
    <s v="Cobros Mayo NPN"/>
    <s v="Cuenta cesada"/>
  </r>
  <r>
    <e v="#N/A"/>
    <n v="1"/>
    <n v="0"/>
    <x v="10"/>
    <n v="1"/>
    <n v="1"/>
    <x v="1"/>
    <d v="2026-05-28T12:06:20"/>
    <n v="63334946"/>
    <n v="6000"/>
    <s v="lvelez"/>
    <x v="1"/>
    <s v="COBRO"/>
    <m/>
    <m/>
    <n v="998"/>
    <n v="0"/>
    <m/>
    <n v="63334946"/>
    <m/>
    <m/>
    <m/>
    <m/>
    <m/>
    <m/>
    <m/>
    <m/>
    <m/>
    <m/>
    <m/>
    <m/>
    <s v="U"/>
    <s v="0000-00-00"/>
    <m/>
    <m/>
    <m/>
    <m/>
    <n v="164"/>
    <s v="Llamaya"/>
    <s v="MANUAL"/>
    <n v="0"/>
    <m/>
    <n v="2268118"/>
    <s v="Default Manual list"/>
    <m/>
    <s v="Mensaje a tercero"/>
  </r>
  <r>
    <s v="Cobros Mayo"/>
    <n v="0"/>
    <n v="0"/>
    <x v="9"/>
    <n v="1"/>
    <n v="1"/>
    <x v="1"/>
    <d v="2026-05-27T15:39:30"/>
    <n v="63335052"/>
    <s v="AB"/>
    <s v="VDAD"/>
    <x v="0"/>
    <s v="COBRO"/>
    <m/>
    <n v="361070940000"/>
    <n v="16019"/>
    <n v="-4"/>
    <n v="1"/>
    <n v="63335052"/>
    <m/>
    <s v=" ANDREA DEL CARMEN TAPIA QUIJA"/>
    <m/>
    <n v="361070940000"/>
    <s v="RENOVACIONES"/>
    <s v="2 MESES PENDIENTES"/>
    <m/>
    <m/>
    <m/>
    <m/>
    <m/>
    <m/>
    <m/>
    <s v="0000-00-00"/>
    <m/>
    <m/>
    <m/>
    <m/>
    <n v="0"/>
    <m/>
    <s v="NONE"/>
    <n v="0"/>
    <m/>
    <n v="2268035"/>
    <s v="Cobros Mayo"/>
    <s v="Cobros Mayo Lista 2"/>
    <s v="Auto busy"/>
  </r>
  <r>
    <s v="Cobros Abril Canal Fijo"/>
    <n v="1"/>
    <n v="1"/>
    <x v="17"/>
    <n v="1"/>
    <n v="1"/>
    <x v="1"/>
    <d v="2026-05-11T12:41:09"/>
    <n v="63337433"/>
    <n v="6003"/>
    <s v="lvelez"/>
    <x v="1"/>
    <s v="COBRO"/>
    <m/>
    <n v="363013180000"/>
    <n v="16018"/>
    <n v="-4"/>
    <n v="1"/>
    <n v="63337433"/>
    <m/>
    <s v="EVELYN ITZEL ROMERO BATISTA"/>
    <m/>
    <s v="9-734-1042"/>
    <n v="363013180000"/>
    <s v="MASIVO"/>
    <s v="NPN"/>
    <m/>
    <m/>
    <m/>
    <m/>
    <m/>
    <s v="U"/>
    <s v="0000-00-00"/>
    <m/>
    <m/>
    <m/>
    <m/>
    <n v="49"/>
    <s v="Llamaya"/>
    <s v="MAIN"/>
    <n v="0"/>
    <m/>
    <n v="2257829"/>
    <s v="Cobros Mayo"/>
    <s v="Cobros Mayo NPN"/>
    <s v="Cuenta cesada"/>
  </r>
  <r>
    <s v="Cobros Abril Canal Fijo"/>
    <n v="1"/>
    <n v="1"/>
    <x v="17"/>
    <n v="2"/>
    <n v="1"/>
    <x v="0"/>
    <d v="2026-05-11T12:43:03"/>
    <n v="63345226"/>
    <n v="6003"/>
    <s v="lvelez"/>
    <x v="1"/>
    <s v="COBRO"/>
    <m/>
    <n v="223023930000"/>
    <n v="16018"/>
    <n v="-4"/>
    <n v="1"/>
    <n v="63345226"/>
    <m/>
    <s v="KATIUSKA QUINTERO FLORES"/>
    <m/>
    <s v="8-768-1447"/>
    <n v="223023930000"/>
    <s v="CALL CENTER"/>
    <s v="NPN"/>
    <m/>
    <m/>
    <m/>
    <m/>
    <m/>
    <s v="U"/>
    <s v="0000-00-00"/>
    <m/>
    <m/>
    <m/>
    <m/>
    <n v="57"/>
    <s v="Llamaya"/>
    <s v="MAIN"/>
    <n v="0"/>
    <m/>
    <n v="2257830"/>
    <s v="Cobros Mayo"/>
    <s v="Cobros Mayo NPN"/>
    <s v="Cuenta cesada"/>
  </r>
  <r>
    <s v="Cobros Abril Canal Fijo"/>
    <n v="1"/>
    <n v="1"/>
    <x v="9"/>
    <n v="2"/>
    <n v="1"/>
    <x v="1"/>
    <d v="2026-05-27T15:08:17"/>
    <n v="63345226"/>
    <n v="6003"/>
    <s v="lvelez"/>
    <x v="1"/>
    <s v="COBRO"/>
    <m/>
    <n v="223023930000"/>
    <n v="16019"/>
    <n v="-4"/>
    <n v="1"/>
    <n v="63345226"/>
    <m/>
    <s v="KATIUSKA QUINTERO FLORES"/>
    <m/>
    <n v="223023930000"/>
    <s v="CALL CENTER"/>
    <s v="NPN"/>
    <m/>
    <m/>
    <m/>
    <m/>
    <m/>
    <m/>
    <s v="U"/>
    <s v="0000-00-00"/>
    <m/>
    <m/>
    <m/>
    <m/>
    <n v="137"/>
    <s v="Llamaya"/>
    <s v="MAIN"/>
    <n v="0"/>
    <m/>
    <n v="2267986"/>
    <s v="Cobros Mayo"/>
    <s v="Cobros Mayo Lista 2"/>
    <s v="Cuenta cesada"/>
  </r>
  <r>
    <s v="Cobros Abril Canal Fijo"/>
    <n v="0"/>
    <n v="0"/>
    <x v="17"/>
    <n v="4"/>
    <n v="1"/>
    <x v="0"/>
    <d v="2026-05-11T12:44:40"/>
    <n v="63360064"/>
    <s v="CALLBK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185"/>
    <s v="Llamaya"/>
    <s v="MAIN"/>
    <n v="0"/>
    <m/>
    <n v="2257831"/>
    <s v="Cobros Mayo"/>
    <s v="Cobros Mayo NPN"/>
    <s v="Call Back"/>
  </r>
  <r>
    <s v="Cobros Abril Canal Fijo"/>
    <n v="0"/>
    <n v="0"/>
    <x v="2"/>
    <n v="4"/>
    <n v="1"/>
    <x v="0"/>
    <d v="2026-05-16T11:05:16"/>
    <n v="63360064"/>
    <n v="6004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96"/>
    <s v="Llamaya"/>
    <s v="MAIN"/>
    <n v="0"/>
    <m/>
    <n v="2257831"/>
    <s v="Cobros Mayo"/>
    <s v="Cobros Mayo NPN"/>
    <s v="Buzon de voz"/>
  </r>
  <r>
    <s v="Cobros Abril Canal Fijo"/>
    <n v="1"/>
    <n v="1"/>
    <x v="12"/>
    <n v="4"/>
    <n v="1"/>
    <x v="0"/>
    <d v="2026-05-29T10:03:48"/>
    <n v="63360064"/>
    <n v="6007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3"/>
    <s v="Llamaya"/>
    <s v="MANUAL"/>
    <n v="0"/>
    <m/>
    <n v="2257831"/>
    <s v="Cobros Mayo"/>
    <s v="Cobros Mayo NPN"/>
    <s v="Volver a llamar"/>
  </r>
  <r>
    <s v="Cobros Abril Canal Fijo"/>
    <n v="0"/>
    <n v="0"/>
    <x v="12"/>
    <n v="4"/>
    <n v="1"/>
    <x v="1"/>
    <d v="2026-05-29T10:04:45"/>
    <n v="63360064"/>
    <n v="6004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99"/>
    <s v="Llamaya"/>
    <s v="MANUAL"/>
    <n v="0"/>
    <m/>
    <n v="2257831"/>
    <s v="Cobros Mayo"/>
    <s v="Cobros Mayo NPN"/>
    <s v="Buzon de voz"/>
  </r>
  <r>
    <s v="Cobros Mayo"/>
    <n v="1"/>
    <n v="1"/>
    <x v="20"/>
    <n v="4"/>
    <n v="1"/>
    <x v="0"/>
    <d v="2026-05-06T12:52:04"/>
    <n v="63368388"/>
    <n v="6007"/>
    <s v="lvelez"/>
    <x v="1"/>
    <s v="COBRO"/>
    <m/>
    <m/>
    <n v="998"/>
    <n v="0"/>
    <m/>
    <n v="63368388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35"/>
    <s v="Default Manual list"/>
    <m/>
    <s v="Volver a llamar"/>
  </r>
  <r>
    <s v="Cobros Mayo"/>
    <n v="0"/>
    <n v="0"/>
    <x v="17"/>
    <n v="4"/>
    <n v="1"/>
    <x v="0"/>
    <d v="2026-05-11T12:46:20"/>
    <n v="63368388"/>
    <s v="DROP"/>
    <s v="VDAD"/>
    <x v="0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5"/>
    <m/>
    <s v="NONE"/>
    <n v="0"/>
    <m/>
    <n v="2257832"/>
    <s v="Cobros Mayo"/>
    <s v="Cobros Mayo NPN"/>
    <s v="Agent Not Available"/>
  </r>
  <r>
    <s v="Cobros Mayo"/>
    <n v="0"/>
    <n v="0"/>
    <x v="1"/>
    <n v="4"/>
    <n v="1"/>
    <x v="0"/>
    <d v="2026-05-13T16:42:34"/>
    <n v="63368388"/>
    <s v="DROP"/>
    <s v="VDAD"/>
    <x v="0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5"/>
    <m/>
    <s v="NONE"/>
    <n v="0"/>
    <m/>
    <n v="2257832"/>
    <s v="Cobros Mayo"/>
    <s v="Cobros Mayo NPN"/>
    <s v="Agent Not Available"/>
  </r>
  <r>
    <s v="Cobros Mayo"/>
    <n v="1"/>
    <n v="1"/>
    <x v="21"/>
    <n v="4"/>
    <n v="1"/>
    <x v="1"/>
    <d v="2026-05-18T10:03:03"/>
    <n v="63368388"/>
    <n v="6007"/>
    <s v="lvelez"/>
    <x v="1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101"/>
    <s v="Llamaya"/>
    <s v="MAIN"/>
    <n v="0"/>
    <m/>
    <n v="2257832"/>
    <s v="Cobros Mayo"/>
    <s v="Cobros Mayo NPN"/>
    <s v="Volver a llamar"/>
  </r>
  <r>
    <s v="Cobros Abril Canal Fijo"/>
    <n v="0"/>
    <n v="0"/>
    <x v="17"/>
    <n v="6"/>
    <n v="1"/>
    <x v="0"/>
    <d v="2026-05-11T12:46:54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1"/>
    <n v="6"/>
    <n v="1"/>
    <x v="0"/>
    <d v="2026-05-13T16:43:11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21"/>
    <n v="6"/>
    <n v="1"/>
    <x v="0"/>
    <d v="2026-05-18T10:03:10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3"/>
    <n v="6"/>
    <n v="1"/>
    <x v="0"/>
    <d v="2026-05-19T16:45:41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4"/>
    <n v="6"/>
    <n v="1"/>
    <x v="0"/>
    <d v="2026-05-21T11:23:48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1"/>
    <n v="1"/>
    <x v="4"/>
    <n v="6"/>
    <n v="1"/>
    <x v="1"/>
    <d v="2026-05-21T17:49:51"/>
    <n v="63373915"/>
    <n v="6003"/>
    <s v="lvelez"/>
    <x v="1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32"/>
    <s v="Llamaya"/>
    <s v="MAIN"/>
    <n v="0"/>
    <m/>
    <n v="2257833"/>
    <s v="Cobros Mayo"/>
    <s v="Cobros Mayo NPN"/>
    <s v="Cuenta cesada"/>
  </r>
  <r>
    <s v="Cobros Abril Canal Fijo"/>
    <n v="0"/>
    <n v="0"/>
    <x v="19"/>
    <n v="6"/>
    <n v="1"/>
    <x v="0"/>
    <d v="2026-05-04T10:00:21"/>
    <n v="63374360"/>
    <s v="DROP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s v="U"/>
    <s v="0000-00-00"/>
    <m/>
    <s v="Sanchezbenis61@gmail.com"/>
    <m/>
    <m/>
    <n v="3"/>
    <m/>
    <s v="NONE"/>
    <n v="0"/>
    <m/>
    <n v="2252337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0:43:44"/>
    <n v="63374360"/>
    <s v="AB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s v="U"/>
    <s v="0000-00-00"/>
    <m/>
    <s v="Sanchezbenis61@gmail.com"/>
    <m/>
    <m/>
    <n v="0"/>
    <m/>
    <s v="NONE"/>
    <n v="0"/>
    <m/>
    <n v="2252337"/>
    <s v="Cobros Abril Canal Fijo"/>
    <s v="Cobros Abril Canal Fijo 2 meses a NPN"/>
    <s v="Auto busy"/>
  </r>
  <r>
    <s v="Cobros Abril Canal Fijo"/>
    <n v="0"/>
    <n v="0"/>
    <x v="15"/>
    <n v="6"/>
    <n v="1"/>
    <x v="0"/>
    <d v="2026-05-07T15:37:03"/>
    <n v="63374360"/>
    <s v="DROP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s v="U"/>
    <s v="0000-00-00"/>
    <m/>
    <s v="Sanchezbenis61@gmail.com"/>
    <m/>
    <m/>
    <n v="5"/>
    <m/>
    <s v="NONE"/>
    <n v="0"/>
    <m/>
    <n v="2252337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6:11:38"/>
    <n v="63374360"/>
    <s v="AB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s v="U"/>
    <s v="0000-00-00"/>
    <m/>
    <s v="Sanchezbenis61@gmail.com"/>
    <m/>
    <m/>
    <n v="0"/>
    <m/>
    <s v="NONE"/>
    <n v="0"/>
    <m/>
    <n v="2252337"/>
    <s v="Cobros Abril Canal Fijo"/>
    <s v="Cobros Abril Canal Fijo 2 meses a NPN"/>
    <s v="Auto busy"/>
  </r>
  <r>
    <s v="Cobros Abril Canal Fijo"/>
    <n v="1"/>
    <n v="1"/>
    <x v="8"/>
    <n v="6"/>
    <n v="1"/>
    <x v="0"/>
    <d v="2026-05-26T15:16:13"/>
    <n v="63374360"/>
    <n v="6007"/>
    <s v="lvelez"/>
    <x v="1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s v="U"/>
    <s v="0000-00-00"/>
    <m/>
    <s v="Sanchezbenis61@gmail.com"/>
    <m/>
    <m/>
    <n v="58"/>
    <s v="Llamaya"/>
    <s v="MAIN"/>
    <n v="0"/>
    <m/>
    <n v="2252337"/>
    <s v="Cobros Abril Canal Fijo"/>
    <s v="Cobros Abril Canal Fijo 2 meses a NPN"/>
    <s v="Volver a llamar"/>
  </r>
  <r>
    <s v="Cobros Abril Canal Fijo"/>
    <n v="1"/>
    <n v="1"/>
    <x v="8"/>
    <n v="6"/>
    <n v="1"/>
    <x v="1"/>
    <d v="2026-05-26T15:17:53"/>
    <n v="63374360"/>
    <n v="6007"/>
    <s v="lvelez"/>
    <x v="1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s v="U"/>
    <s v="0000-00-00"/>
    <m/>
    <s v="Sanchezbenis61@gmail.com"/>
    <m/>
    <m/>
    <n v="36"/>
    <s v="Llamaya"/>
    <s v="MANUAL"/>
    <n v="0"/>
    <m/>
    <n v="2252337"/>
    <s v="Cobros Abril Canal Fijo"/>
    <s v="Cobros Abril Canal Fijo 2 meses a NPN"/>
    <s v="Volver a llamar"/>
  </r>
  <r>
    <s v="Cobros Mayo"/>
    <n v="0"/>
    <n v="0"/>
    <x v="17"/>
    <n v="3"/>
    <n v="1"/>
    <x v="0"/>
    <d v="2026-05-11T12:47:16"/>
    <n v="63390355"/>
    <s v="DROP"/>
    <s v="VDAD"/>
    <x v="0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5"/>
    <m/>
    <s v="NONE"/>
    <n v="0"/>
    <m/>
    <n v="2257834"/>
    <s v="Cobros Mayo"/>
    <s v="Cobros Mayo NPN"/>
    <s v="Agent Not Available"/>
  </r>
  <r>
    <s v="Cobros Mayo"/>
    <n v="0"/>
    <n v="0"/>
    <x v="1"/>
    <n v="3"/>
    <n v="1"/>
    <x v="0"/>
    <d v="2026-05-13T16:43:33"/>
    <n v="63390355"/>
    <s v="DROP"/>
    <s v="VDAD"/>
    <x v="0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5"/>
    <m/>
    <s v="NONE"/>
    <n v="0"/>
    <m/>
    <n v="2257834"/>
    <s v="Cobros Mayo"/>
    <s v="Cobros Mayo NPN"/>
    <s v="Agent Not Available"/>
  </r>
  <r>
    <s v="Cobros Mayo"/>
    <n v="1"/>
    <n v="1"/>
    <x v="21"/>
    <n v="3"/>
    <n v="1"/>
    <x v="1"/>
    <d v="2026-05-18T10:13:57"/>
    <n v="63390355"/>
    <n v="6007"/>
    <s v="lvelez"/>
    <x v="1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186"/>
    <s v="Llamaya"/>
    <s v="MAIN"/>
    <n v="0"/>
    <m/>
    <n v="2257834"/>
    <s v="Cobros Mayo"/>
    <s v="Cobros Mayo NPN"/>
    <s v="Volver a llamar"/>
  </r>
  <r>
    <s v="Cobros Abril Canal Fijo"/>
    <n v="0"/>
    <n v="0"/>
    <x v="13"/>
    <n v="48"/>
    <n v="1"/>
    <x v="0"/>
    <d v="2026-05-02T11:22:40"/>
    <n v="63390957"/>
    <s v="AB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13"/>
    <n v="48"/>
    <n v="1"/>
    <x v="0"/>
    <d v="2026-05-02T11:23:53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13"/>
    <n v="48"/>
    <n v="1"/>
    <x v="0"/>
    <d v="2026-05-02T12:15:49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9"/>
    <n v="48"/>
    <n v="1"/>
    <x v="0"/>
    <d v="2026-05-04T14:15:4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s v="U"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19"/>
    <n v="48"/>
    <n v="1"/>
    <x v="0"/>
    <d v="2026-05-04T15:02:09"/>
    <n v="63390957"/>
    <s v="NA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s v="U"/>
    <s v="0000-00-00"/>
    <m/>
    <s v="juancarlos@gmail.com"/>
    <m/>
    <m/>
    <n v="0"/>
    <m/>
    <s v="NONE"/>
    <n v="0"/>
    <m/>
    <n v="2252772"/>
    <s v="Cobros Abril Canal Fijo"/>
    <s v="Cobros Abril Canal Fijo 2 meses a NPN"/>
    <s v="No Answer AutoDial"/>
  </r>
  <r>
    <s v="Cobros Abril Canal Fijo"/>
    <n v="0"/>
    <n v="0"/>
    <x v="19"/>
    <n v="48"/>
    <n v="1"/>
    <x v="0"/>
    <d v="2026-05-04T16:31:00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9"/>
    <n v="48"/>
    <n v="1"/>
    <x v="0"/>
    <d v="2026-05-04T17:15:43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s v="U"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19"/>
    <n v="48"/>
    <n v="1"/>
    <x v="0"/>
    <d v="2026-05-04T17:36:51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14"/>
    <n v="48"/>
    <n v="1"/>
    <x v="0"/>
    <d v="2026-05-05T15:32:18"/>
    <n v="63390957"/>
    <s v="NA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14"/>
    <n v="48"/>
    <n v="1"/>
    <x v="0"/>
    <d v="2026-05-05T15:45:11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14"/>
    <n v="48"/>
    <n v="1"/>
    <x v="0"/>
    <d v="2026-05-05T16:29:59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20"/>
    <n v="48"/>
    <n v="1"/>
    <x v="0"/>
    <d v="2026-05-06T14:16:5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s v="U"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20"/>
    <n v="48"/>
    <n v="1"/>
    <x v="0"/>
    <d v="2026-05-06T14:37:10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s v="U"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20"/>
    <n v="48"/>
    <n v="1"/>
    <x v="0"/>
    <d v="2026-05-06T15:56:32"/>
    <n v="63390957"/>
    <s v="NA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20"/>
    <n v="48"/>
    <n v="1"/>
    <x v="0"/>
    <d v="2026-05-06T17:49:10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15"/>
    <n v="48"/>
    <n v="1"/>
    <x v="0"/>
    <d v="2026-05-07T12:54:54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5"/>
    <n v="48"/>
    <n v="1"/>
    <x v="0"/>
    <d v="2026-05-07T17:45:18"/>
    <n v="63390957"/>
    <s v="NA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16"/>
    <n v="48"/>
    <n v="1"/>
    <x v="0"/>
    <d v="2026-05-08T09:46:00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16"/>
    <n v="48"/>
    <n v="1"/>
    <x v="0"/>
    <d v="2026-05-08T10:00:58"/>
    <n v="63390957"/>
    <s v="AB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16"/>
    <n v="48"/>
    <n v="1"/>
    <x v="0"/>
    <d v="2026-05-08T12:40:02"/>
    <n v="63390957"/>
    <s v="NA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16"/>
    <n v="48"/>
    <n v="1"/>
    <x v="0"/>
    <d v="2026-05-08T12:50:20"/>
    <n v="63390957"/>
    <s v="NA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0"/>
    <m/>
    <s v="NONE"/>
    <n v="0"/>
    <m/>
    <n v="2251816"/>
    <s v="Cobros Abril Canal Fijo"/>
    <s v="Cobros Abril Canal Fijo 2 meses a NPN"/>
    <s v="No Answer AutoDial"/>
  </r>
  <r>
    <s v="Cobros Abril Canal Fijo"/>
    <n v="0"/>
    <n v="0"/>
    <x v="16"/>
    <n v="48"/>
    <n v="1"/>
    <x v="0"/>
    <d v="2026-05-08T14:27:02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0"/>
    <n v="48"/>
    <n v="1"/>
    <x v="0"/>
    <d v="2026-05-09T09:08:3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s v="U"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0"/>
    <n v="48"/>
    <n v="1"/>
    <x v="0"/>
    <d v="2026-05-09T09:12:24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s v="U"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0"/>
    <n v="48"/>
    <n v="1"/>
    <x v="0"/>
    <d v="2026-05-09T09:27:58"/>
    <n v="63390957"/>
    <s v="AB"/>
    <s v="VDAD"/>
    <x v="0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0"/>
    <n v="48"/>
    <n v="1"/>
    <x v="0"/>
    <d v="2026-05-09T09:36:52"/>
    <n v="63390957"/>
    <s v="NA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0"/>
    <m/>
    <s v="NONE"/>
    <n v="0"/>
    <m/>
    <n v="2251816"/>
    <s v="Cobros Abril Canal Fijo"/>
    <s v="Cobros Abril Canal Fijo 2 meses a NPN"/>
    <s v="No Answer AutoDial"/>
  </r>
  <r>
    <s v="Cobros Abril Canal Fijo"/>
    <n v="0"/>
    <n v="0"/>
    <x v="0"/>
    <n v="48"/>
    <n v="1"/>
    <x v="0"/>
    <d v="2026-05-09T09:37:36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0"/>
    <n v="48"/>
    <n v="1"/>
    <x v="0"/>
    <d v="2026-05-09T10:30:57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17"/>
    <n v="48"/>
    <n v="1"/>
    <x v="0"/>
    <d v="2026-05-11T12:48:39"/>
    <n v="63390957"/>
    <s v="NA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0"/>
    <m/>
    <s v="NONE"/>
    <n v="0"/>
    <m/>
    <n v="2257835"/>
    <s v="Cobros Mayo"/>
    <s v="Cobros Mayo NPN"/>
    <s v="No Answer AutoDial"/>
  </r>
  <r>
    <s v="Cobros Abril Canal Fijo"/>
    <n v="0"/>
    <n v="0"/>
    <x v="17"/>
    <n v="48"/>
    <n v="1"/>
    <x v="0"/>
    <d v="2026-05-11T12:50:28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17"/>
    <n v="48"/>
    <n v="1"/>
    <x v="0"/>
    <d v="2026-05-11T16:30:01"/>
    <n v="63390957"/>
    <s v="AB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"/>
    <n v="48"/>
    <n v="1"/>
    <x v="0"/>
    <d v="2026-05-13T16:44:03"/>
    <n v="63390957"/>
    <s v="AB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"/>
    <n v="48"/>
    <n v="1"/>
    <x v="0"/>
    <d v="2026-05-13T16:44:03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21"/>
    <n v="48"/>
    <n v="1"/>
    <x v="0"/>
    <d v="2026-05-18T10:13:42"/>
    <n v="63390957"/>
    <s v="AB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21"/>
    <n v="48"/>
    <n v="1"/>
    <x v="0"/>
    <d v="2026-05-18T10:18:05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3"/>
    <n v="48"/>
    <n v="1"/>
    <x v="0"/>
    <d v="2026-05-19T16:45:50"/>
    <n v="63390957"/>
    <s v="AB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3"/>
    <n v="48"/>
    <n v="1"/>
    <x v="0"/>
    <d v="2026-05-19T16:46:18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4"/>
    <n v="48"/>
    <n v="1"/>
    <x v="0"/>
    <d v="2026-05-21T11:24:16"/>
    <n v="63390957"/>
    <n v="6004"/>
    <s v="lvelez"/>
    <x v="1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74"/>
    <s v="Llamaya"/>
    <s v="MAIN"/>
    <n v="0"/>
    <m/>
    <n v="2257836"/>
    <s v="Cobros Mayo"/>
    <s v="Cobros Mayo NPN"/>
    <s v="Buzon de voz"/>
  </r>
  <r>
    <s v="Cobros Abril Canal Fijo"/>
    <n v="0"/>
    <n v="0"/>
    <x v="4"/>
    <n v="48"/>
    <n v="1"/>
    <x v="0"/>
    <d v="2026-05-21T11:24:24"/>
    <n v="63390957"/>
    <s v="DROP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5"/>
    <m/>
    <s v="NONE"/>
    <n v="0"/>
    <m/>
    <n v="2257835"/>
    <s v="Cobros Mayo"/>
    <s v="Cobros Mayo NPN"/>
    <s v="Agent Not Available"/>
  </r>
  <r>
    <s v="Cobros Abril Canal Fijo"/>
    <n v="0"/>
    <n v="0"/>
    <x v="4"/>
    <n v="48"/>
    <n v="1"/>
    <x v="0"/>
    <d v="2026-05-21T17:49:56"/>
    <n v="63390957"/>
    <s v="DROP"/>
    <s v="VDAD"/>
    <x v="0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5"/>
    <m/>
    <s v="NONE"/>
    <n v="0"/>
    <m/>
    <n v="2257835"/>
    <s v="Cobros Mayo"/>
    <s v="Cobros Mayo NPN"/>
    <s v="Agent Not Available"/>
  </r>
  <r>
    <s v="Cobros Abril Canal Fijo"/>
    <n v="1"/>
    <n v="1"/>
    <x v="5"/>
    <n v="48"/>
    <n v="1"/>
    <x v="0"/>
    <d v="2026-05-22T14:08:16"/>
    <n v="63390957"/>
    <n v="6002"/>
    <s v="lvelez"/>
    <x v="1"/>
    <s v="COBRO"/>
    <m/>
    <n v="355360850000"/>
    <n v="16018"/>
    <n v="-4"/>
    <n v="1"/>
    <n v="63390957"/>
    <m/>
    <s v="Lorenzo Betancourt"/>
    <m/>
    <s v="2-743-2190"/>
    <n v="355360850000"/>
    <s v="MASIVO"/>
    <s v="NPN"/>
    <m/>
    <m/>
    <m/>
    <m/>
    <m/>
    <s v="U"/>
    <s v="0000-00-00"/>
    <m/>
    <m/>
    <m/>
    <m/>
    <n v="79"/>
    <s v="Llamaya"/>
    <s v="MAIN"/>
    <n v="0"/>
    <m/>
    <n v="2257835"/>
    <s v="Cobros Mayo"/>
    <s v="Cobros Mayo NPN"/>
    <s v="Cliente al dia"/>
  </r>
  <r>
    <s v="Cobros Abril Canal Fijo"/>
    <n v="1"/>
    <n v="1"/>
    <x v="8"/>
    <n v="48"/>
    <n v="1"/>
    <x v="0"/>
    <d v="2026-05-26T14:59:29"/>
    <n v="63390957"/>
    <n v="6002"/>
    <s v="lvelez"/>
    <x v="1"/>
    <s v="COBRO"/>
    <m/>
    <n v="355360850000"/>
    <n v="16017"/>
    <n v="-4"/>
    <n v="1"/>
    <n v="63390957"/>
    <m/>
    <s v="Lorenzo Betancourt"/>
    <m/>
    <s v="2-743-2190"/>
    <s v="NPN"/>
    <s v="MASIVO"/>
    <n v="355360850000"/>
    <m/>
    <m/>
    <m/>
    <m/>
    <m/>
    <s v="U"/>
    <s v="0000-00-00"/>
    <m/>
    <s v="juancarlos@gmail.com"/>
    <m/>
    <m/>
    <n v="71"/>
    <s v="Llamaya"/>
    <s v="MAIN"/>
    <n v="0"/>
    <m/>
    <n v="2251788"/>
    <s v="Cobros Abril Canal Fijo"/>
    <s v="Cobros Abril Canal Fijo 2 meses a NPN"/>
    <s v="Cliente al dia"/>
  </r>
  <r>
    <s v="Cobros Abril Canal Fijo"/>
    <n v="0"/>
    <n v="0"/>
    <x v="8"/>
    <n v="48"/>
    <n v="1"/>
    <x v="0"/>
    <d v="2026-05-26T15:00:14"/>
    <n v="63390957"/>
    <s v="DROP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5"/>
    <m/>
    <s v="NONE"/>
    <n v="0"/>
    <m/>
    <n v="2251816"/>
    <s v="Cobros Abril Canal Fijo"/>
    <s v="Cobros Abril Canal Fijo 2 meses a NPN"/>
    <s v="Agent Not Available"/>
  </r>
  <r>
    <s v="Cobros Abril Canal Fijo"/>
    <n v="1"/>
    <n v="1"/>
    <x v="8"/>
    <n v="48"/>
    <n v="1"/>
    <x v="0"/>
    <d v="2026-05-26T15:04:45"/>
    <n v="63390957"/>
    <n v="6003"/>
    <s v="lvelez"/>
    <x v="1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s v="U"/>
    <s v="0000-00-00"/>
    <m/>
    <s v="juancarlos@gmail.com"/>
    <m/>
    <m/>
    <n v="103"/>
    <s v="Llamaya"/>
    <s v="MAIN"/>
    <n v="0"/>
    <m/>
    <n v="2251985"/>
    <s v="Cobros Abril Canal Fijo"/>
    <s v="Cobros Abril Canal Fijo 2 meses a NPN"/>
    <s v="Cuenta cesada"/>
  </r>
  <r>
    <s v="Cobros Abril Canal Fijo"/>
    <n v="0"/>
    <n v="0"/>
    <x v="8"/>
    <n v="48"/>
    <n v="1"/>
    <x v="0"/>
    <d v="2026-05-26T15:51:55"/>
    <n v="63390957"/>
    <s v="DROP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s v="U"/>
    <s v="0000-00-00"/>
    <m/>
    <s v="pereztamin@gmail.com"/>
    <m/>
    <m/>
    <n v="5"/>
    <m/>
    <s v="NONE"/>
    <n v="0"/>
    <m/>
    <n v="2252717"/>
    <s v="Cobros Abril Canal Fijo"/>
    <s v="Cobros Abril Canal Fijo 2 meses a NPN"/>
    <s v="Agent Not Available"/>
  </r>
  <r>
    <s v="Cobros Abril Canal Fijo"/>
    <n v="0"/>
    <n v="0"/>
    <x v="8"/>
    <n v="48"/>
    <n v="1"/>
    <x v="0"/>
    <d v="2026-05-26T15:54:25"/>
    <n v="63390957"/>
    <n v="6004"/>
    <s v="lvelez"/>
    <x v="1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s v="U"/>
    <s v="0000-00-00"/>
    <m/>
    <s v="juancarlos@gmail.com"/>
    <m/>
    <m/>
    <n v="138"/>
    <s v="Llamaya"/>
    <s v="MAIN"/>
    <n v="0"/>
    <m/>
    <n v="2252772"/>
    <s v="Cobros Abril Canal Fijo"/>
    <s v="Cobros Abril Canal Fijo 2 meses a NPN"/>
    <s v="Buzon de voz"/>
  </r>
  <r>
    <s v="Cobros Abril Canal Fijo"/>
    <n v="0"/>
    <n v="0"/>
    <x v="8"/>
    <n v="48"/>
    <n v="1"/>
    <x v="0"/>
    <d v="2026-05-26T16:49:48"/>
    <n v="63390957"/>
    <n v="6004"/>
    <s v="lvelez"/>
    <x v="1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s v="U"/>
    <s v="0000-00-00"/>
    <m/>
    <s v="oliverc3036@gmail.com"/>
    <m/>
    <n v="357360190000"/>
    <n v="148"/>
    <s v="Llamaya"/>
    <s v="MAIN"/>
    <n v="0"/>
    <m/>
    <n v="2251816"/>
    <s v="Cobros Abril Canal Fijo"/>
    <s v="Cobros Abril Canal Fijo 2 meses a NPN"/>
    <s v="Buzon de voz"/>
  </r>
  <r>
    <s v="Cobros Abril Canal Fijo"/>
    <n v="0"/>
    <n v="0"/>
    <x v="8"/>
    <n v="48"/>
    <n v="1"/>
    <x v="1"/>
    <d v="2026-05-26T17:24:48"/>
    <n v="63390957"/>
    <n v="6004"/>
    <s v="lvelez"/>
    <x v="1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s v="U"/>
    <s v="0000-00-00"/>
    <m/>
    <s v="pereztamin@gmail.com"/>
    <m/>
    <m/>
    <n v="155"/>
    <s v="Llamaya"/>
    <s v="MAIN"/>
    <n v="0"/>
    <m/>
    <n v="2252717"/>
    <s v="Cobros Abril Canal Fijo"/>
    <s v="Cobros Abril Canal Fijo 2 meses a NPN"/>
    <s v="Buzon de voz"/>
  </r>
  <r>
    <s v="Cobros Mayo"/>
    <n v="1"/>
    <n v="0"/>
    <x v="17"/>
    <n v="1"/>
    <n v="1"/>
    <x v="1"/>
    <d v="2026-05-11T12:50:45"/>
    <n v="63392944"/>
    <n v="6000"/>
    <s v="lvelez"/>
    <x v="1"/>
    <s v="COBRO"/>
    <m/>
    <n v="362062100000"/>
    <n v="16018"/>
    <n v="-4"/>
    <n v="1"/>
    <n v="63392944"/>
    <m/>
    <s v="Wendoly Jessabel Valdes Guizad"/>
    <m/>
    <s v="8-901-2240"/>
    <n v="362062100000"/>
    <s v="SOHO-CALL CENTER"/>
    <s v="NPN"/>
    <m/>
    <m/>
    <m/>
    <m/>
    <m/>
    <s v="U"/>
    <s v="0000-00-00"/>
    <m/>
    <m/>
    <m/>
    <m/>
    <n v="79"/>
    <s v="Llamaya"/>
    <s v="MAIN"/>
    <n v="0"/>
    <m/>
    <n v="2257837"/>
    <s v="Cobros Mayo"/>
    <s v="Cobros Mayo NPN"/>
    <s v="Mensaje a tercero"/>
  </r>
  <r>
    <s v="Cobros Abril Canal Fijo"/>
    <n v="0"/>
    <n v="0"/>
    <x v="17"/>
    <n v="2"/>
    <n v="1"/>
    <x v="0"/>
    <d v="2026-05-11T12:51:05"/>
    <n v="63405001"/>
    <s v="DROP"/>
    <s v="VDAD"/>
    <x v="0"/>
    <s v="COBRO"/>
    <m/>
    <n v="183050720000"/>
    <n v="16018"/>
    <n v="-4"/>
    <n v="1"/>
    <n v="63405001"/>
    <m/>
    <s v="Yetzibel Martinez De"/>
    <m/>
    <s v="8-829-2462"/>
    <n v="183050720000"/>
    <s v="MASIVO"/>
    <s v="NPN"/>
    <m/>
    <m/>
    <m/>
    <m/>
    <m/>
    <s v="U"/>
    <s v="0000-00-00"/>
    <m/>
    <m/>
    <m/>
    <m/>
    <n v="5"/>
    <m/>
    <s v="NONE"/>
    <n v="0"/>
    <m/>
    <n v="2257838"/>
    <s v="Cobros Mayo"/>
    <s v="Cobros Mayo NPN"/>
    <s v="Agent Not Available"/>
  </r>
  <r>
    <s v="Cobros Abril Canal Fijo"/>
    <n v="1"/>
    <n v="1"/>
    <x v="1"/>
    <n v="2"/>
    <n v="1"/>
    <x v="1"/>
    <d v="2026-05-13T16:44:39"/>
    <n v="63405001"/>
    <n v="6003"/>
    <s v="lvelez"/>
    <x v="1"/>
    <s v="COBRO"/>
    <m/>
    <n v="183050720000"/>
    <n v="16018"/>
    <n v="-4"/>
    <n v="1"/>
    <n v="63405001"/>
    <m/>
    <s v="Yetzibel Martinez De"/>
    <m/>
    <s v="8-829-2462"/>
    <n v="183050720000"/>
    <s v="MASIVO"/>
    <s v="NPN"/>
    <m/>
    <m/>
    <m/>
    <m/>
    <m/>
    <s v="U"/>
    <s v="0000-00-00"/>
    <m/>
    <m/>
    <m/>
    <m/>
    <n v="100"/>
    <s v="Llamaya"/>
    <s v="MAIN"/>
    <n v="0"/>
    <m/>
    <n v="2257838"/>
    <s v="Cobros Mayo"/>
    <s v="Cobros Mayo NPN"/>
    <s v="Cuenta cesada"/>
  </r>
  <r>
    <s v="Cobros Mayo"/>
    <n v="0"/>
    <n v="0"/>
    <x v="17"/>
    <n v="3"/>
    <n v="1"/>
    <x v="0"/>
    <d v="2026-05-11T12:51:43"/>
    <n v="63406149"/>
    <s v="DROP"/>
    <s v="VDAD"/>
    <x v="0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5"/>
    <m/>
    <s v="NONE"/>
    <n v="0"/>
    <m/>
    <n v="2257839"/>
    <s v="Cobros Mayo"/>
    <s v="Cobros Mayo NPN"/>
    <s v="Agent Not Available"/>
  </r>
  <r>
    <s v="Cobros Mayo"/>
    <n v="0"/>
    <n v="0"/>
    <x v="1"/>
    <n v="3"/>
    <n v="1"/>
    <x v="0"/>
    <d v="2026-05-13T16:44:32"/>
    <n v="63406149"/>
    <s v="AB"/>
    <s v="VDAD"/>
    <x v="0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0"/>
    <m/>
    <s v="NONE"/>
    <n v="0"/>
    <m/>
    <n v="2257839"/>
    <s v="Cobros Mayo"/>
    <s v="Cobros Mayo NPN"/>
    <s v="Auto busy"/>
  </r>
  <r>
    <s v="Cobros Mayo"/>
    <n v="0"/>
    <n v="0"/>
    <x v="21"/>
    <n v="3"/>
    <n v="1"/>
    <x v="1"/>
    <d v="2026-05-18T10:18:34"/>
    <n v="63406149"/>
    <n v="6004"/>
    <s v="lvelez"/>
    <x v="1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171"/>
    <s v="Llamaya"/>
    <s v="MAIN"/>
    <n v="0"/>
    <m/>
    <n v="2257839"/>
    <s v="Cobros Mayo"/>
    <s v="Cobros Mayo NPN"/>
    <s v="Buzon de voz"/>
  </r>
  <r>
    <s v="Cobros Mayo"/>
    <n v="0"/>
    <n v="0"/>
    <x v="15"/>
    <n v="5"/>
    <n v="1"/>
    <x v="0"/>
    <d v="2026-05-07T12:43:34"/>
    <n v="63409444"/>
    <s v="CALLBK"/>
    <s v="lvelez"/>
    <x v="1"/>
    <s v="COBRO"/>
    <m/>
    <m/>
    <n v="998"/>
    <n v="0"/>
    <m/>
    <n v="63409444"/>
    <m/>
    <m/>
    <m/>
    <m/>
    <m/>
    <m/>
    <m/>
    <m/>
    <m/>
    <m/>
    <m/>
    <m/>
    <s v="U"/>
    <s v="0000-00-00"/>
    <m/>
    <m/>
    <m/>
    <s v="361051570000&gt;&gt; Gretell Montes De Oca Muñoz"/>
    <n v="111"/>
    <s v="Llamaya"/>
    <s v="MANUAL"/>
    <n v="0"/>
    <m/>
    <n v="2257570"/>
    <s v="Default Manual list"/>
    <m/>
    <s v="Call Back"/>
  </r>
  <r>
    <s v="Cobros Mayo"/>
    <n v="1"/>
    <n v="1"/>
    <x v="16"/>
    <n v="5"/>
    <n v="1"/>
    <x v="0"/>
    <d v="2026-05-08T10:45:55"/>
    <n v="63409444"/>
    <n v="6002"/>
    <s v="lvelez"/>
    <x v="1"/>
    <s v="COBRO"/>
    <m/>
    <m/>
    <n v="998"/>
    <n v="0"/>
    <m/>
    <n v="63409444"/>
    <m/>
    <m/>
    <m/>
    <m/>
    <m/>
    <m/>
    <m/>
    <m/>
    <m/>
    <m/>
    <m/>
    <m/>
    <s v="U"/>
    <s v="0000-00-00"/>
    <m/>
    <m/>
    <m/>
    <s v="361051570000&gt;&gt; Gretell Montes De Oca Muñoz"/>
    <n v="12"/>
    <s v="Llamaya"/>
    <s v="MAIN"/>
    <n v="0"/>
    <m/>
    <n v="2257570"/>
    <s v="Default Manual list"/>
    <m/>
    <s v="Cliente al dia"/>
  </r>
  <r>
    <s v="Cobros Mayo"/>
    <n v="1"/>
    <n v="1"/>
    <x v="9"/>
    <n v="5"/>
    <n v="1"/>
    <x v="0"/>
    <d v="2026-05-27T15:12:30"/>
    <n v="63409444"/>
    <n v="6002"/>
    <s v="lvelez"/>
    <x v="1"/>
    <s v="COBRO"/>
    <m/>
    <n v="365005480000"/>
    <n v="16019"/>
    <n v="-4"/>
    <n v="1"/>
    <n v="63409444"/>
    <m/>
    <s v="GRETELL MONTES DE OCA MUÃOZ"/>
    <m/>
    <n v="365005480000"/>
    <s v="CALL CENTER"/>
    <s v="NPN"/>
    <m/>
    <m/>
    <m/>
    <m/>
    <m/>
    <m/>
    <s v="U"/>
    <s v="0000-00-00"/>
    <m/>
    <m/>
    <m/>
    <m/>
    <n v="167"/>
    <s v="Llamaya"/>
    <s v="MAIN"/>
    <n v="0"/>
    <m/>
    <n v="2267990"/>
    <s v="Cobros Mayo"/>
    <s v="Cobros Mayo Lista 2"/>
    <s v="Cliente al dia"/>
  </r>
  <r>
    <s v="Cobros Mayo"/>
    <n v="1"/>
    <n v="1"/>
    <x v="9"/>
    <n v="5"/>
    <n v="1"/>
    <x v="0"/>
    <d v="2026-05-27T15:25:04"/>
    <n v="63409444"/>
    <n v="6002"/>
    <s v="lvelez"/>
    <x v="1"/>
    <s v="COBRO"/>
    <m/>
    <n v="361051570000"/>
    <n v="16019"/>
    <n v="-4"/>
    <n v="1"/>
    <n v="63409444"/>
    <m/>
    <s v="Gretell Montes De Oca MuÃ±oz"/>
    <m/>
    <n v="361051570000"/>
    <s v="RENOVACIONES"/>
    <s v="3 MESES PENDIENTES"/>
    <m/>
    <m/>
    <m/>
    <m/>
    <m/>
    <m/>
    <s v="U"/>
    <s v="0000-00-00"/>
    <m/>
    <m/>
    <m/>
    <m/>
    <n v="72"/>
    <s v="Llamaya"/>
    <s v="MAIN"/>
    <n v="0"/>
    <m/>
    <n v="2268006"/>
    <s v="Cobros Mayo"/>
    <s v="Cobros Mayo Lista 2"/>
    <s v="Cliente al dia"/>
  </r>
  <r>
    <s v="Cobros Mayo"/>
    <n v="1"/>
    <n v="1"/>
    <x v="9"/>
    <n v="5"/>
    <n v="1"/>
    <x v="1"/>
    <d v="2026-05-27T15:55:23"/>
    <n v="63409444"/>
    <n v="6007"/>
    <s v="lvelez"/>
    <x v="1"/>
    <s v="COBRO"/>
    <m/>
    <n v="369081120000"/>
    <n v="16019"/>
    <n v="-4"/>
    <n v="1"/>
    <n v="63409444"/>
    <m/>
    <s v="Gretell Montes De Oca"/>
    <m/>
    <n v="369081120000"/>
    <s v="RENOVACIONES"/>
    <s v="2 MESES PENDIENTES"/>
    <m/>
    <m/>
    <m/>
    <m/>
    <m/>
    <m/>
    <s v="U"/>
    <s v="0000-00-00"/>
    <m/>
    <m/>
    <m/>
    <m/>
    <n v="13"/>
    <s v="Llamaya"/>
    <s v="MAIN"/>
    <n v="0"/>
    <m/>
    <n v="2268040"/>
    <s v="Cobros Mayo"/>
    <s v="Cobros Mayo Lista 2"/>
    <s v="Volver a llamar"/>
  </r>
  <r>
    <s v="Cobros Mayo"/>
    <n v="1"/>
    <n v="1"/>
    <x v="19"/>
    <n v="7"/>
    <n v="1"/>
    <x v="0"/>
    <d v="2026-05-04T16:55:57"/>
    <n v="63415263"/>
    <n v="6007"/>
    <s v="lvelez"/>
    <x v="1"/>
    <s v="COBRO"/>
    <m/>
    <m/>
    <n v="998"/>
    <n v="0"/>
    <m/>
    <n v="63415263"/>
    <m/>
    <m/>
    <m/>
    <m/>
    <m/>
    <m/>
    <m/>
    <m/>
    <m/>
    <m/>
    <m/>
    <m/>
    <s v="U"/>
    <s v="0000-00-00"/>
    <m/>
    <m/>
    <m/>
    <m/>
    <n v="43"/>
    <s v="Llamaya"/>
    <s v="MANUAL"/>
    <n v="0"/>
    <m/>
    <n v="2257488"/>
    <s v="Default Manual list"/>
    <m/>
    <s v="Volver a llamar"/>
  </r>
  <r>
    <s v="Cobros Mayo"/>
    <n v="0"/>
    <n v="0"/>
    <x v="17"/>
    <n v="7"/>
    <n v="1"/>
    <x v="0"/>
    <d v="2026-05-11T12:52:18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1"/>
    <n v="7"/>
    <n v="1"/>
    <x v="0"/>
    <d v="2026-05-13T16:45:10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21"/>
    <n v="7"/>
    <n v="1"/>
    <x v="0"/>
    <d v="2026-05-18T10:18:47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3"/>
    <n v="7"/>
    <n v="1"/>
    <x v="0"/>
    <d v="2026-05-19T16:47:08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4"/>
    <n v="7"/>
    <n v="1"/>
    <x v="0"/>
    <d v="2026-05-21T11:24:50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4"/>
    <n v="7"/>
    <n v="1"/>
    <x v="1"/>
    <d v="2026-05-21T17:50:39"/>
    <n v="63415263"/>
    <n v="6004"/>
    <s v="lvelez"/>
    <x v="1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125"/>
    <s v="Llamaya"/>
    <s v="MAIN"/>
    <n v="0"/>
    <m/>
    <n v="2257840"/>
    <s v="Cobros Mayo"/>
    <s v="Cobros Mayo NPN"/>
    <s v="Buzon de voz"/>
  </r>
  <r>
    <s v="Cobros Abril Canal Fijo"/>
    <n v="0"/>
    <n v="0"/>
    <x v="17"/>
    <n v="8"/>
    <n v="1"/>
    <x v="0"/>
    <d v="2026-05-11T12:53:10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1"/>
    <n v="8"/>
    <n v="1"/>
    <x v="0"/>
    <d v="2026-05-13T16:45:38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21"/>
    <n v="8"/>
    <n v="1"/>
    <x v="0"/>
    <d v="2026-05-18T10:19:21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3"/>
    <n v="8"/>
    <n v="1"/>
    <x v="0"/>
    <d v="2026-05-19T16:47:31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4"/>
    <n v="8"/>
    <n v="1"/>
    <x v="0"/>
    <d v="2026-05-21T11:24:58"/>
    <n v="63417299"/>
    <s v="AB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0"/>
    <m/>
    <s v="NONE"/>
    <n v="0"/>
    <m/>
    <n v="2257841"/>
    <s v="Cobros Mayo"/>
    <s v="Cobros Mayo NPN"/>
    <s v="Auto busy"/>
  </r>
  <r>
    <s v="Cobros Abril Canal Fijo"/>
    <n v="0"/>
    <n v="0"/>
    <x v="4"/>
    <n v="8"/>
    <n v="1"/>
    <x v="0"/>
    <d v="2026-05-21T17:51:10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5"/>
    <n v="8"/>
    <n v="1"/>
    <x v="0"/>
    <d v="2026-05-22T14:08:26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1"/>
    <n v="1"/>
    <x v="5"/>
    <n v="8"/>
    <n v="1"/>
    <x v="1"/>
    <d v="2026-05-22T16:44:54"/>
    <n v="63417299"/>
    <n v="6002"/>
    <s v="lvelez"/>
    <x v="1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s v="U"/>
    <s v="0000-00-00"/>
    <m/>
    <m/>
    <m/>
    <m/>
    <n v="216"/>
    <s v="Llamaya"/>
    <s v="MAIN"/>
    <n v="0"/>
    <m/>
    <n v="2257841"/>
    <s v="Cobros Mayo"/>
    <s v="Cobros Mayo NPN"/>
    <s v="Cliente al dia"/>
  </r>
  <r>
    <s v="Cobros Abril Canal Fijo"/>
    <n v="1"/>
    <n v="1"/>
    <x v="17"/>
    <n v="1"/>
    <n v="1"/>
    <x v="1"/>
    <d v="2026-05-11T12:53:06"/>
    <n v="63417972"/>
    <n v="6003"/>
    <s v="lvelez"/>
    <x v="1"/>
    <s v="COBRO"/>
    <m/>
    <n v="367022530000"/>
    <n v="16018"/>
    <n v="-4"/>
    <n v="1"/>
    <n v="63417972"/>
    <m/>
    <s v="Reutelina DÃ­az Perez"/>
    <m/>
    <s v="10-28-519"/>
    <n v="367022530000"/>
    <s v="MASIVO"/>
    <s v="NPN"/>
    <m/>
    <m/>
    <m/>
    <m/>
    <m/>
    <s v="U"/>
    <s v="0000-00-00"/>
    <m/>
    <m/>
    <m/>
    <m/>
    <n v="20"/>
    <s v="Llamaya"/>
    <s v="MAIN"/>
    <n v="0"/>
    <m/>
    <n v="2257842"/>
    <s v="Cobros Mayo"/>
    <s v="Cobros Mayo NPN"/>
    <s v="Cuenta cesada"/>
  </r>
  <r>
    <s v="Cobros Mayo"/>
    <n v="0"/>
    <n v="0"/>
    <x v="17"/>
    <n v="13"/>
    <n v="1"/>
    <x v="0"/>
    <d v="2026-05-11T12:53:17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1"/>
    <n v="13"/>
    <n v="1"/>
    <x v="0"/>
    <d v="2026-05-13T16:46:59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8"/>
    <n v="13"/>
    <n v="1"/>
    <x v="0"/>
    <d v="2026-05-14T09:47:09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8"/>
    <n v="13"/>
    <n v="1"/>
    <x v="0"/>
    <d v="2026-05-14T12:53:0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8"/>
    <n v="13"/>
    <n v="1"/>
    <x v="0"/>
    <d v="2026-05-14T16:01:06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21"/>
    <n v="13"/>
    <n v="1"/>
    <x v="0"/>
    <d v="2026-05-18T10:20:4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21"/>
    <n v="13"/>
    <n v="1"/>
    <x v="0"/>
    <d v="2026-05-18T14:41:37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21"/>
    <n v="13"/>
    <n v="1"/>
    <x v="0"/>
    <d v="2026-05-18T18:02:12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3"/>
    <n v="13"/>
    <n v="1"/>
    <x v="0"/>
    <d v="2026-05-19T12:29:27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3"/>
    <n v="13"/>
    <n v="1"/>
    <x v="0"/>
    <d v="2026-05-19T16:48:50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22"/>
    <n v="13"/>
    <n v="1"/>
    <x v="0"/>
    <d v="2026-05-20T12:38:4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22"/>
    <n v="13"/>
    <n v="1"/>
    <x v="0"/>
    <d v="2026-05-20T15:21:5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22"/>
    <n v="13"/>
    <n v="1"/>
    <x v="1"/>
    <d v="2026-05-20T16:43:3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7"/>
    <n v="1"/>
    <n v="1"/>
    <x v="1"/>
    <d v="2026-05-11T12:54:46"/>
    <n v="63432157"/>
    <n v="6004"/>
    <s v="lvelez"/>
    <x v="1"/>
    <s v="COBRO"/>
    <m/>
    <n v="366082850000"/>
    <n v="16018"/>
    <n v="-4"/>
    <n v="1"/>
    <n v="63432157"/>
    <m/>
    <s v="Geraldina Arias"/>
    <m/>
    <d v="2556-07-10T00:00:00"/>
    <n v="366082850000"/>
    <s v="MASIVO"/>
    <s v="NPN"/>
    <m/>
    <m/>
    <m/>
    <m/>
    <m/>
    <s v="U"/>
    <s v="0000-00-00"/>
    <m/>
    <m/>
    <m/>
    <m/>
    <n v="137"/>
    <s v="Llamaya"/>
    <s v="MAIN"/>
    <n v="0"/>
    <m/>
    <n v="2257844"/>
    <s v="Cobros Mayo"/>
    <s v="Cobros Mayo NPN"/>
    <s v="Buzon de voz"/>
  </r>
  <r>
    <s v="Cobros Abril Canal Fijo"/>
    <n v="0"/>
    <n v="0"/>
    <x v="17"/>
    <n v="9"/>
    <n v="1"/>
    <x v="0"/>
    <d v="2026-05-11T12:54:38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1"/>
    <n v="9"/>
    <n v="1"/>
    <x v="0"/>
    <d v="2026-05-13T16:47:01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21"/>
    <n v="9"/>
    <n v="1"/>
    <x v="0"/>
    <d v="2026-05-18T10:21:02"/>
    <n v="63436486"/>
    <s v="DROP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5"/>
    <m/>
    <s v="NONE"/>
    <n v="0"/>
    <m/>
    <n v="2257845"/>
    <s v="Cobros Mayo"/>
    <s v="Cobros Mayo NPN"/>
    <s v="Agent Not Available"/>
  </r>
  <r>
    <s v="Cobros Abril Canal Fijo"/>
    <n v="0"/>
    <n v="0"/>
    <x v="3"/>
    <n v="9"/>
    <n v="1"/>
    <x v="0"/>
    <d v="2026-05-19T16:50:53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4"/>
    <n v="9"/>
    <n v="1"/>
    <x v="0"/>
    <d v="2026-05-21T11:25:01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4"/>
    <n v="9"/>
    <n v="1"/>
    <x v="0"/>
    <d v="2026-05-21T17:51:42"/>
    <n v="63436486"/>
    <s v="DROP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5"/>
    <m/>
    <s v="NONE"/>
    <n v="0"/>
    <m/>
    <n v="2257845"/>
    <s v="Cobros Mayo"/>
    <s v="Cobros Mayo NPN"/>
    <s v="Agent Not Available"/>
  </r>
  <r>
    <s v="Cobros Abril Canal Fijo"/>
    <n v="0"/>
    <n v="0"/>
    <x v="5"/>
    <n v="9"/>
    <n v="1"/>
    <x v="0"/>
    <d v="2026-05-22T14:08:33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5"/>
    <n v="9"/>
    <n v="1"/>
    <x v="0"/>
    <d v="2026-05-22T16:45:38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1"/>
    <n v="1"/>
    <x v="6"/>
    <n v="9"/>
    <n v="1"/>
    <x v="1"/>
    <d v="2026-05-23T11:15:38"/>
    <n v="63436486"/>
    <n v="6003"/>
    <s v="lvelez"/>
    <x v="1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s v="U"/>
    <s v="0000-00-00"/>
    <m/>
    <m/>
    <m/>
    <m/>
    <n v="68"/>
    <s v="Llamaya"/>
    <s v="MAIN"/>
    <n v="0"/>
    <m/>
    <n v="2257845"/>
    <s v="Cobros Mayo"/>
    <s v="Cobros Mayo NPN"/>
    <s v="Cuenta cesada"/>
  </r>
  <r>
    <s v="Cobros Mayo"/>
    <n v="0"/>
    <n v="0"/>
    <x v="20"/>
    <n v="3"/>
    <n v="1"/>
    <x v="0"/>
    <d v="2026-05-06T15:26:45"/>
    <n v="63440247"/>
    <n v="6004"/>
    <s v="lvelez"/>
    <x v="1"/>
    <s v="COBRO"/>
    <m/>
    <m/>
    <n v="998"/>
    <n v="0"/>
    <m/>
    <n v="63440247"/>
    <m/>
    <m/>
    <m/>
    <m/>
    <m/>
    <m/>
    <m/>
    <m/>
    <m/>
    <m/>
    <m/>
    <m/>
    <s v="U"/>
    <s v="0000-00-00"/>
    <m/>
    <m/>
    <m/>
    <m/>
    <n v="84"/>
    <s v="Llamaya"/>
    <s v="MANUAL"/>
    <n v="0"/>
    <m/>
    <n v="2257547"/>
    <s v="Default Manual list"/>
    <m/>
    <s v="Buzon de voz"/>
  </r>
  <r>
    <s v="Cobros Mayo"/>
    <n v="0"/>
    <n v="0"/>
    <x v="17"/>
    <n v="3"/>
    <n v="1"/>
    <x v="0"/>
    <d v="2026-05-11T12:55:39"/>
    <n v="63440247"/>
    <s v="DROP"/>
    <s v="VDAD"/>
    <x v="0"/>
    <s v="COBRO"/>
    <m/>
    <n v="351374870000"/>
    <n v="16018"/>
    <n v="-4"/>
    <n v="1"/>
    <n v="63440247"/>
    <m/>
    <s v="Nitzury Santamaria"/>
    <m/>
    <s v="8-1036-1515"/>
    <n v="351374870000"/>
    <s v="MASIVO"/>
    <s v="2 PAGOS PENDIENTES"/>
    <m/>
    <m/>
    <m/>
    <m/>
    <m/>
    <s v="U"/>
    <s v="0000-00-00"/>
    <m/>
    <m/>
    <m/>
    <m/>
    <n v="5"/>
    <m/>
    <s v="NONE"/>
    <n v="0"/>
    <m/>
    <n v="2257846"/>
    <s v="Cobros Mayo"/>
    <s v="Cobros Mayo NPN"/>
    <s v="Agent Not Available"/>
  </r>
  <r>
    <s v="Cobros Mayo"/>
    <n v="1"/>
    <n v="0"/>
    <x v="1"/>
    <n v="3"/>
    <n v="1"/>
    <x v="1"/>
    <d v="2026-05-13T16:47:25"/>
    <n v="63440247"/>
    <n v="6000"/>
    <s v="lvelez"/>
    <x v="1"/>
    <s v="COBRO"/>
    <m/>
    <n v="351374870000"/>
    <n v="16018"/>
    <n v="-4"/>
    <n v="1"/>
    <n v="63440247"/>
    <m/>
    <s v="Nitzury Santamaria"/>
    <m/>
    <s v="8-1036-1515"/>
    <n v="351374870000"/>
    <s v="MASIVO"/>
    <s v="2 PAGOS PENDIENTES"/>
    <m/>
    <m/>
    <m/>
    <m/>
    <m/>
    <s v="U"/>
    <s v="0000-00-00"/>
    <m/>
    <m/>
    <m/>
    <m/>
    <n v="120"/>
    <s v="Llamaya"/>
    <s v="MAIN"/>
    <n v="0"/>
    <m/>
    <n v="2257846"/>
    <s v="Cobros Mayo"/>
    <s v="Cobros Mayo NPN"/>
    <s v="Mensaje a tercero"/>
  </r>
  <r>
    <s v="Cobros Mayo"/>
    <n v="0"/>
    <n v="0"/>
    <x v="17"/>
    <n v="5"/>
    <n v="1"/>
    <x v="0"/>
    <d v="2026-05-11T12:55:55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1"/>
    <n v="5"/>
    <n v="1"/>
    <x v="0"/>
    <d v="2026-05-13T16:47:38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21"/>
    <n v="5"/>
    <n v="1"/>
    <x v="0"/>
    <d v="2026-05-18T10:21:17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3"/>
    <n v="5"/>
    <n v="1"/>
    <x v="0"/>
    <d v="2026-05-19T16:51:32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4"/>
    <n v="5"/>
    <n v="1"/>
    <x v="1"/>
    <d v="2026-05-21T11:27:59"/>
    <n v="63440822"/>
    <n v="6004"/>
    <s v="lvelez"/>
    <x v="1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143"/>
    <s v="Llamaya"/>
    <s v="MAIN"/>
    <n v="0"/>
    <m/>
    <n v="2257847"/>
    <s v="Cobros Mayo"/>
    <s v="Cobros Mayo NPN"/>
    <s v="Buzon de voz"/>
  </r>
  <r>
    <s v="Cobros Mayo"/>
    <n v="1"/>
    <n v="1"/>
    <x v="0"/>
    <n v="1"/>
    <n v="1"/>
    <x v="1"/>
    <d v="2026-05-09T11:33:15"/>
    <n v="63457639"/>
    <n v="6007"/>
    <s v="lvelez"/>
    <x v="1"/>
    <s v="COBRO"/>
    <m/>
    <n v="337279550000"/>
    <n v="16016"/>
    <n v="-4"/>
    <n v="1"/>
    <n v="63457639"/>
    <m/>
    <s v="Yarubis Yaritzel Montenegro"/>
    <m/>
    <s v="8-914-1144"/>
    <n v="337279550000"/>
    <s v="MASIVO"/>
    <s v="NPN"/>
    <m/>
    <m/>
    <m/>
    <m/>
    <m/>
    <s v="U"/>
    <s v="0000-00-00"/>
    <m/>
    <m/>
    <m/>
    <m/>
    <n v="39"/>
    <s v="Llamaya"/>
    <s v="MANUAL"/>
    <n v="0"/>
    <m/>
    <n v="2198812"/>
    <s v="Cobros Marzo 2 meses a NPN "/>
    <s v="Cobros Marzo 2 meses a NPN "/>
    <s v="Volver a llamar"/>
  </r>
  <r>
    <s v="Cobros Mayo"/>
    <n v="0"/>
    <n v="0"/>
    <x v="9"/>
    <n v="2"/>
    <n v="1"/>
    <x v="0"/>
    <d v="2026-05-27T15:15:50"/>
    <n v="63458547"/>
    <s v="AB"/>
    <s v="VDAD"/>
    <x v="0"/>
    <s v="COBRO"/>
    <m/>
    <n v="364041730000"/>
    <n v="16019"/>
    <n v="-4"/>
    <n v="1"/>
    <n v="63458547"/>
    <m/>
    <s v=" LUIS ALBERTO DEL CID SERRACIN"/>
    <m/>
    <n v="364041730000"/>
    <s v="RENOVACIONES"/>
    <s v="3 MESES PENDIENTES"/>
    <m/>
    <m/>
    <m/>
    <m/>
    <m/>
    <m/>
    <m/>
    <s v="0000-00-00"/>
    <m/>
    <m/>
    <m/>
    <m/>
    <n v="0"/>
    <m/>
    <s v="NONE"/>
    <n v="0"/>
    <m/>
    <n v="2267997"/>
    <s v="Cobros Mayo"/>
    <s v="Cobros Mayo Lista 2"/>
    <s v="Auto busy"/>
  </r>
  <r>
    <s v="Cobros Mayo"/>
    <n v="0"/>
    <n v="0"/>
    <x v="10"/>
    <n v="2"/>
    <n v="1"/>
    <x v="1"/>
    <d v="2026-05-28T11:02:44"/>
    <n v="63458547"/>
    <s v="AB"/>
    <s v="VDAD"/>
    <x v="0"/>
    <s v="COBRO"/>
    <m/>
    <n v="364041730000"/>
    <n v="16019"/>
    <n v="-4"/>
    <n v="1"/>
    <n v="63458547"/>
    <m/>
    <s v=" LUIS ALBERTO DEL CID SERRACIN"/>
    <m/>
    <n v="364041730000"/>
    <s v="RENOVACIONES"/>
    <s v="3 MESES PENDIENTES"/>
    <m/>
    <m/>
    <m/>
    <m/>
    <m/>
    <m/>
    <m/>
    <s v="0000-00-00"/>
    <m/>
    <m/>
    <m/>
    <m/>
    <n v="0"/>
    <m/>
    <s v="NONE"/>
    <n v="0"/>
    <m/>
    <n v="2267997"/>
    <s v="Cobros Mayo"/>
    <s v="Cobros Mayo Lista 2"/>
    <s v="Auto busy"/>
  </r>
  <r>
    <s v="Cobros Mayo"/>
    <n v="0"/>
    <n v="0"/>
    <x v="13"/>
    <n v="1"/>
    <n v="1"/>
    <x v="1"/>
    <d v="2026-05-02T11:09:45"/>
    <n v="63463920"/>
    <n v="6004"/>
    <s v="lvelez"/>
    <x v="1"/>
    <s v="COBRO"/>
    <m/>
    <m/>
    <n v="998"/>
    <n v="0"/>
    <m/>
    <n v="63463920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453"/>
    <s v="Default Manual list"/>
    <m/>
    <s v="Buzon de voz"/>
  </r>
  <r>
    <s v="Cobros Abril Canal Fijo"/>
    <n v="0"/>
    <n v="0"/>
    <x v="17"/>
    <n v="8"/>
    <n v="1"/>
    <x v="0"/>
    <d v="2026-05-11T12:56:3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1"/>
    <n v="8"/>
    <n v="1"/>
    <x v="0"/>
    <d v="2026-05-13T16:48:08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21"/>
    <n v="8"/>
    <n v="1"/>
    <x v="0"/>
    <d v="2026-05-18T10:21:25"/>
    <n v="63464637"/>
    <s v="AB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0"/>
    <m/>
    <s v="NONE"/>
    <n v="0"/>
    <m/>
    <n v="2257848"/>
    <s v="Cobros Mayo"/>
    <s v="Cobros Mayo NPN"/>
    <s v="Auto busy"/>
  </r>
  <r>
    <s v="Cobros Abril Canal Fijo"/>
    <n v="0"/>
    <n v="0"/>
    <x v="3"/>
    <n v="8"/>
    <n v="1"/>
    <x v="0"/>
    <d v="2026-05-19T16:57:1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4"/>
    <n v="8"/>
    <n v="1"/>
    <x v="0"/>
    <d v="2026-05-21T11:28:1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4"/>
    <n v="8"/>
    <n v="1"/>
    <x v="0"/>
    <d v="2026-05-21T17:52:2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5"/>
    <n v="8"/>
    <n v="1"/>
    <x v="0"/>
    <d v="2026-05-22T14:09:26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1"/>
    <n v="1"/>
    <x v="5"/>
    <n v="8"/>
    <n v="1"/>
    <x v="1"/>
    <d v="2026-05-22T16:49:18"/>
    <n v="63464637"/>
    <n v="6003"/>
    <s v="lvelez"/>
    <x v="1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s v="U"/>
    <s v="0000-00-00"/>
    <m/>
    <m/>
    <m/>
    <m/>
    <n v="64"/>
    <s v="Llamaya"/>
    <s v="MAIN"/>
    <n v="0"/>
    <m/>
    <n v="2257848"/>
    <s v="Cobros Mayo"/>
    <s v="Cobros Mayo NPN"/>
    <s v="Cuenta cesada"/>
  </r>
  <r>
    <s v="Cobros Mayo"/>
    <n v="1"/>
    <n v="1"/>
    <x v="14"/>
    <n v="20"/>
    <n v="1"/>
    <x v="0"/>
    <d v="2026-05-05T16:22:18"/>
    <n v="63468147"/>
    <n v="6007"/>
    <s v="lvelez"/>
    <x v="1"/>
    <s v="COBRO"/>
    <m/>
    <m/>
    <n v="3000"/>
    <n v="-5"/>
    <n v="1"/>
    <n v="63468147"/>
    <m/>
    <s v="YASIBETH"/>
    <m/>
    <s v="SANCHEZ"/>
    <s v="1-743-1176"/>
    <m/>
    <m/>
    <m/>
    <m/>
    <m/>
    <m/>
    <m/>
    <s v="U"/>
    <s v="0000-00-00"/>
    <m/>
    <m/>
    <m/>
    <m/>
    <n v="43"/>
    <s v="Llamaya"/>
    <s v="MANUAL"/>
    <n v="0"/>
    <m/>
    <n v="134685"/>
    <s v="Innovatek_20231012"/>
    <s v="Innovatek_20231012"/>
    <s v="Volver a llamar"/>
  </r>
  <r>
    <s v="Cobros Mayo"/>
    <n v="0"/>
    <n v="0"/>
    <x v="17"/>
    <n v="20"/>
    <n v="1"/>
    <x v="0"/>
    <d v="2026-05-11T12:57:53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7"/>
    <n v="20"/>
    <n v="1"/>
    <x v="0"/>
    <d v="2026-05-11T16:30:29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1"/>
    <n v="20"/>
    <n v="1"/>
    <x v="0"/>
    <d v="2026-05-13T16:49:28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8"/>
    <n v="20"/>
    <n v="1"/>
    <x v="0"/>
    <d v="2026-05-14T09:48:25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8"/>
    <n v="20"/>
    <n v="1"/>
    <x v="0"/>
    <d v="2026-05-14T12:53:48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8"/>
    <n v="20"/>
    <n v="1"/>
    <x v="0"/>
    <d v="2026-05-14T16:01:4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21"/>
    <n v="20"/>
    <n v="1"/>
    <x v="0"/>
    <d v="2026-05-18T10:23:29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21"/>
    <n v="20"/>
    <n v="1"/>
    <x v="0"/>
    <d v="2026-05-18T14:46:5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3"/>
    <n v="20"/>
    <n v="1"/>
    <x v="0"/>
    <d v="2026-05-19T16:57:19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4"/>
    <n v="20"/>
    <n v="1"/>
    <x v="0"/>
    <d v="2026-05-21T11:28:2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4"/>
    <n v="20"/>
    <n v="1"/>
    <x v="0"/>
    <d v="2026-05-21T17:53:42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5"/>
    <n v="20"/>
    <n v="1"/>
    <x v="0"/>
    <d v="2026-05-22T10:47:07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5"/>
    <n v="20"/>
    <n v="1"/>
    <x v="0"/>
    <d v="2026-05-22T16:48:51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6"/>
    <n v="20"/>
    <n v="1"/>
    <x v="0"/>
    <d v="2026-05-23T11:16:55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7"/>
    <n v="20"/>
    <n v="1"/>
    <x v="0"/>
    <d v="2026-05-25T17:56:0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8"/>
    <n v="20"/>
    <n v="1"/>
    <x v="0"/>
    <d v="2026-05-26T10:22:5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8"/>
    <n v="20"/>
    <n v="1"/>
    <x v="0"/>
    <d v="2026-05-26T14:21:46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8"/>
    <n v="20"/>
    <n v="1"/>
    <x v="0"/>
    <d v="2026-05-26T16:07:18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8"/>
    <n v="20"/>
    <n v="1"/>
    <x v="1"/>
    <d v="2026-05-26T17:45:36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Abril Canal Fijo"/>
    <n v="0"/>
    <n v="0"/>
    <x v="13"/>
    <n v="7"/>
    <n v="1"/>
    <x v="0"/>
    <d v="2026-05-02T12:16:20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14"/>
    <n v="7"/>
    <n v="1"/>
    <x v="0"/>
    <d v="2026-05-05T16:37:46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15"/>
    <n v="7"/>
    <n v="1"/>
    <x v="0"/>
    <d v="2026-05-07T13:02:14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16"/>
    <n v="7"/>
    <n v="1"/>
    <x v="0"/>
    <d v="2026-05-08T14:34:54"/>
    <n v="63468266"/>
    <s v="NA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09:39:16"/>
    <n v="63468266"/>
    <s v="NA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10:31:53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1"/>
    <n v="1"/>
    <x v="3"/>
    <n v="7"/>
    <n v="1"/>
    <x v="1"/>
    <d v="2026-05-19T15:34:25"/>
    <n v="63468266"/>
    <n v="6007"/>
    <s v="lvelez"/>
    <x v="1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30"/>
    <s v="Llamaya"/>
    <s v="MANUAL"/>
    <n v="0"/>
    <m/>
    <n v="2252011"/>
    <s v="Cobros Abril Canal Fijo"/>
    <s v="Cobros Abril Canal Fijo 2 meses a NPN"/>
    <s v="Volver a llamar"/>
  </r>
  <r>
    <s v="Cobros Mayo"/>
    <n v="0"/>
    <n v="0"/>
    <x v="17"/>
    <n v="16"/>
    <n v="1"/>
    <x v="0"/>
    <d v="2026-05-11T14:02:11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17"/>
    <n v="16"/>
    <n v="1"/>
    <x v="0"/>
    <d v="2026-05-11T16:32:40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1"/>
    <n v="16"/>
    <n v="1"/>
    <x v="0"/>
    <d v="2026-05-13T16:51:1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21"/>
    <n v="16"/>
    <n v="1"/>
    <x v="0"/>
    <d v="2026-05-18T10:22:21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3"/>
    <n v="16"/>
    <n v="1"/>
    <x v="0"/>
    <d v="2026-05-19T16:57:4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4"/>
    <n v="16"/>
    <n v="1"/>
    <x v="0"/>
    <d v="2026-05-21T11:28:47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4"/>
    <n v="16"/>
    <n v="1"/>
    <x v="0"/>
    <d v="2026-05-21T17:54:15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5"/>
    <n v="16"/>
    <n v="1"/>
    <x v="0"/>
    <d v="2026-05-22T10:47:36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5"/>
    <n v="16"/>
    <n v="1"/>
    <x v="0"/>
    <d v="2026-05-22T16:49:22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6"/>
    <n v="16"/>
    <n v="1"/>
    <x v="0"/>
    <d v="2026-05-23T11:18:08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7"/>
    <n v="16"/>
    <n v="1"/>
    <x v="0"/>
    <d v="2026-05-25T09:12:33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7"/>
    <n v="16"/>
    <n v="1"/>
    <x v="0"/>
    <d v="2026-05-25T17:56:26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8"/>
    <n v="16"/>
    <n v="1"/>
    <x v="0"/>
    <d v="2026-05-26T10:23:1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8"/>
    <n v="16"/>
    <n v="1"/>
    <x v="0"/>
    <d v="2026-05-26T14:21:59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8"/>
    <n v="16"/>
    <n v="1"/>
    <x v="0"/>
    <d v="2026-05-26T16:07:44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8"/>
    <n v="16"/>
    <n v="1"/>
    <x v="1"/>
    <d v="2026-05-26T17:45:44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Abril Canal Fijo"/>
    <n v="0"/>
    <n v="0"/>
    <x v="17"/>
    <n v="3"/>
    <n v="1"/>
    <x v="0"/>
    <d v="2026-05-11T14:03:08"/>
    <n v="63479119"/>
    <s v="DROP"/>
    <s v="VDAD"/>
    <x v="0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5"/>
    <m/>
    <s v="NONE"/>
    <n v="0"/>
    <m/>
    <n v="2257851"/>
    <s v="Cobros Mayo"/>
    <s v="Cobros Mayo NPN"/>
    <s v="Agent Not Available"/>
  </r>
  <r>
    <s v="Cobros Abril Canal Fijo"/>
    <n v="0"/>
    <n v="0"/>
    <x v="1"/>
    <n v="3"/>
    <n v="1"/>
    <x v="0"/>
    <d v="2026-05-13T16:51:49"/>
    <n v="63479119"/>
    <s v="DROP"/>
    <s v="VDAD"/>
    <x v="0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5"/>
    <m/>
    <s v="NONE"/>
    <n v="0"/>
    <m/>
    <n v="2257851"/>
    <s v="Cobros Mayo"/>
    <s v="Cobros Mayo NPN"/>
    <s v="Agent Not Available"/>
  </r>
  <r>
    <s v="Cobros Abril Canal Fijo"/>
    <n v="1"/>
    <n v="1"/>
    <x v="21"/>
    <n v="3"/>
    <n v="1"/>
    <x v="1"/>
    <d v="2026-05-18T10:23:20"/>
    <n v="63479119"/>
    <n v="6003"/>
    <s v="lvelez"/>
    <x v="1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77"/>
    <s v="Llamaya"/>
    <s v="MAIN"/>
    <n v="0"/>
    <m/>
    <n v="2257851"/>
    <s v="Cobros Mayo"/>
    <s v="Cobros Mayo NPN"/>
    <s v="Cuenta cesada"/>
  </r>
  <r>
    <s v="Cobros Mayo"/>
    <n v="0"/>
    <n v="0"/>
    <x v="20"/>
    <n v="4"/>
    <n v="1"/>
    <x v="0"/>
    <d v="2026-05-06T17:47:54"/>
    <n v="63500846"/>
    <s v="CALLBK"/>
    <s v="lvelez"/>
    <x v="1"/>
    <s v="COBRO"/>
    <m/>
    <m/>
    <n v="998"/>
    <n v="0"/>
    <m/>
    <n v="63500846"/>
    <m/>
    <m/>
    <m/>
    <m/>
    <m/>
    <m/>
    <m/>
    <m/>
    <m/>
    <m/>
    <m/>
    <m/>
    <s v="U"/>
    <s v="0000-00-00"/>
    <m/>
    <m/>
    <m/>
    <s v="361013340000&gt;&gt; LEONICIA Alfaro BEN"/>
    <n v="100"/>
    <s v="Llamaya"/>
    <s v="MANUAL"/>
    <n v="0"/>
    <m/>
    <n v="2257564"/>
    <s v="Default Manual list"/>
    <m/>
    <s v="Call Back"/>
  </r>
  <r>
    <s v="Cobros Mayo"/>
    <n v="1"/>
    <n v="0"/>
    <x v="16"/>
    <n v="4"/>
    <n v="1"/>
    <x v="0"/>
    <d v="2026-05-08T10:27:09"/>
    <n v="63500846"/>
    <n v="6000"/>
    <s v="lvelez"/>
    <x v="1"/>
    <s v="COBRO"/>
    <m/>
    <m/>
    <n v="998"/>
    <n v="0"/>
    <m/>
    <n v="63500846"/>
    <m/>
    <m/>
    <m/>
    <m/>
    <m/>
    <m/>
    <m/>
    <m/>
    <m/>
    <m/>
    <m/>
    <m/>
    <s v="U"/>
    <s v="0000-00-00"/>
    <m/>
    <m/>
    <m/>
    <s v="361013340000&gt;&gt; LEONICIA Alfaro BEN"/>
    <n v="71"/>
    <s v="Llamaya"/>
    <s v="MAIN"/>
    <n v="0"/>
    <m/>
    <n v="2257564"/>
    <s v="Default Manual list"/>
    <m/>
    <s v="Mensaje a tercero"/>
  </r>
  <r>
    <s v="Cobros Mayo"/>
    <n v="0"/>
    <n v="0"/>
    <x v="17"/>
    <n v="4"/>
    <n v="1"/>
    <x v="0"/>
    <d v="2026-05-11T14:03:03"/>
    <n v="63500846"/>
    <n v="6004"/>
    <s v="lvelez"/>
    <x v="1"/>
    <s v="COBRO"/>
    <m/>
    <n v="361013340000"/>
    <n v="16018"/>
    <n v="-4"/>
    <n v="1"/>
    <n v="63500846"/>
    <m/>
    <s v="Leonicia Alfaro Ben"/>
    <m/>
    <s v="10-714-2028"/>
    <n v="361013340000"/>
    <s v="MASIVO"/>
    <s v="2 PAGOS PENDIENTES"/>
    <m/>
    <m/>
    <m/>
    <m/>
    <m/>
    <s v="U"/>
    <s v="0000-00-00"/>
    <m/>
    <m/>
    <m/>
    <m/>
    <n v="123"/>
    <s v="Llamaya"/>
    <s v="MAIN"/>
    <n v="0"/>
    <m/>
    <n v="2257852"/>
    <s v="Cobros Mayo"/>
    <s v="Cobros Mayo NPN"/>
    <s v="Buzon de voz"/>
  </r>
  <r>
    <s v="Cobros Mayo"/>
    <n v="0"/>
    <n v="0"/>
    <x v="10"/>
    <n v="4"/>
    <n v="1"/>
    <x v="1"/>
    <d v="2026-05-28T17:58:48"/>
    <n v="63500846"/>
    <n v="6004"/>
    <s v="lvelez"/>
    <x v="1"/>
    <s v="COBRO"/>
    <m/>
    <n v="361013340000"/>
    <n v="16018"/>
    <n v="-4"/>
    <n v="1"/>
    <n v="63500846"/>
    <m/>
    <s v="Leonicia Alfaro Ben"/>
    <m/>
    <s v="10-714-2028"/>
    <n v="361013340000"/>
    <s v="MASIVO"/>
    <s v="2 PAGOS PENDIENTES"/>
    <m/>
    <m/>
    <m/>
    <m/>
    <m/>
    <s v="U"/>
    <s v="0000-00-00"/>
    <m/>
    <m/>
    <m/>
    <m/>
    <n v="90"/>
    <s v="Llamaya"/>
    <s v="MANUAL"/>
    <n v="0"/>
    <m/>
    <n v="2257852"/>
    <s v="Cobros Mayo"/>
    <s v="Cobros Mayo NPN"/>
    <s v="Buzon de voz"/>
  </r>
  <r>
    <s v="Cobros Mayo"/>
    <n v="0"/>
    <n v="0"/>
    <x v="17"/>
    <n v="2"/>
    <n v="1"/>
    <x v="0"/>
    <d v="2026-05-11T14:03:15"/>
    <n v="63509275"/>
    <s v="AB"/>
    <s v="VDAD"/>
    <x v="0"/>
    <s v="COBRO"/>
    <m/>
    <n v="321053950000"/>
    <n v="16018"/>
    <n v="-4"/>
    <n v="1"/>
    <n v="63509275"/>
    <m/>
    <s v="Roberto Hernan Rincon Aguilar"/>
    <m/>
    <s v="4-273-761"/>
    <n v="321053950000"/>
    <s v="MASIVO"/>
    <s v="NPN"/>
    <m/>
    <m/>
    <m/>
    <m/>
    <m/>
    <s v="U"/>
    <s v="0000-00-00"/>
    <m/>
    <m/>
    <m/>
    <m/>
    <n v="0"/>
    <m/>
    <s v="NONE"/>
    <n v="0"/>
    <m/>
    <n v="2257853"/>
    <s v="Cobros Mayo"/>
    <s v="Cobros Mayo NPN"/>
    <s v="Auto busy"/>
  </r>
  <r>
    <s v="Cobros Mayo"/>
    <n v="1"/>
    <n v="1"/>
    <x v="1"/>
    <n v="2"/>
    <n v="1"/>
    <x v="1"/>
    <d v="2026-05-13T16:51:35"/>
    <n v="63509275"/>
    <n v="6007"/>
    <s v="lvelez"/>
    <x v="1"/>
    <s v="COBRO"/>
    <m/>
    <n v="321053950000"/>
    <n v="16018"/>
    <n v="-4"/>
    <n v="1"/>
    <n v="63509275"/>
    <m/>
    <s v="Roberto Hernan Rincon Aguilar"/>
    <m/>
    <s v="4-273-761"/>
    <n v="321053950000"/>
    <s v="MASIVO"/>
    <s v="NPN"/>
    <m/>
    <m/>
    <m/>
    <m/>
    <m/>
    <s v="U"/>
    <s v="0000-00-00"/>
    <m/>
    <m/>
    <m/>
    <m/>
    <n v="114"/>
    <s v="Llamaya"/>
    <s v="MAIN"/>
    <n v="0"/>
    <m/>
    <n v="2257853"/>
    <s v="Cobros Mayo"/>
    <s v="Cobros Mayo NPN"/>
    <s v="Volver a llamar"/>
  </r>
  <r>
    <s v="Cobros Mayo"/>
    <n v="0"/>
    <n v="0"/>
    <x v="17"/>
    <n v="6"/>
    <n v="1"/>
    <x v="0"/>
    <d v="2026-05-11T14:04:03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1"/>
    <n v="6"/>
    <n v="1"/>
    <x v="0"/>
    <d v="2026-05-13T16:52:02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21"/>
    <n v="6"/>
    <n v="1"/>
    <x v="0"/>
    <d v="2026-05-18T10:24:02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3"/>
    <n v="6"/>
    <n v="1"/>
    <x v="0"/>
    <d v="2026-05-19T16:58:50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4"/>
    <n v="6"/>
    <n v="1"/>
    <x v="0"/>
    <d v="2026-05-21T11:29:09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1"/>
    <n v="1"/>
    <x v="4"/>
    <n v="6"/>
    <n v="1"/>
    <x v="1"/>
    <d v="2026-05-21T17:54:04"/>
    <n v="63510073"/>
    <n v="6007"/>
    <s v="lvelez"/>
    <x v="1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187"/>
    <s v="Llamaya"/>
    <s v="MAIN"/>
    <n v="0"/>
    <m/>
    <n v="2257854"/>
    <s v="Cobros Mayo"/>
    <s v="Cobros Mayo NPN"/>
    <s v="Volver a llamar"/>
  </r>
  <r>
    <s v="Cobros Abril Canal Fijo"/>
    <n v="0"/>
    <n v="0"/>
    <x v="17"/>
    <n v="10"/>
    <n v="1"/>
    <x v="0"/>
    <d v="2026-05-11T14:04:24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1"/>
    <n v="10"/>
    <n v="1"/>
    <x v="0"/>
    <d v="2026-05-13T16:52:22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21"/>
    <n v="10"/>
    <n v="1"/>
    <x v="0"/>
    <d v="2026-05-18T10:27:33"/>
    <n v="63512341"/>
    <s v="NA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0"/>
    <m/>
    <s v="NONE"/>
    <n v="0"/>
    <m/>
    <n v="2257855"/>
    <s v="Cobros Mayo"/>
    <s v="Cobros Mayo NPN"/>
    <s v="No Answer AutoDial"/>
  </r>
  <r>
    <s v="Cobros Abril Canal Fijo"/>
    <n v="0"/>
    <n v="0"/>
    <x v="21"/>
    <n v="10"/>
    <n v="1"/>
    <x v="0"/>
    <d v="2026-05-18T14:48:15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3"/>
    <n v="10"/>
    <n v="1"/>
    <x v="0"/>
    <d v="2026-05-19T16:59:10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4"/>
    <n v="10"/>
    <n v="1"/>
    <x v="0"/>
    <d v="2026-05-21T11:29:35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4"/>
    <n v="10"/>
    <n v="1"/>
    <x v="0"/>
    <d v="2026-05-21T17:54:33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5"/>
    <n v="10"/>
    <n v="1"/>
    <x v="0"/>
    <d v="2026-05-22T14:09:48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5"/>
    <n v="10"/>
    <n v="1"/>
    <x v="0"/>
    <d v="2026-05-22T16:49:49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6"/>
    <n v="10"/>
    <n v="1"/>
    <x v="1"/>
    <d v="2026-05-23T11:17:55"/>
    <n v="63512341"/>
    <n v="6004"/>
    <s v="lvelez"/>
    <x v="1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s v="U"/>
    <s v="0000-00-00"/>
    <m/>
    <m/>
    <m/>
    <m/>
    <n v="301"/>
    <s v="Llamaya"/>
    <s v="MAIN"/>
    <n v="0"/>
    <m/>
    <n v="2257855"/>
    <s v="Cobros Mayo"/>
    <s v="Cobros Mayo NPN"/>
    <s v="Buzon de voz"/>
  </r>
  <r>
    <s v="Cobros Mayo"/>
    <n v="0"/>
    <n v="0"/>
    <x v="17"/>
    <n v="7"/>
    <n v="1"/>
    <x v="0"/>
    <d v="2026-05-11T14:05:07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1"/>
    <n v="7"/>
    <n v="1"/>
    <x v="0"/>
    <d v="2026-05-13T16:52:36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21"/>
    <n v="7"/>
    <n v="1"/>
    <x v="0"/>
    <d v="2026-05-18T10:26:19"/>
    <n v="63512807"/>
    <s v="AB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0"/>
    <m/>
    <s v="NONE"/>
    <n v="0"/>
    <m/>
    <n v="2257856"/>
    <s v="Cobros Mayo"/>
    <s v="Cobros Mayo NPN"/>
    <s v="Auto busy"/>
  </r>
  <r>
    <s v="Cobros Mayo"/>
    <n v="0"/>
    <n v="0"/>
    <x v="3"/>
    <n v="7"/>
    <n v="1"/>
    <x v="0"/>
    <d v="2026-05-19T16:59:23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4"/>
    <n v="7"/>
    <n v="1"/>
    <x v="0"/>
    <d v="2026-05-21T11:29:49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4"/>
    <n v="7"/>
    <n v="1"/>
    <x v="0"/>
    <d v="2026-05-21T17:54:45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5"/>
    <n v="7"/>
    <n v="1"/>
    <x v="1"/>
    <d v="2026-05-22T14:12:09"/>
    <n v="63512807"/>
    <n v="6004"/>
    <s v="lvelez"/>
    <x v="1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s v="U"/>
    <s v="0000-00-00"/>
    <m/>
    <m/>
    <m/>
    <m/>
    <n v="145"/>
    <s v="Llamaya"/>
    <s v="MAIN"/>
    <n v="0"/>
    <m/>
    <n v="2257856"/>
    <s v="Cobros Mayo"/>
    <s v="Cobros Mayo NPN"/>
    <s v="Buzon de voz"/>
  </r>
  <r>
    <s v="Cobros Abril Canal Fijo"/>
    <n v="1"/>
    <n v="0"/>
    <x v="17"/>
    <n v="1"/>
    <n v="1"/>
    <x v="1"/>
    <d v="2026-05-11T14:06:55"/>
    <n v="63515026"/>
    <n v="6000"/>
    <s v="lvelez"/>
    <x v="1"/>
    <s v="COBRO"/>
    <m/>
    <n v="355344960000"/>
    <n v="16018"/>
    <n v="-4"/>
    <n v="1"/>
    <n v="63515026"/>
    <m/>
    <s v="Karen Aguilar"/>
    <m/>
    <s v="6-715-599"/>
    <n v="355344960000"/>
    <s v="MASIVO"/>
    <s v="NPN"/>
    <m/>
    <m/>
    <m/>
    <m/>
    <m/>
    <s v="U"/>
    <s v="0000-00-00"/>
    <m/>
    <m/>
    <m/>
    <m/>
    <n v="62"/>
    <s v="Llamaya"/>
    <s v="MAIN"/>
    <n v="0"/>
    <m/>
    <n v="2257857"/>
    <s v="Cobros Mayo"/>
    <s v="Cobros Mayo NPN"/>
    <s v="Mensaje a tercero"/>
  </r>
  <r>
    <s v="Cobros Mayo"/>
    <n v="0"/>
    <n v="0"/>
    <x v="17"/>
    <n v="13"/>
    <n v="1"/>
    <x v="0"/>
    <d v="2026-05-11T14:07:08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1"/>
    <n v="13"/>
    <n v="1"/>
    <x v="0"/>
    <d v="2026-05-13T16:53:20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21"/>
    <n v="13"/>
    <n v="1"/>
    <x v="0"/>
    <d v="2026-05-18T10:27:36"/>
    <n v="63528067"/>
    <s v="NA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0"/>
    <m/>
    <s v="NONE"/>
    <n v="0"/>
    <m/>
    <n v="2257858"/>
    <s v="Cobros Mayo"/>
    <s v="Cobros Mayo NPN"/>
    <s v="No Answer AutoDial"/>
  </r>
  <r>
    <s v="Cobros Mayo"/>
    <n v="0"/>
    <n v="0"/>
    <x v="21"/>
    <n v="13"/>
    <n v="1"/>
    <x v="0"/>
    <d v="2026-05-18T14:58:04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3"/>
    <n v="13"/>
    <n v="1"/>
    <x v="0"/>
    <d v="2026-05-19T17:06:11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4"/>
    <n v="13"/>
    <n v="1"/>
    <x v="0"/>
    <d v="2026-05-21T11:30:12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4"/>
    <n v="13"/>
    <n v="1"/>
    <x v="0"/>
    <d v="2026-05-21T17:55:07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5"/>
    <n v="13"/>
    <n v="1"/>
    <x v="0"/>
    <d v="2026-05-22T14:12:37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5"/>
    <n v="13"/>
    <n v="1"/>
    <x v="0"/>
    <d v="2026-05-22T16:51:24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6"/>
    <n v="13"/>
    <n v="1"/>
    <x v="0"/>
    <d v="2026-05-23T11:18:46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7"/>
    <n v="13"/>
    <n v="1"/>
    <x v="0"/>
    <d v="2026-05-25T17:57:20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8"/>
    <n v="13"/>
    <n v="1"/>
    <x v="0"/>
    <d v="2026-05-26T10:24:06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5"/>
    <m/>
    <s v="NONE"/>
    <n v="0"/>
    <m/>
    <n v="2257858"/>
    <s v="Cobros Mayo"/>
    <s v="Cobros Mayo NPN"/>
    <s v="Agent Not Available"/>
  </r>
  <r>
    <s v="Cobros Mayo"/>
    <n v="0"/>
    <n v="0"/>
    <x v="8"/>
    <n v="13"/>
    <n v="1"/>
    <x v="1"/>
    <d v="2026-05-26T14:22:29"/>
    <n v="63528067"/>
    <s v="CALLBK"/>
    <s v="lvelez"/>
    <x v="1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s v="U"/>
    <s v="0000-00-00"/>
    <m/>
    <m/>
    <m/>
    <s v="367054930000&gt;&gt; JAVIER ANEL AGUILAR NUÑEZ"/>
    <n v="240"/>
    <s v="Llamaya"/>
    <s v="MAIN"/>
    <n v="0"/>
    <m/>
    <n v="2257858"/>
    <s v="Cobros Mayo"/>
    <s v="Cobros Mayo NPN"/>
    <s v="Call Back"/>
  </r>
  <r>
    <s v="Cobros Abril Canal Fijo"/>
    <n v="0"/>
    <n v="0"/>
    <x v="17"/>
    <n v="2"/>
    <n v="1"/>
    <x v="0"/>
    <d v="2026-05-11T14:07:45"/>
    <n v="63535798"/>
    <s v="DROP"/>
    <s v="VDAD"/>
    <x v="0"/>
    <s v="COBRO"/>
    <m/>
    <n v="366033420000"/>
    <n v="16018"/>
    <n v="-4"/>
    <n v="1"/>
    <n v="63535798"/>
    <m/>
    <s v="Crusita Perez"/>
    <m/>
    <s v="6-725-1092"/>
    <n v="366033420000"/>
    <s v="DIGITAL"/>
    <s v="NPN"/>
    <m/>
    <m/>
    <m/>
    <m/>
    <m/>
    <s v="U"/>
    <s v="0000-00-00"/>
    <m/>
    <m/>
    <m/>
    <m/>
    <n v="5"/>
    <m/>
    <s v="NONE"/>
    <n v="0"/>
    <m/>
    <n v="2257859"/>
    <s v="Cobros Mayo"/>
    <s v="Cobros Mayo NPN"/>
    <s v="Agent Not Available"/>
  </r>
  <r>
    <s v="Cobros Abril Canal Fijo"/>
    <n v="1"/>
    <n v="1"/>
    <x v="1"/>
    <n v="2"/>
    <n v="1"/>
    <x v="1"/>
    <d v="2026-05-13T16:56:20"/>
    <n v="63535798"/>
    <n v="6003"/>
    <s v="lvelez"/>
    <x v="1"/>
    <s v="COBRO"/>
    <m/>
    <n v="366033420000"/>
    <n v="16018"/>
    <n v="-4"/>
    <n v="1"/>
    <n v="63535798"/>
    <m/>
    <s v="Crusita Perez"/>
    <m/>
    <s v="6-725-1092"/>
    <n v="366033420000"/>
    <s v="DIGITAL"/>
    <s v="NPN"/>
    <m/>
    <m/>
    <m/>
    <m/>
    <m/>
    <s v="U"/>
    <s v="0000-00-00"/>
    <m/>
    <m/>
    <m/>
    <m/>
    <n v="56"/>
    <s v="Llamaya"/>
    <s v="MAIN"/>
    <n v="0"/>
    <m/>
    <n v="2257859"/>
    <s v="Cobros Mayo"/>
    <s v="Cobros Mayo NPN"/>
    <s v="Cuenta cesada"/>
  </r>
  <r>
    <s v="Cobros Mayo"/>
    <n v="0"/>
    <n v="0"/>
    <x v="9"/>
    <n v="2"/>
    <n v="1"/>
    <x v="0"/>
    <d v="2026-05-27T15:13:05"/>
    <n v="63546323"/>
    <s v="DROP"/>
    <s v="VDAD"/>
    <x v="0"/>
    <s v="COBRO"/>
    <m/>
    <n v="363002410000"/>
    <n v="16019"/>
    <n v="-4"/>
    <n v="1"/>
    <n v="63546323"/>
    <m/>
    <s v=" FRANCISCA OLIVIA SANCHEZ RODR"/>
    <m/>
    <n v="363002410000"/>
    <s v="CALL CENTER"/>
    <s v="NPN"/>
    <m/>
    <m/>
    <m/>
    <m/>
    <m/>
    <m/>
    <m/>
    <s v="0000-00-00"/>
    <m/>
    <m/>
    <m/>
    <m/>
    <n v="5"/>
    <m/>
    <s v="NONE"/>
    <n v="0"/>
    <m/>
    <n v="2267992"/>
    <s v="Cobros Mayo"/>
    <s v="Cobros Mayo Lista 2"/>
    <s v="Agent Not Available"/>
  </r>
  <r>
    <s v="Cobros Mayo"/>
    <n v="0"/>
    <n v="0"/>
    <x v="10"/>
    <n v="2"/>
    <n v="1"/>
    <x v="1"/>
    <d v="2026-05-28T10:50:26"/>
    <n v="63546323"/>
    <s v="DROP"/>
    <s v="VDAD"/>
    <x v="0"/>
    <s v="COBRO"/>
    <m/>
    <n v="363002410000"/>
    <n v="16019"/>
    <n v="-4"/>
    <n v="1"/>
    <n v="63546323"/>
    <m/>
    <s v=" FRANCISCA OLIVIA SANCHEZ RODR"/>
    <m/>
    <n v="363002410000"/>
    <s v="CALL CENTER"/>
    <s v="NPN"/>
    <m/>
    <m/>
    <m/>
    <m/>
    <m/>
    <m/>
    <m/>
    <s v="0000-00-00"/>
    <m/>
    <m/>
    <m/>
    <m/>
    <n v="5"/>
    <m/>
    <s v="NONE"/>
    <n v="0"/>
    <m/>
    <n v="2267992"/>
    <s v="Cobros Mayo"/>
    <s v="Cobros Mayo Lista 2"/>
    <s v="Agent Not Available"/>
  </r>
  <r>
    <s v="Cobros Mayo"/>
    <n v="0"/>
    <n v="0"/>
    <x v="17"/>
    <n v="3"/>
    <n v="1"/>
    <x v="0"/>
    <d v="2026-05-11T14:08:08"/>
    <n v="63548617"/>
    <s v="DROP"/>
    <s v="VDAD"/>
    <x v="0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5"/>
    <m/>
    <s v="NONE"/>
    <n v="0"/>
    <m/>
    <n v="2257860"/>
    <s v="Cobros Mayo"/>
    <s v="Cobros Mayo NPN"/>
    <s v="Agent Not Available"/>
  </r>
  <r>
    <s v="Cobros Mayo"/>
    <n v="0"/>
    <n v="0"/>
    <x v="1"/>
    <n v="3"/>
    <n v="1"/>
    <x v="0"/>
    <d v="2026-05-13T16:56:29"/>
    <n v="63548617"/>
    <s v="DROP"/>
    <s v="VDAD"/>
    <x v="0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5"/>
    <m/>
    <s v="NONE"/>
    <n v="0"/>
    <m/>
    <n v="2257860"/>
    <s v="Cobros Mayo"/>
    <s v="Cobros Mayo NPN"/>
    <s v="Agent Not Available"/>
  </r>
  <r>
    <s v="Cobros Mayo"/>
    <n v="1"/>
    <n v="1"/>
    <x v="21"/>
    <n v="3"/>
    <n v="1"/>
    <x v="1"/>
    <d v="2026-05-18T10:28:09"/>
    <n v="63548617"/>
    <n v="6007"/>
    <s v="lvelez"/>
    <x v="1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159"/>
    <s v="Llamaya"/>
    <s v="MAIN"/>
    <n v="0"/>
    <m/>
    <n v="2257860"/>
    <s v="Cobros Mayo"/>
    <s v="Cobros Mayo NPN"/>
    <s v="Volver a llamar"/>
  </r>
  <r>
    <s v="Cobros Abril Canal Fijo"/>
    <n v="0"/>
    <n v="0"/>
    <x v="17"/>
    <n v="1"/>
    <n v="1"/>
    <x v="1"/>
    <d v="2026-05-11T14:08:48"/>
    <n v="63563344"/>
    <n v="6004"/>
    <s v="lvelez"/>
    <x v="1"/>
    <s v="COBRO"/>
    <m/>
    <n v="358370890000"/>
    <n v="16018"/>
    <n v="-4"/>
    <n v="1"/>
    <n v="63563344"/>
    <m/>
    <s v="Mileyki yarubi mirillo ortega"/>
    <m/>
    <s v="8-1041-239"/>
    <n v="358370890000"/>
    <s v="MASIVO"/>
    <s v="3 PAGOS PENDIENTES"/>
    <m/>
    <m/>
    <m/>
    <m/>
    <m/>
    <s v="U"/>
    <s v="0000-00-00"/>
    <m/>
    <m/>
    <m/>
    <m/>
    <n v="64"/>
    <s v="Llamaya"/>
    <s v="MAIN"/>
    <n v="0"/>
    <m/>
    <n v="2257861"/>
    <s v="Cobros Mayo"/>
    <s v="Cobros Mayo NPN"/>
    <s v="Buzon de voz"/>
  </r>
  <r>
    <e v="#N/A"/>
    <n v="0"/>
    <n v="0"/>
    <x v="16"/>
    <n v="1"/>
    <n v="1"/>
    <x v="1"/>
    <d v="2026-05-08T16:10:15"/>
    <n v="63563448"/>
    <n v="6004"/>
    <s v="lvelez"/>
    <x v="1"/>
    <s v="COBRO"/>
    <m/>
    <m/>
    <n v="998"/>
    <n v="0"/>
    <m/>
    <n v="63563448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618"/>
    <s v="Default Manual list"/>
    <m/>
    <s v="Buzon de voz"/>
  </r>
  <r>
    <s v="Cobros Mayo"/>
    <n v="0"/>
    <n v="0"/>
    <x v="17"/>
    <n v="9"/>
    <n v="1"/>
    <x v="0"/>
    <d v="2026-05-11T14:08:5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1"/>
    <n v="9"/>
    <n v="1"/>
    <x v="0"/>
    <d v="2026-05-13T16:57:0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21"/>
    <n v="9"/>
    <n v="1"/>
    <x v="0"/>
    <d v="2026-05-18T10:28:51"/>
    <n v="63564570"/>
    <s v="NA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0"/>
    <m/>
    <s v="NONE"/>
    <n v="0"/>
    <m/>
    <n v="2257862"/>
    <s v="Cobros Mayo"/>
    <s v="Cobros Mayo NPN"/>
    <s v="No Answer AutoDial"/>
  </r>
  <r>
    <s v="Cobros Mayo"/>
    <n v="0"/>
    <n v="0"/>
    <x v="21"/>
    <n v="9"/>
    <n v="1"/>
    <x v="0"/>
    <d v="2026-05-18T15:27:1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3"/>
    <n v="9"/>
    <n v="1"/>
    <x v="0"/>
    <d v="2026-05-19T17:06:40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4"/>
    <n v="9"/>
    <n v="1"/>
    <x v="0"/>
    <d v="2026-05-21T11:30:35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4"/>
    <n v="9"/>
    <n v="1"/>
    <x v="0"/>
    <d v="2026-05-21T17:55:45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5"/>
    <n v="9"/>
    <n v="1"/>
    <x v="0"/>
    <d v="2026-05-22T14:13:19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1"/>
    <n v="1"/>
    <x v="5"/>
    <n v="9"/>
    <n v="1"/>
    <x v="1"/>
    <d v="2026-05-22T16:51:07"/>
    <n v="63564570"/>
    <n v="6003"/>
    <s v="lvelez"/>
    <x v="1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s v="U"/>
    <s v="0000-00-00"/>
    <m/>
    <m/>
    <m/>
    <m/>
    <n v="36"/>
    <s v="Llamaya"/>
    <s v="MAIN"/>
    <n v="0"/>
    <m/>
    <n v="2257862"/>
    <s v="Cobros Mayo"/>
    <s v="Cobros Mayo NPN"/>
    <s v="Cuenta cesada"/>
  </r>
  <r>
    <s v="Cobros Abril Canal Fijo"/>
    <n v="0"/>
    <n v="0"/>
    <x v="17"/>
    <n v="10"/>
    <n v="1"/>
    <x v="0"/>
    <d v="2026-05-11T14:09:19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1"/>
    <n v="10"/>
    <n v="1"/>
    <x v="0"/>
    <d v="2026-05-13T16:57:31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21"/>
    <n v="10"/>
    <n v="1"/>
    <x v="0"/>
    <d v="2026-05-18T10:32:24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6"/>
    <m/>
    <s v="NONE"/>
    <n v="0"/>
    <m/>
    <n v="2257863"/>
    <s v="Cobros Mayo"/>
    <s v="Cobros Mayo NPN"/>
    <s v="Agent Not Available"/>
  </r>
  <r>
    <s v="Cobros Abril Canal Fijo"/>
    <n v="0"/>
    <n v="0"/>
    <x v="3"/>
    <n v="10"/>
    <n v="1"/>
    <x v="0"/>
    <d v="2026-05-19T17:11:32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4"/>
    <n v="10"/>
    <n v="1"/>
    <x v="0"/>
    <d v="2026-05-21T11:32:12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4"/>
    <n v="10"/>
    <n v="1"/>
    <x v="0"/>
    <d v="2026-05-21T17:56:29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5"/>
    <n v="10"/>
    <n v="1"/>
    <x v="0"/>
    <d v="2026-05-22T14:13:46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5"/>
    <n v="10"/>
    <n v="1"/>
    <x v="0"/>
    <d v="2026-05-22T16:51:49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6"/>
    <n v="10"/>
    <n v="1"/>
    <x v="0"/>
    <d v="2026-05-23T11:19:14"/>
    <n v="63569485"/>
    <s v="DROP"/>
    <s v="VDAD"/>
    <x v="0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1"/>
    <n v="1"/>
    <x v="7"/>
    <n v="10"/>
    <n v="1"/>
    <x v="1"/>
    <d v="2026-05-25T18:00:23"/>
    <n v="63569485"/>
    <n v="6003"/>
    <s v="lvelez"/>
    <x v="1"/>
    <s v="COBRO"/>
    <m/>
    <n v="369023800000"/>
    <n v="16018"/>
    <n v="-4"/>
    <n v="1"/>
    <n v="63569485"/>
    <m/>
    <s v="Anayka Aguilar"/>
    <m/>
    <s v="8-845-495"/>
    <n v="369023800000"/>
    <s v="MASIVO"/>
    <s v="NPN"/>
    <m/>
    <m/>
    <m/>
    <m/>
    <m/>
    <s v="U"/>
    <s v="0000-00-00"/>
    <m/>
    <m/>
    <m/>
    <m/>
    <n v="82"/>
    <s v="Llamaya"/>
    <s v="MAIN"/>
    <n v="0"/>
    <m/>
    <n v="2257863"/>
    <s v="Cobros Mayo"/>
    <s v="Cobros Mayo NPN"/>
    <s v="Cuenta cesada"/>
  </r>
  <r>
    <s v="Cobros Abril Canal Fijo"/>
    <n v="0"/>
    <n v="0"/>
    <x v="17"/>
    <n v="2"/>
    <n v="1"/>
    <x v="0"/>
    <d v="2026-05-11T14:09:32"/>
    <n v="63573718"/>
    <s v="DROP"/>
    <s v="VDAD"/>
    <x v="0"/>
    <s v="COBRO"/>
    <m/>
    <n v="369007690000"/>
    <n v="16018"/>
    <n v="-4"/>
    <n v="1"/>
    <n v="63573718"/>
    <m/>
    <s v="Yessica Andrea Panuela Arroyav"/>
    <m/>
    <s v="BF006377"/>
    <n v="369007690000"/>
    <s v="MASIVO"/>
    <s v="NPN"/>
    <m/>
    <m/>
    <m/>
    <m/>
    <m/>
    <s v="U"/>
    <s v="0000-00-00"/>
    <m/>
    <m/>
    <m/>
    <m/>
    <n v="5"/>
    <m/>
    <s v="NONE"/>
    <n v="0"/>
    <m/>
    <n v="2257864"/>
    <s v="Cobros Mayo"/>
    <s v="Cobros Mayo NPN"/>
    <s v="Agent Not Available"/>
  </r>
  <r>
    <s v="Cobros Abril Canal Fijo"/>
    <n v="1"/>
    <n v="1"/>
    <x v="1"/>
    <n v="2"/>
    <n v="1"/>
    <x v="1"/>
    <d v="2026-05-13T16:58:20"/>
    <n v="63573718"/>
    <n v="6003"/>
    <s v="lvelez"/>
    <x v="1"/>
    <s v="COBRO"/>
    <m/>
    <n v="369007690000"/>
    <n v="16018"/>
    <n v="-4"/>
    <n v="1"/>
    <n v="63573718"/>
    <m/>
    <s v="Yessica Andrea Panuela Arroyav"/>
    <m/>
    <s v="BF006377"/>
    <n v="369007690000"/>
    <s v="MASIVO"/>
    <s v="NPN"/>
    <m/>
    <m/>
    <m/>
    <m/>
    <m/>
    <s v="U"/>
    <s v="0000-00-00"/>
    <m/>
    <m/>
    <m/>
    <m/>
    <n v="39"/>
    <s v="Llamaya"/>
    <s v="MAIN"/>
    <n v="0"/>
    <m/>
    <n v="2257864"/>
    <s v="Cobros Mayo"/>
    <s v="Cobros Mayo NPN"/>
    <s v="Cuenta cesada"/>
  </r>
  <r>
    <s v="Cobros Abril Canal Fijo"/>
    <n v="0"/>
    <n v="0"/>
    <x v="17"/>
    <n v="3"/>
    <n v="1"/>
    <x v="0"/>
    <d v="2026-05-11T14:10:00"/>
    <n v="63591312"/>
    <s v="DROP"/>
    <s v="VDAD"/>
    <x v="0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5"/>
    <m/>
    <s v="NONE"/>
    <n v="0"/>
    <m/>
    <n v="2257865"/>
    <s v="Cobros Mayo"/>
    <s v="Cobros Mayo NPN"/>
    <s v="Agent Not Available"/>
  </r>
  <r>
    <s v="Cobros Abril Canal Fijo"/>
    <n v="0"/>
    <n v="0"/>
    <x v="1"/>
    <n v="3"/>
    <n v="1"/>
    <x v="0"/>
    <d v="2026-05-13T16:58:50"/>
    <n v="63591312"/>
    <s v="DROP"/>
    <s v="VDAD"/>
    <x v="0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5"/>
    <m/>
    <s v="NONE"/>
    <n v="0"/>
    <m/>
    <n v="2257865"/>
    <s v="Cobros Mayo"/>
    <s v="Cobros Mayo NPN"/>
    <s v="Agent Not Available"/>
  </r>
  <r>
    <s v="Cobros Abril Canal Fijo"/>
    <n v="1"/>
    <n v="1"/>
    <x v="21"/>
    <n v="3"/>
    <n v="1"/>
    <x v="1"/>
    <d v="2026-05-18T10:32:23"/>
    <n v="63591312"/>
    <n v="6007"/>
    <s v="lvelez"/>
    <x v="1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102"/>
    <s v="Llamaya"/>
    <s v="MAIN"/>
    <n v="0"/>
    <m/>
    <n v="2257865"/>
    <s v="Cobros Mayo"/>
    <s v="Cobros Mayo NPN"/>
    <s v="Volver a llamar"/>
  </r>
  <r>
    <s v="Cobros Mayo"/>
    <n v="0"/>
    <n v="0"/>
    <x v="14"/>
    <n v="1"/>
    <n v="1"/>
    <x v="1"/>
    <d v="2026-05-05T09:54:41"/>
    <n v="63593036"/>
    <n v="6004"/>
    <s v="lvelez"/>
    <x v="1"/>
    <s v="COBRO"/>
    <m/>
    <m/>
    <n v="998"/>
    <n v="0"/>
    <m/>
    <n v="63593036"/>
    <m/>
    <m/>
    <m/>
    <m/>
    <m/>
    <m/>
    <m/>
    <m/>
    <m/>
    <m/>
    <m/>
    <m/>
    <s v="U"/>
    <s v="0000-00-00"/>
    <m/>
    <m/>
    <m/>
    <m/>
    <n v="91"/>
    <s v="Llamaya"/>
    <s v="MANUAL"/>
    <n v="0"/>
    <m/>
    <n v="2257499"/>
    <s v="Default Manual list"/>
    <m/>
    <s v="Buzon de voz"/>
  </r>
  <r>
    <s v="Cobros Mayo"/>
    <n v="1"/>
    <n v="1"/>
    <x v="17"/>
    <n v="1"/>
    <n v="1"/>
    <x v="1"/>
    <d v="2026-05-11T14:12:14"/>
    <n v="63636494"/>
    <n v="6003"/>
    <s v="lvelez"/>
    <x v="1"/>
    <s v="COBRO"/>
    <m/>
    <n v="364051150000"/>
    <n v="16018"/>
    <n v="-5"/>
    <n v="1"/>
    <n v="63636494"/>
    <m/>
    <s v="Olokindipi Lopez"/>
    <m/>
    <s v="10-710-1662"/>
    <n v="364051150000"/>
    <s v="MASIVO"/>
    <s v="NPN"/>
    <m/>
    <m/>
    <m/>
    <m/>
    <m/>
    <s v="U"/>
    <s v="0000-00-00"/>
    <m/>
    <m/>
    <m/>
    <m/>
    <n v="20"/>
    <s v="Llamaya"/>
    <s v="MAIN"/>
    <n v="0"/>
    <m/>
    <n v="2257866"/>
    <s v="Cobros Mayo"/>
    <s v="Cobros Mayo NPN"/>
    <s v="Cuenta cesada"/>
  </r>
  <r>
    <s v="Cobros Abril Canal Fijo"/>
    <n v="0"/>
    <n v="0"/>
    <x v="17"/>
    <n v="5"/>
    <n v="1"/>
    <x v="0"/>
    <d v="2026-05-11T14:12:20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1"/>
    <n v="5"/>
    <n v="1"/>
    <x v="0"/>
    <d v="2026-05-13T16:59:31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21"/>
    <n v="5"/>
    <n v="1"/>
    <x v="0"/>
    <d v="2026-05-18T10:32:50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3"/>
    <n v="5"/>
    <n v="1"/>
    <x v="0"/>
    <d v="2026-05-19T17:12:15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1"/>
    <n v="0"/>
    <x v="4"/>
    <n v="5"/>
    <n v="1"/>
    <x v="1"/>
    <d v="2026-05-21T11:31:54"/>
    <n v="63638799"/>
    <n v="6006"/>
    <s v="lvelez"/>
    <x v="1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46"/>
    <s v="Llamaya"/>
    <s v="MAIN"/>
    <n v="0"/>
    <m/>
    <n v="2257867"/>
    <s v="Cobros Mayo"/>
    <s v="Cobros Mayo NPN"/>
    <s v="Numero equivocado"/>
  </r>
  <r>
    <s v="Cobros Abril Canal Fijo"/>
    <n v="0"/>
    <n v="0"/>
    <x v="19"/>
    <n v="1"/>
    <n v="1"/>
    <x v="1"/>
    <d v="2026-05-04T11:08:32"/>
    <n v="63645460"/>
    <n v="6004"/>
    <s v="lvelez"/>
    <x v="1"/>
    <s v="COBRO"/>
    <m/>
    <n v="359347200000"/>
    <n v="16017"/>
    <n v="-5"/>
    <n v="1"/>
    <n v="63645460"/>
    <m/>
    <s v="Jesus Adbeel Berrio Vasquez"/>
    <m/>
    <s v="8-876-1341"/>
    <s v="2 MESES DE MORA"/>
    <s v="MASIVO"/>
    <n v="359347200000"/>
    <m/>
    <m/>
    <m/>
    <m/>
    <m/>
    <s v="U"/>
    <s v="0000-00-00"/>
    <m/>
    <s v="berrioyaeslyn@gmail.com"/>
    <m/>
    <s v="359347200000&gt;&gt; Jesus Adbeel Berrio Vasquez"/>
    <n v="159"/>
    <s v="Llamaya"/>
    <s v="MAIN"/>
    <n v="0"/>
    <m/>
    <n v="2252665"/>
    <s v="Cobros Abril Canal Fijo"/>
    <s v="Cobros Abril Canal Fijo 2 meses a NPN"/>
    <s v="Buzon de voz"/>
  </r>
  <r>
    <s v="Cobros Mayo"/>
    <n v="0"/>
    <n v="0"/>
    <x v="17"/>
    <n v="2"/>
    <n v="1"/>
    <x v="0"/>
    <d v="2026-05-11T14:12:43"/>
    <n v="63677380"/>
    <s v="DROP"/>
    <s v="VDAD"/>
    <x v="0"/>
    <s v="COBRO"/>
    <m/>
    <n v="365090940000"/>
    <n v="16018"/>
    <n v="-5"/>
    <n v="1"/>
    <n v="63677380"/>
    <m/>
    <s v="MÃ³nica Palomeque"/>
    <m/>
    <s v="8-1060-935"/>
    <n v="365090940000"/>
    <s v="MASIVO"/>
    <s v="NPN"/>
    <m/>
    <m/>
    <m/>
    <m/>
    <m/>
    <s v="U"/>
    <s v="0000-00-00"/>
    <m/>
    <m/>
    <m/>
    <m/>
    <n v="5"/>
    <m/>
    <s v="NONE"/>
    <n v="0"/>
    <m/>
    <n v="2257868"/>
    <s v="Cobros Mayo"/>
    <s v="Cobros Mayo NPN"/>
    <s v="Agent Not Available"/>
  </r>
  <r>
    <s v="Cobros Mayo"/>
    <n v="1"/>
    <n v="0"/>
    <x v="1"/>
    <n v="2"/>
    <n v="1"/>
    <x v="1"/>
    <d v="2026-05-13T17:00:29"/>
    <n v="63677380"/>
    <n v="6000"/>
    <s v="lvelez"/>
    <x v="1"/>
    <s v="COBRO"/>
    <m/>
    <n v="365090940000"/>
    <n v="16018"/>
    <n v="-5"/>
    <n v="1"/>
    <n v="63677380"/>
    <m/>
    <s v="MÃ³nica Palomeque"/>
    <m/>
    <s v="8-1060-935"/>
    <n v="365090940000"/>
    <s v="MASIVO"/>
    <s v="NPN"/>
    <m/>
    <m/>
    <m/>
    <m/>
    <m/>
    <s v="U"/>
    <s v="0000-00-00"/>
    <m/>
    <m/>
    <m/>
    <m/>
    <n v="91"/>
    <s v="Llamaya"/>
    <s v="MAIN"/>
    <n v="0"/>
    <m/>
    <n v="2257868"/>
    <s v="Cobros Mayo"/>
    <s v="Cobros Mayo NPN"/>
    <s v="Mensaje a tercero"/>
  </r>
  <r>
    <s v="Cobros Mayo"/>
    <n v="0"/>
    <n v="0"/>
    <x v="17"/>
    <n v="11"/>
    <n v="1"/>
    <x v="0"/>
    <d v="2026-05-11T14:14:48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1"/>
    <n v="11"/>
    <n v="1"/>
    <x v="0"/>
    <d v="2026-05-13T17:00:39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21"/>
    <n v="11"/>
    <n v="1"/>
    <x v="0"/>
    <d v="2026-05-18T10:33:30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3"/>
    <n v="11"/>
    <n v="1"/>
    <x v="0"/>
    <d v="2026-05-19T17:14:37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4"/>
    <n v="11"/>
    <n v="1"/>
    <x v="0"/>
    <d v="2026-05-21T11:32:52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4"/>
    <n v="11"/>
    <n v="1"/>
    <x v="0"/>
    <d v="2026-05-21T17:57:08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5"/>
    <n v="11"/>
    <n v="1"/>
    <x v="0"/>
    <d v="2026-05-22T14:14:11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5"/>
    <n v="11"/>
    <n v="1"/>
    <x v="0"/>
    <d v="2026-05-22T16:52:41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6"/>
    <n v="11"/>
    <n v="1"/>
    <x v="0"/>
    <d v="2026-05-23T11:19:50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7"/>
    <n v="11"/>
    <n v="1"/>
    <x v="0"/>
    <d v="2026-05-25T18:00:35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8"/>
    <n v="11"/>
    <n v="1"/>
    <x v="1"/>
    <d v="2026-05-26T10:24:04"/>
    <n v="63679769"/>
    <n v="6004"/>
    <s v="lvelez"/>
    <x v="1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s v="U"/>
    <s v="0000-00-00"/>
    <m/>
    <m/>
    <m/>
    <m/>
    <n v="168"/>
    <s v="Llamaya"/>
    <s v="MAIN"/>
    <n v="0"/>
    <m/>
    <n v="2257869"/>
    <s v="Cobros Mayo"/>
    <s v="Cobros Mayo NPN"/>
    <s v="Buzon de voz"/>
  </r>
  <r>
    <s v="Cobros Mayo"/>
    <n v="0"/>
    <n v="0"/>
    <x v="17"/>
    <n v="1"/>
    <n v="1"/>
    <x v="1"/>
    <d v="2026-05-11T14:14:47"/>
    <n v="63681191"/>
    <n v="6004"/>
    <s v="lvelez"/>
    <x v="1"/>
    <s v="COBRO"/>
    <m/>
    <n v="367087190000"/>
    <n v="16018"/>
    <n v="-5"/>
    <n v="1"/>
    <n v="63681191"/>
    <m/>
    <s v="Ana Miranda"/>
    <m/>
    <s v="4-806-2112"/>
    <n v="367087190000"/>
    <s v="MASIVO"/>
    <s v="NPN"/>
    <m/>
    <m/>
    <m/>
    <m/>
    <m/>
    <s v="U"/>
    <s v="0000-00-00"/>
    <m/>
    <m/>
    <m/>
    <m/>
    <n v="140"/>
    <s v="Llamaya"/>
    <s v="MAIN"/>
    <n v="0"/>
    <m/>
    <n v="2257870"/>
    <s v="Cobros Mayo"/>
    <s v="Cobros Mayo NPN"/>
    <s v="Buzon de voz"/>
  </r>
  <r>
    <s v="Cobros Abril Canal Fijo"/>
    <n v="0"/>
    <n v="0"/>
    <x v="17"/>
    <n v="8"/>
    <n v="1"/>
    <x v="0"/>
    <d v="2026-05-11T14:15:28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1"/>
    <n v="8"/>
    <n v="1"/>
    <x v="0"/>
    <d v="2026-05-13T17:01:19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21"/>
    <n v="8"/>
    <n v="1"/>
    <x v="0"/>
    <d v="2026-05-18T10:35:10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3"/>
    <n v="8"/>
    <n v="1"/>
    <x v="0"/>
    <d v="2026-05-19T17:15:16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4"/>
    <n v="8"/>
    <n v="1"/>
    <x v="0"/>
    <d v="2026-05-21T11:33:56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4"/>
    <n v="8"/>
    <n v="1"/>
    <x v="0"/>
    <d v="2026-05-21T18:03:00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5"/>
    <n v="8"/>
    <n v="1"/>
    <x v="0"/>
    <d v="2026-05-22T14:14:39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1"/>
    <n v="1"/>
    <x v="5"/>
    <n v="8"/>
    <n v="1"/>
    <x v="1"/>
    <d v="2026-05-22T16:52:24"/>
    <n v="63683717"/>
    <n v="6003"/>
    <s v="lvelez"/>
    <x v="1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s v="U"/>
    <s v="0000-00-00"/>
    <m/>
    <m/>
    <m/>
    <m/>
    <n v="57"/>
    <s v="Llamaya"/>
    <s v="MAIN"/>
    <n v="0"/>
    <m/>
    <n v="2257871"/>
    <s v="Cobros Mayo"/>
    <s v="Cobros Mayo NPN"/>
    <s v="Cuenta cesada"/>
  </r>
  <r>
    <s v="Cobros Mayo"/>
    <n v="0"/>
    <n v="0"/>
    <x v="17"/>
    <n v="3"/>
    <n v="1"/>
    <x v="0"/>
    <d v="2026-05-11T14:16:04"/>
    <n v="63684257"/>
    <s v="DROP"/>
    <s v="VDAD"/>
    <x v="0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5"/>
    <m/>
    <s v="NONE"/>
    <n v="0"/>
    <m/>
    <n v="2257872"/>
    <s v="Cobros Mayo"/>
    <s v="Cobros Mayo NPN"/>
    <s v="Agent Not Available"/>
  </r>
  <r>
    <s v="Cobros Mayo"/>
    <n v="0"/>
    <n v="0"/>
    <x v="1"/>
    <n v="3"/>
    <n v="1"/>
    <x v="0"/>
    <d v="2026-05-13T17:01:40"/>
    <n v="63684257"/>
    <s v="DROP"/>
    <s v="VDAD"/>
    <x v="0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5"/>
    <m/>
    <s v="NONE"/>
    <n v="0"/>
    <m/>
    <n v="2257872"/>
    <s v="Cobros Mayo"/>
    <s v="Cobros Mayo NPN"/>
    <s v="Agent Not Available"/>
  </r>
  <r>
    <s v="Cobros Mayo"/>
    <n v="1"/>
    <n v="1"/>
    <x v="21"/>
    <n v="3"/>
    <n v="1"/>
    <x v="1"/>
    <d v="2026-05-18T10:35:09"/>
    <n v="63684257"/>
    <n v="6002"/>
    <s v="lvelez"/>
    <x v="1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126"/>
    <s v="Llamaya"/>
    <s v="MAIN"/>
    <n v="0"/>
    <m/>
    <n v="2257872"/>
    <s v="Cobros Mayo"/>
    <s v="Cobros Mayo NPN"/>
    <s v="Cliente al dia"/>
  </r>
  <r>
    <s v="Cobros Mayo"/>
    <n v="0"/>
    <n v="0"/>
    <x v="17"/>
    <n v="5"/>
    <n v="1"/>
    <x v="0"/>
    <d v="2026-05-11T14:16:12"/>
    <n v="63694637"/>
    <s v="AB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0"/>
    <m/>
    <s v="NONE"/>
    <n v="0"/>
    <m/>
    <n v="2257873"/>
    <s v="Cobros Mayo"/>
    <s v="Cobros Mayo NPN"/>
    <s v="Auto busy"/>
  </r>
  <r>
    <s v="Cobros Mayo"/>
    <n v="0"/>
    <n v="0"/>
    <x v="1"/>
    <n v="5"/>
    <n v="1"/>
    <x v="0"/>
    <d v="2026-05-13T17:02:07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21"/>
    <n v="5"/>
    <n v="1"/>
    <x v="0"/>
    <d v="2026-05-18T10:35:24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3"/>
    <n v="5"/>
    <n v="1"/>
    <x v="0"/>
    <d v="2026-05-19T17:15:55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4"/>
    <n v="5"/>
    <n v="1"/>
    <x v="1"/>
    <d v="2026-05-21T11:33:45"/>
    <n v="63694637"/>
    <s v="CALLBK"/>
    <s v="lvelez"/>
    <x v="1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211"/>
    <s v="Llamaya"/>
    <s v="MAIN"/>
    <n v="0"/>
    <m/>
    <n v="2257873"/>
    <s v="Cobros Mayo"/>
    <s v="Cobros Mayo NPN"/>
    <s v="Call Back"/>
  </r>
  <r>
    <s v="Cobros Mayo"/>
    <n v="0"/>
    <n v="0"/>
    <x v="9"/>
    <n v="3"/>
    <n v="1"/>
    <x v="0"/>
    <d v="2026-05-27T14:40:22"/>
    <n v="63714496"/>
    <s v="AB"/>
    <s v="VDAD"/>
    <x v="0"/>
    <s v="COBRO"/>
    <m/>
    <n v="353363010000"/>
    <n v="16019"/>
    <n v="-4"/>
    <n v="1"/>
    <n v="63714496"/>
    <m/>
    <s v=" BENJAMIN ABIMELETH WACHTER BE"/>
    <m/>
    <n v="353363010000"/>
    <s v="CALL CENTER"/>
    <s v="NPN"/>
    <m/>
    <m/>
    <m/>
    <m/>
    <m/>
    <m/>
    <m/>
    <s v="0000-00-00"/>
    <m/>
    <m/>
    <m/>
    <m/>
    <n v="0"/>
    <m/>
    <s v="NONE"/>
    <n v="0"/>
    <m/>
    <n v="2267955"/>
    <s v="Cobros Mayo"/>
    <s v="Cobros Mayo Lista 2"/>
    <s v="Auto busy"/>
  </r>
  <r>
    <s v="Cobros Mayo"/>
    <n v="0"/>
    <n v="0"/>
    <x v="10"/>
    <n v="3"/>
    <n v="1"/>
    <x v="0"/>
    <d v="2026-05-28T10:15:25"/>
    <n v="63714496"/>
    <s v="DROP"/>
    <s v="VDAD"/>
    <x v="0"/>
    <s v="COBRO"/>
    <m/>
    <n v="353363010000"/>
    <n v="16019"/>
    <n v="-4"/>
    <n v="1"/>
    <n v="63714496"/>
    <m/>
    <s v=" BENJAMIN ABIMELETH WACHTER BE"/>
    <m/>
    <n v="353363010000"/>
    <s v="CALL CENTER"/>
    <s v="NPN"/>
    <m/>
    <m/>
    <m/>
    <m/>
    <m/>
    <m/>
    <m/>
    <s v="0000-00-00"/>
    <m/>
    <m/>
    <m/>
    <m/>
    <n v="5"/>
    <m/>
    <s v="NONE"/>
    <n v="0"/>
    <m/>
    <n v="2267955"/>
    <s v="Cobros Mayo"/>
    <s v="Cobros Mayo Lista 2"/>
    <s v="Agent Not Available"/>
  </r>
  <r>
    <s v="Cobros Mayo"/>
    <n v="0"/>
    <n v="0"/>
    <x v="11"/>
    <n v="3"/>
    <n v="1"/>
    <x v="1"/>
    <d v="2026-05-30T15:19:32"/>
    <n v="63714496"/>
    <s v="AB"/>
    <s v="VDAD"/>
    <x v="0"/>
    <s v="COBRO"/>
    <m/>
    <n v="353363010000"/>
    <n v="16019"/>
    <n v="-4"/>
    <n v="1"/>
    <n v="63714496"/>
    <m/>
    <s v=" BENJAMIN ABIMELETH WACHTER BE"/>
    <m/>
    <n v="353363010000"/>
    <s v="CALL CENTER"/>
    <s v="NPN"/>
    <m/>
    <m/>
    <m/>
    <m/>
    <m/>
    <m/>
    <m/>
    <s v="0000-00-00"/>
    <m/>
    <m/>
    <m/>
    <m/>
    <n v="0"/>
    <m/>
    <s v="NONE"/>
    <n v="0"/>
    <m/>
    <n v="2267955"/>
    <s v="Cobros Mayo"/>
    <s v="Cobros Mayo Lista 2"/>
    <s v="Auto busy"/>
  </r>
  <r>
    <e v="#N/A"/>
    <n v="0"/>
    <n v="0"/>
    <x v="19"/>
    <n v="1"/>
    <n v="1"/>
    <x v="1"/>
    <d v="2026-05-04T15:07:49"/>
    <n v="63717541"/>
    <s v="DNC"/>
    <s v="lvelez"/>
    <x v="1"/>
    <s v="COBRO"/>
    <m/>
    <m/>
    <n v="998"/>
    <n v="0"/>
    <m/>
    <n v="63717541"/>
    <m/>
    <m/>
    <m/>
    <m/>
    <m/>
    <m/>
    <m/>
    <m/>
    <m/>
    <m/>
    <m/>
    <m/>
    <s v="U"/>
    <s v="0000-00-00"/>
    <m/>
    <m/>
    <m/>
    <m/>
    <n v="19"/>
    <s v="Llamaya"/>
    <s v="MANUAL"/>
    <n v="0"/>
    <m/>
    <n v="2257473"/>
    <s v="Default Manual list"/>
    <m/>
    <s v="No volver a llamar"/>
  </r>
  <r>
    <s v="Cobros Abril Canal Fijo"/>
    <n v="0"/>
    <n v="0"/>
    <x v="13"/>
    <n v="8"/>
    <n v="1"/>
    <x v="0"/>
    <d v="2026-05-02T12:48:37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14"/>
    <n v="8"/>
    <n v="1"/>
    <x v="0"/>
    <d v="2026-05-05T17:53:06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15"/>
    <n v="8"/>
    <n v="1"/>
    <x v="0"/>
    <d v="2026-05-07T14:29:06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16"/>
    <n v="8"/>
    <n v="1"/>
    <x v="0"/>
    <d v="2026-05-08T15:05:26"/>
    <n v="63730149"/>
    <s v="DROP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5"/>
    <m/>
    <s v="NONE"/>
    <n v="0"/>
    <m/>
    <n v="2252159"/>
    <s v="Cobros Abril Canal Fijo"/>
    <s v="Cobros Abril Canal Fijo 2 meses a NPN"/>
    <s v="Agent Not Available"/>
  </r>
  <r>
    <s v="Cobros Abril Canal Fijo"/>
    <n v="0"/>
    <n v="0"/>
    <x v="17"/>
    <n v="8"/>
    <n v="1"/>
    <x v="0"/>
    <d v="2026-05-11T14:16:15"/>
    <n v="63730149"/>
    <s v="AB"/>
    <s v="VDAD"/>
    <x v="0"/>
    <s v="COBRO"/>
    <m/>
    <n v="361021270000"/>
    <n v="16018"/>
    <n v="-4"/>
    <n v="1"/>
    <n v="63730149"/>
    <m/>
    <s v="CRISTOPHER WILSON ESQUIVEL"/>
    <m/>
    <s v="8-904-361"/>
    <n v="361021270000"/>
    <s v="MASIVO"/>
    <s v="NPN"/>
    <m/>
    <m/>
    <m/>
    <m/>
    <m/>
    <s v="U"/>
    <s v="0000-00-00"/>
    <m/>
    <m/>
    <m/>
    <m/>
    <n v="0"/>
    <m/>
    <s v="NONE"/>
    <n v="0"/>
    <m/>
    <n v="2257874"/>
    <s v="Cobros Mayo"/>
    <s v="Cobros Mayo NPN"/>
    <s v="Auto busy"/>
  </r>
  <r>
    <s v="Cobros Abril Canal Fijo"/>
    <n v="1"/>
    <n v="1"/>
    <x v="1"/>
    <n v="8"/>
    <n v="1"/>
    <x v="0"/>
    <d v="2026-05-13T17:04:01"/>
    <n v="63730149"/>
    <n v="6003"/>
    <s v="lvelez"/>
    <x v="1"/>
    <s v="COBRO"/>
    <m/>
    <n v="361021270000"/>
    <n v="16018"/>
    <n v="-4"/>
    <n v="1"/>
    <n v="63730149"/>
    <m/>
    <s v="CRISTOPHER WILSON ESQUIVEL"/>
    <m/>
    <s v="8-904-361"/>
    <n v="361021270000"/>
    <s v="MASIVO"/>
    <s v="NPN"/>
    <m/>
    <m/>
    <m/>
    <m/>
    <m/>
    <s v="U"/>
    <s v="0000-00-00"/>
    <m/>
    <m/>
    <m/>
    <m/>
    <n v="24"/>
    <s v="Llamaya"/>
    <s v="MAIN"/>
    <n v="0"/>
    <m/>
    <n v="2257874"/>
    <s v="Cobros Mayo"/>
    <s v="Cobros Mayo NPN"/>
    <s v="Cuenta cesada"/>
  </r>
  <r>
    <s v="Cobros Abril Canal Fijo"/>
    <n v="0"/>
    <n v="0"/>
    <x v="8"/>
    <n v="8"/>
    <n v="1"/>
    <x v="0"/>
    <d v="2026-05-26T15:09:44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8"/>
    <n v="8"/>
    <n v="1"/>
    <x v="1"/>
    <d v="2026-05-26T16:56:04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Mayo"/>
    <n v="0"/>
    <n v="0"/>
    <x v="17"/>
    <n v="6"/>
    <n v="1"/>
    <x v="0"/>
    <d v="2026-05-11T14:18:30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1"/>
    <n v="6"/>
    <n v="1"/>
    <x v="0"/>
    <d v="2026-05-13T17:04:02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21"/>
    <n v="6"/>
    <n v="1"/>
    <x v="0"/>
    <d v="2026-05-18T10:35:45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3"/>
    <n v="6"/>
    <n v="1"/>
    <x v="0"/>
    <d v="2026-05-19T17:20:01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4"/>
    <n v="6"/>
    <n v="1"/>
    <x v="0"/>
    <d v="2026-05-21T11:34:15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4"/>
    <n v="6"/>
    <n v="1"/>
    <x v="1"/>
    <d v="2026-05-21T18:02:56"/>
    <n v="63758860"/>
    <n v="6004"/>
    <s v="lvelez"/>
    <x v="1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97"/>
    <s v="Llamaya"/>
    <s v="MAIN"/>
    <n v="0"/>
    <m/>
    <n v="2257875"/>
    <s v="Cobros Mayo"/>
    <s v="Cobros Mayo NPN"/>
    <s v="Buzon de voz"/>
  </r>
  <r>
    <s v="Cobros Mayo"/>
    <n v="0"/>
    <n v="0"/>
    <x v="9"/>
    <n v="3"/>
    <n v="1"/>
    <x v="0"/>
    <d v="2026-05-27T14:32:45"/>
    <n v="63770569"/>
    <s v="DROP"/>
    <s v="VDAD"/>
    <x v="0"/>
    <s v="COBRO"/>
    <m/>
    <n v="355379040000"/>
    <n v="16019"/>
    <n v="-4"/>
    <n v="1"/>
    <n v="63770569"/>
    <m/>
    <s v=" DEANETT EDISA NAVARRO VEGA"/>
    <m/>
    <n v="355379040000"/>
    <s v="CALL CENTER"/>
    <s v="NPN"/>
    <m/>
    <m/>
    <m/>
    <m/>
    <m/>
    <m/>
    <m/>
    <s v="0000-00-00"/>
    <m/>
    <m/>
    <m/>
    <m/>
    <n v="5"/>
    <m/>
    <s v="NONE"/>
    <n v="0"/>
    <m/>
    <n v="2267940"/>
    <s v="Cobros Mayo"/>
    <s v="Cobros Mayo Lista 2"/>
    <s v="Agent Not Available"/>
  </r>
  <r>
    <s v="Cobros Mayo"/>
    <n v="0"/>
    <n v="0"/>
    <x v="10"/>
    <n v="3"/>
    <n v="1"/>
    <x v="0"/>
    <d v="2026-05-28T10:03:43"/>
    <n v="63770569"/>
    <s v="AB"/>
    <s v="VDAD"/>
    <x v="0"/>
    <s v="COBRO"/>
    <m/>
    <n v="355379040000"/>
    <n v="16019"/>
    <n v="-4"/>
    <n v="1"/>
    <n v="63770569"/>
    <m/>
    <s v=" DEANETT EDISA NAVARRO VEGA"/>
    <m/>
    <n v="355379040000"/>
    <s v="CALL CENTER"/>
    <s v="NPN"/>
    <m/>
    <m/>
    <m/>
    <m/>
    <m/>
    <m/>
    <m/>
    <s v="0000-00-00"/>
    <m/>
    <m/>
    <m/>
    <m/>
    <n v="0"/>
    <m/>
    <s v="NONE"/>
    <n v="0"/>
    <m/>
    <n v="2267940"/>
    <s v="Cobros Mayo"/>
    <s v="Cobros Mayo Lista 2"/>
    <s v="Auto busy"/>
  </r>
  <r>
    <s v="Cobros Mayo"/>
    <n v="0"/>
    <n v="0"/>
    <x v="11"/>
    <n v="3"/>
    <n v="1"/>
    <x v="1"/>
    <d v="2026-05-30T14:40:21"/>
    <n v="63770569"/>
    <s v="AB"/>
    <s v="VDAD"/>
    <x v="0"/>
    <s v="COBRO"/>
    <m/>
    <n v="355379040000"/>
    <n v="16019"/>
    <n v="-4"/>
    <n v="1"/>
    <n v="63770569"/>
    <m/>
    <s v=" DEANETT EDISA NAVARRO VEGA"/>
    <m/>
    <n v="355379040000"/>
    <s v="CALL CENTER"/>
    <s v="NPN"/>
    <m/>
    <m/>
    <m/>
    <m/>
    <m/>
    <m/>
    <m/>
    <s v="0000-00-00"/>
    <m/>
    <m/>
    <m/>
    <m/>
    <n v="0"/>
    <m/>
    <s v="NONE"/>
    <n v="0"/>
    <m/>
    <n v="2267940"/>
    <s v="Cobros Mayo"/>
    <s v="Cobros Mayo Lista 2"/>
    <s v="Auto busy"/>
  </r>
  <r>
    <s v="Cobros Mayo"/>
    <n v="0"/>
    <n v="0"/>
    <x v="17"/>
    <n v="2"/>
    <n v="1"/>
    <x v="0"/>
    <d v="2026-05-11T14:18:01"/>
    <n v="63781156"/>
    <s v="AB"/>
    <s v="VDAD"/>
    <x v="0"/>
    <s v="COBRO"/>
    <m/>
    <n v="367065980000"/>
    <n v="16018"/>
    <n v="-4"/>
    <n v="1"/>
    <n v="63781156"/>
    <m/>
    <s v="INES DEL CARMEN CASTILLO ARCEY"/>
    <m/>
    <s v="8-171-440"/>
    <n v="367065980000"/>
    <s v="MASIVO"/>
    <s v="NPN"/>
    <m/>
    <m/>
    <m/>
    <m/>
    <m/>
    <s v="U"/>
    <s v="0000-00-00"/>
    <m/>
    <m/>
    <m/>
    <m/>
    <n v="0"/>
    <m/>
    <s v="NONE"/>
    <n v="0"/>
    <m/>
    <n v="2257876"/>
    <s v="Cobros Mayo"/>
    <s v="Cobros Mayo NPN"/>
    <s v="Auto busy"/>
  </r>
  <r>
    <s v="Cobros Mayo"/>
    <n v="1"/>
    <n v="1"/>
    <x v="1"/>
    <n v="2"/>
    <n v="1"/>
    <x v="1"/>
    <d v="2026-05-13T17:07:59"/>
    <n v="63781156"/>
    <n v="6003"/>
    <s v="lvelez"/>
    <x v="1"/>
    <s v="COBRO"/>
    <m/>
    <n v="367065980000"/>
    <n v="16018"/>
    <n v="-4"/>
    <n v="1"/>
    <n v="63781156"/>
    <m/>
    <s v="INES DEL CARMEN CASTILLO ARCEY"/>
    <m/>
    <s v="8-171-440"/>
    <n v="367065980000"/>
    <s v="MASIVO"/>
    <s v="NPN"/>
    <m/>
    <m/>
    <m/>
    <m/>
    <m/>
    <s v="U"/>
    <s v="0000-00-00"/>
    <m/>
    <m/>
    <m/>
    <m/>
    <n v="89"/>
    <s v="Llamaya"/>
    <s v="MAIN"/>
    <n v="0"/>
    <m/>
    <n v="2257876"/>
    <s v="Cobros Mayo"/>
    <s v="Cobros Mayo NPN"/>
    <s v="Cuenta cesada"/>
  </r>
  <r>
    <s v="Cobros Abril Canal Fijo"/>
    <n v="1"/>
    <n v="1"/>
    <x v="17"/>
    <n v="1"/>
    <n v="1"/>
    <x v="1"/>
    <d v="2026-05-11T14:18:16"/>
    <n v="63787210"/>
    <n v="6003"/>
    <s v="lvelez"/>
    <x v="1"/>
    <s v="COBRO"/>
    <m/>
    <n v="367036390000"/>
    <n v="16018"/>
    <n v="-4"/>
    <n v="1"/>
    <n v="63787210"/>
    <m/>
    <s v="Yosimar West"/>
    <m/>
    <s v="3-758-953"/>
    <n v="367036390000"/>
    <s v="MASIVO"/>
    <s v="NPN"/>
    <m/>
    <m/>
    <m/>
    <m/>
    <m/>
    <s v="U"/>
    <s v="0000-00-00"/>
    <m/>
    <m/>
    <m/>
    <m/>
    <n v="47"/>
    <s v="Llamaya"/>
    <s v="MAIN"/>
    <n v="0"/>
    <m/>
    <n v="2257877"/>
    <s v="Cobros Mayo"/>
    <s v="Cobros Mayo NPN"/>
    <s v="Cuenta cesada"/>
  </r>
  <r>
    <s v="Cobros Mayo"/>
    <n v="1"/>
    <n v="1"/>
    <x v="9"/>
    <n v="1"/>
    <n v="1"/>
    <x v="1"/>
    <d v="2026-05-27T14:23:42"/>
    <n v="63796361"/>
    <n v="6002"/>
    <s v="lvelez"/>
    <x v="1"/>
    <s v="COBRO"/>
    <m/>
    <n v="355336850000"/>
    <n v="16019"/>
    <n v="-4"/>
    <n v="1"/>
    <n v="63796361"/>
    <m/>
    <s v="Maria Clemencia Casco Arias"/>
    <m/>
    <n v="355336850000"/>
    <s v="CALL CENTER"/>
    <s v="NPN"/>
    <m/>
    <m/>
    <m/>
    <m/>
    <m/>
    <m/>
    <s v="U"/>
    <s v="0000-00-00"/>
    <m/>
    <m/>
    <m/>
    <m/>
    <n v="348"/>
    <s v="Llamaya"/>
    <s v="MAIN"/>
    <n v="0"/>
    <m/>
    <n v="2267930"/>
    <s v="Cobros Mayo"/>
    <s v="Cobros Mayo Lista 2"/>
    <s v="Cliente al dia"/>
  </r>
  <r>
    <s v="Cobros Abril Canal Fijo"/>
    <n v="0"/>
    <n v="0"/>
    <x v="17"/>
    <n v="7"/>
    <n v="1"/>
    <x v="0"/>
    <d v="2026-05-11T14:18:4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1"/>
    <n v="7"/>
    <n v="1"/>
    <x v="0"/>
    <d v="2026-05-13T17:08:05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21"/>
    <n v="7"/>
    <n v="1"/>
    <x v="0"/>
    <d v="2026-05-18T10:35:59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3"/>
    <n v="7"/>
    <n v="1"/>
    <x v="0"/>
    <d v="2026-05-19T17:20:1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4"/>
    <n v="7"/>
    <n v="1"/>
    <x v="0"/>
    <d v="2026-05-21T11:34:29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4"/>
    <n v="7"/>
    <n v="1"/>
    <x v="0"/>
    <d v="2026-05-21T18:03:1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1"/>
    <n v="1"/>
    <x v="5"/>
    <n v="7"/>
    <n v="1"/>
    <x v="1"/>
    <d v="2026-05-22T14:16:27"/>
    <n v="63806351"/>
    <n v="6003"/>
    <s v="lvelez"/>
    <x v="1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s v="U"/>
    <s v="0000-00-00"/>
    <m/>
    <m/>
    <m/>
    <m/>
    <n v="98"/>
    <s v="Llamaya"/>
    <s v="MAIN"/>
    <n v="0"/>
    <m/>
    <n v="2257878"/>
    <s v="Cobros Mayo"/>
    <s v="Cobros Mayo NPN"/>
    <s v="Cuenta cesada"/>
  </r>
  <r>
    <s v="Cobros Mayo"/>
    <n v="0"/>
    <n v="0"/>
    <x v="9"/>
    <n v="2"/>
    <n v="1"/>
    <x v="0"/>
    <d v="2026-05-27T15:35:13"/>
    <n v="63834896"/>
    <s v="AB"/>
    <s v="VDAD"/>
    <x v="0"/>
    <s v="COBRO"/>
    <m/>
    <n v="364031810000"/>
    <n v="16019"/>
    <n v="-4"/>
    <n v="1"/>
    <n v="63834896"/>
    <m/>
    <s v=" ISAIAS MORENO MARTINEZ"/>
    <m/>
    <n v="364031810000"/>
    <s v="RENOVACIONES"/>
    <s v="3 MESES PENDIENTES"/>
    <m/>
    <m/>
    <m/>
    <m/>
    <m/>
    <m/>
    <m/>
    <s v="0000-00-00"/>
    <m/>
    <m/>
    <m/>
    <m/>
    <n v="0"/>
    <m/>
    <s v="NONE"/>
    <n v="0"/>
    <m/>
    <n v="2268029"/>
    <s v="Cobros Mayo"/>
    <s v="Cobros Mayo Lista 2"/>
    <s v="Auto busy"/>
  </r>
  <r>
    <s v="Cobros Mayo"/>
    <n v="0"/>
    <n v="0"/>
    <x v="10"/>
    <n v="2"/>
    <n v="1"/>
    <x v="1"/>
    <d v="2026-05-28T12:15:55"/>
    <n v="63834896"/>
    <s v="DROP"/>
    <s v="VDAD"/>
    <x v="0"/>
    <s v="COBRO"/>
    <m/>
    <n v="364031810000"/>
    <n v="16019"/>
    <n v="-4"/>
    <n v="1"/>
    <n v="63834896"/>
    <m/>
    <s v=" ISAIAS MORENO MARTINEZ"/>
    <m/>
    <n v="364031810000"/>
    <s v="RENOVACIONES"/>
    <s v="3 MESES PENDIENTES"/>
    <m/>
    <m/>
    <m/>
    <m/>
    <m/>
    <m/>
    <m/>
    <s v="0000-00-00"/>
    <m/>
    <m/>
    <m/>
    <m/>
    <n v="5"/>
    <m/>
    <s v="NONE"/>
    <n v="0"/>
    <m/>
    <n v="2268029"/>
    <s v="Cobros Mayo"/>
    <s v="Cobros Mayo Lista 2"/>
    <s v="Agent Not Available"/>
  </r>
  <r>
    <s v="Cobros Abril Canal Fijo"/>
    <n v="0"/>
    <n v="0"/>
    <x v="17"/>
    <n v="2"/>
    <n v="1"/>
    <x v="0"/>
    <d v="2026-05-11T14:18:59"/>
    <n v="63835021"/>
    <s v="DROP"/>
    <s v="VDAD"/>
    <x v="0"/>
    <s v="COBRO"/>
    <m/>
    <n v="362012510000"/>
    <n v="16018"/>
    <n v="-4"/>
    <n v="1"/>
    <n v="63835021"/>
    <m/>
    <s v="Erick Alberto GÃ³mez Ãvila"/>
    <m/>
    <s v="5-712-2177"/>
    <n v="362012510000"/>
    <s v="MASIVO"/>
    <s v="NPN"/>
    <m/>
    <m/>
    <m/>
    <m/>
    <m/>
    <s v="U"/>
    <s v="0000-00-00"/>
    <m/>
    <m/>
    <m/>
    <m/>
    <n v="5"/>
    <m/>
    <s v="NONE"/>
    <n v="0"/>
    <m/>
    <n v="2257879"/>
    <s v="Cobros Mayo"/>
    <s v="Cobros Mayo NPN"/>
    <s v="Agent Not Available"/>
  </r>
  <r>
    <s v="Cobros Abril Canal Fijo"/>
    <n v="1"/>
    <n v="1"/>
    <x v="1"/>
    <n v="2"/>
    <n v="1"/>
    <x v="1"/>
    <d v="2026-05-13T17:09:43"/>
    <n v="63835021"/>
    <n v="6003"/>
    <s v="lvelez"/>
    <x v="1"/>
    <s v="COBRO"/>
    <m/>
    <n v="362012510000"/>
    <n v="16018"/>
    <n v="-4"/>
    <n v="1"/>
    <n v="63835021"/>
    <m/>
    <s v="Erick Alberto GÃ³mez Ãvila"/>
    <m/>
    <s v="5-712-2177"/>
    <n v="362012510000"/>
    <s v="MASIVO"/>
    <s v="NPN"/>
    <m/>
    <m/>
    <m/>
    <m/>
    <m/>
    <s v="U"/>
    <s v="0000-00-00"/>
    <m/>
    <m/>
    <m/>
    <m/>
    <n v="43"/>
    <s v="Llamaya"/>
    <s v="MAIN"/>
    <n v="0"/>
    <m/>
    <n v="2257879"/>
    <s v="Cobros Mayo"/>
    <s v="Cobros Mayo NPN"/>
    <s v="Cuenta cesada"/>
  </r>
  <r>
    <e v="#N/A"/>
    <n v="0"/>
    <n v="0"/>
    <x v="19"/>
    <n v="1"/>
    <n v="1"/>
    <x v="1"/>
    <d v="2026-05-04T12:46:28"/>
    <n v="63836298"/>
    <n v="6004"/>
    <s v="lvelez"/>
    <x v="1"/>
    <s v="COBRO"/>
    <m/>
    <m/>
    <n v="998"/>
    <n v="0"/>
    <m/>
    <n v="63836298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467"/>
    <s v="Default Manual list"/>
    <m/>
    <s v="Buzon de voz"/>
  </r>
  <r>
    <s v="Cobros Mayo"/>
    <n v="0"/>
    <n v="0"/>
    <x v="17"/>
    <n v="2"/>
    <n v="1"/>
    <x v="0"/>
    <d v="2026-05-11T14:19:48"/>
    <n v="63838397"/>
    <s v="DROP"/>
    <s v="VDAD"/>
    <x v="0"/>
    <s v="COBRO"/>
    <m/>
    <n v="366068670000"/>
    <n v="16018"/>
    <n v="-4"/>
    <n v="1"/>
    <n v="63838397"/>
    <m/>
    <s v="LEONICIO GONZALEZ ALAIN"/>
    <m/>
    <s v="9-711-1784"/>
    <n v="366068670000"/>
    <s v="MASIVO"/>
    <s v="NPN"/>
    <m/>
    <m/>
    <m/>
    <m/>
    <m/>
    <s v="U"/>
    <s v="0000-00-00"/>
    <m/>
    <m/>
    <m/>
    <m/>
    <n v="5"/>
    <m/>
    <s v="NONE"/>
    <n v="0"/>
    <m/>
    <n v="2257880"/>
    <s v="Cobros Mayo"/>
    <s v="Cobros Mayo NPN"/>
    <s v="Agent Not Available"/>
  </r>
  <r>
    <s v="Cobros Mayo"/>
    <n v="0"/>
    <n v="0"/>
    <x v="1"/>
    <n v="2"/>
    <n v="1"/>
    <x v="1"/>
    <d v="2026-05-13T17:11:51"/>
    <n v="63838397"/>
    <n v="6004"/>
    <s v="lvelez"/>
    <x v="1"/>
    <s v="COBRO"/>
    <m/>
    <n v="366068670000"/>
    <n v="16018"/>
    <n v="-4"/>
    <n v="1"/>
    <n v="63838397"/>
    <m/>
    <s v="LEONICIO GONZALEZ ALAIN"/>
    <m/>
    <s v="9-711-1784"/>
    <n v="366068670000"/>
    <s v="MASIVO"/>
    <s v="NPN"/>
    <m/>
    <m/>
    <m/>
    <m/>
    <m/>
    <s v="U"/>
    <s v="0000-00-00"/>
    <m/>
    <m/>
    <m/>
    <m/>
    <n v="123"/>
    <s v="Llamaya"/>
    <s v="MAIN"/>
    <n v="0"/>
    <m/>
    <n v="2257880"/>
    <s v="Cobros Mayo"/>
    <s v="Cobros Mayo NPN"/>
    <s v="Buzon de voz"/>
  </r>
  <r>
    <s v="Cobros Abril Canal Fijo"/>
    <n v="1"/>
    <n v="1"/>
    <x v="17"/>
    <n v="1"/>
    <n v="1"/>
    <x v="1"/>
    <d v="2026-05-11T14:19:34"/>
    <n v="63844918"/>
    <n v="6003"/>
    <s v="lvelez"/>
    <x v="1"/>
    <s v="COBRO"/>
    <m/>
    <n v="352367240000"/>
    <n v="16018"/>
    <n v="-4"/>
    <n v="1"/>
    <n v="63844918"/>
    <m/>
    <s v="Johanan Azgad Cerrud Gallardo"/>
    <m/>
    <s v="8-927-1843"/>
    <n v="352367240000"/>
    <s v="MASIVO"/>
    <s v="NPN"/>
    <m/>
    <m/>
    <m/>
    <m/>
    <m/>
    <s v="U"/>
    <s v="0000-00-00"/>
    <m/>
    <m/>
    <m/>
    <m/>
    <n v="51"/>
    <s v="Llamaya"/>
    <s v="MAIN"/>
    <n v="0"/>
    <m/>
    <n v="2257881"/>
    <s v="Cobros Mayo"/>
    <s v="Cobros Mayo NPN"/>
    <s v="Cuenta cesada"/>
  </r>
  <r>
    <s v="Cobros Mayo"/>
    <n v="0"/>
    <n v="0"/>
    <x v="17"/>
    <n v="13"/>
    <n v="1"/>
    <x v="0"/>
    <d v="2026-05-11T14:20:14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1"/>
    <n v="13"/>
    <n v="1"/>
    <x v="0"/>
    <d v="2026-05-13T17:12:46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21"/>
    <n v="13"/>
    <n v="1"/>
    <x v="0"/>
    <d v="2026-05-18T10:36:21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3"/>
    <n v="13"/>
    <n v="1"/>
    <x v="0"/>
    <d v="2026-05-19T17:20:34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4"/>
    <n v="13"/>
    <n v="1"/>
    <x v="0"/>
    <d v="2026-05-21T11:34:36"/>
    <n v="63849758"/>
    <s v="AB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0"/>
    <m/>
    <s v="NONE"/>
    <n v="0"/>
    <m/>
    <n v="2257882"/>
    <s v="Cobros Mayo"/>
    <s v="Cobros Mayo NPN"/>
    <s v="Auto busy"/>
  </r>
  <r>
    <s v="Cobros Mayo"/>
    <n v="0"/>
    <n v="0"/>
    <x v="4"/>
    <n v="13"/>
    <n v="1"/>
    <x v="0"/>
    <d v="2026-05-21T18:03:36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5"/>
    <n v="13"/>
    <n v="1"/>
    <x v="0"/>
    <d v="2026-05-22T14:16:21"/>
    <n v="63849758"/>
    <s v="AB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0"/>
    <m/>
    <s v="NONE"/>
    <n v="0"/>
    <m/>
    <n v="2257882"/>
    <s v="Cobros Mayo"/>
    <s v="Cobros Mayo NPN"/>
    <s v="Auto busy"/>
  </r>
  <r>
    <s v="Cobros Mayo"/>
    <n v="0"/>
    <n v="0"/>
    <x v="5"/>
    <n v="13"/>
    <n v="1"/>
    <x v="0"/>
    <d v="2026-05-22T16:59:00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6"/>
    <n v="13"/>
    <n v="1"/>
    <x v="0"/>
    <d v="2026-05-23T11:20:17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7"/>
    <n v="13"/>
    <n v="1"/>
    <x v="0"/>
    <d v="2026-05-25T18:00:58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8"/>
    <n v="13"/>
    <n v="1"/>
    <x v="0"/>
    <d v="2026-05-26T10:24:33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8"/>
    <n v="13"/>
    <n v="1"/>
    <x v="0"/>
    <d v="2026-05-26T14:22:35"/>
    <n v="63849758"/>
    <s v="DROP"/>
    <s v="VDAD"/>
    <x v="0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1"/>
    <n v="1"/>
    <x v="8"/>
    <n v="13"/>
    <n v="1"/>
    <x v="1"/>
    <d v="2026-05-26T16:08:03"/>
    <n v="63849758"/>
    <n v="6007"/>
    <s v="lvelez"/>
    <x v="1"/>
    <s v="COBRO"/>
    <m/>
    <n v="366046220000"/>
    <n v="16018"/>
    <n v="-4"/>
    <n v="1"/>
    <n v="63849758"/>
    <m/>
    <s v="Reymor Benjamin MontaÃ±o"/>
    <m/>
    <s v="E-8-12-7795"/>
    <n v="366046220000"/>
    <s v="MASIVO"/>
    <s v="NPN"/>
    <m/>
    <m/>
    <m/>
    <m/>
    <m/>
    <s v="U"/>
    <s v="0000-00-00"/>
    <m/>
    <m/>
    <m/>
    <m/>
    <n v="177"/>
    <s v="Llamaya"/>
    <s v="MAIN"/>
    <n v="0"/>
    <m/>
    <n v="2257882"/>
    <s v="Cobros Mayo"/>
    <s v="Cobros Mayo NPN"/>
    <s v="Volver a llamar"/>
  </r>
  <r>
    <s v="Cobros Mayo"/>
    <n v="0"/>
    <n v="0"/>
    <x v="17"/>
    <n v="9"/>
    <n v="1"/>
    <x v="0"/>
    <d v="2026-05-11T14:20:40"/>
    <n v="63852115"/>
    <s v="DROP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5"/>
    <m/>
    <s v="NONE"/>
    <n v="0"/>
    <m/>
    <n v="2257883"/>
    <s v="Cobros Mayo"/>
    <s v="Cobros Mayo NPN"/>
    <s v="Agent Not Available"/>
  </r>
  <r>
    <s v="Cobros Mayo"/>
    <n v="0"/>
    <n v="0"/>
    <x v="1"/>
    <n v="9"/>
    <n v="1"/>
    <x v="0"/>
    <d v="2026-05-13T17:12:58"/>
    <n v="63852115"/>
    <s v="AB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Auto busy"/>
  </r>
  <r>
    <s v="Cobros Mayo"/>
    <n v="0"/>
    <n v="0"/>
    <x v="21"/>
    <n v="9"/>
    <n v="1"/>
    <x v="0"/>
    <d v="2026-05-18T10:37:44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21"/>
    <n v="9"/>
    <n v="1"/>
    <x v="0"/>
    <d v="2026-05-18T15:32:0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3"/>
    <n v="9"/>
    <n v="1"/>
    <x v="0"/>
    <d v="2026-05-19T10:12:50"/>
    <n v="63852115"/>
    <s v="DROP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5"/>
    <m/>
    <s v="NONE"/>
    <n v="0"/>
    <m/>
    <n v="2257883"/>
    <s v="Cobros Mayo"/>
    <s v="Cobros Mayo NPN"/>
    <s v="Agent Not Available"/>
  </r>
  <r>
    <s v="Cobros Mayo"/>
    <n v="0"/>
    <n v="0"/>
    <x v="3"/>
    <n v="9"/>
    <n v="1"/>
    <x v="0"/>
    <d v="2026-05-19T17:21:5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22"/>
    <n v="9"/>
    <n v="1"/>
    <x v="0"/>
    <d v="2026-05-20T12:40:16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22"/>
    <n v="9"/>
    <n v="1"/>
    <x v="0"/>
    <d v="2026-05-20T16:33:08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22"/>
    <n v="9"/>
    <n v="1"/>
    <x v="1"/>
    <d v="2026-05-20T16:46:2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Abril Canal Fijo"/>
    <n v="0"/>
    <n v="0"/>
    <x v="19"/>
    <n v="6"/>
    <n v="1"/>
    <x v="0"/>
    <d v="2026-05-04T10:24:23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s v="U"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0:44:26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s v="U"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5:37:21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s v="U"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6:25:06"/>
    <n v="63864444"/>
    <s v="AB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s v="U"/>
    <s v="0000-00-00"/>
    <m/>
    <s v="javi2848673@gmail.com"/>
    <m/>
    <m/>
    <n v="0"/>
    <m/>
    <s v="NONE"/>
    <n v="0"/>
    <m/>
    <n v="2252341"/>
    <s v="Cobros Abril Canal Fijo"/>
    <s v="Cobros Abril Canal Fijo 2 meses a NPN"/>
    <s v="Auto busy"/>
  </r>
  <r>
    <s v="Cobros Abril Canal Fijo"/>
    <n v="0"/>
    <n v="0"/>
    <x v="8"/>
    <n v="6"/>
    <n v="1"/>
    <x v="0"/>
    <d v="2026-05-26T15:16:13"/>
    <n v="63864444"/>
    <s v="AB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s v="U"/>
    <s v="0000-00-00"/>
    <m/>
    <s v="javi2848673@gmail.com"/>
    <m/>
    <m/>
    <n v="0"/>
    <m/>
    <s v="NONE"/>
    <n v="0"/>
    <m/>
    <n v="2252341"/>
    <s v="Cobros Abril Canal Fijo"/>
    <s v="Cobros Abril Canal Fijo 2 meses a NPN"/>
    <s v="Auto busy"/>
  </r>
  <r>
    <s v="Cobros Abril Canal Fijo"/>
    <n v="1"/>
    <n v="1"/>
    <x v="8"/>
    <n v="6"/>
    <n v="1"/>
    <x v="1"/>
    <d v="2026-05-26T17:01:33"/>
    <n v="63864444"/>
    <n v="6003"/>
    <s v="lvelez"/>
    <x v="1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s v="U"/>
    <s v="0000-00-00"/>
    <m/>
    <s v="javi2848673@gmail.com"/>
    <m/>
    <m/>
    <n v="19"/>
    <s v="Llamaya"/>
    <s v="MAIN"/>
    <n v="0"/>
    <m/>
    <n v="2252341"/>
    <s v="Cobros Abril Canal Fijo"/>
    <s v="Cobros Abril Canal Fijo 2 meses a NPN"/>
    <s v="Cuenta cesada"/>
  </r>
  <r>
    <s v="Cobros Mayo"/>
    <n v="1"/>
    <n v="0"/>
    <x v="20"/>
    <n v="3"/>
    <n v="1"/>
    <x v="0"/>
    <d v="2026-05-06T15:17:05"/>
    <n v="63865641"/>
    <n v="6000"/>
    <s v="lvelez"/>
    <x v="1"/>
    <s v="COBRO"/>
    <m/>
    <m/>
    <n v="998"/>
    <n v="0"/>
    <m/>
    <n v="63865641"/>
    <m/>
    <m/>
    <m/>
    <m/>
    <m/>
    <m/>
    <m/>
    <m/>
    <m/>
    <m/>
    <m/>
    <m/>
    <s v="U"/>
    <s v="0000-00-00"/>
    <m/>
    <m/>
    <m/>
    <m/>
    <n v="112"/>
    <s v="Llamaya"/>
    <s v="MANUAL"/>
    <n v="0"/>
    <m/>
    <n v="2257546"/>
    <s v="Default Manual list"/>
    <m/>
    <s v="Mensaje a tercero"/>
  </r>
  <r>
    <s v="Cobros Mayo"/>
    <n v="0"/>
    <n v="0"/>
    <x v="17"/>
    <n v="3"/>
    <n v="1"/>
    <x v="0"/>
    <d v="2026-05-11T14:21:19"/>
    <n v="63865641"/>
    <s v="AB"/>
    <s v="VDAD"/>
    <x v="0"/>
    <s v="COBRO"/>
    <m/>
    <n v="354383650000"/>
    <n v="16018"/>
    <n v="-4"/>
    <n v="1"/>
    <n v="63865641"/>
    <m/>
    <s v="Brandon Alexander West GaitÃ¡n"/>
    <m/>
    <s v="8-1040-2422"/>
    <n v="354383650000"/>
    <s v="MASIVO"/>
    <s v="2 PAGOS PENDIENTES"/>
    <m/>
    <m/>
    <m/>
    <m/>
    <m/>
    <s v="U"/>
    <s v="0000-00-00"/>
    <m/>
    <m/>
    <m/>
    <m/>
    <n v="0"/>
    <m/>
    <s v="NONE"/>
    <n v="0"/>
    <m/>
    <n v="2257884"/>
    <s v="Cobros Mayo"/>
    <s v="Cobros Mayo NPN"/>
    <s v="Auto busy"/>
  </r>
  <r>
    <s v="Cobros Mayo"/>
    <n v="1"/>
    <n v="0"/>
    <x v="1"/>
    <n v="3"/>
    <n v="1"/>
    <x v="1"/>
    <d v="2026-05-13T17:15:29"/>
    <n v="63865641"/>
    <n v="6000"/>
    <s v="lvelez"/>
    <x v="1"/>
    <s v="COBRO"/>
    <m/>
    <n v="354383650000"/>
    <n v="16018"/>
    <n v="-4"/>
    <n v="1"/>
    <n v="63865641"/>
    <m/>
    <s v="Brandon Alexander West GaitÃ¡n"/>
    <m/>
    <s v="8-1040-2422"/>
    <n v="354383650000"/>
    <s v="MASIVO"/>
    <s v="2 PAGOS PENDIENTES"/>
    <m/>
    <m/>
    <m/>
    <m/>
    <m/>
    <s v="U"/>
    <s v="0000-00-00"/>
    <m/>
    <m/>
    <m/>
    <m/>
    <n v="119"/>
    <s v="Llamaya"/>
    <s v="MAIN"/>
    <n v="0"/>
    <m/>
    <n v="2257884"/>
    <s v="Cobros Mayo"/>
    <s v="Cobros Mayo NPN"/>
    <s v="Mensaje a tercero"/>
  </r>
  <r>
    <s v="Cobros Mayo"/>
    <n v="1"/>
    <n v="1"/>
    <x v="17"/>
    <n v="1"/>
    <n v="1"/>
    <x v="1"/>
    <d v="2026-05-11T14:21:45"/>
    <n v="63883898"/>
    <n v="6007"/>
    <s v="lvelez"/>
    <x v="1"/>
    <s v="COBRO"/>
    <m/>
    <n v="362072600000"/>
    <n v="16018"/>
    <n v="-4"/>
    <n v="1"/>
    <n v="63883898"/>
    <m/>
    <s v="DANESKA JULISSA MENA ALONZO"/>
    <m/>
    <s v="8-904-2493"/>
    <n v="362072600000"/>
    <s v="MASIVO"/>
    <s v="NPN"/>
    <m/>
    <m/>
    <m/>
    <m/>
    <m/>
    <s v="U"/>
    <s v="0000-00-00"/>
    <m/>
    <m/>
    <m/>
    <m/>
    <n v="115"/>
    <s v="Llamaya"/>
    <s v="MAIN"/>
    <n v="0"/>
    <m/>
    <n v="2257885"/>
    <s v="Cobros Mayo"/>
    <s v="Cobros Mayo NPN"/>
    <s v="Volver a llamar"/>
  </r>
  <r>
    <s v="Cobros Mayo"/>
    <n v="1"/>
    <n v="1"/>
    <x v="17"/>
    <n v="1"/>
    <n v="1"/>
    <x v="1"/>
    <d v="2026-05-11T14:24:19"/>
    <n v="63893244"/>
    <n v="6003"/>
    <s v="lvelez"/>
    <x v="1"/>
    <s v="COBRO"/>
    <m/>
    <n v="362058960000"/>
    <n v="16018"/>
    <n v="-4"/>
    <n v="1"/>
    <n v="63893244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60"/>
    <s v="Llamaya"/>
    <s v="MAIN"/>
    <n v="0"/>
    <m/>
    <n v="2257886"/>
    <s v="Cobros Mayo"/>
    <s v="Cobros Mayo NPN"/>
    <s v="Cuenta cesada"/>
  </r>
  <r>
    <s v="Cobros Mayo"/>
    <n v="0"/>
    <n v="0"/>
    <x v="9"/>
    <n v="3"/>
    <n v="1"/>
    <x v="0"/>
    <d v="2026-05-27T14:33:33"/>
    <n v="63898547"/>
    <s v="DROP"/>
    <s v="VDAD"/>
    <x v="0"/>
    <s v="COBRO"/>
    <m/>
    <n v="359379520000"/>
    <n v="16019"/>
    <n v="-4"/>
    <n v="1"/>
    <n v="63898547"/>
    <m/>
    <s v="Yadisel Aneida PÃ©rez Morales"/>
    <m/>
    <n v="359379520000"/>
    <s v="CALL CENTER"/>
    <s v="NPN"/>
    <m/>
    <m/>
    <m/>
    <m/>
    <m/>
    <m/>
    <s v="U"/>
    <s v="0000-00-00"/>
    <m/>
    <m/>
    <m/>
    <m/>
    <n v="5"/>
    <m/>
    <s v="NONE"/>
    <n v="0"/>
    <m/>
    <n v="2267942"/>
    <s v="Cobros Mayo"/>
    <s v="Cobros Mayo Lista 2"/>
    <s v="Agent Not Available"/>
  </r>
  <r>
    <s v="Cobros Mayo"/>
    <n v="0"/>
    <n v="0"/>
    <x v="10"/>
    <n v="3"/>
    <n v="1"/>
    <x v="0"/>
    <d v="2026-05-28T10:04:58"/>
    <n v="63898547"/>
    <s v="DROP"/>
    <s v="VDAD"/>
    <x v="0"/>
    <s v="COBRO"/>
    <m/>
    <n v="359379520000"/>
    <n v="16019"/>
    <n v="-4"/>
    <n v="1"/>
    <n v="63898547"/>
    <m/>
    <s v="Yadisel Aneida PÃ©rez Morales"/>
    <m/>
    <n v="359379520000"/>
    <s v="CALL CENTER"/>
    <s v="NPN"/>
    <m/>
    <m/>
    <m/>
    <m/>
    <m/>
    <m/>
    <s v="U"/>
    <s v="0000-00-00"/>
    <m/>
    <m/>
    <m/>
    <m/>
    <n v="5"/>
    <m/>
    <s v="NONE"/>
    <n v="0"/>
    <m/>
    <n v="2267942"/>
    <s v="Cobros Mayo"/>
    <s v="Cobros Mayo Lista 2"/>
    <s v="Agent Not Available"/>
  </r>
  <r>
    <s v="Cobros Mayo"/>
    <n v="0"/>
    <n v="0"/>
    <x v="11"/>
    <n v="3"/>
    <n v="1"/>
    <x v="1"/>
    <d v="2026-05-30T14:41:20"/>
    <n v="63898547"/>
    <n v="6004"/>
    <s v="lvelez"/>
    <x v="1"/>
    <s v="COBRO"/>
    <m/>
    <n v="359379520000"/>
    <n v="16019"/>
    <n v="-4"/>
    <n v="1"/>
    <n v="63898547"/>
    <m/>
    <s v="Yadisel Aneida PÃ©rez Morales"/>
    <m/>
    <n v="359379520000"/>
    <s v="CALL CENTER"/>
    <s v="NPN"/>
    <m/>
    <m/>
    <m/>
    <m/>
    <m/>
    <m/>
    <s v="U"/>
    <s v="0000-00-00"/>
    <m/>
    <m/>
    <m/>
    <m/>
    <n v="126"/>
    <s v="Llamaya"/>
    <s v="MAIN"/>
    <n v="0"/>
    <m/>
    <n v="2267942"/>
    <s v="Cobros Mayo"/>
    <s v="Cobros Mayo Lista 2"/>
    <s v="Buzon de voz"/>
  </r>
  <r>
    <s v="Cobros Mayo"/>
    <n v="0"/>
    <n v="0"/>
    <x v="16"/>
    <n v="4"/>
    <n v="1"/>
    <x v="0"/>
    <d v="2026-05-08T16:52:33"/>
    <n v="63899166"/>
    <n v="6004"/>
    <s v="lvelez"/>
    <x v="1"/>
    <s v="COBRO"/>
    <m/>
    <n v="367002700000"/>
    <n v="16016"/>
    <n v="-4"/>
    <n v="1"/>
    <n v="63899166"/>
    <m/>
    <s v="AGUSTIN CAMPOS"/>
    <m/>
    <s v="8-724-1299"/>
    <n v="367002700000"/>
    <s v="MASIVO"/>
    <s v="NPN"/>
    <m/>
    <m/>
    <m/>
    <m/>
    <m/>
    <s v="U"/>
    <s v="0000-00-00"/>
    <m/>
    <m/>
    <m/>
    <m/>
    <n v="59"/>
    <s v="Llamaya"/>
    <s v="MANUAL"/>
    <n v="0"/>
    <m/>
    <n v="2198723"/>
    <s v="Cobros Marzo 2 meses a NPN "/>
    <s v="Cobros Marzo 2 meses a NPN "/>
    <s v="Buzon de voz"/>
  </r>
  <r>
    <s v="Cobros Mayo"/>
    <n v="0"/>
    <n v="0"/>
    <x v="17"/>
    <n v="4"/>
    <n v="1"/>
    <x v="0"/>
    <d v="2026-05-11T14:24:52"/>
    <n v="63899166"/>
    <s v="DROP"/>
    <s v="VDAD"/>
    <x v="0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5"/>
    <m/>
    <s v="NONE"/>
    <n v="0"/>
    <m/>
    <n v="2257887"/>
    <s v="Cobros Mayo"/>
    <s v="Cobros Mayo NPN"/>
    <s v="Agent Not Available"/>
  </r>
  <r>
    <s v="Cobros Mayo"/>
    <n v="0"/>
    <n v="0"/>
    <x v="1"/>
    <n v="4"/>
    <n v="1"/>
    <x v="0"/>
    <d v="2026-05-13T17:15:44"/>
    <n v="63899166"/>
    <s v="DROP"/>
    <s v="VDAD"/>
    <x v="0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5"/>
    <m/>
    <s v="NONE"/>
    <n v="0"/>
    <m/>
    <n v="2257887"/>
    <s v="Cobros Mayo"/>
    <s v="Cobros Mayo NPN"/>
    <s v="Agent Not Available"/>
  </r>
  <r>
    <s v="Cobros Mayo"/>
    <n v="0"/>
    <n v="0"/>
    <x v="21"/>
    <n v="4"/>
    <n v="1"/>
    <x v="1"/>
    <d v="2026-05-18T10:39:40"/>
    <n v="63899166"/>
    <n v="6004"/>
    <s v="lvelez"/>
    <x v="1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132"/>
    <s v="Llamaya"/>
    <s v="MAIN"/>
    <n v="0"/>
    <m/>
    <n v="2257887"/>
    <s v="Cobros Mayo"/>
    <s v="Cobros Mayo NPN"/>
    <s v="Buzon de voz"/>
  </r>
  <r>
    <s v="Cobros Mayo"/>
    <n v="0"/>
    <n v="0"/>
    <x v="16"/>
    <n v="3"/>
    <n v="1"/>
    <x v="0"/>
    <d v="2026-05-08T17:35:44"/>
    <n v="63907994"/>
    <n v="6004"/>
    <s v="lvelez"/>
    <x v="1"/>
    <s v="COBRO"/>
    <m/>
    <n v="363001670000"/>
    <n v="16016"/>
    <n v="-6"/>
    <n v="1"/>
    <n v="63907994"/>
    <m/>
    <s v="Luis Enrique LÃ³pez"/>
    <m/>
    <s v="10-711-1039"/>
    <n v="363001670000"/>
    <s v="MASIVO"/>
    <s v="NPN"/>
    <m/>
    <m/>
    <m/>
    <m/>
    <m/>
    <s v="U"/>
    <s v="0000-00-00"/>
    <m/>
    <m/>
    <m/>
    <m/>
    <n v="67"/>
    <s v="Llamaya"/>
    <s v="MANUAL"/>
    <n v="0"/>
    <m/>
    <n v="2198784"/>
    <s v="Cobros Marzo 2 meses a NPN "/>
    <s v="Cobros Marzo 2 meses a NPN "/>
    <s v="Buzon de voz"/>
  </r>
  <r>
    <s v="Cobros Mayo"/>
    <n v="0"/>
    <n v="0"/>
    <x v="17"/>
    <n v="3"/>
    <n v="1"/>
    <x v="0"/>
    <d v="2026-05-11T14:25:08"/>
    <n v="63907994"/>
    <s v="DROP"/>
    <s v="VDAD"/>
    <x v="0"/>
    <s v="COBRO"/>
    <m/>
    <n v="363001670000"/>
    <n v="16018"/>
    <n v="-6"/>
    <n v="1"/>
    <n v="63907994"/>
    <m/>
    <s v="Luis Enrique LÃ³pez"/>
    <m/>
    <s v="10-711-1039"/>
    <n v="363001670000"/>
    <s v="MASIVO"/>
    <s v="2 PAGOS PENDIENTES"/>
    <m/>
    <m/>
    <m/>
    <m/>
    <m/>
    <s v="U"/>
    <s v="0000-00-00"/>
    <m/>
    <m/>
    <m/>
    <m/>
    <n v="5"/>
    <m/>
    <s v="NONE"/>
    <n v="0"/>
    <m/>
    <n v="2257888"/>
    <s v="Cobros Mayo"/>
    <s v="Cobros Mayo NPN"/>
    <s v="Agent Not Available"/>
  </r>
  <r>
    <s v="Cobros Mayo"/>
    <n v="0"/>
    <n v="0"/>
    <x v="1"/>
    <n v="3"/>
    <n v="1"/>
    <x v="1"/>
    <d v="2026-05-13T17:17:49"/>
    <n v="63907994"/>
    <n v="6004"/>
    <s v="lvelez"/>
    <x v="1"/>
    <s v="COBRO"/>
    <m/>
    <n v="363001670000"/>
    <n v="16018"/>
    <n v="-6"/>
    <n v="1"/>
    <n v="63907994"/>
    <m/>
    <s v="Luis Enrique LÃ³pez"/>
    <m/>
    <s v="10-711-1039"/>
    <n v="363001670000"/>
    <s v="MASIVO"/>
    <s v="2 PAGOS PENDIENTES"/>
    <m/>
    <m/>
    <m/>
    <m/>
    <m/>
    <s v="U"/>
    <s v="0000-00-00"/>
    <m/>
    <m/>
    <m/>
    <m/>
    <n v="139"/>
    <s v="Llamaya"/>
    <s v="MAIN"/>
    <n v="0"/>
    <m/>
    <n v="2257888"/>
    <s v="Cobros Mayo"/>
    <s v="Cobros Mayo NPN"/>
    <s v="Buzon de voz"/>
  </r>
  <r>
    <s v="Cobros Mayo"/>
    <n v="0"/>
    <n v="0"/>
    <x v="20"/>
    <n v="1"/>
    <n v="1"/>
    <x v="1"/>
    <d v="2026-05-06T11:34:34"/>
    <n v="63916067"/>
    <n v="6004"/>
    <s v="lvelez"/>
    <x v="1"/>
    <s v="COBRO"/>
    <m/>
    <m/>
    <n v="998"/>
    <n v="0"/>
    <m/>
    <n v="63916067"/>
    <m/>
    <m/>
    <m/>
    <m/>
    <m/>
    <m/>
    <m/>
    <m/>
    <m/>
    <m/>
    <m/>
    <m/>
    <s v="U"/>
    <s v="0000-00-00"/>
    <m/>
    <m/>
    <m/>
    <m/>
    <n v="59"/>
    <s v="Llamaya"/>
    <s v="MANUAL"/>
    <n v="0"/>
    <m/>
    <n v="2257528"/>
    <s v="Default Manual list"/>
    <m/>
    <s v="Buzon de voz"/>
  </r>
  <r>
    <s v="Cobros Mayo"/>
    <n v="0"/>
    <n v="0"/>
    <x v="20"/>
    <n v="9"/>
    <n v="1"/>
    <x v="0"/>
    <d v="2026-05-06T12:25:20"/>
    <n v="63916363"/>
    <n v="6004"/>
    <s v="lvelez"/>
    <x v="1"/>
    <s v="COBRO"/>
    <m/>
    <m/>
    <n v="998"/>
    <n v="0"/>
    <m/>
    <n v="63916363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533"/>
    <s v="Default Manual list"/>
    <m/>
    <s v="Buzon de voz"/>
  </r>
  <r>
    <s v="Cobros Mayo"/>
    <n v="0"/>
    <n v="0"/>
    <x v="17"/>
    <n v="9"/>
    <n v="1"/>
    <x v="0"/>
    <d v="2026-05-11T14:25:29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"/>
    <n v="9"/>
    <n v="1"/>
    <x v="0"/>
    <d v="2026-05-13T17:19:10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21"/>
    <n v="9"/>
    <n v="1"/>
    <x v="0"/>
    <d v="2026-05-18T10:39:56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22"/>
    <n v="9"/>
    <n v="1"/>
    <x v="0"/>
    <d v="2026-05-20T10:07:32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4"/>
    <n v="9"/>
    <n v="1"/>
    <x v="0"/>
    <d v="2026-05-21T11:35:46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4"/>
    <n v="9"/>
    <n v="1"/>
    <x v="0"/>
    <d v="2026-05-21T18:03:54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5"/>
    <n v="9"/>
    <n v="1"/>
    <x v="0"/>
    <d v="2026-05-22T14:17:19"/>
    <n v="63916363"/>
    <s v="AB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0"/>
    <m/>
    <s v="NONE"/>
    <n v="0"/>
    <m/>
    <n v="2257889"/>
    <s v="Cobros Mayo"/>
    <s v="Cobros Mayo NPN"/>
    <s v="Auto busy"/>
  </r>
  <r>
    <s v="Cobros Mayo"/>
    <n v="1"/>
    <n v="0"/>
    <x v="5"/>
    <n v="9"/>
    <n v="1"/>
    <x v="1"/>
    <d v="2026-05-22T16:58:55"/>
    <n v="63916363"/>
    <n v="6006"/>
    <s v="lvelez"/>
    <x v="1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s v="U"/>
    <s v="0000-00-00"/>
    <m/>
    <m/>
    <m/>
    <m/>
    <n v="142"/>
    <s v="Llamaya"/>
    <s v="MAIN"/>
    <n v="0"/>
    <m/>
    <n v="2257889"/>
    <s v="Cobros Mayo"/>
    <s v="Cobros Mayo NPN"/>
    <s v="Numero equivocado"/>
  </r>
  <r>
    <s v="Cobros Mayo"/>
    <n v="0"/>
    <n v="0"/>
    <x v="17"/>
    <n v="14"/>
    <n v="1"/>
    <x v="0"/>
    <d v="2026-05-11T14:26:24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4"/>
    <m/>
    <s v="NONE"/>
    <n v="0"/>
    <m/>
    <n v="2257890"/>
    <s v="Cobros Mayo"/>
    <s v="Cobros Mayo NPN"/>
    <s v="Agent Not Available"/>
  </r>
  <r>
    <s v="Cobros Mayo"/>
    <n v="0"/>
    <n v="0"/>
    <x v="1"/>
    <n v="14"/>
    <n v="1"/>
    <x v="0"/>
    <d v="2026-05-13T17:19:52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21"/>
    <n v="14"/>
    <n v="1"/>
    <x v="0"/>
    <d v="2026-05-18T10:40:31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22"/>
    <n v="14"/>
    <n v="1"/>
    <x v="0"/>
    <d v="2026-05-20T10:07:17"/>
    <n v="63919850"/>
    <s v="AB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0"/>
    <m/>
    <s v="NONE"/>
    <n v="0"/>
    <m/>
    <n v="2257890"/>
    <s v="Cobros Mayo"/>
    <s v="Cobros Mayo NPN"/>
    <s v="Auto busy"/>
  </r>
  <r>
    <s v="Cobros Mayo"/>
    <n v="0"/>
    <n v="0"/>
    <x v="4"/>
    <n v="14"/>
    <n v="1"/>
    <x v="0"/>
    <d v="2026-05-21T11:36:01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4"/>
    <n v="14"/>
    <n v="1"/>
    <x v="0"/>
    <d v="2026-05-21T18:04:07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5"/>
    <n v="14"/>
    <n v="1"/>
    <x v="0"/>
    <d v="2026-05-22T14:17:41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5"/>
    <n v="14"/>
    <n v="1"/>
    <x v="0"/>
    <d v="2026-05-22T16:59:25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6"/>
    <n v="14"/>
    <n v="1"/>
    <x v="0"/>
    <d v="2026-05-23T11:21:01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7"/>
    <n v="14"/>
    <n v="1"/>
    <x v="0"/>
    <d v="2026-05-25T18:01:11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8"/>
    <n v="14"/>
    <n v="1"/>
    <x v="0"/>
    <d v="2026-05-26T10:24:44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8"/>
    <n v="14"/>
    <n v="1"/>
    <x v="0"/>
    <d v="2026-05-26T14:23:16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8"/>
    <n v="14"/>
    <n v="1"/>
    <x v="0"/>
    <d v="2026-05-26T16:08:37"/>
    <n v="63919850"/>
    <s v="DROP"/>
    <s v="VDAD"/>
    <x v="0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1"/>
    <n v="0"/>
    <x v="8"/>
    <n v="14"/>
    <n v="1"/>
    <x v="1"/>
    <d v="2026-05-26T17:46:18"/>
    <n v="63919850"/>
    <n v="6000"/>
    <s v="lvelez"/>
    <x v="1"/>
    <s v="COBRO"/>
    <m/>
    <n v="362066750000"/>
    <n v="16018"/>
    <n v="-6"/>
    <n v="1"/>
    <n v="63919850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117"/>
    <s v="Llamaya"/>
    <s v="MAIN"/>
    <n v="0"/>
    <m/>
    <n v="2257890"/>
    <s v="Cobros Mayo"/>
    <s v="Cobros Mayo NPN"/>
    <s v="Mensaje a tercero"/>
  </r>
  <r>
    <s v="Cobros Abril Canal Fijo"/>
    <n v="1"/>
    <n v="1"/>
    <x v="17"/>
    <n v="1"/>
    <n v="1"/>
    <x v="1"/>
    <d v="2026-05-11T14:26:22"/>
    <n v="63925643"/>
    <n v="6003"/>
    <s v="lvelez"/>
    <x v="1"/>
    <s v="COBRO"/>
    <m/>
    <n v="366029990000"/>
    <n v="16018"/>
    <n v="-6"/>
    <n v="1"/>
    <n v="63925643"/>
    <m/>
    <s v="Yecenia Serracin"/>
    <m/>
    <s v="1-43-273"/>
    <n v="366029990000"/>
    <s v="MASIVO"/>
    <s v="NPN"/>
    <m/>
    <m/>
    <m/>
    <m/>
    <m/>
    <s v="U"/>
    <s v="0000-00-00"/>
    <m/>
    <m/>
    <m/>
    <m/>
    <n v="89"/>
    <s v="Llamaya"/>
    <s v="MAIN"/>
    <n v="0"/>
    <m/>
    <n v="2257891"/>
    <s v="Cobros Mayo"/>
    <s v="Cobros Mayo NPN"/>
    <s v="Cuenta cesada"/>
  </r>
  <r>
    <s v="Cobros Abril Canal Fijo"/>
    <n v="0"/>
    <n v="0"/>
    <x v="17"/>
    <n v="4"/>
    <n v="1"/>
    <x v="0"/>
    <d v="2026-05-11T14:26:37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"/>
    <n v="4"/>
    <n v="1"/>
    <x v="0"/>
    <d v="2026-05-13T17:20:06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21"/>
    <n v="4"/>
    <n v="1"/>
    <x v="0"/>
    <d v="2026-05-18T10:40:44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22"/>
    <n v="4"/>
    <n v="1"/>
    <x v="1"/>
    <d v="2026-05-20T10:07:26"/>
    <n v="63933562"/>
    <n v="6004"/>
    <s v="lvelez"/>
    <x v="1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143"/>
    <s v="Llamaya"/>
    <s v="MAIN"/>
    <n v="0"/>
    <m/>
    <n v="2257892"/>
    <s v="Cobros Mayo"/>
    <s v="Cobros Mayo NPN"/>
    <s v="Buzon de voz"/>
  </r>
  <r>
    <s v="Cobros Mayo"/>
    <n v="0"/>
    <n v="0"/>
    <x v="17"/>
    <n v="2"/>
    <n v="1"/>
    <x v="0"/>
    <d v="2026-05-11T14:27:19"/>
    <n v="63943208"/>
    <s v="DROP"/>
    <s v="VDAD"/>
    <x v="0"/>
    <s v="COBRO"/>
    <m/>
    <n v="305059430000"/>
    <n v="16018"/>
    <n v="-6"/>
    <n v="1"/>
    <n v="63943208"/>
    <m/>
    <s v="Paola jaen"/>
    <m/>
    <s v="8-928-1087"/>
    <n v="305059430000"/>
    <s v="MASIVO"/>
    <s v="NPN"/>
    <m/>
    <m/>
    <m/>
    <m/>
    <m/>
    <s v="U"/>
    <s v="0000-00-00"/>
    <m/>
    <m/>
    <m/>
    <m/>
    <n v="5"/>
    <m/>
    <s v="NONE"/>
    <n v="0"/>
    <m/>
    <n v="2257893"/>
    <s v="Cobros Mayo"/>
    <s v="Cobros Mayo NPN"/>
    <s v="Agent Not Available"/>
  </r>
  <r>
    <s v="Cobros Mayo"/>
    <n v="1"/>
    <n v="1"/>
    <x v="1"/>
    <n v="2"/>
    <n v="1"/>
    <x v="1"/>
    <d v="2026-05-13T17:21:49"/>
    <n v="63943208"/>
    <n v="6007"/>
    <s v="lvelez"/>
    <x v="1"/>
    <s v="COBRO"/>
    <m/>
    <n v="305059430000"/>
    <n v="16018"/>
    <n v="-6"/>
    <n v="1"/>
    <n v="63943208"/>
    <m/>
    <s v="Paola jaen"/>
    <m/>
    <s v="8-928-1087"/>
    <n v="305059430000"/>
    <s v="MASIVO"/>
    <s v="NPN"/>
    <m/>
    <m/>
    <m/>
    <m/>
    <m/>
    <s v="U"/>
    <s v="0000-00-00"/>
    <m/>
    <m/>
    <m/>
    <m/>
    <n v="104"/>
    <s v="Llamaya"/>
    <s v="MAIN"/>
    <n v="0"/>
    <m/>
    <n v="2257893"/>
    <s v="Cobros Mayo"/>
    <s v="Cobros Mayo NPN"/>
    <s v="Volver a llamar"/>
  </r>
  <r>
    <s v="Cobros Abril Canal Fijo"/>
    <n v="0"/>
    <n v="0"/>
    <x v="17"/>
    <n v="9"/>
    <n v="1"/>
    <x v="0"/>
    <d v="2026-05-11T14:28:40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7"/>
    <n v="9"/>
    <n v="1"/>
    <x v="0"/>
    <d v="2026-05-11T16:32:48"/>
    <n v="63966973"/>
    <s v="AB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Auto busy"/>
  </r>
  <r>
    <s v="Cobros Abril Canal Fijo"/>
    <n v="0"/>
    <n v="0"/>
    <x v="1"/>
    <n v="9"/>
    <n v="1"/>
    <x v="0"/>
    <d v="2026-05-13T17:22:41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8"/>
    <n v="9"/>
    <n v="1"/>
    <x v="0"/>
    <d v="2026-05-14T11:26:43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8"/>
    <n v="9"/>
    <n v="1"/>
    <x v="0"/>
    <d v="2026-05-14T16:09:47"/>
    <n v="63966973"/>
    <s v="AB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Auto busy"/>
  </r>
  <r>
    <s v="Cobros Abril Canal Fijo"/>
    <n v="0"/>
    <n v="0"/>
    <x v="21"/>
    <n v="9"/>
    <n v="1"/>
    <x v="0"/>
    <d v="2026-05-18T10:42:03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21"/>
    <n v="9"/>
    <n v="1"/>
    <x v="0"/>
    <d v="2026-05-18T15:40:36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3"/>
    <n v="9"/>
    <n v="1"/>
    <x v="0"/>
    <d v="2026-05-19T10:14:10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3"/>
    <n v="9"/>
    <n v="1"/>
    <x v="1"/>
    <d v="2026-05-19T12:37:25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Mayo"/>
    <n v="1"/>
    <n v="1"/>
    <x v="20"/>
    <n v="1"/>
    <n v="1"/>
    <x v="1"/>
    <d v="2026-05-06T11:56:04"/>
    <n v="63968835"/>
    <n v="6007"/>
    <s v="lvelez"/>
    <x v="1"/>
    <s v="COBRO"/>
    <m/>
    <n v="359264140000"/>
    <n v="16007"/>
    <n v="-6"/>
    <n v="1"/>
    <n v="63968835"/>
    <m/>
    <s v="Yitzis Rivera Lopez"/>
    <m/>
    <s v="MASIVO"/>
    <n v="359264140000"/>
    <s v="8-865-1901"/>
    <s v="CUMPLE"/>
    <m/>
    <m/>
    <m/>
    <m/>
    <m/>
    <s v="U"/>
    <s v="0000-00-00"/>
    <m/>
    <m/>
    <m/>
    <m/>
    <n v="127"/>
    <s v="Llamaya"/>
    <s v="MANUAL"/>
    <n v="0"/>
    <m/>
    <n v="2098268"/>
    <s v="Cobros Dic 2"/>
    <s v="Cobros Diciembre todo"/>
    <s v="Volver a llamar"/>
  </r>
  <r>
    <s v="Cobros Mayo"/>
    <n v="0"/>
    <n v="0"/>
    <x v="17"/>
    <n v="1"/>
    <n v="1"/>
    <x v="1"/>
    <d v="2026-05-11T14:28:13"/>
    <n v="63979985"/>
    <n v="6004"/>
    <s v="lvelez"/>
    <x v="1"/>
    <s v="COBRO"/>
    <m/>
    <n v="367068970000"/>
    <n v="16018"/>
    <n v="-6"/>
    <n v="1"/>
    <n v="63979985"/>
    <m/>
    <s v="Manuel Maria Cervera Charris"/>
    <m/>
    <s v="BE875940"/>
    <n v="367068970000"/>
    <s v="MASIVO"/>
    <s v="NPN"/>
    <m/>
    <m/>
    <m/>
    <m/>
    <m/>
    <s v="U"/>
    <s v="0000-00-00"/>
    <m/>
    <m/>
    <m/>
    <m/>
    <n v="132"/>
    <s v="Llamaya"/>
    <s v="MAIN"/>
    <n v="0"/>
    <m/>
    <n v="2257895"/>
    <s v="Cobros Mayo"/>
    <s v="Cobros Mayo NPN"/>
    <s v="Buzon de voz"/>
  </r>
  <r>
    <s v="Cobros Mayo"/>
    <n v="0"/>
    <n v="0"/>
    <x v="17"/>
    <n v="2"/>
    <n v="1"/>
    <x v="0"/>
    <d v="2026-05-11T14:28:58"/>
    <n v="63981239"/>
    <s v="DROP"/>
    <s v="VDAD"/>
    <x v="0"/>
    <s v="COBRO"/>
    <m/>
    <n v="368053950000"/>
    <n v="16018"/>
    <n v="-6"/>
    <n v="1"/>
    <n v="63981239"/>
    <m/>
    <s v="ERIS ENRIQUE GUERRERO TORRERO"/>
    <m/>
    <s v="2-743-1966"/>
    <n v="368053950000"/>
    <s v="MASIVO"/>
    <s v="NPN"/>
    <m/>
    <m/>
    <m/>
    <m/>
    <m/>
    <s v="U"/>
    <s v="0000-00-00"/>
    <m/>
    <m/>
    <m/>
    <m/>
    <n v="5"/>
    <m/>
    <s v="NONE"/>
    <n v="0"/>
    <m/>
    <n v="2257896"/>
    <s v="Cobros Mayo"/>
    <s v="Cobros Mayo NPN"/>
    <s v="Agent Not Available"/>
  </r>
  <r>
    <s v="Cobros Mayo"/>
    <n v="0"/>
    <n v="0"/>
    <x v="1"/>
    <n v="2"/>
    <n v="1"/>
    <x v="1"/>
    <d v="2026-05-13T17:25:23"/>
    <n v="63981239"/>
    <n v="6004"/>
    <s v="lvelez"/>
    <x v="1"/>
    <s v="COBRO"/>
    <m/>
    <n v="368053950000"/>
    <n v="16018"/>
    <n v="-6"/>
    <n v="1"/>
    <n v="63981239"/>
    <m/>
    <s v="ERIS ENRIQUE GUERRERO TORRERO"/>
    <m/>
    <s v="2-743-1966"/>
    <n v="368053950000"/>
    <s v="MASIVO"/>
    <s v="NPN"/>
    <m/>
    <m/>
    <m/>
    <m/>
    <m/>
    <s v="U"/>
    <s v="0000-00-00"/>
    <m/>
    <m/>
    <m/>
    <m/>
    <n v="125"/>
    <s v="Llamaya"/>
    <s v="MAIN"/>
    <n v="0"/>
    <m/>
    <n v="2257896"/>
    <s v="Cobros Mayo"/>
    <s v="Cobros Mayo NPN"/>
    <s v="Buzon de voz"/>
  </r>
  <r>
    <s v="Cobros Abril Canal Fijo"/>
    <n v="0"/>
    <n v="0"/>
    <x v="17"/>
    <n v="14"/>
    <n v="1"/>
    <x v="0"/>
    <d v="2026-05-11T14:29:35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"/>
    <n v="14"/>
    <n v="1"/>
    <x v="0"/>
    <d v="2026-05-13T17:25:39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21"/>
    <n v="14"/>
    <n v="1"/>
    <x v="0"/>
    <d v="2026-05-18T10:43:57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22"/>
    <n v="14"/>
    <n v="1"/>
    <x v="0"/>
    <d v="2026-05-20T10:08:09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4"/>
    <n v="14"/>
    <n v="1"/>
    <x v="0"/>
    <d v="2026-05-21T11:36:30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4"/>
    <n v="14"/>
    <n v="1"/>
    <x v="0"/>
    <d v="2026-05-21T18:04:38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5"/>
    <n v="14"/>
    <n v="1"/>
    <x v="0"/>
    <d v="2026-05-22T14:18:06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5"/>
    <n v="14"/>
    <n v="1"/>
    <x v="0"/>
    <d v="2026-05-22T17:02:25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6"/>
    <n v="14"/>
    <n v="1"/>
    <x v="0"/>
    <d v="2026-05-23T11:21:35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7"/>
    <n v="14"/>
    <n v="1"/>
    <x v="0"/>
    <d v="2026-05-25T18:01:44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8"/>
    <n v="14"/>
    <n v="1"/>
    <x v="0"/>
    <d v="2026-05-26T10:24:52"/>
    <n v="63982140"/>
    <s v="AB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0"/>
    <m/>
    <s v="NONE"/>
    <n v="0"/>
    <m/>
    <n v="2257897"/>
    <s v="Cobros Mayo"/>
    <s v="Cobros Mayo NPN"/>
    <s v="Auto busy"/>
  </r>
  <r>
    <s v="Cobros Abril Canal Fijo"/>
    <n v="0"/>
    <n v="0"/>
    <x v="8"/>
    <n v="14"/>
    <n v="1"/>
    <x v="0"/>
    <d v="2026-05-26T14:23:37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8"/>
    <n v="14"/>
    <n v="1"/>
    <x v="0"/>
    <d v="2026-05-26T16:09:00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8"/>
    <n v="14"/>
    <n v="1"/>
    <x v="1"/>
    <d v="2026-05-26T17:46:21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7"/>
    <n v="3"/>
    <n v="1"/>
    <x v="0"/>
    <d v="2026-05-11T14:30:04"/>
    <n v="63992513"/>
    <s v="DROP"/>
    <s v="VDAD"/>
    <x v="0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"/>
    <m/>
    <s v="NONE"/>
    <n v="0"/>
    <m/>
    <n v="2257898"/>
    <s v="Cobros Mayo"/>
    <s v="Cobros Mayo NPN"/>
    <s v="Agent Not Available"/>
  </r>
  <r>
    <s v="Cobros Abril Canal Fijo"/>
    <n v="0"/>
    <n v="0"/>
    <x v="1"/>
    <n v="3"/>
    <n v="1"/>
    <x v="0"/>
    <d v="2026-05-13T17:26:14"/>
    <n v="63992513"/>
    <s v="DROP"/>
    <s v="VDAD"/>
    <x v="0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"/>
    <m/>
    <s v="NONE"/>
    <n v="0"/>
    <m/>
    <n v="2257898"/>
    <s v="Cobros Mayo"/>
    <s v="Cobros Mayo NPN"/>
    <s v="Agent Not Available"/>
  </r>
  <r>
    <s v="Cobros Abril Canal Fijo"/>
    <n v="1"/>
    <n v="0"/>
    <x v="21"/>
    <n v="3"/>
    <n v="1"/>
    <x v="1"/>
    <d v="2026-05-18T10:43:53"/>
    <n v="63992513"/>
    <n v="6006"/>
    <s v="lvelez"/>
    <x v="1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8"/>
    <s v="Llamaya"/>
    <s v="MAIN"/>
    <n v="0"/>
    <m/>
    <n v="2257898"/>
    <s v="Cobros Mayo"/>
    <s v="Cobros Mayo NPN"/>
    <s v="Numero equivocado"/>
  </r>
  <r>
    <s v="Cobros Mayo"/>
    <n v="0"/>
    <n v="0"/>
    <x v="14"/>
    <n v="1"/>
    <n v="1"/>
    <x v="1"/>
    <d v="2026-05-05T14:55:43"/>
    <n v="63992816"/>
    <n v="6004"/>
    <s v="lvelez"/>
    <x v="1"/>
    <s v="COBRO"/>
    <m/>
    <m/>
    <n v="998"/>
    <n v="0"/>
    <m/>
    <n v="63992816"/>
    <m/>
    <m/>
    <m/>
    <m/>
    <m/>
    <m/>
    <m/>
    <m/>
    <m/>
    <m/>
    <m/>
    <m/>
    <s v="U"/>
    <s v="0000-00-00"/>
    <m/>
    <m/>
    <m/>
    <m/>
    <n v="69"/>
    <s v="Llamaya"/>
    <s v="MANUAL"/>
    <n v="0"/>
    <m/>
    <n v="2257507"/>
    <s v="Default Manual list"/>
    <m/>
    <s v="Buzon de voz"/>
  </r>
  <r>
    <s v="Cobros Mayo"/>
    <n v="0"/>
    <n v="0"/>
    <x v="17"/>
    <n v="6"/>
    <n v="1"/>
    <x v="0"/>
    <d v="2026-05-11T14:30:41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"/>
    <n v="6"/>
    <n v="1"/>
    <x v="0"/>
    <d v="2026-05-13T17:26:50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21"/>
    <n v="6"/>
    <n v="1"/>
    <x v="0"/>
    <d v="2026-05-18T10:44:36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22"/>
    <n v="6"/>
    <n v="1"/>
    <x v="0"/>
    <d v="2026-05-20T10:08:47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4"/>
    <n v="6"/>
    <n v="1"/>
    <x v="0"/>
    <d v="2026-05-21T11:37:07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1"/>
    <n v="1"/>
    <x v="4"/>
    <n v="6"/>
    <n v="1"/>
    <x v="1"/>
    <d v="2026-05-21T18:05:27"/>
    <n v="64008804"/>
    <n v="6002"/>
    <s v="lvelez"/>
    <x v="1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8"/>
    <s v="Llamaya"/>
    <s v="MAIN"/>
    <n v="0"/>
    <m/>
    <n v="2257899"/>
    <s v="Cobros Mayo"/>
    <s v="Cobros Mayo NPN"/>
    <s v="Cliente al dia"/>
  </r>
  <r>
    <s v="Cobros Abril Canal Fijo"/>
    <n v="1"/>
    <n v="1"/>
    <x v="17"/>
    <n v="1"/>
    <n v="1"/>
    <x v="1"/>
    <d v="2026-05-11T14:31:23"/>
    <n v="64024594"/>
    <n v="6003"/>
    <s v="lvelez"/>
    <x v="1"/>
    <s v="COBRO"/>
    <m/>
    <n v="367012450000"/>
    <n v="16018"/>
    <n v="-4"/>
    <n v="1"/>
    <n v="64024594"/>
    <m/>
    <s v="Etilcia ernela acostÃ¡ MartÃ­n"/>
    <m/>
    <s v="10-706-1839"/>
    <n v="367012450000"/>
    <s v="MASIVO"/>
    <s v="NPN"/>
    <m/>
    <m/>
    <m/>
    <m/>
    <m/>
    <s v="U"/>
    <s v="0000-00-00"/>
    <m/>
    <m/>
    <m/>
    <m/>
    <n v="96"/>
    <s v="Llamaya"/>
    <s v="MAIN"/>
    <n v="0"/>
    <m/>
    <n v="2257900"/>
    <s v="Cobros Mayo"/>
    <s v="Cobros Mayo NPN"/>
    <s v="Cuenta cesada"/>
  </r>
  <r>
    <s v="Cobros Mayo"/>
    <n v="0"/>
    <n v="0"/>
    <x v="17"/>
    <n v="3"/>
    <n v="1"/>
    <x v="0"/>
    <d v="2026-05-11T14:31:33"/>
    <n v="64028896"/>
    <s v="DROP"/>
    <s v="VDAD"/>
    <x v="0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5"/>
    <m/>
    <s v="NONE"/>
    <n v="0"/>
    <m/>
    <n v="2257901"/>
    <s v="Cobros Mayo"/>
    <s v="Cobros Mayo NPN"/>
    <s v="Agent Not Available"/>
  </r>
  <r>
    <s v="Cobros Mayo"/>
    <n v="0"/>
    <n v="0"/>
    <x v="1"/>
    <n v="3"/>
    <n v="1"/>
    <x v="0"/>
    <d v="2026-05-13T17:27:28"/>
    <n v="64028896"/>
    <s v="DROP"/>
    <s v="VDAD"/>
    <x v="0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5"/>
    <m/>
    <s v="NONE"/>
    <n v="0"/>
    <m/>
    <n v="2257901"/>
    <s v="Cobros Mayo"/>
    <s v="Cobros Mayo NPN"/>
    <s v="Agent Not Available"/>
  </r>
  <r>
    <s v="Cobros Mayo"/>
    <n v="1"/>
    <n v="1"/>
    <x v="21"/>
    <n v="3"/>
    <n v="1"/>
    <x v="1"/>
    <d v="2026-05-18T10:47:32"/>
    <n v="64028896"/>
    <n v="6007"/>
    <s v="lvelez"/>
    <x v="1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200"/>
    <s v="Llamaya"/>
    <s v="MAIN"/>
    <n v="0"/>
    <m/>
    <n v="2257901"/>
    <s v="Cobros Mayo"/>
    <s v="Cobros Mayo NPN"/>
    <s v="Volver a llamar"/>
  </r>
  <r>
    <s v="Cobros Abril Canal Fijo"/>
    <n v="1"/>
    <n v="1"/>
    <x v="9"/>
    <n v="1"/>
    <n v="1"/>
    <x v="1"/>
    <d v="2026-05-27T14:41:47"/>
    <n v="64031538"/>
    <n v="6007"/>
    <s v="lvelez"/>
    <x v="1"/>
    <s v="COBRO"/>
    <m/>
    <n v="358107870000"/>
    <n v="16019"/>
    <n v="-4"/>
    <n v="1"/>
    <n v="64031538"/>
    <m/>
    <s v="BETY LUZ RUIZ MARRUGO"/>
    <m/>
    <n v="358107870000"/>
    <s v="CALL CENTER"/>
    <s v="NPN"/>
    <m/>
    <m/>
    <m/>
    <m/>
    <m/>
    <m/>
    <s v="U"/>
    <s v="0000-00-00"/>
    <m/>
    <m/>
    <m/>
    <m/>
    <n v="110"/>
    <s v="Llamaya"/>
    <s v="MAIN"/>
    <n v="0"/>
    <m/>
    <n v="2267957"/>
    <s v="Cobros Mayo"/>
    <s v="Cobros Mayo Lista 2"/>
    <s v="Volver a llamar"/>
  </r>
  <r>
    <s v="Cobros Mayo"/>
    <n v="0"/>
    <n v="0"/>
    <x v="17"/>
    <n v="5"/>
    <n v="1"/>
    <x v="0"/>
    <d v="2026-05-11T14:32:11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"/>
    <n v="5"/>
    <n v="1"/>
    <x v="0"/>
    <d v="2026-05-13T17:28:07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21"/>
    <n v="5"/>
    <n v="1"/>
    <x v="0"/>
    <d v="2026-05-18T10:47:42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22"/>
    <n v="5"/>
    <n v="1"/>
    <x v="0"/>
    <d v="2026-05-20T10:09:27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4"/>
    <n v="5"/>
    <n v="1"/>
    <x v="1"/>
    <d v="2026-05-21T11:40:21"/>
    <n v="64034925"/>
    <n v="6004"/>
    <s v="lvelez"/>
    <x v="1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136"/>
    <s v="Llamaya"/>
    <s v="MAIN"/>
    <n v="0"/>
    <m/>
    <n v="2257902"/>
    <s v="Cobros Mayo"/>
    <s v="Cobros Mayo NPN"/>
    <s v="Buzon de voz"/>
  </r>
  <r>
    <s v="Cobros Abril Canal Fijo"/>
    <n v="0"/>
    <n v="0"/>
    <x v="17"/>
    <n v="2"/>
    <n v="1"/>
    <x v="0"/>
    <d v="2026-05-11T14:32:48"/>
    <n v="64047882"/>
    <s v="DROP"/>
    <s v="VDAD"/>
    <x v="0"/>
    <s v="COBRO"/>
    <m/>
    <n v="357369900000"/>
    <n v="16018"/>
    <n v="-4"/>
    <n v="1"/>
    <n v="64047882"/>
    <m/>
    <s v="ARIEL ABEL ORTEGA DE LEON"/>
    <m/>
    <s v="8-1041-2235"/>
    <n v="357369900000"/>
    <s v="MASIVO"/>
    <s v="3 PAGOS PENDIENTES"/>
    <m/>
    <m/>
    <m/>
    <m/>
    <m/>
    <s v="U"/>
    <s v="0000-00-00"/>
    <m/>
    <m/>
    <m/>
    <m/>
    <n v="5"/>
    <m/>
    <s v="NONE"/>
    <n v="0"/>
    <m/>
    <n v="2257903"/>
    <s v="Cobros Mayo"/>
    <s v="Cobros Mayo NPN"/>
    <s v="Agent Not Available"/>
  </r>
  <r>
    <s v="Cobros Abril Canal Fijo"/>
    <n v="1"/>
    <n v="1"/>
    <x v="1"/>
    <n v="2"/>
    <n v="1"/>
    <x v="1"/>
    <d v="2026-05-13T17:28:03"/>
    <n v="64047882"/>
    <n v="6007"/>
    <s v="lvelez"/>
    <x v="1"/>
    <s v="COBRO"/>
    <m/>
    <n v="357369900000"/>
    <n v="16018"/>
    <n v="-4"/>
    <n v="1"/>
    <n v="64047882"/>
    <m/>
    <s v="ARIEL ABEL ORTEGA DE LEON"/>
    <m/>
    <s v="8-1041-2235"/>
    <n v="357369900000"/>
    <s v="MASIVO"/>
    <s v="3 PAGOS PENDIENTES"/>
    <m/>
    <m/>
    <m/>
    <m/>
    <m/>
    <s v="U"/>
    <s v="0000-00-00"/>
    <m/>
    <m/>
    <m/>
    <m/>
    <n v="58"/>
    <s v="Llamaya"/>
    <s v="MAIN"/>
    <n v="0"/>
    <m/>
    <n v="2257903"/>
    <s v="Cobros Mayo"/>
    <s v="Cobros Mayo NPN"/>
    <s v="Volver a llamar"/>
  </r>
  <r>
    <s v="Cobros Mayo"/>
    <n v="1"/>
    <n v="1"/>
    <x v="9"/>
    <n v="1"/>
    <n v="1"/>
    <x v="1"/>
    <d v="2026-05-27T14:50:06"/>
    <n v="64061725"/>
    <n v="6007"/>
    <s v="lvelez"/>
    <x v="1"/>
    <s v="COBRO"/>
    <m/>
    <n v="369027470000"/>
    <n v="16019"/>
    <n v="-4"/>
    <n v="1"/>
    <n v="64061725"/>
    <m/>
    <s v="Arcelita Garcia"/>
    <m/>
    <n v="369027470000"/>
    <s v="CALL CENTER"/>
    <s v="3 MESES PENDIENTES"/>
    <m/>
    <m/>
    <m/>
    <m/>
    <m/>
    <m/>
    <s v="U"/>
    <s v="0000-00-00"/>
    <m/>
    <m/>
    <m/>
    <m/>
    <n v="235"/>
    <s v="Llamaya"/>
    <s v="MAIN"/>
    <n v="0"/>
    <m/>
    <n v="2267968"/>
    <s v="Cobros Mayo"/>
    <s v="Cobros Mayo Lista 2"/>
    <s v="Volver a llamar"/>
  </r>
  <r>
    <e v="#N/A"/>
    <n v="1"/>
    <n v="0"/>
    <x v="20"/>
    <n v="1"/>
    <n v="1"/>
    <x v="1"/>
    <d v="2026-05-06T16:07:17"/>
    <n v="64062698"/>
    <n v="6000"/>
    <s v="lvelez"/>
    <x v="1"/>
    <s v="COBRO"/>
    <m/>
    <m/>
    <n v="998"/>
    <n v="0"/>
    <m/>
    <n v="64062698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52"/>
    <s v="Default Manual list"/>
    <m/>
    <s v="Mensaje a tercero"/>
  </r>
  <r>
    <s v="Cobros Mayo"/>
    <n v="0"/>
    <n v="0"/>
    <x v="17"/>
    <n v="7"/>
    <n v="1"/>
    <x v="0"/>
    <d v="2026-05-11T14:33:32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"/>
    <n v="7"/>
    <n v="1"/>
    <x v="0"/>
    <d v="2026-05-13T17:28:28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21"/>
    <n v="7"/>
    <n v="1"/>
    <x v="0"/>
    <d v="2026-05-18T10:48:25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22"/>
    <n v="7"/>
    <n v="1"/>
    <x v="0"/>
    <d v="2026-05-20T10:10:09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4"/>
    <n v="7"/>
    <n v="1"/>
    <x v="0"/>
    <d v="2026-05-21T11:40:25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4"/>
    <n v="7"/>
    <n v="1"/>
    <x v="0"/>
    <d v="2026-05-21T18:05:37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5"/>
    <n v="7"/>
    <n v="1"/>
    <x v="1"/>
    <d v="2026-05-22T14:19:06"/>
    <n v="64071614"/>
    <n v="6004"/>
    <s v="lvelez"/>
    <x v="1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s v="U"/>
    <s v="0000-00-00"/>
    <m/>
    <m/>
    <m/>
    <m/>
    <n v="79"/>
    <s v="Llamaya"/>
    <s v="MAIN"/>
    <n v="0"/>
    <m/>
    <n v="2257904"/>
    <s v="Cobros Mayo"/>
    <s v="Cobros Mayo NPN"/>
    <s v="Buzon de voz"/>
  </r>
  <r>
    <s v="Cobros Abril Canal Fijo"/>
    <n v="0"/>
    <n v="0"/>
    <x v="17"/>
    <n v="3"/>
    <n v="1"/>
    <x v="0"/>
    <d v="2026-05-11T14:34:13"/>
    <n v="64079001"/>
    <s v="DROP"/>
    <s v="VDAD"/>
    <x v="0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5"/>
    <m/>
    <s v="NONE"/>
    <n v="0"/>
    <m/>
    <n v="2257905"/>
    <s v="Cobros Mayo"/>
    <s v="Cobros Mayo NPN"/>
    <s v="Agent Not Available"/>
  </r>
  <r>
    <s v="Cobros Abril Canal Fijo"/>
    <n v="0"/>
    <n v="0"/>
    <x v="1"/>
    <n v="3"/>
    <n v="1"/>
    <x v="0"/>
    <d v="2026-05-13T17:34:44"/>
    <n v="64079001"/>
    <s v="DROP"/>
    <s v="VDAD"/>
    <x v="0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5"/>
    <m/>
    <s v="NONE"/>
    <n v="0"/>
    <m/>
    <n v="2257905"/>
    <s v="Cobros Mayo"/>
    <s v="Cobros Mayo NPN"/>
    <s v="Agent Not Available"/>
  </r>
  <r>
    <s v="Cobros Abril Canal Fijo"/>
    <n v="0"/>
    <n v="0"/>
    <x v="21"/>
    <n v="3"/>
    <n v="1"/>
    <x v="1"/>
    <d v="2026-05-18T10:52:13"/>
    <n v="64079001"/>
    <n v="6004"/>
    <s v="lvelez"/>
    <x v="1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150"/>
    <s v="Llamaya"/>
    <s v="MAIN"/>
    <n v="0"/>
    <m/>
    <n v="2257905"/>
    <s v="Cobros Mayo"/>
    <s v="Cobros Mayo NPN"/>
    <s v="Buzon de voz"/>
  </r>
  <r>
    <s v="Cobros Abril Canal Fijo"/>
    <n v="1"/>
    <n v="1"/>
    <x v="17"/>
    <n v="1"/>
    <n v="1"/>
    <x v="1"/>
    <d v="2026-05-11T14:34:07"/>
    <n v="64079225"/>
    <n v="6003"/>
    <s v="lvelez"/>
    <x v="1"/>
    <s v="COBRO"/>
    <m/>
    <n v="359242000000"/>
    <n v="16018"/>
    <n v="-4"/>
    <n v="1"/>
    <n v="64079225"/>
    <m/>
    <s v="Marcos Antonio Howard catuy"/>
    <m/>
    <s v="3-761-2136"/>
    <n v="359242000000"/>
    <s v="MASIVO"/>
    <s v="NPN"/>
    <m/>
    <m/>
    <m/>
    <m/>
    <m/>
    <s v="U"/>
    <s v="0000-00-00"/>
    <m/>
    <m/>
    <m/>
    <m/>
    <n v="25"/>
    <s v="Llamaya"/>
    <s v="MAIN"/>
    <n v="0"/>
    <m/>
    <n v="2257906"/>
    <s v="Cobros Mayo"/>
    <s v="Cobros Mayo NPN"/>
    <s v="Cuenta cesada"/>
  </r>
  <r>
    <s v="Cobros Mayo"/>
    <n v="0"/>
    <n v="0"/>
    <x v="17"/>
    <n v="2"/>
    <n v="1"/>
    <x v="0"/>
    <d v="2026-05-11T14:34:33"/>
    <n v="64084980"/>
    <s v="DROP"/>
    <s v="VDAD"/>
    <x v="0"/>
    <s v="COBRO"/>
    <m/>
    <n v="217002760000"/>
    <n v="16018"/>
    <n v="-4"/>
    <n v="1"/>
    <n v="64084980"/>
    <m/>
    <s v="Dyana Silva Perez"/>
    <m/>
    <s v="8-767-801"/>
    <n v="217002760000"/>
    <s v="MASIVO"/>
    <s v="NPN"/>
    <m/>
    <m/>
    <m/>
    <m/>
    <m/>
    <s v="U"/>
    <s v="0000-00-00"/>
    <m/>
    <m/>
    <m/>
    <m/>
    <n v="5"/>
    <m/>
    <s v="NONE"/>
    <n v="0"/>
    <m/>
    <n v="2257907"/>
    <s v="Cobros Mayo"/>
    <s v="Cobros Mayo NPN"/>
    <s v="Agent Not Available"/>
  </r>
  <r>
    <s v="Cobros Mayo"/>
    <n v="1"/>
    <n v="1"/>
    <x v="1"/>
    <n v="2"/>
    <n v="1"/>
    <x v="1"/>
    <d v="2026-05-13T17:34:38"/>
    <n v="64084980"/>
    <n v="6003"/>
    <s v="lvelez"/>
    <x v="1"/>
    <s v="COBRO"/>
    <m/>
    <n v="217002760000"/>
    <n v="16018"/>
    <n v="-4"/>
    <n v="1"/>
    <n v="64084980"/>
    <m/>
    <s v="Dyana Silva Perez"/>
    <m/>
    <s v="8-767-801"/>
    <n v="217002760000"/>
    <s v="MASIVO"/>
    <s v="NPN"/>
    <m/>
    <m/>
    <m/>
    <m/>
    <m/>
    <s v="U"/>
    <s v="0000-00-00"/>
    <m/>
    <m/>
    <m/>
    <m/>
    <n v="21"/>
    <s v="Llamaya"/>
    <s v="MAIN"/>
    <n v="0"/>
    <m/>
    <n v="2257907"/>
    <s v="Cobros Mayo"/>
    <s v="Cobros Mayo NPN"/>
    <s v="Cuenta cesada"/>
  </r>
  <r>
    <s v="Cobros Mayo"/>
    <n v="0"/>
    <n v="0"/>
    <x v="10"/>
    <n v="1"/>
    <n v="1"/>
    <x v="1"/>
    <d v="2026-05-28T14:08:31"/>
    <n v="64088913"/>
    <n v="6004"/>
    <s v="lvelez"/>
    <x v="1"/>
    <s v="COBRO"/>
    <m/>
    <m/>
    <n v="998"/>
    <n v="0"/>
    <m/>
    <n v="64088913"/>
    <m/>
    <m/>
    <m/>
    <m/>
    <m/>
    <m/>
    <m/>
    <m/>
    <m/>
    <m/>
    <m/>
    <m/>
    <s v="U"/>
    <s v="0000-00-00"/>
    <m/>
    <m/>
    <m/>
    <m/>
    <n v="52"/>
    <s v="Llamaya"/>
    <s v="MANUAL"/>
    <n v="0"/>
    <m/>
    <n v="2257402"/>
    <s v="Default Manual list"/>
    <m/>
    <s v="Buzon de voz"/>
  </r>
  <r>
    <s v="Cobros Abril Canal Fijo"/>
    <n v="0"/>
    <n v="0"/>
    <x v="17"/>
    <n v="8"/>
    <n v="1"/>
    <x v="0"/>
    <d v="2026-05-11T14:42:34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"/>
    <n v="8"/>
    <n v="1"/>
    <x v="0"/>
    <d v="2026-05-13T17:35:15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21"/>
    <n v="8"/>
    <n v="1"/>
    <x v="0"/>
    <d v="2026-05-18T10:52:15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22"/>
    <n v="8"/>
    <n v="1"/>
    <x v="0"/>
    <d v="2026-05-20T10:12:57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4"/>
    <n v="8"/>
    <n v="1"/>
    <x v="0"/>
    <d v="2026-05-21T11:41:04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4"/>
    <n v="8"/>
    <n v="1"/>
    <x v="0"/>
    <d v="2026-05-21T18:06:12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5"/>
    <n v="8"/>
    <n v="1"/>
    <x v="0"/>
    <d v="2026-05-22T14:18:28"/>
    <n v="64098122"/>
    <s v="AB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0"/>
    <m/>
    <s v="NONE"/>
    <n v="0"/>
    <m/>
    <n v="2257908"/>
    <s v="Cobros Mayo"/>
    <s v="Cobros Mayo NPN"/>
    <s v="Auto busy"/>
  </r>
  <r>
    <s v="Cobros Abril Canal Fijo"/>
    <n v="1"/>
    <n v="1"/>
    <x v="5"/>
    <n v="8"/>
    <n v="1"/>
    <x v="1"/>
    <d v="2026-05-22T17:02:19"/>
    <n v="64098122"/>
    <n v="6003"/>
    <s v="lvelez"/>
    <x v="1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s v="U"/>
    <s v="0000-00-00"/>
    <m/>
    <m/>
    <m/>
    <m/>
    <n v="151"/>
    <s v="Llamaya"/>
    <s v="MAIN"/>
    <n v="0"/>
    <m/>
    <n v="2257908"/>
    <s v="Cobros Mayo"/>
    <s v="Cobros Mayo NPN"/>
    <s v="Cuenta cesada"/>
  </r>
  <r>
    <s v="Cobros Abril Canal Fijo"/>
    <n v="0"/>
    <n v="0"/>
    <x v="17"/>
    <n v="1"/>
    <n v="1"/>
    <x v="1"/>
    <d v="2026-05-11T14:42:29"/>
    <n v="64099284"/>
    <n v="6004"/>
    <s v="lvelez"/>
    <x v="1"/>
    <s v="COBRO"/>
    <m/>
    <n v="351367510000"/>
    <n v="16018"/>
    <n v="-4"/>
    <n v="1"/>
    <n v="64099284"/>
    <m/>
    <s v="Yenisleidy Sotolongo alarcon"/>
    <m/>
    <s v="P515138"/>
    <n v="351367510000"/>
    <s v="MASIVO"/>
    <s v="3 PAGOS PENDIENTES"/>
    <m/>
    <m/>
    <m/>
    <m/>
    <m/>
    <s v="U"/>
    <s v="0000-00-00"/>
    <m/>
    <m/>
    <m/>
    <m/>
    <n v="126"/>
    <s v="Llamaya"/>
    <s v="MAIN"/>
    <n v="0"/>
    <m/>
    <n v="2257909"/>
    <s v="Cobros Mayo"/>
    <s v="Cobros Mayo NPN"/>
    <s v="Buzon de voz"/>
  </r>
  <r>
    <s v="Cobros Abril Canal Fijo"/>
    <n v="0"/>
    <n v="0"/>
    <x v="17"/>
    <n v="4"/>
    <n v="1"/>
    <x v="0"/>
    <d v="2026-05-11T14:43:11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"/>
    <n v="4"/>
    <n v="1"/>
    <x v="0"/>
    <d v="2026-05-13T17:36:26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21"/>
    <n v="4"/>
    <n v="1"/>
    <x v="0"/>
    <d v="2026-05-18T10:52:29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22"/>
    <n v="4"/>
    <n v="1"/>
    <x v="1"/>
    <d v="2026-05-20T10:12:30"/>
    <n v="64099571"/>
    <n v="6004"/>
    <s v="lvelez"/>
    <x v="1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150"/>
    <s v="Llamaya"/>
    <s v="MAIN"/>
    <n v="0"/>
    <m/>
    <n v="2257910"/>
    <s v="Cobros Mayo"/>
    <s v="Cobros Mayo NPN"/>
    <s v="Buzon de voz"/>
  </r>
  <r>
    <s v="Cobros Mayo"/>
    <n v="0"/>
    <n v="0"/>
    <x v="16"/>
    <n v="3"/>
    <n v="1"/>
    <x v="0"/>
    <d v="2026-05-08T17:03:14"/>
    <n v="64108391"/>
    <n v="6004"/>
    <s v="lvelez"/>
    <x v="1"/>
    <s v="COBRO"/>
    <m/>
    <n v="362000400000"/>
    <n v="16016"/>
    <n v="-5"/>
    <n v="1"/>
    <n v="64108391"/>
    <m/>
    <s v="NORIS ESTHER BUSTAMANTE AGUILA"/>
    <m/>
    <s v="3-753-999"/>
    <n v="362000400000"/>
    <s v="MASIVO"/>
    <s v="NPN"/>
    <m/>
    <m/>
    <m/>
    <m/>
    <m/>
    <s v="U"/>
    <s v="0000-00-00"/>
    <m/>
    <m/>
    <m/>
    <m/>
    <n v="88"/>
    <s v="Llamaya"/>
    <s v="MANUAL"/>
    <n v="0"/>
    <m/>
    <n v="2198767"/>
    <s v="Cobros Marzo 2 meses a NPN "/>
    <s v="Cobros Marzo 2 meses a NPN "/>
    <s v="Buzon de voz"/>
  </r>
  <r>
    <s v="Cobros Mayo"/>
    <n v="0"/>
    <n v="0"/>
    <x v="17"/>
    <n v="3"/>
    <n v="1"/>
    <x v="0"/>
    <d v="2026-05-11T14:43:25"/>
    <n v="64108391"/>
    <s v="DROP"/>
    <s v="VDAD"/>
    <x v="0"/>
    <s v="COBRO"/>
    <m/>
    <n v="362000400000"/>
    <n v="16018"/>
    <n v="-5"/>
    <n v="1"/>
    <n v="64108391"/>
    <m/>
    <s v="NORIS ESTHER BUSTAMANTE AGUILA"/>
    <m/>
    <s v="3-753-999"/>
    <n v="362000400000"/>
    <s v="MASIVO"/>
    <s v="2 PAGOS PENDIENTES"/>
    <m/>
    <m/>
    <m/>
    <m/>
    <m/>
    <s v="U"/>
    <s v="0000-00-00"/>
    <m/>
    <m/>
    <m/>
    <m/>
    <n v="5"/>
    <m/>
    <s v="NONE"/>
    <n v="0"/>
    <m/>
    <n v="2257911"/>
    <s v="Cobros Mayo"/>
    <s v="Cobros Mayo NPN"/>
    <s v="Agent Not Available"/>
  </r>
  <r>
    <s v="Cobros Mayo"/>
    <n v="0"/>
    <n v="0"/>
    <x v="1"/>
    <n v="3"/>
    <n v="1"/>
    <x v="1"/>
    <d v="2026-05-13T17:36:17"/>
    <n v="64108391"/>
    <n v="6004"/>
    <s v="lvelez"/>
    <x v="1"/>
    <s v="COBRO"/>
    <m/>
    <n v="362000400000"/>
    <n v="16018"/>
    <n v="-5"/>
    <n v="1"/>
    <n v="64108391"/>
    <m/>
    <s v="NORIS ESTHER BUSTAMANTE AGUILA"/>
    <m/>
    <s v="3-753-999"/>
    <n v="362000400000"/>
    <s v="MASIVO"/>
    <s v="2 PAGOS PENDIENTES"/>
    <m/>
    <m/>
    <m/>
    <m/>
    <m/>
    <s v="U"/>
    <s v="0000-00-00"/>
    <m/>
    <m/>
    <m/>
    <m/>
    <n v="64"/>
    <s v="Llamaya"/>
    <s v="MAIN"/>
    <n v="0"/>
    <m/>
    <n v="2257911"/>
    <s v="Cobros Mayo"/>
    <s v="Cobros Mayo NPN"/>
    <s v="Buzon de voz"/>
  </r>
  <r>
    <e v="#N/A"/>
    <n v="1"/>
    <n v="1"/>
    <x v="17"/>
    <n v="1"/>
    <n v="1"/>
    <x v="1"/>
    <d v="2026-05-11T16:46:38"/>
    <n v="64112939"/>
    <n v="6007"/>
    <s v="lvelez"/>
    <x v="1"/>
    <s v="COBRO"/>
    <m/>
    <m/>
    <n v="1001"/>
    <n v="-5"/>
    <n v="1"/>
    <n v="64112939"/>
    <m/>
    <s v="TIGO"/>
    <m/>
    <m/>
    <m/>
    <m/>
    <m/>
    <m/>
    <m/>
    <m/>
    <m/>
    <m/>
    <s v="U"/>
    <s v="0000-00-00"/>
    <m/>
    <m/>
    <m/>
    <m/>
    <n v="59"/>
    <s v="Llamaya"/>
    <s v="MANUAL"/>
    <n v="0"/>
    <m/>
    <n v="323995"/>
    <s v="Llama_Ya_20231209"/>
    <m/>
    <s v="Volver a llamar"/>
  </r>
  <r>
    <s v="Cobros Mayo"/>
    <n v="1"/>
    <n v="0"/>
    <x v="14"/>
    <n v="9"/>
    <n v="1"/>
    <x v="0"/>
    <d v="2026-05-05T10:12:48"/>
    <n v="64116796"/>
    <n v="6000"/>
    <s v="lvelez"/>
    <x v="1"/>
    <s v="COBRO"/>
    <m/>
    <m/>
    <n v="998"/>
    <n v="0"/>
    <m/>
    <n v="64116796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00241"/>
    <s v="Default Manual list"/>
    <m/>
    <s v="Mensaje a tercero"/>
  </r>
  <r>
    <s v="Cobros Mayo"/>
    <n v="0"/>
    <n v="0"/>
    <x v="17"/>
    <n v="9"/>
    <n v="1"/>
    <x v="0"/>
    <d v="2026-05-11T14:43:51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"/>
    <n v="9"/>
    <n v="1"/>
    <x v="0"/>
    <d v="2026-05-13T17:36:54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21"/>
    <n v="9"/>
    <n v="1"/>
    <x v="0"/>
    <d v="2026-05-18T10:52:48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22"/>
    <n v="9"/>
    <n v="1"/>
    <x v="0"/>
    <d v="2026-05-20T10:13:15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4"/>
    <n v="9"/>
    <n v="1"/>
    <x v="0"/>
    <d v="2026-05-21T11:41:25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4"/>
    <n v="9"/>
    <n v="1"/>
    <x v="0"/>
    <d v="2026-05-21T18:06:33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5"/>
    <n v="9"/>
    <n v="1"/>
    <x v="0"/>
    <d v="2026-05-22T14:19:40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1"/>
    <n v="0"/>
    <x v="5"/>
    <n v="9"/>
    <n v="1"/>
    <x v="1"/>
    <d v="2026-05-22T17:05:30"/>
    <n v="64116796"/>
    <n v="6001"/>
    <s v="lvelez"/>
    <x v="1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s v="U"/>
    <s v="0000-00-00"/>
    <m/>
    <m/>
    <m/>
    <m/>
    <n v="372"/>
    <s v="Llamaya"/>
    <s v="MAIN"/>
    <n v="0"/>
    <m/>
    <n v="2257912"/>
    <s v="Cobros Mayo"/>
    <s v="Cobros Mayo NPN"/>
    <s v="No conoce el titular"/>
  </r>
  <r>
    <s v="Cobros Abril Canal Fijo"/>
    <n v="0"/>
    <n v="0"/>
    <x v="19"/>
    <n v="22"/>
    <n v="1"/>
    <x v="0"/>
    <d v="2026-05-04T10:39:50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s v="U"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20"/>
    <n v="22"/>
    <n v="1"/>
    <x v="0"/>
    <d v="2026-05-06T11:08:12"/>
    <n v="64121203"/>
    <s v="DROP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s v="U"/>
    <s v="0000-00-00"/>
    <m/>
    <s v="eliasolivarren@gmail.com"/>
    <m/>
    <m/>
    <n v="5"/>
    <m/>
    <s v="NONE"/>
    <n v="0"/>
    <m/>
    <n v="2252352"/>
    <s v="Cobros Abril Canal Fijo"/>
    <s v="Cobros Abril Canal Fijo 2 meses a NPN"/>
    <s v="Agent Not Available"/>
  </r>
  <r>
    <s v="Cobros Abril Canal Fijo"/>
    <n v="0"/>
    <n v="0"/>
    <x v="15"/>
    <n v="22"/>
    <n v="1"/>
    <x v="0"/>
    <d v="2026-05-07T15:51:54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s v="U"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16"/>
    <n v="22"/>
    <n v="1"/>
    <x v="0"/>
    <d v="2026-05-08T16:37:58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s v="U"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17"/>
    <n v="22"/>
    <n v="1"/>
    <x v="0"/>
    <d v="2026-05-11T14:43:58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"/>
    <n v="22"/>
    <n v="1"/>
    <x v="0"/>
    <d v="2026-05-13T17:37:23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21"/>
    <n v="22"/>
    <n v="1"/>
    <x v="0"/>
    <d v="2026-05-18T10:54:08"/>
    <n v="64121203"/>
    <s v="NA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No Answer AutoDial"/>
  </r>
  <r>
    <s v="Cobros Abril Canal Fijo"/>
    <n v="0"/>
    <n v="0"/>
    <x v="21"/>
    <n v="22"/>
    <n v="1"/>
    <x v="0"/>
    <d v="2026-05-18T15:47:19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22"/>
    <n v="22"/>
    <n v="1"/>
    <x v="0"/>
    <d v="2026-05-20T10:14:34"/>
    <n v="64121203"/>
    <s v="NA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No Answer AutoDial"/>
  </r>
  <r>
    <s v="Cobros Abril Canal Fijo"/>
    <n v="0"/>
    <n v="0"/>
    <x v="22"/>
    <n v="22"/>
    <n v="1"/>
    <x v="0"/>
    <d v="2026-05-20T12:40:18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4"/>
    <n v="22"/>
    <n v="1"/>
    <x v="0"/>
    <d v="2026-05-21T11:41:3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4"/>
    <n v="22"/>
    <n v="1"/>
    <x v="0"/>
    <d v="2026-05-21T18:07:5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5"/>
    <n v="22"/>
    <n v="1"/>
    <x v="0"/>
    <d v="2026-05-22T14:20:09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5"/>
    <n v="22"/>
    <n v="1"/>
    <x v="0"/>
    <d v="2026-05-22T17:05:34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6"/>
    <n v="22"/>
    <n v="1"/>
    <x v="0"/>
    <d v="2026-05-23T11:21:43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7"/>
    <n v="22"/>
    <n v="1"/>
    <x v="0"/>
    <d v="2026-05-25T18:02:0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8"/>
    <n v="22"/>
    <n v="1"/>
    <x v="0"/>
    <d v="2026-05-26T10:25:47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8"/>
    <n v="22"/>
    <n v="1"/>
    <x v="0"/>
    <d v="2026-05-26T14:24:05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8"/>
    <n v="22"/>
    <n v="1"/>
    <x v="0"/>
    <d v="2026-05-26T15:19:57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s v="U"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8"/>
    <n v="22"/>
    <n v="1"/>
    <x v="0"/>
    <d v="2026-05-26T16:09:23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1"/>
    <n v="0"/>
    <x v="8"/>
    <n v="22"/>
    <n v="1"/>
    <x v="0"/>
    <d v="2026-05-26T17:04:24"/>
    <n v="64121203"/>
    <n v="6000"/>
    <s v="lvelez"/>
    <x v="1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s v="U"/>
    <s v="0000-00-00"/>
    <m/>
    <s v="eliasolivarren@gmail.com"/>
    <m/>
    <m/>
    <n v="263"/>
    <s v="Llamaya"/>
    <s v="MAIN"/>
    <n v="0"/>
    <m/>
    <n v="2252352"/>
    <s v="Cobros Abril Canal Fijo"/>
    <s v="Cobros Abril Canal Fijo 2 meses a NPN"/>
    <s v="Mensaje a tercero"/>
  </r>
  <r>
    <s v="Cobros Abril Canal Fijo"/>
    <n v="0"/>
    <n v="0"/>
    <x v="8"/>
    <n v="22"/>
    <n v="1"/>
    <x v="1"/>
    <d v="2026-05-26T17:46:30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9"/>
    <n v="4"/>
    <n v="1"/>
    <x v="0"/>
    <d v="2026-05-04T12:17:55"/>
    <n v="64136623"/>
    <s v="DROP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5"/>
    <m/>
    <s v="NONE"/>
    <n v="0"/>
    <m/>
    <n v="2252634"/>
    <s v="Cobros Abril Canal Fijo"/>
    <s v="Cobros Abril Canal Fijo 2 meses a NPN"/>
    <s v="Agent Not Available"/>
  </r>
  <r>
    <s v="Cobros Abril Canal Fijo"/>
    <n v="0"/>
    <n v="0"/>
    <x v="20"/>
    <n v="4"/>
    <n v="1"/>
    <x v="0"/>
    <d v="2026-05-06T12:26:59"/>
    <n v="64136623"/>
    <s v="DROP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5"/>
    <m/>
    <s v="NONE"/>
    <n v="0"/>
    <m/>
    <n v="2252634"/>
    <s v="Cobros Abril Canal Fijo"/>
    <s v="Cobros Abril Canal Fijo 2 meses a NPN"/>
    <s v="Agent Not Available"/>
  </r>
  <r>
    <s v="Cobros Abril Canal Fijo"/>
    <n v="0"/>
    <n v="0"/>
    <x v="15"/>
    <n v="4"/>
    <n v="1"/>
    <x v="0"/>
    <d v="2026-05-07T17:06:57"/>
    <n v="64136623"/>
    <s v="AB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0"/>
    <m/>
    <s v="NONE"/>
    <n v="0"/>
    <m/>
    <n v="2252634"/>
    <s v="Cobros Abril Canal Fijo"/>
    <s v="Cobros Abril Canal Fijo 2 meses a NPN"/>
    <s v="Auto busy"/>
  </r>
  <r>
    <s v="Cobros Abril Canal Fijo"/>
    <n v="0"/>
    <n v="0"/>
    <x v="16"/>
    <n v="4"/>
    <n v="1"/>
    <x v="1"/>
    <d v="2026-05-08T17:28:55"/>
    <n v="64136623"/>
    <s v="AB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0"/>
    <m/>
    <s v="NONE"/>
    <n v="0"/>
    <m/>
    <n v="2252634"/>
    <s v="Cobros Abril Canal Fijo"/>
    <s v="Cobros Abril Canal Fijo 2 meses a NPN"/>
    <s v="Auto busy"/>
  </r>
  <r>
    <s v="Cobros Abril Canal Fijo"/>
    <n v="0"/>
    <n v="0"/>
    <x v="17"/>
    <n v="2"/>
    <n v="1"/>
    <x v="0"/>
    <d v="2026-05-11T14:44:37"/>
    <n v="64151950"/>
    <s v="DROP"/>
    <s v="VDAD"/>
    <x v="0"/>
    <s v="COBRO"/>
    <m/>
    <n v="249011980000"/>
    <n v="16018"/>
    <n v="-5"/>
    <n v="1"/>
    <n v="64151950"/>
    <m/>
    <s v="Dayanara Ardines"/>
    <m/>
    <s v="8-752-83"/>
    <n v="249011980000"/>
    <s v="MASIVO"/>
    <s v="NPN"/>
    <m/>
    <m/>
    <m/>
    <m/>
    <m/>
    <s v="U"/>
    <s v="0000-00-00"/>
    <m/>
    <m/>
    <m/>
    <m/>
    <n v="5"/>
    <m/>
    <s v="NONE"/>
    <n v="0"/>
    <m/>
    <n v="2257914"/>
    <s v="Cobros Mayo"/>
    <s v="Cobros Mayo NPN"/>
    <s v="Agent Not Available"/>
  </r>
  <r>
    <s v="Cobros Abril Canal Fijo"/>
    <n v="0"/>
    <n v="0"/>
    <x v="1"/>
    <n v="2"/>
    <n v="1"/>
    <x v="1"/>
    <d v="2026-05-13T17:38:28"/>
    <n v="64151950"/>
    <n v="6004"/>
    <s v="lvelez"/>
    <x v="1"/>
    <s v="COBRO"/>
    <m/>
    <n v="249011980000"/>
    <n v="16018"/>
    <n v="-5"/>
    <n v="1"/>
    <n v="64151950"/>
    <m/>
    <s v="Dayanara Ardines"/>
    <m/>
    <s v="8-752-83"/>
    <n v="249011980000"/>
    <s v="MASIVO"/>
    <s v="NPN"/>
    <m/>
    <m/>
    <m/>
    <m/>
    <m/>
    <s v="U"/>
    <s v="0000-00-00"/>
    <m/>
    <m/>
    <m/>
    <m/>
    <n v="80"/>
    <s v="Llamaya"/>
    <s v="MAIN"/>
    <n v="0"/>
    <m/>
    <n v="2257914"/>
    <s v="Cobros Mayo"/>
    <s v="Cobros Mayo NPN"/>
    <s v="Buzon de voz"/>
  </r>
  <r>
    <s v="Cobros Mayo"/>
    <n v="0"/>
    <n v="0"/>
    <x v="17"/>
    <n v="1"/>
    <n v="1"/>
    <x v="1"/>
    <d v="2026-05-11T14:46:37"/>
    <n v="64152539"/>
    <n v="6004"/>
    <s v="lvelez"/>
    <x v="1"/>
    <s v="COBRO"/>
    <m/>
    <n v="358358460000"/>
    <n v="16018"/>
    <n v="-5"/>
    <n v="1"/>
    <n v="64152539"/>
    <m/>
    <s v="ALEXANDER ADHIR AIZPU SALAS"/>
    <m/>
    <s v="8-870-2267"/>
    <n v="358358460000"/>
    <s v="MASIVO"/>
    <s v="2 PAGOS PENDIENTES"/>
    <m/>
    <m/>
    <m/>
    <m/>
    <m/>
    <s v="U"/>
    <s v="0000-00-00"/>
    <m/>
    <m/>
    <m/>
    <m/>
    <n v="149"/>
    <s v="Llamaya"/>
    <s v="MAIN"/>
    <n v="0"/>
    <m/>
    <n v="2257915"/>
    <s v="Cobros Mayo"/>
    <s v="Cobros Mayo NPN"/>
    <s v="Buzon de voz"/>
  </r>
  <r>
    <s v="Cobros Abril Canal Fijo"/>
    <n v="0"/>
    <n v="0"/>
    <x v="17"/>
    <n v="6"/>
    <n v="1"/>
    <x v="0"/>
    <d v="2026-05-11T14:46:39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"/>
    <n v="6"/>
    <n v="1"/>
    <x v="0"/>
    <d v="2026-05-13T17:38:29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21"/>
    <n v="6"/>
    <n v="1"/>
    <x v="0"/>
    <d v="2026-05-18T10:54:30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22"/>
    <n v="6"/>
    <n v="1"/>
    <x v="0"/>
    <d v="2026-05-20T10:14:45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4"/>
    <n v="6"/>
    <n v="1"/>
    <x v="0"/>
    <d v="2026-05-21T11:42:38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1"/>
    <n v="1"/>
    <x v="4"/>
    <n v="6"/>
    <n v="1"/>
    <x v="1"/>
    <d v="2026-05-21T18:08:10"/>
    <n v="64153733"/>
    <n v="6007"/>
    <s v="lvelez"/>
    <x v="1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82"/>
    <s v="Llamaya"/>
    <s v="MAIN"/>
    <n v="0"/>
    <m/>
    <n v="2257916"/>
    <s v="Cobros Mayo"/>
    <s v="Cobros Mayo NPN"/>
    <s v="Volver a llamar"/>
  </r>
  <r>
    <s v="Cobros Abril Canal Fijo"/>
    <n v="0"/>
    <n v="0"/>
    <x v="17"/>
    <n v="16"/>
    <n v="1"/>
    <x v="0"/>
    <d v="2026-05-11T14:46:4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"/>
    <n v="16"/>
    <n v="1"/>
    <x v="0"/>
    <d v="2026-05-13T17:38:3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21"/>
    <n v="16"/>
    <n v="1"/>
    <x v="0"/>
    <d v="2026-05-18T10:54:37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22"/>
    <n v="16"/>
    <n v="1"/>
    <x v="0"/>
    <d v="2026-05-20T10:14:5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4"/>
    <n v="16"/>
    <n v="1"/>
    <x v="0"/>
    <d v="2026-05-21T11:44:09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4"/>
    <n v="16"/>
    <n v="1"/>
    <x v="0"/>
    <d v="2026-05-21T18:08:2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5"/>
    <n v="16"/>
    <n v="1"/>
    <x v="0"/>
    <d v="2026-05-22T14:20:15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5"/>
    <n v="16"/>
    <n v="1"/>
    <x v="0"/>
    <d v="2026-05-22T17:05:4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6"/>
    <n v="16"/>
    <n v="1"/>
    <x v="0"/>
    <d v="2026-05-23T11:22:1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7"/>
    <n v="16"/>
    <n v="1"/>
    <x v="0"/>
    <d v="2026-05-25T18:02:01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8"/>
    <n v="16"/>
    <n v="1"/>
    <x v="0"/>
    <d v="2026-05-26T10:25:55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8"/>
    <n v="16"/>
    <n v="1"/>
    <x v="0"/>
    <d v="2026-05-26T14:24:13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8"/>
    <n v="16"/>
    <n v="1"/>
    <x v="0"/>
    <d v="2026-05-26T16:11:0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8"/>
    <n v="16"/>
    <n v="1"/>
    <x v="0"/>
    <d v="2026-05-26T17:47:00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9"/>
    <n v="16"/>
    <n v="1"/>
    <x v="0"/>
    <d v="2026-05-27T15:32:34"/>
    <n v="64160500"/>
    <s v="AB"/>
    <s v="VDAD"/>
    <x v="0"/>
    <s v="COBRO"/>
    <m/>
    <n v="362033460000"/>
    <n v="16019"/>
    <n v="-5"/>
    <n v="1"/>
    <n v="64160500"/>
    <m/>
    <s v=" YAJAIRA YOHANA RODRIGUEZ MOLI"/>
    <m/>
    <n v="362033460000"/>
    <s v="RENOVACIONES"/>
    <s v="3 MESES PENDIENTES"/>
    <m/>
    <m/>
    <m/>
    <m/>
    <m/>
    <m/>
    <m/>
    <s v="0000-00-00"/>
    <m/>
    <m/>
    <m/>
    <m/>
    <n v="0"/>
    <m/>
    <s v="NONE"/>
    <n v="0"/>
    <m/>
    <n v="2268023"/>
    <s v="Cobros Mayo"/>
    <s v="Cobros Mayo Lista 2"/>
    <s v="Auto busy"/>
  </r>
  <r>
    <s v="Cobros Abril Canal Fijo"/>
    <n v="0"/>
    <n v="0"/>
    <x v="10"/>
    <n v="16"/>
    <n v="1"/>
    <x v="1"/>
    <d v="2026-05-28T12:07:24"/>
    <n v="64160500"/>
    <s v="AB"/>
    <s v="VDAD"/>
    <x v="0"/>
    <s v="COBRO"/>
    <m/>
    <n v="362033460000"/>
    <n v="16019"/>
    <n v="-5"/>
    <n v="1"/>
    <n v="64160500"/>
    <m/>
    <s v=" YAJAIRA YOHANA RODRIGUEZ MOLI"/>
    <m/>
    <n v="362033460000"/>
    <s v="RENOVACIONES"/>
    <s v="3 MESES PENDIENTES"/>
    <m/>
    <m/>
    <m/>
    <m/>
    <m/>
    <m/>
    <m/>
    <s v="0000-00-00"/>
    <m/>
    <m/>
    <m/>
    <m/>
    <n v="0"/>
    <m/>
    <s v="NONE"/>
    <n v="0"/>
    <m/>
    <n v="2268023"/>
    <s v="Cobros Mayo"/>
    <s v="Cobros Mayo Lista 2"/>
    <s v="Auto busy"/>
  </r>
  <r>
    <s v="Cobros Mayo"/>
    <n v="0"/>
    <n v="0"/>
    <x v="17"/>
    <n v="4"/>
    <n v="1"/>
    <x v="0"/>
    <d v="2026-05-11T14:48:17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"/>
    <n v="4"/>
    <n v="1"/>
    <x v="0"/>
    <d v="2026-05-13T17:39:49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21"/>
    <n v="4"/>
    <n v="1"/>
    <x v="0"/>
    <d v="2026-05-18T10:56:09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22"/>
    <n v="4"/>
    <n v="1"/>
    <x v="1"/>
    <d v="2026-05-20T10:18:14"/>
    <n v="64165146"/>
    <n v="6004"/>
    <s v="lvelez"/>
    <x v="1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68"/>
    <s v="Llamaya"/>
    <s v="MAIN"/>
    <n v="0"/>
    <m/>
    <n v="2257918"/>
    <s v="Cobros Mayo"/>
    <s v="Cobros Mayo NPN"/>
    <s v="Buzon de voz"/>
  </r>
  <r>
    <s v="Cobros Mayo"/>
    <n v="0"/>
    <n v="0"/>
    <x v="17"/>
    <n v="3"/>
    <n v="1"/>
    <x v="0"/>
    <d v="2026-05-11T14:48:54"/>
    <n v="64167382"/>
    <s v="DROP"/>
    <s v="VDAD"/>
    <x v="0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5"/>
    <m/>
    <s v="NONE"/>
    <n v="0"/>
    <m/>
    <n v="2257919"/>
    <s v="Cobros Mayo"/>
    <s v="Cobros Mayo NPN"/>
    <s v="Agent Not Available"/>
  </r>
  <r>
    <s v="Cobros Mayo"/>
    <n v="0"/>
    <n v="0"/>
    <x v="1"/>
    <n v="3"/>
    <n v="1"/>
    <x v="0"/>
    <d v="2026-05-13T17:40:57"/>
    <n v="64167382"/>
    <s v="DROP"/>
    <s v="VDAD"/>
    <x v="0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4"/>
    <m/>
    <s v="NONE"/>
    <n v="0"/>
    <m/>
    <n v="2257919"/>
    <s v="Cobros Mayo"/>
    <s v="Cobros Mayo NPN"/>
    <s v="Agent Not Available"/>
  </r>
  <r>
    <s v="Cobros Mayo"/>
    <n v="0"/>
    <n v="0"/>
    <x v="21"/>
    <n v="3"/>
    <n v="1"/>
    <x v="1"/>
    <d v="2026-05-18T10:56:05"/>
    <n v="64167382"/>
    <n v="6004"/>
    <s v="lvelez"/>
    <x v="1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135"/>
    <s v="Llamaya"/>
    <s v="MAIN"/>
    <n v="0"/>
    <m/>
    <n v="2257919"/>
    <s v="Cobros Mayo"/>
    <s v="Cobros Mayo NPN"/>
    <s v="Buzon de voz"/>
  </r>
  <r>
    <s v="Cobros Abril Canal Fijo"/>
    <n v="0"/>
    <n v="0"/>
    <x v="17"/>
    <n v="2"/>
    <n v="1"/>
    <x v="0"/>
    <d v="2026-05-11T14:49:07"/>
    <n v="64170798"/>
    <s v="DROP"/>
    <s v="VDAD"/>
    <x v="0"/>
    <s v="COBRO"/>
    <m/>
    <n v="357357140000"/>
    <n v="16018"/>
    <n v="-5"/>
    <n v="1"/>
    <n v="64170798"/>
    <m/>
    <s v="KEVIN ISMAEL CORNEJO"/>
    <m/>
    <s v="8-1031-1601"/>
    <n v="357357140000"/>
    <s v="MASIVO"/>
    <s v="NPN"/>
    <m/>
    <m/>
    <m/>
    <m/>
    <m/>
    <s v="U"/>
    <s v="0000-00-00"/>
    <m/>
    <m/>
    <m/>
    <m/>
    <n v="5"/>
    <m/>
    <s v="NONE"/>
    <n v="0"/>
    <m/>
    <n v="2257920"/>
    <s v="Cobros Mayo"/>
    <s v="Cobros Mayo NPN"/>
    <s v="Agent Not Available"/>
  </r>
  <r>
    <s v="Cobros Abril Canal Fijo"/>
    <n v="0"/>
    <n v="0"/>
    <x v="1"/>
    <n v="2"/>
    <n v="1"/>
    <x v="1"/>
    <d v="2026-05-13T17:40:51"/>
    <n v="64170798"/>
    <n v="6004"/>
    <s v="lvelez"/>
    <x v="1"/>
    <s v="COBRO"/>
    <m/>
    <n v="357357140000"/>
    <n v="16018"/>
    <n v="-5"/>
    <n v="1"/>
    <n v="64170798"/>
    <m/>
    <s v="KEVIN ISMAEL CORNEJO"/>
    <m/>
    <s v="8-1031-1601"/>
    <n v="357357140000"/>
    <s v="MASIVO"/>
    <s v="NPN"/>
    <m/>
    <m/>
    <m/>
    <m/>
    <m/>
    <s v="U"/>
    <s v="0000-00-00"/>
    <m/>
    <m/>
    <m/>
    <m/>
    <n v="127"/>
    <s v="Llamaya"/>
    <s v="MAIN"/>
    <n v="0"/>
    <m/>
    <n v="2257920"/>
    <s v="Cobros Mayo"/>
    <s v="Cobros Mayo NPN"/>
    <s v="Buzon de voz"/>
  </r>
  <r>
    <s v="Cobros Abril Canal Fijo"/>
    <n v="0"/>
    <n v="0"/>
    <x v="17"/>
    <n v="10"/>
    <n v="1"/>
    <x v="0"/>
    <d v="2026-05-11T14:50:29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"/>
    <n v="10"/>
    <n v="1"/>
    <x v="0"/>
    <d v="2026-05-13T17:41:42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21"/>
    <n v="10"/>
    <n v="1"/>
    <x v="0"/>
    <d v="2026-05-18T10:56:54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22"/>
    <n v="10"/>
    <n v="1"/>
    <x v="0"/>
    <d v="2026-05-20T10:18:44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4"/>
    <n v="10"/>
    <n v="1"/>
    <x v="0"/>
    <d v="2026-05-21T11:44:46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4"/>
    <n v="10"/>
    <n v="1"/>
    <x v="0"/>
    <d v="2026-05-21T18:11:46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5"/>
    <n v="10"/>
    <n v="1"/>
    <x v="0"/>
    <d v="2026-05-22T14:22:47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5"/>
    <n v="10"/>
    <n v="1"/>
    <x v="0"/>
    <d v="2026-05-22T17:07:17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6"/>
    <n v="10"/>
    <n v="1"/>
    <x v="0"/>
    <d v="2026-05-23T11:23:11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1"/>
    <n v="1"/>
    <x v="7"/>
    <n v="10"/>
    <n v="1"/>
    <x v="1"/>
    <d v="2026-05-25T18:03:09"/>
    <n v="64183727"/>
    <n v="6003"/>
    <s v="lvelez"/>
    <x v="1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s v="U"/>
    <s v="0000-00-00"/>
    <m/>
    <m/>
    <m/>
    <m/>
    <n v="40"/>
    <s v="Llamaya"/>
    <s v="MAIN"/>
    <n v="0"/>
    <m/>
    <n v="2257921"/>
    <s v="Cobros Mayo"/>
    <s v="Cobros Mayo NPN"/>
    <s v="Cuenta cesada"/>
  </r>
  <r>
    <s v="Cobros Mayo"/>
    <n v="1"/>
    <n v="1"/>
    <x v="17"/>
    <n v="1"/>
    <n v="1"/>
    <x v="1"/>
    <d v="2026-05-11T14:50:26"/>
    <n v="64188477"/>
    <n v="6002"/>
    <s v="lvelez"/>
    <x v="1"/>
    <s v="COBRO"/>
    <m/>
    <n v="366087300000"/>
    <n v="16018"/>
    <n v="-5"/>
    <n v="1"/>
    <n v="64188477"/>
    <m/>
    <s v="DINA ESTER ACOSTA FLORES"/>
    <m/>
    <s v="9-754-1255"/>
    <n v="366087300000"/>
    <s v="MASIVO"/>
    <s v="NPN"/>
    <m/>
    <m/>
    <m/>
    <m/>
    <m/>
    <s v="U"/>
    <s v="0000-00-00"/>
    <m/>
    <m/>
    <m/>
    <m/>
    <n v="59"/>
    <s v="Llamaya"/>
    <s v="MAIN"/>
    <n v="0"/>
    <m/>
    <n v="2257922"/>
    <s v="Cobros Mayo"/>
    <s v="Cobros Mayo NPN"/>
    <s v="Cliente al dia"/>
  </r>
  <r>
    <s v="Cobros Mayo"/>
    <n v="0"/>
    <n v="0"/>
    <x v="17"/>
    <n v="6"/>
    <n v="1"/>
    <x v="0"/>
    <d v="2026-05-11T14:51:29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"/>
    <n v="6"/>
    <n v="1"/>
    <x v="0"/>
    <d v="2026-05-13T17:42:05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21"/>
    <n v="6"/>
    <n v="1"/>
    <x v="0"/>
    <d v="2026-05-18T10:57:11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22"/>
    <n v="6"/>
    <n v="1"/>
    <x v="0"/>
    <d v="2026-05-20T10:19:14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4"/>
    <n v="6"/>
    <n v="1"/>
    <x v="0"/>
    <d v="2026-05-21T11:44:45"/>
    <n v="64198054"/>
    <s v="CALLBK"/>
    <s v="lvelez"/>
    <x v="1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105"/>
    <s v="Llamaya"/>
    <s v="MAIN"/>
    <n v="0"/>
    <m/>
    <n v="2257923"/>
    <s v="Cobros Mayo"/>
    <s v="Cobros Mayo NPN"/>
    <s v="Call Back"/>
  </r>
  <r>
    <s v="Cobros Mayo"/>
    <n v="1"/>
    <n v="1"/>
    <x v="4"/>
    <n v="6"/>
    <n v="1"/>
    <x v="1"/>
    <d v="2026-05-21T16:45:52"/>
    <n v="64198054"/>
    <n v="6002"/>
    <s v="lvelez"/>
    <x v="1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40"/>
    <s v="Llamaya"/>
    <s v="MAIN"/>
    <n v="0"/>
    <m/>
    <n v="2257923"/>
    <s v="Cobros Mayo"/>
    <s v="Cobros Mayo NPN"/>
    <s v="Cliente al dia"/>
  </r>
  <r>
    <s v="Cobros Abril Canal Fijo"/>
    <n v="1"/>
    <n v="1"/>
    <x v="17"/>
    <n v="1"/>
    <n v="1"/>
    <x v="1"/>
    <d v="2026-05-11T14:53:05"/>
    <n v="64198354"/>
    <n v="6003"/>
    <s v="lvelez"/>
    <x v="1"/>
    <s v="COBRO"/>
    <m/>
    <n v="351363260000"/>
    <n v="16018"/>
    <n v="-5"/>
    <n v="1"/>
    <n v="64198354"/>
    <m/>
    <s v="Juan Carlos binns Peralta"/>
    <m/>
    <s v="7-710-598"/>
    <n v="351363260000"/>
    <s v="MASIVO"/>
    <s v="NPN"/>
    <m/>
    <m/>
    <m/>
    <m/>
    <m/>
    <s v="U"/>
    <s v="0000-00-00"/>
    <m/>
    <m/>
    <m/>
    <m/>
    <n v="31"/>
    <s v="Llamaya"/>
    <s v="MAIN"/>
    <n v="0"/>
    <m/>
    <n v="2257924"/>
    <s v="Cobros Mayo"/>
    <s v="Cobros Mayo NPN"/>
    <s v="Cuenta cesada"/>
  </r>
  <r>
    <s v="Cobros Mayo"/>
    <n v="1"/>
    <n v="1"/>
    <x v="0"/>
    <n v="2"/>
    <n v="1"/>
    <x v="0"/>
    <d v="2026-05-09T10:07:51"/>
    <n v="64199917"/>
    <n v="6007"/>
    <s v="lvelez"/>
    <x v="1"/>
    <s v="COBRO"/>
    <m/>
    <n v="366001430000"/>
    <n v="16016"/>
    <n v="-5"/>
    <n v="1"/>
    <n v="64199917"/>
    <m/>
    <s v="SOLANGEL GESELLE CASTILLO"/>
    <m/>
    <s v="8-731-787"/>
    <n v="366001430000"/>
    <s v="SOHO"/>
    <s v="NPN"/>
    <m/>
    <m/>
    <m/>
    <m/>
    <m/>
    <s v="U"/>
    <s v="0000-00-00"/>
    <m/>
    <m/>
    <m/>
    <m/>
    <n v="67"/>
    <s v="Llamaya"/>
    <s v="MANUAL"/>
    <n v="0"/>
    <m/>
    <n v="2198799"/>
    <s v="Cobros Marzo 2 meses a NPN "/>
    <s v="Cobros Marzo 2 meses a NPN "/>
    <s v="Volver a llamar"/>
  </r>
  <r>
    <s v="Cobros Mayo"/>
    <n v="1"/>
    <n v="0"/>
    <x v="17"/>
    <n v="2"/>
    <n v="1"/>
    <x v="1"/>
    <d v="2026-05-11T14:54:42"/>
    <n v="64199917"/>
    <n v="6000"/>
    <s v="lvelez"/>
    <x v="1"/>
    <s v="COBRO"/>
    <m/>
    <n v="366001430000"/>
    <n v="16018"/>
    <n v="-5"/>
    <n v="1"/>
    <n v="64199917"/>
    <m/>
    <s v="SOLANGEL GESELLE CASTILLO"/>
    <m/>
    <s v="8-731-787"/>
    <n v="366001430000"/>
    <s v="SOHO"/>
    <s v="2 PAGOS PENDIENTES"/>
    <m/>
    <m/>
    <m/>
    <m/>
    <m/>
    <s v="U"/>
    <s v="0000-00-00"/>
    <m/>
    <m/>
    <m/>
    <m/>
    <n v="85"/>
    <s v="Llamaya"/>
    <s v="MAIN"/>
    <n v="0"/>
    <m/>
    <n v="2257925"/>
    <s v="Cobros Mayo"/>
    <s v="Cobros Mayo NPN"/>
    <s v="Mensaje a tercero"/>
  </r>
  <r>
    <s v="Cobros Mayo"/>
    <n v="0"/>
    <n v="0"/>
    <x v="17"/>
    <n v="1"/>
    <n v="1"/>
    <x v="1"/>
    <d v="2026-05-11T14:57:22"/>
    <n v="64203466"/>
    <n v="6004"/>
    <s v="lvelez"/>
    <x v="1"/>
    <s v="COBRO"/>
    <m/>
    <n v="368073600000"/>
    <n v="16018"/>
    <n v="-4"/>
    <n v="1"/>
    <n v="64203466"/>
    <m/>
    <s v="ARISTIDES MENDEZ RODRIGUEZ"/>
    <m/>
    <s v="4-101-583"/>
    <n v="368073600000"/>
    <s v="MASIVO"/>
    <s v="NPN"/>
    <m/>
    <m/>
    <m/>
    <m/>
    <m/>
    <s v="U"/>
    <s v="0000-00-00"/>
    <m/>
    <m/>
    <m/>
    <m/>
    <n v="124"/>
    <s v="Llamaya"/>
    <s v="MAIN"/>
    <n v="0"/>
    <m/>
    <n v="2257926"/>
    <s v="Cobros Mayo"/>
    <s v="Cobros Mayo NPN"/>
    <s v="Buzon de voz"/>
  </r>
  <r>
    <s v="Cobros Abril Canal Fijo"/>
    <n v="0"/>
    <n v="0"/>
    <x v="17"/>
    <n v="6"/>
    <n v="1"/>
    <x v="0"/>
    <d v="2026-05-11T14:57:26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"/>
    <n v="6"/>
    <n v="1"/>
    <x v="0"/>
    <d v="2026-05-13T17:42:20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21"/>
    <n v="6"/>
    <n v="1"/>
    <x v="0"/>
    <d v="2026-05-18T10:57:27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22"/>
    <n v="6"/>
    <n v="1"/>
    <x v="0"/>
    <d v="2026-05-20T10:19:29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4"/>
    <n v="6"/>
    <n v="1"/>
    <x v="0"/>
    <d v="2026-05-21T11:45:00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1"/>
    <n v="1"/>
    <x v="4"/>
    <n v="6"/>
    <n v="1"/>
    <x v="1"/>
    <d v="2026-05-21T18:11:17"/>
    <n v="64218076"/>
    <n v="6003"/>
    <s v="lvelez"/>
    <x v="1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40"/>
    <s v="Llamaya"/>
    <s v="MAIN"/>
    <n v="0"/>
    <m/>
    <n v="2257927"/>
    <s v="Cobros Mayo"/>
    <s v="Cobros Mayo NPN"/>
    <s v="Cuenta cesada"/>
  </r>
  <r>
    <s v="Cobros Abril Canal Fijo"/>
    <n v="0"/>
    <n v="0"/>
    <x v="17"/>
    <n v="6"/>
    <n v="1"/>
    <x v="0"/>
    <d v="2026-05-11T14:59:15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"/>
    <n v="6"/>
    <n v="1"/>
    <x v="0"/>
    <d v="2026-05-13T17:42:46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21"/>
    <n v="6"/>
    <n v="1"/>
    <x v="0"/>
    <d v="2026-05-18T10:57:55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22"/>
    <n v="6"/>
    <n v="1"/>
    <x v="0"/>
    <d v="2026-05-20T10:20:52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6"/>
    <m/>
    <s v="NONE"/>
    <n v="0"/>
    <m/>
    <n v="2257928"/>
    <s v="Cobros Mayo"/>
    <s v="Cobros Mayo NPN"/>
    <s v="Agent Not Available"/>
  </r>
  <r>
    <s v="Cobros Abril Canal Fijo"/>
    <n v="0"/>
    <n v="0"/>
    <x v="4"/>
    <n v="6"/>
    <n v="1"/>
    <x v="0"/>
    <d v="2026-05-21T11:45:41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1"/>
    <n v="1"/>
    <x v="4"/>
    <n v="6"/>
    <n v="1"/>
    <x v="1"/>
    <d v="2026-05-21T18:12:18"/>
    <n v="64222796"/>
    <n v="6003"/>
    <s v="lvelez"/>
    <x v="1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8"/>
    <s v="Llamaya"/>
    <s v="MAIN"/>
    <n v="0"/>
    <m/>
    <n v="2257928"/>
    <s v="Cobros Mayo"/>
    <s v="Cobros Mayo NPN"/>
    <s v="Cuenta cesada"/>
  </r>
  <r>
    <e v="#N/A"/>
    <n v="0"/>
    <n v="0"/>
    <x v="20"/>
    <n v="1"/>
    <n v="1"/>
    <x v="1"/>
    <d v="2026-05-06T14:50:19"/>
    <n v="64228138"/>
    <n v="6004"/>
    <s v="lvelez"/>
    <x v="1"/>
    <s v="COBRO"/>
    <m/>
    <m/>
    <n v="998"/>
    <n v="0"/>
    <m/>
    <n v="64228138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543"/>
    <s v="Default Manual list"/>
    <m/>
    <s v="Buzon de voz"/>
  </r>
  <r>
    <s v="Cobros Mayo"/>
    <n v="1"/>
    <n v="0"/>
    <x v="17"/>
    <n v="1"/>
    <n v="1"/>
    <x v="1"/>
    <d v="2026-05-11T15:00:06"/>
    <n v="64237069"/>
    <n v="6006"/>
    <s v="lvelez"/>
    <x v="1"/>
    <s v="COBRO"/>
    <m/>
    <n v="368092250000"/>
    <n v="16018"/>
    <n v="-4"/>
    <n v="1"/>
    <n v="64237069"/>
    <m/>
    <s v="Daniela Peralta"/>
    <m/>
    <s v="8-1000-957"/>
    <n v="368092250000"/>
    <s v="MASIVO"/>
    <s v="NPN"/>
    <m/>
    <m/>
    <m/>
    <m/>
    <m/>
    <s v="U"/>
    <s v="0000-00-00"/>
    <m/>
    <m/>
    <m/>
    <m/>
    <n v="88"/>
    <s v="Llamaya"/>
    <s v="MAIN"/>
    <n v="0"/>
    <m/>
    <n v="2257929"/>
    <s v="Cobros Mayo"/>
    <s v="Cobros Mayo NPN"/>
    <s v="Numero equivocado"/>
  </r>
  <r>
    <s v="Cobros Abril Canal Fijo"/>
    <n v="0"/>
    <n v="0"/>
    <x v="17"/>
    <n v="1"/>
    <n v="1"/>
    <x v="1"/>
    <d v="2026-05-11T15:02:14"/>
    <n v="64242878"/>
    <n v="6004"/>
    <s v="lvelez"/>
    <x v="1"/>
    <s v="COBRO"/>
    <m/>
    <n v="352356110000"/>
    <n v="16018"/>
    <n v="-4"/>
    <n v="1"/>
    <n v="64242878"/>
    <m/>
    <s v="ALEX HAU CHEUNG"/>
    <m/>
    <s v="8-902-1681"/>
    <n v="352356110000"/>
    <s v="MASIVO"/>
    <s v="NPN"/>
    <m/>
    <m/>
    <m/>
    <m/>
    <m/>
    <s v="U"/>
    <s v="0000-00-00"/>
    <m/>
    <m/>
    <m/>
    <m/>
    <n v="132"/>
    <s v="Llamaya"/>
    <s v="MAIN"/>
    <n v="0"/>
    <m/>
    <n v="2257930"/>
    <s v="Cobros Mayo"/>
    <s v="Cobros Mayo NPN"/>
    <s v="Buzon de voz"/>
  </r>
  <r>
    <s v="Cobros Mayo"/>
    <n v="0"/>
    <n v="0"/>
    <x v="10"/>
    <n v="1"/>
    <n v="1"/>
    <x v="1"/>
    <d v="2026-05-28T12:54:55"/>
    <n v="64260678"/>
    <n v="6004"/>
    <s v="lvelez"/>
    <x v="1"/>
    <s v="COBRO"/>
    <m/>
    <m/>
    <n v="998"/>
    <n v="0"/>
    <m/>
    <n v="64260678"/>
    <m/>
    <m/>
    <m/>
    <m/>
    <m/>
    <m/>
    <m/>
    <m/>
    <m/>
    <m/>
    <m/>
    <m/>
    <s v="U"/>
    <s v="0000-00-00"/>
    <m/>
    <m/>
    <m/>
    <m/>
    <n v="60"/>
    <s v="Llamaya"/>
    <s v="MANUAL"/>
    <n v="0"/>
    <m/>
    <n v="2257401"/>
    <s v="Default Manual list"/>
    <m/>
    <s v="Buzon de voz"/>
  </r>
  <r>
    <s v="Cobros Abril Canal Fijo"/>
    <n v="0"/>
    <n v="0"/>
    <x v="17"/>
    <n v="4"/>
    <n v="1"/>
    <x v="0"/>
    <d v="2026-05-11T15:02:26"/>
    <n v="64267994"/>
    <s v="DROP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5"/>
    <m/>
    <s v="NONE"/>
    <n v="0"/>
    <m/>
    <n v="2257931"/>
    <s v="Cobros Mayo"/>
    <s v="Cobros Mayo NPN"/>
    <s v="Agent Not Available"/>
  </r>
  <r>
    <s v="Cobros Abril Canal Fijo"/>
    <n v="0"/>
    <n v="0"/>
    <x v="1"/>
    <n v="4"/>
    <n v="1"/>
    <x v="0"/>
    <d v="2026-05-13T17:43:13"/>
    <n v="64267994"/>
    <s v="DROP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5"/>
    <m/>
    <s v="NONE"/>
    <n v="0"/>
    <m/>
    <n v="2257931"/>
    <s v="Cobros Mayo"/>
    <s v="Cobros Mayo NPN"/>
    <s v="Agent Not Available"/>
  </r>
  <r>
    <s v="Cobros Abril Canal Fijo"/>
    <n v="0"/>
    <n v="0"/>
    <x v="21"/>
    <n v="4"/>
    <n v="1"/>
    <x v="0"/>
    <d v="2026-05-18T10:58:03"/>
    <n v="64267994"/>
    <s v="AB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0"/>
    <m/>
    <s v="NONE"/>
    <n v="0"/>
    <m/>
    <n v="2257931"/>
    <s v="Cobros Mayo"/>
    <s v="Cobros Mayo NPN"/>
    <s v="Auto busy"/>
  </r>
  <r>
    <s v="Cobros Abril Canal Fijo"/>
    <n v="1"/>
    <n v="1"/>
    <x v="22"/>
    <n v="4"/>
    <n v="1"/>
    <x v="1"/>
    <d v="2026-05-20T10:20:41"/>
    <n v="64267994"/>
    <n v="6007"/>
    <s v="lvelez"/>
    <x v="1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84"/>
    <s v="Llamaya"/>
    <s v="MAIN"/>
    <n v="0"/>
    <m/>
    <n v="2257931"/>
    <s v="Cobros Mayo"/>
    <s v="Cobros Mayo NPN"/>
    <s v="Volver a llamar"/>
  </r>
  <r>
    <s v="Cobros Mayo"/>
    <n v="0"/>
    <n v="0"/>
    <x v="17"/>
    <n v="2"/>
    <n v="1"/>
    <x v="0"/>
    <d v="2026-05-11T15:04:20"/>
    <n v="64271911"/>
    <s v="DROP"/>
    <s v="VDAD"/>
    <x v="0"/>
    <s v="COBRO"/>
    <m/>
    <n v="361046740000"/>
    <n v="16018"/>
    <n v="-4"/>
    <n v="1"/>
    <n v="64271911"/>
    <m/>
    <s v="ROSA RODRIGUEZ AMADOR"/>
    <m/>
    <s v="4-803-100"/>
    <n v="361046740000"/>
    <s v="MASIVO"/>
    <s v="NPN"/>
    <m/>
    <m/>
    <m/>
    <m/>
    <m/>
    <s v="U"/>
    <s v="0000-00-00"/>
    <m/>
    <m/>
    <m/>
    <m/>
    <n v="5"/>
    <m/>
    <s v="NONE"/>
    <n v="0"/>
    <m/>
    <n v="2257932"/>
    <s v="Cobros Mayo"/>
    <s v="Cobros Mayo NPN"/>
    <s v="Agent Not Available"/>
  </r>
  <r>
    <s v="Cobros Mayo"/>
    <n v="1"/>
    <n v="1"/>
    <x v="1"/>
    <n v="2"/>
    <n v="1"/>
    <x v="1"/>
    <d v="2026-05-13T17:44:29"/>
    <n v="64271911"/>
    <n v="6007"/>
    <s v="lvelez"/>
    <x v="1"/>
    <s v="COBRO"/>
    <m/>
    <n v="361046740000"/>
    <n v="16018"/>
    <n v="-4"/>
    <n v="1"/>
    <n v="64271911"/>
    <m/>
    <s v="ROSA RODRIGUEZ AMADOR"/>
    <m/>
    <s v="4-803-100"/>
    <n v="361046740000"/>
    <s v="MASIVO"/>
    <s v="NPN"/>
    <m/>
    <m/>
    <m/>
    <m/>
    <m/>
    <s v="U"/>
    <s v="0000-00-00"/>
    <m/>
    <m/>
    <m/>
    <m/>
    <n v="57"/>
    <s v="Llamaya"/>
    <s v="MAIN"/>
    <n v="0"/>
    <m/>
    <n v="2257932"/>
    <s v="Cobros Mayo"/>
    <s v="Cobros Mayo NPN"/>
    <s v="Volver a llamar"/>
  </r>
  <r>
    <s v="Cobros Mayo"/>
    <n v="1"/>
    <n v="1"/>
    <x v="17"/>
    <n v="1"/>
    <n v="1"/>
    <x v="1"/>
    <d v="2026-05-11T15:05:28"/>
    <n v="64279466"/>
    <n v="6003"/>
    <s v="lvelez"/>
    <x v="1"/>
    <s v="COBRO"/>
    <m/>
    <n v="328076230000"/>
    <n v="16018"/>
    <n v="-4"/>
    <n v="1"/>
    <n v="64279466"/>
    <m/>
    <s v="Maria Miranda"/>
    <m/>
    <s v="4-100-1611"/>
    <n v="328076230000"/>
    <s v="MASIVO"/>
    <s v="NPN"/>
    <m/>
    <m/>
    <m/>
    <m/>
    <m/>
    <s v="U"/>
    <s v="0000-00-00"/>
    <m/>
    <m/>
    <m/>
    <m/>
    <n v="24"/>
    <s v="Llamaya"/>
    <s v="MAIN"/>
    <n v="0"/>
    <m/>
    <n v="2257933"/>
    <s v="Cobros Mayo"/>
    <s v="Cobros Mayo NPN"/>
    <s v="Cuenta cesada"/>
  </r>
  <r>
    <s v="Cobros Abril Canal Fijo"/>
    <n v="0"/>
    <n v="0"/>
    <x v="17"/>
    <n v="4"/>
    <n v="1"/>
    <x v="0"/>
    <d v="2026-05-11T15:07:37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0"/>
    <n v="0"/>
    <x v="1"/>
    <n v="4"/>
    <n v="1"/>
    <x v="0"/>
    <d v="2026-05-13T17:44:32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0"/>
    <n v="0"/>
    <x v="21"/>
    <n v="4"/>
    <n v="1"/>
    <x v="0"/>
    <d v="2026-05-18T10:58:47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1"/>
    <n v="1"/>
    <x v="22"/>
    <n v="4"/>
    <n v="1"/>
    <x v="1"/>
    <d v="2026-05-20T10:24:53"/>
    <n v="64283894"/>
    <n v="6003"/>
    <s v="lvelez"/>
    <x v="1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19"/>
    <s v="Llamaya"/>
    <s v="MAIN"/>
    <n v="0"/>
    <m/>
    <n v="2257934"/>
    <s v="Cobros Mayo"/>
    <s v="Cobros Mayo NPN"/>
    <s v="Cuenta cesada"/>
  </r>
  <r>
    <s v="Cobros Mayo"/>
    <n v="0"/>
    <n v="0"/>
    <x v="17"/>
    <n v="3"/>
    <n v="1"/>
    <x v="0"/>
    <d v="2026-05-11T15:08:36"/>
    <n v="64290731"/>
    <s v="DROP"/>
    <s v="VDAD"/>
    <x v="0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5"/>
    <m/>
    <s v="NONE"/>
    <n v="0"/>
    <m/>
    <n v="2257935"/>
    <s v="Cobros Mayo"/>
    <s v="Cobros Mayo NPN"/>
    <s v="Agent Not Available"/>
  </r>
  <r>
    <s v="Cobros Mayo"/>
    <n v="0"/>
    <n v="0"/>
    <x v="1"/>
    <n v="3"/>
    <n v="1"/>
    <x v="0"/>
    <d v="2026-05-13T17:44:57"/>
    <n v="64290731"/>
    <s v="DROP"/>
    <s v="VDAD"/>
    <x v="0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5"/>
    <m/>
    <s v="NONE"/>
    <n v="0"/>
    <m/>
    <n v="2257935"/>
    <s v="Cobros Mayo"/>
    <s v="Cobros Mayo NPN"/>
    <s v="Agent Not Available"/>
  </r>
  <r>
    <s v="Cobros Mayo"/>
    <n v="1"/>
    <n v="1"/>
    <x v="21"/>
    <n v="3"/>
    <n v="1"/>
    <x v="1"/>
    <d v="2026-05-18T11:00:04"/>
    <n v="64290731"/>
    <n v="6007"/>
    <s v="lvelez"/>
    <x v="1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132"/>
    <s v="Llamaya"/>
    <s v="MAIN"/>
    <n v="0"/>
    <m/>
    <n v="2257935"/>
    <s v="Cobros Mayo"/>
    <s v="Cobros Mayo NPN"/>
    <s v="Volver a llamar"/>
  </r>
  <r>
    <s v="Cobros Abril Canal Fijo"/>
    <n v="1"/>
    <n v="1"/>
    <x v="17"/>
    <n v="1"/>
    <n v="1"/>
    <x v="1"/>
    <d v="2026-05-11T15:08:28"/>
    <n v="64296356"/>
    <n v="6003"/>
    <s v="lvelez"/>
    <x v="1"/>
    <s v="COBRO"/>
    <m/>
    <n v="351247450000"/>
    <n v="16018"/>
    <n v="-4"/>
    <n v="1"/>
    <n v="64296356"/>
    <m/>
    <s v="Yaneli lisbeth navalo Martinez"/>
    <m/>
    <s v="3-730-2220"/>
    <n v="351247450000"/>
    <s v="MASIVO"/>
    <s v="NPN"/>
    <m/>
    <m/>
    <m/>
    <m/>
    <m/>
    <s v="U"/>
    <s v="0000-00-00"/>
    <m/>
    <m/>
    <m/>
    <m/>
    <n v="98"/>
    <s v="Llamaya"/>
    <s v="MAIN"/>
    <n v="0"/>
    <m/>
    <n v="2257936"/>
    <s v="Cobros Mayo"/>
    <s v="Cobros Mayo NPN"/>
    <s v="Cuenta cesada"/>
  </r>
  <r>
    <s v="Cobros Mayo"/>
    <n v="0"/>
    <n v="0"/>
    <x v="17"/>
    <n v="3"/>
    <n v="1"/>
    <x v="0"/>
    <d v="2026-05-11T15:09:57"/>
    <n v="64303024"/>
    <s v="NA"/>
    <s v="VDAD"/>
    <x v="0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0"/>
    <m/>
    <s v="NONE"/>
    <n v="0"/>
    <m/>
    <n v="2257937"/>
    <s v="Cobros Mayo"/>
    <s v="Cobros Mayo NPN"/>
    <s v="No Answer AutoDial"/>
  </r>
  <r>
    <s v="Cobros Mayo"/>
    <n v="0"/>
    <n v="0"/>
    <x v="17"/>
    <n v="3"/>
    <n v="1"/>
    <x v="0"/>
    <d v="2026-05-11T17:53:19"/>
    <n v="64303024"/>
    <s v="AB"/>
    <s v="VDAD"/>
    <x v="0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0"/>
    <m/>
    <s v="NONE"/>
    <n v="0"/>
    <m/>
    <n v="2257937"/>
    <s v="Cobros Mayo"/>
    <s v="Cobros Mayo NPN"/>
    <s v="Auto busy"/>
  </r>
  <r>
    <s v="Cobros Mayo"/>
    <n v="1"/>
    <n v="1"/>
    <x v="1"/>
    <n v="3"/>
    <n v="1"/>
    <x v="1"/>
    <d v="2026-05-13T17:48:36"/>
    <n v="64303024"/>
    <n v="6003"/>
    <s v="lvelez"/>
    <x v="1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84"/>
    <s v="Llamaya"/>
    <s v="MAIN"/>
    <n v="0"/>
    <m/>
    <n v="2257937"/>
    <s v="Cobros Mayo"/>
    <s v="Cobros Mayo NPN"/>
    <s v="Cuenta cesada"/>
  </r>
  <r>
    <s v="Cobros Mayo"/>
    <n v="0"/>
    <n v="0"/>
    <x v="17"/>
    <n v="7"/>
    <n v="1"/>
    <x v="0"/>
    <d v="2026-05-11T15:10:14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"/>
    <n v="7"/>
    <n v="1"/>
    <x v="0"/>
    <d v="2026-05-13T17:48:54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21"/>
    <n v="7"/>
    <n v="1"/>
    <x v="0"/>
    <d v="2026-05-18T11:00:18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22"/>
    <n v="7"/>
    <n v="1"/>
    <x v="0"/>
    <d v="2026-05-20T10:24:57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4"/>
    <n v="7"/>
    <n v="1"/>
    <x v="0"/>
    <d v="2026-05-21T11:46:02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4"/>
    <n v="7"/>
    <n v="1"/>
    <x v="0"/>
    <d v="2026-05-21T18:12:32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1"/>
    <n v="1"/>
    <x v="5"/>
    <n v="7"/>
    <n v="1"/>
    <x v="1"/>
    <d v="2026-05-22T14:22:29"/>
    <n v="64312092"/>
    <n v="6007"/>
    <s v="lvelez"/>
    <x v="1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s v="U"/>
    <s v="0000-00-00"/>
    <m/>
    <m/>
    <m/>
    <m/>
    <n v="252"/>
    <s v="Llamaya"/>
    <s v="MAIN"/>
    <n v="0"/>
    <m/>
    <n v="2257938"/>
    <s v="Cobros Mayo"/>
    <s v="Cobros Mayo NPN"/>
    <s v="Volver a llamar"/>
  </r>
  <r>
    <s v="Cobros Abril Canal Fijo"/>
    <n v="0"/>
    <n v="0"/>
    <x v="17"/>
    <n v="5"/>
    <n v="1"/>
    <x v="0"/>
    <d v="2026-05-11T15:10:35"/>
    <n v="64312170"/>
    <s v="AB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Auto busy"/>
  </r>
  <r>
    <s v="Cobros Abril Canal Fijo"/>
    <n v="0"/>
    <n v="0"/>
    <x v="1"/>
    <n v="5"/>
    <n v="1"/>
    <x v="0"/>
    <d v="2026-05-13T17:51:19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8"/>
    <n v="5"/>
    <n v="1"/>
    <x v="0"/>
    <d v="2026-05-14T11:29:17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8"/>
    <n v="5"/>
    <n v="1"/>
    <x v="0"/>
    <d v="2026-05-14T16:11:06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24"/>
    <n v="5"/>
    <n v="1"/>
    <x v="1"/>
    <d v="2026-05-15T12:17:29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Mayo"/>
    <n v="1"/>
    <n v="0"/>
    <x v="17"/>
    <n v="1"/>
    <n v="1"/>
    <x v="1"/>
    <d v="2026-05-11T15:10:52"/>
    <n v="64314000"/>
    <n v="6000"/>
    <s v="lvelez"/>
    <x v="1"/>
    <s v="COBRO"/>
    <m/>
    <n v="362085290000"/>
    <n v="16018"/>
    <n v="-4"/>
    <n v="1"/>
    <n v="64314000"/>
    <m/>
    <s v="Edwin ramirez"/>
    <m/>
    <s v="8-938-2247"/>
    <n v="362085290000"/>
    <s v="SOHO"/>
    <s v="NPN"/>
    <m/>
    <m/>
    <m/>
    <m/>
    <m/>
    <s v="U"/>
    <s v="0000-00-00"/>
    <m/>
    <m/>
    <m/>
    <m/>
    <n v="219"/>
    <s v="Llamaya"/>
    <s v="MAIN"/>
    <n v="0"/>
    <m/>
    <n v="2257940"/>
    <s v="Cobros Mayo"/>
    <s v="Cobros Mayo NPN"/>
    <s v="Mensaje a tercero"/>
  </r>
  <r>
    <s v="Cobros Abril Canal Fijo"/>
    <n v="1"/>
    <n v="1"/>
    <x v="19"/>
    <n v="3"/>
    <n v="1"/>
    <x v="0"/>
    <d v="2026-05-04T11:45:55"/>
    <n v="64320903"/>
    <n v="6007"/>
    <s v="lvelez"/>
    <x v="1"/>
    <s v="COBRO"/>
    <m/>
    <n v="352366440000"/>
    <n v="16017"/>
    <n v="-4"/>
    <n v="1"/>
    <n v="64320903"/>
    <m/>
    <s v="Juan Miguel Jordan Fossatti"/>
    <m/>
    <s v="4-277-831"/>
    <s v="2 MESES DE MORA"/>
    <s v="MASIVO"/>
    <n v="352366440000"/>
    <m/>
    <m/>
    <m/>
    <m/>
    <m/>
    <s v="U"/>
    <s v="0000-00-00"/>
    <m/>
    <s v="Gracielasrosales459@gmail.com"/>
    <m/>
    <s v="352366440000&gt;&gt; JUAN MIGUEL JORDAN FOSSATTI"/>
    <n v="112"/>
    <s v="Llamaya"/>
    <s v="MAIN"/>
    <n v="0"/>
    <m/>
    <n v="2252725"/>
    <s v="Cobros Abril Canal Fijo"/>
    <s v="Cobros Abril Canal Fijo 2 meses a NPN"/>
    <s v="Volver a llamar"/>
  </r>
  <r>
    <s v="Cobros Abril Canal Fijo"/>
    <n v="0"/>
    <n v="0"/>
    <x v="17"/>
    <n v="3"/>
    <n v="1"/>
    <x v="0"/>
    <d v="2026-05-11T15:11:16"/>
    <n v="64320903"/>
    <s v="DROP"/>
    <s v="VDAD"/>
    <x v="0"/>
    <s v="COBRO"/>
    <m/>
    <n v="352366440000"/>
    <n v="16018"/>
    <n v="-4"/>
    <n v="1"/>
    <n v="64320903"/>
    <m/>
    <s v="Juan Miguel Jordan Fossatti"/>
    <m/>
    <s v="4-277-831"/>
    <n v="352366440000"/>
    <s v="MASIVO"/>
    <s v="3 PAGOS PENDIENTES"/>
    <m/>
    <m/>
    <m/>
    <m/>
    <m/>
    <s v="U"/>
    <s v="0000-00-00"/>
    <m/>
    <m/>
    <m/>
    <m/>
    <n v="5"/>
    <m/>
    <s v="NONE"/>
    <n v="0"/>
    <m/>
    <n v="2257941"/>
    <s v="Cobros Mayo"/>
    <s v="Cobros Mayo NPN"/>
    <s v="Agent Not Available"/>
  </r>
  <r>
    <s v="Cobros Abril Canal Fijo"/>
    <n v="0"/>
    <n v="0"/>
    <x v="1"/>
    <n v="3"/>
    <n v="1"/>
    <x v="1"/>
    <d v="2026-05-13T17:50:45"/>
    <n v="64320903"/>
    <n v="6004"/>
    <s v="lvelez"/>
    <x v="1"/>
    <s v="COBRO"/>
    <m/>
    <n v="352366440000"/>
    <n v="16018"/>
    <n v="-4"/>
    <n v="1"/>
    <n v="64320903"/>
    <m/>
    <s v="Juan Miguel Jordan Fossatti"/>
    <m/>
    <s v="4-277-831"/>
    <n v="352366440000"/>
    <s v="MASIVO"/>
    <s v="3 PAGOS PENDIENTES"/>
    <m/>
    <m/>
    <m/>
    <m/>
    <m/>
    <s v="U"/>
    <s v="0000-00-00"/>
    <m/>
    <m/>
    <m/>
    <m/>
    <n v="126"/>
    <s v="Llamaya"/>
    <s v="MAIN"/>
    <n v="0"/>
    <m/>
    <n v="2257941"/>
    <s v="Cobros Mayo"/>
    <s v="Cobros Mayo NPN"/>
    <s v="Buzon de voz"/>
  </r>
  <r>
    <s v="Cobros Abril Canal Fijo"/>
    <n v="0"/>
    <n v="0"/>
    <x v="17"/>
    <n v="6"/>
    <n v="1"/>
    <x v="0"/>
    <d v="2026-05-11T15:11:42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"/>
    <n v="6"/>
    <n v="1"/>
    <x v="0"/>
    <d v="2026-05-13T17:51:27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21"/>
    <n v="6"/>
    <n v="1"/>
    <x v="0"/>
    <d v="2026-05-18T11:00:37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22"/>
    <n v="6"/>
    <n v="1"/>
    <x v="0"/>
    <d v="2026-05-20T10:25:14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4"/>
    <n v="6"/>
    <n v="1"/>
    <x v="0"/>
    <d v="2026-05-21T11:46:41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1"/>
    <n v="1"/>
    <x v="4"/>
    <n v="6"/>
    <n v="1"/>
    <x v="1"/>
    <d v="2026-05-21T18:13:34"/>
    <n v="64321567"/>
    <n v="6003"/>
    <s v="lvelez"/>
    <x v="1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17"/>
    <s v="Llamaya"/>
    <s v="MAIN"/>
    <n v="0"/>
    <m/>
    <n v="2257942"/>
    <s v="Cobros Mayo"/>
    <s v="Cobros Mayo NPN"/>
    <s v="Cuenta cesada"/>
  </r>
  <r>
    <s v="Cobros Abril Canal Fijo"/>
    <n v="0"/>
    <n v="0"/>
    <x v="17"/>
    <n v="4"/>
    <n v="1"/>
    <x v="0"/>
    <d v="2026-05-11T15:12:19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0"/>
    <n v="0"/>
    <x v="1"/>
    <n v="4"/>
    <n v="1"/>
    <x v="0"/>
    <d v="2026-05-13T17:52:05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0"/>
    <n v="0"/>
    <x v="21"/>
    <n v="4"/>
    <n v="1"/>
    <x v="0"/>
    <d v="2026-05-18T11:01:16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1"/>
    <n v="1"/>
    <x v="22"/>
    <n v="4"/>
    <n v="1"/>
    <x v="1"/>
    <d v="2026-05-20T10:27:59"/>
    <n v="64328113"/>
    <n v="6003"/>
    <s v="lvelez"/>
    <x v="1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33"/>
    <s v="Llamaya"/>
    <s v="MAIN"/>
    <n v="0"/>
    <m/>
    <n v="2257943"/>
    <s v="Cobros Mayo"/>
    <s v="Cobros Mayo NPN"/>
    <s v="Cuenta cesada"/>
  </r>
  <r>
    <s v="Cobros Abril Canal Fijo"/>
    <n v="1"/>
    <n v="1"/>
    <x v="17"/>
    <n v="1"/>
    <n v="1"/>
    <x v="1"/>
    <d v="2026-05-11T15:16:31"/>
    <n v="64345234"/>
    <n v="6003"/>
    <s v="lvelez"/>
    <x v="1"/>
    <s v="COBRO"/>
    <m/>
    <n v="346058410000"/>
    <n v="16018"/>
    <n v="-4"/>
    <n v="1"/>
    <n v="64345234"/>
    <m/>
    <s v="Alberto Rivera"/>
    <m/>
    <s v="8-720-2162"/>
    <n v="346058410000"/>
    <s v="DIGITAL"/>
    <s v="NPN"/>
    <m/>
    <m/>
    <m/>
    <m/>
    <m/>
    <s v="U"/>
    <s v="0000-00-00"/>
    <m/>
    <m/>
    <m/>
    <m/>
    <n v="95"/>
    <s v="Llamaya"/>
    <s v="MAIN"/>
    <n v="0"/>
    <m/>
    <n v="2257944"/>
    <s v="Cobros Mayo"/>
    <s v="Cobros Mayo NPN"/>
    <s v="Cuenta cesada"/>
  </r>
  <r>
    <s v="Cobros Mayo"/>
    <n v="0"/>
    <n v="0"/>
    <x v="17"/>
    <n v="3"/>
    <n v="1"/>
    <x v="0"/>
    <d v="2026-05-11T15:16:43"/>
    <n v="64348837"/>
    <s v="DROP"/>
    <s v="VDAD"/>
    <x v="0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5"/>
    <m/>
    <s v="NONE"/>
    <n v="0"/>
    <m/>
    <n v="2257945"/>
    <s v="Cobros Mayo"/>
    <s v="Cobros Mayo NPN"/>
    <s v="Agent Not Available"/>
  </r>
  <r>
    <s v="Cobros Mayo"/>
    <n v="0"/>
    <n v="0"/>
    <x v="1"/>
    <n v="3"/>
    <n v="1"/>
    <x v="0"/>
    <d v="2026-05-13T17:52:25"/>
    <n v="64348837"/>
    <s v="DROP"/>
    <s v="VDAD"/>
    <x v="0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5"/>
    <m/>
    <s v="NONE"/>
    <n v="0"/>
    <m/>
    <n v="2257945"/>
    <s v="Cobros Mayo"/>
    <s v="Cobros Mayo NPN"/>
    <s v="Agent Not Available"/>
  </r>
  <r>
    <s v="Cobros Mayo"/>
    <n v="1"/>
    <n v="1"/>
    <x v="21"/>
    <n v="3"/>
    <n v="1"/>
    <x v="1"/>
    <d v="2026-05-18T11:04:36"/>
    <n v="64348837"/>
    <n v="6003"/>
    <s v="lvelez"/>
    <x v="1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131"/>
    <s v="Llamaya"/>
    <s v="MAIN"/>
    <n v="0"/>
    <m/>
    <n v="2257945"/>
    <s v="Cobros Mayo"/>
    <s v="Cobros Mayo NPN"/>
    <s v="Cuenta cesada"/>
  </r>
  <r>
    <s v="Cobros Abril Canal Fijo"/>
    <n v="0"/>
    <n v="0"/>
    <x v="13"/>
    <n v="21"/>
    <n v="1"/>
    <x v="0"/>
    <d v="2026-05-02T12:06:44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14"/>
    <n v="21"/>
    <n v="1"/>
    <x v="0"/>
    <d v="2026-05-05T16:28:15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15"/>
    <n v="21"/>
    <n v="1"/>
    <x v="0"/>
    <d v="2026-05-07T12:46:12"/>
    <n v="64352780"/>
    <s v="NA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No Answer AutoDial"/>
  </r>
  <r>
    <s v="Cobros Abril Canal Fijo"/>
    <n v="0"/>
    <n v="0"/>
    <x v="16"/>
    <n v="21"/>
    <n v="1"/>
    <x v="0"/>
    <d v="2026-05-08T09:45:29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16"/>
    <n v="21"/>
    <n v="1"/>
    <x v="0"/>
    <d v="2026-05-08T14:20:00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17"/>
    <n v="21"/>
    <n v="1"/>
    <x v="0"/>
    <d v="2026-05-11T15:17:11"/>
    <n v="64352780"/>
    <s v="DROP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5"/>
    <m/>
    <s v="NONE"/>
    <n v="0"/>
    <m/>
    <n v="2257946"/>
    <s v="Cobros Mayo"/>
    <s v="Cobros Mayo NPN"/>
    <s v="Agent Not Available"/>
  </r>
  <r>
    <s v="Cobros Abril Canal Fijo"/>
    <n v="0"/>
    <n v="0"/>
    <x v="1"/>
    <n v="21"/>
    <n v="1"/>
    <x v="0"/>
    <d v="2026-05-13T17:52:32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21"/>
    <n v="21"/>
    <n v="1"/>
    <x v="0"/>
    <d v="2026-05-18T11:04:2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22"/>
    <n v="21"/>
    <n v="1"/>
    <x v="0"/>
    <d v="2026-05-20T10:27:28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4"/>
    <n v="21"/>
    <n v="1"/>
    <x v="0"/>
    <d v="2026-05-21T11:48:2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4"/>
    <n v="21"/>
    <n v="1"/>
    <x v="0"/>
    <d v="2026-05-21T18:13:21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5"/>
    <n v="21"/>
    <n v="1"/>
    <x v="0"/>
    <d v="2026-05-22T14:26:47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5"/>
    <n v="21"/>
    <n v="1"/>
    <x v="0"/>
    <d v="2026-05-22T17:07:25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6"/>
    <n v="21"/>
    <n v="1"/>
    <x v="0"/>
    <d v="2026-05-23T11:28:06"/>
    <n v="64352780"/>
    <s v="NA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No Answer AutoDial"/>
  </r>
  <r>
    <s v="Cobros Abril Canal Fijo"/>
    <n v="0"/>
    <n v="0"/>
    <x v="7"/>
    <n v="21"/>
    <n v="1"/>
    <x v="0"/>
    <d v="2026-05-25T09:35:17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7"/>
    <n v="21"/>
    <n v="1"/>
    <x v="0"/>
    <d v="2026-05-25T18:03:16"/>
    <n v="64352780"/>
    <s v="DROP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5"/>
    <m/>
    <s v="NONE"/>
    <n v="0"/>
    <m/>
    <n v="2257946"/>
    <s v="Cobros Mayo"/>
    <s v="Cobros Mayo NPN"/>
    <s v="Agent Not Available"/>
  </r>
  <r>
    <s v="Cobros Abril Canal Fijo"/>
    <n v="0"/>
    <n v="0"/>
    <x v="8"/>
    <n v="21"/>
    <n v="1"/>
    <x v="0"/>
    <d v="2026-05-26T10:26:28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8"/>
    <n v="21"/>
    <n v="1"/>
    <x v="0"/>
    <d v="2026-05-26T14:30:1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8"/>
    <n v="21"/>
    <n v="1"/>
    <x v="0"/>
    <d v="2026-05-26T15:03:53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8"/>
    <n v="21"/>
    <n v="1"/>
    <x v="0"/>
    <d v="2026-05-26T16:11:06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8"/>
    <n v="21"/>
    <n v="1"/>
    <x v="1"/>
    <d v="2026-05-26T17:48:48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Mayo"/>
    <n v="0"/>
    <n v="0"/>
    <x v="17"/>
    <n v="6"/>
    <n v="1"/>
    <x v="0"/>
    <d v="2026-05-11T15:17:32"/>
    <n v="64353268"/>
    <s v="DROP"/>
    <s v="VDAD"/>
    <x v="0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5"/>
    <m/>
    <s v="NONE"/>
    <n v="0"/>
    <m/>
    <n v="2257947"/>
    <s v="Cobros Mayo"/>
    <s v="Cobros Mayo NPN"/>
    <s v="Agent Not Available"/>
  </r>
  <r>
    <s v="Cobros Mayo"/>
    <n v="0"/>
    <n v="0"/>
    <x v="1"/>
    <n v="6"/>
    <n v="1"/>
    <x v="0"/>
    <d v="2026-05-13T17:54:38"/>
    <n v="64353268"/>
    <s v="NA"/>
    <s v="VDAD"/>
    <x v="0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0"/>
    <m/>
    <s v="NONE"/>
    <n v="0"/>
    <m/>
    <n v="2257947"/>
    <s v="Cobros Mayo"/>
    <s v="Cobros Mayo NPN"/>
    <s v="No Answer AutoDial"/>
  </r>
  <r>
    <s v="Cobros Mayo"/>
    <n v="0"/>
    <n v="0"/>
    <x v="18"/>
    <n v="6"/>
    <n v="1"/>
    <x v="0"/>
    <d v="2026-05-14T11:31:12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546"/>
    <s v="Llamaya"/>
    <s v="MAIN"/>
    <n v="0"/>
    <m/>
    <n v="2257947"/>
    <s v="Cobros Mayo"/>
    <s v="Cobros Mayo NPN"/>
    <s v="Call Back"/>
  </r>
  <r>
    <s v="Cobros Mayo"/>
    <n v="0"/>
    <n v="0"/>
    <x v="3"/>
    <n v="6"/>
    <n v="1"/>
    <x v="0"/>
    <d v="2026-05-19T17:05:32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73"/>
    <s v="Llamaya"/>
    <s v="MAIN"/>
    <n v="0"/>
    <m/>
    <n v="2257947"/>
    <s v="Cobros Mayo"/>
    <s v="Cobros Mayo NPN"/>
    <s v="Call Back"/>
  </r>
  <r>
    <s v="Cobros Mayo"/>
    <n v="0"/>
    <n v="0"/>
    <x v="7"/>
    <n v="6"/>
    <n v="1"/>
    <x v="0"/>
    <d v="2026-05-25T09:22:04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81"/>
    <s v="Llamaya"/>
    <s v="MAIN"/>
    <n v="0"/>
    <m/>
    <n v="2257947"/>
    <s v="Cobros Mayo"/>
    <s v="Cobros Mayo NPN"/>
    <s v="Call Back"/>
  </r>
  <r>
    <s v="Cobros Mayo"/>
    <n v="1"/>
    <n v="1"/>
    <x v="12"/>
    <n v="6"/>
    <n v="1"/>
    <x v="1"/>
    <d v="2026-05-29T14:31:38"/>
    <n v="64353268"/>
    <n v="6007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3"/>
    <s v="Llamaya"/>
    <s v="MANUAL"/>
    <n v="0"/>
    <m/>
    <n v="2257947"/>
    <s v="Cobros Mayo"/>
    <s v="Cobros Mayo NPN"/>
    <s v="Volver a llamar"/>
  </r>
  <r>
    <s v="Cobros Abril Canal Fijo"/>
    <n v="0"/>
    <n v="0"/>
    <x v="17"/>
    <n v="2"/>
    <n v="1"/>
    <x v="0"/>
    <d v="2026-05-11T15:18:11"/>
    <n v="64364799"/>
    <s v="DROP"/>
    <s v="VDAD"/>
    <x v="0"/>
    <s v="COBRO"/>
    <m/>
    <n v="365014860000"/>
    <n v="16018"/>
    <n v="-4"/>
    <n v="1"/>
    <n v="64364799"/>
    <m/>
    <s v="DIONISIO VASQUEZ SANTANA"/>
    <m/>
    <s v="8-201-1311"/>
    <n v="365014860000"/>
    <s v="MASIVO"/>
    <s v="NPN"/>
    <m/>
    <m/>
    <m/>
    <m/>
    <m/>
    <s v="U"/>
    <s v="0000-00-00"/>
    <m/>
    <m/>
    <m/>
    <m/>
    <n v="5"/>
    <m/>
    <s v="NONE"/>
    <n v="0"/>
    <m/>
    <n v="2257948"/>
    <s v="Cobros Mayo"/>
    <s v="Cobros Mayo NPN"/>
    <s v="Agent Not Available"/>
  </r>
  <r>
    <s v="Cobros Abril Canal Fijo"/>
    <n v="1"/>
    <n v="1"/>
    <x v="1"/>
    <n v="2"/>
    <n v="1"/>
    <x v="1"/>
    <d v="2026-05-13T17:53:33"/>
    <n v="64364799"/>
    <n v="6003"/>
    <s v="lvelez"/>
    <x v="1"/>
    <s v="COBRO"/>
    <m/>
    <n v="365014860000"/>
    <n v="16018"/>
    <n v="-4"/>
    <n v="1"/>
    <n v="64364799"/>
    <m/>
    <s v="DIONISIO VASQUEZ SANTANA"/>
    <m/>
    <s v="8-201-1311"/>
    <n v="365014860000"/>
    <s v="MASIVO"/>
    <s v="NPN"/>
    <m/>
    <m/>
    <m/>
    <m/>
    <m/>
    <s v="U"/>
    <s v="0000-00-00"/>
    <m/>
    <m/>
    <m/>
    <m/>
    <n v="57"/>
    <s v="Llamaya"/>
    <s v="MAIN"/>
    <n v="0"/>
    <m/>
    <n v="2257948"/>
    <s v="Cobros Mayo"/>
    <s v="Cobros Mayo NPN"/>
    <s v="Cuenta cesada"/>
  </r>
  <r>
    <s v="Cobros Abril Canal Fijo"/>
    <n v="0"/>
    <n v="0"/>
    <x v="19"/>
    <n v="3"/>
    <n v="1"/>
    <x v="0"/>
    <d v="2026-05-04T15:49:07"/>
    <n v="64366171"/>
    <s v="DROP"/>
    <s v="VDAD"/>
    <x v="0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5"/>
    <m/>
    <s v="NONE"/>
    <n v="0"/>
    <m/>
    <n v="2252858"/>
    <s v="Cobros Abril Canal Fijo"/>
    <s v="Cobros Abril Canal Fijo 2 meses a NPN"/>
    <s v="Agent Not Available"/>
  </r>
  <r>
    <s v="Cobros Abril Canal Fijo"/>
    <n v="0"/>
    <n v="0"/>
    <x v="20"/>
    <n v="3"/>
    <n v="1"/>
    <x v="0"/>
    <d v="2026-05-06T15:27:10"/>
    <n v="64366171"/>
    <s v="DROP"/>
    <s v="VDAD"/>
    <x v="0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5"/>
    <m/>
    <s v="NONE"/>
    <n v="0"/>
    <m/>
    <n v="2252858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22:59"/>
    <n v="64366171"/>
    <n v="6004"/>
    <s v="lvelez"/>
    <x v="1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61"/>
    <s v="Llamaya"/>
    <s v="MAIN"/>
    <n v="0"/>
    <m/>
    <n v="2252858"/>
    <s v="Cobros Abril Canal Fijo"/>
    <s v="Cobros Abril Canal Fijo 2 meses a NPN"/>
    <s v="Buzon de voz"/>
  </r>
  <r>
    <s v="Cobros Mayo"/>
    <n v="0"/>
    <n v="0"/>
    <x v="17"/>
    <n v="2"/>
    <n v="1"/>
    <x v="0"/>
    <d v="2026-05-11T15:19:23"/>
    <n v="64366435"/>
    <s v="DROP"/>
    <s v="VDAD"/>
    <x v="0"/>
    <s v="COBRO"/>
    <m/>
    <n v="366056840000"/>
    <n v="16018"/>
    <n v="-4"/>
    <n v="1"/>
    <n v="64366435"/>
    <m/>
    <s v="PANAMA CARDS GROUP 2, S.A"/>
    <m/>
    <s v="8-758-10"/>
    <n v="366056840000"/>
    <s v="SOHO-CALL CENTER"/>
    <s v="NPN"/>
    <m/>
    <m/>
    <m/>
    <m/>
    <m/>
    <s v="U"/>
    <s v="0000-00-00"/>
    <m/>
    <m/>
    <m/>
    <m/>
    <n v="5"/>
    <m/>
    <s v="NONE"/>
    <n v="0"/>
    <m/>
    <n v="2257949"/>
    <s v="Cobros Mayo"/>
    <s v="Cobros Mayo NPN"/>
    <s v="Agent Not Available"/>
  </r>
  <r>
    <s v="Cobros Mayo"/>
    <n v="0"/>
    <n v="0"/>
    <x v="1"/>
    <n v="2"/>
    <n v="1"/>
    <x v="1"/>
    <d v="2026-05-13T17:55:11"/>
    <n v="64366435"/>
    <n v="6004"/>
    <s v="lvelez"/>
    <x v="1"/>
    <s v="COBRO"/>
    <m/>
    <n v="366056840000"/>
    <n v="16018"/>
    <n v="-4"/>
    <n v="1"/>
    <n v="64366435"/>
    <m/>
    <s v="PANAMA CARDS GROUP 2, S.A"/>
    <m/>
    <s v="8-758-10"/>
    <n v="366056840000"/>
    <s v="SOHO-CALL CENTER"/>
    <s v="NPN"/>
    <m/>
    <m/>
    <m/>
    <m/>
    <m/>
    <s v="U"/>
    <s v="0000-00-00"/>
    <m/>
    <m/>
    <m/>
    <m/>
    <n v="65"/>
    <s v="Llamaya"/>
    <s v="MAIN"/>
    <n v="0"/>
    <m/>
    <n v="2257949"/>
    <s v="Cobros Mayo"/>
    <s v="Cobros Mayo NPN"/>
    <s v="Buzon de voz"/>
  </r>
  <r>
    <s v="Cobros Mayo"/>
    <n v="0"/>
    <n v="0"/>
    <x v="9"/>
    <n v="2"/>
    <n v="1"/>
    <x v="0"/>
    <d v="2026-05-27T14:39:02"/>
    <n v="64372879"/>
    <s v="DROP"/>
    <s v="VDAD"/>
    <x v="0"/>
    <s v="COBRO"/>
    <m/>
    <n v="351378170000"/>
    <n v="16019"/>
    <n v="-4"/>
    <n v="1"/>
    <n v="64372879"/>
    <m/>
    <s v="WILFREDO EDUARDO DIAZ ZALA"/>
    <m/>
    <n v="351378170000"/>
    <s v="CALL CENTER"/>
    <s v="NPN"/>
    <m/>
    <m/>
    <m/>
    <m/>
    <m/>
    <m/>
    <s v="U"/>
    <s v="0000-00-00"/>
    <m/>
    <m/>
    <m/>
    <m/>
    <n v="5"/>
    <m/>
    <s v="NONE"/>
    <n v="0"/>
    <m/>
    <n v="2267951"/>
    <s v="Cobros Mayo"/>
    <s v="Cobros Mayo Lista 2"/>
    <s v="Agent Not Available"/>
  </r>
  <r>
    <s v="Cobros Mayo"/>
    <n v="1"/>
    <n v="0"/>
    <x v="10"/>
    <n v="2"/>
    <n v="1"/>
    <x v="1"/>
    <d v="2026-05-28T10:14:08"/>
    <n v="64372879"/>
    <n v="6000"/>
    <s v="lvelez"/>
    <x v="1"/>
    <s v="COBRO"/>
    <m/>
    <n v="351378170000"/>
    <n v="16019"/>
    <n v="-4"/>
    <n v="1"/>
    <n v="64372879"/>
    <m/>
    <s v="WILFREDO EDUARDO DIAZ ZALA"/>
    <m/>
    <n v="351378170000"/>
    <s v="CALL CENTER"/>
    <s v="NPN"/>
    <m/>
    <m/>
    <m/>
    <m/>
    <m/>
    <m/>
    <s v="U"/>
    <s v="0000-00-00"/>
    <m/>
    <m/>
    <m/>
    <m/>
    <n v="280"/>
    <s v="Llamaya"/>
    <s v="MAIN"/>
    <n v="0"/>
    <m/>
    <n v="2267951"/>
    <s v="Cobros Mayo"/>
    <s v="Cobros Mayo Lista 2"/>
    <s v="Mensaje a tercero"/>
  </r>
  <r>
    <s v="Cobros Mayo"/>
    <n v="0"/>
    <n v="0"/>
    <x v="17"/>
    <n v="1"/>
    <n v="1"/>
    <x v="1"/>
    <d v="2026-05-11T15:19:22"/>
    <n v="64374707"/>
    <n v="6004"/>
    <s v="lvelez"/>
    <x v="1"/>
    <s v="COBRO"/>
    <m/>
    <n v="368046040000"/>
    <n v="16018"/>
    <n v="-4"/>
    <n v="1"/>
    <n v="64374707"/>
    <m/>
    <s v="Marielys Rodriguez GonzÃ¡lez"/>
    <m/>
    <s v="8-1011-2462"/>
    <n v="368046040000"/>
    <s v="SOHO"/>
    <s v="NPN"/>
    <m/>
    <m/>
    <m/>
    <m/>
    <m/>
    <s v="U"/>
    <s v="0000-00-00"/>
    <m/>
    <m/>
    <m/>
    <m/>
    <n v="73"/>
    <s v="Llamaya"/>
    <s v="MAIN"/>
    <n v="0"/>
    <m/>
    <n v="2257950"/>
    <s v="Cobros Mayo"/>
    <s v="Cobros Mayo NPN"/>
    <s v="Buzon de voz"/>
  </r>
  <r>
    <s v="Cobros Abril Canal Fijo"/>
    <n v="0"/>
    <n v="0"/>
    <x v="17"/>
    <n v="5"/>
    <n v="1"/>
    <x v="0"/>
    <d v="2026-05-11T15:19:59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"/>
    <n v="5"/>
    <n v="1"/>
    <x v="0"/>
    <d v="2026-05-13T17:55:20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21"/>
    <n v="5"/>
    <n v="1"/>
    <x v="0"/>
    <d v="2026-05-18T11:05:25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22"/>
    <n v="5"/>
    <n v="1"/>
    <x v="0"/>
    <d v="2026-05-20T10:28:42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1"/>
    <n v="1"/>
    <x v="4"/>
    <n v="5"/>
    <n v="1"/>
    <x v="1"/>
    <d v="2026-05-21T11:49:00"/>
    <n v="64377330"/>
    <n v="6003"/>
    <s v="lvelez"/>
    <x v="1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0"/>
    <s v="Llamaya"/>
    <s v="MAIN"/>
    <n v="0"/>
    <m/>
    <n v="2257951"/>
    <s v="Cobros Mayo"/>
    <s v="Cobros Mayo NPN"/>
    <s v="Cuenta cesada"/>
  </r>
  <r>
    <s v="Cobros Mayo"/>
    <n v="0"/>
    <n v="0"/>
    <x v="19"/>
    <n v="15"/>
    <n v="1"/>
    <x v="0"/>
    <d v="2026-05-04T14:47:41"/>
    <n v="64381146"/>
    <s v="CALLBK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132"/>
    <s v="Llamaya"/>
    <s v="MANUAL"/>
    <n v="0"/>
    <m/>
    <n v="2257471"/>
    <s v="Default Manual list"/>
    <m/>
    <s v="Call Back"/>
  </r>
  <r>
    <s v="Cobros Mayo"/>
    <n v="0"/>
    <n v="0"/>
    <x v="20"/>
    <n v="15"/>
    <n v="1"/>
    <x v="0"/>
    <d v="2026-05-06T10:23:43"/>
    <n v="64381146"/>
    <s v="CALLBK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87"/>
    <s v="Llamaya"/>
    <s v="MAIN"/>
    <n v="0"/>
    <m/>
    <n v="2257471"/>
    <s v="Default Manual list"/>
    <m/>
    <s v="Call Back"/>
  </r>
  <r>
    <s v="Cobros Mayo"/>
    <n v="0"/>
    <n v="0"/>
    <x v="17"/>
    <n v="15"/>
    <n v="1"/>
    <x v="0"/>
    <d v="2026-05-11T15:20:2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1"/>
    <n v="1"/>
    <x v="23"/>
    <n v="15"/>
    <n v="1"/>
    <x v="0"/>
    <d v="2026-05-12T09:39:48"/>
    <n v="64381146"/>
    <n v="6002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59"/>
    <s v="Llamaya"/>
    <s v="MAIN"/>
    <n v="0"/>
    <m/>
    <n v="2257471"/>
    <s v="Default Manual list"/>
    <m/>
    <s v="Cliente al dia"/>
  </r>
  <r>
    <s v="Cobros Mayo"/>
    <n v="0"/>
    <n v="0"/>
    <x v="1"/>
    <n v="15"/>
    <n v="1"/>
    <x v="0"/>
    <d v="2026-05-13T17:55:43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21"/>
    <n v="15"/>
    <n v="1"/>
    <x v="0"/>
    <d v="2026-05-18T11:05:44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22"/>
    <n v="15"/>
    <n v="1"/>
    <x v="0"/>
    <d v="2026-05-20T10:31:45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4"/>
    <n v="15"/>
    <n v="1"/>
    <x v="0"/>
    <d v="2026-05-21T11:49:08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5"/>
    <n v="15"/>
    <n v="1"/>
    <x v="0"/>
    <d v="2026-05-22T09:16:0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5"/>
    <n v="15"/>
    <n v="1"/>
    <x v="0"/>
    <d v="2026-05-22T14:28:01"/>
    <n v="64381146"/>
    <s v="NA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0"/>
    <m/>
    <s v="NONE"/>
    <n v="0"/>
    <m/>
    <n v="2257952"/>
    <s v="Cobros Mayo"/>
    <s v="Cobros Mayo NPN"/>
    <s v="No Answer AutoDial"/>
  </r>
  <r>
    <s v="Cobros Mayo"/>
    <n v="0"/>
    <n v="0"/>
    <x v="5"/>
    <n v="15"/>
    <n v="1"/>
    <x v="0"/>
    <d v="2026-05-22T14:43:44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5"/>
    <n v="15"/>
    <n v="1"/>
    <x v="0"/>
    <d v="2026-05-22T17:08:25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6"/>
    <n v="15"/>
    <n v="1"/>
    <x v="0"/>
    <d v="2026-05-23T11:26:53"/>
    <n v="64381146"/>
    <s v="AB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0"/>
    <m/>
    <s v="NONE"/>
    <n v="0"/>
    <m/>
    <n v="2257952"/>
    <s v="Cobros Mayo"/>
    <s v="Cobros Mayo NPN"/>
    <s v="Auto busy"/>
  </r>
  <r>
    <s v="Cobros Mayo"/>
    <n v="0"/>
    <n v="0"/>
    <x v="7"/>
    <n v="15"/>
    <n v="1"/>
    <x v="0"/>
    <d v="2026-05-25T18:03:4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1"/>
    <n v="1"/>
    <x v="8"/>
    <n v="15"/>
    <n v="1"/>
    <x v="1"/>
    <d v="2026-05-26T10:30:39"/>
    <n v="64381146"/>
    <n v="6002"/>
    <s v="lvelez"/>
    <x v="1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s v="U"/>
    <s v="0000-00-00"/>
    <m/>
    <m/>
    <m/>
    <m/>
    <n v="205"/>
    <s v="Llamaya"/>
    <s v="MAIN"/>
    <n v="0"/>
    <m/>
    <n v="2257952"/>
    <s v="Cobros Mayo"/>
    <s v="Cobros Mayo NPN"/>
    <s v="Cliente al dia"/>
  </r>
  <r>
    <s v="Cobros Abril Canal Fijo"/>
    <n v="0"/>
    <n v="0"/>
    <x v="17"/>
    <n v="4"/>
    <n v="1"/>
    <x v="0"/>
    <d v="2026-05-11T15:20:36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0"/>
    <n v="0"/>
    <x v="1"/>
    <n v="4"/>
    <n v="1"/>
    <x v="0"/>
    <d v="2026-05-13T17:55:58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0"/>
    <n v="0"/>
    <x v="21"/>
    <n v="4"/>
    <n v="1"/>
    <x v="0"/>
    <d v="2026-05-18T11:05:57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1"/>
    <n v="1"/>
    <x v="22"/>
    <n v="4"/>
    <n v="1"/>
    <x v="1"/>
    <d v="2026-05-20T10:31:25"/>
    <n v="64392217"/>
    <n v="6003"/>
    <s v="lvelez"/>
    <x v="1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8"/>
    <s v="Llamaya"/>
    <s v="MAIN"/>
    <n v="0"/>
    <m/>
    <n v="2257953"/>
    <s v="Cobros Mayo"/>
    <s v="Cobros Mayo NPN"/>
    <s v="Cuenta cesada"/>
  </r>
  <r>
    <s v="Cobros Mayo"/>
    <n v="0"/>
    <n v="0"/>
    <x v="17"/>
    <n v="6"/>
    <n v="1"/>
    <x v="0"/>
    <d v="2026-05-11T15:22:39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"/>
    <n v="6"/>
    <n v="1"/>
    <x v="0"/>
    <d v="2026-05-13T17:56:10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21"/>
    <n v="6"/>
    <n v="1"/>
    <x v="0"/>
    <d v="2026-05-18T11:06:11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22"/>
    <n v="6"/>
    <n v="1"/>
    <x v="0"/>
    <d v="2026-05-20T10:31:59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4"/>
    <n v="6"/>
    <n v="1"/>
    <x v="0"/>
    <d v="2026-05-21T11:49:23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5"/>
    <n v="6"/>
    <n v="1"/>
    <x v="1"/>
    <d v="2026-05-22T09:15:52"/>
    <n v="64411353"/>
    <n v="6004"/>
    <s v="lvelez"/>
    <x v="1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68"/>
    <s v="Llamaya"/>
    <s v="MAIN"/>
    <n v="0"/>
    <m/>
    <n v="2257954"/>
    <s v="Cobros Mayo"/>
    <s v="Cobros Mayo NPN"/>
    <s v="Buzon de voz"/>
  </r>
  <r>
    <e v="#N/A"/>
    <n v="0"/>
    <n v="0"/>
    <x v="16"/>
    <n v="3"/>
    <n v="1"/>
    <x v="0"/>
    <d v="2026-05-08T17:27:57"/>
    <n v="64436066"/>
    <s v="CALLBK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127"/>
    <s v="Llamaya"/>
    <s v="MANUAL"/>
    <n v="0"/>
    <m/>
    <n v="2198748"/>
    <s v="Cobros Marzo 2 meses a NPN "/>
    <s v="Cobros Marzo 2 meses a NPN "/>
    <s v="Call Back"/>
  </r>
  <r>
    <e v="#N/A"/>
    <n v="1"/>
    <n v="1"/>
    <x v="2"/>
    <n v="3"/>
    <n v="1"/>
    <x v="0"/>
    <d v="2026-05-16T10:56:34"/>
    <n v="64436066"/>
    <n v="6002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47"/>
    <s v="Llamaya"/>
    <s v="MAIN"/>
    <n v="0"/>
    <m/>
    <n v="2198748"/>
    <s v="Cobros Marzo 2 meses a NPN "/>
    <s v="Cobros Marzo 2 meses a NPN "/>
    <s v="Cliente al dia"/>
  </r>
  <r>
    <e v="#N/A"/>
    <n v="0"/>
    <n v="0"/>
    <x v="12"/>
    <n v="3"/>
    <n v="1"/>
    <x v="1"/>
    <d v="2026-05-29T09:28:29"/>
    <n v="64436066"/>
    <s v="CALLBK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83"/>
    <s v="Llamaya"/>
    <s v="MANUAL"/>
    <n v="0"/>
    <m/>
    <n v="2198748"/>
    <s v="Cobros Marzo 2 meses a NPN "/>
    <s v="Cobros Marzo 2 meses a NPN "/>
    <s v="Call Back"/>
  </r>
  <r>
    <s v="Cobros Mayo"/>
    <n v="1"/>
    <n v="0"/>
    <x v="17"/>
    <n v="1"/>
    <n v="1"/>
    <x v="1"/>
    <d v="2026-05-11T15:22:27"/>
    <n v="64437334"/>
    <n v="6006"/>
    <s v="lvelez"/>
    <x v="1"/>
    <s v="COBRO"/>
    <m/>
    <n v="368074250000"/>
    <n v="16018"/>
    <n v="-4"/>
    <n v="1"/>
    <n v="64437334"/>
    <m/>
    <s v="Yeisi Alexandra MartÃ­nez Caba"/>
    <m/>
    <s v="4-829-868"/>
    <n v="368074250000"/>
    <s v="MASIVO"/>
    <s v="NPN"/>
    <m/>
    <m/>
    <m/>
    <m/>
    <m/>
    <s v="U"/>
    <s v="0000-00-00"/>
    <m/>
    <m/>
    <m/>
    <m/>
    <n v="63"/>
    <s v="Llamaya"/>
    <s v="MAIN"/>
    <n v="0"/>
    <m/>
    <n v="2257955"/>
    <s v="Cobros Mayo"/>
    <s v="Cobros Mayo NPN"/>
    <s v="Numero equivocado"/>
  </r>
  <r>
    <s v="Cobros Abril Canal Fijo"/>
    <n v="0"/>
    <n v="0"/>
    <x v="13"/>
    <n v="6"/>
    <n v="1"/>
    <x v="0"/>
    <d v="2026-05-02T12:36:41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14"/>
    <n v="6"/>
    <n v="1"/>
    <x v="0"/>
    <d v="2026-05-05T17:39:15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15"/>
    <n v="6"/>
    <n v="1"/>
    <x v="0"/>
    <d v="2026-05-07T14:22:29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16"/>
    <n v="6"/>
    <n v="1"/>
    <x v="0"/>
    <d v="2026-05-08T14:53:32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8"/>
    <n v="6"/>
    <n v="1"/>
    <x v="0"/>
    <d v="2026-05-26T15:08:28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8"/>
    <n v="6"/>
    <n v="1"/>
    <x v="1"/>
    <d v="2026-05-26T16:55:06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Mayo"/>
    <n v="0"/>
    <n v="0"/>
    <x v="20"/>
    <n v="1"/>
    <n v="1"/>
    <x v="1"/>
    <d v="2026-05-06T11:07:53"/>
    <n v="64443816"/>
    <n v="6004"/>
    <s v="lvelez"/>
    <x v="1"/>
    <s v="COBRO"/>
    <m/>
    <m/>
    <n v="998"/>
    <n v="0"/>
    <m/>
    <n v="64443816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525"/>
    <s v="Default Manual list"/>
    <m/>
    <s v="Buzon de voz"/>
  </r>
  <r>
    <s v="Cobros Abril Canal Fijo"/>
    <n v="0"/>
    <n v="0"/>
    <x v="17"/>
    <n v="2"/>
    <n v="1"/>
    <x v="0"/>
    <d v="2026-05-11T15:22:52"/>
    <n v="64446859"/>
    <s v="DROP"/>
    <s v="VDAD"/>
    <x v="0"/>
    <s v="COBRO"/>
    <m/>
    <n v="315023150000"/>
    <n v="16018"/>
    <n v="-4"/>
    <n v="1"/>
    <n v="64446859"/>
    <m/>
    <s v="Rachell Julieth Guardia"/>
    <m/>
    <s v="8-959-2411"/>
    <n v="315023150000"/>
    <s v="MASIVO"/>
    <s v="NPN"/>
    <m/>
    <m/>
    <m/>
    <m/>
    <m/>
    <s v="U"/>
    <s v="0000-00-00"/>
    <m/>
    <m/>
    <m/>
    <m/>
    <n v="5"/>
    <m/>
    <s v="NONE"/>
    <n v="0"/>
    <m/>
    <n v="2257956"/>
    <s v="Cobros Mayo"/>
    <s v="Cobros Mayo NPN"/>
    <s v="Agent Not Available"/>
  </r>
  <r>
    <s v="Cobros Abril Canal Fijo"/>
    <n v="0"/>
    <n v="0"/>
    <x v="1"/>
    <n v="2"/>
    <n v="1"/>
    <x v="1"/>
    <d v="2026-05-13T17:56:48"/>
    <n v="64446859"/>
    <n v="6004"/>
    <s v="lvelez"/>
    <x v="1"/>
    <s v="COBRO"/>
    <m/>
    <n v="315023150000"/>
    <n v="16018"/>
    <n v="-4"/>
    <n v="1"/>
    <n v="64446859"/>
    <m/>
    <s v="Rachell Julieth Guardia"/>
    <m/>
    <s v="8-959-2411"/>
    <n v="315023150000"/>
    <s v="MASIVO"/>
    <s v="NPN"/>
    <m/>
    <m/>
    <m/>
    <m/>
    <m/>
    <s v="U"/>
    <s v="0000-00-00"/>
    <m/>
    <m/>
    <m/>
    <m/>
    <n v="84"/>
    <s v="Llamaya"/>
    <s v="MAIN"/>
    <n v="0"/>
    <m/>
    <n v="2257956"/>
    <s v="Cobros Mayo"/>
    <s v="Cobros Mayo NPN"/>
    <s v="Buzon de voz"/>
  </r>
  <r>
    <s v="Cobros Mayo"/>
    <n v="0"/>
    <n v="0"/>
    <x v="20"/>
    <n v="6"/>
    <n v="1"/>
    <x v="0"/>
    <d v="2026-05-06T09:26:53"/>
    <n v="64449407"/>
    <n v="6004"/>
    <s v="lvelez"/>
    <x v="1"/>
    <s v="COBRO"/>
    <m/>
    <m/>
    <n v="998"/>
    <n v="0"/>
    <m/>
    <n v="64449407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22"/>
    <s v="Default Manual list"/>
    <m/>
    <s v="Buzon de voz"/>
  </r>
  <r>
    <s v="Cobros Mayo"/>
    <n v="1"/>
    <n v="1"/>
    <x v="20"/>
    <n v="6"/>
    <n v="1"/>
    <x v="0"/>
    <d v="2026-05-06T10:36:56"/>
    <n v="64449407"/>
    <n v="6007"/>
    <s v="lvelez"/>
    <x v="1"/>
    <s v="COBRO"/>
    <m/>
    <m/>
    <n v="998"/>
    <n v="0"/>
    <m/>
    <n v="64449407"/>
    <m/>
    <m/>
    <m/>
    <m/>
    <m/>
    <m/>
    <m/>
    <m/>
    <m/>
    <m/>
    <m/>
    <m/>
    <s v="U"/>
    <s v="0000-00-00"/>
    <m/>
    <m/>
    <m/>
    <m/>
    <n v="64"/>
    <s v="Llamaya"/>
    <s v="MANUAL"/>
    <n v="0"/>
    <m/>
    <n v="2257522"/>
    <s v="Default Manual list"/>
    <m/>
    <s v="Volver a llamar"/>
  </r>
  <r>
    <s v="Cobros Mayo"/>
    <n v="0"/>
    <n v="0"/>
    <x v="17"/>
    <n v="6"/>
    <n v="1"/>
    <x v="0"/>
    <d v="2026-05-11T15:23:32"/>
    <n v="64449407"/>
    <s v="DROP"/>
    <s v="VDAD"/>
    <x v="0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"/>
    <m/>
    <s v="NONE"/>
    <n v="0"/>
    <m/>
    <n v="2257957"/>
    <s v="Cobros Mayo"/>
    <s v="Cobros Mayo NPN"/>
    <s v="Agent Not Available"/>
  </r>
  <r>
    <s v="Cobros Mayo"/>
    <n v="0"/>
    <n v="0"/>
    <x v="1"/>
    <n v="6"/>
    <n v="1"/>
    <x v="0"/>
    <d v="2026-05-13T17:57:13"/>
    <n v="64449407"/>
    <s v="DROP"/>
    <s v="VDAD"/>
    <x v="0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"/>
    <m/>
    <s v="NONE"/>
    <n v="0"/>
    <m/>
    <n v="2257957"/>
    <s v="Cobros Mayo"/>
    <s v="Cobros Mayo NPN"/>
    <s v="Agent Not Available"/>
  </r>
  <r>
    <s v="Cobros Mayo"/>
    <n v="0"/>
    <n v="0"/>
    <x v="21"/>
    <n v="6"/>
    <n v="1"/>
    <x v="0"/>
    <d v="2026-05-18T11:06:51"/>
    <n v="64449407"/>
    <n v="6004"/>
    <s v="lvelez"/>
    <x v="1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173"/>
    <s v="Llamaya"/>
    <s v="MAIN"/>
    <n v="0"/>
    <m/>
    <n v="2257957"/>
    <s v="Cobros Mayo"/>
    <s v="Cobros Mayo NPN"/>
    <s v="Buzon de voz"/>
  </r>
  <r>
    <s v="Cobros Mayo"/>
    <n v="1"/>
    <n v="1"/>
    <x v="10"/>
    <n v="6"/>
    <n v="1"/>
    <x v="1"/>
    <d v="2026-05-28T17:35:41"/>
    <n v="64449407"/>
    <n v="6007"/>
    <s v="lvelez"/>
    <x v="1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1"/>
    <s v="Llamaya"/>
    <s v="MANUAL"/>
    <n v="0"/>
    <m/>
    <n v="2257957"/>
    <s v="Cobros Mayo"/>
    <s v="Cobros Mayo NPN"/>
    <s v="Volver a llamar"/>
  </r>
  <r>
    <s v="Cobros Abril Canal Fijo"/>
    <n v="0"/>
    <n v="0"/>
    <x v="17"/>
    <n v="5"/>
    <n v="1"/>
    <x v="0"/>
    <d v="2026-05-11T15:26:13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"/>
    <n v="5"/>
    <n v="1"/>
    <x v="0"/>
    <d v="2026-05-13T17:57:37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21"/>
    <n v="5"/>
    <n v="1"/>
    <x v="0"/>
    <d v="2026-05-18T11:07:25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22"/>
    <n v="5"/>
    <n v="1"/>
    <x v="0"/>
    <d v="2026-05-20T10:33:19"/>
    <n v="64451702"/>
    <s v="NA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0"/>
    <m/>
    <s v="NONE"/>
    <n v="0"/>
    <m/>
    <n v="2257958"/>
    <s v="Cobros Mayo"/>
    <s v="Cobros Mayo NPN"/>
    <s v="No Answer AutoDial"/>
  </r>
  <r>
    <s v="Cobros Abril Canal Fijo"/>
    <n v="1"/>
    <n v="1"/>
    <x v="22"/>
    <n v="5"/>
    <n v="1"/>
    <x v="1"/>
    <d v="2026-05-20T12:42:29"/>
    <n v="64451702"/>
    <n v="6003"/>
    <s v="lvelez"/>
    <x v="1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17"/>
    <s v="Llamaya"/>
    <s v="MAIN"/>
    <n v="0"/>
    <m/>
    <n v="2257958"/>
    <s v="Cobros Mayo"/>
    <s v="Cobros Mayo NPN"/>
    <s v="Cuenta cesada"/>
  </r>
  <r>
    <s v="Cobros Mayo"/>
    <n v="0"/>
    <n v="0"/>
    <x v="17"/>
    <n v="1"/>
    <n v="1"/>
    <x v="1"/>
    <d v="2026-05-11T15:26:04"/>
    <n v="64453028"/>
    <n v="6004"/>
    <s v="lvelez"/>
    <x v="1"/>
    <s v="COBRO"/>
    <m/>
    <n v="362083770000"/>
    <n v="16018"/>
    <n v="-4"/>
    <n v="1"/>
    <n v="64453028"/>
    <m/>
    <s v="Josafath Escobar"/>
    <m/>
    <s v="PA1332679"/>
    <n v="362083770000"/>
    <s v="MASIVO"/>
    <s v="NPN"/>
    <m/>
    <m/>
    <m/>
    <m/>
    <m/>
    <s v="U"/>
    <s v="0000-00-00"/>
    <m/>
    <m/>
    <m/>
    <m/>
    <n v="118"/>
    <s v="Llamaya"/>
    <s v="MAIN"/>
    <n v="0"/>
    <m/>
    <n v="2257959"/>
    <s v="Cobros Mayo"/>
    <s v="Cobros Mayo NPN"/>
    <s v="Buzon de voz"/>
  </r>
  <r>
    <e v="#N/A"/>
    <n v="0"/>
    <n v="0"/>
    <x v="16"/>
    <n v="1"/>
    <n v="1"/>
    <x v="1"/>
    <d v="2026-05-08T12:49:05"/>
    <n v="64465003"/>
    <n v="6004"/>
    <s v="lvelez"/>
    <x v="1"/>
    <s v="COBRO"/>
    <m/>
    <m/>
    <n v="998"/>
    <n v="0"/>
    <m/>
    <n v="64465003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20020"/>
    <s v="Default Manual list"/>
    <m/>
    <s v="Buzon de voz"/>
  </r>
  <r>
    <s v="Cobros Mayo"/>
    <n v="0"/>
    <n v="0"/>
    <x v="9"/>
    <n v="3"/>
    <n v="1"/>
    <x v="0"/>
    <d v="2026-05-27T15:02:17"/>
    <n v="64485055"/>
    <s v="AB"/>
    <s v="VDAD"/>
    <x v="0"/>
    <s v="COBRO"/>
    <m/>
    <n v="366009880000"/>
    <n v="16019"/>
    <n v="-4"/>
    <n v="1"/>
    <n v="64485055"/>
    <m/>
    <s v="NAYROBIS MAYTEE OLIVARES GALL"/>
    <m/>
    <n v="366009880000"/>
    <s v="CALL CENTER"/>
    <s v="NPN"/>
    <m/>
    <m/>
    <m/>
    <m/>
    <m/>
    <m/>
    <s v="U"/>
    <s v="0000-00-00"/>
    <m/>
    <m/>
    <m/>
    <m/>
    <n v="0"/>
    <m/>
    <s v="NONE"/>
    <n v="0"/>
    <m/>
    <n v="2267984"/>
    <s v="Cobros Mayo"/>
    <s v="Cobros Mayo Lista 2"/>
    <s v="Auto busy"/>
  </r>
  <r>
    <s v="Cobros Mayo"/>
    <n v="0"/>
    <n v="0"/>
    <x v="10"/>
    <n v="3"/>
    <n v="1"/>
    <x v="0"/>
    <d v="2026-05-28T10:48:06"/>
    <n v="64485055"/>
    <s v="DROP"/>
    <s v="VDAD"/>
    <x v="0"/>
    <s v="COBRO"/>
    <m/>
    <n v="366009880000"/>
    <n v="16019"/>
    <n v="-4"/>
    <n v="1"/>
    <n v="64485055"/>
    <m/>
    <s v="NAYROBIS MAYTEE OLIVARES GALL"/>
    <m/>
    <n v="366009880000"/>
    <s v="CALL CENTER"/>
    <s v="NPN"/>
    <m/>
    <m/>
    <m/>
    <m/>
    <m/>
    <m/>
    <s v="U"/>
    <s v="0000-00-00"/>
    <m/>
    <m/>
    <m/>
    <m/>
    <n v="5"/>
    <m/>
    <s v="NONE"/>
    <n v="0"/>
    <m/>
    <n v="2267984"/>
    <s v="Cobros Mayo"/>
    <s v="Cobros Mayo Lista 2"/>
    <s v="Agent Not Available"/>
  </r>
  <r>
    <s v="Cobros Mayo"/>
    <n v="1"/>
    <n v="1"/>
    <x v="11"/>
    <n v="3"/>
    <n v="1"/>
    <x v="1"/>
    <d v="2026-05-30T16:45:50"/>
    <n v="64485055"/>
    <n v="6003"/>
    <s v="lvelez"/>
    <x v="1"/>
    <s v="COBRO"/>
    <m/>
    <n v="366009880000"/>
    <n v="16019"/>
    <n v="-4"/>
    <n v="1"/>
    <n v="64485055"/>
    <m/>
    <s v="NAYROBIS MAYTEE OLIVARES GALL"/>
    <m/>
    <n v="366009880000"/>
    <s v="CALL CENTER"/>
    <s v="NPN"/>
    <m/>
    <m/>
    <m/>
    <m/>
    <m/>
    <m/>
    <s v="U"/>
    <s v="0000-00-00"/>
    <m/>
    <m/>
    <m/>
    <m/>
    <n v="27"/>
    <s v="Llamaya"/>
    <s v="MAIN"/>
    <n v="0"/>
    <m/>
    <n v="2267984"/>
    <s v="Cobros Mayo"/>
    <s v="Cobros Mayo Lista 2"/>
    <s v="Cuenta cesada"/>
  </r>
  <r>
    <s v="Cobros Mayo"/>
    <n v="0"/>
    <n v="0"/>
    <x v="9"/>
    <n v="3"/>
    <n v="1"/>
    <x v="0"/>
    <d v="2026-05-27T14:00:30"/>
    <n v="64500919"/>
    <s v="AB"/>
    <s v="VDAD"/>
    <x v="0"/>
    <s v="COBRO"/>
    <m/>
    <n v="246008630000"/>
    <n v="16019"/>
    <n v="-4"/>
    <n v="1"/>
    <n v="64500919"/>
    <m/>
    <s v="MS Aixa Arosemena De Gracia"/>
    <m/>
    <n v="246008630000"/>
    <s v="CALL CENTER"/>
    <s v="NPN"/>
    <m/>
    <m/>
    <m/>
    <m/>
    <m/>
    <m/>
    <m/>
    <s v="0000-00-00"/>
    <m/>
    <m/>
    <m/>
    <m/>
    <n v="0"/>
    <m/>
    <s v="NONE"/>
    <n v="0"/>
    <m/>
    <n v="2267914"/>
    <s v="Cobros Mayo"/>
    <s v="Cobros Mayo Lista 2"/>
    <s v="Auto busy"/>
  </r>
  <r>
    <s v="Cobros Mayo"/>
    <n v="0"/>
    <n v="0"/>
    <x v="10"/>
    <n v="3"/>
    <n v="1"/>
    <x v="0"/>
    <d v="2026-05-28T09:49:03"/>
    <n v="64500919"/>
    <s v="AB"/>
    <s v="VDAD"/>
    <x v="0"/>
    <s v="COBRO"/>
    <m/>
    <n v="246008630000"/>
    <n v="16019"/>
    <n v="-4"/>
    <n v="1"/>
    <n v="64500919"/>
    <m/>
    <s v="MS Aixa Arosemena De Gracia"/>
    <m/>
    <n v="246008630000"/>
    <s v="CALL CENTER"/>
    <s v="NPN"/>
    <m/>
    <m/>
    <m/>
    <m/>
    <m/>
    <m/>
    <m/>
    <s v="0000-00-00"/>
    <m/>
    <m/>
    <m/>
    <m/>
    <n v="0"/>
    <m/>
    <s v="NONE"/>
    <n v="0"/>
    <m/>
    <n v="2267914"/>
    <s v="Cobros Mayo"/>
    <s v="Cobros Mayo Lista 2"/>
    <s v="Auto busy"/>
  </r>
  <r>
    <s v="Cobros Mayo"/>
    <n v="0"/>
    <n v="0"/>
    <x v="11"/>
    <n v="3"/>
    <n v="1"/>
    <x v="1"/>
    <d v="2026-05-30T14:02:51"/>
    <n v="64500919"/>
    <s v="AB"/>
    <s v="VDAD"/>
    <x v="0"/>
    <s v="COBRO"/>
    <m/>
    <n v="246008630000"/>
    <n v="16019"/>
    <n v="-4"/>
    <n v="1"/>
    <n v="64500919"/>
    <m/>
    <s v="MS Aixa Arosemena De Gracia"/>
    <m/>
    <n v="246008630000"/>
    <s v="CALL CENTER"/>
    <s v="NPN"/>
    <m/>
    <m/>
    <m/>
    <m/>
    <m/>
    <m/>
    <m/>
    <s v="0000-00-00"/>
    <m/>
    <m/>
    <m/>
    <m/>
    <n v="0"/>
    <m/>
    <s v="NONE"/>
    <n v="0"/>
    <m/>
    <n v="2267914"/>
    <s v="Cobros Mayo"/>
    <s v="Cobros Mayo Lista 2"/>
    <s v="Auto busy"/>
  </r>
  <r>
    <s v="Cobros Mayo"/>
    <n v="0"/>
    <n v="0"/>
    <x v="17"/>
    <n v="7"/>
    <n v="1"/>
    <x v="0"/>
    <d v="2026-05-11T15:26:51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"/>
    <n v="7"/>
    <n v="1"/>
    <x v="0"/>
    <d v="2026-05-13T17:57:56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21"/>
    <n v="7"/>
    <n v="1"/>
    <x v="0"/>
    <d v="2026-05-18T11:07:5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22"/>
    <n v="7"/>
    <n v="1"/>
    <x v="0"/>
    <d v="2026-05-20T10:34:2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4"/>
    <n v="7"/>
    <n v="1"/>
    <x v="0"/>
    <d v="2026-05-21T11:49:5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5"/>
    <n v="7"/>
    <n v="1"/>
    <x v="0"/>
    <d v="2026-05-22T09:16:3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1"/>
    <n v="1"/>
    <x v="5"/>
    <n v="7"/>
    <n v="1"/>
    <x v="1"/>
    <d v="2026-05-22T14:27:27"/>
    <n v="64514901"/>
    <n v="6007"/>
    <s v="lvelez"/>
    <x v="1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s v="U"/>
    <s v="0000-00-00"/>
    <m/>
    <m/>
    <m/>
    <m/>
    <n v="181"/>
    <s v="Llamaya"/>
    <s v="MAIN"/>
    <n v="0"/>
    <m/>
    <n v="2257960"/>
    <s v="Cobros Mayo"/>
    <s v="Cobros Mayo NPN"/>
    <s v="Volver a llamar"/>
  </r>
  <r>
    <s v="Cobros Abril Canal Fijo"/>
    <n v="0"/>
    <n v="0"/>
    <x v="17"/>
    <n v="2"/>
    <n v="1"/>
    <x v="0"/>
    <d v="2026-05-11T15:27:06"/>
    <n v="64521528"/>
    <s v="DROP"/>
    <s v="VDAD"/>
    <x v="0"/>
    <s v="COBRO"/>
    <m/>
    <n v="362001930000"/>
    <n v="16018"/>
    <n v="-4"/>
    <n v="1"/>
    <n v="64521528"/>
    <m/>
    <s v="Juan Rodriguez"/>
    <m/>
    <s v="3-101-324"/>
    <n v="362001930000"/>
    <s v="MASIVO"/>
    <s v="NPN"/>
    <m/>
    <m/>
    <m/>
    <m/>
    <m/>
    <s v="U"/>
    <s v="0000-00-00"/>
    <m/>
    <m/>
    <m/>
    <m/>
    <n v="5"/>
    <m/>
    <s v="NONE"/>
    <n v="0"/>
    <m/>
    <n v="2257961"/>
    <s v="Cobros Mayo"/>
    <s v="Cobros Mayo NPN"/>
    <s v="Agent Not Available"/>
  </r>
  <r>
    <s v="Cobros Abril Canal Fijo"/>
    <n v="1"/>
    <n v="1"/>
    <x v="1"/>
    <n v="2"/>
    <n v="1"/>
    <x v="1"/>
    <d v="2026-05-13T17:58:12"/>
    <n v="64521528"/>
    <n v="6003"/>
    <s v="lvelez"/>
    <x v="1"/>
    <s v="COBRO"/>
    <m/>
    <n v="362001930000"/>
    <n v="16018"/>
    <n v="-4"/>
    <n v="1"/>
    <n v="64521528"/>
    <m/>
    <s v="Juan Rodriguez"/>
    <m/>
    <s v="3-101-324"/>
    <n v="362001930000"/>
    <s v="MASIVO"/>
    <s v="NPN"/>
    <m/>
    <m/>
    <m/>
    <m/>
    <m/>
    <s v="U"/>
    <s v="0000-00-00"/>
    <m/>
    <m/>
    <m/>
    <m/>
    <n v="45"/>
    <s v="Llamaya"/>
    <s v="MAIN"/>
    <n v="0"/>
    <m/>
    <n v="2257961"/>
    <s v="Cobros Mayo"/>
    <s v="Cobros Mayo NPN"/>
    <s v="Cuenta cesada"/>
  </r>
  <r>
    <s v="Cobros Mayo"/>
    <n v="0"/>
    <n v="0"/>
    <x v="17"/>
    <n v="4"/>
    <n v="1"/>
    <x v="0"/>
    <d v="2026-05-11T15:27:27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0"/>
    <n v="0"/>
    <x v="1"/>
    <n v="4"/>
    <n v="1"/>
    <x v="0"/>
    <d v="2026-05-13T17:58:38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0"/>
    <n v="0"/>
    <x v="21"/>
    <n v="4"/>
    <n v="1"/>
    <x v="0"/>
    <d v="2026-05-18T11:08:17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1"/>
    <n v="1"/>
    <x v="22"/>
    <n v="4"/>
    <n v="1"/>
    <x v="1"/>
    <d v="2026-05-20T10:34:12"/>
    <n v="64522054"/>
    <n v="6007"/>
    <s v="lvelez"/>
    <x v="1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385"/>
    <s v="Llamaya"/>
    <s v="MAIN"/>
    <n v="0"/>
    <m/>
    <n v="2257962"/>
    <s v="Cobros Mayo"/>
    <s v="Cobros Mayo NPN"/>
    <s v="Volver a llamar"/>
  </r>
  <r>
    <s v="Cobros Abril Canal Fijo"/>
    <n v="0"/>
    <n v="0"/>
    <x v="17"/>
    <n v="12"/>
    <n v="1"/>
    <x v="0"/>
    <d v="2026-05-11T15:28:25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"/>
    <n v="12"/>
    <n v="1"/>
    <x v="0"/>
    <d v="2026-05-13T17:58:46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21"/>
    <n v="12"/>
    <n v="1"/>
    <x v="0"/>
    <d v="2026-05-18T11:09:37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21"/>
    <n v="12"/>
    <n v="1"/>
    <x v="0"/>
    <d v="2026-05-18T15:49:28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3"/>
    <n v="12"/>
    <n v="1"/>
    <x v="0"/>
    <d v="2026-05-19T10:14:41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22"/>
    <n v="12"/>
    <n v="1"/>
    <x v="0"/>
    <d v="2026-05-20T10:34:29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4"/>
    <n v="12"/>
    <n v="1"/>
    <x v="0"/>
    <d v="2026-05-21T11:50:08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5"/>
    <n v="12"/>
    <n v="1"/>
    <x v="0"/>
    <d v="2026-05-22T09:16:40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5"/>
    <n v="12"/>
    <n v="1"/>
    <x v="0"/>
    <d v="2026-05-22T14:32:50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5"/>
    <n v="12"/>
    <n v="1"/>
    <x v="0"/>
    <d v="2026-05-22T17:08:33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6"/>
    <n v="12"/>
    <n v="1"/>
    <x v="0"/>
    <d v="2026-05-23T11:28:09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7"/>
    <n v="12"/>
    <n v="1"/>
    <x v="1"/>
    <d v="2026-05-25T09:36:00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Mayo"/>
    <n v="0"/>
    <n v="0"/>
    <x v="17"/>
    <n v="4"/>
    <n v="1"/>
    <x v="0"/>
    <d v="2026-05-11T15:28:59"/>
    <n v="64528326"/>
    <s v="DROP"/>
    <s v="VDAD"/>
    <x v="0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5"/>
    <m/>
    <s v="NONE"/>
    <n v="0"/>
    <m/>
    <n v="2257964"/>
    <s v="Cobros Mayo"/>
    <s v="Cobros Mayo NPN"/>
    <s v="Agent Not Available"/>
  </r>
  <r>
    <s v="Cobros Mayo"/>
    <n v="0"/>
    <n v="0"/>
    <x v="1"/>
    <n v="4"/>
    <n v="1"/>
    <x v="0"/>
    <d v="2026-05-13T17:59:56"/>
    <n v="64528326"/>
    <s v="CALLBK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136"/>
    <s v="Llamaya"/>
    <s v="MAIN"/>
    <n v="0"/>
    <m/>
    <n v="2257964"/>
    <s v="Cobros Mayo"/>
    <s v="Cobros Mayo NPN"/>
    <s v="Call Back"/>
  </r>
  <r>
    <s v="Cobros Mayo"/>
    <n v="0"/>
    <n v="0"/>
    <x v="21"/>
    <n v="4"/>
    <n v="1"/>
    <x v="0"/>
    <d v="2026-05-18T15:30:51"/>
    <n v="64528326"/>
    <n v="6004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93"/>
    <s v="Llamaya"/>
    <s v="MAIN"/>
    <n v="0"/>
    <m/>
    <n v="2257964"/>
    <s v="Cobros Mayo"/>
    <s v="Cobros Mayo NPN"/>
    <s v="Buzon de voz"/>
  </r>
  <r>
    <s v="Cobros Mayo"/>
    <n v="1"/>
    <n v="1"/>
    <x v="12"/>
    <n v="4"/>
    <n v="1"/>
    <x v="1"/>
    <d v="2026-05-29T14:12:50"/>
    <n v="64528326"/>
    <n v="6007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102"/>
    <s v="Llamaya"/>
    <s v="MANUAL"/>
    <n v="0"/>
    <m/>
    <n v="2257964"/>
    <s v="Cobros Mayo"/>
    <s v="Cobros Mayo NPN"/>
    <s v="Volver a llamar"/>
  </r>
  <r>
    <s v="Cobros Abril Canal Fijo"/>
    <n v="1"/>
    <n v="1"/>
    <x v="17"/>
    <n v="1"/>
    <n v="1"/>
    <x v="1"/>
    <d v="2026-05-11T15:28:55"/>
    <n v="64531329"/>
    <n v="6003"/>
    <s v="lvelez"/>
    <x v="1"/>
    <s v="COBRO"/>
    <m/>
    <n v="351365030000"/>
    <n v="16018"/>
    <n v="-4"/>
    <n v="1"/>
    <n v="64531329"/>
    <m/>
    <s v="Francisco Abdiel Campos Sierra"/>
    <m/>
    <s v="2-742-172"/>
    <n v="351365030000"/>
    <s v="MASIVO"/>
    <s v="NPN"/>
    <m/>
    <m/>
    <m/>
    <m/>
    <m/>
    <s v="U"/>
    <s v="0000-00-00"/>
    <m/>
    <m/>
    <m/>
    <m/>
    <n v="29"/>
    <s v="Llamaya"/>
    <s v="MAIN"/>
    <n v="0"/>
    <m/>
    <n v="2257965"/>
    <s v="Cobros Mayo"/>
    <s v="Cobros Mayo NPN"/>
    <s v="Cuenta cesada"/>
  </r>
  <r>
    <e v="#N/A"/>
    <n v="0"/>
    <n v="0"/>
    <x v="10"/>
    <n v="1"/>
    <n v="1"/>
    <x v="1"/>
    <d v="2026-05-28T15:04:41"/>
    <n v="64534861"/>
    <n v="6004"/>
    <s v="lvelez"/>
    <x v="1"/>
    <s v="COBRO"/>
    <m/>
    <m/>
    <n v="998"/>
    <n v="0"/>
    <m/>
    <n v="64534861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410"/>
    <s v="Default Manual list"/>
    <m/>
    <s v="Buzon de voz"/>
  </r>
  <r>
    <s v="Cobros Mayo"/>
    <n v="0"/>
    <n v="0"/>
    <x v="17"/>
    <n v="5"/>
    <n v="1"/>
    <x v="0"/>
    <d v="2026-05-11T15:29:21"/>
    <n v="64541514"/>
    <s v="DROP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5"/>
    <m/>
    <s v="NONE"/>
    <n v="0"/>
    <m/>
    <n v="2257966"/>
    <s v="Cobros Mayo"/>
    <s v="Cobros Mayo NPN"/>
    <s v="Agent Not Available"/>
  </r>
  <r>
    <s v="Cobros Mayo"/>
    <n v="0"/>
    <n v="0"/>
    <x v="1"/>
    <n v="5"/>
    <n v="1"/>
    <x v="0"/>
    <d v="2026-05-13T17:59:29"/>
    <n v="64541514"/>
    <s v="AB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0"/>
    <m/>
    <s v="NONE"/>
    <n v="0"/>
    <m/>
    <n v="2257966"/>
    <s v="Cobros Mayo"/>
    <s v="Cobros Mayo NPN"/>
    <s v="Auto busy"/>
  </r>
  <r>
    <s v="Cobros Mayo"/>
    <n v="0"/>
    <n v="0"/>
    <x v="21"/>
    <n v="5"/>
    <n v="1"/>
    <x v="0"/>
    <d v="2026-05-18T11:09:39"/>
    <n v="64541514"/>
    <s v="AB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0"/>
    <m/>
    <s v="NONE"/>
    <n v="0"/>
    <m/>
    <n v="2257966"/>
    <s v="Cobros Mayo"/>
    <s v="Cobros Mayo NPN"/>
    <s v="Auto busy"/>
  </r>
  <r>
    <s v="Cobros Mayo"/>
    <n v="0"/>
    <n v="0"/>
    <x v="22"/>
    <n v="5"/>
    <n v="1"/>
    <x v="0"/>
    <d v="2026-05-20T10:34:59"/>
    <n v="64541514"/>
    <s v="DROP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5"/>
    <m/>
    <s v="NONE"/>
    <n v="0"/>
    <m/>
    <n v="2257966"/>
    <s v="Cobros Mayo"/>
    <s v="Cobros Mayo NPN"/>
    <s v="Agent Not Available"/>
  </r>
  <r>
    <s v="Cobros Mayo"/>
    <n v="1"/>
    <n v="1"/>
    <x v="4"/>
    <n v="5"/>
    <n v="1"/>
    <x v="1"/>
    <d v="2026-05-21T11:50:19"/>
    <n v="64541514"/>
    <n v="6007"/>
    <s v="lvelez"/>
    <x v="1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150"/>
    <s v="Llamaya"/>
    <s v="MAIN"/>
    <n v="0"/>
    <m/>
    <n v="2257966"/>
    <s v="Cobros Mayo"/>
    <s v="Cobros Mayo NPN"/>
    <s v="Volver a llamar"/>
  </r>
  <r>
    <s v="Cobros Abril Canal Fijo"/>
    <n v="0"/>
    <n v="0"/>
    <x v="17"/>
    <n v="7"/>
    <n v="1"/>
    <x v="0"/>
    <d v="2026-05-11T15:32:18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"/>
    <n v="7"/>
    <n v="1"/>
    <x v="0"/>
    <d v="2026-05-13T18:00:5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21"/>
    <n v="7"/>
    <n v="1"/>
    <x v="0"/>
    <d v="2026-05-18T11:12:2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22"/>
    <n v="7"/>
    <n v="1"/>
    <x v="0"/>
    <d v="2026-05-20T10:35:46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4"/>
    <n v="7"/>
    <n v="1"/>
    <x v="0"/>
    <d v="2026-05-21T11:51:0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5"/>
    <n v="7"/>
    <n v="1"/>
    <x v="0"/>
    <d v="2026-05-22T09:17:00"/>
    <n v="64548378"/>
    <s v="AB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0"/>
    <m/>
    <s v="NONE"/>
    <n v="0"/>
    <m/>
    <n v="2257967"/>
    <s v="Cobros Mayo"/>
    <s v="Cobros Mayo NPN"/>
    <s v="Auto busy"/>
  </r>
  <r>
    <s v="Cobros Abril Canal Fijo"/>
    <n v="1"/>
    <n v="1"/>
    <x v="5"/>
    <n v="7"/>
    <n v="1"/>
    <x v="1"/>
    <d v="2026-05-22T14:33:27"/>
    <n v="64548378"/>
    <n v="6003"/>
    <s v="lvelez"/>
    <x v="1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s v="U"/>
    <s v="0000-00-00"/>
    <m/>
    <m/>
    <m/>
    <m/>
    <n v="48"/>
    <s v="Llamaya"/>
    <s v="MAIN"/>
    <n v="0"/>
    <m/>
    <n v="2257967"/>
    <s v="Cobros Mayo"/>
    <s v="Cobros Mayo NPN"/>
    <s v="Cuenta cesada"/>
  </r>
  <r>
    <s v="Cobros Abril Canal Fijo"/>
    <n v="1"/>
    <n v="1"/>
    <x v="17"/>
    <n v="2"/>
    <n v="1"/>
    <x v="0"/>
    <d v="2026-05-11T15:31:54"/>
    <n v="64552409"/>
    <n v="6003"/>
    <s v="lvelez"/>
    <x v="1"/>
    <s v="COBRO"/>
    <m/>
    <n v="356378610000"/>
    <n v="16018"/>
    <n v="-4"/>
    <n v="1"/>
    <n v="64552409"/>
    <m/>
    <s v="Pedro Pablo Rodriguez Villarr"/>
    <m/>
    <s v="K788633"/>
    <n v="356378610000"/>
    <s v="CALL CENTER"/>
    <s v="NPN"/>
    <m/>
    <m/>
    <m/>
    <m/>
    <m/>
    <s v="U"/>
    <s v="0000-00-00"/>
    <m/>
    <m/>
    <m/>
    <m/>
    <n v="41"/>
    <s v="Llamaya"/>
    <s v="MAIN"/>
    <n v="0"/>
    <m/>
    <n v="2257968"/>
    <s v="Cobros Mayo"/>
    <s v="Cobros Mayo NPN"/>
    <s v="Cuenta cesada"/>
  </r>
  <r>
    <s v="Cobros Abril Canal Fijo"/>
    <n v="1"/>
    <n v="1"/>
    <x v="9"/>
    <n v="2"/>
    <n v="1"/>
    <x v="1"/>
    <d v="2026-05-27T14:36:20"/>
    <n v="64552409"/>
    <n v="6003"/>
    <s v="lvelez"/>
    <x v="1"/>
    <s v="COBRO"/>
    <m/>
    <n v="356378610000"/>
    <n v="16019"/>
    <n v="-4"/>
    <n v="1"/>
    <n v="64552409"/>
    <m/>
    <s v="Pedro Pablo Rodriguez Villarr"/>
    <m/>
    <n v="356378610000"/>
    <s v="CALL CENTER"/>
    <s v="NPN"/>
    <m/>
    <m/>
    <m/>
    <m/>
    <m/>
    <m/>
    <s v="U"/>
    <s v="0000-00-00"/>
    <m/>
    <m/>
    <m/>
    <s v=" -- K788633"/>
    <n v="38"/>
    <s v="Llamaya"/>
    <s v="MAIN"/>
    <n v="0"/>
    <m/>
    <n v="2267944"/>
    <s v="Cobros Mayo"/>
    <s v="Cobros Mayo Lista 2"/>
    <s v="Cuenta cesada"/>
  </r>
  <r>
    <s v="Cobros Abril Canal Fijo"/>
    <n v="0"/>
    <n v="0"/>
    <x v="17"/>
    <n v="3"/>
    <n v="1"/>
    <x v="0"/>
    <d v="2026-05-11T15:32:34"/>
    <n v="64552668"/>
    <s v="DROP"/>
    <s v="VDAD"/>
    <x v="0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5"/>
    <m/>
    <s v="NONE"/>
    <n v="0"/>
    <m/>
    <n v="2257969"/>
    <s v="Cobros Mayo"/>
    <s v="Cobros Mayo NPN"/>
    <s v="Agent Not Available"/>
  </r>
  <r>
    <s v="Cobros Abril Canal Fijo"/>
    <n v="0"/>
    <n v="0"/>
    <x v="1"/>
    <n v="3"/>
    <n v="1"/>
    <x v="0"/>
    <d v="2026-05-13T18:01:06"/>
    <n v="64552668"/>
    <s v="DROP"/>
    <s v="VDAD"/>
    <x v="0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5"/>
    <m/>
    <s v="NONE"/>
    <n v="0"/>
    <m/>
    <n v="2257969"/>
    <s v="Cobros Mayo"/>
    <s v="Cobros Mayo NPN"/>
    <s v="Agent Not Available"/>
  </r>
  <r>
    <s v="Cobros Abril Canal Fijo"/>
    <n v="1"/>
    <n v="1"/>
    <x v="21"/>
    <n v="3"/>
    <n v="1"/>
    <x v="1"/>
    <d v="2026-05-18T11:11:53"/>
    <n v="64552668"/>
    <n v="6003"/>
    <s v="lvelez"/>
    <x v="1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43"/>
    <s v="Llamaya"/>
    <s v="MAIN"/>
    <n v="0"/>
    <m/>
    <n v="2257969"/>
    <s v="Cobros Mayo"/>
    <s v="Cobros Mayo NPN"/>
    <s v="Cuenta cesada"/>
  </r>
  <r>
    <e v="#N/A"/>
    <n v="0"/>
    <n v="0"/>
    <x v="14"/>
    <n v="2"/>
    <n v="1"/>
    <x v="0"/>
    <d v="2026-05-05T16:47:32"/>
    <n v="64553233"/>
    <s v="CALLBK"/>
    <s v="lvelez"/>
    <x v="1"/>
    <s v="COBRO"/>
    <m/>
    <m/>
    <n v="1001"/>
    <n v="-4"/>
    <n v="1"/>
    <n v="64553233"/>
    <m/>
    <s v="TIGO"/>
    <m/>
    <m/>
    <m/>
    <m/>
    <m/>
    <m/>
    <m/>
    <m/>
    <m/>
    <m/>
    <s v="U"/>
    <s v="0000-00-00"/>
    <m/>
    <m/>
    <m/>
    <s v="361020260000&gt;&gt; MISNELVA GUAYNORA LÓPEZ"/>
    <n v="100"/>
    <s v="Llamaya"/>
    <s v="MANUAL"/>
    <n v="0"/>
    <m/>
    <n v="344480"/>
    <s v="Llama_Ya_20231209"/>
    <m/>
    <s v="Call Back"/>
  </r>
  <r>
    <e v="#N/A"/>
    <n v="0"/>
    <n v="0"/>
    <x v="16"/>
    <n v="2"/>
    <n v="1"/>
    <x v="1"/>
    <d v="2026-05-08T10:06:57"/>
    <n v="64553233"/>
    <n v="6004"/>
    <s v="lvelez"/>
    <x v="1"/>
    <s v="COBRO"/>
    <m/>
    <m/>
    <n v="1001"/>
    <n v="-4"/>
    <n v="1"/>
    <n v="64553233"/>
    <m/>
    <s v="TIGO"/>
    <m/>
    <m/>
    <m/>
    <m/>
    <m/>
    <m/>
    <m/>
    <m/>
    <m/>
    <m/>
    <s v="U"/>
    <s v="0000-00-00"/>
    <m/>
    <m/>
    <m/>
    <s v="361020260000&gt;&gt; MISNELVA GUAYNORA LÓPEZ"/>
    <n v="92"/>
    <s v="Llamaya"/>
    <s v="MAIN"/>
    <n v="0"/>
    <m/>
    <n v="344480"/>
    <s v="Llama_Ya_20231209"/>
    <m/>
    <s v="Buzon de voz"/>
  </r>
  <r>
    <s v="Cobros Abril Canal Fijo"/>
    <n v="0"/>
    <n v="0"/>
    <x v="19"/>
    <n v="20"/>
    <n v="1"/>
    <x v="0"/>
    <d v="2026-05-04T11:03:44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9"/>
    <n v="20"/>
    <n v="1"/>
    <x v="0"/>
    <d v="2026-05-04T17:10:33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9"/>
    <n v="20"/>
    <n v="1"/>
    <x v="0"/>
    <d v="2026-05-04T17:45:36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20"/>
    <n v="20"/>
    <n v="1"/>
    <x v="0"/>
    <d v="2026-05-06T11:14:40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20"/>
    <n v="20"/>
    <n v="1"/>
    <x v="0"/>
    <d v="2026-05-06T16:56:37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16"/>
    <n v="20"/>
    <n v="1"/>
    <x v="0"/>
    <d v="2026-05-08T16:42:40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17"/>
    <n v="20"/>
    <n v="1"/>
    <x v="0"/>
    <d v="2026-05-11T15:33:17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"/>
    <n v="20"/>
    <n v="1"/>
    <x v="0"/>
    <d v="2026-05-13T18:01:1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21"/>
    <n v="20"/>
    <n v="1"/>
    <x v="0"/>
    <d v="2026-05-18T11:12:53"/>
    <n v="64553600"/>
    <s v="DROP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5"/>
    <m/>
    <s v="NONE"/>
    <n v="0"/>
    <m/>
    <n v="2257970"/>
    <s v="Cobros Mayo"/>
    <s v="Cobros Mayo NPN"/>
    <s v="Agent Not Available"/>
  </r>
  <r>
    <s v="Cobros Abril Canal Fijo"/>
    <n v="0"/>
    <n v="0"/>
    <x v="22"/>
    <n v="20"/>
    <n v="1"/>
    <x v="0"/>
    <d v="2026-05-20T10:35:5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4"/>
    <n v="20"/>
    <n v="1"/>
    <x v="0"/>
    <d v="2026-05-21T11:51:09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5"/>
    <n v="20"/>
    <n v="1"/>
    <x v="0"/>
    <d v="2026-05-22T09:19:08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5"/>
    <n v="20"/>
    <n v="1"/>
    <x v="0"/>
    <d v="2026-05-22T14:33:08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5"/>
    <n v="20"/>
    <n v="1"/>
    <x v="0"/>
    <d v="2026-05-22T17:08:54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6"/>
    <n v="20"/>
    <n v="1"/>
    <x v="0"/>
    <d v="2026-05-23T11:28:09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7"/>
    <n v="20"/>
    <n v="1"/>
    <x v="0"/>
    <d v="2026-05-25T18:04:15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8"/>
    <n v="20"/>
    <n v="1"/>
    <x v="0"/>
    <d v="2026-05-26T10:30:19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8"/>
    <n v="20"/>
    <n v="1"/>
    <x v="0"/>
    <d v="2026-05-26T14:30:1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1"/>
    <n v="1"/>
    <x v="8"/>
    <n v="20"/>
    <n v="1"/>
    <x v="0"/>
    <d v="2026-05-26T15:21:48"/>
    <n v="64553600"/>
    <n v="6007"/>
    <s v="lvelez"/>
    <x v="1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56"/>
    <s v="Llamaya"/>
    <s v="MAIN"/>
    <n v="0"/>
    <m/>
    <n v="2252365"/>
    <s v="Cobros Abril Canal Fijo"/>
    <s v="Cobros Abril Canal Fijo 2 meses a NPN"/>
    <s v="Volver a llamar"/>
  </r>
  <r>
    <s v="Cobros Abril Canal Fijo"/>
    <n v="0"/>
    <n v="0"/>
    <x v="8"/>
    <n v="20"/>
    <n v="1"/>
    <x v="1"/>
    <d v="2026-05-26T18:01:37"/>
    <n v="64553600"/>
    <s v="CALLBK"/>
    <s v="lvelez"/>
    <x v="1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s v="U"/>
    <s v="0000-00-00"/>
    <m/>
    <s v="ludmanuel.30@gmail.com"/>
    <m/>
    <s v="367045450000&gt;&gt; Lud Manuel Quintero García"/>
    <n v="145"/>
    <s v="Llamaya"/>
    <s v="MANUAL"/>
    <n v="0"/>
    <m/>
    <n v="2252365"/>
    <s v="Cobros Abril Canal Fijo"/>
    <s v="Cobros Abril Canal Fijo 2 meses a NPN"/>
    <s v="Call Back"/>
  </r>
  <r>
    <s v="Cobros Abril Canal Fijo"/>
    <n v="1"/>
    <n v="0"/>
    <x v="17"/>
    <n v="1"/>
    <n v="1"/>
    <x v="1"/>
    <d v="2026-05-11T15:33:40"/>
    <n v="64575908"/>
    <n v="6000"/>
    <s v="lvelez"/>
    <x v="1"/>
    <s v="COBRO"/>
    <m/>
    <n v="356366700000"/>
    <n v="16018"/>
    <n v="-4"/>
    <n v="1"/>
    <n v="64575908"/>
    <m/>
    <s v="ALEJANDRO MELENDEZ"/>
    <m/>
    <s v="8-1037-609"/>
    <n v="356366700000"/>
    <s v="MASIVO"/>
    <s v="3 PAGOS PENDIENTES"/>
    <m/>
    <m/>
    <m/>
    <m/>
    <m/>
    <s v="U"/>
    <s v="0000-00-00"/>
    <m/>
    <m/>
    <m/>
    <m/>
    <n v="141"/>
    <s v="Llamaya"/>
    <s v="MAIN"/>
    <n v="0"/>
    <m/>
    <n v="2257971"/>
    <s v="Cobros Mayo"/>
    <s v="Cobros Mayo NPN"/>
    <s v="Mensaje a tercero"/>
  </r>
  <r>
    <e v="#N/A"/>
    <n v="0"/>
    <n v="0"/>
    <x v="19"/>
    <n v="2"/>
    <n v="1"/>
    <x v="0"/>
    <d v="2026-05-04T15:00:26"/>
    <n v="64590545"/>
    <n v="6004"/>
    <s v="lvelez"/>
    <x v="1"/>
    <s v="COBRO"/>
    <m/>
    <m/>
    <n v="998"/>
    <n v="0"/>
    <m/>
    <n v="64590545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472"/>
    <s v="Default Manual list"/>
    <m/>
    <s v="Buzon de voz"/>
  </r>
  <r>
    <e v="#N/A"/>
    <n v="0"/>
    <n v="0"/>
    <x v="20"/>
    <n v="2"/>
    <n v="1"/>
    <x v="1"/>
    <d v="2026-05-06T12:38:15"/>
    <n v="64590545"/>
    <n v="6004"/>
    <s v="lvelez"/>
    <x v="1"/>
    <s v="COBRO"/>
    <m/>
    <m/>
    <n v="998"/>
    <n v="0"/>
    <m/>
    <n v="64590545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472"/>
    <s v="Default Manual list"/>
    <m/>
    <s v="Buzon de voz"/>
  </r>
  <r>
    <s v="Cobros Mayo"/>
    <n v="0"/>
    <n v="0"/>
    <x v="17"/>
    <n v="4"/>
    <n v="1"/>
    <x v="0"/>
    <d v="2026-05-11T15:34:26"/>
    <n v="64598921"/>
    <s v="DROP"/>
    <s v="VDAD"/>
    <x v="0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5"/>
    <m/>
    <s v="NONE"/>
    <n v="0"/>
    <m/>
    <n v="2257972"/>
    <s v="Cobros Mayo"/>
    <s v="Cobros Mayo NPN"/>
    <s v="Agent Not Available"/>
  </r>
  <r>
    <s v="Cobros Mayo"/>
    <n v="0"/>
    <n v="0"/>
    <x v="18"/>
    <n v="4"/>
    <n v="1"/>
    <x v="0"/>
    <d v="2026-05-14T09:03:24"/>
    <n v="64598921"/>
    <s v="DROP"/>
    <s v="VDAD"/>
    <x v="0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5"/>
    <m/>
    <s v="NONE"/>
    <n v="0"/>
    <m/>
    <n v="2257972"/>
    <s v="Cobros Mayo"/>
    <s v="Cobros Mayo NPN"/>
    <s v="Agent Not Available"/>
  </r>
  <r>
    <s v="Cobros Mayo"/>
    <n v="0"/>
    <n v="0"/>
    <x v="21"/>
    <n v="4"/>
    <n v="1"/>
    <x v="0"/>
    <d v="2026-05-18T11:14:53"/>
    <n v="64598921"/>
    <n v="6004"/>
    <s v="lvelez"/>
    <x v="1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137"/>
    <s v="Llamaya"/>
    <s v="MAIN"/>
    <n v="0"/>
    <m/>
    <n v="2257972"/>
    <s v="Cobros Mayo"/>
    <s v="Cobros Mayo NPN"/>
    <s v="Buzon de voz"/>
  </r>
  <r>
    <s v="Cobros Mayo"/>
    <n v="0"/>
    <n v="0"/>
    <x v="10"/>
    <n v="4"/>
    <n v="1"/>
    <x v="1"/>
    <d v="2026-05-28T11:55:01"/>
    <n v="64598921"/>
    <n v="6004"/>
    <s v="lvelez"/>
    <x v="1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79"/>
    <s v="Llamaya"/>
    <s v="MANUAL"/>
    <n v="0"/>
    <m/>
    <n v="2257972"/>
    <s v="Cobros Mayo"/>
    <s v="Cobros Mayo NPN"/>
    <s v="Buzon de voz"/>
  </r>
  <r>
    <s v="Cobros Abril Canal Fijo"/>
    <n v="0"/>
    <n v="0"/>
    <x v="17"/>
    <n v="2"/>
    <n v="1"/>
    <x v="0"/>
    <d v="2026-05-11T15:35:06"/>
    <n v="64600861"/>
    <s v="DROP"/>
    <s v="VDAD"/>
    <x v="0"/>
    <s v="COBRO"/>
    <m/>
    <n v="353361830000"/>
    <n v="16018"/>
    <n v="-4"/>
    <n v="1"/>
    <n v="64600861"/>
    <m/>
    <s v="Excelso Jacob moreno GuillÃ©n"/>
    <m/>
    <s v="4-723-1744"/>
    <n v="353361830000"/>
    <s v="MASIVO"/>
    <s v="NPN"/>
    <m/>
    <m/>
    <m/>
    <m/>
    <m/>
    <s v="U"/>
    <s v="0000-00-00"/>
    <m/>
    <m/>
    <m/>
    <m/>
    <n v="5"/>
    <m/>
    <s v="NONE"/>
    <n v="0"/>
    <m/>
    <n v="2257973"/>
    <s v="Cobros Mayo"/>
    <s v="Cobros Mayo NPN"/>
    <s v="Agent Not Available"/>
  </r>
  <r>
    <s v="Cobros Abril Canal Fijo"/>
    <n v="1"/>
    <n v="1"/>
    <x v="18"/>
    <n v="2"/>
    <n v="1"/>
    <x v="1"/>
    <d v="2026-05-14T09:03:13"/>
    <n v="64600861"/>
    <n v="6003"/>
    <s v="lvelez"/>
    <x v="1"/>
    <s v="COBRO"/>
    <m/>
    <n v="353361830000"/>
    <n v="16018"/>
    <n v="-4"/>
    <n v="1"/>
    <n v="64600861"/>
    <m/>
    <s v="Excelso Jacob moreno GuillÃ©n"/>
    <m/>
    <s v="4-723-1744"/>
    <n v="353361830000"/>
    <s v="MASIVO"/>
    <s v="NPN"/>
    <m/>
    <m/>
    <m/>
    <m/>
    <m/>
    <s v="U"/>
    <s v="0000-00-00"/>
    <m/>
    <m/>
    <m/>
    <m/>
    <n v="51"/>
    <s v="Llamaya"/>
    <s v="MAIN"/>
    <n v="0"/>
    <m/>
    <n v="2257973"/>
    <s v="Cobros Mayo"/>
    <s v="Cobros Mayo NPN"/>
    <s v="Cuenta cesada"/>
  </r>
  <r>
    <s v="Cobros Mayo"/>
    <n v="0"/>
    <n v="0"/>
    <x v="9"/>
    <n v="3"/>
    <n v="1"/>
    <x v="0"/>
    <d v="2026-05-27T14:20:02"/>
    <n v="64606511"/>
    <s v="DROP"/>
    <s v="VDAD"/>
    <x v="0"/>
    <s v="COBRO"/>
    <m/>
    <n v="354335450000"/>
    <n v="16019"/>
    <n v="-4"/>
    <n v="1"/>
    <n v="64606511"/>
    <m/>
    <s v="JOSEALFREDO SANCHEZRODRIGUEZ"/>
    <m/>
    <n v="354335450000"/>
    <s v="CALL CENTER"/>
    <s v="NPN"/>
    <m/>
    <m/>
    <m/>
    <m/>
    <m/>
    <m/>
    <s v="U"/>
    <s v="0000-00-00"/>
    <m/>
    <m/>
    <m/>
    <m/>
    <n v="5"/>
    <m/>
    <s v="NONE"/>
    <n v="0"/>
    <m/>
    <n v="2267929"/>
    <s v="Cobros Mayo"/>
    <s v="Cobros Mayo Lista 2"/>
    <s v="Agent Not Available"/>
  </r>
  <r>
    <s v="Cobros Mayo"/>
    <n v="0"/>
    <n v="0"/>
    <x v="10"/>
    <n v="3"/>
    <n v="1"/>
    <x v="0"/>
    <d v="2026-05-28T09:53:38"/>
    <n v="64606511"/>
    <s v="DROP"/>
    <s v="VDAD"/>
    <x v="0"/>
    <s v="COBRO"/>
    <m/>
    <n v="354335450000"/>
    <n v="16019"/>
    <n v="-4"/>
    <n v="1"/>
    <n v="64606511"/>
    <m/>
    <s v="JOSEALFREDO SANCHEZRODRIGUEZ"/>
    <m/>
    <n v="354335450000"/>
    <s v="CALL CENTER"/>
    <s v="NPN"/>
    <m/>
    <m/>
    <m/>
    <m/>
    <m/>
    <m/>
    <s v="U"/>
    <s v="0000-00-00"/>
    <m/>
    <m/>
    <m/>
    <m/>
    <n v="5"/>
    <m/>
    <s v="NONE"/>
    <n v="0"/>
    <m/>
    <n v="2267929"/>
    <s v="Cobros Mayo"/>
    <s v="Cobros Mayo Lista 2"/>
    <s v="Agent Not Available"/>
  </r>
  <r>
    <s v="Cobros Mayo"/>
    <n v="0"/>
    <n v="0"/>
    <x v="11"/>
    <n v="3"/>
    <n v="1"/>
    <x v="1"/>
    <d v="2026-05-30T14:23:28"/>
    <n v="64606511"/>
    <n v="6004"/>
    <s v="lvelez"/>
    <x v="1"/>
    <s v="COBRO"/>
    <m/>
    <n v="354335450000"/>
    <n v="16019"/>
    <n v="-4"/>
    <n v="1"/>
    <n v="64606511"/>
    <m/>
    <s v="JOSEALFREDO SANCHEZRODRIGUEZ"/>
    <m/>
    <n v="354335450000"/>
    <s v="CALL CENTER"/>
    <s v="NPN"/>
    <m/>
    <m/>
    <m/>
    <m/>
    <m/>
    <m/>
    <s v="U"/>
    <s v="0000-00-00"/>
    <m/>
    <m/>
    <m/>
    <m/>
    <n v="91"/>
    <s v="Llamaya"/>
    <s v="MAIN"/>
    <n v="0"/>
    <m/>
    <n v="2267929"/>
    <s v="Cobros Mayo"/>
    <s v="Cobros Mayo Lista 2"/>
    <s v="Buzon de voz"/>
  </r>
  <r>
    <s v="Cobros Abril Canal Fijo"/>
    <n v="0"/>
    <n v="0"/>
    <x v="19"/>
    <n v="12"/>
    <n v="1"/>
    <x v="0"/>
    <d v="2026-05-04T09:27:23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20"/>
    <n v="12"/>
    <n v="1"/>
    <x v="0"/>
    <d v="2026-05-06T10:09:57"/>
    <n v="64620676"/>
    <s v="NA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No Answer AutoDial"/>
  </r>
  <r>
    <s v="Cobros Abril Canal Fijo"/>
    <n v="0"/>
    <n v="0"/>
    <x v="20"/>
    <n v="12"/>
    <n v="1"/>
    <x v="0"/>
    <d v="2026-05-06T16:51:22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16"/>
    <n v="12"/>
    <n v="1"/>
    <x v="0"/>
    <d v="2026-05-08T15:45:10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17"/>
    <n v="12"/>
    <n v="1"/>
    <x v="0"/>
    <d v="2026-05-11T15:36:26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0"/>
    <n v="0"/>
    <x v="17"/>
    <n v="12"/>
    <n v="1"/>
    <x v="0"/>
    <d v="2026-05-11T17:54:06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8"/>
    <n v="12"/>
    <n v="1"/>
    <x v="0"/>
    <d v="2026-05-14T09:04:45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0"/>
    <n v="0"/>
    <x v="18"/>
    <n v="12"/>
    <n v="1"/>
    <x v="0"/>
    <d v="2026-05-14T11:31:27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21"/>
    <n v="12"/>
    <n v="1"/>
    <x v="0"/>
    <d v="2026-05-18T11:14:35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22"/>
    <n v="12"/>
    <n v="1"/>
    <x v="0"/>
    <d v="2026-05-20T10:36:26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4"/>
    <n v="12"/>
    <n v="1"/>
    <x v="0"/>
    <d v="2026-05-21T11:53:50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5"/>
    <n v="12"/>
    <n v="1"/>
    <x v="1"/>
    <d v="2026-05-22T09:20:21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1"/>
    <n v="1"/>
    <x v="17"/>
    <n v="2"/>
    <n v="1"/>
    <x v="0"/>
    <d v="2026-05-11T15:36:58"/>
    <n v="64620677"/>
    <n v="6003"/>
    <s v="lvelez"/>
    <x v="1"/>
    <s v="COBRO"/>
    <m/>
    <n v="358340200000"/>
    <n v="16018"/>
    <n v="-4"/>
    <n v="1"/>
    <n v="64620677"/>
    <m/>
    <s v="Felipe alcibiades Zamora lass"/>
    <m/>
    <s v="8-965-1086"/>
    <n v="358340200000"/>
    <s v="CALL CENTER"/>
    <s v="NPN"/>
    <m/>
    <m/>
    <m/>
    <m/>
    <m/>
    <s v="U"/>
    <s v="0000-00-00"/>
    <m/>
    <m/>
    <m/>
    <m/>
    <n v="27"/>
    <s v="Llamaya"/>
    <s v="MAIN"/>
    <n v="0"/>
    <m/>
    <n v="2257975"/>
    <s v="Cobros Mayo"/>
    <s v="Cobros Mayo NPN"/>
    <s v="Cuenta cesada"/>
  </r>
  <r>
    <s v="Cobros Abril Canal Fijo"/>
    <n v="1"/>
    <n v="1"/>
    <x v="9"/>
    <n v="2"/>
    <n v="1"/>
    <x v="1"/>
    <d v="2026-05-27T14:39:48"/>
    <n v="64620677"/>
    <n v="6003"/>
    <s v="lvelez"/>
    <x v="1"/>
    <s v="COBRO"/>
    <m/>
    <n v="358340200000"/>
    <n v="16019"/>
    <n v="-4"/>
    <n v="1"/>
    <n v="64620677"/>
    <m/>
    <s v="Felipe alcibiades Zamora lass"/>
    <m/>
    <n v="358340200000"/>
    <s v="CALL CENTER"/>
    <s v="NPN"/>
    <m/>
    <m/>
    <m/>
    <m/>
    <m/>
    <m/>
    <s v="U"/>
    <s v="0000-00-00"/>
    <m/>
    <m/>
    <m/>
    <m/>
    <n v="34"/>
    <s v="Llamaya"/>
    <s v="MAIN"/>
    <n v="0"/>
    <m/>
    <n v="2267953"/>
    <s v="Cobros Mayo"/>
    <s v="Cobros Mayo Lista 2"/>
    <s v="Cuenta cesada"/>
  </r>
  <r>
    <s v="Cobros Abril Canal Fijo"/>
    <n v="0"/>
    <n v="0"/>
    <x v="17"/>
    <n v="5"/>
    <n v="1"/>
    <x v="0"/>
    <d v="2026-05-11T15:37:0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8"/>
    <n v="5"/>
    <n v="1"/>
    <x v="0"/>
    <d v="2026-05-14T09:05:4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21"/>
    <n v="5"/>
    <n v="1"/>
    <x v="0"/>
    <d v="2026-05-18T11:15:4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22"/>
    <n v="5"/>
    <n v="1"/>
    <x v="0"/>
    <d v="2026-05-20T10:37:17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4"/>
    <n v="5"/>
    <n v="1"/>
    <x v="1"/>
    <d v="2026-05-21T11:54:22"/>
    <n v="64622296"/>
    <n v="6004"/>
    <s v="lvelez"/>
    <x v="1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153"/>
    <s v="Llamaya"/>
    <s v="MAIN"/>
    <n v="0"/>
    <m/>
    <n v="2257976"/>
    <s v="Cobros Mayo"/>
    <s v="Cobros Mayo NPN"/>
    <s v="Buzon de voz"/>
  </r>
  <r>
    <s v="Cobros Abril Canal Fijo"/>
    <n v="0"/>
    <n v="0"/>
    <x v="17"/>
    <n v="2"/>
    <n v="1"/>
    <x v="0"/>
    <d v="2026-05-11T15:37:32"/>
    <n v="64624750"/>
    <s v="DROP"/>
    <s v="VDAD"/>
    <x v="0"/>
    <s v="COBRO"/>
    <m/>
    <n v="354384850000"/>
    <n v="16018"/>
    <n v="-4"/>
    <n v="1"/>
    <n v="64624750"/>
    <m/>
    <s v="Ladilla paredes barsallo"/>
    <m/>
    <s v="10-709-1872"/>
    <n v="354384850000"/>
    <s v="MASIVO"/>
    <s v="NPN"/>
    <m/>
    <m/>
    <m/>
    <m/>
    <m/>
    <s v="U"/>
    <s v="0000-00-00"/>
    <m/>
    <m/>
    <m/>
    <m/>
    <n v="5"/>
    <m/>
    <s v="NONE"/>
    <n v="0"/>
    <m/>
    <n v="2257977"/>
    <s v="Cobros Mayo"/>
    <s v="Cobros Mayo NPN"/>
    <s v="Agent Not Available"/>
  </r>
  <r>
    <s v="Cobros Abril Canal Fijo"/>
    <n v="1"/>
    <n v="1"/>
    <x v="18"/>
    <n v="2"/>
    <n v="1"/>
    <x v="1"/>
    <d v="2026-05-14T09:05:29"/>
    <n v="64624750"/>
    <n v="6003"/>
    <s v="lvelez"/>
    <x v="1"/>
    <s v="COBRO"/>
    <m/>
    <n v="354384850000"/>
    <n v="16018"/>
    <n v="-4"/>
    <n v="1"/>
    <n v="64624750"/>
    <m/>
    <s v="Ladilla paredes barsallo"/>
    <m/>
    <s v="10-709-1872"/>
    <n v="354384850000"/>
    <s v="MASIVO"/>
    <s v="NPN"/>
    <m/>
    <m/>
    <m/>
    <m/>
    <m/>
    <s v="U"/>
    <s v="0000-00-00"/>
    <m/>
    <m/>
    <m/>
    <m/>
    <n v="34"/>
    <s v="Llamaya"/>
    <s v="MAIN"/>
    <n v="0"/>
    <m/>
    <n v="2257977"/>
    <s v="Cobros Mayo"/>
    <s v="Cobros Mayo NPN"/>
    <s v="Cuenta cesada"/>
  </r>
  <r>
    <s v="Cobros Mayo"/>
    <n v="0"/>
    <n v="0"/>
    <x v="17"/>
    <n v="6"/>
    <n v="1"/>
    <x v="0"/>
    <d v="2026-05-11T15:38:19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8"/>
    <n v="6"/>
    <n v="1"/>
    <x v="0"/>
    <d v="2026-05-14T09:06:07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21"/>
    <n v="6"/>
    <n v="1"/>
    <x v="0"/>
    <d v="2026-05-18T11:17:07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22"/>
    <n v="6"/>
    <n v="1"/>
    <x v="0"/>
    <d v="2026-05-20T10:37:31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4"/>
    <n v="6"/>
    <n v="1"/>
    <x v="0"/>
    <d v="2026-05-21T11:54:36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5"/>
    <n v="6"/>
    <n v="1"/>
    <x v="1"/>
    <d v="2026-05-22T09:19:46"/>
    <n v="64637455"/>
    <n v="6004"/>
    <s v="lvelez"/>
    <x v="1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66"/>
    <s v="Llamaya"/>
    <s v="MAIN"/>
    <n v="0"/>
    <m/>
    <n v="2257978"/>
    <s v="Cobros Mayo"/>
    <s v="Cobros Mayo NPN"/>
    <s v="Buzon de voz"/>
  </r>
  <r>
    <s v="Cobros Mayo"/>
    <n v="1"/>
    <n v="1"/>
    <x v="16"/>
    <n v="2"/>
    <n v="1"/>
    <x v="0"/>
    <d v="2026-05-08T15:38:01"/>
    <n v="64646620"/>
    <n v="6007"/>
    <s v="lvelez"/>
    <x v="1"/>
    <s v="COBRO"/>
    <m/>
    <n v="369006440000"/>
    <n v="16016"/>
    <n v="-4"/>
    <n v="1"/>
    <n v="64646620"/>
    <m/>
    <s v="Claribel Leandra Jaramillo Qui"/>
    <m/>
    <s v="8-898-1992"/>
    <n v="369006440000"/>
    <s v="MASIVO"/>
    <s v="NPN"/>
    <m/>
    <m/>
    <m/>
    <m/>
    <m/>
    <s v="U"/>
    <s v="0000-00-00"/>
    <m/>
    <m/>
    <m/>
    <m/>
    <n v="5"/>
    <s v="Llamaya"/>
    <s v="MANUAL"/>
    <n v="0"/>
    <m/>
    <n v="2198686"/>
    <s v="Cobros Marzo 2 meses a NPN "/>
    <s v="Cobros Marzo 2 meses a NPN "/>
    <s v="Volver a llamar"/>
  </r>
  <r>
    <s v="Cobros Mayo"/>
    <n v="1"/>
    <n v="1"/>
    <x v="16"/>
    <n v="2"/>
    <n v="1"/>
    <x v="1"/>
    <d v="2026-05-08T15:38:18"/>
    <n v="64646620"/>
    <n v="6007"/>
    <s v="lvelez"/>
    <x v="1"/>
    <s v="COBRO"/>
    <m/>
    <n v="369006440000"/>
    <n v="16016"/>
    <n v="-4"/>
    <n v="1"/>
    <n v="64646620"/>
    <m/>
    <s v="Claribel Leandra Jaramillo Qui"/>
    <m/>
    <s v="8-898-1992"/>
    <n v="369006440000"/>
    <s v="MASIVO"/>
    <s v="NPN"/>
    <m/>
    <m/>
    <m/>
    <m/>
    <m/>
    <s v="U"/>
    <s v="0000-00-00"/>
    <m/>
    <m/>
    <m/>
    <m/>
    <n v="59"/>
    <s v="Llamaya"/>
    <s v="MANUAL"/>
    <n v="0"/>
    <m/>
    <n v="2198686"/>
    <s v="Cobros Marzo 2 meses a NPN "/>
    <s v="Cobros Marzo 2 meses a NPN "/>
    <s v="Volver a llamar"/>
  </r>
  <r>
    <s v="Cobros Mayo"/>
    <n v="0"/>
    <n v="0"/>
    <x v="17"/>
    <n v="5"/>
    <n v="1"/>
    <x v="0"/>
    <d v="2026-05-11T15:38:10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151"/>
    <s v="Llamaya"/>
    <s v="MAIN"/>
    <n v="0"/>
    <m/>
    <n v="2257979"/>
    <s v="Cobros Mayo"/>
    <s v="Cobros Mayo NPN"/>
    <s v="Call Back"/>
  </r>
  <r>
    <s v="Cobros Mayo"/>
    <n v="0"/>
    <n v="0"/>
    <x v="18"/>
    <n v="5"/>
    <n v="1"/>
    <x v="0"/>
    <d v="2026-05-14T14:24:01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134"/>
    <s v="Llamaya"/>
    <s v="MAIN"/>
    <n v="0"/>
    <m/>
    <n v="2257979"/>
    <s v="Cobros Mayo"/>
    <s v="Cobros Mayo NPN"/>
    <s v="Call Back"/>
  </r>
  <r>
    <s v="Cobros Mayo"/>
    <n v="0"/>
    <n v="0"/>
    <x v="2"/>
    <n v="5"/>
    <n v="1"/>
    <x v="0"/>
    <d v="2026-05-16T12:23:10"/>
    <n v="64657965"/>
    <n v="6004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87"/>
    <s v="Llamaya"/>
    <s v="MAIN"/>
    <n v="0"/>
    <m/>
    <n v="2257979"/>
    <s v="Cobros Mayo"/>
    <s v="Cobros Mayo NPN"/>
    <s v="Buzon de voz"/>
  </r>
  <r>
    <s v="Cobros Mayo"/>
    <n v="0"/>
    <n v="0"/>
    <x v="12"/>
    <n v="5"/>
    <n v="1"/>
    <x v="0"/>
    <d v="2026-05-29T10:11:45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245"/>
    <s v="Llamaya"/>
    <s v="MANUAL"/>
    <n v="0"/>
    <m/>
    <n v="2257979"/>
    <s v="Cobros Mayo"/>
    <s v="Cobros Mayo NPN"/>
    <s v="Call Back"/>
  </r>
  <r>
    <s v="Cobros Mayo"/>
    <n v="1"/>
    <n v="1"/>
    <x v="12"/>
    <n v="5"/>
    <n v="1"/>
    <x v="1"/>
    <d v="2026-05-29T14:49:10"/>
    <n v="64657965"/>
    <n v="6007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8"/>
    <s v="Llamaya"/>
    <s v="MANUAL"/>
    <n v="0"/>
    <m/>
    <n v="2257979"/>
    <s v="Cobros Mayo"/>
    <s v="Cobros Mayo NPN"/>
    <s v="Volver a llamar"/>
  </r>
  <r>
    <s v="Cobros Abril Canal Fijo"/>
    <n v="0"/>
    <n v="0"/>
    <x v="17"/>
    <n v="2"/>
    <n v="1"/>
    <x v="0"/>
    <d v="2026-05-11T15:38:33"/>
    <n v="64664474"/>
    <s v="DROP"/>
    <s v="VDAD"/>
    <x v="0"/>
    <s v="COBRO"/>
    <m/>
    <n v="357371860000"/>
    <n v="16018"/>
    <n v="-4"/>
    <n v="1"/>
    <n v="64664474"/>
    <m/>
    <s v="Leodelsa Lilibella Smith Frank"/>
    <m/>
    <s v="10-708-2001"/>
    <n v="357371860000"/>
    <s v="MASIVO"/>
    <s v="NPN"/>
    <m/>
    <m/>
    <m/>
    <m/>
    <m/>
    <s v="U"/>
    <s v="0000-00-00"/>
    <m/>
    <m/>
    <m/>
    <m/>
    <n v="5"/>
    <m/>
    <s v="NONE"/>
    <n v="0"/>
    <m/>
    <n v="2257980"/>
    <s v="Cobros Mayo"/>
    <s v="Cobros Mayo NPN"/>
    <s v="Agent Not Available"/>
  </r>
  <r>
    <s v="Cobros Abril Canal Fijo"/>
    <n v="1"/>
    <n v="1"/>
    <x v="18"/>
    <n v="2"/>
    <n v="1"/>
    <x v="1"/>
    <d v="2026-05-14T09:09:55"/>
    <n v="64664474"/>
    <n v="6003"/>
    <s v="lvelez"/>
    <x v="1"/>
    <s v="COBRO"/>
    <m/>
    <n v="357371860000"/>
    <n v="16018"/>
    <n v="-4"/>
    <n v="1"/>
    <n v="64664474"/>
    <m/>
    <s v="Leodelsa Lilibella Smith Frank"/>
    <m/>
    <s v="10-708-2001"/>
    <n v="357371860000"/>
    <s v="MASIVO"/>
    <s v="NPN"/>
    <m/>
    <m/>
    <m/>
    <m/>
    <m/>
    <s v="U"/>
    <s v="0000-00-00"/>
    <m/>
    <m/>
    <m/>
    <m/>
    <n v="66"/>
    <s v="Llamaya"/>
    <s v="MAIN"/>
    <n v="0"/>
    <m/>
    <n v="2257980"/>
    <s v="Cobros Mayo"/>
    <s v="Cobros Mayo NPN"/>
    <s v="Cuenta cesada"/>
  </r>
  <r>
    <s v="Cobros Abril Canal Fijo"/>
    <n v="1"/>
    <n v="0"/>
    <x v="17"/>
    <n v="1"/>
    <n v="1"/>
    <x v="1"/>
    <d v="2026-05-11T15:41:48"/>
    <n v="64683071"/>
    <n v="6000"/>
    <s v="lvelez"/>
    <x v="1"/>
    <s v="COBRO"/>
    <m/>
    <n v="363023100000"/>
    <n v="16018"/>
    <n v="-4"/>
    <n v="1"/>
    <n v="64683071"/>
    <m/>
    <s v="JAMES JAK NIEL HANSELL PADILLA"/>
    <m/>
    <s v="3-726-1449"/>
    <n v="363023100000"/>
    <s v="MASIVO"/>
    <s v="2 PAGOS PENDIENTES"/>
    <m/>
    <m/>
    <m/>
    <m/>
    <m/>
    <s v="U"/>
    <s v="0000-00-00"/>
    <m/>
    <m/>
    <m/>
    <m/>
    <n v="148"/>
    <s v="Llamaya"/>
    <s v="MAIN"/>
    <n v="0"/>
    <m/>
    <n v="2257981"/>
    <s v="Cobros Mayo"/>
    <s v="Cobros Mayo NPN"/>
    <s v="Mensaje a tercero"/>
  </r>
  <r>
    <s v="Cobros Abril Canal Fijo"/>
    <n v="0"/>
    <n v="0"/>
    <x v="17"/>
    <n v="9"/>
    <n v="1"/>
    <x v="0"/>
    <d v="2026-05-11T15:41:56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18"/>
    <n v="9"/>
    <n v="1"/>
    <x v="0"/>
    <d v="2026-05-14T09:10:02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21"/>
    <n v="9"/>
    <n v="1"/>
    <x v="0"/>
    <d v="2026-05-18T11:18:59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22"/>
    <n v="9"/>
    <n v="1"/>
    <x v="0"/>
    <d v="2026-05-20T10:37:51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4"/>
    <n v="9"/>
    <n v="1"/>
    <x v="0"/>
    <d v="2026-05-21T11:55:15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5"/>
    <n v="9"/>
    <n v="1"/>
    <x v="0"/>
    <d v="2026-05-22T09:20:40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5"/>
    <n v="9"/>
    <n v="1"/>
    <x v="0"/>
    <d v="2026-05-22T14:34:03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0"/>
    <n v="0"/>
    <x v="5"/>
    <n v="9"/>
    <n v="1"/>
    <x v="0"/>
    <d v="2026-05-22T17:09:40"/>
    <n v="64684446"/>
    <s v="DROP"/>
    <s v="VDAD"/>
    <x v="0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5"/>
    <m/>
    <s v="NONE"/>
    <n v="0"/>
    <m/>
    <n v="2257982"/>
    <s v="Cobros Mayo"/>
    <s v="Cobros Mayo NPN"/>
    <s v="Agent Not Available"/>
  </r>
  <r>
    <s v="Cobros Abril Canal Fijo"/>
    <n v="1"/>
    <n v="1"/>
    <x v="6"/>
    <n v="9"/>
    <n v="1"/>
    <x v="1"/>
    <d v="2026-05-23T11:28:30"/>
    <n v="64684446"/>
    <n v="6002"/>
    <s v="lvelez"/>
    <x v="1"/>
    <s v="COBRO"/>
    <m/>
    <n v="350377760000"/>
    <n v="16018"/>
    <n v="-4"/>
    <n v="1"/>
    <n v="64684446"/>
    <m/>
    <s v="Argelida maria Alonzo Salazar"/>
    <m/>
    <s v="3-7210-444"/>
    <n v="350377760000"/>
    <s v="MASIVO"/>
    <s v="NPN"/>
    <m/>
    <m/>
    <m/>
    <m/>
    <m/>
    <s v="U"/>
    <s v="0000-00-00"/>
    <m/>
    <m/>
    <m/>
    <n v="358377760000"/>
    <n v="278"/>
    <s v="Llamaya"/>
    <s v="MAIN"/>
    <n v="0"/>
    <m/>
    <n v="2257982"/>
    <s v="Cobros Mayo"/>
    <s v="Cobros Mayo NPN"/>
    <s v="Cliente al dia"/>
  </r>
  <r>
    <s v="Cobros Mayo"/>
    <n v="0"/>
    <n v="0"/>
    <x v="17"/>
    <n v="13"/>
    <n v="1"/>
    <x v="0"/>
    <d v="2026-05-11T15:42:33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8"/>
    <n v="13"/>
    <n v="1"/>
    <x v="0"/>
    <d v="2026-05-14T09:10:40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21"/>
    <n v="13"/>
    <n v="1"/>
    <x v="0"/>
    <d v="2026-05-18T11:24:2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22"/>
    <n v="13"/>
    <n v="1"/>
    <x v="0"/>
    <d v="2026-05-20T10:38:2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4"/>
    <n v="13"/>
    <n v="1"/>
    <x v="0"/>
    <d v="2026-05-21T11:55:33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5"/>
    <n v="13"/>
    <n v="1"/>
    <x v="0"/>
    <d v="2026-05-22T09:21:00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5"/>
    <n v="13"/>
    <n v="1"/>
    <x v="0"/>
    <d v="2026-05-22T14:34:38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5"/>
    <n v="13"/>
    <n v="1"/>
    <x v="0"/>
    <d v="2026-05-22T17:10:1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6"/>
    <n v="13"/>
    <n v="1"/>
    <x v="0"/>
    <d v="2026-05-23T11:28:54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7"/>
    <n v="13"/>
    <n v="1"/>
    <x v="0"/>
    <d v="2026-05-25T18:04:33"/>
    <n v="64684688"/>
    <s v="AB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0"/>
    <m/>
    <s v="NONE"/>
    <n v="0"/>
    <m/>
    <n v="2257983"/>
    <s v="Cobros Mayo"/>
    <s v="Cobros Mayo NPN"/>
    <s v="Auto busy"/>
  </r>
  <r>
    <s v="Cobros Mayo"/>
    <n v="0"/>
    <n v="0"/>
    <x v="8"/>
    <n v="13"/>
    <n v="1"/>
    <x v="0"/>
    <d v="2026-05-26T10:30:47"/>
    <n v="64684688"/>
    <s v="AB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0"/>
    <m/>
    <s v="NONE"/>
    <n v="0"/>
    <m/>
    <n v="2257983"/>
    <s v="Cobros Mayo"/>
    <s v="Cobros Mayo NPN"/>
    <s v="Auto busy"/>
  </r>
  <r>
    <s v="Cobros Mayo"/>
    <n v="0"/>
    <n v="0"/>
    <x v="8"/>
    <n v="13"/>
    <n v="1"/>
    <x v="0"/>
    <d v="2026-05-26T14:30:41"/>
    <n v="64684688"/>
    <s v="AB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0"/>
    <m/>
    <s v="NONE"/>
    <n v="0"/>
    <m/>
    <n v="2257983"/>
    <s v="Cobros Mayo"/>
    <s v="Cobros Mayo NPN"/>
    <s v="Auto busy"/>
  </r>
  <r>
    <s v="Cobros Mayo"/>
    <n v="1"/>
    <n v="1"/>
    <x v="8"/>
    <n v="13"/>
    <n v="1"/>
    <x v="1"/>
    <d v="2026-05-26T16:12:02"/>
    <n v="64684688"/>
    <n v="6003"/>
    <s v="lvelez"/>
    <x v="1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s v="U"/>
    <s v="0000-00-00"/>
    <m/>
    <m/>
    <m/>
    <m/>
    <n v="17"/>
    <s v="Llamaya"/>
    <s v="MAIN"/>
    <n v="0"/>
    <m/>
    <n v="2257983"/>
    <s v="Cobros Mayo"/>
    <s v="Cobros Mayo NPN"/>
    <s v="Cuenta cesada"/>
  </r>
  <r>
    <s v="Cobros Mayo"/>
    <n v="0"/>
    <n v="0"/>
    <x v="17"/>
    <n v="2"/>
    <n v="1"/>
    <x v="0"/>
    <d v="2026-05-11T15:43:53"/>
    <n v="64689457"/>
    <s v="NA"/>
    <s v="VDAD"/>
    <x v="0"/>
    <s v="COBRO"/>
    <m/>
    <n v="367081470000"/>
    <n v="16018"/>
    <n v="-4"/>
    <n v="1"/>
    <n v="64689457"/>
    <m/>
    <s v="Edilia Becker"/>
    <m/>
    <s v="12-725-1688"/>
    <n v="367081470000"/>
    <s v="MASIVO"/>
    <s v="NPN"/>
    <m/>
    <m/>
    <m/>
    <m/>
    <m/>
    <s v="U"/>
    <s v="0000-00-00"/>
    <m/>
    <m/>
    <m/>
    <m/>
    <n v="0"/>
    <m/>
    <s v="NONE"/>
    <n v="0"/>
    <m/>
    <n v="2257984"/>
    <s v="Cobros Mayo"/>
    <s v="Cobros Mayo NPN"/>
    <s v="No Answer AutoDial"/>
  </r>
  <r>
    <s v="Cobros Mayo"/>
    <n v="0"/>
    <n v="0"/>
    <x v="17"/>
    <n v="2"/>
    <n v="1"/>
    <x v="1"/>
    <d v="2026-05-11T17:55:21"/>
    <n v="64689457"/>
    <n v="6004"/>
    <s v="lvelez"/>
    <x v="1"/>
    <s v="COBRO"/>
    <m/>
    <n v="367081470000"/>
    <n v="16018"/>
    <n v="-4"/>
    <n v="1"/>
    <n v="64689457"/>
    <m/>
    <s v="Edilia Becker"/>
    <m/>
    <s v="12-725-1688"/>
    <n v="367081470000"/>
    <s v="MASIVO"/>
    <s v="NPN"/>
    <m/>
    <m/>
    <m/>
    <m/>
    <m/>
    <s v="U"/>
    <s v="0000-00-00"/>
    <m/>
    <m/>
    <m/>
    <m/>
    <n v="142"/>
    <s v="Llamaya"/>
    <s v="MAIN"/>
    <n v="0"/>
    <m/>
    <n v="2257984"/>
    <s v="Cobros Mayo"/>
    <s v="Cobros Mayo NPN"/>
    <s v="Buzon de voz"/>
  </r>
  <r>
    <s v="Cobros Abril Canal Fijo"/>
    <n v="0"/>
    <n v="0"/>
    <x v="17"/>
    <n v="10"/>
    <n v="1"/>
    <x v="0"/>
    <d v="2026-05-11T15:44:52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8"/>
    <n v="10"/>
    <n v="1"/>
    <x v="0"/>
    <d v="2026-05-14T09:11:0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21"/>
    <n v="10"/>
    <n v="1"/>
    <x v="0"/>
    <d v="2026-05-18T11:25:1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22"/>
    <n v="10"/>
    <n v="1"/>
    <x v="0"/>
    <d v="2026-05-20T10:39:04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4"/>
    <n v="10"/>
    <n v="1"/>
    <x v="0"/>
    <d v="2026-05-21T11:55:5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5"/>
    <n v="10"/>
    <n v="1"/>
    <x v="0"/>
    <d v="2026-05-22T09:24:27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1"/>
    <n v="1"/>
    <x v="5"/>
    <n v="10"/>
    <n v="1"/>
    <x v="0"/>
    <d v="2026-05-22T17:13:00"/>
    <n v="64701986"/>
    <n v="6003"/>
    <s v="lvelez"/>
    <x v="1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s v="U"/>
    <s v="0000-00-00"/>
    <m/>
    <m/>
    <m/>
    <m/>
    <n v="194"/>
    <s v="Llamaya"/>
    <s v="MAIN"/>
    <n v="0"/>
    <m/>
    <n v="2257985"/>
    <s v="Cobros Mayo"/>
    <s v="Cobros Mayo NPN"/>
    <s v="Cuenta cesada"/>
  </r>
  <r>
    <s v="Cobros Abril Canal Fijo"/>
    <n v="0"/>
    <n v="0"/>
    <x v="9"/>
    <n v="10"/>
    <n v="1"/>
    <x v="0"/>
    <d v="2026-05-27T15:01:51"/>
    <n v="64701986"/>
    <s v="DROP"/>
    <s v="VDAD"/>
    <x v="0"/>
    <s v="COBRO"/>
    <m/>
    <n v="303032830000"/>
    <n v="16019"/>
    <n v="-4"/>
    <n v="1"/>
    <n v="64701986"/>
    <m/>
    <s v="Luis Carlos Quintero Almanza"/>
    <m/>
    <n v="303032830000"/>
    <s v="CALL CENTER"/>
    <s v="NPN"/>
    <m/>
    <m/>
    <m/>
    <m/>
    <m/>
    <m/>
    <s v="U"/>
    <s v="0000-00-00"/>
    <m/>
    <m/>
    <m/>
    <m/>
    <n v="5"/>
    <m/>
    <s v="NONE"/>
    <n v="0"/>
    <m/>
    <n v="2267982"/>
    <s v="Cobros Mayo"/>
    <s v="Cobros Mayo Lista 2"/>
    <s v="Agent Not Available"/>
  </r>
  <r>
    <s v="Cobros Abril Canal Fijo"/>
    <n v="0"/>
    <n v="0"/>
    <x v="10"/>
    <n v="10"/>
    <n v="1"/>
    <x v="0"/>
    <d v="2026-05-28T10:47:37"/>
    <n v="64701986"/>
    <s v="DROP"/>
    <s v="VDAD"/>
    <x v="0"/>
    <s v="COBRO"/>
    <m/>
    <n v="303032830000"/>
    <n v="16019"/>
    <n v="-4"/>
    <n v="1"/>
    <n v="64701986"/>
    <m/>
    <s v="Luis Carlos Quintero Almanza"/>
    <m/>
    <n v="303032830000"/>
    <s v="CALL CENTER"/>
    <s v="NPN"/>
    <m/>
    <m/>
    <m/>
    <m/>
    <m/>
    <m/>
    <s v="U"/>
    <s v="0000-00-00"/>
    <m/>
    <m/>
    <m/>
    <m/>
    <n v="5"/>
    <m/>
    <s v="NONE"/>
    <n v="0"/>
    <m/>
    <n v="2267982"/>
    <s v="Cobros Mayo"/>
    <s v="Cobros Mayo Lista 2"/>
    <s v="Agent Not Available"/>
  </r>
  <r>
    <s v="Cobros Abril Canal Fijo"/>
    <n v="1"/>
    <n v="1"/>
    <x v="11"/>
    <n v="10"/>
    <n v="1"/>
    <x v="1"/>
    <d v="2026-05-30T16:44:00"/>
    <n v="64701986"/>
    <n v="6003"/>
    <s v="lvelez"/>
    <x v="1"/>
    <s v="COBRO"/>
    <m/>
    <n v="303032830000"/>
    <n v="16019"/>
    <n v="-4"/>
    <n v="1"/>
    <n v="64701986"/>
    <m/>
    <s v="Luis Carlos Quintero Almanza"/>
    <m/>
    <n v="303032830000"/>
    <s v="CALL CENTER"/>
    <s v="NPN"/>
    <m/>
    <m/>
    <m/>
    <m/>
    <m/>
    <m/>
    <s v="U"/>
    <s v="0000-00-00"/>
    <m/>
    <m/>
    <m/>
    <m/>
    <n v="58"/>
    <s v="Llamaya"/>
    <s v="MAIN"/>
    <n v="0"/>
    <m/>
    <n v="2267982"/>
    <s v="Cobros Mayo"/>
    <s v="Cobros Mayo Lista 2"/>
    <s v="Cuenta cesada"/>
  </r>
  <r>
    <s v="Cobros Mayo"/>
    <n v="1"/>
    <n v="1"/>
    <x v="17"/>
    <n v="1"/>
    <n v="1"/>
    <x v="1"/>
    <d v="2026-05-11T15:44:34"/>
    <n v="64702061"/>
    <n v="6003"/>
    <s v="lvelez"/>
    <x v="1"/>
    <s v="COBRO"/>
    <m/>
    <n v="368002400000"/>
    <n v="16018"/>
    <n v="-4"/>
    <n v="1"/>
    <n v="64702061"/>
    <m/>
    <s v="ENEIDA DE GRACIA MUÃOZ"/>
    <m/>
    <s v="4-719-668"/>
    <n v="368002400000"/>
    <s v="MASIVO"/>
    <s v="NPN"/>
    <m/>
    <m/>
    <m/>
    <m/>
    <m/>
    <s v="U"/>
    <s v="0000-00-00"/>
    <m/>
    <m/>
    <m/>
    <m/>
    <n v="49"/>
    <s v="Llamaya"/>
    <s v="MAIN"/>
    <n v="0"/>
    <m/>
    <n v="2257986"/>
    <s v="Cobros Mayo"/>
    <s v="Cobros Mayo NPN"/>
    <s v="Cuenta cesada"/>
  </r>
  <r>
    <s v="Cobros Abril Canal Fijo"/>
    <n v="0"/>
    <n v="0"/>
    <x v="17"/>
    <n v="5"/>
    <n v="1"/>
    <x v="0"/>
    <d v="2026-05-11T15:44:58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0"/>
    <n v="0"/>
    <x v="18"/>
    <n v="5"/>
    <n v="1"/>
    <x v="0"/>
    <d v="2026-05-14T09:13:16"/>
    <n v="64719078"/>
    <s v="NA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No Answer AutoDial"/>
  </r>
  <r>
    <s v="Cobros Abril Canal Fijo"/>
    <n v="0"/>
    <n v="0"/>
    <x v="18"/>
    <n v="5"/>
    <n v="1"/>
    <x v="0"/>
    <d v="2026-05-14T11:32:00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0"/>
    <n v="0"/>
    <x v="21"/>
    <n v="5"/>
    <n v="1"/>
    <x v="0"/>
    <d v="2026-05-18T11:29:07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1"/>
    <n v="1"/>
    <x v="22"/>
    <n v="5"/>
    <n v="1"/>
    <x v="1"/>
    <d v="2026-05-20T10:42:58"/>
    <n v="64719078"/>
    <n v="6003"/>
    <s v="lvelez"/>
    <x v="1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20"/>
    <s v="Llamaya"/>
    <s v="MAIN"/>
    <n v="0"/>
    <m/>
    <n v="2257987"/>
    <s v="Cobros Mayo"/>
    <s v="Cobros Mayo NPN"/>
    <s v="Cuenta cesada"/>
  </r>
  <r>
    <s v="Cobros Abril Canal Fijo"/>
    <n v="0"/>
    <n v="0"/>
    <x v="17"/>
    <n v="2"/>
    <n v="1"/>
    <x v="0"/>
    <d v="2026-05-11T15:47:23"/>
    <n v="64725908"/>
    <s v="DROP"/>
    <s v="VDAD"/>
    <x v="0"/>
    <s v="COBRO"/>
    <m/>
    <n v="358374780000"/>
    <n v="16018"/>
    <n v="-4"/>
    <n v="1"/>
    <n v="64725908"/>
    <m/>
    <s v="RAFAEL BONINI VILLAMIL"/>
    <m/>
    <s v="9-216-649"/>
    <n v="358374780000"/>
    <s v="MASIVO"/>
    <s v="3 PAGOS PENDIENTES"/>
    <m/>
    <m/>
    <m/>
    <m/>
    <m/>
    <s v="U"/>
    <s v="0000-00-00"/>
    <m/>
    <m/>
    <m/>
    <m/>
    <n v="5"/>
    <m/>
    <s v="NONE"/>
    <n v="0"/>
    <m/>
    <n v="2257988"/>
    <s v="Cobros Mayo"/>
    <s v="Cobros Mayo NPN"/>
    <s v="Agent Not Available"/>
  </r>
  <r>
    <s v="Cobros Abril Canal Fijo"/>
    <n v="1"/>
    <n v="0"/>
    <x v="18"/>
    <n v="2"/>
    <n v="1"/>
    <x v="1"/>
    <d v="2026-05-14T09:12:29"/>
    <n v="64725908"/>
    <n v="6000"/>
    <s v="lvelez"/>
    <x v="1"/>
    <s v="COBRO"/>
    <m/>
    <n v="358374780000"/>
    <n v="16018"/>
    <n v="-4"/>
    <n v="1"/>
    <n v="64725908"/>
    <m/>
    <s v="RAFAEL BONINI VILLAMIL"/>
    <m/>
    <s v="9-216-649"/>
    <n v="358374780000"/>
    <s v="MASIVO"/>
    <s v="3 PAGOS PENDIENTES"/>
    <m/>
    <m/>
    <m/>
    <m/>
    <m/>
    <s v="U"/>
    <s v="0000-00-00"/>
    <m/>
    <m/>
    <m/>
    <m/>
    <n v="70"/>
    <s v="Llamaya"/>
    <s v="MAIN"/>
    <n v="0"/>
    <m/>
    <n v="2257988"/>
    <s v="Cobros Mayo"/>
    <s v="Cobros Mayo NPN"/>
    <s v="Mensaje a tercero"/>
  </r>
  <r>
    <s v="Cobros Mayo"/>
    <n v="0"/>
    <n v="0"/>
    <x v="15"/>
    <n v="2"/>
    <n v="1"/>
    <x v="0"/>
    <d v="2026-05-07T16:59:22"/>
    <n v="64737651"/>
    <n v="6004"/>
    <s v="lvelez"/>
    <x v="1"/>
    <s v="COBRO"/>
    <m/>
    <n v="364008810000"/>
    <n v="16016"/>
    <n v="-4"/>
    <n v="1"/>
    <n v="64737651"/>
    <m/>
    <s v="Julio Villaverde"/>
    <m/>
    <s v="8-925-1400"/>
    <n v="364008810000"/>
    <s v="MASIVO"/>
    <s v="NPN"/>
    <m/>
    <m/>
    <m/>
    <m/>
    <m/>
    <s v="U"/>
    <s v="0000-00-00"/>
    <m/>
    <m/>
    <m/>
    <m/>
    <n v="83"/>
    <s v="Llamaya"/>
    <s v="MANUAL"/>
    <n v="0"/>
    <m/>
    <n v="2198603"/>
    <s v="Cobros Marzo 2 meses a NPN "/>
    <s v="Cobros Marzo 2 meses a NPN "/>
    <s v="Buzon de voz"/>
  </r>
  <r>
    <s v="Cobros Mayo"/>
    <n v="1"/>
    <n v="1"/>
    <x v="17"/>
    <n v="2"/>
    <n v="1"/>
    <x v="1"/>
    <d v="2026-05-11T15:47:19"/>
    <n v="64737651"/>
    <n v="6002"/>
    <s v="lvelez"/>
    <x v="1"/>
    <s v="COBRO"/>
    <m/>
    <n v="364008810000"/>
    <n v="16018"/>
    <n v="-4"/>
    <n v="1"/>
    <n v="64737651"/>
    <m/>
    <s v="Julio Villaverde"/>
    <m/>
    <s v="8-925-1400"/>
    <n v="364008810000"/>
    <s v="MASIVO"/>
    <s v="2 PAGOS PENDIENTES"/>
    <m/>
    <m/>
    <m/>
    <m/>
    <m/>
    <s v="U"/>
    <s v="0000-00-00"/>
    <m/>
    <m/>
    <m/>
    <m/>
    <n v="182"/>
    <s v="Llamaya"/>
    <s v="MAIN"/>
    <n v="0"/>
    <m/>
    <n v="2257989"/>
    <s v="Cobros Mayo"/>
    <s v="Cobros Mayo NPN"/>
    <s v="Cliente al dia"/>
  </r>
  <r>
    <s v="Cobros Mayo"/>
    <n v="0"/>
    <n v="0"/>
    <x v="0"/>
    <n v="4"/>
    <n v="1"/>
    <x v="0"/>
    <d v="2026-05-09T10:00:19"/>
    <n v="64742066"/>
    <n v="6004"/>
    <s v="lvelez"/>
    <x v="1"/>
    <s v="COBRO"/>
    <m/>
    <n v="361001590000"/>
    <n v="16016"/>
    <n v="-4"/>
    <n v="1"/>
    <n v="64742066"/>
    <m/>
    <s v="Hernan Rodriguez Rojas"/>
    <m/>
    <s v="2-134-123"/>
    <n v="361001590000"/>
    <s v="MASIVO"/>
    <s v="NPN"/>
    <m/>
    <m/>
    <m/>
    <m/>
    <m/>
    <s v="U"/>
    <s v="0000-00-00"/>
    <m/>
    <m/>
    <m/>
    <s v="HERNAN RODRIGUEZ ROJAS!NNumero: -- 361001590000"/>
    <n v="87"/>
    <s v="Llamaya"/>
    <s v="MANUAL"/>
    <n v="0"/>
    <m/>
    <n v="2198800"/>
    <s v="Cobros Marzo 2 meses a NPN "/>
    <s v="Cobros Marzo 2 meses a NPN "/>
    <s v="Buzon de voz"/>
  </r>
  <r>
    <s v="Cobros Mayo"/>
    <n v="0"/>
    <n v="0"/>
    <x v="17"/>
    <n v="4"/>
    <n v="1"/>
    <x v="0"/>
    <d v="2026-05-11T15:48:01"/>
    <n v="64742066"/>
    <s v="DROP"/>
    <s v="VDAD"/>
    <x v="0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5"/>
    <m/>
    <s v="NONE"/>
    <n v="0"/>
    <m/>
    <n v="2257990"/>
    <s v="Cobros Mayo"/>
    <s v="Cobros Mayo NPN"/>
    <s v="Agent Not Available"/>
  </r>
  <r>
    <s v="Cobros Mayo"/>
    <n v="0"/>
    <n v="0"/>
    <x v="18"/>
    <n v="4"/>
    <n v="1"/>
    <x v="0"/>
    <d v="2026-05-14T09:13:49"/>
    <n v="64742066"/>
    <s v="DROP"/>
    <s v="VDAD"/>
    <x v="0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5"/>
    <m/>
    <s v="NONE"/>
    <n v="0"/>
    <m/>
    <n v="2257990"/>
    <s v="Cobros Mayo"/>
    <s v="Cobros Mayo NPN"/>
    <s v="Agent Not Available"/>
  </r>
  <r>
    <s v="Cobros Mayo"/>
    <n v="0"/>
    <n v="0"/>
    <x v="21"/>
    <n v="4"/>
    <n v="1"/>
    <x v="1"/>
    <d v="2026-05-18T11:30:15"/>
    <n v="64742066"/>
    <n v="6004"/>
    <s v="lvelez"/>
    <x v="1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131"/>
    <s v="Llamaya"/>
    <s v="MAIN"/>
    <n v="0"/>
    <m/>
    <n v="2257990"/>
    <s v="Cobros Mayo"/>
    <s v="Cobros Mayo NPN"/>
    <s v="Buzon de voz"/>
  </r>
  <r>
    <s v="Cobros Mayo"/>
    <n v="0"/>
    <n v="0"/>
    <x v="14"/>
    <n v="1"/>
    <n v="1"/>
    <x v="1"/>
    <d v="2026-05-05T10:02:20"/>
    <n v="64742350"/>
    <n v="6004"/>
    <s v="lvelez"/>
    <x v="1"/>
    <s v="COBRO"/>
    <m/>
    <m/>
    <n v="998"/>
    <n v="0"/>
    <m/>
    <n v="64742350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00"/>
    <s v="Default Manual list"/>
    <m/>
    <s v="Buzon de voz"/>
  </r>
  <r>
    <s v="Cobros Mayo"/>
    <n v="0"/>
    <n v="0"/>
    <x v="17"/>
    <n v="9"/>
    <n v="1"/>
    <x v="0"/>
    <d v="2026-05-11T15:48:38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8"/>
    <n v="9"/>
    <n v="1"/>
    <x v="0"/>
    <d v="2026-05-14T09:18:59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21"/>
    <n v="9"/>
    <n v="1"/>
    <x v="0"/>
    <d v="2026-05-18T11:30:45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22"/>
    <n v="9"/>
    <n v="1"/>
    <x v="0"/>
    <d v="2026-05-20T10:43:02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4"/>
    <n v="9"/>
    <n v="1"/>
    <x v="0"/>
    <d v="2026-05-21T11:56:21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5"/>
    <n v="9"/>
    <n v="1"/>
    <x v="0"/>
    <d v="2026-05-22T09:24:05"/>
    <n v="64742767"/>
    <s v="AB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0"/>
    <m/>
    <s v="NONE"/>
    <n v="0"/>
    <m/>
    <n v="2257991"/>
    <s v="Cobros Mayo"/>
    <s v="Cobros Mayo NPN"/>
    <s v="Auto busy"/>
  </r>
  <r>
    <s v="Cobros Mayo"/>
    <n v="0"/>
    <n v="0"/>
    <x v="5"/>
    <n v="9"/>
    <n v="1"/>
    <x v="0"/>
    <d v="2026-05-22T17:13:00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6"/>
    <n v="9"/>
    <n v="1"/>
    <x v="0"/>
    <d v="2026-05-23T11:29:33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7"/>
    <n v="9"/>
    <n v="1"/>
    <x v="1"/>
    <d v="2026-05-25T18:05:05"/>
    <n v="64742767"/>
    <n v="6004"/>
    <s v="lvelez"/>
    <x v="1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s v="U"/>
    <s v="0000-00-00"/>
    <m/>
    <m/>
    <m/>
    <m/>
    <n v="123"/>
    <s v="Llamaya"/>
    <s v="MAIN"/>
    <n v="0"/>
    <m/>
    <n v="2257991"/>
    <s v="Cobros Mayo"/>
    <s v="Cobros Mayo NPN"/>
    <s v="Buzon de voz"/>
  </r>
  <r>
    <s v="Cobros Mayo"/>
    <n v="1"/>
    <n v="0"/>
    <x v="17"/>
    <n v="1"/>
    <n v="1"/>
    <x v="1"/>
    <d v="2026-05-11T15:52:12"/>
    <n v="64745635"/>
    <n v="6000"/>
    <s v="lvelez"/>
    <x v="1"/>
    <s v="COBRO"/>
    <m/>
    <n v="363068220000"/>
    <n v="16018"/>
    <n v="-4"/>
    <n v="1"/>
    <n v="64745635"/>
    <m/>
    <s v="Ruben bernal"/>
    <m/>
    <s v="8-874-92"/>
    <n v="363068220000"/>
    <s v="MASIVO"/>
    <s v="NPN"/>
    <m/>
    <m/>
    <m/>
    <m/>
    <m/>
    <s v="U"/>
    <s v="0000-00-00"/>
    <m/>
    <m/>
    <m/>
    <m/>
    <n v="159"/>
    <s v="Llamaya"/>
    <s v="MAIN"/>
    <n v="0"/>
    <m/>
    <n v="2257992"/>
    <s v="Cobros Mayo"/>
    <s v="Cobros Mayo NPN"/>
    <s v="Mensaje a tercero"/>
  </r>
  <r>
    <s v="Cobros Abril Canal Fijo"/>
    <n v="0"/>
    <n v="0"/>
    <x v="17"/>
    <n v="2"/>
    <n v="1"/>
    <x v="0"/>
    <d v="2026-05-11T15:52:18"/>
    <n v="64746422"/>
    <s v="DROP"/>
    <s v="VDAD"/>
    <x v="0"/>
    <s v="COBRO"/>
    <m/>
    <n v="369031330000"/>
    <n v="16018"/>
    <n v="-4"/>
    <n v="1"/>
    <n v="64746422"/>
    <m/>
    <s v="Pablo morales"/>
    <m/>
    <s v="3-721-1546"/>
    <n v="369031330000"/>
    <s v="MASIVO"/>
    <s v="NPN"/>
    <m/>
    <m/>
    <m/>
    <m/>
    <m/>
    <s v="U"/>
    <s v="0000-00-00"/>
    <m/>
    <m/>
    <m/>
    <m/>
    <n v="5"/>
    <m/>
    <s v="NONE"/>
    <n v="0"/>
    <m/>
    <n v="2257993"/>
    <s v="Cobros Mayo"/>
    <s v="Cobros Mayo NPN"/>
    <s v="Agent Not Available"/>
  </r>
  <r>
    <s v="Cobros Abril Canal Fijo"/>
    <n v="0"/>
    <n v="0"/>
    <x v="18"/>
    <n v="2"/>
    <n v="1"/>
    <x v="1"/>
    <d v="2026-05-14T09:18:36"/>
    <n v="64746422"/>
    <n v="6004"/>
    <s v="lvelez"/>
    <x v="1"/>
    <s v="COBRO"/>
    <m/>
    <n v="369031330000"/>
    <n v="16018"/>
    <n v="-4"/>
    <n v="1"/>
    <n v="64746422"/>
    <m/>
    <s v="Pablo morales"/>
    <m/>
    <s v="3-721-1546"/>
    <n v="369031330000"/>
    <s v="MASIVO"/>
    <s v="NPN"/>
    <m/>
    <m/>
    <m/>
    <m/>
    <m/>
    <s v="U"/>
    <s v="0000-00-00"/>
    <m/>
    <m/>
    <m/>
    <m/>
    <n v="122"/>
    <s v="Llamaya"/>
    <s v="MAIN"/>
    <n v="0"/>
    <m/>
    <n v="2257993"/>
    <s v="Cobros Mayo"/>
    <s v="Cobros Mayo NPN"/>
    <s v="Buzon de voz"/>
  </r>
  <r>
    <s v="Cobros Mayo"/>
    <n v="0"/>
    <n v="0"/>
    <x v="17"/>
    <n v="6"/>
    <n v="1"/>
    <x v="0"/>
    <d v="2026-05-11T15:52:39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8"/>
    <n v="6"/>
    <n v="1"/>
    <x v="0"/>
    <d v="2026-05-14T09:19:23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21"/>
    <n v="6"/>
    <n v="1"/>
    <x v="0"/>
    <d v="2026-05-18T11:31:50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22"/>
    <n v="6"/>
    <n v="1"/>
    <x v="0"/>
    <d v="2026-05-20T10:43:42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4"/>
    <n v="6"/>
    <n v="1"/>
    <x v="0"/>
    <d v="2026-05-21T11:56:47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1"/>
    <n v="1"/>
    <x v="5"/>
    <n v="6"/>
    <n v="1"/>
    <x v="1"/>
    <d v="2026-05-22T09:24:24"/>
    <n v="64747695"/>
    <n v="6003"/>
    <s v="lvelez"/>
    <x v="1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17"/>
    <s v="Llamaya"/>
    <s v="MAIN"/>
    <n v="0"/>
    <m/>
    <n v="2257994"/>
    <s v="Cobros Mayo"/>
    <s v="Cobros Mayo NPN"/>
    <s v="Cuenta cesada"/>
  </r>
  <r>
    <s v="Cobros Mayo"/>
    <n v="0"/>
    <n v="0"/>
    <x v="20"/>
    <n v="4"/>
    <n v="1"/>
    <x v="0"/>
    <d v="2026-05-06T11:48:02"/>
    <n v="64757907"/>
    <n v="6004"/>
    <s v="lvelez"/>
    <x v="1"/>
    <s v="COBRO"/>
    <m/>
    <m/>
    <n v="998"/>
    <n v="0"/>
    <m/>
    <n v="64757907"/>
    <m/>
    <m/>
    <m/>
    <m/>
    <m/>
    <m/>
    <m/>
    <m/>
    <m/>
    <m/>
    <m/>
    <m/>
    <s v="U"/>
    <s v="0000-00-00"/>
    <m/>
    <m/>
    <m/>
    <m/>
    <n v="94"/>
    <s v="Llamaya"/>
    <s v="MANUAL"/>
    <n v="0"/>
    <m/>
    <n v="2257530"/>
    <s v="Default Manual list"/>
    <m/>
    <s v="Buzon de voz"/>
  </r>
  <r>
    <s v="Cobros Mayo"/>
    <n v="0"/>
    <n v="0"/>
    <x v="17"/>
    <n v="4"/>
    <n v="1"/>
    <x v="0"/>
    <d v="2026-05-11T15:53:23"/>
    <n v="64757907"/>
    <s v="DROP"/>
    <s v="VDAD"/>
    <x v="0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5"/>
    <m/>
    <s v="NONE"/>
    <n v="0"/>
    <m/>
    <n v="2257995"/>
    <s v="Cobros Mayo"/>
    <s v="Cobros Mayo NPN"/>
    <s v="Agent Not Available"/>
  </r>
  <r>
    <s v="Cobros Mayo"/>
    <n v="0"/>
    <n v="0"/>
    <x v="18"/>
    <n v="4"/>
    <n v="1"/>
    <x v="0"/>
    <d v="2026-05-14T09:19:54"/>
    <n v="64757907"/>
    <s v="DROP"/>
    <s v="VDAD"/>
    <x v="0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5"/>
    <m/>
    <s v="NONE"/>
    <n v="0"/>
    <m/>
    <n v="2257995"/>
    <s v="Cobros Mayo"/>
    <s v="Cobros Mayo NPN"/>
    <s v="Agent Not Available"/>
  </r>
  <r>
    <s v="Cobros Mayo"/>
    <n v="1"/>
    <n v="1"/>
    <x v="21"/>
    <n v="4"/>
    <n v="1"/>
    <x v="1"/>
    <d v="2026-05-18T11:33:32"/>
    <n v="64757907"/>
    <n v="6005"/>
    <s v="lvelez"/>
    <x v="1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199"/>
    <s v="Llamaya"/>
    <s v="MAIN"/>
    <n v="0"/>
    <m/>
    <n v="2257995"/>
    <s v="Cobros Mayo"/>
    <s v="Cobros Mayo NPN"/>
    <s v="Cliente ocupado"/>
  </r>
  <r>
    <s v="Cobros Abril Canal Fijo"/>
    <n v="0"/>
    <n v="0"/>
    <x v="17"/>
    <n v="3"/>
    <n v="1"/>
    <x v="0"/>
    <d v="2026-05-11T15:53:38"/>
    <n v="64785667"/>
    <s v="DROP"/>
    <s v="VDAD"/>
    <x v="0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5"/>
    <m/>
    <s v="NONE"/>
    <n v="0"/>
    <m/>
    <n v="2257996"/>
    <s v="Cobros Mayo"/>
    <s v="Cobros Mayo NPN"/>
    <s v="Agent Not Available"/>
  </r>
  <r>
    <s v="Cobros Abril Canal Fijo"/>
    <n v="0"/>
    <n v="0"/>
    <x v="18"/>
    <n v="3"/>
    <n v="1"/>
    <x v="0"/>
    <d v="2026-05-14T09:20:08"/>
    <n v="64785667"/>
    <s v="DROP"/>
    <s v="VDAD"/>
    <x v="0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5"/>
    <m/>
    <s v="NONE"/>
    <n v="0"/>
    <m/>
    <n v="2257996"/>
    <s v="Cobros Mayo"/>
    <s v="Cobros Mayo NPN"/>
    <s v="Agent Not Available"/>
  </r>
  <r>
    <s v="Cobros Abril Canal Fijo"/>
    <n v="1"/>
    <n v="1"/>
    <x v="21"/>
    <n v="3"/>
    <n v="1"/>
    <x v="1"/>
    <d v="2026-05-18T11:37:13"/>
    <n v="64785667"/>
    <n v="6003"/>
    <s v="lvelez"/>
    <x v="1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42"/>
    <s v="Llamaya"/>
    <s v="MAIN"/>
    <n v="0"/>
    <m/>
    <n v="2257996"/>
    <s v="Cobros Mayo"/>
    <s v="Cobros Mayo NPN"/>
    <s v="Cuenta cesada"/>
  </r>
  <r>
    <s v="Cobros Mayo"/>
    <n v="0"/>
    <n v="0"/>
    <x v="17"/>
    <n v="4"/>
    <n v="1"/>
    <x v="0"/>
    <d v="2026-05-11T15:54:04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0"/>
    <n v="0"/>
    <x v="18"/>
    <n v="4"/>
    <n v="1"/>
    <x v="0"/>
    <d v="2026-05-14T09:20:42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0"/>
    <n v="0"/>
    <x v="21"/>
    <n v="4"/>
    <n v="1"/>
    <x v="0"/>
    <d v="2026-05-18T11:37:55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1"/>
    <n v="1"/>
    <x v="22"/>
    <n v="4"/>
    <n v="1"/>
    <x v="1"/>
    <d v="2026-05-20T10:46:10"/>
    <n v="64808307"/>
    <n v="6007"/>
    <s v="lvelez"/>
    <x v="1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104"/>
    <s v="Llamaya"/>
    <s v="MAIN"/>
    <n v="0"/>
    <m/>
    <n v="2257997"/>
    <s v="Cobros Mayo"/>
    <s v="Cobros Mayo NPN"/>
    <s v="Volver a llamar"/>
  </r>
  <r>
    <s v="Cobros Mayo"/>
    <n v="0"/>
    <n v="0"/>
    <x v="20"/>
    <n v="1"/>
    <n v="1"/>
    <x v="1"/>
    <d v="2026-05-06T12:08:27"/>
    <n v="64847304"/>
    <n v="6004"/>
    <s v="lvelez"/>
    <x v="1"/>
    <s v="COBRO"/>
    <m/>
    <m/>
    <n v="998"/>
    <n v="0"/>
    <m/>
    <n v="64847304"/>
    <m/>
    <m/>
    <m/>
    <m/>
    <m/>
    <m/>
    <m/>
    <m/>
    <m/>
    <m/>
    <m/>
    <m/>
    <s v="U"/>
    <s v="0000-00-00"/>
    <m/>
    <m/>
    <m/>
    <m/>
    <n v="253"/>
    <s v="Llamaya"/>
    <s v="MANUAL"/>
    <n v="0"/>
    <m/>
    <n v="2257531"/>
    <s v="Default Manual list"/>
    <m/>
    <s v="Buzon de voz"/>
  </r>
  <r>
    <s v="Cobros Mayo"/>
    <n v="0"/>
    <n v="0"/>
    <x v="9"/>
    <n v="1"/>
    <n v="1"/>
    <x v="1"/>
    <d v="2026-05-27T16:31:02"/>
    <n v="64863955"/>
    <n v="6004"/>
    <s v="lvelez"/>
    <x v="1"/>
    <s v="COBRO"/>
    <m/>
    <n v="364048630000"/>
    <n v="16019"/>
    <n v="-4"/>
    <n v="1"/>
    <n v="64863955"/>
    <m/>
    <s v="LAURA SOFIA VILLAR WILLIAMS"/>
    <m/>
    <n v="364048630000"/>
    <s v="RENOVACIONES"/>
    <s v="2 MESES PENDIENTES"/>
    <m/>
    <m/>
    <m/>
    <m/>
    <m/>
    <m/>
    <s v="U"/>
    <s v="0000-00-00"/>
    <m/>
    <m/>
    <m/>
    <m/>
    <n v="66"/>
    <s v="Llamaya"/>
    <s v="MAIN"/>
    <n v="0"/>
    <m/>
    <n v="2268086"/>
    <s v="Cobros Mayo"/>
    <s v="Cobros Mayo Lista 2"/>
    <s v="Buzon de voz"/>
  </r>
  <r>
    <s v="Cobros Abril Canal Fijo"/>
    <n v="0"/>
    <n v="0"/>
    <x v="17"/>
    <n v="3"/>
    <n v="1"/>
    <x v="0"/>
    <d v="2026-05-11T15:55:51"/>
    <n v="64866239"/>
    <s v="DROP"/>
    <s v="VDAD"/>
    <x v="0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5"/>
    <m/>
    <s v="NONE"/>
    <n v="0"/>
    <m/>
    <n v="2257998"/>
    <s v="Cobros Mayo"/>
    <s v="Cobros Mayo NPN"/>
    <s v="Agent Not Available"/>
  </r>
  <r>
    <s v="Cobros Abril Canal Fijo"/>
    <n v="0"/>
    <n v="0"/>
    <x v="18"/>
    <n v="3"/>
    <n v="1"/>
    <x v="0"/>
    <d v="2026-05-14T09:22:01"/>
    <n v="64866239"/>
    <s v="DROP"/>
    <s v="VDAD"/>
    <x v="0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5"/>
    <m/>
    <s v="NONE"/>
    <n v="0"/>
    <m/>
    <n v="2257998"/>
    <s v="Cobros Mayo"/>
    <s v="Cobros Mayo NPN"/>
    <s v="Agent Not Available"/>
  </r>
  <r>
    <s v="Cobros Abril Canal Fijo"/>
    <n v="0"/>
    <n v="0"/>
    <x v="21"/>
    <n v="3"/>
    <n v="1"/>
    <x v="1"/>
    <d v="2026-05-18T11:39:19"/>
    <n v="64866239"/>
    <n v="6004"/>
    <s v="lvelez"/>
    <x v="1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98"/>
    <s v="Llamaya"/>
    <s v="MAIN"/>
    <n v="0"/>
    <m/>
    <n v="2257998"/>
    <s v="Cobros Mayo"/>
    <s v="Cobros Mayo NPN"/>
    <s v="Buzon de voz"/>
  </r>
  <r>
    <s v="Cobros Mayo"/>
    <n v="0"/>
    <n v="0"/>
    <x v="17"/>
    <n v="1"/>
    <n v="1"/>
    <x v="1"/>
    <d v="2026-05-11T15:55:24"/>
    <n v="64867841"/>
    <n v="6004"/>
    <s v="lvelez"/>
    <x v="1"/>
    <s v="COBRO"/>
    <m/>
    <n v="369088900000"/>
    <n v="16018"/>
    <n v="-4"/>
    <n v="1"/>
    <n v="64867841"/>
    <m/>
    <s v="Wendy Itzel Navarro De Gracia"/>
    <m/>
    <s v="8-917-1184"/>
    <n v="369088900000"/>
    <s v="MASIVO"/>
    <s v="NPN"/>
    <m/>
    <m/>
    <m/>
    <m/>
    <m/>
    <s v="U"/>
    <s v="0000-00-00"/>
    <m/>
    <m/>
    <m/>
    <m/>
    <n v="214"/>
    <s v="Llamaya"/>
    <s v="MAIN"/>
    <n v="0"/>
    <m/>
    <n v="2257999"/>
    <s v="Cobros Mayo"/>
    <s v="Cobros Mayo NPN"/>
    <s v="Buzon de voz"/>
  </r>
  <r>
    <s v="Cobros Abril Canal Fijo"/>
    <n v="0"/>
    <n v="0"/>
    <x v="19"/>
    <n v="6"/>
    <n v="1"/>
    <x v="0"/>
    <d v="2026-05-04T12:56:28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52:53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42:19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8:00:20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41:30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22:29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17"/>
    <n v="2"/>
    <n v="1"/>
    <x v="0"/>
    <d v="2026-05-11T15:56:20"/>
    <n v="64872844"/>
    <s v="DROP"/>
    <s v="VDAD"/>
    <x v="0"/>
    <s v="COBRO"/>
    <m/>
    <n v="366028830000"/>
    <n v="16018"/>
    <n v="-4"/>
    <n v="1"/>
    <n v="64872844"/>
    <m/>
    <s v="Hugo Enrique Canto Castillo"/>
    <m/>
    <s v="8-460-402"/>
    <n v="366028830000"/>
    <s v="MASIVO"/>
    <s v="NPN"/>
    <m/>
    <m/>
    <m/>
    <m/>
    <m/>
    <s v="U"/>
    <s v="0000-00-00"/>
    <m/>
    <m/>
    <m/>
    <m/>
    <n v="5"/>
    <m/>
    <s v="NONE"/>
    <n v="0"/>
    <m/>
    <n v="2258000"/>
    <s v="Cobros Mayo"/>
    <s v="Cobros Mayo NPN"/>
    <s v="Agent Not Available"/>
  </r>
  <r>
    <s v="Cobros Abril Canal Fijo"/>
    <n v="1"/>
    <n v="1"/>
    <x v="18"/>
    <n v="2"/>
    <n v="1"/>
    <x v="1"/>
    <d v="2026-05-14T09:21:54"/>
    <n v="64872844"/>
    <n v="6003"/>
    <s v="lvelez"/>
    <x v="1"/>
    <s v="COBRO"/>
    <m/>
    <n v="366028830000"/>
    <n v="16018"/>
    <n v="-4"/>
    <n v="1"/>
    <n v="64872844"/>
    <m/>
    <s v="Hugo Enrique Canto Castillo"/>
    <m/>
    <s v="8-460-402"/>
    <n v="366028830000"/>
    <s v="MASIVO"/>
    <s v="NPN"/>
    <m/>
    <m/>
    <m/>
    <m/>
    <m/>
    <s v="U"/>
    <s v="0000-00-00"/>
    <m/>
    <m/>
    <m/>
    <m/>
    <n v="24"/>
    <s v="Llamaya"/>
    <s v="MAIN"/>
    <n v="0"/>
    <m/>
    <n v="2258000"/>
    <s v="Cobros Mayo"/>
    <s v="Cobros Mayo NPN"/>
    <s v="Cuenta cesada"/>
  </r>
  <r>
    <s v="Cobros Mayo"/>
    <n v="0"/>
    <n v="0"/>
    <x v="17"/>
    <n v="3"/>
    <n v="1"/>
    <x v="0"/>
    <d v="2026-05-11T15:56:41"/>
    <n v="64879272"/>
    <s v="DROP"/>
    <s v="VDAD"/>
    <x v="0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5"/>
    <m/>
    <s v="NONE"/>
    <n v="0"/>
    <m/>
    <n v="2258001"/>
    <s v="Cobros Mayo"/>
    <s v="Cobros Mayo NPN"/>
    <s v="Agent Not Available"/>
  </r>
  <r>
    <s v="Cobros Mayo"/>
    <n v="0"/>
    <n v="0"/>
    <x v="18"/>
    <n v="3"/>
    <n v="1"/>
    <x v="0"/>
    <d v="2026-05-14T09:22:24"/>
    <n v="64879272"/>
    <s v="DROP"/>
    <s v="VDAD"/>
    <x v="0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5"/>
    <m/>
    <s v="NONE"/>
    <n v="0"/>
    <m/>
    <n v="2258001"/>
    <s v="Cobros Mayo"/>
    <s v="Cobros Mayo NPN"/>
    <s v="Agent Not Available"/>
  </r>
  <r>
    <s v="Cobros Mayo"/>
    <n v="1"/>
    <n v="1"/>
    <x v="21"/>
    <n v="3"/>
    <n v="1"/>
    <x v="1"/>
    <d v="2026-05-18T11:41:28"/>
    <n v="64879272"/>
    <n v="6007"/>
    <s v="lvelez"/>
    <x v="1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87"/>
    <s v="Llamaya"/>
    <s v="MAIN"/>
    <n v="0"/>
    <m/>
    <n v="2258001"/>
    <s v="Cobros Mayo"/>
    <s v="Cobros Mayo NPN"/>
    <s v="Volver a llamar"/>
  </r>
  <r>
    <s v="Cobros Abril Canal Fijo"/>
    <n v="0"/>
    <n v="0"/>
    <x v="19"/>
    <n v="6"/>
    <n v="1"/>
    <x v="0"/>
    <d v="2026-05-04T12:57:18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57:56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43:15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1"/>
    <n v="1"/>
    <x v="0"/>
    <n v="6"/>
    <n v="1"/>
    <x v="0"/>
    <d v="2026-05-09T09:02:44"/>
    <n v="64881720"/>
    <n v="6003"/>
    <s v="lvelez"/>
    <x v="1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33"/>
    <s v="Llamaya"/>
    <s v="MAIN"/>
    <n v="0"/>
    <m/>
    <n v="2252688"/>
    <s v="Cobros Abril Canal Fijo"/>
    <s v="Cobros Abril Canal Fijo 2 meses a NPN"/>
    <s v="Cuenta cesada"/>
  </r>
  <r>
    <s v="Cobros Abril Canal Fijo"/>
    <n v="0"/>
    <n v="0"/>
    <x v="17"/>
    <n v="6"/>
    <n v="1"/>
    <x v="0"/>
    <d v="2026-05-11T15:57:19"/>
    <n v="64881720"/>
    <s v="DROP"/>
    <s v="VDAD"/>
    <x v="0"/>
    <s v="COBRO"/>
    <m/>
    <n v="295070430000"/>
    <n v="16018"/>
    <n v="-4"/>
    <n v="1"/>
    <n v="64881720"/>
    <m/>
    <s v="MERCEDES CÃRTER"/>
    <m/>
    <s v="8-178-438"/>
    <n v="295070430000"/>
    <s v="MASIVO"/>
    <s v="3 PAGOS PENDIENTES"/>
    <m/>
    <m/>
    <m/>
    <m/>
    <m/>
    <s v="U"/>
    <s v="0000-00-00"/>
    <m/>
    <m/>
    <m/>
    <m/>
    <n v="5"/>
    <m/>
    <s v="NONE"/>
    <n v="0"/>
    <m/>
    <n v="2258002"/>
    <s v="Cobros Mayo"/>
    <s v="Cobros Mayo NPN"/>
    <s v="Agent Not Available"/>
  </r>
  <r>
    <s v="Cobros Abril Canal Fijo"/>
    <n v="1"/>
    <n v="1"/>
    <x v="18"/>
    <n v="6"/>
    <n v="1"/>
    <x v="1"/>
    <d v="2026-05-14T09:24:02"/>
    <n v="64881720"/>
    <n v="6003"/>
    <s v="lvelez"/>
    <x v="1"/>
    <s v="COBRO"/>
    <m/>
    <n v="295070430000"/>
    <n v="16018"/>
    <n v="-4"/>
    <n v="1"/>
    <n v="64881720"/>
    <m/>
    <s v="MERCEDES CÃRTER"/>
    <m/>
    <s v="8-178-438"/>
    <n v="295070430000"/>
    <s v="MASIVO"/>
    <s v="3 PAGOS PENDIENTES"/>
    <m/>
    <m/>
    <m/>
    <m/>
    <m/>
    <s v="U"/>
    <s v="0000-00-00"/>
    <m/>
    <m/>
    <m/>
    <m/>
    <n v="48"/>
    <s v="Llamaya"/>
    <s v="MAIN"/>
    <n v="0"/>
    <m/>
    <n v="2258002"/>
    <s v="Cobros Mayo"/>
    <s v="Cobros Mayo NPN"/>
    <s v="Cuenta cesada"/>
  </r>
  <r>
    <s v="Cobros Abril Canal Fijo"/>
    <n v="0"/>
    <n v="0"/>
    <x v="17"/>
    <n v="8"/>
    <n v="1"/>
    <x v="0"/>
    <d v="2026-05-11T15:57:25"/>
    <n v="64883347"/>
    <s v="AB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0"/>
    <m/>
    <s v="NONE"/>
    <n v="0"/>
    <m/>
    <n v="2258003"/>
    <s v="Cobros Mayo"/>
    <s v="Cobros Mayo NPN"/>
    <s v="Auto busy"/>
  </r>
  <r>
    <s v="Cobros Abril Canal Fijo"/>
    <n v="0"/>
    <n v="0"/>
    <x v="18"/>
    <n v="8"/>
    <n v="1"/>
    <x v="0"/>
    <d v="2026-05-14T09:24:08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21"/>
    <n v="8"/>
    <n v="1"/>
    <x v="0"/>
    <d v="2026-05-18T11:48:09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22"/>
    <n v="8"/>
    <n v="1"/>
    <x v="0"/>
    <d v="2026-05-20T10:46:12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4"/>
    <n v="8"/>
    <n v="1"/>
    <x v="0"/>
    <d v="2026-05-21T11:58:02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5"/>
    <n v="8"/>
    <n v="1"/>
    <x v="0"/>
    <d v="2026-05-22T09:24:50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5"/>
    <n v="8"/>
    <n v="1"/>
    <x v="0"/>
    <d v="2026-05-22T17:13:47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1"/>
    <n v="0"/>
    <x v="6"/>
    <n v="8"/>
    <n v="1"/>
    <x v="1"/>
    <d v="2026-05-23T11:35:12"/>
    <n v="64883347"/>
    <n v="6006"/>
    <s v="lvelez"/>
    <x v="1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s v="U"/>
    <s v="0000-00-00"/>
    <m/>
    <m/>
    <m/>
    <m/>
    <n v="154"/>
    <s v="Llamaya"/>
    <s v="MAIN"/>
    <n v="0"/>
    <m/>
    <n v="2258003"/>
    <s v="Cobros Mayo"/>
    <s v="Cobros Mayo NPN"/>
    <s v="Numero equivocado"/>
  </r>
  <r>
    <s v="Cobros Abril Canal Fijo"/>
    <n v="0"/>
    <n v="0"/>
    <x v="17"/>
    <n v="3"/>
    <n v="1"/>
    <x v="0"/>
    <d v="2026-05-11T15:57:55"/>
    <n v="64892970"/>
    <s v="DROP"/>
    <s v="VDAD"/>
    <x v="0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5"/>
    <m/>
    <s v="NONE"/>
    <n v="0"/>
    <m/>
    <n v="2258004"/>
    <s v="Cobros Mayo"/>
    <s v="Cobros Mayo NPN"/>
    <s v="Agent Not Available"/>
  </r>
  <r>
    <s v="Cobros Abril Canal Fijo"/>
    <n v="0"/>
    <n v="0"/>
    <x v="18"/>
    <n v="3"/>
    <n v="1"/>
    <x v="0"/>
    <d v="2026-05-14T09:24:29"/>
    <n v="64892970"/>
    <s v="DROP"/>
    <s v="VDAD"/>
    <x v="0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5"/>
    <m/>
    <s v="NONE"/>
    <n v="0"/>
    <m/>
    <n v="2258004"/>
    <s v="Cobros Mayo"/>
    <s v="Cobros Mayo NPN"/>
    <s v="Agent Not Available"/>
  </r>
  <r>
    <s v="Cobros Abril Canal Fijo"/>
    <n v="0"/>
    <n v="0"/>
    <x v="21"/>
    <n v="3"/>
    <n v="1"/>
    <x v="1"/>
    <d v="2026-05-18T11:48:01"/>
    <n v="64892970"/>
    <n v="6004"/>
    <s v="lvelez"/>
    <x v="1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143"/>
    <s v="Llamaya"/>
    <s v="MAIN"/>
    <n v="0"/>
    <m/>
    <n v="2258004"/>
    <s v="Cobros Mayo"/>
    <s v="Cobros Mayo NPN"/>
    <s v="Buzon de voz"/>
  </r>
  <r>
    <s v="Cobros Abril Canal Fijo"/>
    <n v="0"/>
    <n v="0"/>
    <x v="17"/>
    <n v="5"/>
    <n v="1"/>
    <x v="0"/>
    <d v="2026-05-11T15:58:09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8"/>
    <n v="5"/>
    <n v="1"/>
    <x v="0"/>
    <d v="2026-05-14T09:24:42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21"/>
    <n v="5"/>
    <n v="1"/>
    <x v="0"/>
    <d v="2026-05-18T11:48:22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22"/>
    <n v="5"/>
    <n v="1"/>
    <x v="0"/>
    <d v="2026-05-20T10:46:26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1"/>
    <n v="1"/>
    <x v="4"/>
    <n v="5"/>
    <n v="1"/>
    <x v="1"/>
    <d v="2026-05-21T11:57:43"/>
    <n v="64899463"/>
    <n v="6003"/>
    <s v="lvelez"/>
    <x v="1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99"/>
    <s v="Llamaya"/>
    <s v="MAIN"/>
    <n v="0"/>
    <m/>
    <n v="2258005"/>
    <s v="Cobros Mayo"/>
    <s v="Cobros Mayo NPN"/>
    <s v="Cuenta cesada"/>
  </r>
  <r>
    <s v="Cobros Abril Canal Fijo"/>
    <n v="0"/>
    <n v="0"/>
    <x v="17"/>
    <n v="6"/>
    <n v="1"/>
    <x v="0"/>
    <d v="2026-05-11T15:58:52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18"/>
    <n v="6"/>
    <n v="1"/>
    <x v="0"/>
    <d v="2026-05-14T09:25:25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21"/>
    <n v="6"/>
    <n v="1"/>
    <x v="0"/>
    <d v="2026-05-18T11:48:29"/>
    <n v="64900263"/>
    <s v="AB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0"/>
    <m/>
    <s v="NONE"/>
    <n v="0"/>
    <m/>
    <n v="2258006"/>
    <s v="Cobros Mayo"/>
    <s v="Cobros Mayo NPN"/>
    <s v="Auto busy"/>
  </r>
  <r>
    <s v="Cobros Abril Canal Fijo"/>
    <n v="0"/>
    <n v="0"/>
    <x v="22"/>
    <n v="6"/>
    <n v="1"/>
    <x v="0"/>
    <d v="2026-05-20T10:48:51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4"/>
    <n v="6"/>
    <n v="1"/>
    <x v="0"/>
    <d v="2026-05-21T11:58:45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1"/>
    <n v="1"/>
    <x v="5"/>
    <n v="6"/>
    <n v="1"/>
    <x v="1"/>
    <d v="2026-05-22T09:25:50"/>
    <n v="64900263"/>
    <n v="6003"/>
    <s v="lvelez"/>
    <x v="1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101"/>
    <s v="Llamaya"/>
    <s v="MAIN"/>
    <n v="0"/>
    <m/>
    <n v="2258006"/>
    <s v="Cobros Mayo"/>
    <s v="Cobros Mayo NPN"/>
    <s v="Cuenta cesada"/>
  </r>
  <r>
    <s v="Cobros Mayo"/>
    <n v="0"/>
    <n v="0"/>
    <x v="17"/>
    <n v="4"/>
    <n v="1"/>
    <x v="0"/>
    <d v="2026-05-11T16:10:03"/>
    <n v="64925118"/>
    <s v="DROP"/>
    <s v="VDAD"/>
    <x v="0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5"/>
    <m/>
    <s v="NONE"/>
    <n v="0"/>
    <m/>
    <n v="2258007"/>
    <s v="Cobros Mayo"/>
    <s v="Cobros Mayo NPN"/>
    <s v="Agent Not Available"/>
  </r>
  <r>
    <s v="Cobros Mayo"/>
    <n v="0"/>
    <n v="0"/>
    <x v="18"/>
    <n v="4"/>
    <n v="1"/>
    <x v="0"/>
    <d v="2026-05-14T09:26:08"/>
    <n v="64925118"/>
    <s v="CALLBK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125"/>
    <s v="Llamaya"/>
    <s v="MAIN"/>
    <n v="0"/>
    <m/>
    <n v="2258007"/>
    <s v="Cobros Mayo"/>
    <s v="Cobros Mayo NPN"/>
    <s v="Call Back"/>
  </r>
  <r>
    <s v="Cobros Mayo"/>
    <n v="1"/>
    <n v="1"/>
    <x v="21"/>
    <n v="4"/>
    <n v="1"/>
    <x v="0"/>
    <d v="2026-05-18T15:39:23"/>
    <n v="64925118"/>
    <n v="6007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101"/>
    <s v="Llamaya"/>
    <s v="MAIN"/>
    <n v="0"/>
    <m/>
    <n v="2258007"/>
    <s v="Cobros Mayo"/>
    <s v="Cobros Mayo NPN"/>
    <s v="Volver a llamar"/>
  </r>
  <r>
    <s v="Cobros Mayo"/>
    <n v="1"/>
    <n v="1"/>
    <x v="12"/>
    <n v="4"/>
    <n v="1"/>
    <x v="1"/>
    <d v="2026-05-29T14:22:44"/>
    <n v="64925118"/>
    <n v="6007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39"/>
    <s v="Llamaya"/>
    <s v="MANUAL"/>
    <n v="0"/>
    <m/>
    <n v="2258007"/>
    <s v="Cobros Mayo"/>
    <s v="Cobros Mayo NPN"/>
    <s v="Volver a llamar"/>
  </r>
  <r>
    <s v="Cobros Mayo"/>
    <n v="1"/>
    <n v="1"/>
    <x v="17"/>
    <n v="1"/>
    <n v="1"/>
    <x v="1"/>
    <d v="2026-05-11T16:10:00"/>
    <n v="64928299"/>
    <n v="6007"/>
    <s v="lvelez"/>
    <x v="1"/>
    <s v="COBRO"/>
    <m/>
    <n v="363081470000"/>
    <n v="16018"/>
    <n v="-4"/>
    <n v="1"/>
    <n v="64928299"/>
    <m/>
    <s v="Oristela Gonzalez Otero"/>
    <m/>
    <s v="4-706-2011"/>
    <n v="363081470000"/>
    <s v="MASIVO"/>
    <s v="NPN"/>
    <m/>
    <m/>
    <m/>
    <m/>
    <m/>
    <s v="U"/>
    <s v="0000-00-00"/>
    <m/>
    <m/>
    <m/>
    <m/>
    <n v="46"/>
    <s v="Llamaya"/>
    <s v="MAIN"/>
    <n v="0"/>
    <m/>
    <n v="2258008"/>
    <s v="Cobros Mayo"/>
    <s v="Cobros Mayo NPN"/>
    <s v="Volver a llamar"/>
  </r>
  <r>
    <s v="Cobros Mayo"/>
    <n v="0"/>
    <n v="0"/>
    <x v="20"/>
    <n v="5"/>
    <n v="1"/>
    <x v="0"/>
    <d v="2026-05-06T12:30:58"/>
    <n v="64935364"/>
    <n v="6004"/>
    <s v="lvelez"/>
    <x v="1"/>
    <s v="COBRO"/>
    <m/>
    <m/>
    <n v="998"/>
    <n v="0"/>
    <m/>
    <n v="64935364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34"/>
    <s v="Default Manual list"/>
    <m/>
    <s v="Buzon de voz"/>
  </r>
  <r>
    <s v="Cobros Mayo"/>
    <n v="0"/>
    <n v="0"/>
    <x v="17"/>
    <n v="5"/>
    <n v="1"/>
    <x v="0"/>
    <d v="2026-05-11T16:10:32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8"/>
    <n v="5"/>
    <n v="1"/>
    <x v="0"/>
    <d v="2026-05-14T09:26:27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21"/>
    <n v="5"/>
    <n v="1"/>
    <x v="0"/>
    <d v="2026-05-18T11:49:00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22"/>
    <n v="5"/>
    <n v="1"/>
    <x v="1"/>
    <d v="2026-05-20T10:48:49"/>
    <n v="64935364"/>
    <n v="6004"/>
    <s v="lvelez"/>
    <x v="1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126"/>
    <s v="Llamaya"/>
    <s v="MAIN"/>
    <n v="0"/>
    <m/>
    <n v="2258009"/>
    <s v="Cobros Mayo"/>
    <s v="Cobros Mayo NPN"/>
    <s v="Buzon de voz"/>
  </r>
  <r>
    <s v="Cobros Abril Canal Fijo"/>
    <n v="0"/>
    <n v="0"/>
    <x v="17"/>
    <n v="12"/>
    <n v="1"/>
    <x v="0"/>
    <d v="2026-05-11T16:10:58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8"/>
    <n v="12"/>
    <n v="1"/>
    <x v="0"/>
    <d v="2026-05-14T09:27:06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21"/>
    <n v="12"/>
    <n v="1"/>
    <x v="0"/>
    <d v="2026-05-18T11:49:42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22"/>
    <n v="12"/>
    <n v="1"/>
    <x v="0"/>
    <d v="2026-05-20T10:49:39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4"/>
    <n v="12"/>
    <n v="1"/>
    <x v="0"/>
    <d v="2026-05-21T11:59:25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5"/>
    <n v="12"/>
    <n v="1"/>
    <x v="0"/>
    <d v="2026-05-22T09:25:52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5"/>
    <n v="12"/>
    <n v="1"/>
    <x v="0"/>
    <d v="2026-05-22T17:17:31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6"/>
    <n v="12"/>
    <n v="1"/>
    <x v="0"/>
    <d v="2026-05-23T11:35:36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7"/>
    <n v="12"/>
    <n v="1"/>
    <x v="0"/>
    <d v="2026-05-25T18:05:38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8"/>
    <n v="12"/>
    <n v="1"/>
    <x v="0"/>
    <d v="2026-05-26T10:31:57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1"/>
    <n v="1"/>
    <x v="8"/>
    <n v="12"/>
    <n v="1"/>
    <x v="0"/>
    <d v="2026-05-26T14:31:25"/>
    <n v="64941371"/>
    <n v="6007"/>
    <s v="lvelez"/>
    <x v="1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72"/>
    <s v="Llamaya"/>
    <s v="MAIN"/>
    <n v="0"/>
    <m/>
    <n v="2258010"/>
    <s v="Cobros Mayo"/>
    <s v="Cobros Mayo NPN"/>
    <s v="Volver a llamar"/>
  </r>
  <r>
    <s v="Cobros Abril Canal Fijo"/>
    <n v="0"/>
    <n v="0"/>
    <x v="8"/>
    <n v="12"/>
    <n v="1"/>
    <x v="1"/>
    <d v="2026-05-26T14:32:45"/>
    <n v="64941371"/>
    <n v="6004"/>
    <s v="lvelez"/>
    <x v="1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s v="U"/>
    <s v="0000-00-00"/>
    <m/>
    <m/>
    <m/>
    <m/>
    <n v="88"/>
    <s v="Llamaya"/>
    <s v="MANUAL"/>
    <n v="0"/>
    <m/>
    <n v="2258010"/>
    <s v="Cobros Mayo"/>
    <s v="Cobros Mayo NPN"/>
    <s v="Buzon de voz"/>
  </r>
  <r>
    <s v="Cobros Mayo"/>
    <n v="1"/>
    <n v="1"/>
    <x v="17"/>
    <n v="1"/>
    <n v="1"/>
    <x v="1"/>
    <d v="2026-05-11T16:11:18"/>
    <n v="64942046"/>
    <n v="6003"/>
    <s v="lvelez"/>
    <x v="1"/>
    <s v="COBRO"/>
    <m/>
    <n v="366044960000"/>
    <n v="16018"/>
    <n v="-4"/>
    <n v="1"/>
    <n v="64942046"/>
    <m/>
    <s v="Luis JosÃ© Quintero AraÃºz"/>
    <m/>
    <s v="4-798-157"/>
    <n v="366044960000"/>
    <s v="MASIVO"/>
    <s v="NPN"/>
    <m/>
    <m/>
    <m/>
    <m/>
    <m/>
    <s v="U"/>
    <s v="0000-00-00"/>
    <m/>
    <m/>
    <m/>
    <m/>
    <n v="35"/>
    <s v="Llamaya"/>
    <s v="MAIN"/>
    <n v="0"/>
    <m/>
    <n v="2258011"/>
    <s v="Cobros Mayo"/>
    <s v="Cobros Mayo NPN"/>
    <s v="Cuenta cesada"/>
  </r>
  <r>
    <s v="Cobros Mayo"/>
    <n v="0"/>
    <n v="0"/>
    <x v="17"/>
    <n v="2"/>
    <n v="1"/>
    <x v="0"/>
    <d v="2026-05-11T16:11:21"/>
    <n v="64944140"/>
    <s v="DROP"/>
    <s v="VDAD"/>
    <x v="0"/>
    <s v="COBRO"/>
    <m/>
    <n v="291005610000"/>
    <n v="16018"/>
    <n v="-4"/>
    <n v="1"/>
    <n v="64944140"/>
    <m/>
    <s v="NATHALY MASSIEL FUENTES"/>
    <m/>
    <s v="4-813-2353"/>
    <n v="291005610000"/>
    <s v="MASIVO"/>
    <s v="NPN"/>
    <m/>
    <m/>
    <m/>
    <m/>
    <m/>
    <s v="U"/>
    <s v="0000-00-00"/>
    <m/>
    <m/>
    <m/>
    <m/>
    <n v="5"/>
    <m/>
    <s v="NONE"/>
    <n v="0"/>
    <m/>
    <n v="2258012"/>
    <s v="Cobros Mayo"/>
    <s v="Cobros Mayo NPN"/>
    <s v="Agent Not Available"/>
  </r>
  <r>
    <s v="Cobros Mayo"/>
    <n v="1"/>
    <n v="1"/>
    <x v="18"/>
    <n v="2"/>
    <n v="1"/>
    <x v="1"/>
    <d v="2026-05-14T09:30:11"/>
    <n v="64944140"/>
    <n v="6002"/>
    <s v="lvelez"/>
    <x v="1"/>
    <s v="COBRO"/>
    <m/>
    <n v="291005610000"/>
    <n v="16018"/>
    <n v="-4"/>
    <n v="1"/>
    <n v="64944140"/>
    <m/>
    <s v="NATHALY MASSIEL FUENTES"/>
    <m/>
    <s v="4-813-2353"/>
    <n v="291005610000"/>
    <s v="MASIVO"/>
    <s v="NPN"/>
    <m/>
    <m/>
    <m/>
    <m/>
    <m/>
    <s v="U"/>
    <s v="0000-00-00"/>
    <m/>
    <m/>
    <m/>
    <m/>
    <n v="287"/>
    <s v="Llamaya"/>
    <s v="MAIN"/>
    <n v="0"/>
    <m/>
    <n v="2258012"/>
    <s v="Cobros Mayo"/>
    <s v="Cobros Mayo NPN"/>
    <s v="Cliente al dia"/>
  </r>
  <r>
    <s v="Cobros Mayo"/>
    <n v="0"/>
    <n v="0"/>
    <x v="17"/>
    <n v="5"/>
    <n v="1"/>
    <x v="0"/>
    <d v="2026-05-11T16:11:40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8"/>
    <n v="5"/>
    <n v="1"/>
    <x v="0"/>
    <d v="2026-05-14T09:31:32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21"/>
    <n v="5"/>
    <n v="1"/>
    <x v="0"/>
    <d v="2026-05-18T11:50:01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22"/>
    <n v="5"/>
    <n v="1"/>
    <x v="0"/>
    <d v="2026-05-20T10:49:58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1"/>
    <n v="1"/>
    <x v="4"/>
    <n v="5"/>
    <n v="1"/>
    <x v="1"/>
    <d v="2026-05-21T12:00:13"/>
    <n v="64953189"/>
    <n v="6003"/>
    <s v="lvelez"/>
    <x v="1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0"/>
    <s v="Llamaya"/>
    <s v="MAIN"/>
    <n v="0"/>
    <m/>
    <n v="2258013"/>
    <s v="Cobros Mayo"/>
    <s v="Cobros Mayo NPN"/>
    <s v="Cuenta cesada"/>
  </r>
  <r>
    <s v="Cobros Abril Canal Fijo"/>
    <n v="0"/>
    <n v="0"/>
    <x v="17"/>
    <n v="3"/>
    <n v="1"/>
    <x v="0"/>
    <d v="2026-05-11T16:13:00"/>
    <n v="64957028"/>
    <s v="NA"/>
    <s v="VDAD"/>
    <x v="0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0"/>
    <m/>
    <s v="NONE"/>
    <n v="0"/>
    <m/>
    <n v="2258014"/>
    <s v="Cobros Mayo"/>
    <s v="Cobros Mayo NPN"/>
    <s v="No Answer AutoDial"/>
  </r>
  <r>
    <s v="Cobros Abril Canal Fijo"/>
    <n v="0"/>
    <n v="0"/>
    <x v="17"/>
    <n v="3"/>
    <n v="1"/>
    <x v="0"/>
    <d v="2026-05-11T17:56:03"/>
    <n v="64957028"/>
    <s v="DROP"/>
    <s v="VDAD"/>
    <x v="0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5"/>
    <m/>
    <s v="NONE"/>
    <n v="0"/>
    <m/>
    <n v="2258014"/>
    <s v="Cobros Mayo"/>
    <s v="Cobros Mayo NPN"/>
    <s v="Agent Not Available"/>
  </r>
  <r>
    <s v="Cobros Abril Canal Fijo"/>
    <n v="1"/>
    <n v="0"/>
    <x v="18"/>
    <n v="3"/>
    <n v="1"/>
    <x v="1"/>
    <d v="2026-05-14T09:35:29"/>
    <n v="64957028"/>
    <n v="6000"/>
    <s v="lvelez"/>
    <x v="1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89"/>
    <s v="Llamaya"/>
    <s v="MAIN"/>
    <n v="0"/>
    <m/>
    <n v="2258014"/>
    <s v="Cobros Mayo"/>
    <s v="Cobros Mayo NPN"/>
    <s v="Mensaje a tercero"/>
  </r>
  <r>
    <s v="Cobros Mayo"/>
    <n v="0"/>
    <n v="0"/>
    <x v="16"/>
    <n v="4"/>
    <n v="1"/>
    <x v="0"/>
    <d v="2026-05-08T09:33:33"/>
    <n v="64960054"/>
    <s v="DNC"/>
    <s v="lvelez"/>
    <x v="1"/>
    <s v="COBRO"/>
    <m/>
    <n v="995063180000"/>
    <n v="16016"/>
    <n v="-4"/>
    <n v="1"/>
    <n v="64960054"/>
    <m/>
    <s v="Yamileth Acosta Palacios"/>
    <m/>
    <s v="3-709-223"/>
    <n v="995063180000"/>
    <s v="MASIVO"/>
    <s v="NPN"/>
    <m/>
    <m/>
    <m/>
    <m/>
    <m/>
    <s v="U"/>
    <s v="0000-00-00"/>
    <m/>
    <m/>
    <m/>
    <s v="995063180000&gt;&gt; Yamileth D Acosta Palacios"/>
    <n v="179"/>
    <s v="Llamaya"/>
    <s v="MANUAL"/>
    <n v="0"/>
    <m/>
    <n v="2198629"/>
    <s v="Cobros Marzo 2 meses a NPN "/>
    <s v="Cobros Marzo 2 meses a NPN "/>
    <s v="No volver a llamar"/>
  </r>
  <r>
    <s v="Cobros Mayo"/>
    <n v="0"/>
    <n v="0"/>
    <x v="17"/>
    <n v="4"/>
    <n v="1"/>
    <x v="0"/>
    <d v="2026-05-11T16:13:06"/>
    <n v="64960054"/>
    <s v="CALLBK"/>
    <s v="lvelez"/>
    <x v="1"/>
    <s v="COBRO"/>
    <m/>
    <n v="995063180000"/>
    <n v="16018"/>
    <n v="-4"/>
    <n v="1"/>
    <n v="64960054"/>
    <m/>
    <s v="Yamileth Acosta Palacios"/>
    <m/>
    <s v="3-709-223"/>
    <n v="995063180000"/>
    <s v="MASIVO"/>
    <s v="2 PAGOS PENDIENTES"/>
    <m/>
    <m/>
    <m/>
    <m/>
    <m/>
    <s v="U"/>
    <s v="0000-00-00"/>
    <m/>
    <m/>
    <m/>
    <s v="995063180000&gt;&gt; Yamileth D Acosta Palacios"/>
    <n v="164"/>
    <s v="Llamaya"/>
    <s v="MAIN"/>
    <n v="0"/>
    <m/>
    <n v="2258015"/>
    <s v="Cobros Mayo"/>
    <s v="Cobros Mayo NPN"/>
    <s v="Call Back"/>
  </r>
  <r>
    <s v="Cobros Mayo"/>
    <n v="1"/>
    <n v="1"/>
    <x v="2"/>
    <n v="4"/>
    <n v="1"/>
    <x v="0"/>
    <d v="2026-05-16T11:16:02"/>
    <n v="64960054"/>
    <n v="6007"/>
    <s v="lvelez"/>
    <x v="1"/>
    <s v="COBRO"/>
    <m/>
    <n v="995063180000"/>
    <n v="16018"/>
    <n v="-4"/>
    <n v="1"/>
    <n v="64960054"/>
    <m/>
    <s v="Yamileth Acosta Palacios"/>
    <m/>
    <s v="3-709-223"/>
    <n v="995063180000"/>
    <s v="MASIVO"/>
    <s v="2 PAGOS PENDIENTES"/>
    <m/>
    <m/>
    <m/>
    <m/>
    <m/>
    <s v="U"/>
    <s v="0000-00-00"/>
    <m/>
    <m/>
    <m/>
    <s v="995063180000&gt;&gt; Yamileth D Acosta Palacios"/>
    <n v="77"/>
    <s v="Llamaya"/>
    <s v="MAIN"/>
    <n v="0"/>
    <m/>
    <n v="2258015"/>
    <s v="Cobros Mayo"/>
    <s v="Cobros Mayo NPN"/>
    <s v="Volver a llamar"/>
  </r>
  <r>
    <s v="Cobros Mayo"/>
    <n v="0"/>
    <n v="0"/>
    <x v="12"/>
    <n v="4"/>
    <n v="1"/>
    <x v="1"/>
    <d v="2026-05-29T10:22:54"/>
    <n v="64960054"/>
    <s v="CALLBK"/>
    <s v="lvelez"/>
    <x v="1"/>
    <s v="COBRO"/>
    <m/>
    <n v="995063180000"/>
    <n v="16016"/>
    <n v="-4"/>
    <n v="1"/>
    <n v="64960054"/>
    <m/>
    <s v="Yamileth Acosta Palacios"/>
    <m/>
    <s v="3-709-223"/>
    <n v="995063180000"/>
    <s v="MASIVO"/>
    <s v="NPN"/>
    <m/>
    <m/>
    <m/>
    <m/>
    <m/>
    <s v="U"/>
    <s v="0000-00-00"/>
    <m/>
    <m/>
    <m/>
    <s v="995063180000&gt;&gt; Yamileth D Acosta Palacios"/>
    <n v="165"/>
    <s v="Llamaya"/>
    <s v="MANUAL"/>
    <n v="0"/>
    <m/>
    <n v="2198629"/>
    <s v="Cobros Marzo 2 meses a NPN "/>
    <s v="Cobros Marzo 2 meses a NPN "/>
    <s v="Call Back"/>
  </r>
  <r>
    <s v="Cobros Abril Canal Fijo"/>
    <n v="0"/>
    <n v="0"/>
    <x v="17"/>
    <n v="2"/>
    <n v="1"/>
    <x v="0"/>
    <d v="2026-05-11T16:13:08"/>
    <n v="64962898"/>
    <s v="DROP"/>
    <s v="VDAD"/>
    <x v="0"/>
    <s v="COBRO"/>
    <m/>
    <n v="355379210000"/>
    <n v="16018"/>
    <n v="-4"/>
    <n v="1"/>
    <n v="64962898"/>
    <m/>
    <s v="YANEYRIS CORDOBA AGRAZALES"/>
    <m/>
    <s v="8-887-1395"/>
    <n v="355379210000"/>
    <s v="MASIVO"/>
    <s v="NPN"/>
    <m/>
    <m/>
    <m/>
    <m/>
    <m/>
    <s v="U"/>
    <s v="0000-00-00"/>
    <m/>
    <m/>
    <m/>
    <m/>
    <n v="5"/>
    <m/>
    <s v="NONE"/>
    <n v="0"/>
    <m/>
    <n v="2258016"/>
    <s v="Cobros Mayo"/>
    <s v="Cobros Mayo NPN"/>
    <s v="Agent Not Available"/>
  </r>
  <r>
    <s v="Cobros Abril Canal Fijo"/>
    <n v="1"/>
    <n v="1"/>
    <x v="18"/>
    <n v="2"/>
    <n v="1"/>
    <x v="1"/>
    <d v="2026-05-14T09:43:03"/>
    <n v="64962898"/>
    <n v="6003"/>
    <s v="lvelez"/>
    <x v="1"/>
    <s v="COBRO"/>
    <m/>
    <n v="355379210000"/>
    <n v="16018"/>
    <n v="-4"/>
    <n v="1"/>
    <n v="64962898"/>
    <m/>
    <s v="YANEYRIS CORDOBA AGRAZALES"/>
    <m/>
    <s v="8-887-1395"/>
    <n v="355379210000"/>
    <s v="MASIVO"/>
    <s v="NPN"/>
    <m/>
    <m/>
    <m/>
    <m/>
    <m/>
    <s v="U"/>
    <s v="0000-00-00"/>
    <m/>
    <m/>
    <m/>
    <m/>
    <n v="55"/>
    <s v="Llamaya"/>
    <s v="MAIN"/>
    <n v="0"/>
    <m/>
    <n v="2258016"/>
    <s v="Cobros Mayo"/>
    <s v="Cobros Mayo NPN"/>
    <s v="Cuenta cesada"/>
  </r>
  <r>
    <s v="Cobros Mayo"/>
    <n v="0"/>
    <n v="0"/>
    <x v="9"/>
    <n v="2"/>
    <n v="1"/>
    <x v="0"/>
    <d v="2026-05-27T16:32:04"/>
    <n v="64966565"/>
    <s v="DROP"/>
    <s v="VDAD"/>
    <x v="0"/>
    <s v="COBRO"/>
    <m/>
    <n v="362088360000"/>
    <n v="16019"/>
    <n v="-4"/>
    <n v="1"/>
    <n v="64966565"/>
    <m/>
    <s v="LEYGLY DOLORES RIVERA DE FORER"/>
    <m/>
    <n v="362088360000"/>
    <s v="RENOVACIONES"/>
    <s v="2 MESES PENDIENTES"/>
    <m/>
    <m/>
    <m/>
    <m/>
    <m/>
    <m/>
    <m/>
    <s v="0000-00-00"/>
    <m/>
    <m/>
    <m/>
    <m/>
    <n v="5"/>
    <m/>
    <s v="NONE"/>
    <n v="0"/>
    <m/>
    <n v="2268087"/>
    <s v="Cobros Mayo"/>
    <s v="Cobros Mayo Lista 2"/>
    <s v="Agent Not Available"/>
  </r>
  <r>
    <s v="Cobros Mayo"/>
    <n v="0"/>
    <n v="0"/>
    <x v="10"/>
    <n v="2"/>
    <n v="1"/>
    <x v="1"/>
    <d v="2026-05-28T15:11:29"/>
    <n v="64966565"/>
    <s v="DROP"/>
    <s v="VDAD"/>
    <x v="0"/>
    <s v="COBRO"/>
    <m/>
    <n v="362088360000"/>
    <n v="16019"/>
    <n v="-4"/>
    <n v="1"/>
    <n v="64966565"/>
    <m/>
    <s v="LEYGLY DOLORES RIVERA DE FORER"/>
    <m/>
    <n v="362088360000"/>
    <s v="RENOVACIONES"/>
    <s v="2 MESES PENDIENTES"/>
    <m/>
    <m/>
    <m/>
    <m/>
    <m/>
    <m/>
    <m/>
    <s v="0000-00-00"/>
    <m/>
    <m/>
    <m/>
    <m/>
    <n v="5"/>
    <m/>
    <s v="NONE"/>
    <n v="0"/>
    <m/>
    <n v="2268087"/>
    <s v="Cobros Mayo"/>
    <s v="Cobros Mayo Lista 2"/>
    <s v="Agent Not Available"/>
  </r>
  <r>
    <s v="Cobros Mayo"/>
    <n v="1"/>
    <n v="1"/>
    <x v="20"/>
    <n v="8"/>
    <n v="1"/>
    <x v="0"/>
    <d v="2026-05-06T14:45:26"/>
    <n v="64975971"/>
    <n v="6007"/>
    <s v="lvelez"/>
    <x v="1"/>
    <s v="COBRO"/>
    <m/>
    <m/>
    <n v="998"/>
    <n v="0"/>
    <m/>
    <n v="64975971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7542"/>
    <s v="Default Manual list"/>
    <m/>
    <s v="Volver a llamar"/>
  </r>
  <r>
    <s v="Cobros Mayo"/>
    <n v="0"/>
    <n v="0"/>
    <x v="17"/>
    <n v="8"/>
    <n v="1"/>
    <x v="0"/>
    <d v="2026-05-11T16:14:29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7"/>
    <n v="8"/>
    <n v="1"/>
    <x v="0"/>
    <d v="2026-05-11T17:57:47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23"/>
    <n v="8"/>
    <n v="1"/>
    <x v="0"/>
    <d v="2026-05-12T12:38:19"/>
    <n v="64975971"/>
    <s v="AB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Auto busy"/>
  </r>
  <r>
    <s v="Cobros Mayo"/>
    <n v="0"/>
    <n v="0"/>
    <x v="18"/>
    <n v="8"/>
    <n v="1"/>
    <x v="0"/>
    <d v="2026-05-14T09:45:54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8"/>
    <n v="8"/>
    <n v="1"/>
    <x v="0"/>
    <d v="2026-05-14T12:55:03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8"/>
    <n v="8"/>
    <n v="1"/>
    <x v="0"/>
    <d v="2026-05-14T16:11:45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24"/>
    <n v="8"/>
    <n v="1"/>
    <x v="1"/>
    <d v="2026-05-15T12:19:13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Abril Canal Fijo"/>
    <n v="0"/>
    <n v="0"/>
    <x v="17"/>
    <n v="8"/>
    <n v="1"/>
    <x v="0"/>
    <d v="2026-05-11T16:18:18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8"/>
    <n v="8"/>
    <n v="1"/>
    <x v="0"/>
    <d v="2026-05-14T09:47:09"/>
    <n v="65002916"/>
    <s v="NA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0"/>
    <m/>
    <s v="NONE"/>
    <n v="0"/>
    <m/>
    <n v="2258018"/>
    <s v="Cobros Mayo"/>
    <s v="Cobros Mayo NPN"/>
    <s v="No Answer AutoDial"/>
  </r>
  <r>
    <s v="Cobros Abril Canal Fijo"/>
    <n v="0"/>
    <n v="0"/>
    <x v="18"/>
    <n v="8"/>
    <n v="1"/>
    <x v="0"/>
    <d v="2026-05-14T12:55:57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21"/>
    <n v="8"/>
    <n v="1"/>
    <x v="0"/>
    <d v="2026-05-18T11:50:30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22"/>
    <n v="8"/>
    <n v="1"/>
    <x v="0"/>
    <d v="2026-05-20T10:50:36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4"/>
    <n v="8"/>
    <n v="1"/>
    <x v="0"/>
    <d v="2026-05-21T12:00:15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5"/>
    <n v="8"/>
    <n v="1"/>
    <x v="0"/>
    <d v="2026-05-22T09:26:19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1"/>
    <n v="1"/>
    <x v="5"/>
    <n v="8"/>
    <n v="1"/>
    <x v="1"/>
    <d v="2026-05-22T17:17:11"/>
    <n v="65002916"/>
    <n v="6003"/>
    <s v="lvelez"/>
    <x v="1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s v="U"/>
    <s v="0000-00-00"/>
    <m/>
    <m/>
    <m/>
    <m/>
    <n v="87"/>
    <s v="Llamaya"/>
    <s v="MAIN"/>
    <n v="0"/>
    <m/>
    <n v="2258018"/>
    <s v="Cobros Mayo"/>
    <s v="Cobros Mayo NPN"/>
    <s v="Cuenta cesada"/>
  </r>
  <r>
    <s v="Cobros Mayo"/>
    <n v="0"/>
    <n v="0"/>
    <x v="9"/>
    <n v="2"/>
    <n v="1"/>
    <x v="0"/>
    <d v="2026-05-27T15:25:06"/>
    <n v="65006667"/>
    <s v="DROP"/>
    <s v="VDAD"/>
    <x v="0"/>
    <s v="COBRO"/>
    <m/>
    <n v="353189440000"/>
    <n v="16019"/>
    <n v="-7"/>
    <n v="1"/>
    <n v="65006667"/>
    <m/>
    <s v=" KATHERINE LIZBETH ESPINOSA OD"/>
    <m/>
    <n v="353189440000"/>
    <s v="RENOVACIONES"/>
    <s v="3 MESES PENDIENTES"/>
    <m/>
    <m/>
    <m/>
    <m/>
    <m/>
    <m/>
    <m/>
    <s v="0000-00-00"/>
    <m/>
    <m/>
    <m/>
    <m/>
    <n v="5"/>
    <m/>
    <s v="NONE"/>
    <n v="0"/>
    <m/>
    <n v="2268005"/>
    <s v="Cobros Mayo"/>
    <s v="Cobros Mayo Lista 2"/>
    <s v="Agent Not Available"/>
  </r>
  <r>
    <s v="Cobros Mayo"/>
    <n v="0"/>
    <n v="0"/>
    <x v="10"/>
    <n v="2"/>
    <n v="1"/>
    <x v="1"/>
    <d v="2026-05-28T11:22:29"/>
    <n v="65006667"/>
    <s v="DROP"/>
    <s v="VDAD"/>
    <x v="0"/>
    <s v="COBRO"/>
    <m/>
    <n v="353189440000"/>
    <n v="16019"/>
    <n v="-7"/>
    <n v="1"/>
    <n v="65006667"/>
    <m/>
    <s v=" KATHERINE LIZBETH ESPINOSA OD"/>
    <m/>
    <n v="353189440000"/>
    <s v="RENOVACIONES"/>
    <s v="3 MESES PENDIENTES"/>
    <m/>
    <m/>
    <m/>
    <m/>
    <m/>
    <m/>
    <m/>
    <s v="0000-00-00"/>
    <m/>
    <m/>
    <m/>
    <m/>
    <n v="5"/>
    <m/>
    <s v="NONE"/>
    <n v="0"/>
    <m/>
    <n v="2268005"/>
    <s v="Cobros Mayo"/>
    <s v="Cobros Mayo Lista 2"/>
    <s v="Agent Not Available"/>
  </r>
  <r>
    <s v="Cobros Mayo"/>
    <n v="0"/>
    <n v="0"/>
    <x v="17"/>
    <n v="2"/>
    <n v="1"/>
    <x v="0"/>
    <d v="2026-05-11T16:18:06"/>
    <n v="65014507"/>
    <s v="CALLBK"/>
    <s v="lvelez"/>
    <x v="1"/>
    <s v="COBRO"/>
    <m/>
    <n v="367086100000"/>
    <n v="16018"/>
    <n v="-7"/>
    <n v="1"/>
    <n v="65014507"/>
    <m/>
    <s v="ORMELIS ALBERTO MARTINEZ CAMAR"/>
    <m/>
    <s v="9-746-1333"/>
    <n v="367086100000"/>
    <s v="MASIVO"/>
    <s v="NPN"/>
    <m/>
    <m/>
    <m/>
    <m/>
    <m/>
    <s v="U"/>
    <s v="0000-00-00"/>
    <m/>
    <m/>
    <m/>
    <s v="367086100000&gt;&gt; ORMELIS ALBERTO MARTINEZ CAMARGO"/>
    <n v="344"/>
    <s v="Llamaya"/>
    <s v="MAIN"/>
    <n v="0"/>
    <m/>
    <n v="2258019"/>
    <s v="Cobros Mayo"/>
    <s v="Cobros Mayo NPN"/>
    <s v="Call Back"/>
  </r>
  <r>
    <s v="Cobros Mayo"/>
    <n v="1"/>
    <n v="1"/>
    <x v="1"/>
    <n v="2"/>
    <n v="1"/>
    <x v="1"/>
    <d v="2026-05-13T12:20:56"/>
    <n v="65014507"/>
    <n v="6002"/>
    <s v="lvelez"/>
    <x v="1"/>
    <s v="COBRO"/>
    <m/>
    <n v="367086100000"/>
    <n v="16018"/>
    <n v="-7"/>
    <n v="1"/>
    <n v="65014507"/>
    <m/>
    <s v="ORMELIS ALBERTO MARTINEZ CAMAR"/>
    <m/>
    <s v="9-746-1333"/>
    <n v="367086100000"/>
    <s v="MASIVO"/>
    <s v="NPN"/>
    <m/>
    <m/>
    <m/>
    <m/>
    <m/>
    <s v="U"/>
    <s v="0000-00-00"/>
    <m/>
    <m/>
    <m/>
    <s v="367086100000&gt;&gt; ORMELIS ALBERTO MARTINEZ CAMARGO"/>
    <n v="73"/>
    <s v="Llamaya"/>
    <s v="MAIN"/>
    <n v="0"/>
    <m/>
    <n v="2258019"/>
    <s v="Cobros Mayo"/>
    <s v="Cobros Mayo NPN"/>
    <s v="Cliente al dia"/>
  </r>
  <r>
    <s v="Cobros Abril Canal Fijo"/>
    <n v="0"/>
    <n v="0"/>
    <x v="13"/>
    <n v="12"/>
    <n v="1"/>
    <x v="0"/>
    <d v="2026-05-02T11:00:57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14"/>
    <n v="12"/>
    <n v="1"/>
    <x v="0"/>
    <d v="2026-05-05T15:12:35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20"/>
    <n v="12"/>
    <n v="1"/>
    <x v="0"/>
    <d v="2026-05-06T17:39:19"/>
    <n v="65014520"/>
    <s v="DROP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5"/>
    <m/>
    <s v="NONE"/>
    <n v="0"/>
    <m/>
    <n v="2251755"/>
    <s v="Cobros Abril Canal Fijo"/>
    <s v="Cobros Abril Canal Fijo 2 meses a NPN"/>
    <s v="Agent Not Available"/>
  </r>
  <r>
    <s v="Cobros Abril Canal Fijo"/>
    <n v="0"/>
    <n v="0"/>
    <x v="16"/>
    <n v="12"/>
    <n v="1"/>
    <x v="0"/>
    <d v="2026-05-08T12:23:27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17"/>
    <n v="12"/>
    <n v="1"/>
    <x v="0"/>
    <d v="2026-05-11T16:18:24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8"/>
    <n v="12"/>
    <n v="1"/>
    <x v="0"/>
    <d v="2026-05-14T09:47:12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21"/>
    <n v="12"/>
    <n v="1"/>
    <x v="0"/>
    <d v="2026-05-18T11:51:35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22"/>
    <n v="12"/>
    <n v="1"/>
    <x v="0"/>
    <d v="2026-05-20T10:50:43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4"/>
    <n v="12"/>
    <n v="1"/>
    <x v="0"/>
    <d v="2026-05-21T12:00:22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5"/>
    <n v="12"/>
    <n v="1"/>
    <x v="0"/>
    <d v="2026-05-22T09:28:17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5"/>
    <n v="12"/>
    <n v="1"/>
    <x v="0"/>
    <d v="2026-05-22T17:20:39"/>
    <n v="65014520"/>
    <s v="NA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No Answer AutoDial"/>
  </r>
  <r>
    <s v="Cobros Abril Canal Fijo"/>
    <n v="0"/>
    <n v="0"/>
    <x v="6"/>
    <n v="12"/>
    <n v="1"/>
    <x v="1"/>
    <d v="2026-05-23T10:44:08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e v="#N/A"/>
    <n v="0"/>
    <n v="0"/>
    <x v="16"/>
    <n v="1"/>
    <n v="1"/>
    <x v="1"/>
    <d v="2026-05-08T14:42:45"/>
    <n v="65023047"/>
    <n v="6004"/>
    <s v="lvelez"/>
    <x v="1"/>
    <s v="COBRO"/>
    <m/>
    <n v="364007220000"/>
    <n v="16016"/>
    <n v="-7"/>
    <n v="1"/>
    <n v="65023047"/>
    <m/>
    <s v="ENRIQUE JOSE WILLIANS HODGSON"/>
    <m/>
    <s v="8-790-2093"/>
    <n v="364007220000"/>
    <s v="MASIVO"/>
    <s v="NPN"/>
    <m/>
    <m/>
    <m/>
    <m/>
    <m/>
    <s v="U"/>
    <s v="0000-00-00"/>
    <m/>
    <m/>
    <m/>
    <m/>
    <n v="94"/>
    <s v="Llamaya"/>
    <s v="MANUAL"/>
    <n v="0"/>
    <m/>
    <n v="2198702"/>
    <s v="Cobros Marzo 2 meses a NPN "/>
    <s v="Cobros Marzo 2 meses a NPN "/>
    <s v="Buzon de voz"/>
  </r>
  <r>
    <s v="Cobros Mayo"/>
    <n v="0"/>
    <n v="0"/>
    <x v="17"/>
    <n v="5"/>
    <n v="1"/>
    <x v="0"/>
    <d v="2026-05-11T16:19:20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0"/>
    <n v="0"/>
    <x v="18"/>
    <n v="5"/>
    <n v="1"/>
    <x v="0"/>
    <d v="2026-05-14T09:49:22"/>
    <n v="65023465"/>
    <s v="NA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No Answer AutoDial"/>
  </r>
  <r>
    <s v="Cobros Mayo"/>
    <n v="0"/>
    <n v="0"/>
    <x v="18"/>
    <n v="5"/>
    <n v="1"/>
    <x v="0"/>
    <d v="2026-05-14T12:56:05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0"/>
    <n v="0"/>
    <x v="21"/>
    <n v="5"/>
    <n v="1"/>
    <x v="0"/>
    <d v="2026-05-18T11:51:35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1"/>
    <n v="1"/>
    <x v="22"/>
    <n v="5"/>
    <n v="1"/>
    <x v="1"/>
    <d v="2026-05-20T10:52:34"/>
    <n v="65023465"/>
    <n v="6003"/>
    <s v="lvelez"/>
    <x v="1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19"/>
    <s v="Llamaya"/>
    <s v="MAIN"/>
    <n v="0"/>
    <m/>
    <n v="2258021"/>
    <s v="Cobros Mayo"/>
    <s v="Cobros Mayo NPN"/>
    <s v="Cuenta cesada"/>
  </r>
  <r>
    <s v="Cobros Abril Canal Fijo"/>
    <n v="0"/>
    <n v="0"/>
    <x v="17"/>
    <n v="2"/>
    <n v="1"/>
    <x v="0"/>
    <d v="2026-05-11T16:20:25"/>
    <n v="65026286"/>
    <s v="DROP"/>
    <s v="VDAD"/>
    <x v="0"/>
    <s v="COBRO"/>
    <m/>
    <n v="353377540000"/>
    <n v="16018"/>
    <n v="-7"/>
    <n v="1"/>
    <n v="65026286"/>
    <m/>
    <s v="ROSA ENEIDA RODRIGUEZ ROA DE J"/>
    <m/>
    <s v="8-156-1797"/>
    <n v="353377540000"/>
    <s v="MASIVO"/>
    <s v="NPN"/>
    <m/>
    <m/>
    <m/>
    <m/>
    <m/>
    <s v="U"/>
    <s v="0000-00-00"/>
    <m/>
    <m/>
    <m/>
    <m/>
    <n v="5"/>
    <m/>
    <s v="NONE"/>
    <n v="0"/>
    <m/>
    <n v="2258022"/>
    <s v="Cobros Mayo"/>
    <s v="Cobros Mayo NPN"/>
    <s v="Agent Not Available"/>
  </r>
  <r>
    <s v="Cobros Abril Canal Fijo"/>
    <n v="1"/>
    <n v="1"/>
    <x v="18"/>
    <n v="2"/>
    <n v="1"/>
    <x v="1"/>
    <d v="2026-05-14T09:48:41"/>
    <n v="65026286"/>
    <n v="6003"/>
    <s v="lvelez"/>
    <x v="1"/>
    <s v="COBRO"/>
    <m/>
    <n v="353377540000"/>
    <n v="16018"/>
    <n v="-7"/>
    <n v="1"/>
    <n v="65026286"/>
    <m/>
    <s v="ROSA ENEIDA RODRIGUEZ ROA DE J"/>
    <m/>
    <s v="8-156-1797"/>
    <n v="353377540000"/>
    <s v="MASIVO"/>
    <s v="NPN"/>
    <m/>
    <m/>
    <m/>
    <m/>
    <m/>
    <s v="U"/>
    <s v="0000-00-00"/>
    <m/>
    <m/>
    <m/>
    <m/>
    <n v="32"/>
    <s v="Llamaya"/>
    <s v="MAIN"/>
    <n v="0"/>
    <m/>
    <n v="2258022"/>
    <s v="Cobros Mayo"/>
    <s v="Cobros Mayo NPN"/>
    <s v="Cuenta cesada"/>
  </r>
  <r>
    <s v="Cobros Abril Canal Fijo"/>
    <n v="0"/>
    <n v="0"/>
    <x v="13"/>
    <n v="1"/>
    <n v="1"/>
    <x v="1"/>
    <d v="2026-05-02T12:54:02"/>
    <n v="65029308"/>
    <n v="6004"/>
    <s v="lvelez"/>
    <x v="1"/>
    <s v="COBRO"/>
    <m/>
    <n v="198071140000"/>
    <n v="16017"/>
    <n v="-7"/>
    <n v="1"/>
    <n v="65029308"/>
    <m/>
    <s v="David Saavedra"/>
    <m/>
    <s v="8-770-2029"/>
    <s v="3 MESES DE MORA"/>
    <s v="MASIVO"/>
    <n v="198071140000"/>
    <m/>
    <m/>
    <m/>
    <m/>
    <m/>
    <s v="U"/>
    <s v="0000-00-00"/>
    <m/>
    <s v="Saavedrasolanodavidantonio@gmail.com"/>
    <m/>
    <s v="198071140000&gt;&gt; DAVID A SAAVEDRA"/>
    <n v="68"/>
    <s v="Llamaya"/>
    <s v="MAIN"/>
    <n v="0"/>
    <m/>
    <n v="2252465"/>
    <s v="Cobros Abril Canal Fijo"/>
    <s v="Cobros Abril Canal Fijo 2 meses a NPN"/>
    <s v="Buzon de voz"/>
  </r>
  <r>
    <s v="Cobros Mayo"/>
    <n v="0"/>
    <n v="0"/>
    <x v="9"/>
    <n v="2"/>
    <n v="1"/>
    <x v="0"/>
    <d v="2026-05-27T14:23:55"/>
    <n v="65030461"/>
    <s v="AB"/>
    <s v="VDAD"/>
    <x v="0"/>
    <s v="COBRO"/>
    <m/>
    <n v="351337410000"/>
    <n v="16019"/>
    <n v="-7"/>
    <n v="1"/>
    <n v="65030461"/>
    <m/>
    <s v="Alexis Alejandro Gonzalez Conc"/>
    <m/>
    <n v="351337410000"/>
    <s v="CALL CENTER"/>
    <s v="NPN"/>
    <m/>
    <m/>
    <m/>
    <m/>
    <m/>
    <m/>
    <s v="U"/>
    <s v="0000-00-00"/>
    <m/>
    <m/>
    <m/>
    <s v="351337410000&gt;&gt; Alexis Alejandro Gonzalez Concepción"/>
    <n v="0"/>
    <m/>
    <s v="NONE"/>
    <n v="0"/>
    <m/>
    <n v="2267932"/>
    <s v="Cobros Mayo"/>
    <s v="Cobros Mayo Lista 2"/>
    <s v="Auto busy"/>
  </r>
  <r>
    <s v="Cobros Mayo"/>
    <n v="0"/>
    <n v="0"/>
    <x v="10"/>
    <n v="2"/>
    <n v="1"/>
    <x v="1"/>
    <d v="2026-05-28T09:56:16"/>
    <n v="65030461"/>
    <s v="CALLBK"/>
    <s v="lvelez"/>
    <x v="1"/>
    <s v="COBRO"/>
    <m/>
    <n v="351337410000"/>
    <n v="16019"/>
    <n v="-7"/>
    <n v="1"/>
    <n v="65030461"/>
    <m/>
    <s v="Alexis Alejandro Gonzalez Conc"/>
    <m/>
    <n v="351337410000"/>
    <s v="CALL CENTER"/>
    <s v="NPN"/>
    <m/>
    <m/>
    <m/>
    <m/>
    <m/>
    <m/>
    <s v="U"/>
    <s v="0000-00-00"/>
    <m/>
    <m/>
    <m/>
    <s v="351337410000&gt;&gt; Alexis Alejandro Gonzalez Concepción"/>
    <n v="279"/>
    <s v="Llamaya"/>
    <s v="MAIN"/>
    <n v="0"/>
    <m/>
    <n v="2267932"/>
    <s v="Cobros Mayo"/>
    <s v="Cobros Mayo Lista 2"/>
    <s v="Call Back"/>
  </r>
  <r>
    <s v="Cobros Mayo"/>
    <n v="0"/>
    <n v="0"/>
    <x v="16"/>
    <n v="5"/>
    <n v="1"/>
    <x v="0"/>
    <d v="2026-05-08T17:18:20"/>
    <n v="65032446"/>
    <n v="6004"/>
    <s v="lvelez"/>
    <x v="1"/>
    <s v="COBRO"/>
    <m/>
    <n v="364004380000"/>
    <n v="16016"/>
    <n v="-7"/>
    <n v="1"/>
    <n v="65032446"/>
    <m/>
    <s v="Giovanna Nerilda Guerrero"/>
    <m/>
    <n v="42228478"/>
    <n v="364004380000"/>
    <s v="MASIVO"/>
    <s v="NPN"/>
    <m/>
    <m/>
    <m/>
    <m/>
    <m/>
    <s v="U"/>
    <s v="0000-00-00"/>
    <m/>
    <m/>
    <m/>
    <m/>
    <n v="73"/>
    <s v="Llamaya"/>
    <s v="MANUAL"/>
    <n v="0"/>
    <m/>
    <n v="2198756"/>
    <s v="Cobros Marzo 2 meses a NPN "/>
    <s v="Cobros Marzo 2 meses a NPN "/>
    <s v="Buzon de voz"/>
  </r>
  <r>
    <s v="Cobros Mayo"/>
    <n v="0"/>
    <n v="0"/>
    <x v="17"/>
    <n v="5"/>
    <n v="1"/>
    <x v="0"/>
    <d v="2026-05-11T16:21:57"/>
    <n v="65032446"/>
    <s v="DROP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5"/>
    <m/>
    <s v="NONE"/>
    <n v="0"/>
    <m/>
    <n v="2258023"/>
    <s v="Cobros Mayo"/>
    <s v="Cobros Mayo NPN"/>
    <s v="Agent Not Available"/>
  </r>
  <r>
    <s v="Cobros Mayo"/>
    <n v="0"/>
    <n v="0"/>
    <x v="18"/>
    <n v="5"/>
    <n v="1"/>
    <x v="0"/>
    <d v="2026-05-14T09:51:57"/>
    <n v="65032446"/>
    <s v="NA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0"/>
    <m/>
    <s v="NONE"/>
    <n v="0"/>
    <m/>
    <n v="2258023"/>
    <s v="Cobros Mayo"/>
    <s v="Cobros Mayo NPN"/>
    <s v="No Answer AutoDial"/>
  </r>
  <r>
    <s v="Cobros Mayo"/>
    <n v="0"/>
    <n v="0"/>
    <x v="18"/>
    <n v="5"/>
    <n v="1"/>
    <x v="0"/>
    <d v="2026-05-14T12:57:16"/>
    <n v="65032446"/>
    <s v="DROP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5"/>
    <m/>
    <s v="NONE"/>
    <n v="0"/>
    <m/>
    <n v="2258023"/>
    <s v="Cobros Mayo"/>
    <s v="Cobros Mayo NPN"/>
    <s v="Agent Not Available"/>
  </r>
  <r>
    <s v="Cobros Mayo"/>
    <n v="0"/>
    <n v="0"/>
    <x v="21"/>
    <n v="5"/>
    <n v="1"/>
    <x v="1"/>
    <d v="2026-05-18T11:52:26"/>
    <n v="65032446"/>
    <n v="6004"/>
    <s v="lvelez"/>
    <x v="1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146"/>
    <s v="Llamaya"/>
    <s v="MAIN"/>
    <n v="0"/>
    <m/>
    <n v="2258023"/>
    <s v="Cobros Mayo"/>
    <s v="Cobros Mayo NPN"/>
    <s v="Buzon de voz"/>
  </r>
  <r>
    <s v="Cobros Abril Canal Fijo"/>
    <n v="0"/>
    <n v="0"/>
    <x v="13"/>
    <n v="64"/>
    <n v="1"/>
    <x v="0"/>
    <d v="2026-05-02T12:56:58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13"/>
    <n v="64"/>
    <n v="1"/>
    <x v="0"/>
    <d v="2026-05-02T12:57:58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3"/>
    <n v="64"/>
    <n v="1"/>
    <x v="0"/>
    <d v="2026-05-02T12:59:3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13"/>
    <n v="64"/>
    <n v="1"/>
    <x v="0"/>
    <d v="2026-05-02T12:59:59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19"/>
    <n v="64"/>
    <n v="1"/>
    <x v="0"/>
    <d v="2026-05-04T10:40:25"/>
    <n v="65032955"/>
    <s v="AB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19"/>
    <n v="64"/>
    <n v="1"/>
    <x v="0"/>
    <d v="2026-05-04T16:57:42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9"/>
    <n v="64"/>
    <n v="1"/>
    <x v="0"/>
    <d v="2026-05-04T17:45:08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20"/>
    <n v="64"/>
    <n v="1"/>
    <x v="0"/>
    <d v="2026-05-06T09:41:58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20"/>
    <n v="64"/>
    <n v="1"/>
    <x v="0"/>
    <d v="2026-05-06T09:44:32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20"/>
    <n v="64"/>
    <n v="1"/>
    <x v="0"/>
    <d v="2026-05-06T09:44:59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20"/>
    <n v="64"/>
    <n v="1"/>
    <x v="0"/>
    <d v="2026-05-06T09:45:27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20"/>
    <n v="64"/>
    <n v="1"/>
    <x v="0"/>
    <d v="2026-05-06T11:09:32"/>
    <n v="65032955"/>
    <s v="NA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20"/>
    <n v="64"/>
    <n v="1"/>
    <x v="0"/>
    <d v="2026-05-06T16:30:40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20"/>
    <n v="64"/>
    <n v="1"/>
    <x v="0"/>
    <d v="2026-05-06T16:56:09"/>
    <n v="65032955"/>
    <s v="AB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15"/>
    <n v="64"/>
    <n v="1"/>
    <x v="0"/>
    <d v="2026-05-07T15:04:43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15"/>
    <n v="64"/>
    <n v="1"/>
    <x v="0"/>
    <d v="2026-05-07T15:05:1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15"/>
    <n v="64"/>
    <n v="1"/>
    <x v="0"/>
    <d v="2026-05-07T15:05:38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15"/>
    <n v="64"/>
    <n v="1"/>
    <x v="0"/>
    <d v="2026-05-07T17:59:15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6"/>
    <n v="64"/>
    <n v="1"/>
    <x v="0"/>
    <d v="2026-05-08T10:07:25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16"/>
    <n v="64"/>
    <n v="1"/>
    <x v="0"/>
    <d v="2026-05-08T15:28:55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16"/>
    <n v="64"/>
    <n v="1"/>
    <x v="0"/>
    <d v="2026-05-08T15:33:10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16"/>
    <n v="64"/>
    <n v="1"/>
    <x v="0"/>
    <d v="2026-05-08T15:38:0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16"/>
    <n v="64"/>
    <n v="1"/>
    <x v="0"/>
    <d v="2026-05-08T15:39:43"/>
    <n v="65032955"/>
    <s v="NA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No Answer AutoDial"/>
  </r>
  <r>
    <s v="Cobros Abril Canal Fijo"/>
    <n v="0"/>
    <n v="0"/>
    <x v="16"/>
    <n v="64"/>
    <n v="1"/>
    <x v="0"/>
    <d v="2026-05-08T16:39:43"/>
    <n v="65032955"/>
    <s v="NA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0"/>
    <n v="64"/>
    <n v="1"/>
    <x v="0"/>
    <d v="2026-05-09T09:48:52"/>
    <n v="65032955"/>
    <s v="NA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No Answer AutoDial"/>
  </r>
  <r>
    <s v="Cobros Abril Canal Fijo"/>
    <n v="0"/>
    <n v="0"/>
    <x v="0"/>
    <n v="64"/>
    <n v="1"/>
    <x v="0"/>
    <d v="2026-05-09T09:55:01"/>
    <n v="65032955"/>
    <s v="NA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0"/>
    <n v="64"/>
    <n v="1"/>
    <x v="0"/>
    <d v="2026-05-09T10:37:55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0"/>
    <n v="64"/>
    <n v="1"/>
    <x v="0"/>
    <d v="2026-05-09T10:51:49"/>
    <n v="65032955"/>
    <s v="AB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17"/>
    <n v="64"/>
    <n v="1"/>
    <x v="0"/>
    <d v="2026-05-11T16:23:19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7"/>
    <n v="64"/>
    <n v="1"/>
    <x v="0"/>
    <d v="2026-05-11T16:27:20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8"/>
    <n v="64"/>
    <n v="1"/>
    <x v="0"/>
    <d v="2026-05-14T09:50:43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8"/>
    <n v="64"/>
    <n v="1"/>
    <x v="0"/>
    <d v="2026-05-14T09:51:12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21"/>
    <n v="64"/>
    <n v="1"/>
    <x v="0"/>
    <d v="2026-05-18T11:53:44"/>
    <n v="65032955"/>
    <s v="NA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No Answer AutoDial"/>
  </r>
  <r>
    <s v="Cobros Abril Canal Fijo"/>
    <n v="0"/>
    <n v="0"/>
    <x v="21"/>
    <n v="64"/>
    <n v="1"/>
    <x v="0"/>
    <d v="2026-05-18T11:53:46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21"/>
    <n v="64"/>
    <n v="1"/>
    <x v="0"/>
    <d v="2026-05-18T18:02:14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22"/>
    <n v="64"/>
    <n v="1"/>
    <x v="0"/>
    <d v="2026-05-20T10:52:13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22"/>
    <n v="64"/>
    <n v="1"/>
    <x v="0"/>
    <d v="2026-05-20T10:52:40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4"/>
    <n v="64"/>
    <n v="1"/>
    <x v="0"/>
    <d v="2026-05-21T12:01:24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4"/>
    <n v="64"/>
    <n v="1"/>
    <x v="0"/>
    <d v="2026-05-21T12:02:37"/>
    <n v="65032955"/>
    <s v="NA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No Answer AutoDial"/>
  </r>
  <r>
    <s v="Cobros Abril Canal Fijo"/>
    <n v="0"/>
    <n v="0"/>
    <x v="4"/>
    <n v="64"/>
    <n v="1"/>
    <x v="0"/>
    <d v="2026-05-21T15:03:10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5"/>
    <n v="64"/>
    <n v="1"/>
    <x v="0"/>
    <d v="2026-05-22T09:28:17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5"/>
    <n v="64"/>
    <n v="1"/>
    <x v="0"/>
    <d v="2026-05-22T09:29:59"/>
    <n v="65032955"/>
    <s v="NA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No Answer AutoDial"/>
  </r>
  <r>
    <s v="Cobros Abril Canal Fijo"/>
    <n v="0"/>
    <n v="0"/>
    <x v="5"/>
    <n v="64"/>
    <n v="1"/>
    <x v="0"/>
    <d v="2026-05-22T12:31:28"/>
    <n v="65032955"/>
    <s v="NA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No Answer AutoDial"/>
  </r>
  <r>
    <s v="Cobros Abril Canal Fijo"/>
    <n v="0"/>
    <n v="0"/>
    <x v="5"/>
    <n v="64"/>
    <n v="1"/>
    <x v="0"/>
    <d v="2026-05-22T14:41:35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5"/>
    <n v="64"/>
    <n v="1"/>
    <x v="0"/>
    <d v="2026-05-22T17:19:26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5"/>
    <n v="64"/>
    <n v="1"/>
    <x v="0"/>
    <d v="2026-05-22T17:21:07"/>
    <n v="65032955"/>
    <s v="NA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No Answer AutoDial"/>
  </r>
  <r>
    <s v="Cobros Abril Canal Fijo"/>
    <n v="0"/>
    <n v="0"/>
    <x v="6"/>
    <n v="64"/>
    <n v="1"/>
    <x v="0"/>
    <d v="2026-05-23T10:44:57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6"/>
    <n v="64"/>
    <n v="1"/>
    <x v="0"/>
    <d v="2026-05-23T11:38:25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7"/>
    <n v="64"/>
    <n v="1"/>
    <x v="0"/>
    <d v="2026-05-25T18:06:20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7"/>
    <n v="64"/>
    <n v="1"/>
    <x v="0"/>
    <d v="2026-05-25T18:06:45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8"/>
    <n v="64"/>
    <n v="1"/>
    <x v="0"/>
    <d v="2026-05-26T10:32:06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8"/>
    <n v="64"/>
    <n v="1"/>
    <x v="0"/>
    <d v="2026-05-26T10:32:31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8"/>
    <n v="64"/>
    <n v="1"/>
    <x v="0"/>
    <d v="2026-05-26T14:31:42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8"/>
    <n v="64"/>
    <n v="1"/>
    <x v="0"/>
    <d v="2026-05-26T15:11:54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8"/>
    <n v="64"/>
    <n v="1"/>
    <x v="0"/>
    <d v="2026-05-26T15:11:59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8"/>
    <n v="64"/>
    <n v="1"/>
    <x v="0"/>
    <d v="2026-05-26T15:12:19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8"/>
    <n v="64"/>
    <n v="1"/>
    <x v="0"/>
    <d v="2026-05-26T15:20:28"/>
    <n v="65032955"/>
    <s v="AB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8"/>
    <n v="64"/>
    <n v="1"/>
    <x v="0"/>
    <d v="2026-05-26T16:57:21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8"/>
    <n v="64"/>
    <n v="1"/>
    <x v="0"/>
    <d v="2026-05-26T16:57:39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8"/>
    <n v="64"/>
    <n v="1"/>
    <x v="0"/>
    <d v="2026-05-26T16:57:46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8"/>
    <n v="64"/>
    <n v="1"/>
    <x v="0"/>
    <d v="2026-05-26T17:06:01"/>
    <n v="65032955"/>
    <s v="AB"/>
    <s v="VDAD"/>
    <x v="0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1"/>
    <n v="1"/>
    <x v="10"/>
    <n v="64"/>
    <n v="1"/>
    <x v="0"/>
    <d v="2026-05-28T15:33:12"/>
    <n v="65032955"/>
    <n v="6007"/>
    <s v="lvelez"/>
    <x v="1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51"/>
    <s v="Llamaya"/>
    <s v="MANUAL"/>
    <n v="0"/>
    <m/>
    <n v="2252360"/>
    <s v="Cobros Abril Canal Fijo"/>
    <s v="Cobros Abril Canal Fijo 2 meses a NPN"/>
    <s v="Volver a llamar"/>
  </r>
  <r>
    <s v="Cobros Abril Canal Fijo"/>
    <n v="1"/>
    <n v="1"/>
    <x v="10"/>
    <n v="64"/>
    <n v="1"/>
    <x v="0"/>
    <d v="2026-05-28T15:36:24"/>
    <n v="65032955"/>
    <n v="6007"/>
    <s v="lvelez"/>
    <x v="1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27"/>
    <s v="Llamaya"/>
    <s v="MANUAL"/>
    <n v="0"/>
    <m/>
    <n v="2252360"/>
    <s v="Cobros Abril Canal Fijo"/>
    <s v="Cobros Abril Canal Fijo 2 meses a NPN"/>
    <s v="Volver a llamar"/>
  </r>
  <r>
    <s v="Cobros Abril Canal Fijo"/>
    <n v="1"/>
    <n v="1"/>
    <x v="10"/>
    <n v="64"/>
    <n v="1"/>
    <x v="1"/>
    <d v="2026-05-28T15:40:27"/>
    <n v="65032955"/>
    <n v="6007"/>
    <s v="lvelez"/>
    <x v="1"/>
    <s v="COBRO"/>
    <m/>
    <n v="363045470000"/>
    <n v="16017"/>
    <n v="-7"/>
    <n v="1"/>
    <n v="65032955"/>
    <m/>
    <s v="MARIO JOEL GutiÃ©rrez"/>
    <m/>
    <s v="8-939-2110"/>
    <s v="NPN"/>
    <s v="MASIVO"/>
    <n v="363045470000"/>
    <m/>
    <m/>
    <m/>
    <m/>
    <m/>
    <s v="U"/>
    <s v="0000-00-00"/>
    <m/>
    <s v="Gutierrez18@gmail.com"/>
    <m/>
    <m/>
    <n v="33"/>
    <s v="Llamaya"/>
    <s v="MANUAL"/>
    <n v="0"/>
    <m/>
    <n v="2252360"/>
    <s v="Cobros Abril Canal Fijo"/>
    <s v="Cobros Abril Canal Fijo 2 meses a NPN"/>
    <s v="Volver a llamar"/>
  </r>
  <r>
    <s v="Cobros Abril Canal Fijo"/>
    <n v="1"/>
    <n v="1"/>
    <x v="17"/>
    <n v="1"/>
    <n v="1"/>
    <x v="1"/>
    <d v="2026-05-11T16:28:27"/>
    <n v="65033484"/>
    <n v="6003"/>
    <s v="lvelez"/>
    <x v="1"/>
    <s v="COBRO"/>
    <m/>
    <n v="356360130000"/>
    <n v="16018"/>
    <n v="-7"/>
    <n v="1"/>
    <n v="65033484"/>
    <m/>
    <s v="MADELINE YANETH ESCUDERO CASTI"/>
    <m/>
    <s v="7-710-1963"/>
    <n v="356360130000"/>
    <s v="MASIVO"/>
    <s v="NPN"/>
    <m/>
    <m/>
    <m/>
    <m/>
    <m/>
    <s v="U"/>
    <s v="0000-00-00"/>
    <m/>
    <m/>
    <m/>
    <m/>
    <n v="63"/>
    <s v="Llamaya"/>
    <s v="MAIN"/>
    <n v="0"/>
    <m/>
    <n v="2258026"/>
    <s v="Cobros Mayo"/>
    <s v="Cobros Mayo NPN"/>
    <s v="Cuenta cesada"/>
  </r>
  <r>
    <s v="Cobros Mayo"/>
    <n v="1"/>
    <n v="1"/>
    <x v="13"/>
    <n v="13"/>
    <n v="1"/>
    <x v="0"/>
    <d v="2026-05-02T11:59:35"/>
    <n v="65035301"/>
    <n v="6007"/>
    <s v="lvelez"/>
    <x v="1"/>
    <s v="COBRO"/>
    <m/>
    <m/>
    <n v="998"/>
    <n v="0"/>
    <m/>
    <n v="65035301"/>
    <m/>
    <m/>
    <m/>
    <m/>
    <m/>
    <m/>
    <m/>
    <m/>
    <m/>
    <m/>
    <m/>
    <m/>
    <s v="U"/>
    <s v="0000-00-00"/>
    <m/>
    <m/>
    <m/>
    <m/>
    <n v="22"/>
    <s v="Llamaya"/>
    <s v="MANUAL"/>
    <n v="0"/>
    <m/>
    <n v="2257457"/>
    <s v="Default Manual list"/>
    <m/>
    <s v="Volver a llamar"/>
  </r>
  <r>
    <s v="Cobros Mayo"/>
    <n v="0"/>
    <n v="0"/>
    <x v="17"/>
    <n v="13"/>
    <n v="1"/>
    <x v="0"/>
    <d v="2026-05-11T16:28:53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8"/>
    <n v="13"/>
    <n v="1"/>
    <x v="0"/>
    <d v="2026-05-14T09:51:41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21"/>
    <n v="13"/>
    <n v="1"/>
    <x v="0"/>
    <d v="2026-05-18T11:55:28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21"/>
    <n v="13"/>
    <n v="1"/>
    <x v="0"/>
    <d v="2026-05-18T18:02:4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22"/>
    <n v="13"/>
    <n v="1"/>
    <x v="0"/>
    <d v="2026-05-20T10:54:0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4"/>
    <n v="13"/>
    <n v="1"/>
    <x v="0"/>
    <d v="2026-05-21T12:03:05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4"/>
    <n v="13"/>
    <n v="1"/>
    <x v="0"/>
    <d v="2026-05-21T15:04:30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5"/>
    <n v="13"/>
    <n v="1"/>
    <x v="0"/>
    <d v="2026-05-22T09:29:13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5"/>
    <n v="13"/>
    <n v="1"/>
    <x v="0"/>
    <d v="2026-05-22T17:20:4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6"/>
    <n v="13"/>
    <n v="1"/>
    <x v="0"/>
    <d v="2026-05-23T11:39:39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7"/>
    <n v="13"/>
    <n v="1"/>
    <x v="0"/>
    <d v="2026-05-25T09:37:31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7"/>
    <n v="13"/>
    <n v="1"/>
    <x v="1"/>
    <d v="2026-05-25T10:14:28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9"/>
    <n v="3"/>
    <n v="1"/>
    <x v="0"/>
    <d v="2026-05-27T14:23:47"/>
    <n v="65044455"/>
    <s v="DROP"/>
    <s v="VDAD"/>
    <x v="0"/>
    <s v="COBRO"/>
    <m/>
    <n v="351337280000"/>
    <n v="16019"/>
    <n v="-7"/>
    <n v="1"/>
    <n v="65044455"/>
    <m/>
    <s v="Eugenia Bellido"/>
    <m/>
    <n v="351337280000"/>
    <s v="CALL CENTER"/>
    <s v="NPN"/>
    <m/>
    <m/>
    <m/>
    <m/>
    <m/>
    <m/>
    <s v="U"/>
    <s v="0000-00-00"/>
    <m/>
    <m/>
    <m/>
    <s v="351337280000&gt;&gt; Eugenia Bellido"/>
    <n v="5"/>
    <m/>
    <s v="NONE"/>
    <n v="0"/>
    <m/>
    <n v="2267931"/>
    <s v="Cobros Mayo"/>
    <s v="Cobros Mayo Lista 2"/>
    <s v="Agent Not Available"/>
  </r>
  <r>
    <s v="Cobros Mayo"/>
    <n v="0"/>
    <n v="0"/>
    <x v="10"/>
    <n v="3"/>
    <n v="1"/>
    <x v="0"/>
    <d v="2026-05-28T09:53:59"/>
    <n v="65044455"/>
    <s v="DROP"/>
    <s v="VDAD"/>
    <x v="0"/>
    <s v="COBRO"/>
    <m/>
    <n v="351337280000"/>
    <n v="16019"/>
    <n v="-7"/>
    <n v="1"/>
    <n v="65044455"/>
    <m/>
    <s v="Eugenia Bellido"/>
    <m/>
    <n v="351337280000"/>
    <s v="CALL CENTER"/>
    <s v="NPN"/>
    <m/>
    <m/>
    <m/>
    <m/>
    <m/>
    <m/>
    <s v="U"/>
    <s v="0000-00-00"/>
    <m/>
    <m/>
    <m/>
    <s v="351337280000&gt;&gt; Eugenia Bellido"/>
    <n v="5"/>
    <m/>
    <s v="NONE"/>
    <n v="0"/>
    <m/>
    <n v="2267931"/>
    <s v="Cobros Mayo"/>
    <s v="Cobros Mayo Lista 2"/>
    <s v="Agent Not Available"/>
  </r>
  <r>
    <s v="Cobros Mayo"/>
    <n v="0"/>
    <n v="0"/>
    <x v="11"/>
    <n v="3"/>
    <n v="1"/>
    <x v="1"/>
    <d v="2026-05-30T14:26:50"/>
    <n v="65044455"/>
    <s v="CALLBK"/>
    <s v="lvelez"/>
    <x v="1"/>
    <s v="COBRO"/>
    <m/>
    <n v="351337280000"/>
    <n v="16019"/>
    <n v="-7"/>
    <n v="1"/>
    <n v="65044455"/>
    <m/>
    <s v="Eugenia Bellido"/>
    <m/>
    <n v="351337280000"/>
    <s v="CALL CENTER"/>
    <s v="NPN"/>
    <m/>
    <m/>
    <m/>
    <m/>
    <m/>
    <m/>
    <s v="U"/>
    <s v="0000-00-00"/>
    <m/>
    <m/>
    <m/>
    <s v="351337280000&gt;&gt; Eugenia Bellido"/>
    <n v="146"/>
    <s v="Llamaya"/>
    <s v="MAIN"/>
    <n v="0"/>
    <m/>
    <n v="2267931"/>
    <s v="Cobros Mayo"/>
    <s v="Cobros Mayo Lista 2"/>
    <s v="Call Back"/>
  </r>
  <r>
    <s v="Cobros Mayo"/>
    <n v="0"/>
    <n v="0"/>
    <x v="17"/>
    <n v="2"/>
    <n v="1"/>
    <x v="0"/>
    <d v="2026-05-11T16:30:01"/>
    <n v="65055421"/>
    <s v="AB"/>
    <s v="VDAD"/>
    <x v="0"/>
    <s v="COBRO"/>
    <m/>
    <n v="365029440000"/>
    <n v="16018"/>
    <n v="-7"/>
    <n v="1"/>
    <n v="65055421"/>
    <m/>
    <s v="Audina Rodriguez Rodriguez"/>
    <m/>
    <s v="8-1026-1637"/>
    <n v="365029440000"/>
    <s v="MASIVO"/>
    <s v="2 PAGOS PENDIENTES"/>
    <m/>
    <m/>
    <m/>
    <m/>
    <m/>
    <s v="U"/>
    <s v="0000-00-00"/>
    <m/>
    <m/>
    <m/>
    <m/>
    <n v="0"/>
    <m/>
    <s v="NONE"/>
    <n v="0"/>
    <m/>
    <n v="2258028"/>
    <s v="Cobros Mayo"/>
    <s v="Cobros Mayo NPN"/>
    <s v="Auto busy"/>
  </r>
  <r>
    <s v="Cobros Mayo"/>
    <n v="1"/>
    <n v="0"/>
    <x v="18"/>
    <n v="2"/>
    <n v="1"/>
    <x v="1"/>
    <d v="2026-05-14T09:52:22"/>
    <n v="65055421"/>
    <n v="6000"/>
    <s v="lvelez"/>
    <x v="1"/>
    <s v="COBRO"/>
    <m/>
    <n v="365029440000"/>
    <n v="16018"/>
    <n v="-7"/>
    <n v="1"/>
    <n v="65055421"/>
    <m/>
    <s v="Audina Rodriguez Rodriguez"/>
    <m/>
    <s v="8-1026-1637"/>
    <n v="365029440000"/>
    <s v="MASIVO"/>
    <s v="2 PAGOS PENDIENTES"/>
    <m/>
    <m/>
    <m/>
    <m/>
    <m/>
    <s v="U"/>
    <s v="0000-00-00"/>
    <m/>
    <m/>
    <m/>
    <m/>
    <n v="77"/>
    <s v="Llamaya"/>
    <s v="MAIN"/>
    <n v="0"/>
    <m/>
    <n v="2258028"/>
    <s v="Cobros Mayo"/>
    <s v="Cobros Mayo NPN"/>
    <s v="Mensaje a tercero"/>
  </r>
  <r>
    <s v="Cobros Mayo"/>
    <n v="1"/>
    <n v="0"/>
    <x v="17"/>
    <n v="1"/>
    <n v="1"/>
    <x v="1"/>
    <d v="2026-05-11T16:30:49"/>
    <n v="65065945"/>
    <n v="6006"/>
    <s v="lvelez"/>
    <x v="1"/>
    <s v="COBRO"/>
    <m/>
    <n v="369028250000"/>
    <n v="16018"/>
    <n v="-7"/>
    <n v="1"/>
    <n v="65065945"/>
    <m/>
    <s v="Macriano Denis"/>
    <m/>
    <s v="10-11-261"/>
    <n v="369028250000"/>
    <s v="MASIVO"/>
    <s v="2 PAGOS PENDIENTES"/>
    <m/>
    <m/>
    <m/>
    <m/>
    <m/>
    <s v="U"/>
    <s v="0000-00-00"/>
    <m/>
    <m/>
    <m/>
    <m/>
    <n v="67"/>
    <s v="Llamaya"/>
    <s v="MAIN"/>
    <n v="0"/>
    <m/>
    <n v="2258029"/>
    <s v="Cobros Mayo"/>
    <s v="Cobros Mayo NPN"/>
    <s v="Numero equivocado"/>
  </r>
  <r>
    <s v="Cobros Abril Canal Fijo"/>
    <n v="0"/>
    <n v="0"/>
    <x v="17"/>
    <n v="3"/>
    <n v="1"/>
    <x v="0"/>
    <d v="2026-05-11T16:31:20"/>
    <n v="65077219"/>
    <s v="DROP"/>
    <s v="VDAD"/>
    <x v="0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5"/>
    <m/>
    <s v="NONE"/>
    <n v="0"/>
    <m/>
    <n v="2258030"/>
    <s v="Cobros Mayo"/>
    <s v="Cobros Mayo NPN"/>
    <s v="Agent Not Available"/>
  </r>
  <r>
    <s v="Cobros Abril Canal Fijo"/>
    <n v="0"/>
    <n v="0"/>
    <x v="18"/>
    <n v="3"/>
    <n v="1"/>
    <x v="0"/>
    <d v="2026-05-14T09:52:08"/>
    <n v="65077219"/>
    <s v="AB"/>
    <s v="VDAD"/>
    <x v="0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0"/>
    <m/>
    <s v="NONE"/>
    <n v="0"/>
    <m/>
    <n v="2258030"/>
    <s v="Cobros Mayo"/>
    <s v="Cobros Mayo NPN"/>
    <s v="Auto busy"/>
  </r>
  <r>
    <s v="Cobros Abril Canal Fijo"/>
    <n v="1"/>
    <n v="0"/>
    <x v="21"/>
    <n v="3"/>
    <n v="1"/>
    <x v="1"/>
    <d v="2026-05-18T12:05:35"/>
    <n v="65077219"/>
    <n v="6006"/>
    <s v="lvelez"/>
    <x v="1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179"/>
    <s v="Llamaya"/>
    <s v="MAIN"/>
    <n v="0"/>
    <m/>
    <n v="2258030"/>
    <s v="Cobros Mayo"/>
    <s v="Cobros Mayo NPN"/>
    <s v="Numero equivocado"/>
  </r>
  <r>
    <s v="Cobros Mayo"/>
    <n v="0"/>
    <n v="0"/>
    <x v="15"/>
    <n v="1"/>
    <n v="1"/>
    <x v="1"/>
    <d v="2026-05-07T17:16:41"/>
    <n v="65080085"/>
    <n v="6004"/>
    <s v="lvelez"/>
    <x v="1"/>
    <s v="COBRO"/>
    <m/>
    <m/>
    <n v="998"/>
    <n v="0"/>
    <m/>
    <n v="65080085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590"/>
    <s v="Default Manual list"/>
    <m/>
    <s v="Buzon de voz"/>
  </r>
  <r>
    <s v="Cobros Abril Canal Fijo"/>
    <n v="0"/>
    <n v="0"/>
    <x v="13"/>
    <n v="24"/>
    <n v="1"/>
    <x v="0"/>
    <d v="2026-05-02T12:54:04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14"/>
    <n v="24"/>
    <n v="1"/>
    <x v="0"/>
    <d v="2026-05-05T17:58:31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20"/>
    <n v="24"/>
    <n v="1"/>
    <x v="0"/>
    <d v="2026-05-06T16:09:06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15"/>
    <n v="24"/>
    <n v="1"/>
    <x v="0"/>
    <d v="2026-05-07T17:55:29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16"/>
    <n v="24"/>
    <n v="1"/>
    <x v="0"/>
    <d v="2026-05-08T10:06:57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16"/>
    <n v="24"/>
    <n v="1"/>
    <x v="0"/>
    <d v="2026-05-08T15:18:35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0"/>
    <n v="24"/>
    <n v="1"/>
    <x v="0"/>
    <d v="2026-05-09T09:47:12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17"/>
    <n v="24"/>
    <n v="1"/>
    <x v="0"/>
    <d v="2026-05-11T16:32:40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8"/>
    <n v="24"/>
    <n v="1"/>
    <x v="0"/>
    <d v="2026-05-14T09:53:51"/>
    <n v="65081748"/>
    <s v="NA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No Answer AutoDial"/>
  </r>
  <r>
    <s v="Cobros Abril Canal Fijo"/>
    <n v="0"/>
    <n v="0"/>
    <x v="18"/>
    <n v="24"/>
    <n v="1"/>
    <x v="0"/>
    <d v="2026-05-14T14:03:17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21"/>
    <n v="24"/>
    <n v="1"/>
    <x v="0"/>
    <d v="2026-05-18T12:06:25"/>
    <n v="65081748"/>
    <s v="NA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No Answer AutoDial"/>
  </r>
  <r>
    <s v="Cobros Abril Canal Fijo"/>
    <n v="0"/>
    <n v="0"/>
    <x v="21"/>
    <n v="24"/>
    <n v="1"/>
    <x v="0"/>
    <d v="2026-05-18T18:04:08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22"/>
    <n v="24"/>
    <n v="1"/>
    <x v="0"/>
    <d v="2026-05-20T10:54:02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4"/>
    <n v="24"/>
    <n v="1"/>
    <x v="0"/>
    <d v="2026-05-21T12:02:39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5"/>
    <n v="24"/>
    <n v="1"/>
    <x v="0"/>
    <d v="2026-05-22T09:29:41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5"/>
    <n v="24"/>
    <n v="1"/>
    <x v="0"/>
    <d v="2026-05-22T17:21:10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6"/>
    <n v="24"/>
    <n v="1"/>
    <x v="0"/>
    <d v="2026-05-23T11:38:53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8"/>
    <n v="24"/>
    <n v="1"/>
    <x v="0"/>
    <d v="2026-05-26T09:09:43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8"/>
    <n v="24"/>
    <n v="1"/>
    <x v="0"/>
    <d v="2026-05-26T10:32:56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8"/>
    <n v="24"/>
    <n v="1"/>
    <x v="0"/>
    <d v="2026-05-26T14:32:07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8"/>
    <n v="24"/>
    <n v="1"/>
    <x v="0"/>
    <d v="2026-05-26T15:10:07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8"/>
    <n v="24"/>
    <n v="1"/>
    <x v="0"/>
    <d v="2026-05-26T16:13:50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8"/>
    <n v="24"/>
    <n v="1"/>
    <x v="0"/>
    <d v="2026-05-26T16:56:50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8"/>
    <n v="24"/>
    <n v="1"/>
    <x v="1"/>
    <d v="2026-05-26T17:48:48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e v="#N/A"/>
    <n v="1"/>
    <n v="0"/>
    <x v="14"/>
    <n v="1"/>
    <n v="1"/>
    <x v="1"/>
    <d v="2026-05-05T09:47:24"/>
    <n v="65084271"/>
    <n v="6000"/>
    <s v="lvelez"/>
    <x v="1"/>
    <s v="COBRO"/>
    <m/>
    <m/>
    <n v="998"/>
    <n v="0"/>
    <m/>
    <n v="65084271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498"/>
    <s v="Default Manual list"/>
    <m/>
    <s v="Mensaje a tercero"/>
  </r>
  <r>
    <s v="Cobros Mayo"/>
    <n v="0"/>
    <n v="0"/>
    <x v="17"/>
    <n v="2"/>
    <n v="1"/>
    <x v="0"/>
    <d v="2026-05-11T16:33:24"/>
    <n v="65085834"/>
    <s v="CALLBK"/>
    <s v="lvelez"/>
    <x v="1"/>
    <s v="COBRO"/>
    <m/>
    <n v="363083850000"/>
    <n v="16018"/>
    <n v="-7"/>
    <n v="1"/>
    <n v="65085834"/>
    <m/>
    <s v="Mercedes Arcia CamaÃ±o"/>
    <m/>
    <s v="9-738-1997"/>
    <n v="363083850000"/>
    <s v="SOHO-CALL CENTER"/>
    <s v="NPN"/>
    <m/>
    <m/>
    <m/>
    <m/>
    <m/>
    <s v="U"/>
    <s v="0000-00-00"/>
    <m/>
    <m/>
    <m/>
    <s v="363083850000&gt;&gt; Mercedes Arcia Camaño"/>
    <n v="324"/>
    <s v="Llamaya"/>
    <s v="MAIN"/>
    <n v="0"/>
    <m/>
    <n v="2258032"/>
    <s v="Cobros Mayo"/>
    <s v="Cobros Mayo NPN"/>
    <s v="Call Back"/>
  </r>
  <r>
    <s v="Cobros Mayo"/>
    <n v="0"/>
    <n v="0"/>
    <x v="2"/>
    <n v="2"/>
    <n v="1"/>
    <x v="1"/>
    <d v="2026-05-16T11:31:44"/>
    <n v="65085834"/>
    <n v="6004"/>
    <s v="lvelez"/>
    <x v="1"/>
    <s v="COBRO"/>
    <m/>
    <n v="363083850000"/>
    <n v="16018"/>
    <n v="-7"/>
    <n v="1"/>
    <n v="65085834"/>
    <m/>
    <s v="Mercedes Arcia CamaÃ±o"/>
    <m/>
    <s v="9-738-1997"/>
    <n v="363083850000"/>
    <s v="SOHO-CALL CENTER"/>
    <s v="NPN"/>
    <m/>
    <m/>
    <m/>
    <m/>
    <m/>
    <s v="U"/>
    <s v="0000-00-00"/>
    <m/>
    <m/>
    <m/>
    <s v="363083850000&gt;&gt; Mercedes Arcia Camaño"/>
    <n v="87"/>
    <s v="Llamaya"/>
    <s v="MAIN"/>
    <n v="0"/>
    <m/>
    <n v="2258032"/>
    <s v="Cobros Mayo"/>
    <s v="Cobros Mayo NPN"/>
    <s v="Buzon de voz"/>
  </r>
  <r>
    <s v="Cobros Mayo"/>
    <n v="0"/>
    <n v="0"/>
    <x v="17"/>
    <n v="4"/>
    <n v="1"/>
    <x v="0"/>
    <d v="2026-05-11T16:33:06"/>
    <n v="65092300"/>
    <s v="AB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Auto busy"/>
  </r>
  <r>
    <s v="Cobros Mayo"/>
    <n v="0"/>
    <n v="0"/>
    <x v="18"/>
    <n v="4"/>
    <n v="1"/>
    <x v="0"/>
    <d v="2026-05-14T09:56:18"/>
    <n v="65092300"/>
    <s v="AB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Auto busy"/>
  </r>
  <r>
    <s v="Cobros Mayo"/>
    <n v="0"/>
    <n v="0"/>
    <x v="21"/>
    <n v="4"/>
    <n v="1"/>
    <x v="0"/>
    <d v="2026-05-18T12:09:58"/>
    <n v="65092300"/>
    <s v="NA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No Answer AutoDial"/>
  </r>
  <r>
    <s v="Cobros Mayo"/>
    <n v="1"/>
    <n v="0"/>
    <x v="21"/>
    <n v="4"/>
    <n v="1"/>
    <x v="1"/>
    <d v="2026-05-18T18:04:49"/>
    <n v="65092300"/>
    <n v="6006"/>
    <s v="lvelez"/>
    <x v="1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52"/>
    <s v="Llamaya"/>
    <s v="MAIN"/>
    <n v="0"/>
    <m/>
    <n v="2258033"/>
    <s v="Cobros Mayo"/>
    <s v="Cobros Mayo NPN"/>
    <s v="Numero equivocado"/>
  </r>
  <r>
    <s v="Cobros Abril Canal Fijo"/>
    <n v="0"/>
    <n v="0"/>
    <x v="17"/>
    <n v="3"/>
    <n v="1"/>
    <x v="0"/>
    <d v="2026-05-11T16:33:53"/>
    <n v="65095224"/>
    <s v="AB"/>
    <s v="VDAD"/>
    <x v="0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0"/>
    <m/>
    <s v="NONE"/>
    <n v="0"/>
    <m/>
    <n v="2258034"/>
    <s v="Cobros Mayo"/>
    <s v="Cobros Mayo NPN"/>
    <s v="Auto busy"/>
  </r>
  <r>
    <s v="Cobros Abril Canal Fijo"/>
    <n v="0"/>
    <n v="0"/>
    <x v="18"/>
    <n v="3"/>
    <n v="1"/>
    <x v="0"/>
    <d v="2026-05-14T09:56:42"/>
    <n v="65095224"/>
    <s v="DROP"/>
    <s v="VDAD"/>
    <x v="0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5"/>
    <m/>
    <s v="NONE"/>
    <n v="0"/>
    <m/>
    <n v="2258034"/>
    <s v="Cobros Mayo"/>
    <s v="Cobros Mayo NPN"/>
    <s v="Agent Not Available"/>
  </r>
  <r>
    <s v="Cobros Abril Canal Fijo"/>
    <n v="1"/>
    <n v="1"/>
    <x v="21"/>
    <n v="3"/>
    <n v="1"/>
    <x v="1"/>
    <d v="2026-05-18T12:09:00"/>
    <n v="65095224"/>
    <n v="6003"/>
    <s v="lvelez"/>
    <x v="1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19"/>
    <s v="Llamaya"/>
    <s v="MAIN"/>
    <n v="0"/>
    <m/>
    <n v="2258034"/>
    <s v="Cobros Mayo"/>
    <s v="Cobros Mayo NPN"/>
    <s v="Cuenta cesada"/>
  </r>
  <r>
    <e v="#N/A"/>
    <n v="1"/>
    <n v="1"/>
    <x v="19"/>
    <n v="1"/>
    <n v="1"/>
    <x v="1"/>
    <d v="2026-05-04T15:49:01"/>
    <n v="65097861"/>
    <n v="6007"/>
    <s v="lvelez"/>
    <x v="1"/>
    <s v="COBRO"/>
    <m/>
    <m/>
    <n v="998"/>
    <n v="0"/>
    <m/>
    <n v="65097861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479"/>
    <s v="Default Manual list"/>
    <m/>
    <s v="Volver a llamar"/>
  </r>
  <r>
    <s v="Cobros Abril Canal Fijo"/>
    <n v="0"/>
    <n v="0"/>
    <x v="19"/>
    <n v="9"/>
    <n v="1"/>
    <x v="0"/>
    <d v="2026-05-04T14:15:24"/>
    <n v="65099454"/>
    <s v="AB"/>
    <s v="VDAD"/>
    <x v="0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0"/>
    <m/>
    <s v="NONE"/>
    <n v="0"/>
    <m/>
    <n v="2252715"/>
    <s v="Cobros Abril Canal Fijo"/>
    <s v="Cobros Abril Canal Fijo 2 meses a NPN"/>
    <s v="Auto busy"/>
  </r>
  <r>
    <s v="Cobros Abril Canal Fijo"/>
    <n v="0"/>
    <n v="0"/>
    <x v="20"/>
    <n v="9"/>
    <n v="1"/>
    <x v="0"/>
    <d v="2026-05-06T14:16:51"/>
    <n v="65099454"/>
    <s v="DROP"/>
    <s v="VDAD"/>
    <x v="0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5"/>
    <m/>
    <s v="NONE"/>
    <n v="0"/>
    <m/>
    <n v="2252715"/>
    <s v="Cobros Abril Canal Fijo"/>
    <s v="Cobros Abril Canal Fijo 2 meses a NPN"/>
    <s v="Agent Not Available"/>
  </r>
  <r>
    <s v="Cobros Abril Canal Fijo"/>
    <n v="1"/>
    <n v="0"/>
    <x v="0"/>
    <n v="9"/>
    <n v="1"/>
    <x v="0"/>
    <d v="2026-05-09T09:06:26"/>
    <n v="65099454"/>
    <n v="6006"/>
    <s v="lvelez"/>
    <x v="1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81"/>
    <s v="Llamaya"/>
    <s v="MAIN"/>
    <n v="0"/>
    <m/>
    <n v="2252715"/>
    <s v="Cobros Abril Canal Fijo"/>
    <s v="Cobros Abril Canal Fijo 2 meses a NPN"/>
    <s v="Numero equivocado"/>
  </r>
  <r>
    <s v="Cobros Abril Canal Fijo"/>
    <n v="0"/>
    <n v="0"/>
    <x v="17"/>
    <n v="9"/>
    <n v="1"/>
    <x v="0"/>
    <d v="2026-05-11T16:35:01"/>
    <n v="65099454"/>
    <s v="DROP"/>
    <s v="VDAD"/>
    <x v="0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5"/>
    <m/>
    <s v="NONE"/>
    <n v="0"/>
    <m/>
    <n v="2258035"/>
    <s v="Cobros Mayo"/>
    <s v="Cobros Mayo NPN"/>
    <s v="Agent Not Available"/>
  </r>
  <r>
    <s v="Cobros Abril Canal Fijo"/>
    <n v="0"/>
    <n v="0"/>
    <x v="17"/>
    <n v="9"/>
    <n v="1"/>
    <x v="0"/>
    <d v="2026-05-11T16:35:16"/>
    <n v="65099454"/>
    <s v="DROP"/>
    <s v="VDAD"/>
    <x v="0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5"/>
    <m/>
    <s v="NONE"/>
    <n v="0"/>
    <m/>
    <n v="2258036"/>
    <s v="Cobros Mayo"/>
    <s v="Cobros Mayo NPN"/>
    <s v="Agent Not Available"/>
  </r>
  <r>
    <s v="Cobros Abril Canal Fijo"/>
    <n v="0"/>
    <n v="0"/>
    <x v="18"/>
    <n v="9"/>
    <n v="1"/>
    <x v="0"/>
    <d v="2026-05-14T09:58:23"/>
    <n v="65099454"/>
    <s v="AB"/>
    <s v="VDAD"/>
    <x v="0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0"/>
    <m/>
    <s v="NONE"/>
    <n v="0"/>
    <m/>
    <n v="2258035"/>
    <s v="Cobros Mayo"/>
    <s v="Cobros Mayo NPN"/>
    <s v="Auto busy"/>
  </r>
  <r>
    <s v="Cobros Abril Canal Fijo"/>
    <n v="0"/>
    <n v="0"/>
    <x v="18"/>
    <n v="9"/>
    <n v="1"/>
    <x v="0"/>
    <d v="2026-05-14T09:59:35"/>
    <n v="65099454"/>
    <s v="NA"/>
    <s v="VDAD"/>
    <x v="0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0"/>
    <m/>
    <s v="NONE"/>
    <n v="0"/>
    <m/>
    <n v="2258036"/>
    <s v="Cobros Mayo"/>
    <s v="Cobros Mayo NPN"/>
    <s v="No Answer AutoDial"/>
  </r>
  <r>
    <s v="Cobros Abril Canal Fijo"/>
    <n v="1"/>
    <n v="1"/>
    <x v="18"/>
    <n v="9"/>
    <n v="1"/>
    <x v="0"/>
    <d v="2026-05-14T14:07:03"/>
    <n v="65099454"/>
    <n v="6007"/>
    <s v="lvelez"/>
    <x v="1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180"/>
    <s v="Llamaya"/>
    <s v="MAIN"/>
    <n v="0"/>
    <m/>
    <n v="2258036"/>
    <s v="Cobros Mayo"/>
    <s v="Cobros Mayo NPN"/>
    <s v="Volver a llamar"/>
  </r>
  <r>
    <s v="Cobros Abril Canal Fijo"/>
    <n v="1"/>
    <n v="1"/>
    <x v="21"/>
    <n v="9"/>
    <n v="1"/>
    <x v="1"/>
    <d v="2026-05-18T12:11:38"/>
    <n v="65099454"/>
    <n v="6007"/>
    <s v="lvelez"/>
    <x v="1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69"/>
    <s v="Llamaya"/>
    <s v="MAIN"/>
    <n v="0"/>
    <m/>
    <n v="2258035"/>
    <s v="Cobros Mayo"/>
    <s v="Cobros Mayo NPN"/>
    <s v="Volver a llamar"/>
  </r>
  <r>
    <s v="Cobros Abril Canal Fijo"/>
    <n v="0"/>
    <n v="0"/>
    <x v="19"/>
    <n v="4"/>
    <n v="1"/>
    <x v="0"/>
    <d v="2026-05-04T14:50:11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9"/>
    <n v="4"/>
    <n v="1"/>
    <x v="0"/>
    <d v="2026-05-04T17:15:41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9"/>
    <n v="4"/>
    <n v="1"/>
    <x v="0"/>
    <d v="2026-05-04T17:58:57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4"/>
    <n v="4"/>
    <n v="1"/>
    <x v="1"/>
    <d v="2026-05-05T09:31:50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7"/>
    <n v="2"/>
    <n v="1"/>
    <x v="0"/>
    <d v="2026-05-11T16:35:23"/>
    <n v="65101667"/>
    <s v="AB"/>
    <s v="VDAD"/>
    <x v="0"/>
    <s v="COBRO"/>
    <m/>
    <n v="352375580000"/>
    <n v="16018"/>
    <n v="-5"/>
    <n v="1"/>
    <n v="65101667"/>
    <m/>
    <s v="Maria eugenia cortez cortez"/>
    <m/>
    <s v="8-397-305"/>
    <n v="352375580000"/>
    <s v="MASIVO"/>
    <s v="NPN"/>
    <m/>
    <m/>
    <m/>
    <m/>
    <m/>
    <s v="U"/>
    <s v="0000-00-00"/>
    <m/>
    <m/>
    <m/>
    <m/>
    <n v="0"/>
    <m/>
    <s v="NONE"/>
    <n v="0"/>
    <m/>
    <n v="2258037"/>
    <s v="Cobros Mayo"/>
    <s v="Cobros Mayo NPN"/>
    <s v="Auto busy"/>
  </r>
  <r>
    <s v="Cobros Abril Canal Fijo"/>
    <n v="1"/>
    <n v="1"/>
    <x v="18"/>
    <n v="2"/>
    <n v="1"/>
    <x v="1"/>
    <d v="2026-05-14T09:59:44"/>
    <n v="65101667"/>
    <n v="6003"/>
    <s v="lvelez"/>
    <x v="1"/>
    <s v="COBRO"/>
    <m/>
    <n v="352375580000"/>
    <n v="16018"/>
    <n v="-5"/>
    <n v="1"/>
    <n v="65101667"/>
    <m/>
    <s v="Maria eugenia cortez cortez"/>
    <m/>
    <s v="8-397-305"/>
    <n v="352375580000"/>
    <s v="MASIVO"/>
    <s v="NPN"/>
    <m/>
    <m/>
    <m/>
    <m/>
    <m/>
    <s v="U"/>
    <s v="0000-00-00"/>
    <m/>
    <m/>
    <m/>
    <m/>
    <n v="224"/>
    <s v="Llamaya"/>
    <s v="MAIN"/>
    <n v="0"/>
    <m/>
    <n v="2258037"/>
    <s v="Cobros Mayo"/>
    <s v="Cobros Mayo NPN"/>
    <s v="Cuenta cesada"/>
  </r>
  <r>
    <s v="Cobros Mayo"/>
    <n v="0"/>
    <n v="0"/>
    <x v="17"/>
    <n v="15"/>
    <n v="1"/>
    <x v="0"/>
    <d v="2026-05-11T16:37:28"/>
    <n v="65106195"/>
    <s v="NA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No Answer AutoDial"/>
  </r>
  <r>
    <s v="Cobros Mayo"/>
    <n v="0"/>
    <n v="0"/>
    <x v="23"/>
    <n v="15"/>
    <n v="1"/>
    <x v="0"/>
    <d v="2026-05-12T10:51:34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8"/>
    <n v="15"/>
    <n v="1"/>
    <x v="0"/>
    <d v="2026-05-14T09:59:38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21"/>
    <n v="15"/>
    <n v="1"/>
    <x v="0"/>
    <d v="2026-05-18T12:11:09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22"/>
    <n v="15"/>
    <n v="1"/>
    <x v="0"/>
    <d v="2026-05-20T10:55:44"/>
    <n v="65106195"/>
    <s v="NA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No Answer AutoDial"/>
  </r>
  <r>
    <s v="Cobros Mayo"/>
    <n v="0"/>
    <n v="0"/>
    <x v="22"/>
    <n v="15"/>
    <n v="1"/>
    <x v="0"/>
    <d v="2026-05-20T12:43:36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4"/>
    <n v="15"/>
    <n v="1"/>
    <x v="0"/>
    <d v="2026-05-21T12:03:08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5"/>
    <n v="15"/>
    <n v="1"/>
    <x v="0"/>
    <d v="2026-05-22T09:30:01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5"/>
    <n v="15"/>
    <n v="1"/>
    <x v="0"/>
    <d v="2026-05-22T17:21:10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6"/>
    <n v="15"/>
    <n v="1"/>
    <x v="0"/>
    <d v="2026-05-23T11:39:21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8"/>
    <n v="15"/>
    <n v="1"/>
    <x v="0"/>
    <d v="2026-05-26T09:10:09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8"/>
    <n v="15"/>
    <n v="1"/>
    <x v="0"/>
    <d v="2026-05-26T10:33:22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8"/>
    <n v="15"/>
    <n v="1"/>
    <x v="0"/>
    <d v="2026-05-26T14:32:45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8"/>
    <n v="15"/>
    <n v="1"/>
    <x v="0"/>
    <d v="2026-05-26T16:13:50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8"/>
    <n v="15"/>
    <n v="1"/>
    <x v="1"/>
    <d v="2026-05-26T17:49:14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7"/>
    <n v="4"/>
    <n v="1"/>
    <x v="0"/>
    <d v="2026-05-11T16:37:31"/>
    <n v="65112127"/>
    <s v="AB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0"/>
    <m/>
    <s v="NONE"/>
    <n v="0"/>
    <m/>
    <n v="2258039"/>
    <s v="Cobros Mayo"/>
    <s v="Cobros Mayo NPN"/>
    <s v="Auto busy"/>
  </r>
  <r>
    <s v="Cobros Mayo"/>
    <n v="0"/>
    <n v="0"/>
    <x v="18"/>
    <n v="4"/>
    <n v="1"/>
    <x v="0"/>
    <d v="2026-05-14T10:03:35"/>
    <n v="65112127"/>
    <s v="AB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0"/>
    <m/>
    <s v="NONE"/>
    <n v="0"/>
    <m/>
    <n v="2258039"/>
    <s v="Cobros Mayo"/>
    <s v="Cobros Mayo NPN"/>
    <s v="Auto busy"/>
  </r>
  <r>
    <s v="Cobros Mayo"/>
    <n v="0"/>
    <n v="0"/>
    <x v="21"/>
    <n v="4"/>
    <n v="1"/>
    <x v="0"/>
    <d v="2026-05-18T12:12:15"/>
    <n v="65112127"/>
    <s v="DROP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5"/>
    <m/>
    <s v="NONE"/>
    <n v="0"/>
    <m/>
    <n v="2258039"/>
    <s v="Cobros Mayo"/>
    <s v="Cobros Mayo NPN"/>
    <s v="Agent Not Available"/>
  </r>
  <r>
    <s v="Cobros Mayo"/>
    <n v="1"/>
    <n v="1"/>
    <x v="22"/>
    <n v="4"/>
    <n v="1"/>
    <x v="1"/>
    <d v="2026-05-20T10:54:52"/>
    <n v="65112127"/>
    <n v="6003"/>
    <s v="lvelez"/>
    <x v="1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18"/>
    <s v="Llamaya"/>
    <s v="MAIN"/>
    <n v="0"/>
    <m/>
    <n v="2258039"/>
    <s v="Cobros Mayo"/>
    <s v="Cobros Mayo NPN"/>
    <s v="Cuenta cesada"/>
  </r>
  <r>
    <s v="Cobros Mayo"/>
    <n v="1"/>
    <n v="0"/>
    <x v="0"/>
    <n v="2"/>
    <n v="1"/>
    <x v="0"/>
    <d v="2026-05-09T11:14:20"/>
    <n v="65112921"/>
    <n v="6006"/>
    <s v="lvelez"/>
    <x v="1"/>
    <s v="COBRO"/>
    <m/>
    <m/>
    <n v="998"/>
    <n v="0"/>
    <m/>
    <n v="65112921"/>
    <m/>
    <m/>
    <m/>
    <m/>
    <m/>
    <m/>
    <m/>
    <m/>
    <m/>
    <m/>
    <m/>
    <m/>
    <s v="U"/>
    <s v="0000-00-00"/>
    <m/>
    <m/>
    <m/>
    <m/>
    <n v="45"/>
    <s v="Llamaya"/>
    <s v="MANUAL"/>
    <n v="0"/>
    <m/>
    <n v="2258697"/>
    <s v="Default Manual list"/>
    <m/>
    <s v="Numero equivocado"/>
  </r>
  <r>
    <s v="Cobros Mayo"/>
    <n v="0"/>
    <n v="0"/>
    <x v="10"/>
    <n v="2"/>
    <n v="1"/>
    <x v="1"/>
    <d v="2026-05-28T14:27:40"/>
    <n v="65112921"/>
    <n v="6004"/>
    <s v="lvelez"/>
    <x v="1"/>
    <s v="COBRO"/>
    <m/>
    <m/>
    <n v="998"/>
    <n v="0"/>
    <m/>
    <n v="65112921"/>
    <m/>
    <m/>
    <m/>
    <m/>
    <m/>
    <m/>
    <m/>
    <m/>
    <m/>
    <m/>
    <m/>
    <m/>
    <s v="U"/>
    <s v="0000-00-00"/>
    <m/>
    <m/>
    <m/>
    <m/>
    <n v="75"/>
    <s v="Llamaya"/>
    <s v="MANUAL"/>
    <n v="0"/>
    <m/>
    <n v="2258697"/>
    <s v="Default Manual list"/>
    <m/>
    <s v="Buzon de voz"/>
  </r>
  <r>
    <s v="Cobros Mayo"/>
    <n v="0"/>
    <n v="0"/>
    <x v="17"/>
    <n v="18"/>
    <n v="1"/>
    <x v="0"/>
    <d v="2026-05-11T16:41:00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8"/>
    <n v="18"/>
    <n v="1"/>
    <x v="0"/>
    <d v="2026-05-14T10:04:47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18"/>
    <n v="18"/>
    <n v="1"/>
    <x v="0"/>
    <d v="2026-05-14T14:10:08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21"/>
    <n v="18"/>
    <n v="1"/>
    <x v="0"/>
    <d v="2026-05-18T12:13:12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22"/>
    <n v="18"/>
    <n v="1"/>
    <x v="0"/>
    <d v="2026-05-20T10:57:37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22"/>
    <n v="18"/>
    <n v="1"/>
    <x v="0"/>
    <d v="2026-05-20T12:44:04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4"/>
    <n v="18"/>
    <n v="1"/>
    <x v="0"/>
    <d v="2026-05-21T12:03:08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5"/>
    <n v="18"/>
    <n v="1"/>
    <x v="0"/>
    <d v="2026-05-22T09:31:22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5"/>
    <n v="18"/>
    <n v="1"/>
    <x v="0"/>
    <d v="2026-05-22T12:32:51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5"/>
    <n v="18"/>
    <n v="1"/>
    <x v="0"/>
    <d v="2026-05-22T14:42:51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5"/>
    <n v="18"/>
    <n v="1"/>
    <x v="0"/>
    <d v="2026-05-22T15:04:15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5"/>
    <n v="18"/>
    <n v="1"/>
    <x v="0"/>
    <d v="2026-05-22T17:21:15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6"/>
    <n v="18"/>
    <n v="1"/>
    <x v="0"/>
    <d v="2026-05-23T11:39:41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8"/>
    <n v="18"/>
    <n v="1"/>
    <x v="0"/>
    <d v="2026-05-26T09:10:12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8"/>
    <n v="18"/>
    <n v="1"/>
    <x v="0"/>
    <d v="2026-05-26T10:34:25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8"/>
    <n v="18"/>
    <n v="1"/>
    <x v="0"/>
    <d v="2026-05-26T14:33:10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8"/>
    <n v="18"/>
    <n v="1"/>
    <x v="0"/>
    <d v="2026-05-26T16:14:16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8"/>
    <n v="18"/>
    <n v="1"/>
    <x v="1"/>
    <d v="2026-05-26T17:49:14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1"/>
    <n v="1"/>
    <x v="17"/>
    <n v="1"/>
    <n v="1"/>
    <x v="1"/>
    <d v="2026-05-11T16:41:17"/>
    <n v="65122191"/>
    <n v="6003"/>
    <s v="lvelez"/>
    <x v="1"/>
    <s v="COBRO"/>
    <m/>
    <n v="366080900000"/>
    <n v="16018"/>
    <n v="-5"/>
    <n v="1"/>
    <n v="65122191"/>
    <m/>
    <s v="MarÃ­a aurora ChÃ¡vez SaldaÃ±a"/>
    <m/>
    <s v="4-702-804"/>
    <n v="366080900000"/>
    <s v="MASIVO"/>
    <s v="NPN"/>
    <m/>
    <m/>
    <m/>
    <m/>
    <m/>
    <s v="U"/>
    <s v="0000-00-00"/>
    <m/>
    <m/>
    <m/>
    <m/>
    <n v="84"/>
    <s v="Llamaya"/>
    <s v="MAIN"/>
    <n v="0"/>
    <m/>
    <n v="2258041"/>
    <s v="Cobros Mayo"/>
    <s v="Cobros Mayo NPN"/>
    <s v="Cuenta cesada"/>
  </r>
  <r>
    <s v="Cobros Abril Canal Fijo"/>
    <n v="0"/>
    <n v="0"/>
    <x v="17"/>
    <n v="3"/>
    <n v="1"/>
    <x v="0"/>
    <d v="2026-05-11T16:41:52"/>
    <n v="65125950"/>
    <s v="DROP"/>
    <s v="VDAD"/>
    <x v="0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5"/>
    <m/>
    <s v="NONE"/>
    <n v="0"/>
    <m/>
    <n v="2258042"/>
    <s v="Cobros Mayo"/>
    <s v="Cobros Mayo NPN"/>
    <s v="Agent Not Available"/>
  </r>
  <r>
    <s v="Cobros Abril Canal Fijo"/>
    <n v="1"/>
    <n v="1"/>
    <x v="18"/>
    <n v="3"/>
    <n v="1"/>
    <x v="0"/>
    <d v="2026-05-14T10:05:08"/>
    <n v="65125950"/>
    <n v="6007"/>
    <s v="lvelez"/>
    <x v="1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77"/>
    <s v="Llamaya"/>
    <s v="MAIN"/>
    <n v="0"/>
    <m/>
    <n v="2258042"/>
    <s v="Cobros Mayo"/>
    <s v="Cobros Mayo NPN"/>
    <s v="Volver a llamar"/>
  </r>
  <r>
    <s v="Cobros Abril Canal Fijo"/>
    <n v="0"/>
    <n v="0"/>
    <x v="18"/>
    <n v="3"/>
    <n v="1"/>
    <x v="1"/>
    <d v="2026-05-14T10:07:35"/>
    <n v="65125950"/>
    <n v="6004"/>
    <s v="lvelez"/>
    <x v="1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100"/>
    <s v="Llamaya"/>
    <s v="MANUAL"/>
    <n v="0"/>
    <m/>
    <n v="2258042"/>
    <s v="Cobros Mayo"/>
    <s v="Cobros Mayo NPN"/>
    <s v="Buzon de voz"/>
  </r>
  <r>
    <s v="Cobros Mayo"/>
    <n v="0"/>
    <n v="0"/>
    <x v="14"/>
    <n v="4"/>
    <n v="1"/>
    <x v="0"/>
    <d v="2026-05-05T15:00:29"/>
    <n v="65132135"/>
    <s v="CALLBK"/>
    <s v="lvelez"/>
    <x v="1"/>
    <s v="COBRO"/>
    <m/>
    <m/>
    <n v="998"/>
    <n v="0"/>
    <m/>
    <n v="65132135"/>
    <m/>
    <m/>
    <m/>
    <m/>
    <m/>
    <m/>
    <m/>
    <m/>
    <m/>
    <m/>
    <m/>
    <m/>
    <s v="U"/>
    <s v="0000-00-00"/>
    <m/>
    <m/>
    <m/>
    <s v="361016470000&gt;&gt; LUIS DAVID PINEDA GONZALEZ"/>
    <n v="232"/>
    <s v="Llamaya"/>
    <s v="MANUAL"/>
    <n v="0"/>
    <m/>
    <n v="2257508"/>
    <s v="Default Manual list"/>
    <m/>
    <s v="Call Back"/>
  </r>
  <r>
    <s v="Cobros Mayo"/>
    <n v="0"/>
    <n v="0"/>
    <x v="16"/>
    <n v="4"/>
    <n v="1"/>
    <x v="0"/>
    <d v="2026-05-08T09:45:28"/>
    <n v="65132135"/>
    <n v="6004"/>
    <s v="lvelez"/>
    <x v="1"/>
    <s v="COBRO"/>
    <m/>
    <m/>
    <n v="998"/>
    <n v="0"/>
    <m/>
    <n v="65132135"/>
    <m/>
    <m/>
    <m/>
    <m/>
    <m/>
    <m/>
    <m/>
    <m/>
    <m/>
    <m/>
    <m/>
    <m/>
    <s v="U"/>
    <s v="0000-00-00"/>
    <m/>
    <m/>
    <m/>
    <s v="361016470000&gt;&gt; LUIS DAVID PINEDA GONZALEZ"/>
    <n v="105"/>
    <s v="Llamaya"/>
    <s v="MAIN"/>
    <n v="0"/>
    <m/>
    <n v="2257508"/>
    <s v="Default Manual list"/>
    <m/>
    <s v="Buzon de voz"/>
  </r>
  <r>
    <s v="Cobros Mayo"/>
    <n v="1"/>
    <n v="1"/>
    <x v="17"/>
    <n v="4"/>
    <n v="1"/>
    <x v="0"/>
    <d v="2026-05-11T16:43:01"/>
    <n v="65132135"/>
    <n v="6007"/>
    <s v="lvelez"/>
    <x v="1"/>
    <s v="COBRO"/>
    <m/>
    <n v="361016470000"/>
    <n v="16018"/>
    <n v="-5"/>
    <n v="1"/>
    <n v="65132135"/>
    <m/>
    <s v="Luis  David pineda GonzÃ¡lez"/>
    <m/>
    <s v="8-1045-1303"/>
    <n v="361016470000"/>
    <s v="MASIVO"/>
    <s v="2 PAGOS PENDIENTES"/>
    <m/>
    <m/>
    <m/>
    <m/>
    <m/>
    <s v="U"/>
    <s v="0000-00-00"/>
    <m/>
    <m/>
    <m/>
    <m/>
    <n v="197"/>
    <s v="Llamaya"/>
    <s v="MAIN"/>
    <n v="0"/>
    <m/>
    <n v="2258043"/>
    <s v="Cobros Mayo"/>
    <s v="Cobros Mayo NPN"/>
    <s v="Volver a llamar"/>
  </r>
  <r>
    <s v="Cobros Mayo"/>
    <n v="0"/>
    <n v="0"/>
    <x v="10"/>
    <n v="4"/>
    <n v="1"/>
    <x v="1"/>
    <d v="2026-05-28T17:14:13"/>
    <n v="65132135"/>
    <n v="6004"/>
    <s v="lvelez"/>
    <x v="1"/>
    <s v="COBRO"/>
    <m/>
    <n v="361016470000"/>
    <n v="16018"/>
    <n v="-5"/>
    <n v="1"/>
    <n v="65132135"/>
    <m/>
    <s v="Luis  David pineda GonzÃ¡lez"/>
    <m/>
    <s v="8-1045-1303"/>
    <n v="361016470000"/>
    <s v="MASIVO"/>
    <s v="2 PAGOS PENDIENTES"/>
    <m/>
    <m/>
    <m/>
    <m/>
    <m/>
    <s v="U"/>
    <s v="0000-00-00"/>
    <m/>
    <m/>
    <m/>
    <m/>
    <n v="103"/>
    <s v="Llamaya"/>
    <s v="MANUAL"/>
    <n v="0"/>
    <m/>
    <n v="2258043"/>
    <s v="Cobros Mayo"/>
    <s v="Cobros Mayo NPN"/>
    <s v="Buzon de voz"/>
  </r>
  <r>
    <s v="Cobros Mayo"/>
    <n v="0"/>
    <n v="0"/>
    <x v="13"/>
    <n v="1"/>
    <n v="1"/>
    <x v="1"/>
    <d v="2026-05-02T11:22:39"/>
    <n v="65134740"/>
    <n v="6004"/>
    <s v="lvelez"/>
    <x v="1"/>
    <s v="COBRO"/>
    <m/>
    <m/>
    <n v="998"/>
    <n v="0"/>
    <m/>
    <n v="65134740"/>
    <m/>
    <m/>
    <m/>
    <m/>
    <m/>
    <m/>
    <m/>
    <m/>
    <m/>
    <m/>
    <m/>
    <m/>
    <s v="U"/>
    <s v="0000-00-00"/>
    <m/>
    <m/>
    <m/>
    <m/>
    <n v="102"/>
    <s v="Llamaya"/>
    <s v="MANUAL"/>
    <n v="0"/>
    <m/>
    <n v="2257454"/>
    <s v="Default Manual list"/>
    <m/>
    <s v="Buzon de voz"/>
  </r>
  <r>
    <s v="Cobros Mayo"/>
    <n v="0"/>
    <n v="0"/>
    <x v="9"/>
    <n v="2"/>
    <n v="1"/>
    <x v="0"/>
    <d v="2026-05-27T15:33:13"/>
    <n v="65135836"/>
    <s v="DROP"/>
    <s v="VDAD"/>
    <x v="0"/>
    <s v="COBRO"/>
    <m/>
    <n v="369054560000"/>
    <n v="16019"/>
    <n v="-5"/>
    <n v="1"/>
    <n v="65135836"/>
    <m/>
    <s v="Margarita Rodriguez"/>
    <m/>
    <n v="369054560000"/>
    <s v="RENOVACIONES"/>
    <s v="3 MESES PENDIENTES"/>
    <m/>
    <m/>
    <m/>
    <m/>
    <m/>
    <m/>
    <m/>
    <s v="0000-00-00"/>
    <m/>
    <m/>
    <m/>
    <m/>
    <n v="5"/>
    <m/>
    <s v="NONE"/>
    <n v="0"/>
    <m/>
    <n v="2268024"/>
    <s v="Cobros Mayo"/>
    <s v="Cobros Mayo Lista 2"/>
    <s v="Agent Not Available"/>
  </r>
  <r>
    <s v="Cobros Mayo"/>
    <n v="0"/>
    <n v="0"/>
    <x v="10"/>
    <n v="2"/>
    <n v="1"/>
    <x v="1"/>
    <d v="2026-05-28T12:07:52"/>
    <n v="65135836"/>
    <s v="AB"/>
    <s v="VDAD"/>
    <x v="0"/>
    <s v="COBRO"/>
    <m/>
    <n v="369054560000"/>
    <n v="16019"/>
    <n v="-5"/>
    <n v="1"/>
    <n v="65135836"/>
    <m/>
    <s v="Margarita Rodriguez"/>
    <m/>
    <n v="369054560000"/>
    <s v="RENOVACIONES"/>
    <s v="3 MESES PENDIENTES"/>
    <m/>
    <m/>
    <m/>
    <m/>
    <m/>
    <m/>
    <m/>
    <s v="0000-00-00"/>
    <m/>
    <m/>
    <m/>
    <m/>
    <n v="0"/>
    <m/>
    <s v="NONE"/>
    <n v="0"/>
    <m/>
    <n v="2268024"/>
    <s v="Cobros Mayo"/>
    <s v="Cobros Mayo Lista 2"/>
    <s v="Auto busy"/>
  </r>
  <r>
    <s v="Cobros Abril Canal Fijo"/>
    <n v="0"/>
    <n v="0"/>
    <x v="17"/>
    <n v="3"/>
    <n v="1"/>
    <x v="0"/>
    <d v="2026-05-11T16:43:03"/>
    <n v="65141568"/>
    <s v="DROP"/>
    <s v="VDAD"/>
    <x v="0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5"/>
    <m/>
    <s v="NONE"/>
    <n v="0"/>
    <m/>
    <n v="2258044"/>
    <s v="Cobros Mayo"/>
    <s v="Cobros Mayo NPN"/>
    <s v="Agent Not Available"/>
  </r>
  <r>
    <s v="Cobros Abril Canal Fijo"/>
    <n v="0"/>
    <n v="0"/>
    <x v="18"/>
    <n v="3"/>
    <n v="1"/>
    <x v="0"/>
    <d v="2026-05-14T10:05:20"/>
    <n v="65141568"/>
    <s v="DROP"/>
    <s v="VDAD"/>
    <x v="0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5"/>
    <m/>
    <s v="NONE"/>
    <n v="0"/>
    <m/>
    <n v="2258044"/>
    <s v="Cobros Mayo"/>
    <s v="Cobros Mayo NPN"/>
    <s v="Agent Not Available"/>
  </r>
  <r>
    <s v="Cobros Abril Canal Fijo"/>
    <n v="1"/>
    <n v="1"/>
    <x v="21"/>
    <n v="3"/>
    <n v="1"/>
    <x v="1"/>
    <d v="2026-05-18T12:13:32"/>
    <n v="65141568"/>
    <n v="6003"/>
    <s v="lvelez"/>
    <x v="1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160"/>
    <s v="Llamaya"/>
    <s v="MAIN"/>
    <n v="0"/>
    <m/>
    <n v="2258044"/>
    <s v="Cobros Mayo"/>
    <s v="Cobros Mayo NPN"/>
    <s v="Cuenta cesada"/>
  </r>
  <r>
    <s v="Cobros Mayo"/>
    <n v="0"/>
    <n v="0"/>
    <x v="9"/>
    <n v="1"/>
    <n v="1"/>
    <x v="1"/>
    <d v="2026-05-27T16:10:11"/>
    <n v="65146869"/>
    <n v="6004"/>
    <s v="lvelez"/>
    <x v="1"/>
    <s v="COBRO"/>
    <m/>
    <n v="365063560000"/>
    <n v="16019"/>
    <n v="-5"/>
    <n v="1"/>
    <n v="65146869"/>
    <m/>
    <s v="SOCRATES LAZO RIOS"/>
    <m/>
    <n v="365063560000"/>
    <s v="CALL CENTER P2P"/>
    <s v="2 MESES PENDIENTES"/>
    <m/>
    <m/>
    <m/>
    <m/>
    <m/>
    <m/>
    <s v="U"/>
    <s v="0000-00-00"/>
    <m/>
    <m/>
    <m/>
    <m/>
    <n v="62"/>
    <s v="Llamaya"/>
    <s v="MAIN"/>
    <n v="0"/>
    <m/>
    <n v="2268059"/>
    <s v="Cobros Mayo"/>
    <s v="Cobros Mayo Lista 2"/>
    <s v="Buzon de voz"/>
  </r>
  <r>
    <s v="Cobros Abril Canal Fijo"/>
    <n v="0"/>
    <n v="0"/>
    <x v="17"/>
    <n v="4"/>
    <n v="1"/>
    <x v="0"/>
    <d v="2026-05-11T16:43:22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0"/>
    <n v="0"/>
    <x v="18"/>
    <n v="4"/>
    <n v="1"/>
    <x v="0"/>
    <d v="2026-05-14T10:05:43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0"/>
    <n v="0"/>
    <x v="21"/>
    <n v="4"/>
    <n v="1"/>
    <x v="0"/>
    <d v="2026-05-18T12:13:53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1"/>
    <n v="1"/>
    <x v="22"/>
    <n v="4"/>
    <n v="1"/>
    <x v="1"/>
    <d v="2026-05-20T10:56:33"/>
    <n v="65149033"/>
    <n v="6003"/>
    <s v="lvelez"/>
    <x v="1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18"/>
    <s v="Llamaya"/>
    <s v="MAIN"/>
    <n v="0"/>
    <m/>
    <n v="2258045"/>
    <s v="Cobros Mayo"/>
    <s v="Cobros Mayo NPN"/>
    <s v="Cuenta cesada"/>
  </r>
  <r>
    <s v="Cobros Mayo"/>
    <n v="0"/>
    <n v="0"/>
    <x v="9"/>
    <n v="2"/>
    <n v="1"/>
    <x v="0"/>
    <d v="2026-05-27T16:07:36"/>
    <n v="65150698"/>
    <s v="DROP"/>
    <s v="VDAD"/>
    <x v="0"/>
    <s v="COBRO"/>
    <m/>
    <n v="361078550000"/>
    <n v="16019"/>
    <n v="-5"/>
    <n v="1"/>
    <n v="65150698"/>
    <m/>
    <s v="ROSSEMARIE KARINA RODRIGUEZ RO"/>
    <m/>
    <n v="361078550000"/>
    <s v="CALL CENTER P2P"/>
    <s v="2 MESES PENDIENTES"/>
    <m/>
    <m/>
    <m/>
    <m/>
    <m/>
    <m/>
    <m/>
    <s v="0000-00-00"/>
    <m/>
    <m/>
    <m/>
    <m/>
    <n v="5"/>
    <m/>
    <s v="NONE"/>
    <n v="0"/>
    <m/>
    <n v="2268056"/>
    <s v="Cobros Mayo"/>
    <s v="Cobros Mayo Lista 2"/>
    <s v="Agent Not Available"/>
  </r>
  <r>
    <s v="Cobros Mayo"/>
    <n v="0"/>
    <n v="0"/>
    <x v="10"/>
    <n v="2"/>
    <n v="1"/>
    <x v="1"/>
    <d v="2026-05-28T14:09:21"/>
    <n v="65150698"/>
    <s v="DROP"/>
    <s v="VDAD"/>
    <x v="0"/>
    <s v="COBRO"/>
    <m/>
    <n v="361078550000"/>
    <n v="16019"/>
    <n v="-5"/>
    <n v="1"/>
    <n v="65150698"/>
    <m/>
    <s v="ROSSEMARIE KARINA RODRIGUEZ RO"/>
    <m/>
    <n v="361078550000"/>
    <s v="CALL CENTER P2P"/>
    <s v="2 MESES PENDIENTES"/>
    <m/>
    <m/>
    <m/>
    <m/>
    <m/>
    <m/>
    <m/>
    <s v="0000-00-00"/>
    <m/>
    <m/>
    <m/>
    <m/>
    <n v="5"/>
    <m/>
    <s v="NONE"/>
    <n v="0"/>
    <m/>
    <n v="2268056"/>
    <s v="Cobros Mayo"/>
    <s v="Cobros Mayo Lista 2"/>
    <s v="Agent Not Available"/>
  </r>
  <r>
    <s v="Cobros Mayo"/>
    <n v="0"/>
    <n v="0"/>
    <x v="17"/>
    <n v="12"/>
    <n v="1"/>
    <x v="0"/>
    <d v="2026-05-11T16:43:2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8"/>
    <n v="12"/>
    <n v="1"/>
    <x v="0"/>
    <d v="2026-05-14T10:05:51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21"/>
    <n v="12"/>
    <n v="1"/>
    <x v="0"/>
    <d v="2026-05-18T12:16:40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22"/>
    <n v="12"/>
    <n v="1"/>
    <x v="0"/>
    <d v="2026-05-20T10:59:40"/>
    <n v="65151500"/>
    <s v="NA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No Answer AutoDial"/>
  </r>
  <r>
    <s v="Cobros Mayo"/>
    <n v="0"/>
    <n v="0"/>
    <x v="22"/>
    <n v="12"/>
    <n v="1"/>
    <x v="0"/>
    <d v="2026-05-20T12:44:51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4"/>
    <n v="12"/>
    <n v="1"/>
    <x v="0"/>
    <d v="2026-05-21T12:03:37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5"/>
    <n v="12"/>
    <n v="1"/>
    <x v="0"/>
    <d v="2026-05-22T09:30:2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5"/>
    <n v="12"/>
    <n v="1"/>
    <x v="0"/>
    <d v="2026-05-22T17:21:38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6"/>
    <n v="12"/>
    <n v="1"/>
    <x v="0"/>
    <d v="2026-05-23T11:39:4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8"/>
    <n v="12"/>
    <n v="1"/>
    <x v="0"/>
    <d v="2026-05-26T09:10:34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8"/>
    <n v="12"/>
    <n v="1"/>
    <x v="0"/>
    <d v="2026-05-26T10:34:25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8"/>
    <n v="12"/>
    <n v="1"/>
    <x v="1"/>
    <d v="2026-05-26T14:33:36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Abril Canal Fijo"/>
    <n v="0"/>
    <n v="0"/>
    <x v="19"/>
    <n v="6"/>
    <n v="1"/>
    <x v="0"/>
    <d v="2026-05-04T11:55:16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20"/>
    <n v="6"/>
    <n v="1"/>
    <x v="0"/>
    <d v="2026-05-06T12:13:50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15"/>
    <n v="6"/>
    <n v="1"/>
    <x v="0"/>
    <d v="2026-05-07T16:33:15"/>
    <n v="65154657"/>
    <s v="NA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No Answer AutoDial"/>
  </r>
  <r>
    <s v="Cobros Abril Canal Fijo"/>
    <n v="0"/>
    <n v="0"/>
    <x v="16"/>
    <n v="6"/>
    <n v="1"/>
    <x v="0"/>
    <d v="2026-05-08T09:57:19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16"/>
    <n v="6"/>
    <n v="1"/>
    <x v="0"/>
    <d v="2026-05-08T17:18:49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8"/>
    <n v="6"/>
    <n v="1"/>
    <x v="1"/>
    <d v="2026-05-26T15:33:05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Mayo"/>
    <n v="0"/>
    <n v="0"/>
    <x v="9"/>
    <n v="2"/>
    <n v="1"/>
    <x v="0"/>
    <d v="2026-05-27T15:57:04"/>
    <n v="65160603"/>
    <s v="DROP"/>
    <s v="VDAD"/>
    <x v="0"/>
    <s v="COBRO"/>
    <m/>
    <n v="313029860000"/>
    <n v="16019"/>
    <n v="-5"/>
    <n v="1"/>
    <n v="65160603"/>
    <m/>
    <s v=" DEYSY ENEREIDA GUTIERREZ CUEV"/>
    <m/>
    <n v="313029860000"/>
    <s v="CALL CENTER P2P"/>
    <s v="2 MESES PENDIENTES"/>
    <m/>
    <m/>
    <m/>
    <m/>
    <m/>
    <m/>
    <m/>
    <s v="0000-00-00"/>
    <m/>
    <m/>
    <m/>
    <m/>
    <n v="5"/>
    <m/>
    <s v="NONE"/>
    <n v="0"/>
    <m/>
    <n v="2268044"/>
    <s v="Cobros Mayo"/>
    <s v="Cobros Mayo Lista 2"/>
    <s v="Agent Not Available"/>
  </r>
  <r>
    <s v="Cobros Mayo"/>
    <n v="0"/>
    <n v="0"/>
    <x v="10"/>
    <n v="2"/>
    <n v="1"/>
    <x v="1"/>
    <d v="2026-05-28T12:43:54"/>
    <n v="65160603"/>
    <s v="DROP"/>
    <s v="VDAD"/>
    <x v="0"/>
    <s v="COBRO"/>
    <m/>
    <n v="313029860000"/>
    <n v="16019"/>
    <n v="-5"/>
    <n v="1"/>
    <n v="65160603"/>
    <m/>
    <s v=" DEYSY ENEREIDA GUTIERREZ CUEV"/>
    <m/>
    <n v="313029860000"/>
    <s v="CALL CENTER P2P"/>
    <s v="2 MESES PENDIENTES"/>
    <m/>
    <m/>
    <m/>
    <m/>
    <m/>
    <m/>
    <m/>
    <s v="0000-00-00"/>
    <m/>
    <m/>
    <m/>
    <m/>
    <n v="5"/>
    <m/>
    <s v="NONE"/>
    <n v="0"/>
    <m/>
    <n v="2268044"/>
    <s v="Cobros Mayo"/>
    <s v="Cobros Mayo Lista 2"/>
    <s v="Agent Not Available"/>
  </r>
  <r>
    <s v="Cobros Mayo"/>
    <n v="0"/>
    <n v="0"/>
    <x v="9"/>
    <n v="2"/>
    <n v="1"/>
    <x v="0"/>
    <d v="2026-05-27T16:11:15"/>
    <n v="65160638"/>
    <s v="DROP"/>
    <s v="VDAD"/>
    <x v="0"/>
    <s v="COBRO"/>
    <m/>
    <n v="368079300000"/>
    <n v="16019"/>
    <n v="-5"/>
    <n v="1"/>
    <n v="65160638"/>
    <m/>
    <s v=" CARMEN MARIA YUNSAN DE LA TOR"/>
    <m/>
    <n v="368079300000"/>
    <s v="CALL CENTER P2P"/>
    <s v="2 MESES PENDIENTES"/>
    <m/>
    <m/>
    <m/>
    <m/>
    <m/>
    <m/>
    <m/>
    <s v="0000-00-00"/>
    <m/>
    <m/>
    <m/>
    <m/>
    <n v="5"/>
    <m/>
    <s v="NONE"/>
    <n v="0"/>
    <m/>
    <n v="2268061"/>
    <s v="Cobros Mayo"/>
    <s v="Cobros Mayo Lista 2"/>
    <s v="Agent Not Available"/>
  </r>
  <r>
    <s v="Cobros Mayo"/>
    <n v="0"/>
    <n v="0"/>
    <x v="10"/>
    <n v="2"/>
    <n v="1"/>
    <x v="1"/>
    <d v="2026-05-28T14:14:29"/>
    <n v="65160638"/>
    <s v="DROP"/>
    <s v="VDAD"/>
    <x v="0"/>
    <s v="COBRO"/>
    <m/>
    <n v="368079300000"/>
    <n v="16019"/>
    <n v="-5"/>
    <n v="1"/>
    <n v="65160638"/>
    <m/>
    <s v=" CARMEN MARIA YUNSAN DE LA TOR"/>
    <m/>
    <n v="368079300000"/>
    <s v="CALL CENTER P2P"/>
    <s v="2 MESES PENDIENTES"/>
    <m/>
    <m/>
    <m/>
    <m/>
    <m/>
    <m/>
    <m/>
    <s v="0000-00-00"/>
    <m/>
    <m/>
    <m/>
    <m/>
    <n v="5"/>
    <m/>
    <s v="NONE"/>
    <n v="0"/>
    <m/>
    <n v="2268061"/>
    <s v="Cobros Mayo"/>
    <s v="Cobros Mayo Lista 2"/>
    <s v="Agent Not Available"/>
  </r>
  <r>
    <s v="Cobros Mayo"/>
    <n v="1"/>
    <n v="0"/>
    <x v="20"/>
    <n v="4"/>
    <n v="1"/>
    <x v="0"/>
    <d v="2026-05-06T11:13:26"/>
    <n v="65160807"/>
    <n v="6000"/>
    <s v="lvelez"/>
    <x v="1"/>
    <s v="COBRO"/>
    <m/>
    <n v="359095180000"/>
    <n v="16009"/>
    <n v="-5"/>
    <n v="1"/>
    <n v="65160807"/>
    <m/>
    <s v="ANAYELIS YINAN MORA RAMOS"/>
    <m/>
    <s v="8-976-130"/>
    <n v="359095180000"/>
    <s v="MASIVO"/>
    <n v="90"/>
    <m/>
    <m/>
    <m/>
    <m/>
    <m/>
    <s v="U"/>
    <s v="0000-00-00"/>
    <m/>
    <m/>
    <m/>
    <m/>
    <n v="71"/>
    <s v="Llamaya"/>
    <s v="MANUAL"/>
    <n v="0"/>
    <m/>
    <n v="2146474"/>
    <s v="DIC Dias Adeudados 10"/>
    <s v="Contactos Dias Adeudados DIC 10"/>
    <s v="Mensaje a tercero"/>
  </r>
  <r>
    <s v="Cobros Mayo"/>
    <n v="0"/>
    <n v="0"/>
    <x v="17"/>
    <n v="4"/>
    <n v="1"/>
    <x v="0"/>
    <d v="2026-05-11T16:47:14"/>
    <n v="65160807"/>
    <s v="DROP"/>
    <s v="VDAD"/>
    <x v="0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5"/>
    <m/>
    <s v="NONE"/>
    <n v="0"/>
    <m/>
    <n v="2258047"/>
    <s v="Cobros Mayo"/>
    <s v="Cobros Mayo NPN"/>
    <s v="Agent Not Available"/>
  </r>
  <r>
    <s v="Cobros Mayo"/>
    <n v="0"/>
    <n v="0"/>
    <x v="18"/>
    <n v="4"/>
    <n v="1"/>
    <x v="0"/>
    <d v="2026-05-14T10:06:44"/>
    <n v="65160807"/>
    <s v="DROP"/>
    <s v="VDAD"/>
    <x v="0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5"/>
    <m/>
    <s v="NONE"/>
    <n v="0"/>
    <m/>
    <n v="2258047"/>
    <s v="Cobros Mayo"/>
    <s v="Cobros Mayo NPN"/>
    <s v="Agent Not Available"/>
  </r>
  <r>
    <s v="Cobros Mayo"/>
    <n v="0"/>
    <n v="0"/>
    <x v="21"/>
    <n v="4"/>
    <n v="1"/>
    <x v="1"/>
    <d v="2026-05-18T12:17:16"/>
    <n v="65160807"/>
    <n v="6004"/>
    <s v="lvelez"/>
    <x v="1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131"/>
    <s v="Llamaya"/>
    <s v="MAIN"/>
    <n v="0"/>
    <m/>
    <n v="2258047"/>
    <s v="Cobros Mayo"/>
    <s v="Cobros Mayo NPN"/>
    <s v="Buzon de voz"/>
  </r>
  <r>
    <s v="Cobros Mayo"/>
    <n v="0"/>
    <n v="0"/>
    <x v="9"/>
    <n v="1"/>
    <n v="1"/>
    <x v="1"/>
    <d v="2026-05-27T15:27:32"/>
    <n v="65178520"/>
    <n v="6004"/>
    <s v="lvelez"/>
    <x v="1"/>
    <s v="COBRO"/>
    <m/>
    <n v="361040250000"/>
    <n v="16019"/>
    <n v="-5"/>
    <n v="1"/>
    <n v="65178520"/>
    <m/>
    <s v="MARCEL CASAS"/>
    <m/>
    <n v="361040250000"/>
    <s v="CALL CENTER P2P"/>
    <s v="3 MESES PENDIENTES"/>
    <m/>
    <m/>
    <m/>
    <m/>
    <m/>
    <m/>
    <s v="U"/>
    <s v="0000-00-00"/>
    <m/>
    <m/>
    <m/>
    <m/>
    <n v="141"/>
    <s v="Llamaya"/>
    <s v="MAIN"/>
    <n v="0"/>
    <m/>
    <n v="2268010"/>
    <s v="Cobros Mayo"/>
    <s v="Cobros Mayo Lista 2"/>
    <s v="Buzon de voz"/>
  </r>
  <r>
    <s v="Cobros Mayo"/>
    <n v="0"/>
    <n v="0"/>
    <x v="17"/>
    <n v="4"/>
    <n v="1"/>
    <x v="0"/>
    <d v="2026-05-11T16:47:30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0"/>
    <n v="0"/>
    <x v="18"/>
    <n v="4"/>
    <n v="1"/>
    <x v="0"/>
    <d v="2026-05-14T10:07:47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0"/>
    <n v="0"/>
    <x v="21"/>
    <n v="4"/>
    <n v="1"/>
    <x v="0"/>
    <d v="2026-05-18T12:17:22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1"/>
    <n v="0"/>
    <x v="22"/>
    <n v="4"/>
    <n v="1"/>
    <x v="1"/>
    <d v="2026-05-20T10:58:52"/>
    <n v="65181113"/>
    <n v="6006"/>
    <s v="lvelez"/>
    <x v="1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142"/>
    <s v="Llamaya"/>
    <s v="MAIN"/>
    <n v="0"/>
    <m/>
    <n v="2258048"/>
    <s v="Cobros Mayo"/>
    <s v="Cobros Mayo NPN"/>
    <s v="Numero equivocado"/>
  </r>
  <r>
    <s v="Cobros Abril Canal Fijo"/>
    <n v="0"/>
    <n v="0"/>
    <x v="13"/>
    <n v="19"/>
    <n v="1"/>
    <x v="0"/>
    <d v="2026-05-02T12:36:06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14"/>
    <n v="19"/>
    <n v="1"/>
    <x v="0"/>
    <d v="2026-05-05T16:57:20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15"/>
    <n v="19"/>
    <n v="1"/>
    <x v="0"/>
    <d v="2026-05-07T14:18:33"/>
    <n v="65190440"/>
    <s v="NA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No Answer AutoDial"/>
  </r>
  <r>
    <s v="Cobros Abril Canal Fijo"/>
    <n v="0"/>
    <n v="0"/>
    <x v="16"/>
    <n v="19"/>
    <n v="1"/>
    <x v="0"/>
    <d v="2026-05-08T09:48:11"/>
    <n v="65190440"/>
    <s v="NA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No Answer AutoDial"/>
  </r>
  <r>
    <s v="Cobros Abril Canal Fijo"/>
    <n v="0"/>
    <n v="0"/>
    <x v="16"/>
    <n v="19"/>
    <n v="1"/>
    <x v="0"/>
    <d v="2026-05-08T10:12:27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16"/>
    <n v="19"/>
    <n v="1"/>
    <x v="0"/>
    <d v="2026-05-08T14:52:57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17"/>
    <n v="19"/>
    <n v="1"/>
    <x v="0"/>
    <d v="2026-05-11T16:48:2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8"/>
    <n v="19"/>
    <n v="1"/>
    <x v="0"/>
    <d v="2026-05-14T10:09:07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18"/>
    <n v="19"/>
    <n v="1"/>
    <x v="0"/>
    <d v="2026-05-14T14:10:10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21"/>
    <n v="19"/>
    <n v="1"/>
    <x v="0"/>
    <d v="2026-05-18T12:18:43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21"/>
    <n v="19"/>
    <n v="1"/>
    <x v="0"/>
    <d v="2026-05-18T18:05:49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22"/>
    <n v="19"/>
    <n v="1"/>
    <x v="0"/>
    <d v="2026-05-20T11:10:3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4"/>
    <n v="19"/>
    <n v="1"/>
    <x v="0"/>
    <d v="2026-05-21T12:04:49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4"/>
    <n v="19"/>
    <n v="1"/>
    <x v="0"/>
    <d v="2026-05-21T15:07:28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5"/>
    <n v="19"/>
    <n v="1"/>
    <x v="0"/>
    <d v="2026-05-22T09:31:05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5"/>
    <n v="19"/>
    <n v="1"/>
    <x v="0"/>
    <d v="2026-05-22T17:21:4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6"/>
    <n v="19"/>
    <n v="1"/>
    <x v="0"/>
    <d v="2026-05-23T11:40:10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8"/>
    <n v="19"/>
    <n v="1"/>
    <x v="0"/>
    <d v="2026-05-26T15:07:55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8"/>
    <n v="19"/>
    <n v="1"/>
    <x v="1"/>
    <d v="2026-05-26T16:54:33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Mayo"/>
    <n v="1"/>
    <n v="0"/>
    <x v="20"/>
    <n v="1"/>
    <n v="1"/>
    <x v="1"/>
    <d v="2026-05-06T16:20:11"/>
    <n v="65194547"/>
    <n v="6000"/>
    <s v="lvelez"/>
    <x v="1"/>
    <s v="COBRO"/>
    <m/>
    <m/>
    <n v="998"/>
    <n v="0"/>
    <m/>
    <n v="65194547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53"/>
    <s v="Default Manual list"/>
    <m/>
    <s v="Mensaje a tercero"/>
  </r>
  <r>
    <s v="Cobros Mayo"/>
    <n v="1"/>
    <n v="0"/>
    <x v="16"/>
    <n v="1"/>
    <n v="1"/>
    <x v="1"/>
    <d v="2026-05-08T12:13:13"/>
    <n v="65202716"/>
    <n v="6000"/>
    <s v="lvelez"/>
    <x v="1"/>
    <s v="COBRO"/>
    <m/>
    <n v="362008910000"/>
    <n v="16016"/>
    <n v="-4"/>
    <n v="1"/>
    <n v="65202716"/>
    <m/>
    <s v="JORGE HOLNESS"/>
    <m/>
    <s v="8-841-2108"/>
    <n v="362008910000"/>
    <s v="MASIVO"/>
    <s v="NPN"/>
    <m/>
    <m/>
    <m/>
    <m/>
    <m/>
    <s v="U"/>
    <s v="0000-00-00"/>
    <m/>
    <m/>
    <m/>
    <m/>
    <n v="88"/>
    <s v="Llamaya"/>
    <s v="MANUAL"/>
    <n v="0"/>
    <m/>
    <n v="2198618"/>
    <s v="Cobros Marzo 2 meses a NPN "/>
    <s v="Cobros Marzo 2 meses a NPN "/>
    <s v="Mensaje a tercero"/>
  </r>
  <r>
    <s v="Cobros Mayo"/>
    <n v="0"/>
    <n v="0"/>
    <x v="9"/>
    <n v="2"/>
    <n v="1"/>
    <x v="0"/>
    <d v="2026-05-27T15:22:54"/>
    <n v="65203642"/>
    <s v="DROP"/>
    <s v="VDAD"/>
    <x v="0"/>
    <s v="COBRO"/>
    <m/>
    <n v="361019400000"/>
    <n v="16019"/>
    <n v="-4"/>
    <n v="1"/>
    <n v="65203642"/>
    <m/>
    <s v=" DAVID ALEXANDER CASTILLO PALM"/>
    <m/>
    <n v="361019400000"/>
    <s v="CALL CENTER P2P"/>
    <s v="3 MESES PENDIENTES"/>
    <m/>
    <m/>
    <m/>
    <m/>
    <m/>
    <m/>
    <m/>
    <s v="0000-00-00"/>
    <m/>
    <m/>
    <m/>
    <m/>
    <n v="5"/>
    <m/>
    <s v="NONE"/>
    <n v="0"/>
    <m/>
    <n v="2268003"/>
    <s v="Cobros Mayo"/>
    <s v="Cobros Mayo Lista 2"/>
    <s v="Agent Not Available"/>
  </r>
  <r>
    <s v="Cobros Mayo"/>
    <n v="0"/>
    <n v="0"/>
    <x v="10"/>
    <n v="2"/>
    <n v="1"/>
    <x v="1"/>
    <d v="2026-05-28T11:13:57"/>
    <n v="65203642"/>
    <s v="DROP"/>
    <s v="VDAD"/>
    <x v="0"/>
    <s v="COBRO"/>
    <m/>
    <n v="361019400000"/>
    <n v="16019"/>
    <n v="-4"/>
    <n v="1"/>
    <n v="65203642"/>
    <m/>
    <s v=" DAVID ALEXANDER CASTILLO PALM"/>
    <m/>
    <n v="361019400000"/>
    <s v="CALL CENTER P2P"/>
    <s v="3 MESES PENDIENTES"/>
    <m/>
    <m/>
    <m/>
    <m/>
    <m/>
    <m/>
    <m/>
    <s v="0000-00-00"/>
    <m/>
    <m/>
    <m/>
    <m/>
    <n v="5"/>
    <m/>
    <s v="NONE"/>
    <n v="0"/>
    <m/>
    <n v="2268003"/>
    <s v="Cobros Mayo"/>
    <s v="Cobros Mayo Lista 2"/>
    <s v="Agent Not Available"/>
  </r>
  <r>
    <s v="Cobros Abril Canal Fijo"/>
    <n v="0"/>
    <n v="0"/>
    <x v="13"/>
    <n v="6"/>
    <n v="1"/>
    <x v="0"/>
    <d v="2026-05-02T10:50:26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9"/>
    <n v="6"/>
    <n v="1"/>
    <x v="0"/>
    <d v="2026-05-04T16:19:13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9"/>
    <n v="6"/>
    <n v="1"/>
    <x v="0"/>
    <d v="2026-05-04T17:36:23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Abril Canal Fijo"/>
    <n v="0"/>
    <n v="0"/>
    <x v="14"/>
    <n v="6"/>
    <n v="1"/>
    <x v="0"/>
    <d v="2026-05-05T15:02:42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20"/>
    <n v="6"/>
    <n v="1"/>
    <x v="0"/>
    <d v="2026-05-06T15:47:42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Abril Canal Fijo"/>
    <n v="0"/>
    <n v="0"/>
    <x v="16"/>
    <n v="6"/>
    <n v="1"/>
    <x v="1"/>
    <d v="2026-05-08T12:09:07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Mayo"/>
    <n v="0"/>
    <n v="0"/>
    <x v="17"/>
    <n v="4"/>
    <n v="1"/>
    <x v="0"/>
    <d v="2026-05-11T16:48:23"/>
    <n v="65209719"/>
    <s v="AB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0"/>
    <m/>
    <s v="NONE"/>
    <n v="0"/>
    <m/>
    <n v="2258050"/>
    <s v="Cobros Mayo"/>
    <s v="Cobros Mayo NPN"/>
    <s v="Auto busy"/>
  </r>
  <r>
    <s v="Cobros Mayo"/>
    <n v="0"/>
    <n v="0"/>
    <x v="18"/>
    <n v="4"/>
    <n v="1"/>
    <x v="0"/>
    <d v="2026-05-14T10:09:41"/>
    <n v="65209719"/>
    <s v="DROP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5"/>
    <m/>
    <s v="NONE"/>
    <n v="0"/>
    <m/>
    <n v="2258050"/>
    <s v="Cobros Mayo"/>
    <s v="Cobros Mayo NPN"/>
    <s v="Agent Not Available"/>
  </r>
  <r>
    <s v="Cobros Mayo"/>
    <n v="0"/>
    <n v="0"/>
    <x v="21"/>
    <n v="4"/>
    <n v="1"/>
    <x v="0"/>
    <d v="2026-05-18T12:19:19"/>
    <n v="65209719"/>
    <s v="DROP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5"/>
    <m/>
    <s v="NONE"/>
    <n v="0"/>
    <m/>
    <n v="2258050"/>
    <s v="Cobros Mayo"/>
    <s v="Cobros Mayo NPN"/>
    <s v="Agent Not Available"/>
  </r>
  <r>
    <s v="Cobros Mayo"/>
    <n v="1"/>
    <n v="1"/>
    <x v="22"/>
    <n v="4"/>
    <n v="1"/>
    <x v="1"/>
    <d v="2026-05-20T11:11:04"/>
    <n v="65209719"/>
    <n v="6007"/>
    <s v="lvelez"/>
    <x v="1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49"/>
    <s v="Llamaya"/>
    <s v="MAIN"/>
    <n v="0"/>
    <m/>
    <n v="2258050"/>
    <s v="Cobros Mayo"/>
    <s v="Cobros Mayo NPN"/>
    <s v="Volver a llamar"/>
  </r>
  <r>
    <s v="Cobros Abril Canal Fijo"/>
    <n v="1"/>
    <n v="1"/>
    <x v="17"/>
    <n v="1"/>
    <n v="1"/>
    <x v="1"/>
    <d v="2026-05-11T16:48:41"/>
    <n v="65215997"/>
    <n v="6007"/>
    <s v="lvelez"/>
    <x v="1"/>
    <s v="COBRO"/>
    <m/>
    <n v="364028150000"/>
    <n v="16018"/>
    <n v="-4"/>
    <n v="1"/>
    <n v="65215997"/>
    <m/>
    <s v="Danna Masiel QuirÃ³s Garcia"/>
    <m/>
    <s v="2-756-2212"/>
    <n v="364028150000"/>
    <s v="MASIVO"/>
    <s v="2 PAGOS PENDIENTES"/>
    <m/>
    <m/>
    <m/>
    <m/>
    <m/>
    <s v="U"/>
    <s v="0000-00-00"/>
    <m/>
    <m/>
    <m/>
    <m/>
    <n v="144"/>
    <s v="Llamaya"/>
    <s v="MAIN"/>
    <n v="0"/>
    <m/>
    <n v="2258051"/>
    <s v="Cobros Mayo"/>
    <s v="Cobros Mayo NPN"/>
    <s v="Volver a llamar"/>
  </r>
  <r>
    <s v="Cobros Abril Canal Fijo"/>
    <n v="0"/>
    <n v="0"/>
    <x v="13"/>
    <n v="19"/>
    <n v="1"/>
    <x v="0"/>
    <d v="2026-05-02T12:56:12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20"/>
    <n v="19"/>
    <n v="1"/>
    <x v="0"/>
    <d v="2026-05-06T09:40:00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15"/>
    <n v="19"/>
    <n v="1"/>
    <x v="0"/>
    <d v="2026-05-07T14:43:08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16"/>
    <n v="19"/>
    <n v="1"/>
    <x v="0"/>
    <d v="2026-05-08T15:24:31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17"/>
    <n v="19"/>
    <n v="1"/>
    <x v="0"/>
    <d v="2026-05-11T16:53:46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23"/>
    <n v="19"/>
    <n v="1"/>
    <x v="0"/>
    <d v="2026-05-12T10:55:53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23"/>
    <n v="19"/>
    <n v="1"/>
    <x v="0"/>
    <d v="2026-05-12T12:38:4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8"/>
    <n v="19"/>
    <n v="1"/>
    <x v="0"/>
    <d v="2026-05-14T10:10:07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21"/>
    <n v="19"/>
    <n v="1"/>
    <x v="0"/>
    <d v="2026-05-18T12:19:26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22"/>
    <n v="19"/>
    <n v="1"/>
    <x v="0"/>
    <d v="2026-05-20T11:12:57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4"/>
    <n v="19"/>
    <n v="1"/>
    <x v="0"/>
    <d v="2026-05-21T12:05:23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4"/>
    <n v="19"/>
    <n v="1"/>
    <x v="0"/>
    <d v="2026-05-21T15:08:0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5"/>
    <n v="19"/>
    <n v="1"/>
    <x v="0"/>
    <d v="2026-05-22T09:31:25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5"/>
    <n v="19"/>
    <n v="1"/>
    <x v="0"/>
    <d v="2026-05-22T17:22:11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6"/>
    <n v="19"/>
    <n v="1"/>
    <x v="0"/>
    <d v="2026-05-23T11:40:2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8"/>
    <n v="19"/>
    <n v="1"/>
    <x v="0"/>
    <d v="2026-05-26T09:11:08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1"/>
    <n v="1"/>
    <x v="8"/>
    <n v="19"/>
    <n v="1"/>
    <x v="0"/>
    <d v="2026-05-26T10:35:11"/>
    <n v="65222013"/>
    <n v="6007"/>
    <s v="lvelez"/>
    <x v="1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s v="U"/>
    <s v="0000-00-00"/>
    <m/>
    <m/>
    <m/>
    <m/>
    <n v="131"/>
    <s v="Llamaya"/>
    <s v="MAIN"/>
    <n v="0"/>
    <m/>
    <n v="2258052"/>
    <s v="Cobros Mayo"/>
    <s v="Cobros Mayo NPN"/>
    <s v="Volver a llamar"/>
  </r>
  <r>
    <s v="Cobros Abril Canal Fijo"/>
    <n v="0"/>
    <n v="0"/>
    <x v="8"/>
    <n v="19"/>
    <n v="1"/>
    <x v="0"/>
    <d v="2026-05-26T15:11:15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8"/>
    <n v="19"/>
    <n v="1"/>
    <x v="1"/>
    <d v="2026-05-26T16:57:16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Mayo"/>
    <n v="1"/>
    <n v="1"/>
    <x v="9"/>
    <n v="1"/>
    <n v="1"/>
    <x v="1"/>
    <d v="2026-05-27T14:47:24"/>
    <n v="65224649"/>
    <n v="6002"/>
    <s v="lvelez"/>
    <x v="1"/>
    <s v="COBRO"/>
    <m/>
    <n v="364028060000"/>
    <n v="16019"/>
    <n v="-4"/>
    <n v="1"/>
    <n v="65224649"/>
    <m/>
    <s v="REYNALDO EUGENIO GOUGH KELLY"/>
    <m/>
    <n v="364028060000"/>
    <s v="CALL CENTER"/>
    <s v="3 MESES PENDIENTES"/>
    <m/>
    <m/>
    <m/>
    <m/>
    <m/>
    <m/>
    <s v="U"/>
    <s v="0000-00-00"/>
    <m/>
    <m/>
    <m/>
    <m/>
    <n v="129"/>
    <s v="Llamaya"/>
    <s v="MAIN"/>
    <n v="0"/>
    <m/>
    <n v="2267964"/>
    <s v="Cobros Mayo"/>
    <s v="Cobros Mayo Lista 2"/>
    <s v="Cliente al dia"/>
  </r>
  <r>
    <s v="Cobros Mayo"/>
    <n v="0"/>
    <n v="0"/>
    <x v="17"/>
    <n v="4"/>
    <n v="1"/>
    <x v="0"/>
    <d v="2026-05-11T16:52:34"/>
    <n v="65224736"/>
    <s v="AB"/>
    <s v="VDAD"/>
    <x v="0"/>
    <s v="COBRO"/>
    <m/>
    <n v="367071610000"/>
    <n v="16018"/>
    <n v="-4"/>
    <n v="1"/>
    <n v="65224736"/>
    <m/>
    <s v="LUIS OMAR RODRIGUEZ DIAZ"/>
    <m/>
    <s v="8-945-1354"/>
    <n v="367071610000"/>
    <s v="CALL CENTER P2P"/>
    <s v="NPN"/>
    <m/>
    <m/>
    <m/>
    <m/>
    <m/>
    <s v="U"/>
    <s v="0000-00-00"/>
    <m/>
    <m/>
    <m/>
    <m/>
    <n v="0"/>
    <m/>
    <s v="NONE"/>
    <n v="0"/>
    <m/>
    <n v="2258053"/>
    <s v="Cobros Mayo"/>
    <s v="Cobros Mayo NPN"/>
    <s v="Auto busy"/>
  </r>
  <r>
    <s v="Cobros Mayo"/>
    <n v="1"/>
    <n v="1"/>
    <x v="18"/>
    <n v="4"/>
    <n v="1"/>
    <x v="0"/>
    <d v="2026-05-14T10:10:25"/>
    <n v="65224736"/>
    <n v="6007"/>
    <s v="lvelez"/>
    <x v="1"/>
    <s v="COBRO"/>
    <m/>
    <n v="367071610000"/>
    <n v="16018"/>
    <n v="-4"/>
    <n v="1"/>
    <n v="65224736"/>
    <m/>
    <s v="LUIS OMAR RODRIGUEZ DIAZ"/>
    <m/>
    <s v="8-945-1354"/>
    <n v="367071610000"/>
    <s v="CALL CENTER P2P"/>
    <s v="NPN"/>
    <m/>
    <m/>
    <m/>
    <m/>
    <m/>
    <s v="U"/>
    <s v="0000-00-00"/>
    <m/>
    <m/>
    <m/>
    <m/>
    <n v="389"/>
    <s v="Llamaya"/>
    <s v="MAIN"/>
    <n v="0"/>
    <m/>
    <n v="2258053"/>
    <s v="Cobros Mayo"/>
    <s v="Cobros Mayo NPN"/>
    <s v="Volver a llamar"/>
  </r>
  <r>
    <s v="Cobros Mayo"/>
    <n v="0"/>
    <n v="0"/>
    <x v="9"/>
    <n v="4"/>
    <n v="1"/>
    <x v="0"/>
    <d v="2026-05-27T15:56:11"/>
    <n v="65224736"/>
    <s v="AB"/>
    <s v="VDAD"/>
    <x v="0"/>
    <s v="COBRO"/>
    <m/>
    <n v="367071610000"/>
    <n v="16019"/>
    <n v="-4"/>
    <n v="1"/>
    <n v="65224736"/>
    <m/>
    <s v="LUIS OMAR RODRIGUEZ DIAZ"/>
    <m/>
    <n v="367071610000"/>
    <s v="CALL CENTER P2P"/>
    <s v="2 MESES PENDIENTES"/>
    <m/>
    <m/>
    <m/>
    <m/>
    <m/>
    <m/>
    <m/>
    <s v="0000-00-00"/>
    <m/>
    <m/>
    <m/>
    <m/>
    <n v="0"/>
    <m/>
    <s v="NONE"/>
    <n v="0"/>
    <m/>
    <n v="2268043"/>
    <s v="Cobros Mayo"/>
    <s v="Cobros Mayo Lista 2"/>
    <s v="Auto busy"/>
  </r>
  <r>
    <s v="Cobros Mayo"/>
    <n v="0"/>
    <n v="0"/>
    <x v="10"/>
    <n v="4"/>
    <n v="1"/>
    <x v="1"/>
    <d v="2026-05-28T12:43:21"/>
    <n v="65224736"/>
    <s v="DROP"/>
    <s v="VDAD"/>
    <x v="0"/>
    <s v="COBRO"/>
    <m/>
    <n v="367071610000"/>
    <n v="16019"/>
    <n v="-4"/>
    <n v="1"/>
    <n v="65224736"/>
    <m/>
    <s v="LUIS OMAR RODRIGUEZ DIAZ"/>
    <m/>
    <n v="367071610000"/>
    <s v="CALL CENTER P2P"/>
    <s v="2 MESES PENDIENTES"/>
    <m/>
    <m/>
    <m/>
    <m/>
    <m/>
    <m/>
    <m/>
    <s v="0000-00-00"/>
    <m/>
    <m/>
    <m/>
    <m/>
    <n v="5"/>
    <m/>
    <s v="NONE"/>
    <n v="0"/>
    <m/>
    <n v="2268043"/>
    <s v="Cobros Mayo"/>
    <s v="Cobros Mayo Lista 2"/>
    <s v="Agent Not Available"/>
  </r>
  <r>
    <s v="Cobros Abril Canal Fijo"/>
    <n v="1"/>
    <n v="1"/>
    <x v="17"/>
    <n v="1"/>
    <n v="1"/>
    <x v="1"/>
    <d v="2026-05-11T16:53:35"/>
    <n v="65227543"/>
    <n v="6003"/>
    <s v="lvelez"/>
    <x v="1"/>
    <s v="COBRO"/>
    <m/>
    <n v="351262510000"/>
    <n v="16018"/>
    <n v="-4"/>
    <n v="1"/>
    <n v="65227543"/>
    <m/>
    <s v="Delmira Sanjur CedeÃ±o"/>
    <m/>
    <s v="4-207-596"/>
    <n v="351262510000"/>
    <s v="MASIVO"/>
    <s v="NPN"/>
    <m/>
    <m/>
    <m/>
    <m/>
    <m/>
    <s v="U"/>
    <s v="0000-00-00"/>
    <m/>
    <m/>
    <m/>
    <m/>
    <n v="18"/>
    <s v="Llamaya"/>
    <s v="MAIN"/>
    <n v="0"/>
    <m/>
    <n v="2258054"/>
    <s v="Cobros Mayo"/>
    <s v="Cobros Mayo NPN"/>
    <s v="Cuenta cesada"/>
  </r>
  <r>
    <s v="Cobros Mayo"/>
    <n v="0"/>
    <n v="0"/>
    <x v="17"/>
    <n v="3"/>
    <n v="1"/>
    <x v="0"/>
    <d v="2026-05-11T16:53:48"/>
    <n v="65228645"/>
    <s v="AB"/>
    <s v="VDAD"/>
    <x v="0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0"/>
    <m/>
    <s v="NONE"/>
    <n v="0"/>
    <m/>
    <n v="2258055"/>
    <s v="Cobros Mayo"/>
    <s v="Cobros Mayo NPN"/>
    <s v="Auto busy"/>
  </r>
  <r>
    <s v="Cobros Mayo"/>
    <n v="0"/>
    <n v="0"/>
    <x v="18"/>
    <n v="3"/>
    <n v="1"/>
    <x v="0"/>
    <d v="2026-05-14T10:19:35"/>
    <n v="65228645"/>
    <s v="DROP"/>
    <s v="VDAD"/>
    <x v="0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5"/>
    <m/>
    <s v="NONE"/>
    <n v="0"/>
    <m/>
    <n v="2258055"/>
    <s v="Cobros Mayo"/>
    <s v="Cobros Mayo NPN"/>
    <s v="Agent Not Available"/>
  </r>
  <r>
    <s v="Cobros Mayo"/>
    <n v="1"/>
    <n v="0"/>
    <x v="21"/>
    <n v="3"/>
    <n v="1"/>
    <x v="1"/>
    <d v="2026-05-18T12:21:32"/>
    <n v="65228645"/>
    <n v="6006"/>
    <s v="lvelez"/>
    <x v="1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217"/>
    <s v="Llamaya"/>
    <s v="MAIN"/>
    <n v="0"/>
    <m/>
    <n v="2258055"/>
    <s v="Cobros Mayo"/>
    <s v="Cobros Mayo NPN"/>
    <s v="Numero equivocado"/>
  </r>
  <r>
    <s v="Cobros Mayo"/>
    <n v="0"/>
    <n v="0"/>
    <x v="9"/>
    <n v="3"/>
    <n v="1"/>
    <x v="0"/>
    <d v="2026-05-27T14:13:28"/>
    <n v="65242823"/>
    <s v="AB"/>
    <s v="VDAD"/>
    <x v="0"/>
    <s v="COBRO"/>
    <m/>
    <n v="355339170000"/>
    <n v="16019"/>
    <n v="-4"/>
    <n v="1"/>
    <n v="65242823"/>
    <m/>
    <s v="Lilian Luna"/>
    <m/>
    <n v="355339170000"/>
    <s v="CALL CENTER"/>
    <s v="NPN"/>
    <m/>
    <m/>
    <m/>
    <m/>
    <m/>
    <m/>
    <s v="U"/>
    <s v="0000-00-00"/>
    <m/>
    <m/>
    <m/>
    <m/>
    <n v="0"/>
    <m/>
    <s v="NONE"/>
    <n v="0"/>
    <m/>
    <n v="2267926"/>
    <s v="Cobros Mayo"/>
    <s v="Cobros Mayo Lista 2"/>
    <s v="Auto busy"/>
  </r>
  <r>
    <s v="Cobros Mayo"/>
    <n v="0"/>
    <n v="0"/>
    <x v="10"/>
    <n v="3"/>
    <n v="1"/>
    <x v="0"/>
    <d v="2026-05-28T09:52:29"/>
    <n v="65242823"/>
    <s v="DROP"/>
    <s v="VDAD"/>
    <x v="0"/>
    <s v="COBRO"/>
    <m/>
    <n v="355339170000"/>
    <n v="16019"/>
    <n v="-4"/>
    <n v="1"/>
    <n v="65242823"/>
    <m/>
    <s v="Lilian Luna"/>
    <m/>
    <n v="355339170000"/>
    <s v="CALL CENTER"/>
    <s v="NPN"/>
    <m/>
    <m/>
    <m/>
    <m/>
    <m/>
    <m/>
    <s v="U"/>
    <s v="0000-00-00"/>
    <m/>
    <m/>
    <m/>
    <m/>
    <n v="5"/>
    <m/>
    <s v="NONE"/>
    <n v="0"/>
    <m/>
    <n v="2267926"/>
    <s v="Cobros Mayo"/>
    <s v="Cobros Mayo Lista 2"/>
    <s v="Agent Not Available"/>
  </r>
  <r>
    <s v="Cobros Mayo"/>
    <n v="1"/>
    <n v="1"/>
    <x v="11"/>
    <n v="3"/>
    <n v="1"/>
    <x v="1"/>
    <d v="2026-05-30T14:17:56"/>
    <n v="65242823"/>
    <n v="6007"/>
    <s v="lvelez"/>
    <x v="1"/>
    <s v="COBRO"/>
    <m/>
    <n v="355339170000"/>
    <n v="16019"/>
    <n v="-4"/>
    <n v="1"/>
    <n v="65242823"/>
    <m/>
    <s v="Lilian Luna"/>
    <m/>
    <n v="355339170000"/>
    <s v="CALL CENTER"/>
    <s v="NPN"/>
    <m/>
    <m/>
    <m/>
    <m/>
    <m/>
    <m/>
    <s v="U"/>
    <s v="0000-00-00"/>
    <m/>
    <m/>
    <m/>
    <m/>
    <n v="160"/>
    <s v="Llamaya"/>
    <s v="MAIN"/>
    <n v="0"/>
    <m/>
    <n v="2267926"/>
    <s v="Cobros Mayo"/>
    <s v="Cobros Mayo Lista 2"/>
    <s v="Volver a llamar"/>
  </r>
  <r>
    <e v="#N/A"/>
    <n v="0"/>
    <n v="0"/>
    <x v="19"/>
    <n v="1"/>
    <n v="1"/>
    <x v="1"/>
    <d v="2026-05-04T15:15:49"/>
    <n v="65245107"/>
    <n v="6004"/>
    <s v="lvelez"/>
    <x v="1"/>
    <s v="COBRO"/>
    <m/>
    <m/>
    <n v="998"/>
    <n v="0"/>
    <m/>
    <n v="65245107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7475"/>
    <s v="Default Manual list"/>
    <m/>
    <s v="Buzon de voz"/>
  </r>
  <r>
    <s v="Cobros Mayo"/>
    <n v="1"/>
    <n v="1"/>
    <x v="19"/>
    <n v="1"/>
    <n v="1"/>
    <x v="1"/>
    <d v="2026-05-04T09:35:24"/>
    <n v="65248429"/>
    <n v="6007"/>
    <s v="lvelez"/>
    <x v="1"/>
    <s v="COBRO"/>
    <m/>
    <m/>
    <n v="13001"/>
    <n v="-4"/>
    <n v="1"/>
    <n v="65248429"/>
    <m/>
    <s v="YUNSUP  HAN"/>
    <m/>
    <m/>
    <m/>
    <m/>
    <m/>
    <m/>
    <m/>
    <m/>
    <m/>
    <m/>
    <s v="U"/>
    <s v="0000-00-00"/>
    <m/>
    <m/>
    <m/>
    <m/>
    <n v="153"/>
    <s v="Llamaya"/>
    <s v="MANUAL"/>
    <n v="0"/>
    <m/>
    <n v="1544155"/>
    <s v="Canal digital 02 9001"/>
    <m/>
    <s v="Volver a llamar"/>
  </r>
  <r>
    <s v="Cobros Mayo"/>
    <n v="0"/>
    <n v="0"/>
    <x v="17"/>
    <n v="4"/>
    <n v="1"/>
    <x v="0"/>
    <d v="2026-05-11T16:56:31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8"/>
    <n v="4"/>
    <n v="1"/>
    <x v="0"/>
    <d v="2026-05-14T10:20:04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21"/>
    <n v="4"/>
    <n v="1"/>
    <x v="0"/>
    <d v="2026-05-18T12:21:32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22"/>
    <n v="4"/>
    <n v="1"/>
    <x v="1"/>
    <d v="2026-05-20T11:13:14"/>
    <n v="65268484"/>
    <s v="CALLBK"/>
    <s v="lvelez"/>
    <x v="1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444"/>
    <s v="Llamaya"/>
    <s v="MAIN"/>
    <n v="0"/>
    <m/>
    <n v="2258056"/>
    <s v="Cobros Mayo"/>
    <s v="Cobros Mayo NPN"/>
    <s v="Call Back"/>
  </r>
  <r>
    <s v="Cobros Mayo"/>
    <n v="1"/>
    <n v="1"/>
    <x v="17"/>
    <n v="5"/>
    <n v="1"/>
    <x v="0"/>
    <d v="2026-05-11T16:56:29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76"/>
    <s v="Llamaya"/>
    <s v="MAIN"/>
    <n v="0"/>
    <m/>
    <n v="2258057"/>
    <s v="Cobros Mayo"/>
    <s v="Cobros Mayo NPN"/>
    <s v="Volver a llamar"/>
  </r>
  <r>
    <s v="Cobros Mayo"/>
    <n v="1"/>
    <n v="0"/>
    <x v="17"/>
    <n v="5"/>
    <n v="1"/>
    <x v="0"/>
    <d v="2026-05-11T16:57:56"/>
    <n v="65271425"/>
    <n v="6000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111"/>
    <s v="Llamaya"/>
    <s v="MANUAL"/>
    <n v="0"/>
    <m/>
    <n v="2258057"/>
    <s v="Cobros Mayo"/>
    <s v="Cobros Mayo NPN"/>
    <s v="Mensaje a tercero"/>
  </r>
  <r>
    <s v="Cobros Mayo"/>
    <n v="0"/>
    <n v="0"/>
    <x v="18"/>
    <n v="5"/>
    <n v="1"/>
    <x v="0"/>
    <d v="2026-05-14T10:22:12"/>
    <n v="65271425"/>
    <s v="CALLBK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638"/>
    <s v="Llamaya"/>
    <s v="MANUAL"/>
    <n v="0"/>
    <m/>
    <n v="2258057"/>
    <s v="Cobros Mayo"/>
    <s v="Cobros Mayo NPN"/>
    <s v="Call Back"/>
  </r>
  <r>
    <s v="Cobros Mayo"/>
    <n v="1"/>
    <n v="1"/>
    <x v="2"/>
    <n v="5"/>
    <n v="1"/>
    <x v="0"/>
    <d v="2026-05-16T12:18:52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52"/>
    <s v="Llamaya"/>
    <s v="MAIN"/>
    <n v="0"/>
    <m/>
    <n v="2258057"/>
    <s v="Cobros Mayo"/>
    <s v="Cobros Mayo NPN"/>
    <s v="Volver a llamar"/>
  </r>
  <r>
    <s v="Cobros Mayo"/>
    <n v="1"/>
    <n v="1"/>
    <x v="12"/>
    <n v="5"/>
    <n v="1"/>
    <x v="1"/>
    <d v="2026-05-29T14:28:19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21"/>
    <s v="Llamaya"/>
    <s v="MANUAL"/>
    <n v="0"/>
    <m/>
    <n v="2258057"/>
    <s v="Cobros Mayo"/>
    <s v="Cobros Mayo NPN"/>
    <s v="Volver a llamar"/>
  </r>
  <r>
    <s v="Cobros Abril Canal Fijo"/>
    <n v="0"/>
    <n v="0"/>
    <x v="19"/>
    <n v="5"/>
    <n v="1"/>
    <x v="0"/>
    <d v="2026-05-04T15:15:51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s v="U"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0"/>
    <n v="0"/>
    <x v="20"/>
    <n v="5"/>
    <n v="1"/>
    <x v="0"/>
    <d v="2026-05-06T15:06:10"/>
    <n v="65284971"/>
    <s v="NA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s v="U"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No Answer AutoDial"/>
  </r>
  <r>
    <s v="Cobros Abril Canal Fijo"/>
    <n v="0"/>
    <n v="0"/>
    <x v="15"/>
    <n v="5"/>
    <n v="1"/>
    <x v="0"/>
    <d v="2026-05-07T17:46:18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s v="U"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0"/>
    <n v="0"/>
    <x v="0"/>
    <n v="5"/>
    <n v="1"/>
    <x v="0"/>
    <d v="2026-05-09T09:16:23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s v="U"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1"/>
    <n v="1"/>
    <x v="8"/>
    <n v="5"/>
    <n v="1"/>
    <x v="1"/>
    <d v="2026-05-26T15:57:14"/>
    <n v="65284971"/>
    <n v="6007"/>
    <s v="lvelez"/>
    <x v="1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s v="U"/>
    <s v="0000-00-00"/>
    <m/>
    <s v="jovankagonzalez156@gmail.com"/>
    <m/>
    <m/>
    <n v="108"/>
    <s v="Llamaya"/>
    <s v="MAIN"/>
    <n v="0"/>
    <m/>
    <n v="2252793"/>
    <s v="Cobros Abril Canal Fijo"/>
    <s v="Cobros Abril Canal Fijo 2 meses a NPN"/>
    <s v="Volver a llamar"/>
  </r>
  <r>
    <s v="Cobros Mayo"/>
    <n v="0"/>
    <n v="0"/>
    <x v="17"/>
    <n v="6"/>
    <n v="1"/>
    <x v="0"/>
    <d v="2026-05-11T16:57:51"/>
    <n v="65286732"/>
    <s v="NA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0"/>
    <m/>
    <s v="NONE"/>
    <n v="0"/>
    <m/>
    <n v="2258058"/>
    <s v="Cobros Mayo"/>
    <s v="Cobros Mayo NPN"/>
    <s v="No Answer AutoDial"/>
  </r>
  <r>
    <s v="Cobros Mayo"/>
    <n v="0"/>
    <n v="0"/>
    <x v="23"/>
    <n v="6"/>
    <n v="1"/>
    <x v="0"/>
    <d v="2026-05-12T10:56:50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8"/>
    <n v="6"/>
    <n v="1"/>
    <x v="0"/>
    <d v="2026-05-14T10:20:32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21"/>
    <n v="6"/>
    <n v="1"/>
    <x v="0"/>
    <d v="2026-05-18T12:21:57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22"/>
    <n v="6"/>
    <n v="1"/>
    <x v="0"/>
    <d v="2026-05-20T11:13:58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1"/>
    <n v="0"/>
    <x v="4"/>
    <n v="6"/>
    <n v="1"/>
    <x v="1"/>
    <d v="2026-05-21T12:05:06"/>
    <n v="65286732"/>
    <n v="6006"/>
    <s v="lvelez"/>
    <x v="1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25"/>
    <s v="Llamaya"/>
    <s v="MAIN"/>
    <n v="0"/>
    <m/>
    <n v="2258058"/>
    <s v="Cobros Mayo"/>
    <s v="Cobros Mayo NPN"/>
    <s v="Numero equivocado"/>
  </r>
  <r>
    <s v="Cobros Abril Canal Fijo"/>
    <n v="0"/>
    <n v="0"/>
    <x v="17"/>
    <n v="4"/>
    <n v="1"/>
    <x v="0"/>
    <d v="2026-05-11T16:59:09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23"/>
    <n v="4"/>
    <n v="1"/>
    <x v="0"/>
    <d v="2026-05-12T11:04:17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23"/>
    <n v="4"/>
    <n v="1"/>
    <x v="0"/>
    <d v="2026-05-12T15:02:15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23"/>
    <n v="4"/>
    <n v="1"/>
    <x v="1"/>
    <d v="2026-05-12T16:16:09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3"/>
    <n v="21"/>
    <n v="1"/>
    <x v="0"/>
    <d v="2026-05-02T12:37:39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14"/>
    <n v="21"/>
    <n v="1"/>
    <x v="0"/>
    <d v="2026-05-05T17:40:13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15"/>
    <n v="21"/>
    <n v="1"/>
    <x v="0"/>
    <d v="2026-05-07T14:23:02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16"/>
    <n v="21"/>
    <n v="1"/>
    <x v="0"/>
    <d v="2026-05-08T15:00:46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21"/>
    <n v="1"/>
    <x v="0"/>
    <d v="2026-05-09T09:42:43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21"/>
    <n v="1"/>
    <x v="0"/>
    <d v="2026-05-09T10:33:32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21"/>
    <n v="1"/>
    <x v="0"/>
    <d v="2026-05-09T11:04:10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17"/>
    <n v="21"/>
    <n v="1"/>
    <x v="0"/>
    <d v="2026-05-11T17:00:35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8"/>
    <n v="21"/>
    <n v="1"/>
    <x v="0"/>
    <d v="2026-05-14T10:22:12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21"/>
    <n v="21"/>
    <n v="1"/>
    <x v="0"/>
    <d v="2026-05-18T12:25:3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22"/>
    <n v="21"/>
    <n v="1"/>
    <x v="0"/>
    <d v="2026-05-20T11:14:06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4"/>
    <n v="21"/>
    <n v="1"/>
    <x v="0"/>
    <d v="2026-05-21T12:06:40"/>
    <n v="65289981"/>
    <s v="NA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No Answer AutoDial"/>
  </r>
  <r>
    <s v="Cobros Abril Canal Fijo"/>
    <n v="0"/>
    <n v="0"/>
    <x v="4"/>
    <n v="21"/>
    <n v="1"/>
    <x v="0"/>
    <d v="2026-05-21T15:08:21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5"/>
    <n v="21"/>
    <n v="1"/>
    <x v="0"/>
    <d v="2026-05-22T09:31:4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5"/>
    <n v="21"/>
    <n v="1"/>
    <x v="0"/>
    <d v="2026-05-22T17:23:27"/>
    <n v="65289981"/>
    <s v="NA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No Answer AutoDial"/>
  </r>
  <r>
    <s v="Cobros Abril Canal Fijo"/>
    <n v="0"/>
    <n v="0"/>
    <x v="6"/>
    <n v="21"/>
    <n v="1"/>
    <x v="0"/>
    <d v="2026-05-23T10:45:25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8"/>
    <n v="21"/>
    <n v="1"/>
    <x v="0"/>
    <d v="2026-05-26T09:11:1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8"/>
    <n v="21"/>
    <n v="1"/>
    <x v="0"/>
    <d v="2026-05-26T10:34:56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8"/>
    <n v="21"/>
    <n v="1"/>
    <x v="0"/>
    <d v="2026-05-26T14:34:09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8"/>
    <n v="21"/>
    <n v="1"/>
    <x v="0"/>
    <d v="2026-05-26T16:14:41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8"/>
    <n v="21"/>
    <n v="1"/>
    <x v="1"/>
    <d v="2026-05-26T17:49:39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20"/>
    <n v="2"/>
    <n v="1"/>
    <x v="0"/>
    <d v="2026-05-06T17:38:27"/>
    <n v="65294266"/>
    <n v="6004"/>
    <s v="lvelez"/>
    <x v="1"/>
    <s v="COBRO"/>
    <m/>
    <n v="351383220000"/>
    <n v="16017"/>
    <n v="-4"/>
    <n v="1"/>
    <n v="65294266"/>
    <m/>
    <s v="Kimberly cristina Peter MÃ¡rqu"/>
    <m/>
    <s v="8-894-1759"/>
    <s v="2 MESES DE MORA"/>
    <s v="MASIVO"/>
    <n v="351383220000"/>
    <m/>
    <m/>
    <m/>
    <m/>
    <m/>
    <s v="U"/>
    <s v="0000-00-00"/>
    <m/>
    <s v="Kimberly95@gmail.com"/>
    <m/>
    <m/>
    <n v="67"/>
    <s v="Llamaya"/>
    <s v="MANUAL"/>
    <n v="0"/>
    <m/>
    <n v="2252847"/>
    <s v="Cobros Abril Canal Fijo"/>
    <s v="Cobros Abril Canal Fijo 2 meses a NPN"/>
    <s v="Buzon de voz"/>
  </r>
  <r>
    <s v="Cobros Abril Canal Fijo"/>
    <n v="0"/>
    <n v="0"/>
    <x v="17"/>
    <n v="2"/>
    <n v="1"/>
    <x v="1"/>
    <d v="2026-05-11T17:00:43"/>
    <n v="65294266"/>
    <n v="6004"/>
    <s v="lvelez"/>
    <x v="1"/>
    <s v="COBRO"/>
    <m/>
    <n v="363053950000"/>
    <n v="16018"/>
    <n v="-4"/>
    <n v="1"/>
    <n v="65294266"/>
    <m/>
    <s v="Mayelin Brozoban de JesÃºs"/>
    <m/>
    <s v="E-8-127558"/>
    <n v="363053950000"/>
    <s v="MASIVO"/>
    <s v="NPN"/>
    <m/>
    <m/>
    <m/>
    <m/>
    <m/>
    <s v="U"/>
    <s v="0000-00-00"/>
    <m/>
    <m/>
    <m/>
    <m/>
    <n v="144"/>
    <s v="Llamaya"/>
    <s v="MAIN"/>
    <n v="0"/>
    <m/>
    <n v="2258061"/>
    <s v="Cobros Mayo"/>
    <s v="Cobros Mayo NPN"/>
    <s v="Buzon de voz"/>
  </r>
  <r>
    <s v="Cobros Mayo"/>
    <n v="0"/>
    <n v="0"/>
    <x v="9"/>
    <n v="2"/>
    <n v="1"/>
    <x v="0"/>
    <d v="2026-05-27T14:01:43"/>
    <n v="65302379"/>
    <s v="NA"/>
    <s v="VDAD"/>
    <x v="0"/>
    <s v="COBRO"/>
    <m/>
    <n v="359345890000"/>
    <n v="16019"/>
    <n v="-4"/>
    <n v="1"/>
    <n v="65302379"/>
    <m/>
    <s v="JUAN ERNESTO RODRIGUEZ ALVEO"/>
    <m/>
    <n v="359345890000"/>
    <s v="CALL CENTER"/>
    <s v="NPN"/>
    <m/>
    <m/>
    <m/>
    <m/>
    <m/>
    <m/>
    <s v="U"/>
    <s v="0000-00-00"/>
    <m/>
    <m/>
    <m/>
    <m/>
    <n v="0"/>
    <m/>
    <s v="NONE"/>
    <n v="0"/>
    <m/>
    <n v="2267913"/>
    <s v="Cobros Mayo"/>
    <s v="Cobros Mayo Lista 2"/>
    <s v="No Answer AutoDial"/>
  </r>
  <r>
    <s v="Cobros Mayo"/>
    <n v="1"/>
    <n v="1"/>
    <x v="9"/>
    <n v="2"/>
    <n v="1"/>
    <x v="1"/>
    <d v="2026-05-27T16:41:15"/>
    <n v="65302379"/>
    <n v="6002"/>
    <s v="lvelez"/>
    <x v="1"/>
    <s v="COBRO"/>
    <m/>
    <n v="359345890000"/>
    <n v="16019"/>
    <n v="-4"/>
    <n v="1"/>
    <n v="65302379"/>
    <m/>
    <s v="JUAN ERNESTO RODRIGUEZ ALVEO"/>
    <m/>
    <n v="359345890000"/>
    <s v="CALL CENTER"/>
    <s v="NPN"/>
    <m/>
    <m/>
    <m/>
    <m/>
    <m/>
    <m/>
    <s v="U"/>
    <s v="0000-00-00"/>
    <m/>
    <m/>
    <m/>
    <m/>
    <n v="169"/>
    <s v="Llamaya"/>
    <s v="MAIN"/>
    <n v="0"/>
    <m/>
    <n v="2267913"/>
    <s v="Cobros Mayo"/>
    <s v="Cobros Mayo Lista 2"/>
    <s v="Cliente al dia"/>
  </r>
  <r>
    <s v="Cobros Abril Canal Fijo"/>
    <n v="0"/>
    <n v="0"/>
    <x v="17"/>
    <n v="3"/>
    <n v="1"/>
    <x v="0"/>
    <d v="2026-05-11T17:01:38"/>
    <n v="65302840"/>
    <s v="DROP"/>
    <s v="VDAD"/>
    <x v="0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5"/>
    <m/>
    <s v="NONE"/>
    <n v="0"/>
    <m/>
    <n v="2258062"/>
    <s v="Cobros Mayo"/>
    <s v="Cobros Mayo NPN"/>
    <s v="Agent Not Available"/>
  </r>
  <r>
    <s v="Cobros Abril Canal Fijo"/>
    <n v="0"/>
    <n v="0"/>
    <x v="18"/>
    <n v="3"/>
    <n v="1"/>
    <x v="0"/>
    <d v="2026-05-14T10:22:58"/>
    <n v="65302840"/>
    <s v="DROP"/>
    <s v="VDAD"/>
    <x v="0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5"/>
    <m/>
    <s v="NONE"/>
    <n v="0"/>
    <m/>
    <n v="2258062"/>
    <s v="Cobros Mayo"/>
    <s v="Cobros Mayo NPN"/>
    <s v="Agent Not Available"/>
  </r>
  <r>
    <s v="Cobros Abril Canal Fijo"/>
    <n v="1"/>
    <n v="1"/>
    <x v="21"/>
    <n v="3"/>
    <n v="1"/>
    <x v="1"/>
    <d v="2026-05-18T12:25:50"/>
    <n v="65302840"/>
    <n v="6003"/>
    <s v="lvelez"/>
    <x v="1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46"/>
    <s v="Llamaya"/>
    <s v="MAIN"/>
    <n v="0"/>
    <m/>
    <n v="2258062"/>
    <s v="Cobros Mayo"/>
    <s v="Cobros Mayo NPN"/>
    <s v="Cuenta cesada"/>
  </r>
  <r>
    <s v="Cobros Mayo"/>
    <n v="0"/>
    <n v="0"/>
    <x v="17"/>
    <n v="5"/>
    <n v="1"/>
    <x v="0"/>
    <d v="2026-05-11T17:02:05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8"/>
    <n v="5"/>
    <n v="1"/>
    <x v="0"/>
    <d v="2026-05-14T10:23:37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21"/>
    <n v="5"/>
    <n v="1"/>
    <x v="0"/>
    <d v="2026-05-18T12:26:25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22"/>
    <n v="5"/>
    <n v="1"/>
    <x v="0"/>
    <d v="2026-05-20T11:15:04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1"/>
    <n v="1"/>
    <x v="4"/>
    <n v="5"/>
    <n v="1"/>
    <x v="1"/>
    <d v="2026-05-21T12:14:12"/>
    <n v="65308699"/>
    <n v="6003"/>
    <s v="lvelez"/>
    <x v="1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35"/>
    <s v="Llamaya"/>
    <s v="MAIN"/>
    <n v="0"/>
    <m/>
    <n v="2258063"/>
    <s v="Cobros Mayo"/>
    <s v="Cobros Mayo NPN"/>
    <s v="Cuenta cesada"/>
  </r>
  <r>
    <s v="Cobros Abril Canal Fijo"/>
    <n v="0"/>
    <n v="0"/>
    <x v="19"/>
    <n v="11"/>
    <n v="1"/>
    <x v="0"/>
    <d v="2026-05-04T12:02:32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9"/>
    <n v="11"/>
    <n v="1"/>
    <x v="0"/>
    <d v="2026-05-04T17:12:06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9"/>
    <n v="11"/>
    <n v="1"/>
    <x v="0"/>
    <d v="2026-05-04T17:47:19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9"/>
    <n v="11"/>
    <n v="1"/>
    <x v="0"/>
    <d v="2026-05-04T17:59:00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20"/>
    <n v="11"/>
    <n v="1"/>
    <x v="0"/>
    <d v="2026-05-06T12:25:21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15"/>
    <n v="11"/>
    <n v="1"/>
    <x v="0"/>
    <d v="2026-05-07T16:55:06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6"/>
    <n v="11"/>
    <n v="1"/>
    <x v="0"/>
    <d v="2026-05-08T10:00:23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6"/>
    <n v="11"/>
    <n v="1"/>
    <x v="0"/>
    <d v="2026-05-08T10:27:11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16"/>
    <n v="11"/>
    <n v="1"/>
    <x v="0"/>
    <d v="2026-05-08T17:24:48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8"/>
    <n v="11"/>
    <n v="1"/>
    <x v="0"/>
    <d v="2026-05-26T15:34:14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8"/>
    <n v="11"/>
    <n v="1"/>
    <x v="1"/>
    <d v="2026-05-26T17:18:42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Mayo"/>
    <n v="0"/>
    <n v="0"/>
    <x v="17"/>
    <n v="3"/>
    <n v="1"/>
    <x v="0"/>
    <d v="2026-05-11T17:02:42"/>
    <n v="65322618"/>
    <s v="DROP"/>
    <s v="VDAD"/>
    <x v="0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"/>
    <m/>
    <s v="NONE"/>
    <n v="0"/>
    <m/>
    <n v="2258064"/>
    <s v="Cobros Mayo"/>
    <s v="Cobros Mayo NPN"/>
    <s v="Agent Not Available"/>
  </r>
  <r>
    <s v="Cobros Mayo"/>
    <n v="0"/>
    <n v="0"/>
    <x v="18"/>
    <n v="3"/>
    <n v="1"/>
    <x v="0"/>
    <d v="2026-05-14T10:24:15"/>
    <n v="65322618"/>
    <s v="DROP"/>
    <s v="VDAD"/>
    <x v="0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"/>
    <m/>
    <s v="NONE"/>
    <n v="0"/>
    <m/>
    <n v="2258064"/>
    <s v="Cobros Mayo"/>
    <s v="Cobros Mayo NPN"/>
    <s v="Agent Not Available"/>
  </r>
  <r>
    <s v="Cobros Mayo"/>
    <n v="1"/>
    <n v="1"/>
    <x v="21"/>
    <n v="3"/>
    <n v="1"/>
    <x v="1"/>
    <d v="2026-05-18T12:28:11"/>
    <n v="65322618"/>
    <n v="6003"/>
    <s v="lvelez"/>
    <x v="1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5"/>
    <s v="Llamaya"/>
    <s v="MAIN"/>
    <n v="0"/>
    <m/>
    <n v="2258064"/>
    <s v="Cobros Mayo"/>
    <s v="Cobros Mayo NPN"/>
    <s v="Cuenta cesada"/>
  </r>
  <r>
    <s v="Cobros Mayo"/>
    <n v="0"/>
    <n v="0"/>
    <x v="17"/>
    <n v="14"/>
    <n v="1"/>
    <x v="0"/>
    <d v="2026-05-11T17:02:49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8"/>
    <n v="14"/>
    <n v="1"/>
    <x v="0"/>
    <d v="2026-05-14T10:24:2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21"/>
    <n v="14"/>
    <n v="1"/>
    <x v="0"/>
    <d v="2026-05-18T12:28:52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21"/>
    <n v="14"/>
    <n v="1"/>
    <x v="0"/>
    <d v="2026-05-18T18:08:08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3"/>
    <n v="14"/>
    <n v="1"/>
    <x v="0"/>
    <d v="2026-05-19T12:30:1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22"/>
    <n v="14"/>
    <n v="1"/>
    <x v="0"/>
    <d v="2026-05-20T11:16:25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22"/>
    <n v="14"/>
    <n v="1"/>
    <x v="0"/>
    <d v="2026-05-20T12:45:47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4"/>
    <n v="14"/>
    <n v="1"/>
    <x v="0"/>
    <d v="2026-05-21T12:14:49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4"/>
    <n v="14"/>
    <n v="1"/>
    <x v="0"/>
    <d v="2026-05-21T15:10:23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4"/>
    <n v="14"/>
    <n v="1"/>
    <x v="0"/>
    <d v="2026-05-21T16:06:5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5"/>
    <n v="14"/>
    <n v="1"/>
    <x v="0"/>
    <d v="2026-05-22T09:33:21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5"/>
    <n v="14"/>
    <n v="1"/>
    <x v="0"/>
    <d v="2026-05-22T12:31:54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5"/>
    <n v="14"/>
    <n v="1"/>
    <x v="0"/>
    <d v="2026-05-22T17:22:56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6"/>
    <n v="14"/>
    <n v="1"/>
    <x v="1"/>
    <d v="2026-05-23T11:40:45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Abril Canal Fijo"/>
    <n v="0"/>
    <n v="0"/>
    <x v="17"/>
    <n v="5"/>
    <n v="1"/>
    <x v="0"/>
    <d v="2026-05-11T17:03:49"/>
    <n v="65324478"/>
    <s v="DROP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5"/>
    <m/>
    <s v="NONE"/>
    <n v="0"/>
    <m/>
    <n v="2258066"/>
    <s v="Cobros Mayo"/>
    <s v="Cobros Mayo NPN"/>
    <s v="Agent Not Available"/>
  </r>
  <r>
    <s v="Cobros Abril Canal Fijo"/>
    <n v="0"/>
    <n v="0"/>
    <x v="18"/>
    <n v="5"/>
    <n v="1"/>
    <x v="0"/>
    <d v="2026-05-14T10:24:52"/>
    <n v="65324478"/>
    <s v="AB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0"/>
    <m/>
    <s v="NONE"/>
    <n v="0"/>
    <m/>
    <n v="2258066"/>
    <s v="Cobros Mayo"/>
    <s v="Cobros Mayo NPN"/>
    <s v="Auto busy"/>
  </r>
  <r>
    <s v="Cobros Abril Canal Fijo"/>
    <n v="0"/>
    <n v="0"/>
    <x v="21"/>
    <n v="5"/>
    <n v="1"/>
    <x v="0"/>
    <d v="2026-05-18T12:28:54"/>
    <n v="65324478"/>
    <s v="AB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0"/>
    <m/>
    <s v="NONE"/>
    <n v="0"/>
    <m/>
    <n v="2258066"/>
    <s v="Cobros Mayo"/>
    <s v="Cobros Mayo NPN"/>
    <s v="Auto busy"/>
  </r>
  <r>
    <s v="Cobros Abril Canal Fijo"/>
    <n v="0"/>
    <n v="0"/>
    <x v="22"/>
    <n v="5"/>
    <n v="1"/>
    <x v="0"/>
    <d v="2026-05-20T11:16:38"/>
    <n v="65324478"/>
    <s v="DROP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5"/>
    <m/>
    <s v="NONE"/>
    <n v="0"/>
    <m/>
    <n v="2258066"/>
    <s v="Cobros Mayo"/>
    <s v="Cobros Mayo NPN"/>
    <s v="Agent Not Available"/>
  </r>
  <r>
    <s v="Cobros Abril Canal Fijo"/>
    <n v="1"/>
    <n v="0"/>
    <x v="4"/>
    <n v="5"/>
    <n v="1"/>
    <x v="1"/>
    <d v="2026-05-21T12:15:26"/>
    <n v="65324478"/>
    <n v="6000"/>
    <s v="lvelez"/>
    <x v="1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76"/>
    <s v="Llamaya"/>
    <s v="MAIN"/>
    <n v="0"/>
    <m/>
    <n v="2258066"/>
    <s v="Cobros Mayo"/>
    <s v="Cobros Mayo NPN"/>
    <s v="Mensaje a tercero"/>
  </r>
  <r>
    <s v="Cobros Mayo"/>
    <n v="1"/>
    <n v="1"/>
    <x v="17"/>
    <n v="1"/>
    <n v="1"/>
    <x v="1"/>
    <d v="2026-05-11T17:03:47"/>
    <n v="65326159"/>
    <n v="6007"/>
    <s v="lvelez"/>
    <x v="1"/>
    <s v="COBRO"/>
    <m/>
    <n v="219061750000"/>
    <n v="16018"/>
    <n v="-4"/>
    <n v="1"/>
    <n v="65326159"/>
    <m/>
    <s v="Leonardo Eugenio GuzmÃ¡n Shaw"/>
    <m/>
    <s v="8-255-668"/>
    <n v="219061750000"/>
    <s v="MASIVO"/>
    <s v="NPN"/>
    <m/>
    <m/>
    <m/>
    <m/>
    <m/>
    <s v="U"/>
    <s v="0000-00-00"/>
    <m/>
    <m/>
    <m/>
    <m/>
    <n v="335"/>
    <s v="Llamaya"/>
    <s v="MAIN"/>
    <n v="0"/>
    <m/>
    <n v="2258067"/>
    <s v="Cobros Mayo"/>
    <s v="Cobros Mayo NPN"/>
    <s v="Volver a llamar"/>
  </r>
  <r>
    <s v="Cobros Mayo"/>
    <n v="0"/>
    <n v="0"/>
    <x v="17"/>
    <n v="6"/>
    <n v="1"/>
    <x v="0"/>
    <d v="2026-05-11T17:04:17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8"/>
    <n v="6"/>
    <n v="1"/>
    <x v="0"/>
    <d v="2026-05-14T10:26:00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21"/>
    <n v="6"/>
    <n v="1"/>
    <x v="0"/>
    <d v="2026-05-18T12:29:56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22"/>
    <n v="6"/>
    <n v="1"/>
    <x v="0"/>
    <d v="2026-05-20T11:17:05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4"/>
    <n v="6"/>
    <n v="1"/>
    <x v="0"/>
    <d v="2026-05-21T12:15:39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1"/>
    <n v="1"/>
    <x v="5"/>
    <n v="6"/>
    <n v="1"/>
    <x v="1"/>
    <d v="2026-05-22T09:32:29"/>
    <n v="65333937"/>
    <n v="6003"/>
    <s v="lvelez"/>
    <x v="1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62"/>
    <s v="Llamaya"/>
    <s v="MAIN"/>
    <n v="0"/>
    <m/>
    <n v="2258068"/>
    <s v="Cobros Mayo"/>
    <s v="Cobros Mayo NPN"/>
    <s v="Cuenta cesada"/>
  </r>
  <r>
    <s v="Cobros Mayo"/>
    <n v="0"/>
    <n v="0"/>
    <x v="9"/>
    <n v="2"/>
    <n v="1"/>
    <x v="0"/>
    <d v="2026-05-27T16:33:25"/>
    <n v="65339795"/>
    <s v="DROP"/>
    <s v="VDAD"/>
    <x v="0"/>
    <s v="COBRO"/>
    <m/>
    <n v="366092600000"/>
    <n v="16019"/>
    <n v="-4"/>
    <n v="1"/>
    <n v="65339795"/>
    <m/>
    <s v=" NORIELA MUÃOZ GUEVARA"/>
    <m/>
    <n v="366092600000"/>
    <s v="RENOVACIONES"/>
    <s v="1 MES PENDIENTE"/>
    <m/>
    <m/>
    <m/>
    <m/>
    <m/>
    <m/>
    <m/>
    <s v="0000-00-00"/>
    <m/>
    <m/>
    <m/>
    <m/>
    <n v="5"/>
    <m/>
    <s v="NONE"/>
    <n v="0"/>
    <m/>
    <n v="2268089"/>
    <s v="Cobros Mayo"/>
    <s v="Cobros Mayo Lista 2"/>
    <s v="Agent Not Available"/>
  </r>
  <r>
    <s v="Cobros Mayo"/>
    <n v="0"/>
    <n v="0"/>
    <x v="10"/>
    <n v="2"/>
    <n v="1"/>
    <x v="1"/>
    <d v="2026-05-28T15:11:52"/>
    <n v="65339795"/>
    <s v="DROP"/>
    <s v="VDAD"/>
    <x v="0"/>
    <s v="COBRO"/>
    <m/>
    <n v="366092600000"/>
    <n v="16019"/>
    <n v="-4"/>
    <n v="1"/>
    <n v="65339795"/>
    <m/>
    <s v=" NORIELA MUÃOZ GUEVARA"/>
    <m/>
    <n v="366092600000"/>
    <s v="RENOVACIONES"/>
    <s v="1 MES PENDIENTE"/>
    <m/>
    <m/>
    <m/>
    <m/>
    <m/>
    <m/>
    <m/>
    <s v="0000-00-00"/>
    <m/>
    <m/>
    <m/>
    <m/>
    <n v="5"/>
    <m/>
    <s v="NONE"/>
    <n v="0"/>
    <m/>
    <n v="2268089"/>
    <s v="Cobros Mayo"/>
    <s v="Cobros Mayo Lista 2"/>
    <s v="Agent Not Available"/>
  </r>
  <r>
    <s v="Cobros Abril Canal Fijo"/>
    <n v="0"/>
    <n v="0"/>
    <x v="17"/>
    <n v="3"/>
    <n v="1"/>
    <x v="0"/>
    <d v="2026-05-11T17:04:33"/>
    <n v="65340423"/>
    <s v="DROP"/>
    <s v="VDAD"/>
    <x v="0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5"/>
    <m/>
    <s v="NONE"/>
    <n v="0"/>
    <m/>
    <n v="2258069"/>
    <s v="Cobros Mayo"/>
    <s v="Cobros Mayo NPN"/>
    <s v="Agent Not Available"/>
  </r>
  <r>
    <s v="Cobros Abril Canal Fijo"/>
    <n v="0"/>
    <n v="0"/>
    <x v="18"/>
    <n v="3"/>
    <n v="1"/>
    <x v="0"/>
    <d v="2026-05-14T10:26:16"/>
    <n v="65340423"/>
    <s v="DROP"/>
    <s v="VDAD"/>
    <x v="0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5"/>
    <m/>
    <s v="NONE"/>
    <n v="0"/>
    <m/>
    <n v="2258069"/>
    <s v="Cobros Mayo"/>
    <s v="Cobros Mayo NPN"/>
    <s v="Agent Not Available"/>
  </r>
  <r>
    <s v="Cobros Abril Canal Fijo"/>
    <n v="1"/>
    <n v="1"/>
    <x v="21"/>
    <n v="3"/>
    <n v="1"/>
    <x v="1"/>
    <d v="2026-05-18T12:29:48"/>
    <n v="65340423"/>
    <n v="6003"/>
    <s v="lvelez"/>
    <x v="1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64"/>
    <s v="Llamaya"/>
    <s v="MAIN"/>
    <n v="0"/>
    <m/>
    <n v="2258069"/>
    <s v="Cobros Mayo"/>
    <s v="Cobros Mayo NPN"/>
    <s v="Cuenta cesada"/>
  </r>
  <r>
    <s v="Cobros Mayo"/>
    <n v="0"/>
    <n v="0"/>
    <x v="9"/>
    <n v="2"/>
    <n v="1"/>
    <x v="0"/>
    <d v="2026-05-27T15:33:41"/>
    <n v="65354420"/>
    <s v="DROP"/>
    <s v="VDAD"/>
    <x v="0"/>
    <s v="COBRO"/>
    <m/>
    <n v="201032510000"/>
    <n v="16019"/>
    <n v="-4"/>
    <n v="1"/>
    <n v="65354420"/>
    <m/>
    <s v="Jenisey Airel Mosley Sosa"/>
    <m/>
    <n v="201032510000"/>
    <s v="RENOVACIONES"/>
    <s v="3 MESES PENDIENTES"/>
    <m/>
    <m/>
    <m/>
    <m/>
    <m/>
    <m/>
    <m/>
    <s v="0000-00-00"/>
    <m/>
    <m/>
    <m/>
    <m/>
    <n v="5"/>
    <m/>
    <s v="NONE"/>
    <n v="0"/>
    <m/>
    <n v="2268025"/>
    <s v="Cobros Mayo"/>
    <s v="Cobros Mayo Lista 2"/>
    <s v="Agent Not Available"/>
  </r>
  <r>
    <s v="Cobros Mayo"/>
    <n v="0"/>
    <n v="0"/>
    <x v="10"/>
    <n v="2"/>
    <n v="1"/>
    <x v="1"/>
    <d v="2026-05-28T12:08:54"/>
    <n v="65354420"/>
    <s v="DROP"/>
    <s v="VDAD"/>
    <x v="0"/>
    <s v="COBRO"/>
    <m/>
    <n v="201032510000"/>
    <n v="16019"/>
    <n v="-4"/>
    <n v="1"/>
    <n v="65354420"/>
    <m/>
    <s v="Jenisey Airel Mosley Sosa"/>
    <m/>
    <n v="201032510000"/>
    <s v="RENOVACIONES"/>
    <s v="3 MESES PENDIENTES"/>
    <m/>
    <m/>
    <m/>
    <m/>
    <m/>
    <m/>
    <m/>
    <s v="0000-00-00"/>
    <m/>
    <m/>
    <m/>
    <m/>
    <n v="5"/>
    <m/>
    <s v="NONE"/>
    <n v="0"/>
    <m/>
    <n v="2268025"/>
    <s v="Cobros Mayo"/>
    <s v="Cobros Mayo Lista 2"/>
    <s v="Agent Not Available"/>
  </r>
  <r>
    <s v="Cobros Abril Canal Fijo"/>
    <n v="0"/>
    <n v="0"/>
    <x v="17"/>
    <n v="6"/>
    <n v="1"/>
    <x v="0"/>
    <d v="2026-05-11T17:04:40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0"/>
    <n v="0"/>
    <x v="18"/>
    <n v="6"/>
    <n v="1"/>
    <x v="0"/>
    <d v="2026-05-14T10:26:23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0"/>
    <n v="0"/>
    <x v="21"/>
    <n v="6"/>
    <n v="1"/>
    <x v="0"/>
    <d v="2026-05-18T12:30:21"/>
    <n v="65361691"/>
    <s v="DROP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"/>
    <m/>
    <s v="NONE"/>
    <n v="0"/>
    <m/>
    <n v="2258070"/>
    <s v="Cobros Mayo"/>
    <s v="Cobros Mayo NPN"/>
    <s v="Agent Not Available"/>
  </r>
  <r>
    <s v="Cobros Abril Canal Fijo"/>
    <n v="0"/>
    <n v="0"/>
    <x v="22"/>
    <n v="6"/>
    <n v="1"/>
    <x v="0"/>
    <d v="2026-05-20T11:17:32"/>
    <n v="65361691"/>
    <s v="DROP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"/>
    <m/>
    <s v="NONE"/>
    <n v="0"/>
    <m/>
    <n v="2258070"/>
    <s v="Cobros Mayo"/>
    <s v="Cobros Mayo NPN"/>
    <s v="Agent Not Available"/>
  </r>
  <r>
    <s v="Cobros Abril Canal Fijo"/>
    <n v="0"/>
    <n v="0"/>
    <x v="4"/>
    <n v="6"/>
    <n v="1"/>
    <x v="0"/>
    <d v="2026-05-21T12:15:47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1"/>
    <n v="0"/>
    <x v="5"/>
    <n v="6"/>
    <n v="1"/>
    <x v="1"/>
    <d v="2026-05-22T09:34:50"/>
    <n v="65361691"/>
    <n v="6006"/>
    <s v="lvelez"/>
    <x v="1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8"/>
    <s v="Llamaya"/>
    <s v="MAIN"/>
    <n v="0"/>
    <m/>
    <n v="2258070"/>
    <s v="Cobros Mayo"/>
    <s v="Cobros Mayo NPN"/>
    <s v="Numero equivocado"/>
  </r>
  <r>
    <s v="Cobros Abril Canal Fijo"/>
    <n v="0"/>
    <n v="0"/>
    <x v="13"/>
    <n v="21"/>
    <n v="1"/>
    <x v="0"/>
    <d v="2026-05-02T12:23:02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14"/>
    <n v="21"/>
    <n v="1"/>
    <x v="0"/>
    <d v="2026-05-05T16:47:32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15"/>
    <n v="21"/>
    <n v="1"/>
    <x v="0"/>
    <d v="2026-05-07T14:08:04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16"/>
    <n v="21"/>
    <n v="1"/>
    <x v="0"/>
    <d v="2026-05-08T14:43:33"/>
    <n v="65362954"/>
    <s v="DROP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5"/>
    <m/>
    <s v="NONE"/>
    <n v="0"/>
    <m/>
    <n v="2252053"/>
    <s v="Cobros Abril Canal Fijo"/>
    <s v="Cobros Abril Canal Fijo 2 meses a NPN"/>
    <s v="Agent Not Available"/>
  </r>
  <r>
    <s v="Cobros Abril Canal Fijo"/>
    <n v="0"/>
    <n v="0"/>
    <x v="17"/>
    <n v="21"/>
    <n v="1"/>
    <x v="0"/>
    <d v="2026-05-11T17:05:44"/>
    <n v="65362954"/>
    <s v="DROP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5"/>
    <m/>
    <s v="NONE"/>
    <n v="0"/>
    <m/>
    <n v="2258071"/>
    <s v="Cobros Mayo"/>
    <s v="Cobros Mayo NPN"/>
    <s v="Agent Not Available"/>
  </r>
  <r>
    <s v="Cobros Abril Canal Fijo"/>
    <n v="0"/>
    <n v="0"/>
    <x v="18"/>
    <n v="21"/>
    <n v="1"/>
    <x v="0"/>
    <d v="2026-05-14T10:28:25"/>
    <n v="65362954"/>
    <s v="NA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No Answer AutoDial"/>
  </r>
  <r>
    <s v="Cobros Abril Canal Fijo"/>
    <n v="0"/>
    <n v="0"/>
    <x v="18"/>
    <n v="21"/>
    <n v="1"/>
    <x v="0"/>
    <d v="2026-05-14T14:10:45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21"/>
    <n v="21"/>
    <n v="1"/>
    <x v="0"/>
    <d v="2026-05-18T12:31:40"/>
    <n v="65362954"/>
    <s v="NA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No Answer AutoDial"/>
  </r>
  <r>
    <s v="Cobros Abril Canal Fijo"/>
    <n v="0"/>
    <n v="0"/>
    <x v="21"/>
    <n v="21"/>
    <n v="1"/>
    <x v="0"/>
    <d v="2026-05-18T18:08:1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22"/>
    <n v="21"/>
    <n v="1"/>
    <x v="0"/>
    <d v="2026-05-20T11:24:28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4"/>
    <n v="21"/>
    <n v="1"/>
    <x v="0"/>
    <d v="2026-05-21T12:16:5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5"/>
    <n v="21"/>
    <n v="1"/>
    <x v="0"/>
    <d v="2026-05-22T09:34:22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5"/>
    <n v="21"/>
    <n v="1"/>
    <x v="0"/>
    <d v="2026-05-22T17:23:24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6"/>
    <n v="21"/>
    <n v="1"/>
    <x v="0"/>
    <d v="2026-05-23T11:41:10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8"/>
    <n v="21"/>
    <n v="1"/>
    <x v="0"/>
    <d v="2026-05-26T09:11:5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8"/>
    <n v="21"/>
    <n v="1"/>
    <x v="0"/>
    <d v="2026-05-26T10:35:2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8"/>
    <n v="21"/>
    <n v="1"/>
    <x v="0"/>
    <d v="2026-05-26T14:34:54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8"/>
    <n v="21"/>
    <n v="1"/>
    <x v="0"/>
    <d v="2026-05-26T15:07:13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8"/>
    <n v="21"/>
    <n v="1"/>
    <x v="0"/>
    <d v="2026-05-26T16:14:44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8"/>
    <n v="21"/>
    <n v="1"/>
    <x v="0"/>
    <d v="2026-05-26T16:54:07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8"/>
    <n v="21"/>
    <n v="1"/>
    <x v="1"/>
    <d v="2026-05-26T17:49:39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7"/>
    <n v="4"/>
    <n v="1"/>
    <x v="0"/>
    <d v="2026-05-11T17:06:13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0"/>
    <n v="0"/>
    <x v="18"/>
    <n v="4"/>
    <n v="1"/>
    <x v="0"/>
    <d v="2026-05-14T10:28:40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0"/>
    <n v="0"/>
    <x v="21"/>
    <n v="4"/>
    <n v="1"/>
    <x v="0"/>
    <d v="2026-05-18T12:32:17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1"/>
    <n v="1"/>
    <x v="22"/>
    <n v="4"/>
    <n v="1"/>
    <x v="1"/>
    <d v="2026-05-20T11:24:49"/>
    <n v="65370502"/>
    <n v="6003"/>
    <s v="lvelez"/>
    <x v="1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17"/>
    <s v="Llamaya"/>
    <s v="MAIN"/>
    <n v="0"/>
    <m/>
    <n v="2258072"/>
    <s v="Cobros Mayo"/>
    <s v="Cobros Mayo NPN"/>
    <s v="Cuenta cesada"/>
  </r>
  <r>
    <s v="Cobros Abril Canal Fijo"/>
    <n v="0"/>
    <n v="0"/>
    <x v="17"/>
    <n v="2"/>
    <n v="1"/>
    <x v="0"/>
    <d v="2026-05-11T17:06:38"/>
    <n v="65376410"/>
    <s v="DROP"/>
    <s v="VDAD"/>
    <x v="0"/>
    <s v="COBRO"/>
    <m/>
    <n v="357380660000"/>
    <n v="16018"/>
    <n v="-4"/>
    <n v="1"/>
    <n v="65376410"/>
    <m/>
    <s v="Ana Matilde NuÃ±ez Atencio"/>
    <m/>
    <s v="9-704-587"/>
    <n v="357380660000"/>
    <s v="MASIVO"/>
    <s v="NPN"/>
    <m/>
    <m/>
    <m/>
    <m/>
    <m/>
    <s v="U"/>
    <s v="0000-00-00"/>
    <m/>
    <m/>
    <m/>
    <m/>
    <n v="5"/>
    <m/>
    <s v="NONE"/>
    <n v="0"/>
    <m/>
    <n v="2258073"/>
    <s v="Cobros Mayo"/>
    <s v="Cobros Mayo NPN"/>
    <s v="Agent Not Available"/>
  </r>
  <r>
    <s v="Cobros Abril Canal Fijo"/>
    <n v="1"/>
    <n v="1"/>
    <x v="18"/>
    <n v="2"/>
    <n v="1"/>
    <x v="1"/>
    <d v="2026-05-14T10:41:12"/>
    <n v="65376410"/>
    <n v="6003"/>
    <s v="lvelez"/>
    <x v="1"/>
    <s v="COBRO"/>
    <m/>
    <n v="357380660000"/>
    <n v="16018"/>
    <n v="-4"/>
    <n v="1"/>
    <n v="65376410"/>
    <m/>
    <s v="Ana Matilde NuÃ±ez Atencio"/>
    <m/>
    <s v="9-704-587"/>
    <n v="357380660000"/>
    <s v="MASIVO"/>
    <s v="NPN"/>
    <m/>
    <m/>
    <m/>
    <m/>
    <m/>
    <s v="U"/>
    <s v="0000-00-00"/>
    <m/>
    <m/>
    <m/>
    <m/>
    <n v="156"/>
    <s v="Llamaya"/>
    <s v="MAIN"/>
    <n v="0"/>
    <m/>
    <n v="2258073"/>
    <s v="Cobros Mayo"/>
    <s v="Cobros Mayo NPN"/>
    <s v="Cuenta cesada"/>
  </r>
  <r>
    <s v="Cobros Mayo"/>
    <n v="0"/>
    <n v="0"/>
    <x v="17"/>
    <n v="3"/>
    <n v="1"/>
    <x v="0"/>
    <d v="2026-05-11T17:07:16"/>
    <n v="65378996"/>
    <s v="DROP"/>
    <s v="VDAD"/>
    <x v="0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5"/>
    <m/>
    <s v="NONE"/>
    <n v="0"/>
    <m/>
    <n v="2258074"/>
    <s v="Cobros Mayo"/>
    <s v="Cobros Mayo NPN"/>
    <s v="Agent Not Available"/>
  </r>
  <r>
    <s v="Cobros Mayo"/>
    <n v="0"/>
    <n v="0"/>
    <x v="18"/>
    <n v="3"/>
    <n v="1"/>
    <x v="0"/>
    <d v="2026-05-14T10:41:20"/>
    <n v="65378996"/>
    <s v="DROP"/>
    <s v="VDAD"/>
    <x v="0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5"/>
    <m/>
    <s v="NONE"/>
    <n v="0"/>
    <m/>
    <n v="2258074"/>
    <s v="Cobros Mayo"/>
    <s v="Cobros Mayo NPN"/>
    <s v="Agent Not Available"/>
  </r>
  <r>
    <s v="Cobros Mayo"/>
    <n v="0"/>
    <n v="0"/>
    <x v="21"/>
    <n v="3"/>
    <n v="1"/>
    <x v="1"/>
    <d v="2026-05-18T12:32:02"/>
    <n v="65378996"/>
    <n v="6004"/>
    <s v="lvelez"/>
    <x v="1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143"/>
    <s v="Llamaya"/>
    <s v="MAIN"/>
    <n v="0"/>
    <m/>
    <n v="2258074"/>
    <s v="Cobros Mayo"/>
    <s v="Cobros Mayo NPN"/>
    <s v="Buzon de voz"/>
  </r>
  <r>
    <s v="Cobros Mayo"/>
    <n v="0"/>
    <n v="0"/>
    <x v="9"/>
    <n v="4"/>
    <n v="1"/>
    <x v="0"/>
    <d v="2026-05-27T16:24:30"/>
    <n v="65379040"/>
    <s v="DROP"/>
    <s v="VDAD"/>
    <x v="0"/>
    <s v="COBRO"/>
    <m/>
    <n v="369083290000"/>
    <n v="16019"/>
    <n v="-4"/>
    <n v="1"/>
    <n v="65379040"/>
    <m/>
    <s v=" MARCELINO PEREZ LOPEZ"/>
    <m/>
    <n v="369083290000"/>
    <s v="RENOVACIONES"/>
    <s v="1 MES PENDIENTE"/>
    <m/>
    <m/>
    <m/>
    <m/>
    <m/>
    <m/>
    <m/>
    <s v="0000-00-00"/>
    <m/>
    <m/>
    <m/>
    <m/>
    <n v="5"/>
    <m/>
    <s v="NONE"/>
    <n v="0"/>
    <m/>
    <n v="2268078"/>
    <s v="Cobros Mayo"/>
    <s v="Cobros Mayo Lista 2"/>
    <s v="Agent Not Available"/>
  </r>
  <r>
    <s v="Cobros Mayo"/>
    <n v="0"/>
    <n v="0"/>
    <x v="9"/>
    <n v="4"/>
    <n v="1"/>
    <x v="0"/>
    <d v="2026-05-27T16:24:45"/>
    <n v="65379040"/>
    <s v="DROP"/>
    <s v="VDAD"/>
    <x v="0"/>
    <s v="COBRO"/>
    <m/>
    <n v="369083290000"/>
    <n v="16019"/>
    <n v="-4"/>
    <n v="1"/>
    <n v="65379040"/>
    <m/>
    <s v="MARCELINO PEREZ LOPEZ"/>
    <m/>
    <n v="369083290000"/>
    <s v="RENOVACIONES"/>
    <s v="2 MESES PENDIENTES"/>
    <m/>
    <m/>
    <m/>
    <m/>
    <m/>
    <m/>
    <m/>
    <s v="0000-00-00"/>
    <m/>
    <m/>
    <m/>
    <m/>
    <n v="5"/>
    <m/>
    <s v="NONE"/>
    <n v="0"/>
    <m/>
    <n v="2268079"/>
    <s v="Cobros Mayo"/>
    <s v="Cobros Mayo Lista 2"/>
    <s v="Agent Not Available"/>
  </r>
  <r>
    <s v="Cobros Mayo"/>
    <n v="0"/>
    <n v="0"/>
    <x v="10"/>
    <n v="4"/>
    <n v="1"/>
    <x v="0"/>
    <d v="2026-05-28T14:57:31"/>
    <n v="65379040"/>
    <s v="DROP"/>
    <s v="VDAD"/>
    <x v="0"/>
    <s v="COBRO"/>
    <m/>
    <n v="369083290000"/>
    <n v="16019"/>
    <n v="-4"/>
    <n v="1"/>
    <n v="65379040"/>
    <m/>
    <s v=" MARCELINO PEREZ LOPEZ"/>
    <m/>
    <n v="369083290000"/>
    <s v="RENOVACIONES"/>
    <s v="1 MES PENDIENTE"/>
    <m/>
    <m/>
    <m/>
    <m/>
    <m/>
    <m/>
    <m/>
    <s v="0000-00-00"/>
    <m/>
    <m/>
    <m/>
    <m/>
    <n v="5"/>
    <m/>
    <s v="NONE"/>
    <n v="0"/>
    <m/>
    <n v="2268078"/>
    <s v="Cobros Mayo"/>
    <s v="Cobros Mayo Lista 2"/>
    <s v="Agent Not Available"/>
  </r>
  <r>
    <s v="Cobros Mayo"/>
    <n v="0"/>
    <n v="0"/>
    <x v="10"/>
    <n v="4"/>
    <n v="1"/>
    <x v="1"/>
    <d v="2026-05-28T14:57:46"/>
    <n v="65379040"/>
    <s v="DROP"/>
    <s v="VDAD"/>
    <x v="0"/>
    <s v="COBRO"/>
    <m/>
    <n v="369083290000"/>
    <n v="16019"/>
    <n v="-4"/>
    <n v="1"/>
    <n v="65379040"/>
    <m/>
    <s v="MARCELINO PEREZ LOPEZ"/>
    <m/>
    <n v="369083290000"/>
    <s v="RENOVACIONES"/>
    <s v="2 MESES PENDIENTES"/>
    <m/>
    <m/>
    <m/>
    <m/>
    <m/>
    <m/>
    <m/>
    <s v="0000-00-00"/>
    <m/>
    <m/>
    <m/>
    <m/>
    <n v="5"/>
    <m/>
    <s v="NONE"/>
    <n v="0"/>
    <m/>
    <n v="2268079"/>
    <s v="Cobros Mayo"/>
    <s v="Cobros Mayo Lista 2"/>
    <s v="Agent Not Available"/>
  </r>
  <r>
    <s v="Cobros Mayo"/>
    <n v="0"/>
    <n v="0"/>
    <x v="17"/>
    <n v="4"/>
    <n v="1"/>
    <x v="0"/>
    <d v="2026-05-11T17:07:32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0"/>
    <n v="0"/>
    <x v="18"/>
    <n v="4"/>
    <n v="1"/>
    <x v="0"/>
    <d v="2026-05-14T10:45:02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0"/>
    <n v="0"/>
    <x v="21"/>
    <n v="4"/>
    <n v="1"/>
    <x v="0"/>
    <d v="2026-05-18T12:32:34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1"/>
    <n v="1"/>
    <x v="22"/>
    <n v="4"/>
    <n v="1"/>
    <x v="1"/>
    <d v="2026-05-20T11:25:57"/>
    <n v="65384587"/>
    <n v="6003"/>
    <s v="lvelez"/>
    <x v="1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69"/>
    <s v="Llamaya"/>
    <s v="MAIN"/>
    <n v="0"/>
    <m/>
    <n v="2258075"/>
    <s v="Cobros Mayo"/>
    <s v="Cobros Mayo NPN"/>
    <s v="Cuenta cesada"/>
  </r>
  <r>
    <s v="Cobros Mayo"/>
    <n v="0"/>
    <n v="0"/>
    <x v="17"/>
    <n v="2"/>
    <n v="1"/>
    <x v="0"/>
    <d v="2026-05-11T17:07:47"/>
    <n v="65391567"/>
    <s v="DROP"/>
    <s v="VDAD"/>
    <x v="0"/>
    <s v="COBRO"/>
    <m/>
    <n v="367065970000"/>
    <n v="16018"/>
    <n v="-4"/>
    <n v="1"/>
    <n v="65391567"/>
    <m/>
    <s v="Pricy Gutierrez"/>
    <m/>
    <s v="7-708-1050"/>
    <n v="367065970000"/>
    <s v="MASIVO"/>
    <s v="NPN"/>
    <m/>
    <m/>
    <m/>
    <m/>
    <m/>
    <s v="U"/>
    <s v="0000-00-00"/>
    <m/>
    <m/>
    <m/>
    <m/>
    <n v="5"/>
    <m/>
    <s v="NONE"/>
    <n v="0"/>
    <m/>
    <n v="2258076"/>
    <s v="Cobros Mayo"/>
    <s v="Cobros Mayo NPN"/>
    <s v="Agent Not Available"/>
  </r>
  <r>
    <s v="Cobros Mayo"/>
    <n v="0"/>
    <n v="0"/>
    <x v="18"/>
    <n v="2"/>
    <n v="1"/>
    <x v="1"/>
    <d v="2026-05-14T10:44:52"/>
    <n v="65391567"/>
    <n v="6004"/>
    <s v="lvelez"/>
    <x v="1"/>
    <s v="COBRO"/>
    <m/>
    <n v="367065970000"/>
    <n v="16018"/>
    <n v="-4"/>
    <n v="1"/>
    <n v="65391567"/>
    <m/>
    <s v="Pricy Gutierrez"/>
    <m/>
    <s v="7-708-1050"/>
    <n v="367065970000"/>
    <s v="MASIVO"/>
    <s v="NPN"/>
    <m/>
    <m/>
    <m/>
    <m/>
    <m/>
    <s v="U"/>
    <s v="0000-00-00"/>
    <m/>
    <m/>
    <m/>
    <m/>
    <n v="142"/>
    <s v="Llamaya"/>
    <s v="MAIN"/>
    <n v="0"/>
    <m/>
    <n v="2258076"/>
    <s v="Cobros Mayo"/>
    <s v="Cobros Mayo NPN"/>
    <s v="Buzon de voz"/>
  </r>
  <r>
    <s v="Cobros Mayo"/>
    <n v="0"/>
    <n v="0"/>
    <x v="17"/>
    <n v="4"/>
    <n v="1"/>
    <x v="0"/>
    <d v="2026-05-11T17:08:27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0"/>
    <n v="0"/>
    <x v="18"/>
    <n v="4"/>
    <n v="1"/>
    <x v="0"/>
    <d v="2026-05-14T10:45:23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0"/>
    <n v="0"/>
    <x v="21"/>
    <n v="4"/>
    <n v="1"/>
    <x v="0"/>
    <d v="2026-05-18T12:32:54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1"/>
    <n v="1"/>
    <x v="22"/>
    <n v="4"/>
    <n v="1"/>
    <x v="1"/>
    <d v="2026-05-20T11:27:31"/>
    <n v="65393761"/>
    <n v="6003"/>
    <s v="lvelez"/>
    <x v="1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17"/>
    <s v="Llamaya"/>
    <s v="MAIN"/>
    <n v="0"/>
    <m/>
    <n v="2258077"/>
    <s v="Cobros Mayo"/>
    <s v="Cobros Mayo NPN"/>
    <s v="Cuenta cesada"/>
  </r>
  <r>
    <s v="Cobros Abril Canal Fijo"/>
    <n v="0"/>
    <n v="0"/>
    <x v="19"/>
    <n v="7"/>
    <n v="1"/>
    <x v="0"/>
    <d v="2026-05-04T12:38:05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20"/>
    <n v="7"/>
    <n v="1"/>
    <x v="0"/>
    <d v="2026-05-06T12:46:53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15"/>
    <n v="7"/>
    <n v="1"/>
    <x v="0"/>
    <d v="2026-05-07T17:17:51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16"/>
    <n v="7"/>
    <n v="1"/>
    <x v="0"/>
    <d v="2026-05-08T17:53:14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9"/>
    <n v="7"/>
    <n v="1"/>
    <x v="0"/>
    <d v="2026-05-27T14:00:38"/>
    <n v="65401943"/>
    <s v="AB"/>
    <s v="VDAD"/>
    <x v="0"/>
    <s v="COBRO"/>
    <m/>
    <n v="355353430000"/>
    <n v="16019"/>
    <n v="-4"/>
    <n v="1"/>
    <n v="65401943"/>
    <m/>
    <s v="GABRIEL ANDRES FRANCO"/>
    <m/>
    <n v="355353430000"/>
    <s v="CALL CENTER"/>
    <s v="NPN"/>
    <m/>
    <m/>
    <m/>
    <m/>
    <m/>
    <m/>
    <m/>
    <s v="0000-00-00"/>
    <m/>
    <m/>
    <m/>
    <m/>
    <n v="0"/>
    <m/>
    <s v="NONE"/>
    <n v="0"/>
    <m/>
    <n v="2267915"/>
    <s v="Cobros Mayo"/>
    <s v="Cobros Mayo Lista 2"/>
    <s v="Auto busy"/>
  </r>
  <r>
    <s v="Cobros Abril Canal Fijo"/>
    <n v="0"/>
    <n v="0"/>
    <x v="10"/>
    <n v="7"/>
    <n v="1"/>
    <x v="0"/>
    <d v="2026-05-28T09:49:03"/>
    <n v="65401943"/>
    <s v="AB"/>
    <s v="VDAD"/>
    <x v="0"/>
    <s v="COBRO"/>
    <m/>
    <n v="355353430000"/>
    <n v="16019"/>
    <n v="-4"/>
    <n v="1"/>
    <n v="65401943"/>
    <m/>
    <s v="GABRIEL ANDRES FRANCO"/>
    <m/>
    <n v="355353430000"/>
    <s v="CALL CENTER"/>
    <s v="NPN"/>
    <m/>
    <m/>
    <m/>
    <m/>
    <m/>
    <m/>
    <m/>
    <s v="0000-00-00"/>
    <m/>
    <m/>
    <m/>
    <m/>
    <n v="0"/>
    <m/>
    <s v="NONE"/>
    <n v="0"/>
    <m/>
    <n v="2267915"/>
    <s v="Cobros Mayo"/>
    <s v="Cobros Mayo Lista 2"/>
    <s v="Auto busy"/>
  </r>
  <r>
    <s v="Cobros Abril Canal Fijo"/>
    <n v="0"/>
    <n v="0"/>
    <x v="11"/>
    <n v="7"/>
    <n v="1"/>
    <x v="1"/>
    <d v="2026-05-30T14:03:27"/>
    <n v="65401943"/>
    <s v="AB"/>
    <s v="VDAD"/>
    <x v="0"/>
    <s v="COBRO"/>
    <m/>
    <n v="355353430000"/>
    <n v="16019"/>
    <n v="-4"/>
    <n v="1"/>
    <n v="65401943"/>
    <m/>
    <s v="GABRIEL ANDRES FRANCO"/>
    <m/>
    <n v="355353430000"/>
    <s v="CALL CENTER"/>
    <s v="NPN"/>
    <m/>
    <m/>
    <m/>
    <m/>
    <m/>
    <m/>
    <m/>
    <s v="0000-00-00"/>
    <m/>
    <m/>
    <m/>
    <m/>
    <n v="0"/>
    <m/>
    <s v="NONE"/>
    <n v="0"/>
    <m/>
    <n v="2267915"/>
    <s v="Cobros Mayo"/>
    <s v="Cobros Mayo Lista 2"/>
    <s v="Auto busy"/>
  </r>
  <r>
    <s v="Cobros Abril Canal Fijo"/>
    <n v="0"/>
    <n v="0"/>
    <x v="13"/>
    <n v="20"/>
    <n v="1"/>
    <x v="0"/>
    <d v="2026-05-02T12:49:35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14"/>
    <n v="20"/>
    <n v="1"/>
    <x v="0"/>
    <d v="2026-05-05T17:57:05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15"/>
    <n v="20"/>
    <n v="1"/>
    <x v="0"/>
    <d v="2026-05-07T14:35:36"/>
    <n v="65402731"/>
    <s v="NA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No Answer AutoDial"/>
  </r>
  <r>
    <s v="Cobros Abril Canal Fijo"/>
    <n v="0"/>
    <n v="0"/>
    <x v="16"/>
    <n v="20"/>
    <n v="1"/>
    <x v="0"/>
    <d v="2026-05-08T09:53:22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16"/>
    <n v="20"/>
    <n v="1"/>
    <x v="0"/>
    <d v="2026-05-08T15:12:00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17"/>
    <n v="20"/>
    <n v="1"/>
    <x v="0"/>
    <d v="2026-05-11T17:10:16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8"/>
    <n v="20"/>
    <n v="1"/>
    <x v="0"/>
    <d v="2026-05-14T10:45:31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21"/>
    <n v="20"/>
    <n v="1"/>
    <x v="0"/>
    <d v="2026-05-18T12:33:02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22"/>
    <n v="20"/>
    <n v="1"/>
    <x v="0"/>
    <d v="2026-05-20T11:27:38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4"/>
    <n v="20"/>
    <n v="1"/>
    <x v="0"/>
    <d v="2026-05-21T12:16:51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5"/>
    <n v="20"/>
    <n v="1"/>
    <x v="0"/>
    <d v="2026-05-22T09:34:29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5"/>
    <n v="20"/>
    <n v="1"/>
    <x v="0"/>
    <d v="2026-05-22T17:23:30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6"/>
    <n v="20"/>
    <n v="1"/>
    <x v="0"/>
    <d v="2026-05-23T11:41:13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8"/>
    <n v="20"/>
    <n v="1"/>
    <x v="0"/>
    <d v="2026-05-26T09:11:59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8"/>
    <n v="20"/>
    <n v="1"/>
    <x v="0"/>
    <d v="2026-05-26T10:37:29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8"/>
    <n v="20"/>
    <n v="1"/>
    <x v="0"/>
    <d v="2026-05-26T14:34:54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8"/>
    <n v="20"/>
    <n v="1"/>
    <x v="0"/>
    <d v="2026-05-26T15:09:57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8"/>
    <n v="20"/>
    <n v="1"/>
    <x v="0"/>
    <d v="2026-05-26T16:14:59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8"/>
    <n v="20"/>
    <n v="1"/>
    <x v="0"/>
    <d v="2026-05-26T16:56:29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8"/>
    <n v="20"/>
    <n v="1"/>
    <x v="1"/>
    <d v="2026-05-26T17:49:55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7"/>
    <n v="1"/>
    <n v="1"/>
    <x v="1"/>
    <d v="2026-05-11T17:10:45"/>
    <n v="65404671"/>
    <n v="6004"/>
    <s v="lvelez"/>
    <x v="1"/>
    <s v="COBRO"/>
    <m/>
    <n v="362004080000"/>
    <n v="16018"/>
    <n v="-4"/>
    <n v="1"/>
    <n v="65404671"/>
    <m/>
    <s v="Maribel MartÃ­nez SÃ¡nchez"/>
    <m/>
    <s v="8-832-230"/>
    <n v="362004080000"/>
    <s v="MASIVO"/>
    <s v="NPN"/>
    <m/>
    <m/>
    <m/>
    <m/>
    <m/>
    <s v="U"/>
    <s v="0000-00-00"/>
    <m/>
    <m/>
    <m/>
    <m/>
    <n v="74"/>
    <s v="Llamaya"/>
    <s v="MAIN"/>
    <n v="0"/>
    <m/>
    <n v="2258079"/>
    <s v="Cobros Mayo"/>
    <s v="Cobros Mayo NPN"/>
    <s v="Buzon de voz"/>
  </r>
  <r>
    <s v="Cobros Mayo"/>
    <n v="0"/>
    <n v="0"/>
    <x v="17"/>
    <n v="4"/>
    <n v="1"/>
    <x v="0"/>
    <d v="2026-05-11T17:11:20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8"/>
    <n v="4"/>
    <n v="1"/>
    <x v="0"/>
    <d v="2026-05-14T10:46:18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21"/>
    <n v="4"/>
    <n v="1"/>
    <x v="0"/>
    <d v="2026-05-18T12:33:38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22"/>
    <n v="4"/>
    <n v="1"/>
    <x v="1"/>
    <d v="2026-05-20T11:29:03"/>
    <n v="65407934"/>
    <n v="6004"/>
    <s v="lvelez"/>
    <x v="1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128"/>
    <s v="Llamaya"/>
    <s v="MAIN"/>
    <n v="0"/>
    <m/>
    <n v="2258080"/>
    <s v="Cobros Mayo"/>
    <s v="Cobros Mayo NPN"/>
    <s v="Buzon de voz"/>
  </r>
  <r>
    <s v="Cobros Mayo"/>
    <n v="0"/>
    <n v="0"/>
    <x v="17"/>
    <n v="5"/>
    <n v="1"/>
    <x v="0"/>
    <d v="2026-05-11T17:11:34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8"/>
    <n v="5"/>
    <n v="1"/>
    <x v="0"/>
    <d v="2026-05-14T10:46:37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21"/>
    <n v="5"/>
    <n v="1"/>
    <x v="0"/>
    <d v="2026-05-18T12:33:51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22"/>
    <n v="5"/>
    <n v="1"/>
    <x v="0"/>
    <d v="2026-05-20T11:29:11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4"/>
    <n v="5"/>
    <n v="1"/>
    <x v="1"/>
    <d v="2026-05-21T12:17:06"/>
    <n v="65407963"/>
    <n v="6004"/>
    <s v="lvelez"/>
    <x v="1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139"/>
    <s v="Llamaya"/>
    <s v="MAIN"/>
    <n v="0"/>
    <m/>
    <n v="2258081"/>
    <s v="Cobros Mayo"/>
    <s v="Cobros Mayo NPN"/>
    <s v="Buzon de voz"/>
  </r>
  <r>
    <s v="Cobros Mayo"/>
    <n v="0"/>
    <n v="0"/>
    <x v="9"/>
    <n v="3"/>
    <n v="1"/>
    <x v="0"/>
    <d v="2026-05-27T14:59:02"/>
    <n v="65412360"/>
    <s v="DROP"/>
    <s v="VDAD"/>
    <x v="0"/>
    <s v="COBRO"/>
    <m/>
    <n v="363015620000"/>
    <n v="16019"/>
    <n v="-4"/>
    <n v="1"/>
    <n v="65412360"/>
    <m/>
    <s v="RICAUTE ANTONIO MIDERO AMORES"/>
    <m/>
    <n v="363015620000"/>
    <s v="CALL CENTER"/>
    <s v="NPN"/>
    <m/>
    <m/>
    <m/>
    <m/>
    <m/>
    <m/>
    <s v="U"/>
    <s v="0000-00-00"/>
    <m/>
    <m/>
    <m/>
    <s v="RICAUTE ANTONIO MIDERO AMORES"/>
    <n v="5"/>
    <m/>
    <s v="NONE"/>
    <n v="0"/>
    <m/>
    <n v="2267977"/>
    <s v="Cobros Mayo"/>
    <s v="Cobros Mayo Lista 2"/>
    <s v="Agent Not Available"/>
  </r>
  <r>
    <s v="Cobros Mayo"/>
    <n v="0"/>
    <n v="0"/>
    <x v="10"/>
    <n v="3"/>
    <n v="1"/>
    <x v="0"/>
    <d v="2026-05-28T10:38:51"/>
    <n v="65412360"/>
    <s v="AB"/>
    <s v="VDAD"/>
    <x v="0"/>
    <s v="COBRO"/>
    <m/>
    <n v="363015620000"/>
    <n v="16019"/>
    <n v="-4"/>
    <n v="1"/>
    <n v="65412360"/>
    <m/>
    <s v="RICAUTE ANTONIO MIDERO AMORES"/>
    <m/>
    <n v="363015620000"/>
    <s v="CALL CENTER"/>
    <s v="NPN"/>
    <m/>
    <m/>
    <m/>
    <m/>
    <m/>
    <m/>
    <s v="U"/>
    <s v="0000-00-00"/>
    <m/>
    <m/>
    <m/>
    <s v="RICAUTE ANTONIO MIDERO AMORES"/>
    <n v="0"/>
    <m/>
    <s v="NONE"/>
    <n v="0"/>
    <m/>
    <n v="2267977"/>
    <s v="Cobros Mayo"/>
    <s v="Cobros Mayo Lista 2"/>
    <s v="Auto busy"/>
  </r>
  <r>
    <s v="Cobros Mayo"/>
    <n v="0"/>
    <n v="0"/>
    <x v="10"/>
    <n v="3"/>
    <n v="1"/>
    <x v="1"/>
    <d v="2026-05-28T11:02:04"/>
    <n v="65412360"/>
    <n v="6004"/>
    <s v="lvelez"/>
    <x v="1"/>
    <s v="COBRO"/>
    <m/>
    <n v="363015620000"/>
    <n v="16019"/>
    <n v="-4"/>
    <n v="1"/>
    <n v="65412360"/>
    <m/>
    <s v="RICAUTE ANTONIO MIDERO AMORES"/>
    <m/>
    <n v="363015620000"/>
    <s v="CALL CENTER"/>
    <s v="NPN"/>
    <m/>
    <m/>
    <m/>
    <m/>
    <m/>
    <m/>
    <s v="U"/>
    <s v="0000-00-00"/>
    <m/>
    <m/>
    <m/>
    <s v="RICAUTE ANTONIO MIDERO AMORES"/>
    <n v="84"/>
    <s v="Llamaya"/>
    <s v="MANUAL"/>
    <n v="0"/>
    <m/>
    <n v="2267977"/>
    <s v="Cobros Mayo"/>
    <s v="Cobros Mayo Lista 2"/>
    <s v="Buzon de voz"/>
  </r>
  <r>
    <s v="Cobros Mayo"/>
    <n v="0"/>
    <n v="0"/>
    <x v="20"/>
    <n v="8"/>
    <n v="1"/>
    <x v="0"/>
    <d v="2026-05-06T17:21:49"/>
    <n v="65417427"/>
    <n v="6004"/>
    <s v="lvelez"/>
    <x v="1"/>
    <s v="COBRO"/>
    <m/>
    <m/>
    <n v="998"/>
    <n v="0"/>
    <m/>
    <n v="65417427"/>
    <m/>
    <m/>
    <m/>
    <m/>
    <m/>
    <m/>
    <m/>
    <m/>
    <m/>
    <m/>
    <m/>
    <m/>
    <s v="U"/>
    <s v="0000-00-00"/>
    <m/>
    <m/>
    <m/>
    <m/>
    <n v="75"/>
    <s v="Llamaya"/>
    <s v="MANUAL"/>
    <n v="0"/>
    <m/>
    <n v="2257560"/>
    <s v="Default Manual list"/>
    <m/>
    <s v="Buzon de voz"/>
  </r>
  <r>
    <s v="Cobros Mayo"/>
    <n v="0"/>
    <n v="0"/>
    <x v="17"/>
    <n v="8"/>
    <n v="1"/>
    <x v="0"/>
    <d v="2026-05-11T17:11:50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8"/>
    <n v="8"/>
    <n v="1"/>
    <x v="0"/>
    <d v="2026-05-14T10:46:54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21"/>
    <n v="8"/>
    <n v="1"/>
    <x v="0"/>
    <d v="2026-05-18T12:34:06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22"/>
    <n v="8"/>
    <n v="1"/>
    <x v="0"/>
    <d v="2026-05-20T11:29:27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4"/>
    <n v="8"/>
    <n v="1"/>
    <x v="0"/>
    <d v="2026-05-21T12:17:12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5"/>
    <n v="8"/>
    <n v="1"/>
    <x v="0"/>
    <d v="2026-05-22T09:34:52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5"/>
    <n v="8"/>
    <n v="1"/>
    <x v="1"/>
    <d v="2026-05-22T17:23:40"/>
    <n v="65417427"/>
    <n v="6004"/>
    <s v="lvelez"/>
    <x v="1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s v="U"/>
    <s v="0000-00-00"/>
    <m/>
    <m/>
    <m/>
    <m/>
    <n v="138"/>
    <s v="Llamaya"/>
    <s v="MAIN"/>
    <n v="0"/>
    <m/>
    <n v="2258082"/>
    <s v="Cobros Mayo"/>
    <s v="Cobros Mayo NPN"/>
    <s v="Buzon de voz"/>
  </r>
  <r>
    <s v="Cobros Abril Canal Fijo"/>
    <n v="0"/>
    <n v="0"/>
    <x v="17"/>
    <n v="8"/>
    <n v="1"/>
    <x v="0"/>
    <d v="2026-05-11T17:12:23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8"/>
    <n v="8"/>
    <n v="1"/>
    <x v="0"/>
    <d v="2026-05-14T10:47:34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21"/>
    <n v="8"/>
    <n v="1"/>
    <x v="0"/>
    <d v="2026-05-18T12:34:45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22"/>
    <n v="8"/>
    <n v="1"/>
    <x v="0"/>
    <d v="2026-05-20T11:30:06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4"/>
    <n v="8"/>
    <n v="1"/>
    <x v="0"/>
    <d v="2026-05-21T12:17:58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5"/>
    <n v="8"/>
    <n v="1"/>
    <x v="0"/>
    <d v="2026-05-22T09:35:28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5"/>
    <n v="8"/>
    <n v="1"/>
    <x v="0"/>
    <d v="2026-05-22T17:24:12"/>
    <n v="65422007"/>
    <s v="DROP"/>
    <s v="VDAD"/>
    <x v="0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6"/>
    <n v="8"/>
    <n v="1"/>
    <x v="1"/>
    <d v="2026-05-23T11:41:47"/>
    <n v="65422007"/>
    <n v="6004"/>
    <s v="lvelez"/>
    <x v="1"/>
    <s v="COBRO"/>
    <m/>
    <n v="368043450000"/>
    <n v="16018"/>
    <n v="-4"/>
    <n v="1"/>
    <n v="65422007"/>
    <m/>
    <s v="JINGWEI HUANG"/>
    <m/>
    <s v="E-8-106596"/>
    <n v="368043450000"/>
    <s v="SOHO"/>
    <s v="NPN"/>
    <m/>
    <m/>
    <m/>
    <m/>
    <m/>
    <s v="U"/>
    <s v="0000-00-00"/>
    <m/>
    <m/>
    <m/>
    <m/>
    <n v="313"/>
    <s v="Llamaya"/>
    <s v="MAIN"/>
    <n v="0"/>
    <m/>
    <n v="2258083"/>
    <s v="Cobros Mayo"/>
    <s v="Cobros Mayo NPN"/>
    <s v="Buzon de voz"/>
  </r>
  <r>
    <s v="Cobros Mayo"/>
    <n v="0"/>
    <n v="0"/>
    <x v="17"/>
    <n v="11"/>
    <n v="1"/>
    <x v="0"/>
    <d v="2026-05-11T17:14:36"/>
    <n v="65422157"/>
    <s v="NA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No Answer AutoDial"/>
  </r>
  <r>
    <s v="Cobros Mayo"/>
    <n v="0"/>
    <n v="0"/>
    <x v="23"/>
    <n v="11"/>
    <n v="1"/>
    <x v="0"/>
    <d v="2026-05-12T11:06:15"/>
    <n v="65422157"/>
    <s v="NA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No Answer AutoDial"/>
  </r>
  <r>
    <s v="Cobros Mayo"/>
    <n v="0"/>
    <n v="0"/>
    <x v="23"/>
    <n v="11"/>
    <n v="1"/>
    <x v="0"/>
    <d v="2026-05-12T15:03:25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8"/>
    <n v="11"/>
    <n v="1"/>
    <x v="0"/>
    <d v="2026-05-14T10:51:31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21"/>
    <n v="11"/>
    <n v="1"/>
    <x v="0"/>
    <d v="2026-05-18T12:36:49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22"/>
    <n v="11"/>
    <n v="1"/>
    <x v="0"/>
    <d v="2026-05-20T11:30:12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4"/>
    <n v="11"/>
    <n v="1"/>
    <x v="0"/>
    <d v="2026-05-21T12:18:07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5"/>
    <n v="11"/>
    <n v="1"/>
    <x v="0"/>
    <d v="2026-05-22T09:38:29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5"/>
    <n v="11"/>
    <n v="1"/>
    <x v="0"/>
    <d v="2026-05-22T17:24:20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6"/>
    <n v="11"/>
    <n v="1"/>
    <x v="0"/>
    <d v="2026-05-23T11:41:36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8"/>
    <n v="11"/>
    <n v="1"/>
    <x v="1"/>
    <d v="2026-05-26T09:12:01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7"/>
    <n v="1"/>
    <n v="1"/>
    <x v="1"/>
    <d v="2026-05-11T17:13:48"/>
    <n v="65423731"/>
    <n v="6004"/>
    <s v="lvelez"/>
    <x v="1"/>
    <s v="COBRO"/>
    <m/>
    <n v="363074050000"/>
    <n v="16018"/>
    <n v="-4"/>
    <n v="1"/>
    <n v="65423731"/>
    <m/>
    <s v="LUIS A VILLARREAL A"/>
    <m/>
    <s v="8-773-626"/>
    <n v="363074050000"/>
    <s v="MASIVO"/>
    <s v="NPN"/>
    <m/>
    <m/>
    <m/>
    <m/>
    <m/>
    <s v="U"/>
    <s v="0000-00-00"/>
    <m/>
    <m/>
    <m/>
    <m/>
    <n v="102"/>
    <s v="Llamaya"/>
    <s v="MAIN"/>
    <n v="0"/>
    <m/>
    <n v="2258085"/>
    <s v="Cobros Mayo"/>
    <s v="Cobros Mayo NPN"/>
    <s v="Buzon de voz"/>
  </r>
  <r>
    <s v="Cobros Mayo"/>
    <n v="1"/>
    <n v="1"/>
    <x v="17"/>
    <n v="1"/>
    <n v="1"/>
    <x v="1"/>
    <d v="2026-05-11T17:16:07"/>
    <n v="65431104"/>
    <n v="6003"/>
    <s v="lvelez"/>
    <x v="1"/>
    <s v="COBRO"/>
    <m/>
    <n v="365082280000"/>
    <n v="16018"/>
    <n v="-4"/>
    <n v="1"/>
    <n v="65431104"/>
    <m/>
    <s v="Ariel Antonio Montero Monroy"/>
    <m/>
    <s v="8-1063-1286"/>
    <n v="365082280000"/>
    <s v="MASIVO"/>
    <s v="NPN"/>
    <m/>
    <m/>
    <m/>
    <m/>
    <m/>
    <s v="U"/>
    <s v="0000-00-00"/>
    <m/>
    <m/>
    <m/>
    <m/>
    <n v="17"/>
    <s v="Llamaya"/>
    <s v="MAIN"/>
    <n v="0"/>
    <m/>
    <n v="2258086"/>
    <s v="Cobros Mayo"/>
    <s v="Cobros Mayo NPN"/>
    <s v="Cuenta cesada"/>
  </r>
  <r>
    <s v="Cobros Mayo"/>
    <n v="0"/>
    <n v="0"/>
    <x v="17"/>
    <n v="3"/>
    <n v="1"/>
    <x v="0"/>
    <d v="2026-05-11T17:16:09"/>
    <n v="65431223"/>
    <s v="DROP"/>
    <s v="VDAD"/>
    <x v="0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087"/>
    <s v="Cobros Mayo"/>
    <s v="Cobros Mayo NPN"/>
    <s v="Agent Not Available"/>
  </r>
  <r>
    <s v="Cobros Mayo"/>
    <n v="0"/>
    <n v="0"/>
    <x v="18"/>
    <n v="3"/>
    <n v="1"/>
    <x v="0"/>
    <d v="2026-05-14T10:51:31"/>
    <n v="65431223"/>
    <s v="AB"/>
    <s v="VDAD"/>
    <x v="0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087"/>
    <s v="Cobros Mayo"/>
    <s v="Cobros Mayo NPN"/>
    <s v="Auto busy"/>
  </r>
  <r>
    <s v="Cobros Mayo"/>
    <n v="1"/>
    <n v="1"/>
    <x v="21"/>
    <n v="3"/>
    <n v="1"/>
    <x v="1"/>
    <d v="2026-05-18T12:37:15"/>
    <n v="65431223"/>
    <n v="6003"/>
    <s v="lvelez"/>
    <x v="1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19"/>
    <s v="Llamaya"/>
    <s v="MAIN"/>
    <n v="0"/>
    <m/>
    <n v="2258087"/>
    <s v="Cobros Mayo"/>
    <s v="Cobros Mayo NPN"/>
    <s v="Cuenta cesada"/>
  </r>
  <r>
    <s v="Cobros Abril Canal Fijo"/>
    <n v="0"/>
    <n v="0"/>
    <x v="19"/>
    <n v="1"/>
    <n v="1"/>
    <x v="1"/>
    <d v="2026-05-04T11:53:47"/>
    <n v="65441317"/>
    <n v="6004"/>
    <s v="lvelez"/>
    <x v="1"/>
    <s v="COBRO"/>
    <m/>
    <n v="358381400000"/>
    <n v="16017"/>
    <n v="-4"/>
    <n v="1"/>
    <n v="65441317"/>
    <m/>
    <s v="Yaremis GarcÃ­a Rivera"/>
    <m/>
    <s v="8-989-2135"/>
    <s v="2 MESES DE MORA"/>
    <s v="SOHO"/>
    <n v="358381400000"/>
    <m/>
    <m/>
    <m/>
    <m/>
    <m/>
    <s v="U"/>
    <s v="0000-00-00"/>
    <m/>
    <s v="ubaldinarivera639@gmail.com"/>
    <m/>
    <s v="358381400000&gt;&gt; Yaremis Raquel Garcia Rivera"/>
    <n v="94"/>
    <s v="Llamaya"/>
    <s v="MAIN"/>
    <n v="0"/>
    <m/>
    <n v="2252841"/>
    <s v="Cobros Abril Canal Fijo"/>
    <s v="Cobros Abril Canal Fijo 2 meses a NPN"/>
    <s v="Buzon de voz"/>
  </r>
  <r>
    <s v="Cobros Mayo"/>
    <n v="1"/>
    <n v="1"/>
    <x v="13"/>
    <n v="3"/>
    <n v="1"/>
    <x v="0"/>
    <d v="2026-05-02T10:58:27"/>
    <n v="65446163"/>
    <n v="6007"/>
    <s v="lvelez"/>
    <x v="1"/>
    <s v="COBRO"/>
    <m/>
    <m/>
    <n v="998"/>
    <n v="0"/>
    <m/>
    <n v="65446163"/>
    <m/>
    <m/>
    <m/>
    <m/>
    <m/>
    <m/>
    <m/>
    <m/>
    <m/>
    <m/>
    <m/>
    <m/>
    <s v="U"/>
    <s v="0000-00-00"/>
    <m/>
    <m/>
    <m/>
    <m/>
    <n v="253"/>
    <s v="Llamaya"/>
    <s v="MANUAL"/>
    <n v="0"/>
    <m/>
    <n v="2257452"/>
    <s v="Default Manual list"/>
    <m/>
    <s v="Volver a llamar"/>
  </r>
  <r>
    <s v="Cobros Mayo"/>
    <n v="0"/>
    <n v="0"/>
    <x v="17"/>
    <n v="3"/>
    <n v="1"/>
    <x v="0"/>
    <d v="2026-05-11T17:16:31"/>
    <n v="65446163"/>
    <s v="DROP"/>
    <s v="VDAD"/>
    <x v="0"/>
    <s v="COBRO"/>
    <m/>
    <n v="369024670000"/>
    <n v="16018"/>
    <n v="-4"/>
    <n v="1"/>
    <n v="65446163"/>
    <m/>
    <s v="MARIA JESUS VILLAMIL CAMARENA"/>
    <m/>
    <s v="9-714-2319"/>
    <n v="369024670000"/>
    <s v="MASIVO"/>
    <s v="2 PAGOS PENDIENTES"/>
    <m/>
    <m/>
    <m/>
    <m/>
    <m/>
    <s v="U"/>
    <s v="0000-00-00"/>
    <m/>
    <m/>
    <m/>
    <m/>
    <n v="5"/>
    <m/>
    <s v="NONE"/>
    <n v="0"/>
    <m/>
    <n v="2258088"/>
    <s v="Cobros Mayo"/>
    <s v="Cobros Mayo NPN"/>
    <s v="Agent Not Available"/>
  </r>
  <r>
    <s v="Cobros Mayo"/>
    <n v="1"/>
    <n v="1"/>
    <x v="18"/>
    <n v="3"/>
    <n v="1"/>
    <x v="1"/>
    <d v="2026-05-14T10:52:19"/>
    <n v="65446163"/>
    <n v="6007"/>
    <s v="lvelez"/>
    <x v="1"/>
    <s v="COBRO"/>
    <m/>
    <n v="369024670000"/>
    <n v="16018"/>
    <n v="-4"/>
    <n v="1"/>
    <n v="65446163"/>
    <m/>
    <s v="MARIA JESUS VILLAMIL CAMARENA"/>
    <m/>
    <s v="9-714-2319"/>
    <n v="369024670000"/>
    <s v="MASIVO"/>
    <s v="2 PAGOS PENDIENTES"/>
    <m/>
    <m/>
    <m/>
    <m/>
    <m/>
    <s v="U"/>
    <s v="0000-00-00"/>
    <m/>
    <m/>
    <m/>
    <m/>
    <n v="234"/>
    <s v="Llamaya"/>
    <s v="MAIN"/>
    <n v="0"/>
    <m/>
    <n v="2258088"/>
    <s v="Cobros Mayo"/>
    <s v="Cobros Mayo NPN"/>
    <s v="Volver a llamar"/>
  </r>
  <r>
    <s v="Cobros Abril Canal Fijo"/>
    <n v="1"/>
    <n v="1"/>
    <x v="17"/>
    <n v="1"/>
    <n v="1"/>
    <x v="1"/>
    <d v="2026-05-11T17:17:25"/>
    <n v="65456463"/>
    <n v="6003"/>
    <s v="lvelez"/>
    <x v="1"/>
    <s v="COBRO"/>
    <m/>
    <n v="356371560000"/>
    <n v="16018"/>
    <n v="-4"/>
    <n v="1"/>
    <n v="65456463"/>
    <m/>
    <s v="Joel efrain de frÃ­as Quintero"/>
    <m/>
    <s v="8-1031-392"/>
    <n v="356371560000"/>
    <s v="MASIVO"/>
    <s v="NPN"/>
    <m/>
    <m/>
    <m/>
    <m/>
    <m/>
    <s v="U"/>
    <s v="0000-00-00"/>
    <m/>
    <m/>
    <m/>
    <m/>
    <n v="95"/>
    <s v="Llamaya"/>
    <s v="MAIN"/>
    <n v="0"/>
    <m/>
    <n v="2258089"/>
    <s v="Cobros Mayo"/>
    <s v="Cobros Mayo NPN"/>
    <s v="Cuenta cesada"/>
  </r>
  <r>
    <s v="Cobros Mayo"/>
    <n v="0"/>
    <n v="0"/>
    <x v="17"/>
    <n v="6"/>
    <n v="1"/>
    <x v="0"/>
    <d v="2026-05-11T17:17:26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8"/>
    <n v="6"/>
    <n v="1"/>
    <x v="0"/>
    <d v="2026-05-14T10:52:20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21"/>
    <n v="6"/>
    <n v="1"/>
    <x v="0"/>
    <d v="2026-05-18T12:37:24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22"/>
    <n v="6"/>
    <n v="1"/>
    <x v="0"/>
    <d v="2026-05-20T11:30:48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4"/>
    <n v="6"/>
    <n v="1"/>
    <x v="0"/>
    <d v="2026-05-21T12:18:44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5"/>
    <n v="6"/>
    <n v="1"/>
    <x v="1"/>
    <d v="2026-05-22T09:38:38"/>
    <n v="65460179"/>
    <n v="6004"/>
    <s v="lvelez"/>
    <x v="1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147"/>
    <s v="Llamaya"/>
    <s v="MAIN"/>
    <n v="0"/>
    <m/>
    <n v="2258090"/>
    <s v="Cobros Mayo"/>
    <s v="Cobros Mayo NPN"/>
    <s v="Buzon de voz"/>
  </r>
  <r>
    <s v="Cobros Abril Canal Fijo"/>
    <n v="0"/>
    <n v="0"/>
    <x v="17"/>
    <n v="9"/>
    <n v="1"/>
    <x v="0"/>
    <d v="2026-05-11T17:17:49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8"/>
    <n v="9"/>
    <n v="1"/>
    <x v="0"/>
    <d v="2026-05-14T10:52:56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21"/>
    <n v="9"/>
    <n v="1"/>
    <x v="0"/>
    <d v="2026-05-18T12:38:00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22"/>
    <n v="9"/>
    <n v="1"/>
    <x v="0"/>
    <d v="2026-05-20T11:31:12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4"/>
    <n v="9"/>
    <n v="1"/>
    <x v="0"/>
    <d v="2026-05-21T12:19:21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5"/>
    <n v="9"/>
    <n v="1"/>
    <x v="0"/>
    <d v="2026-05-22T09:39:27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5"/>
    <n v="9"/>
    <n v="1"/>
    <x v="0"/>
    <d v="2026-05-22T17:25:20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6"/>
    <n v="9"/>
    <n v="1"/>
    <x v="0"/>
    <d v="2026-05-23T11:42:34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1"/>
    <n v="1"/>
    <x v="8"/>
    <n v="9"/>
    <n v="1"/>
    <x v="1"/>
    <d v="2026-05-26T09:12:38"/>
    <n v="65460407"/>
    <n v="6003"/>
    <s v="lvelez"/>
    <x v="1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s v="U"/>
    <s v="0000-00-00"/>
    <m/>
    <m/>
    <m/>
    <m/>
    <n v="45"/>
    <s v="Llamaya"/>
    <s v="MAIN"/>
    <n v="0"/>
    <m/>
    <n v="2258091"/>
    <s v="Cobros Mayo"/>
    <s v="Cobros Mayo NPN"/>
    <s v="Cuenta cesada"/>
  </r>
  <r>
    <s v="Cobros Mayo"/>
    <n v="1"/>
    <n v="1"/>
    <x v="9"/>
    <n v="1"/>
    <n v="1"/>
    <x v="1"/>
    <d v="2026-05-27T14:32:41"/>
    <n v="65460412"/>
    <n v="6002"/>
    <s v="lvelez"/>
    <x v="1"/>
    <s v="COBRO"/>
    <m/>
    <n v="358385610000"/>
    <n v="16019"/>
    <n v="-4"/>
    <n v="1"/>
    <n v="65460412"/>
    <m/>
    <s v="AYCHELL ANGELICA MOSQUERA ALMA"/>
    <m/>
    <n v="358385610000"/>
    <s v="CALL CENTER"/>
    <s v="NPN"/>
    <m/>
    <m/>
    <m/>
    <m/>
    <m/>
    <m/>
    <s v="U"/>
    <s v="0000-00-00"/>
    <m/>
    <m/>
    <m/>
    <m/>
    <n v="47"/>
    <s v="Llamaya"/>
    <s v="MAIN"/>
    <n v="0"/>
    <m/>
    <n v="2267939"/>
    <s v="Cobros Mayo"/>
    <s v="Cobros Mayo Lista 2"/>
    <s v="Cliente al dia"/>
  </r>
  <r>
    <s v="Cobros Abril Canal Fijo"/>
    <n v="0"/>
    <n v="0"/>
    <x v="17"/>
    <n v="5"/>
    <n v="1"/>
    <x v="0"/>
    <d v="2026-05-11T17:17:56"/>
    <n v="65463703"/>
    <s v="AB"/>
    <s v="VDAD"/>
    <x v="0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0"/>
    <m/>
    <s v="NONE"/>
    <n v="0"/>
    <m/>
    <n v="2258092"/>
    <s v="Cobros Mayo"/>
    <s v="Cobros Mayo NPN"/>
    <s v="Auto busy"/>
  </r>
  <r>
    <s v="Cobros Abril Canal Fijo"/>
    <n v="0"/>
    <n v="0"/>
    <x v="18"/>
    <n v="5"/>
    <n v="1"/>
    <x v="0"/>
    <d v="2026-05-14T10:53:24"/>
    <n v="65463703"/>
    <s v="DROP"/>
    <s v="VDAD"/>
    <x v="0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5"/>
    <m/>
    <s v="NONE"/>
    <n v="0"/>
    <m/>
    <n v="2258092"/>
    <s v="Cobros Mayo"/>
    <s v="Cobros Mayo NPN"/>
    <s v="Agent Not Available"/>
  </r>
  <r>
    <s v="Cobros Abril Canal Fijo"/>
    <n v="0"/>
    <n v="0"/>
    <x v="21"/>
    <n v="5"/>
    <n v="1"/>
    <x v="0"/>
    <d v="2026-05-18T12:39:31"/>
    <n v="65463703"/>
    <s v="CALLBK"/>
    <s v="lvelez"/>
    <x v="1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100"/>
    <s v="Llamaya"/>
    <s v="MAIN"/>
    <n v="0"/>
    <m/>
    <n v="2258092"/>
    <s v="Cobros Mayo"/>
    <s v="Cobros Mayo NPN"/>
    <s v="Call Back"/>
  </r>
  <r>
    <s v="Cobros Abril Canal Fijo"/>
    <n v="1"/>
    <n v="1"/>
    <x v="7"/>
    <n v="5"/>
    <n v="1"/>
    <x v="0"/>
    <d v="2026-05-25T09:12:31"/>
    <n v="65463703"/>
    <n v="6007"/>
    <s v="lvelez"/>
    <x v="1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37"/>
    <s v="Llamaya"/>
    <s v="MAIN"/>
    <n v="0"/>
    <m/>
    <n v="2258092"/>
    <s v="Cobros Mayo"/>
    <s v="Cobros Mayo NPN"/>
    <s v="Volver a llamar"/>
  </r>
  <r>
    <s v="Cobros Abril Canal Fijo"/>
    <n v="0"/>
    <n v="0"/>
    <x v="11"/>
    <n v="5"/>
    <n v="1"/>
    <x v="1"/>
    <d v="2026-05-30T09:44:38"/>
    <n v="65463703"/>
    <s v="CALLBK"/>
    <s v="lvelez"/>
    <x v="1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74"/>
    <s v="Llamaya"/>
    <s v="MANUAL"/>
    <n v="0"/>
    <m/>
    <n v="2258092"/>
    <s v="Cobros Mayo"/>
    <s v="Cobros Mayo NPN"/>
    <s v="Call Back"/>
  </r>
  <r>
    <s v="Cobros Abril Canal Fijo"/>
    <n v="0"/>
    <n v="0"/>
    <x v="19"/>
    <n v="30"/>
    <n v="1"/>
    <x v="0"/>
    <d v="2026-05-04T12:00:43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19"/>
    <n v="30"/>
    <n v="1"/>
    <x v="0"/>
    <d v="2026-05-04T15:44:21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20"/>
    <n v="30"/>
    <n v="1"/>
    <x v="0"/>
    <d v="2026-05-06T12:14:29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20"/>
    <n v="30"/>
    <n v="1"/>
    <x v="0"/>
    <d v="2026-05-06T15:19:44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15"/>
    <n v="30"/>
    <n v="1"/>
    <x v="0"/>
    <d v="2026-05-07T16:43:28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15"/>
    <n v="30"/>
    <n v="1"/>
    <x v="0"/>
    <d v="2026-05-07T17:53:10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16"/>
    <n v="30"/>
    <n v="1"/>
    <x v="0"/>
    <d v="2026-05-08T09:59:07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16"/>
    <n v="30"/>
    <n v="1"/>
    <x v="0"/>
    <d v="2026-05-08T10:13:02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16"/>
    <n v="30"/>
    <n v="1"/>
    <x v="0"/>
    <d v="2026-05-08T17:24:46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0"/>
    <n v="30"/>
    <n v="1"/>
    <x v="0"/>
    <d v="2026-05-09T09:20:28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0"/>
    <n v="30"/>
    <n v="1"/>
    <x v="0"/>
    <d v="2026-05-09T10:07:52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0"/>
    <n v="30"/>
    <n v="1"/>
    <x v="0"/>
    <d v="2026-05-09T10:15:57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0"/>
    <n v="30"/>
    <n v="1"/>
    <x v="0"/>
    <d v="2026-05-09T10:56:56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17"/>
    <n v="30"/>
    <n v="1"/>
    <x v="0"/>
    <d v="2026-05-11T17:20:07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23"/>
    <n v="30"/>
    <n v="1"/>
    <x v="0"/>
    <d v="2026-05-12T11:06:1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8"/>
    <n v="30"/>
    <n v="1"/>
    <x v="0"/>
    <d v="2026-05-14T10:54:44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8"/>
    <n v="30"/>
    <n v="1"/>
    <x v="0"/>
    <d v="2026-05-14T14:11:24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21"/>
    <n v="30"/>
    <n v="1"/>
    <x v="0"/>
    <d v="2026-05-18T12:39:08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22"/>
    <n v="30"/>
    <n v="1"/>
    <x v="0"/>
    <d v="2026-05-20T11:33:45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22"/>
    <n v="30"/>
    <n v="1"/>
    <x v="0"/>
    <d v="2026-05-20T15:23:09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22"/>
    <n v="30"/>
    <n v="1"/>
    <x v="0"/>
    <d v="2026-05-20T16:42:24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4"/>
    <n v="30"/>
    <n v="1"/>
    <x v="0"/>
    <d v="2026-05-21T12:19:3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5"/>
    <n v="30"/>
    <n v="1"/>
    <x v="0"/>
    <d v="2026-05-22T09:40:48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5"/>
    <n v="30"/>
    <n v="1"/>
    <x v="0"/>
    <d v="2026-05-22T12:32:31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5"/>
    <n v="30"/>
    <n v="1"/>
    <x v="0"/>
    <d v="2026-05-22T17:26:39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6"/>
    <n v="30"/>
    <n v="1"/>
    <x v="0"/>
    <d v="2026-05-23T10:49:02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8"/>
    <n v="30"/>
    <n v="1"/>
    <x v="0"/>
    <d v="2026-05-26T09:12:2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8"/>
    <n v="30"/>
    <n v="1"/>
    <x v="0"/>
    <d v="2026-05-26T15:33:41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8"/>
    <n v="30"/>
    <n v="1"/>
    <x v="0"/>
    <d v="2026-05-26T16:01:19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8"/>
    <n v="30"/>
    <n v="1"/>
    <x v="1"/>
    <d v="2026-05-26T17:18:09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1"/>
    <n v="1"/>
    <x v="17"/>
    <n v="1"/>
    <n v="1"/>
    <x v="1"/>
    <d v="2026-05-11T17:19:12"/>
    <n v="65475593"/>
    <n v="6003"/>
    <s v="lvelez"/>
    <x v="1"/>
    <s v="COBRO"/>
    <m/>
    <n v="358363240000"/>
    <n v="16018"/>
    <n v="-4"/>
    <n v="1"/>
    <n v="65475593"/>
    <m/>
    <s v="ConcepciÃ³n Acosta"/>
    <m/>
    <s v="3-92-940"/>
    <n v="358363240000"/>
    <s v="MASIVO"/>
    <s v="NPN"/>
    <m/>
    <m/>
    <m/>
    <m/>
    <m/>
    <s v="U"/>
    <s v="0000-00-00"/>
    <m/>
    <m/>
    <m/>
    <m/>
    <n v="45"/>
    <s v="Llamaya"/>
    <s v="MAIN"/>
    <n v="0"/>
    <m/>
    <n v="2258094"/>
    <s v="Cobros Mayo"/>
    <s v="Cobros Mayo NPN"/>
    <s v="Cuenta cesada"/>
  </r>
  <r>
    <s v="Cobros Mayo"/>
    <n v="0"/>
    <n v="0"/>
    <x v="14"/>
    <n v="2"/>
    <n v="1"/>
    <x v="0"/>
    <d v="2026-05-05T15:30:47"/>
    <n v="65476390"/>
    <n v="6004"/>
    <s v="lvelez"/>
    <x v="1"/>
    <s v="COBRO"/>
    <m/>
    <m/>
    <n v="998"/>
    <n v="0"/>
    <m/>
    <n v="65476390"/>
    <m/>
    <m/>
    <m/>
    <m/>
    <m/>
    <m/>
    <m/>
    <m/>
    <m/>
    <m/>
    <m/>
    <m/>
    <s v="U"/>
    <s v="0000-00-00"/>
    <m/>
    <m/>
    <m/>
    <m/>
    <n v="97"/>
    <s v="Llamaya"/>
    <s v="MANUAL"/>
    <n v="0"/>
    <m/>
    <n v="2257510"/>
    <s v="Default Manual list"/>
    <m/>
    <s v="Buzon de voz"/>
  </r>
  <r>
    <s v="Cobros Mayo"/>
    <n v="1"/>
    <n v="0"/>
    <x v="17"/>
    <n v="2"/>
    <n v="1"/>
    <x v="1"/>
    <d v="2026-05-11T17:21:58"/>
    <n v="65476390"/>
    <n v="6000"/>
    <s v="lvelez"/>
    <x v="1"/>
    <s v="COBRO"/>
    <m/>
    <n v="365021010000"/>
    <n v="16018"/>
    <n v="-4"/>
    <n v="1"/>
    <n v="65476390"/>
    <m/>
    <s v="ROBERTO CARLOS RODRIGUEZ MILLA"/>
    <m/>
    <s v="8-1045-1324"/>
    <n v="365021010000"/>
    <s v="MASIVO"/>
    <s v="2 PAGOS PENDIENTES"/>
    <m/>
    <m/>
    <m/>
    <m/>
    <m/>
    <s v="U"/>
    <s v="0000-00-00"/>
    <m/>
    <m/>
    <m/>
    <m/>
    <n v="139"/>
    <s v="Llamaya"/>
    <s v="MAIN"/>
    <n v="0"/>
    <m/>
    <n v="2258095"/>
    <s v="Cobros Mayo"/>
    <s v="Cobros Mayo NPN"/>
    <s v="Mensaje a tercero"/>
  </r>
  <r>
    <s v="Cobros Abril Canal Fijo"/>
    <n v="0"/>
    <n v="0"/>
    <x v="13"/>
    <n v="17"/>
    <n v="1"/>
    <x v="0"/>
    <d v="2026-05-02T12:07:29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14"/>
    <n v="17"/>
    <n v="1"/>
    <x v="0"/>
    <d v="2026-05-05T16:29:01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15"/>
    <n v="17"/>
    <n v="1"/>
    <x v="0"/>
    <d v="2026-05-07T12:52:43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16"/>
    <n v="17"/>
    <n v="1"/>
    <x v="0"/>
    <d v="2026-05-08T14:20:23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17"/>
    <n v="17"/>
    <n v="1"/>
    <x v="0"/>
    <d v="2026-05-11T17:21:35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8"/>
    <n v="17"/>
    <n v="1"/>
    <x v="0"/>
    <d v="2026-05-14T10:54:46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21"/>
    <n v="17"/>
    <n v="1"/>
    <x v="0"/>
    <d v="2026-05-18T12:39:43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22"/>
    <n v="17"/>
    <n v="1"/>
    <x v="0"/>
    <d v="2026-05-20T11:32:31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4"/>
    <n v="17"/>
    <n v="1"/>
    <x v="0"/>
    <d v="2026-05-21T12:19:37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5"/>
    <n v="17"/>
    <n v="1"/>
    <x v="0"/>
    <d v="2026-05-22T09:40:50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5"/>
    <n v="17"/>
    <n v="1"/>
    <x v="0"/>
    <d v="2026-05-22T17:27:14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6"/>
    <n v="17"/>
    <n v="1"/>
    <x v="0"/>
    <d v="2026-05-23T11:42:42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8"/>
    <n v="17"/>
    <n v="1"/>
    <x v="0"/>
    <d v="2026-05-26T09:13:23"/>
    <n v="65481234"/>
    <s v="DROP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5"/>
    <m/>
    <s v="NONE"/>
    <n v="0"/>
    <m/>
    <n v="2258096"/>
    <s v="Cobros Mayo"/>
    <s v="Cobros Mayo NPN"/>
    <s v="Agent Not Available"/>
  </r>
  <r>
    <s v="Cobros Abril Canal Fijo"/>
    <n v="0"/>
    <n v="0"/>
    <x v="8"/>
    <n v="17"/>
    <n v="1"/>
    <x v="0"/>
    <d v="2026-05-26T10:37:58"/>
    <n v="65481234"/>
    <s v="AB"/>
    <s v="VDAD"/>
    <x v="0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1"/>
    <n v="1"/>
    <x v="8"/>
    <n v="17"/>
    <n v="1"/>
    <x v="0"/>
    <d v="2026-05-26T14:35:39"/>
    <n v="65481234"/>
    <n v="6003"/>
    <s v="lvelez"/>
    <x v="1"/>
    <s v="COBRO"/>
    <m/>
    <n v="357387010000"/>
    <n v="16018"/>
    <n v="-4"/>
    <n v="1"/>
    <n v="65481234"/>
    <m/>
    <s v="Omar Murillo"/>
    <m/>
    <s v="5-706-2515"/>
    <n v="357387010000"/>
    <s v="MASIVO"/>
    <s v="NPN"/>
    <m/>
    <m/>
    <m/>
    <m/>
    <m/>
    <s v="U"/>
    <s v="0000-00-00"/>
    <m/>
    <m/>
    <m/>
    <m/>
    <n v="58"/>
    <s v="Llamaya"/>
    <s v="MAIN"/>
    <n v="0"/>
    <m/>
    <n v="2258096"/>
    <s v="Cobros Mayo"/>
    <s v="Cobros Mayo NPN"/>
    <s v="Cuenta cesada"/>
  </r>
  <r>
    <s v="Cobros Abril Canal Fijo"/>
    <n v="0"/>
    <n v="0"/>
    <x v="8"/>
    <n v="17"/>
    <n v="1"/>
    <x v="0"/>
    <d v="2026-05-26T15:04:14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8"/>
    <n v="17"/>
    <n v="1"/>
    <x v="1"/>
    <d v="2026-05-26T16:52:13"/>
    <n v="65481234"/>
    <s v="DROP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5"/>
    <m/>
    <s v="NONE"/>
    <n v="0"/>
    <m/>
    <n v="2251984"/>
    <s v="Cobros Abril Canal Fijo"/>
    <s v="Cobros Abril Canal Fijo 2 meses a NPN"/>
    <s v="Agent Not Available"/>
  </r>
  <r>
    <s v="Cobros Abril Canal Fijo"/>
    <n v="0"/>
    <n v="0"/>
    <x v="17"/>
    <n v="3"/>
    <n v="1"/>
    <x v="0"/>
    <d v="2026-05-11T17:22:44"/>
    <n v="65501305"/>
    <s v="DROP"/>
    <s v="VDAD"/>
    <x v="0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5"/>
    <m/>
    <s v="NONE"/>
    <n v="0"/>
    <m/>
    <n v="2258097"/>
    <s v="Cobros Mayo"/>
    <s v="Cobros Mayo NPN"/>
    <s v="Agent Not Available"/>
  </r>
  <r>
    <s v="Cobros Abril Canal Fijo"/>
    <n v="0"/>
    <n v="0"/>
    <x v="18"/>
    <n v="3"/>
    <n v="1"/>
    <x v="0"/>
    <d v="2026-05-14T10:56:11"/>
    <n v="65501305"/>
    <s v="DROP"/>
    <s v="VDAD"/>
    <x v="0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5"/>
    <m/>
    <s v="NONE"/>
    <n v="0"/>
    <m/>
    <n v="2258097"/>
    <s v="Cobros Mayo"/>
    <s v="Cobros Mayo NPN"/>
    <s v="Agent Not Available"/>
  </r>
  <r>
    <s v="Cobros Abril Canal Fijo"/>
    <n v="1"/>
    <n v="1"/>
    <x v="21"/>
    <n v="3"/>
    <n v="1"/>
    <x v="1"/>
    <d v="2026-05-18T12:43:42"/>
    <n v="65501305"/>
    <n v="6002"/>
    <s v="lvelez"/>
    <x v="1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352"/>
    <s v="Llamaya"/>
    <s v="MAIN"/>
    <n v="0"/>
    <m/>
    <n v="2258097"/>
    <s v="Cobros Mayo"/>
    <s v="Cobros Mayo NPN"/>
    <s v="Cliente al dia"/>
  </r>
  <r>
    <s v="Cobros Mayo"/>
    <n v="0"/>
    <n v="0"/>
    <x v="9"/>
    <n v="3"/>
    <n v="1"/>
    <x v="0"/>
    <d v="2026-05-27T14:08:52"/>
    <n v="65507470"/>
    <s v="DROP"/>
    <s v="VDAD"/>
    <x v="0"/>
    <s v="COBRO"/>
    <m/>
    <n v="357335570000"/>
    <n v="16019"/>
    <n v="-4"/>
    <n v="1"/>
    <n v="65507470"/>
    <m/>
    <s v="Mohamed Elkinani"/>
    <m/>
    <n v="357335570000"/>
    <s v="CALL CENTER"/>
    <s v="NPN"/>
    <m/>
    <m/>
    <m/>
    <m/>
    <m/>
    <m/>
    <s v="U"/>
    <s v="0000-00-00"/>
    <m/>
    <m/>
    <m/>
    <m/>
    <n v="5"/>
    <m/>
    <s v="NONE"/>
    <n v="0"/>
    <m/>
    <n v="2267922"/>
    <s v="Cobros Mayo"/>
    <s v="Cobros Mayo Lista 2"/>
    <s v="Agent Not Available"/>
  </r>
  <r>
    <s v="Cobros Mayo"/>
    <n v="0"/>
    <n v="0"/>
    <x v="10"/>
    <n v="3"/>
    <n v="1"/>
    <x v="0"/>
    <d v="2026-05-28T09:51:23"/>
    <n v="65507470"/>
    <s v="DROP"/>
    <s v="VDAD"/>
    <x v="0"/>
    <s v="COBRO"/>
    <m/>
    <n v="357335570000"/>
    <n v="16019"/>
    <n v="-4"/>
    <n v="1"/>
    <n v="65507470"/>
    <m/>
    <s v="Mohamed Elkinani"/>
    <m/>
    <n v="357335570000"/>
    <s v="CALL CENTER"/>
    <s v="NPN"/>
    <m/>
    <m/>
    <m/>
    <m/>
    <m/>
    <m/>
    <s v="U"/>
    <s v="0000-00-00"/>
    <m/>
    <m/>
    <m/>
    <m/>
    <n v="5"/>
    <m/>
    <s v="NONE"/>
    <n v="0"/>
    <m/>
    <n v="2267922"/>
    <s v="Cobros Mayo"/>
    <s v="Cobros Mayo Lista 2"/>
    <s v="Agent Not Available"/>
  </r>
  <r>
    <s v="Cobros Mayo"/>
    <n v="1"/>
    <n v="1"/>
    <x v="11"/>
    <n v="3"/>
    <n v="1"/>
    <x v="1"/>
    <d v="2026-05-30T14:07:23"/>
    <n v="65507470"/>
    <n v="6002"/>
    <s v="lvelez"/>
    <x v="1"/>
    <s v="COBRO"/>
    <m/>
    <n v="357335570000"/>
    <n v="16019"/>
    <n v="-4"/>
    <n v="1"/>
    <n v="65507470"/>
    <m/>
    <s v="Mohamed Elkinani"/>
    <m/>
    <n v="357335570000"/>
    <s v="CALL CENTER"/>
    <s v="NPN"/>
    <m/>
    <m/>
    <m/>
    <m/>
    <m/>
    <m/>
    <s v="U"/>
    <s v="0000-00-00"/>
    <m/>
    <m/>
    <m/>
    <m/>
    <n v="47"/>
    <s v="Llamaya"/>
    <s v="MAIN"/>
    <n v="0"/>
    <m/>
    <n v="2267922"/>
    <s v="Cobros Mayo"/>
    <s v="Cobros Mayo Lista 2"/>
    <s v="Cliente al dia"/>
  </r>
  <r>
    <s v="Cobros Mayo"/>
    <n v="0"/>
    <n v="0"/>
    <x v="9"/>
    <n v="3"/>
    <n v="1"/>
    <x v="0"/>
    <d v="2026-05-27T14:42:08"/>
    <n v="65509516"/>
    <s v="DROP"/>
    <s v="VDAD"/>
    <x v="0"/>
    <s v="COBRO"/>
    <m/>
    <n v="335079430000"/>
    <n v="16019"/>
    <n v="-4"/>
    <n v="1"/>
    <n v="65509516"/>
    <m/>
    <s v="Ronald Alexander UrbÃ¡ez renu"/>
    <m/>
    <n v="335079430000"/>
    <s v="CALL CENTER"/>
    <s v="NPN"/>
    <m/>
    <m/>
    <m/>
    <m/>
    <m/>
    <m/>
    <s v="U"/>
    <s v="0000-00-00"/>
    <m/>
    <m/>
    <m/>
    <m/>
    <n v="5"/>
    <m/>
    <s v="NONE"/>
    <n v="0"/>
    <m/>
    <n v="2267958"/>
    <s v="Cobros Mayo"/>
    <s v="Cobros Mayo Lista 2"/>
    <s v="Agent Not Available"/>
  </r>
  <r>
    <s v="Cobros Mayo"/>
    <n v="0"/>
    <n v="0"/>
    <x v="10"/>
    <n v="3"/>
    <n v="1"/>
    <x v="0"/>
    <d v="2026-05-28T10:16:10"/>
    <n v="65509516"/>
    <s v="AB"/>
    <s v="VDAD"/>
    <x v="0"/>
    <s v="COBRO"/>
    <m/>
    <n v="335079430000"/>
    <n v="16019"/>
    <n v="-4"/>
    <n v="1"/>
    <n v="65509516"/>
    <m/>
    <s v="Ronald Alexander UrbÃ¡ez renu"/>
    <m/>
    <n v="335079430000"/>
    <s v="CALL CENTER"/>
    <s v="NPN"/>
    <m/>
    <m/>
    <m/>
    <m/>
    <m/>
    <m/>
    <s v="U"/>
    <s v="0000-00-00"/>
    <m/>
    <m/>
    <m/>
    <m/>
    <n v="0"/>
    <m/>
    <s v="NONE"/>
    <n v="0"/>
    <m/>
    <n v="2267958"/>
    <s v="Cobros Mayo"/>
    <s v="Cobros Mayo Lista 2"/>
    <s v="Auto busy"/>
  </r>
  <r>
    <s v="Cobros Mayo"/>
    <n v="1"/>
    <n v="1"/>
    <x v="11"/>
    <n v="3"/>
    <n v="1"/>
    <x v="1"/>
    <d v="2026-05-30T15:36:47"/>
    <n v="65509516"/>
    <n v="6002"/>
    <s v="lvelez"/>
    <x v="1"/>
    <s v="COBRO"/>
    <m/>
    <n v="335079430000"/>
    <n v="16019"/>
    <n v="-4"/>
    <n v="1"/>
    <n v="65509516"/>
    <m/>
    <s v="Ronald Alexander UrbÃ¡ez renu"/>
    <m/>
    <n v="335079430000"/>
    <s v="CALL CENTER"/>
    <s v="NPN"/>
    <m/>
    <m/>
    <m/>
    <m/>
    <m/>
    <m/>
    <s v="U"/>
    <s v="0000-00-00"/>
    <m/>
    <m/>
    <m/>
    <m/>
    <n v="195"/>
    <s v="Llamaya"/>
    <s v="MAIN"/>
    <n v="0"/>
    <m/>
    <n v="2267958"/>
    <s v="Cobros Mayo"/>
    <s v="Cobros Mayo Lista 2"/>
    <s v="Cliente al dia"/>
  </r>
  <r>
    <s v="Cobros Abril Canal Fijo"/>
    <n v="0"/>
    <n v="0"/>
    <x v="17"/>
    <n v="2"/>
    <n v="1"/>
    <x v="0"/>
    <d v="2026-05-11T17:22:59"/>
    <n v="65510120"/>
    <s v="DROP"/>
    <s v="VDAD"/>
    <x v="0"/>
    <s v="COBRO"/>
    <m/>
    <n v="372005030000"/>
    <n v="16018"/>
    <n v="-4"/>
    <n v="1"/>
    <n v="65510120"/>
    <m/>
    <s v="Pedro Chanel Guerrero Ortega"/>
    <m/>
    <s v="CÃ©dula"/>
    <n v="372005030000"/>
    <s v="SOHO"/>
    <s v="NPN"/>
    <m/>
    <m/>
    <m/>
    <m/>
    <m/>
    <s v="U"/>
    <s v="0000-00-00"/>
    <m/>
    <m/>
    <m/>
    <m/>
    <n v="5"/>
    <m/>
    <s v="NONE"/>
    <n v="0"/>
    <m/>
    <n v="2258098"/>
    <s v="Cobros Mayo"/>
    <s v="Cobros Mayo NPN"/>
    <s v="Agent Not Available"/>
  </r>
  <r>
    <s v="Cobros Abril Canal Fijo"/>
    <n v="0"/>
    <n v="0"/>
    <x v="18"/>
    <n v="2"/>
    <n v="1"/>
    <x v="1"/>
    <d v="2026-05-14T10:57:28"/>
    <n v="65510120"/>
    <n v="6004"/>
    <s v="lvelez"/>
    <x v="1"/>
    <s v="COBRO"/>
    <m/>
    <n v="372005030000"/>
    <n v="16018"/>
    <n v="-4"/>
    <n v="1"/>
    <n v="65510120"/>
    <m/>
    <s v="Pedro Chanel Guerrero Ortega"/>
    <m/>
    <s v="CÃ©dula"/>
    <n v="372005030000"/>
    <s v="SOHO"/>
    <s v="NPN"/>
    <m/>
    <m/>
    <m/>
    <m/>
    <m/>
    <s v="U"/>
    <s v="0000-00-00"/>
    <m/>
    <m/>
    <m/>
    <m/>
    <n v="170"/>
    <s v="Llamaya"/>
    <s v="MAIN"/>
    <n v="0"/>
    <m/>
    <n v="2258098"/>
    <s v="Cobros Mayo"/>
    <s v="Cobros Mayo NPN"/>
    <s v="Buzon de voz"/>
  </r>
  <r>
    <s v="Cobros Abril Canal Fijo"/>
    <n v="1"/>
    <n v="1"/>
    <x v="17"/>
    <n v="1"/>
    <n v="1"/>
    <x v="1"/>
    <d v="2026-05-11T17:25:45"/>
    <n v="65511214"/>
    <n v="6002"/>
    <s v="lvelez"/>
    <x v="1"/>
    <s v="COBRO"/>
    <m/>
    <n v="359331240000"/>
    <n v="16018"/>
    <n v="-4"/>
    <n v="1"/>
    <n v="65511214"/>
    <m/>
    <s v="Guillermo Alvarado"/>
    <m/>
    <s v="3-725-404"/>
    <n v="359331240000"/>
    <s v="MASIVO"/>
    <s v="NPN"/>
    <m/>
    <m/>
    <m/>
    <m/>
    <m/>
    <s v="U"/>
    <s v="0000-00-00"/>
    <m/>
    <m/>
    <m/>
    <m/>
    <n v="45"/>
    <s v="Llamaya"/>
    <s v="MAIN"/>
    <n v="0"/>
    <m/>
    <n v="2258099"/>
    <s v="Cobros Mayo"/>
    <s v="Cobros Mayo NPN"/>
    <s v="Cliente al dia"/>
  </r>
  <r>
    <s v="Cobros Mayo"/>
    <n v="0"/>
    <n v="0"/>
    <x v="17"/>
    <n v="4"/>
    <n v="1"/>
    <x v="0"/>
    <d v="2026-05-11T17:25:48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0"/>
    <n v="0"/>
    <x v="18"/>
    <n v="4"/>
    <n v="1"/>
    <x v="0"/>
    <d v="2026-05-14T10:57:43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0"/>
    <n v="0"/>
    <x v="21"/>
    <n v="4"/>
    <n v="1"/>
    <x v="0"/>
    <d v="2026-05-18T12:43:51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1"/>
    <n v="0"/>
    <x v="22"/>
    <n v="4"/>
    <n v="1"/>
    <x v="1"/>
    <d v="2026-05-20T11:33:42"/>
    <n v="65524411"/>
    <n v="6006"/>
    <s v="lvelez"/>
    <x v="1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22"/>
    <s v="Llamaya"/>
    <s v="MAIN"/>
    <n v="0"/>
    <m/>
    <n v="2258100"/>
    <s v="Cobros Mayo"/>
    <s v="Cobros Mayo NPN"/>
    <s v="Numero equivocado"/>
  </r>
  <r>
    <s v="Cobros Abril Canal Fijo"/>
    <n v="0"/>
    <n v="0"/>
    <x v="17"/>
    <n v="5"/>
    <n v="1"/>
    <x v="0"/>
    <d v="2026-05-11T17:26:21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8"/>
    <n v="5"/>
    <n v="1"/>
    <x v="0"/>
    <d v="2026-05-14T10:58:15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21"/>
    <n v="5"/>
    <n v="1"/>
    <x v="0"/>
    <d v="2026-05-18T12:44:24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22"/>
    <n v="5"/>
    <n v="1"/>
    <x v="0"/>
    <d v="2026-05-20T11:34:13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1"/>
    <n v="0"/>
    <x v="4"/>
    <n v="5"/>
    <n v="1"/>
    <x v="1"/>
    <d v="2026-05-21T12:20:30"/>
    <n v="65528623"/>
    <n v="6000"/>
    <s v="lvelez"/>
    <x v="1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129"/>
    <s v="Llamaya"/>
    <s v="MAIN"/>
    <n v="0"/>
    <m/>
    <n v="2258101"/>
    <s v="Cobros Mayo"/>
    <s v="Cobros Mayo NPN"/>
    <s v="Mensaje a tercero"/>
  </r>
  <r>
    <s v="Cobros Mayo"/>
    <n v="0"/>
    <n v="0"/>
    <x v="17"/>
    <n v="10"/>
    <n v="1"/>
    <x v="0"/>
    <d v="2026-05-11T17:26:28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8"/>
    <n v="10"/>
    <n v="1"/>
    <x v="0"/>
    <d v="2026-05-14T10:58:23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21"/>
    <n v="10"/>
    <n v="1"/>
    <x v="0"/>
    <d v="2026-05-18T12:45:09"/>
    <n v="65529125"/>
    <s v="DROP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5"/>
    <m/>
    <s v="NONE"/>
    <n v="0"/>
    <m/>
    <n v="2258102"/>
    <s v="Cobros Mayo"/>
    <s v="Cobros Mayo NPN"/>
    <s v="Agent Not Available"/>
  </r>
  <r>
    <s v="Cobros Mayo"/>
    <n v="0"/>
    <n v="0"/>
    <x v="22"/>
    <n v="10"/>
    <n v="1"/>
    <x v="0"/>
    <d v="2026-05-20T11:35:12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4"/>
    <n v="10"/>
    <n v="1"/>
    <x v="0"/>
    <d v="2026-05-21T12:20:34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5"/>
    <n v="10"/>
    <n v="1"/>
    <x v="0"/>
    <d v="2026-05-22T09:41:58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5"/>
    <n v="10"/>
    <n v="1"/>
    <x v="0"/>
    <d v="2026-05-22T17:27:14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6"/>
    <n v="10"/>
    <n v="1"/>
    <x v="0"/>
    <d v="2026-05-23T11:43:40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8"/>
    <n v="10"/>
    <n v="1"/>
    <x v="0"/>
    <d v="2026-05-26T09:13:55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0"/>
    <m/>
    <s v="NONE"/>
    <n v="0"/>
    <m/>
    <n v="2258102"/>
    <s v="Cobros Mayo"/>
    <s v="Cobros Mayo NPN"/>
    <s v="Auto busy"/>
  </r>
  <r>
    <s v="Cobros Mayo"/>
    <n v="1"/>
    <n v="0"/>
    <x v="8"/>
    <n v="10"/>
    <n v="1"/>
    <x v="1"/>
    <d v="2026-05-26T10:38:40"/>
    <n v="65529125"/>
    <n v="6000"/>
    <s v="lvelez"/>
    <x v="1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s v="U"/>
    <s v="0000-00-00"/>
    <m/>
    <m/>
    <m/>
    <m/>
    <n v="164"/>
    <s v="Llamaya"/>
    <s v="MAIN"/>
    <n v="0"/>
    <m/>
    <n v="2258102"/>
    <s v="Cobros Mayo"/>
    <s v="Cobros Mayo NPN"/>
    <s v="Mensaje a tercero"/>
  </r>
  <r>
    <s v="Cobros Mayo"/>
    <n v="0"/>
    <n v="0"/>
    <x v="9"/>
    <n v="2"/>
    <n v="1"/>
    <x v="0"/>
    <d v="2026-05-27T14:04:23"/>
    <n v="65547644"/>
    <s v="DROP"/>
    <s v="VDAD"/>
    <x v="0"/>
    <s v="COBRO"/>
    <m/>
    <n v="358349000000"/>
    <n v="16019"/>
    <n v="-4"/>
    <n v="1"/>
    <n v="65547644"/>
    <m/>
    <s v="MALEVI DEL CARMEN VARGAS MEJI"/>
    <m/>
    <n v="358349000000"/>
    <s v="CALL CENTER"/>
    <s v="NPN"/>
    <m/>
    <m/>
    <m/>
    <m/>
    <m/>
    <m/>
    <s v="U"/>
    <s v="0000-00-00"/>
    <m/>
    <m/>
    <m/>
    <m/>
    <n v="5"/>
    <m/>
    <s v="NONE"/>
    <n v="0"/>
    <m/>
    <n v="2267919"/>
    <s v="Cobros Mayo"/>
    <s v="Cobros Mayo Lista 2"/>
    <s v="Agent Not Available"/>
  </r>
  <r>
    <s v="Cobros Mayo"/>
    <n v="0"/>
    <n v="0"/>
    <x v="10"/>
    <n v="2"/>
    <n v="1"/>
    <x v="1"/>
    <d v="2026-05-28T09:50:05"/>
    <n v="65547644"/>
    <n v="6004"/>
    <s v="lvelez"/>
    <x v="1"/>
    <s v="COBRO"/>
    <m/>
    <n v="358349000000"/>
    <n v="16019"/>
    <n v="-4"/>
    <n v="1"/>
    <n v="65547644"/>
    <m/>
    <s v="MALEVI DEL CARMEN VARGAS MEJI"/>
    <m/>
    <n v="358349000000"/>
    <s v="CALL CENTER"/>
    <s v="NPN"/>
    <m/>
    <m/>
    <m/>
    <m/>
    <m/>
    <m/>
    <s v="U"/>
    <s v="0000-00-00"/>
    <m/>
    <m/>
    <m/>
    <m/>
    <n v="237"/>
    <s v="Llamaya"/>
    <s v="MAIN"/>
    <n v="0"/>
    <m/>
    <n v="2267919"/>
    <s v="Cobros Mayo"/>
    <s v="Cobros Mayo Lista 2"/>
    <s v="Buzon de voz"/>
  </r>
  <r>
    <s v="Cobros Mayo"/>
    <n v="0"/>
    <n v="0"/>
    <x v="9"/>
    <n v="2"/>
    <n v="1"/>
    <x v="0"/>
    <d v="2026-05-27T16:40:11"/>
    <n v="65553009"/>
    <s v="AB"/>
    <s v="VDAD"/>
    <x v="0"/>
    <s v="COBRO"/>
    <m/>
    <n v="358250690000"/>
    <n v="16019"/>
    <n v="-4"/>
    <n v="1"/>
    <n v="65553009"/>
    <m/>
    <s v=" Irina Rodriguez"/>
    <m/>
    <n v="358250690000"/>
    <s v="RENOVACIONES"/>
    <s v="1 MES PENDIENTE"/>
    <m/>
    <m/>
    <m/>
    <m/>
    <m/>
    <m/>
    <m/>
    <s v="0000-00-00"/>
    <m/>
    <m/>
    <m/>
    <m/>
    <n v="0"/>
    <m/>
    <s v="NONE"/>
    <n v="0"/>
    <m/>
    <n v="2268092"/>
    <s v="Cobros Mayo"/>
    <s v="Cobros Mayo Lista 2"/>
    <s v="Auto busy"/>
  </r>
  <r>
    <s v="Cobros Mayo"/>
    <n v="0"/>
    <n v="0"/>
    <x v="10"/>
    <n v="2"/>
    <n v="1"/>
    <x v="1"/>
    <d v="2026-05-28T15:15:10"/>
    <n v="65553009"/>
    <s v="AB"/>
    <s v="VDAD"/>
    <x v="0"/>
    <s v="COBRO"/>
    <m/>
    <n v="358250690000"/>
    <n v="16019"/>
    <n v="-4"/>
    <n v="1"/>
    <n v="65553009"/>
    <m/>
    <s v=" Irina Rodriguez"/>
    <m/>
    <n v="358250690000"/>
    <s v="RENOVACIONES"/>
    <s v="1 MES PENDIENTE"/>
    <m/>
    <m/>
    <m/>
    <m/>
    <m/>
    <m/>
    <m/>
    <s v="0000-00-00"/>
    <m/>
    <m/>
    <m/>
    <m/>
    <n v="0"/>
    <m/>
    <s v="NONE"/>
    <n v="0"/>
    <m/>
    <n v="2268092"/>
    <s v="Cobros Mayo"/>
    <s v="Cobros Mayo Lista 2"/>
    <s v="Auto busy"/>
  </r>
  <r>
    <s v="Cobros Mayo"/>
    <n v="0"/>
    <n v="0"/>
    <x v="19"/>
    <n v="1"/>
    <n v="1"/>
    <x v="1"/>
    <d v="2026-05-04T16:28:42"/>
    <n v="65556178"/>
    <s v="CALLBK"/>
    <s v="lvelez"/>
    <x v="1"/>
    <s v="COBRO"/>
    <m/>
    <m/>
    <n v="998"/>
    <n v="0"/>
    <m/>
    <n v="65556178"/>
    <m/>
    <m/>
    <m/>
    <m/>
    <m/>
    <m/>
    <m/>
    <m/>
    <m/>
    <m/>
    <m/>
    <m/>
    <s v="U"/>
    <s v="0000-00-00"/>
    <m/>
    <m/>
    <m/>
    <s v="365023490000&gt;&gt; Diaz, Freddy"/>
    <n v="123"/>
    <s v="Llamaya"/>
    <s v="MANUAL"/>
    <n v="0"/>
    <m/>
    <n v="2257484"/>
    <s v="Default Manual list"/>
    <m/>
    <s v="Call Back"/>
  </r>
  <r>
    <s v="Cobros Mayo"/>
    <n v="0"/>
    <n v="0"/>
    <x v="9"/>
    <n v="2"/>
    <n v="1"/>
    <x v="0"/>
    <d v="2026-05-27T14:36:56"/>
    <n v="65557585"/>
    <s v="DROP"/>
    <s v="VDAD"/>
    <x v="0"/>
    <s v="COBRO"/>
    <m/>
    <n v="355376360000"/>
    <n v="16019"/>
    <n v="-4"/>
    <n v="1"/>
    <n v="65557585"/>
    <m/>
    <s v="Luzmila Gobea"/>
    <m/>
    <n v="355376360000"/>
    <s v="CALL CENTER"/>
    <s v="NPN"/>
    <m/>
    <m/>
    <m/>
    <m/>
    <m/>
    <m/>
    <s v="U"/>
    <s v="0000-00-00"/>
    <m/>
    <m/>
    <m/>
    <m/>
    <n v="5"/>
    <m/>
    <s v="NONE"/>
    <n v="0"/>
    <m/>
    <n v="2267945"/>
    <s v="Cobros Mayo"/>
    <s v="Cobros Mayo Lista 2"/>
    <s v="Agent Not Available"/>
  </r>
  <r>
    <s v="Cobros Mayo"/>
    <n v="1"/>
    <n v="1"/>
    <x v="10"/>
    <n v="2"/>
    <n v="1"/>
    <x v="1"/>
    <d v="2026-05-28T10:09:48"/>
    <n v="65557585"/>
    <n v="6002"/>
    <s v="lvelez"/>
    <x v="1"/>
    <s v="COBRO"/>
    <m/>
    <n v="355376360000"/>
    <n v="16019"/>
    <n v="-4"/>
    <n v="1"/>
    <n v="65557585"/>
    <m/>
    <s v="Luzmila Gobea"/>
    <m/>
    <n v="355376360000"/>
    <s v="CALL CENTER"/>
    <s v="NPN"/>
    <m/>
    <m/>
    <m/>
    <m/>
    <m/>
    <m/>
    <s v="U"/>
    <s v="0000-00-00"/>
    <m/>
    <m/>
    <m/>
    <m/>
    <n v="227"/>
    <s v="Llamaya"/>
    <s v="MAIN"/>
    <n v="0"/>
    <m/>
    <n v="2267945"/>
    <s v="Cobros Mayo"/>
    <s v="Cobros Mayo Lista 2"/>
    <s v="Cliente al dia"/>
  </r>
  <r>
    <s v="Cobros Mayo"/>
    <n v="1"/>
    <n v="1"/>
    <x v="17"/>
    <n v="1"/>
    <n v="1"/>
    <x v="1"/>
    <d v="2026-05-11T17:28:37"/>
    <n v="65560923"/>
    <n v="6007"/>
    <s v="lvelez"/>
    <x v="1"/>
    <s v="COBRO"/>
    <m/>
    <n v="367071540000"/>
    <n v="16018"/>
    <n v="-4"/>
    <n v="1"/>
    <n v="65560923"/>
    <m/>
    <s v="Migduly sanguillen"/>
    <m/>
    <s v="3-753-1329"/>
    <n v="367071540000"/>
    <s v="MASIVO"/>
    <s v="NPN"/>
    <m/>
    <m/>
    <m/>
    <m/>
    <m/>
    <s v="U"/>
    <s v="0000-00-00"/>
    <m/>
    <m/>
    <m/>
    <m/>
    <n v="193"/>
    <s v="Llamaya"/>
    <s v="MAIN"/>
    <n v="0"/>
    <m/>
    <n v="2258103"/>
    <s v="Cobros Mayo"/>
    <s v="Cobros Mayo NPN"/>
    <s v="Volver a llamar"/>
  </r>
  <r>
    <s v="Cobros Mayo"/>
    <n v="0"/>
    <n v="0"/>
    <x v="17"/>
    <n v="5"/>
    <n v="1"/>
    <x v="0"/>
    <d v="2026-05-11T17:28:42"/>
    <n v="65565821"/>
    <s v="DROP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5"/>
    <m/>
    <s v="NONE"/>
    <n v="0"/>
    <m/>
    <n v="2258104"/>
    <s v="Cobros Mayo"/>
    <s v="Cobros Mayo NPN"/>
    <s v="Agent Not Available"/>
  </r>
  <r>
    <s v="Cobros Mayo"/>
    <n v="0"/>
    <n v="0"/>
    <x v="18"/>
    <n v="5"/>
    <n v="1"/>
    <x v="0"/>
    <d v="2026-05-14T10:59:33"/>
    <n v="65565821"/>
    <s v="DROP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5"/>
    <m/>
    <s v="NONE"/>
    <n v="0"/>
    <m/>
    <n v="2258104"/>
    <s v="Cobros Mayo"/>
    <s v="Cobros Mayo NPN"/>
    <s v="Agent Not Available"/>
  </r>
  <r>
    <s v="Cobros Mayo"/>
    <n v="0"/>
    <n v="0"/>
    <x v="21"/>
    <n v="5"/>
    <n v="1"/>
    <x v="0"/>
    <d v="2026-05-18T12:46:28"/>
    <n v="65565821"/>
    <s v="NA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0"/>
    <m/>
    <s v="NONE"/>
    <n v="0"/>
    <m/>
    <n v="2258104"/>
    <s v="Cobros Mayo"/>
    <s v="Cobros Mayo NPN"/>
    <s v="No Answer AutoDial"/>
  </r>
  <r>
    <s v="Cobros Mayo"/>
    <n v="0"/>
    <n v="0"/>
    <x v="21"/>
    <n v="5"/>
    <n v="1"/>
    <x v="0"/>
    <d v="2026-05-18T18:09:22"/>
    <n v="65565821"/>
    <s v="AB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0"/>
    <m/>
    <s v="NONE"/>
    <n v="0"/>
    <m/>
    <n v="2258104"/>
    <s v="Cobros Mayo"/>
    <s v="Cobros Mayo NPN"/>
    <s v="Auto busy"/>
  </r>
  <r>
    <s v="Cobros Mayo"/>
    <n v="1"/>
    <n v="1"/>
    <x v="22"/>
    <n v="5"/>
    <n v="1"/>
    <x v="1"/>
    <d v="2026-05-20T11:35:52"/>
    <n v="65565821"/>
    <n v="6002"/>
    <s v="lvelez"/>
    <x v="1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119"/>
    <s v="Llamaya"/>
    <s v="MAIN"/>
    <n v="0"/>
    <m/>
    <n v="2258104"/>
    <s v="Cobros Mayo"/>
    <s v="Cobros Mayo NPN"/>
    <s v="Cliente al dia"/>
  </r>
  <r>
    <s v="Cobros Mayo"/>
    <n v="1"/>
    <n v="0"/>
    <x v="20"/>
    <n v="2"/>
    <n v="1"/>
    <x v="0"/>
    <d v="2026-05-06T15:04:56"/>
    <n v="65566105"/>
    <n v="6006"/>
    <s v="lvelez"/>
    <x v="1"/>
    <s v="COBRO"/>
    <m/>
    <n v="359181070000"/>
    <n v="16008"/>
    <n v="-5"/>
    <n v="1"/>
    <n v="65566105"/>
    <m/>
    <s v="John Eduardo pineda Rodriguez"/>
    <m/>
    <s v="8-820-58"/>
    <n v="359181070000"/>
    <s v="NPN"/>
    <s v="MASIVO"/>
    <m/>
    <m/>
    <m/>
    <m/>
    <m/>
    <s v="U"/>
    <s v="0000-00-00"/>
    <m/>
    <m/>
    <m/>
    <m/>
    <n v="43"/>
    <s v="Llamaya"/>
    <s v="MANUAL"/>
    <n v="0"/>
    <m/>
    <n v="2132531"/>
    <s v="DIC NPN 10"/>
    <s v="Contactos NPN DIC 10"/>
    <s v="Numero equivocado"/>
  </r>
  <r>
    <s v="Cobros Mayo"/>
    <n v="1"/>
    <n v="0"/>
    <x v="17"/>
    <n v="2"/>
    <n v="1"/>
    <x v="1"/>
    <d v="2026-05-11T17:32:25"/>
    <n v="65566105"/>
    <n v="6006"/>
    <s v="lvelez"/>
    <x v="1"/>
    <s v="COBRO"/>
    <m/>
    <n v="365007830000"/>
    <n v="16018"/>
    <n v="-4"/>
    <n v="1"/>
    <n v="65566105"/>
    <m/>
    <s v="Ulises javier Sanchez padilla"/>
    <m/>
    <s v="2-746-1771"/>
    <n v="365007830000"/>
    <s v="MASIVO"/>
    <s v="2 PAGOS PENDIENTES"/>
    <m/>
    <m/>
    <m/>
    <m/>
    <m/>
    <s v="U"/>
    <s v="0000-00-00"/>
    <m/>
    <m/>
    <m/>
    <m/>
    <n v="24"/>
    <s v="Llamaya"/>
    <s v="MAIN"/>
    <n v="0"/>
    <m/>
    <n v="2258105"/>
    <s v="Cobros Mayo"/>
    <s v="Cobros Mayo NPN"/>
    <s v="Numero equivocado"/>
  </r>
  <r>
    <s v="Cobros Mayo"/>
    <n v="0"/>
    <n v="0"/>
    <x v="17"/>
    <n v="3"/>
    <n v="1"/>
    <x v="0"/>
    <d v="2026-05-11T17:32:30"/>
    <n v="65568091"/>
    <s v="DROP"/>
    <s v="VDAD"/>
    <x v="0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5"/>
    <m/>
    <s v="NONE"/>
    <n v="0"/>
    <m/>
    <n v="2258106"/>
    <s v="Cobros Mayo"/>
    <s v="Cobros Mayo NPN"/>
    <s v="Agent Not Available"/>
  </r>
  <r>
    <s v="Cobros Mayo"/>
    <n v="0"/>
    <n v="0"/>
    <x v="18"/>
    <n v="3"/>
    <n v="1"/>
    <x v="0"/>
    <d v="2026-05-14T11:00:03"/>
    <n v="65568091"/>
    <s v="DROP"/>
    <s v="VDAD"/>
    <x v="0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5"/>
    <m/>
    <s v="NONE"/>
    <n v="0"/>
    <m/>
    <n v="2258106"/>
    <s v="Cobros Mayo"/>
    <s v="Cobros Mayo NPN"/>
    <s v="Agent Not Available"/>
  </r>
  <r>
    <s v="Cobros Mayo"/>
    <n v="1"/>
    <n v="0"/>
    <x v="21"/>
    <n v="3"/>
    <n v="1"/>
    <x v="1"/>
    <d v="2026-05-18T12:50:27"/>
    <n v="65568091"/>
    <n v="6006"/>
    <s v="lvelez"/>
    <x v="1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106"/>
    <s v="Llamaya"/>
    <s v="MAIN"/>
    <n v="0"/>
    <m/>
    <n v="2258106"/>
    <s v="Cobros Mayo"/>
    <s v="Cobros Mayo NPN"/>
    <s v="Numero equivocado"/>
  </r>
  <r>
    <s v="Cobros Mayo"/>
    <n v="1"/>
    <n v="1"/>
    <x v="14"/>
    <n v="14"/>
    <n v="1"/>
    <x v="0"/>
    <d v="2026-05-05T16:57:19"/>
    <n v="65569320"/>
    <n v="6007"/>
    <s v="lvelez"/>
    <x v="1"/>
    <s v="COBRO"/>
    <m/>
    <m/>
    <n v="998"/>
    <n v="0"/>
    <m/>
    <n v="65569320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517"/>
    <s v="Default Manual list"/>
    <m/>
    <s v="Volver a llamar"/>
  </r>
  <r>
    <s v="Cobros Mayo"/>
    <n v="0"/>
    <n v="0"/>
    <x v="17"/>
    <n v="14"/>
    <n v="1"/>
    <x v="0"/>
    <d v="2026-05-11T17:33:04"/>
    <n v="65569320"/>
    <s v="DROP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5"/>
    <m/>
    <s v="NONE"/>
    <n v="0"/>
    <m/>
    <n v="2258107"/>
    <s v="Cobros Mayo"/>
    <s v="Cobros Mayo NPN"/>
    <s v="Agent Not Available"/>
  </r>
  <r>
    <s v="Cobros Mayo"/>
    <n v="0"/>
    <n v="0"/>
    <x v="18"/>
    <n v="14"/>
    <n v="1"/>
    <x v="0"/>
    <d v="2026-05-14T11:00:10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21"/>
    <n v="14"/>
    <n v="1"/>
    <x v="0"/>
    <d v="2026-05-18T12:50:12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22"/>
    <n v="14"/>
    <n v="1"/>
    <x v="0"/>
    <d v="2026-05-20T11:36:10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4"/>
    <n v="14"/>
    <n v="1"/>
    <x v="0"/>
    <d v="2026-05-21T12:22:46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5"/>
    <n v="14"/>
    <n v="1"/>
    <x v="0"/>
    <d v="2026-05-22T09:43:12"/>
    <n v="65569320"/>
    <s v="NA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No Answer AutoDial"/>
  </r>
  <r>
    <s v="Cobros Mayo"/>
    <n v="0"/>
    <n v="0"/>
    <x v="5"/>
    <n v="14"/>
    <n v="1"/>
    <x v="0"/>
    <d v="2026-05-22T12:33:02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5"/>
    <n v="14"/>
    <n v="1"/>
    <x v="0"/>
    <d v="2026-05-22T17:28:13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6"/>
    <n v="14"/>
    <n v="1"/>
    <x v="0"/>
    <d v="2026-05-23T11:44:38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8"/>
    <n v="14"/>
    <n v="1"/>
    <x v="0"/>
    <d v="2026-05-26T09:13:55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8"/>
    <n v="14"/>
    <n v="1"/>
    <x v="0"/>
    <d v="2026-05-26T10:38:56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8"/>
    <n v="14"/>
    <n v="1"/>
    <x v="0"/>
    <d v="2026-05-26T14:35:17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0"/>
    <m/>
    <s v="NONE"/>
    <n v="0"/>
    <m/>
    <n v="2258107"/>
    <s v="Cobros Mayo"/>
    <s v="Cobros Mayo NPN"/>
    <s v="Auto busy"/>
  </r>
  <r>
    <s v="Cobros Mayo"/>
    <n v="1"/>
    <n v="1"/>
    <x v="8"/>
    <n v="14"/>
    <n v="1"/>
    <x v="1"/>
    <d v="2026-05-26T16:15:31"/>
    <n v="65569320"/>
    <n v="6003"/>
    <s v="lvelez"/>
    <x v="1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s v="U"/>
    <s v="0000-00-00"/>
    <m/>
    <m/>
    <m/>
    <m/>
    <n v="63"/>
    <s v="Llamaya"/>
    <s v="MAIN"/>
    <n v="0"/>
    <m/>
    <n v="2258107"/>
    <s v="Cobros Mayo"/>
    <s v="Cobros Mayo NPN"/>
    <s v="Cuenta cesada"/>
  </r>
  <r>
    <s v="Cobros Mayo"/>
    <n v="1"/>
    <n v="1"/>
    <x v="17"/>
    <n v="1"/>
    <n v="1"/>
    <x v="1"/>
    <d v="2026-05-11T17:35:01"/>
    <n v="65572252"/>
    <n v="6007"/>
    <s v="lvelez"/>
    <x v="1"/>
    <s v="COBRO"/>
    <m/>
    <n v="369080990000"/>
    <n v="16018"/>
    <n v="-4"/>
    <n v="1"/>
    <n v="65572252"/>
    <m/>
    <s v="Marcelina Betancourt"/>
    <m/>
    <s v="5-707-1121"/>
    <n v="369080990000"/>
    <s v="MASIVO"/>
    <s v="NPN"/>
    <m/>
    <m/>
    <m/>
    <m/>
    <m/>
    <s v="U"/>
    <s v="0000-00-00"/>
    <m/>
    <m/>
    <m/>
    <m/>
    <n v="48"/>
    <s v="Llamaya"/>
    <s v="MAIN"/>
    <n v="0"/>
    <m/>
    <n v="2258108"/>
    <s v="Cobros Mayo"/>
    <s v="Cobros Mayo NPN"/>
    <s v="Volver a llamar"/>
  </r>
  <r>
    <s v="Cobros Mayo"/>
    <n v="0"/>
    <n v="0"/>
    <x v="17"/>
    <n v="2"/>
    <n v="1"/>
    <x v="0"/>
    <d v="2026-05-11T17:35:24"/>
    <n v="65572662"/>
    <s v="DROP"/>
    <s v="VDAD"/>
    <x v="0"/>
    <s v="COBRO"/>
    <m/>
    <n v="368070410000"/>
    <n v="16018"/>
    <n v="-4"/>
    <n v="1"/>
    <n v="65572662"/>
    <m/>
    <s v="Eutimia Diaz"/>
    <m/>
    <s v="9-716-147"/>
    <n v="368070410000"/>
    <s v="MASIVO"/>
    <s v="NPN"/>
    <m/>
    <m/>
    <m/>
    <m/>
    <m/>
    <s v="U"/>
    <s v="0000-00-00"/>
    <m/>
    <m/>
    <m/>
    <m/>
    <n v="5"/>
    <m/>
    <s v="NONE"/>
    <n v="0"/>
    <m/>
    <n v="2258109"/>
    <s v="Cobros Mayo"/>
    <s v="Cobros Mayo NPN"/>
    <s v="Agent Not Available"/>
  </r>
  <r>
    <s v="Cobros Mayo"/>
    <n v="0"/>
    <n v="0"/>
    <x v="18"/>
    <n v="2"/>
    <n v="1"/>
    <x v="1"/>
    <d v="2026-05-14T11:02:04"/>
    <n v="65572662"/>
    <n v="6004"/>
    <s v="lvelez"/>
    <x v="1"/>
    <s v="COBRO"/>
    <m/>
    <n v="368070410000"/>
    <n v="16018"/>
    <n v="-4"/>
    <n v="1"/>
    <n v="65572662"/>
    <m/>
    <s v="Eutimia Diaz"/>
    <m/>
    <s v="9-716-147"/>
    <n v="368070410000"/>
    <s v="MASIVO"/>
    <s v="NPN"/>
    <m/>
    <m/>
    <m/>
    <m/>
    <m/>
    <s v="U"/>
    <s v="0000-00-00"/>
    <m/>
    <m/>
    <m/>
    <m/>
    <n v="139"/>
    <s v="Llamaya"/>
    <s v="MAIN"/>
    <n v="0"/>
    <m/>
    <n v="2258109"/>
    <s v="Cobros Mayo"/>
    <s v="Cobros Mayo NPN"/>
    <s v="Buzon de voz"/>
  </r>
  <r>
    <s v="Cobros Abril Canal Fijo"/>
    <n v="0"/>
    <n v="0"/>
    <x v="17"/>
    <n v="5"/>
    <n v="1"/>
    <x v="0"/>
    <d v="2026-05-11T17:36:23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8"/>
    <n v="5"/>
    <n v="1"/>
    <x v="0"/>
    <d v="2026-05-14T11:01:31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21"/>
    <n v="5"/>
    <n v="1"/>
    <x v="0"/>
    <d v="2026-05-18T12:50:46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22"/>
    <n v="5"/>
    <n v="1"/>
    <x v="0"/>
    <d v="2026-05-20T11:38:07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1"/>
    <n v="0"/>
    <x v="4"/>
    <n v="5"/>
    <n v="1"/>
    <x v="1"/>
    <d v="2026-05-21T12:23:14"/>
    <n v="65577067"/>
    <n v="6000"/>
    <s v="lvelez"/>
    <x v="1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99"/>
    <s v="Llamaya"/>
    <s v="MAIN"/>
    <n v="0"/>
    <m/>
    <n v="2258110"/>
    <s v="Cobros Mayo"/>
    <s v="Cobros Mayo NPN"/>
    <s v="Mensaje a tercero"/>
  </r>
  <r>
    <e v="#N/A"/>
    <n v="1"/>
    <n v="1"/>
    <x v="14"/>
    <n v="1"/>
    <n v="1"/>
    <x v="1"/>
    <d v="2026-05-05T15:45:10"/>
    <n v="65577131"/>
    <n v="6007"/>
    <s v="lvelez"/>
    <x v="1"/>
    <s v="COBRO"/>
    <m/>
    <m/>
    <n v="998"/>
    <n v="0"/>
    <m/>
    <n v="65577131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511"/>
    <s v="Default Manual list"/>
    <m/>
    <s v="Volver a llamar"/>
  </r>
  <r>
    <s v="Cobros Abril Canal Fijo"/>
    <n v="0"/>
    <n v="0"/>
    <x v="13"/>
    <n v="2"/>
    <n v="1"/>
    <x v="0"/>
    <d v="2026-05-02T12:36:05"/>
    <n v="65579008"/>
    <n v="6004"/>
    <s v="lvelez"/>
    <x v="1"/>
    <s v="COBRO"/>
    <m/>
    <n v="362014660000"/>
    <n v="16017"/>
    <n v="-4"/>
    <n v="1"/>
    <n v="65579008"/>
    <m/>
    <s v="VÃ­ctor Manuel GuzmÃ¡n Guerrel"/>
    <m/>
    <s v="8-318-539"/>
    <s v="NPN"/>
    <s v="MASIVO"/>
    <n v="362014660000"/>
    <m/>
    <m/>
    <m/>
    <m/>
    <m/>
    <s v="U"/>
    <s v="0000-00-00"/>
    <m/>
    <s v="Vg7479242@gmail.com"/>
    <m/>
    <s v="362014660000&gt;&gt; Victor Manuel Guzman Guerrel"/>
    <n v="105"/>
    <s v="Llamaya"/>
    <s v="MAIN"/>
    <n v="0"/>
    <m/>
    <n v="2252098"/>
    <s v="Cobros Abril Canal Fijo"/>
    <s v="Cobros Abril Canal Fijo 2 meses a NPN"/>
    <s v="Buzon de voz"/>
  </r>
  <r>
    <s v="Cobros Abril Canal Fijo"/>
    <n v="1"/>
    <n v="1"/>
    <x v="17"/>
    <n v="2"/>
    <n v="1"/>
    <x v="1"/>
    <d v="2026-05-11T17:36:30"/>
    <n v="65579008"/>
    <n v="6003"/>
    <s v="lvelez"/>
    <x v="1"/>
    <s v="COBRO"/>
    <m/>
    <n v="362014660000"/>
    <n v="16018"/>
    <n v="-4"/>
    <n v="1"/>
    <n v="65579008"/>
    <m/>
    <s v="VÃ­ctor Manuel GuzmÃ¡n Guerrel"/>
    <m/>
    <s v="8-318-539"/>
    <n v="362014660000"/>
    <s v="MASIVO"/>
    <s v="NPN"/>
    <m/>
    <m/>
    <m/>
    <m/>
    <m/>
    <s v="U"/>
    <s v="0000-00-00"/>
    <m/>
    <m/>
    <m/>
    <m/>
    <n v="41"/>
    <s v="Llamaya"/>
    <s v="MAIN"/>
    <n v="0"/>
    <m/>
    <n v="2258111"/>
    <s v="Cobros Mayo"/>
    <s v="Cobros Mayo NPN"/>
    <s v="Cuenta cesada"/>
  </r>
  <r>
    <s v="Cobros Abril Canal Fijo"/>
    <n v="0"/>
    <n v="0"/>
    <x v="19"/>
    <n v="5"/>
    <n v="1"/>
    <x v="0"/>
    <d v="2026-05-04T15:28:12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20"/>
    <n v="5"/>
    <n v="1"/>
    <x v="0"/>
    <d v="2026-05-06T15:09:03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0"/>
    <n v="5"/>
    <n v="1"/>
    <x v="0"/>
    <d v="2026-05-09T09:16:55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8"/>
    <n v="5"/>
    <n v="1"/>
    <x v="0"/>
    <d v="2026-05-26T16:00:36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8"/>
    <n v="5"/>
    <n v="1"/>
    <x v="1"/>
    <d v="2026-05-26T17:41:05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17"/>
    <n v="3"/>
    <n v="1"/>
    <x v="0"/>
    <d v="2026-05-11T17:37:09"/>
    <n v="65581900"/>
    <s v="DROP"/>
    <s v="VDAD"/>
    <x v="0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5"/>
    <m/>
    <s v="NONE"/>
    <n v="0"/>
    <m/>
    <n v="2258112"/>
    <s v="Cobros Mayo"/>
    <s v="Cobros Mayo NPN"/>
    <s v="Agent Not Available"/>
  </r>
  <r>
    <s v="Cobros Abril Canal Fijo"/>
    <n v="0"/>
    <n v="0"/>
    <x v="18"/>
    <n v="3"/>
    <n v="1"/>
    <x v="0"/>
    <d v="2026-05-14T11:02:16"/>
    <n v="65581900"/>
    <s v="DROP"/>
    <s v="VDAD"/>
    <x v="0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5"/>
    <m/>
    <s v="NONE"/>
    <n v="0"/>
    <m/>
    <n v="2258112"/>
    <s v="Cobros Mayo"/>
    <s v="Cobros Mayo NPN"/>
    <s v="Agent Not Available"/>
  </r>
  <r>
    <s v="Cobros Abril Canal Fijo"/>
    <n v="1"/>
    <n v="1"/>
    <x v="21"/>
    <n v="3"/>
    <n v="1"/>
    <x v="1"/>
    <d v="2026-05-18T12:52:32"/>
    <n v="65581900"/>
    <n v="6003"/>
    <s v="lvelez"/>
    <x v="1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101"/>
    <s v="Llamaya"/>
    <s v="MAIN"/>
    <n v="0"/>
    <m/>
    <n v="2258112"/>
    <s v="Cobros Mayo"/>
    <s v="Cobros Mayo NPN"/>
    <s v="Cuenta cesada"/>
  </r>
  <r>
    <s v="Cobros Abril Canal Fijo"/>
    <n v="0"/>
    <n v="0"/>
    <x v="9"/>
    <n v="2"/>
    <n v="1"/>
    <x v="0"/>
    <d v="2026-05-27T15:15:43"/>
    <n v="65599308"/>
    <s v="DROP"/>
    <s v="VDAD"/>
    <x v="0"/>
    <s v="COBRO"/>
    <m/>
    <n v="365042850000"/>
    <n v="16019"/>
    <n v="-4"/>
    <n v="1"/>
    <n v="65599308"/>
    <m/>
    <s v="Mitzi Argelia Cabrera Pitty de"/>
    <m/>
    <n v="365042850000"/>
    <s v="RENOVACIONES"/>
    <s v="3 MESES PENDIENTES"/>
    <m/>
    <m/>
    <m/>
    <m/>
    <m/>
    <m/>
    <m/>
    <s v="0000-00-00"/>
    <m/>
    <m/>
    <m/>
    <m/>
    <n v="5"/>
    <m/>
    <s v="NONE"/>
    <n v="0"/>
    <m/>
    <n v="2267995"/>
    <s v="Cobros Mayo"/>
    <s v="Cobros Mayo Lista 2"/>
    <s v="Agent Not Available"/>
  </r>
  <r>
    <s v="Cobros Abril Canal Fijo"/>
    <n v="0"/>
    <n v="0"/>
    <x v="10"/>
    <n v="2"/>
    <n v="1"/>
    <x v="1"/>
    <d v="2026-05-28T11:02:38"/>
    <n v="65599308"/>
    <s v="DROP"/>
    <s v="VDAD"/>
    <x v="0"/>
    <s v="COBRO"/>
    <m/>
    <n v="365042850000"/>
    <n v="16019"/>
    <n v="-4"/>
    <n v="1"/>
    <n v="65599308"/>
    <m/>
    <s v="Mitzi Argelia Cabrera Pitty de"/>
    <m/>
    <n v="365042850000"/>
    <s v="RENOVACIONES"/>
    <s v="3 MESES PENDIENTES"/>
    <m/>
    <m/>
    <m/>
    <m/>
    <m/>
    <m/>
    <m/>
    <s v="0000-00-00"/>
    <m/>
    <m/>
    <m/>
    <m/>
    <n v="5"/>
    <m/>
    <s v="NONE"/>
    <n v="0"/>
    <m/>
    <n v="2267995"/>
    <s v="Cobros Mayo"/>
    <s v="Cobros Mayo Lista 2"/>
    <s v="Agent Not Available"/>
  </r>
  <r>
    <s v="Cobros Mayo"/>
    <n v="0"/>
    <n v="0"/>
    <x v="9"/>
    <n v="2"/>
    <n v="1"/>
    <x v="0"/>
    <d v="2026-05-27T15:17:59"/>
    <n v="65601701"/>
    <s v="AB"/>
    <s v="VDAD"/>
    <x v="0"/>
    <s v="COBRO"/>
    <m/>
    <n v="369032200000"/>
    <n v="16019"/>
    <n v="-4"/>
    <n v="1"/>
    <n v="65601701"/>
    <m/>
    <s v="Franklin Arcia Murillo"/>
    <m/>
    <n v="369032200000"/>
    <s v="RENOVACIONES"/>
    <s v="3 MESES PENDIENTES"/>
    <m/>
    <m/>
    <m/>
    <m/>
    <m/>
    <m/>
    <m/>
    <s v="0000-00-00"/>
    <m/>
    <m/>
    <m/>
    <m/>
    <n v="0"/>
    <m/>
    <s v="NONE"/>
    <n v="0"/>
    <m/>
    <n v="2268000"/>
    <s v="Cobros Mayo"/>
    <s v="Cobros Mayo Lista 2"/>
    <s v="Auto busy"/>
  </r>
  <r>
    <s v="Cobros Mayo"/>
    <n v="0"/>
    <n v="0"/>
    <x v="10"/>
    <n v="2"/>
    <n v="1"/>
    <x v="1"/>
    <d v="2026-05-28T11:08:38"/>
    <n v="65601701"/>
    <s v="DROP"/>
    <s v="VDAD"/>
    <x v="0"/>
    <s v="COBRO"/>
    <m/>
    <n v="369032200000"/>
    <n v="16019"/>
    <n v="-4"/>
    <n v="1"/>
    <n v="65601701"/>
    <m/>
    <s v="Franklin Arcia Murillo"/>
    <m/>
    <n v="369032200000"/>
    <s v="RENOVACIONES"/>
    <s v="3 MESES PENDIENTES"/>
    <m/>
    <m/>
    <m/>
    <m/>
    <m/>
    <m/>
    <m/>
    <s v="0000-00-00"/>
    <m/>
    <m/>
    <m/>
    <m/>
    <n v="5"/>
    <m/>
    <s v="NONE"/>
    <n v="0"/>
    <m/>
    <n v="2268000"/>
    <s v="Cobros Mayo"/>
    <s v="Cobros Mayo Lista 2"/>
    <s v="Agent Not Available"/>
  </r>
  <r>
    <s v="Cobros Mayo"/>
    <n v="0"/>
    <n v="0"/>
    <x v="17"/>
    <n v="4"/>
    <n v="1"/>
    <x v="0"/>
    <d v="2026-05-11T17:38:59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8"/>
    <n v="4"/>
    <n v="1"/>
    <x v="0"/>
    <d v="2026-05-14T11:02:35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21"/>
    <n v="4"/>
    <n v="1"/>
    <x v="0"/>
    <d v="2026-05-18T12:52:38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22"/>
    <n v="4"/>
    <n v="1"/>
    <x v="1"/>
    <d v="2026-05-20T11:38:38"/>
    <n v="65602061"/>
    <n v="6004"/>
    <s v="lvelez"/>
    <x v="1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130"/>
    <s v="Llamaya"/>
    <s v="MAIN"/>
    <n v="0"/>
    <m/>
    <n v="2258113"/>
    <s v="Cobros Mayo"/>
    <s v="Cobros Mayo NPN"/>
    <s v="Buzon de voz"/>
  </r>
  <r>
    <s v="Cobros Mayo"/>
    <n v="0"/>
    <n v="0"/>
    <x v="17"/>
    <n v="6"/>
    <n v="1"/>
    <x v="0"/>
    <d v="2026-05-11T17:38:28"/>
    <n v="65602917"/>
    <s v="AB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0"/>
    <m/>
    <s v="NONE"/>
    <n v="0"/>
    <m/>
    <n v="2258114"/>
    <s v="Cobros Mayo"/>
    <s v="Cobros Mayo NPN"/>
    <s v="Auto busy"/>
  </r>
  <r>
    <s v="Cobros Mayo"/>
    <n v="0"/>
    <n v="0"/>
    <x v="18"/>
    <n v="6"/>
    <n v="1"/>
    <x v="0"/>
    <d v="2026-05-14T11:02:49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21"/>
    <n v="6"/>
    <n v="1"/>
    <x v="0"/>
    <d v="2026-05-18T12:52:50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22"/>
    <n v="6"/>
    <n v="1"/>
    <x v="0"/>
    <d v="2026-05-20T11:38:44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4"/>
    <n v="6"/>
    <n v="1"/>
    <x v="0"/>
    <d v="2026-05-21T12:23:24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5"/>
    <n v="6"/>
    <n v="1"/>
    <x v="1"/>
    <d v="2026-05-22T09:43:03"/>
    <n v="65602917"/>
    <n v="6004"/>
    <s v="lvelez"/>
    <x v="1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124"/>
    <s v="Llamaya"/>
    <s v="MAIN"/>
    <n v="0"/>
    <m/>
    <n v="2258114"/>
    <s v="Cobros Mayo"/>
    <s v="Cobros Mayo NPN"/>
    <s v="Buzon de voz"/>
  </r>
  <r>
    <s v="Cobros Abril Canal Fijo"/>
    <n v="0"/>
    <n v="0"/>
    <x v="17"/>
    <n v="1"/>
    <n v="1"/>
    <x v="1"/>
    <d v="2026-05-11T17:38:41"/>
    <n v="65608513"/>
    <n v="6004"/>
    <s v="lvelez"/>
    <x v="1"/>
    <s v="COBRO"/>
    <m/>
    <n v="363000200000"/>
    <n v="16018"/>
    <n v="-4"/>
    <n v="1"/>
    <n v="65608513"/>
    <m/>
    <s v="NATALIA RODRIGUEZ PEÃALBA"/>
    <m/>
    <s v="8-360-757"/>
    <n v="363000200000"/>
    <s v="MASIVO"/>
    <s v="NPN"/>
    <m/>
    <m/>
    <m/>
    <m/>
    <m/>
    <s v="U"/>
    <s v="0000-00-00"/>
    <m/>
    <m/>
    <m/>
    <m/>
    <n v="143"/>
    <s v="Llamaya"/>
    <s v="MAIN"/>
    <n v="0"/>
    <m/>
    <n v="2258115"/>
    <s v="Cobros Mayo"/>
    <s v="Cobros Mayo NPN"/>
    <s v="Buzon de voz"/>
  </r>
  <r>
    <s v="Cobros Abril Canal Fijo"/>
    <n v="0"/>
    <n v="0"/>
    <x v="19"/>
    <n v="3"/>
    <n v="1"/>
    <x v="0"/>
    <d v="2026-05-04T14:16:46"/>
    <n v="65609410"/>
    <s v="DROP"/>
    <s v="VDAD"/>
    <x v="0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5"/>
    <m/>
    <s v="NONE"/>
    <n v="0"/>
    <m/>
    <n v="2252722"/>
    <s v="Cobros Abril Canal Fijo"/>
    <s v="Cobros Abril Canal Fijo 2 meses a NPN"/>
    <s v="Agent Not Available"/>
  </r>
  <r>
    <s v="Cobros Abril Canal Fijo"/>
    <n v="0"/>
    <n v="0"/>
    <x v="20"/>
    <n v="3"/>
    <n v="1"/>
    <x v="0"/>
    <d v="2026-05-06T14:25:55"/>
    <n v="65609410"/>
    <s v="DROP"/>
    <s v="VDAD"/>
    <x v="0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5"/>
    <m/>
    <s v="NONE"/>
    <n v="0"/>
    <m/>
    <n v="2252722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09:06"/>
    <n v="65609410"/>
    <n v="6004"/>
    <s v="lvelez"/>
    <x v="1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122"/>
    <s v="Llamaya"/>
    <s v="MAIN"/>
    <n v="0"/>
    <m/>
    <n v="2252722"/>
    <s v="Cobros Abril Canal Fijo"/>
    <s v="Cobros Abril Canal Fijo 2 meses a NPN"/>
    <s v="Buzon de voz"/>
  </r>
  <r>
    <s v="Cobros Mayo"/>
    <n v="0"/>
    <n v="0"/>
    <x v="0"/>
    <n v="1"/>
    <n v="1"/>
    <x v="1"/>
    <d v="2026-05-09T11:21:19"/>
    <n v="65611323"/>
    <n v="6004"/>
    <s v="lvelez"/>
    <x v="1"/>
    <s v="COBRO"/>
    <m/>
    <m/>
    <n v="998"/>
    <n v="0"/>
    <m/>
    <n v="65611323"/>
    <m/>
    <m/>
    <m/>
    <m/>
    <m/>
    <m/>
    <m/>
    <m/>
    <m/>
    <m/>
    <m/>
    <m/>
    <s v="U"/>
    <s v="0000-00-00"/>
    <m/>
    <m/>
    <m/>
    <m/>
    <n v="135"/>
    <s v="Llamaya"/>
    <s v="MANUAL"/>
    <n v="0"/>
    <m/>
    <n v="2258698"/>
    <s v="Default Manual list"/>
    <m/>
    <s v="Buzon de voz"/>
  </r>
  <r>
    <s v="Cobros Abril Canal Fijo"/>
    <n v="0"/>
    <n v="0"/>
    <x v="17"/>
    <n v="7"/>
    <n v="1"/>
    <x v="0"/>
    <d v="2026-05-11T17:39:25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8"/>
    <n v="7"/>
    <n v="1"/>
    <x v="0"/>
    <d v="2026-05-14T11:03:18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21"/>
    <n v="7"/>
    <n v="1"/>
    <x v="0"/>
    <d v="2026-05-18T12:54:39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22"/>
    <n v="7"/>
    <n v="1"/>
    <x v="0"/>
    <d v="2026-05-20T11:39:19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4"/>
    <n v="7"/>
    <n v="1"/>
    <x v="0"/>
    <d v="2026-05-21T12:23:54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5"/>
    <n v="7"/>
    <n v="1"/>
    <x v="0"/>
    <d v="2026-05-22T09:43:51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1"/>
    <n v="1"/>
    <x v="5"/>
    <n v="7"/>
    <n v="1"/>
    <x v="1"/>
    <d v="2026-05-22T17:28:26"/>
    <n v="65628929"/>
    <n v="6003"/>
    <s v="lvelez"/>
    <x v="1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s v="U"/>
    <s v="0000-00-00"/>
    <m/>
    <m/>
    <m/>
    <m/>
    <n v="49"/>
    <s v="Llamaya"/>
    <s v="MAIN"/>
    <n v="0"/>
    <m/>
    <n v="2258116"/>
    <s v="Cobros Mayo"/>
    <s v="Cobros Mayo NPN"/>
    <s v="Cuenta cesada"/>
  </r>
  <r>
    <s v="Cobros Abril Canal Fijo"/>
    <n v="0"/>
    <n v="0"/>
    <x v="17"/>
    <n v="3"/>
    <n v="1"/>
    <x v="0"/>
    <d v="2026-05-11T17:39:40"/>
    <n v="65640329"/>
    <s v="DROP"/>
    <s v="VDAD"/>
    <x v="0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5"/>
    <m/>
    <s v="NONE"/>
    <n v="0"/>
    <m/>
    <n v="2258117"/>
    <s v="Cobros Mayo"/>
    <s v="Cobros Mayo NPN"/>
    <s v="Agent Not Available"/>
  </r>
  <r>
    <s v="Cobros Abril Canal Fijo"/>
    <n v="0"/>
    <n v="0"/>
    <x v="18"/>
    <n v="3"/>
    <n v="1"/>
    <x v="0"/>
    <d v="2026-05-14T11:03:31"/>
    <n v="65640329"/>
    <s v="DROP"/>
    <s v="VDAD"/>
    <x v="0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5"/>
    <m/>
    <s v="NONE"/>
    <n v="0"/>
    <m/>
    <n v="2258117"/>
    <s v="Cobros Mayo"/>
    <s v="Cobros Mayo NPN"/>
    <s v="Agent Not Available"/>
  </r>
  <r>
    <s v="Cobros Abril Canal Fijo"/>
    <n v="1"/>
    <n v="1"/>
    <x v="21"/>
    <n v="3"/>
    <n v="1"/>
    <x v="1"/>
    <d v="2026-05-18T12:54:34"/>
    <n v="65640329"/>
    <n v="6003"/>
    <s v="lvelez"/>
    <x v="1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38"/>
    <s v="Llamaya"/>
    <s v="MAIN"/>
    <n v="0"/>
    <m/>
    <n v="2258117"/>
    <s v="Cobros Mayo"/>
    <s v="Cobros Mayo NPN"/>
    <s v="Cuenta cesada"/>
  </r>
  <r>
    <s v="Cobros Abril Canal Fijo"/>
    <n v="0"/>
    <n v="0"/>
    <x v="17"/>
    <n v="5"/>
    <n v="1"/>
    <x v="0"/>
    <d v="2026-05-11T17:39:48"/>
    <n v="65652862"/>
    <s v="AB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Auto busy"/>
  </r>
  <r>
    <s v="Cobros Abril Canal Fijo"/>
    <n v="0"/>
    <n v="0"/>
    <x v="18"/>
    <n v="5"/>
    <n v="1"/>
    <x v="0"/>
    <d v="2026-05-14T11:04:51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8"/>
    <n v="5"/>
    <n v="1"/>
    <x v="0"/>
    <d v="2026-05-14T14:14:04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24"/>
    <n v="5"/>
    <n v="1"/>
    <x v="0"/>
    <d v="2026-05-15T10:07:58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24"/>
    <n v="5"/>
    <n v="1"/>
    <x v="1"/>
    <d v="2026-05-15T12:20:54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Mayo"/>
    <n v="0"/>
    <n v="0"/>
    <x v="17"/>
    <n v="3"/>
    <n v="1"/>
    <x v="0"/>
    <d v="2026-05-11T17:40:15"/>
    <n v="65665749"/>
    <s v="DROP"/>
    <s v="VDAD"/>
    <x v="0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5"/>
    <m/>
    <s v="NONE"/>
    <n v="0"/>
    <m/>
    <n v="2258119"/>
    <s v="Cobros Mayo"/>
    <s v="Cobros Mayo NPN"/>
    <s v="Agent Not Available"/>
  </r>
  <r>
    <s v="Cobros Mayo"/>
    <n v="0"/>
    <n v="0"/>
    <x v="18"/>
    <n v="3"/>
    <n v="1"/>
    <x v="0"/>
    <d v="2026-05-14T11:06:27"/>
    <n v="65665749"/>
    <s v="NA"/>
    <s v="VDAD"/>
    <x v="0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0"/>
    <m/>
    <s v="NONE"/>
    <n v="0"/>
    <m/>
    <n v="2258119"/>
    <s v="Cobros Mayo"/>
    <s v="Cobros Mayo NPN"/>
    <s v="No Answer AutoDial"/>
  </r>
  <r>
    <s v="Cobros Mayo"/>
    <n v="1"/>
    <n v="0"/>
    <x v="18"/>
    <n v="3"/>
    <n v="1"/>
    <x v="1"/>
    <d v="2026-05-14T14:14:20"/>
    <n v="65665749"/>
    <n v="6006"/>
    <s v="lvelez"/>
    <x v="1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91"/>
    <s v="Llamaya"/>
    <s v="MAIN"/>
    <n v="0"/>
    <m/>
    <n v="2258119"/>
    <s v="Cobros Mayo"/>
    <s v="Cobros Mayo NPN"/>
    <s v="Numero equivocado"/>
  </r>
  <r>
    <s v="Cobros Mayo"/>
    <n v="0"/>
    <n v="0"/>
    <x v="17"/>
    <n v="2"/>
    <n v="1"/>
    <x v="0"/>
    <d v="2026-05-11T17:40:56"/>
    <n v="65675141"/>
    <s v="DROP"/>
    <s v="VDAD"/>
    <x v="0"/>
    <s v="COBRO"/>
    <m/>
    <n v="363009000000"/>
    <n v="16018"/>
    <n v="-4"/>
    <n v="1"/>
    <n v="65675141"/>
    <m/>
    <s v="LUIS CARLOS YEPEZ ORTEGA"/>
    <m/>
    <s v="AU19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8120"/>
    <s v="Cobros Mayo"/>
    <s v="Cobros Mayo NPN"/>
    <s v="Agent Not Available"/>
  </r>
  <r>
    <s v="Cobros Mayo"/>
    <n v="0"/>
    <n v="0"/>
    <x v="18"/>
    <n v="2"/>
    <n v="1"/>
    <x v="1"/>
    <d v="2026-05-14T11:05:47"/>
    <n v="65675141"/>
    <n v="6004"/>
    <s v="lvelez"/>
    <x v="1"/>
    <s v="COBRO"/>
    <m/>
    <n v="363009000000"/>
    <n v="16018"/>
    <n v="-4"/>
    <n v="1"/>
    <n v="65675141"/>
    <m/>
    <s v="LUIS CARLOS YEPEZ ORTEGA"/>
    <m/>
    <s v="AU195051"/>
    <n v="363009000000"/>
    <s v="MASIVO"/>
    <s v="2 PAGOS PENDIENTES"/>
    <m/>
    <m/>
    <m/>
    <m/>
    <m/>
    <s v="U"/>
    <s v="0000-00-00"/>
    <m/>
    <m/>
    <m/>
    <m/>
    <n v="71"/>
    <s v="Llamaya"/>
    <s v="MAIN"/>
    <n v="0"/>
    <m/>
    <n v="2258120"/>
    <s v="Cobros Mayo"/>
    <s v="Cobros Mayo NPN"/>
    <s v="Buzon de voz"/>
  </r>
  <r>
    <s v="Cobros Mayo"/>
    <n v="0"/>
    <n v="0"/>
    <x v="9"/>
    <n v="2"/>
    <n v="1"/>
    <x v="0"/>
    <d v="2026-05-27T16:31:26"/>
    <n v="65691347"/>
    <s v="DROP"/>
    <s v="VDAD"/>
    <x v="0"/>
    <s v="COBRO"/>
    <m/>
    <n v="803751990000"/>
    <n v="16019"/>
    <n v="-4"/>
    <n v="1"/>
    <n v="65691347"/>
    <m/>
    <s v="Debora Barnett"/>
    <m/>
    <n v="803751990000"/>
    <s v="RENOVACIONES"/>
    <s v="2 MESES PENDIENTES"/>
    <m/>
    <m/>
    <m/>
    <m/>
    <m/>
    <m/>
    <m/>
    <s v="0000-00-00"/>
    <m/>
    <m/>
    <m/>
    <m/>
    <n v="5"/>
    <m/>
    <s v="NONE"/>
    <n v="0"/>
    <m/>
    <n v="2268085"/>
    <s v="Cobros Mayo"/>
    <s v="Cobros Mayo Lista 2"/>
    <s v="Agent Not Available"/>
  </r>
  <r>
    <s v="Cobros Mayo"/>
    <n v="0"/>
    <n v="0"/>
    <x v="10"/>
    <n v="2"/>
    <n v="1"/>
    <x v="1"/>
    <d v="2026-05-28T15:10:57"/>
    <n v="65691347"/>
    <s v="DROP"/>
    <s v="VDAD"/>
    <x v="0"/>
    <s v="COBRO"/>
    <m/>
    <n v="803751990000"/>
    <n v="16019"/>
    <n v="-4"/>
    <n v="1"/>
    <n v="65691347"/>
    <m/>
    <s v="Debora Barnett"/>
    <m/>
    <n v="803751990000"/>
    <s v="RENOVACIONES"/>
    <s v="2 MESES PENDIENTES"/>
    <m/>
    <m/>
    <m/>
    <m/>
    <m/>
    <m/>
    <m/>
    <s v="0000-00-00"/>
    <m/>
    <m/>
    <m/>
    <m/>
    <n v="5"/>
    <m/>
    <s v="NONE"/>
    <n v="0"/>
    <m/>
    <n v="2268085"/>
    <s v="Cobros Mayo"/>
    <s v="Cobros Mayo Lista 2"/>
    <s v="Agent Not Available"/>
  </r>
  <r>
    <s v="Cobros Abril Canal Fijo"/>
    <n v="0"/>
    <n v="0"/>
    <x v="17"/>
    <n v="7"/>
    <n v="1"/>
    <x v="0"/>
    <d v="2026-05-11T17:42:16"/>
    <n v="65695107"/>
    <s v="DROP"/>
    <s v="VDAD"/>
    <x v="0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8"/>
    <n v="7"/>
    <n v="1"/>
    <x v="0"/>
    <d v="2026-05-14T11:06:59"/>
    <n v="65695107"/>
    <s v="DROP"/>
    <s v="VDAD"/>
    <x v="0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21"/>
    <n v="7"/>
    <n v="1"/>
    <x v="0"/>
    <d v="2026-05-18T12:55:15"/>
    <n v="65695107"/>
    <s v="DROP"/>
    <s v="VDAD"/>
    <x v="0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22"/>
    <n v="7"/>
    <n v="1"/>
    <x v="0"/>
    <d v="2026-05-20T11:39:46"/>
    <n v="65695107"/>
    <s v="DROP"/>
    <s v="VDAD"/>
    <x v="0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4"/>
    <n v="7"/>
    <n v="1"/>
    <x v="0"/>
    <d v="2026-05-21T12:24:21"/>
    <n v="65695107"/>
    <s v="DROP"/>
    <s v="VDAD"/>
    <x v="0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5"/>
    <n v="7"/>
    <n v="1"/>
    <x v="0"/>
    <d v="2026-05-22T09:44:17"/>
    <n v="65695107"/>
    <s v="DROP"/>
    <s v="VDAD"/>
    <x v="0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1"/>
    <n v="1"/>
    <x v="5"/>
    <n v="7"/>
    <n v="1"/>
    <x v="1"/>
    <d v="2026-05-22T17:30:03"/>
    <n v="65695107"/>
    <n v="6003"/>
    <s v="lvelez"/>
    <x v="1"/>
    <s v="COBRO"/>
    <m/>
    <n v="219058320000"/>
    <n v="16018"/>
    <n v="-4"/>
    <n v="1"/>
    <n v="65695107"/>
    <m/>
    <s v="Javier GonzÃ¡lez Brown"/>
    <m/>
    <s v="3-710-1453"/>
    <n v="219058320000"/>
    <s v="MASIVO"/>
    <s v="NPN"/>
    <m/>
    <m/>
    <m/>
    <m/>
    <m/>
    <s v="U"/>
    <s v="0000-00-00"/>
    <m/>
    <m/>
    <m/>
    <m/>
    <n v="87"/>
    <s v="Llamaya"/>
    <s v="MAIN"/>
    <n v="0"/>
    <m/>
    <n v="2258121"/>
    <s v="Cobros Mayo"/>
    <s v="Cobros Mayo NPN"/>
    <s v="Cuenta cesada"/>
  </r>
  <r>
    <s v="Cobros Mayo"/>
    <n v="1"/>
    <n v="1"/>
    <x v="17"/>
    <n v="1"/>
    <n v="1"/>
    <x v="1"/>
    <d v="2026-05-11T17:42:14"/>
    <n v="65702797"/>
    <n v="6003"/>
    <s v="lvelez"/>
    <x v="1"/>
    <s v="COBRO"/>
    <m/>
    <n v="365084050000"/>
    <n v="16018"/>
    <n v="-7"/>
    <n v="1"/>
    <n v="65702797"/>
    <m/>
    <s v="Roxana del carmen Corella Sald"/>
    <m/>
    <s v="4-728-1865"/>
    <n v="365084050000"/>
    <s v="MASIVO"/>
    <s v="NPN"/>
    <m/>
    <m/>
    <m/>
    <m/>
    <m/>
    <s v="U"/>
    <s v="0000-00-00"/>
    <m/>
    <m/>
    <m/>
    <m/>
    <n v="39"/>
    <s v="Llamaya"/>
    <s v="MAIN"/>
    <n v="0"/>
    <m/>
    <n v="2258122"/>
    <s v="Cobros Mayo"/>
    <s v="Cobros Mayo NPN"/>
    <s v="Cuenta cesada"/>
  </r>
  <r>
    <s v="Cobros Mayo"/>
    <n v="0"/>
    <n v="0"/>
    <x v="15"/>
    <n v="6"/>
    <n v="1"/>
    <x v="0"/>
    <d v="2026-05-07T16:23:48"/>
    <n v="65705686"/>
    <n v="6004"/>
    <s v="lvelez"/>
    <x v="1"/>
    <s v="COBRO"/>
    <m/>
    <m/>
    <n v="998"/>
    <n v="0"/>
    <m/>
    <n v="65705686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3"/>
    <s v="Default Manual list"/>
    <m/>
    <s v="Buzon de voz"/>
  </r>
  <r>
    <s v="Cobros Mayo"/>
    <n v="0"/>
    <n v="0"/>
    <x v="17"/>
    <n v="6"/>
    <n v="1"/>
    <x v="0"/>
    <d v="2026-05-11T17:42:37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8"/>
    <n v="6"/>
    <n v="1"/>
    <x v="0"/>
    <d v="2026-05-14T11:08:03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21"/>
    <n v="6"/>
    <n v="1"/>
    <x v="0"/>
    <d v="2026-05-18T12:58:00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22"/>
    <n v="6"/>
    <n v="1"/>
    <x v="0"/>
    <d v="2026-05-20T11:40:22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4"/>
    <n v="6"/>
    <n v="1"/>
    <x v="1"/>
    <d v="2026-05-21T12:28:09"/>
    <n v="65705686"/>
    <n v="6004"/>
    <s v="lvelez"/>
    <x v="1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68"/>
    <s v="Llamaya"/>
    <s v="MAIN"/>
    <n v="0"/>
    <m/>
    <n v="2258123"/>
    <s v="Cobros Mayo"/>
    <s v="Cobros Mayo NPN"/>
    <s v="Buzon de voz"/>
  </r>
  <r>
    <s v="Cobros Mayo"/>
    <n v="1"/>
    <n v="1"/>
    <x v="17"/>
    <n v="1"/>
    <n v="1"/>
    <x v="1"/>
    <d v="2026-05-11T17:44:18"/>
    <n v="65709766"/>
    <n v="6003"/>
    <s v="lvelez"/>
    <x v="1"/>
    <s v="COBRO"/>
    <m/>
    <n v="352061060000"/>
    <n v="16018"/>
    <n v="-7"/>
    <n v="1"/>
    <n v="65709766"/>
    <m/>
    <s v="Dolores sandino cruz"/>
    <m/>
    <s v="C0371559"/>
    <n v="352061060000"/>
    <s v="MASIVO"/>
    <s v="2 PAGOS PENDIENTES"/>
    <m/>
    <m/>
    <m/>
    <m/>
    <m/>
    <s v="U"/>
    <s v="0000-00-00"/>
    <m/>
    <m/>
    <m/>
    <m/>
    <n v="19"/>
    <s v="Llamaya"/>
    <s v="MAIN"/>
    <n v="0"/>
    <m/>
    <n v="2258124"/>
    <s v="Cobros Mayo"/>
    <s v="Cobros Mayo NPN"/>
    <s v="Cuenta cesada"/>
  </r>
  <r>
    <s v="Cobros Mayo"/>
    <n v="0"/>
    <n v="0"/>
    <x v="15"/>
    <n v="2"/>
    <n v="1"/>
    <x v="0"/>
    <d v="2026-05-07T16:31:25"/>
    <n v="65712096"/>
    <n v="6004"/>
    <s v="lvelez"/>
    <x v="1"/>
    <s v="COBRO"/>
    <m/>
    <m/>
    <n v="998"/>
    <n v="0"/>
    <m/>
    <n v="65712096"/>
    <m/>
    <m/>
    <m/>
    <m/>
    <m/>
    <m/>
    <m/>
    <m/>
    <m/>
    <m/>
    <m/>
    <m/>
    <s v="U"/>
    <s v="0000-00-00"/>
    <m/>
    <m/>
    <m/>
    <m/>
    <n v="55"/>
    <s v="Llamaya"/>
    <s v="MANUAL"/>
    <n v="0"/>
    <m/>
    <n v="2257584"/>
    <s v="Default Manual list"/>
    <m/>
    <s v="Buzon de voz"/>
  </r>
  <r>
    <s v="Cobros Mayo"/>
    <n v="0"/>
    <n v="0"/>
    <x v="17"/>
    <n v="2"/>
    <n v="1"/>
    <x v="1"/>
    <d v="2026-05-11T17:46:30"/>
    <n v="65712096"/>
    <n v="6004"/>
    <s v="lvelez"/>
    <x v="1"/>
    <s v="COBRO"/>
    <m/>
    <n v="365008770000"/>
    <n v="16018"/>
    <n v="-7"/>
    <n v="1"/>
    <n v="65712096"/>
    <m/>
    <s v="Daniel Alejandro Castro NuÃ±ez"/>
    <m/>
    <s v="8-1042-854"/>
    <n v="365008770000"/>
    <s v="MASIVO"/>
    <s v="2 PAGOS PENDIENTES"/>
    <m/>
    <m/>
    <m/>
    <m/>
    <m/>
    <s v="U"/>
    <s v="0000-00-00"/>
    <m/>
    <m/>
    <m/>
    <m/>
    <n v="145"/>
    <s v="Llamaya"/>
    <s v="MAIN"/>
    <n v="0"/>
    <m/>
    <n v="2258125"/>
    <s v="Cobros Mayo"/>
    <s v="Cobros Mayo NPN"/>
    <s v="Buzon de voz"/>
  </r>
  <r>
    <s v="Cobros Mayo"/>
    <n v="0"/>
    <n v="0"/>
    <x v="17"/>
    <n v="2"/>
    <n v="1"/>
    <x v="0"/>
    <d v="2026-05-11T17:47:57"/>
    <n v="65723109"/>
    <s v="DROP"/>
    <s v="VDAD"/>
    <x v="0"/>
    <s v="COBRO"/>
    <m/>
    <n v="366065930000"/>
    <n v="16018"/>
    <n v="-7"/>
    <n v="1"/>
    <n v="65723109"/>
    <m/>
    <s v="Santa GonzÃ¡lez"/>
    <m/>
    <s v="9-706-1572"/>
    <n v="366065930000"/>
    <s v="MASIVO"/>
    <s v="NPN"/>
    <m/>
    <m/>
    <m/>
    <m/>
    <m/>
    <s v="U"/>
    <s v="0000-00-00"/>
    <m/>
    <m/>
    <m/>
    <m/>
    <n v="5"/>
    <m/>
    <s v="NONE"/>
    <n v="0"/>
    <m/>
    <n v="2258126"/>
    <s v="Cobros Mayo"/>
    <s v="Cobros Mayo NPN"/>
    <s v="Agent Not Available"/>
  </r>
  <r>
    <s v="Cobros Mayo"/>
    <n v="1"/>
    <n v="1"/>
    <x v="18"/>
    <n v="2"/>
    <n v="1"/>
    <x v="1"/>
    <d v="2026-05-14T11:07:53"/>
    <n v="65723109"/>
    <n v="6007"/>
    <s v="lvelez"/>
    <x v="1"/>
    <s v="COBRO"/>
    <m/>
    <n v="366065930000"/>
    <n v="16018"/>
    <n v="-7"/>
    <n v="1"/>
    <n v="65723109"/>
    <m/>
    <s v="Santa GonzÃ¡lez"/>
    <m/>
    <s v="9-706-1572"/>
    <n v="366065930000"/>
    <s v="MASIVO"/>
    <s v="NPN"/>
    <m/>
    <m/>
    <m/>
    <m/>
    <m/>
    <s v="U"/>
    <s v="0000-00-00"/>
    <m/>
    <m/>
    <m/>
    <m/>
    <n v="148"/>
    <s v="Llamaya"/>
    <s v="MAIN"/>
    <n v="0"/>
    <m/>
    <n v="2258126"/>
    <s v="Cobros Mayo"/>
    <s v="Cobros Mayo NPN"/>
    <s v="Volver a llamar"/>
  </r>
  <r>
    <s v="Cobros Mayo"/>
    <n v="0"/>
    <n v="0"/>
    <x v="9"/>
    <n v="3"/>
    <n v="1"/>
    <x v="0"/>
    <d v="2026-05-27T14:38:08"/>
    <n v="65760187"/>
    <s v="DROP"/>
    <s v="VDAD"/>
    <x v="0"/>
    <s v="COBRO"/>
    <m/>
    <n v="356380580000"/>
    <n v="16019"/>
    <n v="-7"/>
    <n v="1"/>
    <n v="65760187"/>
    <m/>
    <s v="ZULEIKA MILENA GONZALEZ JIMEN"/>
    <m/>
    <n v="356380580000"/>
    <s v="CALL CENTER"/>
    <s v="NPN"/>
    <m/>
    <m/>
    <m/>
    <m/>
    <m/>
    <m/>
    <s v="U"/>
    <s v="0000-00-00"/>
    <m/>
    <m/>
    <m/>
    <m/>
    <n v="5"/>
    <m/>
    <s v="NONE"/>
    <n v="0"/>
    <m/>
    <n v="2267949"/>
    <s v="Cobros Mayo"/>
    <s v="Cobros Mayo Lista 2"/>
    <s v="Agent Not Available"/>
  </r>
  <r>
    <s v="Cobros Mayo"/>
    <n v="0"/>
    <n v="0"/>
    <x v="10"/>
    <n v="3"/>
    <n v="1"/>
    <x v="0"/>
    <d v="2026-05-28T10:10:13"/>
    <n v="65760187"/>
    <s v="DROP"/>
    <s v="VDAD"/>
    <x v="0"/>
    <s v="COBRO"/>
    <m/>
    <n v="356380580000"/>
    <n v="16019"/>
    <n v="-7"/>
    <n v="1"/>
    <n v="65760187"/>
    <m/>
    <s v="ZULEIKA MILENA GONZALEZ JIMEN"/>
    <m/>
    <n v="356380580000"/>
    <s v="CALL CENTER"/>
    <s v="NPN"/>
    <m/>
    <m/>
    <m/>
    <m/>
    <m/>
    <m/>
    <s v="U"/>
    <s v="0000-00-00"/>
    <m/>
    <m/>
    <m/>
    <m/>
    <n v="5"/>
    <m/>
    <s v="NONE"/>
    <n v="0"/>
    <m/>
    <n v="2267949"/>
    <s v="Cobros Mayo"/>
    <s v="Cobros Mayo Lista 2"/>
    <s v="Agent Not Available"/>
  </r>
  <r>
    <s v="Cobros Mayo"/>
    <n v="0"/>
    <n v="0"/>
    <x v="11"/>
    <n v="3"/>
    <n v="1"/>
    <x v="1"/>
    <d v="2026-05-30T14:52:25"/>
    <n v="65760187"/>
    <n v="6004"/>
    <s v="lvelez"/>
    <x v="1"/>
    <s v="COBRO"/>
    <m/>
    <n v="356380580000"/>
    <n v="16019"/>
    <n v="-7"/>
    <n v="1"/>
    <n v="65760187"/>
    <m/>
    <s v="ZULEIKA MILENA GONZALEZ JIMEN"/>
    <m/>
    <n v="356380580000"/>
    <s v="CALL CENTER"/>
    <s v="NPN"/>
    <m/>
    <m/>
    <m/>
    <m/>
    <m/>
    <m/>
    <s v="U"/>
    <s v="0000-00-00"/>
    <m/>
    <m/>
    <m/>
    <m/>
    <n v="68"/>
    <s v="Llamaya"/>
    <s v="MAIN"/>
    <n v="0"/>
    <m/>
    <n v="2267949"/>
    <s v="Cobros Mayo"/>
    <s v="Cobros Mayo Lista 2"/>
    <s v="Buzon de voz"/>
  </r>
  <r>
    <s v="Cobros Abril Canal Fijo"/>
    <n v="0"/>
    <n v="0"/>
    <x v="17"/>
    <n v="2"/>
    <n v="1"/>
    <x v="0"/>
    <d v="2026-05-11T17:48:37"/>
    <n v="65763166"/>
    <s v="DROP"/>
    <s v="VDAD"/>
    <x v="0"/>
    <s v="COBRO"/>
    <m/>
    <n v="357357600000"/>
    <n v="16018"/>
    <n v="-7"/>
    <n v="1"/>
    <n v="65763166"/>
    <m/>
    <s v="EDITH MARIA REYNA QUIJADA DE M"/>
    <m/>
    <s v="8-167-835"/>
    <n v="357357600000"/>
    <s v="MASIVO"/>
    <s v="3 PAGOS PENDIENTES"/>
    <m/>
    <m/>
    <m/>
    <m/>
    <m/>
    <s v="U"/>
    <s v="0000-00-00"/>
    <m/>
    <m/>
    <m/>
    <m/>
    <n v="5"/>
    <m/>
    <s v="NONE"/>
    <n v="0"/>
    <m/>
    <n v="2258127"/>
    <s v="Cobros Mayo"/>
    <s v="Cobros Mayo NPN"/>
    <s v="Agent Not Available"/>
  </r>
  <r>
    <s v="Cobros Abril Canal Fijo"/>
    <n v="0"/>
    <n v="0"/>
    <x v="18"/>
    <n v="2"/>
    <n v="1"/>
    <x v="1"/>
    <d v="2026-05-14T11:10:52"/>
    <n v="65763166"/>
    <n v="6004"/>
    <s v="lvelez"/>
    <x v="1"/>
    <s v="COBRO"/>
    <m/>
    <n v="357357600000"/>
    <n v="16018"/>
    <n v="-7"/>
    <n v="1"/>
    <n v="65763166"/>
    <m/>
    <s v="EDITH MARIA REYNA QUIJADA DE M"/>
    <m/>
    <s v="8-167-835"/>
    <n v="357357600000"/>
    <s v="MASIVO"/>
    <s v="3 PAGOS PENDIENTES"/>
    <m/>
    <m/>
    <m/>
    <m/>
    <m/>
    <s v="U"/>
    <s v="0000-00-00"/>
    <m/>
    <m/>
    <m/>
    <m/>
    <n v="137"/>
    <s v="Llamaya"/>
    <s v="MAIN"/>
    <n v="0"/>
    <m/>
    <n v="2258127"/>
    <s v="Cobros Mayo"/>
    <s v="Cobros Mayo NPN"/>
    <s v="Buzon de voz"/>
  </r>
  <r>
    <s v="Cobros Mayo"/>
    <n v="0"/>
    <n v="0"/>
    <x v="9"/>
    <n v="3"/>
    <n v="1"/>
    <x v="0"/>
    <d v="2026-05-27T14:39:09"/>
    <n v="65776794"/>
    <s v="AB"/>
    <s v="VDAD"/>
    <x v="0"/>
    <s v="COBRO"/>
    <m/>
    <n v="353372110000"/>
    <n v="16019"/>
    <n v="-7"/>
    <n v="1"/>
    <n v="65776794"/>
    <m/>
    <s v="GABRIELA CRISTEL SANCHEZ"/>
    <m/>
    <n v="353372110000"/>
    <s v="CALL CENTER"/>
    <s v="NPN"/>
    <m/>
    <m/>
    <m/>
    <m/>
    <m/>
    <m/>
    <s v="U"/>
    <s v="0000-00-00"/>
    <m/>
    <m/>
    <m/>
    <m/>
    <n v="0"/>
    <m/>
    <s v="NONE"/>
    <n v="0"/>
    <m/>
    <n v="2267952"/>
    <s v="Cobros Mayo"/>
    <s v="Cobros Mayo Lista 2"/>
    <s v="Auto busy"/>
  </r>
  <r>
    <s v="Cobros Mayo"/>
    <n v="0"/>
    <n v="0"/>
    <x v="10"/>
    <n v="3"/>
    <n v="1"/>
    <x v="0"/>
    <d v="2026-05-28T10:14:18"/>
    <n v="65776794"/>
    <s v="DROP"/>
    <s v="VDAD"/>
    <x v="0"/>
    <s v="COBRO"/>
    <m/>
    <n v="353372110000"/>
    <n v="16019"/>
    <n v="-7"/>
    <n v="1"/>
    <n v="65776794"/>
    <m/>
    <s v="GABRIELA CRISTEL SANCHEZ"/>
    <m/>
    <n v="353372110000"/>
    <s v="CALL CENTER"/>
    <s v="NPN"/>
    <m/>
    <m/>
    <m/>
    <m/>
    <m/>
    <m/>
    <s v="U"/>
    <s v="0000-00-00"/>
    <m/>
    <m/>
    <m/>
    <m/>
    <n v="5"/>
    <m/>
    <s v="NONE"/>
    <n v="0"/>
    <m/>
    <n v="2267952"/>
    <s v="Cobros Mayo"/>
    <s v="Cobros Mayo Lista 2"/>
    <s v="Agent Not Available"/>
  </r>
  <r>
    <s v="Cobros Mayo"/>
    <n v="1"/>
    <n v="1"/>
    <x v="11"/>
    <n v="3"/>
    <n v="1"/>
    <x v="1"/>
    <d v="2026-05-30T15:14:03"/>
    <n v="65776794"/>
    <n v="6002"/>
    <s v="lvelez"/>
    <x v="1"/>
    <s v="COBRO"/>
    <m/>
    <n v="353372110000"/>
    <n v="16019"/>
    <n v="-7"/>
    <n v="1"/>
    <n v="65776794"/>
    <m/>
    <s v="GABRIELA CRISTEL SANCHEZ"/>
    <m/>
    <n v="353372110000"/>
    <s v="CALL CENTER"/>
    <s v="NPN"/>
    <m/>
    <m/>
    <m/>
    <m/>
    <m/>
    <m/>
    <s v="U"/>
    <s v="0000-00-00"/>
    <m/>
    <m/>
    <m/>
    <m/>
    <n v="39"/>
    <s v="Llamaya"/>
    <s v="MAIN"/>
    <n v="0"/>
    <m/>
    <n v="2267952"/>
    <s v="Cobros Mayo"/>
    <s v="Cobros Mayo Lista 2"/>
    <s v="Cliente al dia"/>
  </r>
  <r>
    <s v="Cobros Abril Canal Fijo"/>
    <n v="1"/>
    <n v="1"/>
    <x v="17"/>
    <n v="1"/>
    <n v="1"/>
    <x v="1"/>
    <d v="2026-05-11T17:50:39"/>
    <n v="65811775"/>
    <n v="6003"/>
    <s v="lvelez"/>
    <x v="1"/>
    <s v="COBRO"/>
    <m/>
    <n v="984072480000"/>
    <n v="16018"/>
    <n v="-5"/>
    <n v="1"/>
    <n v="65811775"/>
    <m/>
    <s v="JosÃ© RodrÃ­guez"/>
    <m/>
    <s v="8-738-1653"/>
    <n v="984072480000"/>
    <s v="MASIVO"/>
    <s v="NPN"/>
    <m/>
    <m/>
    <m/>
    <m/>
    <m/>
    <s v="U"/>
    <s v="0000-00-00"/>
    <m/>
    <m/>
    <m/>
    <m/>
    <n v="138"/>
    <s v="Llamaya"/>
    <s v="MAIN"/>
    <n v="0"/>
    <m/>
    <n v="2258128"/>
    <s v="Cobros Mayo"/>
    <s v="Cobros Mayo NPN"/>
    <s v="Cuenta cesada"/>
  </r>
  <r>
    <s v="Cobros Abril Canal Fijo"/>
    <n v="1"/>
    <n v="1"/>
    <x v="17"/>
    <n v="1"/>
    <n v="1"/>
    <x v="1"/>
    <d v="2026-05-11T17:53:25"/>
    <n v="65822235"/>
    <n v="6003"/>
    <s v="lvelez"/>
    <x v="1"/>
    <s v="COBRO"/>
    <m/>
    <n v="361017650000"/>
    <n v="16018"/>
    <n v="-5"/>
    <n v="1"/>
    <n v="65822235"/>
    <m/>
    <s v="Milagros Isabel PeÃ±a Santamar"/>
    <m/>
    <s v="4-751-763"/>
    <n v="361017650000"/>
    <s v="MASIVO"/>
    <s v="NPN"/>
    <m/>
    <m/>
    <m/>
    <m/>
    <m/>
    <s v="U"/>
    <s v="0000-00-00"/>
    <m/>
    <m/>
    <m/>
    <m/>
    <n v="63"/>
    <s v="Llamaya"/>
    <s v="MAIN"/>
    <n v="0"/>
    <m/>
    <n v="2258129"/>
    <s v="Cobros Mayo"/>
    <s v="Cobros Mayo NPN"/>
    <s v="Cuenta cesada"/>
  </r>
  <r>
    <s v="Cobros Mayo"/>
    <n v="0"/>
    <n v="0"/>
    <x v="9"/>
    <n v="3"/>
    <n v="1"/>
    <x v="0"/>
    <d v="2026-05-27T14:30:22"/>
    <n v="65838633"/>
    <s v="DROP"/>
    <s v="VDAD"/>
    <x v="0"/>
    <s v="COBRO"/>
    <m/>
    <n v="352329640000"/>
    <n v="16019"/>
    <n v="-5"/>
    <n v="1"/>
    <n v="65838633"/>
    <m/>
    <s v="ALCIDES PERALTA"/>
    <m/>
    <n v="352329640000"/>
    <s v="CALL CENTER"/>
    <s v="NPN"/>
    <m/>
    <m/>
    <m/>
    <m/>
    <m/>
    <m/>
    <s v="U"/>
    <s v="0000-00-00"/>
    <m/>
    <m/>
    <m/>
    <m/>
    <n v="5"/>
    <m/>
    <s v="NONE"/>
    <n v="0"/>
    <m/>
    <n v="2267937"/>
    <s v="Cobros Mayo"/>
    <s v="Cobros Mayo Lista 2"/>
    <s v="Agent Not Available"/>
  </r>
  <r>
    <s v="Cobros Mayo"/>
    <n v="0"/>
    <n v="0"/>
    <x v="10"/>
    <n v="3"/>
    <n v="1"/>
    <x v="0"/>
    <d v="2026-05-28T09:57:21"/>
    <n v="65838633"/>
    <s v="DROP"/>
    <s v="VDAD"/>
    <x v="0"/>
    <s v="COBRO"/>
    <m/>
    <n v="352329640000"/>
    <n v="16019"/>
    <n v="-5"/>
    <n v="1"/>
    <n v="65838633"/>
    <m/>
    <s v="ALCIDES PERALTA"/>
    <m/>
    <n v="352329640000"/>
    <s v="CALL CENTER"/>
    <s v="NPN"/>
    <m/>
    <m/>
    <m/>
    <m/>
    <m/>
    <m/>
    <s v="U"/>
    <s v="0000-00-00"/>
    <m/>
    <m/>
    <m/>
    <m/>
    <n v="5"/>
    <m/>
    <s v="NONE"/>
    <n v="0"/>
    <m/>
    <n v="2267937"/>
    <s v="Cobros Mayo"/>
    <s v="Cobros Mayo Lista 2"/>
    <s v="Agent Not Available"/>
  </r>
  <r>
    <s v="Cobros Mayo"/>
    <n v="1"/>
    <n v="0"/>
    <x v="11"/>
    <n v="3"/>
    <n v="1"/>
    <x v="1"/>
    <d v="2026-05-30T14:35:38"/>
    <n v="65838633"/>
    <n v="6000"/>
    <s v="lvelez"/>
    <x v="1"/>
    <s v="COBRO"/>
    <m/>
    <n v="352329640000"/>
    <n v="16019"/>
    <n v="-5"/>
    <n v="1"/>
    <n v="65838633"/>
    <m/>
    <s v="ALCIDES PERALTA"/>
    <m/>
    <n v="352329640000"/>
    <s v="CALL CENTER"/>
    <s v="NPN"/>
    <m/>
    <m/>
    <m/>
    <m/>
    <m/>
    <m/>
    <s v="U"/>
    <s v="0000-00-00"/>
    <m/>
    <m/>
    <m/>
    <m/>
    <n v="194"/>
    <s v="Llamaya"/>
    <s v="MAIN"/>
    <n v="0"/>
    <m/>
    <n v="2267937"/>
    <s v="Cobros Mayo"/>
    <s v="Cobros Mayo Lista 2"/>
    <s v="Mensaje a tercero"/>
  </r>
  <r>
    <s v="Cobros Abril Canal Fijo"/>
    <n v="0"/>
    <n v="0"/>
    <x v="17"/>
    <n v="9"/>
    <n v="1"/>
    <x v="0"/>
    <d v="2026-05-11T17:54:03"/>
    <n v="65840330"/>
    <s v="AB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0"/>
    <m/>
    <s v="NONE"/>
    <n v="0"/>
    <m/>
    <n v="2258130"/>
    <s v="Cobros Mayo"/>
    <s v="Cobros Mayo NPN"/>
    <s v="Auto busy"/>
  </r>
  <r>
    <s v="Cobros Abril Canal Fijo"/>
    <n v="0"/>
    <n v="0"/>
    <x v="18"/>
    <n v="9"/>
    <n v="1"/>
    <x v="0"/>
    <d v="2026-05-14T11:11:32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21"/>
    <n v="9"/>
    <n v="1"/>
    <x v="0"/>
    <d v="2026-05-18T12:58:03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22"/>
    <n v="9"/>
    <n v="1"/>
    <x v="0"/>
    <d v="2026-05-20T11:41:05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4"/>
    <n v="9"/>
    <n v="1"/>
    <x v="0"/>
    <d v="2026-05-21T12:28:15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5"/>
    <n v="9"/>
    <n v="1"/>
    <x v="0"/>
    <d v="2026-05-22T09:45:03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5"/>
    <n v="9"/>
    <n v="1"/>
    <x v="0"/>
    <d v="2026-05-22T17:30:20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6"/>
    <n v="9"/>
    <n v="1"/>
    <x v="0"/>
    <d v="2026-05-23T11:45:24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8"/>
    <n v="9"/>
    <n v="1"/>
    <x v="1"/>
    <d v="2026-05-26T09:15:00"/>
    <n v="65840330"/>
    <n v="6004"/>
    <s v="lvelez"/>
    <x v="1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s v="U"/>
    <s v="0000-00-00"/>
    <m/>
    <m/>
    <m/>
    <m/>
    <n v="67"/>
    <s v="Llamaya"/>
    <s v="MAIN"/>
    <n v="0"/>
    <m/>
    <n v="2258130"/>
    <s v="Cobros Mayo"/>
    <s v="Cobros Mayo NPN"/>
    <s v="Buzon de voz"/>
  </r>
  <r>
    <s v="Cobros Mayo"/>
    <n v="0"/>
    <n v="0"/>
    <x v="17"/>
    <n v="4"/>
    <n v="1"/>
    <x v="0"/>
    <d v="2026-05-11T17:54:51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0"/>
    <n v="0"/>
    <x v="18"/>
    <n v="4"/>
    <n v="1"/>
    <x v="0"/>
    <d v="2026-05-14T11:11:59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0"/>
    <n v="0"/>
    <x v="21"/>
    <n v="4"/>
    <n v="1"/>
    <x v="0"/>
    <d v="2026-05-18T14:05:44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1"/>
    <n v="1"/>
    <x v="22"/>
    <n v="4"/>
    <n v="1"/>
    <x v="1"/>
    <d v="2026-05-20T11:42:07"/>
    <n v="65847194"/>
    <n v="6003"/>
    <s v="lvelez"/>
    <x v="1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22"/>
    <s v="Llamaya"/>
    <s v="MAIN"/>
    <n v="0"/>
    <m/>
    <n v="2258131"/>
    <s v="Cobros Mayo"/>
    <s v="Cobros Mayo NPN"/>
    <s v="Cuenta cesada"/>
  </r>
  <r>
    <s v="Cobros Mayo"/>
    <n v="0"/>
    <n v="0"/>
    <x v="17"/>
    <n v="3"/>
    <n v="1"/>
    <x v="0"/>
    <d v="2026-05-11T17:55:31"/>
    <n v="65848748"/>
    <s v="DROP"/>
    <s v="VDAD"/>
    <x v="0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5"/>
    <m/>
    <s v="NONE"/>
    <n v="0"/>
    <m/>
    <n v="2258132"/>
    <s v="Cobros Mayo"/>
    <s v="Cobros Mayo NPN"/>
    <s v="Agent Not Available"/>
  </r>
  <r>
    <s v="Cobros Mayo"/>
    <n v="0"/>
    <n v="0"/>
    <x v="18"/>
    <n v="3"/>
    <n v="1"/>
    <x v="0"/>
    <d v="2026-05-14T11:12:23"/>
    <n v="65848748"/>
    <s v="DROP"/>
    <s v="VDAD"/>
    <x v="0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5"/>
    <m/>
    <s v="NONE"/>
    <n v="0"/>
    <m/>
    <n v="2258132"/>
    <s v="Cobros Mayo"/>
    <s v="Cobros Mayo NPN"/>
    <s v="Agent Not Available"/>
  </r>
  <r>
    <s v="Cobros Mayo"/>
    <n v="1"/>
    <n v="1"/>
    <x v="21"/>
    <n v="3"/>
    <n v="1"/>
    <x v="1"/>
    <d v="2026-05-18T14:05:30"/>
    <n v="65848748"/>
    <n v="6003"/>
    <s v="lvelez"/>
    <x v="1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44"/>
    <s v="Llamaya"/>
    <s v="MAIN"/>
    <n v="0"/>
    <m/>
    <n v="2258132"/>
    <s v="Cobros Mayo"/>
    <s v="Cobros Mayo NPN"/>
    <s v="Cuenta cesada"/>
  </r>
  <r>
    <s v="Cobros Abril Canal Fijo"/>
    <n v="0"/>
    <n v="0"/>
    <x v="17"/>
    <n v="7"/>
    <n v="1"/>
    <x v="0"/>
    <d v="2026-05-11T17:56:2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8"/>
    <n v="7"/>
    <n v="1"/>
    <x v="0"/>
    <d v="2026-05-14T11:12:46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21"/>
    <n v="7"/>
    <n v="1"/>
    <x v="0"/>
    <d v="2026-05-18T14:06:2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22"/>
    <n v="7"/>
    <n v="1"/>
    <x v="0"/>
    <d v="2026-05-20T11:42:17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4"/>
    <n v="7"/>
    <n v="1"/>
    <x v="0"/>
    <d v="2026-05-21T12:28:5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5"/>
    <n v="7"/>
    <n v="1"/>
    <x v="0"/>
    <d v="2026-05-22T09:46:57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1"/>
    <n v="1"/>
    <x v="5"/>
    <n v="7"/>
    <n v="1"/>
    <x v="1"/>
    <d v="2026-05-22T17:32:59"/>
    <n v="65862163"/>
    <n v="6003"/>
    <s v="lvelez"/>
    <x v="1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s v="U"/>
    <s v="0000-00-00"/>
    <m/>
    <m/>
    <m/>
    <m/>
    <n v="41"/>
    <s v="Llamaya"/>
    <s v="MAIN"/>
    <n v="0"/>
    <m/>
    <n v="2258133"/>
    <s v="Cobros Mayo"/>
    <s v="Cobros Mayo NPN"/>
    <s v="Cuenta cesada"/>
  </r>
  <r>
    <s v="Cobros Mayo"/>
    <n v="0"/>
    <n v="0"/>
    <x v="17"/>
    <n v="3"/>
    <n v="1"/>
    <x v="0"/>
    <d v="2026-05-11T17:58:45"/>
    <n v="65868223"/>
    <s v="DROP"/>
    <s v="VDAD"/>
    <x v="0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5"/>
    <m/>
    <s v="NONE"/>
    <n v="0"/>
    <m/>
    <n v="2258134"/>
    <s v="Cobros Mayo"/>
    <s v="Cobros Mayo NPN"/>
    <s v="Agent Not Available"/>
  </r>
  <r>
    <s v="Cobros Mayo"/>
    <n v="0"/>
    <n v="0"/>
    <x v="18"/>
    <n v="3"/>
    <n v="1"/>
    <x v="0"/>
    <d v="2026-05-14T11:13:16"/>
    <n v="65868223"/>
    <s v="DROP"/>
    <s v="VDAD"/>
    <x v="0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5"/>
    <m/>
    <s v="NONE"/>
    <n v="0"/>
    <m/>
    <n v="2258134"/>
    <s v="Cobros Mayo"/>
    <s v="Cobros Mayo NPN"/>
    <s v="Agent Not Available"/>
  </r>
  <r>
    <s v="Cobros Mayo"/>
    <n v="1"/>
    <n v="1"/>
    <x v="21"/>
    <n v="3"/>
    <n v="1"/>
    <x v="1"/>
    <d v="2026-05-18T14:07:07"/>
    <n v="65868223"/>
    <n v="6007"/>
    <s v="lvelez"/>
    <x v="1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142"/>
    <s v="Llamaya"/>
    <s v="MAIN"/>
    <n v="0"/>
    <m/>
    <n v="2258134"/>
    <s v="Cobros Mayo"/>
    <s v="Cobros Mayo NPN"/>
    <s v="Volver a llamar"/>
  </r>
  <r>
    <s v="Cobros Abril Canal Fijo"/>
    <n v="1"/>
    <n v="1"/>
    <x v="17"/>
    <n v="1"/>
    <n v="1"/>
    <x v="1"/>
    <d v="2026-05-11T17:58:16"/>
    <n v="65873326"/>
    <n v="6003"/>
    <s v="lvelez"/>
    <x v="1"/>
    <s v="COBRO"/>
    <m/>
    <n v="353376580000"/>
    <n v="16018"/>
    <n v="-5"/>
    <n v="1"/>
    <n v="65873326"/>
    <m/>
    <s v="NAYELIS SARAY RODRIGUEZ GARCIA"/>
    <m/>
    <s v="3-748-1618"/>
    <n v="353376580000"/>
    <s v="MASIVO"/>
    <s v="NPN"/>
    <m/>
    <m/>
    <m/>
    <m/>
    <m/>
    <s v="U"/>
    <s v="0000-00-00"/>
    <m/>
    <m/>
    <m/>
    <m/>
    <n v="41"/>
    <s v="Llamaya"/>
    <s v="MAIN"/>
    <n v="0"/>
    <m/>
    <n v="2258135"/>
    <s v="Cobros Mayo"/>
    <s v="Cobros Mayo NPN"/>
    <s v="Cuenta cesada"/>
  </r>
  <r>
    <s v="Cobros Abril Canal Fijo"/>
    <n v="0"/>
    <n v="0"/>
    <x v="17"/>
    <n v="4"/>
    <n v="1"/>
    <x v="0"/>
    <d v="2026-05-11T18:00:03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23"/>
    <n v="4"/>
    <n v="1"/>
    <x v="0"/>
    <d v="2026-05-12T12:46:20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23"/>
    <n v="4"/>
    <n v="1"/>
    <x v="0"/>
    <d v="2026-05-12T16:18:20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"/>
    <n v="4"/>
    <n v="1"/>
    <x v="1"/>
    <d v="2026-05-13T10:17:05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7"/>
    <n v="2"/>
    <n v="1"/>
    <x v="0"/>
    <d v="2026-05-11T18:00:02"/>
    <n v="65880586"/>
    <s v="DROP"/>
    <s v="VDAD"/>
    <x v="0"/>
    <s v="COBRO"/>
    <m/>
    <n v="353360370000"/>
    <n v="16018"/>
    <n v="-5"/>
    <n v="1"/>
    <n v="65880586"/>
    <m/>
    <s v="Eduardo Abel Iturralde Duarte"/>
    <m/>
    <s v="8-444-381"/>
    <n v="353360370000"/>
    <s v="SOHO"/>
    <s v="NPN"/>
    <m/>
    <m/>
    <m/>
    <m/>
    <m/>
    <s v="U"/>
    <s v="0000-00-00"/>
    <m/>
    <m/>
    <m/>
    <m/>
    <n v="5"/>
    <m/>
    <s v="NONE"/>
    <n v="0"/>
    <m/>
    <n v="2258137"/>
    <s v="Cobros Mayo"/>
    <s v="Cobros Mayo NPN"/>
    <s v="Agent Not Available"/>
  </r>
  <r>
    <s v="Cobros Abril Canal Fijo"/>
    <n v="0"/>
    <n v="0"/>
    <x v="18"/>
    <n v="2"/>
    <n v="1"/>
    <x v="1"/>
    <d v="2026-05-14T11:14:18"/>
    <n v="65880586"/>
    <n v="6004"/>
    <s v="lvelez"/>
    <x v="1"/>
    <s v="COBRO"/>
    <m/>
    <n v="353360370000"/>
    <n v="16018"/>
    <n v="-5"/>
    <n v="1"/>
    <n v="65880586"/>
    <m/>
    <s v="Eduardo Abel Iturralde Duarte"/>
    <m/>
    <s v="8-444-381"/>
    <n v="353360370000"/>
    <s v="SOHO"/>
    <s v="NPN"/>
    <m/>
    <m/>
    <m/>
    <m/>
    <m/>
    <s v="U"/>
    <s v="0000-00-00"/>
    <m/>
    <m/>
    <m/>
    <m/>
    <n v="125"/>
    <s v="Llamaya"/>
    <s v="MAIN"/>
    <n v="0"/>
    <m/>
    <n v="2258137"/>
    <s v="Cobros Mayo"/>
    <s v="Cobros Mayo NPN"/>
    <s v="Buzon de voz"/>
  </r>
  <r>
    <s v="Cobros Abril Canal Fijo"/>
    <n v="0"/>
    <n v="0"/>
    <x v="23"/>
    <n v="6"/>
    <n v="1"/>
    <x v="0"/>
    <d v="2026-05-12T09:11:59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0"/>
    <n v="0"/>
    <x v="18"/>
    <n v="6"/>
    <n v="1"/>
    <x v="0"/>
    <d v="2026-05-14T11:13:38"/>
    <n v="65881414"/>
    <s v="AB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0"/>
    <m/>
    <s v="NONE"/>
    <n v="0"/>
    <m/>
    <n v="2258138"/>
    <s v="Cobros Mayo"/>
    <s v="Cobros Mayo NPN"/>
    <s v="Auto busy"/>
  </r>
  <r>
    <s v="Cobros Abril Canal Fijo"/>
    <n v="0"/>
    <n v="0"/>
    <x v="21"/>
    <n v="6"/>
    <n v="1"/>
    <x v="0"/>
    <d v="2026-05-18T14:06:51"/>
    <n v="65881414"/>
    <s v="AB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0"/>
    <m/>
    <s v="NONE"/>
    <n v="0"/>
    <m/>
    <n v="2258138"/>
    <s v="Cobros Mayo"/>
    <s v="Cobros Mayo NPN"/>
    <s v="Auto busy"/>
  </r>
  <r>
    <s v="Cobros Abril Canal Fijo"/>
    <n v="0"/>
    <n v="0"/>
    <x v="22"/>
    <n v="6"/>
    <n v="1"/>
    <x v="0"/>
    <d v="2026-05-20T11:42:37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0"/>
    <n v="0"/>
    <x v="4"/>
    <n v="6"/>
    <n v="1"/>
    <x v="0"/>
    <d v="2026-05-21T12:29:17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1"/>
    <n v="1"/>
    <x v="5"/>
    <n v="6"/>
    <n v="1"/>
    <x v="1"/>
    <d v="2026-05-22T09:46:38"/>
    <n v="65881414"/>
    <n v="6007"/>
    <s v="lvelez"/>
    <x v="1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233"/>
    <s v="Llamaya"/>
    <s v="MAIN"/>
    <n v="0"/>
    <m/>
    <n v="2258138"/>
    <s v="Cobros Mayo"/>
    <s v="Cobros Mayo NPN"/>
    <s v="Volver a llamar"/>
  </r>
  <r>
    <s v="Cobros Mayo"/>
    <n v="1"/>
    <n v="1"/>
    <x v="23"/>
    <n v="1"/>
    <n v="1"/>
    <x v="1"/>
    <d v="2026-05-12T09:11:30"/>
    <n v="65884067"/>
    <n v="6002"/>
    <s v="lvelez"/>
    <x v="1"/>
    <s v="COBRO"/>
    <m/>
    <n v="362020240000"/>
    <n v="16018"/>
    <n v="-5"/>
    <n v="1"/>
    <n v="65884067"/>
    <m/>
    <s v="JOSUÃ MANUEL CATUY LOPEZ"/>
    <m/>
    <s v="3-754-2208"/>
    <n v="362020240000"/>
    <s v="MASIVO"/>
    <s v="2 PAGOS PENDIENTES"/>
    <m/>
    <m/>
    <m/>
    <m/>
    <m/>
    <s v="U"/>
    <s v="0000-00-00"/>
    <m/>
    <m/>
    <m/>
    <m/>
    <n v="50"/>
    <s v="Llamaya"/>
    <s v="MAIN"/>
    <n v="0"/>
    <m/>
    <n v="2258139"/>
    <s v="Cobros Mayo"/>
    <s v="Cobros Mayo NPN"/>
    <s v="Cliente al dia"/>
  </r>
  <r>
    <s v="Cobros Mayo"/>
    <n v="0"/>
    <n v="0"/>
    <x v="23"/>
    <n v="13"/>
    <n v="1"/>
    <x v="0"/>
    <d v="2026-05-12T09:12:0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8"/>
    <n v="13"/>
    <n v="1"/>
    <x v="0"/>
    <d v="2026-05-14T11:14:3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21"/>
    <n v="13"/>
    <n v="1"/>
    <x v="0"/>
    <d v="2026-05-18T14:07:28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22"/>
    <n v="13"/>
    <n v="1"/>
    <x v="0"/>
    <d v="2026-05-20T11:43:58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4"/>
    <n v="13"/>
    <n v="1"/>
    <x v="0"/>
    <d v="2026-05-21T12:31:10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5"/>
    <n v="13"/>
    <n v="1"/>
    <x v="0"/>
    <d v="2026-05-22T09:47:04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5"/>
    <n v="13"/>
    <n v="1"/>
    <x v="0"/>
    <d v="2026-05-22T17:32:22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6"/>
    <n v="13"/>
    <n v="1"/>
    <x v="0"/>
    <d v="2026-05-23T11:45:31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8"/>
    <n v="13"/>
    <n v="1"/>
    <x v="0"/>
    <d v="2026-05-26T09:14:51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8"/>
    <n v="13"/>
    <n v="1"/>
    <x v="0"/>
    <d v="2026-05-26T10:39:2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8"/>
    <n v="13"/>
    <n v="1"/>
    <x v="0"/>
    <d v="2026-05-26T14:36:40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8"/>
    <n v="13"/>
    <n v="1"/>
    <x v="0"/>
    <d v="2026-05-26T16:15:25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8"/>
    <n v="13"/>
    <n v="1"/>
    <x v="1"/>
    <d v="2026-05-26T17:50:05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23"/>
    <n v="6"/>
    <n v="1"/>
    <x v="0"/>
    <d v="2026-05-12T09:16:47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8"/>
    <n v="6"/>
    <n v="1"/>
    <x v="0"/>
    <d v="2026-05-14T11:15:38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21"/>
    <n v="6"/>
    <n v="1"/>
    <x v="0"/>
    <d v="2026-05-18T14:08:17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22"/>
    <n v="6"/>
    <n v="1"/>
    <x v="0"/>
    <d v="2026-05-20T11:44:11"/>
    <n v="65890266"/>
    <s v="CALLBK"/>
    <s v="lvelez"/>
    <x v="1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251"/>
    <s v="Llamaya"/>
    <s v="MAIN"/>
    <n v="0"/>
    <m/>
    <n v="2258141"/>
    <s v="Cobros Mayo"/>
    <s v="Cobros Mayo NPN"/>
    <s v="Call Back"/>
  </r>
  <r>
    <s v="Cobros Mayo"/>
    <n v="0"/>
    <n v="0"/>
    <x v="7"/>
    <n v="6"/>
    <n v="1"/>
    <x v="0"/>
    <d v="2026-05-25T09:35:15"/>
    <n v="65890266"/>
    <n v="6004"/>
    <s v="lvelez"/>
    <x v="1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83"/>
    <s v="Llamaya"/>
    <s v="MAIN"/>
    <n v="0"/>
    <m/>
    <n v="2258141"/>
    <s v="Cobros Mayo"/>
    <s v="Cobros Mayo NPN"/>
    <s v="Buzon de voz"/>
  </r>
  <r>
    <s v="Cobros Mayo"/>
    <n v="1"/>
    <n v="1"/>
    <x v="11"/>
    <n v="6"/>
    <n v="1"/>
    <x v="1"/>
    <d v="2026-05-30T10:47:04"/>
    <n v="65890266"/>
    <n v="6002"/>
    <s v="lvelez"/>
    <x v="1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43"/>
    <s v="Llamaya"/>
    <s v="MANUAL"/>
    <n v="0"/>
    <m/>
    <n v="2258141"/>
    <s v="Cobros Mayo"/>
    <s v="Cobros Mayo NPN"/>
    <s v="Cliente al dia"/>
  </r>
  <r>
    <s v="Cobros Mayo"/>
    <n v="0"/>
    <n v="0"/>
    <x v="9"/>
    <n v="3"/>
    <n v="1"/>
    <x v="0"/>
    <d v="2026-05-27T14:40:15"/>
    <n v="65890289"/>
    <s v="DROP"/>
    <s v="VDAD"/>
    <x v="0"/>
    <s v="COBRO"/>
    <m/>
    <n v="355370780000"/>
    <n v="16019"/>
    <n v="-5"/>
    <n v="1"/>
    <n v="65890289"/>
    <m/>
    <s v="JOSE DAVID QUINTERO POLANCO"/>
    <m/>
    <n v="355370780000"/>
    <s v="CALL CENTER"/>
    <s v="NPN"/>
    <m/>
    <m/>
    <m/>
    <m/>
    <m/>
    <m/>
    <s v="U"/>
    <s v="0000-00-00"/>
    <m/>
    <m/>
    <m/>
    <m/>
    <n v="5"/>
    <m/>
    <s v="NONE"/>
    <n v="0"/>
    <m/>
    <n v="2267954"/>
    <s v="Cobros Mayo"/>
    <s v="Cobros Mayo Lista 2"/>
    <s v="Agent Not Available"/>
  </r>
  <r>
    <s v="Cobros Mayo"/>
    <n v="0"/>
    <n v="0"/>
    <x v="10"/>
    <n v="3"/>
    <n v="1"/>
    <x v="0"/>
    <d v="2026-05-28T10:14:58"/>
    <n v="65890289"/>
    <s v="DROP"/>
    <s v="VDAD"/>
    <x v="0"/>
    <s v="COBRO"/>
    <m/>
    <n v="355370780000"/>
    <n v="16019"/>
    <n v="-5"/>
    <n v="1"/>
    <n v="65890289"/>
    <m/>
    <s v="JOSE DAVID QUINTERO POLANCO"/>
    <m/>
    <n v="355370780000"/>
    <s v="CALL CENTER"/>
    <s v="NPN"/>
    <m/>
    <m/>
    <m/>
    <m/>
    <m/>
    <m/>
    <s v="U"/>
    <s v="0000-00-00"/>
    <m/>
    <m/>
    <m/>
    <m/>
    <n v="5"/>
    <m/>
    <s v="NONE"/>
    <n v="0"/>
    <m/>
    <n v="2267954"/>
    <s v="Cobros Mayo"/>
    <s v="Cobros Mayo Lista 2"/>
    <s v="Agent Not Available"/>
  </r>
  <r>
    <s v="Cobros Mayo"/>
    <n v="0"/>
    <n v="0"/>
    <x v="11"/>
    <n v="3"/>
    <n v="1"/>
    <x v="1"/>
    <d v="2026-05-30T15:16:28"/>
    <n v="65890289"/>
    <n v="6004"/>
    <s v="lvelez"/>
    <x v="1"/>
    <s v="COBRO"/>
    <m/>
    <n v="355370780000"/>
    <n v="16019"/>
    <n v="-5"/>
    <n v="1"/>
    <n v="65890289"/>
    <m/>
    <s v="JOSE DAVID QUINTERO POLANCO"/>
    <m/>
    <n v="355370780000"/>
    <s v="CALL CENTER"/>
    <s v="NPN"/>
    <m/>
    <m/>
    <m/>
    <m/>
    <m/>
    <m/>
    <s v="U"/>
    <s v="0000-00-00"/>
    <m/>
    <m/>
    <m/>
    <m/>
    <n v="88"/>
    <s v="Llamaya"/>
    <s v="MAIN"/>
    <n v="0"/>
    <m/>
    <n v="2267954"/>
    <s v="Cobros Mayo"/>
    <s v="Cobros Mayo Lista 2"/>
    <s v="Buzon de voz"/>
  </r>
  <r>
    <s v="Cobros Abril Canal Fijo"/>
    <n v="0"/>
    <n v="0"/>
    <x v="23"/>
    <n v="5"/>
    <n v="1"/>
    <x v="0"/>
    <d v="2026-05-12T09:23:00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8"/>
    <n v="5"/>
    <n v="1"/>
    <x v="0"/>
    <d v="2026-05-14T11:16:12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21"/>
    <n v="5"/>
    <n v="1"/>
    <x v="0"/>
    <d v="2026-05-18T14:09:00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22"/>
    <n v="5"/>
    <n v="1"/>
    <x v="0"/>
    <d v="2026-05-20T11:45:05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1"/>
    <n v="1"/>
    <x v="4"/>
    <n v="5"/>
    <n v="1"/>
    <x v="1"/>
    <d v="2026-05-21T12:31:31"/>
    <n v="65892172"/>
    <n v="6003"/>
    <s v="lvelez"/>
    <x v="1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31"/>
    <s v="Llamaya"/>
    <s v="MAIN"/>
    <n v="0"/>
    <m/>
    <n v="2258142"/>
    <s v="Cobros Mayo"/>
    <s v="Cobros Mayo NPN"/>
    <s v="Cuenta cesada"/>
  </r>
  <r>
    <s v="Cobros Abril Canal Fijo"/>
    <n v="0"/>
    <n v="0"/>
    <x v="23"/>
    <n v="11"/>
    <n v="1"/>
    <x v="0"/>
    <d v="2026-05-12T09:23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8"/>
    <n v="11"/>
    <n v="1"/>
    <x v="0"/>
    <d v="2026-05-14T11:16:37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21"/>
    <n v="11"/>
    <n v="1"/>
    <x v="0"/>
    <d v="2026-05-18T14:09:08"/>
    <n v="65894658"/>
    <s v="AB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0"/>
    <m/>
    <s v="NONE"/>
    <n v="0"/>
    <m/>
    <n v="2258143"/>
    <s v="Cobros Mayo"/>
    <s v="Cobros Mayo NPN"/>
    <s v="Auto busy"/>
  </r>
  <r>
    <s v="Cobros Abril Canal Fijo"/>
    <n v="0"/>
    <n v="0"/>
    <x v="22"/>
    <n v="11"/>
    <n v="1"/>
    <x v="0"/>
    <d v="2026-05-20T11:45:49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4"/>
    <n v="11"/>
    <n v="1"/>
    <x v="0"/>
    <d v="2026-05-21T12:32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5"/>
    <n v="11"/>
    <n v="1"/>
    <x v="0"/>
    <d v="2026-05-22T09:52:04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5"/>
    <n v="11"/>
    <n v="1"/>
    <x v="1"/>
    <d v="2026-05-22T17:33:15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6"/>
    <n v="11"/>
    <n v="1"/>
    <x v="0"/>
    <d v="2026-05-23T11:46:09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8"/>
    <n v="11"/>
    <n v="1"/>
    <x v="0"/>
    <d v="2026-05-26T09:15:36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8"/>
    <n v="11"/>
    <n v="1"/>
    <x v="0"/>
    <d v="2026-05-26T10:42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1"/>
    <n v="1"/>
    <x v="8"/>
    <n v="11"/>
    <n v="1"/>
    <x v="1"/>
    <d v="2026-05-26T14:37:17"/>
    <n v="65894658"/>
    <n v="6003"/>
    <s v="lvelez"/>
    <x v="1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s v="U"/>
    <s v="0000-00-00"/>
    <m/>
    <m/>
    <m/>
    <m/>
    <n v="37"/>
    <s v="Llamaya"/>
    <s v="MAIN"/>
    <n v="0"/>
    <m/>
    <n v="2258143"/>
    <s v="Cobros Mayo"/>
    <s v="Cobros Mayo NPN"/>
    <s v="Cuenta cesada"/>
  </r>
  <r>
    <s v="Cobros Abril Canal Fijo"/>
    <n v="0"/>
    <n v="0"/>
    <x v="23"/>
    <n v="2"/>
    <n v="1"/>
    <x v="0"/>
    <d v="2026-05-12T09:23:57"/>
    <n v="65896977"/>
    <s v="DROP"/>
    <s v="VDAD"/>
    <x v="0"/>
    <s v="COBRO"/>
    <m/>
    <n v="357361480000"/>
    <n v="16018"/>
    <n v="-5"/>
    <n v="1"/>
    <n v="65896977"/>
    <m/>
    <s v="Ricardo membache chamarra"/>
    <m/>
    <s v="5-713-1315"/>
    <n v="357361480000"/>
    <s v="MASIVO"/>
    <s v="NPN"/>
    <m/>
    <m/>
    <m/>
    <m/>
    <m/>
    <s v="U"/>
    <s v="0000-00-00"/>
    <m/>
    <m/>
    <m/>
    <m/>
    <n v="5"/>
    <m/>
    <s v="NONE"/>
    <n v="0"/>
    <m/>
    <n v="2258144"/>
    <s v="Cobros Mayo"/>
    <s v="Cobros Mayo NPN"/>
    <s v="Agent Not Available"/>
  </r>
  <r>
    <s v="Cobros Abril Canal Fijo"/>
    <n v="1"/>
    <n v="1"/>
    <x v="18"/>
    <n v="2"/>
    <n v="1"/>
    <x v="1"/>
    <d v="2026-05-14T11:17:33"/>
    <n v="65896977"/>
    <n v="6003"/>
    <s v="lvelez"/>
    <x v="1"/>
    <s v="COBRO"/>
    <m/>
    <n v="357361480000"/>
    <n v="16018"/>
    <n v="-5"/>
    <n v="1"/>
    <n v="65896977"/>
    <m/>
    <s v="Ricardo membache chamarra"/>
    <m/>
    <s v="5-713-1315"/>
    <n v="357361480000"/>
    <s v="MASIVO"/>
    <s v="NPN"/>
    <m/>
    <m/>
    <m/>
    <m/>
    <m/>
    <s v="U"/>
    <s v="0000-00-00"/>
    <m/>
    <m/>
    <m/>
    <m/>
    <n v="54"/>
    <s v="Llamaya"/>
    <s v="MAIN"/>
    <n v="0"/>
    <m/>
    <n v="2258144"/>
    <s v="Cobros Mayo"/>
    <s v="Cobros Mayo NPN"/>
    <s v="Cuenta cesada"/>
  </r>
  <r>
    <s v="Cobros Abril Canal Fijo"/>
    <n v="0"/>
    <n v="0"/>
    <x v="23"/>
    <n v="3"/>
    <n v="1"/>
    <x v="0"/>
    <d v="2026-05-12T09:24:11"/>
    <n v="65897309"/>
    <s v="DROP"/>
    <s v="VDAD"/>
    <x v="0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5"/>
    <m/>
    <s v="NONE"/>
    <n v="0"/>
    <m/>
    <n v="2258145"/>
    <s v="Cobros Mayo"/>
    <s v="Cobros Mayo NPN"/>
    <s v="Agent Not Available"/>
  </r>
  <r>
    <s v="Cobros Abril Canal Fijo"/>
    <n v="0"/>
    <n v="0"/>
    <x v="18"/>
    <n v="3"/>
    <n v="1"/>
    <x v="0"/>
    <d v="2026-05-14T11:17:52"/>
    <n v="65897309"/>
    <s v="DROP"/>
    <s v="VDAD"/>
    <x v="0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5"/>
    <m/>
    <s v="NONE"/>
    <n v="0"/>
    <m/>
    <n v="2258145"/>
    <s v="Cobros Mayo"/>
    <s v="Cobros Mayo NPN"/>
    <s v="Agent Not Available"/>
  </r>
  <r>
    <s v="Cobros Abril Canal Fijo"/>
    <n v="0"/>
    <n v="0"/>
    <x v="21"/>
    <n v="3"/>
    <n v="1"/>
    <x v="1"/>
    <d v="2026-05-18T14:11:38"/>
    <n v="65897309"/>
    <s v="INCALL"/>
    <s v="lvelez"/>
    <x v="1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182"/>
    <s v="Llamaya"/>
    <s v="NONE"/>
    <n v="0"/>
    <m/>
    <n v="2258145"/>
    <s v="Cobros Mayo"/>
    <s v="Cobros Mayo NPN"/>
    <s v="Lead Being Called"/>
  </r>
  <r>
    <s v="Cobros Mayo"/>
    <n v="0"/>
    <n v="0"/>
    <x v="23"/>
    <n v="5"/>
    <n v="1"/>
    <x v="0"/>
    <d v="2026-05-12T09:32:34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8"/>
    <n v="5"/>
    <n v="1"/>
    <x v="0"/>
    <d v="2026-05-14T11:18:29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21"/>
    <n v="5"/>
    <n v="1"/>
    <x v="0"/>
    <d v="2026-05-18T14:12:13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22"/>
    <n v="5"/>
    <n v="1"/>
    <x v="0"/>
    <d v="2026-05-20T11:45:55"/>
    <n v="65909924"/>
    <s v="AB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0"/>
    <m/>
    <s v="NONE"/>
    <n v="0"/>
    <m/>
    <n v="2258146"/>
    <s v="Cobros Mayo"/>
    <s v="Cobros Mayo NPN"/>
    <s v="Auto busy"/>
  </r>
  <r>
    <s v="Cobros Mayo"/>
    <n v="1"/>
    <n v="1"/>
    <x v="4"/>
    <n v="5"/>
    <n v="1"/>
    <x v="1"/>
    <d v="2026-05-21T12:32:56"/>
    <n v="65909924"/>
    <n v="6002"/>
    <s v="lvelez"/>
    <x v="1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117"/>
    <s v="Llamaya"/>
    <s v="MAIN"/>
    <n v="0"/>
    <m/>
    <n v="2258146"/>
    <s v="Cobros Mayo"/>
    <s v="Cobros Mayo NPN"/>
    <s v="Cliente al dia"/>
  </r>
  <r>
    <s v="Cobros Mayo"/>
    <n v="0"/>
    <n v="0"/>
    <x v="20"/>
    <n v="1"/>
    <n v="1"/>
    <x v="1"/>
    <d v="2026-05-06T12:57:15"/>
    <n v="65910205"/>
    <n v="6004"/>
    <s v="lvelez"/>
    <x v="1"/>
    <s v="COBRO"/>
    <m/>
    <m/>
    <n v="998"/>
    <n v="0"/>
    <m/>
    <n v="65910205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536"/>
    <s v="Default Manual list"/>
    <m/>
    <s v="Buzon de voz"/>
  </r>
  <r>
    <s v="Cobros Abril Canal Fijo"/>
    <n v="0"/>
    <n v="0"/>
    <x v="23"/>
    <n v="7"/>
    <n v="1"/>
    <x v="0"/>
    <d v="2026-05-12T09:32:41"/>
    <n v="65923460"/>
    <s v="AB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Auto busy"/>
  </r>
  <r>
    <s v="Cobros Abril Canal Fijo"/>
    <n v="0"/>
    <n v="0"/>
    <x v="18"/>
    <n v="7"/>
    <n v="1"/>
    <x v="0"/>
    <d v="2026-05-14T11:20:47"/>
    <n v="65923460"/>
    <s v="NA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No Answer AutoDial"/>
  </r>
  <r>
    <s v="Cobros Abril Canal Fijo"/>
    <n v="0"/>
    <n v="0"/>
    <x v="18"/>
    <n v="7"/>
    <n v="1"/>
    <x v="0"/>
    <d v="2026-05-14T16:11:5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"/>
    <m/>
    <s v="NONE"/>
    <n v="0"/>
    <m/>
    <n v="2258147"/>
    <s v="Cobros Mayo"/>
    <s v="Cobros Mayo NPN"/>
    <s v="Agent Not Available"/>
  </r>
  <r>
    <s v="Cobros Abril Canal Fijo"/>
    <n v="0"/>
    <n v="0"/>
    <x v="21"/>
    <n v="7"/>
    <n v="1"/>
    <x v="0"/>
    <d v="2026-05-18T14:12:5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"/>
    <m/>
    <s v="NONE"/>
    <n v="0"/>
    <m/>
    <n v="2258147"/>
    <s v="Cobros Mayo"/>
    <s v="Cobros Mayo NPN"/>
    <s v="Agent Not Available"/>
  </r>
  <r>
    <s v="Cobros Abril Canal Fijo"/>
    <n v="0"/>
    <n v="0"/>
    <x v="22"/>
    <n v="7"/>
    <n v="1"/>
    <x v="0"/>
    <d v="2026-05-20T11:46:2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5"/>
    <m/>
    <s v="NONE"/>
    <n v="0"/>
    <m/>
    <n v="2258147"/>
    <s v="Cobros Mayo"/>
    <s v="Cobros Mayo NPN"/>
    <s v="Agent Not Available"/>
  </r>
  <r>
    <s v="Cobros Abril Canal Fijo"/>
    <n v="0"/>
    <n v="0"/>
    <x v="4"/>
    <n v="7"/>
    <n v="1"/>
    <x v="0"/>
    <d v="2026-05-21T12:32:43"/>
    <n v="65923460"/>
    <s v="AB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Auto busy"/>
  </r>
  <r>
    <s v="Cobros Abril Canal Fijo"/>
    <n v="1"/>
    <n v="0"/>
    <x v="5"/>
    <n v="7"/>
    <n v="1"/>
    <x v="1"/>
    <d v="2026-05-22T09:51:57"/>
    <n v="65923460"/>
    <n v="6006"/>
    <s v="lvelez"/>
    <x v="1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68"/>
    <s v="Llamaya"/>
    <s v="MAIN"/>
    <n v="0"/>
    <m/>
    <n v="2258147"/>
    <s v="Cobros Mayo"/>
    <s v="Cobros Mayo NPN"/>
    <s v="Numero equivocado"/>
  </r>
  <r>
    <s v="Cobros Mayo"/>
    <n v="0"/>
    <n v="0"/>
    <x v="23"/>
    <n v="2"/>
    <n v="1"/>
    <x v="0"/>
    <d v="2026-05-12T09:39:54"/>
    <n v="65924574"/>
    <s v="DROP"/>
    <s v="VDAD"/>
    <x v="0"/>
    <s v="COBRO"/>
    <m/>
    <n v="362067450000"/>
    <n v="16018"/>
    <n v="-5"/>
    <n v="1"/>
    <n v="65924574"/>
    <m/>
    <s v="IDALIA GIL REYES"/>
    <m/>
    <s v="8-722-1936"/>
    <n v="362067450000"/>
    <s v="MASIVO"/>
    <s v="NPN"/>
    <m/>
    <m/>
    <m/>
    <m/>
    <m/>
    <s v="U"/>
    <s v="0000-00-00"/>
    <m/>
    <m/>
    <m/>
    <m/>
    <n v="5"/>
    <m/>
    <s v="NONE"/>
    <n v="0"/>
    <m/>
    <n v="2258148"/>
    <s v="Cobros Mayo"/>
    <s v="Cobros Mayo NPN"/>
    <s v="Agent Not Available"/>
  </r>
  <r>
    <s v="Cobros Mayo"/>
    <n v="0"/>
    <n v="0"/>
    <x v="18"/>
    <n v="2"/>
    <n v="1"/>
    <x v="1"/>
    <d v="2026-05-14T11:20:56"/>
    <n v="65924574"/>
    <n v="6004"/>
    <s v="lvelez"/>
    <x v="1"/>
    <s v="COBRO"/>
    <m/>
    <n v="362067450000"/>
    <n v="16018"/>
    <n v="-5"/>
    <n v="1"/>
    <n v="65924574"/>
    <m/>
    <s v="IDALIA GIL REYES"/>
    <m/>
    <s v="8-722-1936"/>
    <n v="362067450000"/>
    <s v="MASIVO"/>
    <s v="NPN"/>
    <m/>
    <m/>
    <m/>
    <m/>
    <m/>
    <s v="U"/>
    <s v="0000-00-00"/>
    <m/>
    <m/>
    <m/>
    <m/>
    <n v="199"/>
    <s v="Llamaya"/>
    <s v="MAIN"/>
    <n v="0"/>
    <m/>
    <n v="2258148"/>
    <s v="Cobros Mayo"/>
    <s v="Cobros Mayo NPN"/>
    <s v="Buzon de voz"/>
  </r>
  <r>
    <s v="Cobros Abril Canal Fijo"/>
    <n v="0"/>
    <n v="0"/>
    <x v="23"/>
    <n v="10"/>
    <n v="1"/>
    <x v="0"/>
    <d v="2026-05-12T09:40:08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8"/>
    <n v="10"/>
    <n v="1"/>
    <x v="0"/>
    <d v="2026-05-14T11:22:28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21"/>
    <n v="10"/>
    <n v="1"/>
    <x v="0"/>
    <d v="2026-05-18T14:37:36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22"/>
    <n v="10"/>
    <n v="1"/>
    <x v="0"/>
    <d v="2026-05-20T11:46:34"/>
    <n v="65948925"/>
    <s v="AB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0"/>
    <m/>
    <s v="NONE"/>
    <n v="0"/>
    <m/>
    <n v="2258149"/>
    <s v="Cobros Mayo"/>
    <s v="Cobros Mayo NPN"/>
    <s v="Auto busy"/>
  </r>
  <r>
    <s v="Cobros Abril Canal Fijo"/>
    <n v="0"/>
    <n v="0"/>
    <x v="4"/>
    <n v="10"/>
    <n v="1"/>
    <x v="0"/>
    <d v="2026-05-21T12:33:46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5"/>
    <n v="10"/>
    <n v="1"/>
    <x v="0"/>
    <d v="2026-05-22T09:52:17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5"/>
    <n v="10"/>
    <n v="1"/>
    <x v="0"/>
    <d v="2026-05-22T17:33:30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6"/>
    <n v="10"/>
    <n v="1"/>
    <x v="0"/>
    <d v="2026-05-23T11:46:23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8"/>
    <n v="10"/>
    <n v="1"/>
    <x v="0"/>
    <d v="2026-05-26T09:15:47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1"/>
    <n v="1"/>
    <x v="8"/>
    <n v="10"/>
    <n v="1"/>
    <x v="1"/>
    <d v="2026-05-26T10:42:13"/>
    <n v="65948925"/>
    <n v="6003"/>
    <s v="lvelez"/>
    <x v="1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s v="U"/>
    <s v="0000-00-00"/>
    <m/>
    <m/>
    <m/>
    <m/>
    <n v="52"/>
    <s v="Llamaya"/>
    <s v="MAIN"/>
    <n v="0"/>
    <m/>
    <n v="2258149"/>
    <s v="Cobros Mayo"/>
    <s v="Cobros Mayo NPN"/>
    <s v="Cuenta cesada"/>
  </r>
  <r>
    <s v="Cobros Mayo"/>
    <n v="0"/>
    <n v="0"/>
    <x v="23"/>
    <n v="12"/>
    <n v="1"/>
    <x v="0"/>
    <d v="2026-05-12T09:40:22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8"/>
    <n v="12"/>
    <n v="1"/>
    <x v="0"/>
    <d v="2026-05-14T11:22:5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21"/>
    <n v="12"/>
    <n v="1"/>
    <x v="0"/>
    <d v="2026-05-18T14:37:5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22"/>
    <n v="12"/>
    <n v="1"/>
    <x v="0"/>
    <d v="2026-05-20T11:46:4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4"/>
    <n v="12"/>
    <n v="1"/>
    <x v="0"/>
    <d v="2026-05-21T12:34:0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5"/>
    <n v="12"/>
    <n v="1"/>
    <x v="0"/>
    <d v="2026-05-22T09:57:16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5"/>
    <n v="12"/>
    <n v="1"/>
    <x v="0"/>
    <d v="2026-05-22T17:33:5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6"/>
    <n v="12"/>
    <n v="1"/>
    <x v="0"/>
    <d v="2026-05-23T11:47:02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8"/>
    <n v="12"/>
    <n v="1"/>
    <x v="0"/>
    <d v="2026-05-26T09:16:2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8"/>
    <n v="12"/>
    <n v="1"/>
    <x v="0"/>
    <d v="2026-05-26T10:42:5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8"/>
    <n v="12"/>
    <n v="1"/>
    <x v="0"/>
    <d v="2026-05-26T14:37:21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1"/>
    <n v="0"/>
    <x v="8"/>
    <n v="12"/>
    <n v="1"/>
    <x v="1"/>
    <d v="2026-05-26T16:17:18"/>
    <n v="65953641"/>
    <n v="6000"/>
    <s v="lvelez"/>
    <x v="1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s v="U"/>
    <s v="0000-00-00"/>
    <m/>
    <m/>
    <m/>
    <m/>
    <n v="157"/>
    <s v="Llamaya"/>
    <s v="MAIN"/>
    <n v="0"/>
    <m/>
    <n v="2258150"/>
    <s v="Cobros Mayo"/>
    <s v="Cobros Mayo NPN"/>
    <s v="Mensaje a tercero"/>
  </r>
  <r>
    <s v="Cobros Mayo"/>
    <n v="0"/>
    <n v="0"/>
    <x v="23"/>
    <n v="4"/>
    <n v="1"/>
    <x v="0"/>
    <d v="2026-05-12T09:41:43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23"/>
    <n v="4"/>
    <n v="1"/>
    <x v="0"/>
    <d v="2026-05-12T12:47:35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23"/>
    <n v="4"/>
    <n v="1"/>
    <x v="0"/>
    <d v="2026-05-12T16:19:38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"/>
    <n v="4"/>
    <n v="1"/>
    <x v="1"/>
    <d v="2026-05-13T10:18:48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23"/>
    <n v="2"/>
    <n v="1"/>
    <x v="0"/>
    <d v="2026-05-12T09:47:13"/>
    <n v="65961267"/>
    <s v="DROP"/>
    <s v="VDAD"/>
    <x v="0"/>
    <s v="COBRO"/>
    <m/>
    <n v="369088960000"/>
    <n v="16018"/>
    <n v="-5"/>
    <n v="1"/>
    <n v="65961267"/>
    <m/>
    <s v="Carlos Salvador DueÃ±as Ortega"/>
    <m/>
    <s v="8-333-541"/>
    <n v="369088960000"/>
    <s v="MASIVO"/>
    <s v="NPN"/>
    <m/>
    <m/>
    <m/>
    <m/>
    <m/>
    <s v="U"/>
    <s v="0000-00-00"/>
    <m/>
    <m/>
    <m/>
    <m/>
    <n v="5"/>
    <m/>
    <s v="NONE"/>
    <n v="0"/>
    <m/>
    <n v="2258152"/>
    <s v="Cobros Mayo"/>
    <s v="Cobros Mayo NPN"/>
    <s v="Agent Not Available"/>
  </r>
  <r>
    <s v="Cobros Mayo"/>
    <n v="0"/>
    <n v="0"/>
    <x v="18"/>
    <n v="2"/>
    <n v="1"/>
    <x v="1"/>
    <d v="2026-05-14T11:25:36"/>
    <n v="65961267"/>
    <n v="6004"/>
    <s v="lvelez"/>
    <x v="1"/>
    <s v="COBRO"/>
    <m/>
    <n v="369088960000"/>
    <n v="16018"/>
    <n v="-5"/>
    <n v="1"/>
    <n v="65961267"/>
    <m/>
    <s v="Carlos Salvador DueÃ±as Ortega"/>
    <m/>
    <s v="8-333-541"/>
    <n v="369088960000"/>
    <s v="MASIVO"/>
    <s v="NPN"/>
    <m/>
    <m/>
    <m/>
    <m/>
    <m/>
    <s v="U"/>
    <s v="0000-00-00"/>
    <m/>
    <m/>
    <m/>
    <m/>
    <n v="83"/>
    <s v="Llamaya"/>
    <s v="MAIN"/>
    <n v="0"/>
    <m/>
    <n v="2258152"/>
    <s v="Cobros Mayo"/>
    <s v="Cobros Mayo NPN"/>
    <s v="Buzon de voz"/>
  </r>
  <r>
    <s v="Cobros Abril Canal Fijo"/>
    <n v="0"/>
    <n v="0"/>
    <x v="19"/>
    <n v="5"/>
    <n v="1"/>
    <x v="0"/>
    <d v="2026-05-04T12:17:35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s v="U"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20"/>
    <n v="5"/>
    <n v="1"/>
    <x v="0"/>
    <d v="2026-05-06T12:26:40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s v="U"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15"/>
    <n v="5"/>
    <n v="1"/>
    <x v="0"/>
    <d v="2026-05-07T17:00:52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s v="U"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16"/>
    <n v="5"/>
    <n v="1"/>
    <x v="0"/>
    <d v="2026-05-08T17:28:48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s v="U"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1"/>
    <n v="1"/>
    <x v="8"/>
    <n v="5"/>
    <n v="1"/>
    <x v="1"/>
    <d v="2026-05-26T15:34:59"/>
    <n v="65964756"/>
    <n v="6003"/>
    <s v="lvelez"/>
    <x v="1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s v="U"/>
    <s v="0000-00-00"/>
    <m/>
    <s v="Iydg0725@gmail.com"/>
    <m/>
    <m/>
    <n v="65"/>
    <s v="Llamaya"/>
    <s v="MAIN"/>
    <n v="0"/>
    <m/>
    <n v="2252630"/>
    <s v="Cobros Abril Canal Fijo"/>
    <s v="Cobros Abril Canal Fijo 2 meses a NPN"/>
    <s v="Cuenta cesada"/>
  </r>
  <r>
    <s v="Cobros Abril Canal Fijo"/>
    <n v="0"/>
    <n v="0"/>
    <x v="23"/>
    <n v="6"/>
    <n v="1"/>
    <x v="0"/>
    <d v="2026-05-12T09:47:50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8"/>
    <n v="6"/>
    <n v="1"/>
    <x v="0"/>
    <d v="2026-05-14T11:27:10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21"/>
    <n v="6"/>
    <n v="1"/>
    <x v="0"/>
    <d v="2026-05-18T14:46:43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22"/>
    <n v="6"/>
    <n v="1"/>
    <x v="0"/>
    <d v="2026-05-20T11:47:04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4"/>
    <n v="6"/>
    <n v="1"/>
    <x v="0"/>
    <d v="2026-05-21T12:34:29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1"/>
    <n v="1"/>
    <x v="5"/>
    <n v="6"/>
    <n v="1"/>
    <x v="1"/>
    <d v="2026-05-22T09:56:55"/>
    <n v="65975660"/>
    <n v="6002"/>
    <s v="lvelez"/>
    <x v="1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70"/>
    <s v="Llamaya"/>
    <s v="MAIN"/>
    <n v="0"/>
    <m/>
    <n v="2258153"/>
    <s v="Cobros Mayo"/>
    <s v="Cobros Mayo NPN"/>
    <s v="Cliente al dia"/>
  </r>
  <r>
    <s v="Cobros Abril Canal Fijo"/>
    <n v="0"/>
    <n v="0"/>
    <x v="23"/>
    <n v="2"/>
    <n v="1"/>
    <x v="0"/>
    <d v="2026-05-12T09:48:07"/>
    <n v="65986159"/>
    <s v="DROP"/>
    <s v="VDAD"/>
    <x v="0"/>
    <s v="COBRO"/>
    <m/>
    <n v="365015340000"/>
    <n v="16018"/>
    <n v="-5"/>
    <n v="1"/>
    <n v="65986159"/>
    <m/>
    <s v="Genaro rosales"/>
    <m/>
    <s v="C03878675"/>
    <n v="365015340000"/>
    <s v="MASIVO"/>
    <s v="NPN"/>
    <m/>
    <m/>
    <m/>
    <m/>
    <m/>
    <s v="U"/>
    <s v="0000-00-00"/>
    <m/>
    <m/>
    <m/>
    <m/>
    <n v="5"/>
    <m/>
    <s v="NONE"/>
    <n v="0"/>
    <m/>
    <n v="2258154"/>
    <s v="Cobros Mayo"/>
    <s v="Cobros Mayo NPN"/>
    <s v="Agent Not Available"/>
  </r>
  <r>
    <s v="Cobros Abril Canal Fijo"/>
    <n v="1"/>
    <n v="1"/>
    <x v="18"/>
    <n v="2"/>
    <n v="1"/>
    <x v="1"/>
    <d v="2026-05-14T11:28:19"/>
    <n v="65986159"/>
    <n v="6003"/>
    <s v="lvelez"/>
    <x v="1"/>
    <s v="COBRO"/>
    <m/>
    <n v="365015340000"/>
    <n v="16018"/>
    <n v="-5"/>
    <n v="1"/>
    <n v="65986159"/>
    <m/>
    <s v="Genaro rosales"/>
    <m/>
    <s v="C03878675"/>
    <n v="365015340000"/>
    <s v="MASIVO"/>
    <s v="NPN"/>
    <m/>
    <m/>
    <m/>
    <m/>
    <m/>
    <s v="U"/>
    <s v="0000-00-00"/>
    <m/>
    <m/>
    <m/>
    <m/>
    <n v="38"/>
    <s v="Llamaya"/>
    <s v="MAIN"/>
    <n v="0"/>
    <m/>
    <n v="2258154"/>
    <s v="Cobros Mayo"/>
    <s v="Cobros Mayo NPN"/>
    <s v="Cuenta cesada"/>
  </r>
  <r>
    <s v="Cobros Mayo"/>
    <n v="0"/>
    <n v="0"/>
    <x v="23"/>
    <n v="8"/>
    <n v="1"/>
    <x v="0"/>
    <d v="2026-05-12T09:48:27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8"/>
    <n v="8"/>
    <n v="1"/>
    <x v="0"/>
    <d v="2026-05-14T11:31:2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21"/>
    <n v="8"/>
    <n v="1"/>
    <x v="0"/>
    <d v="2026-05-18T14:47:38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22"/>
    <n v="8"/>
    <n v="1"/>
    <x v="0"/>
    <d v="2026-05-20T11:47:3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4"/>
    <n v="8"/>
    <n v="1"/>
    <x v="0"/>
    <d v="2026-05-21T12:35:09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5"/>
    <n v="8"/>
    <n v="1"/>
    <x v="0"/>
    <d v="2026-05-22T09:57:4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5"/>
    <n v="8"/>
    <n v="1"/>
    <x v="0"/>
    <d v="2026-05-22T17:34:43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6"/>
    <n v="8"/>
    <n v="1"/>
    <x v="1"/>
    <d v="2026-05-23T11:58:47"/>
    <n v="65987562"/>
    <n v="6004"/>
    <s v="lvelez"/>
    <x v="1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s v="U"/>
    <s v="0000-00-00"/>
    <m/>
    <m/>
    <m/>
    <m/>
    <n v="235"/>
    <s v="Llamaya"/>
    <s v="MAIN"/>
    <n v="0"/>
    <m/>
    <n v="2258155"/>
    <s v="Cobros Mayo"/>
    <s v="Cobros Mayo NPN"/>
    <s v="Buzon de voz"/>
  </r>
  <r>
    <s v="Cobros Mayo"/>
    <n v="0"/>
    <n v="0"/>
    <x v="23"/>
    <n v="5"/>
    <n v="1"/>
    <x v="0"/>
    <d v="2026-05-12T09:48:40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8"/>
    <n v="5"/>
    <n v="1"/>
    <x v="0"/>
    <d v="2026-05-14T11:31:5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21"/>
    <n v="5"/>
    <n v="1"/>
    <x v="0"/>
    <d v="2026-05-18T14:51:1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22"/>
    <n v="5"/>
    <n v="1"/>
    <x v="0"/>
    <d v="2026-05-20T11:47:4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1"/>
    <n v="1"/>
    <x v="4"/>
    <n v="5"/>
    <n v="1"/>
    <x v="1"/>
    <d v="2026-05-21T12:35:39"/>
    <n v="65992229"/>
    <n v="6003"/>
    <s v="lvelez"/>
    <x v="1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6"/>
    <s v="Llamaya"/>
    <s v="MAIN"/>
    <n v="0"/>
    <m/>
    <n v="2258156"/>
    <s v="Cobros Mayo"/>
    <s v="Cobros Mayo NPN"/>
    <s v="Cuenta cesada"/>
  </r>
  <r>
    <s v="Cobros Abril Canal Fijo"/>
    <n v="0"/>
    <n v="0"/>
    <x v="23"/>
    <n v="4"/>
    <n v="1"/>
    <x v="0"/>
    <d v="2026-05-12T09:50:15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0"/>
    <n v="0"/>
    <x v="18"/>
    <n v="4"/>
    <n v="1"/>
    <x v="0"/>
    <d v="2026-05-14T11:32:52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0"/>
    <n v="0"/>
    <x v="21"/>
    <n v="4"/>
    <n v="1"/>
    <x v="0"/>
    <d v="2026-05-18T14:58:23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1"/>
    <n v="1"/>
    <x v="22"/>
    <n v="4"/>
    <n v="1"/>
    <x v="1"/>
    <d v="2026-05-20T11:50:40"/>
    <n v="66009595"/>
    <n v="6003"/>
    <s v="lvelez"/>
    <x v="1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109"/>
    <s v="Llamaya"/>
    <s v="MAIN"/>
    <n v="0"/>
    <m/>
    <n v="2258157"/>
    <s v="Cobros Mayo"/>
    <s v="Cobros Mayo NPN"/>
    <s v="Cuenta cesada"/>
  </r>
  <r>
    <s v="Cobros Mayo"/>
    <n v="0"/>
    <n v="0"/>
    <x v="20"/>
    <n v="1"/>
    <n v="1"/>
    <x v="1"/>
    <d v="2026-05-06T15:47:12"/>
    <n v="66015214"/>
    <n v="6004"/>
    <s v="lvelez"/>
    <x v="1"/>
    <s v="COBRO"/>
    <m/>
    <m/>
    <n v="998"/>
    <n v="0"/>
    <m/>
    <n v="66015214"/>
    <m/>
    <m/>
    <m/>
    <m/>
    <m/>
    <m/>
    <m/>
    <m/>
    <m/>
    <m/>
    <m/>
    <m/>
    <s v="U"/>
    <s v="0000-00-00"/>
    <m/>
    <m/>
    <m/>
    <m/>
    <n v="55"/>
    <s v="Llamaya"/>
    <s v="MANUAL"/>
    <n v="0"/>
    <m/>
    <n v="2257549"/>
    <s v="Default Manual list"/>
    <m/>
    <s v="Buzon de voz"/>
  </r>
  <r>
    <s v="Cobros Abril Canal Fijo"/>
    <n v="0"/>
    <n v="0"/>
    <x v="19"/>
    <n v="3"/>
    <n v="1"/>
    <x v="0"/>
    <d v="2026-05-04T15:29:28"/>
    <n v="66020541"/>
    <s v="DROP"/>
    <s v="VDAD"/>
    <x v="0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5"/>
    <m/>
    <s v="NONE"/>
    <n v="0"/>
    <m/>
    <n v="2252811"/>
    <s v="Cobros Abril Canal Fijo"/>
    <s v="Cobros Abril Canal Fijo 2 meses a NPN"/>
    <s v="Agent Not Available"/>
  </r>
  <r>
    <s v="Cobros Abril Canal Fijo"/>
    <n v="0"/>
    <n v="0"/>
    <x v="20"/>
    <n v="3"/>
    <n v="1"/>
    <x v="0"/>
    <d v="2026-05-06T15:17:25"/>
    <n v="66020541"/>
    <s v="DROP"/>
    <s v="VDAD"/>
    <x v="0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5"/>
    <m/>
    <s v="NONE"/>
    <n v="0"/>
    <m/>
    <n v="2252811"/>
    <s v="Cobros Abril Canal Fijo"/>
    <s v="Cobros Abril Canal Fijo 2 meses a NPN"/>
    <s v="Agent Not Available"/>
  </r>
  <r>
    <s v="Cobros Abril Canal Fijo"/>
    <n v="1"/>
    <n v="1"/>
    <x v="0"/>
    <n v="3"/>
    <n v="1"/>
    <x v="1"/>
    <d v="2026-05-09T09:19:10"/>
    <n v="66020541"/>
    <n v="6003"/>
    <s v="lvelez"/>
    <x v="1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16"/>
    <s v="Llamaya"/>
    <s v="MAIN"/>
    <n v="0"/>
    <m/>
    <n v="2252811"/>
    <s v="Cobros Abril Canal Fijo"/>
    <s v="Cobros Abril Canal Fijo 2 meses a NPN"/>
    <s v="Cuenta cesada"/>
  </r>
  <r>
    <s v="Cobros Abril Canal Fijo"/>
    <n v="0"/>
    <n v="0"/>
    <x v="23"/>
    <n v="3"/>
    <n v="1"/>
    <x v="0"/>
    <d v="2026-05-12T09:50:12"/>
    <n v="66030778"/>
    <s v="CALLBK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103"/>
    <s v="Llamaya"/>
    <s v="MAIN"/>
    <n v="0"/>
    <m/>
    <n v="2258158"/>
    <s v="Cobros Mayo"/>
    <s v="Cobros Mayo NPN"/>
    <s v="Call Back"/>
  </r>
  <r>
    <s v="Cobros Abril Canal Fijo"/>
    <n v="1"/>
    <n v="1"/>
    <x v="3"/>
    <n v="3"/>
    <n v="1"/>
    <x v="0"/>
    <d v="2026-05-19T16:50:52"/>
    <n v="66030778"/>
    <n v="6007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48"/>
    <s v="Llamaya"/>
    <s v="MAIN"/>
    <n v="0"/>
    <m/>
    <n v="2258158"/>
    <s v="Cobros Mayo"/>
    <s v="Cobros Mayo NPN"/>
    <s v="Volver a llamar"/>
  </r>
  <r>
    <s v="Cobros Abril Canal Fijo"/>
    <n v="1"/>
    <n v="1"/>
    <x v="12"/>
    <n v="3"/>
    <n v="1"/>
    <x v="1"/>
    <d v="2026-05-29T10:58:18"/>
    <n v="66030778"/>
    <n v="6007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173"/>
    <s v="Llamaya"/>
    <s v="MANUAL"/>
    <n v="0"/>
    <m/>
    <n v="2258158"/>
    <s v="Cobros Mayo"/>
    <s v="Cobros Mayo NPN"/>
    <s v="Volver a llamar"/>
  </r>
  <r>
    <s v="Cobros Mayo"/>
    <n v="0"/>
    <n v="0"/>
    <x v="23"/>
    <n v="7"/>
    <n v="1"/>
    <x v="0"/>
    <d v="2026-05-12T09:50:52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8"/>
    <n v="7"/>
    <n v="1"/>
    <x v="0"/>
    <d v="2026-05-14T11:33:13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21"/>
    <n v="7"/>
    <n v="1"/>
    <x v="0"/>
    <d v="2026-05-18T15:27:34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22"/>
    <n v="7"/>
    <n v="1"/>
    <x v="0"/>
    <d v="2026-05-20T11:50:54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4"/>
    <n v="7"/>
    <n v="1"/>
    <x v="0"/>
    <d v="2026-05-21T12:35:47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5"/>
    <n v="7"/>
    <n v="1"/>
    <x v="0"/>
    <d v="2026-05-22T09:58:09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5"/>
    <n v="7"/>
    <n v="1"/>
    <x v="1"/>
    <d v="2026-05-22T17:34:36"/>
    <n v="66032783"/>
    <n v="6004"/>
    <s v="lvelez"/>
    <x v="1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s v="U"/>
    <s v="0000-00-00"/>
    <m/>
    <m/>
    <m/>
    <m/>
    <n v="66"/>
    <s v="Llamaya"/>
    <s v="MAIN"/>
    <n v="0"/>
    <m/>
    <n v="2258159"/>
    <s v="Cobros Mayo"/>
    <s v="Cobros Mayo NPN"/>
    <s v="Buzon de voz"/>
  </r>
  <r>
    <s v="Cobros Abril Canal Fijo"/>
    <n v="0"/>
    <n v="0"/>
    <x v="23"/>
    <n v="8"/>
    <n v="1"/>
    <x v="0"/>
    <d v="2026-05-12T09:51:06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8"/>
    <n v="8"/>
    <n v="1"/>
    <x v="0"/>
    <d v="2026-05-14T11:33:28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21"/>
    <n v="8"/>
    <n v="1"/>
    <x v="0"/>
    <d v="2026-05-18T15:32:37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22"/>
    <n v="8"/>
    <n v="1"/>
    <x v="0"/>
    <d v="2026-05-20T11:51:31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4"/>
    <n v="8"/>
    <n v="1"/>
    <x v="0"/>
    <d v="2026-05-21T12:36:13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5"/>
    <n v="8"/>
    <n v="1"/>
    <x v="0"/>
    <d v="2026-05-22T10:00:33"/>
    <n v="66033534"/>
    <s v="CALLBK"/>
    <s v="lvelez"/>
    <x v="1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173"/>
    <s v="Llamaya"/>
    <s v="MAIN"/>
    <n v="0"/>
    <m/>
    <n v="2258160"/>
    <s v="Cobros Mayo"/>
    <s v="Cobros Mayo NPN"/>
    <s v="Call Back"/>
  </r>
  <r>
    <s v="Cobros Abril Canal Fijo"/>
    <n v="0"/>
    <n v="0"/>
    <x v="7"/>
    <n v="8"/>
    <n v="1"/>
    <x v="0"/>
    <d v="2026-05-25T10:09:10"/>
    <n v="66033534"/>
    <s v="CALLBK"/>
    <s v="lvelez"/>
    <x v="1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140"/>
    <s v="Llamaya"/>
    <s v="MAIN"/>
    <n v="0"/>
    <m/>
    <n v="2258160"/>
    <s v="Cobros Mayo"/>
    <s v="Cobros Mayo NPN"/>
    <s v="Call Back"/>
  </r>
  <r>
    <s v="Cobros Abril Canal Fijo"/>
    <n v="0"/>
    <n v="0"/>
    <x v="11"/>
    <n v="8"/>
    <n v="1"/>
    <x v="1"/>
    <d v="2026-05-30T09:29:13"/>
    <n v="66033534"/>
    <s v="CALLBK"/>
    <s v="lvelez"/>
    <x v="1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188"/>
    <s v="Llamaya"/>
    <s v="MAIN"/>
    <n v="0"/>
    <m/>
    <n v="2258160"/>
    <s v="Cobros Mayo"/>
    <s v="Cobros Mayo NPN"/>
    <s v="Call Back"/>
  </r>
  <r>
    <s v="Cobros Mayo"/>
    <n v="0"/>
    <n v="0"/>
    <x v="20"/>
    <n v="10"/>
    <n v="1"/>
    <x v="0"/>
    <d v="2026-05-06T17:03:23"/>
    <n v="66046678"/>
    <n v="6004"/>
    <s v="lvelez"/>
    <x v="1"/>
    <s v="COBRO"/>
    <m/>
    <m/>
    <n v="998"/>
    <n v="0"/>
    <m/>
    <n v="66046678"/>
    <m/>
    <m/>
    <m/>
    <m/>
    <m/>
    <m/>
    <m/>
    <m/>
    <m/>
    <m/>
    <m/>
    <m/>
    <s v="U"/>
    <s v="0000-00-00"/>
    <m/>
    <m/>
    <m/>
    <m/>
    <n v="74"/>
    <s v="Llamaya"/>
    <s v="MANUAL"/>
    <n v="0"/>
    <m/>
    <n v="2257558"/>
    <s v="Default Manual list"/>
    <m/>
    <s v="Buzon de voz"/>
  </r>
  <r>
    <s v="Cobros Mayo"/>
    <n v="0"/>
    <n v="0"/>
    <x v="23"/>
    <n v="10"/>
    <n v="1"/>
    <x v="0"/>
    <d v="2026-05-12T09:52:03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8"/>
    <n v="10"/>
    <n v="1"/>
    <x v="0"/>
    <d v="2026-05-14T11:34:11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21"/>
    <n v="10"/>
    <n v="1"/>
    <x v="0"/>
    <d v="2026-05-18T15:40:54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22"/>
    <n v="10"/>
    <n v="1"/>
    <x v="0"/>
    <d v="2026-05-20T11:53:12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4"/>
    <n v="10"/>
    <n v="1"/>
    <x v="0"/>
    <d v="2026-05-21T12:36:57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5"/>
    <n v="10"/>
    <n v="1"/>
    <x v="0"/>
    <d v="2026-05-22T10:00:52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5"/>
    <n v="10"/>
    <n v="1"/>
    <x v="0"/>
    <d v="2026-05-22T17:35:15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6"/>
    <n v="10"/>
    <n v="1"/>
    <x v="0"/>
    <d v="2026-05-23T11:58:54"/>
    <n v="66046678"/>
    <s v="DROP"/>
    <s v="VDAD"/>
    <x v="0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8"/>
    <n v="10"/>
    <n v="1"/>
    <x v="1"/>
    <d v="2026-05-26T09:17:04"/>
    <n v="66046678"/>
    <n v="6004"/>
    <s v="lvelez"/>
    <x v="1"/>
    <s v="COBRO"/>
    <m/>
    <n v="364010560000"/>
    <n v="16018"/>
    <n v="-5"/>
    <n v="1"/>
    <n v="66046678"/>
    <m/>
    <s v="Irving Abraham Campos Batista"/>
    <m/>
    <s v="8-1056-1092"/>
    <n v="364010560000"/>
    <s v="MASIVO"/>
    <s v="2 PAGOS PENDIENTES"/>
    <m/>
    <m/>
    <m/>
    <m/>
    <m/>
    <s v="U"/>
    <s v="0000-00-00"/>
    <m/>
    <m/>
    <m/>
    <m/>
    <n v="272"/>
    <s v="Llamaya"/>
    <s v="MAIN"/>
    <n v="0"/>
    <m/>
    <n v="2258161"/>
    <s v="Cobros Mayo"/>
    <s v="Cobros Mayo NPN"/>
    <s v="Buzon de voz"/>
  </r>
  <r>
    <s v="Cobros Mayo"/>
    <n v="0"/>
    <n v="0"/>
    <x v="19"/>
    <n v="10"/>
    <n v="1"/>
    <x v="0"/>
    <d v="2026-05-04T11:36:51"/>
    <n v="66047682"/>
    <s v="CALLBK"/>
    <s v="lvelez"/>
    <x v="1"/>
    <s v="COBRO"/>
    <m/>
    <m/>
    <n v="1001"/>
    <n v="-5"/>
    <n v="1"/>
    <n v="66047682"/>
    <m/>
    <m/>
    <m/>
    <m/>
    <m/>
    <m/>
    <m/>
    <m/>
    <m/>
    <m/>
    <m/>
    <m/>
    <s v="U"/>
    <s v="0000-00-00"/>
    <m/>
    <m/>
    <m/>
    <s v="361074360000&gt;&gt; JOSE ARMANDO DIAZ ROMERO"/>
    <n v="76"/>
    <s v="Llamaya"/>
    <s v="MAIN"/>
    <n v="0"/>
    <m/>
    <n v="570254"/>
    <s v="Llama_Ya_20231209"/>
    <m/>
    <s v="Call Back"/>
  </r>
  <r>
    <s v="Cobros Mayo"/>
    <n v="0"/>
    <n v="0"/>
    <x v="20"/>
    <n v="10"/>
    <n v="1"/>
    <x v="0"/>
    <d v="2026-05-06T09:51:17"/>
    <n v="66047682"/>
    <n v="6004"/>
    <s v="lvelez"/>
    <x v="1"/>
    <s v="COBRO"/>
    <m/>
    <m/>
    <n v="1001"/>
    <n v="-5"/>
    <n v="1"/>
    <n v="66047682"/>
    <m/>
    <m/>
    <m/>
    <m/>
    <m/>
    <m/>
    <m/>
    <m/>
    <m/>
    <m/>
    <m/>
    <m/>
    <s v="U"/>
    <s v="0000-00-00"/>
    <m/>
    <m/>
    <m/>
    <s v="361074360000&gt;&gt; JOSE ARMANDO DIAZ ROMERO"/>
    <n v="86"/>
    <s v="Llamaya"/>
    <s v="MAIN"/>
    <n v="0"/>
    <m/>
    <n v="570254"/>
    <s v="Llama_Ya_20231209"/>
    <m/>
    <s v="Buzon de voz"/>
  </r>
  <r>
    <s v="Cobros Mayo"/>
    <n v="0"/>
    <n v="0"/>
    <x v="23"/>
    <n v="10"/>
    <n v="1"/>
    <x v="0"/>
    <d v="2026-05-12T09:53:16"/>
    <n v="66047682"/>
    <s v="CALLBK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89"/>
    <s v="Llamaya"/>
    <s v="MAIN"/>
    <n v="0"/>
    <m/>
    <n v="2258162"/>
    <s v="Cobros Mayo"/>
    <s v="Cobros Mayo NPN"/>
    <s v="Call Back"/>
  </r>
  <r>
    <s v="Cobros Mayo"/>
    <n v="0"/>
    <n v="0"/>
    <x v="2"/>
    <n v="10"/>
    <n v="1"/>
    <x v="0"/>
    <d v="2026-05-16T11:38:10"/>
    <n v="66047682"/>
    <s v="CALLBK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195"/>
    <s v="Llamaya"/>
    <s v="MAIN"/>
    <n v="0"/>
    <m/>
    <n v="2258162"/>
    <s v="Cobros Mayo"/>
    <s v="Cobros Mayo NPN"/>
    <s v="Call Back"/>
  </r>
  <r>
    <s v="Cobros Mayo"/>
    <n v="0"/>
    <n v="0"/>
    <x v="21"/>
    <n v="10"/>
    <n v="1"/>
    <x v="0"/>
    <d v="2026-05-18T15:54:48"/>
    <n v="66047682"/>
    <n v="6004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86"/>
    <s v="Llamaya"/>
    <s v="MAIN"/>
    <n v="0"/>
    <m/>
    <n v="2258162"/>
    <s v="Cobros Mayo"/>
    <s v="Cobros Mayo NPN"/>
    <s v="Buzon de voz"/>
  </r>
  <r>
    <s v="Cobros Mayo"/>
    <n v="0"/>
    <n v="0"/>
    <x v="9"/>
    <n v="10"/>
    <n v="1"/>
    <x v="0"/>
    <d v="2026-05-27T16:01:09"/>
    <n v="66047682"/>
    <s v="DROP"/>
    <s v="VDAD"/>
    <x v="0"/>
    <s v="COBRO"/>
    <m/>
    <n v="361074360000"/>
    <n v="16019"/>
    <n v="-5"/>
    <n v="1"/>
    <n v="66047682"/>
    <m/>
    <s v="JOSE ARMANDO DIAZ ROMERO"/>
    <m/>
    <n v="361074360000"/>
    <s v="CALL CENTER P2P"/>
    <s v="1 MES PENDIENTE"/>
    <m/>
    <m/>
    <m/>
    <m/>
    <m/>
    <m/>
    <s v="U"/>
    <s v="0000-00-00"/>
    <m/>
    <m/>
    <m/>
    <m/>
    <n v="5"/>
    <m/>
    <s v="NONE"/>
    <n v="0"/>
    <m/>
    <n v="2268050"/>
    <s v="Cobros Mayo"/>
    <s v="Cobros Mayo Lista 2"/>
    <s v="Agent Not Available"/>
  </r>
  <r>
    <s v="Cobros Mayo"/>
    <n v="0"/>
    <n v="0"/>
    <x v="10"/>
    <n v="10"/>
    <n v="1"/>
    <x v="0"/>
    <d v="2026-05-28T12:55:18"/>
    <n v="66047682"/>
    <s v="DROP"/>
    <s v="VDAD"/>
    <x v="0"/>
    <s v="COBRO"/>
    <m/>
    <n v="361074360000"/>
    <n v="16019"/>
    <n v="-5"/>
    <n v="1"/>
    <n v="66047682"/>
    <m/>
    <s v="JOSE ARMANDO DIAZ ROMERO"/>
    <m/>
    <n v="361074360000"/>
    <s v="CALL CENTER P2P"/>
    <s v="1 MES PENDIENTE"/>
    <m/>
    <m/>
    <m/>
    <m/>
    <m/>
    <m/>
    <s v="U"/>
    <s v="0000-00-00"/>
    <m/>
    <m/>
    <m/>
    <m/>
    <n v="5"/>
    <m/>
    <s v="NONE"/>
    <n v="0"/>
    <m/>
    <n v="2268050"/>
    <s v="Cobros Mayo"/>
    <s v="Cobros Mayo Lista 2"/>
    <s v="Agent Not Available"/>
  </r>
  <r>
    <s v="Cobros Mayo"/>
    <n v="0"/>
    <n v="0"/>
    <x v="10"/>
    <n v="10"/>
    <n v="1"/>
    <x v="0"/>
    <d v="2026-05-28T16:02:22"/>
    <n v="66047682"/>
    <n v="6004"/>
    <s v="lvelez"/>
    <x v="1"/>
    <s v="COBRO"/>
    <m/>
    <n v="361074360000"/>
    <n v="16019"/>
    <n v="-5"/>
    <n v="1"/>
    <n v="66047682"/>
    <m/>
    <s v="JOSE ARMANDO DIAZ ROMERO"/>
    <m/>
    <n v="361074360000"/>
    <s v="CALL CENTER P2P"/>
    <s v="1 MES PENDIENTE"/>
    <m/>
    <m/>
    <m/>
    <m/>
    <m/>
    <m/>
    <s v="U"/>
    <s v="0000-00-00"/>
    <m/>
    <m/>
    <m/>
    <m/>
    <n v="69"/>
    <s v="Llamaya"/>
    <s v="MANUAL"/>
    <n v="0"/>
    <m/>
    <n v="2268050"/>
    <s v="Cobros Mayo"/>
    <s v="Cobros Mayo Lista 2"/>
    <s v="Buzon de voz"/>
  </r>
  <r>
    <s v="Cobros Mayo"/>
    <n v="0"/>
    <n v="0"/>
    <x v="12"/>
    <n v="10"/>
    <n v="1"/>
    <x v="0"/>
    <d v="2026-05-29T11:07:39"/>
    <n v="66047682"/>
    <n v="6004"/>
    <s v="lvelez"/>
    <x v="1"/>
    <s v="COBRO"/>
    <m/>
    <n v="361074360000"/>
    <n v="16019"/>
    <n v="-5"/>
    <n v="1"/>
    <n v="66047682"/>
    <m/>
    <s v="JOSE ARMANDO DIAZ ROMERO"/>
    <m/>
    <n v="361074360000"/>
    <s v="CALL CENTER P2P"/>
    <s v="1 MES PENDIENTE"/>
    <m/>
    <m/>
    <m/>
    <m/>
    <m/>
    <m/>
    <s v="U"/>
    <s v="0000-00-00"/>
    <m/>
    <m/>
    <m/>
    <m/>
    <n v="97"/>
    <s v="Llamaya"/>
    <s v="MANUAL"/>
    <n v="0"/>
    <m/>
    <n v="2268050"/>
    <s v="Cobros Mayo"/>
    <s v="Cobros Mayo Lista 2"/>
    <s v="Buzon de voz"/>
  </r>
  <r>
    <s v="Cobros Mayo"/>
    <n v="0"/>
    <n v="0"/>
    <x v="12"/>
    <n v="10"/>
    <n v="1"/>
    <x v="1"/>
    <d v="2026-05-29T16:22:16"/>
    <n v="66047682"/>
    <n v="6004"/>
    <s v="lvelez"/>
    <x v="1"/>
    <s v="COBRO"/>
    <m/>
    <n v="361074360000"/>
    <n v="16019"/>
    <n v="-5"/>
    <n v="1"/>
    <n v="66047682"/>
    <m/>
    <s v="JOSE ARMANDO DIAZ ROMERO"/>
    <m/>
    <n v="361074360000"/>
    <s v="CALL CENTER P2P"/>
    <s v="1 MES PENDIENTE"/>
    <m/>
    <m/>
    <m/>
    <m/>
    <m/>
    <m/>
    <s v="U"/>
    <s v="0000-00-00"/>
    <m/>
    <m/>
    <m/>
    <m/>
    <n v="98"/>
    <s v="Llamaya"/>
    <s v="MANUAL"/>
    <n v="0"/>
    <m/>
    <n v="2268050"/>
    <s v="Cobros Mayo"/>
    <s v="Cobros Mayo Lista 2"/>
    <s v="Buzon de voz"/>
  </r>
  <r>
    <s v="Cobros Mayo"/>
    <n v="0"/>
    <n v="0"/>
    <x v="23"/>
    <n v="6"/>
    <n v="1"/>
    <x v="0"/>
    <d v="2026-05-12T09:53:34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8"/>
    <n v="6"/>
    <n v="1"/>
    <x v="0"/>
    <d v="2026-05-14T11:34:35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21"/>
    <n v="6"/>
    <n v="1"/>
    <x v="0"/>
    <d v="2026-05-18T15:48:08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22"/>
    <n v="6"/>
    <n v="1"/>
    <x v="0"/>
    <d v="2026-05-20T11:53:10"/>
    <n v="66055984"/>
    <s v="CALLBK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178"/>
    <s v="Llamaya"/>
    <s v="MAIN"/>
    <n v="0"/>
    <m/>
    <n v="2258163"/>
    <s v="Cobros Mayo"/>
    <s v="Cobros Mayo NPN"/>
    <s v="Call Back"/>
  </r>
  <r>
    <s v="Cobros Mayo"/>
    <n v="1"/>
    <n v="1"/>
    <x v="4"/>
    <n v="6"/>
    <n v="1"/>
    <x v="0"/>
    <d v="2026-05-21T16:39:43"/>
    <n v="66055984"/>
    <n v="6002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9"/>
    <s v="Llamaya"/>
    <s v="MAIN"/>
    <n v="0"/>
    <m/>
    <n v="2258163"/>
    <s v="Cobros Mayo"/>
    <s v="Cobros Mayo NPN"/>
    <s v="Cliente al dia"/>
  </r>
  <r>
    <s v="Cobros Mayo"/>
    <n v="1"/>
    <n v="1"/>
    <x v="11"/>
    <n v="6"/>
    <n v="1"/>
    <x v="1"/>
    <d v="2026-05-30T10:56:10"/>
    <n v="66055984"/>
    <n v="6002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81"/>
    <s v="Llamaya"/>
    <s v="MANUAL"/>
    <n v="0"/>
    <m/>
    <n v="2258163"/>
    <s v="Cobros Mayo"/>
    <s v="Cobros Mayo NPN"/>
    <s v="Cliente al dia"/>
  </r>
  <r>
    <s v="Cobros Mayo"/>
    <n v="0"/>
    <n v="0"/>
    <x v="23"/>
    <n v="5"/>
    <n v="1"/>
    <x v="0"/>
    <d v="2026-05-12T09:53:49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8"/>
    <n v="5"/>
    <n v="1"/>
    <x v="0"/>
    <d v="2026-05-14T11:34:50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21"/>
    <n v="5"/>
    <n v="1"/>
    <x v="0"/>
    <d v="2026-05-18T15:54:55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22"/>
    <n v="5"/>
    <n v="1"/>
    <x v="0"/>
    <d v="2026-05-20T11:53:24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1"/>
    <n v="1"/>
    <x v="4"/>
    <n v="5"/>
    <n v="1"/>
    <x v="1"/>
    <d v="2026-05-21T12:40:00"/>
    <n v="66056107"/>
    <n v="6003"/>
    <s v="lvelez"/>
    <x v="1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35"/>
    <s v="Llamaya"/>
    <s v="MAIN"/>
    <n v="0"/>
    <m/>
    <n v="2258164"/>
    <s v="Cobros Mayo"/>
    <s v="Cobros Mayo NPN"/>
    <s v="Cuenta cesada"/>
  </r>
  <r>
    <s v="Cobros Mayo"/>
    <n v="0"/>
    <n v="0"/>
    <x v="23"/>
    <n v="2"/>
    <n v="1"/>
    <x v="0"/>
    <d v="2026-05-12T09:54:23"/>
    <n v="66067131"/>
    <s v="DROP"/>
    <s v="VDAD"/>
    <x v="0"/>
    <s v="COBRO"/>
    <m/>
    <n v="366050400000"/>
    <n v="16018"/>
    <n v="-5"/>
    <n v="1"/>
    <n v="66067131"/>
    <m/>
    <s v="JesÃºs Antonio Arauz"/>
    <m/>
    <s v="2-740-1622"/>
    <n v="366050400000"/>
    <s v="MASIVO"/>
    <s v="NPN"/>
    <m/>
    <m/>
    <m/>
    <m/>
    <m/>
    <s v="U"/>
    <s v="0000-00-00"/>
    <m/>
    <m/>
    <m/>
    <m/>
    <n v="5"/>
    <m/>
    <s v="NONE"/>
    <n v="0"/>
    <m/>
    <n v="2258165"/>
    <s v="Cobros Mayo"/>
    <s v="Cobros Mayo NPN"/>
    <s v="Agent Not Available"/>
  </r>
  <r>
    <s v="Cobros Mayo"/>
    <n v="1"/>
    <n v="0"/>
    <x v="18"/>
    <n v="2"/>
    <n v="1"/>
    <x v="1"/>
    <d v="2026-05-14T11:42:00"/>
    <n v="66067131"/>
    <n v="6000"/>
    <s v="lvelez"/>
    <x v="1"/>
    <s v="COBRO"/>
    <m/>
    <n v="366050400000"/>
    <n v="16018"/>
    <n v="-5"/>
    <n v="1"/>
    <n v="66067131"/>
    <m/>
    <s v="JesÃºs Antonio Arauz"/>
    <m/>
    <s v="2-740-1622"/>
    <n v="366050400000"/>
    <s v="MASIVO"/>
    <s v="NPN"/>
    <m/>
    <m/>
    <m/>
    <m/>
    <m/>
    <s v="U"/>
    <s v="0000-00-00"/>
    <m/>
    <m/>
    <m/>
    <m/>
    <n v="114"/>
    <s v="Llamaya"/>
    <s v="MAIN"/>
    <n v="0"/>
    <m/>
    <n v="2258165"/>
    <s v="Cobros Mayo"/>
    <s v="Cobros Mayo NPN"/>
    <s v="Mensaje a tercero"/>
  </r>
  <r>
    <s v="Cobros Abril Canal Fijo"/>
    <n v="0"/>
    <n v="0"/>
    <x v="23"/>
    <n v="4"/>
    <n v="1"/>
    <x v="0"/>
    <d v="2026-05-12T09:59:30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23"/>
    <n v="4"/>
    <n v="1"/>
    <x v="0"/>
    <d v="2026-05-12T12:49:39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23"/>
    <n v="4"/>
    <n v="1"/>
    <x v="0"/>
    <d v="2026-05-12T16:21:42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"/>
    <n v="4"/>
    <n v="1"/>
    <x v="1"/>
    <d v="2026-05-13T10:21:37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Mayo"/>
    <n v="0"/>
    <n v="0"/>
    <x v="23"/>
    <n v="1"/>
    <n v="1"/>
    <x v="1"/>
    <d v="2026-05-12T09:58:54"/>
    <n v="66093967"/>
    <n v="6004"/>
    <s v="lvelez"/>
    <x v="1"/>
    <s v="COBRO"/>
    <m/>
    <n v="364073280000"/>
    <n v="16018"/>
    <n v="-5"/>
    <n v="1"/>
    <n v="66093967"/>
    <m/>
    <s v="Crisabel Malena Castillo cabal"/>
    <m/>
    <s v="4-768-2253"/>
    <n v="364073280000"/>
    <s v="MASIVO"/>
    <s v="NPN"/>
    <m/>
    <m/>
    <m/>
    <m/>
    <m/>
    <s v="U"/>
    <s v="0000-00-00"/>
    <m/>
    <m/>
    <m/>
    <m/>
    <n v="124"/>
    <s v="Llamaya"/>
    <s v="MAIN"/>
    <n v="0"/>
    <m/>
    <n v="2258167"/>
    <s v="Cobros Mayo"/>
    <s v="Cobros Mayo NPN"/>
    <s v="Buzon de voz"/>
  </r>
  <r>
    <s v="Cobros Abril Canal Fijo"/>
    <n v="0"/>
    <n v="0"/>
    <x v="23"/>
    <n v="10"/>
    <n v="1"/>
    <x v="0"/>
    <d v="2026-05-12T10:00:02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8"/>
    <n v="10"/>
    <n v="1"/>
    <x v="0"/>
    <d v="2026-05-14T11:42:01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21"/>
    <n v="10"/>
    <n v="1"/>
    <x v="0"/>
    <d v="2026-05-18T15:55:35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22"/>
    <n v="10"/>
    <n v="1"/>
    <x v="0"/>
    <d v="2026-05-20T11:53:53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4"/>
    <n v="10"/>
    <n v="1"/>
    <x v="0"/>
    <d v="2026-05-21T12:40:11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5"/>
    <n v="10"/>
    <n v="1"/>
    <x v="0"/>
    <d v="2026-05-22T10:01:30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5"/>
    <n v="10"/>
    <n v="1"/>
    <x v="0"/>
    <d v="2026-05-22T17:35:46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6"/>
    <n v="10"/>
    <n v="1"/>
    <x v="0"/>
    <d v="2026-05-23T11:59:31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8"/>
    <n v="10"/>
    <n v="1"/>
    <x v="0"/>
    <d v="2026-05-26T09:17:15"/>
    <n v="66094108"/>
    <s v="DROP"/>
    <s v="VDAD"/>
    <x v="0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8"/>
    <n v="10"/>
    <n v="1"/>
    <x v="1"/>
    <d v="2026-05-26T10:44:43"/>
    <n v="66094108"/>
    <n v="6004"/>
    <s v="lvelez"/>
    <x v="1"/>
    <s v="COBRO"/>
    <m/>
    <n v="351332420000"/>
    <n v="16018"/>
    <n v="-5"/>
    <n v="1"/>
    <n v="66094108"/>
    <m/>
    <s v="Osvaldo GÃ³mez de gracia"/>
    <m/>
    <s v="8-445-37"/>
    <n v="351332420000"/>
    <s v="MASIVO"/>
    <s v="3 PAGOS PENDIENTES"/>
    <m/>
    <m/>
    <m/>
    <m/>
    <m/>
    <s v="U"/>
    <s v="0000-00-00"/>
    <m/>
    <m/>
    <m/>
    <m/>
    <n v="140"/>
    <s v="Llamaya"/>
    <s v="MAIN"/>
    <n v="0"/>
    <m/>
    <n v="2258168"/>
    <s v="Cobros Mayo"/>
    <s v="Cobros Mayo NPN"/>
    <s v="Buzon de voz"/>
  </r>
  <r>
    <s v="Cobros Abril Canal Fijo"/>
    <n v="0"/>
    <n v="0"/>
    <x v="23"/>
    <n v="5"/>
    <n v="1"/>
    <x v="0"/>
    <d v="2026-05-12T10:00:16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8"/>
    <n v="5"/>
    <n v="1"/>
    <x v="0"/>
    <d v="2026-05-14T11:42:15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21"/>
    <n v="5"/>
    <n v="1"/>
    <x v="0"/>
    <d v="2026-05-18T15:55:50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22"/>
    <n v="5"/>
    <n v="1"/>
    <x v="0"/>
    <d v="2026-05-20T11:54:07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4"/>
    <n v="5"/>
    <n v="1"/>
    <x v="1"/>
    <d v="2026-05-21T12:40:48"/>
    <n v="66095793"/>
    <n v="6004"/>
    <s v="lvelez"/>
    <x v="1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163"/>
    <s v="Llamaya"/>
    <s v="MAIN"/>
    <n v="0"/>
    <m/>
    <n v="2258169"/>
    <s v="Cobros Mayo"/>
    <s v="Cobros Mayo NPN"/>
    <s v="Buzon de voz"/>
  </r>
  <r>
    <s v="Cobros Abril Canal Fijo"/>
    <n v="0"/>
    <n v="0"/>
    <x v="19"/>
    <n v="3"/>
    <n v="1"/>
    <x v="0"/>
    <d v="2026-05-04T11:59:56"/>
    <n v="66103004"/>
    <s v="CALLBK"/>
    <s v="lvelez"/>
    <x v="1"/>
    <s v="COBRO"/>
    <m/>
    <n v="353339160000"/>
    <n v="16017"/>
    <n v="-7"/>
    <n v="1"/>
    <n v="66103004"/>
    <m/>
    <s v="Jesus Humberto Rivas Bonilla"/>
    <m/>
    <s v="8-794-503"/>
    <s v="3 MESES DE MORA"/>
    <s v="DIGITAL"/>
    <n v="353339160000"/>
    <m/>
    <m/>
    <m/>
    <m/>
    <m/>
    <s v="U"/>
    <s v="0000-00-00"/>
    <m/>
    <s v="jesushumbertorivas502@gmail.com"/>
    <m/>
    <s v="353339160000&gt;&gt; Jesus Humberto Rivas Bonilla"/>
    <n v="118"/>
    <s v="Llamaya"/>
    <s v="MAIN"/>
    <n v="0"/>
    <m/>
    <n v="2252394"/>
    <s v="Cobros Abril Canal Fijo"/>
    <s v="Cobros Abril Canal Fijo 2 meses a NPN"/>
    <s v="Call Back"/>
  </r>
  <r>
    <s v="Cobros Abril Canal Fijo"/>
    <n v="0"/>
    <n v="0"/>
    <x v="16"/>
    <n v="3"/>
    <n v="1"/>
    <x v="0"/>
    <d v="2026-05-08T09:39:25"/>
    <n v="66103004"/>
    <n v="6004"/>
    <s v="lvelez"/>
    <x v="1"/>
    <s v="COBRO"/>
    <m/>
    <n v="353339160000"/>
    <n v="16017"/>
    <n v="-7"/>
    <n v="1"/>
    <n v="66103004"/>
    <m/>
    <s v="Jesus Humberto Rivas Bonilla"/>
    <m/>
    <s v="8-794-503"/>
    <s v="3 MESES DE MORA"/>
    <s v="DIGITAL"/>
    <n v="353339160000"/>
    <m/>
    <m/>
    <m/>
    <m/>
    <m/>
    <s v="U"/>
    <s v="0000-00-00"/>
    <m/>
    <s v="jesushumbertorivas502@gmail.com"/>
    <m/>
    <s v="353339160000&gt;&gt; Jesus Humberto Rivas Bonilla"/>
    <n v="62"/>
    <s v="Llamaya"/>
    <s v="MAIN"/>
    <n v="0"/>
    <m/>
    <n v="2252394"/>
    <s v="Cobros Abril Canal Fijo"/>
    <s v="Cobros Abril Canal Fijo 2 meses a NPN"/>
    <s v="Buzon de voz"/>
  </r>
  <r>
    <s v="Cobros Abril Canal Fijo"/>
    <n v="0"/>
    <n v="0"/>
    <x v="10"/>
    <n v="3"/>
    <n v="1"/>
    <x v="1"/>
    <d v="2026-05-28T16:07:52"/>
    <n v="66103004"/>
    <s v="CALLBK"/>
    <s v="lvelez"/>
    <x v="1"/>
    <s v="COBRO"/>
    <m/>
    <n v="353339160000"/>
    <n v="16016"/>
    <n v="-7"/>
    <n v="1"/>
    <n v="66103004"/>
    <m/>
    <s v="Jesus Humberto Rivas Bonilla"/>
    <m/>
    <s v="8-794-503"/>
    <n v="353339160000"/>
    <s v="DIGITAL"/>
    <s v="3 PAGOS PENDIENTES"/>
    <m/>
    <m/>
    <m/>
    <m/>
    <m/>
    <s v="U"/>
    <s v="0000-00-00"/>
    <m/>
    <m/>
    <m/>
    <s v="353339160000&gt;&gt; Jesus Humberto Rivas Bonilla"/>
    <n v="224"/>
    <s v="Llamaya"/>
    <s v="MANUAL"/>
    <n v="0"/>
    <m/>
    <n v="2199528"/>
    <s v="Cobros Marzo 2 meses a NPN "/>
    <s v="Cobros Marzo 2 meses a NPN "/>
    <s v="Call Back"/>
  </r>
  <r>
    <s v="Cobros Mayo"/>
    <n v="0"/>
    <n v="0"/>
    <x v="19"/>
    <n v="18"/>
    <n v="1"/>
    <x v="0"/>
    <d v="2026-05-04T16:06:05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20"/>
    <n v="18"/>
    <n v="1"/>
    <x v="0"/>
    <d v="2026-05-06T15:37:54"/>
    <n v="66115386"/>
    <s v="NA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No Answer AutoDial"/>
  </r>
  <r>
    <s v="Cobros Mayo"/>
    <n v="0"/>
    <n v="0"/>
    <x v="15"/>
    <n v="18"/>
    <n v="1"/>
    <x v="0"/>
    <d v="2026-05-07T17:54:10"/>
    <n v="66115386"/>
    <s v="DROP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5"/>
    <m/>
    <s v="NONE"/>
    <n v="0"/>
    <m/>
    <n v="2252871"/>
    <s v="Cobros Abril Canal Fijo"/>
    <s v="Cobros Abril Canal Fijo 2 meses a NPN"/>
    <s v="Agent Not Available"/>
  </r>
  <r>
    <s v="Cobros Mayo"/>
    <n v="0"/>
    <n v="0"/>
    <x v="0"/>
    <n v="18"/>
    <n v="1"/>
    <x v="0"/>
    <d v="2026-05-09T09:26:59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23"/>
    <n v="18"/>
    <n v="1"/>
    <x v="0"/>
    <d v="2026-05-12T10:00:24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8"/>
    <n v="18"/>
    <n v="1"/>
    <x v="0"/>
    <d v="2026-05-14T11:42:23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21"/>
    <n v="18"/>
    <n v="1"/>
    <x v="0"/>
    <d v="2026-05-18T15:55:56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22"/>
    <n v="18"/>
    <n v="1"/>
    <x v="0"/>
    <d v="2026-05-20T11:54:15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4"/>
    <n v="18"/>
    <n v="1"/>
    <x v="0"/>
    <d v="2026-05-21T12:41:56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5"/>
    <n v="18"/>
    <n v="1"/>
    <x v="0"/>
    <d v="2026-05-22T10:01:38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5"/>
    <n v="18"/>
    <n v="1"/>
    <x v="0"/>
    <d v="2026-05-22T17:38:04"/>
    <n v="66115386"/>
    <s v="NA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No Answer AutoDial"/>
  </r>
  <r>
    <s v="Cobros Mayo"/>
    <n v="0"/>
    <n v="0"/>
    <x v="6"/>
    <n v="18"/>
    <n v="1"/>
    <x v="0"/>
    <d v="2026-05-23T10:50:48"/>
    <n v="66115386"/>
    <s v="NA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No Answer AutoDial"/>
  </r>
  <r>
    <s v="Cobros Mayo"/>
    <n v="0"/>
    <n v="0"/>
    <x v="6"/>
    <n v="18"/>
    <n v="1"/>
    <x v="0"/>
    <d v="2026-05-23T12:40:20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8"/>
    <n v="18"/>
    <n v="1"/>
    <x v="0"/>
    <d v="2026-05-26T09:17:21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8"/>
    <n v="18"/>
    <n v="1"/>
    <x v="0"/>
    <d v="2026-05-26T10:44:11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8"/>
    <n v="18"/>
    <n v="1"/>
    <x v="0"/>
    <d v="2026-05-26T14:37:29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8"/>
    <n v="18"/>
    <n v="1"/>
    <x v="0"/>
    <d v="2026-05-26T16:02:02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8"/>
    <n v="18"/>
    <n v="1"/>
    <x v="1"/>
    <d v="2026-05-26T17:42:36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1"/>
    <n v="1"/>
    <x v="23"/>
    <n v="1"/>
    <n v="1"/>
    <x v="1"/>
    <d v="2026-05-12T10:04:34"/>
    <n v="66122768"/>
    <n v="6007"/>
    <s v="lvelez"/>
    <x v="1"/>
    <s v="COBRO"/>
    <m/>
    <n v="365028920000"/>
    <n v="16018"/>
    <n v="-7"/>
    <n v="1"/>
    <n v="66122768"/>
    <m/>
    <s v="Carol Castellanos"/>
    <m/>
    <s v="AS165081"/>
    <n v="365028920000"/>
    <s v="MASIVO"/>
    <s v="2 PAGOS PENDIENTES"/>
    <m/>
    <m/>
    <m/>
    <m/>
    <m/>
    <s v="U"/>
    <s v="0000-00-00"/>
    <m/>
    <m/>
    <m/>
    <m/>
    <n v="141"/>
    <s v="Llamaya"/>
    <s v="MAIN"/>
    <n v="0"/>
    <m/>
    <n v="2258171"/>
    <s v="Cobros Mayo"/>
    <s v="Cobros Mayo NPN"/>
    <s v="Volver a llamar"/>
  </r>
  <r>
    <s v="Cobros Mayo"/>
    <n v="0"/>
    <n v="0"/>
    <x v="23"/>
    <n v="11"/>
    <n v="1"/>
    <x v="0"/>
    <d v="2026-05-12T10:04:59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8"/>
    <n v="11"/>
    <n v="1"/>
    <x v="0"/>
    <d v="2026-05-14T11:45:09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21"/>
    <n v="11"/>
    <n v="1"/>
    <x v="0"/>
    <d v="2026-05-18T16:00:09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22"/>
    <n v="11"/>
    <n v="1"/>
    <x v="0"/>
    <d v="2026-05-20T11:57:16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4"/>
    <n v="11"/>
    <n v="1"/>
    <x v="0"/>
    <d v="2026-05-21T12:43:40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5"/>
    <n v="11"/>
    <n v="1"/>
    <x v="0"/>
    <d v="2026-05-22T10:02:34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5"/>
    <n v="11"/>
    <n v="1"/>
    <x v="0"/>
    <d v="2026-05-22T17:36:50"/>
    <n v="66123736"/>
    <s v="AB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0"/>
    <m/>
    <s v="NONE"/>
    <n v="0"/>
    <m/>
    <n v="2258172"/>
    <s v="Cobros Mayo"/>
    <s v="Cobros Mayo NPN"/>
    <s v="Auto busy"/>
  </r>
  <r>
    <s v="Cobros Mayo"/>
    <n v="0"/>
    <n v="0"/>
    <x v="6"/>
    <n v="11"/>
    <n v="1"/>
    <x v="0"/>
    <d v="2026-05-23T11:59:53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8"/>
    <n v="11"/>
    <n v="1"/>
    <x v="0"/>
    <d v="2026-05-26T09:18:33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8"/>
    <n v="11"/>
    <n v="1"/>
    <x v="0"/>
    <d v="2026-05-26T10:45:26"/>
    <n v="66123736"/>
    <s v="DROP"/>
    <s v="VDAD"/>
    <x v="0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1"/>
    <n v="1"/>
    <x v="8"/>
    <n v="11"/>
    <n v="1"/>
    <x v="1"/>
    <d v="2026-05-26T14:38:30"/>
    <n v="66123736"/>
    <n v="6003"/>
    <s v="lvelez"/>
    <x v="1"/>
    <s v="COBRO"/>
    <m/>
    <n v="367021250000"/>
    <n v="16018"/>
    <n v="-7"/>
    <n v="1"/>
    <n v="66123736"/>
    <m/>
    <s v="Milagros Rubio"/>
    <m/>
    <s v="8-792-1043"/>
    <n v="367021250000"/>
    <s v="MASIVO"/>
    <s v="2 PAGOS PENDIENTES"/>
    <m/>
    <m/>
    <m/>
    <m/>
    <m/>
    <s v="U"/>
    <s v="0000-00-00"/>
    <m/>
    <m/>
    <m/>
    <m/>
    <n v="66"/>
    <s v="Llamaya"/>
    <s v="MAIN"/>
    <n v="0"/>
    <m/>
    <n v="2258172"/>
    <s v="Cobros Mayo"/>
    <s v="Cobros Mayo NPN"/>
    <s v="Cuenta cesada"/>
  </r>
  <r>
    <s v="Cobros Abril Canal Fijo"/>
    <n v="1"/>
    <n v="0"/>
    <x v="23"/>
    <n v="1"/>
    <n v="1"/>
    <x v="1"/>
    <d v="2026-05-12T10:07:33"/>
    <n v="66143731"/>
    <n v="6000"/>
    <s v="lvelez"/>
    <x v="1"/>
    <s v="COBRO"/>
    <m/>
    <n v="358374390000"/>
    <n v="16018"/>
    <n v="-7"/>
    <n v="1"/>
    <n v="66143731"/>
    <m/>
    <s v="Lizbeth anaya castillo"/>
    <m/>
    <s v="8-513-851"/>
    <n v="358374390000"/>
    <s v="MASIVO"/>
    <s v="3 PAGOS PENDIENTES"/>
    <m/>
    <m/>
    <m/>
    <m/>
    <m/>
    <s v="U"/>
    <s v="0000-00-00"/>
    <m/>
    <m/>
    <m/>
    <m/>
    <n v="144"/>
    <s v="Llamaya"/>
    <s v="MAIN"/>
    <n v="0"/>
    <m/>
    <n v="2258173"/>
    <s v="Cobros Mayo"/>
    <s v="Cobros Mayo NPN"/>
    <s v="Mensaje a tercero"/>
  </r>
  <r>
    <s v="Cobros Mayo"/>
    <n v="1"/>
    <n v="1"/>
    <x v="9"/>
    <n v="1"/>
    <n v="1"/>
    <x v="1"/>
    <d v="2026-05-27T15:34:40"/>
    <n v="66147450"/>
    <n v="6002"/>
    <s v="lvelez"/>
    <x v="1"/>
    <s v="COBRO"/>
    <m/>
    <n v="354051170000"/>
    <n v="16019"/>
    <n v="-7"/>
    <n v="1"/>
    <n v="66147450"/>
    <m/>
    <s v="GERMAN AUGUSTO VELASQUEZ ACEVE"/>
    <m/>
    <n v="354051170000"/>
    <s v="RENOVACIONES"/>
    <s v="3 MESES PENDIENTES"/>
    <m/>
    <m/>
    <m/>
    <m/>
    <m/>
    <m/>
    <s v="U"/>
    <s v="0000-00-00"/>
    <m/>
    <m/>
    <m/>
    <m/>
    <n v="106"/>
    <s v="Llamaya"/>
    <s v="MAIN"/>
    <n v="0"/>
    <m/>
    <n v="2268026"/>
    <s v="Cobros Mayo"/>
    <s v="Cobros Mayo Lista 2"/>
    <s v="Cliente al dia"/>
  </r>
  <r>
    <s v="Cobros Mayo"/>
    <n v="0"/>
    <n v="0"/>
    <x v="14"/>
    <n v="1"/>
    <n v="1"/>
    <x v="1"/>
    <d v="2026-05-05T15:21:23"/>
    <n v="66148382"/>
    <n v="6004"/>
    <s v="lvelez"/>
    <x v="1"/>
    <s v="COBRO"/>
    <m/>
    <m/>
    <n v="9011"/>
    <n v="-7"/>
    <n v="1"/>
    <n v="66148382"/>
    <m/>
    <s v="EDUARDO ENRIQUE EDUARDO ENRIQU"/>
    <m/>
    <n v="26"/>
    <s v="Panama"/>
    <s v="DISTRITO"/>
    <m/>
    <m/>
    <m/>
    <m/>
    <m/>
    <m/>
    <s v="U"/>
    <s v="0000-00-00"/>
    <m/>
    <s v="elazarus1951@gmail.com"/>
    <m/>
    <m/>
    <n v="94"/>
    <s v="Llamaya"/>
    <s v="MANUAL"/>
    <n v="0"/>
    <m/>
    <n v="1501361"/>
    <s v="Renovacion Krediya 09062024"/>
    <m/>
    <s v="Buzon de voz"/>
  </r>
  <r>
    <s v="Cobros Abril Canal Fijo"/>
    <n v="0"/>
    <n v="0"/>
    <x v="23"/>
    <n v="2"/>
    <n v="1"/>
    <x v="0"/>
    <d v="2026-05-12T10:07:44"/>
    <n v="66151597"/>
    <s v="DROP"/>
    <s v="VDAD"/>
    <x v="0"/>
    <s v="COBRO"/>
    <m/>
    <n v="354338820000"/>
    <n v="16018"/>
    <n v="-7"/>
    <n v="1"/>
    <n v="66151597"/>
    <m/>
    <s v="Didio Mendoza Ojo"/>
    <m/>
    <s v="6-707-1648"/>
    <n v="354338820000"/>
    <s v="MASIVO"/>
    <s v="NPN"/>
    <m/>
    <m/>
    <m/>
    <m/>
    <m/>
    <s v="U"/>
    <s v="0000-00-00"/>
    <m/>
    <m/>
    <m/>
    <m/>
    <n v="5"/>
    <m/>
    <s v="NONE"/>
    <n v="0"/>
    <m/>
    <n v="2258174"/>
    <s v="Cobros Mayo"/>
    <s v="Cobros Mayo NPN"/>
    <s v="Agent Not Available"/>
  </r>
  <r>
    <s v="Cobros Abril Canal Fijo"/>
    <n v="1"/>
    <n v="1"/>
    <x v="18"/>
    <n v="2"/>
    <n v="1"/>
    <x v="1"/>
    <d v="2026-05-14T11:45:03"/>
    <n v="66151597"/>
    <n v="6003"/>
    <s v="lvelez"/>
    <x v="1"/>
    <s v="COBRO"/>
    <m/>
    <n v="354338820000"/>
    <n v="16018"/>
    <n v="-7"/>
    <n v="1"/>
    <n v="66151597"/>
    <m/>
    <s v="Didio Mendoza Ojo"/>
    <m/>
    <s v="6-707-1648"/>
    <n v="354338820000"/>
    <s v="MASIVO"/>
    <s v="NPN"/>
    <m/>
    <m/>
    <m/>
    <m/>
    <m/>
    <s v="U"/>
    <s v="0000-00-00"/>
    <m/>
    <m/>
    <m/>
    <m/>
    <n v="63"/>
    <s v="Llamaya"/>
    <s v="MAIN"/>
    <n v="0"/>
    <m/>
    <n v="2258174"/>
    <s v="Cobros Mayo"/>
    <s v="Cobros Mayo NPN"/>
    <s v="Cuenta cesada"/>
  </r>
  <r>
    <s v="Cobros Mayo"/>
    <n v="0"/>
    <n v="0"/>
    <x v="23"/>
    <n v="6"/>
    <n v="1"/>
    <x v="0"/>
    <d v="2026-05-12T10:08:07"/>
    <n v="66152591"/>
    <s v="DROP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5"/>
    <m/>
    <s v="NONE"/>
    <n v="0"/>
    <m/>
    <n v="2258175"/>
    <s v="Cobros Mayo"/>
    <s v="Cobros Mayo NPN"/>
    <s v="Agent Not Available"/>
  </r>
  <r>
    <s v="Cobros Mayo"/>
    <n v="0"/>
    <n v="0"/>
    <x v="18"/>
    <n v="6"/>
    <n v="1"/>
    <x v="0"/>
    <d v="2026-05-14T11:46:30"/>
    <n v="66152591"/>
    <s v="NA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No Answer AutoDial"/>
  </r>
  <r>
    <s v="Cobros Mayo"/>
    <n v="0"/>
    <n v="0"/>
    <x v="18"/>
    <n v="6"/>
    <n v="1"/>
    <x v="0"/>
    <d v="2026-05-14T16:13:24"/>
    <n v="66152591"/>
    <s v="NA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No Answer AutoDial"/>
  </r>
  <r>
    <s v="Cobros Mayo"/>
    <n v="0"/>
    <n v="0"/>
    <x v="24"/>
    <n v="6"/>
    <n v="1"/>
    <x v="0"/>
    <d v="2026-05-15T12:21:31"/>
    <n v="66152591"/>
    <s v="DROP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5"/>
    <m/>
    <s v="NONE"/>
    <n v="0"/>
    <m/>
    <n v="2258175"/>
    <s v="Cobros Mayo"/>
    <s v="Cobros Mayo NPN"/>
    <s v="Agent Not Available"/>
  </r>
  <r>
    <s v="Cobros Mayo"/>
    <n v="0"/>
    <n v="0"/>
    <x v="21"/>
    <n v="6"/>
    <n v="1"/>
    <x v="0"/>
    <d v="2026-05-18T16:00:17"/>
    <n v="66152591"/>
    <s v="AB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Auto busy"/>
  </r>
  <r>
    <s v="Cobros Mayo"/>
    <n v="1"/>
    <n v="1"/>
    <x v="22"/>
    <n v="6"/>
    <n v="1"/>
    <x v="1"/>
    <d v="2026-05-20T11:56:58"/>
    <n v="66152591"/>
    <n v="6003"/>
    <s v="lvelez"/>
    <x v="1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34"/>
    <s v="Llamaya"/>
    <s v="MAIN"/>
    <n v="0"/>
    <m/>
    <n v="2258175"/>
    <s v="Cobros Mayo"/>
    <s v="Cobros Mayo NPN"/>
    <s v="Cuenta cesada"/>
  </r>
  <r>
    <s v="Cobros Mayo"/>
    <n v="0"/>
    <n v="0"/>
    <x v="20"/>
    <n v="1"/>
    <n v="1"/>
    <x v="1"/>
    <d v="2026-05-06T17:54:45"/>
    <n v="66153227"/>
    <n v="6004"/>
    <s v="lvelez"/>
    <x v="1"/>
    <s v="COBRO"/>
    <m/>
    <m/>
    <n v="998"/>
    <n v="0"/>
    <m/>
    <n v="66153227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565"/>
    <s v="Default Manual list"/>
    <m/>
    <s v="Buzon de voz"/>
  </r>
  <r>
    <s v="Cobros Mayo"/>
    <n v="0"/>
    <n v="0"/>
    <x v="23"/>
    <n v="2"/>
    <n v="1"/>
    <x v="0"/>
    <d v="2026-05-12T10:08:48"/>
    <n v="66171962"/>
    <s v="DROP"/>
    <s v="VDAD"/>
    <x v="0"/>
    <s v="COBRO"/>
    <m/>
    <n v="356182480000"/>
    <n v="16018"/>
    <n v="-7"/>
    <n v="1"/>
    <n v="66171962"/>
    <m/>
    <s v="Jonathan wezn Almada Sanjur"/>
    <m/>
    <s v="8-814-1713"/>
    <n v="356182480000"/>
    <s v="MASIVO"/>
    <s v="NPN"/>
    <m/>
    <m/>
    <m/>
    <m/>
    <m/>
    <s v="U"/>
    <s v="0000-00-00"/>
    <m/>
    <m/>
    <m/>
    <m/>
    <n v="5"/>
    <m/>
    <s v="NONE"/>
    <n v="0"/>
    <m/>
    <n v="2258176"/>
    <s v="Cobros Mayo"/>
    <s v="Cobros Mayo NPN"/>
    <s v="Agent Not Available"/>
  </r>
  <r>
    <s v="Cobros Mayo"/>
    <n v="1"/>
    <n v="0"/>
    <x v="18"/>
    <n v="2"/>
    <n v="1"/>
    <x v="1"/>
    <d v="2026-05-14T11:46:58"/>
    <n v="66171962"/>
    <n v="6006"/>
    <s v="lvelez"/>
    <x v="1"/>
    <s v="COBRO"/>
    <m/>
    <n v="356182480000"/>
    <n v="16018"/>
    <n v="-7"/>
    <n v="1"/>
    <n v="66171962"/>
    <m/>
    <s v="Jonathan wezn Almada Sanjur"/>
    <m/>
    <s v="8-814-1713"/>
    <n v="356182480000"/>
    <s v="MASIVO"/>
    <s v="NPN"/>
    <m/>
    <m/>
    <m/>
    <m/>
    <m/>
    <s v="U"/>
    <s v="0000-00-00"/>
    <m/>
    <m/>
    <m/>
    <m/>
    <n v="256"/>
    <s v="Llamaya"/>
    <s v="MAIN"/>
    <n v="0"/>
    <m/>
    <n v="2258176"/>
    <s v="Cobros Mayo"/>
    <s v="Cobros Mayo NPN"/>
    <s v="Numero equivocado"/>
  </r>
  <r>
    <s v="Cobros Abril Canal Fijo"/>
    <n v="1"/>
    <n v="1"/>
    <x v="23"/>
    <n v="1"/>
    <n v="1"/>
    <x v="1"/>
    <d v="2026-05-12T10:11:27"/>
    <n v="66173749"/>
    <n v="6003"/>
    <s v="lvelez"/>
    <x v="1"/>
    <s v="COBRO"/>
    <m/>
    <n v="358359760000"/>
    <n v="16018"/>
    <n v="-7"/>
    <n v="1"/>
    <n v="66173749"/>
    <m/>
    <s v="Katherine Judith RodrÃ­guez Ro"/>
    <m/>
    <s v="8-937-1058"/>
    <n v="358359760000"/>
    <s v="MASIVO"/>
    <s v="NPN"/>
    <m/>
    <m/>
    <m/>
    <m/>
    <m/>
    <s v="U"/>
    <s v="0000-00-00"/>
    <m/>
    <m/>
    <m/>
    <m/>
    <n v="33"/>
    <s v="Llamaya"/>
    <s v="MAIN"/>
    <n v="0"/>
    <m/>
    <n v="2258177"/>
    <s v="Cobros Mayo"/>
    <s v="Cobros Mayo NPN"/>
    <s v="Cuenta cesada"/>
  </r>
  <r>
    <s v="Cobros Abril Canal Fijo"/>
    <n v="0"/>
    <n v="0"/>
    <x v="23"/>
    <n v="5"/>
    <n v="1"/>
    <x v="0"/>
    <d v="2026-05-12T10:11:49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0"/>
    <n v="0"/>
    <x v="18"/>
    <n v="5"/>
    <n v="1"/>
    <x v="0"/>
    <d v="2026-05-14T11:46:45"/>
    <n v="66178334"/>
    <s v="AB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0"/>
    <m/>
    <s v="NONE"/>
    <n v="0"/>
    <m/>
    <n v="2258178"/>
    <s v="Cobros Mayo"/>
    <s v="Cobros Mayo NPN"/>
    <s v="Auto busy"/>
  </r>
  <r>
    <s v="Cobros Abril Canal Fijo"/>
    <n v="0"/>
    <n v="0"/>
    <x v="21"/>
    <n v="5"/>
    <n v="1"/>
    <x v="0"/>
    <d v="2026-05-18T16:10:38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0"/>
    <n v="0"/>
    <x v="22"/>
    <n v="5"/>
    <n v="1"/>
    <x v="0"/>
    <d v="2026-05-20T11:57:33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1"/>
    <n v="1"/>
    <x v="4"/>
    <n v="5"/>
    <n v="1"/>
    <x v="1"/>
    <d v="2026-05-21T12:44:36"/>
    <n v="66178334"/>
    <n v="6003"/>
    <s v="lvelez"/>
    <x v="1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49"/>
    <s v="Llamaya"/>
    <s v="MAIN"/>
    <n v="0"/>
    <m/>
    <n v="2258178"/>
    <s v="Cobros Mayo"/>
    <s v="Cobros Mayo NPN"/>
    <s v="Cuenta cesada"/>
  </r>
  <r>
    <s v="Cobros Mayo"/>
    <n v="0"/>
    <n v="0"/>
    <x v="9"/>
    <n v="3"/>
    <n v="1"/>
    <x v="0"/>
    <d v="2026-05-27T14:59:22"/>
    <n v="66181969"/>
    <s v="DROP"/>
    <s v="VDAD"/>
    <x v="0"/>
    <s v="COBRO"/>
    <m/>
    <n v="299014870000"/>
    <n v="16019"/>
    <n v="-7"/>
    <n v="1"/>
    <n v="66181969"/>
    <m/>
    <s v="Jaquelin Gracias Vargas"/>
    <m/>
    <n v="299014870000"/>
    <s v="CALL CENTER"/>
    <s v="NPN"/>
    <m/>
    <m/>
    <m/>
    <m/>
    <m/>
    <m/>
    <s v="U"/>
    <s v="0000-00-00"/>
    <m/>
    <m/>
    <m/>
    <s v="Jaquelin Gracias Vargas"/>
    <n v="5"/>
    <m/>
    <s v="NONE"/>
    <n v="0"/>
    <m/>
    <n v="2267978"/>
    <s v="Cobros Mayo"/>
    <s v="Cobros Mayo Lista 2"/>
    <s v="Agent Not Available"/>
  </r>
  <r>
    <s v="Cobros Mayo"/>
    <n v="0"/>
    <n v="0"/>
    <x v="10"/>
    <n v="3"/>
    <n v="1"/>
    <x v="0"/>
    <d v="2026-05-28T10:39:14"/>
    <n v="66181969"/>
    <s v="DROP"/>
    <s v="VDAD"/>
    <x v="0"/>
    <s v="COBRO"/>
    <m/>
    <n v="299014870000"/>
    <n v="16019"/>
    <n v="-7"/>
    <n v="1"/>
    <n v="66181969"/>
    <m/>
    <s v="Jaquelin Gracias Vargas"/>
    <m/>
    <n v="299014870000"/>
    <s v="CALL CENTER"/>
    <s v="NPN"/>
    <m/>
    <m/>
    <m/>
    <m/>
    <m/>
    <m/>
    <s v="U"/>
    <s v="0000-00-00"/>
    <m/>
    <m/>
    <m/>
    <s v="Jaquelin Gracias Vargas"/>
    <n v="5"/>
    <m/>
    <s v="NONE"/>
    <n v="0"/>
    <m/>
    <n v="2267978"/>
    <s v="Cobros Mayo"/>
    <s v="Cobros Mayo Lista 2"/>
    <s v="Agent Not Available"/>
  </r>
  <r>
    <s v="Cobros Mayo"/>
    <n v="0"/>
    <n v="0"/>
    <x v="10"/>
    <n v="3"/>
    <n v="1"/>
    <x v="1"/>
    <d v="2026-05-28T11:07:45"/>
    <n v="66181969"/>
    <n v="6004"/>
    <s v="lvelez"/>
    <x v="1"/>
    <s v="COBRO"/>
    <m/>
    <n v="299014870000"/>
    <n v="16019"/>
    <n v="-7"/>
    <n v="1"/>
    <n v="66181969"/>
    <m/>
    <s v="Jaquelin Gracias Vargas"/>
    <m/>
    <n v="299014870000"/>
    <s v="CALL CENTER"/>
    <s v="NPN"/>
    <m/>
    <m/>
    <m/>
    <m/>
    <m/>
    <m/>
    <s v="U"/>
    <s v="0000-00-00"/>
    <m/>
    <m/>
    <m/>
    <s v="Jaquelin Gracias Vargas"/>
    <n v="75"/>
    <s v="Llamaya"/>
    <s v="MANUAL"/>
    <n v="0"/>
    <m/>
    <n v="2267978"/>
    <s v="Cobros Mayo"/>
    <s v="Cobros Mayo Lista 2"/>
    <s v="Buzon de voz"/>
  </r>
  <r>
    <e v="#N/A"/>
    <n v="0"/>
    <n v="0"/>
    <x v="19"/>
    <n v="1"/>
    <n v="1"/>
    <x v="1"/>
    <d v="2026-05-04T14:35:10"/>
    <n v="66189666"/>
    <n v="6004"/>
    <s v="lvelez"/>
    <x v="1"/>
    <s v="COBRO"/>
    <m/>
    <m/>
    <n v="998"/>
    <n v="0"/>
    <m/>
    <n v="66189666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470"/>
    <s v="Default Manual list"/>
    <m/>
    <s v="Buzon de voz"/>
  </r>
  <r>
    <s v="Cobros Abril Canal Fijo"/>
    <n v="0"/>
    <n v="0"/>
    <x v="23"/>
    <n v="3"/>
    <n v="1"/>
    <x v="0"/>
    <d v="2026-05-12T10:12:13"/>
    <n v="66210454"/>
    <s v="DROP"/>
    <s v="VDAD"/>
    <x v="0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"/>
    <m/>
    <s v="NONE"/>
    <n v="0"/>
    <m/>
    <n v="2258179"/>
    <s v="Cobros Mayo"/>
    <s v="Cobros Mayo NPN"/>
    <s v="Agent Not Available"/>
  </r>
  <r>
    <s v="Cobros Abril Canal Fijo"/>
    <n v="0"/>
    <n v="0"/>
    <x v="18"/>
    <n v="3"/>
    <n v="1"/>
    <x v="0"/>
    <d v="2026-05-14T11:47:22"/>
    <n v="66210454"/>
    <s v="DROP"/>
    <s v="VDAD"/>
    <x v="0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"/>
    <m/>
    <s v="NONE"/>
    <n v="0"/>
    <m/>
    <n v="2258179"/>
    <s v="Cobros Mayo"/>
    <s v="Cobros Mayo NPN"/>
    <s v="Agent Not Available"/>
  </r>
  <r>
    <s v="Cobros Abril Canal Fijo"/>
    <n v="1"/>
    <n v="1"/>
    <x v="21"/>
    <n v="3"/>
    <n v="1"/>
    <x v="1"/>
    <d v="2026-05-18T16:10:15"/>
    <n v="66210454"/>
    <n v="6003"/>
    <s v="lvelez"/>
    <x v="1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9"/>
    <s v="Llamaya"/>
    <s v="MAIN"/>
    <n v="0"/>
    <m/>
    <n v="2258179"/>
    <s v="Cobros Mayo"/>
    <s v="Cobros Mayo NPN"/>
    <s v="Cuenta cesada"/>
  </r>
  <r>
    <s v="Cobros Abril Canal Fijo"/>
    <n v="0"/>
    <n v="0"/>
    <x v="23"/>
    <n v="2"/>
    <n v="1"/>
    <x v="0"/>
    <d v="2026-05-12T10:13:12"/>
    <n v="66223422"/>
    <s v="AB"/>
    <s v="VDAD"/>
    <x v="0"/>
    <s v="COBRO"/>
    <m/>
    <n v="365026990000"/>
    <n v="16018"/>
    <n v="-5"/>
    <n v="1"/>
    <n v="66223422"/>
    <m/>
    <s v="LUIS FERNANDO HERNANDEZ CONCEP"/>
    <m/>
    <s v="4-791-1221"/>
    <n v="365026990000"/>
    <s v="MASIVO"/>
    <s v="NPN"/>
    <m/>
    <m/>
    <m/>
    <m/>
    <m/>
    <s v="U"/>
    <s v="0000-00-00"/>
    <m/>
    <m/>
    <m/>
    <m/>
    <n v="0"/>
    <m/>
    <s v="NONE"/>
    <n v="0"/>
    <m/>
    <n v="2258180"/>
    <s v="Cobros Mayo"/>
    <s v="Cobros Mayo NPN"/>
    <s v="Auto busy"/>
  </r>
  <r>
    <s v="Cobros Abril Canal Fijo"/>
    <n v="1"/>
    <n v="1"/>
    <x v="18"/>
    <n v="2"/>
    <n v="1"/>
    <x v="1"/>
    <d v="2026-05-14T11:51:40"/>
    <n v="66223422"/>
    <n v="6003"/>
    <s v="lvelez"/>
    <x v="1"/>
    <s v="COBRO"/>
    <m/>
    <n v="365026990000"/>
    <n v="16018"/>
    <n v="-5"/>
    <n v="1"/>
    <n v="66223422"/>
    <m/>
    <s v="LUIS FERNANDO HERNANDEZ CONCEP"/>
    <m/>
    <s v="4-791-1221"/>
    <n v="365026990000"/>
    <s v="MASIVO"/>
    <s v="NPN"/>
    <m/>
    <m/>
    <m/>
    <m/>
    <m/>
    <s v="U"/>
    <s v="0000-00-00"/>
    <m/>
    <m/>
    <m/>
    <m/>
    <n v="18"/>
    <s v="Llamaya"/>
    <s v="MAIN"/>
    <n v="0"/>
    <m/>
    <n v="2258180"/>
    <s v="Cobros Mayo"/>
    <s v="Cobros Mayo NPN"/>
    <s v="Cuenta cesada"/>
  </r>
  <r>
    <s v="Cobros Abril Canal Fijo"/>
    <n v="0"/>
    <n v="0"/>
    <x v="23"/>
    <n v="4"/>
    <n v="1"/>
    <x v="0"/>
    <d v="2026-05-12T10:13:31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0"/>
    <n v="0"/>
    <x v="18"/>
    <n v="4"/>
    <n v="1"/>
    <x v="0"/>
    <d v="2026-05-14T11:51:41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0"/>
    <n v="0"/>
    <x v="21"/>
    <n v="4"/>
    <n v="1"/>
    <x v="0"/>
    <d v="2026-05-18T16:11:05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1"/>
    <n v="0"/>
    <x v="22"/>
    <n v="4"/>
    <n v="1"/>
    <x v="1"/>
    <d v="2026-05-20T11:59:08"/>
    <n v="66235009"/>
    <n v="6006"/>
    <s v="lvelez"/>
    <x v="1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71"/>
    <s v="Llamaya"/>
    <s v="MAIN"/>
    <n v="0"/>
    <m/>
    <n v="2258181"/>
    <s v="Cobros Mayo"/>
    <s v="Cobros Mayo NPN"/>
    <s v="Numero equivocado"/>
  </r>
  <r>
    <s v="Cobros Mayo"/>
    <n v="0"/>
    <n v="0"/>
    <x v="23"/>
    <n v="1"/>
    <n v="1"/>
    <x v="1"/>
    <d v="2026-05-12T10:13:22"/>
    <n v="66241362"/>
    <n v="6004"/>
    <s v="lvelez"/>
    <x v="1"/>
    <s v="COBRO"/>
    <m/>
    <n v="367037840000"/>
    <n v="16018"/>
    <n v="-5"/>
    <n v="1"/>
    <n v="66241362"/>
    <m/>
    <s v="Teodomiro prieto tulandy"/>
    <m/>
    <s v="E-8-179920"/>
    <n v="367037840000"/>
    <s v="MASIVO"/>
    <s v="NPN"/>
    <m/>
    <m/>
    <m/>
    <m/>
    <m/>
    <s v="U"/>
    <s v="0000-00-00"/>
    <m/>
    <m/>
    <m/>
    <m/>
    <n v="65"/>
    <s v="Llamaya"/>
    <s v="MAIN"/>
    <n v="0"/>
    <m/>
    <n v="2258182"/>
    <s v="Cobros Mayo"/>
    <s v="Cobros Mayo NPN"/>
    <s v="Buzon de voz"/>
  </r>
  <r>
    <s v="Cobros Mayo"/>
    <n v="0"/>
    <n v="0"/>
    <x v="23"/>
    <n v="5"/>
    <n v="1"/>
    <x v="0"/>
    <d v="2026-05-12T10:14:10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8"/>
    <n v="5"/>
    <n v="1"/>
    <x v="0"/>
    <d v="2026-05-14T11:52:19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21"/>
    <n v="5"/>
    <n v="1"/>
    <x v="0"/>
    <d v="2026-05-18T16:11:42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22"/>
    <n v="5"/>
    <n v="1"/>
    <x v="0"/>
    <d v="2026-05-20T11:59:34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4"/>
    <n v="5"/>
    <n v="1"/>
    <x v="1"/>
    <d v="2026-05-21T12:46:22"/>
    <n v="66247133"/>
    <n v="6004"/>
    <s v="lvelez"/>
    <x v="1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136"/>
    <s v="Llamaya"/>
    <s v="MAIN"/>
    <n v="0"/>
    <m/>
    <n v="2258183"/>
    <s v="Cobros Mayo"/>
    <s v="Cobros Mayo NPN"/>
    <s v="Buzon de voz"/>
  </r>
  <r>
    <s v="Cobros Mayo"/>
    <n v="0"/>
    <n v="0"/>
    <x v="20"/>
    <n v="1"/>
    <n v="1"/>
    <x v="1"/>
    <d v="2026-05-06T10:43:44"/>
    <n v="66256004"/>
    <n v="6004"/>
    <s v="lvelez"/>
    <x v="1"/>
    <s v="COBRO"/>
    <m/>
    <m/>
    <n v="998"/>
    <n v="0"/>
    <m/>
    <n v="66256004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523"/>
    <s v="Default Manual list"/>
    <m/>
    <s v="Buzon de voz"/>
  </r>
  <r>
    <s v="Cobros Mayo"/>
    <n v="0"/>
    <n v="0"/>
    <x v="23"/>
    <n v="2"/>
    <n v="1"/>
    <x v="0"/>
    <d v="2026-05-12T10:14:28"/>
    <n v="66262556"/>
    <s v="DROP"/>
    <s v="VDAD"/>
    <x v="0"/>
    <s v="COBRO"/>
    <m/>
    <n v="366083680000"/>
    <n v="16018"/>
    <n v="-5"/>
    <n v="1"/>
    <n v="66262556"/>
    <m/>
    <s v="Azarel Cadmiel Caballero Diaz"/>
    <m/>
    <s v="8-1050-1342"/>
    <n v="366083680000"/>
    <s v="MASIVO"/>
    <s v="NPN"/>
    <m/>
    <m/>
    <m/>
    <m/>
    <m/>
    <s v="U"/>
    <s v="0000-00-00"/>
    <m/>
    <m/>
    <m/>
    <m/>
    <n v="5"/>
    <m/>
    <s v="NONE"/>
    <n v="0"/>
    <m/>
    <n v="2258184"/>
    <s v="Cobros Mayo"/>
    <s v="Cobros Mayo NPN"/>
    <s v="Agent Not Available"/>
  </r>
  <r>
    <s v="Cobros Mayo"/>
    <n v="0"/>
    <n v="0"/>
    <x v="18"/>
    <n v="2"/>
    <n v="1"/>
    <x v="1"/>
    <d v="2026-05-14T11:53:45"/>
    <n v="66262556"/>
    <n v="6004"/>
    <s v="lvelez"/>
    <x v="1"/>
    <s v="COBRO"/>
    <m/>
    <n v="366083680000"/>
    <n v="16018"/>
    <n v="-5"/>
    <n v="1"/>
    <n v="66262556"/>
    <m/>
    <s v="Azarel Cadmiel Caballero Diaz"/>
    <m/>
    <s v="8-1050-1342"/>
    <n v="366083680000"/>
    <s v="MASIVO"/>
    <s v="NPN"/>
    <m/>
    <m/>
    <m/>
    <m/>
    <m/>
    <s v="U"/>
    <s v="0000-00-00"/>
    <m/>
    <m/>
    <m/>
    <m/>
    <n v="142"/>
    <s v="Llamaya"/>
    <s v="MAIN"/>
    <n v="0"/>
    <m/>
    <n v="2258184"/>
    <s v="Cobros Mayo"/>
    <s v="Cobros Mayo NPN"/>
    <s v="Buzon de voz"/>
  </r>
  <r>
    <s v="Cobros Mayo"/>
    <n v="0"/>
    <n v="0"/>
    <x v="23"/>
    <n v="1"/>
    <n v="1"/>
    <x v="1"/>
    <d v="2026-05-12T10:15:53"/>
    <n v="66265074"/>
    <n v="6004"/>
    <s v="lvelez"/>
    <x v="1"/>
    <s v="COBRO"/>
    <m/>
    <n v="368091250000"/>
    <n v="16018"/>
    <n v="-5"/>
    <n v="1"/>
    <n v="66265074"/>
    <m/>
    <s v="Enilsa de los angeles Corella"/>
    <m/>
    <s v="4-205-277"/>
    <n v="368091250000"/>
    <s v="MASIVO"/>
    <s v="NPN"/>
    <m/>
    <m/>
    <m/>
    <m/>
    <m/>
    <s v="U"/>
    <s v="0000-00-00"/>
    <m/>
    <m/>
    <m/>
    <m/>
    <n v="80"/>
    <s v="Llamaya"/>
    <s v="MAIN"/>
    <n v="0"/>
    <m/>
    <n v="2258185"/>
    <s v="Cobros Mayo"/>
    <s v="Cobros Mayo NPN"/>
    <s v="Buzon de voz"/>
  </r>
  <r>
    <s v="Cobros Mayo"/>
    <n v="0"/>
    <n v="0"/>
    <x v="23"/>
    <n v="7"/>
    <n v="1"/>
    <x v="0"/>
    <d v="2026-05-12T10:16:1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5"/>
    <m/>
    <s v="NONE"/>
    <n v="0"/>
    <m/>
    <n v="2258186"/>
    <s v="Cobros Mayo"/>
    <s v="Cobros Mayo NPN"/>
    <s v="Agent Not Available"/>
  </r>
  <r>
    <s v="Cobros Mayo"/>
    <n v="0"/>
    <n v="0"/>
    <x v="18"/>
    <n v="7"/>
    <n v="1"/>
    <x v="0"/>
    <d v="2026-05-14T11:54:0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5"/>
    <m/>
    <s v="NONE"/>
    <n v="0"/>
    <m/>
    <n v="2258186"/>
    <s v="Cobros Mayo"/>
    <s v="Cobros Mayo NPN"/>
    <s v="Agent Not Available"/>
  </r>
  <r>
    <s v="Cobros Mayo"/>
    <n v="0"/>
    <n v="0"/>
    <x v="21"/>
    <n v="7"/>
    <n v="1"/>
    <x v="0"/>
    <d v="2026-05-18T16:19:2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5"/>
    <m/>
    <s v="NONE"/>
    <n v="0"/>
    <m/>
    <n v="2258186"/>
    <s v="Cobros Mayo"/>
    <s v="Cobros Mayo NPN"/>
    <s v="Agent Not Available"/>
  </r>
  <r>
    <s v="Cobros Mayo"/>
    <n v="0"/>
    <n v="0"/>
    <x v="22"/>
    <n v="7"/>
    <n v="1"/>
    <x v="0"/>
    <d v="2026-05-20T12:00:4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5"/>
    <m/>
    <s v="NONE"/>
    <n v="0"/>
    <m/>
    <n v="2258186"/>
    <s v="Cobros Mayo"/>
    <s v="Cobros Mayo NPN"/>
    <s v="Agent Not Available"/>
  </r>
  <r>
    <s v="Cobros Mayo"/>
    <n v="0"/>
    <n v="0"/>
    <x v="4"/>
    <n v="7"/>
    <n v="1"/>
    <x v="0"/>
    <d v="2026-05-21T12:46:2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5"/>
    <m/>
    <s v="NONE"/>
    <n v="0"/>
    <m/>
    <n v="2258186"/>
    <s v="Cobros Mayo"/>
    <s v="Cobros Mayo NPN"/>
    <s v="Agent Not Available"/>
  </r>
  <r>
    <s v="Cobros Mayo"/>
    <n v="0"/>
    <n v="0"/>
    <x v="5"/>
    <n v="7"/>
    <n v="1"/>
    <x v="0"/>
    <d v="2026-05-22T10:03:0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5"/>
    <m/>
    <s v="NONE"/>
    <n v="0"/>
    <m/>
    <n v="2258186"/>
    <s v="Cobros Mayo"/>
    <s v="Cobros Mayo NPN"/>
    <s v="Agent Not Available"/>
  </r>
  <r>
    <s v="Cobros Mayo"/>
    <n v="0"/>
    <n v="0"/>
    <x v="5"/>
    <n v="7"/>
    <n v="1"/>
    <x v="1"/>
    <d v="2026-05-22T17:37:03"/>
    <n v="66274099"/>
    <s v="CALLBK"/>
    <s v="lvelez"/>
    <x v="1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s v="U"/>
    <s v="0000-00-00"/>
    <m/>
    <m/>
    <m/>
    <s v="361002480000&gt;&gt; KENIA MARIA SANTOS"/>
    <n v="390"/>
    <s v="Llamaya"/>
    <s v="MAIN"/>
    <n v="0"/>
    <m/>
    <n v="2258186"/>
    <s v="Cobros Mayo"/>
    <s v="Cobros Mayo NPN"/>
    <s v="Call Back"/>
  </r>
  <r>
    <s v="Cobros Mayo"/>
    <n v="0"/>
    <n v="0"/>
    <x v="23"/>
    <n v="4"/>
    <n v="1"/>
    <x v="0"/>
    <d v="2026-05-12T10:16:43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0"/>
    <n v="0"/>
    <x v="18"/>
    <n v="4"/>
    <n v="1"/>
    <x v="0"/>
    <d v="2026-05-14T11:54:32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0"/>
    <n v="0"/>
    <x v="21"/>
    <n v="4"/>
    <n v="1"/>
    <x v="0"/>
    <d v="2026-05-18T16:19:42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1"/>
    <n v="1"/>
    <x v="22"/>
    <n v="4"/>
    <n v="1"/>
    <x v="1"/>
    <d v="2026-05-20T12:00:42"/>
    <n v="66283392"/>
    <n v="6003"/>
    <s v="lvelez"/>
    <x v="1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23"/>
    <s v="Llamaya"/>
    <s v="MAIN"/>
    <n v="0"/>
    <m/>
    <n v="2258187"/>
    <s v="Cobros Mayo"/>
    <s v="Cobros Mayo NPN"/>
    <s v="Cuenta cesada"/>
  </r>
  <r>
    <s v="Cobros Mayo"/>
    <n v="0"/>
    <n v="0"/>
    <x v="23"/>
    <n v="14"/>
    <n v="1"/>
    <x v="0"/>
    <d v="2026-05-12T10:17:04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18"/>
    <n v="14"/>
    <n v="1"/>
    <x v="0"/>
    <d v="2026-05-14T11:54:52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21"/>
    <n v="14"/>
    <n v="1"/>
    <x v="0"/>
    <d v="2026-05-18T16:20:20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22"/>
    <n v="14"/>
    <n v="1"/>
    <x v="0"/>
    <d v="2026-05-20T12:01:31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4"/>
    <n v="14"/>
    <n v="1"/>
    <x v="0"/>
    <d v="2026-05-21T12:46:47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5"/>
    <n v="14"/>
    <n v="1"/>
    <x v="0"/>
    <d v="2026-05-22T10:03:44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5"/>
    <n v="14"/>
    <n v="1"/>
    <x v="0"/>
    <d v="2026-05-22T17:38:38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6"/>
    <n v="14"/>
    <n v="1"/>
    <x v="0"/>
    <d v="2026-05-23T12:00:16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8"/>
    <n v="14"/>
    <n v="1"/>
    <x v="0"/>
    <d v="2026-05-26T09:19:08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8"/>
    <n v="14"/>
    <n v="1"/>
    <x v="0"/>
    <d v="2026-05-26T10:45:56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8"/>
    <n v="14"/>
    <n v="1"/>
    <x v="0"/>
    <d v="2026-05-26T14:38:46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8"/>
    <n v="14"/>
    <n v="1"/>
    <x v="0"/>
    <d v="2026-05-26T16:18:08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5"/>
    <m/>
    <s v="NONE"/>
    <n v="0"/>
    <m/>
    <n v="2258188"/>
    <s v="Cobros Mayo"/>
    <s v="Cobros Mayo NPN"/>
    <s v="Agent Not Available"/>
  </r>
  <r>
    <s v="Cobros Mayo"/>
    <n v="0"/>
    <n v="0"/>
    <x v="8"/>
    <n v="14"/>
    <n v="1"/>
    <x v="0"/>
    <d v="2026-05-26T17:50:41"/>
    <n v="66284461"/>
    <s v="CALLBK"/>
    <s v="lvelez"/>
    <x v="1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125"/>
    <s v="Llamaya"/>
    <s v="MAIN"/>
    <n v="0"/>
    <m/>
    <n v="2258188"/>
    <s v="Cobros Mayo"/>
    <s v="Cobros Mayo NPN"/>
    <s v="Call Back"/>
  </r>
  <r>
    <s v="Cobros Mayo"/>
    <n v="1"/>
    <n v="1"/>
    <x v="11"/>
    <n v="14"/>
    <n v="1"/>
    <x v="1"/>
    <d v="2026-05-30T12:27:29"/>
    <n v="66284461"/>
    <n v="6007"/>
    <s v="lvelez"/>
    <x v="1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s v="U"/>
    <s v="0000-00-00"/>
    <m/>
    <m/>
    <m/>
    <s v="364070840000&gt;&gt; JOSE ALBERTO LASSO SOSA"/>
    <n v="142"/>
    <s v="Llamaya"/>
    <s v="MAIN"/>
    <n v="0"/>
    <m/>
    <n v="2258188"/>
    <s v="Cobros Mayo"/>
    <s v="Cobros Mayo NPN"/>
    <s v="Volver a llamar"/>
  </r>
  <r>
    <s v="Cobros Mayo"/>
    <n v="1"/>
    <n v="0"/>
    <x v="14"/>
    <n v="1"/>
    <n v="1"/>
    <x v="1"/>
    <d v="2026-05-05T16:02:14"/>
    <n v="66292976"/>
    <n v="6000"/>
    <s v="lvelez"/>
    <x v="1"/>
    <s v="COBRO"/>
    <m/>
    <m/>
    <n v="8006"/>
    <n v="-5"/>
    <n v="1"/>
    <n v="66292976"/>
    <m/>
    <s v="ABRAHAN   LASSO MARIN"/>
    <m/>
    <s v="TV Combo Pack - TV Combo Pack"/>
    <s v="Internet (Docsis &amp;ampamp MTA) - 6 Megas (1Up)"/>
    <s v="TEL Panama Conectado - TEL Panama Conectado"/>
    <s v="LA MITRA"/>
    <s v="CO-OEST"/>
    <m/>
    <m/>
    <m/>
    <m/>
    <s v="U"/>
    <s v="0000-00-00"/>
    <m/>
    <m/>
    <m/>
    <m/>
    <n v="91"/>
    <s v="Llamaya"/>
    <s v="MANUAL"/>
    <n v="0"/>
    <m/>
    <n v="1133784"/>
    <s v="CLIENTES TIGO"/>
    <m/>
    <s v="Mensaje a tercero"/>
  </r>
  <r>
    <s v="Cobros Mayo"/>
    <n v="0"/>
    <n v="0"/>
    <x v="19"/>
    <n v="1"/>
    <n v="1"/>
    <x v="1"/>
    <d v="2026-05-04T10:24:08"/>
    <n v="66293335"/>
    <n v="6004"/>
    <s v="lvelez"/>
    <x v="1"/>
    <s v="COBRO"/>
    <m/>
    <m/>
    <n v="998"/>
    <n v="0"/>
    <m/>
    <n v="66293335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462"/>
    <s v="Default Manual list"/>
    <m/>
    <s v="Buzon de voz"/>
  </r>
  <r>
    <s v="Cobros Mayo"/>
    <n v="0"/>
    <n v="0"/>
    <x v="23"/>
    <n v="4"/>
    <n v="1"/>
    <x v="0"/>
    <d v="2026-05-12T10:17:16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8"/>
    <n v="4"/>
    <n v="1"/>
    <x v="0"/>
    <d v="2026-05-14T11:55:04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21"/>
    <n v="4"/>
    <n v="1"/>
    <x v="0"/>
    <d v="2026-05-18T16:20:52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22"/>
    <n v="4"/>
    <n v="1"/>
    <x v="1"/>
    <d v="2026-05-20T12:02:54"/>
    <n v="66307348"/>
    <n v="6004"/>
    <s v="lvelez"/>
    <x v="1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128"/>
    <s v="Llamaya"/>
    <s v="MAIN"/>
    <n v="0"/>
    <m/>
    <n v="2258189"/>
    <s v="Cobros Mayo"/>
    <s v="Cobros Mayo NPN"/>
    <s v="Buzon de voz"/>
  </r>
  <r>
    <s v="Cobros Mayo"/>
    <n v="0"/>
    <n v="0"/>
    <x v="23"/>
    <n v="6"/>
    <n v="1"/>
    <x v="0"/>
    <d v="2026-05-12T10:18:12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8"/>
    <n v="6"/>
    <n v="1"/>
    <x v="0"/>
    <d v="2026-05-14T11:55:27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21"/>
    <n v="6"/>
    <n v="1"/>
    <x v="0"/>
    <d v="2026-05-18T16:21:17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22"/>
    <n v="6"/>
    <n v="1"/>
    <x v="0"/>
    <d v="2026-05-20T12:02:48"/>
    <n v="66347905"/>
    <s v="AB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0"/>
    <m/>
    <s v="NONE"/>
    <n v="0"/>
    <m/>
    <n v="2258190"/>
    <s v="Cobros Mayo"/>
    <s v="Cobros Mayo NPN"/>
    <s v="Auto busy"/>
  </r>
  <r>
    <s v="Cobros Mayo"/>
    <n v="0"/>
    <n v="0"/>
    <x v="4"/>
    <n v="6"/>
    <n v="1"/>
    <x v="0"/>
    <d v="2026-05-21T12:46:55"/>
    <n v="66347905"/>
    <s v="AB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0"/>
    <m/>
    <s v="NONE"/>
    <n v="0"/>
    <m/>
    <n v="2258190"/>
    <s v="Cobros Mayo"/>
    <s v="Cobros Mayo NPN"/>
    <s v="Auto busy"/>
  </r>
  <r>
    <s v="Cobros Mayo"/>
    <n v="1"/>
    <n v="0"/>
    <x v="5"/>
    <n v="6"/>
    <n v="1"/>
    <x v="1"/>
    <d v="2026-05-22T10:08:01"/>
    <n v="66347905"/>
    <n v="6006"/>
    <s v="lvelez"/>
    <x v="1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166"/>
    <s v="Llamaya"/>
    <s v="MAIN"/>
    <n v="0"/>
    <m/>
    <n v="2258190"/>
    <s v="Cobros Mayo"/>
    <s v="Cobros Mayo NPN"/>
    <s v="Numero equivocado"/>
  </r>
  <r>
    <s v="Cobros Abril Canal Fijo"/>
    <n v="1"/>
    <n v="1"/>
    <x v="23"/>
    <n v="1"/>
    <n v="1"/>
    <x v="1"/>
    <d v="2026-05-12T10:18:07"/>
    <n v="66351466"/>
    <n v="6003"/>
    <s v="lvelez"/>
    <x v="1"/>
    <s v="COBRO"/>
    <m/>
    <n v="358365770000"/>
    <n v="16018"/>
    <n v="-4"/>
    <n v="1"/>
    <n v="66351466"/>
    <m/>
    <s v="Arturo Alexander aizpu garcia"/>
    <m/>
    <s v="4-821-1036"/>
    <n v="358365770000"/>
    <s v="MASIVO"/>
    <s v="NPN"/>
    <m/>
    <m/>
    <m/>
    <m/>
    <m/>
    <s v="U"/>
    <s v="0000-00-00"/>
    <m/>
    <m/>
    <m/>
    <m/>
    <n v="19"/>
    <s v="Llamaya"/>
    <s v="MAIN"/>
    <n v="0"/>
    <m/>
    <n v="2258191"/>
    <s v="Cobros Mayo"/>
    <s v="Cobros Mayo NPN"/>
    <s v="Cuenta cesada"/>
  </r>
  <r>
    <s v="Cobros Mayo"/>
    <n v="0"/>
    <n v="0"/>
    <x v="23"/>
    <n v="12"/>
    <n v="1"/>
    <x v="0"/>
    <d v="2026-05-12T10:18:52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8"/>
    <n v="12"/>
    <n v="1"/>
    <x v="0"/>
    <d v="2026-05-14T11:55:49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21"/>
    <n v="12"/>
    <n v="1"/>
    <x v="0"/>
    <d v="2026-05-18T16:29:11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22"/>
    <n v="12"/>
    <n v="1"/>
    <x v="0"/>
    <d v="2026-05-20T12:03:48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4"/>
    <n v="12"/>
    <n v="1"/>
    <x v="0"/>
    <d v="2026-05-21T12:47:34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5"/>
    <n v="12"/>
    <n v="1"/>
    <x v="0"/>
    <d v="2026-05-22T10:08:10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5"/>
    <n v="12"/>
    <n v="1"/>
    <x v="0"/>
    <d v="2026-05-22T17:39:14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6"/>
    <n v="12"/>
    <n v="1"/>
    <x v="0"/>
    <d v="2026-05-23T12:00:38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8"/>
    <n v="12"/>
    <n v="1"/>
    <x v="0"/>
    <d v="2026-05-26T09:19:43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8"/>
    <n v="12"/>
    <n v="1"/>
    <x v="0"/>
    <d v="2026-05-26T10:46:33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8"/>
    <n v="12"/>
    <n v="1"/>
    <x v="0"/>
    <d v="2026-05-26T14:39:21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8"/>
    <n v="12"/>
    <n v="1"/>
    <x v="1"/>
    <d v="2026-05-26T17:51:03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9"/>
    <n v="2"/>
    <n v="1"/>
    <x v="0"/>
    <d v="2026-05-27T15:28:48"/>
    <n v="66360712"/>
    <s v="DROP"/>
    <s v="VDAD"/>
    <x v="0"/>
    <s v="COBRO"/>
    <m/>
    <n v="205048650000"/>
    <n v="16019"/>
    <n v="-4"/>
    <n v="1"/>
    <n v="66360712"/>
    <m/>
    <s v=" LUZ DEL CARMEN CASTILLO"/>
    <m/>
    <n v="205048650000"/>
    <s v="CALL CENTER P2P"/>
    <s v="3 MESES PENDIENTES"/>
    <m/>
    <m/>
    <m/>
    <m/>
    <m/>
    <m/>
    <m/>
    <s v="0000-00-00"/>
    <m/>
    <m/>
    <m/>
    <m/>
    <n v="5"/>
    <m/>
    <s v="NONE"/>
    <n v="0"/>
    <m/>
    <n v="2268013"/>
    <s v="Cobros Mayo"/>
    <s v="Cobros Mayo Lista 2"/>
    <s v="Agent Not Available"/>
  </r>
  <r>
    <s v="Cobros Mayo"/>
    <n v="0"/>
    <n v="0"/>
    <x v="10"/>
    <n v="2"/>
    <n v="1"/>
    <x v="1"/>
    <d v="2026-05-28T11:55:20"/>
    <n v="66360712"/>
    <s v="DROP"/>
    <s v="VDAD"/>
    <x v="0"/>
    <s v="COBRO"/>
    <m/>
    <n v="205048650000"/>
    <n v="16019"/>
    <n v="-4"/>
    <n v="1"/>
    <n v="66360712"/>
    <m/>
    <s v=" LUZ DEL CARMEN CASTILLO"/>
    <m/>
    <n v="205048650000"/>
    <s v="CALL CENTER P2P"/>
    <s v="3 MESES PENDIENTES"/>
    <m/>
    <m/>
    <m/>
    <m/>
    <m/>
    <m/>
    <m/>
    <s v="0000-00-00"/>
    <m/>
    <m/>
    <m/>
    <m/>
    <n v="5"/>
    <m/>
    <s v="NONE"/>
    <n v="0"/>
    <m/>
    <n v="2268013"/>
    <s v="Cobros Mayo"/>
    <s v="Cobros Mayo Lista 2"/>
    <s v="Agent Not Available"/>
  </r>
  <r>
    <s v="Cobros Mayo"/>
    <n v="1"/>
    <n v="1"/>
    <x v="23"/>
    <n v="1"/>
    <n v="1"/>
    <x v="1"/>
    <d v="2026-05-12T10:20:29"/>
    <n v="66368350"/>
    <n v="6003"/>
    <s v="lvelez"/>
    <x v="1"/>
    <s v="COBRO"/>
    <m/>
    <n v="364028220000"/>
    <n v="16018"/>
    <n v="-4"/>
    <n v="1"/>
    <n v="66368350"/>
    <m/>
    <s v="SELINETH ANISSA TORIBIO AÃINO"/>
    <m/>
    <s v="2-756-411"/>
    <n v="364028220000"/>
    <s v="MASIVO"/>
    <s v="NPN"/>
    <m/>
    <m/>
    <m/>
    <m/>
    <m/>
    <s v="U"/>
    <s v="0000-00-00"/>
    <m/>
    <m/>
    <m/>
    <m/>
    <n v="118"/>
    <s v="Llamaya"/>
    <s v="MAIN"/>
    <n v="0"/>
    <m/>
    <n v="2258193"/>
    <s v="Cobros Mayo"/>
    <s v="Cobros Mayo NPN"/>
    <s v="Cuenta cesada"/>
  </r>
  <r>
    <s v="Cobros Abril Canal Fijo"/>
    <n v="0"/>
    <n v="0"/>
    <x v="23"/>
    <n v="11"/>
    <n v="1"/>
    <x v="0"/>
    <d v="2026-05-12T10:20:48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8"/>
    <n v="11"/>
    <n v="1"/>
    <x v="0"/>
    <d v="2026-05-14T11:56:36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21"/>
    <n v="11"/>
    <n v="1"/>
    <x v="0"/>
    <d v="2026-05-18T16:29:59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22"/>
    <n v="11"/>
    <n v="1"/>
    <x v="0"/>
    <d v="2026-05-20T12:04:31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4"/>
    <n v="11"/>
    <n v="1"/>
    <x v="0"/>
    <d v="2026-05-21T12:48:17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5"/>
    <n v="11"/>
    <n v="1"/>
    <x v="0"/>
    <d v="2026-05-22T10:08:55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5"/>
    <n v="11"/>
    <n v="1"/>
    <x v="0"/>
    <d v="2026-05-22T17:39:22"/>
    <n v="66382311"/>
    <s v="AB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0"/>
    <m/>
    <s v="NONE"/>
    <n v="0"/>
    <m/>
    <n v="2258194"/>
    <s v="Cobros Mayo"/>
    <s v="Cobros Mayo NPN"/>
    <s v="Auto busy"/>
  </r>
  <r>
    <s v="Cobros Abril Canal Fijo"/>
    <n v="0"/>
    <n v="0"/>
    <x v="6"/>
    <n v="11"/>
    <n v="1"/>
    <x v="0"/>
    <d v="2026-05-23T12:01:26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8"/>
    <n v="11"/>
    <n v="1"/>
    <x v="0"/>
    <d v="2026-05-26T09:20:31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8"/>
    <n v="11"/>
    <n v="1"/>
    <x v="0"/>
    <d v="2026-05-26T10:47:07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1"/>
    <n v="1"/>
    <x v="8"/>
    <n v="11"/>
    <n v="1"/>
    <x v="1"/>
    <d v="2026-05-26T14:40:09"/>
    <n v="66382311"/>
    <n v="6003"/>
    <s v="lvelez"/>
    <x v="1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s v="U"/>
    <s v="0000-00-00"/>
    <m/>
    <m/>
    <m/>
    <m/>
    <n v="17"/>
    <s v="Llamaya"/>
    <s v="MAIN"/>
    <n v="0"/>
    <m/>
    <n v="2258194"/>
    <s v="Cobros Mayo"/>
    <s v="Cobros Mayo NPN"/>
    <s v="Cuenta cesada"/>
  </r>
  <r>
    <s v="Cobros Mayo"/>
    <n v="0"/>
    <n v="0"/>
    <x v="23"/>
    <n v="3"/>
    <n v="1"/>
    <x v="0"/>
    <d v="2026-05-12T10:23:34"/>
    <n v="66386600"/>
    <s v="CALLBK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288"/>
    <s v="Llamaya"/>
    <s v="MAIN"/>
    <n v="0"/>
    <m/>
    <n v="2258195"/>
    <s v="Cobros Mayo"/>
    <s v="Cobros Mayo NPN"/>
    <s v="Call Back"/>
  </r>
  <r>
    <s v="Cobros Mayo"/>
    <n v="0"/>
    <n v="0"/>
    <x v="21"/>
    <n v="3"/>
    <n v="1"/>
    <x v="0"/>
    <d v="2026-05-18T14:46:11"/>
    <n v="66386600"/>
    <n v="6004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101"/>
    <s v="Llamaya"/>
    <s v="MAIN"/>
    <n v="0"/>
    <m/>
    <n v="2258195"/>
    <s v="Cobros Mayo"/>
    <s v="Cobros Mayo NPN"/>
    <s v="Buzon de voz"/>
  </r>
  <r>
    <s v="Cobros Mayo"/>
    <n v="1"/>
    <n v="1"/>
    <x v="12"/>
    <n v="3"/>
    <n v="1"/>
    <x v="1"/>
    <d v="2026-05-29T11:17:48"/>
    <n v="66386600"/>
    <n v="6007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219"/>
    <s v="Llamaya"/>
    <s v="MANUAL"/>
    <n v="0"/>
    <m/>
    <n v="2258195"/>
    <s v="Cobros Mayo"/>
    <s v="Cobros Mayo NPN"/>
    <s v="Volver a llamar"/>
  </r>
  <r>
    <s v="Cobros Mayo"/>
    <n v="0"/>
    <n v="0"/>
    <x v="19"/>
    <n v="3"/>
    <n v="1"/>
    <x v="0"/>
    <d v="2026-05-04T12:29:33"/>
    <n v="66386838"/>
    <n v="6004"/>
    <s v="lvelez"/>
    <x v="1"/>
    <s v="COBRO"/>
    <m/>
    <m/>
    <n v="9010"/>
    <n v="-4"/>
    <n v="1"/>
    <n v="66386838"/>
    <m/>
    <s v="DIANERIS  CASTELLANO"/>
    <m/>
    <n v="22"/>
    <s v="Panama"/>
    <n v="117466106"/>
    <m/>
    <m/>
    <m/>
    <m/>
    <m/>
    <m/>
    <s v="U"/>
    <s v="0000-00-00"/>
    <m/>
    <s v="DIANERISCASTELLANO@GMAIL.COM"/>
    <m/>
    <s v="364028530000&gt;&gt; Dianeris carolina CASTELLANO López"/>
    <n v="94"/>
    <s v="Llamaya"/>
    <s v="MAIN"/>
    <n v="0"/>
    <m/>
    <n v="1458326"/>
    <s v="Krediya_Renovacion0309"/>
    <n v="309"/>
    <s v="Buzon de voz"/>
  </r>
  <r>
    <s v="Cobros Mayo"/>
    <n v="0"/>
    <n v="0"/>
    <x v="23"/>
    <n v="3"/>
    <n v="1"/>
    <x v="0"/>
    <d v="2026-05-12T10:23:41"/>
    <n v="66386838"/>
    <s v="DROP"/>
    <s v="VDAD"/>
    <x v="0"/>
    <s v="COBRO"/>
    <m/>
    <n v="364028530000"/>
    <n v="16018"/>
    <n v="-4"/>
    <n v="1"/>
    <n v="66386838"/>
    <m/>
    <s v="Dianeris carolina castellano l"/>
    <m/>
    <n v="167126182"/>
    <n v="364028530000"/>
    <s v="MASIVO"/>
    <s v="2 PAGOS PENDIENTES"/>
    <m/>
    <m/>
    <m/>
    <m/>
    <m/>
    <s v="U"/>
    <s v="0000-00-00"/>
    <m/>
    <m/>
    <m/>
    <m/>
    <n v="5"/>
    <m/>
    <s v="NONE"/>
    <n v="0"/>
    <m/>
    <n v="2258196"/>
    <s v="Cobros Mayo"/>
    <s v="Cobros Mayo NPN"/>
    <s v="Agent Not Available"/>
  </r>
  <r>
    <s v="Cobros Mayo"/>
    <n v="0"/>
    <n v="0"/>
    <x v="18"/>
    <n v="3"/>
    <n v="1"/>
    <x v="1"/>
    <d v="2026-05-14T11:58:03"/>
    <n v="66386838"/>
    <n v="6004"/>
    <s v="lvelez"/>
    <x v="1"/>
    <s v="COBRO"/>
    <m/>
    <n v="364028530000"/>
    <n v="16018"/>
    <n v="-4"/>
    <n v="1"/>
    <n v="66386838"/>
    <m/>
    <s v="Dianeris carolina castellano l"/>
    <m/>
    <n v="167126182"/>
    <n v="364028530000"/>
    <s v="MASIVO"/>
    <s v="2 PAGOS PENDIENTES"/>
    <m/>
    <m/>
    <m/>
    <m/>
    <m/>
    <s v="U"/>
    <s v="0000-00-00"/>
    <m/>
    <m/>
    <m/>
    <m/>
    <n v="142"/>
    <s v="Llamaya"/>
    <s v="MAIN"/>
    <n v="0"/>
    <m/>
    <n v="2258196"/>
    <s v="Cobros Mayo"/>
    <s v="Cobros Mayo NPN"/>
    <s v="Buzon de voz"/>
  </r>
  <r>
    <s v="Cobros Mayo"/>
    <n v="0"/>
    <n v="0"/>
    <x v="23"/>
    <n v="10"/>
    <n v="1"/>
    <x v="0"/>
    <d v="2026-05-12T10:24:03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8"/>
    <n v="10"/>
    <n v="1"/>
    <x v="0"/>
    <d v="2026-05-14T11:58:09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21"/>
    <n v="10"/>
    <n v="1"/>
    <x v="0"/>
    <d v="2026-05-18T16:34:07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22"/>
    <n v="10"/>
    <n v="1"/>
    <x v="0"/>
    <d v="2026-05-20T12:05:14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4"/>
    <n v="10"/>
    <n v="1"/>
    <x v="0"/>
    <d v="2026-05-21T12:49:02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5"/>
    <n v="10"/>
    <n v="1"/>
    <x v="0"/>
    <d v="2026-05-22T10:14:39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5"/>
    <n v="10"/>
    <n v="1"/>
    <x v="0"/>
    <d v="2026-05-22T17:39:47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6"/>
    <n v="10"/>
    <n v="1"/>
    <x v="0"/>
    <d v="2026-05-23T12:01:47"/>
    <n v="66389329"/>
    <s v="DROP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8"/>
    <n v="10"/>
    <n v="1"/>
    <x v="0"/>
    <d v="2026-05-26T09:20:38"/>
    <n v="66389329"/>
    <s v="AB"/>
    <s v="VDAD"/>
    <x v="0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0"/>
    <m/>
    <s v="NONE"/>
    <n v="0"/>
    <m/>
    <n v="2258197"/>
    <s v="Cobros Mayo"/>
    <s v="Cobros Mayo NPN"/>
    <s v="Auto busy"/>
  </r>
  <r>
    <s v="Cobros Mayo"/>
    <n v="1"/>
    <n v="1"/>
    <x v="8"/>
    <n v="10"/>
    <n v="1"/>
    <x v="1"/>
    <d v="2026-05-26T10:47:34"/>
    <n v="66389329"/>
    <n v="6007"/>
    <s v="lvelez"/>
    <x v="1"/>
    <s v="COBRO"/>
    <m/>
    <n v="368078810000"/>
    <n v="16018"/>
    <n v="-4"/>
    <n v="1"/>
    <n v="66389329"/>
    <m/>
    <s v="Eladia RÃ­os"/>
    <m/>
    <s v="6-48-2456"/>
    <n v="368078810000"/>
    <s v="MASIVO"/>
    <s v="NPN"/>
    <m/>
    <m/>
    <m/>
    <m/>
    <m/>
    <s v="U"/>
    <s v="0000-00-00"/>
    <m/>
    <m/>
    <m/>
    <m/>
    <n v="55"/>
    <s v="Llamaya"/>
    <s v="MAIN"/>
    <n v="0"/>
    <m/>
    <n v="2258197"/>
    <s v="Cobros Mayo"/>
    <s v="Cobros Mayo NPN"/>
    <s v="Volver a llamar"/>
  </r>
  <r>
    <s v="Cobros Mayo"/>
    <n v="0"/>
    <n v="0"/>
    <x v="23"/>
    <n v="6"/>
    <n v="1"/>
    <x v="0"/>
    <d v="2026-05-12T10:24:40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8"/>
    <n v="6"/>
    <n v="1"/>
    <x v="0"/>
    <d v="2026-05-14T11:58:47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21"/>
    <n v="6"/>
    <n v="1"/>
    <x v="0"/>
    <d v="2026-05-18T16:34:45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22"/>
    <n v="6"/>
    <n v="1"/>
    <x v="0"/>
    <d v="2026-05-20T12:06:59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4"/>
    <n v="6"/>
    <n v="1"/>
    <x v="0"/>
    <d v="2026-05-21T12:49:44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5"/>
    <n v="6"/>
    <n v="1"/>
    <x v="1"/>
    <d v="2026-05-22T10:14:20"/>
    <n v="66390604"/>
    <n v="6004"/>
    <s v="lvelez"/>
    <x v="1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211"/>
    <s v="Llamaya"/>
    <s v="MAIN"/>
    <n v="0"/>
    <m/>
    <n v="2258198"/>
    <s v="Cobros Mayo"/>
    <s v="Cobros Mayo NPN"/>
    <s v="Buzon de voz"/>
  </r>
  <r>
    <s v="Cobros Mayo"/>
    <n v="0"/>
    <n v="0"/>
    <x v="23"/>
    <n v="6"/>
    <n v="1"/>
    <x v="0"/>
    <d v="2026-05-12T10:25:18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8"/>
    <n v="6"/>
    <n v="1"/>
    <x v="0"/>
    <d v="2026-05-14T11:59:25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21"/>
    <n v="6"/>
    <n v="1"/>
    <x v="0"/>
    <d v="2026-05-18T16:42:22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22"/>
    <n v="6"/>
    <n v="1"/>
    <x v="0"/>
    <d v="2026-05-20T12:06:54"/>
    <n v="66392444"/>
    <s v="CALLBK"/>
    <s v="lvelez"/>
    <x v="1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133"/>
    <s v="Llamaya"/>
    <s v="MAIN"/>
    <n v="0"/>
    <m/>
    <n v="2258199"/>
    <s v="Cobros Mayo"/>
    <s v="Cobros Mayo NPN"/>
    <s v="Call Back"/>
  </r>
  <r>
    <s v="Cobros Mayo"/>
    <n v="0"/>
    <n v="0"/>
    <x v="7"/>
    <n v="6"/>
    <n v="1"/>
    <x v="0"/>
    <d v="2026-05-25T09:59:16"/>
    <n v="66392444"/>
    <n v="6004"/>
    <s v="lvelez"/>
    <x v="1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90"/>
    <s v="Llamaya"/>
    <s v="MAIN"/>
    <n v="0"/>
    <m/>
    <n v="2258199"/>
    <s v="Cobros Mayo"/>
    <s v="Cobros Mayo NPN"/>
    <s v="Buzon de voz"/>
  </r>
  <r>
    <s v="Cobros Mayo"/>
    <n v="0"/>
    <n v="0"/>
    <x v="11"/>
    <n v="6"/>
    <n v="1"/>
    <x v="1"/>
    <d v="2026-05-30T11:03:40"/>
    <n v="66392444"/>
    <s v="CALLBK"/>
    <s v="lvelez"/>
    <x v="1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149"/>
    <s v="Llamaya"/>
    <s v="MANUAL"/>
    <n v="0"/>
    <m/>
    <n v="2258199"/>
    <s v="Cobros Mayo"/>
    <s v="Cobros Mayo NPN"/>
    <s v="Call Back"/>
  </r>
  <r>
    <s v="Cobros Abril Canal Fijo"/>
    <n v="0"/>
    <n v="0"/>
    <x v="23"/>
    <n v="7"/>
    <n v="1"/>
    <x v="0"/>
    <d v="2026-05-12T10:25:31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8"/>
    <n v="7"/>
    <n v="1"/>
    <x v="0"/>
    <d v="2026-05-14T11:59:38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21"/>
    <n v="7"/>
    <n v="1"/>
    <x v="0"/>
    <d v="2026-05-18T16:42:35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22"/>
    <n v="7"/>
    <n v="1"/>
    <x v="0"/>
    <d v="2026-05-20T12:07:12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4"/>
    <n v="7"/>
    <n v="1"/>
    <x v="0"/>
    <d v="2026-05-21T12:49:18"/>
    <n v="66399201"/>
    <n v="6004"/>
    <s v="lvelez"/>
    <x v="1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141"/>
    <s v="Llamaya"/>
    <s v="MAIN"/>
    <n v="0"/>
    <m/>
    <n v="2258200"/>
    <s v="Cobros Mayo"/>
    <s v="Cobros Mayo NPN"/>
    <s v="Buzon de voz"/>
  </r>
  <r>
    <s v="Cobros Abril Canal Fijo"/>
    <n v="0"/>
    <n v="0"/>
    <x v="9"/>
    <n v="7"/>
    <n v="1"/>
    <x v="0"/>
    <d v="2026-05-27T15:29:00"/>
    <n v="66399201"/>
    <s v="DROP"/>
    <s v="VDAD"/>
    <x v="0"/>
    <s v="COBRO"/>
    <m/>
    <n v="364036870000"/>
    <n v="16019"/>
    <n v="-4"/>
    <n v="1"/>
    <n v="66399201"/>
    <m/>
    <s v="DIRLEY DIAZ"/>
    <m/>
    <n v="364036870000"/>
    <s v="CALL CENTER P2P"/>
    <s v="3 MESES PENDIENTES"/>
    <m/>
    <m/>
    <m/>
    <m/>
    <m/>
    <m/>
    <m/>
    <s v="0000-00-00"/>
    <m/>
    <m/>
    <m/>
    <m/>
    <n v="5"/>
    <m/>
    <s v="NONE"/>
    <n v="0"/>
    <m/>
    <n v="2268014"/>
    <s v="Cobros Mayo"/>
    <s v="Cobros Mayo Lista 2"/>
    <s v="Agent Not Available"/>
  </r>
  <r>
    <s v="Cobros Abril Canal Fijo"/>
    <n v="0"/>
    <n v="0"/>
    <x v="10"/>
    <n v="7"/>
    <n v="1"/>
    <x v="1"/>
    <d v="2026-05-28T11:55:36"/>
    <n v="66399201"/>
    <s v="DROP"/>
    <s v="VDAD"/>
    <x v="0"/>
    <s v="COBRO"/>
    <m/>
    <n v="364036870000"/>
    <n v="16019"/>
    <n v="-4"/>
    <n v="1"/>
    <n v="66399201"/>
    <m/>
    <s v="DIRLEY DIAZ"/>
    <m/>
    <n v="364036870000"/>
    <s v="CALL CENTER P2P"/>
    <s v="3 MESES PENDIENTES"/>
    <m/>
    <m/>
    <m/>
    <m/>
    <m/>
    <m/>
    <m/>
    <s v="0000-00-00"/>
    <m/>
    <m/>
    <m/>
    <m/>
    <n v="5"/>
    <m/>
    <s v="NONE"/>
    <n v="0"/>
    <m/>
    <n v="2268014"/>
    <s v="Cobros Mayo"/>
    <s v="Cobros Mayo Lista 2"/>
    <s v="Agent Not Available"/>
  </r>
  <r>
    <s v="Cobros Mayo"/>
    <n v="0"/>
    <n v="0"/>
    <x v="10"/>
    <n v="1"/>
    <n v="1"/>
    <x v="1"/>
    <d v="2026-05-28T12:30:37"/>
    <n v="66402362"/>
    <n v="6004"/>
    <s v="lvelez"/>
    <x v="1"/>
    <s v="COBRO"/>
    <m/>
    <m/>
    <n v="998"/>
    <n v="0"/>
    <m/>
    <n v="66402362"/>
    <m/>
    <m/>
    <m/>
    <m/>
    <m/>
    <m/>
    <m/>
    <m/>
    <m/>
    <m/>
    <m/>
    <m/>
    <s v="U"/>
    <s v="0000-00-00"/>
    <m/>
    <m/>
    <m/>
    <m/>
    <n v="61"/>
    <s v="Llamaya"/>
    <s v="MANUAL"/>
    <n v="0"/>
    <m/>
    <n v="2257396"/>
    <s v="Default Manual list"/>
    <m/>
    <s v="Buzon de voz"/>
  </r>
  <r>
    <s v="Cobros Mayo"/>
    <n v="0"/>
    <n v="0"/>
    <x v="23"/>
    <n v="9"/>
    <n v="1"/>
    <x v="0"/>
    <d v="2026-05-12T10:25:49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8"/>
    <n v="9"/>
    <n v="1"/>
    <x v="0"/>
    <d v="2026-05-14T12:00:58"/>
    <n v="66416616"/>
    <s v="NA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0"/>
    <m/>
    <s v="NONE"/>
    <n v="0"/>
    <m/>
    <n v="2258201"/>
    <s v="Cobros Mayo"/>
    <s v="Cobros Mayo NPN"/>
    <s v="No Answer AutoDial"/>
  </r>
  <r>
    <s v="Cobros Mayo"/>
    <n v="0"/>
    <n v="0"/>
    <x v="18"/>
    <n v="9"/>
    <n v="1"/>
    <x v="0"/>
    <d v="2026-05-14T17:13:14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21"/>
    <n v="9"/>
    <n v="1"/>
    <x v="0"/>
    <d v="2026-05-18T16:42:53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22"/>
    <n v="9"/>
    <n v="1"/>
    <x v="0"/>
    <d v="2026-05-20T12:07:27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4"/>
    <n v="9"/>
    <n v="1"/>
    <x v="0"/>
    <d v="2026-05-21T12:50:03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5"/>
    <n v="9"/>
    <n v="1"/>
    <x v="0"/>
    <d v="2026-05-22T10:14:58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5"/>
    <n v="9"/>
    <n v="1"/>
    <x v="0"/>
    <d v="2026-05-22T17:41:08"/>
    <n v="66416616"/>
    <s v="NA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0"/>
    <m/>
    <s v="NONE"/>
    <n v="0"/>
    <m/>
    <n v="2258201"/>
    <s v="Cobros Mayo"/>
    <s v="Cobros Mayo NPN"/>
    <s v="No Answer AutoDial"/>
  </r>
  <r>
    <s v="Cobros Mayo"/>
    <n v="1"/>
    <n v="1"/>
    <x v="6"/>
    <n v="9"/>
    <n v="1"/>
    <x v="1"/>
    <d v="2026-05-23T10:51:02"/>
    <n v="66416616"/>
    <n v="6007"/>
    <s v="lvelez"/>
    <x v="1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s v="U"/>
    <s v="0000-00-00"/>
    <m/>
    <m/>
    <m/>
    <m/>
    <n v="272"/>
    <s v="Llamaya"/>
    <s v="MAIN"/>
    <n v="0"/>
    <m/>
    <n v="2258201"/>
    <s v="Cobros Mayo"/>
    <s v="Cobros Mayo NPN"/>
    <s v="Volver a llamar"/>
  </r>
  <r>
    <s v="Cobros Mayo"/>
    <n v="0"/>
    <n v="0"/>
    <x v="23"/>
    <n v="10"/>
    <n v="1"/>
    <x v="0"/>
    <d v="2026-05-12T10:25:55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8"/>
    <n v="10"/>
    <n v="1"/>
    <x v="0"/>
    <d v="2026-05-14T12:02:39"/>
    <n v="66424644"/>
    <s v="NA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No Answer AutoDial"/>
  </r>
  <r>
    <s v="Cobros Mayo"/>
    <n v="0"/>
    <n v="0"/>
    <x v="18"/>
    <n v="10"/>
    <n v="1"/>
    <x v="0"/>
    <d v="2026-05-14T17:13:47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21"/>
    <n v="10"/>
    <n v="1"/>
    <x v="0"/>
    <d v="2026-05-18T16:49:53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22"/>
    <n v="10"/>
    <n v="1"/>
    <x v="0"/>
    <d v="2026-05-20T12:07:50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4"/>
    <n v="10"/>
    <n v="1"/>
    <x v="0"/>
    <d v="2026-05-21T12:50:11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5"/>
    <n v="10"/>
    <n v="1"/>
    <x v="0"/>
    <d v="2026-05-22T10:15:05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5"/>
    <n v="10"/>
    <n v="1"/>
    <x v="0"/>
    <d v="2026-05-22T17:41:11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6"/>
    <n v="10"/>
    <n v="1"/>
    <x v="0"/>
    <d v="2026-05-23T12:01:53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8"/>
    <n v="10"/>
    <n v="1"/>
    <x v="1"/>
    <d v="2026-05-26T09:21:36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23"/>
    <n v="2"/>
    <n v="1"/>
    <x v="0"/>
    <d v="2026-05-12T10:27:12"/>
    <n v="66434489"/>
    <s v="DROP"/>
    <s v="VDAD"/>
    <x v="0"/>
    <s v="COBRO"/>
    <m/>
    <n v="367071160000"/>
    <n v="16018"/>
    <n v="-4"/>
    <n v="1"/>
    <n v="66434489"/>
    <m/>
    <s v="Alex Joel GonzÃ¡lez"/>
    <m/>
    <s v="4-712-1046"/>
    <n v="367071160000"/>
    <s v="MASIVO"/>
    <s v="NPN"/>
    <m/>
    <m/>
    <m/>
    <m/>
    <m/>
    <s v="U"/>
    <s v="0000-00-00"/>
    <m/>
    <m/>
    <m/>
    <m/>
    <n v="5"/>
    <m/>
    <s v="NONE"/>
    <n v="0"/>
    <m/>
    <n v="2258203"/>
    <s v="Cobros Mayo"/>
    <s v="Cobros Mayo NPN"/>
    <s v="Agent Not Available"/>
  </r>
  <r>
    <s v="Cobros Mayo"/>
    <n v="1"/>
    <n v="1"/>
    <x v="18"/>
    <n v="2"/>
    <n v="1"/>
    <x v="1"/>
    <d v="2026-05-14T12:01:45"/>
    <n v="66434489"/>
    <n v="6007"/>
    <s v="lvelez"/>
    <x v="1"/>
    <s v="COBRO"/>
    <m/>
    <n v="367071160000"/>
    <n v="16018"/>
    <n v="-4"/>
    <n v="1"/>
    <n v="66434489"/>
    <m/>
    <s v="Alex Joel GonzÃ¡lez"/>
    <m/>
    <s v="4-712-1046"/>
    <n v="367071160000"/>
    <s v="MASIVO"/>
    <s v="NPN"/>
    <m/>
    <m/>
    <m/>
    <m/>
    <m/>
    <s v="U"/>
    <s v="0000-00-00"/>
    <m/>
    <m/>
    <m/>
    <m/>
    <n v="282"/>
    <s v="Llamaya"/>
    <s v="MAIN"/>
    <n v="0"/>
    <m/>
    <n v="2258203"/>
    <s v="Cobros Mayo"/>
    <s v="Cobros Mayo NPN"/>
    <s v="Volver a llamar"/>
  </r>
  <r>
    <s v="Cobros Mayo"/>
    <n v="0"/>
    <n v="0"/>
    <x v="23"/>
    <n v="2"/>
    <n v="1"/>
    <x v="0"/>
    <d v="2026-05-12T10:27:25"/>
    <n v="66442725"/>
    <s v="DROP"/>
    <s v="VDAD"/>
    <x v="0"/>
    <s v="COBRO"/>
    <m/>
    <n v="357379270000"/>
    <n v="16018"/>
    <n v="-4"/>
    <n v="1"/>
    <n v="66442725"/>
    <m/>
    <s v="JEMINA MITZILA VERGARA VASQUEZ"/>
    <m/>
    <s v="8-1026-1815"/>
    <n v="357379270000"/>
    <s v="MASIVO"/>
    <s v="2 PAGOS PENDIENTES"/>
    <m/>
    <m/>
    <m/>
    <m/>
    <m/>
    <s v="U"/>
    <s v="0000-00-00"/>
    <m/>
    <m/>
    <m/>
    <m/>
    <n v="5"/>
    <m/>
    <s v="NONE"/>
    <n v="0"/>
    <m/>
    <n v="2258204"/>
    <s v="Cobros Mayo"/>
    <s v="Cobros Mayo NPN"/>
    <s v="Agent Not Available"/>
  </r>
  <r>
    <s v="Cobros Mayo"/>
    <n v="1"/>
    <n v="1"/>
    <x v="18"/>
    <n v="2"/>
    <n v="1"/>
    <x v="1"/>
    <d v="2026-05-14T12:07:26"/>
    <n v="66442725"/>
    <n v="6003"/>
    <s v="lvelez"/>
    <x v="1"/>
    <s v="COBRO"/>
    <m/>
    <n v="357379270000"/>
    <n v="16018"/>
    <n v="-4"/>
    <n v="1"/>
    <n v="66442725"/>
    <m/>
    <s v="JEMINA MITZILA VERGARA VASQUEZ"/>
    <m/>
    <s v="8-1026-1815"/>
    <n v="357379270000"/>
    <s v="MASIVO"/>
    <s v="2 PAGOS PENDIENTES"/>
    <m/>
    <m/>
    <m/>
    <m/>
    <m/>
    <s v="U"/>
    <s v="0000-00-00"/>
    <m/>
    <m/>
    <m/>
    <m/>
    <n v="58"/>
    <s v="Llamaya"/>
    <s v="MAIN"/>
    <n v="0"/>
    <m/>
    <n v="2258204"/>
    <s v="Cobros Mayo"/>
    <s v="Cobros Mayo NPN"/>
    <s v="Cuenta cesada"/>
  </r>
  <r>
    <s v="Cobros Mayo"/>
    <n v="0"/>
    <n v="0"/>
    <x v="23"/>
    <n v="10"/>
    <n v="1"/>
    <x v="0"/>
    <d v="2026-05-12T10:27:32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18"/>
    <n v="10"/>
    <n v="1"/>
    <x v="0"/>
    <d v="2026-05-14T12:07:34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21"/>
    <n v="10"/>
    <n v="1"/>
    <x v="0"/>
    <d v="2026-05-18T16:50:19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22"/>
    <n v="10"/>
    <n v="1"/>
    <x v="0"/>
    <d v="2026-05-20T12:08:19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4"/>
    <n v="10"/>
    <n v="1"/>
    <x v="0"/>
    <d v="2026-05-21T12:52:08"/>
    <n v="66444126"/>
    <s v="NA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No Answer AutoDial"/>
  </r>
  <r>
    <s v="Cobros Mayo"/>
    <n v="0"/>
    <n v="0"/>
    <x v="4"/>
    <n v="10"/>
    <n v="1"/>
    <x v="0"/>
    <d v="2026-05-21T16:03:13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5"/>
    <n v="10"/>
    <n v="1"/>
    <x v="0"/>
    <d v="2026-05-22T10:15:53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5"/>
    <n v="10"/>
    <n v="1"/>
    <x v="0"/>
    <d v="2026-05-22T17:44:24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6"/>
    <n v="10"/>
    <n v="1"/>
    <x v="0"/>
    <d v="2026-05-23T12:03:52"/>
    <n v="66444126"/>
    <s v="NA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No Answer AutoDial"/>
  </r>
  <r>
    <s v="Cobros Mayo"/>
    <n v="0"/>
    <n v="0"/>
    <x v="7"/>
    <n v="10"/>
    <n v="1"/>
    <x v="1"/>
    <d v="2026-05-25T09:44:00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23"/>
    <n v="6"/>
    <n v="1"/>
    <x v="0"/>
    <d v="2026-05-12T10:28:31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8"/>
    <n v="6"/>
    <n v="1"/>
    <x v="0"/>
    <d v="2026-05-14T12:07:56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21"/>
    <n v="6"/>
    <n v="1"/>
    <x v="0"/>
    <d v="2026-05-18T16:50:58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22"/>
    <n v="6"/>
    <n v="1"/>
    <x v="0"/>
    <d v="2026-05-20T12:08:39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1"/>
    <n v="1"/>
    <x v="4"/>
    <n v="6"/>
    <n v="1"/>
    <x v="0"/>
    <d v="2026-05-21T12:53:27"/>
    <n v="66447039"/>
    <n v="6007"/>
    <s v="lvelez"/>
    <x v="1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66"/>
    <s v="Llamaya"/>
    <s v="MAIN"/>
    <n v="0"/>
    <m/>
    <n v="2258206"/>
    <s v="Cobros Mayo"/>
    <s v="Cobros Mayo NPN"/>
    <s v="Volver a llamar"/>
  </r>
  <r>
    <s v="Cobros Mayo"/>
    <n v="1"/>
    <n v="0"/>
    <x v="4"/>
    <n v="6"/>
    <n v="1"/>
    <x v="1"/>
    <d v="2026-05-21T12:54:45"/>
    <n v="66447039"/>
    <n v="6006"/>
    <s v="lvelez"/>
    <x v="1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45"/>
    <s v="Llamaya"/>
    <s v="MANUAL"/>
    <n v="0"/>
    <m/>
    <n v="2258206"/>
    <s v="Cobros Mayo"/>
    <s v="Cobros Mayo NPN"/>
    <s v="Numero equivocado"/>
  </r>
  <r>
    <s v="Cobros Abril Canal Fijo"/>
    <n v="1"/>
    <n v="0"/>
    <x v="23"/>
    <n v="1"/>
    <n v="1"/>
    <x v="1"/>
    <d v="2026-05-12T10:31:56"/>
    <n v="66463899"/>
    <n v="6006"/>
    <s v="lvelez"/>
    <x v="1"/>
    <s v="COBRO"/>
    <m/>
    <n v="365015690000"/>
    <n v="16018"/>
    <n v="-4"/>
    <n v="1"/>
    <n v="66463899"/>
    <m/>
    <s v="Eugenio paz"/>
    <m/>
    <s v="8-511-473"/>
    <n v="365015690000"/>
    <s v="SOHO"/>
    <s v="NPN"/>
    <m/>
    <m/>
    <m/>
    <m/>
    <m/>
    <s v="U"/>
    <s v="0000-00-00"/>
    <m/>
    <m/>
    <m/>
    <m/>
    <n v="40"/>
    <s v="Llamaya"/>
    <s v="MAIN"/>
    <n v="0"/>
    <m/>
    <n v="2258207"/>
    <s v="Cobros Mayo"/>
    <s v="Cobros Mayo NPN"/>
    <s v="Numero equivocado"/>
  </r>
  <r>
    <s v="Cobros Mayo"/>
    <n v="0"/>
    <n v="0"/>
    <x v="19"/>
    <n v="5"/>
    <n v="1"/>
    <x v="0"/>
    <d v="2026-05-04T15:28:12"/>
    <n v="66469658"/>
    <n v="6004"/>
    <s v="lvelez"/>
    <x v="1"/>
    <s v="COBRO"/>
    <m/>
    <m/>
    <n v="998"/>
    <n v="0"/>
    <m/>
    <n v="66469658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476"/>
    <s v="Default Manual list"/>
    <m/>
    <s v="Buzon de voz"/>
  </r>
  <r>
    <s v="Cobros Mayo"/>
    <n v="0"/>
    <n v="0"/>
    <x v="23"/>
    <n v="5"/>
    <n v="1"/>
    <x v="0"/>
    <d v="2026-05-12T10:32:12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8"/>
    <n v="5"/>
    <n v="1"/>
    <x v="0"/>
    <d v="2026-05-14T12:08:36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21"/>
    <n v="5"/>
    <n v="1"/>
    <x v="0"/>
    <d v="2026-05-18T16:51:39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22"/>
    <n v="5"/>
    <n v="1"/>
    <x v="1"/>
    <d v="2026-05-20T12:12:07"/>
    <n v="66469658"/>
    <n v="6004"/>
    <s v="lvelez"/>
    <x v="1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123"/>
    <s v="Llamaya"/>
    <s v="MAIN"/>
    <n v="0"/>
    <m/>
    <n v="2258208"/>
    <s v="Cobros Mayo"/>
    <s v="Cobros Mayo NPN"/>
    <s v="Buzon de voz"/>
  </r>
  <r>
    <s v="Cobros Mayo"/>
    <n v="0"/>
    <n v="0"/>
    <x v="23"/>
    <n v="5"/>
    <n v="1"/>
    <x v="0"/>
    <d v="2026-05-12T10:32:19"/>
    <n v="66471278"/>
    <s v="AB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Auto busy"/>
  </r>
  <r>
    <s v="Cobros Mayo"/>
    <n v="0"/>
    <n v="0"/>
    <x v="18"/>
    <n v="5"/>
    <n v="1"/>
    <x v="0"/>
    <d v="2026-05-14T12:10:27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8"/>
    <n v="5"/>
    <n v="1"/>
    <x v="0"/>
    <d v="2026-05-14T17:16:19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24"/>
    <n v="5"/>
    <n v="1"/>
    <x v="0"/>
    <d v="2026-05-15T12:23:25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24"/>
    <n v="5"/>
    <n v="1"/>
    <x v="1"/>
    <d v="2026-05-15T12:42:49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Abril Canal Fijo"/>
    <n v="0"/>
    <n v="0"/>
    <x v="23"/>
    <n v="2"/>
    <n v="1"/>
    <x v="0"/>
    <d v="2026-05-12T10:36:41"/>
    <n v="66499032"/>
    <s v="DROP"/>
    <s v="VDAD"/>
    <x v="0"/>
    <s v="COBRO"/>
    <m/>
    <n v="362039070000"/>
    <n v="16018"/>
    <n v="-4"/>
    <n v="1"/>
    <n v="66499032"/>
    <m/>
    <s v="MIKE BORDA RUIZ"/>
    <m/>
    <s v="BF713496"/>
    <n v="362039070000"/>
    <s v="MASIVO"/>
    <s v="NPN"/>
    <m/>
    <m/>
    <m/>
    <m/>
    <m/>
    <s v="U"/>
    <s v="0000-00-00"/>
    <m/>
    <m/>
    <m/>
    <m/>
    <n v="5"/>
    <m/>
    <s v="NONE"/>
    <n v="0"/>
    <m/>
    <n v="2258210"/>
    <s v="Cobros Mayo"/>
    <s v="Cobros Mayo NPN"/>
    <s v="Agent Not Available"/>
  </r>
  <r>
    <s v="Cobros Abril Canal Fijo"/>
    <n v="1"/>
    <n v="1"/>
    <x v="18"/>
    <n v="2"/>
    <n v="1"/>
    <x v="1"/>
    <d v="2026-05-14T12:09:34"/>
    <n v="66499032"/>
    <n v="6007"/>
    <s v="lvelez"/>
    <x v="1"/>
    <s v="COBRO"/>
    <m/>
    <n v="362039070000"/>
    <n v="16018"/>
    <n v="-4"/>
    <n v="1"/>
    <n v="66499032"/>
    <m/>
    <s v="MIKE BORDA RUIZ"/>
    <m/>
    <s v="BF713496"/>
    <n v="362039070000"/>
    <s v="MASIVO"/>
    <s v="NPN"/>
    <m/>
    <m/>
    <m/>
    <m/>
    <m/>
    <s v="U"/>
    <s v="0000-00-00"/>
    <m/>
    <m/>
    <m/>
    <m/>
    <n v="71"/>
    <s v="Llamaya"/>
    <s v="MAIN"/>
    <n v="0"/>
    <m/>
    <n v="2258210"/>
    <s v="Cobros Mayo"/>
    <s v="Cobros Mayo NPN"/>
    <s v="Volver a llamar"/>
  </r>
  <r>
    <e v="#N/A"/>
    <n v="1"/>
    <n v="1"/>
    <x v="15"/>
    <n v="2"/>
    <n v="1"/>
    <x v="0"/>
    <d v="2026-05-07T15:51:36"/>
    <n v="66506172"/>
    <n v="6007"/>
    <s v="lvelez"/>
    <x v="1"/>
    <s v="COBRO"/>
    <m/>
    <m/>
    <n v="9021"/>
    <n v="-5"/>
    <n v="1"/>
    <n v="66506172"/>
    <m/>
    <s v="HELENE  MORAN"/>
    <m/>
    <s v="8-1024-1050"/>
    <m/>
    <m/>
    <m/>
    <m/>
    <m/>
    <m/>
    <m/>
    <m/>
    <s v="U"/>
    <s v="0000-00-00"/>
    <m/>
    <m/>
    <m/>
    <m/>
    <n v="6"/>
    <s v="Llamaya"/>
    <s v="MANUAL"/>
    <n v="0"/>
    <m/>
    <n v="1822155"/>
    <s v="Renovacion Marzo 07-2025"/>
    <s v="Base global  30"/>
    <s v="Volver a llamar"/>
  </r>
  <r>
    <e v="#N/A"/>
    <n v="1"/>
    <n v="1"/>
    <x v="15"/>
    <n v="2"/>
    <n v="1"/>
    <x v="1"/>
    <d v="2026-05-07T15:51:54"/>
    <n v="66506172"/>
    <n v="6007"/>
    <s v="lvelez"/>
    <x v="1"/>
    <s v="COBRO"/>
    <m/>
    <m/>
    <n v="9021"/>
    <n v="-5"/>
    <n v="1"/>
    <n v="66506172"/>
    <m/>
    <s v="HELENE  MORAN"/>
    <m/>
    <s v="8-1024-1050"/>
    <m/>
    <m/>
    <m/>
    <m/>
    <m/>
    <m/>
    <m/>
    <m/>
    <s v="U"/>
    <s v="0000-00-00"/>
    <m/>
    <m/>
    <m/>
    <m/>
    <n v="6"/>
    <s v="Llamaya"/>
    <s v="MANUAL"/>
    <n v="0"/>
    <m/>
    <n v="1822155"/>
    <s v="Renovacion Marzo 07-2025"/>
    <s v="Base global  30"/>
    <s v="Volver a llamar"/>
  </r>
  <r>
    <s v="Cobros Abril Canal Fijo"/>
    <n v="1"/>
    <n v="1"/>
    <x v="23"/>
    <n v="1"/>
    <n v="1"/>
    <x v="1"/>
    <d v="2026-05-12T10:36:32"/>
    <n v="66507107"/>
    <n v="6003"/>
    <s v="lvelez"/>
    <x v="1"/>
    <s v="COBRO"/>
    <m/>
    <n v="352369050000"/>
    <n v="16018"/>
    <n v="-4"/>
    <n v="1"/>
    <n v="66507107"/>
    <m/>
    <s v="Fermin Eduardo Chong"/>
    <m/>
    <s v="8-748-558"/>
    <n v="352369050000"/>
    <s v="MASIVO"/>
    <s v="NPN"/>
    <m/>
    <m/>
    <m/>
    <m/>
    <m/>
    <s v="U"/>
    <s v="0000-00-00"/>
    <m/>
    <m/>
    <m/>
    <m/>
    <n v="28"/>
    <s v="Llamaya"/>
    <s v="MAIN"/>
    <n v="0"/>
    <m/>
    <n v="2258211"/>
    <s v="Cobros Mayo"/>
    <s v="Cobros Mayo NPN"/>
    <s v="Cuenta cesada"/>
  </r>
  <r>
    <s v="Cobros Mayo"/>
    <n v="0"/>
    <n v="0"/>
    <x v="23"/>
    <n v="2"/>
    <n v="1"/>
    <x v="0"/>
    <d v="2026-05-12T10:38:00"/>
    <n v="66508861"/>
    <s v="NA"/>
    <s v="VDAD"/>
    <x v="0"/>
    <s v="COBRO"/>
    <m/>
    <n v="367087490000"/>
    <n v="16018"/>
    <n v="-4"/>
    <n v="1"/>
    <n v="66508861"/>
    <m/>
    <s v="RAFAEL ENRIQUE PEREZ"/>
    <m/>
    <s v="8-715-1324"/>
    <n v="367087490000"/>
    <s v="MASIVO"/>
    <s v="NPN"/>
    <m/>
    <m/>
    <m/>
    <m/>
    <m/>
    <s v="U"/>
    <s v="0000-00-00"/>
    <m/>
    <m/>
    <m/>
    <m/>
    <n v="0"/>
    <m/>
    <s v="NONE"/>
    <n v="0"/>
    <m/>
    <n v="2258212"/>
    <s v="Cobros Mayo"/>
    <s v="Cobros Mayo NPN"/>
    <s v="No Answer AutoDial"/>
  </r>
  <r>
    <s v="Cobros Mayo"/>
    <n v="0"/>
    <n v="0"/>
    <x v="23"/>
    <n v="2"/>
    <n v="1"/>
    <x v="1"/>
    <d v="2026-05-12T12:52:27"/>
    <n v="66508861"/>
    <n v="6004"/>
    <s v="lvelez"/>
    <x v="1"/>
    <s v="COBRO"/>
    <m/>
    <n v="367087490000"/>
    <n v="16018"/>
    <n v="-4"/>
    <n v="1"/>
    <n v="66508861"/>
    <m/>
    <s v="RAFAEL ENRIQUE PEREZ"/>
    <m/>
    <s v="8-715-1324"/>
    <n v="367087490000"/>
    <s v="MASIVO"/>
    <s v="NPN"/>
    <m/>
    <m/>
    <m/>
    <m/>
    <m/>
    <s v="U"/>
    <s v="0000-00-00"/>
    <m/>
    <m/>
    <m/>
    <m/>
    <n v="70"/>
    <s v="Llamaya"/>
    <s v="MAIN"/>
    <n v="0"/>
    <m/>
    <n v="2258212"/>
    <s v="Cobros Mayo"/>
    <s v="Cobros Mayo NPN"/>
    <s v="Buzon de voz"/>
  </r>
  <r>
    <s v="Cobros Abril Canal Fijo"/>
    <n v="1"/>
    <n v="1"/>
    <x v="23"/>
    <n v="1"/>
    <n v="1"/>
    <x v="1"/>
    <d v="2026-05-12T10:38:52"/>
    <n v="66510030"/>
    <n v="6003"/>
    <s v="lvelez"/>
    <x v="1"/>
    <s v="COBRO"/>
    <m/>
    <n v="366017240000"/>
    <n v="16018"/>
    <n v="-4"/>
    <n v="1"/>
    <n v="66510030"/>
    <m/>
    <s v="Yazmary Bustamante"/>
    <m/>
    <s v="3-741-1353"/>
    <n v="366017240000"/>
    <s v="MASIVO"/>
    <s v="NPN"/>
    <m/>
    <m/>
    <m/>
    <m/>
    <m/>
    <s v="U"/>
    <s v="0000-00-00"/>
    <m/>
    <m/>
    <m/>
    <m/>
    <n v="128"/>
    <s v="Llamaya"/>
    <s v="MAIN"/>
    <n v="0"/>
    <m/>
    <n v="2258213"/>
    <s v="Cobros Mayo"/>
    <s v="Cobros Mayo NPN"/>
    <s v="Cuenta cesada"/>
  </r>
  <r>
    <s v="Cobros Mayo"/>
    <n v="0"/>
    <n v="0"/>
    <x v="23"/>
    <n v="2"/>
    <n v="1"/>
    <x v="0"/>
    <d v="2026-05-12T10:38:55"/>
    <n v="66524322"/>
    <s v="DROP"/>
    <s v="VDAD"/>
    <x v="0"/>
    <s v="COBRO"/>
    <m/>
    <n v="364090700000"/>
    <n v="16018"/>
    <n v="-4"/>
    <n v="1"/>
    <n v="66524322"/>
    <m/>
    <s v="Ashely Juatine Orriz Gomez"/>
    <m/>
    <s v="BH651189"/>
    <n v="364090700000"/>
    <s v="MASIVO"/>
    <s v="NPN"/>
    <m/>
    <m/>
    <m/>
    <m/>
    <m/>
    <s v="U"/>
    <s v="0000-00-00"/>
    <m/>
    <m/>
    <m/>
    <m/>
    <n v="5"/>
    <m/>
    <s v="NONE"/>
    <n v="0"/>
    <m/>
    <n v="2258214"/>
    <s v="Cobros Mayo"/>
    <s v="Cobros Mayo NPN"/>
    <s v="Agent Not Available"/>
  </r>
  <r>
    <s v="Cobros Mayo"/>
    <n v="1"/>
    <n v="0"/>
    <x v="18"/>
    <n v="2"/>
    <n v="1"/>
    <x v="1"/>
    <d v="2026-05-14T12:11:08"/>
    <n v="66524322"/>
    <n v="6006"/>
    <s v="lvelez"/>
    <x v="1"/>
    <s v="COBRO"/>
    <m/>
    <n v="364090700000"/>
    <n v="16018"/>
    <n v="-4"/>
    <n v="1"/>
    <n v="66524322"/>
    <m/>
    <s v="Ashely Juatine Orriz Gomez"/>
    <m/>
    <s v="BH651189"/>
    <n v="364090700000"/>
    <s v="MASIVO"/>
    <s v="NPN"/>
    <m/>
    <m/>
    <m/>
    <m/>
    <m/>
    <s v="U"/>
    <s v="0000-00-00"/>
    <m/>
    <m/>
    <m/>
    <m/>
    <n v="102"/>
    <s v="Llamaya"/>
    <s v="MAIN"/>
    <n v="0"/>
    <m/>
    <n v="2258214"/>
    <s v="Cobros Mayo"/>
    <s v="Cobros Mayo NPN"/>
    <s v="Numero equivocado"/>
  </r>
  <r>
    <s v="Cobros Abril Canal Fijo"/>
    <n v="0"/>
    <n v="0"/>
    <x v="23"/>
    <n v="7"/>
    <n v="1"/>
    <x v="0"/>
    <d v="2026-05-12T10:39:01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8"/>
    <n v="7"/>
    <n v="1"/>
    <x v="0"/>
    <d v="2026-05-14T12:10:50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21"/>
    <n v="7"/>
    <n v="1"/>
    <x v="0"/>
    <d v="2026-05-18T16:51:47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22"/>
    <n v="7"/>
    <n v="1"/>
    <x v="0"/>
    <d v="2026-05-20T12:11:35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4"/>
    <n v="7"/>
    <n v="1"/>
    <x v="0"/>
    <d v="2026-05-21T12:53:10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5"/>
    <n v="7"/>
    <n v="1"/>
    <x v="0"/>
    <d v="2026-05-22T10:16:16"/>
    <n v="66524941"/>
    <s v="DROP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5"/>
    <m/>
    <s v="NONE"/>
    <n v="0"/>
    <m/>
    <n v="2258215"/>
    <s v="Cobros Mayo"/>
    <s v="Cobros Mayo NPN"/>
    <s v="Agent Not Available"/>
  </r>
  <r>
    <s v="Cobros Abril Canal Fijo"/>
    <n v="1"/>
    <n v="1"/>
    <x v="5"/>
    <n v="7"/>
    <n v="1"/>
    <x v="1"/>
    <d v="2026-05-22T17:44:37"/>
    <n v="66524941"/>
    <n v="6003"/>
    <s v="lvelez"/>
    <x v="1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s v="U"/>
    <s v="0000-00-00"/>
    <m/>
    <m/>
    <m/>
    <m/>
    <n v="115"/>
    <s v="Llamaya"/>
    <s v="MAIN"/>
    <n v="0"/>
    <m/>
    <n v="2258215"/>
    <s v="Cobros Mayo"/>
    <s v="Cobros Mayo NPN"/>
    <s v="Cuenta cesada"/>
  </r>
  <r>
    <s v="Cobros Abril Canal Fijo"/>
    <n v="1"/>
    <n v="1"/>
    <x v="23"/>
    <n v="1"/>
    <n v="1"/>
    <x v="1"/>
    <d v="2026-05-12T10:41:28"/>
    <n v="66525594"/>
    <n v="6003"/>
    <s v="lvelez"/>
    <x v="1"/>
    <s v="COBRO"/>
    <m/>
    <n v="359363260000"/>
    <n v="16018"/>
    <n v="-4"/>
    <n v="1"/>
    <n v="66525594"/>
    <m/>
    <s v="Austreverta Ramirez Gonzales"/>
    <m/>
    <s v="9-97-1073"/>
    <n v="359363260000"/>
    <s v="MASIVO"/>
    <s v="NPN"/>
    <m/>
    <m/>
    <m/>
    <m/>
    <m/>
    <s v="U"/>
    <s v="0000-00-00"/>
    <m/>
    <m/>
    <m/>
    <m/>
    <n v="34"/>
    <s v="Llamaya"/>
    <s v="MAIN"/>
    <n v="0"/>
    <m/>
    <n v="2258216"/>
    <s v="Cobros Mayo"/>
    <s v="Cobros Mayo NPN"/>
    <s v="Cuenta cesada"/>
  </r>
  <r>
    <s v="Cobros Mayo"/>
    <n v="0"/>
    <n v="0"/>
    <x v="9"/>
    <n v="3"/>
    <n v="1"/>
    <x v="0"/>
    <d v="2026-05-27T14:25:06"/>
    <n v="66529477"/>
    <s v="DROP"/>
    <s v="VDAD"/>
    <x v="0"/>
    <s v="COBRO"/>
    <m/>
    <n v="266050980000"/>
    <n v="16019"/>
    <n v="-4"/>
    <n v="1"/>
    <n v="66529477"/>
    <m/>
    <s v="MS Maribel del Carmen Caton M"/>
    <m/>
    <n v="266050980000"/>
    <s v="CALL CENTER"/>
    <s v="NPN"/>
    <m/>
    <m/>
    <m/>
    <m/>
    <m/>
    <m/>
    <s v="U"/>
    <s v="0000-00-00"/>
    <m/>
    <m/>
    <m/>
    <s v="266050980000&gt;&gt; MS Maribel del Carmen Caton Moreno"/>
    <n v="5"/>
    <m/>
    <s v="NONE"/>
    <n v="0"/>
    <m/>
    <n v="2267933"/>
    <s v="Cobros Mayo"/>
    <s v="Cobros Mayo Lista 2"/>
    <s v="Agent Not Available"/>
  </r>
  <r>
    <s v="Cobros Mayo"/>
    <n v="0"/>
    <n v="0"/>
    <x v="10"/>
    <n v="3"/>
    <n v="1"/>
    <x v="0"/>
    <d v="2026-05-28T09:56:30"/>
    <n v="66529477"/>
    <s v="DROP"/>
    <s v="VDAD"/>
    <x v="0"/>
    <s v="COBRO"/>
    <m/>
    <n v="266050980000"/>
    <n v="16019"/>
    <n v="-4"/>
    <n v="1"/>
    <n v="66529477"/>
    <m/>
    <s v="MS Maribel del Carmen Caton M"/>
    <m/>
    <n v="266050980000"/>
    <s v="CALL CENTER"/>
    <s v="NPN"/>
    <m/>
    <m/>
    <m/>
    <m/>
    <m/>
    <m/>
    <s v="U"/>
    <s v="0000-00-00"/>
    <m/>
    <m/>
    <m/>
    <s v="266050980000&gt;&gt; MS Maribel del Carmen Caton Moreno"/>
    <n v="5"/>
    <m/>
    <s v="NONE"/>
    <n v="0"/>
    <m/>
    <n v="2267933"/>
    <s v="Cobros Mayo"/>
    <s v="Cobros Mayo Lista 2"/>
    <s v="Agent Not Available"/>
  </r>
  <r>
    <s v="Cobros Mayo"/>
    <n v="0"/>
    <n v="0"/>
    <x v="11"/>
    <n v="3"/>
    <n v="1"/>
    <x v="1"/>
    <d v="2026-05-30T14:31:14"/>
    <n v="66529477"/>
    <s v="CALLBK"/>
    <s v="lvelez"/>
    <x v="1"/>
    <s v="COBRO"/>
    <m/>
    <n v="266050980000"/>
    <n v="16019"/>
    <n v="-4"/>
    <n v="1"/>
    <n v="66529477"/>
    <m/>
    <s v="MS Maribel del Carmen Caton M"/>
    <m/>
    <n v="266050980000"/>
    <s v="CALL CENTER"/>
    <s v="NPN"/>
    <m/>
    <m/>
    <m/>
    <m/>
    <m/>
    <m/>
    <s v="U"/>
    <s v="0000-00-00"/>
    <m/>
    <m/>
    <m/>
    <s v="266050980000&gt;&gt; MS Maribel del Carmen Caton Moreno"/>
    <n v="79"/>
    <s v="Llamaya"/>
    <s v="MAIN"/>
    <n v="0"/>
    <m/>
    <n v="2267933"/>
    <s v="Cobros Mayo"/>
    <s v="Cobros Mayo Lista 2"/>
    <s v="Call Back"/>
  </r>
  <r>
    <s v="Cobros Abril Canal Fijo"/>
    <n v="0"/>
    <n v="0"/>
    <x v="23"/>
    <n v="7"/>
    <n v="1"/>
    <x v="0"/>
    <d v="2026-05-12T10:41:21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0"/>
    <n v="0"/>
    <x v="18"/>
    <n v="7"/>
    <n v="1"/>
    <x v="0"/>
    <d v="2026-05-14T12:11:47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21"/>
    <n v="7"/>
    <n v="1"/>
    <x v="0"/>
    <d v="2026-05-18T16:52:08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0"/>
    <n v="0"/>
    <x v="22"/>
    <n v="7"/>
    <n v="1"/>
    <x v="0"/>
    <d v="2026-05-20T12:12:32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4"/>
    <n v="7"/>
    <n v="1"/>
    <x v="0"/>
    <d v="2026-05-21T12:55:11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5"/>
    <n v="7"/>
    <n v="1"/>
    <x v="0"/>
    <d v="2026-05-22T10:16:25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1"/>
    <n v="1"/>
    <x v="5"/>
    <n v="7"/>
    <n v="1"/>
    <x v="1"/>
    <d v="2026-05-22T17:47:12"/>
    <n v="66536181"/>
    <n v="6003"/>
    <s v="lvelez"/>
    <x v="1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s v="U"/>
    <s v="0000-00-00"/>
    <m/>
    <m/>
    <m/>
    <m/>
    <n v="127"/>
    <s v="Llamaya"/>
    <s v="MAIN"/>
    <n v="0"/>
    <m/>
    <n v="2258217"/>
    <s v="Cobros Mayo"/>
    <s v="Cobros Mayo NPN"/>
    <s v="Cuenta cesada"/>
  </r>
  <r>
    <s v="Cobros Mayo"/>
    <n v="0"/>
    <n v="0"/>
    <x v="23"/>
    <n v="4"/>
    <n v="1"/>
    <x v="0"/>
    <d v="2026-05-12T10:45:00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23"/>
    <n v="4"/>
    <n v="1"/>
    <x v="0"/>
    <d v="2026-05-12T12:54:29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23"/>
    <n v="4"/>
    <n v="1"/>
    <x v="0"/>
    <d v="2026-05-12T16:24:29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"/>
    <n v="4"/>
    <n v="1"/>
    <x v="1"/>
    <d v="2026-05-13T11:33:18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Abril Canal Fijo"/>
    <n v="1"/>
    <n v="0"/>
    <x v="23"/>
    <n v="1"/>
    <n v="1"/>
    <x v="1"/>
    <d v="2026-05-12T10:44:05"/>
    <n v="66545512"/>
    <n v="6006"/>
    <s v="lvelez"/>
    <x v="1"/>
    <s v="COBRO"/>
    <m/>
    <n v="352375610000"/>
    <n v="16018"/>
    <n v="-4"/>
    <n v="1"/>
    <n v="66545512"/>
    <m/>
    <s v="GLADYS MERCEDES PÃEZ CASTILLO"/>
    <m/>
    <s v="1-15-61"/>
    <n v="352375610000"/>
    <s v="MASIVO"/>
    <s v="3 PAGOS PENDIENTES"/>
    <m/>
    <m/>
    <m/>
    <m/>
    <m/>
    <s v="U"/>
    <s v="0000-00-00"/>
    <m/>
    <m/>
    <m/>
    <m/>
    <n v="96"/>
    <s v="Llamaya"/>
    <s v="MAIN"/>
    <n v="0"/>
    <m/>
    <n v="2258219"/>
    <s v="Cobros Mayo"/>
    <s v="Cobros Mayo NPN"/>
    <s v="Numero equivocado"/>
  </r>
  <r>
    <s v="Cobros Mayo"/>
    <n v="0"/>
    <n v="0"/>
    <x v="9"/>
    <n v="1"/>
    <n v="1"/>
    <x v="1"/>
    <d v="2026-05-27T15:31:21"/>
    <n v="66545518"/>
    <n v="6004"/>
    <s v="lvelez"/>
    <x v="1"/>
    <s v="COBRO"/>
    <m/>
    <n v="367036960000"/>
    <n v="16019"/>
    <n v="-4"/>
    <n v="1"/>
    <n v="66545518"/>
    <m/>
    <s v="ALEXANDRA LIZZETTE ALMENGOR W"/>
    <m/>
    <n v="367036960000"/>
    <s v="CALL CENTER P2P"/>
    <s v="3 MESES PENDIENTES"/>
    <m/>
    <m/>
    <m/>
    <m/>
    <m/>
    <m/>
    <s v="U"/>
    <s v="0000-00-00"/>
    <m/>
    <m/>
    <m/>
    <m/>
    <n v="142"/>
    <s v="Llamaya"/>
    <s v="MAIN"/>
    <n v="0"/>
    <m/>
    <n v="2268017"/>
    <s v="Cobros Mayo"/>
    <s v="Cobros Mayo Lista 2"/>
    <s v="Buzon de voz"/>
  </r>
  <r>
    <s v="Cobros Abril Canal Fijo"/>
    <n v="0"/>
    <n v="0"/>
    <x v="23"/>
    <n v="2"/>
    <n v="1"/>
    <x v="0"/>
    <d v="2026-05-12T10:45:21"/>
    <n v="66546767"/>
    <s v="DROP"/>
    <s v="VDAD"/>
    <x v="0"/>
    <s v="COBRO"/>
    <m/>
    <n v="364027820000"/>
    <n v="16018"/>
    <n v="-4"/>
    <n v="1"/>
    <n v="66546767"/>
    <m/>
    <s v="VerÃ³nica Trejos"/>
    <m/>
    <s v="2-714-1552"/>
    <n v="364027820000"/>
    <s v="MASIVO"/>
    <s v="2 PAGOS PENDIENTES"/>
    <m/>
    <m/>
    <m/>
    <m/>
    <m/>
    <s v="U"/>
    <s v="0000-00-00"/>
    <m/>
    <m/>
    <m/>
    <m/>
    <n v="5"/>
    <m/>
    <s v="NONE"/>
    <n v="0"/>
    <m/>
    <n v="2258220"/>
    <s v="Cobros Mayo"/>
    <s v="Cobros Mayo NPN"/>
    <s v="Agent Not Available"/>
  </r>
  <r>
    <s v="Cobros Abril Canal Fijo"/>
    <n v="0"/>
    <n v="0"/>
    <x v="18"/>
    <n v="2"/>
    <n v="1"/>
    <x v="1"/>
    <d v="2026-05-14T12:14:01"/>
    <n v="66546767"/>
    <n v="6004"/>
    <s v="lvelez"/>
    <x v="1"/>
    <s v="COBRO"/>
    <m/>
    <n v="364027820000"/>
    <n v="16018"/>
    <n v="-4"/>
    <n v="1"/>
    <n v="66546767"/>
    <m/>
    <s v="VerÃ³nica Trejos"/>
    <m/>
    <s v="2-714-1552"/>
    <n v="364027820000"/>
    <s v="MASIVO"/>
    <s v="2 PAGOS PENDIENTES"/>
    <m/>
    <m/>
    <m/>
    <m/>
    <m/>
    <s v="U"/>
    <s v="0000-00-00"/>
    <m/>
    <m/>
    <m/>
    <m/>
    <n v="146"/>
    <s v="Llamaya"/>
    <s v="MAIN"/>
    <n v="0"/>
    <m/>
    <n v="2258220"/>
    <s v="Cobros Mayo"/>
    <s v="Cobros Mayo NPN"/>
    <s v="Buzon de voz"/>
  </r>
  <r>
    <s v="Cobros Mayo"/>
    <n v="0"/>
    <n v="0"/>
    <x v="23"/>
    <n v="12"/>
    <n v="1"/>
    <x v="0"/>
    <d v="2026-05-12T10:45:26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8"/>
    <n v="12"/>
    <n v="1"/>
    <x v="0"/>
    <d v="2026-05-14T12:13:30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21"/>
    <n v="12"/>
    <n v="1"/>
    <x v="0"/>
    <d v="2026-05-18T16:52:15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22"/>
    <n v="12"/>
    <n v="1"/>
    <x v="0"/>
    <d v="2026-05-20T12:12:39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4"/>
    <n v="12"/>
    <n v="1"/>
    <x v="0"/>
    <d v="2026-05-21T12:55:38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5"/>
    <n v="12"/>
    <n v="1"/>
    <x v="0"/>
    <d v="2026-05-22T10:17:21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5"/>
    <n v="12"/>
    <n v="1"/>
    <x v="0"/>
    <d v="2026-05-22T17:46:55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6"/>
    <n v="12"/>
    <n v="1"/>
    <x v="0"/>
    <d v="2026-05-23T12:23:06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8"/>
    <n v="12"/>
    <n v="1"/>
    <x v="0"/>
    <d v="2026-05-26T09:22:49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8"/>
    <n v="12"/>
    <n v="1"/>
    <x v="0"/>
    <d v="2026-05-26T10:48:39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8"/>
    <n v="12"/>
    <n v="1"/>
    <x v="0"/>
    <d v="2026-05-26T14:39:40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8"/>
    <n v="12"/>
    <n v="1"/>
    <x v="1"/>
    <d v="2026-05-26T17:51:11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1"/>
    <n v="0"/>
    <x v="16"/>
    <n v="3"/>
    <n v="1"/>
    <x v="0"/>
    <d v="2026-05-08T15:44:19"/>
    <n v="66552224"/>
    <n v="6000"/>
    <s v="lvelez"/>
    <x v="1"/>
    <s v="COBRO"/>
    <m/>
    <n v="369004970000"/>
    <n v="16016"/>
    <n v="-4"/>
    <n v="1"/>
    <n v="66552224"/>
    <m/>
    <s v="NELLY ISABEL GOMEZ SANCHEZ"/>
    <m/>
    <s v="8-772-2438"/>
    <n v="369004970000"/>
    <s v="MASIVO"/>
    <s v="NPN"/>
    <m/>
    <m/>
    <m/>
    <m/>
    <m/>
    <s v="U"/>
    <s v="0000-00-00"/>
    <m/>
    <m/>
    <m/>
    <s v="NELLY ISABEL GOMEZ SANCHEZ!NNumero: -- 369004970000"/>
    <n v="70"/>
    <s v="Llamaya"/>
    <s v="MANUAL"/>
    <n v="0"/>
    <m/>
    <n v="2198746"/>
    <s v="Cobros Marzo 2 meses a NPN "/>
    <s v="Cobros Marzo 2 meses a NPN "/>
    <s v="Mensaje a tercero"/>
  </r>
  <r>
    <s v="Cobros Mayo"/>
    <n v="1"/>
    <n v="1"/>
    <x v="23"/>
    <n v="3"/>
    <n v="1"/>
    <x v="0"/>
    <d v="2026-05-12T10:51:17"/>
    <n v="66552224"/>
    <n v="6007"/>
    <s v="lvelez"/>
    <x v="1"/>
    <s v="COBRO"/>
    <m/>
    <n v="369004970000"/>
    <n v="16018"/>
    <n v="-4"/>
    <n v="1"/>
    <n v="66552224"/>
    <m/>
    <s v="NELLY ISABEL GOMEZ SANCHEZ"/>
    <m/>
    <s v="8-772-2438"/>
    <n v="369004970000"/>
    <s v="MASIVO"/>
    <s v="2 PAGOS PENDIENTES"/>
    <m/>
    <m/>
    <m/>
    <m/>
    <m/>
    <s v="U"/>
    <s v="0000-00-00"/>
    <m/>
    <m/>
    <m/>
    <m/>
    <n v="191"/>
    <s v="Llamaya"/>
    <s v="MAIN"/>
    <n v="0"/>
    <m/>
    <n v="2258222"/>
    <s v="Cobros Mayo"/>
    <s v="Cobros Mayo NPN"/>
    <s v="Volver a llamar"/>
  </r>
  <r>
    <s v="Cobros Mayo"/>
    <n v="1"/>
    <n v="1"/>
    <x v="23"/>
    <n v="3"/>
    <n v="1"/>
    <x v="1"/>
    <d v="2026-05-12T10:54:38"/>
    <n v="66552224"/>
    <n v="6007"/>
    <s v="lvelez"/>
    <x v="1"/>
    <s v="COBRO"/>
    <m/>
    <n v="369004970000"/>
    <n v="16018"/>
    <n v="-4"/>
    <n v="1"/>
    <n v="66552224"/>
    <m/>
    <s v="NELLY ISABEL GOMEZ SANCHEZ"/>
    <m/>
    <s v="8-772-2438"/>
    <n v="369004970000"/>
    <s v="MASIVO"/>
    <s v="2 PAGOS PENDIENTES"/>
    <m/>
    <m/>
    <m/>
    <m/>
    <m/>
    <s v="U"/>
    <s v="0000-00-00"/>
    <m/>
    <m/>
    <m/>
    <m/>
    <n v="12"/>
    <s v="Llamaya"/>
    <s v="MANUAL"/>
    <n v="0"/>
    <m/>
    <n v="2258222"/>
    <s v="Cobros Mayo"/>
    <s v="Cobros Mayo NPN"/>
    <s v="Volver a llamar"/>
  </r>
  <r>
    <s v="Cobros Mayo"/>
    <n v="0"/>
    <n v="0"/>
    <x v="23"/>
    <n v="6"/>
    <n v="1"/>
    <x v="0"/>
    <d v="2026-05-12T10:51:2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8"/>
    <n v="6"/>
    <n v="1"/>
    <x v="0"/>
    <d v="2026-05-14T12:14:54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21"/>
    <n v="6"/>
    <n v="1"/>
    <x v="0"/>
    <d v="2026-05-18T16:56:5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22"/>
    <n v="6"/>
    <n v="1"/>
    <x v="0"/>
    <d v="2026-05-20T12:13:47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4"/>
    <n v="6"/>
    <n v="1"/>
    <x v="0"/>
    <d v="2026-05-21T12:55:5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1"/>
    <n v="1"/>
    <x v="5"/>
    <n v="6"/>
    <n v="1"/>
    <x v="1"/>
    <d v="2026-05-22T10:19:57"/>
    <n v="66553125"/>
    <n v="6003"/>
    <s v="lvelez"/>
    <x v="1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46"/>
    <s v="Llamaya"/>
    <s v="MAIN"/>
    <n v="0"/>
    <m/>
    <n v="2258223"/>
    <s v="Cobros Mayo"/>
    <s v="Cobros Mayo NPN"/>
    <s v="Cuenta cesada"/>
  </r>
  <r>
    <s v="Cobros Mayo"/>
    <n v="1"/>
    <n v="1"/>
    <x v="14"/>
    <n v="6"/>
    <n v="1"/>
    <x v="0"/>
    <d v="2026-05-05T16:15:10"/>
    <n v="66558136"/>
    <n v="6007"/>
    <s v="lvelez"/>
    <x v="1"/>
    <s v="COBRO"/>
    <m/>
    <m/>
    <n v="998"/>
    <n v="0"/>
    <m/>
    <n v="66558136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13"/>
    <s v="Default Manual list"/>
    <m/>
    <s v="Volver a llamar"/>
  </r>
  <r>
    <s v="Cobros Mayo"/>
    <n v="0"/>
    <n v="0"/>
    <x v="23"/>
    <n v="6"/>
    <n v="1"/>
    <x v="0"/>
    <d v="2026-05-12T10:52:02"/>
    <n v="66558136"/>
    <s v="AB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0"/>
    <m/>
    <s v="NONE"/>
    <n v="0"/>
    <m/>
    <n v="2258224"/>
    <s v="Cobros Mayo"/>
    <s v="Cobros Mayo NPN"/>
    <s v="Auto busy"/>
  </r>
  <r>
    <s v="Cobros Mayo"/>
    <n v="0"/>
    <n v="0"/>
    <x v="18"/>
    <n v="6"/>
    <n v="1"/>
    <x v="0"/>
    <d v="2026-05-14T12:15:14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0"/>
    <n v="0"/>
    <x v="21"/>
    <n v="6"/>
    <n v="1"/>
    <x v="0"/>
    <d v="2026-05-18T16:57:13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0"/>
    <n v="0"/>
    <x v="22"/>
    <n v="6"/>
    <n v="1"/>
    <x v="0"/>
    <d v="2026-05-20T12:14:11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1"/>
    <n v="1"/>
    <x v="4"/>
    <n v="6"/>
    <n v="1"/>
    <x v="1"/>
    <d v="2026-05-21T12:55:55"/>
    <n v="66558136"/>
    <n v="6007"/>
    <s v="lvelez"/>
    <x v="1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8"/>
    <s v="Llamaya"/>
    <s v="MAIN"/>
    <n v="0"/>
    <m/>
    <n v="2258224"/>
    <s v="Cobros Mayo"/>
    <s v="Cobros Mayo NPN"/>
    <s v="Volver a llamar"/>
  </r>
  <r>
    <s v="Cobros Abril Canal Fijo"/>
    <n v="0"/>
    <n v="0"/>
    <x v="23"/>
    <n v="7"/>
    <n v="1"/>
    <x v="0"/>
    <d v="2026-05-12T10:56:23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8"/>
    <n v="7"/>
    <n v="1"/>
    <x v="0"/>
    <d v="2026-05-14T12:15:35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21"/>
    <n v="7"/>
    <n v="1"/>
    <x v="0"/>
    <d v="2026-05-18T16:57:34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22"/>
    <n v="7"/>
    <n v="1"/>
    <x v="0"/>
    <d v="2026-05-20T12:17:14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4"/>
    <n v="7"/>
    <n v="1"/>
    <x v="0"/>
    <d v="2026-05-21T12:56:33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5"/>
    <n v="7"/>
    <n v="1"/>
    <x v="0"/>
    <d v="2026-05-22T10:20:15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1"/>
    <n v="1"/>
    <x v="5"/>
    <n v="7"/>
    <n v="1"/>
    <x v="1"/>
    <d v="2026-05-22T17:49:58"/>
    <n v="66559511"/>
    <n v="6003"/>
    <s v="lvelez"/>
    <x v="1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s v="U"/>
    <s v="0000-00-00"/>
    <m/>
    <m/>
    <m/>
    <m/>
    <n v="79"/>
    <s v="Llamaya"/>
    <s v="MAIN"/>
    <n v="0"/>
    <m/>
    <n v="2258225"/>
    <s v="Cobros Mayo"/>
    <s v="Cobros Mayo NPN"/>
    <s v="Cuenta cesada"/>
  </r>
  <r>
    <s v="Cobros Mayo"/>
    <n v="0"/>
    <n v="0"/>
    <x v="23"/>
    <n v="1"/>
    <n v="1"/>
    <x v="1"/>
    <d v="2026-05-12T11:03:37"/>
    <n v="66563690"/>
    <n v="6004"/>
    <s v="lvelez"/>
    <x v="1"/>
    <s v="COBRO"/>
    <m/>
    <n v="367071660000"/>
    <n v="16018"/>
    <n v="-4"/>
    <n v="1"/>
    <n v="66563690"/>
    <m/>
    <s v="jhonatan Otero"/>
    <m/>
    <s v="9-758-643"/>
    <n v="367071660000"/>
    <s v="MASIVO"/>
    <s v="NPN"/>
    <m/>
    <m/>
    <m/>
    <m/>
    <m/>
    <s v="U"/>
    <s v="0000-00-00"/>
    <m/>
    <m/>
    <m/>
    <m/>
    <n v="105"/>
    <s v="Llamaya"/>
    <s v="MAIN"/>
    <n v="0"/>
    <m/>
    <n v="2258226"/>
    <s v="Cobros Mayo"/>
    <s v="Cobros Mayo NPN"/>
    <s v="Buzon de voz"/>
  </r>
  <r>
    <s v="Cobros Mayo"/>
    <n v="0"/>
    <n v="0"/>
    <x v="23"/>
    <n v="4"/>
    <n v="1"/>
    <x v="0"/>
    <d v="2026-05-12T11:04:55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0"/>
    <n v="0"/>
    <x v="18"/>
    <n v="4"/>
    <n v="1"/>
    <x v="0"/>
    <d v="2026-05-14T12:15:58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0"/>
    <n v="0"/>
    <x v="21"/>
    <n v="4"/>
    <n v="1"/>
    <x v="0"/>
    <d v="2026-05-18T16:58:00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1"/>
    <n v="0"/>
    <x v="22"/>
    <n v="4"/>
    <n v="1"/>
    <x v="1"/>
    <d v="2026-05-20T12:17:11"/>
    <n v="66565010"/>
    <n v="6006"/>
    <s v="lvelez"/>
    <x v="1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94"/>
    <s v="Llamaya"/>
    <s v="MAIN"/>
    <n v="0"/>
    <m/>
    <n v="2258227"/>
    <s v="Cobros Mayo"/>
    <s v="Cobros Mayo NPN"/>
    <s v="Numero equivocado"/>
  </r>
  <r>
    <s v="Cobros Abril Canal Fijo"/>
    <n v="1"/>
    <n v="1"/>
    <x v="23"/>
    <n v="1"/>
    <n v="1"/>
    <x v="1"/>
    <d v="2026-05-12T11:06:12"/>
    <n v="66566488"/>
    <n v="6003"/>
    <s v="lvelez"/>
    <x v="1"/>
    <s v="COBRO"/>
    <m/>
    <n v="366007100000"/>
    <n v="16018"/>
    <n v="-4"/>
    <n v="1"/>
    <n v="66566488"/>
    <m/>
    <s v="FRANCISCA GOMEZ"/>
    <m/>
    <s v="4-81-158"/>
    <n v="366007100000"/>
    <s v="MASIVO"/>
    <s v="NPN"/>
    <m/>
    <m/>
    <m/>
    <m/>
    <m/>
    <s v="U"/>
    <s v="0000-00-00"/>
    <m/>
    <m/>
    <m/>
    <m/>
    <n v="118"/>
    <s v="Llamaya"/>
    <s v="MAIN"/>
    <n v="0"/>
    <m/>
    <n v="2258228"/>
    <s v="Cobros Mayo"/>
    <s v="Cobros Mayo NPN"/>
    <s v="Cuenta cesada"/>
  </r>
  <r>
    <s v="Cobros Abril Canal Fijo"/>
    <n v="0"/>
    <n v="0"/>
    <x v="13"/>
    <n v="6"/>
    <n v="1"/>
    <x v="0"/>
    <d v="2026-05-02T10:38:08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14"/>
    <n v="6"/>
    <n v="1"/>
    <x v="0"/>
    <d v="2026-05-05T14:56:55"/>
    <n v="66566687"/>
    <s v="NA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No Answer AutoDial"/>
  </r>
  <r>
    <s v="Cobros Abril Canal Fijo"/>
    <n v="0"/>
    <n v="0"/>
    <x v="20"/>
    <n v="6"/>
    <n v="1"/>
    <x v="0"/>
    <d v="2026-05-06T15:47:14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16"/>
    <n v="6"/>
    <n v="1"/>
    <x v="0"/>
    <d v="2026-05-08T11:57:15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8"/>
    <n v="6"/>
    <n v="1"/>
    <x v="0"/>
    <d v="2026-05-26T14:55:06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8"/>
    <n v="6"/>
    <n v="1"/>
    <x v="1"/>
    <d v="2026-05-26T16:48:04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Mayo"/>
    <n v="0"/>
    <n v="0"/>
    <x v="23"/>
    <n v="5"/>
    <n v="1"/>
    <x v="0"/>
    <d v="2026-05-12T11:08:19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18"/>
    <n v="5"/>
    <n v="1"/>
    <x v="0"/>
    <d v="2026-05-14T12:16:11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21"/>
    <n v="5"/>
    <n v="1"/>
    <x v="0"/>
    <d v="2026-05-18T16:58:07"/>
    <n v="66578945"/>
    <s v="AB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0"/>
    <m/>
    <s v="NONE"/>
    <n v="0"/>
    <m/>
    <n v="2258229"/>
    <s v="Cobros Mayo"/>
    <s v="Cobros Mayo NPN"/>
    <s v="Auto busy"/>
  </r>
  <r>
    <s v="Cobros Mayo"/>
    <n v="0"/>
    <n v="0"/>
    <x v="22"/>
    <n v="5"/>
    <n v="1"/>
    <x v="0"/>
    <d v="2026-05-20T12:17:28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4"/>
    <n v="5"/>
    <n v="1"/>
    <x v="1"/>
    <d v="2026-05-21T12:57:08"/>
    <n v="66578945"/>
    <n v="6004"/>
    <s v="lvelez"/>
    <x v="1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122"/>
    <s v="Llamaya"/>
    <s v="MAIN"/>
    <n v="0"/>
    <m/>
    <n v="2258229"/>
    <s v="Cobros Mayo"/>
    <s v="Cobros Mayo NPN"/>
    <s v="Buzon de voz"/>
  </r>
  <r>
    <s v="Cobros Abril Canal Fijo"/>
    <n v="1"/>
    <n v="1"/>
    <x v="23"/>
    <n v="1"/>
    <n v="1"/>
    <x v="1"/>
    <d v="2026-05-12T11:08:19"/>
    <n v="66580217"/>
    <n v="6003"/>
    <s v="lvelez"/>
    <x v="1"/>
    <s v="COBRO"/>
    <m/>
    <n v="367025630000"/>
    <n v="16018"/>
    <n v="-4"/>
    <n v="1"/>
    <n v="66580217"/>
    <m/>
    <s v="Erick FernÃ¡ndez"/>
    <m/>
    <s v="8-1046-1765"/>
    <n v="367025630000"/>
    <s v="MASIVO"/>
    <s v="NPN"/>
    <m/>
    <m/>
    <m/>
    <m/>
    <m/>
    <s v="U"/>
    <s v="0000-00-00"/>
    <m/>
    <m/>
    <m/>
    <m/>
    <n v="43"/>
    <s v="Llamaya"/>
    <s v="MAIN"/>
    <n v="0"/>
    <m/>
    <n v="2258230"/>
    <s v="Cobros Mayo"/>
    <s v="Cobros Mayo NPN"/>
    <s v="Cuenta cesada"/>
  </r>
  <r>
    <s v="Cobros Mayo"/>
    <n v="0"/>
    <n v="0"/>
    <x v="9"/>
    <n v="3"/>
    <n v="1"/>
    <x v="0"/>
    <d v="2026-05-27T14:41:50"/>
    <n v="66584753"/>
    <s v="DROP"/>
    <s v="VDAD"/>
    <x v="0"/>
    <s v="COBRO"/>
    <m/>
    <n v="236003710000"/>
    <n v="16019"/>
    <n v="-4"/>
    <n v="1"/>
    <n v="66584753"/>
    <m/>
    <s v="FLOREZ RUIZ JOTA ADRIAN"/>
    <m/>
    <n v="236003710000"/>
    <s v="CALL CENTER"/>
    <s v="NPN"/>
    <m/>
    <m/>
    <m/>
    <m/>
    <m/>
    <m/>
    <s v="U"/>
    <s v="0000-00-00"/>
    <m/>
    <m/>
    <m/>
    <m/>
    <n v="5"/>
    <m/>
    <s v="NONE"/>
    <n v="0"/>
    <m/>
    <n v="2267956"/>
    <s v="Cobros Mayo"/>
    <s v="Cobros Mayo Lista 2"/>
    <s v="Agent Not Available"/>
  </r>
  <r>
    <s v="Cobros Mayo"/>
    <n v="0"/>
    <n v="0"/>
    <x v="10"/>
    <n v="3"/>
    <n v="1"/>
    <x v="0"/>
    <d v="2026-05-28T10:16:02"/>
    <n v="66584753"/>
    <s v="DROP"/>
    <s v="VDAD"/>
    <x v="0"/>
    <s v="COBRO"/>
    <m/>
    <n v="236003710000"/>
    <n v="16019"/>
    <n v="-4"/>
    <n v="1"/>
    <n v="66584753"/>
    <m/>
    <s v="FLOREZ RUIZ JOTA ADRIAN"/>
    <m/>
    <n v="236003710000"/>
    <s v="CALL CENTER"/>
    <s v="NPN"/>
    <m/>
    <m/>
    <m/>
    <m/>
    <m/>
    <m/>
    <s v="U"/>
    <s v="0000-00-00"/>
    <m/>
    <m/>
    <m/>
    <m/>
    <n v="5"/>
    <m/>
    <s v="NONE"/>
    <n v="0"/>
    <m/>
    <n v="2267956"/>
    <s v="Cobros Mayo"/>
    <s v="Cobros Mayo Lista 2"/>
    <s v="Agent Not Available"/>
  </r>
  <r>
    <s v="Cobros Mayo"/>
    <n v="1"/>
    <n v="0"/>
    <x v="11"/>
    <n v="3"/>
    <n v="1"/>
    <x v="1"/>
    <d v="2026-05-30T15:20:17"/>
    <n v="66584753"/>
    <n v="6000"/>
    <s v="lvelez"/>
    <x v="1"/>
    <s v="COBRO"/>
    <m/>
    <n v="236003710000"/>
    <n v="16019"/>
    <n v="-4"/>
    <n v="1"/>
    <n v="66584753"/>
    <m/>
    <s v="FLOREZ RUIZ JOTA ADRIAN"/>
    <m/>
    <n v="236003710000"/>
    <s v="CALL CENTER"/>
    <s v="NPN"/>
    <m/>
    <m/>
    <m/>
    <m/>
    <m/>
    <m/>
    <s v="U"/>
    <s v="0000-00-00"/>
    <m/>
    <m/>
    <m/>
    <m/>
    <n v="172"/>
    <s v="Llamaya"/>
    <s v="MAIN"/>
    <n v="0"/>
    <m/>
    <n v="2267956"/>
    <s v="Cobros Mayo"/>
    <s v="Cobros Mayo Lista 2"/>
    <s v="Mensaje a tercero"/>
  </r>
  <r>
    <s v="Cobros Abril Canal Fijo"/>
    <n v="0"/>
    <n v="0"/>
    <x v="23"/>
    <n v="8"/>
    <n v="1"/>
    <x v="0"/>
    <d v="2026-05-12T11:08:56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8"/>
    <n v="8"/>
    <n v="1"/>
    <x v="0"/>
    <d v="2026-05-14T12:16:42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21"/>
    <n v="8"/>
    <n v="1"/>
    <x v="0"/>
    <d v="2026-05-18T16:58:27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22"/>
    <n v="8"/>
    <n v="1"/>
    <x v="0"/>
    <d v="2026-05-20T12:20:28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4"/>
    <n v="8"/>
    <n v="1"/>
    <x v="0"/>
    <d v="2026-05-21T12:57:33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5"/>
    <n v="8"/>
    <n v="1"/>
    <x v="0"/>
    <d v="2026-05-22T10:20:51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5"/>
    <n v="8"/>
    <n v="1"/>
    <x v="0"/>
    <d v="2026-05-22T17:50:13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1"/>
    <n v="1"/>
    <x v="6"/>
    <n v="8"/>
    <n v="1"/>
    <x v="1"/>
    <d v="2026-05-23T12:27:01"/>
    <n v="66587271"/>
    <n v="6003"/>
    <s v="lvelez"/>
    <x v="1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s v="U"/>
    <s v="0000-00-00"/>
    <m/>
    <m/>
    <m/>
    <m/>
    <n v="53"/>
    <s v="Llamaya"/>
    <s v="MAIN"/>
    <n v="0"/>
    <m/>
    <n v="2258231"/>
    <s v="Cobros Mayo"/>
    <s v="Cobros Mayo NPN"/>
    <s v="Cuenta cesada"/>
  </r>
  <r>
    <s v="Cobros Abril Canal Fijo"/>
    <n v="1"/>
    <n v="0"/>
    <x v="23"/>
    <n v="1"/>
    <n v="1"/>
    <x v="1"/>
    <d v="2026-05-12T11:09:41"/>
    <n v="66596740"/>
    <n v="6000"/>
    <s v="lvelez"/>
    <x v="1"/>
    <s v="COBRO"/>
    <m/>
    <n v="354369980000"/>
    <n v="16018"/>
    <n v="-4"/>
    <n v="1"/>
    <n v="66596740"/>
    <m/>
    <s v="Jannette Clotilde Rodriguez Or"/>
    <m/>
    <s v="8-226-821"/>
    <n v="354369980000"/>
    <s v="MASIVO"/>
    <s v="3 PAGOS PENDIENTES"/>
    <m/>
    <m/>
    <m/>
    <m/>
    <m/>
    <s v="U"/>
    <s v="0000-00-00"/>
    <m/>
    <m/>
    <m/>
    <m/>
    <n v="310"/>
    <s v="Llamaya"/>
    <s v="MAIN"/>
    <n v="0"/>
    <m/>
    <n v="2258232"/>
    <s v="Cobros Mayo"/>
    <s v="Cobros Mayo NPN"/>
    <s v="Mensaje a tercero"/>
  </r>
  <r>
    <s v="Cobros Mayo"/>
    <n v="0"/>
    <n v="0"/>
    <x v="23"/>
    <n v="2"/>
    <n v="1"/>
    <x v="0"/>
    <d v="2026-05-12T11:09:26"/>
    <n v="66598941"/>
    <s v="AB"/>
    <s v="VDAD"/>
    <x v="0"/>
    <s v="COBRO"/>
    <m/>
    <n v="366008710000"/>
    <n v="16018"/>
    <n v="-4"/>
    <n v="1"/>
    <n v="66598941"/>
    <m/>
    <s v="YOMARIS MACIEL MURILLO CHAVEZ"/>
    <m/>
    <s v="9-751-1000"/>
    <n v="366008710000"/>
    <s v="MASIVO"/>
    <s v="2 PAGOS PENDIENTES"/>
    <m/>
    <m/>
    <m/>
    <m/>
    <m/>
    <s v="U"/>
    <s v="0000-00-00"/>
    <m/>
    <m/>
    <m/>
    <m/>
    <n v="0"/>
    <m/>
    <s v="NONE"/>
    <n v="0"/>
    <m/>
    <n v="2258233"/>
    <s v="Cobros Mayo"/>
    <s v="Cobros Mayo NPN"/>
    <s v="Auto busy"/>
  </r>
  <r>
    <s v="Cobros Mayo"/>
    <n v="1"/>
    <n v="1"/>
    <x v="18"/>
    <n v="2"/>
    <n v="1"/>
    <x v="1"/>
    <d v="2026-05-14T12:17:30"/>
    <n v="66598941"/>
    <n v="6003"/>
    <s v="lvelez"/>
    <x v="1"/>
    <s v="COBRO"/>
    <m/>
    <n v="366008710000"/>
    <n v="16018"/>
    <n v="-4"/>
    <n v="1"/>
    <n v="66598941"/>
    <m/>
    <s v="YOMARIS MACIEL MURILLO CHAVEZ"/>
    <m/>
    <s v="9-751-1000"/>
    <n v="366008710000"/>
    <s v="MASIVO"/>
    <s v="2 PAGOS PENDIENTES"/>
    <m/>
    <m/>
    <m/>
    <m/>
    <m/>
    <s v="U"/>
    <s v="0000-00-00"/>
    <m/>
    <m/>
    <m/>
    <m/>
    <n v="22"/>
    <s v="Llamaya"/>
    <s v="MAIN"/>
    <n v="0"/>
    <m/>
    <n v="2258233"/>
    <s v="Cobros Mayo"/>
    <s v="Cobros Mayo NPN"/>
    <s v="Cuenta cesada"/>
  </r>
  <r>
    <s v="Cobros Mayo"/>
    <n v="1"/>
    <n v="1"/>
    <x v="20"/>
    <n v="5"/>
    <n v="1"/>
    <x v="0"/>
    <d v="2026-05-06T16:51:22"/>
    <n v="66599184"/>
    <n v="6007"/>
    <s v="lvelez"/>
    <x v="1"/>
    <s v="COBRO"/>
    <m/>
    <m/>
    <n v="998"/>
    <n v="0"/>
    <m/>
    <n v="66599184"/>
    <m/>
    <m/>
    <m/>
    <m/>
    <m/>
    <m/>
    <m/>
    <m/>
    <m/>
    <m/>
    <m/>
    <m/>
    <s v="U"/>
    <s v="0000-00-00"/>
    <m/>
    <m/>
    <m/>
    <m/>
    <n v="48"/>
    <s v="Llamaya"/>
    <s v="MANUAL"/>
    <n v="0"/>
    <m/>
    <n v="2257556"/>
    <s v="Default Manual list"/>
    <m/>
    <s v="Volver a llamar"/>
  </r>
  <r>
    <s v="Cobros Mayo"/>
    <n v="0"/>
    <n v="0"/>
    <x v="23"/>
    <n v="5"/>
    <n v="1"/>
    <x v="0"/>
    <d v="2026-05-12T11:10:26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0"/>
    <n v="0"/>
    <x v="18"/>
    <n v="5"/>
    <n v="1"/>
    <x v="0"/>
    <d v="2026-05-14T12:17:53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0"/>
    <n v="0"/>
    <x v="21"/>
    <n v="5"/>
    <n v="1"/>
    <x v="0"/>
    <d v="2026-05-18T17:04:23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1"/>
    <n v="1"/>
    <x v="22"/>
    <n v="5"/>
    <n v="1"/>
    <x v="1"/>
    <d v="2026-05-20T12:20:08"/>
    <n v="66599184"/>
    <n v="6007"/>
    <s v="lvelez"/>
    <x v="1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138"/>
    <s v="Llamaya"/>
    <s v="MAIN"/>
    <n v="0"/>
    <m/>
    <n v="2258234"/>
    <s v="Cobros Mayo"/>
    <s v="Cobros Mayo NPN"/>
    <s v="Volver a llamar"/>
  </r>
  <r>
    <s v="Cobros Mayo"/>
    <n v="0"/>
    <n v="0"/>
    <x v="9"/>
    <n v="3"/>
    <n v="1"/>
    <x v="0"/>
    <d v="2026-05-27T14:44:44"/>
    <n v="66602048"/>
    <s v="DROP"/>
    <s v="VDAD"/>
    <x v="0"/>
    <s v="COBRO"/>
    <m/>
    <n v="363027520000"/>
    <n v="16019"/>
    <n v="-4"/>
    <n v="1"/>
    <n v="66602048"/>
    <m/>
    <s v="YU CHEN"/>
    <m/>
    <n v="363027520000"/>
    <s v="CALL CENTER"/>
    <s v="3 MESES PENDIENTES"/>
    <m/>
    <m/>
    <m/>
    <m/>
    <m/>
    <m/>
    <m/>
    <s v="0000-00-00"/>
    <m/>
    <m/>
    <m/>
    <m/>
    <n v="5"/>
    <m/>
    <s v="NONE"/>
    <n v="0"/>
    <m/>
    <n v="2267962"/>
    <s v="Cobros Mayo"/>
    <s v="Cobros Mayo Lista 2"/>
    <s v="Agent Not Available"/>
  </r>
  <r>
    <s v="Cobros Mayo"/>
    <n v="0"/>
    <n v="0"/>
    <x v="10"/>
    <n v="3"/>
    <n v="1"/>
    <x v="0"/>
    <d v="2026-05-28T10:20:57"/>
    <n v="66602048"/>
    <s v="DROP"/>
    <s v="VDAD"/>
    <x v="0"/>
    <s v="COBRO"/>
    <m/>
    <n v="363027520000"/>
    <n v="16019"/>
    <n v="-4"/>
    <n v="1"/>
    <n v="66602048"/>
    <m/>
    <s v="YU CHEN"/>
    <m/>
    <n v="363027520000"/>
    <s v="CALL CENTER"/>
    <s v="3 MESES PENDIENTES"/>
    <m/>
    <m/>
    <m/>
    <m/>
    <m/>
    <m/>
    <m/>
    <s v="0000-00-00"/>
    <m/>
    <m/>
    <m/>
    <m/>
    <n v="5"/>
    <m/>
    <s v="NONE"/>
    <n v="0"/>
    <m/>
    <n v="2267962"/>
    <s v="Cobros Mayo"/>
    <s v="Cobros Mayo Lista 2"/>
    <s v="Agent Not Available"/>
  </r>
  <r>
    <s v="Cobros Mayo"/>
    <n v="0"/>
    <n v="0"/>
    <x v="11"/>
    <n v="3"/>
    <n v="1"/>
    <x v="1"/>
    <d v="2026-05-30T15:42:08"/>
    <n v="66602048"/>
    <s v="AB"/>
    <s v="VDAD"/>
    <x v="0"/>
    <s v="COBRO"/>
    <m/>
    <n v="363027520000"/>
    <n v="16019"/>
    <n v="-4"/>
    <n v="1"/>
    <n v="66602048"/>
    <m/>
    <s v="YU CHEN"/>
    <m/>
    <n v="363027520000"/>
    <s v="CALL CENTER"/>
    <s v="3 MESES PENDIENTES"/>
    <m/>
    <m/>
    <m/>
    <m/>
    <m/>
    <m/>
    <m/>
    <s v="0000-00-00"/>
    <m/>
    <m/>
    <m/>
    <m/>
    <n v="0"/>
    <m/>
    <s v="NONE"/>
    <n v="0"/>
    <m/>
    <n v="2267962"/>
    <s v="Cobros Mayo"/>
    <s v="Cobros Mayo Lista 2"/>
    <s v="Auto busy"/>
  </r>
  <r>
    <s v="Cobros Mayo"/>
    <n v="0"/>
    <n v="0"/>
    <x v="23"/>
    <n v="6"/>
    <n v="1"/>
    <x v="0"/>
    <d v="2026-05-12T11:11:08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8"/>
    <n v="6"/>
    <n v="1"/>
    <x v="0"/>
    <d v="2026-05-14T12:19:32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21"/>
    <n v="6"/>
    <n v="1"/>
    <x v="0"/>
    <d v="2026-05-18T17:05:00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22"/>
    <n v="6"/>
    <n v="1"/>
    <x v="0"/>
    <d v="2026-05-20T12:23:00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4"/>
    <n v="6"/>
    <n v="1"/>
    <x v="0"/>
    <d v="2026-05-21T12:58:11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5"/>
    <n v="6"/>
    <n v="1"/>
    <x v="1"/>
    <d v="2026-05-22T10:22:18"/>
    <n v="66607467"/>
    <n v="6004"/>
    <s v="lvelez"/>
    <x v="1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144"/>
    <s v="Llamaya"/>
    <s v="MAIN"/>
    <n v="0"/>
    <m/>
    <n v="2258235"/>
    <s v="Cobros Mayo"/>
    <s v="Cobros Mayo NPN"/>
    <s v="Buzon de voz"/>
  </r>
  <r>
    <s v="Cobros Abril Canal Fijo"/>
    <n v="0"/>
    <n v="0"/>
    <x v="23"/>
    <n v="2"/>
    <n v="1"/>
    <x v="0"/>
    <d v="2026-05-12T11:11:50"/>
    <n v="66612798"/>
    <s v="DROP"/>
    <s v="VDAD"/>
    <x v="0"/>
    <s v="COBRO"/>
    <m/>
    <n v="204075450000"/>
    <n v="16018"/>
    <n v="-4"/>
    <n v="1"/>
    <n v="66612798"/>
    <m/>
    <s v="Rosa Maria Garcia"/>
    <m/>
    <s v="8-719-1220"/>
    <n v="204075450000"/>
    <s v="MASIVO"/>
    <s v="NPN"/>
    <m/>
    <m/>
    <m/>
    <m/>
    <m/>
    <s v="U"/>
    <s v="0000-00-00"/>
    <m/>
    <m/>
    <m/>
    <m/>
    <n v="5"/>
    <m/>
    <s v="NONE"/>
    <n v="0"/>
    <m/>
    <n v="2258236"/>
    <s v="Cobros Mayo"/>
    <s v="Cobros Mayo NPN"/>
    <s v="Agent Not Available"/>
  </r>
  <r>
    <s v="Cobros Abril Canal Fijo"/>
    <n v="1"/>
    <n v="1"/>
    <x v="18"/>
    <n v="2"/>
    <n v="1"/>
    <x v="1"/>
    <d v="2026-05-14T12:19:30"/>
    <n v="66612798"/>
    <n v="6003"/>
    <s v="lvelez"/>
    <x v="1"/>
    <s v="COBRO"/>
    <m/>
    <n v="204075450000"/>
    <n v="16018"/>
    <n v="-4"/>
    <n v="1"/>
    <n v="66612798"/>
    <m/>
    <s v="Rosa Maria Garcia"/>
    <m/>
    <s v="8-719-1220"/>
    <n v="204075450000"/>
    <s v="MASIVO"/>
    <s v="NPN"/>
    <m/>
    <m/>
    <m/>
    <m/>
    <m/>
    <s v="U"/>
    <s v="0000-00-00"/>
    <m/>
    <m/>
    <m/>
    <m/>
    <n v="19"/>
    <s v="Llamaya"/>
    <s v="MAIN"/>
    <n v="0"/>
    <m/>
    <n v="2258236"/>
    <s v="Cobros Mayo"/>
    <s v="Cobros Mayo NPN"/>
    <s v="Cuenta cesada"/>
  </r>
  <r>
    <s v="Cobros Abril Canal Fijo"/>
    <n v="0"/>
    <n v="0"/>
    <x v="23"/>
    <n v="12"/>
    <n v="1"/>
    <x v="0"/>
    <d v="2026-05-12T11:15:12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8"/>
    <n v="12"/>
    <n v="1"/>
    <x v="0"/>
    <d v="2026-05-14T12:20:53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Abril Canal Fijo"/>
    <n v="0"/>
    <n v="0"/>
    <x v="18"/>
    <n v="12"/>
    <n v="1"/>
    <x v="0"/>
    <d v="2026-05-14T17:17:01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21"/>
    <n v="12"/>
    <n v="1"/>
    <x v="0"/>
    <d v="2026-05-18T17:07:35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22"/>
    <n v="12"/>
    <n v="1"/>
    <x v="0"/>
    <d v="2026-05-20T12:22:43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4"/>
    <n v="12"/>
    <n v="1"/>
    <x v="0"/>
    <d v="2026-05-21T12:58:17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5"/>
    <n v="12"/>
    <n v="1"/>
    <x v="0"/>
    <d v="2026-05-22T10:22:55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Abril Canal Fijo"/>
    <n v="0"/>
    <n v="0"/>
    <x v="5"/>
    <n v="12"/>
    <n v="1"/>
    <x v="0"/>
    <d v="2026-05-22T12:34:25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Abril Canal Fijo"/>
    <n v="0"/>
    <n v="0"/>
    <x v="5"/>
    <n v="12"/>
    <n v="1"/>
    <x v="0"/>
    <d v="2026-05-22T14:42:03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5"/>
    <n v="12"/>
    <n v="1"/>
    <x v="0"/>
    <d v="2026-05-22T17:51:22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6"/>
    <n v="12"/>
    <n v="1"/>
    <x v="0"/>
    <d v="2026-05-23T12:26:30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8"/>
    <n v="12"/>
    <n v="1"/>
    <x v="1"/>
    <d v="2026-05-26T09:22:59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Mayo"/>
    <n v="0"/>
    <n v="0"/>
    <x v="23"/>
    <n v="5"/>
    <n v="1"/>
    <x v="0"/>
    <d v="2026-05-12T11:15:47"/>
    <n v="66619538"/>
    <s v="DROP"/>
    <s v="VDAD"/>
    <x v="0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5"/>
    <m/>
    <s v="NONE"/>
    <n v="0"/>
    <m/>
    <n v="2258238"/>
    <s v="Cobros Mayo"/>
    <s v="Cobros Mayo NPN"/>
    <s v="Agent Not Available"/>
  </r>
  <r>
    <s v="Cobros Mayo"/>
    <n v="0"/>
    <n v="0"/>
    <x v="18"/>
    <n v="5"/>
    <n v="1"/>
    <x v="0"/>
    <d v="2026-05-14T12:28:39"/>
    <n v="66619538"/>
    <s v="DROP"/>
    <s v="VDAD"/>
    <x v="0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5"/>
    <m/>
    <s v="NONE"/>
    <n v="0"/>
    <m/>
    <n v="2258238"/>
    <s v="Cobros Mayo"/>
    <s v="Cobros Mayo NPN"/>
    <s v="Agent Not Available"/>
  </r>
  <r>
    <s v="Cobros Mayo"/>
    <n v="0"/>
    <n v="0"/>
    <x v="21"/>
    <n v="5"/>
    <n v="1"/>
    <x v="0"/>
    <d v="2026-05-18T17:07:47"/>
    <n v="66619538"/>
    <s v="CALLBK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1120"/>
    <s v="Llamaya"/>
    <s v="MAIN"/>
    <n v="0"/>
    <m/>
    <n v="2258238"/>
    <s v="Cobros Mayo"/>
    <s v="Cobros Mayo NPN"/>
    <s v="Call Back"/>
  </r>
  <r>
    <s v="Cobros Mayo"/>
    <n v="1"/>
    <n v="1"/>
    <x v="4"/>
    <n v="5"/>
    <n v="1"/>
    <x v="0"/>
    <d v="2026-05-21T16:23:38"/>
    <n v="66619538"/>
    <n v="6007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100"/>
    <s v="Llamaya"/>
    <s v="MAIN"/>
    <n v="0"/>
    <m/>
    <n v="2258238"/>
    <s v="Cobros Mayo"/>
    <s v="Cobros Mayo NPN"/>
    <s v="Volver a llamar"/>
  </r>
  <r>
    <s v="Cobros Mayo"/>
    <n v="0"/>
    <n v="0"/>
    <x v="11"/>
    <n v="5"/>
    <n v="1"/>
    <x v="1"/>
    <d v="2026-05-30T10:20:16"/>
    <n v="66619538"/>
    <n v="6004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98"/>
    <s v="Llamaya"/>
    <s v="MANUAL"/>
    <n v="0"/>
    <m/>
    <n v="2258238"/>
    <s v="Cobros Mayo"/>
    <s v="Cobros Mayo NPN"/>
    <s v="Buzon de voz"/>
  </r>
  <r>
    <s v="Cobros Abril Canal Fijo"/>
    <n v="1"/>
    <n v="1"/>
    <x v="23"/>
    <n v="1"/>
    <n v="1"/>
    <x v="1"/>
    <d v="2026-05-12T11:15:38"/>
    <n v="66622600"/>
    <n v="6003"/>
    <s v="lvelez"/>
    <x v="1"/>
    <s v="COBRO"/>
    <m/>
    <n v="354379010000"/>
    <n v="16018"/>
    <n v="-4"/>
    <n v="1"/>
    <n v="66622600"/>
    <m/>
    <s v="Katieska PÃ©rez"/>
    <m/>
    <s v="8-868-1180"/>
    <n v="354379010000"/>
    <s v="MASIVO"/>
    <s v="NPN"/>
    <m/>
    <m/>
    <m/>
    <m/>
    <m/>
    <s v="U"/>
    <s v="0000-00-00"/>
    <m/>
    <m/>
    <m/>
    <m/>
    <n v="223"/>
    <s v="Llamaya"/>
    <s v="MAIN"/>
    <n v="0"/>
    <m/>
    <n v="2258239"/>
    <s v="Cobros Mayo"/>
    <s v="Cobros Mayo NPN"/>
    <s v="Cuenta cesada"/>
  </r>
  <r>
    <s v="Cobros Abril Canal Fijo"/>
    <n v="0"/>
    <n v="0"/>
    <x v="23"/>
    <n v="2"/>
    <n v="1"/>
    <x v="0"/>
    <d v="2026-05-12T11:16:01"/>
    <n v="66633423"/>
    <s v="DROP"/>
    <s v="VDAD"/>
    <x v="0"/>
    <s v="COBRO"/>
    <m/>
    <n v="353383400000"/>
    <n v="16018"/>
    <n v="-4"/>
    <n v="1"/>
    <n v="66633423"/>
    <m/>
    <s v="Inaonipiler Lopez arias"/>
    <m/>
    <s v="10-709-2294"/>
    <n v="353383400000"/>
    <s v="MASIVO"/>
    <s v="3 PAGOS PENDIENTES"/>
    <m/>
    <m/>
    <m/>
    <m/>
    <m/>
    <s v="U"/>
    <s v="0000-00-00"/>
    <m/>
    <m/>
    <m/>
    <m/>
    <n v="5"/>
    <m/>
    <s v="NONE"/>
    <n v="0"/>
    <m/>
    <n v="2258240"/>
    <s v="Cobros Mayo"/>
    <s v="Cobros Mayo NPN"/>
    <s v="Agent Not Available"/>
  </r>
  <r>
    <s v="Cobros Abril Canal Fijo"/>
    <n v="0"/>
    <n v="0"/>
    <x v="18"/>
    <n v="2"/>
    <n v="1"/>
    <x v="1"/>
    <d v="2026-05-14T12:28:34"/>
    <n v="66633423"/>
    <n v="6004"/>
    <s v="lvelez"/>
    <x v="1"/>
    <s v="COBRO"/>
    <m/>
    <n v="353383400000"/>
    <n v="16018"/>
    <n v="-4"/>
    <n v="1"/>
    <n v="66633423"/>
    <m/>
    <s v="Inaonipiler Lopez arias"/>
    <m/>
    <s v="10-709-2294"/>
    <n v="353383400000"/>
    <s v="MASIVO"/>
    <s v="3 PAGOS PENDIENTES"/>
    <m/>
    <m/>
    <m/>
    <m/>
    <m/>
    <s v="U"/>
    <s v="0000-00-00"/>
    <m/>
    <m/>
    <m/>
    <m/>
    <n v="151"/>
    <s v="Llamaya"/>
    <s v="MAIN"/>
    <n v="0"/>
    <m/>
    <n v="2258240"/>
    <s v="Cobros Mayo"/>
    <s v="Cobros Mayo NPN"/>
    <s v="Buzon de voz"/>
  </r>
  <r>
    <s v="Cobros Mayo"/>
    <n v="1"/>
    <n v="1"/>
    <x v="19"/>
    <n v="3"/>
    <n v="1"/>
    <x v="0"/>
    <d v="2026-05-04T11:18:07"/>
    <n v="66634767"/>
    <n v="6007"/>
    <s v="lvelez"/>
    <x v="1"/>
    <s v="COBRO"/>
    <m/>
    <m/>
    <n v="998"/>
    <n v="0"/>
    <m/>
    <n v="66634767"/>
    <m/>
    <m/>
    <m/>
    <m/>
    <m/>
    <m/>
    <m/>
    <m/>
    <m/>
    <m/>
    <m/>
    <m/>
    <s v="U"/>
    <s v="0000-00-00"/>
    <m/>
    <m/>
    <m/>
    <s v="152071270000&gt;&gt; Carlos Abdiel Amaya Ruiz"/>
    <n v="47"/>
    <s v="Llamaya"/>
    <s v="MAIN"/>
    <n v="0"/>
    <m/>
    <n v="2257365"/>
    <s v="Default Manual list"/>
    <m/>
    <s v="Volver a llamar"/>
  </r>
  <r>
    <s v="Cobros Mayo"/>
    <n v="0"/>
    <n v="0"/>
    <x v="9"/>
    <n v="3"/>
    <n v="1"/>
    <x v="0"/>
    <d v="2026-05-27T15:31:40"/>
    <n v="66634767"/>
    <s v="DROP"/>
    <s v="VDAD"/>
    <x v="0"/>
    <s v="COBRO"/>
    <m/>
    <n v="152071270000"/>
    <n v="16019"/>
    <n v="-4"/>
    <n v="1"/>
    <n v="66634767"/>
    <m/>
    <s v="Carlos Abdiel Amaya Ruiz"/>
    <m/>
    <n v="152071270000"/>
    <s v="RENOVACIONES"/>
    <s v="2 MESES PENDIENTES"/>
    <m/>
    <m/>
    <m/>
    <m/>
    <m/>
    <m/>
    <m/>
    <s v="0000-00-00"/>
    <m/>
    <m/>
    <m/>
    <m/>
    <n v="5"/>
    <m/>
    <s v="NONE"/>
    <n v="0"/>
    <m/>
    <n v="2268020"/>
    <s v="Cobros Mayo"/>
    <s v="Cobros Mayo Lista 2"/>
    <s v="Agent Not Available"/>
  </r>
  <r>
    <s v="Cobros Mayo"/>
    <n v="0"/>
    <n v="0"/>
    <x v="10"/>
    <n v="3"/>
    <n v="1"/>
    <x v="1"/>
    <d v="2026-05-28T12:02:42"/>
    <n v="66634767"/>
    <s v="DROP"/>
    <s v="VDAD"/>
    <x v="0"/>
    <s v="COBRO"/>
    <m/>
    <n v="152071270000"/>
    <n v="16019"/>
    <n v="-4"/>
    <n v="1"/>
    <n v="66634767"/>
    <m/>
    <s v="Carlos Abdiel Amaya Ruiz"/>
    <m/>
    <n v="152071270000"/>
    <s v="RENOVACIONES"/>
    <s v="2 MESES PENDIENTES"/>
    <m/>
    <m/>
    <m/>
    <m/>
    <m/>
    <m/>
    <m/>
    <s v="0000-00-00"/>
    <m/>
    <m/>
    <m/>
    <m/>
    <n v="5"/>
    <m/>
    <s v="NONE"/>
    <n v="0"/>
    <m/>
    <n v="2268020"/>
    <s v="Cobros Mayo"/>
    <s v="Cobros Mayo Lista 2"/>
    <s v="Agent Not Available"/>
  </r>
  <r>
    <s v="Cobros Mayo"/>
    <n v="0"/>
    <n v="0"/>
    <x v="9"/>
    <n v="2"/>
    <n v="1"/>
    <x v="0"/>
    <d v="2026-05-27T16:40:11"/>
    <n v="66637298"/>
    <s v="AB"/>
    <s v="VDAD"/>
    <x v="0"/>
    <s v="COBRO"/>
    <m/>
    <n v="368093690000"/>
    <n v="16019"/>
    <n v="-4"/>
    <n v="1"/>
    <n v="66637298"/>
    <m/>
    <s v=" Daisy Colon"/>
    <m/>
    <n v="368093690000"/>
    <s v="RENOVACIONES"/>
    <s v="1 MES PENDIENTE"/>
    <m/>
    <m/>
    <m/>
    <m/>
    <m/>
    <m/>
    <m/>
    <s v="0000-00-00"/>
    <m/>
    <m/>
    <m/>
    <m/>
    <n v="0"/>
    <m/>
    <s v="NONE"/>
    <n v="0"/>
    <m/>
    <n v="2268093"/>
    <s v="Cobros Mayo"/>
    <s v="Cobros Mayo Lista 2"/>
    <s v="Auto busy"/>
  </r>
  <r>
    <s v="Cobros Mayo"/>
    <n v="0"/>
    <n v="0"/>
    <x v="10"/>
    <n v="2"/>
    <n v="1"/>
    <x v="1"/>
    <d v="2026-05-28T15:16:01"/>
    <n v="66637298"/>
    <s v="AB"/>
    <s v="VDAD"/>
    <x v="0"/>
    <s v="COBRO"/>
    <m/>
    <n v="368093690000"/>
    <n v="16019"/>
    <n v="-4"/>
    <n v="1"/>
    <n v="66637298"/>
    <m/>
    <s v=" Daisy Colon"/>
    <m/>
    <n v="368093690000"/>
    <s v="RENOVACIONES"/>
    <s v="1 MES PENDIENTE"/>
    <m/>
    <m/>
    <m/>
    <m/>
    <m/>
    <m/>
    <m/>
    <s v="0000-00-00"/>
    <m/>
    <m/>
    <m/>
    <m/>
    <n v="0"/>
    <m/>
    <s v="NONE"/>
    <n v="0"/>
    <m/>
    <n v="2268093"/>
    <s v="Cobros Mayo"/>
    <s v="Cobros Mayo Lista 2"/>
    <s v="Auto busy"/>
  </r>
  <r>
    <s v="Cobros Abril Canal Fijo"/>
    <n v="0"/>
    <n v="0"/>
    <x v="23"/>
    <n v="4"/>
    <n v="1"/>
    <x v="0"/>
    <d v="2026-05-12T11:19:34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8"/>
    <n v="4"/>
    <n v="1"/>
    <x v="0"/>
    <d v="2026-05-14T12:28:53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21"/>
    <n v="4"/>
    <n v="1"/>
    <x v="0"/>
    <d v="2026-05-18T17:08:11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22"/>
    <n v="4"/>
    <n v="1"/>
    <x v="1"/>
    <d v="2026-05-20T12:22:53"/>
    <n v="66638308"/>
    <n v="6004"/>
    <s v="lvelez"/>
    <x v="1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139"/>
    <s v="Llamaya"/>
    <s v="MAIN"/>
    <n v="0"/>
    <m/>
    <n v="2258241"/>
    <s v="Cobros Mayo"/>
    <s v="Cobros Mayo NPN"/>
    <s v="Buzon de voz"/>
  </r>
  <r>
    <s v="Cobros Mayo"/>
    <n v="0"/>
    <n v="0"/>
    <x v="23"/>
    <n v="1"/>
    <n v="1"/>
    <x v="1"/>
    <d v="2026-05-12T11:19:32"/>
    <n v="66643639"/>
    <n v="6004"/>
    <s v="lvelez"/>
    <x v="1"/>
    <s v="COBRO"/>
    <m/>
    <n v="363051380000"/>
    <n v="16018"/>
    <n v="-4"/>
    <n v="1"/>
    <n v="66643639"/>
    <m/>
    <s v="Carlos Antonio Yetema Martinez"/>
    <m/>
    <s v="8-905-109"/>
    <n v="363051380000"/>
    <s v="MASIVO"/>
    <s v="NPN"/>
    <m/>
    <m/>
    <m/>
    <m/>
    <m/>
    <s v="U"/>
    <s v="0000-00-00"/>
    <m/>
    <m/>
    <m/>
    <m/>
    <n v="99"/>
    <s v="Llamaya"/>
    <s v="MAIN"/>
    <n v="0"/>
    <m/>
    <n v="2258242"/>
    <s v="Cobros Mayo"/>
    <s v="Cobros Mayo NPN"/>
    <s v="Buzon de voz"/>
  </r>
  <r>
    <s v="Cobros Mayo"/>
    <n v="0"/>
    <n v="0"/>
    <x v="23"/>
    <n v="7"/>
    <n v="1"/>
    <x v="0"/>
    <d v="2026-05-12T11:19:55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8"/>
    <n v="7"/>
    <n v="1"/>
    <x v="0"/>
    <d v="2026-05-14T12:29:54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21"/>
    <n v="7"/>
    <n v="1"/>
    <x v="0"/>
    <d v="2026-05-18T17:08:33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22"/>
    <n v="7"/>
    <n v="1"/>
    <x v="0"/>
    <d v="2026-05-20T12:23:07"/>
    <n v="66644439"/>
    <s v="AB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0"/>
    <m/>
    <s v="NONE"/>
    <n v="0"/>
    <m/>
    <n v="2258243"/>
    <s v="Cobros Mayo"/>
    <s v="Cobros Mayo NPN"/>
    <s v="Auto busy"/>
  </r>
  <r>
    <s v="Cobros Mayo"/>
    <n v="0"/>
    <n v="0"/>
    <x v="4"/>
    <n v="7"/>
    <n v="1"/>
    <x v="0"/>
    <d v="2026-05-21T12:58:45"/>
    <n v="66644439"/>
    <s v="AB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0"/>
    <m/>
    <s v="NONE"/>
    <n v="0"/>
    <m/>
    <n v="2258243"/>
    <s v="Cobros Mayo"/>
    <s v="Cobros Mayo NPN"/>
    <s v="Auto busy"/>
  </r>
  <r>
    <s v="Cobros Mayo"/>
    <n v="0"/>
    <n v="0"/>
    <x v="5"/>
    <n v="7"/>
    <n v="1"/>
    <x v="0"/>
    <d v="2026-05-22T10:23:31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1"/>
    <n v="1"/>
    <x v="5"/>
    <n v="7"/>
    <n v="1"/>
    <x v="1"/>
    <d v="2026-05-22T17:51:44"/>
    <n v="66644439"/>
    <n v="6003"/>
    <s v="lvelez"/>
    <x v="1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s v="U"/>
    <s v="0000-00-00"/>
    <m/>
    <m/>
    <m/>
    <m/>
    <n v="25"/>
    <s v="Llamaya"/>
    <s v="MAIN"/>
    <n v="0"/>
    <m/>
    <n v="2258243"/>
    <s v="Cobros Mayo"/>
    <s v="Cobros Mayo NPN"/>
    <s v="Cuenta cesada"/>
  </r>
  <r>
    <s v="Cobros Abril Canal Fijo"/>
    <n v="0"/>
    <n v="0"/>
    <x v="19"/>
    <n v="16"/>
    <n v="1"/>
    <x v="0"/>
    <d v="2026-05-04T15:05:34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20"/>
    <n v="16"/>
    <n v="1"/>
    <x v="0"/>
    <d v="2026-05-06T14:45:39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0"/>
    <n v="16"/>
    <n v="1"/>
    <x v="0"/>
    <d v="2026-05-09T09:13:03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23"/>
    <n v="16"/>
    <n v="1"/>
    <x v="0"/>
    <d v="2026-05-12T11:20:23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8"/>
    <n v="16"/>
    <n v="1"/>
    <x v="0"/>
    <d v="2026-05-14T12:30:25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21"/>
    <n v="16"/>
    <n v="1"/>
    <x v="0"/>
    <d v="2026-05-18T17:08:52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22"/>
    <n v="16"/>
    <n v="1"/>
    <x v="0"/>
    <d v="2026-05-20T12:24:14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4"/>
    <n v="16"/>
    <n v="1"/>
    <x v="0"/>
    <d v="2026-05-21T12:59:00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5"/>
    <n v="16"/>
    <n v="1"/>
    <x v="0"/>
    <d v="2026-05-22T10:24:00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5"/>
    <n v="16"/>
    <n v="1"/>
    <x v="0"/>
    <d v="2026-05-22T17:52:06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6"/>
    <n v="16"/>
    <n v="1"/>
    <x v="0"/>
    <d v="2026-05-23T12:26:58"/>
    <n v="66657682"/>
    <s v="AB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0"/>
    <m/>
    <s v="NONE"/>
    <n v="0"/>
    <m/>
    <n v="2258244"/>
    <s v="Cobros Mayo"/>
    <s v="Cobros Mayo NPN"/>
    <s v="Auto busy"/>
  </r>
  <r>
    <s v="Cobros Abril Canal Fijo"/>
    <n v="0"/>
    <n v="0"/>
    <x v="8"/>
    <n v="16"/>
    <n v="1"/>
    <x v="0"/>
    <d v="2026-05-26T09:23:25"/>
    <n v="66657682"/>
    <s v="AB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0"/>
    <m/>
    <s v="NONE"/>
    <n v="0"/>
    <m/>
    <n v="2258244"/>
    <s v="Cobros Mayo"/>
    <s v="Cobros Mayo NPN"/>
    <s v="Auto busy"/>
  </r>
  <r>
    <s v="Cobros Abril Canal Fijo"/>
    <n v="0"/>
    <n v="0"/>
    <x v="8"/>
    <n v="16"/>
    <n v="1"/>
    <x v="0"/>
    <d v="2026-05-26T10:49:10"/>
    <n v="66657682"/>
    <s v="AB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0"/>
    <m/>
    <s v="NONE"/>
    <n v="0"/>
    <m/>
    <n v="2258244"/>
    <s v="Cobros Mayo"/>
    <s v="Cobros Mayo NPN"/>
    <s v="Auto busy"/>
  </r>
  <r>
    <s v="Cobros Abril Canal Fijo"/>
    <n v="1"/>
    <n v="0"/>
    <x v="8"/>
    <n v="16"/>
    <n v="1"/>
    <x v="0"/>
    <d v="2026-05-26T14:41:16"/>
    <n v="66657682"/>
    <n v="6000"/>
    <s v="lvelez"/>
    <x v="1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s v="U"/>
    <s v="0000-00-00"/>
    <m/>
    <m/>
    <m/>
    <m/>
    <n v="337"/>
    <s v="Llamaya"/>
    <s v="MAIN"/>
    <n v="0"/>
    <m/>
    <n v="2258244"/>
    <s v="Cobros Mayo"/>
    <s v="Cobros Mayo NPN"/>
    <s v="Mensaje a tercero"/>
  </r>
  <r>
    <s v="Cobros Abril Canal Fijo"/>
    <n v="0"/>
    <n v="0"/>
    <x v="8"/>
    <n v="16"/>
    <n v="1"/>
    <x v="0"/>
    <d v="2026-05-26T15:54:49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8"/>
    <n v="16"/>
    <n v="1"/>
    <x v="1"/>
    <d v="2026-05-26T17:26:35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Mayo"/>
    <n v="0"/>
    <n v="0"/>
    <x v="23"/>
    <n v="7"/>
    <n v="1"/>
    <x v="0"/>
    <d v="2026-05-12T11:20:57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8"/>
    <n v="7"/>
    <n v="1"/>
    <x v="0"/>
    <d v="2026-05-14T12:30:57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21"/>
    <n v="7"/>
    <n v="1"/>
    <x v="0"/>
    <d v="2026-05-18T17:09:16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22"/>
    <n v="7"/>
    <n v="1"/>
    <x v="0"/>
    <d v="2026-05-20T12:24:40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4"/>
    <n v="7"/>
    <n v="1"/>
    <x v="0"/>
    <d v="2026-05-21T12:59:24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5"/>
    <n v="7"/>
    <n v="1"/>
    <x v="0"/>
    <d v="2026-05-22T10:24:22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1"/>
    <n v="0"/>
    <x v="5"/>
    <n v="7"/>
    <n v="1"/>
    <x v="1"/>
    <d v="2026-05-22T17:53:22"/>
    <n v="66662742"/>
    <n v="6006"/>
    <s v="lvelez"/>
    <x v="1"/>
    <s v="COBRO"/>
    <m/>
    <n v="365006310000"/>
    <n v="16018"/>
    <n v="-4"/>
    <n v="1"/>
    <n v="66662742"/>
    <m/>
    <s v="Isabel Cristina SÃ¡nchez Vasqu"/>
    <m/>
    <s v="CÃ©dula"/>
    <n v="365006310000"/>
    <s v="SOHO"/>
    <s v="2 PAGOS PENDIENTES"/>
    <m/>
    <m/>
    <m/>
    <m/>
    <m/>
    <s v="U"/>
    <s v="0000-00-00"/>
    <m/>
    <m/>
    <m/>
    <m/>
    <n v="34"/>
    <s v="Llamaya"/>
    <s v="MAIN"/>
    <n v="0"/>
    <m/>
    <n v="2258245"/>
    <s v="Cobros Mayo"/>
    <s v="Cobros Mayo NPN"/>
    <s v="Numero equivocado"/>
  </r>
  <r>
    <s v="Cobros Abril Canal Fijo"/>
    <n v="1"/>
    <n v="1"/>
    <x v="20"/>
    <n v="2"/>
    <n v="1"/>
    <x v="0"/>
    <d v="2026-05-06T10:19:37"/>
    <n v="66662952"/>
    <n v="6007"/>
    <s v="lvelez"/>
    <x v="1"/>
    <s v="COBRO"/>
    <m/>
    <n v="292092850000"/>
    <n v="16017"/>
    <n v="-4"/>
    <n v="1"/>
    <n v="66662952"/>
    <m/>
    <s v="MS Irene Mabel Saa Castillo"/>
    <m/>
    <s v="8-885-662"/>
    <s v="2 MESES DE MORA"/>
    <s v="CALL CENTER"/>
    <n v="292092850000"/>
    <m/>
    <m/>
    <m/>
    <m/>
    <m/>
    <s v="U"/>
    <s v="0000-00-00"/>
    <m/>
    <s v="irenesaa7@gmail.com"/>
    <m/>
    <s v="292092850000&gt;&gt; MS Irene Mabel Saa Castillo"/>
    <n v="43"/>
    <s v="Llamaya"/>
    <s v="MAIN"/>
    <n v="0"/>
    <m/>
    <n v="2252641"/>
    <s v="Cobros Abril Canal Fijo"/>
    <s v="Cobros Abril Canal Fijo 2 meses a NPN"/>
    <s v="Volver a llamar"/>
  </r>
  <r>
    <s v="Cobros Abril Canal Fijo"/>
    <n v="1"/>
    <n v="1"/>
    <x v="9"/>
    <n v="2"/>
    <n v="1"/>
    <x v="1"/>
    <d v="2026-05-27T14:04:07"/>
    <n v="66662952"/>
    <n v="6007"/>
    <s v="lvelez"/>
    <x v="1"/>
    <s v="COBRO"/>
    <m/>
    <n v="292092850000"/>
    <n v="16019"/>
    <n v="-4"/>
    <n v="1"/>
    <n v="66662952"/>
    <m/>
    <s v="MS Irene Mabel Saa Castillo"/>
    <m/>
    <n v="292092850000"/>
    <s v="CALL CENTER"/>
    <s v="NPN"/>
    <m/>
    <m/>
    <m/>
    <m/>
    <m/>
    <m/>
    <s v="U"/>
    <s v="0000-00-00"/>
    <m/>
    <m/>
    <m/>
    <m/>
    <n v="210"/>
    <s v="Llamaya"/>
    <s v="MAIN"/>
    <n v="0"/>
    <m/>
    <n v="2267918"/>
    <s v="Cobros Mayo"/>
    <s v="Cobros Mayo Lista 2"/>
    <s v="Volver a llamar"/>
  </r>
  <r>
    <s v="Cobros Abril Canal Fijo"/>
    <n v="1"/>
    <n v="1"/>
    <x v="23"/>
    <n v="1"/>
    <n v="1"/>
    <x v="1"/>
    <d v="2026-05-12T11:22:12"/>
    <n v="66663505"/>
    <n v="6002"/>
    <s v="lvelez"/>
    <x v="1"/>
    <s v="COBRO"/>
    <m/>
    <n v="356363530009"/>
    <n v="16018"/>
    <n v="-4"/>
    <n v="1"/>
    <n v="66663505"/>
    <m/>
    <s v="JACSARY BENITA HERNANDEZ PINZO"/>
    <m/>
    <s v="6-86-454"/>
    <n v="356363530009"/>
    <s v="MASIVO"/>
    <s v="NPN"/>
    <m/>
    <m/>
    <m/>
    <m/>
    <m/>
    <s v="U"/>
    <s v="0000-00-00"/>
    <m/>
    <m/>
    <m/>
    <m/>
    <n v="157"/>
    <s v="Llamaya"/>
    <s v="MAIN"/>
    <n v="0"/>
    <m/>
    <n v="2258246"/>
    <s v="Cobros Mayo"/>
    <s v="Cobros Mayo NPN"/>
    <s v="Cliente al dia"/>
  </r>
  <r>
    <s v="Cobros Abril Canal Fijo"/>
    <n v="0"/>
    <n v="0"/>
    <x v="23"/>
    <n v="22"/>
    <n v="1"/>
    <x v="0"/>
    <d v="2026-05-12T11:23:08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3"/>
    <n v="22"/>
    <n v="1"/>
    <x v="0"/>
    <d v="2026-05-12T15:05:41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3"/>
    <n v="22"/>
    <n v="1"/>
    <x v="0"/>
    <d v="2026-05-12T16:25:2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8"/>
    <n v="22"/>
    <n v="1"/>
    <x v="0"/>
    <d v="2026-05-14T12:32:15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8"/>
    <n v="22"/>
    <n v="1"/>
    <x v="0"/>
    <d v="2026-05-14T17:18:4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4"/>
    <n v="22"/>
    <n v="1"/>
    <x v="0"/>
    <d v="2026-05-15T12:25:11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4"/>
    <n v="22"/>
    <n v="1"/>
    <x v="0"/>
    <d v="2026-05-15T12:42:1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21"/>
    <n v="22"/>
    <n v="1"/>
    <x v="0"/>
    <d v="2026-05-18T17:10:37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22"/>
    <n v="1"/>
    <x v="0"/>
    <d v="2026-05-19T10:16:2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22"/>
    <n v="1"/>
    <x v="0"/>
    <d v="2026-05-19T12:37:38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22"/>
    <n v="1"/>
    <x v="0"/>
    <d v="2026-05-19T12:42:0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22"/>
    <n v="22"/>
    <n v="1"/>
    <x v="0"/>
    <d v="2026-05-20T12:26:00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2"/>
    <n v="22"/>
    <n v="1"/>
    <x v="0"/>
    <d v="2026-05-20T15:24:2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2"/>
    <n v="22"/>
    <n v="1"/>
    <x v="0"/>
    <d v="2026-05-20T16:44:10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22"/>
    <n v="22"/>
    <n v="1"/>
    <x v="0"/>
    <d v="2026-05-20T16:48:05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4"/>
    <n v="22"/>
    <n v="1"/>
    <x v="0"/>
    <d v="2026-05-21T14:03:4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4"/>
    <n v="22"/>
    <n v="1"/>
    <x v="0"/>
    <d v="2026-05-21T16:03:50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5"/>
    <n v="22"/>
    <n v="1"/>
    <x v="0"/>
    <d v="2026-05-22T10:25:43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5"/>
    <n v="22"/>
    <n v="1"/>
    <x v="0"/>
    <d v="2026-05-22T12:35:17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5"/>
    <n v="22"/>
    <n v="1"/>
    <x v="0"/>
    <d v="2026-05-22T14:42:31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5"/>
    <n v="22"/>
    <n v="1"/>
    <x v="0"/>
    <d v="2026-05-22T17:54:19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6"/>
    <n v="22"/>
    <n v="1"/>
    <x v="1"/>
    <d v="2026-05-23T10:50:5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Mayo"/>
    <n v="1"/>
    <n v="1"/>
    <x v="0"/>
    <n v="2"/>
    <n v="1"/>
    <x v="0"/>
    <d v="2026-05-09T11:27:18"/>
    <n v="66668457"/>
    <n v="6007"/>
    <s v="lvelez"/>
    <x v="1"/>
    <s v="COBRO"/>
    <m/>
    <n v="348407550000"/>
    <n v="16016"/>
    <n v="-4"/>
    <n v="1"/>
    <n v="66668457"/>
    <m/>
    <s v="Cristian Vega"/>
    <m/>
    <s v="8-1034-602"/>
    <n v="348407550000"/>
    <s v="MASIVO"/>
    <s v="NPN"/>
    <m/>
    <m/>
    <m/>
    <m/>
    <m/>
    <s v="U"/>
    <s v="0000-00-00"/>
    <m/>
    <m/>
    <m/>
    <m/>
    <n v="57"/>
    <s v="Llamaya"/>
    <s v="MANUAL"/>
    <n v="0"/>
    <m/>
    <n v="2198813"/>
    <s v="Cobros Marzo 2 meses a NPN "/>
    <s v="Cobros Marzo 2 meses a NPN "/>
    <s v="Volver a llamar"/>
  </r>
  <r>
    <s v="Cobros Mayo"/>
    <n v="1"/>
    <n v="1"/>
    <x v="10"/>
    <n v="2"/>
    <n v="1"/>
    <x v="1"/>
    <d v="2026-05-28T12:35:56"/>
    <n v="66668457"/>
    <n v="6007"/>
    <s v="lvelez"/>
    <x v="1"/>
    <s v="COBRO"/>
    <m/>
    <n v="348407550000"/>
    <n v="16016"/>
    <n v="-4"/>
    <n v="1"/>
    <n v="66668457"/>
    <m/>
    <s v="Cristian Vega"/>
    <m/>
    <s v="8-1034-602"/>
    <n v="348407550000"/>
    <s v="MASIVO"/>
    <s v="NPN"/>
    <m/>
    <m/>
    <m/>
    <m/>
    <m/>
    <s v="U"/>
    <s v="0000-00-00"/>
    <m/>
    <m/>
    <m/>
    <m/>
    <n v="88"/>
    <s v="Llamaya"/>
    <s v="MANUAL"/>
    <n v="0"/>
    <m/>
    <n v="2198813"/>
    <s v="Cobros Marzo 2 meses a NPN "/>
    <s v="Cobros Marzo 2 meses a NPN "/>
    <s v="Volver a llamar"/>
  </r>
  <r>
    <s v="Cobros Abril Canal Fijo"/>
    <n v="0"/>
    <n v="0"/>
    <x v="23"/>
    <n v="4"/>
    <n v="1"/>
    <x v="0"/>
    <d v="2026-05-12T11:23:40"/>
    <n v="66680118"/>
    <s v="DROP"/>
    <s v="VDAD"/>
    <x v="0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5"/>
    <m/>
    <s v="NONE"/>
    <n v="0"/>
    <m/>
    <n v="2258248"/>
    <s v="Cobros Mayo"/>
    <s v="Cobros Mayo NPN"/>
    <s v="Agent Not Available"/>
  </r>
  <r>
    <s v="Cobros Abril Canal Fijo"/>
    <n v="0"/>
    <n v="0"/>
    <x v="18"/>
    <n v="4"/>
    <n v="1"/>
    <x v="0"/>
    <d v="2026-05-14T12:31:54"/>
    <n v="66680118"/>
    <s v="CALLBK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366"/>
    <s v="Llamaya"/>
    <s v="MAIN"/>
    <n v="0"/>
    <m/>
    <n v="2258248"/>
    <s v="Cobros Mayo"/>
    <s v="Cobros Mayo NPN"/>
    <s v="Call Back"/>
  </r>
  <r>
    <s v="Cobros Abril Canal Fijo"/>
    <n v="0"/>
    <n v="0"/>
    <x v="21"/>
    <n v="4"/>
    <n v="1"/>
    <x v="0"/>
    <d v="2026-05-18T16:56:41"/>
    <n v="66680118"/>
    <n v="6004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96"/>
    <s v="Llamaya"/>
    <s v="MAIN"/>
    <n v="0"/>
    <m/>
    <n v="2258248"/>
    <s v="Cobros Mayo"/>
    <s v="Cobros Mayo NPN"/>
    <s v="Buzon de voz"/>
  </r>
  <r>
    <s v="Cobros Abril Canal Fijo"/>
    <n v="1"/>
    <n v="1"/>
    <x v="12"/>
    <n v="4"/>
    <n v="1"/>
    <x v="1"/>
    <d v="2026-05-29T14:39:51"/>
    <n v="66680118"/>
    <n v="6007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41"/>
    <s v="Llamaya"/>
    <s v="MANUAL"/>
    <n v="0"/>
    <m/>
    <n v="2258248"/>
    <s v="Cobros Mayo"/>
    <s v="Cobros Mayo NPN"/>
    <s v="Volver a llamar"/>
  </r>
  <r>
    <s v="Cobros Abril Canal Fijo"/>
    <n v="1"/>
    <n v="1"/>
    <x v="23"/>
    <n v="1"/>
    <n v="1"/>
    <x v="1"/>
    <d v="2026-05-12T11:26:59"/>
    <n v="66680977"/>
    <n v="6003"/>
    <s v="lvelez"/>
    <x v="1"/>
    <s v="COBRO"/>
    <m/>
    <n v="355386550000"/>
    <n v="16018"/>
    <n v="-4"/>
    <n v="1"/>
    <n v="66680977"/>
    <m/>
    <s v="Javier Rodolfo Carpintero Quin"/>
    <m/>
    <s v="6-728-2234"/>
    <n v="355386550000"/>
    <s v="MASIVO"/>
    <s v="NPN"/>
    <m/>
    <m/>
    <m/>
    <m/>
    <m/>
    <s v="U"/>
    <s v="0000-00-00"/>
    <m/>
    <m/>
    <m/>
    <m/>
    <n v="44"/>
    <s v="Llamaya"/>
    <s v="MAIN"/>
    <n v="0"/>
    <m/>
    <n v="2258249"/>
    <s v="Cobros Mayo"/>
    <s v="Cobros Mayo NPN"/>
    <s v="Cuenta cesada"/>
  </r>
  <r>
    <e v="#N/A"/>
    <n v="1"/>
    <n v="1"/>
    <x v="0"/>
    <n v="1"/>
    <n v="1"/>
    <x v="1"/>
    <d v="2026-05-09T11:40:11"/>
    <n v="66688381"/>
    <n v="6007"/>
    <s v="lvelez"/>
    <x v="1"/>
    <s v="COBRO"/>
    <m/>
    <m/>
    <n v="998"/>
    <n v="0"/>
    <m/>
    <n v="66688381"/>
    <m/>
    <m/>
    <m/>
    <m/>
    <m/>
    <m/>
    <m/>
    <m/>
    <m/>
    <m/>
    <m/>
    <m/>
    <s v="U"/>
    <s v="0000-00-00"/>
    <m/>
    <m/>
    <m/>
    <m/>
    <n v="521"/>
    <s v="Llamaya"/>
    <s v="MANUAL"/>
    <n v="0"/>
    <m/>
    <n v="2258699"/>
    <s v="Default Manual list"/>
    <m/>
    <s v="Volver a llamar"/>
  </r>
  <r>
    <s v="Cobros Mayo"/>
    <n v="0"/>
    <n v="0"/>
    <x v="23"/>
    <n v="10"/>
    <n v="1"/>
    <x v="0"/>
    <d v="2026-05-12T11:26:29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8"/>
    <n v="10"/>
    <n v="1"/>
    <x v="0"/>
    <d v="2026-05-14T12:32:18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21"/>
    <n v="10"/>
    <n v="1"/>
    <x v="0"/>
    <d v="2026-05-18T17:10:40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22"/>
    <n v="10"/>
    <n v="1"/>
    <x v="0"/>
    <d v="2026-05-20T12:26:21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4"/>
    <n v="10"/>
    <n v="1"/>
    <x v="0"/>
    <d v="2026-05-21T14:03:44"/>
    <n v="66693145"/>
    <s v="NA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No Answer AutoDial"/>
  </r>
  <r>
    <s v="Cobros Mayo"/>
    <n v="0"/>
    <n v="0"/>
    <x v="4"/>
    <n v="10"/>
    <n v="1"/>
    <x v="0"/>
    <d v="2026-05-21T16:04:02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5"/>
    <n v="10"/>
    <n v="1"/>
    <x v="0"/>
    <d v="2026-05-22T10:26:32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5"/>
    <n v="10"/>
    <n v="1"/>
    <x v="0"/>
    <d v="2026-05-22T17:54:54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6"/>
    <n v="10"/>
    <n v="1"/>
    <x v="0"/>
    <d v="2026-05-23T12:27:48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8"/>
    <n v="10"/>
    <n v="1"/>
    <x v="1"/>
    <d v="2026-05-26T09:23:58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23"/>
    <n v="13"/>
    <n v="1"/>
    <x v="0"/>
    <d v="2026-05-12T11:26:58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8"/>
    <n v="13"/>
    <n v="1"/>
    <x v="0"/>
    <d v="2026-05-14T12:32:43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21"/>
    <n v="13"/>
    <n v="1"/>
    <x v="0"/>
    <d v="2026-05-18T17:11:08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22"/>
    <n v="13"/>
    <n v="1"/>
    <x v="0"/>
    <d v="2026-05-20T12:26:21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4"/>
    <n v="13"/>
    <n v="1"/>
    <x v="0"/>
    <d v="2026-05-21T14:03:46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5"/>
    <n v="13"/>
    <n v="1"/>
    <x v="0"/>
    <d v="2026-05-22T10:27:44"/>
    <n v="66705356"/>
    <s v="NA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No Answer AutoDial"/>
  </r>
  <r>
    <s v="Cobros Mayo"/>
    <n v="0"/>
    <n v="0"/>
    <x v="5"/>
    <n v="13"/>
    <n v="1"/>
    <x v="0"/>
    <d v="2026-05-22T12:35:20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5"/>
    <n v="13"/>
    <n v="1"/>
    <x v="0"/>
    <d v="2026-05-22T17:54:54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6"/>
    <n v="13"/>
    <n v="1"/>
    <x v="0"/>
    <d v="2026-05-23T12:28:09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8"/>
    <n v="13"/>
    <n v="1"/>
    <x v="0"/>
    <d v="2026-05-26T09:24:16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8"/>
    <n v="13"/>
    <n v="1"/>
    <x v="0"/>
    <d v="2026-05-26T10:50:03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8"/>
    <n v="13"/>
    <n v="1"/>
    <x v="0"/>
    <d v="2026-05-26T14:41:04"/>
    <n v="66705356"/>
    <s v="AB"/>
    <s v="VDAD"/>
    <x v="0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0"/>
    <m/>
    <s v="NONE"/>
    <n v="0"/>
    <m/>
    <n v="2258251"/>
    <s v="Cobros Mayo"/>
    <s v="Cobros Mayo NPN"/>
    <s v="Auto busy"/>
  </r>
  <r>
    <s v="Cobros Mayo"/>
    <n v="1"/>
    <n v="1"/>
    <x v="8"/>
    <n v="13"/>
    <n v="1"/>
    <x v="1"/>
    <d v="2026-05-26T17:54:06"/>
    <n v="66705356"/>
    <n v="6003"/>
    <s v="lvelez"/>
    <x v="1"/>
    <s v="COBRO"/>
    <m/>
    <n v="366014530000"/>
    <n v="16018"/>
    <n v="-4"/>
    <n v="1"/>
    <n v="66705356"/>
    <m/>
    <s v="LUIS MARIA SANTAMARIA ARJONA"/>
    <m/>
    <s v="4-117-1554"/>
    <n v="366014530000"/>
    <s v="MASIVO"/>
    <s v="NPN"/>
    <m/>
    <m/>
    <m/>
    <m/>
    <m/>
    <s v="U"/>
    <s v="0000-00-00"/>
    <m/>
    <m/>
    <m/>
    <m/>
    <n v="80"/>
    <s v="Llamaya"/>
    <s v="MAIN"/>
    <n v="0"/>
    <m/>
    <n v="2258251"/>
    <s v="Cobros Mayo"/>
    <s v="Cobros Mayo NPN"/>
    <s v="Cuenta cesada"/>
  </r>
  <r>
    <s v="Cobros Mayo"/>
    <n v="0"/>
    <n v="0"/>
    <x v="23"/>
    <n v="5"/>
    <n v="1"/>
    <x v="0"/>
    <d v="2026-05-12T11:29:26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8"/>
    <n v="5"/>
    <n v="1"/>
    <x v="0"/>
    <d v="2026-05-14T12:34:01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21"/>
    <n v="5"/>
    <n v="1"/>
    <x v="0"/>
    <d v="2026-05-18T17:12:28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22"/>
    <n v="5"/>
    <n v="1"/>
    <x v="0"/>
    <d v="2026-05-20T12:27:19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4"/>
    <n v="5"/>
    <n v="1"/>
    <x v="1"/>
    <d v="2026-05-21T14:04:16"/>
    <n v="66722995"/>
    <n v="6004"/>
    <s v="lvelez"/>
    <x v="1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8"/>
    <s v="Llamaya"/>
    <s v="MAIN"/>
    <n v="0"/>
    <m/>
    <n v="2258252"/>
    <s v="Cobros Mayo"/>
    <s v="Cobros Mayo NPN"/>
    <s v="Buzon de voz"/>
  </r>
  <r>
    <s v="Cobros Mayo"/>
    <n v="0"/>
    <n v="0"/>
    <x v="9"/>
    <n v="2"/>
    <n v="1"/>
    <x v="0"/>
    <d v="2026-05-27T16:25:08"/>
    <n v="66735111"/>
    <s v="DROP"/>
    <s v="VDAD"/>
    <x v="0"/>
    <s v="COBRO"/>
    <m/>
    <n v="362069840000"/>
    <n v="16019"/>
    <n v="-4"/>
    <n v="1"/>
    <n v="66735111"/>
    <m/>
    <s v=" ANTONIO RICARDO MOJICA PROBST"/>
    <m/>
    <n v="362069840000"/>
    <s v="RENOVACIONES"/>
    <s v="2 MESES PENDIENTES"/>
    <m/>
    <m/>
    <m/>
    <m/>
    <m/>
    <m/>
    <m/>
    <s v="0000-00-00"/>
    <m/>
    <m/>
    <m/>
    <m/>
    <n v="5"/>
    <m/>
    <s v="NONE"/>
    <n v="0"/>
    <m/>
    <n v="2268080"/>
    <s v="Cobros Mayo"/>
    <s v="Cobros Mayo Lista 2"/>
    <s v="Agent Not Available"/>
  </r>
  <r>
    <s v="Cobros Mayo"/>
    <n v="0"/>
    <n v="0"/>
    <x v="10"/>
    <n v="2"/>
    <n v="1"/>
    <x v="1"/>
    <d v="2026-05-28T15:05:03"/>
    <n v="66735111"/>
    <s v="DROP"/>
    <s v="VDAD"/>
    <x v="0"/>
    <s v="COBRO"/>
    <m/>
    <n v="362069840000"/>
    <n v="16019"/>
    <n v="-4"/>
    <n v="1"/>
    <n v="66735111"/>
    <m/>
    <s v=" ANTONIO RICARDO MOJICA PROBST"/>
    <m/>
    <n v="362069840000"/>
    <s v="RENOVACIONES"/>
    <s v="2 MESES PENDIENTES"/>
    <m/>
    <m/>
    <m/>
    <m/>
    <m/>
    <m/>
    <m/>
    <s v="0000-00-00"/>
    <m/>
    <m/>
    <m/>
    <m/>
    <n v="5"/>
    <m/>
    <s v="NONE"/>
    <n v="0"/>
    <m/>
    <n v="2268080"/>
    <s v="Cobros Mayo"/>
    <s v="Cobros Mayo Lista 2"/>
    <s v="Agent Not Available"/>
  </r>
  <r>
    <s v="Cobros Mayo"/>
    <n v="1"/>
    <n v="0"/>
    <x v="23"/>
    <n v="1"/>
    <n v="1"/>
    <x v="1"/>
    <d v="2026-05-12T11:29:10"/>
    <n v="66737890"/>
    <n v="6006"/>
    <s v="lvelez"/>
    <x v="1"/>
    <s v="COBRO"/>
    <m/>
    <n v="368088930000"/>
    <n v="16018"/>
    <n v="-4"/>
    <n v="1"/>
    <n v="66737890"/>
    <m/>
    <s v="Eleonida GonzÃ¡lez"/>
    <m/>
    <s v="8-719-503"/>
    <n v="368088930000"/>
    <s v="MASIVO"/>
    <s v="NPN"/>
    <m/>
    <m/>
    <m/>
    <m/>
    <m/>
    <s v="U"/>
    <s v="0000-00-00"/>
    <m/>
    <m/>
    <m/>
    <m/>
    <n v="150"/>
    <s v="Llamaya"/>
    <s v="MAIN"/>
    <n v="0"/>
    <m/>
    <n v="2258253"/>
    <s v="Cobros Mayo"/>
    <s v="Cobros Mayo NPN"/>
    <s v="Numero equivocado"/>
  </r>
  <r>
    <s v="Cobros Mayo"/>
    <n v="0"/>
    <n v="0"/>
    <x v="9"/>
    <n v="2"/>
    <n v="1"/>
    <x v="0"/>
    <d v="2026-05-27T15:30:06"/>
    <n v="66738847"/>
    <s v="DROP"/>
    <s v="VDAD"/>
    <x v="0"/>
    <s v="COBRO"/>
    <m/>
    <n v="163032260000"/>
    <n v="16019"/>
    <n v="-4"/>
    <n v="1"/>
    <n v="66738847"/>
    <m/>
    <s v=" Wilson Ng Chan"/>
    <m/>
    <n v="163032260000"/>
    <s v="CALL CENTER P2P"/>
    <s v="3 MESES PENDIENTES"/>
    <m/>
    <m/>
    <m/>
    <m/>
    <m/>
    <m/>
    <m/>
    <s v="0000-00-00"/>
    <m/>
    <m/>
    <m/>
    <m/>
    <n v="5"/>
    <m/>
    <s v="NONE"/>
    <n v="0"/>
    <m/>
    <n v="2268016"/>
    <s v="Cobros Mayo"/>
    <s v="Cobros Mayo Lista 2"/>
    <s v="Agent Not Available"/>
  </r>
  <r>
    <s v="Cobros Mayo"/>
    <n v="0"/>
    <n v="0"/>
    <x v="10"/>
    <n v="2"/>
    <n v="1"/>
    <x v="1"/>
    <d v="2026-05-28T12:01:23"/>
    <n v="66738847"/>
    <s v="DROP"/>
    <s v="VDAD"/>
    <x v="0"/>
    <s v="COBRO"/>
    <m/>
    <n v="163032260000"/>
    <n v="16019"/>
    <n v="-4"/>
    <n v="1"/>
    <n v="66738847"/>
    <m/>
    <s v=" Wilson Ng Chan"/>
    <m/>
    <n v="163032260000"/>
    <s v="CALL CENTER P2P"/>
    <s v="3 MESES PENDIENTES"/>
    <m/>
    <m/>
    <m/>
    <m/>
    <m/>
    <m/>
    <m/>
    <s v="0000-00-00"/>
    <m/>
    <m/>
    <m/>
    <m/>
    <n v="5"/>
    <m/>
    <s v="NONE"/>
    <n v="0"/>
    <m/>
    <n v="2268016"/>
    <s v="Cobros Mayo"/>
    <s v="Cobros Mayo Lista 2"/>
    <s v="Agent Not Available"/>
  </r>
  <r>
    <s v="Cobros Mayo"/>
    <n v="1"/>
    <n v="1"/>
    <x v="9"/>
    <n v="1"/>
    <n v="1"/>
    <x v="1"/>
    <d v="2026-05-27T14:08:01"/>
    <n v="66745216"/>
    <n v="6002"/>
    <s v="lvelez"/>
    <x v="1"/>
    <s v="COBRO"/>
    <m/>
    <n v="351351310000"/>
    <n v="16019"/>
    <n v="-4"/>
    <n v="1"/>
    <n v="66745216"/>
    <m/>
    <s v="AMELIA PEREZ TEJEIRA DE MEN"/>
    <m/>
    <n v="351351310000"/>
    <s v="CALL CENTER"/>
    <s v="NPN"/>
    <m/>
    <m/>
    <m/>
    <m/>
    <m/>
    <m/>
    <s v="U"/>
    <s v="0000-00-00"/>
    <m/>
    <m/>
    <m/>
    <m/>
    <n v="270"/>
    <s v="Llamaya"/>
    <s v="MAIN"/>
    <n v="0"/>
    <m/>
    <n v="2267920"/>
    <s v="Cobros Mayo"/>
    <s v="Cobros Mayo Lista 2"/>
    <s v="Cliente al dia"/>
  </r>
  <r>
    <s v="Cobros Mayo"/>
    <n v="0"/>
    <n v="0"/>
    <x v="23"/>
    <n v="4"/>
    <n v="1"/>
    <x v="0"/>
    <d v="2026-05-12T11:29:46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0"/>
    <n v="0"/>
    <x v="18"/>
    <n v="4"/>
    <n v="1"/>
    <x v="0"/>
    <d v="2026-05-14T12:34:28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0"/>
    <n v="0"/>
    <x v="21"/>
    <n v="4"/>
    <n v="1"/>
    <x v="0"/>
    <d v="2026-05-18T17:13:04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1"/>
    <n v="1"/>
    <x v="22"/>
    <n v="4"/>
    <n v="1"/>
    <x v="1"/>
    <d v="2026-05-20T12:27:18"/>
    <n v="66754357"/>
    <n v="6002"/>
    <s v="lvelez"/>
    <x v="1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47"/>
    <s v="Llamaya"/>
    <s v="MAIN"/>
    <n v="0"/>
    <m/>
    <n v="2258254"/>
    <s v="Cobros Mayo"/>
    <s v="Cobros Mayo NPN"/>
    <s v="Cliente al dia"/>
  </r>
  <r>
    <s v="Cobros Mayo"/>
    <n v="0"/>
    <n v="0"/>
    <x v="9"/>
    <n v="4"/>
    <n v="1"/>
    <x v="0"/>
    <d v="2026-05-27T14:54:39"/>
    <n v="66762500"/>
    <s v="DROP"/>
    <s v="VDAD"/>
    <x v="0"/>
    <s v="COBRO"/>
    <m/>
    <n v="354380590000"/>
    <n v="16019"/>
    <n v="-4"/>
    <n v="1"/>
    <n v="66762500"/>
    <m/>
    <s v="ADOLFO ANTONIO DE GRACIA ANGU"/>
    <m/>
    <n v="354380590000"/>
    <s v="CALL CENTER"/>
    <s v="NPN"/>
    <m/>
    <m/>
    <m/>
    <m/>
    <m/>
    <m/>
    <s v="U"/>
    <s v="0000-00-00"/>
    <m/>
    <m/>
    <m/>
    <m/>
    <n v="5"/>
    <m/>
    <s v="NONE"/>
    <n v="0"/>
    <m/>
    <n v="2267970"/>
    <s v="Cobros Mayo"/>
    <s v="Cobros Mayo Lista 2"/>
    <s v="Agent Not Available"/>
  </r>
  <r>
    <s v="Cobros Mayo"/>
    <n v="0"/>
    <n v="0"/>
    <x v="10"/>
    <n v="4"/>
    <n v="1"/>
    <x v="0"/>
    <d v="2026-05-28T10:36:14"/>
    <n v="66762500"/>
    <s v="DROP"/>
    <s v="VDAD"/>
    <x v="0"/>
    <s v="COBRO"/>
    <m/>
    <n v="354380590000"/>
    <n v="16019"/>
    <n v="-4"/>
    <n v="1"/>
    <n v="66762500"/>
    <m/>
    <s v="ADOLFO ANTONIO DE GRACIA ANGU"/>
    <m/>
    <n v="354380590000"/>
    <s v="CALL CENTER"/>
    <s v="NPN"/>
    <m/>
    <m/>
    <m/>
    <m/>
    <m/>
    <m/>
    <s v="U"/>
    <s v="0000-00-00"/>
    <m/>
    <m/>
    <m/>
    <m/>
    <n v="5"/>
    <m/>
    <s v="NONE"/>
    <n v="0"/>
    <m/>
    <n v="2267970"/>
    <s v="Cobros Mayo"/>
    <s v="Cobros Mayo Lista 2"/>
    <s v="Agent Not Available"/>
  </r>
  <r>
    <s v="Cobros Mayo"/>
    <n v="1"/>
    <n v="1"/>
    <x v="11"/>
    <n v="4"/>
    <n v="1"/>
    <x v="0"/>
    <d v="2026-05-30T16:37:56"/>
    <n v="66762500"/>
    <n v="6002"/>
    <s v="lvelez"/>
    <x v="1"/>
    <s v="COBRO"/>
    <m/>
    <n v="354380590000"/>
    <n v="16019"/>
    <n v="-4"/>
    <n v="1"/>
    <n v="66762500"/>
    <m/>
    <s v="ADOLFO ANTONIO DE GRACIA ANGU"/>
    <m/>
    <n v="354380590000"/>
    <s v="CALL CENTER"/>
    <s v="NPN"/>
    <m/>
    <m/>
    <m/>
    <m/>
    <m/>
    <m/>
    <s v="U"/>
    <s v="0000-00-00"/>
    <m/>
    <m/>
    <m/>
    <m/>
    <n v="45"/>
    <s v="Llamaya"/>
    <s v="MAIN"/>
    <n v="0"/>
    <m/>
    <n v="2267970"/>
    <s v="Cobros Mayo"/>
    <s v="Cobros Mayo Lista 2"/>
    <s v="Cliente al dia"/>
  </r>
  <r>
    <s v="Cobros Mayo"/>
    <n v="1"/>
    <n v="1"/>
    <x v="11"/>
    <n v="4"/>
    <n v="1"/>
    <x v="1"/>
    <d v="2026-05-30T16:39:42"/>
    <n v="66762500"/>
    <n v="6007"/>
    <s v="lvelez"/>
    <x v="1"/>
    <s v="COBRO"/>
    <m/>
    <n v="354380590000"/>
    <n v="16019"/>
    <n v="-4"/>
    <n v="1"/>
    <n v="66762500"/>
    <m/>
    <s v="ADOLFO ANTONIO DE GRACIA ANGU"/>
    <m/>
    <n v="354380590000"/>
    <s v="CALL CENTER"/>
    <s v="NPN"/>
    <m/>
    <m/>
    <m/>
    <m/>
    <m/>
    <m/>
    <s v="U"/>
    <s v="0000-00-00"/>
    <m/>
    <m/>
    <m/>
    <m/>
    <n v="2"/>
    <s v="Llamaya"/>
    <s v="MANUAL"/>
    <n v="0"/>
    <m/>
    <n v="2267970"/>
    <s v="Cobros Mayo"/>
    <s v="Cobros Mayo Lista 2"/>
    <s v="Volver a llamar"/>
  </r>
  <r>
    <s v="Cobros Mayo"/>
    <n v="1"/>
    <n v="1"/>
    <x v="23"/>
    <n v="1"/>
    <n v="1"/>
    <x v="1"/>
    <d v="2026-05-12T11:32:07"/>
    <n v="66766082"/>
    <n v="6002"/>
    <s v="lvelez"/>
    <x v="1"/>
    <s v="COBRO"/>
    <m/>
    <n v="365060660000"/>
    <n v="16018"/>
    <n v="-4"/>
    <n v="1"/>
    <n v="66766082"/>
    <m/>
    <s v="JosÃ© Luis Tarras Salas"/>
    <m/>
    <s v="AY613216"/>
    <n v="365060660000"/>
    <s v="MASIVO"/>
    <s v="NPN"/>
    <m/>
    <m/>
    <m/>
    <m/>
    <m/>
    <s v="U"/>
    <s v="0000-00-00"/>
    <m/>
    <m/>
    <m/>
    <m/>
    <n v="65"/>
    <s v="Llamaya"/>
    <s v="MAIN"/>
    <n v="0"/>
    <m/>
    <n v="2258255"/>
    <s v="Cobros Mayo"/>
    <s v="Cobros Mayo NPN"/>
    <s v="Cliente al dia"/>
  </r>
  <r>
    <s v="Cobros Abril Canal Fijo"/>
    <n v="0"/>
    <n v="0"/>
    <x v="23"/>
    <n v="6"/>
    <n v="1"/>
    <x v="0"/>
    <d v="2026-05-12T11:32:30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8"/>
    <n v="6"/>
    <n v="1"/>
    <x v="0"/>
    <d v="2026-05-14T12:34:56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21"/>
    <n v="6"/>
    <n v="1"/>
    <x v="0"/>
    <d v="2026-05-18T17:13:27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22"/>
    <n v="6"/>
    <n v="1"/>
    <x v="0"/>
    <d v="2026-05-20T12:27:52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4"/>
    <n v="6"/>
    <n v="1"/>
    <x v="0"/>
    <d v="2026-05-21T14:04:44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1"/>
    <n v="1"/>
    <x v="5"/>
    <n v="6"/>
    <n v="1"/>
    <x v="1"/>
    <d v="2026-05-22T10:27:29"/>
    <n v="66767187"/>
    <n v="6003"/>
    <s v="lvelez"/>
    <x v="1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66"/>
    <s v="Llamaya"/>
    <s v="MAIN"/>
    <n v="0"/>
    <m/>
    <n v="2258256"/>
    <s v="Cobros Mayo"/>
    <s v="Cobros Mayo NPN"/>
    <s v="Cuenta cesada"/>
  </r>
  <r>
    <s v="Cobros Abril Canal Fijo"/>
    <n v="0"/>
    <n v="0"/>
    <x v="19"/>
    <n v="16"/>
    <n v="1"/>
    <x v="0"/>
    <d v="2026-05-04T11:08:32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20"/>
    <n v="16"/>
    <n v="1"/>
    <x v="0"/>
    <d v="2026-05-06T11:20:07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15"/>
    <n v="16"/>
    <n v="1"/>
    <x v="0"/>
    <d v="2026-05-07T16:00:19"/>
    <n v="66773797"/>
    <s v="NA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No Answer AutoDial"/>
  </r>
  <r>
    <s v="Cobros Abril Canal Fijo"/>
    <n v="0"/>
    <n v="0"/>
    <x v="16"/>
    <n v="16"/>
    <n v="1"/>
    <x v="0"/>
    <d v="2026-05-08T09:53:27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16"/>
    <n v="16"/>
    <n v="1"/>
    <x v="0"/>
    <d v="2026-05-08T16:43:35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23"/>
    <n v="16"/>
    <n v="1"/>
    <x v="0"/>
    <d v="2026-05-12T11:32:39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8"/>
    <n v="16"/>
    <n v="1"/>
    <x v="0"/>
    <d v="2026-05-14T12:35:03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21"/>
    <n v="16"/>
    <n v="1"/>
    <x v="0"/>
    <d v="2026-05-18T17:13:34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22"/>
    <n v="16"/>
    <n v="1"/>
    <x v="0"/>
    <d v="2026-05-20T12:28:00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4"/>
    <n v="16"/>
    <n v="1"/>
    <x v="0"/>
    <d v="2026-05-21T14:06:06"/>
    <n v="66773797"/>
    <s v="NA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No Answer AutoDial"/>
  </r>
  <r>
    <s v="Cobros Abril Canal Fijo"/>
    <n v="0"/>
    <n v="0"/>
    <x v="4"/>
    <n v="16"/>
    <n v="1"/>
    <x v="0"/>
    <d v="2026-05-21T16:04:29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5"/>
    <n v="16"/>
    <n v="1"/>
    <x v="0"/>
    <d v="2026-05-22T10:28:58"/>
    <n v="66773797"/>
    <s v="NA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No Answer AutoDial"/>
  </r>
  <r>
    <s v="Cobros Abril Canal Fijo"/>
    <n v="0"/>
    <n v="0"/>
    <x v="5"/>
    <n v="16"/>
    <n v="1"/>
    <x v="0"/>
    <d v="2026-05-22T12:35:44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5"/>
    <n v="16"/>
    <n v="1"/>
    <x v="0"/>
    <d v="2026-05-22T17:55:22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6"/>
    <n v="16"/>
    <n v="1"/>
    <x v="0"/>
    <d v="2026-05-23T12:28:16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8"/>
    <n v="16"/>
    <n v="1"/>
    <x v="1"/>
    <d v="2026-05-26T09:24:23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Mayo"/>
    <n v="0"/>
    <n v="0"/>
    <x v="19"/>
    <n v="9"/>
    <n v="1"/>
    <x v="0"/>
    <d v="2026-05-04T15:05:20"/>
    <n v="66780484"/>
    <n v="6004"/>
    <s v="lvelez"/>
    <x v="1"/>
    <s v="COBRO"/>
    <m/>
    <m/>
    <n v="998"/>
    <n v="0"/>
    <m/>
    <n v="66780484"/>
    <m/>
    <m/>
    <m/>
    <m/>
    <m/>
    <m/>
    <m/>
    <m/>
    <m/>
    <m/>
    <m/>
    <m/>
    <s v="U"/>
    <s v="0000-00-00"/>
    <m/>
    <m/>
    <m/>
    <m/>
    <n v="89"/>
    <s v="Llamaya"/>
    <s v="MANUAL"/>
    <n v="0"/>
    <m/>
    <n v="2257377"/>
    <s v="Default Manual list"/>
    <m/>
    <s v="Buzon de voz"/>
  </r>
  <r>
    <s v="Cobros Mayo"/>
    <n v="0"/>
    <n v="0"/>
    <x v="23"/>
    <n v="9"/>
    <n v="1"/>
    <x v="0"/>
    <d v="2026-05-12T11:33:39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8"/>
    <n v="9"/>
    <n v="1"/>
    <x v="0"/>
    <d v="2026-05-14T12:36:01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21"/>
    <n v="9"/>
    <n v="1"/>
    <x v="0"/>
    <d v="2026-05-18T17:14:32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22"/>
    <n v="9"/>
    <n v="1"/>
    <x v="0"/>
    <d v="2026-05-20T12:32:50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4"/>
    <n v="9"/>
    <n v="1"/>
    <x v="0"/>
    <d v="2026-05-21T14:07:44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5"/>
    <n v="9"/>
    <n v="1"/>
    <x v="0"/>
    <d v="2026-05-22T10:29:39"/>
    <n v="66780484"/>
    <n v="6004"/>
    <s v="lvelez"/>
    <x v="1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140"/>
    <s v="Llamaya"/>
    <s v="MAIN"/>
    <n v="0"/>
    <m/>
    <n v="2258258"/>
    <s v="Cobros Mayo"/>
    <s v="Cobros Mayo NPN"/>
    <s v="Buzon de voz"/>
  </r>
  <r>
    <s v="Cobros Mayo"/>
    <n v="0"/>
    <n v="0"/>
    <x v="9"/>
    <n v="9"/>
    <n v="1"/>
    <x v="0"/>
    <d v="2026-05-27T16:17:52"/>
    <n v="66780484"/>
    <s v="DROP"/>
    <s v="VDAD"/>
    <x v="0"/>
    <s v="COBRO"/>
    <m/>
    <n v="313014210000"/>
    <n v="16019"/>
    <n v="-4"/>
    <n v="1"/>
    <n v="66780484"/>
    <m/>
    <s v="FERNANDO DE LEON MONTERO"/>
    <m/>
    <n v="313014210000"/>
    <s v="CALL CENTER P2P"/>
    <s v="2 MESES PENDIENTES"/>
    <m/>
    <m/>
    <m/>
    <m/>
    <m/>
    <m/>
    <m/>
    <s v="0000-00-00"/>
    <m/>
    <m/>
    <m/>
    <m/>
    <n v="5"/>
    <m/>
    <s v="NONE"/>
    <n v="0"/>
    <m/>
    <n v="2268066"/>
    <s v="Cobros Mayo"/>
    <s v="Cobros Mayo Lista 2"/>
    <s v="Agent Not Available"/>
  </r>
  <r>
    <s v="Cobros Mayo"/>
    <n v="0"/>
    <n v="0"/>
    <x v="10"/>
    <n v="9"/>
    <n v="1"/>
    <x v="1"/>
    <d v="2026-05-28T14:28:13"/>
    <n v="66780484"/>
    <s v="DROP"/>
    <s v="VDAD"/>
    <x v="0"/>
    <s v="COBRO"/>
    <m/>
    <n v="313014210000"/>
    <n v="16019"/>
    <n v="-4"/>
    <n v="1"/>
    <n v="66780484"/>
    <m/>
    <s v="FERNANDO DE LEON MONTERO"/>
    <m/>
    <n v="313014210000"/>
    <s v="CALL CENTER P2P"/>
    <s v="2 MESES PENDIENTES"/>
    <m/>
    <m/>
    <m/>
    <m/>
    <m/>
    <m/>
    <m/>
    <s v="0000-00-00"/>
    <m/>
    <m/>
    <m/>
    <m/>
    <n v="5"/>
    <m/>
    <s v="NONE"/>
    <n v="0"/>
    <m/>
    <n v="2268066"/>
    <s v="Cobros Mayo"/>
    <s v="Cobros Mayo Lista 2"/>
    <s v="Agent Not Available"/>
  </r>
  <r>
    <e v="#N/A"/>
    <n v="0"/>
    <n v="0"/>
    <x v="23"/>
    <n v="1"/>
    <n v="1"/>
    <x v="1"/>
    <d v="2026-05-12T10:55:01"/>
    <n v="66785483"/>
    <n v="6004"/>
    <s v="lvelez"/>
    <x v="1"/>
    <s v="COBRO"/>
    <m/>
    <m/>
    <n v="998"/>
    <n v="0"/>
    <m/>
    <n v="66785483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8778"/>
    <s v="Default Manual list"/>
    <m/>
    <s v="Buzon de voz"/>
  </r>
  <r>
    <s v="Cobros Abril Canal Fijo"/>
    <n v="1"/>
    <n v="1"/>
    <x v="23"/>
    <n v="1"/>
    <n v="1"/>
    <x v="1"/>
    <d v="2026-05-12T11:34:37"/>
    <n v="66786577"/>
    <n v="6003"/>
    <s v="lvelez"/>
    <x v="1"/>
    <s v="COBRO"/>
    <m/>
    <n v="361028770000"/>
    <n v="16018"/>
    <n v="-4"/>
    <n v="1"/>
    <n v="66786577"/>
    <m/>
    <s v="Mirian perea"/>
    <m/>
    <s v="8-844-1952"/>
    <n v="361028770000"/>
    <s v="MASIVO"/>
    <s v="NPN"/>
    <m/>
    <m/>
    <m/>
    <m/>
    <m/>
    <s v="U"/>
    <s v="0000-00-00"/>
    <m/>
    <m/>
    <m/>
    <m/>
    <n v="127"/>
    <s v="Llamaya"/>
    <s v="MAIN"/>
    <n v="0"/>
    <m/>
    <n v="2258259"/>
    <s v="Cobros Mayo"/>
    <s v="Cobros Mayo NPN"/>
    <s v="Cuenta cesada"/>
  </r>
  <r>
    <s v="Cobros Mayo"/>
    <n v="0"/>
    <n v="0"/>
    <x v="23"/>
    <n v="4"/>
    <n v="1"/>
    <x v="0"/>
    <d v="2026-05-12T11:34:53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0"/>
    <n v="0"/>
    <x v="18"/>
    <n v="4"/>
    <n v="1"/>
    <x v="0"/>
    <d v="2026-05-14T12:36:40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0"/>
    <n v="0"/>
    <x v="21"/>
    <n v="4"/>
    <n v="1"/>
    <x v="0"/>
    <d v="2026-05-18T17:15:09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1"/>
    <n v="1"/>
    <x v="22"/>
    <n v="4"/>
    <n v="1"/>
    <x v="1"/>
    <d v="2026-05-20T12:32:42"/>
    <n v="66788947"/>
    <n v="6002"/>
    <s v="lvelez"/>
    <x v="1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35"/>
    <s v="Llamaya"/>
    <s v="MAIN"/>
    <n v="0"/>
    <m/>
    <n v="2258260"/>
    <s v="Cobros Mayo"/>
    <s v="Cobros Mayo NPN"/>
    <s v="Cliente al dia"/>
  </r>
  <r>
    <s v="Cobros Mayo"/>
    <n v="0"/>
    <n v="0"/>
    <x v="23"/>
    <n v="5"/>
    <n v="1"/>
    <x v="0"/>
    <d v="2026-05-12T11:37:19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8"/>
    <n v="5"/>
    <n v="1"/>
    <x v="0"/>
    <d v="2026-05-14T12:37:15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21"/>
    <n v="5"/>
    <n v="1"/>
    <x v="0"/>
    <d v="2026-05-18T17:15:43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22"/>
    <n v="5"/>
    <n v="1"/>
    <x v="0"/>
    <d v="2026-05-20T12:33:24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4"/>
    <n v="5"/>
    <n v="1"/>
    <x v="1"/>
    <d v="2026-05-21T14:07:42"/>
    <n v="66789087"/>
    <n v="6004"/>
    <s v="lvelez"/>
    <x v="1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70"/>
    <s v="Llamaya"/>
    <s v="MAIN"/>
    <n v="0"/>
    <m/>
    <n v="2258261"/>
    <s v="Cobros Mayo"/>
    <s v="Cobros Mayo NPN"/>
    <s v="Buzon de voz"/>
  </r>
  <r>
    <s v="Cobros Mayo"/>
    <n v="0"/>
    <n v="0"/>
    <x v="23"/>
    <n v="1"/>
    <n v="1"/>
    <x v="1"/>
    <d v="2026-05-12T11:37:04"/>
    <n v="66809593"/>
    <n v="6004"/>
    <s v="lvelez"/>
    <x v="1"/>
    <s v="COBRO"/>
    <m/>
    <n v="355356060000"/>
    <n v="16018"/>
    <n v="-4"/>
    <n v="1"/>
    <n v="66809593"/>
    <m/>
    <s v="Raul Ernesto arenas Pinilla"/>
    <m/>
    <s v="7-101-444"/>
    <n v="355356060000"/>
    <s v="MASIVO"/>
    <s v="2 PAGOS PENDIENTES"/>
    <m/>
    <m/>
    <m/>
    <m/>
    <m/>
    <s v="U"/>
    <s v="0000-00-00"/>
    <m/>
    <m/>
    <m/>
    <m/>
    <n v="143"/>
    <s v="Llamaya"/>
    <s v="MAIN"/>
    <n v="0"/>
    <m/>
    <n v="2258262"/>
    <s v="Cobros Mayo"/>
    <s v="Cobros Mayo NPN"/>
    <s v="Buzon de voz"/>
  </r>
  <r>
    <s v="Cobros Abril Canal Fijo"/>
    <n v="0"/>
    <n v="0"/>
    <x v="23"/>
    <n v="5"/>
    <n v="1"/>
    <x v="0"/>
    <d v="2026-05-12T11:37:46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0"/>
    <n v="0"/>
    <x v="18"/>
    <n v="5"/>
    <n v="1"/>
    <x v="0"/>
    <d v="2026-05-14T12:37:43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0"/>
    <n v="0"/>
    <x v="21"/>
    <n v="5"/>
    <n v="1"/>
    <x v="0"/>
    <d v="2026-05-18T17:17:01"/>
    <n v="66810932"/>
    <s v="NA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0"/>
    <m/>
    <s v="NONE"/>
    <n v="0"/>
    <m/>
    <n v="2258263"/>
    <s v="Cobros Mayo"/>
    <s v="Cobros Mayo NPN"/>
    <s v="No Answer AutoDial"/>
  </r>
  <r>
    <s v="Cobros Abril Canal Fijo"/>
    <n v="0"/>
    <n v="0"/>
    <x v="3"/>
    <n v="5"/>
    <n v="1"/>
    <x v="0"/>
    <d v="2026-05-19T10:16:51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1"/>
    <n v="1"/>
    <x v="22"/>
    <n v="5"/>
    <n v="1"/>
    <x v="1"/>
    <d v="2026-05-20T12:34:33"/>
    <n v="66810932"/>
    <n v="6003"/>
    <s v="lvelez"/>
    <x v="1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21"/>
    <s v="Llamaya"/>
    <s v="MAIN"/>
    <n v="0"/>
    <m/>
    <n v="2258263"/>
    <s v="Cobros Mayo"/>
    <s v="Cobros Mayo NPN"/>
    <s v="Cuenta cesada"/>
  </r>
  <r>
    <s v="Cobros Abril Canal Fijo"/>
    <n v="0"/>
    <n v="0"/>
    <x v="19"/>
    <n v="6"/>
    <n v="1"/>
    <x v="0"/>
    <d v="2026-05-04T11:46:06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s v="U"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1:49:12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s v="U"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6:19:20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s v="U"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7:04:24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s v="U"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1"/>
    <n v="1"/>
    <x v="8"/>
    <n v="6"/>
    <n v="1"/>
    <x v="0"/>
    <d v="2026-05-26T15:30:01"/>
    <n v="66816945"/>
    <n v="6007"/>
    <s v="lvelez"/>
    <x v="1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s v="U"/>
    <s v="0000-00-00"/>
    <m/>
    <s v="Shadaynegra2727@gmail.comm"/>
    <m/>
    <m/>
    <n v="54"/>
    <s v="Llamaya"/>
    <s v="MAIN"/>
    <n v="0"/>
    <m/>
    <n v="2252395"/>
    <s v="Cobros Abril Canal Fijo"/>
    <s v="Cobros Abril Canal Fijo 2 meses a NPN"/>
    <s v="Volver a llamar"/>
  </r>
  <r>
    <s v="Cobros Abril Canal Fijo"/>
    <n v="1"/>
    <n v="1"/>
    <x v="8"/>
    <n v="6"/>
    <n v="1"/>
    <x v="1"/>
    <d v="2026-05-26T15:31:07"/>
    <n v="66816945"/>
    <n v="6007"/>
    <s v="lvelez"/>
    <x v="1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s v="U"/>
    <s v="0000-00-00"/>
    <m/>
    <s v="Shadaynegra2727@gmail.comm"/>
    <m/>
    <m/>
    <n v="69"/>
    <s v="Llamaya"/>
    <s v="MANUAL"/>
    <n v="0"/>
    <m/>
    <n v="2252395"/>
    <s v="Cobros Abril Canal Fijo"/>
    <s v="Cobros Abril Canal Fijo 2 meses a NPN"/>
    <s v="Volver a llamar"/>
  </r>
  <r>
    <s v="Cobros Mayo"/>
    <n v="0"/>
    <n v="0"/>
    <x v="14"/>
    <n v="2"/>
    <n v="1"/>
    <x v="0"/>
    <d v="2026-05-05T11:10:29"/>
    <n v="66819667"/>
    <s v="CALLBK"/>
    <s v="lvelez"/>
    <x v="1"/>
    <s v="COBRO"/>
    <m/>
    <m/>
    <n v="998"/>
    <n v="0"/>
    <m/>
    <n v="66819667"/>
    <m/>
    <m/>
    <m/>
    <m/>
    <m/>
    <m/>
    <m/>
    <m/>
    <m/>
    <m/>
    <m/>
    <m/>
    <s v="U"/>
    <s v="0000-00-00"/>
    <m/>
    <m/>
    <m/>
    <s v="366021350000&gt;&gt; DADIETH MAILYN ARENAS BATISTA"/>
    <n v="162"/>
    <s v="Llamaya"/>
    <s v="MANUAL"/>
    <n v="0"/>
    <m/>
    <n v="2257503"/>
    <s v="Default Manual list"/>
    <m/>
    <s v="Call Back"/>
  </r>
  <r>
    <s v="Cobros Mayo"/>
    <n v="1"/>
    <n v="1"/>
    <x v="2"/>
    <n v="2"/>
    <n v="1"/>
    <x v="1"/>
    <d v="2026-05-16T10:48:30"/>
    <n v="66819667"/>
    <n v="6002"/>
    <s v="lvelez"/>
    <x v="1"/>
    <s v="COBRO"/>
    <m/>
    <m/>
    <n v="998"/>
    <n v="0"/>
    <m/>
    <n v="66819667"/>
    <m/>
    <m/>
    <m/>
    <m/>
    <m/>
    <m/>
    <m/>
    <m/>
    <m/>
    <m/>
    <m/>
    <m/>
    <s v="U"/>
    <s v="0000-00-00"/>
    <m/>
    <m/>
    <m/>
    <s v="366021350000&gt;&gt; DADIETH MAILYN ARENAS BATISTA"/>
    <n v="44"/>
    <s v="Llamaya"/>
    <s v="MAIN"/>
    <n v="0"/>
    <m/>
    <n v="2257503"/>
    <s v="Default Manual list"/>
    <m/>
    <s v="Cliente al dia"/>
  </r>
  <r>
    <e v="#N/A"/>
    <n v="1"/>
    <n v="0"/>
    <x v="15"/>
    <n v="1"/>
    <n v="1"/>
    <x v="1"/>
    <d v="2026-05-07T14:42:31"/>
    <n v="66827551"/>
    <n v="6000"/>
    <s v="lvelez"/>
    <x v="1"/>
    <s v="COBRO"/>
    <m/>
    <m/>
    <n v="998"/>
    <n v="0"/>
    <m/>
    <n v="66827551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75"/>
    <s v="Default Manual list"/>
    <m/>
    <s v="Mensaje a tercero"/>
  </r>
  <r>
    <s v="Cobros Mayo"/>
    <n v="0"/>
    <n v="0"/>
    <x v="9"/>
    <n v="2"/>
    <n v="1"/>
    <x v="0"/>
    <d v="2026-05-27T16:13:20"/>
    <n v="66828323"/>
    <s v="DROP"/>
    <s v="VDAD"/>
    <x v="0"/>
    <s v="COBRO"/>
    <m/>
    <n v="365088610000"/>
    <n v="16019"/>
    <n v="-4"/>
    <n v="1"/>
    <n v="66828323"/>
    <m/>
    <s v="AMARILIS LISBET SOLIS RODRIGUE"/>
    <m/>
    <n v="365088610000"/>
    <s v="CALL CENTER P2P"/>
    <s v="2 MESES PENDIENTES"/>
    <m/>
    <m/>
    <m/>
    <m/>
    <m/>
    <m/>
    <m/>
    <s v="0000-00-00"/>
    <m/>
    <m/>
    <m/>
    <m/>
    <n v="5"/>
    <m/>
    <s v="NONE"/>
    <n v="0"/>
    <m/>
    <n v="2268064"/>
    <s v="Cobros Mayo"/>
    <s v="Cobros Mayo Lista 2"/>
    <s v="Agent Not Available"/>
  </r>
  <r>
    <s v="Cobros Mayo"/>
    <n v="0"/>
    <n v="0"/>
    <x v="10"/>
    <n v="2"/>
    <n v="1"/>
    <x v="1"/>
    <d v="2026-05-28T14:22:25"/>
    <n v="66828323"/>
    <s v="DROP"/>
    <s v="VDAD"/>
    <x v="0"/>
    <s v="COBRO"/>
    <m/>
    <n v="365088610000"/>
    <n v="16019"/>
    <n v="-4"/>
    <n v="1"/>
    <n v="66828323"/>
    <m/>
    <s v="AMARILIS LISBET SOLIS RODRIGUE"/>
    <m/>
    <n v="365088610000"/>
    <s v="CALL CENTER P2P"/>
    <s v="2 MESES PENDIENTES"/>
    <m/>
    <m/>
    <m/>
    <m/>
    <m/>
    <m/>
    <m/>
    <s v="0000-00-00"/>
    <m/>
    <m/>
    <m/>
    <m/>
    <n v="5"/>
    <m/>
    <s v="NONE"/>
    <n v="0"/>
    <m/>
    <n v="2268064"/>
    <s v="Cobros Mayo"/>
    <s v="Cobros Mayo Lista 2"/>
    <s v="Agent Not Available"/>
  </r>
  <r>
    <s v="Cobros Abril Canal Fijo"/>
    <n v="0"/>
    <n v="0"/>
    <x v="23"/>
    <n v="7"/>
    <n v="1"/>
    <x v="0"/>
    <d v="2026-05-12T11:38:12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8"/>
    <n v="7"/>
    <n v="1"/>
    <x v="0"/>
    <d v="2026-05-14T12:40:06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21"/>
    <n v="7"/>
    <n v="1"/>
    <x v="0"/>
    <d v="2026-05-18T17:17:34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22"/>
    <n v="7"/>
    <n v="1"/>
    <x v="0"/>
    <d v="2026-05-20T12:34:43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1"/>
    <m/>
    <s v="NONE"/>
    <n v="0"/>
    <m/>
    <n v="2258264"/>
    <s v="Cobros Mayo"/>
    <s v="Cobros Mayo NPN"/>
    <s v="Agent Not Available"/>
  </r>
  <r>
    <s v="Cobros Abril Canal Fijo"/>
    <n v="0"/>
    <n v="0"/>
    <x v="4"/>
    <n v="7"/>
    <n v="1"/>
    <x v="0"/>
    <d v="2026-05-21T14:08:09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5"/>
    <n v="7"/>
    <n v="1"/>
    <x v="0"/>
    <d v="2026-05-22T10:29:40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1"/>
    <n v="1"/>
    <x v="5"/>
    <n v="7"/>
    <n v="1"/>
    <x v="1"/>
    <d v="2026-05-22T17:56:01"/>
    <n v="66831414"/>
    <n v="6003"/>
    <s v="lvelez"/>
    <x v="1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s v="U"/>
    <s v="0000-00-00"/>
    <m/>
    <m/>
    <m/>
    <m/>
    <n v="89"/>
    <s v="Llamaya"/>
    <s v="MAIN"/>
    <n v="0"/>
    <m/>
    <n v="2258264"/>
    <s v="Cobros Mayo"/>
    <s v="Cobros Mayo NPN"/>
    <s v="Cuenta cesada"/>
  </r>
  <r>
    <s v="Cobros Abril Canal Fijo"/>
    <n v="0"/>
    <n v="0"/>
    <x v="23"/>
    <n v="2"/>
    <n v="1"/>
    <x v="0"/>
    <d v="2026-05-12T11:38:47"/>
    <n v="66838567"/>
    <s v="DROP"/>
    <s v="VDAD"/>
    <x v="0"/>
    <s v="COBRO"/>
    <m/>
    <n v="355385090000"/>
    <n v="16018"/>
    <n v="-4"/>
    <n v="1"/>
    <n v="66838567"/>
    <m/>
    <s v="ROSIBEL OSIRIS ALFREDO MOLINO"/>
    <m/>
    <s v="1-732-2281"/>
    <n v="355385090000"/>
    <s v="MASIVO"/>
    <s v="NPN"/>
    <m/>
    <m/>
    <m/>
    <m/>
    <m/>
    <s v="U"/>
    <s v="0000-00-00"/>
    <m/>
    <m/>
    <m/>
    <m/>
    <n v="5"/>
    <m/>
    <s v="NONE"/>
    <n v="0"/>
    <m/>
    <n v="2258265"/>
    <s v="Cobros Mayo"/>
    <s v="Cobros Mayo NPN"/>
    <s v="Agent Not Available"/>
  </r>
  <r>
    <s v="Cobros Abril Canal Fijo"/>
    <n v="1"/>
    <n v="1"/>
    <x v="18"/>
    <n v="2"/>
    <n v="1"/>
    <x v="1"/>
    <d v="2026-05-14T12:39:43"/>
    <n v="66838567"/>
    <n v="6003"/>
    <s v="lvelez"/>
    <x v="1"/>
    <s v="COBRO"/>
    <m/>
    <n v="355385090000"/>
    <n v="16018"/>
    <n v="-4"/>
    <n v="1"/>
    <n v="66838567"/>
    <m/>
    <s v="ROSIBEL OSIRIS ALFREDO MOLINO"/>
    <m/>
    <s v="1-732-2281"/>
    <n v="355385090000"/>
    <s v="MASIVO"/>
    <s v="NPN"/>
    <m/>
    <m/>
    <m/>
    <m/>
    <m/>
    <s v="U"/>
    <s v="0000-00-00"/>
    <m/>
    <m/>
    <m/>
    <m/>
    <n v="48"/>
    <s v="Llamaya"/>
    <s v="MAIN"/>
    <n v="0"/>
    <m/>
    <n v="2258265"/>
    <s v="Cobros Mayo"/>
    <s v="Cobros Mayo NPN"/>
    <s v="Cuenta cesada"/>
  </r>
  <r>
    <s v="Cobros Mayo"/>
    <n v="0"/>
    <n v="0"/>
    <x v="23"/>
    <n v="8"/>
    <n v="1"/>
    <x v="0"/>
    <d v="2026-05-12T11:39:26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8"/>
    <n v="8"/>
    <n v="1"/>
    <x v="0"/>
    <d v="2026-05-14T12:40:29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21"/>
    <n v="8"/>
    <n v="1"/>
    <x v="0"/>
    <d v="2026-05-18T17:17:57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22"/>
    <n v="8"/>
    <n v="1"/>
    <x v="0"/>
    <d v="2026-05-20T12:35:02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4"/>
    <n v="8"/>
    <n v="1"/>
    <x v="0"/>
    <d v="2026-05-21T14:08:36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5"/>
    <n v="8"/>
    <n v="1"/>
    <x v="0"/>
    <d v="2026-05-22T10:30:08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5"/>
    <n v="8"/>
    <n v="1"/>
    <x v="0"/>
    <d v="2026-05-22T17:56:21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1"/>
    <n v="1"/>
    <x v="6"/>
    <n v="8"/>
    <n v="1"/>
    <x v="1"/>
    <d v="2026-05-23T12:29:02"/>
    <n v="66848000"/>
    <n v="6007"/>
    <s v="lvelez"/>
    <x v="1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s v="U"/>
    <s v="0000-00-00"/>
    <m/>
    <m/>
    <m/>
    <m/>
    <n v="104"/>
    <s v="Llamaya"/>
    <s v="MAIN"/>
    <n v="0"/>
    <m/>
    <n v="2258266"/>
    <s v="Cobros Mayo"/>
    <s v="Cobros Mayo NPN"/>
    <s v="Volver a llamar"/>
  </r>
  <r>
    <s v="Cobros Mayo"/>
    <n v="1"/>
    <n v="0"/>
    <x v="23"/>
    <n v="1"/>
    <n v="1"/>
    <x v="1"/>
    <d v="2026-05-12T11:40:33"/>
    <n v="66857499"/>
    <n v="6000"/>
    <s v="lvelez"/>
    <x v="1"/>
    <s v="COBRO"/>
    <m/>
    <n v="361065780000"/>
    <n v="16018"/>
    <n v="-4"/>
    <n v="1"/>
    <n v="66857499"/>
    <m/>
    <s v="Kadir Alexis Mullings Frias"/>
    <m/>
    <s v="8-1056-1324"/>
    <n v="361065780000"/>
    <s v="MASIVO"/>
    <s v="NPN"/>
    <m/>
    <m/>
    <m/>
    <m/>
    <m/>
    <s v="U"/>
    <s v="0000-00-00"/>
    <m/>
    <m/>
    <m/>
    <m/>
    <n v="135"/>
    <s v="Llamaya"/>
    <s v="MAIN"/>
    <n v="0"/>
    <m/>
    <n v="2258267"/>
    <s v="Cobros Mayo"/>
    <s v="Cobros Mayo NPN"/>
    <s v="Mensaje a tercero"/>
  </r>
  <r>
    <s v="Cobros Abril Canal Fijo"/>
    <n v="0"/>
    <n v="0"/>
    <x v="23"/>
    <n v="6"/>
    <n v="1"/>
    <x v="0"/>
    <d v="2026-05-12T11:40:18"/>
    <n v="66861905"/>
    <s v="AB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Auto busy"/>
  </r>
  <r>
    <s v="Cobros Abril Canal Fijo"/>
    <n v="0"/>
    <n v="0"/>
    <x v="18"/>
    <n v="6"/>
    <n v="1"/>
    <x v="0"/>
    <d v="2026-05-14T12:41:37"/>
    <n v="66861905"/>
    <s v="AB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Auto busy"/>
  </r>
  <r>
    <s v="Cobros Abril Canal Fijo"/>
    <n v="0"/>
    <n v="0"/>
    <x v="21"/>
    <n v="6"/>
    <n v="1"/>
    <x v="0"/>
    <d v="2026-05-18T17:19:18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0"/>
    <d v="2026-05-19T10:20:16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0"/>
    <d v="2026-05-19T12:38:40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1"/>
    <d v="2026-05-19T12:50:14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23"/>
    <n v="2"/>
    <n v="1"/>
    <x v="0"/>
    <d v="2026-05-12T11:41:07"/>
    <n v="66862471"/>
    <s v="DROP"/>
    <s v="VDAD"/>
    <x v="0"/>
    <s v="COBRO"/>
    <m/>
    <n v="362036560000"/>
    <n v="16018"/>
    <n v="-4"/>
    <n v="1"/>
    <n v="66862471"/>
    <m/>
    <s v="Yesenia Yasmin Duarte CedeÃ±o"/>
    <m/>
    <s v="4-703-2471"/>
    <n v="362036560000"/>
    <s v="MASIVO"/>
    <s v="NPN"/>
    <m/>
    <m/>
    <m/>
    <m/>
    <m/>
    <s v="U"/>
    <s v="0000-00-00"/>
    <m/>
    <m/>
    <m/>
    <m/>
    <n v="5"/>
    <m/>
    <s v="NONE"/>
    <n v="0"/>
    <m/>
    <n v="2258269"/>
    <s v="Cobros Mayo"/>
    <s v="Cobros Mayo NPN"/>
    <s v="Agent Not Available"/>
  </r>
  <r>
    <s v="Cobros Abril Canal Fijo"/>
    <n v="1"/>
    <n v="1"/>
    <x v="18"/>
    <n v="2"/>
    <n v="1"/>
    <x v="1"/>
    <d v="2026-05-14T12:41:50"/>
    <n v="66862471"/>
    <n v="6003"/>
    <s v="lvelez"/>
    <x v="1"/>
    <s v="COBRO"/>
    <m/>
    <n v="362036560000"/>
    <n v="16018"/>
    <n v="-4"/>
    <n v="1"/>
    <n v="66862471"/>
    <m/>
    <s v="Yesenia Yasmin Duarte CedeÃ±o"/>
    <m/>
    <s v="4-703-2471"/>
    <n v="362036560000"/>
    <s v="MASIVO"/>
    <s v="NPN"/>
    <m/>
    <m/>
    <m/>
    <m/>
    <m/>
    <s v="U"/>
    <s v="0000-00-00"/>
    <m/>
    <m/>
    <m/>
    <m/>
    <n v="21"/>
    <s v="Llamaya"/>
    <s v="MAIN"/>
    <n v="0"/>
    <m/>
    <n v="2258269"/>
    <s v="Cobros Mayo"/>
    <s v="Cobros Mayo NPN"/>
    <s v="Cuenta cesada"/>
  </r>
  <r>
    <s v="Cobros Mayo"/>
    <n v="1"/>
    <n v="0"/>
    <x v="14"/>
    <n v="6"/>
    <n v="1"/>
    <x v="0"/>
    <d v="2026-05-05T16:37:45"/>
    <n v="66875447"/>
    <n v="6006"/>
    <s v="lvelez"/>
    <x v="1"/>
    <s v="COBRO"/>
    <m/>
    <m/>
    <n v="998"/>
    <n v="0"/>
    <m/>
    <n v="66875447"/>
    <m/>
    <m/>
    <m/>
    <m/>
    <m/>
    <m/>
    <m/>
    <m/>
    <m/>
    <m/>
    <m/>
    <m/>
    <s v="U"/>
    <s v="0000-00-00"/>
    <m/>
    <m/>
    <m/>
    <m/>
    <n v="60"/>
    <s v="Llamaya"/>
    <s v="MANUAL"/>
    <n v="0"/>
    <m/>
    <n v="2257515"/>
    <s v="Default Manual list"/>
    <m/>
    <s v="Numero equivocado"/>
  </r>
  <r>
    <s v="Cobros Mayo"/>
    <n v="1"/>
    <n v="0"/>
    <x v="14"/>
    <n v="6"/>
    <n v="1"/>
    <x v="0"/>
    <d v="2026-05-05T16:43:44"/>
    <n v="66875447"/>
    <n v="6006"/>
    <s v="lvelez"/>
    <x v="1"/>
    <s v="COBRO"/>
    <m/>
    <m/>
    <n v="998"/>
    <n v="0"/>
    <m/>
    <n v="66875447"/>
    <m/>
    <m/>
    <m/>
    <m/>
    <m/>
    <m/>
    <m/>
    <m/>
    <m/>
    <m/>
    <m/>
    <m/>
    <s v="U"/>
    <s v="0000-00-00"/>
    <m/>
    <m/>
    <m/>
    <m/>
    <n v="44"/>
    <s v="Llamaya"/>
    <s v="MANUAL"/>
    <n v="0"/>
    <m/>
    <n v="2257515"/>
    <s v="Default Manual list"/>
    <m/>
    <s v="Numero equivocado"/>
  </r>
  <r>
    <s v="Cobros Mayo"/>
    <n v="0"/>
    <n v="0"/>
    <x v="23"/>
    <n v="6"/>
    <n v="1"/>
    <x v="0"/>
    <d v="2026-05-12T11:41:31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8"/>
    <n v="6"/>
    <n v="1"/>
    <x v="0"/>
    <d v="2026-05-14T12:41:58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21"/>
    <n v="6"/>
    <n v="1"/>
    <x v="0"/>
    <d v="2026-05-18T17:19:51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22"/>
    <n v="6"/>
    <n v="1"/>
    <x v="1"/>
    <d v="2026-05-20T12:37:06"/>
    <n v="66875447"/>
    <n v="6004"/>
    <s v="lvelez"/>
    <x v="1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140"/>
    <s v="Llamaya"/>
    <s v="MAIN"/>
    <n v="0"/>
    <m/>
    <n v="2258270"/>
    <s v="Cobros Mayo"/>
    <s v="Cobros Mayo NPN"/>
    <s v="Buzon de voz"/>
  </r>
  <r>
    <s v="Cobros Abril Canal Fijo"/>
    <n v="0"/>
    <n v="0"/>
    <x v="23"/>
    <n v="9"/>
    <n v="1"/>
    <x v="0"/>
    <d v="2026-05-12T11:43:29"/>
    <n v="66885841"/>
    <s v="AB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0"/>
    <m/>
    <s v="NONE"/>
    <n v="0"/>
    <m/>
    <n v="2258271"/>
    <s v="Cobros Mayo"/>
    <s v="Cobros Mayo NPN"/>
    <s v="Auto busy"/>
  </r>
  <r>
    <s v="Cobros Abril Canal Fijo"/>
    <n v="0"/>
    <n v="0"/>
    <x v="18"/>
    <n v="9"/>
    <n v="1"/>
    <x v="0"/>
    <d v="2026-05-14T12:42:16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21"/>
    <n v="9"/>
    <n v="1"/>
    <x v="0"/>
    <d v="2026-05-18T17:20:10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22"/>
    <n v="9"/>
    <n v="1"/>
    <x v="0"/>
    <d v="2026-05-20T12:37:24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4"/>
    <n v="9"/>
    <n v="1"/>
    <x v="0"/>
    <d v="2026-05-21T14:08:52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5"/>
    <n v="9"/>
    <n v="1"/>
    <x v="0"/>
    <d v="2026-05-22T10:30:24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5"/>
    <n v="9"/>
    <n v="1"/>
    <x v="0"/>
    <d v="2026-05-22T17:56:37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6"/>
    <n v="9"/>
    <n v="1"/>
    <x v="0"/>
    <d v="2026-05-23T12:29:06"/>
    <n v="66885841"/>
    <s v="DROP"/>
    <s v="VDAD"/>
    <x v="0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8"/>
    <n v="9"/>
    <n v="1"/>
    <x v="1"/>
    <d v="2026-05-26T09:24:36"/>
    <n v="66885841"/>
    <n v="6004"/>
    <s v="lvelez"/>
    <x v="1"/>
    <s v="COBRO"/>
    <m/>
    <n v="369041980000"/>
    <n v="16018"/>
    <n v="-4"/>
    <n v="1"/>
    <n v="66885841"/>
    <m/>
    <s v="Cindy Quintero"/>
    <m/>
    <s v="3-112-232"/>
    <n v="369041980000"/>
    <s v="SOHO"/>
    <s v="NPN"/>
    <m/>
    <m/>
    <m/>
    <m/>
    <m/>
    <s v="U"/>
    <s v="0000-00-00"/>
    <m/>
    <m/>
    <m/>
    <m/>
    <n v="150"/>
    <s v="Llamaya"/>
    <s v="MAIN"/>
    <n v="0"/>
    <m/>
    <n v="2258271"/>
    <s v="Cobros Mayo"/>
    <s v="Cobros Mayo NPN"/>
    <s v="Buzon de voz"/>
  </r>
  <r>
    <s v="Cobros Abril Canal Fijo"/>
    <n v="0"/>
    <n v="0"/>
    <x v="23"/>
    <n v="12"/>
    <n v="1"/>
    <x v="0"/>
    <d v="2026-05-12T11:43:29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18"/>
    <n v="12"/>
    <n v="1"/>
    <x v="0"/>
    <d v="2026-05-14T12:44:02"/>
    <n v="66888447"/>
    <s v="DROP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5"/>
    <m/>
    <s v="NONE"/>
    <n v="0"/>
    <m/>
    <n v="2258272"/>
    <s v="Cobros Mayo"/>
    <s v="Cobros Mayo NPN"/>
    <s v="Agent Not Available"/>
  </r>
  <r>
    <s v="Cobros Abril Canal Fijo"/>
    <n v="0"/>
    <n v="0"/>
    <x v="21"/>
    <n v="12"/>
    <n v="1"/>
    <x v="0"/>
    <d v="2026-05-18T17:20:17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22"/>
    <n v="12"/>
    <n v="1"/>
    <x v="0"/>
    <d v="2026-05-20T12:38:46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4"/>
    <n v="12"/>
    <n v="1"/>
    <x v="0"/>
    <d v="2026-05-21T14:09:36"/>
    <n v="66888447"/>
    <s v="DROP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5"/>
    <m/>
    <s v="NONE"/>
    <n v="0"/>
    <m/>
    <n v="2258272"/>
    <s v="Cobros Mayo"/>
    <s v="Cobros Mayo NPN"/>
    <s v="Agent Not Available"/>
  </r>
  <r>
    <s v="Cobros Abril Canal Fijo"/>
    <n v="0"/>
    <n v="0"/>
    <x v="5"/>
    <n v="12"/>
    <n v="1"/>
    <x v="0"/>
    <d v="2026-05-22T10:30:30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5"/>
    <n v="12"/>
    <n v="1"/>
    <x v="0"/>
    <d v="2026-05-22T17:56:44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6"/>
    <n v="12"/>
    <n v="1"/>
    <x v="0"/>
    <d v="2026-05-23T12:31:38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8"/>
    <n v="12"/>
    <n v="1"/>
    <x v="0"/>
    <d v="2026-05-26T09:24:44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8"/>
    <n v="12"/>
    <n v="1"/>
    <x v="0"/>
    <d v="2026-05-26T10:50:33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8"/>
    <n v="12"/>
    <n v="1"/>
    <x v="0"/>
    <d v="2026-05-26T14:41:19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8"/>
    <n v="12"/>
    <n v="1"/>
    <x v="1"/>
    <d v="2026-05-26T17:53:37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1"/>
    <n v="1"/>
    <x v="23"/>
    <n v="1"/>
    <n v="1"/>
    <x v="1"/>
    <d v="2026-05-12T11:44:01"/>
    <n v="66892012"/>
    <n v="6003"/>
    <s v="lvelez"/>
    <x v="1"/>
    <s v="COBRO"/>
    <m/>
    <n v="365018880000"/>
    <n v="16018"/>
    <n v="-4"/>
    <n v="1"/>
    <n v="66892012"/>
    <m/>
    <s v="Eusebio Tevera Baker"/>
    <m/>
    <s v="1-750-2107"/>
    <n v="365018880000"/>
    <s v="MASIVO"/>
    <s v="NPN"/>
    <m/>
    <m/>
    <m/>
    <m/>
    <m/>
    <s v="U"/>
    <s v="0000-00-00"/>
    <m/>
    <m/>
    <m/>
    <m/>
    <n v="19"/>
    <s v="Llamaya"/>
    <s v="MAIN"/>
    <n v="0"/>
    <m/>
    <n v="2258273"/>
    <s v="Cobros Mayo"/>
    <s v="Cobros Mayo NPN"/>
    <s v="Cuenta cesada"/>
  </r>
  <r>
    <s v="Cobros Mayo"/>
    <n v="0"/>
    <n v="0"/>
    <x v="23"/>
    <n v="2"/>
    <n v="1"/>
    <x v="0"/>
    <d v="2026-05-12T11:44:33"/>
    <n v="66898270"/>
    <s v="DROP"/>
    <s v="VDAD"/>
    <x v="0"/>
    <s v="COBRO"/>
    <m/>
    <n v="337026240000"/>
    <n v="16018"/>
    <n v="-4"/>
    <n v="1"/>
    <n v="66898270"/>
    <m/>
    <s v="Iris Yariela Rueda Morales"/>
    <m/>
    <s v="4-774-2357"/>
    <n v="337026240000"/>
    <s v="MASIVO"/>
    <s v="NPN"/>
    <m/>
    <m/>
    <m/>
    <m/>
    <m/>
    <s v="U"/>
    <s v="0000-00-00"/>
    <m/>
    <m/>
    <m/>
    <m/>
    <n v="5"/>
    <m/>
    <s v="NONE"/>
    <n v="0"/>
    <m/>
    <n v="2258274"/>
    <s v="Cobros Mayo"/>
    <s v="Cobros Mayo NPN"/>
    <s v="Agent Not Available"/>
  </r>
  <r>
    <s v="Cobros Mayo"/>
    <n v="1"/>
    <n v="1"/>
    <x v="18"/>
    <n v="2"/>
    <n v="1"/>
    <x v="1"/>
    <d v="2026-05-14T12:43:53"/>
    <n v="66898270"/>
    <n v="6002"/>
    <s v="lvelez"/>
    <x v="1"/>
    <s v="COBRO"/>
    <m/>
    <n v="337026240000"/>
    <n v="16018"/>
    <n v="-4"/>
    <n v="1"/>
    <n v="66898270"/>
    <m/>
    <s v="Iris Yariela Rueda Morales"/>
    <m/>
    <s v="4-774-2357"/>
    <n v="337026240000"/>
    <s v="MASIVO"/>
    <s v="NPN"/>
    <m/>
    <m/>
    <m/>
    <m/>
    <m/>
    <s v="U"/>
    <s v="0000-00-00"/>
    <m/>
    <m/>
    <m/>
    <m/>
    <n v="124"/>
    <s v="Llamaya"/>
    <s v="MAIN"/>
    <n v="0"/>
    <m/>
    <n v="2258274"/>
    <s v="Cobros Mayo"/>
    <s v="Cobros Mayo NPN"/>
    <s v="Cliente al dia"/>
  </r>
  <r>
    <s v="Cobros Mayo"/>
    <n v="0"/>
    <n v="0"/>
    <x v="23"/>
    <n v="4"/>
    <n v="1"/>
    <x v="0"/>
    <d v="2026-05-12T11:46:39"/>
    <n v="66899635"/>
    <s v="AB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0"/>
    <m/>
    <s v="NONE"/>
    <n v="0"/>
    <m/>
    <n v="2258275"/>
    <s v="Cobros Mayo"/>
    <s v="Cobros Mayo NPN"/>
    <s v="Auto busy"/>
  </r>
  <r>
    <s v="Cobros Mayo"/>
    <n v="0"/>
    <n v="0"/>
    <x v="18"/>
    <n v="4"/>
    <n v="1"/>
    <x v="0"/>
    <d v="2026-05-14T12:44:09"/>
    <n v="66899635"/>
    <s v="AB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0"/>
    <m/>
    <s v="NONE"/>
    <n v="0"/>
    <m/>
    <n v="2258275"/>
    <s v="Cobros Mayo"/>
    <s v="Cobros Mayo NPN"/>
    <s v="Auto busy"/>
  </r>
  <r>
    <s v="Cobros Mayo"/>
    <n v="0"/>
    <n v="0"/>
    <x v="21"/>
    <n v="4"/>
    <n v="1"/>
    <x v="0"/>
    <d v="2026-05-18T17:20:58"/>
    <n v="66899635"/>
    <s v="DROP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5"/>
    <m/>
    <s v="NONE"/>
    <n v="0"/>
    <m/>
    <n v="2258275"/>
    <s v="Cobros Mayo"/>
    <s v="Cobros Mayo NPN"/>
    <s v="Agent Not Available"/>
  </r>
  <r>
    <s v="Cobros Mayo"/>
    <n v="1"/>
    <n v="1"/>
    <x v="22"/>
    <n v="4"/>
    <n v="1"/>
    <x v="1"/>
    <d v="2026-05-20T12:40:16"/>
    <n v="66899635"/>
    <n v="6003"/>
    <s v="lvelez"/>
    <x v="1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99"/>
    <s v="Llamaya"/>
    <s v="MAIN"/>
    <n v="0"/>
    <m/>
    <n v="2258275"/>
    <s v="Cobros Mayo"/>
    <s v="Cobros Mayo NPN"/>
    <s v="Cuenta cesada"/>
  </r>
  <r>
    <s v="Cobros Mayo"/>
    <n v="0"/>
    <n v="0"/>
    <x v="9"/>
    <n v="3"/>
    <n v="1"/>
    <x v="0"/>
    <d v="2026-05-27T14:43:51"/>
    <n v="66906426"/>
    <s v="AB"/>
    <s v="VDAD"/>
    <x v="0"/>
    <s v="COBRO"/>
    <m/>
    <n v="369028140000"/>
    <n v="16019"/>
    <n v="-7"/>
    <n v="1"/>
    <n v="66906426"/>
    <m/>
    <s v=" LUIS ISAI ROSARIO GONZALEZ"/>
    <m/>
    <n v="369028140000"/>
    <s v="CALL CENTER"/>
    <s v="3 MESES PENDIENTES"/>
    <m/>
    <m/>
    <m/>
    <m/>
    <m/>
    <m/>
    <m/>
    <s v="0000-00-00"/>
    <m/>
    <m/>
    <m/>
    <m/>
    <n v="0"/>
    <m/>
    <s v="NONE"/>
    <n v="0"/>
    <m/>
    <n v="2267960"/>
    <s v="Cobros Mayo"/>
    <s v="Cobros Mayo Lista 2"/>
    <s v="Auto busy"/>
  </r>
  <r>
    <s v="Cobros Mayo"/>
    <n v="0"/>
    <n v="0"/>
    <x v="10"/>
    <n v="3"/>
    <n v="1"/>
    <x v="0"/>
    <d v="2026-05-28T10:20:40"/>
    <n v="66906426"/>
    <s v="DROP"/>
    <s v="VDAD"/>
    <x v="0"/>
    <s v="COBRO"/>
    <m/>
    <n v="369028140000"/>
    <n v="16019"/>
    <n v="-7"/>
    <n v="1"/>
    <n v="66906426"/>
    <m/>
    <s v=" LUIS ISAI ROSARIO GONZALEZ"/>
    <m/>
    <n v="369028140000"/>
    <s v="CALL CENTER"/>
    <s v="3 MESES PENDIENTES"/>
    <m/>
    <m/>
    <m/>
    <m/>
    <m/>
    <m/>
    <m/>
    <s v="0000-00-00"/>
    <m/>
    <m/>
    <m/>
    <m/>
    <n v="5"/>
    <m/>
    <s v="NONE"/>
    <n v="0"/>
    <m/>
    <n v="2267960"/>
    <s v="Cobros Mayo"/>
    <s v="Cobros Mayo Lista 2"/>
    <s v="Agent Not Available"/>
  </r>
  <r>
    <s v="Cobros Mayo"/>
    <n v="0"/>
    <n v="0"/>
    <x v="11"/>
    <n v="3"/>
    <n v="1"/>
    <x v="1"/>
    <d v="2026-05-30T15:41:10"/>
    <n v="66906426"/>
    <s v="AB"/>
    <s v="VDAD"/>
    <x v="0"/>
    <s v="COBRO"/>
    <m/>
    <n v="369028140000"/>
    <n v="16019"/>
    <n v="-7"/>
    <n v="1"/>
    <n v="66906426"/>
    <m/>
    <s v=" LUIS ISAI ROSARIO GONZALEZ"/>
    <m/>
    <n v="369028140000"/>
    <s v="CALL CENTER"/>
    <s v="3 MESES PENDIENTES"/>
    <m/>
    <m/>
    <m/>
    <m/>
    <m/>
    <m/>
    <m/>
    <s v="0000-00-00"/>
    <m/>
    <m/>
    <m/>
    <m/>
    <n v="0"/>
    <m/>
    <s v="NONE"/>
    <n v="0"/>
    <m/>
    <n v="2267960"/>
    <s v="Cobros Mayo"/>
    <s v="Cobros Mayo Lista 2"/>
    <s v="Auto busy"/>
  </r>
  <r>
    <s v="Cobros Mayo"/>
    <n v="0"/>
    <n v="0"/>
    <x v="23"/>
    <n v="1"/>
    <n v="1"/>
    <x v="1"/>
    <d v="2026-05-12T11:46:47"/>
    <n v="66910678"/>
    <n v="6004"/>
    <s v="lvelez"/>
    <x v="1"/>
    <s v="COBRO"/>
    <m/>
    <n v="369029410000"/>
    <n v="16018"/>
    <n v="-7"/>
    <n v="1"/>
    <n v="66910678"/>
    <m/>
    <s v="Jesus gonzalez"/>
    <m/>
    <s v="8-1053-1139"/>
    <n v="369029410000"/>
    <s v="MASIVO"/>
    <s v="2 PAGOS PENDIENTES"/>
    <m/>
    <m/>
    <m/>
    <m/>
    <m/>
    <s v="U"/>
    <s v="0000-00-00"/>
    <m/>
    <m/>
    <m/>
    <m/>
    <n v="76"/>
    <s v="Llamaya"/>
    <s v="MAIN"/>
    <n v="0"/>
    <m/>
    <n v="2258276"/>
    <s v="Cobros Mayo"/>
    <s v="Cobros Mayo NPN"/>
    <s v="Buzon de voz"/>
  </r>
  <r>
    <s v="Cobros Mayo"/>
    <n v="0"/>
    <n v="0"/>
    <x v="16"/>
    <n v="1"/>
    <n v="1"/>
    <x v="1"/>
    <d v="2026-05-08T12:44:19"/>
    <n v="66917941"/>
    <n v="6004"/>
    <s v="lvelez"/>
    <x v="1"/>
    <s v="COBRO"/>
    <m/>
    <n v="367007500000"/>
    <n v="16016"/>
    <n v="-7"/>
    <n v="1"/>
    <n v="66917941"/>
    <m/>
    <s v="Roberto Eduardo Herrera Delgad"/>
    <m/>
    <s v="2-137-731"/>
    <n v="367007500000"/>
    <s v="MASIVO"/>
    <s v="NPN"/>
    <m/>
    <m/>
    <m/>
    <m/>
    <m/>
    <s v="U"/>
    <s v="0000-00-00"/>
    <m/>
    <m/>
    <m/>
    <m/>
    <n v="74"/>
    <s v="Llamaya"/>
    <s v="MANUAL"/>
    <n v="0"/>
    <m/>
    <n v="2198668"/>
    <s v="Cobros Marzo 2 meses a NPN "/>
    <s v="Cobros Marzo 2 meses a NPN "/>
    <s v="Buzon de voz"/>
  </r>
  <r>
    <s v="Cobros Mayo"/>
    <n v="1"/>
    <n v="1"/>
    <x v="16"/>
    <n v="1"/>
    <n v="1"/>
    <x v="1"/>
    <d v="2026-05-08T11:57:15"/>
    <n v="66923938"/>
    <n v="6007"/>
    <s v="lvelez"/>
    <x v="1"/>
    <s v="COBRO"/>
    <m/>
    <n v="369008910000"/>
    <n v="16016"/>
    <n v="-7"/>
    <n v="1"/>
    <n v="66923938"/>
    <m/>
    <s v="Ronaldo Diaz"/>
    <m/>
    <s v="10-714-1205"/>
    <n v="369008910000"/>
    <s v="MASIVO"/>
    <s v="NPN"/>
    <m/>
    <m/>
    <m/>
    <m/>
    <m/>
    <s v="U"/>
    <s v="0000-00-00"/>
    <m/>
    <m/>
    <m/>
    <m/>
    <n v="17"/>
    <s v="Llamaya"/>
    <s v="MANUAL"/>
    <n v="0"/>
    <m/>
    <n v="2198622"/>
    <s v="Cobros Marzo 2 meses a NPN "/>
    <s v="Cobros Marzo 2 meses a NPN "/>
    <s v="Volver a llamar"/>
  </r>
  <r>
    <s v="Cobros Mayo"/>
    <n v="0"/>
    <n v="0"/>
    <x v="23"/>
    <n v="5"/>
    <n v="1"/>
    <x v="0"/>
    <d v="2026-05-12T11:47:48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8"/>
    <n v="5"/>
    <n v="1"/>
    <x v="0"/>
    <d v="2026-05-14T12:45:21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21"/>
    <n v="5"/>
    <n v="1"/>
    <x v="0"/>
    <d v="2026-05-18T17:21:30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22"/>
    <n v="5"/>
    <n v="1"/>
    <x v="0"/>
    <d v="2026-05-20T12:42:35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1"/>
    <n v="1"/>
    <x v="4"/>
    <n v="5"/>
    <n v="1"/>
    <x v="1"/>
    <d v="2026-05-21T14:09:33"/>
    <n v="66930362"/>
    <n v="6003"/>
    <s v="lvelez"/>
    <x v="1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39"/>
    <s v="Llamaya"/>
    <s v="MAIN"/>
    <n v="0"/>
    <m/>
    <n v="2258277"/>
    <s v="Cobros Mayo"/>
    <s v="Cobros Mayo NPN"/>
    <s v="Cuenta cesada"/>
  </r>
  <r>
    <s v="Cobros Mayo"/>
    <n v="0"/>
    <n v="0"/>
    <x v="9"/>
    <n v="2"/>
    <n v="1"/>
    <x v="0"/>
    <d v="2026-05-27T16:17:36"/>
    <n v="66936991"/>
    <s v="CALLBK"/>
    <s v="lvelez"/>
    <x v="1"/>
    <s v="COBRO"/>
    <m/>
    <n v="365069530000"/>
    <n v="16019"/>
    <n v="-7"/>
    <n v="1"/>
    <n v="66936991"/>
    <m/>
    <s v="ALLAN REYES"/>
    <m/>
    <n v="365069530000"/>
    <s v="CALL CENTER P2P"/>
    <s v="2 MESES PENDIENTES"/>
    <m/>
    <m/>
    <m/>
    <m/>
    <m/>
    <m/>
    <s v="U"/>
    <s v="0000-00-00"/>
    <m/>
    <m/>
    <m/>
    <s v="365069530000&gt;&gt; ALLAN REYES"/>
    <n v="161"/>
    <s v="Llamaya"/>
    <s v="MAIN"/>
    <n v="0"/>
    <m/>
    <n v="2268067"/>
    <s v="Cobros Mayo"/>
    <s v="Cobros Mayo Lista 2"/>
    <s v="Call Back"/>
  </r>
  <r>
    <s v="Cobros Mayo"/>
    <n v="0"/>
    <n v="0"/>
    <x v="11"/>
    <n v="2"/>
    <n v="1"/>
    <x v="1"/>
    <d v="2026-05-30T12:47:44"/>
    <n v="66936991"/>
    <n v="6004"/>
    <s v="lvelez"/>
    <x v="1"/>
    <s v="COBRO"/>
    <m/>
    <n v="365069530000"/>
    <n v="16019"/>
    <n v="-7"/>
    <n v="1"/>
    <n v="66936991"/>
    <m/>
    <s v="ALLAN REYES"/>
    <m/>
    <n v="365069530000"/>
    <s v="CALL CENTER P2P"/>
    <s v="2 MESES PENDIENTES"/>
    <m/>
    <m/>
    <m/>
    <m/>
    <m/>
    <m/>
    <s v="U"/>
    <s v="0000-00-00"/>
    <m/>
    <m/>
    <m/>
    <s v="365069530000&gt;&gt; ALLAN REYES"/>
    <n v="93"/>
    <s v="Llamaya"/>
    <s v="MAIN"/>
    <n v="0"/>
    <m/>
    <n v="2268067"/>
    <s v="Cobros Mayo"/>
    <s v="Cobros Mayo Lista 2"/>
    <s v="Buzon de voz"/>
  </r>
  <r>
    <s v="Cobros Abril Canal Fijo"/>
    <n v="0"/>
    <n v="0"/>
    <x v="19"/>
    <n v="6"/>
    <n v="1"/>
    <x v="0"/>
    <d v="2026-05-04T12:19:11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s v="U"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32:09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s v="U"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12:11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s v="U"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7:36:05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s v="U"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37:04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s v="U"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1"/>
    <n v="1"/>
    <x v="8"/>
    <n v="6"/>
    <n v="1"/>
    <x v="1"/>
    <d v="2026-05-26T17:19:40"/>
    <n v="66939894"/>
    <n v="6003"/>
    <s v="lvelez"/>
    <x v="1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s v="U"/>
    <s v="0000-00-00"/>
    <m/>
    <s v="isaiasgonzalez0220@gmail.com"/>
    <m/>
    <m/>
    <n v="37"/>
    <s v="Llamaya"/>
    <s v="MAIN"/>
    <n v="0"/>
    <m/>
    <n v="2252639"/>
    <s v="Cobros Abril Canal Fijo"/>
    <s v="Cobros Abril Canal Fijo 2 meses a NPN"/>
    <s v="Cuenta cesada"/>
  </r>
  <r>
    <s v="Cobros Abril Canal Fijo"/>
    <n v="0"/>
    <n v="0"/>
    <x v="19"/>
    <n v="7"/>
    <n v="1"/>
    <x v="0"/>
    <d v="2026-05-04T12:54:47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20"/>
    <n v="7"/>
    <n v="1"/>
    <x v="0"/>
    <d v="2026-05-06T12:47:47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15"/>
    <n v="7"/>
    <n v="1"/>
    <x v="0"/>
    <d v="2026-05-07T17:37:34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16"/>
    <n v="7"/>
    <n v="1"/>
    <x v="0"/>
    <d v="2026-05-08T17:57:37"/>
    <n v="66942993"/>
    <s v="NA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10:08:25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8"/>
    <n v="7"/>
    <n v="1"/>
    <x v="0"/>
    <d v="2026-05-26T15:39:38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8"/>
    <n v="7"/>
    <n v="1"/>
    <x v="1"/>
    <d v="2026-05-26T17:21:24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Mayo"/>
    <n v="0"/>
    <n v="0"/>
    <x v="23"/>
    <n v="8"/>
    <n v="1"/>
    <x v="0"/>
    <d v="2026-05-12T11:48:14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8"/>
    <n v="8"/>
    <n v="1"/>
    <x v="0"/>
    <d v="2026-05-14T12:45:51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21"/>
    <n v="8"/>
    <n v="1"/>
    <x v="0"/>
    <d v="2026-05-18T17:22:12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22"/>
    <n v="8"/>
    <n v="1"/>
    <x v="0"/>
    <d v="2026-05-20T12:42:59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4"/>
    <n v="8"/>
    <n v="1"/>
    <x v="0"/>
    <d v="2026-05-21T14:10:03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5"/>
    <n v="8"/>
    <n v="1"/>
    <x v="0"/>
    <d v="2026-05-22T10:31:35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5"/>
    <n v="8"/>
    <n v="1"/>
    <x v="0"/>
    <d v="2026-05-22T17:57:29"/>
    <n v="66945064"/>
    <s v="DROP"/>
    <s v="VDAD"/>
    <x v="0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6"/>
    <n v="8"/>
    <n v="1"/>
    <x v="1"/>
    <d v="2026-05-23T12:31:44"/>
    <n v="66945064"/>
    <n v="6004"/>
    <s v="lvelez"/>
    <x v="1"/>
    <s v="COBRO"/>
    <m/>
    <n v="362092100000"/>
    <n v="16018"/>
    <n v="-7"/>
    <n v="1"/>
    <n v="66945064"/>
    <m/>
    <s v="Marcos Arturo Villarreal"/>
    <m/>
    <s v="4-845-1962"/>
    <n v="362092100000"/>
    <s v="MASIVO"/>
    <s v="NPN"/>
    <m/>
    <m/>
    <m/>
    <m/>
    <m/>
    <s v="U"/>
    <s v="0000-00-00"/>
    <m/>
    <m/>
    <m/>
    <m/>
    <n v="200"/>
    <s v="Llamaya"/>
    <s v="MAIN"/>
    <n v="0"/>
    <m/>
    <n v="2258278"/>
    <s v="Cobros Mayo"/>
    <s v="Cobros Mayo NPN"/>
    <s v="Buzon de voz"/>
  </r>
  <r>
    <s v="Cobros Mayo"/>
    <n v="0"/>
    <n v="0"/>
    <x v="23"/>
    <n v="10"/>
    <n v="1"/>
    <x v="0"/>
    <d v="2026-05-12T11:50:3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8"/>
    <n v="10"/>
    <n v="1"/>
    <x v="0"/>
    <d v="2026-05-14T12:47:1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21"/>
    <n v="10"/>
    <n v="1"/>
    <x v="0"/>
    <d v="2026-05-18T17:22:2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22"/>
    <n v="10"/>
    <n v="1"/>
    <x v="0"/>
    <d v="2026-05-20T12:44:48"/>
    <n v="66948619"/>
    <s v="NA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No Answer AutoDial"/>
  </r>
  <r>
    <s v="Cobros Mayo"/>
    <n v="0"/>
    <n v="0"/>
    <x v="22"/>
    <n v="10"/>
    <n v="1"/>
    <x v="0"/>
    <d v="2026-05-20T16:33:02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4"/>
    <n v="10"/>
    <n v="1"/>
    <x v="0"/>
    <d v="2026-05-21T14:10:1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5"/>
    <n v="10"/>
    <n v="1"/>
    <x v="0"/>
    <d v="2026-05-22T10:31:41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5"/>
    <n v="10"/>
    <n v="1"/>
    <x v="0"/>
    <d v="2026-05-22T17:57:47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6"/>
    <n v="10"/>
    <n v="1"/>
    <x v="0"/>
    <d v="2026-05-23T12:32:09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8"/>
    <n v="10"/>
    <n v="1"/>
    <x v="1"/>
    <d v="2026-05-26T09:25:12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23"/>
    <n v="3"/>
    <n v="1"/>
    <x v="0"/>
    <d v="2026-05-12T11:50:51"/>
    <n v="66955631"/>
    <s v="CALLBK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66"/>
    <s v="Llamaya"/>
    <s v="MAIN"/>
    <n v="0"/>
    <m/>
    <n v="2258280"/>
    <s v="Cobros Mayo"/>
    <s v="Cobros Mayo NPN"/>
    <s v="Call Back"/>
  </r>
  <r>
    <s v="Cobros Mayo"/>
    <n v="1"/>
    <n v="1"/>
    <x v="21"/>
    <n v="3"/>
    <n v="1"/>
    <x v="0"/>
    <d v="2026-05-18T14:51:05"/>
    <n v="66955631"/>
    <n v="6007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1"/>
    <s v="Llamaya"/>
    <s v="MAIN"/>
    <n v="0"/>
    <m/>
    <n v="2258280"/>
    <s v="Cobros Mayo"/>
    <s v="Cobros Mayo NPN"/>
    <s v="Volver a llamar"/>
  </r>
  <r>
    <s v="Cobros Mayo"/>
    <n v="1"/>
    <n v="0"/>
    <x v="12"/>
    <n v="3"/>
    <n v="1"/>
    <x v="1"/>
    <d v="2026-05-29T11:26:58"/>
    <n v="66955631"/>
    <n v="6000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23"/>
    <s v="Llamaya"/>
    <s v="MANUAL"/>
    <n v="0"/>
    <m/>
    <n v="2258280"/>
    <s v="Cobros Mayo"/>
    <s v="Cobros Mayo NPN"/>
    <s v="Mensaje a tercero"/>
  </r>
  <r>
    <e v="#N/A"/>
    <n v="1"/>
    <n v="1"/>
    <x v="3"/>
    <n v="1"/>
    <n v="1"/>
    <x v="1"/>
    <d v="2026-05-19T15:30:56"/>
    <n v="66956427"/>
    <n v="6007"/>
    <s v="lvelez"/>
    <x v="1"/>
    <s v="COBRO"/>
    <m/>
    <m/>
    <n v="8010"/>
    <n v="-7"/>
    <n v="1"/>
    <n v="66956427"/>
    <m/>
    <s v="JEAN CARLOS ALBENDAS"/>
    <m/>
    <d v="2023-05-01T00:00:00"/>
    <d v="2023-04-29T00:00:00"/>
    <m/>
    <m/>
    <m/>
    <m/>
    <m/>
    <m/>
    <m/>
    <s v="U"/>
    <s v="0000-00-00"/>
    <m/>
    <m/>
    <m/>
    <s v="JEAN CARLOS ALBENDAS"/>
    <n v="31"/>
    <s v="Llamaya"/>
    <s v="MANUAL"/>
    <n v="0"/>
    <m/>
    <n v="1180193"/>
    <s v="Residencial"/>
    <m/>
    <s v="Volver a llamar"/>
  </r>
  <r>
    <s v="Cobros Mayo"/>
    <n v="0"/>
    <n v="0"/>
    <x v="23"/>
    <n v="2"/>
    <n v="1"/>
    <x v="0"/>
    <d v="2026-05-12T11:51:15"/>
    <n v="66959290"/>
    <s v="DROP"/>
    <s v="VDAD"/>
    <x v="0"/>
    <s v="COBRO"/>
    <m/>
    <n v="369057020000"/>
    <n v="16018"/>
    <n v="-7"/>
    <n v="1"/>
    <n v="66959290"/>
    <m/>
    <s v="Yenifer caballero"/>
    <m/>
    <s v="9-745-1036"/>
    <n v="369057020000"/>
    <s v="MASIVO"/>
    <s v="NPN"/>
    <m/>
    <m/>
    <m/>
    <m/>
    <m/>
    <s v="U"/>
    <s v="0000-00-00"/>
    <m/>
    <m/>
    <m/>
    <m/>
    <n v="5"/>
    <m/>
    <s v="NONE"/>
    <n v="0"/>
    <m/>
    <n v="2258281"/>
    <s v="Cobros Mayo"/>
    <s v="Cobros Mayo NPN"/>
    <s v="Agent Not Available"/>
  </r>
  <r>
    <s v="Cobros Mayo"/>
    <n v="1"/>
    <n v="0"/>
    <x v="18"/>
    <n v="2"/>
    <n v="1"/>
    <x v="1"/>
    <d v="2026-05-14T12:47:25"/>
    <n v="66959290"/>
    <n v="6000"/>
    <s v="lvelez"/>
    <x v="1"/>
    <s v="COBRO"/>
    <m/>
    <n v="369057020000"/>
    <n v="16018"/>
    <n v="-7"/>
    <n v="1"/>
    <n v="66959290"/>
    <m/>
    <s v="Yenifer caballero"/>
    <m/>
    <s v="9-745-1036"/>
    <n v="369057020000"/>
    <s v="MASIVO"/>
    <s v="NPN"/>
    <m/>
    <m/>
    <m/>
    <m/>
    <m/>
    <s v="U"/>
    <s v="0000-00-00"/>
    <m/>
    <m/>
    <m/>
    <m/>
    <n v="76"/>
    <s v="Llamaya"/>
    <s v="MAIN"/>
    <n v="0"/>
    <m/>
    <n v="2258281"/>
    <s v="Cobros Mayo"/>
    <s v="Cobros Mayo NPN"/>
    <s v="Mensaje a tercero"/>
  </r>
  <r>
    <s v="Cobros Abril Canal Fijo"/>
    <n v="0"/>
    <n v="0"/>
    <x v="23"/>
    <n v="2"/>
    <n v="1"/>
    <x v="0"/>
    <d v="2026-05-12T11:51:39"/>
    <n v="66960174"/>
    <s v="DROP"/>
    <s v="VDAD"/>
    <x v="0"/>
    <s v="COBRO"/>
    <m/>
    <n v="366044600000"/>
    <n v="16018"/>
    <n v="-7"/>
    <n v="1"/>
    <n v="66960174"/>
    <m/>
    <s v="Neftali Baca"/>
    <m/>
    <s v="C02569146"/>
    <n v="366044600000"/>
    <s v="MASIVO"/>
    <s v="NPN"/>
    <m/>
    <m/>
    <m/>
    <m/>
    <m/>
    <s v="U"/>
    <s v="0000-00-00"/>
    <m/>
    <m/>
    <m/>
    <m/>
    <n v="5"/>
    <m/>
    <s v="NONE"/>
    <n v="0"/>
    <m/>
    <n v="2258282"/>
    <s v="Cobros Mayo"/>
    <s v="Cobros Mayo NPN"/>
    <s v="Agent Not Available"/>
  </r>
  <r>
    <s v="Cobros Abril Canal Fijo"/>
    <n v="1"/>
    <n v="0"/>
    <x v="18"/>
    <n v="2"/>
    <n v="1"/>
    <x v="1"/>
    <d v="2026-05-14T12:49:55"/>
    <n v="66960174"/>
    <n v="6006"/>
    <s v="lvelez"/>
    <x v="1"/>
    <s v="COBRO"/>
    <m/>
    <n v="366044600000"/>
    <n v="16018"/>
    <n v="-7"/>
    <n v="1"/>
    <n v="66960174"/>
    <m/>
    <s v="Neftali Baca"/>
    <m/>
    <s v="C02569146"/>
    <n v="366044600000"/>
    <s v="MASIVO"/>
    <s v="NPN"/>
    <m/>
    <m/>
    <m/>
    <m/>
    <m/>
    <s v="U"/>
    <s v="0000-00-00"/>
    <m/>
    <m/>
    <m/>
    <m/>
    <n v="72"/>
    <s v="Llamaya"/>
    <s v="MAIN"/>
    <n v="0"/>
    <m/>
    <n v="2258282"/>
    <s v="Cobros Mayo"/>
    <s v="Cobros Mayo NPN"/>
    <s v="Numero equivocado"/>
  </r>
  <r>
    <s v="Cobros Abril Canal Fijo"/>
    <n v="0"/>
    <n v="0"/>
    <x v="23"/>
    <n v="10"/>
    <n v="1"/>
    <x v="0"/>
    <d v="2026-05-12T11:52:59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23"/>
    <n v="10"/>
    <n v="1"/>
    <x v="0"/>
    <d v="2026-05-12T15:05:56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8"/>
    <n v="10"/>
    <n v="1"/>
    <x v="0"/>
    <d v="2026-05-14T12:51:57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8"/>
    <n v="10"/>
    <n v="1"/>
    <x v="0"/>
    <d v="2026-05-14T17:20:38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24"/>
    <n v="10"/>
    <n v="1"/>
    <x v="0"/>
    <d v="2026-05-15T12:25:49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21"/>
    <n v="10"/>
    <n v="1"/>
    <x v="0"/>
    <d v="2026-05-18T17:22:54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22"/>
    <n v="10"/>
    <n v="1"/>
    <x v="0"/>
    <d v="2026-05-20T12:45:45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22"/>
    <n v="10"/>
    <n v="1"/>
    <x v="0"/>
    <d v="2026-05-20T16:34:23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22"/>
    <n v="10"/>
    <n v="1"/>
    <x v="0"/>
    <d v="2026-05-20T16:46:41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22"/>
    <n v="10"/>
    <n v="1"/>
    <x v="1"/>
    <d v="2026-05-20T16:52:17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Mayo"/>
    <n v="0"/>
    <n v="0"/>
    <x v="23"/>
    <n v="12"/>
    <n v="1"/>
    <x v="0"/>
    <d v="2026-05-12T11:57:51"/>
    <n v="66973670"/>
    <s v="NA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No Answer AutoDial"/>
  </r>
  <r>
    <s v="Cobros Mayo"/>
    <n v="0"/>
    <n v="0"/>
    <x v="23"/>
    <n v="12"/>
    <n v="1"/>
    <x v="0"/>
    <d v="2026-05-12T15:06:43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8"/>
    <n v="12"/>
    <n v="1"/>
    <x v="0"/>
    <d v="2026-05-14T12:51:59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21"/>
    <n v="12"/>
    <n v="1"/>
    <x v="0"/>
    <d v="2026-05-18T17:24:21"/>
    <n v="66973670"/>
    <s v="NA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No Answer AutoDial"/>
  </r>
  <r>
    <s v="Cobros Mayo"/>
    <n v="0"/>
    <n v="0"/>
    <x v="3"/>
    <n v="12"/>
    <n v="1"/>
    <x v="0"/>
    <d v="2026-05-19T10:20:5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22"/>
    <n v="12"/>
    <n v="1"/>
    <x v="0"/>
    <d v="2026-05-20T12:45:2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4"/>
    <n v="12"/>
    <n v="1"/>
    <x v="0"/>
    <d v="2026-05-21T14:13:2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5"/>
    <n v="12"/>
    <n v="1"/>
    <x v="0"/>
    <d v="2026-05-22T10:41:45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5"/>
    <n v="12"/>
    <n v="1"/>
    <x v="0"/>
    <d v="2026-05-22T17:57:47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6"/>
    <n v="12"/>
    <n v="1"/>
    <x v="0"/>
    <d v="2026-05-23T12:32:41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8"/>
    <n v="12"/>
    <n v="1"/>
    <x v="0"/>
    <d v="2026-05-26T09:25:45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8"/>
    <n v="12"/>
    <n v="1"/>
    <x v="1"/>
    <d v="2026-05-26T10:51:02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Abril Canal Fijo"/>
    <n v="0"/>
    <n v="0"/>
    <x v="13"/>
    <n v="6"/>
    <n v="1"/>
    <x v="0"/>
    <d v="2026-05-02T10:58:28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14"/>
    <n v="6"/>
    <n v="1"/>
    <x v="0"/>
    <d v="2026-05-05T15:02:45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20"/>
    <n v="6"/>
    <n v="1"/>
    <x v="0"/>
    <d v="2026-05-06T17:27:36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16"/>
    <n v="6"/>
    <n v="1"/>
    <x v="0"/>
    <d v="2026-05-08T12:13:13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8"/>
    <n v="6"/>
    <n v="1"/>
    <x v="0"/>
    <d v="2026-05-26T14:57:00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8"/>
    <n v="6"/>
    <n v="1"/>
    <x v="1"/>
    <d v="2026-05-26T16:48:35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Mayo"/>
    <n v="1"/>
    <n v="0"/>
    <x v="23"/>
    <n v="1"/>
    <n v="1"/>
    <x v="1"/>
    <d v="2026-05-12T11:56:56"/>
    <n v="66975549"/>
    <n v="6006"/>
    <s v="lvelez"/>
    <x v="1"/>
    <s v="COBRO"/>
    <m/>
    <n v="367089590000"/>
    <n v="16018"/>
    <n v="-7"/>
    <n v="1"/>
    <n v="66975549"/>
    <m/>
    <s v="Deivis melendez"/>
    <m/>
    <n v="77174440"/>
    <n v="367089590000"/>
    <s v="MASIVO"/>
    <s v="NPN"/>
    <m/>
    <m/>
    <m/>
    <m/>
    <m/>
    <s v="U"/>
    <s v="0000-00-00"/>
    <m/>
    <m/>
    <m/>
    <m/>
    <n v="107"/>
    <s v="Llamaya"/>
    <s v="MAIN"/>
    <n v="0"/>
    <m/>
    <n v="2258285"/>
    <s v="Cobros Mayo"/>
    <s v="Cobros Mayo NPN"/>
    <s v="Numero equivocado"/>
  </r>
  <r>
    <s v="Cobros Abril Canal Fijo"/>
    <n v="0"/>
    <n v="0"/>
    <x v="13"/>
    <n v="2"/>
    <n v="1"/>
    <x v="0"/>
    <d v="2026-05-02T12:48:37"/>
    <n v="66989352"/>
    <n v="6004"/>
    <s v="lvelez"/>
    <x v="1"/>
    <s v="COBRO"/>
    <m/>
    <n v="368039340000"/>
    <n v="16017"/>
    <n v="-7"/>
    <n v="1"/>
    <n v="66989352"/>
    <m/>
    <s v="Wilber CÃ³rdoba Campana"/>
    <m/>
    <s v="BD427693"/>
    <s v="NPN"/>
    <s v="MASIVO"/>
    <n v="368039340000"/>
    <m/>
    <m/>
    <m/>
    <m/>
    <m/>
    <s v="U"/>
    <s v="0000-00-00"/>
    <m/>
    <s v="cordoba260599@gmail.com"/>
    <m/>
    <s v="368039340000&gt;&gt; WILBER CORDOBA CAMPAÑA"/>
    <n v="78"/>
    <s v="Llamaya"/>
    <s v="MAIN"/>
    <n v="0"/>
    <m/>
    <n v="2252329"/>
    <s v="Cobros Abril Canal Fijo"/>
    <s v="Cobros Abril Canal Fijo 2 meses a NPN"/>
    <s v="Buzon de voz"/>
  </r>
  <r>
    <s v="Cobros Abril Canal Fijo"/>
    <n v="0"/>
    <n v="0"/>
    <x v="23"/>
    <n v="2"/>
    <n v="1"/>
    <x v="1"/>
    <d v="2026-05-12T11:59:18"/>
    <n v="66989352"/>
    <n v="6004"/>
    <s v="lvelez"/>
    <x v="1"/>
    <s v="COBRO"/>
    <m/>
    <n v="368039340000"/>
    <n v="16018"/>
    <n v="-7"/>
    <n v="1"/>
    <n v="66989352"/>
    <m/>
    <s v="Wilber CÃ³rdoba Campana"/>
    <m/>
    <s v="BD427693"/>
    <n v="368039340000"/>
    <s v="MASIVO"/>
    <s v="NPN"/>
    <m/>
    <m/>
    <m/>
    <m/>
    <m/>
    <s v="U"/>
    <s v="0000-00-00"/>
    <m/>
    <m/>
    <m/>
    <m/>
    <n v="129"/>
    <s v="Llamaya"/>
    <s v="MAIN"/>
    <n v="0"/>
    <m/>
    <n v="2258286"/>
    <s v="Cobros Mayo"/>
    <s v="Cobros Mayo NPN"/>
    <s v="Buzon de voz"/>
  </r>
  <r>
    <s v="Cobros Mayo"/>
    <n v="0"/>
    <n v="0"/>
    <x v="9"/>
    <n v="1"/>
    <n v="1"/>
    <x v="1"/>
    <d v="2026-05-27T15:55:13"/>
    <n v="66989955"/>
    <s v="AB"/>
    <s v="VDAD"/>
    <x v="0"/>
    <s v="COBRO"/>
    <m/>
    <n v="365066770000"/>
    <n v="16019"/>
    <n v="-7"/>
    <n v="1"/>
    <n v="66989955"/>
    <m/>
    <s v="Tiodosa Delgado Gonzalez"/>
    <m/>
    <n v="365066770000"/>
    <s v="RENOVACIONES"/>
    <s v="2 MESES PENDIENTES"/>
    <m/>
    <m/>
    <m/>
    <m/>
    <m/>
    <m/>
    <m/>
    <s v="0000-00-00"/>
    <m/>
    <m/>
    <m/>
    <m/>
    <n v="0"/>
    <m/>
    <s v="NONE"/>
    <n v="0"/>
    <m/>
    <n v="2268041"/>
    <s v="Cobros Mayo"/>
    <s v="Cobros Mayo Lista 2"/>
    <s v="Auto busy"/>
  </r>
  <r>
    <s v="Cobros Mayo"/>
    <n v="0"/>
    <n v="0"/>
    <x v="9"/>
    <n v="1"/>
    <n v="1"/>
    <x v="1"/>
    <d v="2026-05-27T16:21:55"/>
    <n v="66993457"/>
    <s v="DROP"/>
    <s v="VDAD"/>
    <x v="0"/>
    <s v="COBRO"/>
    <m/>
    <n v="367082610000"/>
    <n v="16019"/>
    <n v="-7"/>
    <n v="1"/>
    <n v="66993457"/>
    <m/>
    <s v=" HERMINIO CEDEÃO SAMUDIO"/>
    <m/>
    <n v="367082610000"/>
    <s v="CALL CENTER P2P"/>
    <s v="2 MESES PENDIENTES"/>
    <m/>
    <m/>
    <m/>
    <m/>
    <m/>
    <m/>
    <m/>
    <s v="0000-00-00"/>
    <m/>
    <m/>
    <m/>
    <m/>
    <n v="5"/>
    <m/>
    <s v="NONE"/>
    <n v="0"/>
    <m/>
    <n v="2268072"/>
    <s v="Cobros Mayo"/>
    <s v="Cobros Mayo Lista 2"/>
    <s v="Agent Not Available"/>
  </r>
  <r>
    <s v="Cobros Abril Canal Fijo"/>
    <n v="0"/>
    <n v="0"/>
    <x v="23"/>
    <n v="2"/>
    <n v="1"/>
    <x v="0"/>
    <d v="2026-05-12T11:59:26"/>
    <n v="67005858"/>
    <s v="DROP"/>
    <s v="VDAD"/>
    <x v="0"/>
    <s v="COBRO"/>
    <m/>
    <n v="357364590000"/>
    <n v="16018"/>
    <n v="10"/>
    <n v="1"/>
    <n v="67005858"/>
    <m/>
    <s v="ANDREA MORALES MARTINEZ"/>
    <m/>
    <s v="8-959-2070"/>
    <n v="357364590000"/>
    <s v="MASIVO"/>
    <s v="NPN"/>
    <m/>
    <m/>
    <m/>
    <m/>
    <m/>
    <s v="U"/>
    <s v="0000-00-00"/>
    <m/>
    <m/>
    <m/>
    <m/>
    <n v="5"/>
    <m/>
    <s v="NONE"/>
    <n v="0"/>
    <m/>
    <n v="2258287"/>
    <s v="Cobros Mayo"/>
    <s v="Cobros Mayo NPN"/>
    <s v="Agent Not Available"/>
  </r>
  <r>
    <s v="Cobros Abril Canal Fijo"/>
    <n v="0"/>
    <n v="0"/>
    <x v="18"/>
    <n v="2"/>
    <n v="1"/>
    <x v="1"/>
    <d v="2026-05-14T12:53:43"/>
    <n v="67005858"/>
    <n v="6004"/>
    <s v="lvelez"/>
    <x v="1"/>
    <s v="COBRO"/>
    <m/>
    <n v="357364590000"/>
    <n v="16018"/>
    <n v="10"/>
    <n v="1"/>
    <n v="67005858"/>
    <m/>
    <s v="ANDREA MORALES MARTINEZ"/>
    <m/>
    <s v="8-959-2070"/>
    <n v="357364590000"/>
    <s v="MASIVO"/>
    <s v="NPN"/>
    <m/>
    <m/>
    <m/>
    <m/>
    <m/>
    <s v="U"/>
    <s v="0000-00-00"/>
    <m/>
    <m/>
    <m/>
    <m/>
    <n v="128"/>
    <s v="Llamaya"/>
    <s v="MAIN"/>
    <n v="0"/>
    <m/>
    <n v="2258287"/>
    <s v="Cobros Mayo"/>
    <s v="Cobros Mayo NPN"/>
    <s v="Buzon de voz"/>
  </r>
  <r>
    <s v="Cobros Mayo"/>
    <n v="0"/>
    <n v="0"/>
    <x v="23"/>
    <n v="5"/>
    <n v="1"/>
    <x v="0"/>
    <d v="2026-05-12T11:59:55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8"/>
    <n v="5"/>
    <n v="1"/>
    <x v="0"/>
    <d v="2026-05-14T12:55:34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21"/>
    <n v="5"/>
    <n v="1"/>
    <x v="0"/>
    <d v="2026-05-18T17:24:53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22"/>
    <n v="5"/>
    <n v="1"/>
    <x v="0"/>
    <d v="2026-05-20T12:46:45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1"/>
    <n v="1"/>
    <x v="4"/>
    <n v="5"/>
    <n v="1"/>
    <x v="1"/>
    <d v="2026-05-21T14:13:48"/>
    <n v="67012008"/>
    <n v="6003"/>
    <s v="lvelez"/>
    <x v="1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17"/>
    <s v="Llamaya"/>
    <s v="MAIN"/>
    <n v="0"/>
    <m/>
    <n v="2258288"/>
    <s v="Cobros Mayo"/>
    <s v="Cobros Mayo NPN"/>
    <s v="Cuenta cesada"/>
  </r>
  <r>
    <s v="Cobros Abril Canal Fijo"/>
    <n v="0"/>
    <n v="0"/>
    <x v="19"/>
    <n v="5"/>
    <n v="1"/>
    <x v="0"/>
    <d v="2026-05-04T15:06:12"/>
    <n v="67016214"/>
    <s v="DROP"/>
    <s v="VDAD"/>
    <x v="0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5"/>
    <m/>
    <s v="NONE"/>
    <n v="0"/>
    <m/>
    <n v="2252782"/>
    <s v="Cobros Abril Canal Fijo"/>
    <s v="Cobros Abril Canal Fijo 2 meses a NPN"/>
    <s v="Agent Not Available"/>
  </r>
  <r>
    <s v="Cobros Abril Canal Fijo"/>
    <n v="0"/>
    <n v="0"/>
    <x v="20"/>
    <n v="5"/>
    <n v="1"/>
    <x v="0"/>
    <d v="2026-05-06T14:50:35"/>
    <n v="67016214"/>
    <s v="DROP"/>
    <s v="VDAD"/>
    <x v="0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5"/>
    <m/>
    <s v="NONE"/>
    <n v="0"/>
    <m/>
    <n v="2252782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14:07"/>
    <n v="67016214"/>
    <n v="6004"/>
    <s v="lvelez"/>
    <x v="1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64"/>
    <s v="Llamaya"/>
    <s v="MAIN"/>
    <n v="0"/>
    <m/>
    <n v="2252782"/>
    <s v="Cobros Abril Canal Fijo"/>
    <s v="Cobros Abril Canal Fijo 2 meses a NPN"/>
    <s v="Buzon de voz"/>
  </r>
  <r>
    <s v="Cobros Abril Canal Fijo"/>
    <n v="0"/>
    <n v="0"/>
    <x v="23"/>
    <n v="5"/>
    <n v="1"/>
    <x v="0"/>
    <d v="2026-05-12T12:00:35"/>
    <n v="67016214"/>
    <s v="DROP"/>
    <s v="VDAD"/>
    <x v="0"/>
    <s v="COBRO"/>
    <m/>
    <n v="351370950000"/>
    <n v="16018"/>
    <n v="10"/>
    <n v="1"/>
    <n v="67016214"/>
    <m/>
    <s v="Migdalia herrerra LÃ³pez"/>
    <m/>
    <s v="10-6-1510"/>
    <n v="351370950000"/>
    <s v="MASIVO"/>
    <s v="3 PAGOS PENDIENTES"/>
    <m/>
    <m/>
    <m/>
    <m/>
    <m/>
    <s v="U"/>
    <s v="0000-00-00"/>
    <m/>
    <m/>
    <m/>
    <m/>
    <n v="5"/>
    <m/>
    <s v="NONE"/>
    <n v="0"/>
    <m/>
    <n v="2258289"/>
    <s v="Cobros Mayo"/>
    <s v="Cobros Mayo NPN"/>
    <s v="Agent Not Available"/>
  </r>
  <r>
    <s v="Cobros Abril Canal Fijo"/>
    <n v="1"/>
    <n v="0"/>
    <x v="18"/>
    <n v="5"/>
    <n v="1"/>
    <x v="1"/>
    <d v="2026-05-14T12:56:17"/>
    <n v="67016214"/>
    <n v="6000"/>
    <s v="lvelez"/>
    <x v="1"/>
    <s v="COBRO"/>
    <m/>
    <n v="351370950000"/>
    <n v="16018"/>
    <n v="10"/>
    <n v="1"/>
    <n v="67016214"/>
    <m/>
    <s v="Migdalia herrerra LÃ³pez"/>
    <m/>
    <s v="10-6-1510"/>
    <n v="351370950000"/>
    <s v="MASIVO"/>
    <s v="3 PAGOS PENDIENTES"/>
    <m/>
    <m/>
    <m/>
    <m/>
    <m/>
    <s v="U"/>
    <s v="0000-00-00"/>
    <m/>
    <m/>
    <m/>
    <m/>
    <n v="91"/>
    <s v="Llamaya"/>
    <s v="MAIN"/>
    <n v="0"/>
    <m/>
    <n v="2258289"/>
    <s v="Cobros Mayo"/>
    <s v="Cobros Mayo NPN"/>
    <s v="Mensaje a tercero"/>
  </r>
  <r>
    <e v="#N/A"/>
    <n v="1"/>
    <n v="1"/>
    <x v="16"/>
    <n v="1"/>
    <n v="1"/>
    <x v="1"/>
    <d v="2026-05-08T16:58:46"/>
    <n v="67022119"/>
    <n v="6007"/>
    <s v="lvelez"/>
    <x v="1"/>
    <s v="COBRO"/>
    <m/>
    <n v="366003700000"/>
    <n v="16016"/>
    <n v="10"/>
    <n v="1"/>
    <n v="67022119"/>
    <m/>
    <s v="Yamalith Mosquera SÃ¡nchez de"/>
    <m/>
    <s v="8-851-1692"/>
    <n v="366003700000"/>
    <s v="MASIVO"/>
    <s v="NPN"/>
    <m/>
    <m/>
    <m/>
    <m/>
    <m/>
    <s v="U"/>
    <s v="0000-00-00"/>
    <m/>
    <m/>
    <m/>
    <m/>
    <n v="40"/>
    <s v="Llamaya"/>
    <s v="MANUAL"/>
    <n v="0"/>
    <m/>
    <n v="2198771"/>
    <s v="Cobros Marzo 2 meses a NPN "/>
    <s v="Cobros Marzo 2 meses a NPN "/>
    <s v="Volver a llamar"/>
  </r>
  <r>
    <s v="Cobros Abril Canal Fijo"/>
    <n v="0"/>
    <n v="0"/>
    <x v="23"/>
    <n v="4"/>
    <n v="1"/>
    <x v="0"/>
    <d v="2026-05-12T12:00:54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0"/>
    <n v="0"/>
    <x v="18"/>
    <n v="4"/>
    <n v="1"/>
    <x v="0"/>
    <d v="2026-05-14T12:57:00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0"/>
    <n v="0"/>
    <x v="21"/>
    <n v="4"/>
    <n v="1"/>
    <x v="0"/>
    <d v="2026-05-18T17:25:38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1"/>
    <n v="1"/>
    <x v="22"/>
    <n v="4"/>
    <n v="1"/>
    <x v="1"/>
    <d v="2026-05-20T12:46:37"/>
    <n v="67028339"/>
    <n v="6003"/>
    <s v="lvelez"/>
    <x v="1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17"/>
    <s v="Llamaya"/>
    <s v="MAIN"/>
    <n v="0"/>
    <m/>
    <n v="2258290"/>
    <s v="Cobros Mayo"/>
    <s v="Cobros Mayo NPN"/>
    <s v="Cuenta cesada"/>
  </r>
  <r>
    <s v="Cobros Abril Canal Fijo"/>
    <n v="0"/>
    <n v="0"/>
    <x v="23"/>
    <n v="2"/>
    <n v="1"/>
    <x v="0"/>
    <d v="2026-05-12T12:01:32"/>
    <n v="67031272"/>
    <s v="DROP"/>
    <s v="VDAD"/>
    <x v="0"/>
    <s v="COBRO"/>
    <m/>
    <n v="361004030000"/>
    <n v="16018"/>
    <n v="10"/>
    <n v="1"/>
    <n v="67031272"/>
    <m/>
    <s v="Jhon Roa"/>
    <m/>
    <s v="BG338244"/>
    <n v="361004030000"/>
    <s v="MASIVO"/>
    <s v="NPN"/>
    <m/>
    <m/>
    <m/>
    <m/>
    <m/>
    <s v="U"/>
    <s v="0000-00-00"/>
    <m/>
    <m/>
    <m/>
    <m/>
    <n v="5"/>
    <m/>
    <s v="NONE"/>
    <n v="0"/>
    <m/>
    <n v="2258291"/>
    <s v="Cobros Mayo"/>
    <s v="Cobros Mayo NPN"/>
    <s v="Agent Not Available"/>
  </r>
  <r>
    <s v="Cobros Abril Canal Fijo"/>
    <n v="1"/>
    <n v="1"/>
    <x v="18"/>
    <n v="2"/>
    <n v="1"/>
    <x v="1"/>
    <d v="2026-05-14T14:03:41"/>
    <n v="67031272"/>
    <n v="6003"/>
    <s v="lvelez"/>
    <x v="1"/>
    <s v="COBRO"/>
    <m/>
    <n v="361004030000"/>
    <n v="16018"/>
    <n v="10"/>
    <n v="1"/>
    <n v="67031272"/>
    <m/>
    <s v="Jhon Roa"/>
    <m/>
    <s v="BG338244"/>
    <n v="361004030000"/>
    <s v="MASIVO"/>
    <s v="NPN"/>
    <m/>
    <m/>
    <m/>
    <m/>
    <m/>
    <s v="U"/>
    <s v="0000-00-00"/>
    <m/>
    <m/>
    <m/>
    <m/>
    <n v="84"/>
    <s v="Llamaya"/>
    <s v="MAIN"/>
    <n v="0"/>
    <m/>
    <n v="2258291"/>
    <s v="Cobros Mayo"/>
    <s v="Cobros Mayo NPN"/>
    <s v="Cuenta cesada"/>
  </r>
  <r>
    <s v="Cobros Mayo"/>
    <n v="1"/>
    <n v="1"/>
    <x v="10"/>
    <n v="1"/>
    <n v="1"/>
    <x v="1"/>
    <d v="2026-05-28T14:47:14"/>
    <n v="67039508"/>
    <n v="6007"/>
    <s v="lvelez"/>
    <x v="1"/>
    <s v="COBRO"/>
    <m/>
    <m/>
    <n v="998"/>
    <n v="0"/>
    <m/>
    <n v="67039508"/>
    <m/>
    <m/>
    <m/>
    <m/>
    <m/>
    <m/>
    <m/>
    <m/>
    <m/>
    <m/>
    <m/>
    <m/>
    <s v="U"/>
    <s v="0000-00-00"/>
    <m/>
    <m/>
    <m/>
    <m/>
    <n v="39"/>
    <s v="Llamaya"/>
    <s v="MANUAL"/>
    <n v="0"/>
    <m/>
    <n v="2257406"/>
    <s v="Default Manual list"/>
    <m/>
    <s v="Volver a llamar"/>
  </r>
  <r>
    <s v="Cobros Abril Canal Fijo"/>
    <n v="0"/>
    <n v="0"/>
    <x v="23"/>
    <n v="4"/>
    <n v="1"/>
    <x v="0"/>
    <d v="2026-05-12T12:04:07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23"/>
    <n v="4"/>
    <n v="1"/>
    <x v="0"/>
    <d v="2026-05-12T15:15:23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"/>
    <n v="4"/>
    <n v="1"/>
    <x v="0"/>
    <d v="2026-05-13T10:23:27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"/>
    <n v="4"/>
    <n v="1"/>
    <x v="1"/>
    <d v="2026-05-13T11:36:51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1"/>
    <n v="1"/>
    <x v="23"/>
    <n v="1"/>
    <n v="1"/>
    <x v="1"/>
    <d v="2026-05-12T12:03:37"/>
    <n v="67049348"/>
    <n v="6003"/>
    <s v="lvelez"/>
    <x v="1"/>
    <s v="COBRO"/>
    <m/>
    <n v="363003760000"/>
    <n v="16018"/>
    <n v="10"/>
    <n v="1"/>
    <n v="67049348"/>
    <m/>
    <s v="Yorlenis Yasiel Adams Chiari"/>
    <m/>
    <s v="3-753-288"/>
    <n v="363003760000"/>
    <s v="MASIVO"/>
    <s v="NPN"/>
    <m/>
    <m/>
    <m/>
    <m/>
    <m/>
    <s v="U"/>
    <s v="0000-00-00"/>
    <m/>
    <m/>
    <m/>
    <m/>
    <n v="81"/>
    <s v="Llamaya"/>
    <s v="MAIN"/>
    <n v="0"/>
    <m/>
    <n v="2258293"/>
    <s v="Cobros Mayo"/>
    <s v="Cobros Mayo NPN"/>
    <s v="Cuenta cesada"/>
  </r>
  <r>
    <s v="Cobros Mayo"/>
    <n v="0"/>
    <n v="0"/>
    <x v="9"/>
    <n v="2"/>
    <n v="1"/>
    <x v="0"/>
    <d v="2026-05-27T16:23:24"/>
    <n v="67056432"/>
    <s v="DROP"/>
    <s v="VDAD"/>
    <x v="0"/>
    <s v="COBRO"/>
    <m/>
    <n v="364066190000"/>
    <n v="16019"/>
    <n v="10"/>
    <n v="1"/>
    <n v="67056432"/>
    <m/>
    <s v=" Melvina Palacio"/>
    <m/>
    <n v="364066190000"/>
    <s v="CALL CENTER P2P"/>
    <s v="2 MESES PENDIENTES"/>
    <m/>
    <m/>
    <m/>
    <m/>
    <m/>
    <m/>
    <m/>
    <s v="0000-00-00"/>
    <m/>
    <m/>
    <m/>
    <m/>
    <n v="5"/>
    <m/>
    <s v="NONE"/>
    <n v="0"/>
    <m/>
    <n v="2268075"/>
    <s v="Cobros Mayo"/>
    <s v="Cobros Mayo Lista 2"/>
    <s v="Agent Not Available"/>
  </r>
  <r>
    <s v="Cobros Mayo"/>
    <n v="0"/>
    <n v="0"/>
    <x v="10"/>
    <n v="2"/>
    <n v="1"/>
    <x v="1"/>
    <d v="2026-05-28T14:50:49"/>
    <n v="67056432"/>
    <s v="DROP"/>
    <s v="VDAD"/>
    <x v="0"/>
    <s v="COBRO"/>
    <m/>
    <n v="364066190000"/>
    <n v="16019"/>
    <n v="10"/>
    <n v="1"/>
    <n v="67056432"/>
    <m/>
    <s v=" Melvina Palacio"/>
    <m/>
    <n v="364066190000"/>
    <s v="CALL CENTER P2P"/>
    <s v="2 MESES PENDIENTES"/>
    <m/>
    <m/>
    <m/>
    <m/>
    <m/>
    <m/>
    <m/>
    <s v="0000-00-00"/>
    <m/>
    <m/>
    <m/>
    <m/>
    <n v="5"/>
    <m/>
    <s v="NONE"/>
    <n v="0"/>
    <m/>
    <n v="2268075"/>
    <s v="Cobros Mayo"/>
    <s v="Cobros Mayo Lista 2"/>
    <s v="Agent Not Available"/>
  </r>
  <r>
    <s v="Cobros Abril Canal Fijo"/>
    <n v="0"/>
    <n v="0"/>
    <x v="23"/>
    <n v="13"/>
    <n v="1"/>
    <x v="0"/>
    <d v="2026-05-12T12:06:18"/>
    <n v="67059028"/>
    <s v="NA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No Answer AutoDial"/>
  </r>
  <r>
    <s v="Cobros Abril Canal Fijo"/>
    <n v="0"/>
    <n v="0"/>
    <x v="23"/>
    <n v="13"/>
    <n v="1"/>
    <x v="0"/>
    <d v="2026-05-12T15:17:28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8"/>
    <n v="13"/>
    <n v="1"/>
    <x v="0"/>
    <d v="2026-05-14T14:03:44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21"/>
    <n v="13"/>
    <n v="1"/>
    <x v="0"/>
    <d v="2026-05-18T17:25:46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22"/>
    <n v="13"/>
    <n v="1"/>
    <x v="0"/>
    <d v="2026-05-20T12:46:5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4"/>
    <n v="13"/>
    <n v="1"/>
    <x v="0"/>
    <d v="2026-05-21T14:17:26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5"/>
    <n v="13"/>
    <n v="1"/>
    <x v="0"/>
    <d v="2026-05-22T10:42:2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5"/>
    <n v="13"/>
    <n v="1"/>
    <x v="0"/>
    <d v="2026-05-22T17:58:07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6"/>
    <n v="13"/>
    <n v="1"/>
    <x v="0"/>
    <d v="2026-05-23T12:32:59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8"/>
    <n v="13"/>
    <n v="1"/>
    <x v="0"/>
    <d v="2026-05-26T09:26:17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8"/>
    <n v="13"/>
    <n v="1"/>
    <x v="0"/>
    <d v="2026-05-26T10:51:2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8"/>
    <n v="13"/>
    <n v="1"/>
    <x v="0"/>
    <d v="2026-05-26T14:42:2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8"/>
    <n v="13"/>
    <n v="1"/>
    <x v="1"/>
    <d v="2026-05-26T17:54:05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Mayo"/>
    <n v="1"/>
    <n v="0"/>
    <x v="23"/>
    <n v="1"/>
    <n v="1"/>
    <x v="1"/>
    <d v="2026-05-12T12:05:21"/>
    <n v="67071435"/>
    <n v="6000"/>
    <s v="lvelez"/>
    <x v="1"/>
    <s v="COBRO"/>
    <m/>
    <n v="366056820000"/>
    <n v="16018"/>
    <n v="10"/>
    <n v="1"/>
    <n v="67071435"/>
    <m/>
    <s v="Josue Daniel De LeÃ³n Martinez"/>
    <m/>
    <s v="8-982-465"/>
    <n v="366056820000"/>
    <s v="MASIVO"/>
    <s v="NPN"/>
    <m/>
    <m/>
    <m/>
    <m/>
    <m/>
    <s v="U"/>
    <s v="0000-00-00"/>
    <m/>
    <m/>
    <m/>
    <m/>
    <n v="100"/>
    <s v="Llamaya"/>
    <s v="MAIN"/>
    <n v="0"/>
    <m/>
    <n v="2258295"/>
    <s v="Cobros Mayo"/>
    <s v="Cobros Mayo NPN"/>
    <s v="Mensaje a tercero"/>
  </r>
  <r>
    <s v="Cobros Mayo"/>
    <n v="0"/>
    <n v="0"/>
    <x v="23"/>
    <n v="11"/>
    <n v="1"/>
    <x v="0"/>
    <d v="2026-05-12T12:06:21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8"/>
    <n v="11"/>
    <n v="1"/>
    <x v="0"/>
    <d v="2026-05-14T14:07:45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Mayo"/>
    <n v="0"/>
    <n v="0"/>
    <x v="24"/>
    <n v="11"/>
    <n v="1"/>
    <x v="0"/>
    <d v="2026-05-15T10:07:12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21"/>
    <n v="11"/>
    <n v="1"/>
    <x v="0"/>
    <d v="2026-05-18T17:26:14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22"/>
    <n v="11"/>
    <n v="1"/>
    <x v="0"/>
    <d v="2026-05-20T12:48:22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4"/>
    <n v="11"/>
    <n v="1"/>
    <x v="0"/>
    <d v="2026-05-21T14:17:26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5"/>
    <n v="11"/>
    <n v="1"/>
    <x v="0"/>
    <d v="2026-05-22T10:44:05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Mayo"/>
    <n v="0"/>
    <n v="0"/>
    <x v="5"/>
    <n v="11"/>
    <n v="1"/>
    <x v="0"/>
    <d v="2026-05-22T14:35:07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5"/>
    <n v="11"/>
    <n v="1"/>
    <x v="0"/>
    <d v="2026-05-22T17:59:33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Mayo"/>
    <n v="0"/>
    <n v="0"/>
    <x v="6"/>
    <n v="11"/>
    <n v="1"/>
    <x v="0"/>
    <d v="2026-05-23T10:52:51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Mayo"/>
    <n v="0"/>
    <n v="0"/>
    <x v="6"/>
    <n v="11"/>
    <n v="1"/>
    <x v="1"/>
    <d v="2026-05-23T12:41:06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Abril Canal Fijo"/>
    <n v="0"/>
    <n v="0"/>
    <x v="13"/>
    <n v="8"/>
    <n v="1"/>
    <x v="0"/>
    <d v="2026-05-02T11:00:09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19"/>
    <n v="8"/>
    <n v="1"/>
    <x v="0"/>
    <d v="2026-05-04T16:19:16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0"/>
    <n v="0"/>
    <x v="14"/>
    <n v="8"/>
    <n v="1"/>
    <x v="0"/>
    <d v="2026-05-05T15:04:25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20"/>
    <n v="8"/>
    <n v="1"/>
    <x v="0"/>
    <d v="2026-05-06T15:54:36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0"/>
    <n v="0"/>
    <x v="16"/>
    <n v="8"/>
    <n v="1"/>
    <x v="0"/>
    <d v="2026-05-08T12:14:54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0"/>
    <n v="8"/>
    <n v="1"/>
    <x v="0"/>
    <d v="2026-05-09T09:28:47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0"/>
    <n v="8"/>
    <n v="1"/>
    <x v="0"/>
    <d v="2026-05-09T10:24:58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1"/>
    <n v="1"/>
    <x v="3"/>
    <n v="8"/>
    <n v="1"/>
    <x v="1"/>
    <d v="2026-05-19T14:47:57"/>
    <n v="67079203"/>
    <n v="6007"/>
    <s v="lvelez"/>
    <x v="1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30"/>
    <s v="Llamaya"/>
    <s v="MANUAL"/>
    <n v="0"/>
    <m/>
    <n v="2251698"/>
    <s v="Cobros Abril Canal Fijo"/>
    <s v="Cobros Abril Canal Fijo 2 meses a NPN"/>
    <s v="Volver a llamar"/>
  </r>
  <r>
    <s v="Cobros Mayo"/>
    <n v="1"/>
    <n v="1"/>
    <x v="23"/>
    <n v="1"/>
    <n v="1"/>
    <x v="1"/>
    <d v="2026-05-12T12:17:51"/>
    <n v="67081297"/>
    <n v="6007"/>
    <s v="lvelez"/>
    <x v="1"/>
    <s v="COBRO"/>
    <m/>
    <n v="362074360000"/>
    <n v="16018"/>
    <n v="10"/>
    <n v="1"/>
    <n v="67081297"/>
    <m/>
    <s v="Francisco Mendez"/>
    <m/>
    <s v="8-827-1352"/>
    <n v="362074360000"/>
    <s v="SOHO"/>
    <s v="NPN"/>
    <m/>
    <m/>
    <m/>
    <m/>
    <m/>
    <s v="U"/>
    <s v="0000-00-00"/>
    <m/>
    <m/>
    <m/>
    <m/>
    <n v="521"/>
    <s v="Llamaya"/>
    <s v="MAIN"/>
    <n v="0"/>
    <m/>
    <n v="2258297"/>
    <s v="Cobros Mayo"/>
    <s v="Cobros Mayo NPN"/>
    <s v="Volver a llamar"/>
  </r>
  <r>
    <s v="Cobros Mayo"/>
    <n v="0"/>
    <n v="0"/>
    <x v="23"/>
    <n v="5"/>
    <n v="1"/>
    <x v="0"/>
    <d v="2026-05-12T12:17:55"/>
    <n v="67081870"/>
    <s v="DROP"/>
    <s v="VDAD"/>
    <x v="0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5"/>
    <m/>
    <s v="NONE"/>
    <n v="0"/>
    <m/>
    <n v="2258298"/>
    <s v="Cobros Mayo"/>
    <s v="Cobros Mayo NPN"/>
    <s v="Agent Not Available"/>
  </r>
  <r>
    <s v="Cobros Mayo"/>
    <n v="0"/>
    <n v="0"/>
    <x v="18"/>
    <n v="5"/>
    <n v="1"/>
    <x v="0"/>
    <d v="2026-05-14T14:10:08"/>
    <n v="67081870"/>
    <s v="AB"/>
    <s v="VDAD"/>
    <x v="0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0"/>
    <m/>
    <s v="NONE"/>
    <n v="0"/>
    <m/>
    <n v="2258298"/>
    <s v="Cobros Mayo"/>
    <s v="Cobros Mayo NPN"/>
    <s v="Auto busy"/>
  </r>
  <r>
    <s v="Cobros Mayo"/>
    <n v="1"/>
    <n v="0"/>
    <x v="21"/>
    <n v="5"/>
    <n v="1"/>
    <x v="0"/>
    <d v="2026-05-18T17:28:16"/>
    <n v="67081870"/>
    <n v="6000"/>
    <s v="lvelez"/>
    <x v="1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98"/>
    <s v="Llamaya"/>
    <s v="MAIN"/>
    <n v="0"/>
    <m/>
    <n v="2258298"/>
    <s v="Cobros Mayo"/>
    <s v="Cobros Mayo NPN"/>
    <s v="Mensaje a tercero"/>
  </r>
  <r>
    <s v="Cobros Mayo"/>
    <n v="1"/>
    <n v="0"/>
    <x v="3"/>
    <n v="5"/>
    <n v="1"/>
    <x v="0"/>
    <d v="2026-05-19T12:54:12"/>
    <n v="67081870"/>
    <n v="6000"/>
    <s v="lvelez"/>
    <x v="1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73"/>
    <s v="Llamaya"/>
    <s v="MANUAL"/>
    <n v="0"/>
    <m/>
    <n v="2258298"/>
    <s v="Cobros Mayo"/>
    <s v="Cobros Mayo NPN"/>
    <s v="Mensaje a tercero"/>
  </r>
  <r>
    <s v="Cobros Mayo"/>
    <n v="1"/>
    <n v="0"/>
    <x v="10"/>
    <n v="5"/>
    <n v="1"/>
    <x v="1"/>
    <d v="2026-05-28T11:46:50"/>
    <n v="67081870"/>
    <n v="6006"/>
    <s v="lvelez"/>
    <x v="1"/>
    <s v="COBRO"/>
    <m/>
    <n v="356270520000"/>
    <n v="16010"/>
    <n v="10"/>
    <n v="1"/>
    <n v="67081870"/>
    <m/>
    <s v="CESAR EDUARDO BECKELD GARCIA"/>
    <m/>
    <s v="8-874-1851"/>
    <s v="PANAMAÂ Â Â Â Â Â Â Â Â Â Â Â Â Â Â Â Â Â Â Â Â Â Â Â Â Â Â Â Â Â Â Â Â Â Â Â Â Â Â Â Â Â Â Â "/>
    <s v="MASIVO"/>
    <n v="356270520000"/>
    <m/>
    <m/>
    <m/>
    <m/>
    <m/>
    <s v="U"/>
    <s v="0000-00-00"/>
    <m/>
    <m/>
    <m/>
    <s v="CESAR EDUARDO BECKELD GARCIA"/>
    <n v="62"/>
    <s v="Llamaya"/>
    <s v="MANUAL"/>
    <n v="0"/>
    <m/>
    <n v="2160550"/>
    <s v="Cobros Enero 2026"/>
    <s v="Cobros enero 2026"/>
    <s v="Numero equivocado"/>
  </r>
  <r>
    <s v="Cobros Mayo"/>
    <n v="0"/>
    <n v="0"/>
    <x v="23"/>
    <n v="2"/>
    <n v="1"/>
    <x v="0"/>
    <d v="2026-05-12T12:18:09"/>
    <n v="67082235"/>
    <s v="DROP"/>
    <s v="VDAD"/>
    <x v="0"/>
    <s v="COBRO"/>
    <m/>
    <n v="367055060000"/>
    <n v="16018"/>
    <n v="10"/>
    <n v="1"/>
    <n v="67082235"/>
    <m/>
    <s v="VALENTIN ALMANZA GALLARDO"/>
    <m/>
    <s v="6-37-533"/>
    <n v="367055060000"/>
    <s v="MASIVO"/>
    <s v="NPN"/>
    <m/>
    <m/>
    <m/>
    <m/>
    <m/>
    <s v="U"/>
    <s v="0000-00-00"/>
    <m/>
    <m/>
    <m/>
    <m/>
    <n v="5"/>
    <m/>
    <s v="NONE"/>
    <n v="0"/>
    <m/>
    <n v="2258299"/>
    <s v="Cobros Mayo"/>
    <s v="Cobros Mayo NPN"/>
    <s v="Agent Not Available"/>
  </r>
  <r>
    <s v="Cobros Mayo"/>
    <n v="0"/>
    <n v="0"/>
    <x v="18"/>
    <n v="2"/>
    <n v="1"/>
    <x v="1"/>
    <d v="2026-05-14T14:10:42"/>
    <n v="67082235"/>
    <n v="6004"/>
    <s v="lvelez"/>
    <x v="1"/>
    <s v="COBRO"/>
    <m/>
    <n v="367055060000"/>
    <n v="16018"/>
    <n v="10"/>
    <n v="1"/>
    <n v="67082235"/>
    <m/>
    <s v="VALENTIN ALMANZA GALLARDO"/>
    <m/>
    <s v="6-37-533"/>
    <n v="367055060000"/>
    <s v="MASIVO"/>
    <s v="NPN"/>
    <m/>
    <m/>
    <m/>
    <m/>
    <m/>
    <s v="U"/>
    <s v="0000-00-00"/>
    <m/>
    <m/>
    <m/>
    <m/>
    <n v="69"/>
    <s v="Llamaya"/>
    <s v="MAIN"/>
    <n v="0"/>
    <m/>
    <n v="2258299"/>
    <s v="Cobros Mayo"/>
    <s v="Cobros Mayo NPN"/>
    <s v="Buzon de voz"/>
  </r>
  <r>
    <s v="Cobros Abril Canal Fijo"/>
    <n v="0"/>
    <n v="0"/>
    <x v="23"/>
    <n v="4"/>
    <n v="1"/>
    <x v="0"/>
    <d v="2026-05-12T12:18:47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0"/>
    <n v="0"/>
    <x v="18"/>
    <n v="4"/>
    <n v="1"/>
    <x v="0"/>
    <d v="2026-05-14T14:11:18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0"/>
    <n v="0"/>
    <x v="21"/>
    <n v="4"/>
    <n v="1"/>
    <x v="0"/>
    <d v="2026-05-18T17:28:26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1"/>
    <n v="1"/>
    <x v="22"/>
    <n v="4"/>
    <n v="1"/>
    <x v="1"/>
    <d v="2026-05-20T12:48:58"/>
    <n v="67085126"/>
    <n v="6003"/>
    <s v="lvelez"/>
    <x v="1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40"/>
    <s v="Llamaya"/>
    <s v="MAIN"/>
    <n v="0"/>
    <m/>
    <n v="2258300"/>
    <s v="Cobros Mayo"/>
    <s v="Cobros Mayo NPN"/>
    <s v="Cuenta cesada"/>
  </r>
  <r>
    <s v="Cobros Mayo"/>
    <n v="0"/>
    <n v="0"/>
    <x v="23"/>
    <n v="13"/>
    <n v="1"/>
    <x v="0"/>
    <d v="2026-05-12T12:18:53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8"/>
    <n v="13"/>
    <n v="1"/>
    <x v="0"/>
    <d v="2026-05-14T14:12:52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21"/>
    <n v="13"/>
    <n v="1"/>
    <x v="0"/>
    <d v="2026-05-18T17:29:45"/>
    <n v="67088784"/>
    <s v="NA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No Answer AutoDial"/>
  </r>
  <r>
    <s v="Cobros Mayo"/>
    <n v="0"/>
    <n v="0"/>
    <x v="3"/>
    <n v="13"/>
    <n v="1"/>
    <x v="0"/>
    <d v="2026-05-19T10:21:52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22"/>
    <n v="13"/>
    <n v="1"/>
    <x v="0"/>
    <d v="2026-05-20T12:48:51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4"/>
    <n v="13"/>
    <n v="1"/>
    <x v="0"/>
    <d v="2026-05-21T14:17:53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5"/>
    <n v="13"/>
    <n v="1"/>
    <x v="0"/>
    <d v="2026-05-22T10:43:31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5"/>
    <n v="13"/>
    <n v="1"/>
    <x v="0"/>
    <d v="2026-05-22T17:59:48"/>
    <n v="67088784"/>
    <s v="NA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No Answer AutoDial"/>
  </r>
  <r>
    <s v="Cobros Mayo"/>
    <n v="0"/>
    <n v="0"/>
    <x v="6"/>
    <n v="13"/>
    <n v="1"/>
    <x v="0"/>
    <d v="2026-05-23T10:55:55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8"/>
    <n v="13"/>
    <n v="1"/>
    <x v="0"/>
    <d v="2026-05-26T09:27:58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8"/>
    <n v="13"/>
    <n v="1"/>
    <x v="0"/>
    <d v="2026-05-26T10:51:30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8"/>
    <n v="13"/>
    <n v="1"/>
    <x v="0"/>
    <d v="2026-05-26T14:42:48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8"/>
    <n v="13"/>
    <n v="1"/>
    <x v="1"/>
    <d v="2026-05-26T17:55:30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23"/>
    <n v="3"/>
    <n v="1"/>
    <x v="0"/>
    <d v="2026-05-12T12:20:06"/>
    <n v="67089173"/>
    <s v="DROP"/>
    <s v="VDAD"/>
    <x v="0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5"/>
    <m/>
    <s v="NONE"/>
    <n v="0"/>
    <m/>
    <n v="2258302"/>
    <s v="Cobros Mayo"/>
    <s v="Cobros Mayo NPN"/>
    <s v="Agent Not Available"/>
  </r>
  <r>
    <s v="Cobros Mayo"/>
    <n v="0"/>
    <n v="0"/>
    <x v="18"/>
    <n v="3"/>
    <n v="1"/>
    <x v="0"/>
    <d v="2026-05-14T14:14:25"/>
    <n v="67089173"/>
    <s v="NA"/>
    <s v="VDAD"/>
    <x v="0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0"/>
    <m/>
    <s v="NONE"/>
    <n v="0"/>
    <m/>
    <n v="2258302"/>
    <s v="Cobros Mayo"/>
    <s v="Cobros Mayo NPN"/>
    <s v="No Answer AutoDial"/>
  </r>
  <r>
    <s v="Cobros Mayo"/>
    <n v="1"/>
    <n v="1"/>
    <x v="24"/>
    <n v="3"/>
    <n v="1"/>
    <x v="1"/>
    <d v="2026-05-15T10:08:27"/>
    <n v="67089173"/>
    <n v="6003"/>
    <s v="lvelez"/>
    <x v="1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18"/>
    <s v="Llamaya"/>
    <s v="MAIN"/>
    <n v="0"/>
    <m/>
    <n v="2258302"/>
    <s v="Cobros Mayo"/>
    <s v="Cobros Mayo NPN"/>
    <s v="Cuenta cesada"/>
  </r>
  <r>
    <e v="#N/A"/>
    <n v="0"/>
    <n v="0"/>
    <x v="12"/>
    <n v="1"/>
    <n v="1"/>
    <x v="1"/>
    <d v="2026-05-29T12:40:09"/>
    <n v="67089403"/>
    <s v="CALLBK"/>
    <s v="lvelez"/>
    <x v="1"/>
    <s v="COBRO"/>
    <m/>
    <n v="358180360000"/>
    <n v="16009"/>
    <n v="10"/>
    <n v="1"/>
    <n v="67089403"/>
    <m/>
    <s v="Miriam PeÃ±alba de Martinez"/>
    <m/>
    <s v="9-174-333"/>
    <n v="358180360000"/>
    <s v="MASIVO"/>
    <n v="30"/>
    <m/>
    <m/>
    <m/>
    <m/>
    <m/>
    <s v="U"/>
    <s v="0000-00-00"/>
    <m/>
    <m/>
    <m/>
    <s v="366093020000&gt;&gt; Miriam Peñalba Martinez De Martinez"/>
    <n v="442"/>
    <s v="Llamaya"/>
    <s v="MANUAL"/>
    <n v="0"/>
    <m/>
    <n v="2150856"/>
    <s v="DIC Dias Adeudados 10"/>
    <s v="Contactos Dias Adeudados DIC 10"/>
    <s v="Call Back"/>
  </r>
  <r>
    <s v="Cobros Abril Canal Fijo"/>
    <n v="0"/>
    <n v="0"/>
    <x v="23"/>
    <n v="3"/>
    <n v="1"/>
    <x v="0"/>
    <d v="2026-05-12T12:20:37"/>
    <n v="67091518"/>
    <s v="DROP"/>
    <s v="VDAD"/>
    <x v="0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5"/>
    <m/>
    <s v="NONE"/>
    <n v="0"/>
    <m/>
    <n v="2258303"/>
    <s v="Cobros Mayo"/>
    <s v="Cobros Mayo NPN"/>
    <s v="Agent Not Available"/>
  </r>
  <r>
    <s v="Cobros Abril Canal Fijo"/>
    <n v="0"/>
    <n v="0"/>
    <x v="18"/>
    <n v="3"/>
    <n v="1"/>
    <x v="0"/>
    <d v="2026-05-14T14:14:35"/>
    <n v="67091518"/>
    <s v="DROP"/>
    <s v="VDAD"/>
    <x v="0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5"/>
    <m/>
    <s v="NONE"/>
    <n v="0"/>
    <m/>
    <n v="2258303"/>
    <s v="Cobros Mayo"/>
    <s v="Cobros Mayo NPN"/>
    <s v="Agent Not Available"/>
  </r>
  <r>
    <s v="Cobros Abril Canal Fijo"/>
    <n v="1"/>
    <n v="0"/>
    <x v="21"/>
    <n v="3"/>
    <n v="1"/>
    <x v="1"/>
    <d v="2026-05-18T17:30:17"/>
    <n v="67091518"/>
    <n v="6010"/>
    <s v="lvelez"/>
    <x v="1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47"/>
    <s v="Llamaya"/>
    <s v="MAIN"/>
    <n v="0"/>
    <m/>
    <n v="2258303"/>
    <s v="Cobros Mayo"/>
    <s v="Cobros Mayo NPN"/>
    <s v="Menor de edad"/>
  </r>
  <r>
    <s v="Cobros Mayo"/>
    <n v="0"/>
    <n v="0"/>
    <x v="23"/>
    <n v="2"/>
    <n v="1"/>
    <x v="0"/>
    <d v="2026-05-12T12:20:59"/>
    <n v="67095666"/>
    <s v="DROP"/>
    <s v="VDAD"/>
    <x v="0"/>
    <s v="COBRO"/>
    <m/>
    <n v="364063540000"/>
    <n v="16018"/>
    <n v="10"/>
    <n v="1"/>
    <n v="67095666"/>
    <m/>
    <s v="DIONISIA RAMOS GONDOLA"/>
    <m/>
    <s v="3-53-252"/>
    <n v="364063540000"/>
    <s v="MASIVO"/>
    <s v="NPN"/>
    <m/>
    <m/>
    <m/>
    <m/>
    <m/>
    <s v="U"/>
    <s v="0000-00-00"/>
    <m/>
    <m/>
    <m/>
    <m/>
    <n v="5"/>
    <m/>
    <s v="NONE"/>
    <n v="0"/>
    <m/>
    <n v="2258304"/>
    <s v="Cobros Mayo"/>
    <s v="Cobros Mayo NPN"/>
    <s v="Agent Not Available"/>
  </r>
  <r>
    <s v="Cobros Mayo"/>
    <n v="1"/>
    <n v="1"/>
    <x v="18"/>
    <n v="2"/>
    <n v="1"/>
    <x v="1"/>
    <d v="2026-05-14T14:17:25"/>
    <n v="67095666"/>
    <n v="6003"/>
    <s v="lvelez"/>
    <x v="1"/>
    <s v="COBRO"/>
    <m/>
    <n v="364063540000"/>
    <n v="16018"/>
    <n v="10"/>
    <n v="1"/>
    <n v="67095666"/>
    <m/>
    <s v="DIONISIA RAMOS GONDOLA"/>
    <m/>
    <s v="3-53-252"/>
    <n v="364063540000"/>
    <s v="MASIVO"/>
    <s v="NPN"/>
    <m/>
    <m/>
    <m/>
    <m/>
    <m/>
    <s v="U"/>
    <s v="0000-00-00"/>
    <m/>
    <m/>
    <m/>
    <m/>
    <n v="19"/>
    <s v="Llamaya"/>
    <s v="MAIN"/>
    <n v="0"/>
    <m/>
    <n v="2258304"/>
    <s v="Cobros Mayo"/>
    <s v="Cobros Mayo NPN"/>
    <s v="Cuenta cesada"/>
  </r>
  <r>
    <s v="Cobros Mayo"/>
    <n v="0"/>
    <n v="0"/>
    <x v="9"/>
    <n v="2"/>
    <n v="1"/>
    <x v="0"/>
    <d v="2026-05-27T15:35:06"/>
    <n v="67096607"/>
    <s v="DROP"/>
    <s v="VDAD"/>
    <x v="0"/>
    <s v="COBRO"/>
    <m/>
    <n v="800519570000"/>
    <n v="16019"/>
    <n v="10"/>
    <n v="1"/>
    <n v="67096607"/>
    <m/>
    <s v=" Guillermo Julio Salazar"/>
    <m/>
    <n v="800519570000"/>
    <s v="RENOVACIONES"/>
    <s v="3 MESES PENDIENTES"/>
    <m/>
    <m/>
    <m/>
    <m/>
    <m/>
    <m/>
    <m/>
    <s v="0000-00-00"/>
    <m/>
    <m/>
    <m/>
    <m/>
    <n v="5"/>
    <m/>
    <s v="NONE"/>
    <n v="0"/>
    <m/>
    <n v="2268028"/>
    <s v="Cobros Mayo"/>
    <s v="Cobros Mayo Lista 2"/>
    <s v="Agent Not Available"/>
  </r>
  <r>
    <s v="Cobros Mayo"/>
    <n v="0"/>
    <n v="0"/>
    <x v="10"/>
    <n v="2"/>
    <n v="1"/>
    <x v="1"/>
    <d v="2026-05-28T12:15:23"/>
    <n v="67096607"/>
    <s v="DROP"/>
    <s v="VDAD"/>
    <x v="0"/>
    <s v="COBRO"/>
    <m/>
    <n v="800519570000"/>
    <n v="16019"/>
    <n v="10"/>
    <n v="1"/>
    <n v="67096607"/>
    <m/>
    <s v=" Guillermo Julio Salazar"/>
    <m/>
    <n v="800519570000"/>
    <s v="RENOVACIONES"/>
    <s v="3 MESES PENDIENTES"/>
    <m/>
    <m/>
    <m/>
    <m/>
    <m/>
    <m/>
    <m/>
    <s v="0000-00-00"/>
    <m/>
    <m/>
    <m/>
    <m/>
    <n v="5"/>
    <m/>
    <s v="NONE"/>
    <n v="0"/>
    <m/>
    <n v="2268028"/>
    <s v="Cobros Mayo"/>
    <s v="Cobros Mayo Lista 2"/>
    <s v="Agent Not Available"/>
  </r>
  <r>
    <s v="Cobros Mayo"/>
    <n v="0"/>
    <n v="0"/>
    <x v="23"/>
    <n v="5"/>
    <n v="1"/>
    <x v="0"/>
    <d v="2026-05-12T12:21:19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8"/>
    <n v="5"/>
    <n v="1"/>
    <x v="0"/>
    <d v="2026-05-14T14:17:34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21"/>
    <n v="5"/>
    <n v="1"/>
    <x v="0"/>
    <d v="2026-05-18T17:30:19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22"/>
    <n v="5"/>
    <n v="1"/>
    <x v="0"/>
    <d v="2026-05-20T12:49:51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1"/>
    <n v="1"/>
    <x v="4"/>
    <n v="5"/>
    <n v="1"/>
    <x v="1"/>
    <d v="2026-05-21T14:18:14"/>
    <n v="67101082"/>
    <n v="6002"/>
    <s v="lvelez"/>
    <x v="1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191"/>
    <s v="Llamaya"/>
    <s v="MAIN"/>
    <n v="0"/>
    <m/>
    <n v="2258305"/>
    <s v="Cobros Mayo"/>
    <s v="Cobros Mayo NPN"/>
    <s v="Cliente al dia"/>
  </r>
  <r>
    <s v="Cobros Mayo"/>
    <n v="0"/>
    <n v="0"/>
    <x v="23"/>
    <n v="4"/>
    <n v="1"/>
    <x v="0"/>
    <d v="2026-05-12T12:21:41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0"/>
    <n v="0"/>
    <x v="18"/>
    <n v="4"/>
    <n v="1"/>
    <x v="0"/>
    <d v="2026-05-14T14:18:02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0"/>
    <n v="0"/>
    <x v="21"/>
    <n v="4"/>
    <n v="1"/>
    <x v="0"/>
    <d v="2026-05-18T17:30:42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1"/>
    <n v="0"/>
    <x v="22"/>
    <n v="4"/>
    <n v="1"/>
    <x v="1"/>
    <d v="2026-05-20T12:50:52"/>
    <n v="67106042"/>
    <n v="6010"/>
    <s v="lvelez"/>
    <x v="1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62"/>
    <s v="Llamaya"/>
    <s v="MAIN"/>
    <n v="0"/>
    <m/>
    <n v="2258306"/>
    <s v="Cobros Mayo"/>
    <s v="Cobros Mayo NPN"/>
    <s v="Menor de edad"/>
  </r>
  <r>
    <s v="Cobros Abril Canal Fijo"/>
    <n v="0"/>
    <n v="0"/>
    <x v="23"/>
    <n v="4"/>
    <n v="1"/>
    <x v="0"/>
    <d v="2026-05-12T12:21:48"/>
    <n v="67113267"/>
    <s v="AB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0"/>
    <m/>
    <s v="NONE"/>
    <n v="0"/>
    <m/>
    <n v="2258307"/>
    <s v="Cobros Mayo"/>
    <s v="Cobros Mayo NPN"/>
    <s v="Auto busy"/>
  </r>
  <r>
    <s v="Cobros Abril Canal Fijo"/>
    <n v="0"/>
    <n v="0"/>
    <x v="18"/>
    <n v="4"/>
    <n v="1"/>
    <x v="0"/>
    <d v="2026-05-14T14:24:28"/>
    <n v="67113267"/>
    <s v="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5"/>
    <m/>
    <s v="NONE"/>
    <n v="0"/>
    <m/>
    <n v="2258307"/>
    <s v="Cobros Mayo"/>
    <s v="Cobros Mayo NPN"/>
    <s v="Agent Not Available"/>
  </r>
  <r>
    <s v="Cobros Abril Canal Fijo"/>
    <n v="0"/>
    <n v="0"/>
    <x v="21"/>
    <n v="4"/>
    <n v="1"/>
    <x v="0"/>
    <d v="2026-05-18T17:30:59"/>
    <n v="67113267"/>
    <s v="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5"/>
    <m/>
    <s v="NONE"/>
    <n v="0"/>
    <m/>
    <n v="2258307"/>
    <s v="Cobros Mayo"/>
    <s v="Cobros Mayo NPN"/>
    <s v="Agent Not Available"/>
  </r>
  <r>
    <s v="Cobros Abril Canal Fijo"/>
    <n v="0"/>
    <n v="0"/>
    <x v="22"/>
    <n v="4"/>
    <n v="1"/>
    <x v="1"/>
    <d v="2026-05-20T12:50:35"/>
    <n v="67113267"/>
    <s v="P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0"/>
    <m/>
    <s v="NONE"/>
    <n v="0"/>
    <m/>
    <n v="2258307"/>
    <s v="Cobros Mayo"/>
    <s v="Cobros Mayo NPN"/>
    <s v="Outbound Pre-Routing Drop"/>
  </r>
  <r>
    <s v="Cobros Abril Canal Fijo"/>
    <n v="0"/>
    <n v="0"/>
    <x v="23"/>
    <n v="9"/>
    <n v="1"/>
    <x v="0"/>
    <d v="2026-05-12T12:22:13"/>
    <n v="67114742"/>
    <s v="DROP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5"/>
    <m/>
    <s v="NONE"/>
    <n v="0"/>
    <m/>
    <n v="2258308"/>
    <s v="Cobros Mayo"/>
    <s v="Cobros Mayo NPN"/>
    <s v="Agent Not Available"/>
  </r>
  <r>
    <s v="Cobros Abril Canal Fijo"/>
    <n v="0"/>
    <n v="0"/>
    <x v="18"/>
    <n v="9"/>
    <n v="1"/>
    <x v="0"/>
    <d v="2026-05-14T14:24:52"/>
    <n v="67114742"/>
    <s v="DROP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5"/>
    <m/>
    <s v="NONE"/>
    <n v="0"/>
    <m/>
    <n v="2258308"/>
    <s v="Cobros Mayo"/>
    <s v="Cobros Mayo NPN"/>
    <s v="Agent Not Available"/>
  </r>
  <r>
    <s v="Cobros Abril Canal Fijo"/>
    <n v="0"/>
    <n v="0"/>
    <x v="21"/>
    <n v="9"/>
    <n v="1"/>
    <x v="0"/>
    <d v="2026-05-18T17:32:41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22"/>
    <n v="9"/>
    <n v="1"/>
    <x v="0"/>
    <d v="2026-05-20T12:50:50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4"/>
    <n v="9"/>
    <n v="1"/>
    <x v="0"/>
    <d v="2026-05-21T14:21:28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5"/>
    <n v="9"/>
    <n v="1"/>
    <x v="0"/>
    <d v="2026-05-22T10:44:18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5"/>
    <n v="9"/>
    <n v="1"/>
    <x v="0"/>
    <d v="2026-05-22T18:01:54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6"/>
    <n v="9"/>
    <n v="1"/>
    <x v="0"/>
    <d v="2026-05-23T12:34:43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1"/>
    <n v="1"/>
    <x v="8"/>
    <n v="9"/>
    <n v="1"/>
    <x v="1"/>
    <d v="2026-05-26T09:28:16"/>
    <n v="67114742"/>
    <n v="6003"/>
    <s v="lvelez"/>
    <x v="1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s v="U"/>
    <s v="0000-00-00"/>
    <m/>
    <m/>
    <m/>
    <m/>
    <n v="86"/>
    <s v="Llamaya"/>
    <s v="MAIN"/>
    <n v="0"/>
    <m/>
    <n v="2258308"/>
    <s v="Cobros Mayo"/>
    <s v="Cobros Mayo NPN"/>
    <s v="Cuenta cesada"/>
  </r>
  <r>
    <s v="Cobros Abril Canal Fijo"/>
    <n v="0"/>
    <n v="0"/>
    <x v="23"/>
    <n v="6"/>
    <n v="1"/>
    <x v="0"/>
    <d v="2026-05-12T12:22:33"/>
    <n v="67115436"/>
    <s v="DROP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5"/>
    <m/>
    <s v="NONE"/>
    <n v="0"/>
    <m/>
    <n v="2258309"/>
    <s v="Cobros Mayo"/>
    <s v="Cobros Mayo NPN"/>
    <s v="Agent Not Available"/>
  </r>
  <r>
    <s v="Cobros Abril Canal Fijo"/>
    <n v="0"/>
    <n v="0"/>
    <x v="18"/>
    <n v="6"/>
    <n v="1"/>
    <x v="0"/>
    <d v="2026-05-14T14:24:59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0"/>
    <n v="0"/>
    <x v="21"/>
    <n v="6"/>
    <n v="1"/>
    <x v="0"/>
    <d v="2026-05-18T17:32:41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0"/>
    <n v="0"/>
    <x v="22"/>
    <n v="6"/>
    <n v="1"/>
    <x v="0"/>
    <d v="2026-05-20T12:53:13"/>
    <n v="67115436"/>
    <s v="NA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No Answer AutoDial"/>
  </r>
  <r>
    <s v="Cobros Abril Canal Fijo"/>
    <n v="0"/>
    <n v="0"/>
    <x v="22"/>
    <n v="6"/>
    <n v="1"/>
    <x v="0"/>
    <d v="2026-05-20T16:33:36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1"/>
    <n v="1"/>
    <x v="4"/>
    <n v="6"/>
    <n v="1"/>
    <x v="1"/>
    <d v="2026-05-21T14:21:44"/>
    <n v="67115436"/>
    <n v="6003"/>
    <s v="lvelez"/>
    <x v="1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304"/>
    <s v="Llamaya"/>
    <s v="MAIN"/>
    <n v="0"/>
    <m/>
    <n v="2258309"/>
    <s v="Cobros Mayo"/>
    <s v="Cobros Mayo NPN"/>
    <s v="Cuenta cesada"/>
  </r>
  <r>
    <s v="Cobros Mayo"/>
    <n v="0"/>
    <n v="0"/>
    <x v="23"/>
    <n v="4"/>
    <n v="1"/>
    <x v="0"/>
    <d v="2026-05-12T12:23:52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23"/>
    <n v="4"/>
    <n v="1"/>
    <x v="0"/>
    <d v="2026-05-12T15:19:56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"/>
    <n v="4"/>
    <n v="1"/>
    <x v="0"/>
    <d v="2026-05-13T10:24:58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"/>
    <n v="4"/>
    <n v="1"/>
    <x v="1"/>
    <d v="2026-05-13T11:38:50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Abril Canal Fijo"/>
    <n v="0"/>
    <n v="0"/>
    <x v="23"/>
    <n v="11"/>
    <n v="1"/>
    <x v="0"/>
    <d v="2026-05-12T12:23:54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8"/>
    <n v="11"/>
    <n v="1"/>
    <x v="0"/>
    <d v="2026-05-14T14:25:45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21"/>
    <n v="11"/>
    <n v="1"/>
    <x v="0"/>
    <d v="2026-05-18T17:33:27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22"/>
    <n v="11"/>
    <n v="1"/>
    <x v="0"/>
    <d v="2026-05-20T12:52:00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4"/>
    <n v="11"/>
    <n v="1"/>
    <x v="0"/>
    <d v="2026-05-21T14:27:38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5"/>
    <n v="11"/>
    <n v="1"/>
    <x v="0"/>
    <d v="2026-05-22T10:46:36"/>
    <n v="67123494"/>
    <s v="NA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No Answer AutoDial"/>
  </r>
  <r>
    <s v="Cobros Abril Canal Fijo"/>
    <n v="0"/>
    <n v="0"/>
    <x v="5"/>
    <n v="11"/>
    <n v="1"/>
    <x v="0"/>
    <d v="2026-05-22T14:36:48"/>
    <n v="67123494"/>
    <s v="NA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No Answer AutoDial"/>
  </r>
  <r>
    <s v="Cobros Abril Canal Fijo"/>
    <n v="0"/>
    <n v="0"/>
    <x v="5"/>
    <n v="11"/>
    <n v="1"/>
    <x v="0"/>
    <d v="2026-05-22T15:02:26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5"/>
    <n v="11"/>
    <n v="1"/>
    <x v="0"/>
    <d v="2026-05-22T18:01:54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6"/>
    <n v="11"/>
    <n v="1"/>
    <x v="0"/>
    <d v="2026-05-23T12:36:38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8"/>
    <n v="11"/>
    <n v="1"/>
    <x v="1"/>
    <d v="2026-05-26T09:30:04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Mayo"/>
    <n v="0"/>
    <n v="0"/>
    <x v="9"/>
    <n v="4"/>
    <n v="1"/>
    <x v="0"/>
    <d v="2026-05-27T14:57:49"/>
    <n v="67127141"/>
    <s v="CALLBK"/>
    <s v="lvelez"/>
    <x v="1"/>
    <s v="COBRO"/>
    <m/>
    <n v="266042980000"/>
    <n v="16019"/>
    <n v="10"/>
    <n v="1"/>
    <n v="67127141"/>
    <m/>
    <s v="Diana Karina Flores Ruiz"/>
    <m/>
    <n v="266042980000"/>
    <s v="CALL CENTER"/>
    <s v="NPN"/>
    <m/>
    <m/>
    <m/>
    <m/>
    <m/>
    <m/>
    <s v="U"/>
    <s v="0000-00-00"/>
    <m/>
    <m/>
    <m/>
    <s v="266042980000&gt;&gt; Diana Karina Flores Ruiz"/>
    <n v="465"/>
    <s v="Llamaya"/>
    <s v="MAIN"/>
    <n v="0"/>
    <m/>
    <n v="2267974"/>
    <s v="Cobros Mayo"/>
    <s v="Cobros Mayo Lista 2"/>
    <s v="Call Back"/>
  </r>
  <r>
    <s v="Cobros Mayo"/>
    <n v="0"/>
    <n v="0"/>
    <x v="9"/>
    <n v="4"/>
    <n v="1"/>
    <x v="0"/>
    <d v="2026-05-27T15:01:34"/>
    <n v="67127141"/>
    <s v="NA"/>
    <s v="VDAD"/>
    <x v="0"/>
    <s v="COBRO"/>
    <m/>
    <n v="296054960000"/>
    <n v="16019"/>
    <n v="10"/>
    <n v="1"/>
    <n v="67127141"/>
    <m/>
    <s v="Diana Karina Flores Ruiz"/>
    <m/>
    <n v="296054960000"/>
    <s v="CALL CENTER"/>
    <s v="NPN"/>
    <m/>
    <m/>
    <m/>
    <m/>
    <m/>
    <m/>
    <s v="U"/>
    <s v="0000-00-00"/>
    <m/>
    <m/>
    <m/>
    <m/>
    <n v="0"/>
    <m/>
    <s v="NONE"/>
    <n v="0"/>
    <m/>
    <n v="2267981"/>
    <s v="Cobros Mayo"/>
    <s v="Cobros Mayo Lista 2"/>
    <s v="No Answer AutoDial"/>
  </r>
  <r>
    <s v="Cobros Mayo"/>
    <n v="0"/>
    <n v="0"/>
    <x v="9"/>
    <n v="4"/>
    <n v="1"/>
    <x v="0"/>
    <d v="2026-05-27T16:42:24"/>
    <n v="67127141"/>
    <s v="DROP"/>
    <s v="VDAD"/>
    <x v="0"/>
    <s v="COBRO"/>
    <m/>
    <n v="296054960000"/>
    <n v="16019"/>
    <n v="10"/>
    <n v="1"/>
    <n v="67127141"/>
    <m/>
    <s v="Diana Karina Flores Ruiz"/>
    <m/>
    <n v="296054960000"/>
    <s v="CALL CENTER"/>
    <s v="NPN"/>
    <m/>
    <m/>
    <m/>
    <m/>
    <m/>
    <m/>
    <s v="U"/>
    <s v="0000-00-00"/>
    <m/>
    <m/>
    <m/>
    <m/>
    <n v="5"/>
    <m/>
    <s v="NONE"/>
    <n v="0"/>
    <m/>
    <n v="2267981"/>
    <s v="Cobros Mayo"/>
    <s v="Cobros Mayo Lista 2"/>
    <s v="Agent Not Available"/>
  </r>
  <r>
    <s v="Cobros Mayo"/>
    <n v="1"/>
    <n v="1"/>
    <x v="10"/>
    <n v="4"/>
    <n v="1"/>
    <x v="1"/>
    <d v="2026-05-28T10:46:57"/>
    <n v="67127141"/>
    <n v="6007"/>
    <s v="lvelez"/>
    <x v="1"/>
    <s v="COBRO"/>
    <m/>
    <n v="296054960000"/>
    <n v="16019"/>
    <n v="10"/>
    <n v="1"/>
    <n v="67127141"/>
    <m/>
    <s v="Diana Karina Flores Ruiz"/>
    <m/>
    <n v="296054960000"/>
    <s v="CALL CENTER"/>
    <s v="NPN"/>
    <m/>
    <m/>
    <m/>
    <m/>
    <m/>
    <m/>
    <s v="U"/>
    <s v="0000-00-00"/>
    <m/>
    <m/>
    <m/>
    <m/>
    <n v="229"/>
    <s v="Llamaya"/>
    <s v="MAIN"/>
    <n v="0"/>
    <m/>
    <n v="2267981"/>
    <s v="Cobros Mayo"/>
    <s v="Cobros Mayo Lista 2"/>
    <s v="Volver a llamar"/>
  </r>
  <r>
    <s v="Cobros Abril Canal Fijo"/>
    <n v="0"/>
    <n v="0"/>
    <x v="23"/>
    <n v="2"/>
    <n v="1"/>
    <x v="0"/>
    <d v="2026-05-12T12:25:04"/>
    <n v="67130824"/>
    <s v="DROP"/>
    <s v="VDAD"/>
    <x v="0"/>
    <s v="COBRO"/>
    <m/>
    <n v="352363030000"/>
    <n v="16018"/>
    <n v="10"/>
    <n v="1"/>
    <n v="67130824"/>
    <m/>
    <s v="Jonathan Samuel Bethancourt Ã"/>
    <m/>
    <s v="8-956-1496"/>
    <n v="352363030000"/>
    <s v="MASIVO"/>
    <s v="NPN"/>
    <m/>
    <m/>
    <m/>
    <m/>
    <m/>
    <s v="U"/>
    <s v="0000-00-00"/>
    <m/>
    <m/>
    <m/>
    <m/>
    <n v="5"/>
    <m/>
    <s v="NONE"/>
    <n v="0"/>
    <m/>
    <n v="2258312"/>
    <s v="Cobros Mayo"/>
    <s v="Cobros Mayo NPN"/>
    <s v="Agent Not Available"/>
  </r>
  <r>
    <s v="Cobros Abril Canal Fijo"/>
    <n v="1"/>
    <n v="1"/>
    <x v="18"/>
    <n v="2"/>
    <n v="1"/>
    <x v="1"/>
    <d v="2026-05-14T14:32:06"/>
    <n v="67130824"/>
    <n v="6003"/>
    <s v="lvelez"/>
    <x v="1"/>
    <s v="COBRO"/>
    <m/>
    <n v="352363030000"/>
    <n v="16018"/>
    <n v="10"/>
    <n v="1"/>
    <n v="67130824"/>
    <m/>
    <s v="Jonathan Samuel Bethancourt Ã"/>
    <m/>
    <s v="8-956-1496"/>
    <n v="352363030000"/>
    <s v="MASIVO"/>
    <s v="NPN"/>
    <m/>
    <m/>
    <m/>
    <m/>
    <m/>
    <s v="U"/>
    <s v="0000-00-00"/>
    <m/>
    <m/>
    <m/>
    <m/>
    <n v="57"/>
    <s v="Llamaya"/>
    <s v="MAIN"/>
    <n v="0"/>
    <m/>
    <n v="2258312"/>
    <s v="Cobros Mayo"/>
    <s v="Cobros Mayo NPN"/>
    <s v="Cuenta cesada"/>
  </r>
  <r>
    <s v="Cobros Mayo"/>
    <n v="0"/>
    <n v="0"/>
    <x v="23"/>
    <n v="3"/>
    <n v="1"/>
    <x v="0"/>
    <d v="2026-05-12T12:27:47"/>
    <n v="67131544"/>
    <s v="AB"/>
    <s v="VDAD"/>
    <x v="0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0"/>
    <m/>
    <s v="NONE"/>
    <n v="0"/>
    <m/>
    <n v="2258313"/>
    <s v="Cobros Mayo"/>
    <s v="Cobros Mayo NPN"/>
    <s v="Auto busy"/>
  </r>
  <r>
    <s v="Cobros Mayo"/>
    <n v="0"/>
    <n v="0"/>
    <x v="18"/>
    <n v="3"/>
    <n v="1"/>
    <x v="0"/>
    <d v="2026-05-14T14:31:28"/>
    <n v="67131544"/>
    <s v="AB"/>
    <s v="VDAD"/>
    <x v="0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0"/>
    <m/>
    <s v="NONE"/>
    <n v="0"/>
    <m/>
    <n v="2258313"/>
    <s v="Cobros Mayo"/>
    <s v="Cobros Mayo NPN"/>
    <s v="Auto busy"/>
  </r>
  <r>
    <s v="Cobros Mayo"/>
    <n v="1"/>
    <n v="1"/>
    <x v="21"/>
    <n v="3"/>
    <n v="1"/>
    <x v="1"/>
    <d v="2026-05-18T17:33:51"/>
    <n v="67131544"/>
    <n v="6003"/>
    <s v="lvelez"/>
    <x v="1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51"/>
    <s v="Llamaya"/>
    <s v="MAIN"/>
    <n v="0"/>
    <m/>
    <n v="2258313"/>
    <s v="Cobros Mayo"/>
    <s v="Cobros Mayo NPN"/>
    <s v="Cuenta cesada"/>
  </r>
  <r>
    <s v="Cobros Mayo"/>
    <n v="0"/>
    <n v="0"/>
    <x v="23"/>
    <n v="1"/>
    <n v="1"/>
    <x v="1"/>
    <d v="2026-05-12T12:27:57"/>
    <n v="67136569"/>
    <n v="6004"/>
    <s v="lvelez"/>
    <x v="1"/>
    <s v="COBRO"/>
    <m/>
    <n v="364058780000"/>
    <n v="16018"/>
    <n v="10"/>
    <n v="1"/>
    <n v="67136569"/>
    <m/>
    <s v="Inmaculada ConcepciÃ³n"/>
    <m/>
    <s v="2-725-765"/>
    <n v="364058780000"/>
    <s v="MASIVO"/>
    <s v="NPN"/>
    <m/>
    <m/>
    <m/>
    <m/>
    <m/>
    <s v="U"/>
    <s v="0000-00-00"/>
    <m/>
    <m/>
    <m/>
    <m/>
    <n v="133"/>
    <s v="Llamaya"/>
    <s v="MAIN"/>
    <n v="0"/>
    <m/>
    <n v="2258314"/>
    <s v="Cobros Mayo"/>
    <s v="Cobros Mayo NPN"/>
    <s v="Buzon de voz"/>
  </r>
  <r>
    <s v="Cobros Mayo"/>
    <n v="0"/>
    <n v="0"/>
    <x v="23"/>
    <n v="4"/>
    <n v="1"/>
    <x v="0"/>
    <d v="2026-05-12T12:28:56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0"/>
    <n v="0"/>
    <x v="18"/>
    <n v="4"/>
    <n v="1"/>
    <x v="0"/>
    <d v="2026-05-14T14:32:38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0"/>
    <n v="0"/>
    <x v="21"/>
    <n v="4"/>
    <n v="1"/>
    <x v="0"/>
    <d v="2026-05-18T17:34:31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1"/>
    <n v="1"/>
    <x v="22"/>
    <n v="4"/>
    <n v="1"/>
    <x v="1"/>
    <d v="2026-05-20T12:52:55"/>
    <n v="67138045"/>
    <n v="6003"/>
    <s v="lvelez"/>
    <x v="1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16"/>
    <s v="Llamaya"/>
    <s v="MAIN"/>
    <n v="0"/>
    <m/>
    <n v="2258315"/>
    <s v="Cobros Mayo"/>
    <s v="Cobros Mayo NPN"/>
    <s v="Cuenta cesada"/>
  </r>
  <r>
    <s v="Cobros Mayo"/>
    <n v="1"/>
    <n v="1"/>
    <x v="20"/>
    <n v="4"/>
    <n v="1"/>
    <x v="0"/>
    <d v="2026-05-06T10:59:22"/>
    <n v="67147458"/>
    <n v="6007"/>
    <s v="lvelez"/>
    <x v="1"/>
    <s v="COBRO"/>
    <m/>
    <m/>
    <n v="998"/>
    <n v="0"/>
    <m/>
    <n v="67147458"/>
    <m/>
    <m/>
    <m/>
    <m/>
    <m/>
    <m/>
    <m/>
    <m/>
    <m/>
    <m/>
    <m/>
    <m/>
    <s v="U"/>
    <s v="0000-00-00"/>
    <m/>
    <m/>
    <m/>
    <m/>
    <n v="35"/>
    <s v="Llamaya"/>
    <s v="MANUAL"/>
    <n v="0"/>
    <m/>
    <n v="2257524"/>
    <s v="Default Manual list"/>
    <m/>
    <s v="Volver a llamar"/>
  </r>
  <r>
    <s v="Cobros Mayo"/>
    <n v="0"/>
    <n v="0"/>
    <x v="23"/>
    <n v="4"/>
    <n v="1"/>
    <x v="0"/>
    <d v="2026-05-12T12:29:29"/>
    <n v="67147458"/>
    <s v="DROP"/>
    <s v="VDAD"/>
    <x v="0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"/>
    <m/>
    <s v="NONE"/>
    <n v="0"/>
    <m/>
    <n v="2258316"/>
    <s v="Cobros Mayo"/>
    <s v="Cobros Mayo NPN"/>
    <s v="Agent Not Available"/>
  </r>
  <r>
    <s v="Cobros Mayo"/>
    <n v="0"/>
    <n v="0"/>
    <x v="18"/>
    <n v="4"/>
    <n v="1"/>
    <x v="0"/>
    <d v="2026-05-14T14:32:51"/>
    <n v="67147458"/>
    <s v="DROP"/>
    <s v="VDAD"/>
    <x v="0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"/>
    <m/>
    <s v="NONE"/>
    <n v="0"/>
    <m/>
    <n v="2258316"/>
    <s v="Cobros Mayo"/>
    <s v="Cobros Mayo NPN"/>
    <s v="Agent Not Available"/>
  </r>
  <r>
    <s v="Cobros Mayo"/>
    <n v="1"/>
    <n v="1"/>
    <x v="21"/>
    <n v="4"/>
    <n v="1"/>
    <x v="1"/>
    <d v="2026-05-18T17:35:29"/>
    <n v="67147458"/>
    <n v="6007"/>
    <s v="lvelez"/>
    <x v="1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0"/>
    <s v="Llamaya"/>
    <s v="MAIN"/>
    <n v="0"/>
    <m/>
    <n v="2258316"/>
    <s v="Cobros Mayo"/>
    <s v="Cobros Mayo NPN"/>
    <s v="Volver a llamar"/>
  </r>
  <r>
    <s v="Cobros Abril Canal Fijo"/>
    <n v="0"/>
    <n v="0"/>
    <x v="23"/>
    <n v="8"/>
    <n v="1"/>
    <x v="0"/>
    <d v="2026-05-12T12:30:09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8"/>
    <n v="8"/>
    <n v="1"/>
    <x v="0"/>
    <d v="2026-05-14T14:33:06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21"/>
    <n v="8"/>
    <n v="1"/>
    <x v="0"/>
    <d v="2026-05-18T17:35:33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22"/>
    <n v="8"/>
    <n v="1"/>
    <x v="0"/>
    <d v="2026-05-20T12:54:00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4"/>
    <n v="8"/>
    <n v="1"/>
    <x v="0"/>
    <d v="2026-05-21T14:27:38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5"/>
    <n v="8"/>
    <n v="1"/>
    <x v="0"/>
    <d v="2026-05-22T10:46:10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6"/>
    <n v="8"/>
    <n v="1"/>
    <x v="0"/>
    <d v="2026-05-23T09:08:25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1"/>
    <n v="1"/>
    <x v="6"/>
    <n v="8"/>
    <n v="1"/>
    <x v="1"/>
    <d v="2026-05-23T12:38:23"/>
    <n v="67148256"/>
    <n v="6003"/>
    <s v="lvelez"/>
    <x v="1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s v="U"/>
    <s v="0000-00-00"/>
    <m/>
    <m/>
    <m/>
    <m/>
    <n v="113"/>
    <s v="Llamaya"/>
    <s v="MAIN"/>
    <n v="0"/>
    <m/>
    <n v="2258317"/>
    <s v="Cobros Mayo"/>
    <s v="Cobros Mayo NPN"/>
    <s v="Cuenta cesada"/>
  </r>
  <r>
    <e v="#N/A"/>
    <n v="0"/>
    <n v="0"/>
    <x v="3"/>
    <n v="1"/>
    <n v="1"/>
    <x v="1"/>
    <d v="2026-05-19T15:52:05"/>
    <n v="67148817"/>
    <n v="6004"/>
    <s v="lvelez"/>
    <x v="1"/>
    <s v="COBRO"/>
    <m/>
    <n v="356382260000"/>
    <n v="16016"/>
    <n v="10"/>
    <n v="1"/>
    <n v="67148817"/>
    <m/>
    <s v="Marcelino Caballero Quintero"/>
    <m/>
    <s v="7-83-549"/>
    <n v="356382260000"/>
    <s v="MASIVO"/>
    <s v="2 MESES PENDIENTES"/>
    <m/>
    <m/>
    <m/>
    <m/>
    <m/>
    <s v="U"/>
    <s v="0000-00-00"/>
    <m/>
    <m/>
    <m/>
    <m/>
    <n v="85"/>
    <s v="Llamaya"/>
    <s v="MANUAL"/>
    <n v="0"/>
    <m/>
    <n v="2198873"/>
    <s v="Cobros Marzo 2 meses a NPN "/>
    <s v="Cobros Marzo 2 meses a NPN "/>
    <s v="Buzon de voz"/>
  </r>
  <r>
    <s v="Cobros Mayo"/>
    <n v="1"/>
    <n v="1"/>
    <x v="0"/>
    <n v="1"/>
    <n v="1"/>
    <x v="1"/>
    <d v="2026-05-09T09:53:50"/>
    <n v="67151328"/>
    <n v="6007"/>
    <s v="lvelez"/>
    <x v="1"/>
    <s v="COBRO"/>
    <m/>
    <m/>
    <n v="998"/>
    <n v="0"/>
    <m/>
    <n v="67151328"/>
    <m/>
    <m/>
    <m/>
    <m/>
    <m/>
    <m/>
    <m/>
    <m/>
    <m/>
    <m/>
    <m/>
    <m/>
    <s v="U"/>
    <s v="0000-00-00"/>
    <m/>
    <m/>
    <m/>
    <m/>
    <n v="74"/>
    <s v="Llamaya"/>
    <s v="MANUAL"/>
    <n v="0"/>
    <m/>
    <n v="2257619"/>
    <s v="Default Manual list"/>
    <m/>
    <s v="Volver a llamar"/>
  </r>
  <r>
    <s v="Cobros Mayo"/>
    <n v="0"/>
    <n v="0"/>
    <x v="23"/>
    <n v="4"/>
    <n v="1"/>
    <x v="0"/>
    <d v="2026-05-12T12:31:11"/>
    <n v="67158965"/>
    <s v="DROP"/>
    <s v="VDAD"/>
    <x v="0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5"/>
    <m/>
    <s v="NONE"/>
    <n v="0"/>
    <m/>
    <n v="2258318"/>
    <s v="Cobros Mayo"/>
    <s v="Cobros Mayo NPN"/>
    <s v="Agent Not Available"/>
  </r>
  <r>
    <s v="Cobros Mayo"/>
    <n v="0"/>
    <n v="0"/>
    <x v="18"/>
    <n v="4"/>
    <n v="1"/>
    <x v="0"/>
    <d v="2026-05-14T14:36:09"/>
    <n v="67158965"/>
    <s v="DROP"/>
    <s v="VDAD"/>
    <x v="0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5"/>
    <m/>
    <s v="NONE"/>
    <n v="0"/>
    <m/>
    <n v="2258318"/>
    <s v="Cobros Mayo"/>
    <s v="Cobros Mayo NPN"/>
    <s v="Agent Not Available"/>
  </r>
  <r>
    <s v="Cobros Mayo"/>
    <n v="0"/>
    <n v="0"/>
    <x v="21"/>
    <n v="4"/>
    <n v="1"/>
    <x v="0"/>
    <d v="2026-05-18T17:49:01"/>
    <n v="67158965"/>
    <s v="CALLBK"/>
    <s v="lvelez"/>
    <x v="1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122"/>
    <s v="Llamaya"/>
    <s v="MAIN"/>
    <n v="0"/>
    <m/>
    <n v="2258318"/>
    <s v="Cobros Mayo"/>
    <s v="Cobros Mayo NPN"/>
    <s v="Call Back"/>
  </r>
  <r>
    <s v="Cobros Mayo"/>
    <n v="1"/>
    <n v="1"/>
    <x v="11"/>
    <n v="4"/>
    <n v="1"/>
    <x v="1"/>
    <d v="2026-05-30T10:27:51"/>
    <n v="67158965"/>
    <n v="6007"/>
    <s v="lvelez"/>
    <x v="1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3"/>
    <s v="Llamaya"/>
    <s v="MANUAL"/>
    <n v="0"/>
    <m/>
    <n v="2258318"/>
    <s v="Cobros Mayo"/>
    <s v="Cobros Mayo NPN"/>
    <s v="Volver a llamar"/>
  </r>
  <r>
    <s v="Cobros Abril Canal Fijo"/>
    <n v="1"/>
    <n v="1"/>
    <x v="23"/>
    <n v="2"/>
    <n v="1"/>
    <x v="0"/>
    <d v="2026-05-12T12:30:48"/>
    <n v="67160698"/>
    <n v="6003"/>
    <s v="lvelez"/>
    <x v="1"/>
    <s v="COBRO"/>
    <m/>
    <n v="358381690000"/>
    <n v="16018"/>
    <n v="10"/>
    <n v="1"/>
    <n v="67160698"/>
    <m/>
    <s v="SABRINA IYADERIS ESPINOSA URI"/>
    <m/>
    <s v="8-738-2199"/>
    <n v="358381690000"/>
    <s v="CALL CENTER"/>
    <s v="NPN"/>
    <m/>
    <m/>
    <m/>
    <m/>
    <m/>
    <s v="U"/>
    <s v="0000-00-00"/>
    <m/>
    <m/>
    <m/>
    <m/>
    <n v="118"/>
    <s v="Llamaya"/>
    <s v="MAIN"/>
    <n v="0"/>
    <m/>
    <n v="2258319"/>
    <s v="Cobros Mayo"/>
    <s v="Cobros Mayo NPN"/>
    <s v="Cuenta cesada"/>
  </r>
  <r>
    <s v="Cobros Abril Canal Fijo"/>
    <n v="1"/>
    <n v="1"/>
    <x v="9"/>
    <n v="2"/>
    <n v="1"/>
    <x v="1"/>
    <d v="2026-05-27T14:37:18"/>
    <n v="67160698"/>
    <n v="6003"/>
    <s v="lvelez"/>
    <x v="1"/>
    <s v="COBRO"/>
    <m/>
    <n v="358381690000"/>
    <n v="16019"/>
    <n v="10"/>
    <n v="1"/>
    <n v="67160698"/>
    <m/>
    <s v="SABRINA IYADERIS ESPINOSA URI"/>
    <m/>
    <n v="358381690000"/>
    <s v="CALL CENTER"/>
    <s v="NPN"/>
    <m/>
    <m/>
    <m/>
    <m/>
    <m/>
    <m/>
    <s v="U"/>
    <s v="0000-00-00"/>
    <m/>
    <m/>
    <m/>
    <m/>
    <n v="119"/>
    <s v="Llamaya"/>
    <s v="MAIN"/>
    <n v="0"/>
    <m/>
    <n v="2267946"/>
    <s v="Cobros Mayo"/>
    <s v="Cobros Mayo Lista 2"/>
    <s v="Cuenta cesada"/>
  </r>
  <r>
    <s v="Cobros Abril Canal Fijo"/>
    <n v="0"/>
    <n v="0"/>
    <x v="23"/>
    <n v="2"/>
    <n v="1"/>
    <x v="0"/>
    <d v="2026-05-12T12:31:43"/>
    <n v="67161815"/>
    <s v="DROP"/>
    <s v="VDAD"/>
    <x v="0"/>
    <s v="COBRO"/>
    <m/>
    <n v="363042870000"/>
    <n v="16018"/>
    <n v="10"/>
    <n v="1"/>
    <n v="67161815"/>
    <m/>
    <s v="Juan Perez"/>
    <m/>
    <s v="9-121-2501"/>
    <n v="363042870000"/>
    <s v="SOHO"/>
    <s v="NPN"/>
    <m/>
    <m/>
    <m/>
    <m/>
    <m/>
    <s v="U"/>
    <s v="0000-00-00"/>
    <m/>
    <m/>
    <m/>
    <m/>
    <n v="5"/>
    <m/>
    <s v="NONE"/>
    <n v="0"/>
    <m/>
    <n v="2258320"/>
    <s v="Cobros Mayo"/>
    <s v="Cobros Mayo NPN"/>
    <s v="Agent Not Available"/>
  </r>
  <r>
    <s v="Cobros Abril Canal Fijo"/>
    <n v="1"/>
    <n v="1"/>
    <x v="18"/>
    <n v="2"/>
    <n v="1"/>
    <x v="1"/>
    <d v="2026-05-14T14:35:52"/>
    <n v="67161815"/>
    <n v="6007"/>
    <s v="lvelez"/>
    <x v="1"/>
    <s v="COBRO"/>
    <m/>
    <n v="363042870000"/>
    <n v="16018"/>
    <n v="10"/>
    <n v="1"/>
    <n v="67161815"/>
    <m/>
    <s v="Juan Perez"/>
    <m/>
    <s v="9-121-2501"/>
    <n v="363042870000"/>
    <s v="SOHO"/>
    <s v="NPN"/>
    <m/>
    <m/>
    <m/>
    <m/>
    <m/>
    <s v="U"/>
    <s v="0000-00-00"/>
    <m/>
    <m/>
    <m/>
    <m/>
    <n v="309"/>
    <s v="Llamaya"/>
    <s v="MAIN"/>
    <n v="0"/>
    <m/>
    <n v="2258320"/>
    <s v="Cobros Mayo"/>
    <s v="Cobros Mayo NPN"/>
    <s v="Volver a llamar"/>
  </r>
  <r>
    <s v="Cobros Mayo"/>
    <n v="0"/>
    <n v="0"/>
    <x v="23"/>
    <n v="4"/>
    <n v="1"/>
    <x v="0"/>
    <d v="2026-05-12T12:32:05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0"/>
    <n v="0"/>
    <x v="18"/>
    <n v="4"/>
    <n v="1"/>
    <x v="0"/>
    <d v="2026-05-14T14:36:42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0"/>
    <n v="0"/>
    <x v="21"/>
    <n v="4"/>
    <n v="1"/>
    <x v="0"/>
    <d v="2026-05-18T17:49:02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1"/>
    <n v="1"/>
    <x v="22"/>
    <n v="4"/>
    <n v="1"/>
    <x v="1"/>
    <d v="2026-05-20T12:54:31"/>
    <n v="67171508"/>
    <n v="6003"/>
    <s v="lvelez"/>
    <x v="1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0"/>
    <s v="Llamaya"/>
    <s v="MAIN"/>
    <n v="0"/>
    <m/>
    <n v="2258321"/>
    <s v="Cobros Mayo"/>
    <s v="Cobros Mayo NPN"/>
    <s v="Cuenta cesada"/>
  </r>
  <r>
    <s v="Cobros Abril Canal Fijo"/>
    <n v="0"/>
    <n v="0"/>
    <x v="23"/>
    <n v="5"/>
    <n v="1"/>
    <x v="0"/>
    <d v="2026-05-12T12:32:33"/>
    <n v="67176750"/>
    <s v="DROP"/>
    <s v="VDAD"/>
    <x v="0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5"/>
    <m/>
    <s v="NONE"/>
    <n v="0"/>
    <m/>
    <n v="2258322"/>
    <s v="Cobros Mayo"/>
    <s v="Cobros Mayo NPN"/>
    <s v="Agent Not Available"/>
  </r>
  <r>
    <s v="Cobros Abril Canal Fijo"/>
    <n v="0"/>
    <n v="0"/>
    <x v="18"/>
    <n v="5"/>
    <n v="1"/>
    <x v="0"/>
    <d v="2026-05-14T14:41:31"/>
    <n v="67176750"/>
    <s v="CALLBK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97"/>
    <s v="Llamaya"/>
    <s v="MAIN"/>
    <n v="0"/>
    <m/>
    <n v="2258322"/>
    <s v="Cobros Mayo"/>
    <s v="Cobros Mayo NPN"/>
    <s v="Call Back"/>
  </r>
  <r>
    <s v="Cobros Abril Canal Fijo"/>
    <n v="0"/>
    <n v="0"/>
    <x v="21"/>
    <n v="5"/>
    <n v="1"/>
    <x v="0"/>
    <d v="2026-05-18T16:28:58"/>
    <n v="67176750"/>
    <s v="CALLBK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54"/>
    <s v="Llamaya"/>
    <s v="MAIN"/>
    <n v="0"/>
    <m/>
    <n v="2258322"/>
    <s v="Cobros Mayo"/>
    <s v="Cobros Mayo NPN"/>
    <s v="Call Back"/>
  </r>
  <r>
    <s v="Cobros Abril Canal Fijo"/>
    <n v="0"/>
    <n v="0"/>
    <x v="21"/>
    <n v="5"/>
    <n v="1"/>
    <x v="0"/>
    <d v="2026-05-18T16:49:41"/>
    <n v="67176750"/>
    <n v="6004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132"/>
    <s v="Llamaya"/>
    <s v="MAIN"/>
    <n v="0"/>
    <m/>
    <n v="2258322"/>
    <s v="Cobros Mayo"/>
    <s v="Cobros Mayo NPN"/>
    <s v="Buzon de voz"/>
  </r>
  <r>
    <s v="Cobros Abril Canal Fijo"/>
    <n v="1"/>
    <n v="1"/>
    <x v="12"/>
    <n v="5"/>
    <n v="1"/>
    <x v="1"/>
    <d v="2026-05-29T14:55:56"/>
    <n v="67176750"/>
    <n v="6007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162"/>
    <s v="Llamaya"/>
    <s v="MANUAL"/>
    <n v="0"/>
    <m/>
    <n v="2258322"/>
    <s v="Cobros Mayo"/>
    <s v="Cobros Mayo NPN"/>
    <s v="Volver a llamar"/>
  </r>
  <r>
    <s v="Cobros Abril Canal Fijo"/>
    <n v="1"/>
    <n v="1"/>
    <x v="23"/>
    <n v="1"/>
    <n v="1"/>
    <x v="1"/>
    <d v="2026-05-12T12:33:35"/>
    <n v="67180582"/>
    <n v="6003"/>
    <s v="lvelez"/>
    <x v="1"/>
    <s v="COBRO"/>
    <m/>
    <n v="355459610000"/>
    <n v="16018"/>
    <n v="10"/>
    <n v="1"/>
    <n v="67180582"/>
    <m/>
    <s v="YANINA ARIAS"/>
    <m/>
    <s v="10-716-782"/>
    <n v="355459610000"/>
    <s v="MASIVO"/>
    <s v="NPN"/>
    <m/>
    <m/>
    <m/>
    <m/>
    <m/>
    <s v="U"/>
    <s v="0000-00-00"/>
    <m/>
    <m/>
    <m/>
    <m/>
    <n v="194"/>
    <s v="Llamaya"/>
    <s v="MAIN"/>
    <n v="0"/>
    <m/>
    <n v="2258323"/>
    <s v="Cobros Mayo"/>
    <s v="Cobros Mayo NPN"/>
    <s v="Cuenta cesada"/>
  </r>
  <r>
    <s v="Cobros Mayo"/>
    <n v="0"/>
    <n v="0"/>
    <x v="23"/>
    <n v="15"/>
    <n v="1"/>
    <x v="0"/>
    <d v="2026-05-12T12:38:16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23"/>
    <n v="15"/>
    <n v="1"/>
    <x v="0"/>
    <d v="2026-05-12T15:21:12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8"/>
    <n v="15"/>
    <n v="1"/>
    <x v="0"/>
    <d v="2026-05-14T14:41:09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21"/>
    <n v="15"/>
    <n v="1"/>
    <x v="0"/>
    <d v="2026-05-18T17:49:10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22"/>
    <n v="15"/>
    <n v="1"/>
    <x v="0"/>
    <d v="2026-05-20T12:55:50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22"/>
    <n v="15"/>
    <n v="1"/>
    <x v="0"/>
    <d v="2026-05-20T16:34:23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4"/>
    <n v="15"/>
    <n v="1"/>
    <x v="0"/>
    <d v="2026-05-21T14:29:23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4"/>
    <n v="15"/>
    <n v="1"/>
    <x v="0"/>
    <d v="2026-05-21T16:04:48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5"/>
    <n v="15"/>
    <n v="1"/>
    <x v="0"/>
    <d v="2026-05-22T10:46:49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6"/>
    <n v="15"/>
    <n v="1"/>
    <x v="0"/>
    <d v="2026-05-23T09:08:25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6"/>
    <n v="15"/>
    <n v="1"/>
    <x v="0"/>
    <d v="2026-05-23T12:40:20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8"/>
    <n v="15"/>
    <n v="1"/>
    <x v="0"/>
    <d v="2026-05-26T09:30:04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8"/>
    <n v="15"/>
    <n v="1"/>
    <x v="0"/>
    <d v="2026-05-26T10:52:18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8"/>
    <n v="15"/>
    <n v="1"/>
    <x v="0"/>
    <d v="2026-05-26T14:43:41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8"/>
    <n v="15"/>
    <n v="1"/>
    <x v="1"/>
    <d v="2026-05-26T17:55:30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Abril Canal Fijo"/>
    <n v="0"/>
    <n v="0"/>
    <x v="19"/>
    <n v="7"/>
    <n v="1"/>
    <x v="0"/>
    <d v="2026-05-04T12:17:20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20"/>
    <n v="7"/>
    <n v="1"/>
    <x v="0"/>
    <d v="2026-05-06T12:25:49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15"/>
    <n v="7"/>
    <n v="1"/>
    <x v="0"/>
    <d v="2026-05-07T17:00:35"/>
    <n v="67189141"/>
    <s v="NA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No Answer AutoDial"/>
  </r>
  <r>
    <s v="Cobros Abril Canal Fijo"/>
    <n v="0"/>
    <n v="0"/>
    <x v="16"/>
    <n v="7"/>
    <n v="1"/>
    <x v="0"/>
    <d v="2026-05-08T10:00:25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16"/>
    <n v="7"/>
    <n v="1"/>
    <x v="0"/>
    <d v="2026-05-08T17:27:58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8"/>
    <n v="7"/>
    <n v="1"/>
    <x v="0"/>
    <d v="2026-05-26T15:34:14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8"/>
    <n v="7"/>
    <n v="1"/>
    <x v="1"/>
    <d v="2026-05-26T17:18:52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Mayo"/>
    <n v="0"/>
    <n v="0"/>
    <x v="23"/>
    <n v="2"/>
    <n v="1"/>
    <x v="0"/>
    <d v="2026-05-12T12:38:24"/>
    <n v="67195746"/>
    <s v="CALLBK"/>
    <s v="lvelez"/>
    <x v="1"/>
    <s v="COBRO"/>
    <m/>
    <n v="363076480000"/>
    <n v="16018"/>
    <n v="10"/>
    <n v="1"/>
    <n v="67195746"/>
    <m/>
    <s v="SONIA YENIFER HARTMANN FUENTES"/>
    <m/>
    <s v="4-726-1342"/>
    <n v="363076480000"/>
    <s v="MASIVO"/>
    <s v="NPN"/>
    <m/>
    <m/>
    <m/>
    <m/>
    <m/>
    <s v="U"/>
    <s v="0000-00-00"/>
    <m/>
    <m/>
    <m/>
    <s v="363076480000&gt;&gt; SONIA YENIFER HARTMANN FUENTES DE"/>
    <n v="93"/>
    <s v="Llamaya"/>
    <s v="MAIN"/>
    <n v="0"/>
    <m/>
    <n v="2258325"/>
    <s v="Cobros Mayo"/>
    <s v="Cobros Mayo NPN"/>
    <s v="Call Back"/>
  </r>
  <r>
    <s v="Cobros Mayo"/>
    <n v="1"/>
    <n v="1"/>
    <x v="1"/>
    <n v="2"/>
    <n v="1"/>
    <x v="1"/>
    <d v="2026-05-13T12:36:14"/>
    <n v="67195746"/>
    <n v="6002"/>
    <s v="lvelez"/>
    <x v="1"/>
    <s v="COBRO"/>
    <m/>
    <n v="363076480000"/>
    <n v="16018"/>
    <n v="10"/>
    <n v="1"/>
    <n v="67195746"/>
    <m/>
    <s v="SONIA YENIFER HARTMANN FUENTES"/>
    <m/>
    <s v="4-726-1342"/>
    <n v="363076480000"/>
    <s v="MASIVO"/>
    <s v="NPN"/>
    <m/>
    <m/>
    <m/>
    <m/>
    <m/>
    <s v="U"/>
    <s v="0000-00-00"/>
    <m/>
    <m/>
    <m/>
    <s v="363076480000&gt;&gt; SONIA YENIFER HARTMANN FUENTES DE"/>
    <n v="26"/>
    <s v="Llamaya"/>
    <s v="MAIN"/>
    <n v="0"/>
    <m/>
    <n v="2258325"/>
    <s v="Cobros Mayo"/>
    <s v="Cobros Mayo NPN"/>
    <s v="Cliente al dia"/>
  </r>
  <r>
    <s v="Cobros Mayo"/>
    <n v="0"/>
    <n v="0"/>
    <x v="23"/>
    <n v="4"/>
    <n v="1"/>
    <x v="0"/>
    <d v="2026-05-12T12:38:34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0"/>
    <n v="0"/>
    <x v="18"/>
    <n v="4"/>
    <n v="1"/>
    <x v="0"/>
    <d v="2026-05-14T14:42:07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0"/>
    <n v="0"/>
    <x v="21"/>
    <n v="4"/>
    <n v="1"/>
    <x v="0"/>
    <d v="2026-05-18T17:49:58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1"/>
    <n v="1"/>
    <x v="22"/>
    <n v="4"/>
    <n v="1"/>
    <x v="1"/>
    <d v="2026-05-20T12:55:50"/>
    <n v="67196614"/>
    <n v="6002"/>
    <s v="lvelez"/>
    <x v="1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202"/>
    <s v="Llamaya"/>
    <s v="MAIN"/>
    <n v="0"/>
    <m/>
    <n v="2258326"/>
    <s v="Cobros Mayo"/>
    <s v="Cobros Mayo NPN"/>
    <s v="Cliente al dia"/>
  </r>
  <r>
    <s v="Cobros Mayo"/>
    <n v="0"/>
    <n v="0"/>
    <x v="23"/>
    <n v="3"/>
    <n v="1"/>
    <x v="0"/>
    <d v="2026-05-12T12:45:06"/>
    <n v="67204484"/>
    <s v="AB"/>
    <s v="VDAD"/>
    <x v="0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0"/>
    <m/>
    <s v="NONE"/>
    <n v="0"/>
    <m/>
    <n v="2258327"/>
    <s v="Cobros Mayo"/>
    <s v="Cobros Mayo NPN"/>
    <s v="Auto busy"/>
  </r>
  <r>
    <s v="Cobros Mayo"/>
    <n v="0"/>
    <n v="0"/>
    <x v="18"/>
    <n v="3"/>
    <n v="1"/>
    <x v="0"/>
    <d v="2026-05-14T14:42:36"/>
    <n v="67204484"/>
    <s v="DROP"/>
    <s v="VDAD"/>
    <x v="0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5"/>
    <m/>
    <s v="NONE"/>
    <n v="0"/>
    <m/>
    <n v="2258327"/>
    <s v="Cobros Mayo"/>
    <s v="Cobros Mayo NPN"/>
    <s v="Agent Not Available"/>
  </r>
  <r>
    <s v="Cobros Mayo"/>
    <n v="1"/>
    <n v="0"/>
    <x v="21"/>
    <n v="3"/>
    <n v="1"/>
    <x v="1"/>
    <d v="2026-05-18T17:51:52"/>
    <n v="67204484"/>
    <n v="6000"/>
    <s v="lvelez"/>
    <x v="1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185"/>
    <s v="Llamaya"/>
    <s v="MAIN"/>
    <n v="0"/>
    <m/>
    <n v="2258327"/>
    <s v="Cobros Mayo"/>
    <s v="Cobros Mayo NPN"/>
    <s v="Mensaje a tercero"/>
  </r>
  <r>
    <s v="Cobros Mayo"/>
    <n v="0"/>
    <n v="0"/>
    <x v="9"/>
    <n v="2"/>
    <n v="1"/>
    <x v="0"/>
    <d v="2026-05-27T15:27:02"/>
    <n v="67204526"/>
    <s v="AB"/>
    <s v="VDAD"/>
    <x v="0"/>
    <s v="COBRO"/>
    <m/>
    <n v="366035900000"/>
    <n v="16019"/>
    <n v="-7"/>
    <n v="1"/>
    <n v="67204526"/>
    <m/>
    <s v=" CLARA ESTHER QUIROZ SANCHEZ"/>
    <m/>
    <n v="366035900000"/>
    <s v="CALL CENTER P2P"/>
    <s v="3 MESES PENDIENTES"/>
    <m/>
    <m/>
    <m/>
    <m/>
    <m/>
    <m/>
    <m/>
    <s v="0000-00-00"/>
    <m/>
    <m/>
    <m/>
    <m/>
    <n v="0"/>
    <m/>
    <s v="NONE"/>
    <n v="0"/>
    <m/>
    <n v="2268009"/>
    <s v="Cobros Mayo"/>
    <s v="Cobros Mayo Lista 2"/>
    <s v="Auto busy"/>
  </r>
  <r>
    <s v="Cobros Mayo"/>
    <n v="0"/>
    <n v="0"/>
    <x v="10"/>
    <n v="2"/>
    <n v="1"/>
    <x v="1"/>
    <d v="2026-05-28T11:46:52"/>
    <n v="67204526"/>
    <s v="AB"/>
    <s v="VDAD"/>
    <x v="0"/>
    <s v="COBRO"/>
    <m/>
    <n v="366035900000"/>
    <n v="16019"/>
    <n v="-7"/>
    <n v="1"/>
    <n v="67204526"/>
    <m/>
    <s v=" CLARA ESTHER QUIROZ SANCHEZ"/>
    <m/>
    <n v="366035900000"/>
    <s v="CALL CENTER P2P"/>
    <s v="3 MESES PENDIENTES"/>
    <m/>
    <m/>
    <m/>
    <m/>
    <m/>
    <m/>
    <m/>
    <s v="0000-00-00"/>
    <m/>
    <m/>
    <m/>
    <m/>
    <n v="0"/>
    <m/>
    <s v="NONE"/>
    <n v="0"/>
    <m/>
    <n v="2268009"/>
    <s v="Cobros Mayo"/>
    <s v="Cobros Mayo Lista 2"/>
    <s v="Auto busy"/>
  </r>
  <r>
    <s v="Cobros Mayo"/>
    <n v="0"/>
    <n v="0"/>
    <x v="23"/>
    <n v="1"/>
    <n v="1"/>
    <x v="1"/>
    <d v="2026-05-12T12:45:53"/>
    <n v="67208780"/>
    <n v="6004"/>
    <s v="lvelez"/>
    <x v="1"/>
    <s v="COBRO"/>
    <m/>
    <n v="369080710000"/>
    <n v="16018"/>
    <n v="-7"/>
    <n v="1"/>
    <n v="67208780"/>
    <m/>
    <s v="Ruven Quintana CÃ¡rdena"/>
    <m/>
    <s v="5-709-291"/>
    <n v="369080710000"/>
    <s v="MASIVO"/>
    <s v="NPN"/>
    <m/>
    <m/>
    <m/>
    <m/>
    <m/>
    <s v="U"/>
    <s v="0000-00-00"/>
    <m/>
    <m/>
    <m/>
    <m/>
    <n v="69"/>
    <s v="Llamaya"/>
    <s v="MAIN"/>
    <n v="0"/>
    <m/>
    <n v="2258328"/>
    <s v="Cobros Mayo"/>
    <s v="Cobros Mayo NPN"/>
    <s v="Buzon de voz"/>
  </r>
  <r>
    <s v="Cobros Mayo"/>
    <n v="1"/>
    <n v="0"/>
    <x v="23"/>
    <n v="1"/>
    <n v="1"/>
    <x v="1"/>
    <d v="2026-05-12T12:48:46"/>
    <n v="67209412"/>
    <n v="6006"/>
    <s v="lvelez"/>
    <x v="1"/>
    <s v="COBRO"/>
    <m/>
    <n v="351328870000"/>
    <n v="16018"/>
    <n v="-7"/>
    <n v="1"/>
    <n v="67209412"/>
    <m/>
    <s v="David MariÃ±as"/>
    <m/>
    <s v="8-989-1991"/>
    <n v="351328870000"/>
    <s v="MASIVO"/>
    <s v="NPN"/>
    <m/>
    <m/>
    <m/>
    <m/>
    <m/>
    <s v="U"/>
    <s v="0000-00-00"/>
    <m/>
    <m/>
    <m/>
    <m/>
    <n v="208"/>
    <s v="Llamaya"/>
    <s v="MAIN"/>
    <n v="0"/>
    <m/>
    <n v="2258329"/>
    <s v="Cobros Mayo"/>
    <s v="Cobros Mayo NPN"/>
    <s v="Numero equivocado"/>
  </r>
  <r>
    <s v="Cobros Mayo"/>
    <n v="0"/>
    <n v="0"/>
    <x v="23"/>
    <n v="5"/>
    <n v="1"/>
    <x v="0"/>
    <d v="2026-05-12T12:52:51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8"/>
    <n v="5"/>
    <n v="1"/>
    <x v="0"/>
    <d v="2026-05-14T14:43:13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21"/>
    <n v="5"/>
    <n v="1"/>
    <x v="0"/>
    <d v="2026-05-18T17:52:57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22"/>
    <n v="5"/>
    <n v="1"/>
    <x v="0"/>
    <d v="2026-05-20T12:56:00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4"/>
    <n v="5"/>
    <n v="1"/>
    <x v="1"/>
    <d v="2026-05-21T14:28:24"/>
    <n v="67214083"/>
    <n v="6004"/>
    <s v="lvelez"/>
    <x v="1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67"/>
    <s v="Llamaya"/>
    <s v="MAIN"/>
    <n v="0"/>
    <m/>
    <n v="2258330"/>
    <s v="Cobros Mayo"/>
    <s v="Cobros Mayo NPN"/>
    <s v="Buzon de voz"/>
  </r>
  <r>
    <s v="Cobros Mayo"/>
    <n v="0"/>
    <n v="0"/>
    <x v="23"/>
    <n v="2"/>
    <n v="1"/>
    <x v="0"/>
    <d v="2026-05-12T12:53:12"/>
    <n v="67220324"/>
    <s v="DROP"/>
    <s v="VDAD"/>
    <x v="0"/>
    <s v="COBRO"/>
    <m/>
    <n v="359360090000"/>
    <n v="16018"/>
    <n v="-7"/>
    <n v="1"/>
    <n v="67220324"/>
    <m/>
    <s v="Evelio PÃ©rez Virola"/>
    <m/>
    <s v="12-719-1916"/>
    <n v="359360090000"/>
    <s v="MASIVO"/>
    <s v="2 PAGOS PENDIENTES"/>
    <m/>
    <m/>
    <m/>
    <m/>
    <m/>
    <s v="U"/>
    <s v="0000-00-00"/>
    <m/>
    <m/>
    <m/>
    <m/>
    <n v="1"/>
    <m/>
    <s v="NONE"/>
    <n v="0"/>
    <m/>
    <n v="2258331"/>
    <s v="Cobros Mayo"/>
    <s v="Cobros Mayo NPN"/>
    <s v="Agent Not Available"/>
  </r>
  <r>
    <s v="Cobros Mayo"/>
    <n v="1"/>
    <n v="1"/>
    <x v="18"/>
    <n v="2"/>
    <n v="1"/>
    <x v="1"/>
    <d v="2026-05-14T14:46:11"/>
    <n v="67220324"/>
    <n v="6003"/>
    <s v="lvelez"/>
    <x v="1"/>
    <s v="COBRO"/>
    <m/>
    <n v="359360090000"/>
    <n v="16018"/>
    <n v="-7"/>
    <n v="1"/>
    <n v="67220324"/>
    <m/>
    <s v="Evelio PÃ©rez Virola"/>
    <m/>
    <s v="12-719-1916"/>
    <n v="359360090000"/>
    <s v="MASIVO"/>
    <s v="2 PAGOS PENDIENTES"/>
    <m/>
    <m/>
    <m/>
    <m/>
    <m/>
    <s v="U"/>
    <s v="0000-00-00"/>
    <m/>
    <m/>
    <m/>
    <m/>
    <n v="159"/>
    <s v="Llamaya"/>
    <s v="MAIN"/>
    <n v="0"/>
    <m/>
    <n v="2258331"/>
    <s v="Cobros Mayo"/>
    <s v="Cobros Mayo NPN"/>
    <s v="Cuenta cesada"/>
  </r>
  <r>
    <s v="Cobros Mayo"/>
    <n v="0"/>
    <n v="0"/>
    <x v="23"/>
    <n v="1"/>
    <n v="1"/>
    <x v="1"/>
    <d v="2026-05-12T12:55:14"/>
    <n v="67224350"/>
    <n v="6004"/>
    <s v="lvelez"/>
    <x v="1"/>
    <s v="COBRO"/>
    <m/>
    <n v="367054000000"/>
    <n v="16018"/>
    <n v="-7"/>
    <n v="1"/>
    <n v="67224350"/>
    <m/>
    <s v="Bladimir Villarreal"/>
    <m/>
    <s v="8-753-137"/>
    <n v="367054000000"/>
    <s v="MASIVO"/>
    <s v="NPN"/>
    <m/>
    <m/>
    <m/>
    <m/>
    <m/>
    <s v="U"/>
    <s v="0000-00-00"/>
    <m/>
    <m/>
    <m/>
    <m/>
    <n v="64"/>
    <s v="Llamaya"/>
    <s v="MAIN"/>
    <n v="0"/>
    <m/>
    <n v="2258332"/>
    <s v="Cobros Mayo"/>
    <s v="Cobros Mayo NPN"/>
    <s v="Buzon de voz"/>
  </r>
  <r>
    <s v="Cobros Mayo"/>
    <n v="0"/>
    <n v="0"/>
    <x v="23"/>
    <n v="4"/>
    <n v="1"/>
    <x v="0"/>
    <d v="2026-05-12T12:56:19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23"/>
    <n v="4"/>
    <n v="1"/>
    <x v="0"/>
    <d v="2026-05-12T16:27:17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"/>
    <n v="4"/>
    <n v="1"/>
    <x v="0"/>
    <d v="2026-05-13T11:33:18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"/>
    <n v="4"/>
    <n v="1"/>
    <x v="1"/>
    <d v="2026-05-13T11:43:02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Abril Canal Fijo"/>
    <n v="0"/>
    <n v="0"/>
    <x v="19"/>
    <n v="7"/>
    <n v="1"/>
    <x v="0"/>
    <d v="2026-05-04T12:59:13"/>
    <n v="67237216"/>
    <s v="NA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s v="U"/>
    <s v="0000-00-00"/>
    <m/>
    <s v="anayabarraza@gmail.com"/>
    <m/>
    <m/>
    <n v="0"/>
    <m/>
    <s v="NONE"/>
    <n v="0"/>
    <m/>
    <n v="2252709"/>
    <s v="Cobros Abril Canal Fijo"/>
    <s v="Cobros Abril Canal Fijo 2 meses a NPN"/>
    <s v="No Answer AutoDial"/>
  </r>
  <r>
    <s v="Cobros Abril Canal Fijo"/>
    <n v="0"/>
    <n v="0"/>
    <x v="19"/>
    <n v="7"/>
    <n v="1"/>
    <x v="0"/>
    <d v="2026-05-04T17:13:24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s v="U"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20"/>
    <n v="7"/>
    <n v="1"/>
    <x v="0"/>
    <d v="2026-05-06T12:58:36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s v="U"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15"/>
    <n v="7"/>
    <n v="1"/>
    <x v="0"/>
    <d v="2026-05-07T17:44:00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s v="U"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0"/>
    <n v="7"/>
    <n v="1"/>
    <x v="0"/>
    <d v="2026-05-09T09:03:10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s v="U"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1"/>
    <n v="1"/>
    <x v="23"/>
    <n v="7"/>
    <n v="1"/>
    <x v="0"/>
    <d v="2026-05-12T14:03:42"/>
    <n v="67237216"/>
    <n v="6007"/>
    <s v="lvelez"/>
    <x v="1"/>
    <s v="COBRO"/>
    <m/>
    <n v="351361340000"/>
    <n v="16018"/>
    <n v="-7"/>
    <n v="1"/>
    <n v="67237216"/>
    <m/>
    <s v="KEINNER DAVID ANAYA BARRAZA"/>
    <m/>
    <s v="BE060795"/>
    <n v="351361340000"/>
    <s v="MASIVO"/>
    <s v="3 PAGOS PENDIENTES"/>
    <m/>
    <m/>
    <m/>
    <m/>
    <m/>
    <s v="U"/>
    <s v="0000-00-00"/>
    <m/>
    <m/>
    <m/>
    <m/>
    <n v="124"/>
    <s v="Llamaya"/>
    <s v="MAIN"/>
    <n v="0"/>
    <m/>
    <n v="2258334"/>
    <s v="Cobros Mayo"/>
    <s v="Cobros Mayo NPN"/>
    <s v="Volver a llamar"/>
  </r>
  <r>
    <s v="Cobros Abril Canal Fijo"/>
    <n v="1"/>
    <n v="1"/>
    <x v="8"/>
    <n v="7"/>
    <n v="1"/>
    <x v="1"/>
    <d v="2026-05-26T15:51:40"/>
    <n v="67237216"/>
    <n v="6007"/>
    <s v="lvelez"/>
    <x v="1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s v="U"/>
    <s v="0000-00-00"/>
    <m/>
    <s v="anayabarraza@gmail.com"/>
    <m/>
    <m/>
    <n v="125"/>
    <s v="Llamaya"/>
    <s v="MAIN"/>
    <n v="0"/>
    <m/>
    <n v="2252709"/>
    <s v="Cobros Abril Canal Fijo"/>
    <s v="Cobros Abril Canal Fijo 2 meses a NPN"/>
    <s v="Volver a llamar"/>
  </r>
  <r>
    <e v="#N/A"/>
    <n v="0"/>
    <n v="0"/>
    <x v="3"/>
    <n v="2"/>
    <n v="1"/>
    <x v="0"/>
    <d v="2026-05-19T15:07:48"/>
    <n v="67238138"/>
    <s v="CALLBK"/>
    <s v="lvelez"/>
    <x v="1"/>
    <s v="COBRO"/>
    <m/>
    <m/>
    <n v="9011"/>
    <n v="-7"/>
    <n v="1"/>
    <n v="67238138"/>
    <m/>
    <s v="JINMING JINMING ZHU"/>
    <m/>
    <n v="30"/>
    <s v="Panama"/>
    <s v="DISTRITO"/>
    <m/>
    <m/>
    <m/>
    <m/>
    <m/>
    <m/>
    <s v="U"/>
    <s v="0000-00-00"/>
    <m/>
    <s v="JINMINGZHU@gmail.com"/>
    <m/>
    <s v="355372370000&gt;&gt; Jinming Zhu"/>
    <n v="178"/>
    <s v="Llamaya"/>
    <s v="MANUAL"/>
    <n v="0"/>
    <m/>
    <n v="1515873"/>
    <s v="Renovacion Krediya 09062024"/>
    <m/>
    <s v="Call Back"/>
  </r>
  <r>
    <e v="#N/A"/>
    <n v="1"/>
    <n v="1"/>
    <x v="4"/>
    <n v="2"/>
    <n v="1"/>
    <x v="1"/>
    <d v="2026-05-21T16:31:43"/>
    <n v="67238138"/>
    <n v="6002"/>
    <s v="lvelez"/>
    <x v="1"/>
    <s v="COBRO"/>
    <m/>
    <m/>
    <n v="9011"/>
    <n v="-7"/>
    <n v="1"/>
    <n v="67238138"/>
    <m/>
    <s v="JINMING JINMING ZHU"/>
    <m/>
    <n v="30"/>
    <s v="Panama"/>
    <s v="DISTRITO"/>
    <m/>
    <m/>
    <m/>
    <m/>
    <m/>
    <m/>
    <s v="U"/>
    <s v="0000-00-00"/>
    <m/>
    <s v="JINMINGZHU@gmail.com"/>
    <m/>
    <s v="355372370000&gt;&gt; Jinming Zhu"/>
    <n v="44"/>
    <s v="Llamaya"/>
    <s v="MAIN"/>
    <n v="0"/>
    <m/>
    <n v="1515873"/>
    <s v="Renovacion Krediya 09062024"/>
    <m/>
    <s v="Cliente al dia"/>
  </r>
  <r>
    <s v="Cobros Mayo"/>
    <n v="0"/>
    <n v="0"/>
    <x v="23"/>
    <n v="4"/>
    <n v="1"/>
    <x v="0"/>
    <d v="2026-05-12T14:03:45"/>
    <n v="67241317"/>
    <s v="DROP"/>
    <s v="VDAD"/>
    <x v="0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5"/>
    <m/>
    <s v="NONE"/>
    <n v="0"/>
    <m/>
    <n v="2258335"/>
    <s v="Cobros Mayo"/>
    <s v="Cobros Mayo NPN"/>
    <s v="Agent Not Available"/>
  </r>
  <r>
    <s v="Cobros Mayo"/>
    <n v="0"/>
    <n v="0"/>
    <x v="18"/>
    <n v="4"/>
    <n v="1"/>
    <x v="0"/>
    <d v="2026-05-14T14:46:25"/>
    <n v="67241317"/>
    <s v="DROP"/>
    <s v="VDAD"/>
    <x v="0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5"/>
    <m/>
    <s v="NONE"/>
    <n v="0"/>
    <m/>
    <n v="2258335"/>
    <s v="Cobros Mayo"/>
    <s v="Cobros Mayo NPN"/>
    <s v="Agent Not Available"/>
  </r>
  <r>
    <s v="Cobros Mayo"/>
    <n v="1"/>
    <n v="1"/>
    <x v="21"/>
    <n v="4"/>
    <n v="1"/>
    <x v="0"/>
    <d v="2026-05-18T17:55:26"/>
    <n v="67241317"/>
    <n v="6007"/>
    <s v="lvelez"/>
    <x v="1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88"/>
    <s v="Llamaya"/>
    <s v="MAIN"/>
    <n v="0"/>
    <m/>
    <n v="2258335"/>
    <s v="Cobros Mayo"/>
    <s v="Cobros Mayo NPN"/>
    <s v="Volver a llamar"/>
  </r>
  <r>
    <s v="Cobros Mayo"/>
    <n v="1"/>
    <n v="1"/>
    <x v="21"/>
    <n v="4"/>
    <n v="1"/>
    <x v="1"/>
    <d v="2026-05-18T17:57:04"/>
    <n v="67241317"/>
    <n v="6007"/>
    <s v="lvelez"/>
    <x v="1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3"/>
    <s v="Llamaya"/>
    <s v="MANUAL"/>
    <n v="0"/>
    <m/>
    <n v="2258335"/>
    <s v="Cobros Mayo"/>
    <s v="Cobros Mayo NPN"/>
    <s v="Volver a llamar"/>
  </r>
  <r>
    <s v="Cobros Mayo"/>
    <n v="0"/>
    <n v="0"/>
    <x v="23"/>
    <n v="2"/>
    <n v="1"/>
    <x v="0"/>
    <d v="2026-05-12T14:04:22"/>
    <n v="67241498"/>
    <s v="DROP"/>
    <s v="VDAD"/>
    <x v="0"/>
    <s v="COBRO"/>
    <m/>
    <n v="366010560000"/>
    <n v="16018"/>
    <n v="-7"/>
    <n v="1"/>
    <n v="67241498"/>
    <m/>
    <s v="Belinda esther alverola Jarami"/>
    <m/>
    <s v="8-153-2737"/>
    <n v="366010560000"/>
    <s v="MASIVO"/>
    <s v="2 PAGOS PENDIENTES"/>
    <m/>
    <m/>
    <m/>
    <m/>
    <m/>
    <s v="U"/>
    <s v="0000-00-00"/>
    <m/>
    <m/>
    <m/>
    <m/>
    <n v="5"/>
    <m/>
    <s v="NONE"/>
    <n v="0"/>
    <m/>
    <n v="2258336"/>
    <s v="Cobros Mayo"/>
    <s v="Cobros Mayo NPN"/>
    <s v="Agent Not Available"/>
  </r>
  <r>
    <s v="Cobros Mayo"/>
    <n v="1"/>
    <n v="1"/>
    <x v="18"/>
    <n v="2"/>
    <n v="1"/>
    <x v="1"/>
    <d v="2026-05-14T14:49:54"/>
    <n v="67241498"/>
    <n v="6003"/>
    <s v="lvelez"/>
    <x v="1"/>
    <s v="COBRO"/>
    <m/>
    <n v="366010560000"/>
    <n v="16018"/>
    <n v="-7"/>
    <n v="1"/>
    <n v="67241498"/>
    <m/>
    <s v="Belinda esther alverola Jarami"/>
    <m/>
    <s v="8-153-2737"/>
    <n v="366010560000"/>
    <s v="MASIVO"/>
    <s v="2 PAGOS PENDIENTES"/>
    <m/>
    <m/>
    <m/>
    <m/>
    <m/>
    <s v="U"/>
    <s v="0000-00-00"/>
    <m/>
    <m/>
    <m/>
    <m/>
    <n v="114"/>
    <s v="Llamaya"/>
    <s v="MAIN"/>
    <n v="0"/>
    <m/>
    <n v="2258336"/>
    <s v="Cobros Mayo"/>
    <s v="Cobros Mayo NPN"/>
    <s v="Cuenta cesada"/>
  </r>
  <r>
    <s v="Cobros Mayo"/>
    <n v="0"/>
    <n v="0"/>
    <x v="9"/>
    <n v="2"/>
    <n v="1"/>
    <x v="0"/>
    <d v="2026-05-27T15:57:50"/>
    <n v="67247767"/>
    <s v="AB"/>
    <s v="VDAD"/>
    <x v="0"/>
    <s v="COBRO"/>
    <m/>
    <n v="365081640000"/>
    <n v="16019"/>
    <n v="-7"/>
    <n v="1"/>
    <n v="67247767"/>
    <m/>
    <s v=" ADELAIDA ARAUZ"/>
    <m/>
    <n v="365081640000"/>
    <s v="CALL CENTER P2P"/>
    <s v="1 MES PENDIENTE"/>
    <m/>
    <m/>
    <m/>
    <m/>
    <m/>
    <m/>
    <m/>
    <s v="0000-00-00"/>
    <m/>
    <m/>
    <m/>
    <m/>
    <n v="0"/>
    <m/>
    <s v="NONE"/>
    <n v="0"/>
    <m/>
    <n v="2268046"/>
    <s v="Cobros Mayo"/>
    <s v="Cobros Mayo Lista 2"/>
    <s v="Auto busy"/>
  </r>
  <r>
    <s v="Cobros Mayo"/>
    <n v="0"/>
    <n v="0"/>
    <x v="10"/>
    <n v="2"/>
    <n v="1"/>
    <x v="1"/>
    <d v="2026-05-28T12:52:17"/>
    <n v="67247767"/>
    <s v="DROP"/>
    <s v="VDAD"/>
    <x v="0"/>
    <s v="COBRO"/>
    <m/>
    <n v="365081640000"/>
    <n v="16019"/>
    <n v="-7"/>
    <n v="1"/>
    <n v="67247767"/>
    <m/>
    <s v=" ADELAIDA ARAUZ"/>
    <m/>
    <n v="365081640000"/>
    <s v="CALL CENTER P2P"/>
    <s v="1 MES PENDIENTE"/>
    <m/>
    <m/>
    <m/>
    <m/>
    <m/>
    <m/>
    <m/>
    <s v="0000-00-00"/>
    <m/>
    <m/>
    <m/>
    <m/>
    <n v="5"/>
    <m/>
    <s v="NONE"/>
    <n v="0"/>
    <m/>
    <n v="2268046"/>
    <s v="Cobros Mayo"/>
    <s v="Cobros Mayo Lista 2"/>
    <s v="Agent Not Available"/>
  </r>
  <r>
    <s v="Cobros Abril Canal Fijo"/>
    <n v="0"/>
    <n v="0"/>
    <x v="13"/>
    <n v="13"/>
    <n v="1"/>
    <x v="0"/>
    <d v="2026-05-02T11:31:53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14"/>
    <n v="13"/>
    <n v="1"/>
    <x v="0"/>
    <d v="2026-05-05T15:54:11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20"/>
    <n v="13"/>
    <n v="1"/>
    <x v="0"/>
    <d v="2026-05-06T17:55:31"/>
    <n v="67248799"/>
    <s v="DROP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5"/>
    <m/>
    <s v="NONE"/>
    <n v="0"/>
    <m/>
    <n v="2251844"/>
    <s v="Cobros Abril Canal Fijo"/>
    <s v="Cobros Abril Canal Fijo 2 meses a NPN"/>
    <s v="Agent Not Available"/>
  </r>
  <r>
    <s v="Cobros Abril Canal Fijo"/>
    <n v="0"/>
    <n v="0"/>
    <x v="16"/>
    <n v="13"/>
    <n v="1"/>
    <x v="0"/>
    <d v="2026-05-08T12:58:02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23"/>
    <n v="13"/>
    <n v="1"/>
    <x v="0"/>
    <d v="2026-05-12T14:06:31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8"/>
    <n v="13"/>
    <n v="1"/>
    <x v="0"/>
    <d v="2026-05-14T14:49:23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21"/>
    <n v="13"/>
    <n v="1"/>
    <x v="0"/>
    <d v="2026-05-18T17:57:51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22"/>
    <n v="13"/>
    <n v="1"/>
    <x v="0"/>
    <d v="2026-05-20T12:56:08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4"/>
    <n v="13"/>
    <n v="1"/>
    <x v="0"/>
    <d v="2026-05-21T14:29:41"/>
    <n v="67248799"/>
    <s v="DROP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5"/>
    <m/>
    <s v="NONE"/>
    <n v="0"/>
    <m/>
    <n v="2258337"/>
    <s v="Cobros Mayo"/>
    <s v="Cobros Mayo NPN"/>
    <s v="Agent Not Available"/>
  </r>
  <r>
    <s v="Cobros Abril Canal Fijo"/>
    <n v="0"/>
    <n v="0"/>
    <x v="5"/>
    <n v="13"/>
    <n v="1"/>
    <x v="0"/>
    <d v="2026-05-22T10:47:23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1"/>
    <n v="1"/>
    <x v="6"/>
    <n v="13"/>
    <n v="1"/>
    <x v="0"/>
    <d v="2026-05-23T09:09:20"/>
    <n v="67248799"/>
    <n v="6003"/>
    <s v="lvelez"/>
    <x v="1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s v="U"/>
    <s v="0000-00-00"/>
    <m/>
    <m/>
    <m/>
    <m/>
    <n v="153"/>
    <s v="Llamaya"/>
    <s v="MAIN"/>
    <n v="0"/>
    <m/>
    <n v="2258337"/>
    <s v="Cobros Mayo"/>
    <s v="Cobros Mayo NPN"/>
    <s v="Cuenta cesada"/>
  </r>
  <r>
    <s v="Cobros Abril Canal Fijo"/>
    <n v="0"/>
    <n v="0"/>
    <x v="8"/>
    <n v="13"/>
    <n v="1"/>
    <x v="0"/>
    <d v="2026-05-26T15:02:27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8"/>
    <n v="13"/>
    <n v="1"/>
    <x v="1"/>
    <d v="2026-05-26T16:49:49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Mayo"/>
    <n v="1"/>
    <n v="1"/>
    <x v="15"/>
    <n v="3"/>
    <n v="1"/>
    <x v="0"/>
    <d v="2026-05-07T14:15:45"/>
    <n v="67254445"/>
    <n v="6007"/>
    <s v="lvelez"/>
    <x v="1"/>
    <s v="COBRO"/>
    <m/>
    <m/>
    <n v="10001"/>
    <n v="-7"/>
    <n v="1"/>
    <n v="67254445"/>
    <m/>
    <m/>
    <m/>
    <m/>
    <s v="PENONOME,CALLE MANUEL A.GUERRERO,PE1369 SUPER CENTRO EL MERCADO"/>
    <m/>
    <m/>
    <m/>
    <m/>
    <m/>
    <m/>
    <m/>
    <s v="U"/>
    <s v="0000-00-00"/>
    <m/>
    <m/>
    <m/>
    <m/>
    <n v="4"/>
    <s v="Llamaya"/>
    <s v="MANUAL"/>
    <n v="0"/>
    <m/>
    <n v="1301350"/>
    <s v="Soho"/>
    <m/>
    <s v="Volver a llamar"/>
  </r>
  <r>
    <s v="Cobros Mayo"/>
    <n v="1"/>
    <n v="0"/>
    <x v="15"/>
    <n v="3"/>
    <n v="1"/>
    <x v="0"/>
    <d v="2026-05-07T14:16:22"/>
    <n v="67254445"/>
    <n v="6000"/>
    <s v="lvelez"/>
    <x v="1"/>
    <s v="COBRO"/>
    <m/>
    <m/>
    <n v="10001"/>
    <n v="-7"/>
    <n v="1"/>
    <n v="67254445"/>
    <m/>
    <m/>
    <m/>
    <m/>
    <s v="PENONOME,CALLE MANUEL A.GUERRERO,PE1369 SUPER CENTRO EL MERCADO"/>
    <m/>
    <m/>
    <m/>
    <m/>
    <m/>
    <m/>
    <m/>
    <s v="U"/>
    <s v="0000-00-00"/>
    <m/>
    <m/>
    <m/>
    <m/>
    <n v="81"/>
    <s v="Llamaya"/>
    <s v="MANUAL"/>
    <n v="0"/>
    <m/>
    <n v="1301350"/>
    <s v="Soho"/>
    <m/>
    <s v="Mensaje a tercero"/>
  </r>
  <r>
    <s v="Cobros Mayo"/>
    <n v="0"/>
    <n v="0"/>
    <x v="23"/>
    <n v="3"/>
    <n v="1"/>
    <x v="1"/>
    <d v="2026-05-12T14:07:05"/>
    <n v="67254445"/>
    <n v="6004"/>
    <s v="lvelez"/>
    <x v="1"/>
    <s v="COBRO"/>
    <m/>
    <n v="367040470000"/>
    <n v="16018"/>
    <n v="-7"/>
    <n v="1"/>
    <n v="67254445"/>
    <m/>
    <s v="ELVIA VANESSA JIMENEZ GONZALEZ"/>
    <m/>
    <s v="8-865-465"/>
    <n v="367040470000"/>
    <s v="Outbound Residencial"/>
    <s v="NPN"/>
    <m/>
    <m/>
    <m/>
    <m/>
    <m/>
    <s v="U"/>
    <s v="0000-00-00"/>
    <m/>
    <m/>
    <m/>
    <m/>
    <n v="137"/>
    <s v="Llamaya"/>
    <s v="MAIN"/>
    <n v="0"/>
    <m/>
    <n v="2258338"/>
    <s v="Cobros Mayo"/>
    <s v="Cobros Mayo NPN"/>
    <s v="Buzon de voz"/>
  </r>
  <r>
    <s v="Cobros Mayo"/>
    <n v="1"/>
    <n v="1"/>
    <x v="20"/>
    <n v="5"/>
    <n v="1"/>
    <x v="0"/>
    <d v="2026-05-06T16:56:07"/>
    <n v="67255071"/>
    <n v="6007"/>
    <s v="lvelez"/>
    <x v="1"/>
    <s v="COBRO"/>
    <m/>
    <m/>
    <n v="998"/>
    <n v="0"/>
    <m/>
    <n v="67255071"/>
    <m/>
    <m/>
    <m/>
    <m/>
    <m/>
    <m/>
    <m/>
    <m/>
    <m/>
    <m/>
    <m/>
    <m/>
    <s v="U"/>
    <s v="0000-00-00"/>
    <m/>
    <m/>
    <m/>
    <m/>
    <n v="115"/>
    <s v="Llamaya"/>
    <s v="MANUAL"/>
    <n v="0"/>
    <m/>
    <n v="2257557"/>
    <s v="Default Manual list"/>
    <m/>
    <s v="Volver a llamar"/>
  </r>
  <r>
    <s v="Cobros Mayo"/>
    <n v="0"/>
    <n v="0"/>
    <x v="23"/>
    <n v="5"/>
    <n v="1"/>
    <x v="0"/>
    <d v="2026-05-12T14:07:49"/>
    <n v="67255071"/>
    <s v="DROP"/>
    <s v="VDAD"/>
    <x v="0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5"/>
    <m/>
    <s v="NONE"/>
    <n v="0"/>
    <m/>
    <n v="2258339"/>
    <s v="Cobros Mayo"/>
    <s v="Cobros Mayo NPN"/>
    <s v="Agent Not Available"/>
  </r>
  <r>
    <s v="Cobros Mayo"/>
    <n v="0"/>
    <n v="0"/>
    <x v="18"/>
    <n v="5"/>
    <n v="1"/>
    <x v="0"/>
    <d v="2026-05-14T14:50:32"/>
    <n v="67255071"/>
    <s v="DROP"/>
    <s v="VDAD"/>
    <x v="0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5"/>
    <m/>
    <s v="NONE"/>
    <n v="0"/>
    <m/>
    <n v="2258339"/>
    <s v="Cobros Mayo"/>
    <s v="Cobros Mayo NPN"/>
    <s v="Agent Not Available"/>
  </r>
  <r>
    <s v="Cobros Mayo"/>
    <n v="1"/>
    <n v="1"/>
    <x v="21"/>
    <n v="5"/>
    <n v="1"/>
    <x v="0"/>
    <d v="2026-05-18T17:59:31"/>
    <n v="67255071"/>
    <n v="6007"/>
    <s v="lvelez"/>
    <x v="1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62"/>
    <s v="Llamaya"/>
    <s v="MAIN"/>
    <n v="0"/>
    <m/>
    <n v="2258339"/>
    <s v="Cobros Mayo"/>
    <s v="Cobros Mayo NPN"/>
    <s v="Volver a llamar"/>
  </r>
  <r>
    <s v="Cobros Mayo"/>
    <n v="1"/>
    <n v="1"/>
    <x v="21"/>
    <n v="5"/>
    <n v="1"/>
    <x v="1"/>
    <d v="2026-05-18T18:00:58"/>
    <n v="67255071"/>
    <n v="6007"/>
    <s v="lvelez"/>
    <x v="1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25"/>
    <s v="Llamaya"/>
    <s v="MANUAL"/>
    <n v="0"/>
    <m/>
    <n v="2258339"/>
    <s v="Cobros Mayo"/>
    <s v="Cobros Mayo NPN"/>
    <s v="Volver a llamar"/>
  </r>
  <r>
    <s v="Cobros Abril Canal Fijo"/>
    <n v="0"/>
    <n v="0"/>
    <x v="13"/>
    <n v="11"/>
    <n v="1"/>
    <x v="0"/>
    <d v="2026-05-02T12:54:47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20"/>
    <n v="11"/>
    <n v="1"/>
    <x v="0"/>
    <d v="2026-05-06T09:29:22"/>
    <n v="67255943"/>
    <s v="NA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No Answer AutoDial"/>
  </r>
  <r>
    <s v="Cobros Abril Canal Fijo"/>
    <n v="0"/>
    <n v="0"/>
    <x v="20"/>
    <n v="11"/>
    <n v="1"/>
    <x v="0"/>
    <d v="2026-05-06T16:22:22"/>
    <n v="67255943"/>
    <s v="NA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No Answer AutoDial"/>
  </r>
  <r>
    <s v="Cobros Abril Canal Fijo"/>
    <n v="0"/>
    <n v="0"/>
    <x v="15"/>
    <n v="11"/>
    <n v="1"/>
    <x v="0"/>
    <d v="2026-05-07T17:57:40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16"/>
    <n v="11"/>
    <n v="1"/>
    <x v="0"/>
    <d v="2026-05-08T15:23:14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23"/>
    <n v="11"/>
    <n v="1"/>
    <x v="0"/>
    <d v="2026-05-12T14:09:08"/>
    <n v="67255943"/>
    <s v="NA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No Answer AutoDial"/>
  </r>
  <r>
    <s v="Cobros Abril Canal Fijo"/>
    <n v="0"/>
    <n v="0"/>
    <x v="23"/>
    <n v="11"/>
    <n v="1"/>
    <x v="0"/>
    <d v="2026-05-12T16:28:16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8"/>
    <n v="11"/>
    <n v="1"/>
    <x v="0"/>
    <d v="2026-05-14T14:50:39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21"/>
    <n v="11"/>
    <n v="1"/>
    <x v="0"/>
    <d v="2026-05-18T18:01:44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22"/>
    <n v="11"/>
    <n v="1"/>
    <x v="0"/>
    <d v="2026-05-20T14:04:22"/>
    <n v="67255943"/>
    <s v="NA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No Answer AutoDial"/>
  </r>
  <r>
    <s v="Cobros Abril Canal Fijo"/>
    <n v="1"/>
    <n v="1"/>
    <x v="22"/>
    <n v="11"/>
    <n v="1"/>
    <x v="1"/>
    <d v="2026-05-20T16:34:39"/>
    <n v="67255943"/>
    <n v="6003"/>
    <s v="lvelez"/>
    <x v="1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19"/>
    <s v="Llamaya"/>
    <s v="MAIN"/>
    <n v="0"/>
    <m/>
    <n v="2258340"/>
    <s v="Cobros Mayo"/>
    <s v="Cobros Mayo NPN"/>
    <s v="Cuenta cesada"/>
  </r>
  <r>
    <s v="Cobros Mayo"/>
    <n v="0"/>
    <n v="0"/>
    <x v="23"/>
    <n v="3"/>
    <n v="1"/>
    <x v="0"/>
    <d v="2026-05-12T14:09:19"/>
    <n v="67260264"/>
    <s v="DROP"/>
    <s v="VDAD"/>
    <x v="0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5"/>
    <m/>
    <s v="NONE"/>
    <n v="0"/>
    <m/>
    <n v="2258341"/>
    <s v="Cobros Mayo"/>
    <s v="Cobros Mayo NPN"/>
    <s v="Agent Not Available"/>
  </r>
  <r>
    <s v="Cobros Mayo"/>
    <n v="0"/>
    <n v="0"/>
    <x v="18"/>
    <n v="3"/>
    <n v="1"/>
    <x v="0"/>
    <d v="2026-05-14T14:51:31"/>
    <n v="67260264"/>
    <s v="DROP"/>
    <s v="VDAD"/>
    <x v="0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5"/>
    <m/>
    <s v="NONE"/>
    <n v="0"/>
    <m/>
    <n v="2258341"/>
    <s v="Cobros Mayo"/>
    <s v="Cobros Mayo NPN"/>
    <s v="Agent Not Available"/>
  </r>
  <r>
    <s v="Cobros Mayo"/>
    <n v="0"/>
    <n v="0"/>
    <x v="21"/>
    <n v="3"/>
    <n v="1"/>
    <x v="1"/>
    <d v="2026-05-18T18:02:34"/>
    <n v="67260264"/>
    <n v="6004"/>
    <s v="lvelez"/>
    <x v="1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105"/>
    <s v="Llamaya"/>
    <s v="MAIN"/>
    <n v="0"/>
    <m/>
    <n v="2258341"/>
    <s v="Cobros Mayo"/>
    <s v="Cobros Mayo NPN"/>
    <s v="Buzon de voz"/>
  </r>
  <r>
    <s v="Cobros Mayo"/>
    <n v="0"/>
    <n v="0"/>
    <x v="23"/>
    <n v="12"/>
    <n v="1"/>
    <x v="0"/>
    <d v="2026-05-12T14:10:0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8"/>
    <n v="12"/>
    <n v="1"/>
    <x v="0"/>
    <d v="2026-05-14T14:51:4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21"/>
    <n v="12"/>
    <n v="1"/>
    <x v="0"/>
    <d v="2026-05-18T18:03:1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22"/>
    <n v="12"/>
    <n v="1"/>
    <x v="0"/>
    <d v="2026-05-20T14:03:1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4"/>
    <n v="12"/>
    <n v="1"/>
    <x v="0"/>
    <d v="2026-05-21T14:31:5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5"/>
    <n v="12"/>
    <n v="1"/>
    <x v="0"/>
    <d v="2026-05-22T10:47:36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6"/>
    <n v="12"/>
    <n v="1"/>
    <x v="0"/>
    <d v="2026-05-23T09:09:01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6"/>
    <n v="12"/>
    <n v="1"/>
    <x v="0"/>
    <d v="2026-05-23T12:40:53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8"/>
    <n v="12"/>
    <n v="1"/>
    <x v="0"/>
    <d v="2026-05-26T09:30:37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8"/>
    <n v="12"/>
    <n v="1"/>
    <x v="0"/>
    <d v="2026-05-26T10:52:28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8"/>
    <n v="12"/>
    <n v="1"/>
    <x v="0"/>
    <d v="2026-05-26T14:44:1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8"/>
    <n v="12"/>
    <n v="1"/>
    <x v="1"/>
    <d v="2026-05-26T17:56:03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Abril Canal Fijo"/>
    <n v="1"/>
    <n v="1"/>
    <x v="23"/>
    <n v="1"/>
    <n v="1"/>
    <x v="1"/>
    <d v="2026-05-12T14:10:25"/>
    <n v="67282492"/>
    <n v="6003"/>
    <s v="lvelez"/>
    <x v="1"/>
    <s v="COBRO"/>
    <m/>
    <n v="364001020000"/>
    <n v="16018"/>
    <n v="-7"/>
    <n v="1"/>
    <n v="67282492"/>
    <m/>
    <s v="ORLANDO JAVIER DELGADO RODRIGU"/>
    <m/>
    <s v="3-719-1749"/>
    <n v="364001020000"/>
    <s v="MASIVO"/>
    <s v="NPN"/>
    <m/>
    <m/>
    <m/>
    <m/>
    <m/>
    <s v="U"/>
    <s v="0000-00-00"/>
    <m/>
    <m/>
    <m/>
    <m/>
    <n v="20"/>
    <s v="Llamaya"/>
    <s v="MAIN"/>
    <n v="0"/>
    <m/>
    <n v="2258343"/>
    <s v="Cobros Mayo"/>
    <s v="Cobros Mayo NPN"/>
    <s v="Cuenta cesada"/>
  </r>
  <r>
    <e v="#N/A"/>
    <n v="1"/>
    <n v="1"/>
    <x v="19"/>
    <n v="1"/>
    <n v="1"/>
    <x v="1"/>
    <d v="2026-05-04T15:36:41"/>
    <n v="67283336"/>
    <n v="6007"/>
    <s v="lvelez"/>
    <x v="1"/>
    <s v="COBRO"/>
    <m/>
    <m/>
    <n v="998"/>
    <n v="0"/>
    <m/>
    <n v="67283336"/>
    <m/>
    <m/>
    <m/>
    <m/>
    <m/>
    <m/>
    <m/>
    <m/>
    <m/>
    <m/>
    <m/>
    <m/>
    <s v="U"/>
    <s v="0000-00-00"/>
    <m/>
    <m/>
    <m/>
    <m/>
    <n v="142"/>
    <s v="Llamaya"/>
    <s v="MANUAL"/>
    <n v="0"/>
    <m/>
    <n v="2257477"/>
    <s v="Default Manual list"/>
    <m/>
    <s v="Volver a llamar"/>
  </r>
  <r>
    <s v="Cobros Mayo"/>
    <n v="1"/>
    <n v="1"/>
    <x v="15"/>
    <n v="3"/>
    <n v="1"/>
    <x v="0"/>
    <d v="2026-05-07T17:11:51"/>
    <n v="67286431"/>
    <n v="6007"/>
    <s v="lvelez"/>
    <x v="1"/>
    <s v="COBRO"/>
    <m/>
    <n v="364009800000"/>
    <n v="16016"/>
    <n v="-7"/>
    <n v="1"/>
    <n v="67286431"/>
    <m/>
    <s v="Yoselin Baker"/>
    <m/>
    <s v="1-764-2056"/>
    <n v="364009800000"/>
    <s v="MASIVO"/>
    <s v="NPN"/>
    <m/>
    <m/>
    <m/>
    <m/>
    <m/>
    <s v="U"/>
    <s v="0000-00-00"/>
    <m/>
    <m/>
    <m/>
    <s v="Yoselin Maria Baker Abrego!NNumero: -- 364009800000"/>
    <n v="41"/>
    <s v="Llamaya"/>
    <s v="MANUAL"/>
    <n v="0"/>
    <m/>
    <n v="2198599"/>
    <s v="Cobros Marzo 2 meses a NPN "/>
    <s v="Cobros Marzo 2 meses a NPN "/>
    <s v="Volver a llamar"/>
  </r>
  <r>
    <s v="Cobros Mayo"/>
    <n v="0"/>
    <n v="0"/>
    <x v="23"/>
    <n v="3"/>
    <n v="1"/>
    <x v="0"/>
    <d v="2026-05-12T14:11:14"/>
    <n v="67286431"/>
    <s v="DROP"/>
    <s v="VDAD"/>
    <x v="0"/>
    <s v="COBRO"/>
    <m/>
    <n v="364009800000"/>
    <n v="16018"/>
    <n v="-7"/>
    <n v="1"/>
    <n v="67286431"/>
    <m/>
    <s v="Yoselin Baker"/>
    <m/>
    <s v="1-764-2056"/>
    <n v="364009800000"/>
    <s v="MASIVO"/>
    <s v="2 PAGOS PENDIENTES"/>
    <m/>
    <m/>
    <m/>
    <m/>
    <m/>
    <s v="U"/>
    <s v="0000-00-00"/>
    <m/>
    <m/>
    <m/>
    <m/>
    <n v="5"/>
    <m/>
    <s v="NONE"/>
    <n v="0"/>
    <m/>
    <n v="2258344"/>
    <s v="Cobros Mayo"/>
    <s v="Cobros Mayo NPN"/>
    <s v="Agent Not Available"/>
  </r>
  <r>
    <s v="Cobros Mayo"/>
    <n v="1"/>
    <n v="1"/>
    <x v="18"/>
    <n v="3"/>
    <n v="1"/>
    <x v="1"/>
    <d v="2026-05-14T14:53:31"/>
    <n v="67286431"/>
    <n v="6007"/>
    <s v="lvelez"/>
    <x v="1"/>
    <s v="COBRO"/>
    <m/>
    <n v="364009800000"/>
    <n v="16018"/>
    <n v="-7"/>
    <n v="1"/>
    <n v="67286431"/>
    <m/>
    <s v="Yoselin Baker"/>
    <m/>
    <s v="1-764-2056"/>
    <n v="364009800000"/>
    <s v="MASIVO"/>
    <s v="2 PAGOS PENDIENTES"/>
    <m/>
    <m/>
    <m/>
    <m/>
    <m/>
    <s v="U"/>
    <s v="0000-00-00"/>
    <m/>
    <m/>
    <m/>
    <m/>
    <n v="118"/>
    <s v="Llamaya"/>
    <s v="MAIN"/>
    <n v="0"/>
    <m/>
    <n v="2258344"/>
    <s v="Cobros Mayo"/>
    <s v="Cobros Mayo NPN"/>
    <s v="Volver a llamar"/>
  </r>
  <r>
    <s v="Cobros Mayo"/>
    <n v="0"/>
    <n v="0"/>
    <x v="23"/>
    <n v="5"/>
    <n v="1"/>
    <x v="0"/>
    <d v="2026-05-12T14:12:37"/>
    <n v="67288491"/>
    <s v="DROP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5"/>
    <m/>
    <s v="NONE"/>
    <n v="0"/>
    <m/>
    <n v="2258345"/>
    <s v="Cobros Mayo"/>
    <s v="Cobros Mayo NPN"/>
    <s v="Agent Not Available"/>
  </r>
  <r>
    <s v="Cobros Mayo"/>
    <n v="0"/>
    <n v="0"/>
    <x v="18"/>
    <n v="5"/>
    <n v="1"/>
    <x v="0"/>
    <d v="2026-05-14T14:53:05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0"/>
    <n v="0"/>
    <x v="21"/>
    <n v="5"/>
    <n v="1"/>
    <x v="0"/>
    <d v="2026-05-18T18:04:28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0"/>
    <n v="0"/>
    <x v="22"/>
    <n v="5"/>
    <n v="1"/>
    <x v="0"/>
    <d v="2026-05-20T14:04:07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1"/>
    <n v="1"/>
    <x v="4"/>
    <n v="5"/>
    <n v="1"/>
    <x v="1"/>
    <d v="2026-05-21T14:32:14"/>
    <n v="67288491"/>
    <n v="6003"/>
    <s v="lvelez"/>
    <x v="1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24"/>
    <s v="Llamaya"/>
    <s v="MAIN"/>
    <n v="0"/>
    <m/>
    <n v="2258345"/>
    <s v="Cobros Mayo"/>
    <s v="Cobros Mayo NPN"/>
    <s v="Cuenta cesada"/>
  </r>
  <r>
    <s v="Cobros Abril Canal Fijo"/>
    <n v="1"/>
    <n v="1"/>
    <x v="23"/>
    <n v="1"/>
    <n v="1"/>
    <x v="1"/>
    <d v="2026-05-12T14:12:29"/>
    <n v="67293087"/>
    <n v="6003"/>
    <s v="lvelez"/>
    <x v="1"/>
    <s v="COBRO"/>
    <m/>
    <n v="356379510000"/>
    <n v="16018"/>
    <n v="-7"/>
    <n v="1"/>
    <n v="67293087"/>
    <m/>
    <s v="Diomedes Nieto"/>
    <m/>
    <s v="6-716-758"/>
    <n v="356379510000"/>
    <s v="MASIVO"/>
    <s v="NPN"/>
    <m/>
    <m/>
    <m/>
    <m/>
    <m/>
    <s v="U"/>
    <s v="0000-00-00"/>
    <m/>
    <m/>
    <m/>
    <m/>
    <n v="43"/>
    <s v="Llamaya"/>
    <s v="MAIN"/>
    <n v="0"/>
    <m/>
    <n v="2258346"/>
    <s v="Cobros Mayo"/>
    <s v="Cobros Mayo NPN"/>
    <s v="Cuenta cesada"/>
  </r>
  <r>
    <s v="Cobros Mayo"/>
    <n v="0"/>
    <n v="0"/>
    <x v="23"/>
    <n v="3"/>
    <n v="1"/>
    <x v="0"/>
    <d v="2026-05-12T14:12:58"/>
    <n v="67305133"/>
    <s v="DROP"/>
    <s v="VDAD"/>
    <x v="0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5"/>
    <m/>
    <s v="NONE"/>
    <n v="0"/>
    <m/>
    <n v="2258347"/>
    <s v="Cobros Mayo"/>
    <s v="Cobros Mayo NPN"/>
    <s v="Agent Not Available"/>
  </r>
  <r>
    <s v="Cobros Mayo"/>
    <n v="0"/>
    <n v="0"/>
    <x v="18"/>
    <n v="3"/>
    <n v="1"/>
    <x v="0"/>
    <d v="2026-05-14T14:54:01"/>
    <n v="67305133"/>
    <s v="DROP"/>
    <s v="VDAD"/>
    <x v="0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5"/>
    <m/>
    <s v="NONE"/>
    <n v="0"/>
    <m/>
    <n v="2258347"/>
    <s v="Cobros Mayo"/>
    <s v="Cobros Mayo NPN"/>
    <s v="Agent Not Available"/>
  </r>
  <r>
    <s v="Cobros Mayo"/>
    <n v="0"/>
    <n v="0"/>
    <x v="21"/>
    <n v="3"/>
    <n v="1"/>
    <x v="1"/>
    <d v="2026-05-18T18:06:19"/>
    <n v="67305133"/>
    <n v="6004"/>
    <s v="lvelez"/>
    <x v="1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70"/>
    <s v="Llamaya"/>
    <s v="MAIN"/>
    <n v="0"/>
    <m/>
    <n v="2258347"/>
    <s v="Cobros Mayo"/>
    <s v="Cobros Mayo NPN"/>
    <s v="Buzon de voz"/>
  </r>
  <r>
    <s v="Cobros Abril Canal Fijo"/>
    <n v="0"/>
    <n v="0"/>
    <x v="23"/>
    <n v="13"/>
    <n v="1"/>
    <x v="0"/>
    <d v="2026-05-12T14:13:20"/>
    <n v="67305396"/>
    <s v="DROP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5"/>
    <m/>
    <s v="NONE"/>
    <n v="0"/>
    <m/>
    <n v="2258348"/>
    <s v="Cobros Mayo"/>
    <s v="Cobros Mayo NPN"/>
    <s v="Agent Not Available"/>
  </r>
  <r>
    <s v="Cobros Abril Canal Fijo"/>
    <n v="0"/>
    <n v="0"/>
    <x v="18"/>
    <n v="13"/>
    <n v="1"/>
    <x v="0"/>
    <d v="2026-05-14T14:57:40"/>
    <n v="67305396"/>
    <s v="NA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No Answer AutoDial"/>
  </r>
  <r>
    <s v="Cobros Abril Canal Fijo"/>
    <n v="0"/>
    <n v="0"/>
    <x v="24"/>
    <n v="13"/>
    <n v="1"/>
    <x v="0"/>
    <d v="2026-05-15T10:09:38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21"/>
    <n v="13"/>
    <n v="1"/>
    <x v="0"/>
    <d v="2026-05-18T18:06:25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22"/>
    <n v="13"/>
    <n v="1"/>
    <x v="0"/>
    <d v="2026-05-20T14:04:09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4"/>
    <n v="13"/>
    <n v="1"/>
    <x v="0"/>
    <d v="2026-05-21T14:34:26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5"/>
    <n v="13"/>
    <n v="1"/>
    <x v="0"/>
    <d v="2026-05-22T10:47:44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6"/>
    <n v="13"/>
    <n v="1"/>
    <x v="0"/>
    <d v="2026-05-23T09:11:57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6"/>
    <n v="13"/>
    <n v="1"/>
    <x v="0"/>
    <d v="2026-05-23T12:41:34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8"/>
    <n v="13"/>
    <n v="1"/>
    <x v="0"/>
    <d v="2026-05-26T09:30:48"/>
    <n v="67305396"/>
    <s v="AB"/>
    <s v="VDAD"/>
    <x v="0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1"/>
    <n v="1"/>
    <x v="8"/>
    <n v="13"/>
    <n v="1"/>
    <x v="0"/>
    <d v="2026-05-26T10:53:20"/>
    <n v="67305396"/>
    <n v="6003"/>
    <s v="lvelez"/>
    <x v="1"/>
    <s v="COBRO"/>
    <m/>
    <n v="354380920000"/>
    <n v="16018"/>
    <n v="-4"/>
    <n v="1"/>
    <n v="67305396"/>
    <m/>
    <s v="Alaya Nicoles Aguilar Caicedo"/>
    <m/>
    <s v="8-1006-2387"/>
    <n v="354380920000"/>
    <s v="CALL CENTER"/>
    <s v="NPN"/>
    <m/>
    <m/>
    <m/>
    <m/>
    <m/>
    <s v="U"/>
    <s v="0000-00-00"/>
    <m/>
    <m/>
    <m/>
    <m/>
    <n v="19"/>
    <s v="Llamaya"/>
    <s v="MAIN"/>
    <n v="0"/>
    <m/>
    <n v="2258348"/>
    <s v="Cobros Mayo"/>
    <s v="Cobros Mayo NPN"/>
    <s v="Cuenta cesada"/>
  </r>
  <r>
    <s v="Cobros Abril Canal Fijo"/>
    <n v="0"/>
    <n v="0"/>
    <x v="9"/>
    <n v="13"/>
    <n v="1"/>
    <x v="0"/>
    <d v="2026-05-27T14:33:03"/>
    <n v="67305396"/>
    <s v="DROP"/>
    <s v="VDAD"/>
    <x v="0"/>
    <s v="COBRO"/>
    <m/>
    <n v="354380920000"/>
    <n v="16019"/>
    <n v="-4"/>
    <n v="1"/>
    <n v="67305396"/>
    <m/>
    <s v="Alaya Nicoles Aguilar Caicedo"/>
    <m/>
    <n v="354380920000"/>
    <s v="CALL CENTER"/>
    <s v="NPN"/>
    <m/>
    <m/>
    <m/>
    <m/>
    <m/>
    <m/>
    <s v="U"/>
    <s v="0000-00-00"/>
    <m/>
    <m/>
    <m/>
    <m/>
    <n v="5"/>
    <m/>
    <s v="NONE"/>
    <n v="0"/>
    <m/>
    <n v="2267941"/>
    <s v="Cobros Mayo"/>
    <s v="Cobros Mayo Lista 2"/>
    <s v="Agent Not Available"/>
  </r>
  <r>
    <s v="Cobros Abril Canal Fijo"/>
    <n v="1"/>
    <n v="1"/>
    <x v="10"/>
    <n v="13"/>
    <n v="1"/>
    <x v="1"/>
    <d v="2026-05-28T10:04:42"/>
    <n v="67305396"/>
    <n v="6003"/>
    <s v="lvelez"/>
    <x v="1"/>
    <s v="COBRO"/>
    <m/>
    <n v="354380920000"/>
    <n v="16019"/>
    <n v="-4"/>
    <n v="1"/>
    <n v="67305396"/>
    <m/>
    <s v="Alaya Nicoles Aguilar Caicedo"/>
    <m/>
    <n v="354380920000"/>
    <s v="CALL CENTER"/>
    <s v="NPN"/>
    <m/>
    <m/>
    <m/>
    <m/>
    <m/>
    <m/>
    <s v="U"/>
    <s v="0000-00-00"/>
    <m/>
    <m/>
    <m/>
    <m/>
    <n v="36"/>
    <s v="Llamaya"/>
    <s v="MAIN"/>
    <n v="0"/>
    <m/>
    <n v="2267941"/>
    <s v="Cobros Mayo"/>
    <s v="Cobros Mayo Lista 2"/>
    <s v="Cuenta cesada"/>
  </r>
  <r>
    <s v="Cobros Abril Canal Fijo"/>
    <n v="1"/>
    <n v="1"/>
    <x v="23"/>
    <n v="1"/>
    <n v="1"/>
    <x v="1"/>
    <d v="2026-05-12T14:14:04"/>
    <n v="67313117"/>
    <n v="6003"/>
    <s v="lvelez"/>
    <x v="1"/>
    <s v="COBRO"/>
    <m/>
    <n v="365002870000"/>
    <n v="16018"/>
    <n v="-4"/>
    <n v="1"/>
    <n v="67313117"/>
    <m/>
    <s v="Daysi De Gracia"/>
    <m/>
    <s v="4-749-1357"/>
    <n v="365002870000"/>
    <s v="MASIVO"/>
    <s v="NPN"/>
    <m/>
    <m/>
    <m/>
    <m/>
    <m/>
    <s v="U"/>
    <s v="0000-00-00"/>
    <m/>
    <m/>
    <m/>
    <m/>
    <n v="45"/>
    <s v="Llamaya"/>
    <s v="MAIN"/>
    <n v="0"/>
    <m/>
    <n v="2258349"/>
    <s v="Cobros Mayo"/>
    <s v="Cobros Mayo NPN"/>
    <s v="Cuenta cesada"/>
  </r>
  <r>
    <s v="Cobros Abril Canal Fijo"/>
    <n v="0"/>
    <n v="0"/>
    <x v="13"/>
    <n v="17"/>
    <n v="1"/>
    <x v="0"/>
    <d v="2026-05-02T11:59:55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14"/>
    <n v="17"/>
    <n v="1"/>
    <x v="0"/>
    <d v="2026-05-05T16:22:19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15"/>
    <n v="17"/>
    <n v="1"/>
    <x v="0"/>
    <d v="2026-05-07T12:44:03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16"/>
    <n v="17"/>
    <n v="1"/>
    <x v="0"/>
    <d v="2026-05-08T14:14:27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23"/>
    <n v="17"/>
    <n v="1"/>
    <x v="0"/>
    <d v="2026-05-12T14:13:5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8"/>
    <n v="17"/>
    <n v="1"/>
    <x v="0"/>
    <d v="2026-05-14T14:56:2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21"/>
    <n v="17"/>
    <n v="1"/>
    <x v="0"/>
    <d v="2026-05-18T18:09:19"/>
    <n v="67315962"/>
    <s v="NA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No Answer AutoDial"/>
  </r>
  <r>
    <s v="Cobros Abril Canal Fijo"/>
    <n v="0"/>
    <n v="0"/>
    <x v="3"/>
    <n v="17"/>
    <n v="1"/>
    <x v="0"/>
    <d v="2026-05-19T12:30:42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22"/>
    <n v="17"/>
    <n v="1"/>
    <x v="0"/>
    <d v="2026-05-20T14:04:25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4"/>
    <n v="17"/>
    <n v="1"/>
    <x v="0"/>
    <d v="2026-05-21T14:34:26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5"/>
    <n v="17"/>
    <n v="1"/>
    <x v="0"/>
    <d v="2026-05-22T10:49:28"/>
    <n v="67315962"/>
    <s v="NA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No Answer AutoDial"/>
  </r>
  <r>
    <s v="Cobros Abril Canal Fijo"/>
    <n v="0"/>
    <n v="0"/>
    <x v="5"/>
    <n v="17"/>
    <n v="1"/>
    <x v="0"/>
    <d v="2026-05-22T14:35:35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6"/>
    <n v="17"/>
    <n v="1"/>
    <x v="0"/>
    <d v="2026-05-23T09:11:5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6"/>
    <n v="17"/>
    <n v="1"/>
    <x v="0"/>
    <d v="2026-05-23T12:42:0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8"/>
    <n v="17"/>
    <n v="1"/>
    <x v="0"/>
    <d v="2026-05-26T09:31:23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8"/>
    <n v="17"/>
    <n v="1"/>
    <x v="0"/>
    <d v="2026-05-26T10:53:25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8"/>
    <n v="17"/>
    <n v="1"/>
    <x v="1"/>
    <d v="2026-05-26T14:47:42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23"/>
    <n v="2"/>
    <n v="1"/>
    <x v="0"/>
    <d v="2026-05-12T14:14:34"/>
    <n v="67322843"/>
    <s v="DROP"/>
    <s v="VDAD"/>
    <x v="0"/>
    <s v="COBRO"/>
    <m/>
    <n v="355372380000"/>
    <n v="16018"/>
    <n v="-4"/>
    <n v="1"/>
    <n v="67322843"/>
    <m/>
    <s v="Eusebio Ortega"/>
    <m/>
    <s v="4-190-388"/>
    <n v="355372380000"/>
    <s v="MASIVO"/>
    <s v="NPN"/>
    <m/>
    <m/>
    <m/>
    <m/>
    <m/>
    <s v="U"/>
    <s v="0000-00-00"/>
    <m/>
    <m/>
    <m/>
    <m/>
    <n v="5"/>
    <m/>
    <s v="NONE"/>
    <n v="0"/>
    <m/>
    <n v="2258351"/>
    <s v="Cobros Mayo"/>
    <s v="Cobros Mayo NPN"/>
    <s v="Agent Not Available"/>
  </r>
  <r>
    <s v="Cobros Abril Canal Fijo"/>
    <n v="1"/>
    <n v="1"/>
    <x v="18"/>
    <n v="2"/>
    <n v="1"/>
    <x v="1"/>
    <d v="2026-05-14T14:57:04"/>
    <n v="67322843"/>
    <n v="6003"/>
    <s v="lvelez"/>
    <x v="1"/>
    <s v="COBRO"/>
    <m/>
    <n v="355372380000"/>
    <n v="16018"/>
    <n v="-4"/>
    <n v="1"/>
    <n v="67322843"/>
    <m/>
    <s v="Eusebio Ortega"/>
    <m/>
    <s v="4-190-388"/>
    <n v="355372380000"/>
    <s v="MASIVO"/>
    <s v="NPN"/>
    <m/>
    <m/>
    <m/>
    <m/>
    <m/>
    <s v="U"/>
    <s v="0000-00-00"/>
    <m/>
    <m/>
    <m/>
    <m/>
    <n v="41"/>
    <s v="Llamaya"/>
    <s v="MAIN"/>
    <n v="0"/>
    <m/>
    <n v="2258351"/>
    <s v="Cobros Mayo"/>
    <s v="Cobros Mayo NPN"/>
    <s v="Cuenta cesada"/>
  </r>
  <r>
    <s v="Cobros Abril Canal Fijo"/>
    <n v="0"/>
    <n v="0"/>
    <x v="23"/>
    <n v="3"/>
    <n v="1"/>
    <x v="0"/>
    <d v="2026-05-12T14:15:11"/>
    <n v="67323047"/>
    <s v="DROP"/>
    <s v="VDAD"/>
    <x v="0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5"/>
    <m/>
    <s v="NONE"/>
    <n v="0"/>
    <m/>
    <n v="2258352"/>
    <s v="Cobros Mayo"/>
    <s v="Cobros Mayo NPN"/>
    <s v="Agent Not Available"/>
  </r>
  <r>
    <s v="Cobros Abril Canal Fijo"/>
    <n v="0"/>
    <n v="0"/>
    <x v="18"/>
    <n v="3"/>
    <n v="1"/>
    <x v="0"/>
    <d v="2026-05-14T14:57:59"/>
    <n v="67323047"/>
    <s v="DROP"/>
    <s v="VDAD"/>
    <x v="0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5"/>
    <m/>
    <s v="NONE"/>
    <n v="0"/>
    <m/>
    <n v="2258352"/>
    <s v="Cobros Mayo"/>
    <s v="Cobros Mayo NPN"/>
    <s v="Agent Not Available"/>
  </r>
  <r>
    <s v="Cobros Abril Canal Fijo"/>
    <n v="0"/>
    <n v="0"/>
    <x v="21"/>
    <n v="3"/>
    <n v="1"/>
    <x v="1"/>
    <d v="2026-05-18T18:08:46"/>
    <n v="67323047"/>
    <n v="6004"/>
    <s v="lvelez"/>
    <x v="1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63"/>
    <s v="Llamaya"/>
    <s v="MAIN"/>
    <n v="0"/>
    <m/>
    <n v="2258352"/>
    <s v="Cobros Mayo"/>
    <s v="Cobros Mayo NPN"/>
    <s v="Buzon de voz"/>
  </r>
  <r>
    <s v="Cobros Mayo"/>
    <n v="0"/>
    <n v="0"/>
    <x v="23"/>
    <n v="4"/>
    <n v="1"/>
    <x v="0"/>
    <d v="2026-05-12T14:17:14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0"/>
    <n v="0"/>
    <x v="18"/>
    <n v="4"/>
    <n v="1"/>
    <x v="0"/>
    <d v="2026-05-14T14:59:05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0"/>
    <n v="0"/>
    <x v="21"/>
    <n v="4"/>
    <n v="1"/>
    <x v="0"/>
    <d v="2026-05-18T18:10:12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1"/>
    <n v="1"/>
    <x v="22"/>
    <n v="4"/>
    <n v="1"/>
    <x v="1"/>
    <d v="2026-05-20T14:04:55"/>
    <n v="67325227"/>
    <n v="6003"/>
    <s v="lvelez"/>
    <x v="1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119"/>
    <s v="Llamaya"/>
    <s v="MAIN"/>
    <n v="0"/>
    <m/>
    <n v="2258353"/>
    <s v="Cobros Mayo"/>
    <s v="Cobros Mayo NPN"/>
    <s v="Cuenta cesada"/>
  </r>
  <r>
    <s v="Cobros Abril Canal Fijo"/>
    <n v="1"/>
    <n v="1"/>
    <x v="23"/>
    <n v="1"/>
    <n v="1"/>
    <x v="1"/>
    <d v="2026-05-12T14:17:07"/>
    <n v="67331934"/>
    <n v="6007"/>
    <s v="lvelez"/>
    <x v="1"/>
    <s v="COBRO"/>
    <m/>
    <n v="365036310000"/>
    <n v="16018"/>
    <n v="-4"/>
    <n v="1"/>
    <n v="67331934"/>
    <m/>
    <s v="David Arturo Melony gonzalez"/>
    <m/>
    <s v="8-909-2086"/>
    <n v="365036310000"/>
    <s v="MASIVO"/>
    <s v="NPN"/>
    <m/>
    <m/>
    <m/>
    <m/>
    <m/>
    <s v="U"/>
    <s v="0000-00-00"/>
    <m/>
    <m/>
    <m/>
    <m/>
    <n v="40"/>
    <s v="Llamaya"/>
    <s v="MAIN"/>
    <n v="0"/>
    <m/>
    <n v="2258354"/>
    <s v="Cobros Mayo"/>
    <s v="Cobros Mayo NPN"/>
    <s v="Volver a llamar"/>
  </r>
  <r>
    <s v="Cobros Abril Canal Fijo"/>
    <n v="0"/>
    <n v="0"/>
    <x v="23"/>
    <n v="2"/>
    <n v="1"/>
    <x v="0"/>
    <d v="2026-05-12T14:17:28"/>
    <n v="67336577"/>
    <s v="DROP"/>
    <s v="VDAD"/>
    <x v="0"/>
    <s v="COBRO"/>
    <m/>
    <n v="354379990000"/>
    <n v="16018"/>
    <n v="-4"/>
    <n v="1"/>
    <n v="67336577"/>
    <m/>
    <s v="LISANDRO JAVIER ARCIA CASTILL"/>
    <m/>
    <s v="8-1032-2069"/>
    <n v="354379990000"/>
    <s v="DIGITAL"/>
    <s v="NPN"/>
    <m/>
    <m/>
    <m/>
    <m/>
    <m/>
    <s v="U"/>
    <s v="0000-00-00"/>
    <m/>
    <m/>
    <m/>
    <m/>
    <n v="5"/>
    <m/>
    <s v="NONE"/>
    <n v="0"/>
    <m/>
    <n v="2258355"/>
    <s v="Cobros Mayo"/>
    <s v="Cobros Mayo NPN"/>
    <s v="Agent Not Available"/>
  </r>
  <r>
    <s v="Cobros Abril Canal Fijo"/>
    <n v="1"/>
    <n v="1"/>
    <x v="18"/>
    <n v="2"/>
    <n v="1"/>
    <x v="1"/>
    <d v="2026-05-14T14:58:54"/>
    <n v="67336577"/>
    <n v="6003"/>
    <s v="lvelez"/>
    <x v="1"/>
    <s v="COBRO"/>
    <m/>
    <n v="354379990000"/>
    <n v="16018"/>
    <n v="-4"/>
    <n v="1"/>
    <n v="67336577"/>
    <m/>
    <s v="LISANDRO JAVIER ARCIA CASTILL"/>
    <m/>
    <s v="8-1032-2069"/>
    <n v="354379990000"/>
    <s v="DIGITAL"/>
    <s v="NPN"/>
    <m/>
    <m/>
    <m/>
    <m/>
    <m/>
    <s v="U"/>
    <s v="0000-00-00"/>
    <m/>
    <m/>
    <m/>
    <m/>
    <n v="39"/>
    <s v="Llamaya"/>
    <s v="MAIN"/>
    <n v="0"/>
    <m/>
    <n v="2258355"/>
    <s v="Cobros Mayo"/>
    <s v="Cobros Mayo NPN"/>
    <s v="Cuenta cesada"/>
  </r>
  <r>
    <s v="Cobros Mayo"/>
    <n v="0"/>
    <n v="0"/>
    <x v="23"/>
    <n v="6"/>
    <n v="1"/>
    <x v="0"/>
    <d v="2026-05-12T14:17:55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4"/>
    <m/>
    <s v="NONE"/>
    <n v="0"/>
    <m/>
    <n v="2258356"/>
    <s v="Cobros Mayo"/>
    <s v="Cobros Mayo NPN"/>
    <s v="Agent Not Available"/>
  </r>
  <r>
    <s v="Cobros Mayo"/>
    <n v="0"/>
    <n v="0"/>
    <x v="18"/>
    <n v="6"/>
    <n v="1"/>
    <x v="0"/>
    <d v="2026-05-14T14:59:37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3"/>
    <n v="6"/>
    <n v="1"/>
    <x v="0"/>
    <d v="2026-05-19T09:05:53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22"/>
    <n v="6"/>
    <n v="1"/>
    <x v="0"/>
    <d v="2026-05-20T14:05:14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4"/>
    <n v="6"/>
    <n v="1"/>
    <x v="0"/>
    <d v="2026-05-21T14:35:10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1"/>
    <n v="1"/>
    <x v="5"/>
    <n v="6"/>
    <n v="1"/>
    <x v="1"/>
    <d v="2026-05-22T10:48:46"/>
    <n v="67337532"/>
    <n v="6007"/>
    <s v="lvelez"/>
    <x v="1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146"/>
    <s v="Llamaya"/>
    <s v="MAIN"/>
    <n v="0"/>
    <m/>
    <n v="2258356"/>
    <s v="Cobros Mayo"/>
    <s v="Cobros Mayo NPN"/>
    <s v="Volver a llamar"/>
  </r>
  <r>
    <s v="Cobros Mayo"/>
    <n v="0"/>
    <n v="0"/>
    <x v="23"/>
    <n v="1"/>
    <n v="1"/>
    <x v="1"/>
    <d v="2026-05-12T14:18:59"/>
    <n v="67348721"/>
    <n v="6004"/>
    <s v="lvelez"/>
    <x v="1"/>
    <s v="COBRO"/>
    <m/>
    <n v="369058970000"/>
    <n v="16018"/>
    <n v="-4"/>
    <n v="1"/>
    <n v="67348721"/>
    <m/>
    <s v="Norma Delain"/>
    <m/>
    <s v="A61497009"/>
    <n v="369058970000"/>
    <s v="MASIVO"/>
    <s v="NPN"/>
    <m/>
    <m/>
    <m/>
    <m/>
    <m/>
    <s v="U"/>
    <s v="0000-00-00"/>
    <m/>
    <m/>
    <m/>
    <m/>
    <n v="67"/>
    <s v="Llamaya"/>
    <s v="MAIN"/>
    <n v="0"/>
    <m/>
    <n v="2258357"/>
    <s v="Cobros Mayo"/>
    <s v="Cobros Mayo NPN"/>
    <s v="Buzon de voz"/>
  </r>
  <r>
    <s v="Cobros Abril Canal Fijo"/>
    <n v="0"/>
    <n v="0"/>
    <x v="23"/>
    <n v="4"/>
    <n v="1"/>
    <x v="0"/>
    <d v="2026-05-12T14:19:28"/>
    <n v="67351722"/>
    <s v="DROP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5"/>
    <m/>
    <s v="NONE"/>
    <n v="0"/>
    <m/>
    <n v="2258358"/>
    <s v="Cobros Mayo"/>
    <s v="Cobros Mayo NPN"/>
    <s v="Agent Not Available"/>
  </r>
  <r>
    <s v="Cobros Abril Canal Fijo"/>
    <n v="0"/>
    <n v="0"/>
    <x v="18"/>
    <n v="4"/>
    <n v="1"/>
    <x v="0"/>
    <d v="2026-05-14T15:01:33"/>
    <n v="67351722"/>
    <s v="NA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0"/>
    <m/>
    <s v="NONE"/>
    <n v="0"/>
    <m/>
    <n v="2258358"/>
    <s v="Cobros Mayo"/>
    <s v="Cobros Mayo NPN"/>
    <s v="No Answer AutoDial"/>
  </r>
  <r>
    <s v="Cobros Abril Canal Fijo"/>
    <n v="0"/>
    <n v="0"/>
    <x v="24"/>
    <n v="4"/>
    <n v="1"/>
    <x v="0"/>
    <d v="2026-05-15T10:10:06"/>
    <n v="67351722"/>
    <s v="AB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0"/>
    <m/>
    <s v="NONE"/>
    <n v="0"/>
    <m/>
    <n v="2258358"/>
    <s v="Cobros Mayo"/>
    <s v="Cobros Mayo NPN"/>
    <s v="Auto busy"/>
  </r>
  <r>
    <s v="Cobros Abril Canal Fijo"/>
    <n v="1"/>
    <n v="1"/>
    <x v="3"/>
    <n v="4"/>
    <n v="1"/>
    <x v="1"/>
    <d v="2026-05-19T09:05:39"/>
    <n v="67351722"/>
    <n v="6003"/>
    <s v="lvelez"/>
    <x v="1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101"/>
    <s v="Llamaya"/>
    <s v="MAIN"/>
    <n v="0"/>
    <m/>
    <n v="2258358"/>
    <s v="Cobros Mayo"/>
    <s v="Cobros Mayo NPN"/>
    <s v="Cuenta cesada"/>
  </r>
  <r>
    <s v="Cobros Mayo"/>
    <n v="0"/>
    <n v="0"/>
    <x v="23"/>
    <n v="2"/>
    <n v="1"/>
    <x v="0"/>
    <d v="2026-05-12T14:19:58"/>
    <n v="67353215"/>
    <s v="DROP"/>
    <s v="VDAD"/>
    <x v="0"/>
    <s v="COBRO"/>
    <m/>
    <n v="361048040000"/>
    <n v="16018"/>
    <n v="-4"/>
    <n v="1"/>
    <n v="67353215"/>
    <m/>
    <s v="CARLOS ALBERTO GONZALEZ"/>
    <m/>
    <s v="8-902-2053"/>
    <n v="361048040000"/>
    <s v="MASIVO"/>
    <s v="NPN"/>
    <m/>
    <m/>
    <m/>
    <m/>
    <m/>
    <s v="U"/>
    <s v="0000-00-00"/>
    <m/>
    <m/>
    <m/>
    <m/>
    <n v="5"/>
    <m/>
    <s v="NONE"/>
    <n v="0"/>
    <m/>
    <n v="2258359"/>
    <s v="Cobros Mayo"/>
    <s v="Cobros Mayo NPN"/>
    <s v="Agent Not Available"/>
  </r>
  <r>
    <s v="Cobros Mayo"/>
    <n v="0"/>
    <n v="0"/>
    <x v="18"/>
    <n v="2"/>
    <n v="1"/>
    <x v="1"/>
    <d v="2026-05-14T15:00:38"/>
    <n v="67353215"/>
    <n v="6004"/>
    <s v="lvelez"/>
    <x v="1"/>
    <s v="COBRO"/>
    <m/>
    <n v="361048040000"/>
    <n v="16018"/>
    <n v="-4"/>
    <n v="1"/>
    <n v="67353215"/>
    <m/>
    <s v="CARLOS ALBERTO GONZALEZ"/>
    <m/>
    <s v="8-902-2053"/>
    <n v="361048040000"/>
    <s v="MASIVO"/>
    <s v="NPN"/>
    <m/>
    <m/>
    <m/>
    <m/>
    <m/>
    <s v="U"/>
    <s v="0000-00-00"/>
    <m/>
    <m/>
    <m/>
    <m/>
    <n v="132"/>
    <s v="Llamaya"/>
    <s v="MAIN"/>
    <n v="0"/>
    <m/>
    <n v="2258359"/>
    <s v="Cobros Mayo"/>
    <s v="Cobros Mayo NPN"/>
    <s v="Buzon de voz"/>
  </r>
  <r>
    <s v="Cobros Abril Canal Fijo"/>
    <n v="1"/>
    <n v="1"/>
    <x v="16"/>
    <n v="7"/>
    <n v="1"/>
    <x v="0"/>
    <d v="2026-05-08T09:57:19"/>
    <n v="67361909"/>
    <n v="6007"/>
    <s v="lvelez"/>
    <x v="1"/>
    <s v="COBRO"/>
    <m/>
    <n v="366014750000"/>
    <n v="16017"/>
    <n v="-4"/>
    <n v="1"/>
    <n v="67361909"/>
    <m/>
    <s v="OSMAN YAFETH GONZALEZ BANQUEZ"/>
    <m/>
    <s v="8-1060-989"/>
    <s v="NPN"/>
    <s v="CALL CENTER P2P"/>
    <n v="366014750000"/>
    <m/>
    <m/>
    <m/>
    <m/>
    <m/>
    <s v="U"/>
    <s v="0000-00-00"/>
    <m/>
    <s v="porfiriomiranda403@gmail.com"/>
    <m/>
    <s v="366014750000&gt;&gt; OSMAN YAFETH GONZALEZ BANQUEZ"/>
    <n v="74"/>
    <s v="Llamaya"/>
    <s v="MAIN"/>
    <n v="0"/>
    <m/>
    <n v="2252270"/>
    <s v="Cobros Abril Canal Fijo"/>
    <s v="Cobros Abril Canal Fijo 2 meses a NPN"/>
    <s v="Volver a llamar"/>
  </r>
  <r>
    <s v="Cobros Abril Canal Fijo"/>
    <n v="0"/>
    <n v="0"/>
    <x v="23"/>
    <n v="7"/>
    <n v="1"/>
    <x v="0"/>
    <d v="2026-05-12T14:20:20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0"/>
    <n v="0"/>
    <x v="18"/>
    <n v="7"/>
    <n v="1"/>
    <x v="0"/>
    <d v="2026-05-14T15:02:07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0"/>
    <n v="0"/>
    <x v="3"/>
    <n v="7"/>
    <n v="1"/>
    <x v="0"/>
    <d v="2026-05-19T09:06:14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1"/>
    <n v="1"/>
    <x v="22"/>
    <n v="7"/>
    <n v="1"/>
    <x v="0"/>
    <d v="2026-05-20T14:07:18"/>
    <n v="67361909"/>
    <n v="6003"/>
    <s v="lvelez"/>
    <x v="1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49"/>
    <s v="Llamaya"/>
    <s v="MAIN"/>
    <n v="0"/>
    <m/>
    <n v="2258360"/>
    <s v="Cobros Mayo"/>
    <s v="Cobros Mayo NPN"/>
    <s v="Cuenta cesada"/>
  </r>
  <r>
    <s v="Cobros Abril Canal Fijo"/>
    <n v="0"/>
    <n v="0"/>
    <x v="9"/>
    <n v="7"/>
    <n v="1"/>
    <x v="0"/>
    <d v="2026-05-27T15:29:31"/>
    <n v="67361909"/>
    <s v="DROP"/>
    <s v="VDAD"/>
    <x v="0"/>
    <s v="COBRO"/>
    <m/>
    <n v="366014750000"/>
    <n v="16019"/>
    <n v="-4"/>
    <n v="1"/>
    <n v="67361909"/>
    <m/>
    <s v=" OSMAN YAFETH GONZALEZ BANQUEZ"/>
    <m/>
    <n v="366014750000"/>
    <s v="CALL CENTER P2P"/>
    <s v="3 MESES PENDIENTES"/>
    <m/>
    <m/>
    <m/>
    <m/>
    <m/>
    <m/>
    <m/>
    <s v="0000-00-00"/>
    <m/>
    <m/>
    <m/>
    <m/>
    <n v="5"/>
    <m/>
    <s v="NONE"/>
    <n v="0"/>
    <m/>
    <n v="2268015"/>
    <s v="Cobros Mayo"/>
    <s v="Cobros Mayo Lista 2"/>
    <s v="Agent Not Available"/>
  </r>
  <r>
    <s v="Cobros Abril Canal Fijo"/>
    <n v="0"/>
    <n v="0"/>
    <x v="10"/>
    <n v="7"/>
    <n v="1"/>
    <x v="1"/>
    <d v="2026-05-28T11:56:13"/>
    <n v="67361909"/>
    <s v="DROP"/>
    <s v="VDAD"/>
    <x v="0"/>
    <s v="COBRO"/>
    <m/>
    <n v="366014750000"/>
    <n v="16019"/>
    <n v="-4"/>
    <n v="1"/>
    <n v="67361909"/>
    <m/>
    <s v=" OSMAN YAFETH GONZALEZ BANQUEZ"/>
    <m/>
    <n v="366014750000"/>
    <s v="CALL CENTER P2P"/>
    <s v="3 MESES PENDIENTES"/>
    <m/>
    <m/>
    <m/>
    <m/>
    <m/>
    <m/>
    <m/>
    <s v="0000-00-00"/>
    <m/>
    <m/>
    <m/>
    <m/>
    <n v="5"/>
    <m/>
    <s v="NONE"/>
    <n v="0"/>
    <m/>
    <n v="2268015"/>
    <s v="Cobros Mayo"/>
    <s v="Cobros Mayo Lista 2"/>
    <s v="Agent Not Available"/>
  </r>
  <r>
    <s v="Cobros Abril Canal Fijo"/>
    <n v="1"/>
    <n v="1"/>
    <x v="23"/>
    <n v="1"/>
    <n v="1"/>
    <x v="1"/>
    <d v="2026-05-12T14:20:53"/>
    <n v="67370576"/>
    <n v="6003"/>
    <s v="lvelez"/>
    <x v="1"/>
    <s v="COBRO"/>
    <m/>
    <n v="186074840000"/>
    <n v="16018"/>
    <n v="-4"/>
    <n v="1"/>
    <n v="67370576"/>
    <m/>
    <s v="Justo CedeÃ±o"/>
    <m/>
    <s v="4-95-293"/>
    <n v="186074840000"/>
    <s v="MASIVO"/>
    <s v="NPN"/>
    <m/>
    <m/>
    <m/>
    <m/>
    <m/>
    <s v="U"/>
    <s v="0000-00-00"/>
    <m/>
    <m/>
    <m/>
    <m/>
    <n v="29"/>
    <s v="Llamaya"/>
    <s v="MAIN"/>
    <n v="0"/>
    <m/>
    <n v="2258361"/>
    <s v="Cobros Mayo"/>
    <s v="Cobros Mayo NPN"/>
    <s v="Cuenta cesada"/>
  </r>
  <r>
    <s v="Cobros Mayo"/>
    <n v="0"/>
    <n v="0"/>
    <x v="9"/>
    <n v="1"/>
    <n v="1"/>
    <x v="1"/>
    <d v="2026-05-27T16:21:20"/>
    <n v="67371360"/>
    <s v="CALLBK"/>
    <s v="lvelez"/>
    <x v="1"/>
    <s v="COBRO"/>
    <m/>
    <n v="333004240000"/>
    <n v="16019"/>
    <n v="-4"/>
    <n v="1"/>
    <n v="67371360"/>
    <m/>
    <s v="Joselyn Fonseca"/>
    <m/>
    <n v="333004240000"/>
    <s v="CALL CENTER P2P"/>
    <s v="1 MES PENDIENTE"/>
    <m/>
    <m/>
    <m/>
    <m/>
    <m/>
    <m/>
    <s v="U"/>
    <s v="0000-00-00"/>
    <m/>
    <m/>
    <m/>
    <s v="333004240000&gt;&gt; Joselyn Fonseca"/>
    <n v="363"/>
    <s v="Llamaya"/>
    <s v="MAIN"/>
    <n v="0"/>
    <m/>
    <n v="2268071"/>
    <s v="Cobros Mayo"/>
    <s v="Cobros Mayo Lista 2"/>
    <s v="Call Back"/>
  </r>
  <r>
    <s v="Cobros Mayo"/>
    <n v="0"/>
    <n v="0"/>
    <x v="23"/>
    <n v="3"/>
    <n v="1"/>
    <x v="0"/>
    <d v="2026-05-12T14:20:37"/>
    <n v="67374223"/>
    <s v="AB"/>
    <s v="VDAD"/>
    <x v="0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0"/>
    <m/>
    <s v="NONE"/>
    <n v="0"/>
    <m/>
    <n v="2258362"/>
    <s v="Cobros Mayo"/>
    <s v="Cobros Mayo NPN"/>
    <s v="Auto busy"/>
  </r>
  <r>
    <s v="Cobros Mayo"/>
    <n v="0"/>
    <n v="0"/>
    <x v="18"/>
    <n v="3"/>
    <n v="1"/>
    <x v="0"/>
    <d v="2026-05-14T15:02:35"/>
    <n v="67374223"/>
    <s v="DROP"/>
    <s v="VDAD"/>
    <x v="0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5"/>
    <m/>
    <s v="NONE"/>
    <n v="0"/>
    <m/>
    <n v="2258362"/>
    <s v="Cobros Mayo"/>
    <s v="Cobros Mayo NPN"/>
    <s v="Agent Not Available"/>
  </r>
  <r>
    <s v="Cobros Mayo"/>
    <n v="1"/>
    <n v="1"/>
    <x v="3"/>
    <n v="3"/>
    <n v="1"/>
    <x v="1"/>
    <d v="2026-05-19T09:07:46"/>
    <n v="67374223"/>
    <n v="6007"/>
    <s v="lvelez"/>
    <x v="1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333"/>
    <s v="Llamaya"/>
    <s v="MAIN"/>
    <n v="0"/>
    <m/>
    <n v="2258362"/>
    <s v="Cobros Mayo"/>
    <s v="Cobros Mayo NPN"/>
    <s v="Volver a llamar"/>
  </r>
  <r>
    <s v="Cobros Mayo"/>
    <n v="0"/>
    <n v="0"/>
    <x v="23"/>
    <n v="5"/>
    <n v="1"/>
    <x v="0"/>
    <d v="2026-05-12T14:21:14"/>
    <n v="67383939"/>
    <s v="DROP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5"/>
    <m/>
    <s v="NONE"/>
    <n v="0"/>
    <m/>
    <n v="2258363"/>
    <s v="Cobros Mayo"/>
    <s v="Cobros Mayo NPN"/>
    <s v="Agent Not Available"/>
  </r>
  <r>
    <s v="Cobros Mayo"/>
    <n v="0"/>
    <n v="0"/>
    <x v="18"/>
    <n v="5"/>
    <n v="1"/>
    <x v="0"/>
    <d v="2026-05-14T15:02:41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0"/>
    <n v="0"/>
    <x v="3"/>
    <n v="5"/>
    <n v="1"/>
    <x v="0"/>
    <d v="2026-05-19T09:07:24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0"/>
    <n v="0"/>
    <x v="22"/>
    <n v="5"/>
    <n v="1"/>
    <x v="0"/>
    <d v="2026-05-20T14:06:59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1"/>
    <n v="1"/>
    <x v="4"/>
    <n v="5"/>
    <n v="1"/>
    <x v="1"/>
    <d v="2026-05-21T14:35:09"/>
    <n v="67383939"/>
    <n v="6007"/>
    <s v="lvelez"/>
    <x v="1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66"/>
    <s v="Llamaya"/>
    <s v="MAIN"/>
    <n v="0"/>
    <m/>
    <n v="2258363"/>
    <s v="Cobros Mayo"/>
    <s v="Cobros Mayo NPN"/>
    <s v="Volver a llamar"/>
  </r>
  <r>
    <s v="Cobros Mayo"/>
    <n v="0"/>
    <n v="0"/>
    <x v="9"/>
    <n v="2"/>
    <n v="1"/>
    <x v="0"/>
    <d v="2026-05-27T15:32:28"/>
    <n v="67390388"/>
    <s v="DROP"/>
    <s v="VDAD"/>
    <x v="0"/>
    <s v="COBRO"/>
    <m/>
    <n v="335311880000"/>
    <n v="16019"/>
    <n v="-4"/>
    <n v="1"/>
    <n v="67390388"/>
    <m/>
    <s v=" Roderick Durling Magallanes"/>
    <m/>
    <n v="335311880000"/>
    <s v="RENOVACIONES"/>
    <s v="3 MESES PENDIENTES"/>
    <m/>
    <m/>
    <m/>
    <m/>
    <m/>
    <m/>
    <m/>
    <s v="0000-00-00"/>
    <m/>
    <m/>
    <m/>
    <m/>
    <n v="5"/>
    <m/>
    <s v="NONE"/>
    <n v="0"/>
    <m/>
    <n v="2268022"/>
    <s v="Cobros Mayo"/>
    <s v="Cobros Mayo Lista 2"/>
    <s v="Agent Not Available"/>
  </r>
  <r>
    <s v="Cobros Mayo"/>
    <n v="0"/>
    <n v="0"/>
    <x v="10"/>
    <n v="2"/>
    <n v="1"/>
    <x v="1"/>
    <d v="2026-05-28T12:06:57"/>
    <n v="67390388"/>
    <s v="AB"/>
    <s v="VDAD"/>
    <x v="0"/>
    <s v="COBRO"/>
    <m/>
    <n v="335311880000"/>
    <n v="16019"/>
    <n v="-4"/>
    <n v="1"/>
    <n v="67390388"/>
    <m/>
    <s v=" Roderick Durling Magallanes"/>
    <m/>
    <n v="335311880000"/>
    <s v="RENOVACIONES"/>
    <s v="3 MESES PENDIENTES"/>
    <m/>
    <m/>
    <m/>
    <m/>
    <m/>
    <m/>
    <m/>
    <s v="0000-00-00"/>
    <m/>
    <m/>
    <m/>
    <m/>
    <n v="0"/>
    <m/>
    <s v="NONE"/>
    <n v="0"/>
    <m/>
    <n v="2268022"/>
    <s v="Cobros Mayo"/>
    <s v="Cobros Mayo Lista 2"/>
    <s v="Auto busy"/>
  </r>
  <r>
    <s v="Cobros Mayo"/>
    <n v="0"/>
    <n v="0"/>
    <x v="9"/>
    <n v="2"/>
    <n v="1"/>
    <x v="0"/>
    <d v="2026-05-27T15:37:14"/>
    <n v="67394334"/>
    <s v="DROP"/>
    <s v="VDAD"/>
    <x v="0"/>
    <s v="COBRO"/>
    <m/>
    <n v="365054640000"/>
    <n v="16019"/>
    <n v="-4"/>
    <n v="1"/>
    <n v="67394334"/>
    <m/>
    <s v=" ENIREYDA ELIZAB CABALLERO PAS"/>
    <m/>
    <n v="365054640000"/>
    <s v="RENOVACIONES"/>
    <s v="3 MESES PENDIENTES"/>
    <m/>
    <m/>
    <m/>
    <m/>
    <m/>
    <m/>
    <m/>
    <s v="0000-00-00"/>
    <m/>
    <m/>
    <m/>
    <m/>
    <n v="5"/>
    <m/>
    <s v="NONE"/>
    <n v="0"/>
    <m/>
    <n v="2268031"/>
    <s v="Cobros Mayo"/>
    <s v="Cobros Mayo Lista 2"/>
    <s v="Agent Not Available"/>
  </r>
  <r>
    <s v="Cobros Mayo"/>
    <n v="0"/>
    <n v="0"/>
    <x v="10"/>
    <n v="2"/>
    <n v="1"/>
    <x v="1"/>
    <d v="2026-05-28T12:30:59"/>
    <n v="67394334"/>
    <s v="DROP"/>
    <s v="VDAD"/>
    <x v="0"/>
    <s v="COBRO"/>
    <m/>
    <n v="365054640000"/>
    <n v="16019"/>
    <n v="-4"/>
    <n v="1"/>
    <n v="67394334"/>
    <m/>
    <s v=" ENIREYDA ELIZAB CABALLERO PAS"/>
    <m/>
    <n v="365054640000"/>
    <s v="RENOVACIONES"/>
    <s v="3 MESES PENDIENTES"/>
    <m/>
    <m/>
    <m/>
    <m/>
    <m/>
    <m/>
    <m/>
    <s v="0000-00-00"/>
    <m/>
    <m/>
    <m/>
    <m/>
    <n v="5"/>
    <m/>
    <s v="NONE"/>
    <n v="0"/>
    <m/>
    <n v="2268031"/>
    <s v="Cobros Mayo"/>
    <s v="Cobros Mayo Lista 2"/>
    <s v="Agent Not Available"/>
  </r>
  <r>
    <s v="Cobros Mayo"/>
    <n v="0"/>
    <n v="0"/>
    <x v="23"/>
    <n v="5"/>
    <n v="1"/>
    <x v="0"/>
    <d v="2026-05-12T14:22:36"/>
    <n v="67394428"/>
    <s v="NA"/>
    <s v="VDAD"/>
    <x v="0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0"/>
    <m/>
    <s v="NONE"/>
    <n v="0"/>
    <m/>
    <n v="2258364"/>
    <s v="Cobros Mayo"/>
    <s v="Cobros Mayo NPN"/>
    <s v="No Answer AutoDial"/>
  </r>
  <r>
    <s v="Cobros Mayo"/>
    <n v="0"/>
    <n v="0"/>
    <x v="23"/>
    <n v="5"/>
    <n v="1"/>
    <x v="0"/>
    <d v="2026-05-12T16:29:19"/>
    <n v="67394428"/>
    <s v="DROP"/>
    <s v="VDAD"/>
    <x v="0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5"/>
    <m/>
    <s v="NONE"/>
    <n v="0"/>
    <m/>
    <n v="2258364"/>
    <s v="Cobros Mayo"/>
    <s v="Cobros Mayo NPN"/>
    <s v="Agent Not Available"/>
  </r>
  <r>
    <s v="Cobros Mayo"/>
    <n v="0"/>
    <n v="0"/>
    <x v="18"/>
    <n v="5"/>
    <n v="1"/>
    <x v="0"/>
    <d v="2026-05-14T15:04:12"/>
    <n v="67394428"/>
    <s v="CALLBK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337"/>
    <s v="Llamaya"/>
    <s v="MAIN"/>
    <n v="0"/>
    <m/>
    <n v="2258364"/>
    <s v="Cobros Mayo"/>
    <s v="Cobros Mayo NPN"/>
    <s v="Call Back"/>
  </r>
  <r>
    <s v="Cobros Mayo"/>
    <n v="1"/>
    <n v="1"/>
    <x v="3"/>
    <n v="5"/>
    <n v="1"/>
    <x v="0"/>
    <d v="2026-05-19T17:11:15"/>
    <n v="67394428"/>
    <n v="6007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38"/>
    <s v="Llamaya"/>
    <s v="MAIN"/>
    <n v="0"/>
    <m/>
    <n v="2258364"/>
    <s v="Cobros Mayo"/>
    <s v="Cobros Mayo NPN"/>
    <s v="Volver a llamar"/>
  </r>
  <r>
    <s v="Cobros Mayo"/>
    <n v="1"/>
    <n v="1"/>
    <x v="12"/>
    <n v="5"/>
    <n v="1"/>
    <x v="1"/>
    <d v="2026-05-29T15:03:46"/>
    <n v="67394428"/>
    <n v="6007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89"/>
    <s v="Llamaya"/>
    <s v="MANUAL"/>
    <n v="0"/>
    <m/>
    <n v="2258364"/>
    <s v="Cobros Mayo"/>
    <s v="Cobros Mayo NPN"/>
    <s v="Volver a llamar"/>
  </r>
  <r>
    <s v="Cobros Abril Canal Fijo"/>
    <n v="0"/>
    <n v="0"/>
    <x v="23"/>
    <n v="10"/>
    <n v="1"/>
    <x v="0"/>
    <d v="2026-05-12T14:21:50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8"/>
    <n v="10"/>
    <n v="1"/>
    <x v="0"/>
    <d v="2026-05-14T15:05:12"/>
    <n v="67410940"/>
    <s v="NA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No Answer AutoDial"/>
  </r>
  <r>
    <s v="Cobros Abril Canal Fijo"/>
    <n v="0"/>
    <n v="0"/>
    <x v="24"/>
    <n v="10"/>
    <n v="1"/>
    <x v="0"/>
    <d v="2026-05-15T10:11:37"/>
    <n v="67410940"/>
    <s v="DROP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5"/>
    <m/>
    <s v="NONE"/>
    <n v="0"/>
    <m/>
    <n v="2258365"/>
    <s v="Cobros Mayo"/>
    <s v="Cobros Mayo NPN"/>
    <s v="Agent Not Available"/>
  </r>
  <r>
    <s v="Cobros Abril Canal Fijo"/>
    <n v="0"/>
    <n v="0"/>
    <x v="3"/>
    <n v="10"/>
    <n v="1"/>
    <x v="0"/>
    <d v="2026-05-19T09:07:55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22"/>
    <n v="10"/>
    <n v="1"/>
    <x v="0"/>
    <d v="2026-05-20T14:07:45"/>
    <n v="67410940"/>
    <s v="DROP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5"/>
    <m/>
    <s v="NONE"/>
    <n v="0"/>
    <m/>
    <n v="2258365"/>
    <s v="Cobros Mayo"/>
    <s v="Cobros Mayo NPN"/>
    <s v="Agent Not Available"/>
  </r>
  <r>
    <s v="Cobros Abril Canal Fijo"/>
    <n v="0"/>
    <n v="0"/>
    <x v="4"/>
    <n v="10"/>
    <n v="1"/>
    <x v="0"/>
    <d v="2026-05-21T14:35:16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5"/>
    <n v="10"/>
    <n v="1"/>
    <x v="0"/>
    <d v="2026-05-22T10:51:31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6"/>
    <n v="10"/>
    <n v="1"/>
    <x v="0"/>
    <d v="2026-05-23T09:12:25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6"/>
    <n v="10"/>
    <n v="1"/>
    <x v="0"/>
    <d v="2026-05-23T12:43:48"/>
    <n v="67410940"/>
    <s v="NA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No Answer AutoDial"/>
  </r>
  <r>
    <s v="Cobros Abril Canal Fijo"/>
    <n v="0"/>
    <n v="0"/>
    <x v="7"/>
    <n v="10"/>
    <n v="1"/>
    <x v="1"/>
    <d v="2026-05-25T09:51:02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Mayo"/>
    <n v="1"/>
    <n v="1"/>
    <x v="23"/>
    <n v="1"/>
    <n v="1"/>
    <x v="1"/>
    <d v="2026-05-12T14:23:02"/>
    <n v="67418170"/>
    <n v="6003"/>
    <s v="lvelez"/>
    <x v="1"/>
    <s v="COBRO"/>
    <m/>
    <n v="316012930000"/>
    <n v="16018"/>
    <n v="-4"/>
    <n v="1"/>
    <n v="67418170"/>
    <m/>
    <s v="Aleida Judith Lorenzo Arrocha"/>
    <m/>
    <s v="3-84-2460"/>
    <n v="316012930000"/>
    <s v="MASIVO"/>
    <s v="NPN"/>
    <m/>
    <m/>
    <m/>
    <m/>
    <m/>
    <s v="U"/>
    <s v="0000-00-00"/>
    <m/>
    <m/>
    <m/>
    <m/>
    <n v="38"/>
    <s v="Llamaya"/>
    <s v="MAIN"/>
    <n v="0"/>
    <m/>
    <n v="2258366"/>
    <s v="Cobros Mayo"/>
    <s v="Cobros Mayo NPN"/>
    <s v="Cuenta cesada"/>
  </r>
  <r>
    <s v="Cobros Abril Canal Fijo"/>
    <n v="0"/>
    <n v="0"/>
    <x v="23"/>
    <n v="4"/>
    <n v="1"/>
    <x v="0"/>
    <d v="2026-05-12T14:23:07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0"/>
    <n v="0"/>
    <x v="18"/>
    <n v="4"/>
    <n v="1"/>
    <x v="0"/>
    <d v="2026-05-14T15:05:24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0"/>
    <n v="0"/>
    <x v="3"/>
    <n v="4"/>
    <n v="1"/>
    <x v="0"/>
    <d v="2026-05-19T09:08:57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1"/>
    <n v="1"/>
    <x v="22"/>
    <n v="4"/>
    <n v="1"/>
    <x v="1"/>
    <d v="2026-05-20T14:08:31"/>
    <n v="67430506"/>
    <n v="6007"/>
    <s v="lvelez"/>
    <x v="1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114"/>
    <s v="Llamaya"/>
    <s v="MAIN"/>
    <n v="0"/>
    <m/>
    <n v="2258367"/>
    <s v="Cobros Mayo"/>
    <s v="Cobros Mayo NPN"/>
    <s v="Volver a llamar"/>
  </r>
  <r>
    <s v="Cobros Mayo"/>
    <n v="1"/>
    <n v="1"/>
    <x v="9"/>
    <n v="1"/>
    <n v="1"/>
    <x v="1"/>
    <d v="2026-05-27T15:15:30"/>
    <n v="67432631"/>
    <n v="6003"/>
    <s v="lvelez"/>
    <x v="1"/>
    <s v="COBRO"/>
    <m/>
    <n v="365034060000"/>
    <n v="16019"/>
    <n v="-4"/>
    <n v="1"/>
    <n v="67432631"/>
    <m/>
    <s v="NANDO JAVIER VASQUEZ ARAUZ"/>
    <m/>
    <n v="365034060000"/>
    <s v="RENOVACIONES"/>
    <s v="3 MESES PENDIENTES"/>
    <m/>
    <m/>
    <m/>
    <m/>
    <m/>
    <m/>
    <s v="U"/>
    <s v="0000-00-00"/>
    <m/>
    <m/>
    <m/>
    <m/>
    <n v="102"/>
    <s v="Llamaya"/>
    <s v="MAIN"/>
    <n v="0"/>
    <m/>
    <n v="2267996"/>
    <s v="Cobros Mayo"/>
    <s v="Cobros Mayo Lista 2"/>
    <s v="Cuenta cesada"/>
  </r>
  <r>
    <s v="Cobros Mayo"/>
    <n v="1"/>
    <n v="0"/>
    <x v="19"/>
    <n v="1"/>
    <n v="1"/>
    <x v="1"/>
    <d v="2026-05-04T17:45:09"/>
    <n v="67432803"/>
    <n v="6000"/>
    <s v="lvelez"/>
    <x v="1"/>
    <s v="COBRO"/>
    <m/>
    <m/>
    <n v="998"/>
    <n v="0"/>
    <m/>
    <n v="67432803"/>
    <m/>
    <m/>
    <m/>
    <m/>
    <m/>
    <m/>
    <m/>
    <m/>
    <m/>
    <m/>
    <m/>
    <m/>
    <s v="U"/>
    <s v="0000-00-00"/>
    <m/>
    <m/>
    <m/>
    <m/>
    <n v="98"/>
    <s v="Llamaya"/>
    <s v="MANUAL"/>
    <n v="0"/>
    <m/>
    <n v="2257494"/>
    <s v="Default Manual list"/>
    <m/>
    <s v="Mensaje a tercero"/>
  </r>
  <r>
    <s v="Cobros Abril Canal Fijo"/>
    <n v="0"/>
    <n v="0"/>
    <x v="23"/>
    <n v="5"/>
    <n v="1"/>
    <x v="0"/>
    <d v="2026-05-12T14:23:36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18"/>
    <n v="5"/>
    <n v="1"/>
    <x v="0"/>
    <d v="2026-05-14T15:05:47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3"/>
    <n v="5"/>
    <n v="1"/>
    <x v="0"/>
    <d v="2026-05-19T09:09:20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22"/>
    <n v="5"/>
    <n v="1"/>
    <x v="0"/>
    <d v="2026-05-20T14:08:31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4"/>
    <n v="5"/>
    <n v="1"/>
    <x v="1"/>
    <d v="2026-05-21T14:36:42"/>
    <n v="67433978"/>
    <s v="CALLBK"/>
    <s v="lvelez"/>
    <x v="1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253"/>
    <s v="Llamaya"/>
    <s v="MAIN"/>
    <n v="0"/>
    <m/>
    <n v="2258368"/>
    <s v="Cobros Mayo"/>
    <s v="Cobros Mayo NPN"/>
    <s v="Call Back"/>
  </r>
  <r>
    <s v="Cobros Mayo"/>
    <n v="1"/>
    <n v="1"/>
    <x v="23"/>
    <n v="1"/>
    <n v="1"/>
    <x v="1"/>
    <d v="2026-05-12T14:24:10"/>
    <n v="67435533"/>
    <n v="6002"/>
    <s v="lvelez"/>
    <x v="1"/>
    <s v="COBRO"/>
    <m/>
    <n v="260319800000"/>
    <n v="16018"/>
    <n v="-4"/>
    <n v="1"/>
    <n v="67435533"/>
    <m/>
    <s v="Jesus Escobar"/>
    <m/>
    <s v="9-757-136"/>
    <n v="260319800000"/>
    <s v="MASIVO"/>
    <s v="NPN"/>
    <m/>
    <m/>
    <m/>
    <m/>
    <m/>
    <s v="U"/>
    <s v="0000-00-00"/>
    <m/>
    <m/>
    <m/>
    <m/>
    <n v="139"/>
    <s v="Llamaya"/>
    <s v="MAIN"/>
    <n v="0"/>
    <m/>
    <n v="2258369"/>
    <s v="Cobros Mayo"/>
    <s v="Cobros Mayo NPN"/>
    <s v="Cliente al dia"/>
  </r>
  <r>
    <s v="Cobros Abril Canal Fijo"/>
    <n v="0"/>
    <n v="0"/>
    <x v="23"/>
    <n v="8"/>
    <n v="1"/>
    <x v="0"/>
    <d v="2026-05-12T14:23:58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8"/>
    <n v="8"/>
    <n v="1"/>
    <x v="0"/>
    <d v="2026-05-14T15:05:53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3"/>
    <n v="8"/>
    <n v="1"/>
    <x v="0"/>
    <d v="2026-05-19T09:09:26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22"/>
    <n v="8"/>
    <n v="1"/>
    <x v="0"/>
    <d v="2026-05-20T14:11:20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4"/>
    <n v="8"/>
    <n v="1"/>
    <x v="0"/>
    <d v="2026-05-21T14:36:21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5"/>
    <n v="8"/>
    <n v="1"/>
    <x v="0"/>
    <d v="2026-05-22T10:51:31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6"/>
    <n v="8"/>
    <n v="1"/>
    <x v="0"/>
    <d v="2026-05-23T09:12:25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1"/>
    <n v="1"/>
    <x v="6"/>
    <n v="8"/>
    <n v="1"/>
    <x v="1"/>
    <d v="2026-05-23T12:44:04"/>
    <n v="67447725"/>
    <n v="6003"/>
    <s v="lvelez"/>
    <x v="1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s v="U"/>
    <s v="0000-00-00"/>
    <m/>
    <m/>
    <m/>
    <m/>
    <n v="61"/>
    <s v="Llamaya"/>
    <s v="MAIN"/>
    <n v="0"/>
    <m/>
    <n v="2258370"/>
    <s v="Cobros Mayo"/>
    <s v="Cobros Mayo NPN"/>
    <s v="Cuenta cesada"/>
  </r>
  <r>
    <s v="Cobros Abril Canal Fijo"/>
    <n v="1"/>
    <n v="1"/>
    <x v="19"/>
    <n v="5"/>
    <n v="1"/>
    <x v="0"/>
    <d v="2026-05-04T10:33:06"/>
    <n v="67450828"/>
    <n v="6007"/>
    <s v="lvelez"/>
    <x v="1"/>
    <s v="COBRO"/>
    <m/>
    <n v="357317130000"/>
    <n v="16017"/>
    <n v="-4"/>
    <n v="1"/>
    <n v="67450828"/>
    <m/>
    <s v="NITZELY Quijano"/>
    <m/>
    <s v="10-716-744"/>
    <s v="2 MESES DE MORA"/>
    <s v="MASIVO"/>
    <n v="357317130000"/>
    <m/>
    <m/>
    <m/>
    <m/>
    <m/>
    <s v="U"/>
    <s v="0000-00-00"/>
    <m/>
    <s v="claribethvgaviria29@gmail.com"/>
    <m/>
    <s v="357317130000&gt;&gt; NITZELY EIGUINDILI QUIJANO CABU"/>
    <n v="59"/>
    <s v="Llamaya"/>
    <s v="MAIN"/>
    <n v="0"/>
    <m/>
    <n v="2252708"/>
    <s v="Cobros Abril Canal Fijo"/>
    <s v="Cobros Abril Canal Fijo 2 meses a NPN"/>
    <s v="Volver a llamar"/>
  </r>
  <r>
    <s v="Cobros Abril Canal Fijo"/>
    <n v="0"/>
    <n v="0"/>
    <x v="23"/>
    <n v="5"/>
    <n v="1"/>
    <x v="0"/>
    <d v="2026-05-12T14:25:07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0"/>
    <n v="0"/>
    <x v="18"/>
    <n v="5"/>
    <n v="1"/>
    <x v="0"/>
    <d v="2026-05-14T15:06:57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0"/>
    <n v="0"/>
    <x v="3"/>
    <n v="5"/>
    <n v="1"/>
    <x v="0"/>
    <d v="2026-05-19T09:09:51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1"/>
    <n v="0"/>
    <x v="22"/>
    <n v="5"/>
    <n v="1"/>
    <x v="1"/>
    <d v="2026-05-20T14:11:44"/>
    <n v="67450828"/>
    <n v="6000"/>
    <s v="lvelez"/>
    <x v="1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70"/>
    <s v="Llamaya"/>
    <s v="MAIN"/>
    <n v="0"/>
    <m/>
    <n v="2258371"/>
    <s v="Cobros Mayo"/>
    <s v="Cobros Mayo NPN"/>
    <s v="Mensaje a tercero"/>
  </r>
  <r>
    <s v="Cobros Abril Canal Fijo"/>
    <n v="0"/>
    <n v="0"/>
    <x v="23"/>
    <n v="1"/>
    <n v="1"/>
    <x v="1"/>
    <d v="2026-05-12T14:27:02"/>
    <n v="67453214"/>
    <n v="6004"/>
    <s v="lvelez"/>
    <x v="1"/>
    <s v="COBRO"/>
    <m/>
    <n v="359346870000"/>
    <n v="16018"/>
    <n v="-4"/>
    <n v="1"/>
    <n v="67453214"/>
    <m/>
    <s v="Yariela acevedo"/>
    <m/>
    <s v="8-741-1525"/>
    <n v="359346870000"/>
    <s v="MASIVO"/>
    <s v="NPN"/>
    <m/>
    <m/>
    <m/>
    <m/>
    <m/>
    <s v="U"/>
    <s v="0000-00-00"/>
    <m/>
    <m/>
    <m/>
    <m/>
    <n v="69"/>
    <s v="Llamaya"/>
    <s v="MAIN"/>
    <n v="0"/>
    <m/>
    <n v="2258372"/>
    <s v="Cobros Mayo"/>
    <s v="Cobros Mayo NPN"/>
    <s v="Buzon de voz"/>
  </r>
  <r>
    <s v="Cobros Mayo"/>
    <n v="0"/>
    <n v="0"/>
    <x v="23"/>
    <n v="13"/>
    <n v="1"/>
    <x v="0"/>
    <d v="2026-05-12T14:26:55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8"/>
    <n v="13"/>
    <n v="1"/>
    <x v="0"/>
    <d v="2026-05-14T15:08:17"/>
    <n v="67455177"/>
    <s v="NA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No Answer AutoDial"/>
  </r>
  <r>
    <s v="Cobros Mayo"/>
    <n v="0"/>
    <n v="0"/>
    <x v="24"/>
    <n v="13"/>
    <n v="1"/>
    <x v="0"/>
    <d v="2026-05-15T10:12:01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3"/>
    <n v="13"/>
    <n v="1"/>
    <x v="0"/>
    <d v="2026-05-19T09:09:57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22"/>
    <n v="13"/>
    <n v="1"/>
    <x v="0"/>
    <d v="2026-05-20T14:11:56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4"/>
    <n v="13"/>
    <n v="1"/>
    <x v="0"/>
    <d v="2026-05-21T14:36:59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5"/>
    <n v="13"/>
    <n v="1"/>
    <x v="0"/>
    <d v="2026-05-22T10:52:08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6"/>
    <n v="13"/>
    <n v="1"/>
    <x v="0"/>
    <d v="2026-05-23T09:13:01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6"/>
    <n v="13"/>
    <n v="1"/>
    <x v="0"/>
    <d v="2026-05-23T12:46:22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8"/>
    <n v="13"/>
    <n v="1"/>
    <x v="0"/>
    <d v="2026-05-26T09:31:49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8"/>
    <n v="13"/>
    <n v="1"/>
    <x v="0"/>
    <d v="2026-05-26T10:55:08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8"/>
    <n v="13"/>
    <n v="1"/>
    <x v="0"/>
    <d v="2026-05-26T14:47:42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8"/>
    <n v="13"/>
    <n v="1"/>
    <x v="1"/>
    <d v="2026-05-26T17:56:52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e v="#N/A"/>
    <n v="0"/>
    <n v="0"/>
    <x v="16"/>
    <n v="1"/>
    <n v="1"/>
    <x v="1"/>
    <d v="2026-05-08T12:22:41"/>
    <n v="67455723"/>
    <n v="6004"/>
    <s v="lvelez"/>
    <x v="1"/>
    <s v="COBRO"/>
    <m/>
    <m/>
    <n v="998"/>
    <n v="0"/>
    <m/>
    <n v="67455723"/>
    <m/>
    <m/>
    <m/>
    <m/>
    <m/>
    <m/>
    <m/>
    <m/>
    <m/>
    <m/>
    <m/>
    <m/>
    <s v="U"/>
    <s v="0000-00-00"/>
    <m/>
    <m/>
    <m/>
    <m/>
    <n v="76"/>
    <s v="Llamaya"/>
    <s v="MANUAL"/>
    <n v="0"/>
    <m/>
    <n v="2257600"/>
    <s v="Default Manual list"/>
    <m/>
    <s v="Buzon de voz"/>
  </r>
  <r>
    <s v="Cobros Abril Canal Fijo"/>
    <n v="0"/>
    <n v="0"/>
    <x v="23"/>
    <n v="4"/>
    <n v="1"/>
    <x v="0"/>
    <d v="2026-05-12T14:27:57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0"/>
    <n v="0"/>
    <x v="18"/>
    <n v="4"/>
    <n v="1"/>
    <x v="0"/>
    <d v="2026-05-14T15:08:44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0"/>
    <n v="0"/>
    <x v="3"/>
    <n v="4"/>
    <n v="1"/>
    <x v="0"/>
    <d v="2026-05-19T09:11:01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1"/>
    <n v="1"/>
    <x v="22"/>
    <n v="4"/>
    <n v="1"/>
    <x v="1"/>
    <d v="2026-05-20T14:16:58"/>
    <n v="67456777"/>
    <n v="6003"/>
    <s v="lvelez"/>
    <x v="1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28"/>
    <s v="Llamaya"/>
    <s v="MAIN"/>
    <n v="0"/>
    <m/>
    <n v="2258374"/>
    <s v="Cobros Mayo"/>
    <s v="Cobros Mayo NPN"/>
    <s v="Cuenta cesada"/>
  </r>
  <r>
    <s v="Cobros Abril Canal Fijo"/>
    <n v="0"/>
    <n v="0"/>
    <x v="23"/>
    <n v="6"/>
    <n v="1"/>
    <x v="0"/>
    <d v="2026-05-12T14:28:03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18"/>
    <n v="6"/>
    <n v="1"/>
    <x v="0"/>
    <d v="2026-05-14T15:08:52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3"/>
    <n v="6"/>
    <n v="1"/>
    <x v="0"/>
    <d v="2026-05-19T09:11:07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22"/>
    <n v="6"/>
    <n v="1"/>
    <x v="0"/>
    <d v="2026-05-20T14:16:59"/>
    <n v="67464275"/>
    <s v="DROP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5"/>
    <m/>
    <s v="NONE"/>
    <n v="0"/>
    <m/>
    <n v="2258375"/>
    <s v="Cobros Mayo"/>
    <s v="Cobros Mayo NPN"/>
    <s v="Agent Not Available"/>
  </r>
  <r>
    <s v="Cobros Abril Canal Fijo"/>
    <n v="0"/>
    <n v="0"/>
    <x v="4"/>
    <n v="6"/>
    <n v="1"/>
    <x v="0"/>
    <d v="2026-05-21T14:37:56"/>
    <n v="67464275"/>
    <s v="DROP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5"/>
    <m/>
    <s v="NONE"/>
    <n v="0"/>
    <m/>
    <n v="2258375"/>
    <s v="Cobros Mayo"/>
    <s v="Cobros Mayo NPN"/>
    <s v="Agent Not Available"/>
  </r>
  <r>
    <s v="Cobros Abril Canal Fijo"/>
    <n v="1"/>
    <n v="1"/>
    <x v="5"/>
    <n v="6"/>
    <n v="1"/>
    <x v="1"/>
    <d v="2026-05-22T10:52:33"/>
    <n v="67464275"/>
    <n v="6003"/>
    <s v="lvelez"/>
    <x v="1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22"/>
    <s v="Llamaya"/>
    <s v="MAIN"/>
    <n v="0"/>
    <m/>
    <n v="2258375"/>
    <s v="Cobros Mayo"/>
    <s v="Cobros Mayo NPN"/>
    <s v="Cuenta cesada"/>
  </r>
  <r>
    <s v="Cobros Abril Canal Fijo"/>
    <n v="1"/>
    <n v="0"/>
    <x v="23"/>
    <n v="1"/>
    <n v="1"/>
    <x v="1"/>
    <d v="2026-05-12T14:30:07"/>
    <n v="67465348"/>
    <n v="6000"/>
    <s v="lvelez"/>
    <x v="1"/>
    <s v="COBRO"/>
    <m/>
    <n v="366041300000"/>
    <n v="16018"/>
    <n v="-4"/>
    <n v="1"/>
    <n v="67465348"/>
    <m/>
    <s v="Eladia FernÃ¡ndez"/>
    <m/>
    <s v="2-58-317"/>
    <n v="366041300000"/>
    <s v="MASIVO"/>
    <s v="NPN"/>
    <m/>
    <m/>
    <m/>
    <m/>
    <m/>
    <s v="U"/>
    <s v="0000-00-00"/>
    <m/>
    <m/>
    <m/>
    <m/>
    <n v="92"/>
    <s v="Llamaya"/>
    <s v="MAIN"/>
    <n v="0"/>
    <m/>
    <n v="2258376"/>
    <s v="Cobros Mayo"/>
    <s v="Cobros Mayo NPN"/>
    <s v="Mensaje a tercero"/>
  </r>
  <r>
    <s v="Cobros Mayo"/>
    <n v="0"/>
    <n v="0"/>
    <x v="19"/>
    <n v="1"/>
    <n v="1"/>
    <x v="1"/>
    <d v="2026-05-04T16:17:59"/>
    <n v="67467158"/>
    <n v="6004"/>
    <s v="lvelez"/>
    <x v="1"/>
    <s v="COBRO"/>
    <m/>
    <m/>
    <n v="998"/>
    <n v="0"/>
    <m/>
    <n v="67467158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483"/>
    <s v="Default Manual list"/>
    <m/>
    <s v="Buzon de voz"/>
  </r>
  <r>
    <s v="Cobros Mayo"/>
    <n v="0"/>
    <n v="0"/>
    <x v="10"/>
    <n v="1"/>
    <n v="1"/>
    <x v="1"/>
    <d v="2026-05-28T12:42:19"/>
    <n v="67467249"/>
    <n v="6004"/>
    <s v="lvelez"/>
    <x v="1"/>
    <s v="COBRO"/>
    <m/>
    <m/>
    <n v="998"/>
    <n v="0"/>
    <m/>
    <n v="67467249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400"/>
    <s v="Default Manual list"/>
    <m/>
    <s v="Buzon de voz"/>
  </r>
  <r>
    <s v="Cobros Abril Canal Fijo"/>
    <n v="0"/>
    <n v="0"/>
    <x v="13"/>
    <n v="20"/>
    <n v="1"/>
    <x v="0"/>
    <d v="2026-05-02T11:23:08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14"/>
    <n v="20"/>
    <n v="1"/>
    <x v="0"/>
    <d v="2026-05-05T15:32:21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20"/>
    <n v="20"/>
    <n v="1"/>
    <x v="0"/>
    <d v="2026-05-06T17:49:07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16"/>
    <n v="20"/>
    <n v="1"/>
    <x v="0"/>
    <d v="2026-05-08T09:39:25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16"/>
    <n v="20"/>
    <n v="1"/>
    <x v="0"/>
    <d v="2026-05-08T12:45:34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0"/>
    <n v="20"/>
    <n v="1"/>
    <x v="0"/>
    <d v="2026-05-09T09:35:35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0"/>
    <n v="20"/>
    <n v="1"/>
    <x v="0"/>
    <d v="2026-05-09T10:25:24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23"/>
    <n v="20"/>
    <n v="1"/>
    <x v="0"/>
    <d v="2026-05-12T14:29:43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8"/>
    <n v="20"/>
    <n v="1"/>
    <x v="0"/>
    <d v="2026-05-14T15:08:58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3"/>
    <n v="20"/>
    <n v="1"/>
    <x v="0"/>
    <d v="2026-05-19T09:11:15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22"/>
    <n v="20"/>
    <n v="1"/>
    <x v="0"/>
    <d v="2026-05-20T14:17:07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4"/>
    <n v="20"/>
    <n v="1"/>
    <x v="0"/>
    <d v="2026-05-21T14:39:18"/>
    <n v="67472824"/>
    <s v="NA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No Answer AutoDial"/>
  </r>
  <r>
    <s v="Cobros Abril Canal Fijo"/>
    <n v="0"/>
    <n v="0"/>
    <x v="4"/>
    <n v="20"/>
    <n v="1"/>
    <x v="0"/>
    <d v="2026-05-21T16:04:53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5"/>
    <n v="20"/>
    <n v="1"/>
    <x v="0"/>
    <d v="2026-05-22T10:52:52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6"/>
    <n v="20"/>
    <n v="1"/>
    <x v="0"/>
    <d v="2026-05-23T09:14:19"/>
    <n v="67472824"/>
    <s v="NA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No Answer AutoDial"/>
  </r>
  <r>
    <s v="Cobros Abril Canal Fijo"/>
    <n v="0"/>
    <n v="0"/>
    <x v="6"/>
    <n v="20"/>
    <n v="1"/>
    <x v="0"/>
    <d v="2026-05-23T10:55:55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8"/>
    <n v="20"/>
    <n v="1"/>
    <x v="0"/>
    <d v="2026-05-26T09:32:21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8"/>
    <n v="20"/>
    <n v="1"/>
    <x v="0"/>
    <d v="2026-05-26T10:55:08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8"/>
    <n v="20"/>
    <n v="1"/>
    <x v="0"/>
    <d v="2026-05-26T14:48:08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8"/>
    <n v="20"/>
    <n v="1"/>
    <x v="1"/>
    <d v="2026-05-26T17:56:59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23"/>
    <n v="9"/>
    <n v="1"/>
    <x v="0"/>
    <d v="2026-05-12T14:30:26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8"/>
    <n v="9"/>
    <n v="1"/>
    <x v="0"/>
    <d v="2026-05-14T15:12:15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3"/>
    <n v="9"/>
    <n v="1"/>
    <x v="0"/>
    <d v="2026-05-19T09:12:01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22"/>
    <n v="9"/>
    <n v="1"/>
    <x v="0"/>
    <d v="2026-05-20T14:20:33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4"/>
    <n v="9"/>
    <n v="1"/>
    <x v="0"/>
    <d v="2026-05-21T14:39:21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5"/>
    <n v="9"/>
    <n v="1"/>
    <x v="0"/>
    <d v="2026-05-22T10:57:11"/>
    <n v="67477868"/>
    <s v="NA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No Answer AutoDial"/>
  </r>
  <r>
    <s v="Cobros Abril Canal Fijo"/>
    <n v="0"/>
    <n v="0"/>
    <x v="5"/>
    <n v="9"/>
    <n v="1"/>
    <x v="0"/>
    <d v="2026-05-22T14:37:16"/>
    <n v="67477868"/>
    <s v="NA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No Answer AutoDial"/>
  </r>
  <r>
    <s v="Cobros Abril Canal Fijo"/>
    <n v="0"/>
    <n v="0"/>
    <x v="5"/>
    <n v="9"/>
    <n v="1"/>
    <x v="0"/>
    <d v="2026-05-22T15:03:40"/>
    <n v="67477868"/>
    <s v="NA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No Answer AutoDial"/>
  </r>
  <r>
    <s v="Cobros Abril Canal Fijo"/>
    <n v="0"/>
    <n v="0"/>
    <x v="5"/>
    <n v="9"/>
    <n v="1"/>
    <x v="1"/>
    <d v="2026-05-22T15:22:21"/>
    <n v="67477868"/>
    <s v="NA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No Answer AutoDial"/>
  </r>
  <r>
    <s v="Cobros Mayo"/>
    <n v="0"/>
    <n v="0"/>
    <x v="9"/>
    <n v="2"/>
    <n v="1"/>
    <x v="0"/>
    <d v="2026-05-27T14:56:15"/>
    <n v="67487033"/>
    <s v="AB"/>
    <s v="VDAD"/>
    <x v="0"/>
    <s v="COBRO"/>
    <m/>
    <n v="361019340000"/>
    <n v="16019"/>
    <n v="-4"/>
    <n v="1"/>
    <n v="67487033"/>
    <m/>
    <s v=" ALDRIN RONALDO QUIJADA GOMEZ"/>
    <m/>
    <n v="361019340000"/>
    <s v="CALL CENTER"/>
    <s v="NPN"/>
    <m/>
    <m/>
    <m/>
    <m/>
    <m/>
    <m/>
    <m/>
    <s v="0000-00-00"/>
    <m/>
    <m/>
    <m/>
    <m/>
    <n v="0"/>
    <m/>
    <s v="NONE"/>
    <n v="0"/>
    <m/>
    <n v="2267973"/>
    <s v="Cobros Mayo"/>
    <s v="Cobros Mayo Lista 2"/>
    <s v="Auto busy"/>
  </r>
  <r>
    <s v="Cobros Mayo"/>
    <n v="0"/>
    <n v="0"/>
    <x v="10"/>
    <n v="2"/>
    <n v="1"/>
    <x v="1"/>
    <d v="2026-05-28T10:38:03"/>
    <n v="67487033"/>
    <s v="AB"/>
    <s v="VDAD"/>
    <x v="0"/>
    <s v="COBRO"/>
    <m/>
    <n v="361019340000"/>
    <n v="16019"/>
    <n v="-4"/>
    <n v="1"/>
    <n v="67487033"/>
    <m/>
    <s v=" ALDRIN RONALDO QUIJADA GOMEZ"/>
    <m/>
    <n v="361019340000"/>
    <s v="CALL CENTER"/>
    <s v="NPN"/>
    <m/>
    <m/>
    <m/>
    <m/>
    <m/>
    <m/>
    <m/>
    <s v="0000-00-00"/>
    <m/>
    <m/>
    <m/>
    <m/>
    <n v="0"/>
    <m/>
    <s v="NONE"/>
    <n v="0"/>
    <m/>
    <n v="2267973"/>
    <s v="Cobros Mayo"/>
    <s v="Cobros Mayo Lista 2"/>
    <s v="Auto busy"/>
  </r>
  <r>
    <s v="Cobros Mayo"/>
    <n v="0"/>
    <n v="0"/>
    <x v="23"/>
    <n v="1"/>
    <n v="1"/>
    <x v="1"/>
    <d v="2026-05-12T14:32:19"/>
    <n v="67489669"/>
    <n v="6004"/>
    <s v="lvelez"/>
    <x v="1"/>
    <s v="COBRO"/>
    <m/>
    <n v="312003050000"/>
    <n v="16018"/>
    <n v="-4"/>
    <n v="1"/>
    <n v="67489669"/>
    <m/>
    <s v="Mayra del carmen martinez Hern"/>
    <m/>
    <s v="8-320-15"/>
    <n v="312003050000"/>
    <s v="MASIVO"/>
    <s v="NPN"/>
    <m/>
    <m/>
    <m/>
    <m/>
    <m/>
    <s v="U"/>
    <s v="0000-00-00"/>
    <m/>
    <m/>
    <m/>
    <m/>
    <n v="173"/>
    <s v="Llamaya"/>
    <s v="MAIN"/>
    <n v="0"/>
    <m/>
    <n v="2258379"/>
    <s v="Cobros Mayo"/>
    <s v="Cobros Mayo NPN"/>
    <s v="Buzon de voz"/>
  </r>
  <r>
    <s v="Cobros Mayo"/>
    <n v="0"/>
    <n v="0"/>
    <x v="23"/>
    <n v="2"/>
    <n v="1"/>
    <x v="0"/>
    <d v="2026-05-12T14:32:35"/>
    <n v="67505466"/>
    <s v="DROP"/>
    <s v="VDAD"/>
    <x v="0"/>
    <s v="COBRO"/>
    <m/>
    <n v="351358960000"/>
    <n v="16018"/>
    <n v="-4"/>
    <n v="1"/>
    <n v="67505466"/>
    <m/>
    <s v="Sonia Alicia Clark De Prado"/>
    <m/>
    <s v="3-102-659"/>
    <n v="351358960000"/>
    <s v="MASIVO"/>
    <s v="2 PAGOS PENDIENTES"/>
    <m/>
    <m/>
    <m/>
    <m/>
    <m/>
    <s v="U"/>
    <s v="0000-00-00"/>
    <m/>
    <m/>
    <m/>
    <m/>
    <n v="5"/>
    <m/>
    <s v="NONE"/>
    <n v="0"/>
    <m/>
    <n v="2258380"/>
    <s v="Cobros Mayo"/>
    <s v="Cobros Mayo NPN"/>
    <s v="Agent Not Available"/>
  </r>
  <r>
    <s v="Cobros Mayo"/>
    <n v="1"/>
    <n v="1"/>
    <x v="18"/>
    <n v="2"/>
    <n v="1"/>
    <x v="1"/>
    <d v="2026-05-14T15:12:46"/>
    <n v="67505466"/>
    <n v="6003"/>
    <s v="lvelez"/>
    <x v="1"/>
    <s v="COBRO"/>
    <m/>
    <n v="351358960000"/>
    <n v="16018"/>
    <n v="-4"/>
    <n v="1"/>
    <n v="67505466"/>
    <m/>
    <s v="Sonia Alicia Clark De Prado"/>
    <m/>
    <s v="3-102-659"/>
    <n v="351358960000"/>
    <s v="MASIVO"/>
    <s v="2 PAGOS PENDIENTES"/>
    <m/>
    <m/>
    <m/>
    <m/>
    <m/>
    <s v="U"/>
    <s v="0000-00-00"/>
    <m/>
    <m/>
    <m/>
    <m/>
    <n v="61"/>
    <s v="Llamaya"/>
    <s v="MAIN"/>
    <n v="0"/>
    <m/>
    <n v="2258380"/>
    <s v="Cobros Mayo"/>
    <s v="Cobros Mayo NPN"/>
    <s v="Cuenta cesada"/>
  </r>
  <r>
    <s v="Cobros Mayo"/>
    <n v="0"/>
    <n v="0"/>
    <x v="23"/>
    <n v="4"/>
    <n v="1"/>
    <x v="0"/>
    <d v="2026-05-12T14:32:59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0"/>
    <n v="0"/>
    <x v="18"/>
    <n v="4"/>
    <n v="1"/>
    <x v="0"/>
    <d v="2026-05-14T15:13:24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0"/>
    <n v="0"/>
    <x v="3"/>
    <n v="4"/>
    <n v="1"/>
    <x v="0"/>
    <d v="2026-05-19T09:12:57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1"/>
    <n v="1"/>
    <x v="22"/>
    <n v="4"/>
    <n v="1"/>
    <x v="1"/>
    <d v="2026-05-20T14:20:43"/>
    <n v="67506686"/>
    <n v="6007"/>
    <s v="lvelez"/>
    <x v="1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236"/>
    <s v="Llamaya"/>
    <s v="MAIN"/>
    <n v="0"/>
    <m/>
    <n v="2258381"/>
    <s v="Cobros Mayo"/>
    <s v="Cobros Mayo NPN"/>
    <s v="Volver a llamar"/>
  </r>
  <r>
    <s v="Cobros Abril Canal Fijo"/>
    <n v="0"/>
    <n v="0"/>
    <x v="23"/>
    <n v="6"/>
    <n v="1"/>
    <x v="0"/>
    <d v="2026-05-12T14:33:14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8"/>
    <n v="6"/>
    <n v="1"/>
    <x v="0"/>
    <d v="2026-05-14T15:13:37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3"/>
    <n v="6"/>
    <n v="1"/>
    <x v="0"/>
    <d v="2026-05-19T09:13:10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22"/>
    <n v="6"/>
    <n v="1"/>
    <x v="0"/>
    <d v="2026-05-20T14:21:26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4"/>
    <n v="6"/>
    <n v="1"/>
    <x v="0"/>
    <d v="2026-05-21T14:40:04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5"/>
    <n v="6"/>
    <n v="1"/>
    <x v="1"/>
    <d v="2026-05-22T10:56:03"/>
    <n v="67509647"/>
    <n v="6004"/>
    <s v="lvelez"/>
    <x v="1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125"/>
    <s v="Llamaya"/>
    <s v="MAIN"/>
    <n v="0"/>
    <m/>
    <n v="2258382"/>
    <s v="Cobros Mayo"/>
    <s v="Cobros Mayo NPN"/>
    <s v="Buzon de voz"/>
  </r>
  <r>
    <s v="Cobros Mayo"/>
    <n v="0"/>
    <n v="0"/>
    <x v="23"/>
    <n v="7"/>
    <n v="1"/>
    <x v="0"/>
    <d v="2026-05-12T14:33:42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8"/>
    <n v="7"/>
    <n v="1"/>
    <x v="0"/>
    <d v="2026-05-14T15:13:58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3"/>
    <n v="7"/>
    <n v="1"/>
    <x v="0"/>
    <d v="2026-05-19T09:13:35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22"/>
    <n v="7"/>
    <n v="1"/>
    <x v="0"/>
    <d v="2026-05-20T14:21:50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4"/>
    <n v="7"/>
    <n v="1"/>
    <x v="0"/>
    <d v="2026-05-21T14:40:44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5"/>
    <n v="7"/>
    <n v="1"/>
    <x v="0"/>
    <d v="2026-05-22T10:57:28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1"/>
    <n v="0"/>
    <x v="6"/>
    <n v="7"/>
    <n v="1"/>
    <x v="1"/>
    <d v="2026-05-23T09:13:25"/>
    <n v="67511407"/>
    <n v="6006"/>
    <s v="lvelez"/>
    <x v="1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s v="U"/>
    <s v="0000-00-00"/>
    <m/>
    <m/>
    <m/>
    <m/>
    <n v="175"/>
    <s v="Llamaya"/>
    <s v="MAIN"/>
    <n v="0"/>
    <m/>
    <n v="2258383"/>
    <s v="Cobros Mayo"/>
    <s v="Cobros Mayo NPN"/>
    <s v="Numero equivocado"/>
  </r>
  <r>
    <s v="Cobros Mayo"/>
    <n v="0"/>
    <n v="0"/>
    <x v="23"/>
    <n v="5"/>
    <n v="1"/>
    <x v="0"/>
    <d v="2026-05-12T14:34:11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18"/>
    <n v="5"/>
    <n v="1"/>
    <x v="0"/>
    <d v="2026-05-14T15:15:53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3"/>
    <n v="5"/>
    <n v="1"/>
    <x v="0"/>
    <d v="2026-05-19T09:14:54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22"/>
    <n v="5"/>
    <n v="1"/>
    <x v="0"/>
    <d v="2026-05-20T14:22:15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1"/>
    <n v="0"/>
    <x v="4"/>
    <n v="5"/>
    <n v="1"/>
    <x v="1"/>
    <d v="2026-05-21T14:43:34"/>
    <n v="67513331"/>
    <n v="6006"/>
    <s v="lvelez"/>
    <x v="1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146"/>
    <s v="Llamaya"/>
    <s v="MAIN"/>
    <n v="0"/>
    <m/>
    <n v="2258384"/>
    <s v="Cobros Mayo"/>
    <s v="Cobros Mayo NPN"/>
    <s v="Numero equivocado"/>
  </r>
  <r>
    <s v="Cobros Mayo"/>
    <n v="0"/>
    <n v="0"/>
    <x v="23"/>
    <n v="1"/>
    <n v="1"/>
    <x v="1"/>
    <d v="2026-05-12T14:35:27"/>
    <n v="67517061"/>
    <n v="6004"/>
    <s v="lvelez"/>
    <x v="1"/>
    <s v="COBRO"/>
    <m/>
    <n v="369028070000"/>
    <n v="16018"/>
    <n v="-4"/>
    <n v="1"/>
    <n v="67517061"/>
    <m/>
    <s v="Gabriel de JesÃºs Torralba Ced"/>
    <m/>
    <s v="8-1032-1125"/>
    <n v="369028070000"/>
    <s v="MASIVO"/>
    <s v="2 PAGOS PENDIENTES"/>
    <m/>
    <m/>
    <m/>
    <m/>
    <m/>
    <s v="U"/>
    <s v="0000-00-00"/>
    <m/>
    <m/>
    <m/>
    <m/>
    <n v="151"/>
    <s v="Llamaya"/>
    <s v="MAIN"/>
    <n v="0"/>
    <m/>
    <n v="2258385"/>
    <s v="Cobros Mayo"/>
    <s v="Cobros Mayo NPN"/>
    <s v="Buzon de voz"/>
  </r>
  <r>
    <s v="Cobros Abril Canal Fijo"/>
    <n v="0"/>
    <n v="0"/>
    <x v="23"/>
    <n v="2"/>
    <n v="1"/>
    <x v="0"/>
    <d v="2026-05-12T14:35:36"/>
    <n v="67517166"/>
    <s v="DROP"/>
    <s v="VDAD"/>
    <x v="0"/>
    <s v="COBRO"/>
    <m/>
    <n v="361037260000"/>
    <n v="16018"/>
    <n v="-4"/>
    <n v="1"/>
    <n v="67517166"/>
    <m/>
    <s v="ALFREDIZ MICHELLE PEREZ LEON"/>
    <m/>
    <s v="10-709-502"/>
    <n v="361037260000"/>
    <s v="MASIVO"/>
    <s v="NPN"/>
    <m/>
    <m/>
    <m/>
    <m/>
    <m/>
    <s v="U"/>
    <s v="0000-00-00"/>
    <m/>
    <m/>
    <m/>
    <m/>
    <n v="5"/>
    <m/>
    <s v="NONE"/>
    <n v="0"/>
    <m/>
    <n v="2258386"/>
    <s v="Cobros Mayo"/>
    <s v="Cobros Mayo NPN"/>
    <s v="Agent Not Available"/>
  </r>
  <r>
    <s v="Cobros Abril Canal Fijo"/>
    <n v="1"/>
    <n v="1"/>
    <x v="18"/>
    <n v="2"/>
    <n v="1"/>
    <x v="1"/>
    <d v="2026-05-14T15:15:48"/>
    <n v="67517166"/>
    <n v="6003"/>
    <s v="lvelez"/>
    <x v="1"/>
    <s v="COBRO"/>
    <m/>
    <n v="361037260000"/>
    <n v="16018"/>
    <n v="-4"/>
    <n v="1"/>
    <n v="67517166"/>
    <m/>
    <s v="ALFREDIZ MICHELLE PEREZ LEON"/>
    <m/>
    <s v="10-709-502"/>
    <n v="361037260000"/>
    <s v="MASIVO"/>
    <s v="NPN"/>
    <m/>
    <m/>
    <m/>
    <m/>
    <m/>
    <s v="U"/>
    <s v="0000-00-00"/>
    <m/>
    <m/>
    <m/>
    <m/>
    <n v="21"/>
    <s v="Llamaya"/>
    <s v="MAIN"/>
    <n v="0"/>
    <m/>
    <n v="2258386"/>
    <s v="Cobros Mayo"/>
    <s v="Cobros Mayo NPN"/>
    <s v="Cuenta cesada"/>
  </r>
  <r>
    <s v="Cobros Abril Canal Fijo"/>
    <n v="0"/>
    <n v="0"/>
    <x v="19"/>
    <n v="4"/>
    <n v="1"/>
    <x v="0"/>
    <d v="2026-05-04T11:54:49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20"/>
    <n v="4"/>
    <n v="1"/>
    <x v="0"/>
    <d v="2026-05-06T12:13:23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15"/>
    <n v="4"/>
    <n v="1"/>
    <x v="0"/>
    <d v="2026-05-07T16:31:58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16"/>
    <n v="4"/>
    <n v="1"/>
    <x v="1"/>
    <d v="2026-05-08T17:18:20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23"/>
    <n v="4"/>
    <n v="1"/>
    <x v="0"/>
    <d v="2026-05-12T14:35:49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0"/>
    <n v="0"/>
    <x v="18"/>
    <n v="4"/>
    <n v="1"/>
    <x v="0"/>
    <d v="2026-05-14T15:16:07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0"/>
    <n v="0"/>
    <x v="3"/>
    <n v="4"/>
    <n v="1"/>
    <x v="0"/>
    <d v="2026-05-19T09:14:41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1"/>
    <n v="1"/>
    <x v="22"/>
    <n v="4"/>
    <n v="1"/>
    <x v="1"/>
    <d v="2026-05-20T14:24:53"/>
    <n v="67527884"/>
    <n v="6003"/>
    <s v="lvelez"/>
    <x v="1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43"/>
    <s v="Llamaya"/>
    <s v="MAIN"/>
    <n v="0"/>
    <m/>
    <n v="2258387"/>
    <s v="Cobros Mayo"/>
    <s v="Cobros Mayo NPN"/>
    <s v="Cuenta cesada"/>
  </r>
  <r>
    <s v="Cobros Mayo"/>
    <n v="0"/>
    <n v="0"/>
    <x v="23"/>
    <n v="2"/>
    <n v="1"/>
    <x v="0"/>
    <d v="2026-05-12T14:36:12"/>
    <n v="67529215"/>
    <s v="DROP"/>
    <s v="VDAD"/>
    <x v="0"/>
    <s v="COBRO"/>
    <m/>
    <n v="365056880000"/>
    <n v="16018"/>
    <n v="-4"/>
    <n v="1"/>
    <n v="67529215"/>
    <m/>
    <s v="HÃ©ctor Montenegro"/>
    <m/>
    <s v="4-755-1517"/>
    <n v="365056880000"/>
    <s v="MASIVO"/>
    <s v="NPN"/>
    <m/>
    <m/>
    <m/>
    <m/>
    <m/>
    <s v="U"/>
    <s v="0000-00-00"/>
    <m/>
    <m/>
    <m/>
    <m/>
    <n v="5"/>
    <m/>
    <s v="NONE"/>
    <n v="0"/>
    <m/>
    <n v="2258388"/>
    <s v="Cobros Mayo"/>
    <s v="Cobros Mayo NPN"/>
    <s v="Agent Not Available"/>
  </r>
  <r>
    <s v="Cobros Mayo"/>
    <n v="1"/>
    <n v="1"/>
    <x v="18"/>
    <n v="2"/>
    <n v="1"/>
    <x v="1"/>
    <d v="2026-05-14T15:18:28"/>
    <n v="67529215"/>
    <n v="6007"/>
    <s v="lvelez"/>
    <x v="1"/>
    <s v="COBRO"/>
    <m/>
    <n v="365056880000"/>
    <n v="16018"/>
    <n v="-4"/>
    <n v="1"/>
    <n v="67529215"/>
    <m/>
    <s v="HÃ©ctor Montenegro"/>
    <m/>
    <s v="4-755-1517"/>
    <n v="365056880000"/>
    <s v="MASIVO"/>
    <s v="NPN"/>
    <m/>
    <m/>
    <m/>
    <m/>
    <m/>
    <s v="U"/>
    <s v="0000-00-00"/>
    <m/>
    <m/>
    <m/>
    <m/>
    <n v="106"/>
    <s v="Llamaya"/>
    <s v="MAIN"/>
    <n v="0"/>
    <m/>
    <n v="2258388"/>
    <s v="Cobros Mayo"/>
    <s v="Cobros Mayo NPN"/>
    <s v="Volver a llamar"/>
  </r>
  <r>
    <s v="Cobros Abril Canal Fijo"/>
    <n v="0"/>
    <n v="0"/>
    <x v="23"/>
    <n v="3"/>
    <n v="1"/>
    <x v="0"/>
    <d v="2026-05-12T14:36:52"/>
    <n v="67542007"/>
    <s v="DROP"/>
    <s v="VDAD"/>
    <x v="0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5"/>
    <m/>
    <s v="NONE"/>
    <n v="0"/>
    <m/>
    <n v="2258389"/>
    <s v="Cobros Mayo"/>
    <s v="Cobros Mayo NPN"/>
    <s v="Agent Not Available"/>
  </r>
  <r>
    <s v="Cobros Abril Canal Fijo"/>
    <n v="0"/>
    <n v="0"/>
    <x v="18"/>
    <n v="3"/>
    <n v="1"/>
    <x v="0"/>
    <d v="2026-05-14T15:18:28"/>
    <n v="67542007"/>
    <s v="DROP"/>
    <s v="VDAD"/>
    <x v="0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5"/>
    <m/>
    <s v="NONE"/>
    <n v="0"/>
    <m/>
    <n v="2258389"/>
    <s v="Cobros Mayo"/>
    <s v="Cobros Mayo NPN"/>
    <s v="Agent Not Available"/>
  </r>
  <r>
    <s v="Cobros Abril Canal Fijo"/>
    <n v="1"/>
    <n v="1"/>
    <x v="3"/>
    <n v="3"/>
    <n v="1"/>
    <x v="1"/>
    <d v="2026-05-19T09:16:42"/>
    <n v="67542007"/>
    <n v="6007"/>
    <s v="lvelez"/>
    <x v="1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41"/>
    <s v="Llamaya"/>
    <s v="MAIN"/>
    <n v="0"/>
    <m/>
    <n v="2258389"/>
    <s v="Cobros Mayo"/>
    <s v="Cobros Mayo NPN"/>
    <s v="Volver a llamar"/>
  </r>
  <r>
    <s v="Cobros Mayo"/>
    <n v="0"/>
    <n v="0"/>
    <x v="23"/>
    <n v="11"/>
    <n v="1"/>
    <x v="0"/>
    <d v="2026-05-12T14:36:59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8"/>
    <n v="11"/>
    <n v="1"/>
    <x v="0"/>
    <d v="2026-05-14T15:18:37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3"/>
    <n v="11"/>
    <n v="1"/>
    <x v="0"/>
    <d v="2026-05-19T09:16:18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22"/>
    <n v="11"/>
    <n v="1"/>
    <x v="0"/>
    <d v="2026-05-20T14:24:59"/>
    <n v="67548013"/>
    <s v="DROP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5"/>
    <m/>
    <s v="NONE"/>
    <n v="0"/>
    <m/>
    <n v="2258390"/>
    <s v="Cobros Mayo"/>
    <s v="Cobros Mayo NPN"/>
    <s v="Agent Not Available"/>
  </r>
  <r>
    <s v="Cobros Mayo"/>
    <n v="0"/>
    <n v="0"/>
    <x v="4"/>
    <n v="11"/>
    <n v="1"/>
    <x v="0"/>
    <d v="2026-05-21T14:43:10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5"/>
    <n v="11"/>
    <n v="1"/>
    <x v="0"/>
    <d v="2026-05-22T10:57:48"/>
    <n v="67548013"/>
    <s v="DROP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5"/>
    <m/>
    <s v="NONE"/>
    <n v="0"/>
    <m/>
    <n v="2258390"/>
    <s v="Cobros Mayo"/>
    <s v="Cobros Mayo NPN"/>
    <s v="Agent Not Available"/>
  </r>
  <r>
    <s v="Cobros Mayo"/>
    <n v="0"/>
    <n v="0"/>
    <x v="6"/>
    <n v="11"/>
    <n v="1"/>
    <x v="0"/>
    <d v="2026-05-23T09:17:38"/>
    <n v="67548013"/>
    <s v="NA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No Answer AutoDial"/>
  </r>
  <r>
    <s v="Cobros Mayo"/>
    <n v="0"/>
    <n v="0"/>
    <x v="6"/>
    <n v="11"/>
    <n v="1"/>
    <x v="0"/>
    <d v="2026-05-23T10:57:51"/>
    <n v="67548013"/>
    <s v="NA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No Answer AutoDial"/>
  </r>
  <r>
    <s v="Cobros Mayo"/>
    <n v="0"/>
    <n v="0"/>
    <x v="7"/>
    <n v="11"/>
    <n v="1"/>
    <x v="0"/>
    <d v="2026-05-25T09:12:50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8"/>
    <n v="11"/>
    <n v="1"/>
    <x v="0"/>
    <d v="2026-05-26T09:32:32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0"/>
    <m/>
    <s v="NONE"/>
    <n v="0"/>
    <m/>
    <n v="2258390"/>
    <s v="Cobros Mayo"/>
    <s v="Cobros Mayo NPN"/>
    <s v="Auto busy"/>
  </r>
  <r>
    <s v="Cobros Mayo"/>
    <n v="1"/>
    <n v="0"/>
    <x v="8"/>
    <n v="11"/>
    <n v="1"/>
    <x v="1"/>
    <d v="2026-05-26T10:56:03"/>
    <n v="67548013"/>
    <n v="6000"/>
    <s v="lvelez"/>
    <x v="1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s v="U"/>
    <s v="0000-00-00"/>
    <m/>
    <m/>
    <m/>
    <m/>
    <n v="91"/>
    <s v="Llamaya"/>
    <s v="MAIN"/>
    <n v="0"/>
    <m/>
    <n v="2258390"/>
    <s v="Cobros Mayo"/>
    <s v="Cobros Mayo NPN"/>
    <s v="Mensaje a tercero"/>
  </r>
  <r>
    <s v="Cobros Mayo"/>
    <n v="0"/>
    <n v="0"/>
    <x v="23"/>
    <n v="2"/>
    <n v="1"/>
    <x v="0"/>
    <d v="2026-05-12T14:37:46"/>
    <n v="67549384"/>
    <s v="AB"/>
    <s v="VDAD"/>
    <x v="0"/>
    <s v="COBRO"/>
    <m/>
    <n v="367053310000"/>
    <n v="16018"/>
    <n v="-4"/>
    <n v="1"/>
    <n v="67549384"/>
    <m/>
    <s v="Natzu Nazeth Gordon Quintero"/>
    <m/>
    <s v="8-1012-2107"/>
    <n v="367053310000"/>
    <s v="MASIVO"/>
    <s v="NPN"/>
    <m/>
    <m/>
    <m/>
    <m/>
    <m/>
    <s v="U"/>
    <s v="0000-00-00"/>
    <m/>
    <m/>
    <m/>
    <m/>
    <n v="0"/>
    <m/>
    <s v="NONE"/>
    <n v="0"/>
    <m/>
    <n v="2258391"/>
    <s v="Cobros Mayo"/>
    <s v="Cobros Mayo NPN"/>
    <s v="Auto busy"/>
  </r>
  <r>
    <s v="Cobros Mayo"/>
    <n v="0"/>
    <n v="0"/>
    <x v="18"/>
    <n v="2"/>
    <n v="1"/>
    <x v="1"/>
    <d v="2026-05-14T15:24:22"/>
    <n v="67549384"/>
    <n v="6004"/>
    <s v="lvelez"/>
    <x v="1"/>
    <s v="COBRO"/>
    <m/>
    <n v="367053310000"/>
    <n v="16018"/>
    <n v="-4"/>
    <n v="1"/>
    <n v="67549384"/>
    <m/>
    <s v="Natzu Nazeth Gordon Quintero"/>
    <m/>
    <s v="8-1012-2107"/>
    <n v="367053310000"/>
    <s v="MASIVO"/>
    <s v="NPN"/>
    <m/>
    <m/>
    <m/>
    <m/>
    <m/>
    <s v="U"/>
    <s v="0000-00-00"/>
    <m/>
    <m/>
    <m/>
    <m/>
    <n v="76"/>
    <s v="Llamaya"/>
    <s v="MAIN"/>
    <n v="0"/>
    <m/>
    <n v="2258391"/>
    <s v="Cobros Mayo"/>
    <s v="Cobros Mayo NPN"/>
    <s v="Buzon de voz"/>
  </r>
  <r>
    <s v="Cobros Mayo"/>
    <n v="0"/>
    <n v="0"/>
    <x v="23"/>
    <n v="9"/>
    <n v="1"/>
    <x v="0"/>
    <d v="2026-05-12T14:37:54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8"/>
    <n v="9"/>
    <n v="1"/>
    <x v="0"/>
    <d v="2026-05-14T15:23:50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3"/>
    <n v="9"/>
    <n v="1"/>
    <x v="0"/>
    <d v="2026-05-19T09:18:14"/>
    <n v="67555828"/>
    <s v="NA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No Answer AutoDial"/>
  </r>
  <r>
    <s v="Cobros Mayo"/>
    <n v="0"/>
    <n v="0"/>
    <x v="3"/>
    <n v="9"/>
    <n v="1"/>
    <x v="0"/>
    <d v="2026-05-19T12:31:10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22"/>
    <n v="9"/>
    <n v="1"/>
    <x v="0"/>
    <d v="2026-05-20T14:25:05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4"/>
    <n v="9"/>
    <n v="1"/>
    <x v="0"/>
    <d v="2026-05-21T14:43:36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5"/>
    <n v="9"/>
    <n v="1"/>
    <x v="0"/>
    <d v="2026-05-22T10:57:56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6"/>
    <n v="9"/>
    <n v="1"/>
    <x v="0"/>
    <d v="2026-05-23T09:16:25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6"/>
    <n v="9"/>
    <n v="1"/>
    <x v="1"/>
    <d v="2026-05-23T12:47:08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9"/>
    <n v="2"/>
    <n v="1"/>
    <x v="0"/>
    <d v="2026-05-27T15:13:30"/>
    <n v="67559848"/>
    <s v="DROP"/>
    <s v="VDAD"/>
    <x v="0"/>
    <s v="COBRO"/>
    <m/>
    <n v="362000320000"/>
    <n v="16019"/>
    <n v="-4"/>
    <n v="1"/>
    <n v="67559848"/>
    <m/>
    <s v="CINTHIA DEL CARMEN TORRES RODR"/>
    <m/>
    <n v="362000320000"/>
    <s v="CALL CENTER"/>
    <s v="NPN"/>
    <m/>
    <m/>
    <m/>
    <m/>
    <m/>
    <m/>
    <m/>
    <s v="0000-00-00"/>
    <m/>
    <m/>
    <m/>
    <m/>
    <n v="5"/>
    <m/>
    <s v="NONE"/>
    <n v="0"/>
    <m/>
    <n v="2267993"/>
    <s v="Cobros Mayo"/>
    <s v="Cobros Mayo Lista 2"/>
    <s v="Agent Not Available"/>
  </r>
  <r>
    <s v="Cobros Mayo"/>
    <n v="0"/>
    <n v="0"/>
    <x v="10"/>
    <n v="2"/>
    <n v="1"/>
    <x v="1"/>
    <d v="2026-05-28T10:50:47"/>
    <n v="67559848"/>
    <s v="DROP"/>
    <s v="VDAD"/>
    <x v="0"/>
    <s v="COBRO"/>
    <m/>
    <n v="362000320000"/>
    <n v="16019"/>
    <n v="-4"/>
    <n v="1"/>
    <n v="67559848"/>
    <m/>
    <s v="CINTHIA DEL CARMEN TORRES RODR"/>
    <m/>
    <n v="362000320000"/>
    <s v="CALL CENTER"/>
    <s v="NPN"/>
    <m/>
    <m/>
    <m/>
    <m/>
    <m/>
    <m/>
    <m/>
    <s v="0000-00-00"/>
    <m/>
    <m/>
    <m/>
    <m/>
    <n v="5"/>
    <m/>
    <s v="NONE"/>
    <n v="0"/>
    <m/>
    <n v="2267993"/>
    <s v="Cobros Mayo"/>
    <s v="Cobros Mayo Lista 2"/>
    <s v="Agent Not Available"/>
  </r>
  <r>
    <s v="Cobros Mayo"/>
    <n v="0"/>
    <n v="0"/>
    <x v="23"/>
    <n v="5"/>
    <n v="1"/>
    <x v="0"/>
    <d v="2026-05-12T14:39:01"/>
    <n v="67560097"/>
    <s v="DROP"/>
    <s v="VDAD"/>
    <x v="0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m/>
    <s v="NONE"/>
    <n v="0"/>
    <m/>
    <n v="2258393"/>
    <s v="Cobros Mayo"/>
    <s v="Cobros Mayo NPN"/>
    <s v="Agent Not Available"/>
  </r>
  <r>
    <s v="Cobros Mayo"/>
    <n v="0"/>
    <n v="0"/>
    <x v="18"/>
    <n v="5"/>
    <n v="1"/>
    <x v="0"/>
    <d v="2026-05-14T15:24:24"/>
    <n v="67560097"/>
    <s v="DROP"/>
    <s v="VDAD"/>
    <x v="0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m/>
    <s v="NONE"/>
    <n v="0"/>
    <m/>
    <n v="2258393"/>
    <s v="Cobros Mayo"/>
    <s v="Cobros Mayo NPN"/>
    <s v="Agent Not Available"/>
  </r>
  <r>
    <s v="Cobros Mayo"/>
    <n v="1"/>
    <n v="1"/>
    <x v="3"/>
    <n v="5"/>
    <n v="1"/>
    <x v="0"/>
    <d v="2026-05-19T09:21:00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102"/>
    <s v="Llamaya"/>
    <s v="MAIN"/>
    <n v="0"/>
    <m/>
    <n v="2258393"/>
    <s v="Cobros Mayo"/>
    <s v="Cobros Mayo NPN"/>
    <s v="Volver a llamar"/>
  </r>
  <r>
    <s v="Cobros Mayo"/>
    <n v="1"/>
    <n v="1"/>
    <x v="3"/>
    <n v="5"/>
    <n v="1"/>
    <x v="0"/>
    <d v="2026-05-19T09:22:51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s v="Llamaya"/>
    <s v="MANUAL"/>
    <n v="0"/>
    <m/>
    <n v="2258393"/>
    <s v="Cobros Mayo"/>
    <s v="Cobros Mayo NPN"/>
    <s v="Volver a llamar"/>
  </r>
  <r>
    <s v="Cobros Mayo"/>
    <n v="1"/>
    <n v="1"/>
    <x v="3"/>
    <n v="5"/>
    <n v="1"/>
    <x v="1"/>
    <d v="2026-05-19T09:23:05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182"/>
    <s v="Llamaya"/>
    <s v="MANUAL"/>
    <n v="0"/>
    <m/>
    <n v="2258393"/>
    <s v="Cobros Mayo"/>
    <s v="Cobros Mayo NPN"/>
    <s v="Volver a llamar"/>
  </r>
  <r>
    <s v="Cobros Mayo"/>
    <n v="1"/>
    <n v="1"/>
    <x v="23"/>
    <n v="1"/>
    <n v="1"/>
    <x v="1"/>
    <d v="2026-05-12T14:39:00"/>
    <n v="67566693"/>
    <n v="6007"/>
    <s v="lvelez"/>
    <x v="1"/>
    <s v="COBRO"/>
    <m/>
    <n v="354383320000"/>
    <n v="16018"/>
    <n v="-4"/>
    <n v="1"/>
    <n v="67566693"/>
    <m/>
    <s v="NANCY FUENTES"/>
    <m/>
    <n v="180126738"/>
    <n v="354383320000"/>
    <s v="SOHO"/>
    <s v="2 PAGOS PENDIENTES"/>
    <m/>
    <m/>
    <m/>
    <m/>
    <m/>
    <s v="U"/>
    <s v="0000-00-00"/>
    <m/>
    <m/>
    <m/>
    <m/>
    <n v="59"/>
    <s v="Llamaya"/>
    <s v="MAIN"/>
    <n v="0"/>
    <m/>
    <n v="2258394"/>
    <s v="Cobros Mayo"/>
    <s v="Cobros Mayo NPN"/>
    <s v="Volver a llamar"/>
  </r>
  <r>
    <s v="Cobros Abril Canal Fijo"/>
    <n v="0"/>
    <n v="0"/>
    <x v="23"/>
    <n v="14"/>
    <n v="1"/>
    <x v="0"/>
    <d v="2026-05-12T14:39:08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8"/>
    <n v="14"/>
    <n v="1"/>
    <x v="0"/>
    <d v="2026-05-14T15:25:43"/>
    <n v="67574331"/>
    <s v="NA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No Answer AutoDial"/>
  </r>
  <r>
    <s v="Cobros Abril Canal Fijo"/>
    <n v="0"/>
    <n v="0"/>
    <x v="24"/>
    <n v="14"/>
    <n v="1"/>
    <x v="0"/>
    <d v="2026-05-15T10:14:53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3"/>
    <n v="14"/>
    <n v="1"/>
    <x v="0"/>
    <d v="2026-05-19T09:21:36"/>
    <n v="67574331"/>
    <s v="NA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No Answer AutoDial"/>
  </r>
  <r>
    <s v="Cobros Abril Canal Fijo"/>
    <n v="0"/>
    <n v="0"/>
    <x v="3"/>
    <n v="14"/>
    <n v="1"/>
    <x v="0"/>
    <d v="2026-05-19T12:31:52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22"/>
    <n v="14"/>
    <n v="1"/>
    <x v="0"/>
    <d v="2026-05-20T14:25:31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4"/>
    <n v="14"/>
    <n v="1"/>
    <x v="0"/>
    <d v="2026-05-21T14:44:03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5"/>
    <n v="14"/>
    <n v="1"/>
    <x v="0"/>
    <d v="2026-05-22T10:59:08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6"/>
    <n v="14"/>
    <n v="1"/>
    <x v="0"/>
    <d v="2026-05-23T09:16:53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6"/>
    <n v="14"/>
    <n v="1"/>
    <x v="0"/>
    <d v="2026-05-23T12:47:18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8"/>
    <n v="14"/>
    <n v="1"/>
    <x v="0"/>
    <d v="2026-05-26T09:33:15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8"/>
    <n v="14"/>
    <n v="1"/>
    <x v="0"/>
    <d v="2026-05-26T10:56:16"/>
    <n v="67574331"/>
    <s v="DROP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5"/>
    <m/>
    <s v="NONE"/>
    <n v="0"/>
    <m/>
    <n v="2258395"/>
    <s v="Cobros Mayo"/>
    <s v="Cobros Mayo NPN"/>
    <s v="Agent Not Available"/>
  </r>
  <r>
    <s v="Cobros Abril Canal Fijo"/>
    <n v="0"/>
    <n v="0"/>
    <x v="8"/>
    <n v="14"/>
    <n v="1"/>
    <x v="0"/>
    <d v="2026-05-26T14:48:26"/>
    <n v="67574331"/>
    <s v="AB"/>
    <s v="VDAD"/>
    <x v="0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1"/>
    <n v="1"/>
    <x v="8"/>
    <n v="14"/>
    <n v="1"/>
    <x v="1"/>
    <d v="2026-05-26T17:57:50"/>
    <n v="67574331"/>
    <n v="6007"/>
    <s v="lvelez"/>
    <x v="1"/>
    <s v="COBRO"/>
    <m/>
    <n v="358369450000"/>
    <n v="16018"/>
    <n v="-4"/>
    <n v="1"/>
    <n v="67574331"/>
    <m/>
    <s v="Edy oldemar"/>
    <m/>
    <s v="8-508-219"/>
    <n v="358369450000"/>
    <s v="MASIVO"/>
    <s v="3 PAGOS PENDIENTES"/>
    <m/>
    <m/>
    <m/>
    <m/>
    <m/>
    <s v="U"/>
    <s v="0000-00-00"/>
    <m/>
    <m/>
    <m/>
    <m/>
    <n v="53"/>
    <s v="Llamaya"/>
    <s v="MAIN"/>
    <n v="0"/>
    <m/>
    <n v="2258395"/>
    <s v="Cobros Mayo"/>
    <s v="Cobros Mayo NPN"/>
    <s v="Volver a llamar"/>
  </r>
  <r>
    <s v="Cobros Mayo"/>
    <n v="0"/>
    <n v="0"/>
    <x v="23"/>
    <n v="4"/>
    <n v="1"/>
    <x v="0"/>
    <d v="2026-05-12T14:39:40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18"/>
    <n v="4"/>
    <n v="1"/>
    <x v="0"/>
    <d v="2026-05-14T15:27:47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3"/>
    <n v="4"/>
    <n v="1"/>
    <x v="0"/>
    <d v="2026-05-19T09:23:22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22"/>
    <n v="4"/>
    <n v="1"/>
    <x v="1"/>
    <d v="2026-05-20T14:26:27"/>
    <n v="67574925"/>
    <s v="CALLBK"/>
    <s v="lvelez"/>
    <x v="1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263"/>
    <s v="Llamaya"/>
    <s v="MAIN"/>
    <n v="0"/>
    <m/>
    <n v="2258396"/>
    <s v="Cobros Mayo"/>
    <s v="Cobros Mayo NPN"/>
    <s v="Call Back"/>
  </r>
  <r>
    <s v="Cobros Mayo"/>
    <n v="0"/>
    <n v="0"/>
    <x v="23"/>
    <n v="2"/>
    <n v="1"/>
    <x v="0"/>
    <d v="2026-05-12T14:39:59"/>
    <n v="67576042"/>
    <s v="DROP"/>
    <s v="VDAD"/>
    <x v="0"/>
    <s v="COBRO"/>
    <m/>
    <n v="365049820000"/>
    <n v="16018"/>
    <n v="-4"/>
    <n v="1"/>
    <n v="67576042"/>
    <m/>
    <s v="Carlos Abdiel Martinez  GonzÃ¡"/>
    <m/>
    <s v="8-929-944"/>
    <n v="365049820000"/>
    <s v="MASIVO"/>
    <s v="NPN"/>
    <m/>
    <m/>
    <m/>
    <m/>
    <m/>
    <s v="U"/>
    <s v="0000-00-00"/>
    <m/>
    <m/>
    <m/>
    <m/>
    <n v="5"/>
    <m/>
    <s v="NONE"/>
    <n v="0"/>
    <m/>
    <n v="2258397"/>
    <s v="Cobros Mayo"/>
    <s v="Cobros Mayo NPN"/>
    <s v="Agent Not Available"/>
  </r>
  <r>
    <s v="Cobros Mayo"/>
    <n v="1"/>
    <n v="1"/>
    <x v="18"/>
    <n v="2"/>
    <n v="1"/>
    <x v="1"/>
    <d v="2026-05-14T15:27:47"/>
    <n v="67576042"/>
    <n v="6007"/>
    <s v="lvelez"/>
    <x v="1"/>
    <s v="COBRO"/>
    <m/>
    <n v="365049820000"/>
    <n v="16018"/>
    <n v="-4"/>
    <n v="1"/>
    <n v="67576042"/>
    <m/>
    <s v="Carlos Abdiel Martinez  GonzÃ¡"/>
    <m/>
    <s v="8-929-944"/>
    <n v="365049820000"/>
    <s v="MASIVO"/>
    <s v="NPN"/>
    <m/>
    <m/>
    <m/>
    <m/>
    <m/>
    <s v="U"/>
    <s v="0000-00-00"/>
    <m/>
    <m/>
    <m/>
    <m/>
    <n v="201"/>
    <s v="Llamaya"/>
    <s v="MAIN"/>
    <n v="0"/>
    <m/>
    <n v="2258397"/>
    <s v="Cobros Mayo"/>
    <s v="Cobros Mayo NPN"/>
    <s v="Volver a llamar"/>
  </r>
  <r>
    <s v="Cobros Mayo"/>
    <n v="1"/>
    <n v="1"/>
    <x v="23"/>
    <n v="1"/>
    <n v="1"/>
    <x v="1"/>
    <d v="2026-05-12T14:40:57"/>
    <n v="67580009"/>
    <n v="6007"/>
    <s v="lvelez"/>
    <x v="1"/>
    <s v="COBRO"/>
    <m/>
    <n v="283006560000"/>
    <n v="16018"/>
    <n v="-4"/>
    <n v="1"/>
    <n v="67580009"/>
    <m/>
    <s v="Aura rosa soriano batista"/>
    <m/>
    <s v="7-56-110"/>
    <n v="283006560000"/>
    <s v="MASIVO"/>
    <s v="NPN"/>
    <m/>
    <m/>
    <m/>
    <m/>
    <m/>
    <s v="U"/>
    <s v="0000-00-00"/>
    <m/>
    <m/>
    <m/>
    <m/>
    <n v="162"/>
    <s v="Llamaya"/>
    <s v="MAIN"/>
    <n v="0"/>
    <m/>
    <n v="2258398"/>
    <s v="Cobros Mayo"/>
    <s v="Cobros Mayo NPN"/>
    <s v="Volver a llamar"/>
  </r>
  <r>
    <s v="Cobros Abril Canal Fijo"/>
    <n v="0"/>
    <n v="0"/>
    <x v="23"/>
    <n v="7"/>
    <n v="1"/>
    <x v="0"/>
    <d v="2026-05-12T14:40:45"/>
    <n v="67592709"/>
    <s v="AB"/>
    <s v="VDAD"/>
    <x v="0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0"/>
    <n v="0"/>
    <x v="18"/>
    <n v="7"/>
    <n v="1"/>
    <x v="0"/>
    <d v="2026-05-14T15:28:47"/>
    <n v="67592709"/>
    <s v="DROP"/>
    <s v="VDAD"/>
    <x v="0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3"/>
    <n v="7"/>
    <n v="1"/>
    <x v="0"/>
    <d v="2026-05-19T09:23:29"/>
    <n v="67592709"/>
    <s v="AB"/>
    <s v="VDAD"/>
    <x v="0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0"/>
    <n v="0"/>
    <x v="22"/>
    <n v="7"/>
    <n v="1"/>
    <x v="0"/>
    <d v="2026-05-20T14:26:34"/>
    <n v="67592709"/>
    <s v="DROP"/>
    <s v="VDAD"/>
    <x v="0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4"/>
    <n v="7"/>
    <n v="1"/>
    <x v="0"/>
    <d v="2026-05-21T14:44:57"/>
    <n v="67592709"/>
    <s v="DROP"/>
    <s v="VDAD"/>
    <x v="0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5"/>
    <n v="7"/>
    <n v="1"/>
    <x v="0"/>
    <d v="2026-05-22T10:59:08"/>
    <n v="67592709"/>
    <s v="AB"/>
    <s v="VDAD"/>
    <x v="0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1"/>
    <n v="1"/>
    <x v="6"/>
    <n v="7"/>
    <n v="1"/>
    <x v="1"/>
    <d v="2026-05-23T09:17:36"/>
    <n v="67592709"/>
    <n v="6003"/>
    <s v="lvelez"/>
    <x v="1"/>
    <s v="COBRO"/>
    <m/>
    <n v="353383810000"/>
    <n v="16018"/>
    <n v="-4"/>
    <n v="1"/>
    <n v="67592709"/>
    <m/>
    <s v="Gisela Esther SÃ¡nchez Cuesta"/>
    <m/>
    <s v="8-807-876"/>
    <n v="353383810000"/>
    <s v="MASIVO"/>
    <s v="NPN"/>
    <m/>
    <m/>
    <m/>
    <m/>
    <m/>
    <s v="U"/>
    <s v="0000-00-00"/>
    <m/>
    <m/>
    <m/>
    <m/>
    <n v="20"/>
    <s v="Llamaya"/>
    <s v="MAIN"/>
    <n v="0"/>
    <m/>
    <n v="2258399"/>
    <s v="Cobros Mayo"/>
    <s v="Cobros Mayo NPN"/>
    <s v="Cuenta cesada"/>
  </r>
  <r>
    <s v="Cobros Mayo"/>
    <n v="1"/>
    <n v="1"/>
    <x v="9"/>
    <n v="1"/>
    <n v="1"/>
    <x v="1"/>
    <d v="2026-05-27T15:42:01"/>
    <n v="67593113"/>
    <n v="6002"/>
    <s v="lvelez"/>
    <x v="1"/>
    <s v="COBRO"/>
    <m/>
    <n v="364079110000"/>
    <n v="16019"/>
    <n v="-4"/>
    <n v="1"/>
    <n v="67593113"/>
    <m/>
    <s v="Graciela Arias"/>
    <m/>
    <n v="364079110000"/>
    <s v="RENOVACIONES"/>
    <s v="2 MESES PENDIENTES"/>
    <m/>
    <m/>
    <m/>
    <m/>
    <m/>
    <m/>
    <s v="U"/>
    <s v="0000-00-00"/>
    <m/>
    <m/>
    <m/>
    <m/>
    <n v="183"/>
    <s v="Llamaya"/>
    <s v="MAIN"/>
    <n v="0"/>
    <m/>
    <n v="2268038"/>
    <s v="Cobros Mayo"/>
    <s v="Cobros Mayo Lista 2"/>
    <s v="Cliente al dia"/>
  </r>
  <r>
    <s v="Cobros Mayo"/>
    <n v="1"/>
    <n v="1"/>
    <x v="16"/>
    <n v="6"/>
    <n v="1"/>
    <x v="0"/>
    <d v="2026-05-08T17:53:13"/>
    <n v="67600721"/>
    <n v="6007"/>
    <s v="lvelez"/>
    <x v="1"/>
    <s v="COBRO"/>
    <m/>
    <n v="362001830000"/>
    <n v="16016"/>
    <n v="-4"/>
    <n v="1"/>
    <n v="67600721"/>
    <m/>
    <s v="Yissel Arancibia Delgado"/>
    <m/>
    <s v="8-902-1209"/>
    <n v="362001830000"/>
    <s v="MASIVO"/>
    <s v="NPN"/>
    <m/>
    <m/>
    <m/>
    <m/>
    <m/>
    <s v="U"/>
    <s v="0000-00-00"/>
    <m/>
    <m/>
    <m/>
    <m/>
    <n v="35"/>
    <s v="Llamaya"/>
    <s v="MANUAL"/>
    <n v="0"/>
    <m/>
    <n v="2198780"/>
    <s v="Cobros Marzo 2 meses a NPN "/>
    <s v="Cobros Marzo 2 meses a NPN "/>
    <s v="Volver a llamar"/>
  </r>
  <r>
    <s v="Cobros Mayo"/>
    <n v="0"/>
    <n v="0"/>
    <x v="23"/>
    <n v="6"/>
    <n v="1"/>
    <x v="0"/>
    <d v="2026-05-12T14:41:41"/>
    <n v="67600721"/>
    <s v="AB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Auto busy"/>
  </r>
  <r>
    <s v="Cobros Mayo"/>
    <n v="0"/>
    <n v="0"/>
    <x v="18"/>
    <n v="6"/>
    <n v="1"/>
    <x v="0"/>
    <d v="2026-05-14T15:33:50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24"/>
    <n v="6"/>
    <n v="1"/>
    <x v="0"/>
    <d v="2026-05-15T10:17:11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24"/>
    <n v="6"/>
    <n v="1"/>
    <x v="0"/>
    <d v="2026-05-15T12:35:22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24"/>
    <n v="6"/>
    <n v="1"/>
    <x v="1"/>
    <d v="2026-05-15T12:44:25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9"/>
    <n v="3"/>
    <n v="1"/>
    <x v="0"/>
    <d v="2026-05-04T12:17:20"/>
    <n v="67611194"/>
    <s v="CALLBK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117"/>
    <s v="Llamaya"/>
    <s v="MAIN"/>
    <n v="0"/>
    <m/>
    <n v="2257439"/>
    <s v="Default Manual list"/>
    <m/>
    <s v="Call Back"/>
  </r>
  <r>
    <s v="Cobros Mayo"/>
    <n v="0"/>
    <n v="0"/>
    <x v="20"/>
    <n v="3"/>
    <n v="1"/>
    <x v="0"/>
    <d v="2026-05-06T10:08:42"/>
    <n v="67611194"/>
    <s v="CALLBK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103"/>
    <s v="Llamaya"/>
    <s v="MAIN"/>
    <n v="0"/>
    <m/>
    <n v="2257439"/>
    <s v="Default Manual list"/>
    <m/>
    <s v="Call Back"/>
  </r>
  <r>
    <s v="Cobros Mayo"/>
    <n v="1"/>
    <n v="1"/>
    <x v="23"/>
    <n v="3"/>
    <n v="1"/>
    <x v="1"/>
    <d v="2026-05-12T09:16:16"/>
    <n v="67611194"/>
    <n v="6003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27"/>
    <s v="Llamaya"/>
    <s v="MAIN"/>
    <n v="0"/>
    <m/>
    <n v="2257439"/>
    <s v="Default Manual list"/>
    <m/>
    <s v="Cuenta cesada"/>
  </r>
  <r>
    <s v="Cobros Mayo"/>
    <n v="0"/>
    <n v="0"/>
    <x v="23"/>
    <n v="7"/>
    <n v="1"/>
    <x v="0"/>
    <d v="2026-05-12T14:42:32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18"/>
    <n v="7"/>
    <n v="1"/>
    <x v="0"/>
    <d v="2026-05-14T15:33:50"/>
    <n v="67630142"/>
    <s v="NA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401"/>
    <s v="Cobros Mayo"/>
    <s v="Cobros Mayo NPN"/>
    <s v="No Answer AutoDial"/>
  </r>
  <r>
    <s v="Cobros Mayo"/>
    <n v="0"/>
    <n v="0"/>
    <x v="24"/>
    <n v="7"/>
    <n v="1"/>
    <x v="0"/>
    <d v="2026-05-15T10:17:31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3"/>
    <n v="7"/>
    <n v="1"/>
    <x v="0"/>
    <d v="2026-05-19T09:24:55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22"/>
    <n v="7"/>
    <n v="1"/>
    <x v="0"/>
    <d v="2026-05-20T14:26:59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4"/>
    <n v="7"/>
    <n v="1"/>
    <x v="0"/>
    <d v="2026-05-21T14:45:04"/>
    <n v="67630142"/>
    <s v="AB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401"/>
    <s v="Cobros Mayo"/>
    <s v="Cobros Mayo NPN"/>
    <s v="Auto busy"/>
  </r>
  <r>
    <s v="Cobros Mayo"/>
    <n v="1"/>
    <n v="0"/>
    <x v="5"/>
    <n v="7"/>
    <n v="1"/>
    <x v="1"/>
    <d v="2026-05-22T10:59:33"/>
    <n v="67630142"/>
    <n v="6006"/>
    <s v="lvelez"/>
    <x v="1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69"/>
    <s v="Llamaya"/>
    <s v="MAIN"/>
    <n v="0"/>
    <m/>
    <n v="2258401"/>
    <s v="Cobros Mayo"/>
    <s v="Cobros Mayo NPN"/>
    <s v="Numero equivocado"/>
  </r>
  <r>
    <s v="Cobros Mayo"/>
    <n v="0"/>
    <n v="0"/>
    <x v="23"/>
    <n v="2"/>
    <n v="1"/>
    <x v="0"/>
    <d v="2026-05-12T14:44:40"/>
    <n v="67631318"/>
    <s v="DROP"/>
    <s v="VDAD"/>
    <x v="0"/>
    <s v="COBRO"/>
    <m/>
    <n v="366070150000"/>
    <n v="16018"/>
    <n v="-4"/>
    <n v="1"/>
    <n v="67631318"/>
    <m/>
    <s v="Jorge Luis GÃ³mez GutiÃ©rrez"/>
    <m/>
    <s v="4-739-1703"/>
    <n v="366070150000"/>
    <s v="MASIVO"/>
    <s v="NPN"/>
    <m/>
    <m/>
    <m/>
    <m/>
    <m/>
    <s v="U"/>
    <s v="0000-00-00"/>
    <m/>
    <m/>
    <m/>
    <m/>
    <n v="5"/>
    <m/>
    <s v="NONE"/>
    <n v="0"/>
    <m/>
    <n v="2258402"/>
    <s v="Cobros Mayo"/>
    <s v="Cobros Mayo NPN"/>
    <s v="Agent Not Available"/>
  </r>
  <r>
    <s v="Cobros Mayo"/>
    <n v="0"/>
    <n v="0"/>
    <x v="18"/>
    <n v="2"/>
    <n v="1"/>
    <x v="1"/>
    <d v="2026-05-14T15:34:04"/>
    <n v="67631318"/>
    <n v="6004"/>
    <s v="lvelez"/>
    <x v="1"/>
    <s v="COBRO"/>
    <m/>
    <n v="366070150000"/>
    <n v="16018"/>
    <n v="-4"/>
    <n v="1"/>
    <n v="67631318"/>
    <m/>
    <s v="Jorge Luis GÃ³mez GutiÃ©rrez"/>
    <m/>
    <s v="4-739-1703"/>
    <n v="366070150000"/>
    <s v="MASIVO"/>
    <s v="NPN"/>
    <m/>
    <m/>
    <m/>
    <m/>
    <m/>
    <s v="U"/>
    <s v="0000-00-00"/>
    <m/>
    <m/>
    <m/>
    <m/>
    <n v="141"/>
    <s v="Llamaya"/>
    <s v="MAIN"/>
    <n v="0"/>
    <m/>
    <n v="2258402"/>
    <s v="Cobros Mayo"/>
    <s v="Cobros Mayo NPN"/>
    <s v="Buzon de voz"/>
  </r>
  <r>
    <s v="Cobros Mayo"/>
    <n v="0"/>
    <n v="0"/>
    <x v="10"/>
    <n v="1"/>
    <n v="1"/>
    <x v="1"/>
    <d v="2026-05-28T15:21:36"/>
    <n v="67632075"/>
    <n v="6004"/>
    <s v="lvelez"/>
    <x v="1"/>
    <s v="COBRO"/>
    <m/>
    <m/>
    <n v="998"/>
    <n v="0"/>
    <m/>
    <n v="67632075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412"/>
    <s v="Default Manual list"/>
    <m/>
    <s v="Buzon de voz"/>
  </r>
  <r>
    <s v="Cobros Mayo"/>
    <n v="0"/>
    <n v="0"/>
    <x v="9"/>
    <n v="3"/>
    <n v="1"/>
    <x v="0"/>
    <d v="2026-05-27T14:36:33"/>
    <n v="67641259"/>
    <s v="DROP"/>
    <s v="VDAD"/>
    <x v="0"/>
    <s v="COBRO"/>
    <m/>
    <n v="359382080000"/>
    <n v="16019"/>
    <n v="-4"/>
    <n v="1"/>
    <n v="67641259"/>
    <m/>
    <s v="Franklin Gonzalez Salazar"/>
    <m/>
    <n v="359382080000"/>
    <s v="CALL CENTER"/>
    <s v="NPN"/>
    <m/>
    <m/>
    <m/>
    <m/>
    <m/>
    <m/>
    <s v="U"/>
    <s v="0000-00-00"/>
    <m/>
    <m/>
    <m/>
    <m/>
    <n v="5"/>
    <m/>
    <s v="NONE"/>
    <n v="0"/>
    <m/>
    <n v="2267943"/>
    <s v="Cobros Mayo"/>
    <s v="Cobros Mayo Lista 2"/>
    <s v="Agent Not Available"/>
  </r>
  <r>
    <s v="Cobros Mayo"/>
    <n v="0"/>
    <n v="0"/>
    <x v="10"/>
    <n v="3"/>
    <n v="1"/>
    <x v="0"/>
    <d v="2026-05-28T10:05:33"/>
    <n v="67641259"/>
    <s v="DROP"/>
    <s v="VDAD"/>
    <x v="0"/>
    <s v="COBRO"/>
    <m/>
    <n v="359382080000"/>
    <n v="16019"/>
    <n v="-4"/>
    <n v="1"/>
    <n v="67641259"/>
    <m/>
    <s v="Franklin Gonzalez Salazar"/>
    <m/>
    <n v="359382080000"/>
    <s v="CALL CENTER"/>
    <s v="NPN"/>
    <m/>
    <m/>
    <m/>
    <m/>
    <m/>
    <m/>
    <s v="U"/>
    <s v="0000-00-00"/>
    <m/>
    <m/>
    <m/>
    <m/>
    <n v="5"/>
    <m/>
    <s v="NONE"/>
    <n v="0"/>
    <m/>
    <n v="2267943"/>
    <s v="Cobros Mayo"/>
    <s v="Cobros Mayo Lista 2"/>
    <s v="Agent Not Available"/>
  </r>
  <r>
    <s v="Cobros Mayo"/>
    <n v="0"/>
    <n v="0"/>
    <x v="11"/>
    <n v="3"/>
    <n v="1"/>
    <x v="1"/>
    <d v="2026-05-30T14:44:29"/>
    <n v="67641259"/>
    <n v="6004"/>
    <s v="lvelez"/>
    <x v="1"/>
    <s v="COBRO"/>
    <m/>
    <n v="359382080000"/>
    <n v="16019"/>
    <n v="-4"/>
    <n v="1"/>
    <n v="67641259"/>
    <m/>
    <s v="Franklin Gonzalez Salazar"/>
    <m/>
    <n v="359382080000"/>
    <s v="CALL CENTER"/>
    <s v="NPN"/>
    <m/>
    <m/>
    <m/>
    <m/>
    <m/>
    <m/>
    <s v="U"/>
    <s v="0000-00-00"/>
    <m/>
    <m/>
    <m/>
    <m/>
    <n v="113"/>
    <s v="Llamaya"/>
    <s v="MAIN"/>
    <n v="0"/>
    <m/>
    <n v="2267943"/>
    <s v="Cobros Mayo"/>
    <s v="Cobros Mayo Lista 2"/>
    <s v="Buzon de voz"/>
  </r>
  <r>
    <s v="Cobros Mayo"/>
    <n v="0"/>
    <n v="0"/>
    <x v="9"/>
    <n v="2"/>
    <n v="1"/>
    <x v="0"/>
    <d v="2026-05-27T16:21:35"/>
    <n v="67655838"/>
    <s v="DROP"/>
    <s v="VDAD"/>
    <x v="0"/>
    <s v="COBRO"/>
    <m/>
    <n v="368070520000"/>
    <n v="16019"/>
    <n v="-4"/>
    <n v="1"/>
    <n v="67655838"/>
    <m/>
    <s v="SULY MILAGROS PALACIOS ABREGO"/>
    <m/>
    <n v="368070520000"/>
    <s v="CALL CENTER P2P"/>
    <s v="2 MESES PENDIENTES"/>
    <m/>
    <m/>
    <m/>
    <m/>
    <m/>
    <m/>
    <m/>
    <s v="0000-00-00"/>
    <m/>
    <m/>
    <m/>
    <m/>
    <n v="5"/>
    <m/>
    <s v="NONE"/>
    <n v="0"/>
    <m/>
    <n v="2268070"/>
    <s v="Cobros Mayo"/>
    <s v="Cobros Mayo Lista 2"/>
    <s v="Agent Not Available"/>
  </r>
  <r>
    <s v="Cobros Mayo"/>
    <n v="0"/>
    <n v="0"/>
    <x v="10"/>
    <n v="2"/>
    <n v="1"/>
    <x v="1"/>
    <d v="2026-05-28T14:39:26"/>
    <n v="67655838"/>
    <s v="DROP"/>
    <s v="VDAD"/>
    <x v="0"/>
    <s v="COBRO"/>
    <m/>
    <n v="368070520000"/>
    <n v="16019"/>
    <n v="-4"/>
    <n v="1"/>
    <n v="67655838"/>
    <m/>
    <s v="SULY MILAGROS PALACIOS ABREGO"/>
    <m/>
    <n v="368070520000"/>
    <s v="CALL CENTER P2P"/>
    <s v="2 MESES PENDIENTES"/>
    <m/>
    <m/>
    <m/>
    <m/>
    <m/>
    <m/>
    <m/>
    <s v="0000-00-00"/>
    <m/>
    <m/>
    <m/>
    <m/>
    <n v="5"/>
    <m/>
    <s v="NONE"/>
    <n v="0"/>
    <m/>
    <n v="2268070"/>
    <s v="Cobros Mayo"/>
    <s v="Cobros Mayo Lista 2"/>
    <s v="Agent Not Available"/>
  </r>
  <r>
    <s v="Cobros Mayo"/>
    <n v="0"/>
    <n v="0"/>
    <x v="23"/>
    <n v="1"/>
    <n v="1"/>
    <x v="1"/>
    <d v="2026-05-12T14:44:36"/>
    <n v="67666967"/>
    <n v="6004"/>
    <s v="lvelez"/>
    <x v="1"/>
    <s v="COBRO"/>
    <m/>
    <n v="364075570000"/>
    <n v="16018"/>
    <n v="-4"/>
    <n v="1"/>
    <n v="67666967"/>
    <m/>
    <s v="Lourdes Tomasa Pineda palacios"/>
    <m/>
    <s v="4-231-854"/>
    <n v="364075570000"/>
    <s v="MASIVO"/>
    <s v="NPN"/>
    <m/>
    <m/>
    <m/>
    <m/>
    <m/>
    <s v="U"/>
    <s v="0000-00-00"/>
    <m/>
    <m/>
    <m/>
    <m/>
    <n v="137"/>
    <s v="Llamaya"/>
    <s v="MAIN"/>
    <n v="0"/>
    <m/>
    <n v="2258403"/>
    <s v="Cobros Mayo"/>
    <s v="Cobros Mayo NPN"/>
    <s v="Buzon de voz"/>
  </r>
  <r>
    <s v="Cobros Abril Canal Fijo"/>
    <n v="0"/>
    <n v="0"/>
    <x v="13"/>
    <n v="17"/>
    <n v="1"/>
    <x v="0"/>
    <d v="2026-05-02T12:56:12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20"/>
    <n v="17"/>
    <n v="1"/>
    <x v="0"/>
    <d v="2026-05-06T09:39:25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15"/>
    <n v="17"/>
    <n v="1"/>
    <x v="0"/>
    <d v="2026-05-07T14:42:32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16"/>
    <n v="17"/>
    <n v="1"/>
    <x v="0"/>
    <d v="2026-05-08T15:23:58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23"/>
    <n v="17"/>
    <n v="1"/>
    <x v="0"/>
    <d v="2026-05-12T14:46:02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Abril Canal Fijo"/>
    <n v="0"/>
    <n v="0"/>
    <x v="23"/>
    <n v="17"/>
    <n v="1"/>
    <x v="0"/>
    <d v="2026-05-12T16:29:39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8"/>
    <n v="17"/>
    <n v="1"/>
    <x v="0"/>
    <d v="2026-05-14T15:33:53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3"/>
    <n v="17"/>
    <n v="1"/>
    <x v="0"/>
    <d v="2026-05-19T09:25:02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22"/>
    <n v="17"/>
    <n v="1"/>
    <x v="0"/>
    <d v="2026-05-20T14:27:06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4"/>
    <n v="17"/>
    <n v="1"/>
    <x v="0"/>
    <d v="2026-05-21T14:48:29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5"/>
    <n v="17"/>
    <n v="1"/>
    <x v="0"/>
    <d v="2026-05-22T11:00:51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Abril Canal Fijo"/>
    <n v="0"/>
    <n v="0"/>
    <x v="5"/>
    <n v="17"/>
    <n v="1"/>
    <x v="0"/>
    <d v="2026-05-22T14:36:51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6"/>
    <n v="17"/>
    <n v="1"/>
    <x v="0"/>
    <d v="2026-05-23T09:18:54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Abril Canal Fijo"/>
    <n v="0"/>
    <n v="0"/>
    <x v="6"/>
    <n v="17"/>
    <n v="1"/>
    <x v="0"/>
    <d v="2026-05-23T10:57:54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Abril Canal Fijo"/>
    <n v="0"/>
    <n v="0"/>
    <x v="7"/>
    <n v="17"/>
    <n v="1"/>
    <x v="0"/>
    <d v="2026-05-25T09:22:05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8"/>
    <n v="17"/>
    <n v="1"/>
    <x v="0"/>
    <d v="2026-05-26T09:33:35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8"/>
    <n v="17"/>
    <n v="1"/>
    <x v="1"/>
    <d v="2026-05-26T15:10:50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Mayo"/>
    <n v="0"/>
    <n v="0"/>
    <x v="9"/>
    <n v="2"/>
    <n v="1"/>
    <x v="0"/>
    <d v="2026-05-27T16:25:39"/>
    <n v="67668779"/>
    <s v="DROP"/>
    <s v="VDAD"/>
    <x v="0"/>
    <s v="COBRO"/>
    <m/>
    <n v="365091510000"/>
    <n v="16019"/>
    <n v="-4"/>
    <n v="1"/>
    <n v="67668779"/>
    <m/>
    <s v="LEIDI AGAPI CHAMI"/>
    <m/>
    <n v="365091510000"/>
    <s v="RENOVACIONES"/>
    <s v="1 MES PENDIENTE"/>
    <m/>
    <m/>
    <m/>
    <m/>
    <m/>
    <m/>
    <m/>
    <s v="0000-00-00"/>
    <m/>
    <m/>
    <m/>
    <m/>
    <n v="5"/>
    <m/>
    <s v="NONE"/>
    <n v="0"/>
    <m/>
    <n v="2268081"/>
    <s v="Cobros Mayo"/>
    <s v="Cobros Mayo Lista 2"/>
    <s v="Agent Not Available"/>
  </r>
  <r>
    <s v="Cobros Mayo"/>
    <n v="0"/>
    <n v="0"/>
    <x v="10"/>
    <n v="2"/>
    <n v="1"/>
    <x v="1"/>
    <d v="2026-05-28T15:05:22"/>
    <n v="67668779"/>
    <s v="DROP"/>
    <s v="VDAD"/>
    <x v="0"/>
    <s v="COBRO"/>
    <m/>
    <n v="365091510000"/>
    <n v="16019"/>
    <n v="-4"/>
    <n v="1"/>
    <n v="67668779"/>
    <m/>
    <s v="LEIDI AGAPI CHAMI"/>
    <m/>
    <n v="365091510000"/>
    <s v="RENOVACIONES"/>
    <s v="1 MES PENDIENTE"/>
    <m/>
    <m/>
    <m/>
    <m/>
    <m/>
    <m/>
    <m/>
    <s v="0000-00-00"/>
    <m/>
    <m/>
    <m/>
    <m/>
    <n v="5"/>
    <m/>
    <s v="NONE"/>
    <n v="0"/>
    <m/>
    <n v="2268081"/>
    <s v="Cobros Mayo"/>
    <s v="Cobros Mayo Lista 2"/>
    <s v="Agent Not Available"/>
  </r>
  <r>
    <s v="Cobros Mayo"/>
    <n v="0"/>
    <n v="0"/>
    <x v="23"/>
    <n v="6"/>
    <n v="1"/>
    <x v="0"/>
    <d v="2026-05-12T14:46:04"/>
    <n v="67669261"/>
    <s v="AB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Auto busy"/>
  </r>
  <r>
    <s v="Cobros Mayo"/>
    <n v="0"/>
    <n v="0"/>
    <x v="18"/>
    <n v="6"/>
    <n v="1"/>
    <x v="0"/>
    <d v="2026-05-14T15:34:21"/>
    <n v="67669261"/>
    <s v="AB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Auto busy"/>
  </r>
  <r>
    <s v="Cobros Mayo"/>
    <n v="0"/>
    <n v="0"/>
    <x v="3"/>
    <n v="6"/>
    <n v="1"/>
    <x v="0"/>
    <d v="2026-05-19T09:31:43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0"/>
    <d v="2026-05-19T12:35:09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0"/>
    <d v="2026-05-19T12:40:39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1"/>
    <d v="2026-05-19T14:04:22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Abril Canal Fijo"/>
    <n v="0"/>
    <n v="0"/>
    <x v="19"/>
    <n v="6"/>
    <n v="1"/>
    <x v="0"/>
    <d v="2026-05-04T12:55:37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52:17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38:28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7:59:29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40:26"/>
    <n v="67673022"/>
    <s v="AB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0"/>
    <m/>
    <s v="NONE"/>
    <n v="0"/>
    <m/>
    <n v="2252673"/>
    <s v="Cobros Abril Canal Fijo"/>
    <s v="Cobros Abril Canal Fijo 2 meses a NPN"/>
    <s v="Auto busy"/>
  </r>
  <r>
    <s v="Cobros Abril Canal Fijo"/>
    <n v="0"/>
    <n v="0"/>
    <x v="8"/>
    <n v="6"/>
    <n v="1"/>
    <x v="1"/>
    <d v="2026-05-26T17:21:57"/>
    <n v="67673022"/>
    <s v="AB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0"/>
    <m/>
    <s v="NONE"/>
    <n v="0"/>
    <m/>
    <n v="2252673"/>
    <s v="Cobros Abril Canal Fijo"/>
    <s v="Cobros Abril Canal Fijo 2 meses a NPN"/>
    <s v="Auto busy"/>
  </r>
  <r>
    <s v="Cobros Mayo"/>
    <n v="0"/>
    <n v="0"/>
    <x v="23"/>
    <n v="8"/>
    <n v="1"/>
    <x v="0"/>
    <d v="2026-05-12T14:46:32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18"/>
    <n v="8"/>
    <n v="1"/>
    <x v="0"/>
    <d v="2026-05-14T15:34:49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3"/>
    <n v="8"/>
    <n v="1"/>
    <x v="0"/>
    <d v="2026-05-19T09:31:46"/>
    <n v="67678843"/>
    <s v="NA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No Answer AutoDial"/>
  </r>
  <r>
    <s v="Cobros Mayo"/>
    <n v="0"/>
    <n v="0"/>
    <x v="3"/>
    <n v="8"/>
    <n v="1"/>
    <x v="0"/>
    <d v="2026-05-19T12:34:25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22"/>
    <n v="8"/>
    <n v="1"/>
    <x v="0"/>
    <d v="2026-05-20T14:27:29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4"/>
    <n v="8"/>
    <n v="1"/>
    <x v="0"/>
    <d v="2026-05-21T14:48:52"/>
    <n v="67678843"/>
    <s v="CALLBK"/>
    <s v="lvelez"/>
    <x v="1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326"/>
    <s v="Llamaya"/>
    <s v="MAIN"/>
    <n v="0"/>
    <m/>
    <n v="2258406"/>
    <s v="Cobros Mayo"/>
    <s v="Cobros Mayo NPN"/>
    <s v="Call Back"/>
  </r>
  <r>
    <s v="Cobros Mayo"/>
    <n v="1"/>
    <n v="1"/>
    <x v="7"/>
    <n v="8"/>
    <n v="1"/>
    <x v="0"/>
    <d v="2026-05-25T09:43:46"/>
    <n v="67678843"/>
    <n v="6007"/>
    <s v="lvelez"/>
    <x v="1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227"/>
    <s v="Llamaya"/>
    <s v="MAIN"/>
    <n v="0"/>
    <m/>
    <n v="2258406"/>
    <s v="Cobros Mayo"/>
    <s v="Cobros Mayo NPN"/>
    <s v="Volver a llamar"/>
  </r>
  <r>
    <s v="Cobros Mayo"/>
    <n v="1"/>
    <n v="1"/>
    <x v="11"/>
    <n v="8"/>
    <n v="1"/>
    <x v="1"/>
    <d v="2026-05-30T11:37:46"/>
    <n v="67678843"/>
    <n v="6007"/>
    <s v="lvelez"/>
    <x v="1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57"/>
    <s v="Llamaya"/>
    <s v="MANUAL"/>
    <n v="0"/>
    <m/>
    <n v="2258406"/>
    <s v="Cobros Mayo"/>
    <s v="Cobros Mayo NPN"/>
    <s v="Volver a llamar"/>
  </r>
  <r>
    <s v="Cobros Mayo"/>
    <n v="1"/>
    <n v="0"/>
    <x v="16"/>
    <n v="1"/>
    <n v="1"/>
    <x v="1"/>
    <d v="2026-05-08T14:25:47"/>
    <n v="67680317"/>
    <n v="6006"/>
    <s v="lvelez"/>
    <x v="1"/>
    <s v="COBRO"/>
    <m/>
    <m/>
    <n v="998"/>
    <n v="0"/>
    <m/>
    <n v="67680317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604"/>
    <s v="Default Manual list"/>
    <m/>
    <s v="Numero equivocado"/>
  </r>
  <r>
    <s v="Cobros Abril Canal Fijo"/>
    <n v="1"/>
    <n v="1"/>
    <x v="23"/>
    <n v="1"/>
    <n v="1"/>
    <x v="1"/>
    <d v="2026-05-12T14:47:18"/>
    <n v="67680989"/>
    <n v="6007"/>
    <s v="lvelez"/>
    <x v="1"/>
    <s v="COBRO"/>
    <m/>
    <n v="353370310000"/>
    <n v="16018"/>
    <n v="-4"/>
    <n v="1"/>
    <n v="67680989"/>
    <m/>
    <s v="Sui yi wong"/>
    <m/>
    <s v="E-8-66058"/>
    <n v="353370310000"/>
    <s v="SOHO"/>
    <s v="3 PAGOS PENDIENTES"/>
    <m/>
    <m/>
    <m/>
    <m/>
    <m/>
    <s v="U"/>
    <s v="0000-00-00"/>
    <m/>
    <m/>
    <m/>
    <m/>
    <n v="176"/>
    <s v="Llamaya"/>
    <s v="MAIN"/>
    <n v="0"/>
    <m/>
    <n v="2258407"/>
    <s v="Cobros Mayo"/>
    <s v="Cobros Mayo NPN"/>
    <s v="Volver a llamar"/>
  </r>
  <r>
    <s v="Cobros Mayo"/>
    <n v="0"/>
    <n v="0"/>
    <x v="9"/>
    <n v="2"/>
    <n v="1"/>
    <x v="0"/>
    <d v="2026-05-27T16:22:30"/>
    <n v="67682369"/>
    <s v="AB"/>
    <s v="VDAD"/>
    <x v="0"/>
    <s v="COBRO"/>
    <m/>
    <n v="362081720000"/>
    <n v="16019"/>
    <n v="-4"/>
    <n v="1"/>
    <n v="67682369"/>
    <m/>
    <s v=" DAVID AMETH ALBA CEDEÃO"/>
    <m/>
    <n v="362081720000"/>
    <s v="CALL CENTER P2P"/>
    <s v="2 MESES PENDIENTES"/>
    <m/>
    <m/>
    <m/>
    <m/>
    <m/>
    <m/>
    <m/>
    <s v="0000-00-00"/>
    <m/>
    <m/>
    <m/>
    <m/>
    <n v="0"/>
    <m/>
    <s v="NONE"/>
    <n v="0"/>
    <m/>
    <n v="2268074"/>
    <s v="Cobros Mayo"/>
    <s v="Cobros Mayo Lista 2"/>
    <s v="Auto busy"/>
  </r>
  <r>
    <s v="Cobros Mayo"/>
    <n v="0"/>
    <n v="0"/>
    <x v="10"/>
    <n v="2"/>
    <n v="1"/>
    <x v="1"/>
    <d v="2026-05-28T14:47:15"/>
    <n v="67682369"/>
    <s v="AB"/>
    <s v="VDAD"/>
    <x v="0"/>
    <s v="COBRO"/>
    <m/>
    <n v="362081720000"/>
    <n v="16019"/>
    <n v="-4"/>
    <n v="1"/>
    <n v="67682369"/>
    <m/>
    <s v=" DAVID AMETH ALBA CEDEÃO"/>
    <m/>
    <n v="362081720000"/>
    <s v="CALL CENTER P2P"/>
    <s v="2 MESES PENDIENTES"/>
    <m/>
    <m/>
    <m/>
    <m/>
    <m/>
    <m/>
    <m/>
    <s v="0000-00-00"/>
    <m/>
    <m/>
    <m/>
    <m/>
    <n v="0"/>
    <m/>
    <s v="NONE"/>
    <n v="0"/>
    <m/>
    <n v="2268074"/>
    <s v="Cobros Mayo"/>
    <s v="Cobros Mayo Lista 2"/>
    <s v="Auto busy"/>
  </r>
  <r>
    <s v="Cobros Abril Canal Fijo"/>
    <n v="0"/>
    <n v="0"/>
    <x v="19"/>
    <n v="6"/>
    <n v="1"/>
    <x v="0"/>
    <d v="2026-05-04T11:47:16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20"/>
    <n v="6"/>
    <n v="1"/>
    <x v="0"/>
    <d v="2026-05-06T11:57:20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15"/>
    <n v="6"/>
    <n v="1"/>
    <x v="0"/>
    <d v="2026-05-07T16:24:36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16"/>
    <n v="6"/>
    <n v="1"/>
    <x v="0"/>
    <d v="2026-05-08T17:11:51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8"/>
    <n v="6"/>
    <n v="1"/>
    <x v="0"/>
    <d v="2026-05-26T15:31:32"/>
    <n v="67683055"/>
    <s v="DROP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5"/>
    <m/>
    <s v="NONE"/>
    <n v="0"/>
    <m/>
    <n v="2252459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12:30"/>
    <n v="67683055"/>
    <s v="DROP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5"/>
    <m/>
    <s v="NONE"/>
    <n v="0"/>
    <m/>
    <n v="2252459"/>
    <s v="Cobros Abril Canal Fijo"/>
    <s v="Cobros Abril Canal Fijo 2 meses a NPN"/>
    <s v="Agent Not Available"/>
  </r>
  <r>
    <s v="Cobros Mayo"/>
    <n v="0"/>
    <n v="0"/>
    <x v="14"/>
    <n v="4"/>
    <n v="1"/>
    <x v="0"/>
    <d v="2026-05-05T17:39:15"/>
    <n v="67701108"/>
    <n v="6004"/>
    <s v="lvelez"/>
    <x v="1"/>
    <s v="COBRO"/>
    <m/>
    <m/>
    <n v="998"/>
    <n v="0"/>
    <m/>
    <n v="67701108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518"/>
    <s v="Default Manual list"/>
    <m/>
    <s v="Buzon de voz"/>
  </r>
  <r>
    <s v="Cobros Mayo"/>
    <n v="0"/>
    <n v="0"/>
    <x v="23"/>
    <n v="4"/>
    <n v="1"/>
    <x v="0"/>
    <d v="2026-05-12T14:47:23"/>
    <n v="67701108"/>
    <s v="DROP"/>
    <s v="VDAD"/>
    <x v="0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5"/>
    <m/>
    <s v="NONE"/>
    <n v="0"/>
    <m/>
    <n v="2258408"/>
    <s v="Cobros Mayo"/>
    <s v="Cobros Mayo NPN"/>
    <s v="Agent Not Available"/>
  </r>
  <r>
    <s v="Cobros Mayo"/>
    <n v="0"/>
    <n v="0"/>
    <x v="18"/>
    <n v="4"/>
    <n v="1"/>
    <x v="0"/>
    <d v="2026-05-14T15:35:39"/>
    <n v="67701108"/>
    <s v="DROP"/>
    <s v="VDAD"/>
    <x v="0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5"/>
    <m/>
    <s v="NONE"/>
    <n v="0"/>
    <m/>
    <n v="2258408"/>
    <s v="Cobros Mayo"/>
    <s v="Cobros Mayo NPN"/>
    <s v="Agent Not Available"/>
  </r>
  <r>
    <s v="Cobros Mayo"/>
    <n v="0"/>
    <n v="0"/>
    <x v="3"/>
    <n v="4"/>
    <n v="1"/>
    <x v="1"/>
    <d v="2026-05-19T09:31:54"/>
    <n v="67701108"/>
    <n v="6004"/>
    <s v="lvelez"/>
    <x v="1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96"/>
    <s v="Llamaya"/>
    <s v="MAIN"/>
    <n v="0"/>
    <m/>
    <n v="2258408"/>
    <s v="Cobros Mayo"/>
    <s v="Cobros Mayo NPN"/>
    <s v="Buzon de voz"/>
  </r>
  <r>
    <s v="Cobros Mayo"/>
    <n v="1"/>
    <n v="1"/>
    <x v="15"/>
    <n v="3"/>
    <n v="1"/>
    <x v="0"/>
    <d v="2026-05-07T14:34:22"/>
    <n v="67718475"/>
    <n v="6007"/>
    <s v="lvelez"/>
    <x v="1"/>
    <s v="COBRO"/>
    <m/>
    <m/>
    <n v="998"/>
    <n v="0"/>
    <m/>
    <n v="67718475"/>
    <m/>
    <m/>
    <m/>
    <m/>
    <m/>
    <m/>
    <m/>
    <m/>
    <m/>
    <m/>
    <m/>
    <m/>
    <s v="U"/>
    <s v="0000-00-00"/>
    <m/>
    <m/>
    <m/>
    <m/>
    <n v="161"/>
    <s v="Llamaya"/>
    <s v="MANUAL"/>
    <n v="0"/>
    <m/>
    <n v="2257574"/>
    <s v="Default Manual list"/>
    <m/>
    <s v="Volver a llamar"/>
  </r>
  <r>
    <s v="Cobros Mayo"/>
    <n v="0"/>
    <n v="0"/>
    <x v="9"/>
    <n v="3"/>
    <n v="1"/>
    <x v="0"/>
    <d v="2026-05-27T15:19:05"/>
    <n v="67718475"/>
    <s v="DROP"/>
    <s v="VDAD"/>
    <x v="0"/>
    <s v="COBRO"/>
    <m/>
    <n v="211019540000"/>
    <n v="16019"/>
    <n v="-4"/>
    <n v="1"/>
    <n v="67718475"/>
    <m/>
    <s v=" Nenoshka Imelda Chong Santama"/>
    <m/>
    <n v="211019540000"/>
    <s v="RENOVACIONES"/>
    <s v="3 MESES PENDIENTES"/>
    <m/>
    <m/>
    <m/>
    <m/>
    <m/>
    <m/>
    <m/>
    <s v="0000-00-00"/>
    <m/>
    <m/>
    <m/>
    <m/>
    <n v="5"/>
    <m/>
    <s v="NONE"/>
    <n v="0"/>
    <m/>
    <n v="2268001"/>
    <s v="Cobros Mayo"/>
    <s v="Cobros Mayo Lista 2"/>
    <s v="Agent Not Available"/>
  </r>
  <r>
    <s v="Cobros Mayo"/>
    <n v="0"/>
    <n v="0"/>
    <x v="10"/>
    <n v="3"/>
    <n v="1"/>
    <x v="1"/>
    <d v="2026-05-28T11:09:33"/>
    <n v="67718475"/>
    <s v="DROP"/>
    <s v="VDAD"/>
    <x v="0"/>
    <s v="COBRO"/>
    <m/>
    <n v="211019540000"/>
    <n v="16019"/>
    <n v="-4"/>
    <n v="1"/>
    <n v="67718475"/>
    <m/>
    <s v=" Nenoshka Imelda Chong Santama"/>
    <m/>
    <n v="211019540000"/>
    <s v="RENOVACIONES"/>
    <s v="3 MESES PENDIENTES"/>
    <m/>
    <m/>
    <m/>
    <m/>
    <m/>
    <m/>
    <m/>
    <s v="0000-00-00"/>
    <m/>
    <m/>
    <m/>
    <m/>
    <n v="5"/>
    <m/>
    <s v="NONE"/>
    <n v="0"/>
    <m/>
    <n v="2268001"/>
    <s v="Cobros Mayo"/>
    <s v="Cobros Mayo Lista 2"/>
    <s v="Agent Not Available"/>
  </r>
  <r>
    <s v="Cobros Mayo"/>
    <n v="0"/>
    <n v="0"/>
    <x v="23"/>
    <n v="4"/>
    <n v="1"/>
    <x v="0"/>
    <d v="2026-05-12T14:50:55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0"/>
    <n v="0"/>
    <x v="18"/>
    <n v="4"/>
    <n v="1"/>
    <x v="0"/>
    <d v="2026-05-14T15:36:00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0"/>
    <n v="0"/>
    <x v="3"/>
    <n v="4"/>
    <n v="1"/>
    <x v="0"/>
    <d v="2026-05-19T09:31:59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1"/>
    <n v="0"/>
    <x v="22"/>
    <n v="4"/>
    <n v="1"/>
    <x v="1"/>
    <d v="2026-05-20T14:35:58"/>
    <n v="67726718"/>
    <n v="6000"/>
    <s v="lvelez"/>
    <x v="1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61"/>
    <s v="Llamaya"/>
    <s v="MAIN"/>
    <n v="0"/>
    <m/>
    <n v="2258409"/>
    <s v="Cobros Mayo"/>
    <s v="Cobros Mayo NPN"/>
    <s v="Mensaje a tercero"/>
  </r>
  <r>
    <e v="#N/A"/>
    <n v="0"/>
    <n v="0"/>
    <x v="20"/>
    <n v="3"/>
    <n v="1"/>
    <x v="0"/>
    <d v="2026-05-06T12:13:22"/>
    <n v="67729632"/>
    <s v="CALLBK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77"/>
    <s v="Llamaya"/>
    <s v="MANUAL"/>
    <n v="0"/>
    <m/>
    <n v="2257532"/>
    <s v="Default Manual list"/>
    <m/>
    <s v="Call Back"/>
  </r>
  <r>
    <e v="#N/A"/>
    <n v="1"/>
    <n v="1"/>
    <x v="2"/>
    <n v="3"/>
    <n v="1"/>
    <x v="0"/>
    <d v="2026-05-16T11:24:54"/>
    <n v="67729632"/>
    <n v="6007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48"/>
    <s v="Llamaya"/>
    <s v="MAIN"/>
    <n v="0"/>
    <m/>
    <n v="2257532"/>
    <s v="Default Manual list"/>
    <m/>
    <s v="Volver a llamar"/>
  </r>
  <r>
    <e v="#N/A"/>
    <n v="0"/>
    <n v="0"/>
    <x v="10"/>
    <n v="3"/>
    <n v="1"/>
    <x v="1"/>
    <d v="2026-05-28T17:48:47"/>
    <n v="67729632"/>
    <n v="6004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102"/>
    <s v="Llamaya"/>
    <s v="MANUAL"/>
    <n v="0"/>
    <m/>
    <n v="2257532"/>
    <s v="Default Manual list"/>
    <m/>
    <s v="Buzon de voz"/>
  </r>
  <r>
    <s v="Cobros Abril Canal Fijo"/>
    <n v="0"/>
    <n v="0"/>
    <x v="13"/>
    <n v="6"/>
    <n v="1"/>
    <x v="0"/>
    <d v="2026-05-02T11:00:29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14"/>
    <n v="6"/>
    <n v="1"/>
    <x v="0"/>
    <d v="2026-05-05T15:12:07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20"/>
    <n v="6"/>
    <n v="1"/>
    <x v="0"/>
    <d v="2026-05-06T17:33:45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16"/>
    <n v="6"/>
    <n v="1"/>
    <x v="0"/>
    <d v="2026-05-08T12:22:59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8"/>
    <n v="6"/>
    <n v="1"/>
    <x v="0"/>
    <d v="2026-05-26T14:57:26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8"/>
    <n v="6"/>
    <n v="1"/>
    <x v="1"/>
    <d v="2026-05-26T16:49:06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23"/>
    <n v="1"/>
    <n v="1"/>
    <x v="1"/>
    <d v="2026-05-12T14:50:51"/>
    <n v="67739033"/>
    <n v="6004"/>
    <s v="lvelez"/>
    <x v="1"/>
    <s v="COBRO"/>
    <m/>
    <n v="355377910000"/>
    <n v="16018"/>
    <n v="-4"/>
    <n v="1"/>
    <n v="67739033"/>
    <m/>
    <s v="Miguel EstribÃ­"/>
    <m/>
    <s v="8-428-792"/>
    <n v="355377910000"/>
    <s v="MASIVO"/>
    <s v="3 PAGOS PENDIENTES"/>
    <m/>
    <m/>
    <m/>
    <m/>
    <m/>
    <s v="U"/>
    <s v="0000-00-00"/>
    <m/>
    <m/>
    <m/>
    <m/>
    <n v="65"/>
    <s v="Llamaya"/>
    <s v="MAIN"/>
    <n v="0"/>
    <m/>
    <n v="2258410"/>
    <s v="Cobros Mayo"/>
    <s v="Cobros Mayo NPN"/>
    <s v="Buzon de voz"/>
  </r>
  <r>
    <s v="Cobros Mayo"/>
    <n v="0"/>
    <n v="0"/>
    <x v="16"/>
    <n v="8"/>
    <n v="1"/>
    <x v="0"/>
    <d v="2026-05-08T14:52:56"/>
    <n v="67744083"/>
    <n v="6004"/>
    <s v="lvelez"/>
    <x v="1"/>
    <s v="COBRO"/>
    <m/>
    <n v="367003380000"/>
    <n v="16016"/>
    <n v="-4"/>
    <n v="1"/>
    <n v="67744083"/>
    <m/>
    <s v="FAVIAN ÃVILA"/>
    <m/>
    <s v="8-1044-33"/>
    <n v="367003380000"/>
    <s v="MASIVO"/>
    <s v="NPN"/>
    <m/>
    <m/>
    <m/>
    <m/>
    <m/>
    <s v="U"/>
    <s v="0000-00-00"/>
    <m/>
    <m/>
    <m/>
    <s v="367003380000&gt;&gt; FAVIAN ASNIEL AVILA MOJICA"/>
    <n v="91"/>
    <s v="Llamaya"/>
    <s v="MANUAL"/>
    <n v="0"/>
    <m/>
    <n v="2198728"/>
    <s v="Cobros Marzo 2 meses a NPN "/>
    <s v="Cobros Marzo 2 meses a NPN "/>
    <s v="Buzon de voz"/>
  </r>
  <r>
    <s v="Cobros Mayo"/>
    <n v="0"/>
    <n v="0"/>
    <x v="16"/>
    <n v="8"/>
    <n v="1"/>
    <x v="0"/>
    <d v="2026-05-08T16:42:40"/>
    <n v="67744083"/>
    <n v="6004"/>
    <s v="lvelez"/>
    <x v="1"/>
    <s v="COBRO"/>
    <m/>
    <n v="367003380000"/>
    <n v="16016"/>
    <n v="-4"/>
    <n v="1"/>
    <n v="67744083"/>
    <m/>
    <s v="FAVIAN ÃVILA"/>
    <m/>
    <s v="8-1044-33"/>
    <n v="367003380000"/>
    <s v="MASIVO"/>
    <s v="NPN"/>
    <m/>
    <m/>
    <m/>
    <m/>
    <m/>
    <s v="U"/>
    <s v="0000-00-00"/>
    <m/>
    <m/>
    <m/>
    <s v="367003380000&gt;&gt; FAVIAN ASNIEL AVILA MOJICA"/>
    <n v="100"/>
    <s v="Llamaya"/>
    <s v="MANUAL"/>
    <n v="0"/>
    <m/>
    <n v="2198728"/>
    <s v="Cobros Marzo 2 meses a NPN "/>
    <s v="Cobros Marzo 2 meses a NPN "/>
    <s v="Buzon de voz"/>
  </r>
  <r>
    <s v="Cobros Mayo"/>
    <n v="0"/>
    <n v="0"/>
    <x v="23"/>
    <n v="8"/>
    <n v="1"/>
    <x v="0"/>
    <d v="2026-05-12T14:51:35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18"/>
    <n v="8"/>
    <n v="1"/>
    <x v="0"/>
    <d v="2026-05-14T15:36:25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3"/>
    <n v="8"/>
    <n v="1"/>
    <x v="0"/>
    <d v="2026-05-19T09:32:37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22"/>
    <n v="8"/>
    <n v="1"/>
    <x v="0"/>
    <d v="2026-05-20T14:36:00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4"/>
    <n v="8"/>
    <n v="1"/>
    <x v="0"/>
    <d v="2026-05-21T14:49:21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1"/>
    <n v="1"/>
    <x v="5"/>
    <n v="8"/>
    <n v="1"/>
    <x v="1"/>
    <d v="2026-05-22T11:02:01"/>
    <n v="67744083"/>
    <n v="6007"/>
    <s v="lvelez"/>
    <x v="1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121"/>
    <s v="Llamaya"/>
    <s v="MAIN"/>
    <n v="0"/>
    <m/>
    <n v="2258411"/>
    <s v="Cobros Mayo"/>
    <s v="Cobros Mayo NPN"/>
    <s v="Volver a llamar"/>
  </r>
  <r>
    <s v="Cobros Mayo"/>
    <n v="0"/>
    <n v="0"/>
    <x v="19"/>
    <n v="9"/>
    <n v="1"/>
    <x v="0"/>
    <d v="2026-05-04T17:56:29"/>
    <n v="67748938"/>
    <n v="6004"/>
    <s v="lvelez"/>
    <x v="1"/>
    <s v="COBRO"/>
    <m/>
    <m/>
    <n v="998"/>
    <n v="0"/>
    <m/>
    <n v="67748938"/>
    <m/>
    <m/>
    <m/>
    <m/>
    <m/>
    <m/>
    <m/>
    <m/>
    <m/>
    <m/>
    <m/>
    <m/>
    <s v="U"/>
    <s v="0000-00-00"/>
    <m/>
    <m/>
    <m/>
    <m/>
    <n v="191"/>
    <s v="Llamaya"/>
    <s v="MANUAL"/>
    <n v="0"/>
    <m/>
    <n v="2257495"/>
    <s v="Default Manual list"/>
    <m/>
    <s v="Buzon de voz"/>
  </r>
  <r>
    <s v="Cobros Mayo"/>
    <n v="0"/>
    <n v="0"/>
    <x v="14"/>
    <n v="9"/>
    <n v="1"/>
    <x v="0"/>
    <d v="2026-05-05T09:29:21"/>
    <n v="67748938"/>
    <n v="6004"/>
    <s v="lvelez"/>
    <x v="1"/>
    <s v="COBRO"/>
    <m/>
    <m/>
    <n v="998"/>
    <n v="0"/>
    <m/>
    <n v="67748938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495"/>
    <s v="Default Manual list"/>
    <m/>
    <s v="Buzon de voz"/>
  </r>
  <r>
    <s v="Cobros Mayo"/>
    <n v="0"/>
    <n v="0"/>
    <x v="23"/>
    <n v="9"/>
    <n v="1"/>
    <x v="0"/>
    <d v="2026-05-12T14:52:11"/>
    <n v="67748938"/>
    <s v="DROP"/>
    <s v="VDAD"/>
    <x v="0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8"/>
    <n v="9"/>
    <n v="1"/>
    <x v="0"/>
    <d v="2026-05-14T15:49:43"/>
    <n v="67748938"/>
    <s v="DROP"/>
    <s v="VDAD"/>
    <x v="0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3"/>
    <n v="9"/>
    <n v="1"/>
    <x v="0"/>
    <d v="2026-05-19T09:33:13"/>
    <n v="67748938"/>
    <s v="DROP"/>
    <s v="VDAD"/>
    <x v="0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22"/>
    <n v="9"/>
    <n v="1"/>
    <x v="0"/>
    <d v="2026-05-20T14:36:38"/>
    <n v="67748938"/>
    <s v="DROP"/>
    <s v="VDAD"/>
    <x v="0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4"/>
    <n v="9"/>
    <n v="1"/>
    <x v="0"/>
    <d v="2026-05-21T14:49:58"/>
    <n v="67748938"/>
    <s v="DROP"/>
    <s v="VDAD"/>
    <x v="0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5"/>
    <n v="9"/>
    <n v="1"/>
    <x v="0"/>
    <d v="2026-05-22T11:02:11"/>
    <n v="67748938"/>
    <s v="DROP"/>
    <s v="VDAD"/>
    <x v="0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6"/>
    <n v="9"/>
    <n v="1"/>
    <x v="1"/>
    <d v="2026-05-23T09:33:56"/>
    <n v="67748938"/>
    <n v="6004"/>
    <s v="lvelez"/>
    <x v="1"/>
    <s v="COBRO"/>
    <m/>
    <n v="368018700000"/>
    <n v="16018"/>
    <n v="-4"/>
    <n v="1"/>
    <n v="67748938"/>
    <m/>
    <s v="Leticia Vejerano"/>
    <m/>
    <s v="4-792-837"/>
    <n v="368018700000"/>
    <s v="SOHO"/>
    <s v="2 PAGOS PENDIENTES"/>
    <m/>
    <m/>
    <m/>
    <m/>
    <m/>
    <s v="U"/>
    <s v="0000-00-00"/>
    <m/>
    <m/>
    <m/>
    <m/>
    <n v="140"/>
    <s v="Llamaya"/>
    <s v="MAIN"/>
    <n v="0"/>
    <m/>
    <n v="2258412"/>
    <s v="Cobros Mayo"/>
    <s v="Cobros Mayo NPN"/>
    <s v="Buzon de voz"/>
  </r>
  <r>
    <s v="Cobros Mayo"/>
    <n v="0"/>
    <n v="0"/>
    <x v="23"/>
    <n v="2"/>
    <n v="1"/>
    <x v="0"/>
    <d v="2026-05-12T14:54:04"/>
    <n v="67752319"/>
    <s v="DROP"/>
    <s v="VDAD"/>
    <x v="0"/>
    <s v="COBRO"/>
    <m/>
    <n v="367091090000"/>
    <n v="16018"/>
    <n v="-4"/>
    <n v="1"/>
    <n v="67752319"/>
    <m/>
    <s v="Roberto ballard"/>
    <m/>
    <s v="3-105-285"/>
    <n v="367091090000"/>
    <s v="MASIVO"/>
    <s v="NPN"/>
    <m/>
    <m/>
    <m/>
    <m/>
    <m/>
    <s v="U"/>
    <s v="0000-00-00"/>
    <m/>
    <m/>
    <m/>
    <m/>
    <n v="5"/>
    <m/>
    <s v="NONE"/>
    <n v="0"/>
    <m/>
    <n v="2258413"/>
    <s v="Cobros Mayo"/>
    <s v="Cobros Mayo NPN"/>
    <s v="Agent Not Available"/>
  </r>
  <r>
    <s v="Cobros Mayo"/>
    <n v="0"/>
    <n v="0"/>
    <x v="18"/>
    <n v="2"/>
    <n v="1"/>
    <x v="1"/>
    <d v="2026-05-14T15:49:22"/>
    <n v="67752319"/>
    <n v="6004"/>
    <s v="lvelez"/>
    <x v="1"/>
    <s v="COBRO"/>
    <m/>
    <n v="367091090000"/>
    <n v="16018"/>
    <n v="-4"/>
    <n v="1"/>
    <n v="67752319"/>
    <m/>
    <s v="Roberto ballard"/>
    <m/>
    <s v="3-105-285"/>
    <n v="367091090000"/>
    <s v="MASIVO"/>
    <s v="NPN"/>
    <m/>
    <m/>
    <m/>
    <m/>
    <m/>
    <s v="U"/>
    <s v="0000-00-00"/>
    <m/>
    <m/>
    <m/>
    <m/>
    <n v="137"/>
    <s v="Llamaya"/>
    <s v="MAIN"/>
    <n v="0"/>
    <m/>
    <n v="2258413"/>
    <s v="Cobros Mayo"/>
    <s v="Cobros Mayo NPN"/>
    <s v="Buzon de voz"/>
  </r>
  <r>
    <s v="Cobros Mayo"/>
    <n v="0"/>
    <n v="0"/>
    <x v="23"/>
    <n v="1"/>
    <n v="1"/>
    <x v="1"/>
    <d v="2026-05-12T14:54:04"/>
    <n v="67776351"/>
    <n v="6004"/>
    <s v="lvelez"/>
    <x v="1"/>
    <s v="COBRO"/>
    <m/>
    <n v="365083110000"/>
    <n v="16018"/>
    <n v="-4"/>
    <n v="1"/>
    <n v="67776351"/>
    <m/>
    <s v="Herminio Baker JimÃ©nez"/>
    <m/>
    <s v="12-723-605"/>
    <n v="365083110000"/>
    <s v="MASIVO"/>
    <s v="NPN"/>
    <m/>
    <m/>
    <m/>
    <m/>
    <m/>
    <s v="U"/>
    <s v="0000-00-00"/>
    <m/>
    <m/>
    <m/>
    <m/>
    <n v="78"/>
    <s v="Llamaya"/>
    <s v="MAIN"/>
    <n v="0"/>
    <m/>
    <n v="2258414"/>
    <s v="Cobros Mayo"/>
    <s v="Cobros Mayo NPN"/>
    <s v="Buzon de voz"/>
  </r>
  <r>
    <s v="Cobros Mayo"/>
    <n v="0"/>
    <n v="0"/>
    <x v="23"/>
    <n v="8"/>
    <n v="1"/>
    <x v="0"/>
    <d v="2026-05-12T14:54:34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8"/>
    <n v="8"/>
    <n v="1"/>
    <x v="0"/>
    <d v="2026-05-14T15:50:25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3"/>
    <n v="8"/>
    <n v="1"/>
    <x v="0"/>
    <d v="2026-05-19T09:33:53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22"/>
    <n v="8"/>
    <n v="1"/>
    <x v="0"/>
    <d v="2026-05-20T14:37:19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4"/>
    <n v="8"/>
    <n v="1"/>
    <x v="0"/>
    <d v="2026-05-21T14:50:37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5"/>
    <n v="8"/>
    <n v="1"/>
    <x v="0"/>
    <d v="2026-05-22T11:02:49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6"/>
    <n v="8"/>
    <n v="1"/>
    <x v="0"/>
    <d v="2026-05-23T09:33:58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6"/>
    <n v="8"/>
    <n v="1"/>
    <x v="1"/>
    <d v="2026-05-23T12:48:01"/>
    <n v="67777797"/>
    <n v="6004"/>
    <s v="lvelez"/>
    <x v="1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s v="U"/>
    <s v="0000-00-00"/>
    <m/>
    <m/>
    <m/>
    <m/>
    <n v="151"/>
    <s v="Llamaya"/>
    <s v="MAIN"/>
    <n v="0"/>
    <m/>
    <n v="2258415"/>
    <s v="Cobros Mayo"/>
    <s v="Cobros Mayo NPN"/>
    <s v="Buzon de voz"/>
  </r>
  <r>
    <s v="Cobros Abril Canal Fijo"/>
    <n v="0"/>
    <n v="0"/>
    <x v="13"/>
    <n v="17"/>
    <n v="1"/>
    <x v="0"/>
    <d v="2026-05-02T12:06:16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14"/>
    <n v="17"/>
    <n v="1"/>
    <x v="0"/>
    <d v="2026-05-05T16:22:46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15"/>
    <n v="17"/>
    <n v="1"/>
    <x v="0"/>
    <d v="2026-05-07T12:44:31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16"/>
    <n v="17"/>
    <n v="1"/>
    <x v="0"/>
    <d v="2026-05-08T14:15:46"/>
    <n v="67778899"/>
    <s v="NA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No Answer AutoDial"/>
  </r>
  <r>
    <s v="Cobros Abril Canal Fijo"/>
    <n v="0"/>
    <n v="0"/>
    <x v="0"/>
    <n v="17"/>
    <n v="1"/>
    <x v="0"/>
    <d v="2026-05-09T09:37:08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23"/>
    <n v="17"/>
    <n v="1"/>
    <x v="0"/>
    <d v="2026-05-12T14:54:41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8"/>
    <n v="17"/>
    <n v="1"/>
    <x v="0"/>
    <d v="2026-05-14T15:50:31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3"/>
    <n v="17"/>
    <n v="1"/>
    <x v="0"/>
    <d v="2026-05-19T09:34:3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22"/>
    <n v="17"/>
    <n v="1"/>
    <x v="0"/>
    <d v="2026-05-20T14:42:3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4"/>
    <n v="17"/>
    <n v="1"/>
    <x v="0"/>
    <d v="2026-05-21T14:50:44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5"/>
    <n v="17"/>
    <n v="1"/>
    <x v="0"/>
    <d v="2026-05-22T11:02:55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6"/>
    <n v="17"/>
    <n v="1"/>
    <x v="0"/>
    <d v="2026-05-23T09:34:06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6"/>
    <n v="17"/>
    <n v="1"/>
    <x v="0"/>
    <d v="2026-05-23T12:47:36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8"/>
    <n v="17"/>
    <n v="1"/>
    <x v="0"/>
    <d v="2026-05-26T09:33:4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8"/>
    <n v="17"/>
    <n v="1"/>
    <x v="0"/>
    <d v="2026-05-26T10:56:50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8"/>
    <n v="17"/>
    <n v="1"/>
    <x v="1"/>
    <d v="2026-05-26T15:03:48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8"/>
    <n v="17"/>
    <n v="1"/>
    <x v="1"/>
    <d v="2026-05-26T16:51:13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23"/>
    <n v="2"/>
    <n v="1"/>
    <x v="0"/>
    <d v="2026-05-12T14:55:29"/>
    <n v="67795397"/>
    <s v="DROP"/>
    <s v="VDAD"/>
    <x v="0"/>
    <s v="COBRO"/>
    <m/>
    <n v="364059480000"/>
    <n v="16018"/>
    <n v="-4"/>
    <n v="1"/>
    <n v="67795397"/>
    <m/>
    <s v="Hipolito Nieto Velasquez"/>
    <m/>
    <s v="7-40-14"/>
    <n v="364059480000"/>
    <s v="DIGITAL"/>
    <s v="NPN"/>
    <m/>
    <m/>
    <m/>
    <m/>
    <m/>
    <s v="U"/>
    <s v="0000-00-00"/>
    <m/>
    <m/>
    <m/>
    <m/>
    <n v="5"/>
    <m/>
    <s v="NONE"/>
    <n v="0"/>
    <m/>
    <n v="2258417"/>
    <s v="Cobros Mayo"/>
    <s v="Cobros Mayo NPN"/>
    <s v="Agent Not Available"/>
  </r>
  <r>
    <s v="Cobros Abril Canal Fijo"/>
    <n v="1"/>
    <n v="1"/>
    <x v="18"/>
    <n v="2"/>
    <n v="1"/>
    <x v="1"/>
    <d v="2026-05-14T15:54:20"/>
    <n v="67795397"/>
    <n v="6007"/>
    <s v="lvelez"/>
    <x v="1"/>
    <s v="COBRO"/>
    <m/>
    <n v="364059480000"/>
    <n v="16018"/>
    <n v="-4"/>
    <n v="1"/>
    <n v="67795397"/>
    <m/>
    <s v="Hipolito Nieto Velasquez"/>
    <m/>
    <s v="7-40-14"/>
    <n v="364059480000"/>
    <s v="DIGITAL"/>
    <s v="NPN"/>
    <m/>
    <m/>
    <m/>
    <m/>
    <m/>
    <s v="U"/>
    <s v="0000-00-00"/>
    <m/>
    <m/>
    <m/>
    <m/>
    <n v="142"/>
    <s v="Llamaya"/>
    <s v="MAIN"/>
    <n v="0"/>
    <m/>
    <n v="2258417"/>
    <s v="Cobros Mayo"/>
    <s v="Cobros Mayo NPN"/>
    <s v="Volver a llamar"/>
  </r>
  <r>
    <s v="Cobros Mayo"/>
    <n v="0"/>
    <n v="0"/>
    <x v="23"/>
    <n v="15"/>
    <n v="1"/>
    <x v="0"/>
    <d v="2026-05-12T14:58:05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23"/>
    <n v="15"/>
    <n v="1"/>
    <x v="0"/>
    <d v="2026-05-12T16:30:26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8"/>
    <n v="15"/>
    <n v="1"/>
    <x v="0"/>
    <d v="2026-05-14T15:58:56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24"/>
    <n v="15"/>
    <n v="1"/>
    <x v="0"/>
    <d v="2026-05-15T10:18:01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3"/>
    <n v="15"/>
    <n v="1"/>
    <x v="0"/>
    <d v="2026-05-19T09:34:33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22"/>
    <n v="15"/>
    <n v="1"/>
    <x v="0"/>
    <d v="2026-05-20T14:43:47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22"/>
    <n v="15"/>
    <n v="1"/>
    <x v="0"/>
    <d v="2026-05-20T16:36:09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22"/>
    <n v="15"/>
    <n v="1"/>
    <x v="0"/>
    <d v="2026-05-20T16:46:26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4"/>
    <n v="15"/>
    <n v="1"/>
    <x v="0"/>
    <d v="2026-05-21T14:52:25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4"/>
    <n v="15"/>
    <n v="1"/>
    <x v="0"/>
    <d v="2026-05-21T16:06:10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4"/>
    <n v="15"/>
    <n v="1"/>
    <x v="0"/>
    <d v="2026-05-21T16:10:03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5"/>
    <n v="15"/>
    <n v="1"/>
    <x v="0"/>
    <d v="2026-05-22T11:04:38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5"/>
    <n v="15"/>
    <n v="1"/>
    <x v="0"/>
    <d v="2026-05-22T14:38:32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5"/>
    <n v="15"/>
    <n v="1"/>
    <x v="0"/>
    <d v="2026-05-22T15:04:13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5"/>
    <n v="15"/>
    <n v="1"/>
    <x v="1"/>
    <d v="2026-05-22T15:22:21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9"/>
    <n v="1"/>
    <n v="1"/>
    <x v="1"/>
    <d v="2026-05-27T14:50:12"/>
    <n v="67797110"/>
    <s v="DROP"/>
    <s v="VDAD"/>
    <x v="0"/>
    <s v="COBRO"/>
    <m/>
    <n v="368025350000"/>
    <n v="16019"/>
    <n v="-4"/>
    <n v="1"/>
    <n v="67797110"/>
    <m/>
    <s v=" YESSICA YOSELIN CASTILLO ORTE"/>
    <m/>
    <n v="368025350000"/>
    <s v="CALL CENTER"/>
    <s v="3 MESES PENDIENTES"/>
    <m/>
    <m/>
    <m/>
    <m/>
    <m/>
    <m/>
    <m/>
    <s v="0000-00-00"/>
    <m/>
    <m/>
    <m/>
    <m/>
    <n v="5"/>
    <m/>
    <s v="NONE"/>
    <n v="0"/>
    <m/>
    <n v="2267967"/>
    <s v="Cobros Mayo"/>
    <s v="Cobros Mayo Lista 2"/>
    <s v="Agent Not Available"/>
  </r>
  <r>
    <s v="Cobros Mayo"/>
    <n v="1"/>
    <n v="1"/>
    <x v="23"/>
    <n v="1"/>
    <n v="1"/>
    <x v="1"/>
    <d v="2026-05-12T14:57:08"/>
    <n v="67818022"/>
    <n v="6007"/>
    <s v="lvelez"/>
    <x v="1"/>
    <s v="COBRO"/>
    <m/>
    <n v="357367140000"/>
    <n v="16018"/>
    <n v="-4"/>
    <n v="1"/>
    <n v="67818022"/>
    <m/>
    <s v="Mario barrÃ­a"/>
    <m/>
    <s v="8-830-962"/>
    <n v="357367140000"/>
    <s v="SOHO"/>
    <s v="2 PAGOS PENDIENTES"/>
    <m/>
    <m/>
    <m/>
    <m/>
    <m/>
    <s v="U"/>
    <s v="0000-00-00"/>
    <m/>
    <m/>
    <m/>
    <m/>
    <n v="161"/>
    <s v="Llamaya"/>
    <s v="MAIN"/>
    <n v="0"/>
    <m/>
    <n v="2258419"/>
    <s v="Cobros Mayo"/>
    <s v="Cobros Mayo NPN"/>
    <s v="Volver a llamar"/>
  </r>
  <r>
    <e v="#N/A"/>
    <n v="1"/>
    <n v="1"/>
    <x v="3"/>
    <n v="1"/>
    <n v="1"/>
    <x v="1"/>
    <d v="2026-05-19T14:58:19"/>
    <n v="67839886"/>
    <n v="6007"/>
    <s v="lvelez"/>
    <x v="1"/>
    <s v="COBRO"/>
    <m/>
    <m/>
    <n v="998"/>
    <n v="0"/>
    <m/>
    <n v="67839886"/>
    <m/>
    <m/>
    <m/>
    <m/>
    <m/>
    <m/>
    <m/>
    <m/>
    <m/>
    <m/>
    <m/>
    <m/>
    <s v="U"/>
    <s v="0000-00-00"/>
    <m/>
    <m/>
    <m/>
    <m/>
    <n v="59"/>
    <s v="Llamaya"/>
    <s v="MANUAL"/>
    <n v="0"/>
    <m/>
    <n v="2267583"/>
    <s v="Default Manual list"/>
    <m/>
    <s v="Volver a llamar"/>
  </r>
  <r>
    <s v="Cobros Abril Canal Fijo"/>
    <n v="0"/>
    <n v="0"/>
    <x v="19"/>
    <n v="17"/>
    <n v="1"/>
    <x v="0"/>
    <d v="2026-05-04T11:36:50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20"/>
    <n v="17"/>
    <n v="1"/>
    <x v="0"/>
    <d v="2026-05-06T11:43:41"/>
    <n v="67844698"/>
    <s v="NA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No Answer AutoDial"/>
  </r>
  <r>
    <s v="Cobros Abril Canal Fijo"/>
    <n v="0"/>
    <n v="0"/>
    <x v="20"/>
    <n v="17"/>
    <n v="1"/>
    <x v="0"/>
    <d v="2026-05-06T17:03:23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16"/>
    <n v="17"/>
    <n v="1"/>
    <x v="0"/>
    <d v="2026-05-08T16:58:46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23"/>
    <n v="17"/>
    <n v="1"/>
    <x v="0"/>
    <d v="2026-05-12T14:59:53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8"/>
    <n v="17"/>
    <n v="1"/>
    <x v="0"/>
    <d v="2026-05-14T15:58:58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3"/>
    <n v="17"/>
    <n v="1"/>
    <x v="0"/>
    <d v="2026-05-19T09:34:48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22"/>
    <n v="17"/>
    <n v="1"/>
    <x v="0"/>
    <d v="2026-05-20T14:42:59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4"/>
    <n v="17"/>
    <n v="1"/>
    <x v="0"/>
    <d v="2026-05-21T14:55:16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5"/>
    <n v="17"/>
    <n v="1"/>
    <x v="0"/>
    <d v="2026-05-22T11:07:55"/>
    <n v="67844698"/>
    <s v="NA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No Answer AutoDial"/>
  </r>
  <r>
    <s v="Cobros Abril Canal Fijo"/>
    <n v="0"/>
    <n v="0"/>
    <x v="5"/>
    <n v="17"/>
    <n v="1"/>
    <x v="0"/>
    <d v="2026-05-22T14:37:21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6"/>
    <n v="17"/>
    <n v="1"/>
    <x v="0"/>
    <d v="2026-05-23T09:35:47"/>
    <n v="67844698"/>
    <s v="NA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No Answer AutoDial"/>
  </r>
  <r>
    <s v="Cobros Abril Canal Fijo"/>
    <n v="0"/>
    <n v="0"/>
    <x v="6"/>
    <n v="17"/>
    <n v="1"/>
    <x v="0"/>
    <d v="2026-05-23T10:57:54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8"/>
    <n v="17"/>
    <n v="1"/>
    <x v="0"/>
    <d v="2026-05-26T09:34:01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8"/>
    <n v="17"/>
    <n v="1"/>
    <x v="0"/>
    <d v="2026-05-26T10:57:55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8"/>
    <n v="17"/>
    <n v="1"/>
    <x v="0"/>
    <d v="2026-05-26T14:48:54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8"/>
    <n v="17"/>
    <n v="1"/>
    <x v="1"/>
    <d v="2026-05-26T17:57:42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Mayo"/>
    <n v="0"/>
    <n v="0"/>
    <x v="23"/>
    <n v="1"/>
    <n v="1"/>
    <x v="1"/>
    <d v="2026-05-12T15:00:30"/>
    <n v="67847694"/>
    <n v="6004"/>
    <s v="lvelez"/>
    <x v="1"/>
    <s v="COBRO"/>
    <m/>
    <n v="283003350000"/>
    <n v="16018"/>
    <n v="-4"/>
    <n v="1"/>
    <n v="67847694"/>
    <m/>
    <s v="Yarabis Eyllin Vergara Rios"/>
    <m/>
    <s v="8-932-2470"/>
    <n v="283003350000"/>
    <s v="MASIVO"/>
    <s v="NPN"/>
    <m/>
    <m/>
    <m/>
    <m/>
    <m/>
    <s v="U"/>
    <s v="0000-00-00"/>
    <m/>
    <m/>
    <m/>
    <m/>
    <n v="66"/>
    <s v="Llamaya"/>
    <s v="MAIN"/>
    <n v="0"/>
    <m/>
    <n v="2258421"/>
    <s v="Cobros Mayo"/>
    <s v="Cobros Mayo NPN"/>
    <s v="Buzon de voz"/>
  </r>
  <r>
    <s v="Cobros Mayo"/>
    <n v="0"/>
    <n v="0"/>
    <x v="23"/>
    <n v="2"/>
    <n v="1"/>
    <x v="0"/>
    <d v="2026-05-12T15:00:54"/>
    <n v="67848077"/>
    <s v="DROP"/>
    <s v="VDAD"/>
    <x v="0"/>
    <s v="COBRO"/>
    <m/>
    <n v="206053820000"/>
    <n v="16018"/>
    <n v="-4"/>
    <n v="1"/>
    <n v="67848077"/>
    <m/>
    <s v="Ruben dario de sedas eichron"/>
    <m/>
    <s v="8-511-376"/>
    <n v="206053820000"/>
    <s v="MASIVO"/>
    <s v="NPN"/>
    <m/>
    <m/>
    <m/>
    <m/>
    <m/>
    <s v="U"/>
    <s v="0000-00-00"/>
    <m/>
    <m/>
    <m/>
    <m/>
    <n v="5"/>
    <m/>
    <s v="NONE"/>
    <n v="0"/>
    <m/>
    <n v="2258422"/>
    <s v="Cobros Mayo"/>
    <s v="Cobros Mayo NPN"/>
    <s v="Agent Not Available"/>
  </r>
  <r>
    <s v="Cobros Mayo"/>
    <n v="0"/>
    <n v="0"/>
    <x v="18"/>
    <n v="2"/>
    <n v="1"/>
    <x v="1"/>
    <d v="2026-05-14T15:59:57"/>
    <n v="67848077"/>
    <n v="6004"/>
    <s v="lvelez"/>
    <x v="1"/>
    <s v="COBRO"/>
    <m/>
    <n v="206053820000"/>
    <n v="16018"/>
    <n v="-4"/>
    <n v="1"/>
    <n v="67848077"/>
    <m/>
    <s v="Ruben dario de sedas eichron"/>
    <m/>
    <s v="8-511-376"/>
    <n v="206053820000"/>
    <s v="MASIVO"/>
    <s v="NPN"/>
    <m/>
    <m/>
    <m/>
    <m/>
    <m/>
    <s v="U"/>
    <s v="0000-00-00"/>
    <m/>
    <m/>
    <m/>
    <m/>
    <n v="146"/>
    <s v="Llamaya"/>
    <s v="MAIN"/>
    <n v="0"/>
    <m/>
    <n v="2258422"/>
    <s v="Cobros Mayo"/>
    <s v="Cobros Mayo NPN"/>
    <s v="Buzon de voz"/>
  </r>
  <r>
    <s v="Cobros Mayo"/>
    <n v="0"/>
    <n v="0"/>
    <x v="23"/>
    <n v="1"/>
    <n v="1"/>
    <x v="1"/>
    <d v="2026-05-12T15:03:58"/>
    <n v="67850903"/>
    <n v="6004"/>
    <s v="lvelez"/>
    <x v="1"/>
    <s v="COBRO"/>
    <m/>
    <n v="366089970000"/>
    <n v="16018"/>
    <n v="-4"/>
    <n v="1"/>
    <n v="67850903"/>
    <m/>
    <s v="Omaira miranda"/>
    <m/>
    <s v="12-733-1900"/>
    <n v="366089970000"/>
    <s v="SOHO"/>
    <s v="NPN"/>
    <m/>
    <m/>
    <m/>
    <m/>
    <m/>
    <s v="U"/>
    <s v="0000-00-00"/>
    <m/>
    <m/>
    <m/>
    <m/>
    <n v="223"/>
    <s v="Llamaya"/>
    <s v="MAIN"/>
    <n v="0"/>
    <m/>
    <n v="2258423"/>
    <s v="Cobros Mayo"/>
    <s v="Cobros Mayo NPN"/>
    <s v="Buzon de voz"/>
  </r>
  <r>
    <s v="Cobros Abril Canal Fijo"/>
    <n v="0"/>
    <n v="0"/>
    <x v="23"/>
    <n v="4"/>
    <n v="1"/>
    <x v="0"/>
    <d v="2026-05-12T15:04:22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0"/>
    <n v="0"/>
    <x v="18"/>
    <n v="4"/>
    <n v="1"/>
    <x v="0"/>
    <d v="2026-05-14T16:01:00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0"/>
    <n v="0"/>
    <x v="3"/>
    <n v="4"/>
    <n v="1"/>
    <x v="0"/>
    <d v="2026-05-19T09:35:34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1"/>
    <n v="1"/>
    <x v="22"/>
    <n v="4"/>
    <n v="1"/>
    <x v="1"/>
    <d v="2026-05-20T14:43:59"/>
    <n v="67857456"/>
    <n v="6003"/>
    <s v="lvelez"/>
    <x v="1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69"/>
    <s v="Llamaya"/>
    <s v="MAIN"/>
    <n v="0"/>
    <m/>
    <n v="2258424"/>
    <s v="Cobros Mayo"/>
    <s v="Cobros Mayo NPN"/>
    <s v="Cuenta cesada"/>
  </r>
  <r>
    <s v="Cobros Mayo"/>
    <n v="0"/>
    <n v="0"/>
    <x v="23"/>
    <n v="3"/>
    <n v="1"/>
    <x v="0"/>
    <d v="2026-05-12T15:05:50"/>
    <n v="67868257"/>
    <s v="DROP"/>
    <s v="VDAD"/>
    <x v="0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5"/>
    <m/>
    <s v="NONE"/>
    <n v="0"/>
    <m/>
    <n v="2258425"/>
    <s v="Cobros Mayo"/>
    <s v="Cobros Mayo NPN"/>
    <s v="Agent Not Available"/>
  </r>
  <r>
    <s v="Cobros Mayo"/>
    <n v="0"/>
    <n v="0"/>
    <x v="18"/>
    <n v="3"/>
    <n v="1"/>
    <x v="0"/>
    <d v="2026-05-14T16:01:33"/>
    <n v="67868257"/>
    <s v="DROP"/>
    <s v="VDAD"/>
    <x v="0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5"/>
    <m/>
    <s v="NONE"/>
    <n v="0"/>
    <m/>
    <n v="2258425"/>
    <s v="Cobros Mayo"/>
    <s v="Cobros Mayo NPN"/>
    <s v="Agent Not Available"/>
  </r>
  <r>
    <s v="Cobros Mayo"/>
    <n v="0"/>
    <n v="0"/>
    <x v="3"/>
    <n v="3"/>
    <n v="1"/>
    <x v="1"/>
    <d v="2026-05-19T09:35:23"/>
    <n v="67868257"/>
    <n v="6004"/>
    <s v="lvelez"/>
    <x v="1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64"/>
    <s v="Llamaya"/>
    <s v="MAIN"/>
    <n v="0"/>
    <m/>
    <n v="2258425"/>
    <s v="Cobros Mayo"/>
    <s v="Cobros Mayo NPN"/>
    <s v="Buzon de voz"/>
  </r>
  <r>
    <s v="Cobros Abril Canal Fijo"/>
    <n v="0"/>
    <n v="0"/>
    <x v="19"/>
    <n v="12"/>
    <n v="1"/>
    <x v="0"/>
    <d v="2026-05-04T11:47:24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9"/>
    <n v="12"/>
    <n v="1"/>
    <x v="0"/>
    <d v="2026-05-04T11:59:58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20"/>
    <n v="12"/>
    <n v="1"/>
    <x v="0"/>
    <d v="2026-05-06T11:57:28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20"/>
    <n v="12"/>
    <n v="1"/>
    <x v="0"/>
    <d v="2026-05-06T12:14:26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15"/>
    <n v="12"/>
    <n v="1"/>
    <x v="0"/>
    <d v="2026-05-07T16:24:41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5"/>
    <n v="12"/>
    <n v="1"/>
    <x v="0"/>
    <d v="2026-05-07T16:41:32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16"/>
    <n v="12"/>
    <n v="1"/>
    <x v="0"/>
    <d v="2026-05-08T17:11:57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6"/>
    <n v="12"/>
    <n v="1"/>
    <x v="0"/>
    <d v="2026-05-08T17:19:22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8"/>
    <n v="12"/>
    <n v="1"/>
    <x v="0"/>
    <d v="2026-05-26T15:31:39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8"/>
    <n v="12"/>
    <n v="1"/>
    <x v="0"/>
    <d v="2026-05-26T15:33:31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8"/>
    <n v="12"/>
    <n v="1"/>
    <x v="0"/>
    <d v="2026-05-26T17:12:37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8"/>
    <n v="12"/>
    <n v="1"/>
    <x v="1"/>
    <d v="2026-05-26T17:18:09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Mayo"/>
    <n v="0"/>
    <n v="0"/>
    <x v="23"/>
    <n v="5"/>
    <n v="1"/>
    <x v="0"/>
    <d v="2026-05-12T15:06:36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18"/>
    <n v="5"/>
    <n v="1"/>
    <x v="0"/>
    <d v="2026-05-14T16:02:30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3"/>
    <n v="5"/>
    <n v="1"/>
    <x v="0"/>
    <d v="2026-05-19T09:36:02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22"/>
    <n v="5"/>
    <n v="1"/>
    <x v="0"/>
    <d v="2026-05-20T14:44:15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1"/>
    <n v="1"/>
    <x v="4"/>
    <n v="5"/>
    <n v="1"/>
    <x v="1"/>
    <d v="2026-05-21T14:55:37"/>
    <n v="67878229"/>
    <n v="6003"/>
    <s v="lvelez"/>
    <x v="1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85"/>
    <s v="Llamaya"/>
    <s v="MAIN"/>
    <n v="0"/>
    <m/>
    <n v="2258426"/>
    <s v="Cobros Mayo"/>
    <s v="Cobros Mayo NPN"/>
    <s v="Cuenta cesada"/>
  </r>
  <r>
    <s v="Cobros Abril Canal Fijo"/>
    <n v="1"/>
    <n v="1"/>
    <x v="23"/>
    <n v="1"/>
    <n v="1"/>
    <x v="1"/>
    <d v="2026-05-12T15:14:34"/>
    <n v="67880204"/>
    <n v="6003"/>
    <s v="lvelez"/>
    <x v="1"/>
    <s v="COBRO"/>
    <m/>
    <n v="358373381000"/>
    <n v="16018"/>
    <n v="-4"/>
    <n v="1"/>
    <n v="67880204"/>
    <m/>
    <s v="Jairo DarÃ­o Herrera"/>
    <m/>
    <s v="10-3-264"/>
    <n v="358373381000"/>
    <s v="MASIVO"/>
    <s v="NPN"/>
    <m/>
    <m/>
    <m/>
    <m/>
    <m/>
    <s v="U"/>
    <s v="0000-00-00"/>
    <m/>
    <m/>
    <m/>
    <m/>
    <n v="139"/>
    <s v="Llamaya"/>
    <s v="MAIN"/>
    <n v="0"/>
    <m/>
    <n v="2258427"/>
    <s v="Cobros Mayo"/>
    <s v="Cobros Mayo NPN"/>
    <s v="Cuenta cesada"/>
  </r>
  <r>
    <s v="Cobros Mayo"/>
    <n v="0"/>
    <n v="0"/>
    <x v="23"/>
    <n v="20"/>
    <n v="1"/>
    <x v="0"/>
    <d v="2026-05-12T15:18:4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"/>
    <n v="20"/>
    <n v="1"/>
    <x v="0"/>
    <d v="2026-05-13T10:30:2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"/>
    <n v="20"/>
    <n v="1"/>
    <x v="0"/>
    <d v="2026-05-13T11:37:37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8"/>
    <n v="20"/>
    <n v="1"/>
    <x v="0"/>
    <d v="2026-05-14T16:09:47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3"/>
    <n v="20"/>
    <n v="1"/>
    <x v="0"/>
    <d v="2026-05-19T09:37:21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3"/>
    <n v="20"/>
    <n v="1"/>
    <x v="0"/>
    <d v="2026-05-19T12:36:24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3"/>
    <n v="20"/>
    <n v="1"/>
    <x v="0"/>
    <d v="2026-05-19T12:41:0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22"/>
    <n v="20"/>
    <n v="1"/>
    <x v="0"/>
    <d v="2026-05-20T14:45:36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22"/>
    <n v="20"/>
    <n v="1"/>
    <x v="0"/>
    <d v="2026-05-20T16:37:45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4"/>
    <n v="20"/>
    <n v="1"/>
    <x v="0"/>
    <d v="2026-05-21T14:58:3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20"/>
    <n v="1"/>
    <x v="0"/>
    <d v="2026-05-21T16:06:50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20"/>
    <n v="1"/>
    <x v="0"/>
    <d v="2026-05-21T16:12:1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20"/>
    <n v="1"/>
    <x v="0"/>
    <d v="2026-05-21T16:17:0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5"/>
    <n v="20"/>
    <n v="1"/>
    <x v="0"/>
    <d v="2026-05-22T11:07:5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5"/>
    <n v="20"/>
    <n v="1"/>
    <x v="0"/>
    <d v="2026-05-22T14:37:49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6"/>
    <n v="20"/>
    <n v="1"/>
    <x v="0"/>
    <d v="2026-05-23T09:37:0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6"/>
    <n v="20"/>
    <n v="1"/>
    <x v="0"/>
    <d v="2026-05-23T10:59:10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7"/>
    <n v="20"/>
    <n v="1"/>
    <x v="0"/>
    <d v="2026-05-25T09:23:44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7"/>
    <n v="20"/>
    <n v="1"/>
    <x v="0"/>
    <d v="2026-05-25T10:10:50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7"/>
    <n v="20"/>
    <n v="1"/>
    <x v="1"/>
    <d v="2026-05-25T10:15:3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5"/>
    <n v="2"/>
    <n v="1"/>
    <x v="0"/>
    <d v="2026-05-07T15:44:29"/>
    <n v="67887976"/>
    <n v="6004"/>
    <s v="lvelez"/>
    <x v="1"/>
    <s v="COBRO"/>
    <m/>
    <m/>
    <n v="998"/>
    <n v="0"/>
    <m/>
    <n v="67887976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79"/>
    <s v="Default Manual list"/>
    <m/>
    <s v="Buzon de voz"/>
  </r>
  <r>
    <s v="Cobros Mayo"/>
    <n v="0"/>
    <n v="0"/>
    <x v="23"/>
    <n v="2"/>
    <n v="1"/>
    <x v="1"/>
    <d v="2026-05-12T15:18:23"/>
    <n v="67887976"/>
    <n v="6004"/>
    <s v="lvelez"/>
    <x v="1"/>
    <s v="COBRO"/>
    <m/>
    <n v="369010570000"/>
    <n v="16018"/>
    <n v="-4"/>
    <n v="1"/>
    <n v="67887976"/>
    <m/>
    <s v="KARINA SUYEN DE MERA JOHNSON"/>
    <m/>
    <s v="8-881-622"/>
    <n v="369010570000"/>
    <s v="MASIVO"/>
    <s v="2 PAGOS PENDIENTES"/>
    <m/>
    <m/>
    <m/>
    <m/>
    <m/>
    <s v="U"/>
    <s v="0000-00-00"/>
    <m/>
    <m/>
    <m/>
    <m/>
    <n v="134"/>
    <s v="Llamaya"/>
    <s v="MAIN"/>
    <n v="0"/>
    <m/>
    <n v="2258429"/>
    <s v="Cobros Mayo"/>
    <s v="Cobros Mayo NPN"/>
    <s v="Buzon de voz"/>
  </r>
  <r>
    <s v="Cobros Mayo"/>
    <n v="0"/>
    <n v="0"/>
    <x v="9"/>
    <n v="2"/>
    <n v="1"/>
    <x v="0"/>
    <d v="2026-05-27T15:32:04"/>
    <n v="67890109"/>
    <s v="DROP"/>
    <s v="VDAD"/>
    <x v="0"/>
    <s v="COBRO"/>
    <m/>
    <n v="362041610000"/>
    <n v="16019"/>
    <n v="-4"/>
    <n v="1"/>
    <n v="67890109"/>
    <m/>
    <s v="RAFAEL DAVID OVALLE ABREU"/>
    <m/>
    <n v="362041610000"/>
    <s v="RENOVACIONES"/>
    <s v="3 MESES PENDIENTES"/>
    <m/>
    <m/>
    <m/>
    <m/>
    <m/>
    <m/>
    <m/>
    <s v="0000-00-00"/>
    <m/>
    <m/>
    <m/>
    <m/>
    <n v="5"/>
    <m/>
    <s v="NONE"/>
    <n v="0"/>
    <m/>
    <n v="2268021"/>
    <s v="Cobros Mayo"/>
    <s v="Cobros Mayo Lista 2"/>
    <s v="Agent Not Available"/>
  </r>
  <r>
    <s v="Cobros Mayo"/>
    <n v="0"/>
    <n v="0"/>
    <x v="10"/>
    <n v="2"/>
    <n v="1"/>
    <x v="1"/>
    <d v="2026-05-28T12:06:49"/>
    <n v="67890109"/>
    <s v="DROP"/>
    <s v="VDAD"/>
    <x v="0"/>
    <s v="COBRO"/>
    <m/>
    <n v="362041610000"/>
    <n v="16019"/>
    <n v="-4"/>
    <n v="1"/>
    <n v="67890109"/>
    <m/>
    <s v="RAFAEL DAVID OVALLE ABREU"/>
    <m/>
    <n v="362041610000"/>
    <s v="RENOVACIONES"/>
    <s v="3 MESES PENDIENTES"/>
    <m/>
    <m/>
    <m/>
    <m/>
    <m/>
    <m/>
    <m/>
    <s v="0000-00-00"/>
    <m/>
    <m/>
    <m/>
    <m/>
    <n v="5"/>
    <m/>
    <s v="NONE"/>
    <n v="0"/>
    <m/>
    <n v="2268021"/>
    <s v="Cobros Mayo"/>
    <s v="Cobros Mayo Lista 2"/>
    <s v="Agent Not Available"/>
  </r>
  <r>
    <s v="Cobros Abril Canal Fijo"/>
    <n v="0"/>
    <n v="0"/>
    <x v="13"/>
    <n v="24"/>
    <n v="1"/>
    <x v="0"/>
    <d v="2026-05-02T12:21:44"/>
    <n v="67890432"/>
    <s v="NA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No Answer AutoDial"/>
  </r>
  <r>
    <s v="Cobros Abril Canal Fijo"/>
    <n v="0"/>
    <n v="0"/>
    <x v="19"/>
    <n v="24"/>
    <n v="1"/>
    <x v="0"/>
    <d v="2026-05-04T16:44:06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14"/>
    <n v="24"/>
    <n v="1"/>
    <x v="0"/>
    <d v="2026-05-05T16:43:45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15"/>
    <n v="24"/>
    <n v="1"/>
    <x v="0"/>
    <d v="2026-05-07T14:07:04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16"/>
    <n v="24"/>
    <n v="1"/>
    <x v="0"/>
    <d v="2026-05-08T14:38:20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23"/>
    <n v="24"/>
    <n v="1"/>
    <x v="0"/>
    <d v="2026-05-12T15:21:10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1"/>
    <n v="24"/>
    <n v="1"/>
    <x v="0"/>
    <d v="2026-05-13T10:30:48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8"/>
    <n v="24"/>
    <n v="1"/>
    <x v="0"/>
    <d v="2026-05-14T16:10:03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3"/>
    <n v="24"/>
    <n v="1"/>
    <x v="0"/>
    <d v="2026-05-19T09:40:4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3"/>
    <n v="24"/>
    <n v="1"/>
    <x v="0"/>
    <d v="2026-05-19T12:35:11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22"/>
    <n v="24"/>
    <n v="1"/>
    <x v="0"/>
    <d v="2026-05-20T14:45:28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4"/>
    <n v="24"/>
    <n v="1"/>
    <x v="0"/>
    <d v="2026-05-21T14:58:37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4"/>
    <n v="24"/>
    <n v="1"/>
    <x v="0"/>
    <d v="2026-05-21T16:06:12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5"/>
    <n v="24"/>
    <n v="1"/>
    <x v="0"/>
    <d v="2026-05-22T11:09:0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5"/>
    <n v="24"/>
    <n v="1"/>
    <x v="0"/>
    <d v="2026-05-22T14:38:04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6"/>
    <n v="24"/>
    <n v="1"/>
    <x v="0"/>
    <d v="2026-05-23T09:36:40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6"/>
    <n v="24"/>
    <n v="1"/>
    <x v="0"/>
    <d v="2026-05-23T12:49:17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7"/>
    <n v="24"/>
    <n v="1"/>
    <x v="0"/>
    <d v="2026-05-25T09:53:3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7"/>
    <n v="24"/>
    <n v="1"/>
    <x v="0"/>
    <d v="2026-05-25T10:14:54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8"/>
    <n v="24"/>
    <n v="1"/>
    <x v="0"/>
    <d v="2026-05-26T09:34:26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8"/>
    <n v="24"/>
    <n v="1"/>
    <x v="0"/>
    <d v="2026-05-26T10:57:55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8"/>
    <n v="24"/>
    <n v="1"/>
    <x v="0"/>
    <d v="2026-05-26T14:49:19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8"/>
    <n v="24"/>
    <n v="1"/>
    <x v="0"/>
    <d v="2026-05-26T15:06:13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8"/>
    <n v="24"/>
    <n v="1"/>
    <x v="1"/>
    <d v="2026-05-26T16:53:41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16"/>
    <n v="4"/>
    <n v="1"/>
    <x v="0"/>
    <d v="2026-05-08T17:11:32"/>
    <n v="67890453"/>
    <n v="6004"/>
    <s v="lvelez"/>
    <x v="1"/>
    <s v="COBRO"/>
    <m/>
    <n v="359346940000"/>
    <n v="16017"/>
    <n v="-4"/>
    <n v="1"/>
    <n v="67890453"/>
    <m/>
    <s v="Eliodora Martinez"/>
    <m/>
    <s v="2-112-342"/>
    <s v="NPN"/>
    <s v="MASIVO"/>
    <n v="359346940000"/>
    <m/>
    <m/>
    <s v="PANAMAÂ Â Â Â Â Â Â Â Â Â Â Â Â Â Â Â Â Â Â Â Â Â "/>
    <m/>
    <m/>
    <s v="U"/>
    <s v="0000-00-00"/>
    <m/>
    <s v="yasitorrero@gmail.com"/>
    <m/>
    <m/>
    <n v="146"/>
    <s v="Llamaya"/>
    <s v="MANUAL"/>
    <n v="0"/>
    <m/>
    <n v="2251659"/>
    <s v="Cobros Abril Canal Fijo"/>
    <s v="Cobros Abril Canal Fijo 2 meses a NPN"/>
    <s v="Buzon de voz"/>
  </r>
  <r>
    <s v="Cobros Abril Canal Fijo"/>
    <n v="0"/>
    <n v="0"/>
    <x v="23"/>
    <n v="4"/>
    <n v="1"/>
    <x v="0"/>
    <d v="2026-05-12T15:21:20"/>
    <n v="67890453"/>
    <n v="6004"/>
    <s v="lvelez"/>
    <x v="1"/>
    <s v="COBRO"/>
    <m/>
    <n v="369053400000"/>
    <n v="16018"/>
    <n v="-4"/>
    <n v="1"/>
    <n v="67890453"/>
    <m/>
    <s v="Felix RodrÃ­guez"/>
    <m/>
    <s v="8-843-1831"/>
    <n v="369053400000"/>
    <s v="MASIVO"/>
    <s v="NPN"/>
    <m/>
    <m/>
    <m/>
    <m/>
    <m/>
    <s v="U"/>
    <s v="0000-00-00"/>
    <m/>
    <m/>
    <m/>
    <m/>
    <n v="158"/>
    <s v="Llamaya"/>
    <s v="MAIN"/>
    <n v="0"/>
    <m/>
    <n v="2258431"/>
    <s v="Cobros Mayo"/>
    <s v="Cobros Mayo NPN"/>
    <s v="Buzon de voz"/>
  </r>
  <r>
    <s v="Cobros Abril Canal Fijo"/>
    <n v="0"/>
    <n v="0"/>
    <x v="23"/>
    <n v="4"/>
    <n v="1"/>
    <x v="0"/>
    <d v="2026-05-12T15:21:54"/>
    <n v="67890453"/>
    <s v="DROP"/>
    <s v="VDAD"/>
    <x v="0"/>
    <s v="COBRO"/>
    <m/>
    <n v="365003380000"/>
    <n v="16018"/>
    <n v="-4"/>
    <n v="1"/>
    <n v="67890453"/>
    <m/>
    <s v="Karina solis"/>
    <m/>
    <s v="8-908-1773"/>
    <n v="365003380000"/>
    <s v="MASIVO"/>
    <s v="2 PAGOS PENDIENTES"/>
    <m/>
    <m/>
    <m/>
    <m/>
    <m/>
    <s v="U"/>
    <s v="0000-00-00"/>
    <m/>
    <m/>
    <m/>
    <m/>
    <n v="5"/>
    <m/>
    <s v="NONE"/>
    <n v="0"/>
    <m/>
    <n v="2258432"/>
    <s v="Cobros Mayo"/>
    <s v="Cobros Mayo NPN"/>
    <s v="Agent Not Available"/>
  </r>
  <r>
    <s v="Cobros Abril Canal Fijo"/>
    <n v="0"/>
    <n v="0"/>
    <x v="18"/>
    <n v="4"/>
    <n v="1"/>
    <x v="1"/>
    <d v="2026-05-14T16:11:16"/>
    <n v="67890453"/>
    <n v="6004"/>
    <s v="lvelez"/>
    <x v="1"/>
    <s v="COBRO"/>
    <m/>
    <n v="365003380000"/>
    <n v="16018"/>
    <n v="-4"/>
    <n v="1"/>
    <n v="67890453"/>
    <m/>
    <s v="Karina solis"/>
    <m/>
    <s v="8-908-1773"/>
    <n v="365003380000"/>
    <s v="MASIVO"/>
    <s v="2 PAGOS PENDIENTES"/>
    <m/>
    <m/>
    <m/>
    <m/>
    <m/>
    <s v="U"/>
    <s v="0000-00-00"/>
    <m/>
    <m/>
    <m/>
    <m/>
    <n v="107"/>
    <s v="Llamaya"/>
    <s v="MAIN"/>
    <n v="0"/>
    <m/>
    <n v="2258432"/>
    <s v="Cobros Mayo"/>
    <s v="Cobros Mayo NPN"/>
    <s v="Buzon de voz"/>
  </r>
  <r>
    <s v="Cobros Abril Canal Fijo"/>
    <n v="0"/>
    <n v="0"/>
    <x v="15"/>
    <n v="7"/>
    <n v="1"/>
    <x v="0"/>
    <d v="2026-05-07T16:41:30"/>
    <n v="67890543"/>
    <n v="6004"/>
    <s v="lvelez"/>
    <x v="1"/>
    <s v="COBRO"/>
    <m/>
    <n v="351373130000"/>
    <n v="16017"/>
    <n v="-4"/>
    <n v="1"/>
    <n v="67890543"/>
    <m/>
    <s v="Ana Navarro"/>
    <m/>
    <s v="9-770-1289"/>
    <s v="2 MESES DE MORA"/>
    <s v="MASIVO"/>
    <n v="351373130000"/>
    <m/>
    <m/>
    <m/>
    <m/>
    <m/>
    <s v="U"/>
    <s v="0000-00-00"/>
    <m/>
    <s v="maryori@gmail.com"/>
    <m/>
    <m/>
    <n v="71"/>
    <s v="Llamaya"/>
    <s v="MANUAL"/>
    <n v="0"/>
    <m/>
    <n v="2252764"/>
    <s v="Cobros Abril Canal Fijo"/>
    <s v="Cobros Abril Canal Fijo 2 meses a NPN"/>
    <s v="Buzon de voz"/>
  </r>
  <r>
    <s v="Cobros Abril Canal Fijo"/>
    <n v="0"/>
    <n v="0"/>
    <x v="16"/>
    <n v="7"/>
    <n v="1"/>
    <x v="0"/>
    <d v="2026-05-08T14:09:32"/>
    <n v="67890543"/>
    <n v="6004"/>
    <s v="lvelez"/>
    <x v="1"/>
    <s v="COBRO"/>
    <m/>
    <n v="351373130000"/>
    <n v="16017"/>
    <n v="-4"/>
    <n v="1"/>
    <n v="67890543"/>
    <m/>
    <s v="Ana Navarro"/>
    <m/>
    <s v="9-770-1289"/>
    <s v="2 MESES DE MORA"/>
    <s v="MASIVO"/>
    <n v="351373130000"/>
    <m/>
    <m/>
    <m/>
    <m/>
    <m/>
    <s v="U"/>
    <s v="0000-00-00"/>
    <m/>
    <s v="maryori@gmail.com"/>
    <m/>
    <m/>
    <n v="56"/>
    <s v="Llamaya"/>
    <s v="MANUAL"/>
    <n v="0"/>
    <m/>
    <n v="2252764"/>
    <s v="Cobros Abril Canal Fijo"/>
    <s v="Cobros Abril Canal Fijo 2 meses a NPN"/>
    <s v="Buzon de voz"/>
  </r>
  <r>
    <s v="Cobros Abril Canal Fijo"/>
    <n v="0"/>
    <n v="0"/>
    <x v="23"/>
    <n v="7"/>
    <n v="1"/>
    <x v="0"/>
    <d v="2026-05-12T15:22:09"/>
    <n v="67890543"/>
    <s v="DROP"/>
    <s v="VDAD"/>
    <x v="0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5"/>
    <m/>
    <s v="NONE"/>
    <n v="0"/>
    <m/>
    <n v="2258433"/>
    <s v="Cobros Mayo"/>
    <s v="Cobros Mayo NPN"/>
    <s v="Agent Not Available"/>
  </r>
  <r>
    <s v="Cobros Abril Canal Fijo"/>
    <n v="0"/>
    <n v="0"/>
    <x v="23"/>
    <n v="7"/>
    <n v="1"/>
    <x v="0"/>
    <d v="2026-05-12T15:22:24"/>
    <n v="67890543"/>
    <s v="DROP"/>
    <s v="VDAD"/>
    <x v="0"/>
    <s v="COBRO"/>
    <m/>
    <n v="244013920000"/>
    <n v="16018"/>
    <n v="-4"/>
    <n v="1"/>
    <n v="67890543"/>
    <m/>
    <s v="Katherine montes"/>
    <m/>
    <s v="4-759-1243"/>
    <n v="244013920000"/>
    <s v="MASIVO"/>
    <s v="3 PAGOS PENDIENTES"/>
    <m/>
    <m/>
    <m/>
    <m/>
    <m/>
    <s v="U"/>
    <s v="0000-00-00"/>
    <m/>
    <m/>
    <m/>
    <m/>
    <n v="5"/>
    <m/>
    <s v="NONE"/>
    <n v="0"/>
    <m/>
    <n v="2258434"/>
    <s v="Cobros Mayo"/>
    <s v="Cobros Mayo NPN"/>
    <s v="Agent Not Available"/>
  </r>
  <r>
    <s v="Cobros Abril Canal Fijo"/>
    <n v="0"/>
    <n v="0"/>
    <x v="18"/>
    <n v="7"/>
    <n v="1"/>
    <x v="0"/>
    <d v="2026-05-14T16:12:04"/>
    <n v="67890543"/>
    <s v="DROP"/>
    <s v="VDAD"/>
    <x v="0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5"/>
    <m/>
    <s v="NONE"/>
    <n v="0"/>
    <m/>
    <n v="2258433"/>
    <s v="Cobros Mayo"/>
    <s v="Cobros Mayo NPN"/>
    <s v="Agent Not Available"/>
  </r>
  <r>
    <s v="Cobros Abril Canal Fijo"/>
    <n v="0"/>
    <n v="0"/>
    <x v="18"/>
    <n v="7"/>
    <n v="1"/>
    <x v="0"/>
    <d v="2026-05-14T17:13:10"/>
    <n v="67890543"/>
    <n v="6004"/>
    <s v="lvelez"/>
    <x v="1"/>
    <s v="COBRO"/>
    <m/>
    <n v="244013920000"/>
    <n v="16018"/>
    <n v="-4"/>
    <n v="1"/>
    <n v="67890543"/>
    <m/>
    <s v="Katherine montes"/>
    <m/>
    <s v="4-759-1243"/>
    <n v="244013920000"/>
    <s v="MASIVO"/>
    <s v="3 PAGOS PENDIENTES"/>
    <m/>
    <m/>
    <m/>
    <m/>
    <m/>
    <s v="U"/>
    <s v="0000-00-00"/>
    <m/>
    <m/>
    <m/>
    <m/>
    <n v="58"/>
    <s v="Llamaya"/>
    <s v="MAIN"/>
    <n v="0"/>
    <m/>
    <n v="2258434"/>
    <s v="Cobros Mayo"/>
    <s v="Cobros Mayo NPN"/>
    <s v="Buzon de voz"/>
  </r>
  <r>
    <s v="Cobros Abril Canal Fijo"/>
    <n v="0"/>
    <n v="0"/>
    <x v="3"/>
    <n v="7"/>
    <n v="1"/>
    <x v="1"/>
    <d v="2026-05-19T09:39:44"/>
    <n v="67890543"/>
    <n v="6004"/>
    <s v="lvelez"/>
    <x v="1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64"/>
    <s v="Llamaya"/>
    <s v="MAIN"/>
    <n v="0"/>
    <m/>
    <n v="2258433"/>
    <s v="Cobros Mayo"/>
    <s v="Cobros Mayo NPN"/>
    <s v="Buzon de voz"/>
  </r>
  <r>
    <s v="Cobros Abril Canal Fijo"/>
    <n v="0"/>
    <n v="0"/>
    <x v="19"/>
    <n v="5"/>
    <n v="1"/>
    <x v="0"/>
    <d v="2026-05-04T15:49:15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20"/>
    <n v="5"/>
    <n v="1"/>
    <x v="0"/>
    <d v="2026-05-06T15:27:32"/>
    <n v="67894086"/>
    <s v="DROP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1"/>
    <m/>
    <s v="NONE"/>
    <n v="0"/>
    <m/>
    <n v="2252865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25:43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8"/>
    <n v="5"/>
    <n v="1"/>
    <x v="0"/>
    <d v="2026-05-26T16:01:55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8"/>
    <n v="5"/>
    <n v="1"/>
    <x v="1"/>
    <d v="2026-05-26T17:42:21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23"/>
    <n v="3"/>
    <n v="1"/>
    <x v="0"/>
    <d v="2026-05-12T15:22:49"/>
    <n v="67895566"/>
    <s v="DROP"/>
    <s v="VDAD"/>
    <x v="0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5"/>
    <m/>
    <s v="NONE"/>
    <n v="0"/>
    <m/>
    <n v="2258435"/>
    <s v="Cobros Mayo"/>
    <s v="Cobros Mayo NPN"/>
    <s v="Agent Not Available"/>
  </r>
  <r>
    <s v="Cobros Abril Canal Fijo"/>
    <n v="0"/>
    <n v="0"/>
    <x v="18"/>
    <n v="3"/>
    <n v="1"/>
    <x v="0"/>
    <d v="2026-05-14T17:13:29"/>
    <n v="67895566"/>
    <s v="DROP"/>
    <s v="VDAD"/>
    <x v="0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5"/>
    <m/>
    <s v="NONE"/>
    <n v="0"/>
    <m/>
    <n v="2258435"/>
    <s v="Cobros Mayo"/>
    <s v="Cobros Mayo NPN"/>
    <s v="Agent Not Available"/>
  </r>
  <r>
    <s v="Cobros Abril Canal Fijo"/>
    <n v="1"/>
    <n v="1"/>
    <x v="3"/>
    <n v="3"/>
    <n v="1"/>
    <x v="1"/>
    <d v="2026-05-19T09:41:25"/>
    <n v="67895566"/>
    <n v="6003"/>
    <s v="lvelez"/>
    <x v="1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43"/>
    <s v="Llamaya"/>
    <s v="MAIN"/>
    <n v="0"/>
    <m/>
    <n v="2258435"/>
    <s v="Cobros Mayo"/>
    <s v="Cobros Mayo NPN"/>
    <s v="Cuenta cesada"/>
  </r>
  <r>
    <s v="Cobros Abril Canal Fijo"/>
    <n v="0"/>
    <n v="0"/>
    <x v="23"/>
    <n v="4"/>
    <n v="1"/>
    <x v="0"/>
    <d v="2026-05-12T15:23:14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0"/>
    <n v="0"/>
    <x v="18"/>
    <n v="4"/>
    <n v="1"/>
    <x v="0"/>
    <d v="2026-05-14T17:14:11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0"/>
    <n v="0"/>
    <x v="3"/>
    <n v="4"/>
    <n v="1"/>
    <x v="0"/>
    <d v="2026-05-19T09:41:40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1"/>
    <n v="1"/>
    <x v="22"/>
    <n v="4"/>
    <n v="1"/>
    <x v="1"/>
    <d v="2026-05-20T14:45:50"/>
    <n v="67898031"/>
    <n v="6003"/>
    <s v="lvelez"/>
    <x v="1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20"/>
    <s v="Llamaya"/>
    <s v="MAIN"/>
    <n v="0"/>
    <m/>
    <n v="2258436"/>
    <s v="Cobros Mayo"/>
    <s v="Cobros Mayo NPN"/>
    <s v="Cuenta cesada"/>
  </r>
  <r>
    <s v="Cobros Mayo"/>
    <n v="0"/>
    <n v="0"/>
    <x v="23"/>
    <n v="2"/>
    <n v="1"/>
    <x v="0"/>
    <d v="2026-05-12T15:23:50"/>
    <n v="67899021"/>
    <s v="DROP"/>
    <s v="VDAD"/>
    <x v="0"/>
    <s v="COBRO"/>
    <m/>
    <n v="362058960000"/>
    <n v="16018"/>
    <n v="-4"/>
    <n v="1"/>
    <n v="67899021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5"/>
    <m/>
    <s v="NONE"/>
    <n v="0"/>
    <m/>
    <n v="2258437"/>
    <s v="Cobros Mayo"/>
    <s v="Cobros Mayo NPN"/>
    <s v="Agent Not Available"/>
  </r>
  <r>
    <s v="Cobros Mayo"/>
    <n v="1"/>
    <n v="1"/>
    <x v="18"/>
    <n v="2"/>
    <n v="1"/>
    <x v="1"/>
    <d v="2026-05-14T17:15:24"/>
    <n v="67899021"/>
    <n v="6003"/>
    <s v="lvelez"/>
    <x v="1"/>
    <s v="COBRO"/>
    <m/>
    <n v="362058960000"/>
    <n v="16018"/>
    <n v="-4"/>
    <n v="1"/>
    <n v="67899021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78"/>
    <s v="Llamaya"/>
    <s v="MAIN"/>
    <n v="0"/>
    <m/>
    <n v="2258437"/>
    <s v="Cobros Mayo"/>
    <s v="Cobros Mayo NPN"/>
    <s v="Cuenta cesada"/>
  </r>
  <r>
    <s v="Cobros Mayo"/>
    <n v="0"/>
    <n v="0"/>
    <x v="9"/>
    <n v="3"/>
    <n v="1"/>
    <x v="0"/>
    <d v="2026-05-27T14:47:28"/>
    <n v="67906052"/>
    <s v="DROP"/>
    <s v="VDAD"/>
    <x v="0"/>
    <s v="COBRO"/>
    <m/>
    <n v="363027350000"/>
    <n v="16019"/>
    <n v="-4"/>
    <n v="1"/>
    <n v="67906052"/>
    <m/>
    <s v="ARIEL ENRIQUE SERRANO GONZALE"/>
    <m/>
    <n v="363027350000"/>
    <s v="CALL CENTER"/>
    <s v="3 MESES PENDIENTES"/>
    <m/>
    <m/>
    <m/>
    <m/>
    <m/>
    <m/>
    <s v="U"/>
    <s v="0000-00-00"/>
    <m/>
    <m/>
    <m/>
    <m/>
    <n v="5"/>
    <m/>
    <s v="NONE"/>
    <n v="0"/>
    <m/>
    <n v="2267965"/>
    <s v="Cobros Mayo"/>
    <s v="Cobros Mayo Lista 2"/>
    <s v="Agent Not Available"/>
  </r>
  <r>
    <s v="Cobros Mayo"/>
    <n v="0"/>
    <n v="0"/>
    <x v="10"/>
    <n v="3"/>
    <n v="1"/>
    <x v="0"/>
    <d v="2026-05-28T10:21:37"/>
    <n v="67906052"/>
    <s v="DROP"/>
    <s v="VDAD"/>
    <x v="0"/>
    <s v="COBRO"/>
    <m/>
    <n v="363027350000"/>
    <n v="16019"/>
    <n v="-4"/>
    <n v="1"/>
    <n v="67906052"/>
    <m/>
    <s v="ARIEL ENRIQUE SERRANO GONZALE"/>
    <m/>
    <n v="363027350000"/>
    <s v="CALL CENTER"/>
    <s v="3 MESES PENDIENTES"/>
    <m/>
    <m/>
    <m/>
    <m/>
    <m/>
    <m/>
    <s v="U"/>
    <s v="0000-00-00"/>
    <m/>
    <m/>
    <m/>
    <m/>
    <n v="5"/>
    <m/>
    <s v="NONE"/>
    <n v="0"/>
    <m/>
    <n v="2267965"/>
    <s v="Cobros Mayo"/>
    <s v="Cobros Mayo Lista 2"/>
    <s v="Agent Not Available"/>
  </r>
  <r>
    <s v="Cobros Mayo"/>
    <n v="1"/>
    <n v="1"/>
    <x v="11"/>
    <n v="3"/>
    <n v="1"/>
    <x v="1"/>
    <d v="2026-05-30T15:43:19"/>
    <n v="67906052"/>
    <n v="6002"/>
    <s v="lvelez"/>
    <x v="1"/>
    <s v="COBRO"/>
    <m/>
    <n v="363027350000"/>
    <n v="16019"/>
    <n v="-4"/>
    <n v="1"/>
    <n v="67906052"/>
    <m/>
    <s v="ARIEL ENRIQUE SERRANO GONZALE"/>
    <m/>
    <n v="363027350000"/>
    <s v="CALL CENTER"/>
    <s v="3 MESES PENDIENTES"/>
    <m/>
    <m/>
    <m/>
    <m/>
    <m/>
    <m/>
    <s v="U"/>
    <s v="0000-00-00"/>
    <m/>
    <m/>
    <m/>
    <m/>
    <n v="393"/>
    <s v="Llamaya"/>
    <s v="MAIN"/>
    <n v="0"/>
    <m/>
    <n v="2267965"/>
    <s v="Cobros Mayo"/>
    <s v="Cobros Mayo Lista 2"/>
    <s v="Cliente al dia"/>
  </r>
  <r>
    <s v="Cobros Mayo"/>
    <n v="0"/>
    <n v="0"/>
    <x v="23"/>
    <n v="2"/>
    <n v="1"/>
    <x v="0"/>
    <d v="2026-05-12T15:24:13"/>
    <n v="67906485"/>
    <s v="DROP"/>
    <s v="VDAD"/>
    <x v="0"/>
    <s v="COBRO"/>
    <m/>
    <n v="363083890000"/>
    <n v="16018"/>
    <n v="-4"/>
    <n v="1"/>
    <n v="67906485"/>
    <m/>
    <s v="Karina Lizeth Rodriguez"/>
    <m/>
    <s v="8-1059-1401"/>
    <n v="363083890000"/>
    <s v="MASIVO"/>
    <s v="NPN"/>
    <m/>
    <m/>
    <m/>
    <m/>
    <m/>
    <s v="U"/>
    <s v="0000-00-00"/>
    <m/>
    <m/>
    <m/>
    <m/>
    <n v="5"/>
    <m/>
    <s v="NONE"/>
    <n v="0"/>
    <m/>
    <n v="2258438"/>
    <s v="Cobros Mayo"/>
    <s v="Cobros Mayo NPN"/>
    <s v="Agent Not Available"/>
  </r>
  <r>
    <s v="Cobros Mayo"/>
    <n v="0"/>
    <n v="0"/>
    <x v="18"/>
    <n v="2"/>
    <n v="1"/>
    <x v="1"/>
    <d v="2026-05-14T17:17:32"/>
    <n v="67906485"/>
    <n v="6004"/>
    <s v="lvelez"/>
    <x v="1"/>
    <s v="COBRO"/>
    <m/>
    <n v="363083890000"/>
    <n v="16018"/>
    <n v="-4"/>
    <n v="1"/>
    <n v="67906485"/>
    <m/>
    <s v="Karina Lizeth Rodriguez"/>
    <m/>
    <s v="8-1059-1401"/>
    <n v="363083890000"/>
    <s v="MASIVO"/>
    <s v="NPN"/>
    <m/>
    <m/>
    <m/>
    <m/>
    <m/>
    <s v="U"/>
    <s v="0000-00-00"/>
    <m/>
    <m/>
    <m/>
    <m/>
    <n v="197"/>
    <s v="Llamaya"/>
    <s v="MAIN"/>
    <n v="0"/>
    <m/>
    <n v="2258438"/>
    <s v="Cobros Mayo"/>
    <s v="Cobros Mayo NPN"/>
    <s v="Buzon de voz"/>
  </r>
  <r>
    <s v="Cobros Mayo"/>
    <n v="0"/>
    <n v="0"/>
    <x v="23"/>
    <n v="1"/>
    <n v="1"/>
    <x v="1"/>
    <d v="2026-05-12T15:24:40"/>
    <n v="67910828"/>
    <n v="6004"/>
    <s v="lvelez"/>
    <x v="1"/>
    <s v="COBRO"/>
    <m/>
    <n v="361075500000"/>
    <n v="16018"/>
    <n v="-4"/>
    <n v="1"/>
    <n v="67910828"/>
    <m/>
    <s v="Sara Argelis Rojas Almanza"/>
    <m/>
    <s v="9-164-398"/>
    <n v="361075500000"/>
    <s v="MASIVO"/>
    <s v="NPN"/>
    <m/>
    <m/>
    <m/>
    <m/>
    <m/>
    <s v="U"/>
    <s v="0000-00-00"/>
    <m/>
    <m/>
    <m/>
    <m/>
    <n v="96"/>
    <s v="Llamaya"/>
    <s v="MAIN"/>
    <n v="0"/>
    <m/>
    <n v="2258439"/>
    <s v="Cobros Mayo"/>
    <s v="Cobros Mayo NPN"/>
    <s v="Buzon de voz"/>
  </r>
  <r>
    <s v="Cobros Abril Canal Fijo"/>
    <n v="0"/>
    <n v="0"/>
    <x v="23"/>
    <n v="3"/>
    <n v="1"/>
    <x v="0"/>
    <d v="2026-05-12T15:24:48"/>
    <n v="67917670"/>
    <s v="DROP"/>
    <s v="VDAD"/>
    <x v="0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5"/>
    <m/>
    <s v="NONE"/>
    <n v="0"/>
    <m/>
    <n v="2258440"/>
    <s v="Cobros Mayo"/>
    <s v="Cobros Mayo NPN"/>
    <s v="Agent Not Available"/>
  </r>
  <r>
    <s v="Cobros Abril Canal Fijo"/>
    <n v="0"/>
    <n v="0"/>
    <x v="18"/>
    <n v="3"/>
    <n v="1"/>
    <x v="0"/>
    <d v="2026-05-14T17:19:16"/>
    <n v="67917670"/>
    <s v="DROP"/>
    <s v="VDAD"/>
    <x v="0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5"/>
    <m/>
    <s v="NONE"/>
    <n v="0"/>
    <m/>
    <n v="2258440"/>
    <s v="Cobros Mayo"/>
    <s v="Cobros Mayo NPN"/>
    <s v="Agent Not Available"/>
  </r>
  <r>
    <s v="Cobros Abril Canal Fijo"/>
    <n v="1"/>
    <n v="1"/>
    <x v="3"/>
    <n v="3"/>
    <n v="1"/>
    <x v="1"/>
    <d v="2026-05-19T09:42:28"/>
    <n v="67917670"/>
    <n v="6003"/>
    <s v="lvelez"/>
    <x v="1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101"/>
    <s v="Llamaya"/>
    <s v="MAIN"/>
    <n v="0"/>
    <m/>
    <n v="2258440"/>
    <s v="Cobros Mayo"/>
    <s v="Cobros Mayo NPN"/>
    <s v="Cuenta cesada"/>
  </r>
  <r>
    <s v="Cobros Mayo"/>
    <n v="0"/>
    <n v="0"/>
    <x v="23"/>
    <n v="2"/>
    <n v="1"/>
    <x v="0"/>
    <d v="2026-05-12T15:25:28"/>
    <n v="67917692"/>
    <s v="DROP"/>
    <s v="VDAD"/>
    <x v="0"/>
    <s v="COBRO"/>
    <m/>
    <n v="349454890000"/>
    <n v="16018"/>
    <n v="-4"/>
    <n v="1"/>
    <n v="67917692"/>
    <m/>
    <s v="GUILLERMO ENRIQUE SALAZAR"/>
    <m/>
    <s v="8-1009-166"/>
    <n v="349454890000"/>
    <s v="DIGITAL"/>
    <s v="NPN"/>
    <m/>
    <m/>
    <m/>
    <m/>
    <m/>
    <s v="U"/>
    <s v="0000-00-00"/>
    <m/>
    <m/>
    <m/>
    <m/>
    <n v="5"/>
    <m/>
    <s v="NONE"/>
    <n v="0"/>
    <m/>
    <n v="2258441"/>
    <s v="Cobros Mayo"/>
    <s v="Cobros Mayo NPN"/>
    <s v="Agent Not Available"/>
  </r>
  <r>
    <s v="Cobros Mayo"/>
    <n v="0"/>
    <n v="0"/>
    <x v="18"/>
    <n v="2"/>
    <n v="1"/>
    <x v="1"/>
    <d v="2026-05-14T17:21:12"/>
    <n v="67917692"/>
    <n v="6004"/>
    <s v="lvelez"/>
    <x v="1"/>
    <s v="COBRO"/>
    <m/>
    <n v="349454890000"/>
    <n v="16018"/>
    <n v="-4"/>
    <n v="1"/>
    <n v="67917692"/>
    <m/>
    <s v="GUILLERMO ENRIQUE SALAZAR"/>
    <m/>
    <s v="8-1009-166"/>
    <n v="349454890000"/>
    <s v="DIGITAL"/>
    <s v="NPN"/>
    <m/>
    <m/>
    <m/>
    <m/>
    <m/>
    <s v="U"/>
    <s v="0000-00-00"/>
    <m/>
    <m/>
    <m/>
    <m/>
    <n v="112"/>
    <s v="Llamaya"/>
    <s v="MAIN"/>
    <n v="0"/>
    <m/>
    <n v="2258441"/>
    <s v="Cobros Mayo"/>
    <s v="Cobros Mayo NPN"/>
    <s v="Buzon de voz"/>
  </r>
  <r>
    <s v="Cobros Abril Canal Fijo"/>
    <n v="0"/>
    <n v="0"/>
    <x v="13"/>
    <n v="18"/>
    <n v="1"/>
    <x v="0"/>
    <d v="2026-05-02T12:32:35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14"/>
    <n v="18"/>
    <n v="1"/>
    <x v="0"/>
    <d v="2026-05-05T16:49:05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15"/>
    <n v="18"/>
    <n v="1"/>
    <x v="0"/>
    <d v="2026-05-07T14:16:22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16"/>
    <n v="18"/>
    <n v="1"/>
    <x v="0"/>
    <d v="2026-05-08T14:48:20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23"/>
    <n v="18"/>
    <n v="1"/>
    <x v="0"/>
    <d v="2026-05-12T15:25:3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8"/>
    <n v="18"/>
    <n v="1"/>
    <x v="0"/>
    <d v="2026-05-14T17:21:1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3"/>
    <n v="18"/>
    <n v="1"/>
    <x v="0"/>
    <d v="2026-05-19T09:42:1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22"/>
    <n v="18"/>
    <n v="1"/>
    <x v="0"/>
    <d v="2026-05-20T14:45:57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4"/>
    <n v="18"/>
    <n v="1"/>
    <x v="0"/>
    <d v="2026-05-21T14:58:3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5"/>
    <n v="18"/>
    <n v="1"/>
    <x v="0"/>
    <d v="2026-05-22T11:08:00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6"/>
    <n v="18"/>
    <n v="1"/>
    <x v="0"/>
    <d v="2026-05-23T09:37:0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6"/>
    <n v="18"/>
    <n v="1"/>
    <x v="0"/>
    <d v="2026-05-23T12:49:1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8"/>
    <n v="18"/>
    <n v="1"/>
    <x v="0"/>
    <d v="2026-05-26T09:34:44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8"/>
    <n v="18"/>
    <n v="1"/>
    <x v="0"/>
    <d v="2026-05-26T10:58:21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8"/>
    <n v="18"/>
    <n v="1"/>
    <x v="0"/>
    <d v="2026-05-26T14:49:1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8"/>
    <n v="18"/>
    <n v="1"/>
    <x v="0"/>
    <d v="2026-05-26T15:07:47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8"/>
    <n v="18"/>
    <n v="1"/>
    <x v="0"/>
    <d v="2026-05-26T16:54:28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8"/>
    <n v="18"/>
    <n v="1"/>
    <x v="1"/>
    <d v="2026-05-26T18:02:06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Mayo"/>
    <n v="0"/>
    <n v="0"/>
    <x v="9"/>
    <n v="1"/>
    <n v="1"/>
    <x v="1"/>
    <d v="2026-05-27T15:56:19"/>
    <n v="67924034"/>
    <n v="6004"/>
    <s v="lvelez"/>
    <x v="1"/>
    <s v="COBRO"/>
    <m/>
    <n v="359269130000"/>
    <n v="16019"/>
    <n v="-4"/>
    <n v="1"/>
    <n v="67924034"/>
    <m/>
    <s v="Abelardo Santos"/>
    <m/>
    <n v="359269130000"/>
    <s v="CALL CENTER P2P"/>
    <s v="2 MESES PENDIENTES"/>
    <m/>
    <m/>
    <m/>
    <m/>
    <m/>
    <m/>
    <s v="U"/>
    <s v="0000-00-00"/>
    <m/>
    <m/>
    <m/>
    <m/>
    <n v="147"/>
    <s v="Llamaya"/>
    <s v="MAIN"/>
    <n v="0"/>
    <m/>
    <n v="2268042"/>
    <s v="Cobros Mayo"/>
    <s v="Cobros Mayo Lista 2"/>
    <s v="Buzon de voz"/>
  </r>
  <r>
    <s v="Cobros Abril Canal Fijo"/>
    <n v="0"/>
    <n v="0"/>
    <x v="23"/>
    <n v="2"/>
    <n v="1"/>
    <x v="0"/>
    <d v="2026-05-12T15:27:33"/>
    <n v="67927520"/>
    <s v="NA"/>
    <s v="VDAD"/>
    <x v="0"/>
    <s v="COBRO"/>
    <m/>
    <n v="369001490000"/>
    <n v="16018"/>
    <n v="-4"/>
    <n v="1"/>
    <n v="67927520"/>
    <m/>
    <s v="VIOLETA REYES RIVAS"/>
    <m/>
    <s v="E-8-126668"/>
    <n v="369001490000"/>
    <s v="MASIVO"/>
    <s v="NPN"/>
    <m/>
    <m/>
    <m/>
    <m/>
    <m/>
    <s v="U"/>
    <s v="0000-00-00"/>
    <m/>
    <m/>
    <m/>
    <m/>
    <n v="0"/>
    <m/>
    <s v="NONE"/>
    <n v="0"/>
    <m/>
    <n v="2258443"/>
    <s v="Cobros Mayo"/>
    <s v="Cobros Mayo NPN"/>
    <s v="No Answer AutoDial"/>
  </r>
  <r>
    <s v="Cobros Abril Canal Fijo"/>
    <n v="1"/>
    <n v="1"/>
    <x v="1"/>
    <n v="2"/>
    <n v="1"/>
    <x v="1"/>
    <d v="2026-05-13T10:32:06"/>
    <n v="67927520"/>
    <n v="6003"/>
    <s v="lvelez"/>
    <x v="1"/>
    <s v="COBRO"/>
    <m/>
    <n v="369001490000"/>
    <n v="16018"/>
    <n v="-4"/>
    <n v="1"/>
    <n v="67927520"/>
    <m/>
    <s v="VIOLETA REYES RIVAS"/>
    <m/>
    <s v="E-8-126668"/>
    <n v="369001490000"/>
    <s v="MASIVO"/>
    <s v="NPN"/>
    <m/>
    <m/>
    <m/>
    <m/>
    <m/>
    <s v="U"/>
    <s v="0000-00-00"/>
    <m/>
    <m/>
    <m/>
    <m/>
    <n v="27"/>
    <s v="Llamaya"/>
    <s v="MAIN"/>
    <n v="0"/>
    <m/>
    <n v="2258443"/>
    <s v="Cobros Mayo"/>
    <s v="Cobros Mayo NPN"/>
    <s v="Cuenta cesada"/>
  </r>
  <r>
    <s v="Cobros Abril Canal Fijo"/>
    <n v="0"/>
    <n v="0"/>
    <x v="23"/>
    <n v="1"/>
    <n v="1"/>
    <x v="1"/>
    <d v="2026-05-12T15:26:41"/>
    <n v="67931627"/>
    <n v="6004"/>
    <s v="lvelez"/>
    <x v="1"/>
    <s v="COBRO"/>
    <m/>
    <n v="345447110000"/>
    <n v="16018"/>
    <n v="-4"/>
    <n v="1"/>
    <n v="67931627"/>
    <m/>
    <s v="LUIS CARLOS GIL BONILLA"/>
    <m/>
    <s v="8-904-1513"/>
    <n v="345447110000"/>
    <s v="MASIVO"/>
    <s v="3 PAGOS PENDIENTES"/>
    <m/>
    <m/>
    <m/>
    <m/>
    <m/>
    <s v="U"/>
    <s v="0000-00-00"/>
    <m/>
    <m/>
    <m/>
    <m/>
    <n v="95"/>
    <s v="Llamaya"/>
    <s v="MAIN"/>
    <n v="0"/>
    <m/>
    <n v="2258444"/>
    <s v="Cobros Mayo"/>
    <s v="Cobros Mayo NPN"/>
    <s v="Buzon de voz"/>
  </r>
  <r>
    <s v="Cobros Mayo"/>
    <n v="0"/>
    <n v="0"/>
    <x v="9"/>
    <n v="2"/>
    <n v="1"/>
    <x v="0"/>
    <d v="2026-05-27T15:37:53"/>
    <n v="67934508"/>
    <s v="DROP"/>
    <s v="VDAD"/>
    <x v="0"/>
    <s v="COBRO"/>
    <m/>
    <n v="364051680000"/>
    <n v="16019"/>
    <n v="-4"/>
    <n v="1"/>
    <n v="67934508"/>
    <m/>
    <s v=" Ashley Guerra"/>
    <m/>
    <n v="364051680000"/>
    <s v="RENOVACIONES"/>
    <s v="2 MESES PENDIENTES"/>
    <m/>
    <m/>
    <m/>
    <m/>
    <m/>
    <m/>
    <m/>
    <s v="0000-00-00"/>
    <m/>
    <m/>
    <m/>
    <m/>
    <n v="5"/>
    <m/>
    <s v="NONE"/>
    <n v="0"/>
    <m/>
    <n v="2268032"/>
    <s v="Cobros Mayo"/>
    <s v="Cobros Mayo Lista 2"/>
    <s v="Agent Not Available"/>
  </r>
  <r>
    <s v="Cobros Mayo"/>
    <n v="0"/>
    <n v="0"/>
    <x v="10"/>
    <n v="2"/>
    <n v="1"/>
    <x v="1"/>
    <d v="2026-05-28T12:31:21"/>
    <n v="67934508"/>
    <s v="DROP"/>
    <s v="VDAD"/>
    <x v="0"/>
    <s v="COBRO"/>
    <m/>
    <n v="364051680000"/>
    <n v="16019"/>
    <n v="-4"/>
    <n v="1"/>
    <n v="67934508"/>
    <m/>
    <s v=" Ashley Guerra"/>
    <m/>
    <n v="364051680000"/>
    <s v="RENOVACIONES"/>
    <s v="2 MESES PENDIENTES"/>
    <m/>
    <m/>
    <m/>
    <m/>
    <m/>
    <m/>
    <m/>
    <s v="0000-00-00"/>
    <m/>
    <m/>
    <m/>
    <m/>
    <n v="5"/>
    <m/>
    <s v="NONE"/>
    <n v="0"/>
    <m/>
    <n v="2268032"/>
    <s v="Cobros Mayo"/>
    <s v="Cobros Mayo Lista 2"/>
    <s v="Agent Not Available"/>
  </r>
  <r>
    <s v="Cobros Mayo"/>
    <n v="0"/>
    <n v="0"/>
    <x v="23"/>
    <n v="7"/>
    <n v="1"/>
    <x v="0"/>
    <d v="2026-05-12T15:27:36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8"/>
    <n v="7"/>
    <n v="1"/>
    <x v="0"/>
    <d v="2026-05-14T17:22:15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3"/>
    <n v="7"/>
    <n v="1"/>
    <x v="0"/>
    <d v="2026-05-19T09:44:14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22"/>
    <n v="7"/>
    <n v="1"/>
    <x v="0"/>
    <d v="2026-05-20T14:46:44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4"/>
    <n v="7"/>
    <n v="1"/>
    <x v="0"/>
    <d v="2026-05-21T14:58:39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5"/>
    <n v="7"/>
    <n v="1"/>
    <x v="0"/>
    <d v="2026-05-22T11:08:58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0"/>
    <m/>
    <s v="NONE"/>
    <n v="0"/>
    <m/>
    <n v="2258445"/>
    <s v="Cobros Mayo"/>
    <s v="Cobros Mayo NPN"/>
    <s v="Auto busy"/>
  </r>
  <r>
    <s v="Cobros Mayo"/>
    <n v="1"/>
    <n v="0"/>
    <x v="6"/>
    <n v="7"/>
    <n v="1"/>
    <x v="1"/>
    <d v="2026-05-23T09:37:18"/>
    <n v="67940533"/>
    <n v="6000"/>
    <s v="lvelez"/>
    <x v="1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s v="U"/>
    <s v="0000-00-00"/>
    <m/>
    <m/>
    <m/>
    <m/>
    <n v="302"/>
    <s v="Llamaya"/>
    <s v="MAIN"/>
    <n v="0"/>
    <m/>
    <n v="2258445"/>
    <s v="Cobros Mayo"/>
    <s v="Cobros Mayo NPN"/>
    <s v="Mensaje a tercero"/>
  </r>
  <r>
    <s v="Cobros Mayo"/>
    <n v="0"/>
    <n v="0"/>
    <x v="23"/>
    <n v="8"/>
    <n v="1"/>
    <x v="0"/>
    <d v="2026-05-12T15:28:57"/>
    <n v="67943025"/>
    <s v="CALLBK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360"/>
    <s v="Llamaya"/>
    <s v="MAIN"/>
    <n v="0"/>
    <m/>
    <n v="2258446"/>
    <s v="Cobros Mayo"/>
    <s v="Cobros Mayo NPN"/>
    <s v="Call Back"/>
  </r>
  <r>
    <s v="Cobros Mayo"/>
    <n v="0"/>
    <n v="0"/>
    <x v="2"/>
    <n v="8"/>
    <n v="1"/>
    <x v="0"/>
    <d v="2026-05-16T10:11:27"/>
    <n v="67943025"/>
    <s v="CALLBK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132"/>
    <s v="Llamaya"/>
    <s v="MAIN"/>
    <n v="0"/>
    <m/>
    <n v="2258446"/>
    <s v="Cobros Mayo"/>
    <s v="Cobros Mayo NPN"/>
    <s v="Call Back"/>
  </r>
  <r>
    <s v="Cobros Mayo"/>
    <n v="1"/>
    <n v="1"/>
    <x v="21"/>
    <n v="8"/>
    <n v="1"/>
    <x v="0"/>
    <d v="2026-05-18T17:03:51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91"/>
    <s v="Llamaya"/>
    <s v="MAIN"/>
    <n v="0"/>
    <m/>
    <n v="2258446"/>
    <s v="Cobros Mayo"/>
    <s v="Cobros Mayo NPN"/>
    <s v="Volver a llamar"/>
  </r>
  <r>
    <s v="Cobros Mayo"/>
    <n v="1"/>
    <n v="1"/>
    <x v="3"/>
    <n v="8"/>
    <n v="1"/>
    <x v="0"/>
    <d v="2026-05-19T12:49:00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24"/>
    <s v="Llamaya"/>
    <s v="MANUAL"/>
    <n v="0"/>
    <m/>
    <n v="2258446"/>
    <s v="Cobros Mayo"/>
    <s v="Cobros Mayo NPN"/>
    <s v="Volver a llamar"/>
  </r>
  <r>
    <s v="Cobros Mayo"/>
    <n v="1"/>
    <n v="1"/>
    <x v="10"/>
    <n v="8"/>
    <n v="1"/>
    <x v="0"/>
    <d v="2026-05-28T12:14:57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37"/>
    <s v="Llamaya"/>
    <s v="MANUAL"/>
    <n v="0"/>
    <m/>
    <n v="2258446"/>
    <s v="Cobros Mayo"/>
    <s v="Cobros Mayo NPN"/>
    <s v="Volver a llamar"/>
  </r>
  <r>
    <s v="Cobros Mayo"/>
    <n v="1"/>
    <n v="1"/>
    <x v="10"/>
    <n v="8"/>
    <n v="1"/>
    <x v="0"/>
    <d v="2026-05-28T12:15:43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17"/>
    <s v="Llamaya"/>
    <s v="MANUAL"/>
    <n v="0"/>
    <m/>
    <n v="2258446"/>
    <s v="Cobros Mayo"/>
    <s v="Cobros Mayo NPN"/>
    <s v="Volver a llamar"/>
  </r>
  <r>
    <s v="Cobros Mayo"/>
    <n v="1"/>
    <n v="1"/>
    <x v="12"/>
    <n v="8"/>
    <n v="1"/>
    <x v="0"/>
    <d v="2026-05-29T12:01:11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148"/>
    <s v="Llamaya"/>
    <s v="MANUAL"/>
    <n v="0"/>
    <m/>
    <n v="2258446"/>
    <s v="Cobros Mayo"/>
    <s v="Cobros Mayo NPN"/>
    <s v="Volver a llamar"/>
  </r>
  <r>
    <s v="Cobros Mayo"/>
    <n v="1"/>
    <n v="1"/>
    <x v="12"/>
    <n v="8"/>
    <n v="1"/>
    <x v="1"/>
    <d v="2026-05-29T16:09:46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338"/>
    <s v="Llamaya"/>
    <s v="MANUAL"/>
    <n v="0"/>
    <m/>
    <n v="2258446"/>
    <s v="Cobros Mayo"/>
    <s v="Cobros Mayo NPN"/>
    <s v="Volver a llamar"/>
  </r>
  <r>
    <s v="Cobros Mayo"/>
    <n v="0"/>
    <n v="0"/>
    <x v="23"/>
    <n v="2"/>
    <n v="1"/>
    <x v="0"/>
    <d v="2026-05-12T15:28:58"/>
    <n v="67944507"/>
    <s v="DROP"/>
    <s v="VDAD"/>
    <x v="0"/>
    <s v="COBRO"/>
    <m/>
    <n v="366087520000"/>
    <n v="16018"/>
    <n v="-4"/>
    <n v="1"/>
    <n v="67944507"/>
    <m/>
    <s v="Adolfo Montenegro"/>
    <m/>
    <s v="8-455-130"/>
    <n v="366087520000"/>
    <s v="MASIVO"/>
    <s v="NPN"/>
    <m/>
    <m/>
    <m/>
    <m/>
    <m/>
    <s v="U"/>
    <s v="0000-00-00"/>
    <m/>
    <m/>
    <m/>
    <m/>
    <n v="5"/>
    <m/>
    <s v="NONE"/>
    <n v="0"/>
    <m/>
    <n v="2258447"/>
    <s v="Cobros Mayo"/>
    <s v="Cobros Mayo NPN"/>
    <s v="Agent Not Available"/>
  </r>
  <r>
    <s v="Cobros Mayo"/>
    <n v="1"/>
    <n v="0"/>
    <x v="18"/>
    <n v="2"/>
    <n v="1"/>
    <x v="1"/>
    <d v="2026-05-14T17:23:49"/>
    <n v="67944507"/>
    <n v="6006"/>
    <s v="lvelez"/>
    <x v="1"/>
    <s v="COBRO"/>
    <m/>
    <n v="366087520000"/>
    <n v="16018"/>
    <n v="-4"/>
    <n v="1"/>
    <n v="67944507"/>
    <m/>
    <s v="Adolfo Montenegro"/>
    <m/>
    <s v="8-455-130"/>
    <n v="366087520000"/>
    <s v="MASIVO"/>
    <s v="NPN"/>
    <m/>
    <m/>
    <m/>
    <m/>
    <m/>
    <s v="U"/>
    <s v="0000-00-00"/>
    <m/>
    <m/>
    <m/>
    <m/>
    <n v="132"/>
    <s v="Llamaya"/>
    <s v="MAIN"/>
    <n v="0"/>
    <m/>
    <n v="2258447"/>
    <s v="Cobros Mayo"/>
    <s v="Cobros Mayo NPN"/>
    <s v="Numero equivocado"/>
  </r>
  <r>
    <s v="Cobros Mayo"/>
    <n v="0"/>
    <n v="0"/>
    <x v="9"/>
    <n v="2"/>
    <n v="1"/>
    <x v="0"/>
    <d v="2026-05-27T16:09:13"/>
    <n v="67949643"/>
    <s v="AB"/>
    <s v="VDAD"/>
    <x v="0"/>
    <s v="COBRO"/>
    <m/>
    <n v="364024490000"/>
    <n v="16019"/>
    <n v="-4"/>
    <n v="1"/>
    <n v="67949643"/>
    <m/>
    <s v=" EDWIN OLMOS"/>
    <m/>
    <n v="364024490000"/>
    <s v="CALL CENTER P2P"/>
    <s v="2 MESES PENDIENTES"/>
    <m/>
    <m/>
    <m/>
    <m/>
    <m/>
    <m/>
    <m/>
    <s v="0000-00-00"/>
    <m/>
    <m/>
    <m/>
    <m/>
    <n v="0"/>
    <m/>
    <s v="NONE"/>
    <n v="0"/>
    <m/>
    <n v="2268058"/>
    <s v="Cobros Mayo"/>
    <s v="Cobros Mayo Lista 2"/>
    <s v="Auto busy"/>
  </r>
  <r>
    <s v="Cobros Mayo"/>
    <n v="0"/>
    <n v="0"/>
    <x v="10"/>
    <n v="2"/>
    <n v="1"/>
    <x v="1"/>
    <d v="2026-05-28T14:12:46"/>
    <n v="67949643"/>
    <s v="AB"/>
    <s v="VDAD"/>
    <x v="0"/>
    <s v="COBRO"/>
    <m/>
    <n v="364024490000"/>
    <n v="16019"/>
    <n v="-4"/>
    <n v="1"/>
    <n v="67949643"/>
    <m/>
    <s v=" EDWIN OLMOS"/>
    <m/>
    <n v="364024490000"/>
    <s v="CALL CENTER P2P"/>
    <s v="2 MESES PENDIENTES"/>
    <m/>
    <m/>
    <m/>
    <m/>
    <m/>
    <m/>
    <m/>
    <s v="0000-00-00"/>
    <m/>
    <m/>
    <m/>
    <m/>
    <n v="0"/>
    <m/>
    <s v="NONE"/>
    <n v="0"/>
    <m/>
    <n v="2268058"/>
    <s v="Cobros Mayo"/>
    <s v="Cobros Mayo Lista 2"/>
    <s v="Auto busy"/>
  </r>
  <r>
    <s v="Cobros Abril Canal Fijo"/>
    <n v="0"/>
    <n v="0"/>
    <x v="13"/>
    <n v="1"/>
    <n v="1"/>
    <x v="1"/>
    <d v="2026-05-02T12:14:35"/>
    <n v="67959643"/>
    <n v="6004"/>
    <s v="lvelez"/>
    <x v="1"/>
    <s v="COBRO"/>
    <m/>
    <n v="366041920000"/>
    <n v="16017"/>
    <n v="-4"/>
    <n v="1"/>
    <n v="67959643"/>
    <m/>
    <s v="Isa Tejada"/>
    <m/>
    <s v="8-454-464"/>
    <s v="NPN"/>
    <s v="MASIVO"/>
    <n v="366041920000"/>
    <m/>
    <m/>
    <m/>
    <m/>
    <m/>
    <s v="U"/>
    <s v="0000-00-00"/>
    <m/>
    <s v="isabelen25@hotmail.com"/>
    <m/>
    <s v="366041920000&gt;&gt; ISA BELEN TEJADA SALDAÑA"/>
    <n v="105"/>
    <s v="Llamaya"/>
    <s v="MAIN"/>
    <n v="0"/>
    <m/>
    <n v="2252326"/>
    <s v="Cobros Abril Canal Fijo"/>
    <s v="Cobros Abril Canal Fijo 2 meses a NPN"/>
    <s v="Buzon de voz"/>
  </r>
  <r>
    <s v="Cobros Mayo"/>
    <n v="0"/>
    <n v="0"/>
    <x v="23"/>
    <n v="3"/>
    <n v="1"/>
    <x v="0"/>
    <d v="2026-05-12T15:29:20"/>
    <n v="67960036"/>
    <s v="DROP"/>
    <s v="VDAD"/>
    <x v="0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5"/>
    <m/>
    <s v="NONE"/>
    <n v="0"/>
    <m/>
    <n v="2258448"/>
    <s v="Cobros Mayo"/>
    <s v="Cobros Mayo NPN"/>
    <s v="Agent Not Available"/>
  </r>
  <r>
    <s v="Cobros Mayo"/>
    <n v="0"/>
    <n v="0"/>
    <x v="18"/>
    <n v="3"/>
    <n v="1"/>
    <x v="0"/>
    <d v="2026-05-14T17:24:02"/>
    <n v="67960036"/>
    <s v="DROP"/>
    <s v="VDAD"/>
    <x v="0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5"/>
    <m/>
    <s v="NONE"/>
    <n v="0"/>
    <m/>
    <n v="2258448"/>
    <s v="Cobros Mayo"/>
    <s v="Cobros Mayo NPN"/>
    <s v="Agent Not Available"/>
  </r>
  <r>
    <s v="Cobros Mayo"/>
    <n v="0"/>
    <n v="0"/>
    <x v="3"/>
    <n v="3"/>
    <n v="1"/>
    <x v="1"/>
    <d v="2026-05-19T09:44:47"/>
    <n v="67960036"/>
    <n v="6004"/>
    <s v="lvelez"/>
    <x v="1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148"/>
    <s v="Llamaya"/>
    <s v="MAIN"/>
    <n v="0"/>
    <m/>
    <n v="2258448"/>
    <s v="Cobros Mayo"/>
    <s v="Cobros Mayo NPN"/>
    <s v="Buzon de voz"/>
  </r>
  <r>
    <s v="Cobros Abril Canal Fijo"/>
    <n v="0"/>
    <n v="0"/>
    <x v="23"/>
    <n v="4"/>
    <n v="1"/>
    <x v="0"/>
    <d v="2026-05-12T15:29:57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0"/>
    <n v="0"/>
    <x v="18"/>
    <n v="4"/>
    <n v="1"/>
    <x v="0"/>
    <d v="2026-05-14T17:26:13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0"/>
    <n v="0"/>
    <x v="3"/>
    <n v="4"/>
    <n v="1"/>
    <x v="0"/>
    <d v="2026-05-19T09:45:32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1"/>
    <n v="1"/>
    <x v="22"/>
    <n v="4"/>
    <n v="1"/>
    <x v="1"/>
    <d v="2026-05-20T14:46:53"/>
    <n v="67964003"/>
    <n v="6003"/>
    <s v="lvelez"/>
    <x v="1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41"/>
    <s v="Llamaya"/>
    <s v="MAIN"/>
    <n v="0"/>
    <m/>
    <n v="2258449"/>
    <s v="Cobros Mayo"/>
    <s v="Cobros Mayo NPN"/>
    <s v="Cuenta cesada"/>
  </r>
  <r>
    <s v="Cobros Abril Canal Fijo"/>
    <n v="0"/>
    <n v="0"/>
    <x v="23"/>
    <n v="2"/>
    <n v="1"/>
    <x v="0"/>
    <d v="2026-05-12T15:30:10"/>
    <n v="67965157"/>
    <s v="DROP"/>
    <s v="VDAD"/>
    <x v="0"/>
    <s v="COBRO"/>
    <m/>
    <n v="362026410000"/>
    <n v="16018"/>
    <n v="-4"/>
    <n v="1"/>
    <n v="67965157"/>
    <m/>
    <s v="Zaida agames"/>
    <m/>
    <s v="8-748-33"/>
    <n v="362026410000"/>
    <s v="MASIVO"/>
    <s v="NPN"/>
    <m/>
    <m/>
    <m/>
    <m/>
    <m/>
    <s v="U"/>
    <s v="0000-00-00"/>
    <m/>
    <m/>
    <m/>
    <m/>
    <n v="5"/>
    <m/>
    <s v="NONE"/>
    <n v="0"/>
    <m/>
    <n v="2258450"/>
    <s v="Cobros Mayo"/>
    <s v="Cobros Mayo NPN"/>
    <s v="Agent Not Available"/>
  </r>
  <r>
    <s v="Cobros Abril Canal Fijo"/>
    <n v="1"/>
    <n v="1"/>
    <x v="18"/>
    <n v="2"/>
    <n v="1"/>
    <x v="1"/>
    <d v="2026-05-14T17:26:11"/>
    <n v="67965157"/>
    <n v="6003"/>
    <s v="lvelez"/>
    <x v="1"/>
    <s v="COBRO"/>
    <m/>
    <n v="362026410000"/>
    <n v="16018"/>
    <n v="-4"/>
    <n v="1"/>
    <n v="67965157"/>
    <m/>
    <s v="Zaida agames"/>
    <m/>
    <s v="8-748-33"/>
    <n v="362026410000"/>
    <s v="MASIVO"/>
    <s v="NPN"/>
    <m/>
    <m/>
    <m/>
    <m/>
    <m/>
    <s v="U"/>
    <s v="0000-00-00"/>
    <m/>
    <m/>
    <m/>
    <m/>
    <n v="43"/>
    <s v="Llamaya"/>
    <s v="MAIN"/>
    <n v="0"/>
    <m/>
    <n v="2258450"/>
    <s v="Cobros Mayo"/>
    <s v="Cobros Mayo NPN"/>
    <s v="Cuenta cesada"/>
  </r>
  <r>
    <s v="Cobros Abril Canal Fijo"/>
    <n v="0"/>
    <n v="0"/>
    <x v="23"/>
    <n v="5"/>
    <n v="1"/>
    <x v="0"/>
    <d v="2026-05-12T15:30:41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18"/>
    <n v="5"/>
    <n v="1"/>
    <x v="0"/>
    <d v="2026-05-14T17:26:44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3"/>
    <n v="5"/>
    <n v="1"/>
    <x v="0"/>
    <d v="2026-05-19T09:45:52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22"/>
    <n v="5"/>
    <n v="1"/>
    <x v="0"/>
    <d v="2026-05-20T14:48:35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4"/>
    <n v="5"/>
    <n v="1"/>
    <x v="1"/>
    <d v="2026-05-21T15:00:12"/>
    <n v="67979292"/>
    <n v="6004"/>
    <s v="lvelez"/>
    <x v="1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130"/>
    <s v="Llamaya"/>
    <s v="MAIN"/>
    <n v="0"/>
    <m/>
    <n v="2258451"/>
    <s v="Cobros Mayo"/>
    <s v="Cobros Mayo NPN"/>
    <s v="Buzon de voz"/>
  </r>
  <r>
    <s v="Cobros Mayo"/>
    <n v="1"/>
    <n v="1"/>
    <x v="16"/>
    <n v="1"/>
    <n v="1"/>
    <x v="1"/>
    <d v="2026-05-08T12:55:06"/>
    <n v="67979808"/>
    <n v="6007"/>
    <s v="lvelez"/>
    <x v="1"/>
    <s v="COBRO"/>
    <m/>
    <n v="362002510000"/>
    <n v="16016"/>
    <n v="-4"/>
    <n v="1"/>
    <n v="67979808"/>
    <m/>
    <s v="NORBERTO BALOY GARCES"/>
    <m/>
    <s v="8-174-877"/>
    <n v="362002510000"/>
    <s v="MASIVO"/>
    <s v="NPN"/>
    <m/>
    <m/>
    <m/>
    <m/>
    <m/>
    <s v="U"/>
    <s v="0000-00-00"/>
    <m/>
    <m/>
    <m/>
    <s v="NORBERTO BALOY GARCES!NNumero: -- 362002510000"/>
    <n v="40"/>
    <s v="Llamaya"/>
    <s v="MANUAL"/>
    <n v="0"/>
    <m/>
    <n v="2198663"/>
    <s v="Cobros Marzo 2 meses a NPN "/>
    <s v="Cobros Marzo 2 meses a NPN "/>
    <s v="Volver a llamar"/>
  </r>
  <r>
    <s v="Cobros Abril Canal Fijo"/>
    <n v="0"/>
    <n v="0"/>
    <x v="23"/>
    <n v="4"/>
    <n v="1"/>
    <x v="0"/>
    <d v="2026-05-12T15:31:23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0"/>
    <n v="0"/>
    <x v="18"/>
    <n v="4"/>
    <n v="1"/>
    <x v="0"/>
    <d v="2026-05-14T17:27:04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0"/>
    <n v="0"/>
    <x v="3"/>
    <n v="4"/>
    <n v="1"/>
    <x v="0"/>
    <d v="2026-05-19T09:46:17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1"/>
    <n v="1"/>
    <x v="22"/>
    <n v="4"/>
    <n v="1"/>
    <x v="1"/>
    <d v="2026-05-20T14:48:19"/>
    <n v="67990181"/>
    <n v="6007"/>
    <s v="lvelez"/>
    <x v="1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102"/>
    <s v="Llamaya"/>
    <s v="MAIN"/>
    <n v="0"/>
    <m/>
    <n v="2258452"/>
    <s v="Cobros Mayo"/>
    <s v="Cobros Mayo NPN"/>
    <s v="Volver a llamar"/>
  </r>
  <r>
    <s v="Cobros Abril Canal Fijo"/>
    <n v="0"/>
    <n v="0"/>
    <x v="23"/>
    <n v="2"/>
    <n v="1"/>
    <x v="0"/>
    <d v="2026-05-12T15:31:49"/>
    <n v="68004840"/>
    <s v="DROP"/>
    <s v="VDAD"/>
    <x v="0"/>
    <s v="COBRO"/>
    <m/>
    <n v="366004010000"/>
    <n v="16018"/>
    <n v="-4"/>
    <n v="1"/>
    <n v="68004840"/>
    <m/>
    <s v="LUIS ALFONSO GÃMEZ CHACON"/>
    <m/>
    <s v="8-739-917"/>
    <n v="366004010000"/>
    <s v="MASIVO"/>
    <s v="NPN"/>
    <m/>
    <m/>
    <m/>
    <m/>
    <m/>
    <s v="U"/>
    <s v="0000-00-00"/>
    <m/>
    <m/>
    <m/>
    <m/>
    <n v="5"/>
    <m/>
    <s v="NONE"/>
    <n v="0"/>
    <m/>
    <n v="2258453"/>
    <s v="Cobros Mayo"/>
    <s v="Cobros Mayo NPN"/>
    <s v="Agent Not Available"/>
  </r>
  <r>
    <s v="Cobros Abril Canal Fijo"/>
    <n v="1"/>
    <n v="1"/>
    <x v="18"/>
    <n v="2"/>
    <n v="1"/>
    <x v="1"/>
    <d v="2026-05-14T17:27:59"/>
    <n v="68004840"/>
    <n v="6003"/>
    <s v="lvelez"/>
    <x v="1"/>
    <s v="COBRO"/>
    <m/>
    <n v="366004010000"/>
    <n v="16018"/>
    <n v="-4"/>
    <n v="1"/>
    <n v="68004840"/>
    <m/>
    <s v="LUIS ALFONSO GÃMEZ CHACON"/>
    <m/>
    <s v="8-739-917"/>
    <n v="366004010000"/>
    <s v="MASIVO"/>
    <s v="NPN"/>
    <m/>
    <m/>
    <m/>
    <m/>
    <m/>
    <s v="U"/>
    <s v="0000-00-00"/>
    <m/>
    <m/>
    <m/>
    <m/>
    <n v="41"/>
    <s v="Llamaya"/>
    <s v="MAIN"/>
    <n v="0"/>
    <m/>
    <n v="2258453"/>
    <s v="Cobros Mayo"/>
    <s v="Cobros Mayo NPN"/>
    <s v="Cuenta cesada"/>
  </r>
  <r>
    <e v="#N/A"/>
    <n v="1"/>
    <n v="1"/>
    <x v="14"/>
    <n v="1"/>
    <n v="1"/>
    <x v="1"/>
    <d v="2026-05-05T17:49:26"/>
    <n v="68006980"/>
    <n v="6007"/>
    <s v="lvelez"/>
    <x v="1"/>
    <s v="COBRO"/>
    <m/>
    <m/>
    <n v="998"/>
    <n v="0"/>
    <m/>
    <n v="68006980"/>
    <m/>
    <m/>
    <m/>
    <m/>
    <m/>
    <m/>
    <m/>
    <m/>
    <m/>
    <m/>
    <m/>
    <m/>
    <s v="U"/>
    <s v="0000-00-00"/>
    <m/>
    <m/>
    <m/>
    <m/>
    <n v="30"/>
    <s v="Llamaya"/>
    <s v="MANUAL"/>
    <n v="0"/>
    <m/>
    <n v="2257520"/>
    <s v="Default Manual list"/>
    <m/>
    <s v="Volver a llamar"/>
  </r>
  <r>
    <s v="Cobros Mayo"/>
    <n v="0"/>
    <n v="0"/>
    <x v="23"/>
    <n v="10"/>
    <n v="1"/>
    <x v="0"/>
    <d v="2026-05-12T15:31:5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8"/>
    <n v="10"/>
    <n v="1"/>
    <x v="0"/>
    <d v="2026-05-14T17:27:2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3"/>
    <n v="10"/>
    <n v="1"/>
    <x v="0"/>
    <d v="2026-05-19T09:46:26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22"/>
    <n v="10"/>
    <n v="1"/>
    <x v="0"/>
    <d v="2026-05-20T14:51:44"/>
    <n v="68008625"/>
    <s v="NA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No Answer AutoDial"/>
  </r>
  <r>
    <s v="Cobros Mayo"/>
    <n v="0"/>
    <n v="0"/>
    <x v="22"/>
    <n v="10"/>
    <n v="1"/>
    <x v="0"/>
    <d v="2026-05-20T16:37:45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4"/>
    <n v="10"/>
    <n v="1"/>
    <x v="0"/>
    <d v="2026-05-21T14:59:3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5"/>
    <n v="10"/>
    <n v="1"/>
    <x v="0"/>
    <d v="2026-05-22T11:09:11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6"/>
    <n v="10"/>
    <n v="1"/>
    <x v="0"/>
    <d v="2026-05-23T09:37:18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6"/>
    <n v="10"/>
    <n v="1"/>
    <x v="0"/>
    <d v="2026-05-23T12:50:1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8"/>
    <n v="10"/>
    <n v="1"/>
    <x v="1"/>
    <d v="2026-05-26T09:34:52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Abril Canal Fijo"/>
    <n v="0"/>
    <n v="0"/>
    <x v="23"/>
    <n v="4"/>
    <n v="1"/>
    <x v="0"/>
    <d v="2026-05-12T15:32:51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0"/>
    <n v="0"/>
    <x v="18"/>
    <n v="4"/>
    <n v="1"/>
    <x v="0"/>
    <d v="2026-05-14T17:28:27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0"/>
    <n v="0"/>
    <x v="3"/>
    <n v="4"/>
    <n v="1"/>
    <x v="0"/>
    <d v="2026-05-19T09:47:24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1"/>
    <n v="1"/>
    <x v="22"/>
    <n v="4"/>
    <n v="1"/>
    <x v="1"/>
    <d v="2026-05-20T14:51:03"/>
    <n v="68009374"/>
    <n v="6003"/>
    <s v="lvelez"/>
    <x v="1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49"/>
    <s v="Llamaya"/>
    <s v="MAIN"/>
    <n v="0"/>
    <m/>
    <n v="2258455"/>
    <s v="Cobros Mayo"/>
    <s v="Cobros Mayo NPN"/>
    <s v="Cuenta cesada"/>
  </r>
  <r>
    <s v="Cobros Mayo"/>
    <n v="0"/>
    <n v="0"/>
    <x v="23"/>
    <n v="5"/>
    <n v="1"/>
    <x v="0"/>
    <d v="2026-05-12T15:33:10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18"/>
    <n v="5"/>
    <n v="1"/>
    <x v="0"/>
    <d v="2026-05-14T17:28:44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3"/>
    <n v="5"/>
    <n v="1"/>
    <x v="0"/>
    <d v="2026-05-19T09:48:49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22"/>
    <n v="5"/>
    <n v="1"/>
    <x v="0"/>
    <d v="2026-05-20T14:53:00"/>
    <n v="68010458"/>
    <s v="NA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0"/>
    <m/>
    <s v="NONE"/>
    <n v="0"/>
    <m/>
    <n v="2258456"/>
    <s v="Cobros Mayo"/>
    <s v="Cobros Mayo NPN"/>
    <s v="No Answer AutoDial"/>
  </r>
  <r>
    <s v="Cobros Mayo"/>
    <n v="1"/>
    <n v="1"/>
    <x v="22"/>
    <n v="5"/>
    <n v="1"/>
    <x v="1"/>
    <d v="2026-05-20T16:38:13"/>
    <n v="68010458"/>
    <n v="6003"/>
    <s v="lvelez"/>
    <x v="1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19"/>
    <s v="Llamaya"/>
    <s v="MAIN"/>
    <n v="0"/>
    <m/>
    <n v="2258456"/>
    <s v="Cobros Mayo"/>
    <s v="Cobros Mayo NPN"/>
    <s v="Cuenta cesada"/>
  </r>
  <r>
    <s v="Cobros Mayo"/>
    <n v="0"/>
    <n v="0"/>
    <x v="9"/>
    <n v="3"/>
    <n v="1"/>
    <x v="0"/>
    <d v="2026-05-27T14:25:13"/>
    <n v="68012396"/>
    <s v="AB"/>
    <s v="VDAD"/>
    <x v="0"/>
    <s v="COBRO"/>
    <m/>
    <n v="236000400000"/>
    <n v="16019"/>
    <n v="-4"/>
    <n v="1"/>
    <n v="68012396"/>
    <m/>
    <s v=" DARISEL D GONZALEZ ABREGO"/>
    <m/>
    <n v="236000400000"/>
    <s v="CALL CENTER"/>
    <s v="NPN"/>
    <m/>
    <m/>
    <m/>
    <m/>
    <m/>
    <m/>
    <m/>
    <s v="0000-00-00"/>
    <m/>
    <m/>
    <m/>
    <m/>
    <n v="0"/>
    <m/>
    <s v="NONE"/>
    <n v="0"/>
    <m/>
    <n v="2267934"/>
    <s v="Cobros Mayo"/>
    <s v="Cobros Mayo Lista 2"/>
    <s v="Auto busy"/>
  </r>
  <r>
    <s v="Cobros Mayo"/>
    <n v="0"/>
    <n v="0"/>
    <x v="10"/>
    <n v="3"/>
    <n v="1"/>
    <x v="0"/>
    <d v="2026-05-28T09:56:38"/>
    <n v="68012396"/>
    <s v="AB"/>
    <s v="VDAD"/>
    <x v="0"/>
    <s v="COBRO"/>
    <m/>
    <n v="236000400000"/>
    <n v="16019"/>
    <n v="-4"/>
    <n v="1"/>
    <n v="68012396"/>
    <m/>
    <s v=" DARISEL D GONZALEZ ABREGO"/>
    <m/>
    <n v="236000400000"/>
    <s v="CALL CENTER"/>
    <s v="NPN"/>
    <m/>
    <m/>
    <m/>
    <m/>
    <m/>
    <m/>
    <m/>
    <s v="0000-00-00"/>
    <m/>
    <m/>
    <m/>
    <m/>
    <n v="0"/>
    <m/>
    <s v="NONE"/>
    <n v="0"/>
    <m/>
    <n v="2267934"/>
    <s v="Cobros Mayo"/>
    <s v="Cobros Mayo Lista 2"/>
    <s v="Auto busy"/>
  </r>
  <r>
    <s v="Cobros Mayo"/>
    <n v="0"/>
    <n v="0"/>
    <x v="11"/>
    <n v="3"/>
    <n v="1"/>
    <x v="1"/>
    <d v="2026-05-30T14:35:12"/>
    <n v="68012396"/>
    <s v="AB"/>
    <s v="VDAD"/>
    <x v="0"/>
    <s v="COBRO"/>
    <m/>
    <n v="236000400000"/>
    <n v="16019"/>
    <n v="-4"/>
    <n v="1"/>
    <n v="68012396"/>
    <m/>
    <s v=" DARISEL D GONZALEZ ABREGO"/>
    <m/>
    <n v="236000400000"/>
    <s v="CALL CENTER"/>
    <s v="NPN"/>
    <m/>
    <m/>
    <m/>
    <m/>
    <m/>
    <m/>
    <m/>
    <s v="0000-00-00"/>
    <m/>
    <m/>
    <m/>
    <m/>
    <n v="0"/>
    <m/>
    <s v="NONE"/>
    <n v="0"/>
    <m/>
    <n v="2267934"/>
    <s v="Cobros Mayo"/>
    <s v="Cobros Mayo Lista 2"/>
    <s v="Auto busy"/>
  </r>
  <r>
    <s v="Cobros Mayo"/>
    <n v="0"/>
    <n v="0"/>
    <x v="23"/>
    <n v="2"/>
    <n v="1"/>
    <x v="0"/>
    <d v="2026-05-12T15:34:32"/>
    <n v="68034721"/>
    <s v="NA"/>
    <s v="VDAD"/>
    <x v="0"/>
    <s v="COBRO"/>
    <m/>
    <n v="367052350000"/>
    <n v="16018"/>
    <n v="-4"/>
    <n v="1"/>
    <n v="68034721"/>
    <m/>
    <s v="JORDAN ARISTIDES DE LEON MOJIC"/>
    <m/>
    <s v="8-893-1572"/>
    <n v="367052350000"/>
    <s v="MASIVO"/>
    <s v="NPN"/>
    <m/>
    <m/>
    <m/>
    <m/>
    <m/>
    <s v="U"/>
    <s v="0000-00-00"/>
    <m/>
    <m/>
    <m/>
    <m/>
    <n v="0"/>
    <m/>
    <s v="NONE"/>
    <n v="0"/>
    <m/>
    <n v="2258457"/>
    <s v="Cobros Mayo"/>
    <s v="Cobros Mayo NPN"/>
    <s v="No Answer AutoDial"/>
  </r>
  <r>
    <s v="Cobros Mayo"/>
    <n v="1"/>
    <n v="1"/>
    <x v="1"/>
    <n v="2"/>
    <n v="1"/>
    <x v="1"/>
    <d v="2026-05-13T10:33:25"/>
    <n v="68034721"/>
    <n v="6007"/>
    <s v="lvelez"/>
    <x v="1"/>
    <s v="COBRO"/>
    <m/>
    <n v="367052350000"/>
    <n v="16018"/>
    <n v="-4"/>
    <n v="1"/>
    <n v="68034721"/>
    <m/>
    <s v="JORDAN ARISTIDES DE LEON MOJIC"/>
    <m/>
    <s v="8-893-1572"/>
    <n v="367052350000"/>
    <s v="MASIVO"/>
    <s v="NPN"/>
    <m/>
    <m/>
    <m/>
    <m/>
    <m/>
    <s v="U"/>
    <s v="0000-00-00"/>
    <m/>
    <m/>
    <m/>
    <m/>
    <n v="129"/>
    <s v="Llamaya"/>
    <s v="MAIN"/>
    <n v="0"/>
    <m/>
    <n v="2258457"/>
    <s v="Cobros Mayo"/>
    <s v="Cobros Mayo NPN"/>
    <s v="Volver a llamar"/>
  </r>
  <r>
    <s v="Cobros Mayo"/>
    <n v="1"/>
    <n v="1"/>
    <x v="10"/>
    <n v="1"/>
    <n v="1"/>
    <x v="1"/>
    <d v="2026-05-28T11:51:11"/>
    <n v="68038355"/>
    <n v="6007"/>
    <s v="lvelez"/>
    <x v="1"/>
    <s v="COBRO"/>
    <m/>
    <m/>
    <n v="998"/>
    <n v="0"/>
    <m/>
    <n v="68038355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386"/>
    <s v="Default Manual list"/>
    <m/>
    <s v="Volver a llamar"/>
  </r>
  <r>
    <s v="Cobros Abril Canal Fijo"/>
    <n v="0"/>
    <n v="0"/>
    <x v="23"/>
    <n v="3"/>
    <n v="1"/>
    <x v="0"/>
    <d v="2026-05-12T15:35:06"/>
    <n v="68039283"/>
    <s v="DROP"/>
    <s v="VDAD"/>
    <x v="0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5"/>
    <m/>
    <s v="NONE"/>
    <n v="0"/>
    <m/>
    <n v="2258458"/>
    <s v="Cobros Mayo"/>
    <s v="Cobros Mayo NPN"/>
    <s v="Agent Not Available"/>
  </r>
  <r>
    <s v="Cobros Abril Canal Fijo"/>
    <n v="0"/>
    <n v="0"/>
    <x v="18"/>
    <n v="3"/>
    <n v="1"/>
    <x v="0"/>
    <d v="2026-05-14T17:29:20"/>
    <n v="68039283"/>
    <s v="DROP"/>
    <s v="VDAD"/>
    <x v="0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5"/>
    <m/>
    <s v="NONE"/>
    <n v="0"/>
    <m/>
    <n v="2258458"/>
    <s v="Cobros Mayo"/>
    <s v="Cobros Mayo NPN"/>
    <s v="Agent Not Available"/>
  </r>
  <r>
    <s v="Cobros Abril Canal Fijo"/>
    <n v="1"/>
    <n v="1"/>
    <x v="3"/>
    <n v="3"/>
    <n v="1"/>
    <x v="1"/>
    <d v="2026-05-19T09:48:45"/>
    <n v="68039283"/>
    <n v="6003"/>
    <s v="lvelez"/>
    <x v="1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39"/>
    <s v="Llamaya"/>
    <s v="MAIN"/>
    <n v="0"/>
    <m/>
    <n v="2258458"/>
    <s v="Cobros Mayo"/>
    <s v="Cobros Mayo NPN"/>
    <s v="Cuenta cesada"/>
  </r>
  <r>
    <e v="#N/A"/>
    <n v="1"/>
    <n v="1"/>
    <x v="15"/>
    <n v="1"/>
    <n v="1"/>
    <x v="1"/>
    <d v="2026-05-07T16:53:51"/>
    <n v="68044367"/>
    <n v="6007"/>
    <s v="lvelez"/>
    <x v="1"/>
    <s v="COBRO"/>
    <m/>
    <n v="369009590000"/>
    <n v="16016"/>
    <n v="-4"/>
    <n v="1"/>
    <n v="68044367"/>
    <m/>
    <s v="J&amp;ampF SEAFOOD, S.A."/>
    <m/>
    <s v="E-8-150119"/>
    <n v="369009590000"/>
    <s v="SOHO-CALL CENTER"/>
    <s v="NPN"/>
    <m/>
    <m/>
    <m/>
    <m/>
    <m/>
    <s v="U"/>
    <s v="0000-00-00"/>
    <m/>
    <m/>
    <m/>
    <m/>
    <n v="100"/>
    <s v="Llamaya"/>
    <s v="MANUAL"/>
    <n v="0"/>
    <m/>
    <n v="2198604"/>
    <s v="Cobros Marzo 2 meses a NPN "/>
    <s v="Cobros Marzo 2 meses a NPN "/>
    <s v="Volver a llamar"/>
  </r>
  <r>
    <s v="Cobros Abril Canal Fijo"/>
    <n v="0"/>
    <n v="0"/>
    <x v="19"/>
    <n v="7"/>
    <n v="1"/>
    <x v="0"/>
    <d v="2026-05-04T14:35:11"/>
    <n v="68057007"/>
    <s v="AB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0"/>
    <m/>
    <s v="NONE"/>
    <n v="0"/>
    <m/>
    <n v="2252734"/>
    <s v="Cobros Abril Canal Fijo"/>
    <s v="Cobros Abril Canal Fijo 2 meses a NPN"/>
    <s v="Auto busy"/>
  </r>
  <r>
    <s v="Cobros Abril Canal Fijo"/>
    <n v="0"/>
    <n v="0"/>
    <x v="20"/>
    <n v="7"/>
    <n v="1"/>
    <x v="0"/>
    <d v="2026-05-06T14:26:16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0"/>
    <n v="7"/>
    <n v="1"/>
    <x v="0"/>
    <d v="2026-05-09T09:09:17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23"/>
    <n v="7"/>
    <n v="1"/>
    <x v="0"/>
    <d v="2026-05-12T15:37:14"/>
    <n v="68057007"/>
    <s v="DROP"/>
    <s v="VDAD"/>
    <x v="0"/>
    <s v="COBRO"/>
    <m/>
    <n v="351366550000"/>
    <n v="16018"/>
    <n v="-4"/>
    <n v="1"/>
    <n v="68057007"/>
    <m/>
    <s v="Augusto Alberto Acosta Gomez"/>
    <m/>
    <s v="4-747-2331"/>
    <n v="351366550000"/>
    <s v="MASIVO"/>
    <s v="3 PAGOS PENDIENTES"/>
    <m/>
    <m/>
    <m/>
    <m/>
    <m/>
    <s v="U"/>
    <s v="0000-00-00"/>
    <m/>
    <m/>
    <m/>
    <m/>
    <n v="5"/>
    <m/>
    <s v="NONE"/>
    <n v="0"/>
    <m/>
    <n v="2258459"/>
    <s v="Cobros Mayo"/>
    <s v="Cobros Mayo NPN"/>
    <s v="Agent Not Available"/>
  </r>
  <r>
    <s v="Cobros Abril Canal Fijo"/>
    <n v="1"/>
    <n v="0"/>
    <x v="18"/>
    <n v="7"/>
    <n v="1"/>
    <x v="0"/>
    <d v="2026-05-14T17:29:18"/>
    <n v="68057007"/>
    <n v="6000"/>
    <s v="lvelez"/>
    <x v="1"/>
    <s v="COBRO"/>
    <m/>
    <n v="351366550000"/>
    <n v="16018"/>
    <n v="-4"/>
    <n v="1"/>
    <n v="68057007"/>
    <m/>
    <s v="Augusto Alberto Acosta Gomez"/>
    <m/>
    <s v="4-747-2331"/>
    <n v="351366550000"/>
    <s v="MASIVO"/>
    <s v="3 PAGOS PENDIENTES"/>
    <m/>
    <m/>
    <m/>
    <m/>
    <m/>
    <s v="U"/>
    <s v="0000-00-00"/>
    <m/>
    <m/>
    <m/>
    <m/>
    <n v="121"/>
    <s v="Llamaya"/>
    <s v="MAIN"/>
    <n v="0"/>
    <m/>
    <n v="2258459"/>
    <s v="Cobros Mayo"/>
    <s v="Cobros Mayo NPN"/>
    <s v="Mensaje a tercero"/>
  </r>
  <r>
    <s v="Cobros Abril Canal Fijo"/>
    <n v="0"/>
    <n v="0"/>
    <x v="8"/>
    <n v="7"/>
    <n v="1"/>
    <x v="0"/>
    <d v="2026-05-26T15:52:28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8"/>
    <n v="7"/>
    <n v="1"/>
    <x v="1"/>
    <d v="2026-05-26T17:25:09"/>
    <n v="68057007"/>
    <s v="AB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0"/>
    <m/>
    <s v="NONE"/>
    <n v="0"/>
    <m/>
    <n v="2252734"/>
    <s v="Cobros Abril Canal Fijo"/>
    <s v="Cobros Abril Canal Fijo 2 meses a NPN"/>
    <s v="Auto busy"/>
  </r>
  <r>
    <s v="Cobros Mayo"/>
    <n v="0"/>
    <n v="0"/>
    <x v="16"/>
    <n v="3"/>
    <n v="1"/>
    <x v="0"/>
    <d v="2026-05-08T16:29:10"/>
    <n v="68060885"/>
    <n v="6004"/>
    <s v="lvelez"/>
    <x v="1"/>
    <s v="COBRO"/>
    <m/>
    <n v="358375880000"/>
    <n v="16016"/>
    <n v="-4"/>
    <n v="1"/>
    <n v="68060885"/>
    <m/>
    <s v="Nelva nÃ­col Alonzo"/>
    <m/>
    <s v="7-711-1326"/>
    <n v="358375880000"/>
    <s v="MASIVO"/>
    <s v="NPN"/>
    <m/>
    <m/>
    <m/>
    <m/>
    <m/>
    <s v="U"/>
    <s v="0000-00-00"/>
    <m/>
    <m/>
    <m/>
    <m/>
    <n v="77"/>
    <s v="Llamaya"/>
    <s v="MANUAL"/>
    <n v="0"/>
    <m/>
    <n v="2198733"/>
    <s v="Cobros Marzo 2 meses a NPN "/>
    <s v="Cobros Marzo 2 meses a NPN "/>
    <s v="Buzon de voz"/>
  </r>
  <r>
    <s v="Cobros Mayo"/>
    <n v="1"/>
    <n v="1"/>
    <x v="23"/>
    <n v="3"/>
    <n v="1"/>
    <x v="0"/>
    <d v="2026-05-12T15:37:10"/>
    <n v="68060885"/>
    <n v="6007"/>
    <s v="lvelez"/>
    <x v="1"/>
    <s v="COBRO"/>
    <m/>
    <n v="358375880000"/>
    <n v="16018"/>
    <n v="-4"/>
    <n v="1"/>
    <n v="68060885"/>
    <m/>
    <s v="Nelva nÃ­col Alonzo"/>
    <m/>
    <s v="7-711-1326"/>
    <n v="358375880000"/>
    <s v="MASIVO"/>
    <s v="2 PAGOS PENDIENTES"/>
    <m/>
    <m/>
    <m/>
    <m/>
    <m/>
    <s v="U"/>
    <s v="0000-00-00"/>
    <m/>
    <m/>
    <m/>
    <m/>
    <n v="45"/>
    <s v="Llamaya"/>
    <s v="MAIN"/>
    <n v="0"/>
    <m/>
    <n v="2258460"/>
    <s v="Cobros Mayo"/>
    <s v="Cobros Mayo NPN"/>
    <s v="Volver a llamar"/>
  </r>
  <r>
    <s v="Cobros Mayo"/>
    <n v="0"/>
    <n v="0"/>
    <x v="23"/>
    <n v="3"/>
    <n v="1"/>
    <x v="1"/>
    <d v="2026-05-12T15:39:31"/>
    <n v="68060885"/>
    <n v="6004"/>
    <s v="lvelez"/>
    <x v="1"/>
    <s v="COBRO"/>
    <m/>
    <n v="358375880000"/>
    <n v="16018"/>
    <n v="-4"/>
    <n v="1"/>
    <n v="68060885"/>
    <m/>
    <s v="Nelva nÃ­col Alonzo"/>
    <m/>
    <s v="7-711-1326"/>
    <n v="358375880000"/>
    <s v="MASIVO"/>
    <s v="2 PAGOS PENDIENTES"/>
    <m/>
    <m/>
    <m/>
    <m/>
    <m/>
    <s v="U"/>
    <s v="0000-00-00"/>
    <m/>
    <m/>
    <m/>
    <m/>
    <n v="73"/>
    <s v="Llamaya"/>
    <s v="MANUAL"/>
    <n v="0"/>
    <m/>
    <n v="2258460"/>
    <s v="Cobros Mayo"/>
    <s v="Cobros Mayo NPN"/>
    <s v="Buzon de voz"/>
  </r>
  <r>
    <s v="Cobros Abril Canal Fijo"/>
    <n v="0"/>
    <n v="0"/>
    <x v="23"/>
    <n v="4"/>
    <n v="1"/>
    <x v="0"/>
    <d v="2026-05-12T15:37:21"/>
    <n v="68061259"/>
    <s v="AB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0"/>
    <m/>
    <s v="NONE"/>
    <n v="0"/>
    <m/>
    <n v="2258461"/>
    <s v="Cobros Mayo"/>
    <s v="Cobros Mayo NPN"/>
    <s v="Auto busy"/>
  </r>
  <r>
    <s v="Cobros Abril Canal Fijo"/>
    <n v="0"/>
    <n v="0"/>
    <x v="18"/>
    <n v="4"/>
    <n v="1"/>
    <x v="0"/>
    <d v="2026-05-14T17:29:37"/>
    <n v="68061259"/>
    <s v="DROP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5"/>
    <m/>
    <s v="NONE"/>
    <n v="0"/>
    <m/>
    <n v="2258461"/>
    <s v="Cobros Mayo"/>
    <s v="Cobros Mayo NPN"/>
    <s v="Agent Not Available"/>
  </r>
  <r>
    <s v="Cobros Abril Canal Fijo"/>
    <n v="0"/>
    <n v="0"/>
    <x v="3"/>
    <n v="4"/>
    <n v="1"/>
    <x v="0"/>
    <d v="2026-05-19T09:49:30"/>
    <n v="68061259"/>
    <s v="DROP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5"/>
    <m/>
    <s v="NONE"/>
    <n v="0"/>
    <m/>
    <n v="2258461"/>
    <s v="Cobros Mayo"/>
    <s v="Cobros Mayo NPN"/>
    <s v="Agent Not Available"/>
  </r>
  <r>
    <s v="Cobros Abril Canal Fijo"/>
    <n v="1"/>
    <n v="0"/>
    <x v="22"/>
    <n v="4"/>
    <n v="1"/>
    <x v="1"/>
    <d v="2026-05-20T14:52:19"/>
    <n v="68061259"/>
    <n v="6000"/>
    <s v="lvelez"/>
    <x v="1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147"/>
    <s v="Llamaya"/>
    <s v="MAIN"/>
    <n v="0"/>
    <m/>
    <n v="2258461"/>
    <s v="Cobros Mayo"/>
    <s v="Cobros Mayo NPN"/>
    <s v="Mensaje a tercero"/>
  </r>
  <r>
    <s v="Cobros Abril Canal Fijo"/>
    <n v="0"/>
    <n v="0"/>
    <x v="23"/>
    <n v="3"/>
    <n v="1"/>
    <x v="0"/>
    <d v="2026-05-12T15:37:38"/>
    <n v="68061435"/>
    <s v="DROP"/>
    <s v="VDAD"/>
    <x v="0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5"/>
    <m/>
    <s v="NONE"/>
    <n v="0"/>
    <m/>
    <n v="2258462"/>
    <s v="Cobros Mayo"/>
    <s v="Cobros Mayo NPN"/>
    <s v="Agent Not Available"/>
  </r>
  <r>
    <s v="Cobros Abril Canal Fijo"/>
    <n v="0"/>
    <n v="0"/>
    <x v="18"/>
    <n v="3"/>
    <n v="1"/>
    <x v="0"/>
    <d v="2026-05-14T17:30:03"/>
    <n v="68061435"/>
    <s v="DROP"/>
    <s v="VDAD"/>
    <x v="0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5"/>
    <m/>
    <s v="NONE"/>
    <n v="0"/>
    <m/>
    <n v="2258462"/>
    <s v="Cobros Mayo"/>
    <s v="Cobros Mayo NPN"/>
    <s v="Agent Not Available"/>
  </r>
  <r>
    <s v="Cobros Abril Canal Fijo"/>
    <n v="1"/>
    <n v="1"/>
    <x v="3"/>
    <n v="3"/>
    <n v="1"/>
    <x v="1"/>
    <d v="2026-05-19T09:50:19"/>
    <n v="68061435"/>
    <n v="6003"/>
    <s v="lvelez"/>
    <x v="1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71"/>
    <s v="Llamaya"/>
    <s v="MAIN"/>
    <n v="0"/>
    <m/>
    <n v="2258462"/>
    <s v="Cobros Mayo"/>
    <s v="Cobros Mayo NPN"/>
    <s v="Cuenta cesada"/>
  </r>
  <r>
    <s v="Cobros Mayo"/>
    <n v="0"/>
    <n v="0"/>
    <x v="23"/>
    <n v="8"/>
    <n v="1"/>
    <x v="0"/>
    <d v="2026-05-12T15:37:44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8"/>
    <n v="8"/>
    <n v="1"/>
    <x v="0"/>
    <d v="2026-05-14T17:30:24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0"/>
    <n v="0"/>
    <x v="3"/>
    <n v="8"/>
    <n v="1"/>
    <x v="0"/>
    <d v="2026-05-19T09:49:46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22"/>
    <n v="8"/>
    <n v="1"/>
    <x v="0"/>
    <d v="2026-05-20T14:53:19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0"/>
    <n v="0"/>
    <x v="4"/>
    <n v="8"/>
    <n v="1"/>
    <x v="0"/>
    <d v="2026-05-21T15:00:04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5"/>
    <n v="8"/>
    <n v="1"/>
    <x v="0"/>
    <d v="2026-05-22T11:09:39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6"/>
    <n v="8"/>
    <n v="1"/>
    <x v="0"/>
    <d v="2026-05-23T09:38:10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1"/>
    <n v="1"/>
    <x v="6"/>
    <n v="8"/>
    <n v="1"/>
    <x v="1"/>
    <d v="2026-05-23T12:51:21"/>
    <n v="68066387"/>
    <n v="6002"/>
    <s v="lvelez"/>
    <x v="1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s v="U"/>
    <s v="0000-00-00"/>
    <m/>
    <m/>
    <m/>
    <m/>
    <n v="55"/>
    <s v="Llamaya"/>
    <s v="MAIN"/>
    <n v="0"/>
    <m/>
    <n v="2258463"/>
    <s v="Cobros Mayo"/>
    <s v="Cobros Mayo NPN"/>
    <s v="Cliente al dia"/>
  </r>
  <r>
    <s v="Cobros Abril Canal Fijo"/>
    <n v="0"/>
    <n v="0"/>
    <x v="13"/>
    <n v="22"/>
    <n v="1"/>
    <x v="0"/>
    <d v="2026-05-02T12:20:28"/>
    <n v="68073711"/>
    <s v="NA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No Answer AutoDial"/>
  </r>
  <r>
    <s v="Cobros Abril Canal Fijo"/>
    <n v="0"/>
    <n v="0"/>
    <x v="19"/>
    <n v="22"/>
    <n v="1"/>
    <x v="0"/>
    <d v="2026-05-04T16:43:30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14"/>
    <n v="22"/>
    <n v="1"/>
    <x v="0"/>
    <d v="2026-05-05T16:38:14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15"/>
    <n v="22"/>
    <n v="1"/>
    <x v="0"/>
    <d v="2026-05-07T13:03:55"/>
    <n v="68073711"/>
    <s v="NA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No Answer AutoDial"/>
  </r>
  <r>
    <s v="Cobros Abril Canal Fijo"/>
    <n v="0"/>
    <n v="0"/>
    <x v="16"/>
    <n v="22"/>
    <n v="1"/>
    <x v="0"/>
    <d v="2026-05-08T09:46:27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16"/>
    <n v="22"/>
    <n v="1"/>
    <x v="0"/>
    <d v="2026-05-08T14:37:47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23"/>
    <n v="22"/>
    <n v="1"/>
    <x v="0"/>
    <d v="2026-05-12T15:39:33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8"/>
    <n v="22"/>
    <n v="1"/>
    <x v="0"/>
    <d v="2026-05-14T17:33:4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3"/>
    <n v="22"/>
    <n v="1"/>
    <x v="0"/>
    <d v="2026-05-19T09:51:29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3"/>
    <n v="22"/>
    <n v="1"/>
    <x v="0"/>
    <d v="2026-05-19T12:35:40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22"/>
    <n v="22"/>
    <n v="1"/>
    <x v="0"/>
    <d v="2026-05-20T14:54:50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4"/>
    <n v="22"/>
    <n v="1"/>
    <x v="0"/>
    <d v="2026-05-21T15:01:44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22"/>
    <n v="1"/>
    <x v="0"/>
    <d v="2026-05-21T16:07:54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22"/>
    <n v="1"/>
    <x v="0"/>
    <d v="2026-05-21T16:13:17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22"/>
    <n v="1"/>
    <x v="0"/>
    <d v="2026-05-21T16:18:0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5"/>
    <n v="22"/>
    <n v="1"/>
    <x v="0"/>
    <d v="2026-05-22T11:09:5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6"/>
    <n v="22"/>
    <n v="1"/>
    <x v="0"/>
    <d v="2026-05-23T09:38:16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6"/>
    <n v="22"/>
    <n v="1"/>
    <x v="0"/>
    <d v="2026-05-23T12:51:08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8"/>
    <n v="22"/>
    <n v="1"/>
    <x v="0"/>
    <d v="2026-05-26T09:35:17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8"/>
    <n v="22"/>
    <n v="1"/>
    <x v="0"/>
    <d v="2026-05-26T10:58:49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8"/>
    <n v="22"/>
    <n v="1"/>
    <x v="0"/>
    <d v="2026-05-26T14:49:4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8"/>
    <n v="22"/>
    <n v="1"/>
    <x v="1"/>
    <d v="2026-05-26T18:03:04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Mayo"/>
    <n v="0"/>
    <n v="0"/>
    <x v="9"/>
    <n v="2"/>
    <n v="1"/>
    <x v="0"/>
    <d v="2026-05-27T15:28:28"/>
    <n v="68082827"/>
    <s v="DROP"/>
    <s v="VDAD"/>
    <x v="0"/>
    <s v="COBRO"/>
    <m/>
    <n v="369048170000"/>
    <n v="16019"/>
    <n v="-4"/>
    <n v="1"/>
    <n v="68082827"/>
    <m/>
    <s v=" GENESIS IVETH PORRAS"/>
    <m/>
    <n v="369048170000"/>
    <s v="CALL CENTER P2P"/>
    <s v="3 MESES PENDIENTES"/>
    <m/>
    <m/>
    <m/>
    <m/>
    <m/>
    <m/>
    <m/>
    <s v="0000-00-00"/>
    <m/>
    <m/>
    <m/>
    <m/>
    <n v="5"/>
    <m/>
    <s v="NONE"/>
    <n v="0"/>
    <m/>
    <n v="2268012"/>
    <s v="Cobros Mayo"/>
    <s v="Cobros Mayo Lista 2"/>
    <s v="Agent Not Available"/>
  </r>
  <r>
    <s v="Cobros Mayo"/>
    <n v="0"/>
    <n v="0"/>
    <x v="10"/>
    <n v="2"/>
    <n v="1"/>
    <x v="1"/>
    <d v="2026-05-28T11:51:23"/>
    <n v="68082827"/>
    <s v="DROP"/>
    <s v="VDAD"/>
    <x v="0"/>
    <s v="COBRO"/>
    <m/>
    <n v="369048170000"/>
    <n v="16019"/>
    <n v="-4"/>
    <n v="1"/>
    <n v="68082827"/>
    <m/>
    <s v=" GENESIS IVETH PORRAS"/>
    <m/>
    <n v="369048170000"/>
    <s v="CALL CENTER P2P"/>
    <s v="3 MESES PENDIENTES"/>
    <m/>
    <m/>
    <m/>
    <m/>
    <m/>
    <m/>
    <m/>
    <s v="0000-00-00"/>
    <m/>
    <m/>
    <m/>
    <m/>
    <n v="5"/>
    <m/>
    <s v="NONE"/>
    <n v="0"/>
    <m/>
    <n v="2268012"/>
    <s v="Cobros Mayo"/>
    <s v="Cobros Mayo Lista 2"/>
    <s v="Agent Not Available"/>
  </r>
  <r>
    <s v="Cobros Abril Canal Fijo"/>
    <n v="0"/>
    <n v="0"/>
    <x v="23"/>
    <n v="2"/>
    <n v="1"/>
    <x v="0"/>
    <d v="2026-05-12T15:40:16"/>
    <n v="68082860"/>
    <s v="DROP"/>
    <s v="VDAD"/>
    <x v="0"/>
    <s v="COBRO"/>
    <m/>
    <n v="369044140000"/>
    <n v="16018"/>
    <n v="-4"/>
    <n v="1"/>
    <n v="68082860"/>
    <m/>
    <s v="ELENA CAMPOS"/>
    <m/>
    <s v="3-742-811"/>
    <n v="369044140000"/>
    <s v="MASIVO"/>
    <s v="NPN"/>
    <m/>
    <m/>
    <m/>
    <m/>
    <m/>
    <s v="U"/>
    <s v="0000-00-00"/>
    <m/>
    <m/>
    <m/>
    <m/>
    <n v="5"/>
    <m/>
    <s v="NONE"/>
    <n v="0"/>
    <m/>
    <n v="2258465"/>
    <s v="Cobros Mayo"/>
    <s v="Cobros Mayo NPN"/>
    <s v="Agent Not Available"/>
  </r>
  <r>
    <s v="Cobros Abril Canal Fijo"/>
    <n v="0"/>
    <n v="0"/>
    <x v="18"/>
    <n v="2"/>
    <n v="1"/>
    <x v="1"/>
    <d v="2026-05-14T17:33:51"/>
    <n v="68082860"/>
    <n v="6004"/>
    <s v="lvelez"/>
    <x v="1"/>
    <s v="COBRO"/>
    <m/>
    <n v="369044140000"/>
    <n v="16018"/>
    <n v="-4"/>
    <n v="1"/>
    <n v="68082860"/>
    <m/>
    <s v="ELENA CAMPOS"/>
    <m/>
    <s v="3-742-811"/>
    <n v="369044140000"/>
    <s v="MASIVO"/>
    <s v="NPN"/>
    <m/>
    <m/>
    <m/>
    <m/>
    <m/>
    <s v="U"/>
    <s v="0000-00-00"/>
    <m/>
    <m/>
    <m/>
    <m/>
    <n v="133"/>
    <s v="Llamaya"/>
    <s v="MAIN"/>
    <n v="0"/>
    <m/>
    <n v="2258465"/>
    <s v="Cobros Mayo"/>
    <s v="Cobros Mayo NPN"/>
    <s v="Buzon de voz"/>
  </r>
  <r>
    <s v="Cobros Abril Canal Fijo"/>
    <n v="0"/>
    <n v="0"/>
    <x v="23"/>
    <n v="4"/>
    <n v="1"/>
    <x v="0"/>
    <d v="2026-05-12T15:40:46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0"/>
    <n v="0"/>
    <x v="18"/>
    <n v="4"/>
    <n v="1"/>
    <x v="0"/>
    <d v="2026-05-14T17:34:31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0"/>
    <n v="0"/>
    <x v="3"/>
    <n v="4"/>
    <n v="1"/>
    <x v="0"/>
    <d v="2026-05-19T09:52:14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1"/>
    <n v="1"/>
    <x v="22"/>
    <n v="4"/>
    <n v="1"/>
    <x v="1"/>
    <d v="2026-05-20T14:55:19"/>
    <n v="68084318"/>
    <n v="6003"/>
    <s v="lvelez"/>
    <x v="1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109"/>
    <s v="Llamaya"/>
    <s v="MAIN"/>
    <n v="0"/>
    <m/>
    <n v="2258466"/>
    <s v="Cobros Mayo"/>
    <s v="Cobros Mayo NPN"/>
    <s v="Cuenta cesada"/>
  </r>
  <r>
    <s v="Cobros Mayo"/>
    <n v="0"/>
    <n v="0"/>
    <x v="23"/>
    <n v="3"/>
    <n v="1"/>
    <x v="0"/>
    <d v="2026-05-12T15:41:43"/>
    <n v="68084703"/>
    <s v="DROP"/>
    <s v="VDAD"/>
    <x v="0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5"/>
    <m/>
    <s v="NONE"/>
    <n v="0"/>
    <m/>
    <n v="2258467"/>
    <s v="Cobros Mayo"/>
    <s v="Cobros Mayo NPN"/>
    <s v="Agent Not Available"/>
  </r>
  <r>
    <s v="Cobros Mayo"/>
    <n v="0"/>
    <n v="0"/>
    <x v="18"/>
    <n v="3"/>
    <n v="1"/>
    <x v="0"/>
    <d v="2026-05-14T17:34:48"/>
    <n v="68084703"/>
    <s v="DROP"/>
    <s v="VDAD"/>
    <x v="0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5"/>
    <m/>
    <s v="NONE"/>
    <n v="0"/>
    <m/>
    <n v="2258467"/>
    <s v="Cobros Mayo"/>
    <s v="Cobros Mayo NPN"/>
    <s v="Agent Not Available"/>
  </r>
  <r>
    <s v="Cobros Mayo"/>
    <n v="1"/>
    <n v="1"/>
    <x v="3"/>
    <n v="3"/>
    <n v="1"/>
    <x v="1"/>
    <d v="2026-05-19T09:51:55"/>
    <n v="68084703"/>
    <n v="6003"/>
    <s v="lvelez"/>
    <x v="1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63"/>
    <s v="Llamaya"/>
    <s v="MAIN"/>
    <n v="0"/>
    <m/>
    <n v="2258467"/>
    <s v="Cobros Mayo"/>
    <s v="Cobros Mayo NPN"/>
    <s v="Cuenta cesada"/>
  </r>
  <r>
    <s v="Cobros Abril Canal Fijo"/>
    <n v="1"/>
    <n v="1"/>
    <x v="23"/>
    <n v="1"/>
    <n v="1"/>
    <x v="1"/>
    <d v="2026-05-12T15:41:40"/>
    <n v="68087495"/>
    <n v="6003"/>
    <s v="lvelez"/>
    <x v="1"/>
    <s v="COBRO"/>
    <m/>
    <n v="359373520000"/>
    <n v="16018"/>
    <n v="-4"/>
    <n v="1"/>
    <n v="68087495"/>
    <m/>
    <s v="ISMAEL DUMASA ORTEGA"/>
    <m/>
    <s v="8-970-1581"/>
    <n v="359373520000"/>
    <s v="MASIVO"/>
    <s v="NPN"/>
    <m/>
    <m/>
    <m/>
    <m/>
    <m/>
    <s v="U"/>
    <s v="0000-00-00"/>
    <m/>
    <m/>
    <m/>
    <m/>
    <n v="55"/>
    <s v="Llamaya"/>
    <s v="MAIN"/>
    <n v="0"/>
    <m/>
    <n v="2258468"/>
    <s v="Cobros Mayo"/>
    <s v="Cobros Mayo NPN"/>
    <s v="Cuenta cesada"/>
  </r>
  <r>
    <s v="Cobros Mayo"/>
    <n v="0"/>
    <n v="0"/>
    <x v="23"/>
    <n v="6"/>
    <n v="1"/>
    <x v="0"/>
    <d v="2026-05-12T15:42:05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18"/>
    <n v="6"/>
    <n v="1"/>
    <x v="0"/>
    <d v="2026-05-14T17:35:09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3"/>
    <n v="6"/>
    <n v="1"/>
    <x v="0"/>
    <d v="2026-05-19T09:52:46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22"/>
    <n v="6"/>
    <n v="1"/>
    <x v="0"/>
    <d v="2026-05-20T14:55:41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4"/>
    <n v="6"/>
    <n v="1"/>
    <x v="0"/>
    <d v="2026-05-21T15:02:00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1"/>
    <n v="1"/>
    <x v="5"/>
    <n v="6"/>
    <n v="1"/>
    <x v="1"/>
    <d v="2026-05-22T11:10:50"/>
    <n v="68100949"/>
    <n v="6007"/>
    <s v="lvelez"/>
    <x v="1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94"/>
    <s v="Llamaya"/>
    <s v="MAIN"/>
    <n v="0"/>
    <m/>
    <n v="2258469"/>
    <s v="Cobros Mayo"/>
    <s v="Cobros Mayo NPN"/>
    <s v="Volver a llamar"/>
  </r>
  <r>
    <e v="#N/A"/>
    <n v="1"/>
    <n v="1"/>
    <x v="15"/>
    <n v="1"/>
    <n v="1"/>
    <x v="1"/>
    <d v="2026-05-07T17:42:09"/>
    <n v="68103569"/>
    <n v="6007"/>
    <s v="lvelez"/>
    <x v="1"/>
    <s v="COBRO"/>
    <m/>
    <n v="365006650000"/>
    <n v="16016"/>
    <n v="-4"/>
    <n v="1"/>
    <n v="68103569"/>
    <m/>
    <s v="FERNANDO TULIPANO"/>
    <m/>
    <s v="8-898-521"/>
    <n v="365006650000"/>
    <s v="SOHO"/>
    <s v="NPN"/>
    <m/>
    <m/>
    <m/>
    <m/>
    <m/>
    <s v="U"/>
    <s v="0000-00-00"/>
    <m/>
    <m/>
    <m/>
    <m/>
    <n v="283"/>
    <s v="Llamaya"/>
    <s v="MANUAL"/>
    <n v="0"/>
    <m/>
    <n v="2198635"/>
    <s v="Cobros Marzo 2 meses a NPN "/>
    <s v="Cobros Marzo 2 meses a NPN "/>
    <s v="Volver a llamar"/>
  </r>
  <r>
    <s v="Cobros Abril Canal Fijo"/>
    <n v="0"/>
    <n v="0"/>
    <x v="23"/>
    <n v="3"/>
    <n v="1"/>
    <x v="0"/>
    <d v="2026-05-12T15:42:27"/>
    <n v="68116008"/>
    <s v="DROP"/>
    <s v="VDAD"/>
    <x v="0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5"/>
    <m/>
    <s v="NONE"/>
    <n v="0"/>
    <m/>
    <n v="2258470"/>
    <s v="Cobros Mayo"/>
    <s v="Cobros Mayo NPN"/>
    <s v="Agent Not Available"/>
  </r>
  <r>
    <s v="Cobros Abril Canal Fijo"/>
    <n v="0"/>
    <n v="0"/>
    <x v="18"/>
    <n v="3"/>
    <n v="1"/>
    <x v="0"/>
    <d v="2026-05-14T17:35:35"/>
    <n v="68116008"/>
    <s v="DROP"/>
    <s v="VDAD"/>
    <x v="0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5"/>
    <m/>
    <s v="NONE"/>
    <n v="0"/>
    <m/>
    <n v="2258470"/>
    <s v="Cobros Mayo"/>
    <s v="Cobros Mayo NPN"/>
    <s v="Agent Not Available"/>
  </r>
  <r>
    <s v="Cobros Abril Canal Fijo"/>
    <n v="1"/>
    <n v="1"/>
    <x v="3"/>
    <n v="3"/>
    <n v="1"/>
    <x v="1"/>
    <d v="2026-05-19T09:53:25"/>
    <n v="68116008"/>
    <n v="6003"/>
    <s v="lvelez"/>
    <x v="1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45"/>
    <s v="Llamaya"/>
    <s v="MAIN"/>
    <n v="0"/>
    <m/>
    <n v="2258470"/>
    <s v="Cobros Mayo"/>
    <s v="Cobros Mayo NPN"/>
    <s v="Cuenta cesada"/>
  </r>
  <r>
    <s v="Cobros Abril Canal Fijo"/>
    <n v="0"/>
    <n v="0"/>
    <x v="23"/>
    <n v="2"/>
    <n v="1"/>
    <x v="0"/>
    <d v="2026-05-12T15:43:17"/>
    <n v="68116284"/>
    <s v="CALLBK"/>
    <s v="lvelez"/>
    <x v="1"/>
    <s v="COBRO"/>
    <m/>
    <n v="351374970000"/>
    <n v="16018"/>
    <n v="-4"/>
    <n v="1"/>
    <n v="68116284"/>
    <m/>
    <s v="Jaffet Jaramillo"/>
    <m/>
    <s v="8-989-1992"/>
    <n v="351374970000"/>
    <s v="MASIVO"/>
    <s v="3 PAGOS PENDIENTES"/>
    <m/>
    <m/>
    <m/>
    <m/>
    <m/>
    <s v="U"/>
    <s v="0000-00-00"/>
    <m/>
    <m/>
    <m/>
    <s v="351374970000&gt;&gt; JAFFET ELIAS JARAMILLO SANTAMARIA"/>
    <n v="365"/>
    <s v="Llamaya"/>
    <s v="MAIN"/>
    <n v="0"/>
    <m/>
    <n v="2258471"/>
    <s v="Cobros Mayo"/>
    <s v="Cobros Mayo NPN"/>
    <s v="Call Back"/>
  </r>
  <r>
    <s v="Cobros Abril Canal Fijo"/>
    <n v="0"/>
    <n v="0"/>
    <x v="2"/>
    <n v="2"/>
    <n v="1"/>
    <x v="1"/>
    <d v="2026-05-16T11:49:24"/>
    <n v="68116284"/>
    <n v="6004"/>
    <s v="lvelez"/>
    <x v="1"/>
    <s v="COBRO"/>
    <m/>
    <n v="351374970000"/>
    <n v="16018"/>
    <n v="-4"/>
    <n v="1"/>
    <n v="68116284"/>
    <m/>
    <s v="Jaffet Jaramillo"/>
    <m/>
    <s v="8-989-1992"/>
    <n v="351374970000"/>
    <s v="MASIVO"/>
    <s v="3 PAGOS PENDIENTES"/>
    <m/>
    <m/>
    <m/>
    <m/>
    <m/>
    <s v="U"/>
    <s v="0000-00-00"/>
    <m/>
    <m/>
    <m/>
    <s v="351374970000&gt;&gt; JAFFET ELIAS JARAMILLO SANTAMARIA"/>
    <n v="98"/>
    <s v="Llamaya"/>
    <s v="MAIN"/>
    <n v="0"/>
    <m/>
    <n v="2258471"/>
    <s v="Cobros Mayo"/>
    <s v="Cobros Mayo NPN"/>
    <s v="Buzon de voz"/>
  </r>
  <r>
    <s v="Cobros Mayo"/>
    <n v="1"/>
    <n v="0"/>
    <x v="20"/>
    <n v="1"/>
    <n v="1"/>
    <x v="1"/>
    <d v="2026-05-06T14:16:10"/>
    <n v="68129364"/>
    <n v="6010"/>
    <s v="lvelez"/>
    <x v="1"/>
    <s v="COBRO"/>
    <m/>
    <m/>
    <n v="998"/>
    <n v="0"/>
    <m/>
    <n v="68129364"/>
    <m/>
    <m/>
    <m/>
    <m/>
    <m/>
    <m/>
    <m/>
    <m/>
    <m/>
    <m/>
    <m/>
    <m/>
    <s v="U"/>
    <s v="0000-00-00"/>
    <m/>
    <m/>
    <m/>
    <m/>
    <n v="48"/>
    <s v="Llamaya"/>
    <s v="MANUAL"/>
    <n v="0"/>
    <m/>
    <n v="2257538"/>
    <s v="Default Manual list"/>
    <m/>
    <s v="Menor de edad"/>
  </r>
  <r>
    <s v="Cobros Mayo"/>
    <n v="0"/>
    <n v="0"/>
    <x v="23"/>
    <n v="7"/>
    <n v="1"/>
    <x v="0"/>
    <d v="2026-05-12T15:43:31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8"/>
    <n v="7"/>
    <n v="1"/>
    <x v="0"/>
    <d v="2026-05-14T17:36:18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3"/>
    <n v="7"/>
    <n v="1"/>
    <x v="0"/>
    <d v="2026-05-19T09:53:57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22"/>
    <n v="7"/>
    <n v="1"/>
    <x v="0"/>
    <d v="2026-05-20T14:56:09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4"/>
    <n v="7"/>
    <n v="1"/>
    <x v="0"/>
    <d v="2026-05-21T15:02:24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5"/>
    <n v="7"/>
    <n v="1"/>
    <x v="0"/>
    <d v="2026-05-22T11:11:02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6"/>
    <n v="7"/>
    <n v="1"/>
    <x v="1"/>
    <d v="2026-05-23T09:39:20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23"/>
    <n v="2"/>
    <n v="1"/>
    <x v="0"/>
    <d v="2026-05-12T15:43:53"/>
    <n v="68134876"/>
    <s v="DROP"/>
    <s v="VDAD"/>
    <x v="0"/>
    <s v="COBRO"/>
    <m/>
    <n v="367081280000"/>
    <n v="16018"/>
    <n v="-4"/>
    <n v="1"/>
    <n v="68134876"/>
    <m/>
    <s v="Yanela Rosaneth GonzÃ¡lez Cast"/>
    <m/>
    <s v="8-798-938"/>
    <n v="367081280000"/>
    <s v="MASIVO"/>
    <s v="NPN"/>
    <m/>
    <m/>
    <m/>
    <m/>
    <m/>
    <s v="U"/>
    <s v="0000-00-00"/>
    <m/>
    <m/>
    <m/>
    <m/>
    <n v="5"/>
    <m/>
    <s v="NONE"/>
    <n v="0"/>
    <m/>
    <n v="2258473"/>
    <s v="Cobros Mayo"/>
    <s v="Cobros Mayo NPN"/>
    <s v="Agent Not Available"/>
  </r>
  <r>
    <s v="Cobros Mayo"/>
    <n v="1"/>
    <n v="1"/>
    <x v="18"/>
    <n v="2"/>
    <n v="1"/>
    <x v="1"/>
    <d v="2026-05-14T17:37:03"/>
    <n v="68134876"/>
    <n v="6003"/>
    <s v="lvelez"/>
    <x v="1"/>
    <s v="COBRO"/>
    <m/>
    <n v="367081280000"/>
    <n v="16018"/>
    <n v="-4"/>
    <n v="1"/>
    <n v="68134876"/>
    <m/>
    <s v="Yanela Rosaneth GonzÃ¡lez Cast"/>
    <m/>
    <s v="8-798-938"/>
    <n v="367081280000"/>
    <s v="MASIVO"/>
    <s v="NPN"/>
    <m/>
    <m/>
    <m/>
    <m/>
    <m/>
    <s v="U"/>
    <s v="0000-00-00"/>
    <m/>
    <m/>
    <m/>
    <m/>
    <n v="41"/>
    <s v="Llamaya"/>
    <s v="MAIN"/>
    <n v="0"/>
    <m/>
    <n v="2258473"/>
    <s v="Cobros Mayo"/>
    <s v="Cobros Mayo NPN"/>
    <s v="Cuenta cesada"/>
  </r>
  <r>
    <s v="Cobros Mayo"/>
    <n v="0"/>
    <n v="0"/>
    <x v="0"/>
    <n v="1"/>
    <n v="1"/>
    <x v="1"/>
    <d v="2026-05-09T10:19:29"/>
    <n v="68144051"/>
    <n v="6004"/>
    <s v="lvelez"/>
    <x v="1"/>
    <s v="COBRO"/>
    <m/>
    <n v="351387490000"/>
    <n v="16016"/>
    <n v="-4"/>
    <n v="1"/>
    <n v="68144051"/>
    <m/>
    <s v="ALVARO ISRRAEL GUADALUPE GONGO"/>
    <m/>
    <s v="8-1044-252"/>
    <n v="351387490000"/>
    <s v="MASIVO"/>
    <s v="NPN"/>
    <m/>
    <m/>
    <m/>
    <m/>
    <m/>
    <s v="U"/>
    <s v="0000-00-00"/>
    <m/>
    <m/>
    <m/>
    <m/>
    <n v="59"/>
    <s v="Llamaya"/>
    <s v="MANUAL"/>
    <n v="0"/>
    <m/>
    <n v="2198797"/>
    <s v="Cobros Marzo 2 meses a NPN "/>
    <s v="Cobros Marzo 2 meses a NPN "/>
    <s v="Buzon de voz"/>
  </r>
  <r>
    <s v="Cobros Abril Canal Fijo"/>
    <n v="0"/>
    <n v="0"/>
    <x v="9"/>
    <n v="7"/>
    <n v="1"/>
    <x v="0"/>
    <d v="2026-05-27T14:02:59"/>
    <n v="68147688"/>
    <s v="NA"/>
    <s v="VDAD"/>
    <x v="0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0"/>
    <m/>
    <s v="NONE"/>
    <n v="0"/>
    <m/>
    <n v="2267917"/>
    <s v="Cobros Mayo"/>
    <s v="Cobros Mayo Lista 2"/>
    <s v="No Answer AutoDial"/>
  </r>
  <r>
    <s v="Cobros Abril Canal Fijo"/>
    <n v="0"/>
    <n v="0"/>
    <x v="9"/>
    <n v="7"/>
    <n v="1"/>
    <x v="0"/>
    <d v="2026-05-27T14:08:15"/>
    <n v="68147688"/>
    <s v="DROP"/>
    <s v="VDAD"/>
    <x v="0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5"/>
    <m/>
    <s v="NONE"/>
    <n v="0"/>
    <m/>
    <n v="2267921"/>
    <s v="Cobros Mayo"/>
    <s v="Cobros Mayo Lista 2"/>
    <s v="Agent Not Available"/>
  </r>
  <r>
    <s v="Cobros Abril Canal Fijo"/>
    <n v="0"/>
    <n v="0"/>
    <x v="9"/>
    <n v="7"/>
    <n v="1"/>
    <x v="0"/>
    <d v="2026-05-27T16:41:45"/>
    <n v="68147688"/>
    <s v="DROP"/>
    <s v="VDAD"/>
    <x v="0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5"/>
    <m/>
    <s v="NONE"/>
    <n v="0"/>
    <m/>
    <n v="2267917"/>
    <s v="Cobros Mayo"/>
    <s v="Cobros Mayo Lista 2"/>
    <s v="Agent Not Available"/>
  </r>
  <r>
    <s v="Cobros Abril Canal Fijo"/>
    <n v="0"/>
    <n v="0"/>
    <x v="10"/>
    <n v="7"/>
    <n v="1"/>
    <x v="0"/>
    <d v="2026-05-28T09:50:06"/>
    <n v="68147688"/>
    <s v="DROP"/>
    <s v="VDAD"/>
    <x v="0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5"/>
    <m/>
    <s v="NONE"/>
    <n v="0"/>
    <m/>
    <n v="2267917"/>
    <s v="Cobros Mayo"/>
    <s v="Cobros Mayo Lista 2"/>
    <s v="Agent Not Available"/>
  </r>
  <r>
    <s v="Cobros Abril Canal Fijo"/>
    <n v="0"/>
    <n v="0"/>
    <x v="10"/>
    <n v="7"/>
    <n v="1"/>
    <x v="0"/>
    <d v="2026-05-28T09:50:43"/>
    <n v="68147688"/>
    <s v="DROP"/>
    <s v="VDAD"/>
    <x v="0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5"/>
    <m/>
    <s v="NONE"/>
    <n v="0"/>
    <m/>
    <n v="2267921"/>
    <s v="Cobros Mayo"/>
    <s v="Cobros Mayo Lista 2"/>
    <s v="Agent Not Available"/>
  </r>
  <r>
    <s v="Cobros Abril Canal Fijo"/>
    <n v="1"/>
    <n v="1"/>
    <x v="11"/>
    <n v="7"/>
    <n v="1"/>
    <x v="0"/>
    <d v="2026-05-30T14:04:31"/>
    <n v="68147688"/>
    <n v="6003"/>
    <s v="lvelez"/>
    <x v="1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41"/>
    <s v="Llamaya"/>
    <s v="MAIN"/>
    <n v="0"/>
    <m/>
    <n v="2267917"/>
    <s v="Cobros Mayo"/>
    <s v="Cobros Mayo Lista 2"/>
    <s v="Cuenta cesada"/>
  </r>
  <r>
    <s v="Cobros Abril Canal Fijo"/>
    <n v="1"/>
    <n v="1"/>
    <x v="11"/>
    <n v="7"/>
    <n v="1"/>
    <x v="1"/>
    <d v="2026-05-30T14:06:11"/>
    <n v="68147688"/>
    <n v="6003"/>
    <s v="lvelez"/>
    <x v="1"/>
    <s v="COBRO"/>
    <m/>
    <n v="288024820000"/>
    <n v="16019"/>
    <n v="-4"/>
    <n v="1"/>
    <n v="68147688"/>
    <m/>
    <s v="SANTA JIMENEZ MENDOZA"/>
    <m/>
    <n v="288024820000"/>
    <s v="CALL CENTER"/>
    <s v="NPN"/>
    <m/>
    <m/>
    <m/>
    <m/>
    <m/>
    <m/>
    <s v="U"/>
    <s v="0000-00-00"/>
    <m/>
    <m/>
    <m/>
    <m/>
    <n v="34"/>
    <s v="Llamaya"/>
    <s v="MAIN"/>
    <n v="0"/>
    <m/>
    <n v="2267921"/>
    <s v="Cobros Mayo"/>
    <s v="Cobros Mayo Lista 2"/>
    <s v="Cuenta cesada"/>
  </r>
  <r>
    <s v="Cobros Mayo"/>
    <n v="0"/>
    <n v="0"/>
    <x v="23"/>
    <n v="3"/>
    <n v="1"/>
    <x v="0"/>
    <d v="2026-05-12T15:44:32"/>
    <n v="68150945"/>
    <s v="DROP"/>
    <s v="VDAD"/>
    <x v="0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5"/>
    <m/>
    <s v="NONE"/>
    <n v="0"/>
    <m/>
    <n v="2258474"/>
    <s v="Cobros Mayo"/>
    <s v="Cobros Mayo NPN"/>
    <s v="Agent Not Available"/>
  </r>
  <r>
    <s v="Cobros Mayo"/>
    <n v="0"/>
    <n v="0"/>
    <x v="18"/>
    <n v="3"/>
    <n v="1"/>
    <x v="0"/>
    <d v="2026-05-14T17:37:15"/>
    <n v="68150945"/>
    <s v="DROP"/>
    <s v="VDAD"/>
    <x v="0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5"/>
    <m/>
    <s v="NONE"/>
    <n v="0"/>
    <m/>
    <n v="2258474"/>
    <s v="Cobros Mayo"/>
    <s v="Cobros Mayo NPN"/>
    <s v="Agent Not Available"/>
  </r>
  <r>
    <s v="Cobros Mayo"/>
    <n v="0"/>
    <n v="0"/>
    <x v="3"/>
    <n v="3"/>
    <n v="1"/>
    <x v="1"/>
    <d v="2026-05-19T09:54:36"/>
    <n v="68150945"/>
    <n v="6004"/>
    <s v="lvelez"/>
    <x v="1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138"/>
    <s v="Llamaya"/>
    <s v="MAIN"/>
    <n v="0"/>
    <m/>
    <n v="2258474"/>
    <s v="Cobros Mayo"/>
    <s v="Cobros Mayo NPN"/>
    <s v="Buzon de voz"/>
  </r>
  <r>
    <s v="Cobros Abril Canal Fijo"/>
    <n v="0"/>
    <n v="0"/>
    <x v="23"/>
    <n v="2"/>
    <n v="1"/>
    <x v="0"/>
    <d v="2026-05-12T15:44:45"/>
    <n v="68150976"/>
    <s v="DROP"/>
    <s v="VDAD"/>
    <x v="0"/>
    <s v="COBRO"/>
    <m/>
    <n v="367037860000"/>
    <n v="16018"/>
    <n v="-4"/>
    <n v="1"/>
    <n v="68150976"/>
    <m/>
    <s v="Yair HernÃ¡ndez"/>
    <m/>
    <s v="9-757-382"/>
    <n v="367037860000"/>
    <s v="MASIVO"/>
    <s v="NPN"/>
    <m/>
    <m/>
    <m/>
    <m/>
    <m/>
    <s v="U"/>
    <s v="0000-00-00"/>
    <m/>
    <m/>
    <m/>
    <m/>
    <n v="5"/>
    <m/>
    <s v="NONE"/>
    <n v="0"/>
    <m/>
    <n v="2258475"/>
    <s v="Cobros Mayo"/>
    <s v="Cobros Mayo NPN"/>
    <s v="Agent Not Available"/>
  </r>
  <r>
    <s v="Cobros Abril Canal Fijo"/>
    <n v="0"/>
    <n v="0"/>
    <x v="18"/>
    <n v="2"/>
    <n v="1"/>
    <x v="1"/>
    <d v="2026-05-14T17:38:54"/>
    <n v="68150976"/>
    <n v="6004"/>
    <s v="lvelez"/>
    <x v="1"/>
    <s v="COBRO"/>
    <m/>
    <n v="367037860000"/>
    <n v="16018"/>
    <n v="-4"/>
    <n v="1"/>
    <n v="68150976"/>
    <m/>
    <s v="Yair HernÃ¡ndez"/>
    <m/>
    <s v="9-757-382"/>
    <n v="367037860000"/>
    <s v="MASIVO"/>
    <s v="NPN"/>
    <m/>
    <m/>
    <m/>
    <m/>
    <m/>
    <s v="U"/>
    <s v="0000-00-00"/>
    <m/>
    <m/>
    <m/>
    <m/>
    <n v="67"/>
    <s v="Llamaya"/>
    <s v="MAIN"/>
    <n v="0"/>
    <m/>
    <n v="2258475"/>
    <s v="Cobros Mayo"/>
    <s v="Cobros Mayo NPN"/>
    <s v="Buzon de voz"/>
  </r>
  <r>
    <s v="Cobros Mayo"/>
    <n v="0"/>
    <n v="0"/>
    <x v="23"/>
    <n v="6"/>
    <n v="1"/>
    <x v="0"/>
    <d v="2026-05-12T15:45:11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18"/>
    <n v="6"/>
    <n v="1"/>
    <x v="0"/>
    <d v="2026-05-14T17:39:24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3"/>
    <n v="6"/>
    <n v="1"/>
    <x v="0"/>
    <d v="2026-05-19T09:54:30"/>
    <n v="68162356"/>
    <s v="AB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0"/>
    <m/>
    <s v="NONE"/>
    <n v="0"/>
    <m/>
    <n v="2258476"/>
    <s v="Cobros Mayo"/>
    <s v="Cobros Mayo NPN"/>
    <s v="Auto busy"/>
  </r>
  <r>
    <s v="Cobros Mayo"/>
    <n v="0"/>
    <n v="0"/>
    <x v="22"/>
    <n v="6"/>
    <n v="1"/>
    <x v="0"/>
    <d v="2026-05-20T14:56:32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4"/>
    <n v="6"/>
    <n v="1"/>
    <x v="0"/>
    <d v="2026-05-21T15:03:04"/>
    <n v="68162356"/>
    <s v="AB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0"/>
    <m/>
    <s v="NONE"/>
    <n v="0"/>
    <m/>
    <n v="2258476"/>
    <s v="Cobros Mayo"/>
    <s v="Cobros Mayo NPN"/>
    <s v="Auto busy"/>
  </r>
  <r>
    <s v="Cobros Mayo"/>
    <n v="1"/>
    <n v="0"/>
    <x v="5"/>
    <n v="6"/>
    <n v="1"/>
    <x v="1"/>
    <d v="2026-05-22T11:13:20"/>
    <n v="68162356"/>
    <n v="6000"/>
    <s v="lvelez"/>
    <x v="1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99"/>
    <s v="Llamaya"/>
    <s v="MAIN"/>
    <n v="0"/>
    <m/>
    <n v="2258476"/>
    <s v="Cobros Mayo"/>
    <s v="Cobros Mayo NPN"/>
    <s v="Mensaje a tercero"/>
  </r>
  <r>
    <s v="Cobros Mayo"/>
    <n v="1"/>
    <n v="1"/>
    <x v="16"/>
    <n v="8"/>
    <n v="1"/>
    <x v="0"/>
    <d v="2026-05-08T15:03:45"/>
    <n v="68179375"/>
    <n v="6007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146"/>
    <s v="Llamaya"/>
    <s v="MANUAL"/>
    <n v="0"/>
    <m/>
    <n v="2198795"/>
    <s v="Cobros Marzo 2 meses a NPN "/>
    <s v="Cobros Marzo 2 meses a NPN "/>
    <s v="Volver a llamar"/>
  </r>
  <r>
    <s v="Cobros Mayo"/>
    <n v="0"/>
    <n v="0"/>
    <x v="0"/>
    <n v="8"/>
    <n v="1"/>
    <x v="0"/>
    <d v="2026-05-09T10:30:57"/>
    <n v="68179375"/>
    <n v="6004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84"/>
    <s v="Llamaya"/>
    <s v="MANUAL"/>
    <n v="0"/>
    <m/>
    <n v="2198795"/>
    <s v="Cobros Marzo 2 meses a NPN "/>
    <s v="Cobros Marzo 2 meses a NPN "/>
    <s v="Buzon de voz"/>
  </r>
  <r>
    <s v="Cobros Mayo"/>
    <n v="0"/>
    <n v="0"/>
    <x v="23"/>
    <n v="8"/>
    <n v="1"/>
    <x v="0"/>
    <d v="2026-05-12T15:45:49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18"/>
    <n v="8"/>
    <n v="1"/>
    <x v="0"/>
    <d v="2026-05-14T17:40:03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3"/>
    <n v="8"/>
    <n v="1"/>
    <x v="0"/>
    <d v="2026-05-19T09:55:03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22"/>
    <n v="8"/>
    <n v="1"/>
    <x v="0"/>
    <d v="2026-05-20T14:56:55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4"/>
    <n v="8"/>
    <n v="1"/>
    <x v="0"/>
    <d v="2026-05-21T15:03:26"/>
    <n v="68179375"/>
    <n v="6004"/>
    <s v="lvelez"/>
    <x v="1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135"/>
    <s v="Llamaya"/>
    <s v="MAIN"/>
    <n v="0"/>
    <m/>
    <n v="2258477"/>
    <s v="Cobros Mayo"/>
    <s v="Cobros Mayo NPN"/>
    <s v="Buzon de voz"/>
  </r>
  <r>
    <s v="Cobros Mayo"/>
    <n v="0"/>
    <n v="0"/>
    <x v="10"/>
    <n v="8"/>
    <n v="1"/>
    <x v="1"/>
    <d v="2026-05-28T15:43:49"/>
    <n v="68179375"/>
    <n v="6004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90"/>
    <s v="Llamaya"/>
    <s v="MANUAL"/>
    <n v="0"/>
    <m/>
    <n v="2198795"/>
    <s v="Cobros Marzo 2 meses a NPN "/>
    <s v="Cobros Marzo 2 meses a NPN "/>
    <s v="Buzon de voz"/>
  </r>
  <r>
    <s v="Cobros Abril Canal Fijo"/>
    <n v="0"/>
    <n v="0"/>
    <x v="23"/>
    <n v="2"/>
    <n v="1"/>
    <x v="0"/>
    <d v="2026-05-12T15:46:30"/>
    <n v="68179400"/>
    <s v="DROP"/>
    <s v="VDAD"/>
    <x v="0"/>
    <s v="COBRO"/>
    <m/>
    <n v="363017480000"/>
    <n v="16018"/>
    <n v="-4"/>
    <n v="1"/>
    <n v="68179400"/>
    <m/>
    <s v="Argelis GonzÃ¡lez"/>
    <m/>
    <s v="2-748-178"/>
    <n v="363017480000"/>
    <s v="MASIVO"/>
    <s v="NPN"/>
    <m/>
    <m/>
    <m/>
    <m/>
    <m/>
    <s v="U"/>
    <s v="0000-00-00"/>
    <m/>
    <m/>
    <m/>
    <m/>
    <n v="5"/>
    <m/>
    <s v="NONE"/>
    <n v="0"/>
    <m/>
    <n v="2258478"/>
    <s v="Cobros Mayo"/>
    <s v="Cobros Mayo NPN"/>
    <s v="Agent Not Available"/>
  </r>
  <r>
    <s v="Cobros Abril Canal Fijo"/>
    <n v="1"/>
    <n v="1"/>
    <x v="18"/>
    <n v="2"/>
    <n v="1"/>
    <x v="1"/>
    <d v="2026-05-14T17:42:29"/>
    <n v="68179400"/>
    <n v="6003"/>
    <s v="lvelez"/>
    <x v="1"/>
    <s v="COBRO"/>
    <m/>
    <n v="363017480000"/>
    <n v="16018"/>
    <n v="-4"/>
    <n v="1"/>
    <n v="68179400"/>
    <m/>
    <s v="Argelis GonzÃ¡lez"/>
    <m/>
    <s v="2-748-178"/>
    <n v="363017480000"/>
    <s v="MASIVO"/>
    <s v="NPN"/>
    <m/>
    <m/>
    <m/>
    <m/>
    <m/>
    <s v="U"/>
    <s v="0000-00-00"/>
    <m/>
    <m/>
    <m/>
    <m/>
    <n v="46"/>
    <s v="Llamaya"/>
    <s v="MAIN"/>
    <n v="0"/>
    <m/>
    <n v="2258478"/>
    <s v="Cobros Mayo"/>
    <s v="Cobros Mayo NPN"/>
    <s v="Cuenta cesada"/>
  </r>
  <r>
    <s v="Cobros Abril Canal Fijo"/>
    <n v="1"/>
    <n v="1"/>
    <x v="23"/>
    <n v="1"/>
    <n v="1"/>
    <x v="1"/>
    <d v="2026-05-12T15:51:00"/>
    <n v="68184307"/>
    <n v="6003"/>
    <s v="lvelez"/>
    <x v="1"/>
    <s v="COBRO"/>
    <m/>
    <n v="346382020000"/>
    <n v="16018"/>
    <n v="-4"/>
    <n v="1"/>
    <n v="68184307"/>
    <m/>
    <s v="Ernesto Lam Velasquez"/>
    <m/>
    <s v="3-753-110"/>
    <n v="346382020000"/>
    <s v="MASIVO"/>
    <s v="NPN"/>
    <m/>
    <m/>
    <m/>
    <m/>
    <m/>
    <s v="U"/>
    <s v="0000-00-00"/>
    <m/>
    <m/>
    <m/>
    <m/>
    <n v="87"/>
    <s v="Llamaya"/>
    <s v="MAIN"/>
    <n v="0"/>
    <m/>
    <n v="2258479"/>
    <s v="Cobros Mayo"/>
    <s v="Cobros Mayo NPN"/>
    <s v="Cuenta cesada"/>
  </r>
  <r>
    <s v="Cobros Abril Canal Fijo"/>
    <n v="0"/>
    <n v="0"/>
    <x v="23"/>
    <n v="4"/>
    <n v="1"/>
    <x v="0"/>
    <d v="2026-05-12T15:51:14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0"/>
    <n v="0"/>
    <x v="18"/>
    <n v="4"/>
    <n v="1"/>
    <x v="0"/>
    <d v="2026-05-14T17:42:30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0"/>
    <n v="0"/>
    <x v="3"/>
    <n v="4"/>
    <n v="1"/>
    <x v="0"/>
    <d v="2026-05-19T09:55:33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1"/>
    <n v="1"/>
    <x v="22"/>
    <n v="4"/>
    <n v="1"/>
    <x v="1"/>
    <d v="2026-05-20T14:57:26"/>
    <n v="68185452"/>
    <n v="6003"/>
    <s v="lvelez"/>
    <x v="1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22"/>
    <s v="Llamaya"/>
    <s v="MAIN"/>
    <n v="0"/>
    <m/>
    <n v="2258480"/>
    <s v="Cobros Mayo"/>
    <s v="Cobros Mayo NPN"/>
    <s v="Cuenta cesada"/>
  </r>
  <r>
    <e v="#N/A"/>
    <n v="1"/>
    <n v="0"/>
    <x v="3"/>
    <n v="1"/>
    <n v="1"/>
    <x v="1"/>
    <d v="2026-05-19T15:05:33"/>
    <n v="68189898"/>
    <n v="6000"/>
    <s v="lvelez"/>
    <x v="1"/>
    <s v="COBRO"/>
    <m/>
    <m/>
    <n v="998"/>
    <n v="0"/>
    <m/>
    <n v="68189898"/>
    <m/>
    <m/>
    <m/>
    <m/>
    <m/>
    <m/>
    <m/>
    <m/>
    <m/>
    <m/>
    <m/>
    <m/>
    <s v="U"/>
    <s v="0000-00-00"/>
    <m/>
    <m/>
    <m/>
    <m/>
    <n v="84"/>
    <s v="Llamaya"/>
    <s v="MANUAL"/>
    <n v="0"/>
    <m/>
    <n v="2267584"/>
    <s v="Default Manual list"/>
    <m/>
    <s v="Mensaje a tercero"/>
  </r>
  <r>
    <e v="#N/A"/>
    <n v="0"/>
    <n v="0"/>
    <x v="19"/>
    <n v="1"/>
    <n v="1"/>
    <x v="1"/>
    <d v="2026-05-04T16:43:30"/>
    <n v="68195123"/>
    <n v="6004"/>
    <s v="lvelez"/>
    <x v="1"/>
    <s v="COBRO"/>
    <m/>
    <m/>
    <n v="998"/>
    <n v="0"/>
    <m/>
    <n v="68195123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487"/>
    <s v="Default Manual list"/>
    <m/>
    <s v="Buzon de voz"/>
  </r>
  <r>
    <s v="Cobros Mayo"/>
    <n v="0"/>
    <n v="0"/>
    <x v="23"/>
    <n v="10"/>
    <n v="1"/>
    <x v="0"/>
    <d v="2026-05-12T15:51:54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8"/>
    <n v="10"/>
    <n v="1"/>
    <x v="0"/>
    <d v="2026-05-14T17:43:12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3"/>
    <n v="10"/>
    <n v="1"/>
    <x v="0"/>
    <d v="2026-05-19T09:56:16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22"/>
    <n v="10"/>
    <n v="1"/>
    <x v="0"/>
    <d v="2026-05-20T14:57:48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4"/>
    <n v="10"/>
    <n v="1"/>
    <x v="0"/>
    <d v="2026-05-21T15:04:23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5"/>
    <n v="10"/>
    <n v="1"/>
    <x v="0"/>
    <d v="2026-05-22T11:13:22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6"/>
    <n v="10"/>
    <n v="1"/>
    <x v="0"/>
    <d v="2026-05-23T09:45:36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6"/>
    <n v="10"/>
    <n v="1"/>
    <x v="0"/>
    <d v="2026-05-23T12:52:24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8"/>
    <n v="10"/>
    <n v="1"/>
    <x v="0"/>
    <d v="2026-05-26T09:36:15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8"/>
    <n v="10"/>
    <n v="1"/>
    <x v="1"/>
    <d v="2026-05-26T10:59:53"/>
    <n v="68199560"/>
    <n v="6004"/>
    <s v="lvelez"/>
    <x v="1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s v="U"/>
    <s v="0000-00-00"/>
    <m/>
    <m/>
    <m/>
    <m/>
    <n v="63"/>
    <s v="Llamaya"/>
    <s v="MAIN"/>
    <n v="0"/>
    <m/>
    <n v="2258481"/>
    <s v="Cobros Mayo"/>
    <s v="Cobros Mayo NPN"/>
    <s v="Buzon de voz"/>
  </r>
  <r>
    <s v="Cobros Mayo"/>
    <n v="0"/>
    <n v="0"/>
    <x v="23"/>
    <n v="8"/>
    <n v="1"/>
    <x v="0"/>
    <d v="2026-05-12T15:52:19"/>
    <n v="68203534"/>
    <s v="DROP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5"/>
    <m/>
    <s v="NONE"/>
    <n v="0"/>
    <m/>
    <n v="2258482"/>
    <s v="Cobros Mayo"/>
    <s v="Cobros Mayo NPN"/>
    <s v="Agent Not Available"/>
  </r>
  <r>
    <s v="Cobros Mayo"/>
    <n v="0"/>
    <n v="0"/>
    <x v="18"/>
    <n v="8"/>
    <n v="1"/>
    <x v="0"/>
    <d v="2026-05-14T17:43:56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0"/>
    <m/>
    <s v="NONE"/>
    <n v="0"/>
    <m/>
    <n v="2258482"/>
    <s v="Cobros Mayo"/>
    <s v="Cobros Mayo NPN"/>
    <s v="Auto busy"/>
  </r>
  <r>
    <s v="Cobros Mayo"/>
    <n v="0"/>
    <n v="0"/>
    <x v="3"/>
    <n v="8"/>
    <n v="1"/>
    <x v="0"/>
    <d v="2026-05-19T09:56:23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0"/>
    <m/>
    <s v="NONE"/>
    <n v="0"/>
    <m/>
    <n v="2258482"/>
    <s v="Cobros Mayo"/>
    <s v="Cobros Mayo NPN"/>
    <s v="Auto busy"/>
  </r>
  <r>
    <s v="Cobros Mayo"/>
    <n v="0"/>
    <n v="0"/>
    <x v="22"/>
    <n v="8"/>
    <n v="1"/>
    <x v="0"/>
    <d v="2026-05-20T15:02:38"/>
    <n v="68203534"/>
    <s v="NA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0"/>
    <m/>
    <s v="NONE"/>
    <n v="0"/>
    <m/>
    <n v="2258482"/>
    <s v="Cobros Mayo"/>
    <s v="Cobros Mayo NPN"/>
    <s v="No Answer AutoDial"/>
  </r>
  <r>
    <s v="Cobros Mayo"/>
    <n v="0"/>
    <n v="0"/>
    <x v="22"/>
    <n v="8"/>
    <n v="1"/>
    <x v="0"/>
    <d v="2026-05-20T16:38:29"/>
    <n v="68203534"/>
    <s v="DROP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5"/>
    <m/>
    <s v="NONE"/>
    <n v="0"/>
    <m/>
    <n v="2258482"/>
    <s v="Cobros Mayo"/>
    <s v="Cobros Mayo NPN"/>
    <s v="Agent Not Available"/>
  </r>
  <r>
    <s v="Cobros Mayo"/>
    <n v="0"/>
    <n v="0"/>
    <x v="4"/>
    <n v="8"/>
    <n v="1"/>
    <x v="0"/>
    <d v="2026-05-21T15:04:57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0"/>
    <m/>
    <s v="NONE"/>
    <n v="0"/>
    <m/>
    <n v="2258482"/>
    <s v="Cobros Mayo"/>
    <s v="Cobros Mayo NPN"/>
    <s v="Auto busy"/>
  </r>
  <r>
    <s v="Cobros Mayo"/>
    <n v="0"/>
    <n v="0"/>
    <x v="5"/>
    <n v="8"/>
    <n v="1"/>
    <x v="0"/>
    <d v="2026-05-22T11:13:30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0"/>
    <m/>
    <s v="NONE"/>
    <n v="0"/>
    <m/>
    <n v="2258482"/>
    <s v="Cobros Mayo"/>
    <s v="Cobros Mayo NPN"/>
    <s v="Auto busy"/>
  </r>
  <r>
    <s v="Cobros Mayo"/>
    <n v="0"/>
    <n v="0"/>
    <x v="6"/>
    <n v="8"/>
    <n v="1"/>
    <x v="1"/>
    <d v="2026-05-23T09:45:14"/>
    <n v="68203534"/>
    <s v="CALLBK"/>
    <s v="lvelez"/>
    <x v="1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s v="U"/>
    <s v="0000-00-00"/>
    <m/>
    <m/>
    <m/>
    <s v="365083820000&gt;&gt; JUAN CARLOS SOLAR RAMOS"/>
    <n v="240"/>
    <s v="Llamaya"/>
    <s v="MAIN"/>
    <n v="0"/>
    <m/>
    <n v="2258482"/>
    <s v="Cobros Mayo"/>
    <s v="Cobros Mayo NPN"/>
    <s v="Call Back"/>
  </r>
  <r>
    <s v="Cobros Mayo"/>
    <n v="0"/>
    <n v="0"/>
    <x v="23"/>
    <n v="2"/>
    <n v="1"/>
    <x v="0"/>
    <d v="2026-05-12T15:52:41"/>
    <n v="68204109"/>
    <s v="DROP"/>
    <s v="VDAD"/>
    <x v="0"/>
    <s v="COBRO"/>
    <m/>
    <n v="366056030000"/>
    <n v="16018"/>
    <n v="-5"/>
    <n v="1"/>
    <n v="68204109"/>
    <m/>
    <s v="Lizkaida Barcenas"/>
    <m/>
    <s v="3-760-1757"/>
    <n v="366056030000"/>
    <s v="MASIVO"/>
    <s v="NPN"/>
    <m/>
    <m/>
    <m/>
    <m/>
    <m/>
    <s v="U"/>
    <s v="0000-00-00"/>
    <m/>
    <m/>
    <m/>
    <m/>
    <n v="5"/>
    <m/>
    <s v="NONE"/>
    <n v="0"/>
    <m/>
    <n v="2258483"/>
    <s v="Cobros Mayo"/>
    <s v="Cobros Mayo NPN"/>
    <s v="Agent Not Available"/>
  </r>
  <r>
    <s v="Cobros Mayo"/>
    <n v="1"/>
    <n v="1"/>
    <x v="18"/>
    <n v="2"/>
    <n v="1"/>
    <x v="1"/>
    <d v="2026-05-14T17:44:10"/>
    <n v="68204109"/>
    <n v="6007"/>
    <s v="lvelez"/>
    <x v="1"/>
    <s v="COBRO"/>
    <m/>
    <n v="366056030000"/>
    <n v="16018"/>
    <n v="-5"/>
    <n v="1"/>
    <n v="68204109"/>
    <m/>
    <s v="Lizkaida Barcenas"/>
    <m/>
    <s v="3-760-1757"/>
    <n v="366056030000"/>
    <s v="MASIVO"/>
    <s v="NPN"/>
    <m/>
    <m/>
    <m/>
    <m/>
    <m/>
    <s v="U"/>
    <s v="0000-00-00"/>
    <m/>
    <m/>
    <m/>
    <m/>
    <n v="84"/>
    <s v="Llamaya"/>
    <s v="MAIN"/>
    <n v="0"/>
    <m/>
    <n v="2258483"/>
    <s v="Cobros Mayo"/>
    <s v="Cobros Mayo NPN"/>
    <s v="Volver a llamar"/>
  </r>
  <r>
    <s v="Cobros Abril Canal Fijo"/>
    <n v="0"/>
    <n v="0"/>
    <x v="23"/>
    <n v="1"/>
    <n v="1"/>
    <x v="1"/>
    <d v="2026-05-12T15:53:00"/>
    <n v="68211872"/>
    <n v="6004"/>
    <s v="lvelez"/>
    <x v="1"/>
    <s v="COBRO"/>
    <m/>
    <n v="368014280000"/>
    <n v="16018"/>
    <n v="-5"/>
    <n v="1"/>
    <n v="68211872"/>
    <m/>
    <s v="Freddy balza"/>
    <m/>
    <s v="Bf558050"/>
    <n v="368014280000"/>
    <s v="SOHO"/>
    <s v="NPN"/>
    <m/>
    <m/>
    <m/>
    <m/>
    <m/>
    <s v="U"/>
    <s v="0000-00-00"/>
    <m/>
    <m/>
    <m/>
    <m/>
    <n v="138"/>
    <s v="Llamaya"/>
    <s v="MAIN"/>
    <n v="0"/>
    <m/>
    <n v="2258484"/>
    <s v="Cobros Mayo"/>
    <s v="Cobros Mayo NPN"/>
    <s v="Buzon de voz"/>
  </r>
  <r>
    <s v="Cobros Abril Canal Fijo"/>
    <n v="0"/>
    <n v="0"/>
    <x v="23"/>
    <n v="2"/>
    <n v="1"/>
    <x v="0"/>
    <d v="2026-05-12T15:53:14"/>
    <n v="68235940"/>
    <s v="DROP"/>
    <s v="VDAD"/>
    <x v="0"/>
    <s v="COBRO"/>
    <m/>
    <n v="234010250000"/>
    <n v="16018"/>
    <n v="-5"/>
    <n v="1"/>
    <n v="68235940"/>
    <m/>
    <s v="Enrique Antonio MarÃ­n Aguirre"/>
    <m/>
    <s v="4-700-1364"/>
    <n v="234010250000"/>
    <s v="MASIVO"/>
    <s v="3 PAGOS PENDIENTES"/>
    <m/>
    <m/>
    <m/>
    <m/>
    <m/>
    <s v="U"/>
    <s v="0000-00-00"/>
    <m/>
    <m/>
    <m/>
    <m/>
    <n v="5"/>
    <m/>
    <s v="NONE"/>
    <n v="0"/>
    <m/>
    <n v="2258485"/>
    <s v="Cobros Mayo"/>
    <s v="Cobros Mayo NPN"/>
    <s v="Agent Not Available"/>
  </r>
  <r>
    <s v="Cobros Abril Canal Fijo"/>
    <n v="1"/>
    <n v="0"/>
    <x v="18"/>
    <n v="2"/>
    <n v="1"/>
    <x v="1"/>
    <d v="2026-05-14T17:49:07"/>
    <n v="68235940"/>
    <n v="6000"/>
    <s v="lvelez"/>
    <x v="1"/>
    <s v="COBRO"/>
    <m/>
    <n v="234010250000"/>
    <n v="16018"/>
    <n v="-5"/>
    <n v="1"/>
    <n v="68235940"/>
    <m/>
    <s v="Enrique Antonio MarÃ­n Aguirre"/>
    <m/>
    <s v="4-700-1364"/>
    <n v="234010250000"/>
    <s v="MASIVO"/>
    <s v="3 PAGOS PENDIENTES"/>
    <m/>
    <m/>
    <m/>
    <m/>
    <m/>
    <s v="U"/>
    <s v="0000-00-00"/>
    <m/>
    <m/>
    <m/>
    <m/>
    <n v="150"/>
    <s v="Llamaya"/>
    <s v="MAIN"/>
    <n v="0"/>
    <m/>
    <n v="2258485"/>
    <s v="Cobros Mayo"/>
    <s v="Cobros Mayo NPN"/>
    <s v="Mensaje a tercero"/>
  </r>
  <r>
    <s v="Cobros Mayo"/>
    <n v="0"/>
    <n v="0"/>
    <x v="23"/>
    <n v="4"/>
    <n v="1"/>
    <x v="0"/>
    <d v="2026-05-12T15:53:38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0"/>
    <n v="0"/>
    <x v="18"/>
    <n v="4"/>
    <n v="1"/>
    <x v="0"/>
    <d v="2026-05-14T17:49:20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0"/>
    <n v="0"/>
    <x v="3"/>
    <n v="4"/>
    <n v="1"/>
    <x v="0"/>
    <d v="2026-05-19T09:58:54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1"/>
    <n v="1"/>
    <x v="22"/>
    <n v="4"/>
    <n v="1"/>
    <x v="1"/>
    <d v="2026-05-20T15:01:41"/>
    <n v="68236996"/>
    <n v="6003"/>
    <s v="lvelez"/>
    <x v="1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80"/>
    <s v="Llamaya"/>
    <s v="MAIN"/>
    <n v="0"/>
    <m/>
    <n v="2258486"/>
    <s v="Cobros Mayo"/>
    <s v="Cobros Mayo NPN"/>
    <s v="Cuenta cesada"/>
  </r>
  <r>
    <e v="#N/A"/>
    <n v="0"/>
    <n v="0"/>
    <x v="3"/>
    <n v="1"/>
    <n v="1"/>
    <x v="1"/>
    <d v="2026-05-19T14:28:24"/>
    <n v="68249605"/>
    <n v="6004"/>
    <s v="lvelez"/>
    <x v="1"/>
    <s v="COBRO"/>
    <m/>
    <n v="352383900000"/>
    <n v="16016"/>
    <n v="-5"/>
    <n v="1"/>
    <n v="68249605"/>
    <m/>
    <s v="Yurileth Marlyn Rodriguez De S"/>
    <m/>
    <s v="8-1041-1289"/>
    <n v="352383900000"/>
    <s v="MASIVO"/>
    <s v="NPN"/>
    <m/>
    <m/>
    <m/>
    <m/>
    <m/>
    <s v="U"/>
    <s v="0000-00-00"/>
    <m/>
    <m/>
    <m/>
    <s v="YURILETH MARLYN RODRIGUEZ SEDAS!NNumero: -- 352383900000"/>
    <n v="93"/>
    <s v="Llamaya"/>
    <s v="MANUAL"/>
    <n v="0"/>
    <m/>
    <n v="2198834"/>
    <s v="Cobros Marzo 2 meses a NPN "/>
    <s v="Cobros Marzo 2 meses a NPN "/>
    <s v="Buzon de voz"/>
  </r>
  <r>
    <s v="Cobros Mayo"/>
    <n v="0"/>
    <n v="0"/>
    <x v="0"/>
    <n v="2"/>
    <n v="1"/>
    <x v="0"/>
    <d v="2026-05-09T11:09:44"/>
    <n v="68259752"/>
    <n v="6004"/>
    <s v="lvelez"/>
    <x v="1"/>
    <s v="COBRO"/>
    <m/>
    <m/>
    <n v="998"/>
    <n v="0"/>
    <m/>
    <n v="68259752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8696"/>
    <s v="Default Manual list"/>
    <m/>
    <s v="Buzon de voz"/>
  </r>
  <r>
    <s v="Cobros Mayo"/>
    <n v="0"/>
    <n v="0"/>
    <x v="10"/>
    <n v="2"/>
    <n v="1"/>
    <x v="1"/>
    <d v="2026-05-28T14:39:01"/>
    <n v="68259752"/>
    <n v="6004"/>
    <s v="lvelez"/>
    <x v="1"/>
    <s v="COBRO"/>
    <m/>
    <m/>
    <n v="998"/>
    <n v="0"/>
    <m/>
    <n v="68259752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8696"/>
    <s v="Default Manual list"/>
    <m/>
    <s v="Buzon de voz"/>
  </r>
  <r>
    <s v="Cobros Mayo"/>
    <n v="0"/>
    <n v="0"/>
    <x v="23"/>
    <n v="4"/>
    <n v="1"/>
    <x v="0"/>
    <d v="2026-05-12T15:53:51"/>
    <n v="68261639"/>
    <s v="DROP"/>
    <s v="VDAD"/>
    <x v="0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5"/>
    <m/>
    <s v="NONE"/>
    <n v="0"/>
    <m/>
    <n v="2258487"/>
    <s v="Cobros Mayo"/>
    <s v="Cobros Mayo NPN"/>
    <s v="Agent Not Available"/>
  </r>
  <r>
    <s v="Cobros Mayo"/>
    <n v="0"/>
    <n v="0"/>
    <x v="18"/>
    <n v="4"/>
    <n v="1"/>
    <x v="0"/>
    <d v="2026-05-14T17:49:27"/>
    <n v="68261639"/>
    <s v="AB"/>
    <s v="VDAD"/>
    <x v="0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0"/>
    <m/>
    <s v="NONE"/>
    <n v="0"/>
    <m/>
    <n v="2258487"/>
    <s v="Cobros Mayo"/>
    <s v="Cobros Mayo NPN"/>
    <s v="Auto busy"/>
  </r>
  <r>
    <s v="Cobros Mayo"/>
    <n v="0"/>
    <n v="0"/>
    <x v="3"/>
    <n v="4"/>
    <n v="1"/>
    <x v="0"/>
    <d v="2026-05-19T09:58:34"/>
    <n v="68261639"/>
    <s v="CALLBK"/>
    <s v="lvelez"/>
    <x v="1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212"/>
    <s v="Llamaya"/>
    <s v="MAIN"/>
    <n v="0"/>
    <m/>
    <n v="2258487"/>
    <s v="Cobros Mayo"/>
    <s v="Cobros Mayo NPN"/>
    <s v="Call Back"/>
  </r>
  <r>
    <s v="Cobros Mayo"/>
    <n v="1"/>
    <n v="1"/>
    <x v="6"/>
    <n v="4"/>
    <n v="1"/>
    <x v="1"/>
    <d v="2026-05-23T10:03:39"/>
    <n v="68261639"/>
    <n v="6002"/>
    <s v="lvelez"/>
    <x v="1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77"/>
    <s v="Llamaya"/>
    <s v="MAIN"/>
    <n v="0"/>
    <m/>
    <n v="2258487"/>
    <s v="Cobros Mayo"/>
    <s v="Cobros Mayo NPN"/>
    <s v="Cliente al dia"/>
  </r>
  <r>
    <s v="Cobros Abril Canal Fijo"/>
    <n v="0"/>
    <n v="0"/>
    <x v="23"/>
    <n v="5"/>
    <n v="1"/>
    <x v="0"/>
    <d v="2026-05-12T15:54:20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18"/>
    <n v="5"/>
    <n v="1"/>
    <x v="0"/>
    <d v="2026-05-14T17:50:0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3"/>
    <n v="5"/>
    <n v="1"/>
    <x v="0"/>
    <d v="2026-05-19T09:59:3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22"/>
    <n v="5"/>
    <n v="1"/>
    <x v="0"/>
    <d v="2026-05-20T15:05:2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1"/>
    <n v="1"/>
    <x v="4"/>
    <n v="5"/>
    <n v="1"/>
    <x v="1"/>
    <d v="2026-05-21T15:08:00"/>
    <n v="68268742"/>
    <n v="6003"/>
    <s v="lvelez"/>
    <x v="1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49"/>
    <s v="Llamaya"/>
    <s v="MAIN"/>
    <n v="0"/>
    <m/>
    <n v="2258488"/>
    <s v="Cobros Mayo"/>
    <s v="Cobros Mayo NPN"/>
    <s v="Cuenta cesada"/>
  </r>
  <r>
    <s v="Cobros Abril Canal Fijo"/>
    <n v="0"/>
    <n v="0"/>
    <x v="23"/>
    <n v="4"/>
    <n v="1"/>
    <x v="0"/>
    <d v="2026-05-12T15:54:42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0"/>
    <n v="0"/>
    <x v="18"/>
    <n v="4"/>
    <n v="1"/>
    <x v="0"/>
    <d v="2026-05-14T17:52:28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0"/>
    <n v="0"/>
    <x v="3"/>
    <n v="4"/>
    <n v="1"/>
    <x v="0"/>
    <d v="2026-05-19T10:00:15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1"/>
    <n v="1"/>
    <x v="22"/>
    <n v="4"/>
    <n v="1"/>
    <x v="1"/>
    <d v="2026-05-20T15:05:04"/>
    <n v="68276190"/>
    <n v="6007"/>
    <s v="lvelez"/>
    <x v="1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138"/>
    <s v="Llamaya"/>
    <s v="MAIN"/>
    <n v="0"/>
    <m/>
    <n v="2258489"/>
    <s v="Cobros Mayo"/>
    <s v="Cobros Mayo NPN"/>
    <s v="Volver a llamar"/>
  </r>
  <r>
    <e v="#N/A"/>
    <n v="0"/>
    <n v="0"/>
    <x v="18"/>
    <n v="2"/>
    <n v="1"/>
    <x v="0"/>
    <d v="2026-05-14T10:19:20"/>
    <n v="68283213"/>
    <n v="6004"/>
    <s v="lvelez"/>
    <x v="1"/>
    <s v="COBRO"/>
    <m/>
    <m/>
    <n v="998"/>
    <n v="0"/>
    <m/>
    <n v="68283213"/>
    <m/>
    <m/>
    <m/>
    <m/>
    <m/>
    <m/>
    <m/>
    <m/>
    <m/>
    <m/>
    <m/>
    <m/>
    <s v="U"/>
    <s v="0000-00-00"/>
    <m/>
    <m/>
    <m/>
    <m/>
    <n v="64"/>
    <s v="Llamaya"/>
    <s v="MANUAL"/>
    <n v="0"/>
    <m/>
    <n v="2258926"/>
    <s v="Default Manual list"/>
    <m/>
    <s v="Buzon de voz"/>
  </r>
  <r>
    <e v="#N/A"/>
    <n v="0"/>
    <n v="0"/>
    <x v="12"/>
    <n v="2"/>
    <n v="1"/>
    <x v="1"/>
    <d v="2026-05-29T14:26:32"/>
    <n v="68283213"/>
    <n v="6004"/>
    <s v="lvelez"/>
    <x v="1"/>
    <s v="COBRO"/>
    <m/>
    <m/>
    <n v="998"/>
    <n v="0"/>
    <m/>
    <n v="68283213"/>
    <m/>
    <m/>
    <m/>
    <m/>
    <m/>
    <m/>
    <m/>
    <m/>
    <m/>
    <m/>
    <m/>
    <m/>
    <s v="U"/>
    <s v="0000-00-00"/>
    <m/>
    <m/>
    <m/>
    <m/>
    <n v="63"/>
    <s v="Llamaya"/>
    <s v="MANUAL"/>
    <n v="0"/>
    <m/>
    <n v="2258926"/>
    <s v="Default Manual list"/>
    <m/>
    <s v="Buzon de voz"/>
  </r>
  <r>
    <s v="Cobros Abril Canal Fijo"/>
    <n v="0"/>
    <n v="0"/>
    <x v="23"/>
    <n v="2"/>
    <n v="1"/>
    <x v="0"/>
    <d v="2026-05-12T15:55:05"/>
    <n v="68284706"/>
    <s v="DROP"/>
    <s v="VDAD"/>
    <x v="0"/>
    <s v="COBRO"/>
    <m/>
    <n v="368030360000"/>
    <n v="16018"/>
    <n v="-5"/>
    <n v="1"/>
    <n v="68284706"/>
    <m/>
    <s v="Delmira Gomez"/>
    <m/>
    <s v="1-17-379"/>
    <n v="368030360000"/>
    <s v="MASIVO"/>
    <s v="NPN"/>
    <m/>
    <m/>
    <m/>
    <m/>
    <m/>
    <s v="U"/>
    <s v="0000-00-00"/>
    <m/>
    <m/>
    <m/>
    <m/>
    <n v="5"/>
    <m/>
    <s v="NONE"/>
    <n v="0"/>
    <m/>
    <n v="2258490"/>
    <s v="Cobros Mayo"/>
    <s v="Cobros Mayo NPN"/>
    <s v="Agent Not Available"/>
  </r>
  <r>
    <s v="Cobros Abril Canal Fijo"/>
    <n v="1"/>
    <n v="1"/>
    <x v="18"/>
    <n v="2"/>
    <n v="1"/>
    <x v="1"/>
    <d v="2026-05-14T17:52:10"/>
    <n v="68284706"/>
    <n v="6003"/>
    <s v="lvelez"/>
    <x v="1"/>
    <s v="COBRO"/>
    <m/>
    <n v="368030360000"/>
    <n v="16018"/>
    <n v="-5"/>
    <n v="1"/>
    <n v="68284706"/>
    <m/>
    <s v="Delmira Gomez"/>
    <m/>
    <s v="1-17-379"/>
    <n v="368030360000"/>
    <s v="MASIVO"/>
    <s v="NPN"/>
    <m/>
    <m/>
    <m/>
    <m/>
    <m/>
    <s v="U"/>
    <s v="0000-00-00"/>
    <m/>
    <m/>
    <m/>
    <m/>
    <n v="28"/>
    <s v="Llamaya"/>
    <s v="MAIN"/>
    <n v="0"/>
    <m/>
    <n v="2258490"/>
    <s v="Cobros Mayo"/>
    <s v="Cobros Mayo NPN"/>
    <s v="Cuenta cesada"/>
  </r>
  <r>
    <s v="Cobros Abril Canal Fijo"/>
    <n v="0"/>
    <n v="0"/>
    <x v="23"/>
    <n v="6"/>
    <n v="1"/>
    <x v="0"/>
    <d v="2026-05-12T15:55:44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8"/>
    <n v="6"/>
    <n v="1"/>
    <x v="0"/>
    <d v="2026-05-14T17:52:41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3"/>
    <n v="6"/>
    <n v="1"/>
    <x v="0"/>
    <d v="2026-05-19T10:00:29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22"/>
    <n v="6"/>
    <n v="1"/>
    <x v="0"/>
    <d v="2026-05-20T15:08:32"/>
    <n v="68285741"/>
    <s v="AB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0"/>
    <m/>
    <s v="NONE"/>
    <n v="0"/>
    <m/>
    <n v="2258491"/>
    <s v="Cobros Mayo"/>
    <s v="Cobros Mayo NPN"/>
    <s v="Auto busy"/>
  </r>
  <r>
    <s v="Cobros Abril Canal Fijo"/>
    <n v="0"/>
    <n v="0"/>
    <x v="4"/>
    <n v="6"/>
    <n v="1"/>
    <x v="0"/>
    <d v="2026-05-21T15:08:14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5"/>
    <n v="6"/>
    <n v="1"/>
    <x v="1"/>
    <d v="2026-05-22T11:15:48"/>
    <n v="68285741"/>
    <n v="6004"/>
    <s v="lvelez"/>
    <x v="1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123"/>
    <s v="Llamaya"/>
    <s v="MAIN"/>
    <n v="0"/>
    <m/>
    <n v="2258491"/>
    <s v="Cobros Mayo"/>
    <s v="Cobros Mayo NPN"/>
    <s v="Buzon de voz"/>
  </r>
  <r>
    <s v="Cobros Abril Canal Fijo"/>
    <n v="0"/>
    <n v="0"/>
    <x v="23"/>
    <n v="8"/>
    <n v="1"/>
    <x v="0"/>
    <d v="2026-05-12T15:58:32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0:34:53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1:39:05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1:43:04"/>
    <n v="68290890"/>
    <s v="AB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Auto busy"/>
  </r>
  <r>
    <s v="Cobros Abril Canal Fijo"/>
    <n v="0"/>
    <n v="0"/>
    <x v="18"/>
    <n v="8"/>
    <n v="1"/>
    <x v="0"/>
    <d v="2026-05-14T17:56:15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24"/>
    <n v="8"/>
    <n v="1"/>
    <x v="0"/>
    <d v="2026-05-15T12:27:30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24"/>
    <n v="8"/>
    <n v="1"/>
    <x v="0"/>
    <d v="2026-05-15T12:43:32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24"/>
    <n v="8"/>
    <n v="1"/>
    <x v="1"/>
    <d v="2026-05-15T12:49:17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1"/>
    <n v="1"/>
    <x v="23"/>
    <n v="1"/>
    <n v="1"/>
    <x v="1"/>
    <d v="2026-05-12T15:57:41"/>
    <n v="68299587"/>
    <n v="6003"/>
    <s v="lvelez"/>
    <x v="1"/>
    <s v="COBRO"/>
    <m/>
    <n v="356375320000"/>
    <n v="16018"/>
    <n v="-5"/>
    <n v="1"/>
    <n v="68299587"/>
    <m/>
    <s v="Ismael alexis Vergara murillo"/>
    <m/>
    <s v="8-1050-2217"/>
    <n v="356375320000"/>
    <s v="MASIVO"/>
    <s v="NPN"/>
    <m/>
    <m/>
    <m/>
    <m/>
    <m/>
    <s v="U"/>
    <s v="0000-00-00"/>
    <m/>
    <m/>
    <m/>
    <m/>
    <n v="31"/>
    <s v="Llamaya"/>
    <s v="MAIN"/>
    <n v="0"/>
    <m/>
    <n v="2258493"/>
    <s v="Cobros Mayo"/>
    <s v="Cobros Mayo NPN"/>
    <s v="Cuenta cesada"/>
  </r>
  <r>
    <s v="Cobros Mayo"/>
    <n v="1"/>
    <n v="1"/>
    <x v="15"/>
    <n v="2"/>
    <n v="1"/>
    <x v="0"/>
    <d v="2026-05-07T15:35:44"/>
    <n v="68303645"/>
    <n v="6007"/>
    <s v="lvelez"/>
    <x v="1"/>
    <s v="COBRO"/>
    <m/>
    <m/>
    <n v="998"/>
    <n v="0"/>
    <m/>
    <n v="68303645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77"/>
    <s v="Default Manual list"/>
    <m/>
    <s v="Volver a llamar"/>
  </r>
  <r>
    <s v="Cobros Mayo"/>
    <n v="1"/>
    <n v="1"/>
    <x v="23"/>
    <n v="2"/>
    <n v="1"/>
    <x v="1"/>
    <d v="2026-05-12T16:00:15"/>
    <n v="68303645"/>
    <n v="6007"/>
    <s v="lvelez"/>
    <x v="1"/>
    <s v="COBRO"/>
    <m/>
    <n v="366010260000"/>
    <n v="16018"/>
    <n v="-4"/>
    <n v="1"/>
    <n v="68303645"/>
    <m/>
    <s v="Eric sabet  Morales"/>
    <m/>
    <s v="5-716-1708"/>
    <n v="366010260000"/>
    <s v="MASIVO"/>
    <s v="2 PAGOS PENDIENTES"/>
    <m/>
    <m/>
    <m/>
    <m/>
    <m/>
    <s v="U"/>
    <s v="0000-00-00"/>
    <m/>
    <m/>
    <m/>
    <m/>
    <n v="84"/>
    <s v="Llamaya"/>
    <s v="MAIN"/>
    <n v="0"/>
    <m/>
    <n v="2258494"/>
    <s v="Cobros Mayo"/>
    <s v="Cobros Mayo NPN"/>
    <s v="Volver a llamar"/>
  </r>
  <r>
    <s v="Cobros Mayo"/>
    <n v="0"/>
    <n v="0"/>
    <x v="23"/>
    <n v="2"/>
    <n v="1"/>
    <x v="0"/>
    <d v="2026-05-12T16:00:25"/>
    <n v="68313374"/>
    <s v="DROP"/>
    <s v="VDAD"/>
    <x v="0"/>
    <s v="COBRO"/>
    <m/>
    <n v="367021200000"/>
    <n v="16018"/>
    <n v="-4"/>
    <n v="1"/>
    <n v="68313374"/>
    <m/>
    <s v="Osvaldo Boutet Miranda"/>
    <m/>
    <s v="4-147-2074"/>
    <n v="367021200000"/>
    <s v="MASIVO"/>
    <s v="NPN"/>
    <m/>
    <m/>
    <m/>
    <m/>
    <m/>
    <s v="U"/>
    <s v="0000-00-00"/>
    <m/>
    <m/>
    <m/>
    <m/>
    <n v="5"/>
    <m/>
    <s v="NONE"/>
    <n v="0"/>
    <m/>
    <n v="2258495"/>
    <s v="Cobros Mayo"/>
    <s v="Cobros Mayo NPN"/>
    <s v="Agent Not Available"/>
  </r>
  <r>
    <s v="Cobros Mayo"/>
    <n v="1"/>
    <n v="1"/>
    <x v="18"/>
    <n v="2"/>
    <n v="1"/>
    <x v="1"/>
    <d v="2026-05-14T17:55:17"/>
    <n v="68313374"/>
    <n v="6003"/>
    <s v="lvelez"/>
    <x v="1"/>
    <s v="COBRO"/>
    <m/>
    <n v="367021200000"/>
    <n v="16018"/>
    <n v="-4"/>
    <n v="1"/>
    <n v="68313374"/>
    <m/>
    <s v="Osvaldo Boutet Miranda"/>
    <m/>
    <s v="4-147-2074"/>
    <n v="367021200000"/>
    <s v="MASIVO"/>
    <s v="NPN"/>
    <m/>
    <m/>
    <m/>
    <m/>
    <m/>
    <s v="U"/>
    <s v="0000-00-00"/>
    <m/>
    <m/>
    <m/>
    <m/>
    <n v="17"/>
    <s v="Llamaya"/>
    <s v="MAIN"/>
    <n v="0"/>
    <m/>
    <n v="2258495"/>
    <s v="Cobros Mayo"/>
    <s v="Cobros Mayo NPN"/>
    <s v="Cuenta cesada"/>
  </r>
  <r>
    <s v="Cobros Mayo"/>
    <n v="0"/>
    <n v="0"/>
    <x v="15"/>
    <n v="3"/>
    <n v="1"/>
    <x v="0"/>
    <d v="2026-05-07T15:58:48"/>
    <n v="68326091"/>
    <n v="6004"/>
    <s v="lvelez"/>
    <x v="1"/>
    <s v="COBRO"/>
    <m/>
    <m/>
    <n v="998"/>
    <n v="0"/>
    <m/>
    <n v="68326091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0"/>
    <s v="Default Manual list"/>
    <m/>
    <s v="Buzon de voz"/>
  </r>
  <r>
    <s v="Cobros Mayo"/>
    <n v="0"/>
    <n v="0"/>
    <x v="23"/>
    <n v="3"/>
    <n v="1"/>
    <x v="0"/>
    <d v="2026-05-12T16:00:45"/>
    <n v="68326091"/>
    <s v="DROP"/>
    <s v="VDAD"/>
    <x v="0"/>
    <s v="COBRO"/>
    <m/>
    <n v="366005830000"/>
    <n v="16018"/>
    <n v="-4"/>
    <n v="1"/>
    <n v="68326091"/>
    <m/>
    <s v="Miguel Angel Ruiz Soto"/>
    <m/>
    <s v="3-728-325"/>
    <n v="366005830000"/>
    <s v="MASIVO"/>
    <s v="2 PAGOS PENDIENTES"/>
    <m/>
    <m/>
    <m/>
    <m/>
    <m/>
    <s v="U"/>
    <s v="0000-00-00"/>
    <m/>
    <m/>
    <m/>
    <m/>
    <n v="5"/>
    <m/>
    <s v="NONE"/>
    <n v="0"/>
    <m/>
    <n v="2258496"/>
    <s v="Cobros Mayo"/>
    <s v="Cobros Mayo NPN"/>
    <s v="Agent Not Available"/>
  </r>
  <r>
    <s v="Cobros Mayo"/>
    <n v="1"/>
    <n v="0"/>
    <x v="18"/>
    <n v="3"/>
    <n v="1"/>
    <x v="1"/>
    <d v="2026-05-14T17:56:32"/>
    <n v="68326091"/>
    <n v="6000"/>
    <s v="lvelez"/>
    <x v="1"/>
    <s v="COBRO"/>
    <m/>
    <n v="366005830000"/>
    <n v="16018"/>
    <n v="-4"/>
    <n v="1"/>
    <n v="68326091"/>
    <m/>
    <s v="Miguel Angel Ruiz Soto"/>
    <m/>
    <s v="3-728-325"/>
    <n v="366005830000"/>
    <s v="MASIVO"/>
    <s v="2 PAGOS PENDIENTES"/>
    <m/>
    <m/>
    <m/>
    <m/>
    <m/>
    <s v="U"/>
    <s v="0000-00-00"/>
    <m/>
    <m/>
    <m/>
    <m/>
    <n v="59"/>
    <s v="Llamaya"/>
    <s v="MAIN"/>
    <n v="0"/>
    <m/>
    <n v="2258496"/>
    <s v="Cobros Mayo"/>
    <s v="Cobros Mayo NPN"/>
    <s v="Mensaje a tercero"/>
  </r>
  <r>
    <s v="Cobros Mayo"/>
    <n v="0"/>
    <n v="0"/>
    <x v="9"/>
    <n v="3"/>
    <n v="1"/>
    <x v="0"/>
    <d v="2026-05-27T15:00:13"/>
    <n v="68335349"/>
    <s v="DROP"/>
    <s v="VDAD"/>
    <x v="0"/>
    <s v="COBRO"/>
    <m/>
    <n v="365012480000"/>
    <n v="16019"/>
    <n v="-4"/>
    <n v="1"/>
    <n v="68335349"/>
    <m/>
    <s v="EZEQUIEL MASA LUCAS"/>
    <m/>
    <n v="365012480000"/>
    <s v="CALL CENTER"/>
    <s v="NPN"/>
    <m/>
    <m/>
    <m/>
    <m/>
    <m/>
    <m/>
    <s v="U"/>
    <s v="0000-00-00"/>
    <m/>
    <m/>
    <m/>
    <s v="EZEQUIEL MASA LUCAS"/>
    <n v="5"/>
    <m/>
    <s v="NONE"/>
    <n v="0"/>
    <m/>
    <n v="2267980"/>
    <s v="Cobros Mayo"/>
    <s v="Cobros Mayo Lista 2"/>
    <s v="Agent Not Available"/>
  </r>
  <r>
    <s v="Cobros Mayo"/>
    <n v="0"/>
    <n v="0"/>
    <x v="10"/>
    <n v="3"/>
    <n v="1"/>
    <x v="0"/>
    <d v="2026-05-28T10:47:13"/>
    <n v="68335349"/>
    <s v="DROP"/>
    <s v="VDAD"/>
    <x v="0"/>
    <s v="COBRO"/>
    <m/>
    <n v="365012480000"/>
    <n v="16019"/>
    <n v="-4"/>
    <n v="1"/>
    <n v="68335349"/>
    <m/>
    <s v="EZEQUIEL MASA LUCAS"/>
    <m/>
    <n v="365012480000"/>
    <s v="CALL CENTER"/>
    <s v="NPN"/>
    <m/>
    <m/>
    <m/>
    <m/>
    <m/>
    <m/>
    <s v="U"/>
    <s v="0000-00-00"/>
    <m/>
    <m/>
    <m/>
    <s v="EZEQUIEL MASA LUCAS"/>
    <n v="5"/>
    <m/>
    <s v="NONE"/>
    <n v="0"/>
    <m/>
    <n v="2267980"/>
    <s v="Cobros Mayo"/>
    <s v="Cobros Mayo Lista 2"/>
    <s v="Agent Not Available"/>
  </r>
  <r>
    <s v="Cobros Mayo"/>
    <n v="1"/>
    <n v="1"/>
    <x v="10"/>
    <n v="3"/>
    <n v="1"/>
    <x v="1"/>
    <d v="2026-05-28T11:13:29"/>
    <n v="68335349"/>
    <n v="6007"/>
    <s v="lvelez"/>
    <x v="1"/>
    <s v="COBRO"/>
    <m/>
    <n v="365012480000"/>
    <n v="16019"/>
    <n v="-4"/>
    <n v="1"/>
    <n v="68335349"/>
    <m/>
    <s v="EZEQUIEL MASA LUCAS"/>
    <m/>
    <n v="365012480000"/>
    <s v="CALL CENTER"/>
    <s v="NPN"/>
    <m/>
    <m/>
    <m/>
    <m/>
    <m/>
    <m/>
    <s v="U"/>
    <s v="0000-00-00"/>
    <m/>
    <m/>
    <m/>
    <s v="EZEQUIEL MASA LUCAS"/>
    <n v="24"/>
    <s v="Llamaya"/>
    <s v="MANUAL"/>
    <n v="0"/>
    <m/>
    <n v="2267980"/>
    <s v="Cobros Mayo"/>
    <s v="Cobros Mayo Lista 2"/>
    <s v="Volver a llamar"/>
  </r>
  <r>
    <s v="Cobros Mayo"/>
    <n v="1"/>
    <n v="0"/>
    <x v="20"/>
    <n v="5"/>
    <n v="1"/>
    <x v="0"/>
    <d v="2026-05-06T11:25:54"/>
    <n v="68342815"/>
    <n v="6000"/>
    <s v="lvelez"/>
    <x v="1"/>
    <s v="COBRO"/>
    <m/>
    <m/>
    <n v="998"/>
    <n v="0"/>
    <m/>
    <n v="68342815"/>
    <m/>
    <m/>
    <m/>
    <m/>
    <m/>
    <m/>
    <m/>
    <m/>
    <m/>
    <m/>
    <m/>
    <m/>
    <s v="U"/>
    <s v="0000-00-00"/>
    <m/>
    <m/>
    <m/>
    <m/>
    <n v="69"/>
    <s v="Llamaya"/>
    <s v="MANUAL"/>
    <n v="0"/>
    <m/>
    <n v="2257527"/>
    <s v="Default Manual list"/>
    <m/>
    <s v="Mensaje a tercero"/>
  </r>
  <r>
    <s v="Cobros Mayo"/>
    <n v="0"/>
    <n v="0"/>
    <x v="23"/>
    <n v="5"/>
    <n v="1"/>
    <x v="0"/>
    <d v="2026-05-12T16:01:08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0"/>
    <n v="0"/>
    <x v="18"/>
    <n v="5"/>
    <n v="1"/>
    <x v="0"/>
    <d v="2026-05-14T17:56:37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0"/>
    <n v="0"/>
    <x v="3"/>
    <n v="5"/>
    <n v="1"/>
    <x v="0"/>
    <d v="2026-05-19T10:01:05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1"/>
    <n v="1"/>
    <x v="22"/>
    <n v="5"/>
    <n v="1"/>
    <x v="1"/>
    <d v="2026-05-20T15:08:53"/>
    <n v="68342815"/>
    <n v="6007"/>
    <s v="lvelez"/>
    <x v="1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74"/>
    <s v="Llamaya"/>
    <s v="MAIN"/>
    <n v="0"/>
    <m/>
    <n v="2258497"/>
    <s v="Cobros Mayo"/>
    <s v="Cobros Mayo NPN"/>
    <s v="Volver a llamar"/>
  </r>
  <r>
    <s v="Cobros Mayo"/>
    <n v="0"/>
    <n v="0"/>
    <x v="16"/>
    <n v="4"/>
    <n v="1"/>
    <x v="0"/>
    <d v="2026-05-08T14:59:32"/>
    <n v="68343299"/>
    <n v="6004"/>
    <s v="lvelez"/>
    <x v="1"/>
    <s v="COBRO"/>
    <m/>
    <n v="365006330000"/>
    <n v="16016"/>
    <n v="-4"/>
    <n v="1"/>
    <n v="68343299"/>
    <m/>
    <s v="JOHN FITZGERALD BRATHWAITE LOW"/>
    <m/>
    <n v="365006330000"/>
    <n v="365006330000"/>
    <s v="MASIVO"/>
    <s v="NPN"/>
    <m/>
    <m/>
    <m/>
    <m/>
    <m/>
    <s v="U"/>
    <s v="0000-00-00"/>
    <m/>
    <m/>
    <m/>
    <m/>
    <n v="66"/>
    <s v="Llamaya"/>
    <s v="MANUAL"/>
    <n v="0"/>
    <m/>
    <n v="2198694"/>
    <s v="Cobros Marzo 2 meses a NPN "/>
    <s v="Cobros Marzo 2 meses a NPN "/>
    <s v="Buzon de voz"/>
  </r>
  <r>
    <s v="Cobros Mayo"/>
    <n v="0"/>
    <n v="0"/>
    <x v="23"/>
    <n v="4"/>
    <n v="1"/>
    <x v="0"/>
    <d v="2026-05-12T16:01:23"/>
    <n v="68343299"/>
    <s v="DROP"/>
    <s v="VDAD"/>
    <x v="0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5"/>
    <m/>
    <s v="NONE"/>
    <n v="0"/>
    <m/>
    <n v="2258498"/>
    <s v="Cobros Mayo"/>
    <s v="Cobros Mayo NPN"/>
    <s v="Agent Not Available"/>
  </r>
  <r>
    <s v="Cobros Mayo"/>
    <n v="0"/>
    <n v="0"/>
    <x v="18"/>
    <n v="4"/>
    <n v="1"/>
    <x v="0"/>
    <d v="2026-05-14T17:56:52"/>
    <n v="68343299"/>
    <s v="DROP"/>
    <s v="VDAD"/>
    <x v="0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5"/>
    <m/>
    <s v="NONE"/>
    <n v="0"/>
    <m/>
    <n v="2258498"/>
    <s v="Cobros Mayo"/>
    <s v="Cobros Mayo NPN"/>
    <s v="Agent Not Available"/>
  </r>
  <r>
    <s v="Cobros Mayo"/>
    <n v="0"/>
    <n v="0"/>
    <x v="3"/>
    <n v="4"/>
    <n v="1"/>
    <x v="1"/>
    <d v="2026-05-19T10:03:08"/>
    <n v="68343299"/>
    <n v="6004"/>
    <s v="lvelez"/>
    <x v="1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133"/>
    <s v="Llamaya"/>
    <s v="MAIN"/>
    <n v="0"/>
    <m/>
    <n v="2258498"/>
    <s v="Cobros Mayo"/>
    <s v="Cobros Mayo NPN"/>
    <s v="Buzon de voz"/>
  </r>
  <r>
    <s v="Cobros Mayo"/>
    <n v="0"/>
    <n v="0"/>
    <x v="23"/>
    <n v="5"/>
    <n v="1"/>
    <x v="0"/>
    <d v="2026-05-12T16:01:42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18"/>
    <n v="5"/>
    <n v="1"/>
    <x v="0"/>
    <d v="2026-05-14T17:57:30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3"/>
    <n v="5"/>
    <n v="1"/>
    <x v="0"/>
    <d v="2026-05-19T10:03:21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22"/>
    <n v="5"/>
    <n v="1"/>
    <x v="0"/>
    <d v="2026-05-20T15:09:24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4"/>
    <n v="5"/>
    <n v="1"/>
    <x v="1"/>
    <d v="2026-05-21T15:09:28"/>
    <n v="68358975"/>
    <n v="6004"/>
    <s v="lvelez"/>
    <x v="1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127"/>
    <s v="Llamaya"/>
    <s v="MAIN"/>
    <n v="0"/>
    <m/>
    <n v="2258499"/>
    <s v="Cobros Mayo"/>
    <s v="Cobros Mayo NPN"/>
    <s v="Buzon de voz"/>
  </r>
  <r>
    <s v="Cobros Abril Canal Fijo"/>
    <n v="0"/>
    <n v="0"/>
    <x v="23"/>
    <n v="9"/>
    <n v="1"/>
    <x v="0"/>
    <d v="2026-05-12T16:02:25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24"/>
    <n v="9"/>
    <n v="1"/>
    <x v="0"/>
    <d v="2026-05-15T09:33:27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3"/>
    <n v="9"/>
    <n v="1"/>
    <x v="0"/>
    <d v="2026-05-19T10:03:59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22"/>
    <n v="9"/>
    <n v="1"/>
    <x v="0"/>
    <d v="2026-05-20T15:12:15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4"/>
    <n v="9"/>
    <n v="1"/>
    <x v="0"/>
    <d v="2026-05-21T15:10:33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5"/>
    <n v="9"/>
    <n v="1"/>
    <x v="0"/>
    <d v="2026-05-22T11:16:20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6"/>
    <n v="9"/>
    <n v="1"/>
    <x v="0"/>
    <d v="2026-05-23T09:46:16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6"/>
    <n v="9"/>
    <n v="1"/>
    <x v="0"/>
    <d v="2026-05-23T12:52:38"/>
    <n v="68368222"/>
    <s v="DROP"/>
    <s v="VDAD"/>
    <x v="0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1"/>
    <n v="1"/>
    <x v="8"/>
    <n v="9"/>
    <n v="1"/>
    <x v="1"/>
    <d v="2026-05-26T09:36:13"/>
    <n v="68368222"/>
    <n v="6007"/>
    <s v="lvelez"/>
    <x v="1"/>
    <s v="COBRO"/>
    <m/>
    <n v="365039010000"/>
    <n v="16018"/>
    <n v="-4"/>
    <n v="1"/>
    <n v="68368222"/>
    <m/>
    <s v="Elia Guerra  Molina"/>
    <m/>
    <s v="1-737-715"/>
    <n v="365039010000"/>
    <s v="MASIVO"/>
    <s v="NPN"/>
    <m/>
    <m/>
    <m/>
    <m/>
    <m/>
    <s v="U"/>
    <s v="0000-00-00"/>
    <m/>
    <m/>
    <m/>
    <m/>
    <n v="71"/>
    <s v="Llamaya"/>
    <s v="MAIN"/>
    <n v="0"/>
    <m/>
    <n v="2258500"/>
    <s v="Cobros Mayo"/>
    <s v="Cobros Mayo NPN"/>
    <s v="Volver a llamar"/>
  </r>
  <r>
    <s v="Cobros Mayo"/>
    <n v="0"/>
    <n v="0"/>
    <x v="23"/>
    <n v="3"/>
    <n v="1"/>
    <x v="0"/>
    <d v="2026-05-12T16:02:44"/>
    <n v="68369773"/>
    <s v="DROP"/>
    <s v="VDAD"/>
    <x v="0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5"/>
    <m/>
    <s v="NONE"/>
    <n v="0"/>
    <m/>
    <n v="2258501"/>
    <s v="Cobros Mayo"/>
    <s v="Cobros Mayo NPN"/>
    <s v="Agent Not Available"/>
  </r>
  <r>
    <s v="Cobros Mayo"/>
    <n v="0"/>
    <n v="0"/>
    <x v="24"/>
    <n v="3"/>
    <n v="1"/>
    <x v="0"/>
    <d v="2026-05-15T09:33:13"/>
    <n v="68369773"/>
    <s v="CALLBK"/>
    <s v="lvelez"/>
    <x v="1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195"/>
    <s v="Llamaya"/>
    <s v="MAIN"/>
    <n v="0"/>
    <m/>
    <n v="2258501"/>
    <s v="Cobros Mayo"/>
    <s v="Cobros Mayo NPN"/>
    <s v="Call Back"/>
  </r>
  <r>
    <s v="Cobros Mayo"/>
    <n v="1"/>
    <n v="1"/>
    <x v="12"/>
    <n v="3"/>
    <n v="1"/>
    <x v="1"/>
    <d v="2026-05-29T15:10:50"/>
    <n v="68369773"/>
    <n v="6007"/>
    <s v="lvelez"/>
    <x v="1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6"/>
    <s v="Llamaya"/>
    <s v="MANUAL"/>
    <n v="0"/>
    <m/>
    <n v="2258501"/>
    <s v="Cobros Mayo"/>
    <s v="Cobros Mayo NPN"/>
    <s v="Volver a llamar"/>
  </r>
  <r>
    <s v="Cobros Mayo"/>
    <n v="0"/>
    <n v="0"/>
    <x v="23"/>
    <n v="4"/>
    <n v="1"/>
    <x v="0"/>
    <d v="2026-05-12T16:03:24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24"/>
    <n v="4"/>
    <n v="1"/>
    <x v="0"/>
    <d v="2026-05-15T09:34:06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3"/>
    <n v="4"/>
    <n v="1"/>
    <x v="0"/>
    <d v="2026-05-19T10:04:24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22"/>
    <n v="4"/>
    <n v="1"/>
    <x v="1"/>
    <d v="2026-05-20T15:12:14"/>
    <n v="68370299"/>
    <n v="6004"/>
    <s v="lvelez"/>
    <x v="1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143"/>
    <s v="Llamaya"/>
    <s v="MAIN"/>
    <n v="0"/>
    <m/>
    <n v="2258502"/>
    <s v="Cobros Mayo"/>
    <s v="Cobros Mayo NPN"/>
    <s v="Buzon de voz"/>
  </r>
  <r>
    <s v="Cobros Mayo"/>
    <n v="0"/>
    <n v="0"/>
    <x v="23"/>
    <n v="1"/>
    <n v="1"/>
    <x v="1"/>
    <d v="2026-05-12T16:04:18"/>
    <n v="68383673"/>
    <n v="6004"/>
    <s v="lvelez"/>
    <x v="1"/>
    <s v="COBRO"/>
    <m/>
    <n v="361071000000"/>
    <n v="16018"/>
    <n v="-4"/>
    <n v="1"/>
    <n v="68383673"/>
    <m/>
    <s v="Elvis Yandel Estribi Graziani"/>
    <m/>
    <s v="8-1037-1872"/>
    <n v="361071000000"/>
    <s v="MASIVO"/>
    <s v="NPN"/>
    <m/>
    <m/>
    <m/>
    <m/>
    <m/>
    <s v="U"/>
    <s v="0000-00-00"/>
    <m/>
    <m/>
    <m/>
    <m/>
    <n v="135"/>
    <s v="Llamaya"/>
    <s v="MAIN"/>
    <n v="0"/>
    <m/>
    <n v="2258503"/>
    <s v="Cobros Mayo"/>
    <s v="Cobros Mayo NPN"/>
    <s v="Buzon de voz"/>
  </r>
  <r>
    <s v="Cobros Mayo"/>
    <n v="0"/>
    <n v="0"/>
    <x v="23"/>
    <n v="2"/>
    <n v="1"/>
    <x v="0"/>
    <d v="2026-05-12T16:05:13"/>
    <n v="68390878"/>
    <s v="NA"/>
    <s v="VDAD"/>
    <x v="0"/>
    <s v="COBRO"/>
    <m/>
    <n v="364069810000"/>
    <n v="16018"/>
    <n v="-4"/>
    <n v="1"/>
    <n v="68390878"/>
    <m/>
    <s v="Joel Jonadah Rodriguez Rose"/>
    <m/>
    <s v="8-884-183"/>
    <n v="364069810000"/>
    <s v="MASIVO"/>
    <s v="NPN"/>
    <m/>
    <m/>
    <m/>
    <m/>
    <m/>
    <s v="U"/>
    <s v="0000-00-00"/>
    <m/>
    <m/>
    <m/>
    <m/>
    <n v="0"/>
    <m/>
    <s v="NONE"/>
    <n v="0"/>
    <m/>
    <n v="2258504"/>
    <s v="Cobros Mayo"/>
    <s v="Cobros Mayo NPN"/>
    <s v="No Answer AutoDial"/>
  </r>
  <r>
    <s v="Cobros Mayo"/>
    <n v="0"/>
    <n v="0"/>
    <x v="1"/>
    <n v="2"/>
    <n v="1"/>
    <x v="1"/>
    <d v="2026-05-13T10:36:11"/>
    <n v="68390878"/>
    <n v="6004"/>
    <s v="lvelez"/>
    <x v="1"/>
    <s v="COBRO"/>
    <m/>
    <n v="364069810000"/>
    <n v="16018"/>
    <n v="-4"/>
    <n v="1"/>
    <n v="68390878"/>
    <m/>
    <s v="Joel Jonadah Rodriguez Rose"/>
    <m/>
    <s v="8-884-183"/>
    <n v="364069810000"/>
    <s v="MASIVO"/>
    <s v="NPN"/>
    <m/>
    <m/>
    <m/>
    <m/>
    <m/>
    <s v="U"/>
    <s v="0000-00-00"/>
    <m/>
    <m/>
    <m/>
    <m/>
    <n v="129"/>
    <s v="Llamaya"/>
    <s v="MAIN"/>
    <n v="0"/>
    <m/>
    <n v="2258504"/>
    <s v="Cobros Mayo"/>
    <s v="Cobros Mayo NPN"/>
    <s v="Buzon de voz"/>
  </r>
  <r>
    <s v="Cobros Mayo"/>
    <n v="0"/>
    <n v="0"/>
    <x v="9"/>
    <n v="2"/>
    <n v="1"/>
    <x v="0"/>
    <d v="2026-05-27T16:22:22"/>
    <n v="68410963"/>
    <s v="DROP"/>
    <s v="VDAD"/>
    <x v="0"/>
    <s v="COBRO"/>
    <m/>
    <n v="365068170000"/>
    <n v="16019"/>
    <n v="-11"/>
    <n v="1"/>
    <n v="68410963"/>
    <m/>
    <s v="LILIBETT TIANY AVILA SAMUDIO"/>
    <m/>
    <n v="365068170000"/>
    <s v="CALL CENTER P2P"/>
    <s v="2 MESES PENDIENTES"/>
    <m/>
    <m/>
    <m/>
    <m/>
    <m/>
    <m/>
    <m/>
    <s v="0000-00-00"/>
    <m/>
    <m/>
    <m/>
    <m/>
    <n v="5"/>
    <m/>
    <s v="NONE"/>
    <n v="0"/>
    <m/>
    <n v="2268073"/>
    <s v="Cobros Mayo"/>
    <s v="Cobros Mayo Lista 2"/>
    <s v="Agent Not Available"/>
  </r>
  <r>
    <s v="Cobros Mayo"/>
    <n v="0"/>
    <n v="0"/>
    <x v="10"/>
    <n v="2"/>
    <n v="1"/>
    <x v="1"/>
    <d v="2026-05-28T14:40:41"/>
    <n v="68410963"/>
    <s v="DROP"/>
    <s v="VDAD"/>
    <x v="0"/>
    <s v="COBRO"/>
    <m/>
    <n v="365068170000"/>
    <n v="16019"/>
    <n v="-11"/>
    <n v="1"/>
    <n v="68410963"/>
    <m/>
    <s v="LILIBETT TIANY AVILA SAMUDIO"/>
    <m/>
    <n v="365068170000"/>
    <s v="CALL CENTER P2P"/>
    <s v="2 MESES PENDIENTES"/>
    <m/>
    <m/>
    <m/>
    <m/>
    <m/>
    <m/>
    <m/>
    <s v="0000-00-00"/>
    <m/>
    <m/>
    <m/>
    <m/>
    <n v="5"/>
    <m/>
    <s v="NONE"/>
    <n v="0"/>
    <m/>
    <n v="2268073"/>
    <s v="Cobros Mayo"/>
    <s v="Cobros Mayo Lista 2"/>
    <s v="Agent Not Available"/>
  </r>
  <r>
    <s v="Cobros Abril Canal Fijo"/>
    <n v="0"/>
    <n v="0"/>
    <x v="23"/>
    <n v="11"/>
    <n v="1"/>
    <x v="0"/>
    <d v="2026-05-12T16:05:36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24"/>
    <n v="11"/>
    <n v="1"/>
    <x v="0"/>
    <d v="2026-05-15T09:34:39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3"/>
    <n v="11"/>
    <n v="1"/>
    <x v="0"/>
    <d v="2026-05-19T10:05:0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22"/>
    <n v="11"/>
    <n v="1"/>
    <x v="0"/>
    <d v="2026-05-20T15:12:52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4"/>
    <n v="11"/>
    <n v="1"/>
    <x v="0"/>
    <d v="2026-05-21T15:11:1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5"/>
    <n v="11"/>
    <n v="1"/>
    <x v="0"/>
    <d v="2026-05-22T11:16:58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6"/>
    <n v="11"/>
    <n v="1"/>
    <x v="0"/>
    <d v="2026-05-23T09:46:44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6"/>
    <n v="11"/>
    <n v="1"/>
    <x v="0"/>
    <d v="2026-05-23T12:55:3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8"/>
    <n v="11"/>
    <n v="1"/>
    <x v="0"/>
    <d v="2026-05-26T09:36:53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8"/>
    <n v="11"/>
    <n v="1"/>
    <x v="0"/>
    <d v="2026-05-26T11:00:0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8"/>
    <n v="11"/>
    <n v="1"/>
    <x v="1"/>
    <d v="2026-05-26T14:50:46"/>
    <n v="68418651"/>
    <n v="6004"/>
    <s v="lvelez"/>
    <x v="1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s v="U"/>
    <s v="0000-00-00"/>
    <m/>
    <m/>
    <m/>
    <m/>
    <n v="147"/>
    <s v="Llamaya"/>
    <s v="MAIN"/>
    <n v="0"/>
    <m/>
    <n v="2258505"/>
    <s v="Cobros Mayo"/>
    <s v="Cobros Mayo NPN"/>
    <s v="Buzon de voz"/>
  </r>
  <r>
    <s v="Cobros Abril Canal Fijo"/>
    <n v="0"/>
    <n v="0"/>
    <x v="23"/>
    <n v="8"/>
    <n v="1"/>
    <x v="0"/>
    <d v="2026-05-12T16:06:00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24"/>
    <n v="8"/>
    <n v="1"/>
    <x v="0"/>
    <d v="2026-05-15T09:35:19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3"/>
    <n v="8"/>
    <n v="1"/>
    <x v="0"/>
    <d v="2026-05-19T10:05:39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22"/>
    <n v="8"/>
    <n v="1"/>
    <x v="0"/>
    <d v="2026-05-20T15:12:59"/>
    <n v="68425516"/>
    <s v="AB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0"/>
    <m/>
    <s v="NONE"/>
    <n v="0"/>
    <m/>
    <n v="2258506"/>
    <s v="Cobros Mayo"/>
    <s v="Cobros Mayo NPN"/>
    <s v="Auto busy"/>
  </r>
  <r>
    <s v="Cobros Abril Canal Fijo"/>
    <n v="0"/>
    <n v="0"/>
    <x v="4"/>
    <n v="8"/>
    <n v="1"/>
    <x v="0"/>
    <d v="2026-05-21T15:11:51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5"/>
    <n v="8"/>
    <n v="1"/>
    <x v="0"/>
    <d v="2026-05-22T11:17:36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6"/>
    <n v="8"/>
    <n v="1"/>
    <x v="0"/>
    <d v="2026-05-23T09:47:26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6"/>
    <n v="8"/>
    <n v="1"/>
    <x v="1"/>
    <d v="2026-05-23T12:55:29"/>
    <n v="68425516"/>
    <n v="6004"/>
    <s v="lvelez"/>
    <x v="1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s v="U"/>
    <s v="0000-00-00"/>
    <m/>
    <m/>
    <m/>
    <m/>
    <n v="155"/>
    <s v="Llamaya"/>
    <s v="MAIN"/>
    <n v="0"/>
    <m/>
    <n v="2258506"/>
    <s v="Cobros Mayo"/>
    <s v="Cobros Mayo NPN"/>
    <s v="Buzon de voz"/>
  </r>
  <r>
    <s v="Cobros Mayo"/>
    <n v="0"/>
    <n v="0"/>
    <x v="23"/>
    <n v="3"/>
    <n v="1"/>
    <x v="0"/>
    <d v="2026-05-12T16:06:34"/>
    <n v="68427493"/>
    <s v="DROP"/>
    <s v="VDAD"/>
    <x v="0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5"/>
    <m/>
    <s v="NONE"/>
    <n v="0"/>
    <m/>
    <n v="2258507"/>
    <s v="Cobros Mayo"/>
    <s v="Cobros Mayo NPN"/>
    <s v="Agent Not Available"/>
  </r>
  <r>
    <s v="Cobros Mayo"/>
    <n v="0"/>
    <n v="0"/>
    <x v="24"/>
    <n v="3"/>
    <n v="1"/>
    <x v="0"/>
    <d v="2026-05-15T09:35:49"/>
    <n v="68427493"/>
    <s v="DROP"/>
    <s v="VDAD"/>
    <x v="0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5"/>
    <m/>
    <s v="NONE"/>
    <n v="0"/>
    <m/>
    <n v="2258507"/>
    <s v="Cobros Mayo"/>
    <s v="Cobros Mayo NPN"/>
    <s v="Agent Not Available"/>
  </r>
  <r>
    <s v="Cobros Mayo"/>
    <n v="1"/>
    <n v="0"/>
    <x v="3"/>
    <n v="3"/>
    <n v="1"/>
    <x v="1"/>
    <d v="2026-05-19T10:07:28"/>
    <n v="68427493"/>
    <n v="6006"/>
    <s v="lvelez"/>
    <x v="1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25"/>
    <s v="Llamaya"/>
    <s v="MAIN"/>
    <n v="0"/>
    <m/>
    <n v="2258507"/>
    <s v="Cobros Mayo"/>
    <s v="Cobros Mayo NPN"/>
    <s v="Numero equivocado"/>
  </r>
  <r>
    <s v="Cobros Abril Canal Fijo"/>
    <n v="0"/>
    <n v="0"/>
    <x v="23"/>
    <n v="3"/>
    <n v="1"/>
    <x v="0"/>
    <d v="2026-05-12T16:07:56"/>
    <n v="68443527"/>
    <s v="DROP"/>
    <s v="VDAD"/>
    <x v="0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5"/>
    <m/>
    <s v="NONE"/>
    <n v="0"/>
    <m/>
    <n v="2258508"/>
    <s v="Cobros Mayo"/>
    <s v="Cobros Mayo NPN"/>
    <s v="Agent Not Available"/>
  </r>
  <r>
    <s v="Cobros Abril Canal Fijo"/>
    <n v="0"/>
    <n v="0"/>
    <x v="24"/>
    <n v="3"/>
    <n v="1"/>
    <x v="0"/>
    <d v="2026-05-15T09:36:27"/>
    <n v="68443527"/>
    <s v="DROP"/>
    <s v="VDAD"/>
    <x v="0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5"/>
    <m/>
    <s v="NONE"/>
    <n v="0"/>
    <m/>
    <n v="2258508"/>
    <s v="Cobros Mayo"/>
    <s v="Cobros Mayo NPN"/>
    <s v="Agent Not Available"/>
  </r>
  <r>
    <s v="Cobros Abril Canal Fijo"/>
    <n v="1"/>
    <n v="1"/>
    <x v="3"/>
    <n v="3"/>
    <n v="1"/>
    <x v="1"/>
    <d v="2026-05-19T10:09:14"/>
    <n v="68443527"/>
    <n v="6003"/>
    <s v="lvelez"/>
    <x v="1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139"/>
    <s v="Llamaya"/>
    <s v="MAIN"/>
    <n v="0"/>
    <m/>
    <n v="2258508"/>
    <s v="Cobros Mayo"/>
    <s v="Cobros Mayo NPN"/>
    <s v="Cuenta cesada"/>
  </r>
  <r>
    <s v="Cobros Abril Canal Fijo"/>
    <n v="1"/>
    <n v="1"/>
    <x v="23"/>
    <n v="1"/>
    <n v="1"/>
    <x v="1"/>
    <d v="2026-05-12T16:07:53"/>
    <n v="68451482"/>
    <n v="6003"/>
    <s v="lvelez"/>
    <x v="1"/>
    <s v="COBRO"/>
    <m/>
    <n v="353363240000"/>
    <n v="16018"/>
    <n v="-11"/>
    <n v="1"/>
    <n v="68451482"/>
    <m/>
    <s v="Pablo Torres osorio"/>
    <m/>
    <s v="8-294-118"/>
    <n v="353363240000"/>
    <s v="MASIVO"/>
    <s v="NPN"/>
    <m/>
    <m/>
    <m/>
    <m/>
    <m/>
    <s v="U"/>
    <s v="0000-00-00"/>
    <m/>
    <m/>
    <m/>
    <m/>
    <n v="39"/>
    <s v="Llamaya"/>
    <s v="MAIN"/>
    <n v="0"/>
    <m/>
    <n v="2258509"/>
    <s v="Cobros Mayo"/>
    <s v="Cobros Mayo NPN"/>
    <s v="Cuenta cesada"/>
  </r>
  <r>
    <s v="Cobros Mayo"/>
    <n v="0"/>
    <n v="0"/>
    <x v="23"/>
    <n v="4"/>
    <n v="1"/>
    <x v="0"/>
    <d v="2026-05-12T16:08:20"/>
    <n v="68452412"/>
    <s v="DROP"/>
    <s v="VDAD"/>
    <x v="0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5"/>
    <m/>
    <s v="NONE"/>
    <n v="0"/>
    <m/>
    <n v="2258510"/>
    <s v="Cobros Mayo"/>
    <s v="Cobros Mayo NPN"/>
    <s v="Agent Not Available"/>
  </r>
  <r>
    <s v="Cobros Mayo"/>
    <n v="0"/>
    <n v="0"/>
    <x v="24"/>
    <n v="4"/>
    <n v="1"/>
    <x v="0"/>
    <d v="2026-05-15T09:40:11"/>
    <n v="68452412"/>
    <s v="CALLBK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367"/>
    <s v="Llamaya"/>
    <s v="MAIN"/>
    <n v="0"/>
    <m/>
    <n v="2258510"/>
    <s v="Cobros Mayo"/>
    <s v="Cobros Mayo NPN"/>
    <s v="Call Back"/>
  </r>
  <r>
    <s v="Cobros Mayo"/>
    <n v="0"/>
    <n v="0"/>
    <x v="3"/>
    <n v="4"/>
    <n v="1"/>
    <x v="0"/>
    <d v="2026-05-19T17:14:04"/>
    <n v="68452412"/>
    <s v="CALLBK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109"/>
    <s v="Llamaya"/>
    <s v="MAIN"/>
    <n v="0"/>
    <m/>
    <n v="2258510"/>
    <s v="Cobros Mayo"/>
    <s v="Cobros Mayo NPN"/>
    <s v="Call Back"/>
  </r>
  <r>
    <s v="Cobros Mayo"/>
    <n v="1"/>
    <n v="1"/>
    <x v="7"/>
    <n v="4"/>
    <n v="1"/>
    <x v="1"/>
    <d v="2026-05-25T09:28:49"/>
    <n v="68452412"/>
    <n v="6007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63"/>
    <s v="Llamaya"/>
    <s v="MAIN"/>
    <n v="0"/>
    <m/>
    <n v="2258510"/>
    <s v="Cobros Mayo"/>
    <s v="Cobros Mayo NPN"/>
    <s v="Volver a llamar"/>
  </r>
  <r>
    <e v="#N/A"/>
    <n v="1"/>
    <n v="1"/>
    <x v="16"/>
    <n v="1"/>
    <n v="1"/>
    <x v="1"/>
    <d v="2026-05-08T15:11:59"/>
    <n v="68461526"/>
    <n v="6007"/>
    <s v="lvelez"/>
    <x v="1"/>
    <s v="COBRO"/>
    <m/>
    <n v="206090500000"/>
    <n v="16016"/>
    <n v="-11"/>
    <n v="1"/>
    <n v="68461526"/>
    <m/>
    <s v="SAGEL EDGAR"/>
    <m/>
    <s v="8-729-716"/>
    <n v="206090500000"/>
    <s v="MASIVO"/>
    <s v="NPN"/>
    <m/>
    <m/>
    <m/>
    <m/>
    <m/>
    <s v="U"/>
    <s v="0000-00-00"/>
    <m/>
    <m/>
    <m/>
    <s v="SAGEL EDGAR!NNumero: -- 206090500000"/>
    <n v="15"/>
    <s v="Llamaya"/>
    <s v="MANUAL"/>
    <n v="0"/>
    <m/>
    <n v="2198689"/>
    <s v="Cobros Marzo 2 meses a NPN "/>
    <s v="Cobros Marzo 2 meses a NPN "/>
    <s v="Volver a llamar"/>
  </r>
  <r>
    <s v="Cobros Mayo"/>
    <n v="1"/>
    <n v="0"/>
    <x v="15"/>
    <n v="1"/>
    <n v="1"/>
    <x v="1"/>
    <d v="2026-05-07T16:05:03"/>
    <n v="68463089"/>
    <n v="6000"/>
    <s v="lvelez"/>
    <x v="1"/>
    <s v="COBRO"/>
    <m/>
    <m/>
    <n v="998"/>
    <n v="0"/>
    <m/>
    <n v="68463089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1"/>
    <s v="Default Manual list"/>
    <m/>
    <s v="Mensaje a tercero"/>
  </r>
  <r>
    <s v="Cobros Mayo"/>
    <n v="0"/>
    <n v="0"/>
    <x v="20"/>
    <n v="1"/>
    <n v="1"/>
    <x v="1"/>
    <d v="2026-05-06T16:34:57"/>
    <n v="68466612"/>
    <n v="6004"/>
    <s v="lvelez"/>
    <x v="1"/>
    <s v="COBRO"/>
    <m/>
    <m/>
    <n v="998"/>
    <n v="0"/>
    <m/>
    <n v="68466612"/>
    <m/>
    <m/>
    <m/>
    <m/>
    <m/>
    <m/>
    <m/>
    <m/>
    <m/>
    <m/>
    <m/>
    <m/>
    <s v="U"/>
    <s v="0000-00-00"/>
    <m/>
    <m/>
    <m/>
    <m/>
    <n v="78"/>
    <s v="Llamaya"/>
    <s v="MANUAL"/>
    <n v="0"/>
    <m/>
    <n v="2257555"/>
    <s v="Default Manual list"/>
    <m/>
    <s v="Buzon de voz"/>
  </r>
  <r>
    <s v="Cobros Mayo"/>
    <n v="1"/>
    <n v="1"/>
    <x v="16"/>
    <n v="5"/>
    <n v="1"/>
    <x v="0"/>
    <d v="2026-05-08T12:00:36"/>
    <n v="68470179"/>
    <n v="6007"/>
    <s v="lvelez"/>
    <x v="1"/>
    <s v="COBRO"/>
    <m/>
    <n v="368009960000"/>
    <n v="16016"/>
    <n v="-11"/>
    <n v="1"/>
    <n v="68470179"/>
    <m/>
    <s v="Alexis emmanuel credidio Gonza"/>
    <m/>
    <s v="8-976-1116"/>
    <n v="368009960000"/>
    <s v="MASIVO"/>
    <s v="NPN"/>
    <m/>
    <m/>
    <m/>
    <m/>
    <m/>
    <s v="U"/>
    <s v="0000-00-00"/>
    <m/>
    <m/>
    <m/>
    <m/>
    <n v="69"/>
    <s v="Llamaya"/>
    <s v="MANUAL"/>
    <n v="0"/>
    <m/>
    <n v="2198621"/>
    <s v="Cobros Marzo 2 meses a NPN "/>
    <s v="Cobros Marzo 2 meses a NPN "/>
    <s v="Volver a llamar"/>
  </r>
  <r>
    <s v="Cobros Mayo"/>
    <n v="0"/>
    <n v="0"/>
    <x v="23"/>
    <n v="5"/>
    <n v="1"/>
    <x v="0"/>
    <d v="2026-05-12T16:08:38"/>
    <n v="68470179"/>
    <s v="DROP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5"/>
    <m/>
    <s v="NONE"/>
    <n v="0"/>
    <m/>
    <n v="2258511"/>
    <s v="Cobros Mayo"/>
    <s v="Cobros Mayo NPN"/>
    <s v="Agent Not Available"/>
  </r>
  <r>
    <s v="Cobros Mayo"/>
    <n v="0"/>
    <n v="0"/>
    <x v="24"/>
    <n v="5"/>
    <n v="1"/>
    <x v="0"/>
    <d v="2026-05-15T09:39:54"/>
    <n v="68470179"/>
    <s v="AB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0"/>
    <m/>
    <s v="NONE"/>
    <n v="0"/>
    <m/>
    <n v="2258511"/>
    <s v="Cobros Mayo"/>
    <s v="Cobros Mayo NPN"/>
    <s v="Auto busy"/>
  </r>
  <r>
    <s v="Cobros Mayo"/>
    <n v="0"/>
    <n v="0"/>
    <x v="3"/>
    <n v="5"/>
    <n v="1"/>
    <x v="0"/>
    <d v="2026-05-19T10:09:14"/>
    <n v="68470179"/>
    <s v="AB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0"/>
    <m/>
    <s v="NONE"/>
    <n v="0"/>
    <m/>
    <n v="2258511"/>
    <s v="Cobros Mayo"/>
    <s v="Cobros Mayo NPN"/>
    <s v="Auto busy"/>
  </r>
  <r>
    <s v="Cobros Mayo"/>
    <n v="1"/>
    <n v="1"/>
    <x v="22"/>
    <n v="5"/>
    <n v="1"/>
    <x v="1"/>
    <d v="2026-05-20T15:16:16"/>
    <n v="68470179"/>
    <n v="6007"/>
    <s v="lvelez"/>
    <x v="1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177"/>
    <s v="Llamaya"/>
    <s v="MAIN"/>
    <n v="0"/>
    <m/>
    <n v="2258511"/>
    <s v="Cobros Mayo"/>
    <s v="Cobros Mayo NPN"/>
    <s v="Volver a llamar"/>
  </r>
  <r>
    <s v="Cobros Abril Canal Fijo"/>
    <n v="0"/>
    <n v="0"/>
    <x v="19"/>
    <n v="6"/>
    <n v="1"/>
    <x v="0"/>
    <d v="2026-05-04T14:15:16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4:16:25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0"/>
    <n v="6"/>
    <n v="1"/>
    <x v="0"/>
    <d v="2026-05-09T09:07:09"/>
    <n v="68472312"/>
    <s v="NA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0"/>
    <m/>
    <s v="NONE"/>
    <n v="0"/>
    <m/>
    <n v="2252714"/>
    <s v="Cobros Abril Canal Fijo"/>
    <s v="Cobros Abril Canal Fijo 2 meses a NPN"/>
    <s v="No Answer AutoDial"/>
  </r>
  <r>
    <s v="Cobros Abril Canal Fijo"/>
    <n v="0"/>
    <n v="0"/>
    <x v="0"/>
    <n v="6"/>
    <n v="1"/>
    <x v="0"/>
    <d v="2026-05-09T10:14:19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51:43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25:01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23"/>
    <n v="9"/>
    <n v="1"/>
    <x v="0"/>
    <d v="2026-05-12T16:08:49"/>
    <n v="68477282"/>
    <s v="AB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24"/>
    <n v="9"/>
    <n v="1"/>
    <x v="0"/>
    <d v="2026-05-15T09:41:11"/>
    <n v="68477282"/>
    <s v="DROP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3"/>
    <n v="9"/>
    <n v="1"/>
    <x v="0"/>
    <d v="2026-05-19T10:11:48"/>
    <n v="68477282"/>
    <s v="DROP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22"/>
    <n v="9"/>
    <n v="1"/>
    <x v="0"/>
    <d v="2026-05-20T15:19:41"/>
    <n v="68477282"/>
    <s v="AB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4"/>
    <n v="9"/>
    <n v="1"/>
    <x v="0"/>
    <d v="2026-05-21T15:19:48"/>
    <n v="68477282"/>
    <s v="AB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5"/>
    <n v="9"/>
    <n v="1"/>
    <x v="0"/>
    <d v="2026-05-22T11:18:13"/>
    <n v="68477282"/>
    <s v="DROP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6"/>
    <n v="9"/>
    <n v="1"/>
    <x v="0"/>
    <d v="2026-05-23T09:51:29"/>
    <n v="68477282"/>
    <s v="AB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6"/>
    <n v="9"/>
    <n v="1"/>
    <x v="0"/>
    <d v="2026-05-23T12:56:02"/>
    <n v="68477282"/>
    <s v="DROP"/>
    <s v="VDAD"/>
    <x v="0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1"/>
    <n v="1"/>
    <x v="8"/>
    <n v="9"/>
    <n v="1"/>
    <x v="1"/>
    <d v="2026-05-26T09:37:55"/>
    <n v="68477282"/>
    <n v="6003"/>
    <s v="lvelez"/>
    <x v="1"/>
    <s v="COBRO"/>
    <m/>
    <n v="356368870000"/>
    <n v="16018"/>
    <n v="-11"/>
    <n v="1"/>
    <n v="68477282"/>
    <m/>
    <s v="Rosalina SÃ¡nchez"/>
    <m/>
    <s v="9-737-2061"/>
    <n v="356368870000"/>
    <s v="MASIVO"/>
    <s v="NPN"/>
    <m/>
    <m/>
    <m/>
    <m/>
    <m/>
    <s v="U"/>
    <s v="0000-00-00"/>
    <m/>
    <m/>
    <m/>
    <m/>
    <n v="50"/>
    <s v="Llamaya"/>
    <s v="MAIN"/>
    <n v="0"/>
    <m/>
    <n v="2258512"/>
    <s v="Cobros Mayo"/>
    <s v="Cobros Mayo NPN"/>
    <s v="Cuenta cesada"/>
  </r>
  <r>
    <s v="Cobros Mayo"/>
    <n v="0"/>
    <n v="0"/>
    <x v="9"/>
    <n v="2"/>
    <n v="1"/>
    <x v="0"/>
    <d v="2026-05-27T15:08:35"/>
    <n v="68480165"/>
    <s v="DROP"/>
    <s v="VDAD"/>
    <x v="0"/>
    <s v="COBRO"/>
    <m/>
    <n v="362005350000"/>
    <n v="16019"/>
    <n v="-11"/>
    <n v="1"/>
    <n v="68480165"/>
    <m/>
    <s v="YULIANA ESTER AVILA CORELLA"/>
    <m/>
    <n v="362005350000"/>
    <s v="CALL CENTER"/>
    <s v="NPN"/>
    <m/>
    <m/>
    <m/>
    <m/>
    <m/>
    <m/>
    <s v="U"/>
    <s v="0000-00-00"/>
    <m/>
    <m/>
    <m/>
    <m/>
    <n v="5"/>
    <m/>
    <s v="NONE"/>
    <n v="0"/>
    <m/>
    <n v="2267987"/>
    <s v="Cobros Mayo"/>
    <s v="Cobros Mayo Lista 2"/>
    <s v="Agent Not Available"/>
  </r>
  <r>
    <s v="Cobros Mayo"/>
    <n v="0"/>
    <n v="0"/>
    <x v="10"/>
    <n v="2"/>
    <n v="1"/>
    <x v="1"/>
    <d v="2026-05-28T10:49:03"/>
    <n v="68480165"/>
    <s v="DROP"/>
    <s v="VDAD"/>
    <x v="0"/>
    <s v="COBRO"/>
    <m/>
    <n v="362005350000"/>
    <n v="16019"/>
    <n v="-11"/>
    <n v="1"/>
    <n v="68480165"/>
    <m/>
    <s v="YULIANA ESTER AVILA CORELLA"/>
    <m/>
    <n v="362005350000"/>
    <s v="CALL CENTER"/>
    <s v="NPN"/>
    <m/>
    <m/>
    <m/>
    <m/>
    <m/>
    <m/>
    <s v="U"/>
    <s v="0000-00-00"/>
    <m/>
    <m/>
    <m/>
    <m/>
    <n v="5"/>
    <m/>
    <s v="NONE"/>
    <n v="0"/>
    <m/>
    <n v="2267987"/>
    <s v="Cobros Mayo"/>
    <s v="Cobros Mayo Lista 2"/>
    <s v="Agent Not Available"/>
  </r>
  <r>
    <s v="Cobros Abril Canal Fijo"/>
    <n v="1"/>
    <n v="1"/>
    <x v="23"/>
    <n v="1"/>
    <n v="1"/>
    <x v="1"/>
    <d v="2026-05-12T16:09:00"/>
    <n v="68481258"/>
    <n v="6003"/>
    <s v="lvelez"/>
    <x v="1"/>
    <s v="COBRO"/>
    <m/>
    <n v="358375590000"/>
    <n v="16018"/>
    <n v="-11"/>
    <n v="1"/>
    <n v="68481258"/>
    <m/>
    <s v="Norma Mezua"/>
    <m/>
    <s v="5-702-70"/>
    <n v="358375590000"/>
    <s v="MASIVO"/>
    <s v="NPN"/>
    <m/>
    <m/>
    <m/>
    <m/>
    <m/>
    <s v="U"/>
    <s v="0000-00-00"/>
    <m/>
    <m/>
    <m/>
    <m/>
    <n v="52"/>
    <s v="Llamaya"/>
    <s v="MAIN"/>
    <n v="0"/>
    <m/>
    <n v="2258513"/>
    <s v="Cobros Mayo"/>
    <s v="Cobros Mayo NPN"/>
    <s v="Cuenta cesada"/>
  </r>
  <r>
    <s v="Cobros Mayo"/>
    <n v="1"/>
    <n v="1"/>
    <x v="9"/>
    <n v="1"/>
    <n v="1"/>
    <x v="1"/>
    <d v="2026-05-27T16:13:05"/>
    <n v="68483630"/>
    <n v="6002"/>
    <s v="lvelez"/>
    <x v="1"/>
    <s v="COBRO"/>
    <m/>
    <n v="364090680000"/>
    <n v="16019"/>
    <n v="-11"/>
    <n v="1"/>
    <n v="68483630"/>
    <m/>
    <s v="MERCEDES DIBETH GUEVARA GUTIE"/>
    <m/>
    <n v="364090680000"/>
    <s v="CALL CENTER P2P"/>
    <s v="1 MES PENDIENTE"/>
    <m/>
    <m/>
    <m/>
    <m/>
    <m/>
    <m/>
    <s v="U"/>
    <s v="0000-00-00"/>
    <m/>
    <m/>
    <m/>
    <m/>
    <n v="174"/>
    <s v="Llamaya"/>
    <s v="MAIN"/>
    <n v="0"/>
    <m/>
    <n v="2268063"/>
    <s v="Cobros Mayo"/>
    <s v="Cobros Mayo Lista 2"/>
    <s v="Cliente al dia"/>
  </r>
  <r>
    <s v="Cobros Abril Canal Fijo"/>
    <n v="0"/>
    <n v="0"/>
    <x v="23"/>
    <n v="3"/>
    <n v="1"/>
    <x v="0"/>
    <d v="2026-05-12T16:09:28"/>
    <n v="68490478"/>
    <s v="DROP"/>
    <s v="VDAD"/>
    <x v="0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5"/>
    <m/>
    <s v="NONE"/>
    <n v="0"/>
    <m/>
    <n v="2258514"/>
    <s v="Cobros Mayo"/>
    <s v="Cobros Mayo NPN"/>
    <s v="Agent Not Available"/>
  </r>
  <r>
    <s v="Cobros Abril Canal Fijo"/>
    <n v="0"/>
    <n v="0"/>
    <x v="24"/>
    <n v="3"/>
    <n v="1"/>
    <x v="0"/>
    <d v="2026-05-15T09:41:39"/>
    <n v="68490478"/>
    <s v="DROP"/>
    <s v="VDAD"/>
    <x v="0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5"/>
    <m/>
    <s v="NONE"/>
    <n v="0"/>
    <m/>
    <n v="2258514"/>
    <s v="Cobros Mayo"/>
    <s v="Cobros Mayo NPN"/>
    <s v="Agent Not Available"/>
  </r>
  <r>
    <s v="Cobros Abril Canal Fijo"/>
    <n v="0"/>
    <n v="0"/>
    <x v="3"/>
    <n v="3"/>
    <n v="1"/>
    <x v="1"/>
    <d v="2026-05-19T10:12:43"/>
    <n v="68490478"/>
    <n v="6004"/>
    <s v="lvelez"/>
    <x v="1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184"/>
    <s v="Llamaya"/>
    <s v="MAIN"/>
    <n v="0"/>
    <m/>
    <n v="2258514"/>
    <s v="Cobros Mayo"/>
    <s v="Cobros Mayo NPN"/>
    <s v="Buzon de voz"/>
  </r>
  <r>
    <s v="Cobros Abril Canal Fijo"/>
    <n v="0"/>
    <n v="0"/>
    <x v="13"/>
    <n v="15"/>
    <n v="1"/>
    <x v="0"/>
    <d v="2026-05-02T11:24:21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14"/>
    <n v="15"/>
    <n v="1"/>
    <x v="0"/>
    <d v="2026-05-05T15:53:44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20"/>
    <n v="15"/>
    <n v="1"/>
    <x v="0"/>
    <d v="2026-05-06T17:54:46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16"/>
    <n v="15"/>
    <n v="1"/>
    <x v="0"/>
    <d v="2026-05-08T12:55:06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23"/>
    <n v="15"/>
    <n v="1"/>
    <x v="0"/>
    <d v="2026-05-12T16:09:35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24"/>
    <n v="15"/>
    <n v="1"/>
    <x v="0"/>
    <d v="2026-05-15T09:41:46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3"/>
    <n v="15"/>
    <n v="1"/>
    <x v="0"/>
    <d v="2026-05-19T10:14:12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22"/>
    <n v="15"/>
    <n v="1"/>
    <x v="0"/>
    <d v="2026-05-20T15:20:11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4"/>
    <n v="15"/>
    <n v="1"/>
    <x v="0"/>
    <d v="2026-05-21T15:19:48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5"/>
    <n v="15"/>
    <n v="1"/>
    <x v="0"/>
    <d v="2026-05-22T11:21:01"/>
    <n v="68494071"/>
    <s v="NA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No Answer AutoDial"/>
  </r>
  <r>
    <s v="Cobros Abril Canal Fijo"/>
    <n v="0"/>
    <n v="0"/>
    <x v="5"/>
    <n v="15"/>
    <n v="1"/>
    <x v="0"/>
    <d v="2026-05-22T14:39:46"/>
    <n v="68494071"/>
    <s v="NA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No Answer AutoDial"/>
  </r>
  <r>
    <s v="Cobros Abril Canal Fijo"/>
    <n v="0"/>
    <n v="0"/>
    <x v="5"/>
    <n v="15"/>
    <n v="1"/>
    <x v="0"/>
    <d v="2026-05-22T15:03:42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6"/>
    <n v="15"/>
    <n v="1"/>
    <x v="0"/>
    <d v="2026-05-23T09:52:42"/>
    <n v="68494071"/>
    <s v="NA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No Answer AutoDial"/>
  </r>
  <r>
    <s v="Cobros Abril Canal Fijo"/>
    <n v="0"/>
    <n v="0"/>
    <x v="6"/>
    <n v="15"/>
    <n v="1"/>
    <x v="0"/>
    <d v="2026-05-23T10:58:22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8"/>
    <n v="15"/>
    <n v="1"/>
    <x v="1"/>
    <d v="2026-05-26T09:37:39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Mayo"/>
    <n v="1"/>
    <n v="0"/>
    <x v="15"/>
    <n v="2"/>
    <n v="1"/>
    <x v="0"/>
    <d v="2026-05-07T16:11:24"/>
    <n v="68497331"/>
    <n v="6006"/>
    <s v="lvelez"/>
    <x v="1"/>
    <s v="COBRO"/>
    <m/>
    <m/>
    <n v="998"/>
    <n v="0"/>
    <m/>
    <n v="68497331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82"/>
    <s v="Default Manual list"/>
    <m/>
    <s v="Numero equivocado"/>
  </r>
  <r>
    <s v="Cobros Mayo"/>
    <n v="1"/>
    <n v="0"/>
    <x v="23"/>
    <n v="2"/>
    <n v="1"/>
    <x v="1"/>
    <d v="2026-05-12T16:10:40"/>
    <n v="68497331"/>
    <n v="6006"/>
    <s v="lvelez"/>
    <x v="1"/>
    <s v="COBRO"/>
    <m/>
    <n v="363005370000"/>
    <n v="16018"/>
    <n v="-11"/>
    <n v="1"/>
    <n v="68497331"/>
    <m/>
    <s v="Noel reyes"/>
    <m/>
    <s v="3-737-79"/>
    <n v="363005370000"/>
    <s v="MASIVO"/>
    <s v="2 PAGOS PENDIENTES"/>
    <m/>
    <m/>
    <m/>
    <m/>
    <m/>
    <s v="U"/>
    <s v="0000-00-00"/>
    <m/>
    <m/>
    <m/>
    <m/>
    <n v="139"/>
    <s v="Llamaya"/>
    <s v="MAIN"/>
    <n v="0"/>
    <m/>
    <n v="2258516"/>
    <s v="Cobros Mayo"/>
    <s v="Cobros Mayo NPN"/>
    <s v="Numero equivocado"/>
  </r>
  <r>
    <s v="Cobros Mayo"/>
    <n v="0"/>
    <n v="0"/>
    <x v="19"/>
    <n v="1"/>
    <n v="1"/>
    <x v="1"/>
    <d v="2026-05-04T09:58:36"/>
    <n v="68503631"/>
    <n v="6004"/>
    <s v="lvelez"/>
    <x v="1"/>
    <s v="COBRO"/>
    <m/>
    <m/>
    <n v="998"/>
    <n v="0"/>
    <m/>
    <n v="68503631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461"/>
    <s v="Default Manual list"/>
    <m/>
    <s v="Buzon de voz"/>
  </r>
  <r>
    <s v="Cobros Abril Canal Fijo"/>
    <n v="0"/>
    <n v="0"/>
    <x v="23"/>
    <n v="4"/>
    <n v="1"/>
    <x v="0"/>
    <d v="2026-05-12T16:10:23"/>
    <n v="68532816"/>
    <s v="AB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0"/>
    <m/>
    <s v="NONE"/>
    <n v="0"/>
    <m/>
    <n v="2258517"/>
    <s v="Cobros Mayo"/>
    <s v="Cobros Mayo NPN"/>
    <s v="Auto busy"/>
  </r>
  <r>
    <s v="Cobros Abril Canal Fijo"/>
    <n v="0"/>
    <n v="0"/>
    <x v="24"/>
    <n v="4"/>
    <n v="1"/>
    <x v="0"/>
    <d v="2026-05-15T09:42:18"/>
    <n v="68532816"/>
    <s v="DROP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5"/>
    <m/>
    <s v="NONE"/>
    <n v="0"/>
    <m/>
    <n v="2258517"/>
    <s v="Cobros Mayo"/>
    <s v="Cobros Mayo NPN"/>
    <s v="Agent Not Available"/>
  </r>
  <r>
    <s v="Cobros Abril Canal Fijo"/>
    <n v="0"/>
    <n v="0"/>
    <x v="3"/>
    <n v="4"/>
    <n v="1"/>
    <x v="0"/>
    <d v="2026-05-19T10:15:05"/>
    <n v="68532816"/>
    <s v="DROP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5"/>
    <m/>
    <s v="NONE"/>
    <n v="0"/>
    <m/>
    <n v="2258517"/>
    <s v="Cobros Mayo"/>
    <s v="Cobros Mayo NPN"/>
    <s v="Agent Not Available"/>
  </r>
  <r>
    <s v="Cobros Abril Canal Fijo"/>
    <n v="1"/>
    <n v="1"/>
    <x v="22"/>
    <n v="4"/>
    <n v="1"/>
    <x v="1"/>
    <d v="2026-05-20T15:21:03"/>
    <n v="68532816"/>
    <n v="6003"/>
    <s v="lvelez"/>
    <x v="1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67"/>
    <s v="Llamaya"/>
    <s v="MAIN"/>
    <n v="0"/>
    <m/>
    <n v="2258517"/>
    <s v="Cobros Mayo"/>
    <s v="Cobros Mayo NPN"/>
    <s v="Cuenta cesada"/>
  </r>
  <r>
    <s v="Cobros Abril Canal Fijo"/>
    <n v="0"/>
    <n v="0"/>
    <x v="23"/>
    <n v="4"/>
    <n v="1"/>
    <x v="0"/>
    <d v="2026-05-12T16:11:39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0"/>
    <d v="2026-05-13T10:37:58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0"/>
    <d v="2026-05-13T11:40:05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1"/>
    <d v="2026-05-13T11:45:17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Mayo"/>
    <n v="1"/>
    <n v="1"/>
    <x v="23"/>
    <n v="1"/>
    <n v="1"/>
    <x v="1"/>
    <d v="2026-05-12T16:13:19"/>
    <n v="68551019"/>
    <n v="6003"/>
    <s v="lvelez"/>
    <x v="1"/>
    <s v="COBRO"/>
    <m/>
    <n v="365076060000"/>
    <n v="16018"/>
    <n v="-4"/>
    <n v="1"/>
    <n v="68551019"/>
    <m/>
    <s v="GENESIS STHEFANY RODRIGUEZ MOR"/>
    <m/>
    <s v="8-937-808"/>
    <n v="365076060000"/>
    <s v="MASIVO"/>
    <s v="NPN"/>
    <m/>
    <m/>
    <m/>
    <m/>
    <m/>
    <s v="U"/>
    <s v="0000-00-00"/>
    <m/>
    <m/>
    <m/>
    <m/>
    <n v="17"/>
    <s v="Llamaya"/>
    <s v="MAIN"/>
    <n v="0"/>
    <m/>
    <n v="2258519"/>
    <s v="Cobros Mayo"/>
    <s v="Cobros Mayo NPN"/>
    <s v="Cuenta cesada"/>
  </r>
  <r>
    <s v="Cobros Mayo"/>
    <n v="0"/>
    <n v="0"/>
    <x v="23"/>
    <n v="3"/>
    <n v="1"/>
    <x v="0"/>
    <d v="2026-05-12T16:13:21"/>
    <n v="68561033"/>
    <s v="DROP"/>
    <s v="VDAD"/>
    <x v="0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5"/>
    <m/>
    <s v="NONE"/>
    <n v="0"/>
    <m/>
    <n v="2258520"/>
    <s v="Cobros Mayo"/>
    <s v="Cobros Mayo NPN"/>
    <s v="Agent Not Available"/>
  </r>
  <r>
    <s v="Cobros Mayo"/>
    <n v="0"/>
    <n v="0"/>
    <x v="24"/>
    <n v="3"/>
    <n v="1"/>
    <x v="0"/>
    <d v="2026-05-15T09:42:43"/>
    <n v="68561033"/>
    <s v="DROP"/>
    <s v="VDAD"/>
    <x v="0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5"/>
    <m/>
    <s v="NONE"/>
    <n v="0"/>
    <m/>
    <n v="2258520"/>
    <s v="Cobros Mayo"/>
    <s v="Cobros Mayo NPN"/>
    <s v="Agent Not Available"/>
  </r>
  <r>
    <s v="Cobros Mayo"/>
    <n v="1"/>
    <n v="1"/>
    <x v="3"/>
    <n v="3"/>
    <n v="1"/>
    <x v="1"/>
    <d v="2026-05-19T10:16:21"/>
    <n v="68561033"/>
    <n v="6003"/>
    <s v="lvelez"/>
    <x v="1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21"/>
    <s v="Llamaya"/>
    <s v="MAIN"/>
    <n v="0"/>
    <m/>
    <n v="2258520"/>
    <s v="Cobros Mayo"/>
    <s v="Cobros Mayo NPN"/>
    <s v="Cuenta cesada"/>
  </r>
  <r>
    <s v="Cobros Abril Canal Fijo"/>
    <n v="0"/>
    <n v="0"/>
    <x v="23"/>
    <n v="3"/>
    <n v="1"/>
    <x v="0"/>
    <d v="2026-05-12T16:14:06"/>
    <n v="68562326"/>
    <s v="DROP"/>
    <s v="VDAD"/>
    <x v="0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5"/>
    <m/>
    <s v="NONE"/>
    <n v="0"/>
    <m/>
    <n v="2258521"/>
    <s v="Cobros Mayo"/>
    <s v="Cobros Mayo NPN"/>
    <s v="Agent Not Available"/>
  </r>
  <r>
    <s v="Cobros Abril Canal Fijo"/>
    <n v="0"/>
    <n v="0"/>
    <x v="24"/>
    <n v="3"/>
    <n v="1"/>
    <x v="0"/>
    <d v="2026-05-15T09:43:24"/>
    <n v="68562326"/>
    <s v="DROP"/>
    <s v="VDAD"/>
    <x v="0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5"/>
    <m/>
    <s v="NONE"/>
    <n v="0"/>
    <m/>
    <n v="2258521"/>
    <s v="Cobros Mayo"/>
    <s v="Cobros Mayo NPN"/>
    <s v="Agent Not Available"/>
  </r>
  <r>
    <s v="Cobros Abril Canal Fijo"/>
    <n v="1"/>
    <n v="1"/>
    <x v="3"/>
    <n v="3"/>
    <n v="1"/>
    <x v="1"/>
    <d v="2026-05-19T10:19:39"/>
    <n v="68562326"/>
    <n v="6003"/>
    <s v="lvelez"/>
    <x v="1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116"/>
    <s v="Llamaya"/>
    <s v="MAIN"/>
    <n v="0"/>
    <m/>
    <n v="2258521"/>
    <s v="Cobros Mayo"/>
    <s v="Cobros Mayo NPN"/>
    <s v="Cuenta cesada"/>
  </r>
  <r>
    <s v="Cobros Abril Canal Fijo"/>
    <n v="0"/>
    <n v="0"/>
    <x v="23"/>
    <n v="1"/>
    <n v="1"/>
    <x v="1"/>
    <d v="2026-05-12T16:15:02"/>
    <n v="68565271"/>
    <n v="6004"/>
    <s v="lvelez"/>
    <x v="1"/>
    <s v="COBRO"/>
    <m/>
    <n v="351359270000"/>
    <n v="16018"/>
    <n v="-4"/>
    <n v="1"/>
    <n v="68565271"/>
    <m/>
    <s v="Valerio mora"/>
    <m/>
    <s v="5-716-1671"/>
    <n v="351359270000"/>
    <s v="MASIVO"/>
    <s v="3 PAGOS PENDIENTES"/>
    <m/>
    <m/>
    <m/>
    <m/>
    <m/>
    <s v="U"/>
    <s v="0000-00-00"/>
    <m/>
    <m/>
    <m/>
    <m/>
    <n v="68"/>
    <s v="Llamaya"/>
    <s v="MAIN"/>
    <n v="0"/>
    <m/>
    <n v="2258522"/>
    <s v="Cobros Mayo"/>
    <s v="Cobros Mayo NPN"/>
    <s v="Buzon de voz"/>
  </r>
  <r>
    <s v="Cobros Mayo"/>
    <n v="0"/>
    <n v="0"/>
    <x v="19"/>
    <n v="2"/>
    <n v="1"/>
    <x v="0"/>
    <d v="2026-05-04T09:47:40"/>
    <n v="68578388"/>
    <n v="6004"/>
    <s v="lvelez"/>
    <x v="1"/>
    <s v="COBRO"/>
    <m/>
    <m/>
    <n v="998"/>
    <n v="0"/>
    <m/>
    <n v="68578388"/>
    <m/>
    <m/>
    <m/>
    <m/>
    <m/>
    <m/>
    <m/>
    <m/>
    <m/>
    <m/>
    <m/>
    <m/>
    <s v="U"/>
    <s v="0000-00-00"/>
    <m/>
    <m/>
    <m/>
    <m/>
    <n v="165"/>
    <s v="Llamaya"/>
    <s v="MANUAL"/>
    <n v="0"/>
    <m/>
    <n v="2257460"/>
    <s v="Default Manual list"/>
    <m/>
    <s v="Buzon de voz"/>
  </r>
  <r>
    <s v="Cobros Mayo"/>
    <n v="1"/>
    <n v="1"/>
    <x v="23"/>
    <n v="2"/>
    <n v="1"/>
    <x v="1"/>
    <d v="2026-05-12T16:17:27"/>
    <n v="68578388"/>
    <n v="6007"/>
    <s v="lvelez"/>
    <x v="1"/>
    <s v="COBRO"/>
    <m/>
    <n v="368023750000"/>
    <n v="16018"/>
    <n v="-4"/>
    <n v="1"/>
    <n v="68578388"/>
    <m/>
    <s v="CRISTIAN MORALES"/>
    <m/>
    <s v="3-737-1380"/>
    <n v="368023750000"/>
    <s v="MASIVO"/>
    <s v="2 PAGOS PENDIENTES"/>
    <m/>
    <m/>
    <m/>
    <m/>
    <m/>
    <s v="U"/>
    <s v="0000-00-00"/>
    <m/>
    <m/>
    <m/>
    <m/>
    <n v="121"/>
    <s v="Llamaya"/>
    <s v="MAIN"/>
    <n v="0"/>
    <m/>
    <n v="2258523"/>
    <s v="Cobros Mayo"/>
    <s v="Cobros Mayo NPN"/>
    <s v="Volver a llamar"/>
  </r>
  <r>
    <s v="Cobros Abril Canal Fijo"/>
    <n v="0"/>
    <n v="0"/>
    <x v="23"/>
    <n v="4"/>
    <n v="1"/>
    <x v="0"/>
    <d v="2026-05-12T16:18:22"/>
    <n v="68587773"/>
    <s v="AB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0"/>
    <m/>
    <s v="NONE"/>
    <n v="0"/>
    <m/>
    <n v="2258524"/>
    <s v="Cobros Mayo"/>
    <s v="Cobros Mayo NPN"/>
    <s v="Auto busy"/>
  </r>
  <r>
    <s v="Cobros Abril Canal Fijo"/>
    <n v="0"/>
    <n v="0"/>
    <x v="24"/>
    <n v="4"/>
    <n v="1"/>
    <x v="0"/>
    <d v="2026-05-15T09:44:02"/>
    <n v="68587773"/>
    <s v="DROP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5"/>
    <m/>
    <s v="NONE"/>
    <n v="0"/>
    <m/>
    <n v="2258524"/>
    <s v="Cobros Mayo"/>
    <s v="Cobros Mayo NPN"/>
    <s v="Agent Not Available"/>
  </r>
  <r>
    <s v="Cobros Abril Canal Fijo"/>
    <n v="0"/>
    <n v="0"/>
    <x v="3"/>
    <n v="4"/>
    <n v="1"/>
    <x v="1"/>
    <d v="2026-05-19T10:20:49"/>
    <n v="68587773"/>
    <s v="DROP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5"/>
    <m/>
    <s v="NONE"/>
    <n v="0"/>
    <m/>
    <n v="2258524"/>
    <s v="Cobros Mayo"/>
    <s v="Cobros Mayo NPN"/>
    <s v="Agent Not Available"/>
  </r>
  <r>
    <s v="Cobros Abril Canal Fijo"/>
    <n v="1"/>
    <n v="1"/>
    <x v="22"/>
    <n v="4"/>
    <n v="1"/>
    <x v="1"/>
    <d v="2026-05-20T15:22:51"/>
    <n v="68587773"/>
    <n v="6003"/>
    <s v="lvelez"/>
    <x v="1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60"/>
    <s v="Llamaya"/>
    <s v="MAIN"/>
    <n v="0"/>
    <m/>
    <n v="2258524"/>
    <s v="Cobros Mayo"/>
    <s v="Cobros Mayo NPN"/>
    <s v="Cuenta cesada"/>
  </r>
  <r>
    <s v="Cobros Abril Canal Fijo"/>
    <n v="1"/>
    <n v="1"/>
    <x v="23"/>
    <n v="1"/>
    <n v="1"/>
    <x v="1"/>
    <d v="2026-05-12T16:20:41"/>
    <n v="68588708"/>
    <n v="6003"/>
    <s v="lvelez"/>
    <x v="1"/>
    <s v="COBRO"/>
    <m/>
    <n v="366000710000"/>
    <n v="16018"/>
    <n v="-4"/>
    <n v="1"/>
    <n v="68588708"/>
    <m/>
    <s v="MIGUEL ANGEL GUEVARA MARTINEz"/>
    <m/>
    <s v="3-748-1562"/>
    <n v="366000710000"/>
    <s v="MASIVO"/>
    <s v="NPN"/>
    <m/>
    <m/>
    <m/>
    <m/>
    <m/>
    <s v="U"/>
    <s v="0000-00-00"/>
    <m/>
    <m/>
    <m/>
    <m/>
    <n v="35"/>
    <s v="Llamaya"/>
    <s v="MAIN"/>
    <n v="0"/>
    <m/>
    <n v="2258525"/>
    <s v="Cobros Mayo"/>
    <s v="Cobros Mayo NPN"/>
    <s v="Cuenta cesada"/>
  </r>
  <r>
    <s v="Cobros Abril Canal Fijo"/>
    <n v="1"/>
    <n v="1"/>
    <x v="23"/>
    <n v="1"/>
    <n v="1"/>
    <x v="1"/>
    <d v="2026-05-12T16:23:49"/>
    <n v="68593774"/>
    <n v="6003"/>
    <s v="lvelez"/>
    <x v="1"/>
    <s v="COBRO"/>
    <m/>
    <n v="351373720000"/>
    <n v="16018"/>
    <n v="-4"/>
    <n v="1"/>
    <n v="68593774"/>
    <m/>
    <s v="Mariana castillo"/>
    <m/>
    <s v="7-115-878"/>
    <n v="351373720000"/>
    <s v="MASIVO"/>
    <s v="NPN"/>
    <m/>
    <m/>
    <m/>
    <m/>
    <m/>
    <s v="U"/>
    <s v="0000-00-00"/>
    <m/>
    <m/>
    <m/>
    <m/>
    <n v="37"/>
    <s v="Llamaya"/>
    <s v="MAIN"/>
    <n v="0"/>
    <m/>
    <n v="2258526"/>
    <s v="Cobros Mayo"/>
    <s v="Cobros Mayo NPN"/>
    <s v="Cuenta cesada"/>
  </r>
  <r>
    <s v="Cobros Mayo"/>
    <n v="0"/>
    <n v="0"/>
    <x v="16"/>
    <n v="2"/>
    <n v="1"/>
    <x v="0"/>
    <d v="2026-05-08T17:59:07"/>
    <n v="68594101"/>
    <n v="6004"/>
    <s v="lvelez"/>
    <x v="1"/>
    <s v="COBRO"/>
    <m/>
    <n v="361001490000"/>
    <n v="16016"/>
    <n v="-4"/>
    <n v="1"/>
    <n v="68594101"/>
    <m/>
    <s v="GENESIS CARRION"/>
    <m/>
    <s v="8-905-456"/>
    <n v="361001490000"/>
    <s v="MASIVO"/>
    <s v="NPN"/>
    <m/>
    <m/>
    <m/>
    <m/>
    <m/>
    <s v="U"/>
    <s v="0000-00-00"/>
    <m/>
    <m/>
    <m/>
    <m/>
    <n v="93"/>
    <s v="Llamaya"/>
    <s v="MANUAL"/>
    <n v="0"/>
    <m/>
    <n v="2198772"/>
    <s v="Cobros Marzo 2 meses a NPN "/>
    <s v="Cobros Marzo 2 meses a NPN "/>
    <s v="Buzon de voz"/>
  </r>
  <r>
    <s v="Cobros Mayo"/>
    <n v="1"/>
    <n v="0"/>
    <x v="0"/>
    <n v="2"/>
    <n v="1"/>
    <x v="1"/>
    <d v="2026-05-09T09:34:24"/>
    <n v="68594101"/>
    <n v="6000"/>
    <s v="lvelez"/>
    <x v="1"/>
    <s v="COBRO"/>
    <m/>
    <n v="361001490000"/>
    <n v="16016"/>
    <n v="-4"/>
    <n v="1"/>
    <n v="68594101"/>
    <m/>
    <s v="GENESIS CARRION"/>
    <m/>
    <s v="8-905-456"/>
    <n v="361001490000"/>
    <s v="MASIVO"/>
    <s v="NPN"/>
    <m/>
    <m/>
    <m/>
    <m/>
    <m/>
    <s v="U"/>
    <s v="0000-00-00"/>
    <m/>
    <m/>
    <m/>
    <m/>
    <n v="95"/>
    <s v="Llamaya"/>
    <s v="MANUAL"/>
    <n v="0"/>
    <m/>
    <n v="2198772"/>
    <s v="Cobros Marzo 2 meses a NPN "/>
    <s v="Cobros Marzo 2 meses a NPN "/>
    <s v="Mensaje a tercero"/>
  </r>
  <r>
    <s v="Cobros Mayo"/>
    <n v="0"/>
    <n v="0"/>
    <x v="23"/>
    <n v="1"/>
    <n v="1"/>
    <x v="1"/>
    <d v="2026-05-12T16:25:30"/>
    <n v="68594598"/>
    <n v="6004"/>
    <s v="lvelez"/>
    <x v="1"/>
    <s v="COBRO"/>
    <m/>
    <n v="283011120000"/>
    <n v="16018"/>
    <n v="-4"/>
    <n v="1"/>
    <n v="68594598"/>
    <m/>
    <s v="MoisÃ©s ezequiel neguera telle"/>
    <m/>
    <s v="C02194175"/>
    <n v="283011120000"/>
    <s v="MASIVO"/>
    <s v="2 PAGOS PENDIENTES"/>
    <m/>
    <m/>
    <m/>
    <m/>
    <m/>
    <s v="U"/>
    <s v="0000-00-00"/>
    <m/>
    <m/>
    <m/>
    <m/>
    <n v="132"/>
    <s v="Llamaya"/>
    <s v="MAIN"/>
    <n v="0"/>
    <m/>
    <n v="2258527"/>
    <s v="Cobros Mayo"/>
    <s v="Cobros Mayo NPN"/>
    <s v="Buzon de voz"/>
  </r>
  <r>
    <s v="Cobros Abril Canal Fijo"/>
    <n v="0"/>
    <n v="0"/>
    <x v="23"/>
    <n v="3"/>
    <n v="1"/>
    <x v="0"/>
    <d v="2026-05-12T16:25:56"/>
    <n v="68595161"/>
    <s v="DROP"/>
    <s v="VDAD"/>
    <x v="0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5"/>
    <m/>
    <s v="NONE"/>
    <n v="0"/>
    <m/>
    <n v="2258528"/>
    <s v="Cobros Mayo"/>
    <s v="Cobros Mayo NPN"/>
    <s v="Agent Not Available"/>
  </r>
  <r>
    <s v="Cobros Abril Canal Fijo"/>
    <n v="0"/>
    <n v="0"/>
    <x v="24"/>
    <n v="3"/>
    <n v="1"/>
    <x v="0"/>
    <d v="2026-05-15T09:44:28"/>
    <n v="68595161"/>
    <s v="DROP"/>
    <s v="VDAD"/>
    <x v="0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5"/>
    <m/>
    <s v="NONE"/>
    <n v="0"/>
    <m/>
    <n v="2258528"/>
    <s v="Cobros Mayo"/>
    <s v="Cobros Mayo NPN"/>
    <s v="Agent Not Available"/>
  </r>
  <r>
    <s v="Cobros Abril Canal Fijo"/>
    <n v="1"/>
    <n v="1"/>
    <x v="3"/>
    <n v="3"/>
    <n v="1"/>
    <x v="1"/>
    <d v="2026-05-19T10:22:02"/>
    <n v="68595161"/>
    <n v="6003"/>
    <s v="lvelez"/>
    <x v="1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96"/>
    <s v="Llamaya"/>
    <s v="MAIN"/>
    <n v="0"/>
    <m/>
    <n v="2258528"/>
    <s v="Cobros Mayo"/>
    <s v="Cobros Mayo NPN"/>
    <s v="Cuenta cesada"/>
  </r>
  <r>
    <s v="Cobros Abril Canal Fijo"/>
    <n v="0"/>
    <n v="0"/>
    <x v="23"/>
    <n v="4"/>
    <n v="1"/>
    <x v="0"/>
    <d v="2026-05-12T16:27:42"/>
    <n v="68603659"/>
    <s v="DROP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5"/>
    <m/>
    <s v="NONE"/>
    <n v="0"/>
    <m/>
    <n v="2258529"/>
    <s v="Cobros Mayo"/>
    <s v="Cobros Mayo NPN"/>
    <s v="Agent Not Available"/>
  </r>
  <r>
    <s v="Cobros Abril Canal Fijo"/>
    <n v="0"/>
    <n v="0"/>
    <x v="24"/>
    <n v="4"/>
    <n v="1"/>
    <x v="0"/>
    <d v="2026-05-15T09:44:35"/>
    <n v="68603659"/>
    <s v="AB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0"/>
    <m/>
    <s v="NONE"/>
    <n v="0"/>
    <m/>
    <n v="2258529"/>
    <s v="Cobros Mayo"/>
    <s v="Cobros Mayo NPN"/>
    <s v="Auto busy"/>
  </r>
  <r>
    <s v="Cobros Abril Canal Fijo"/>
    <n v="0"/>
    <n v="0"/>
    <x v="3"/>
    <n v="4"/>
    <n v="1"/>
    <x v="0"/>
    <d v="2026-05-19T10:23:16"/>
    <n v="68603659"/>
    <s v="DROP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5"/>
    <m/>
    <s v="NONE"/>
    <n v="0"/>
    <m/>
    <n v="2258529"/>
    <s v="Cobros Mayo"/>
    <s v="Cobros Mayo NPN"/>
    <s v="Agent Not Available"/>
  </r>
  <r>
    <s v="Cobros Abril Canal Fijo"/>
    <n v="1"/>
    <n v="1"/>
    <x v="22"/>
    <n v="4"/>
    <n v="1"/>
    <x v="1"/>
    <d v="2026-05-20T15:25:24"/>
    <n v="68603659"/>
    <n v="6007"/>
    <s v="lvelez"/>
    <x v="1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349"/>
    <s v="Llamaya"/>
    <s v="MAIN"/>
    <n v="0"/>
    <m/>
    <n v="2258529"/>
    <s v="Cobros Mayo"/>
    <s v="Cobros Mayo NPN"/>
    <s v="Volver a llamar"/>
  </r>
  <r>
    <s v="Cobros Abril Canal Fijo"/>
    <n v="1"/>
    <n v="0"/>
    <x v="19"/>
    <n v="4"/>
    <n v="1"/>
    <x v="0"/>
    <d v="2026-05-04T10:39:50"/>
    <n v="68612220"/>
    <n v="6000"/>
    <s v="lvelez"/>
    <x v="1"/>
    <s v="COBRO"/>
    <m/>
    <n v="352368230000"/>
    <n v="16017"/>
    <n v="-4"/>
    <n v="1"/>
    <n v="68612220"/>
    <m/>
    <s v="Jomar Alfredo Ochoa Jones"/>
    <m/>
    <s v="8-992-495"/>
    <s v="2 MESES DE MORA"/>
    <s v="MASIVO"/>
    <n v="352368230000"/>
    <m/>
    <m/>
    <m/>
    <m/>
    <m/>
    <s v="U"/>
    <s v="0000-00-00"/>
    <m/>
    <s v="Jomaralfredo0325@gmail.com"/>
    <m/>
    <s v="352368230000&gt;&gt; JORMAR ALFREDO OCHOA JONES"/>
    <n v="127"/>
    <s v="Llamaya"/>
    <s v="MAIN"/>
    <n v="0"/>
    <m/>
    <n v="2252745"/>
    <s v="Cobros Abril Canal Fijo"/>
    <s v="Cobros Abril Canal Fijo 2 meses a NPN"/>
    <s v="Mensaje a tercero"/>
  </r>
  <r>
    <s v="Cobros Abril Canal Fijo"/>
    <n v="0"/>
    <n v="0"/>
    <x v="23"/>
    <n v="4"/>
    <n v="1"/>
    <x v="0"/>
    <d v="2026-05-12T16:28:30"/>
    <n v="68612220"/>
    <s v="CALLBK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185"/>
    <s v="Llamaya"/>
    <s v="MAIN"/>
    <n v="0"/>
    <m/>
    <n v="2258530"/>
    <s v="Cobros Mayo"/>
    <s v="Cobros Mayo NPN"/>
    <s v="Call Back"/>
  </r>
  <r>
    <s v="Cobros Abril Canal Fijo"/>
    <n v="1"/>
    <n v="1"/>
    <x v="2"/>
    <n v="4"/>
    <n v="1"/>
    <x v="0"/>
    <d v="2026-05-16T12:03:43"/>
    <n v="68612220"/>
    <n v="6007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16"/>
    <s v="Llamaya"/>
    <s v="MAIN"/>
    <n v="0"/>
    <m/>
    <n v="2258530"/>
    <s v="Cobros Mayo"/>
    <s v="Cobros Mayo NPN"/>
    <s v="Volver a llamar"/>
  </r>
  <r>
    <s v="Cobros Abril Canal Fijo"/>
    <n v="1"/>
    <n v="1"/>
    <x v="12"/>
    <n v="4"/>
    <n v="1"/>
    <x v="1"/>
    <d v="2026-05-29T12:16:50"/>
    <n v="68612220"/>
    <n v="6007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49"/>
    <s v="Llamaya"/>
    <s v="MANUAL"/>
    <n v="0"/>
    <m/>
    <n v="2258530"/>
    <s v="Cobros Mayo"/>
    <s v="Cobros Mayo NPN"/>
    <s v="Volver a llamar"/>
  </r>
  <r>
    <s v="Cobros Mayo"/>
    <n v="0"/>
    <n v="0"/>
    <x v="23"/>
    <n v="3"/>
    <n v="1"/>
    <x v="0"/>
    <d v="2026-05-12T16:29:32"/>
    <n v="68616236"/>
    <s v="DROP"/>
    <s v="VDAD"/>
    <x v="0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5"/>
    <m/>
    <s v="NONE"/>
    <n v="0"/>
    <m/>
    <n v="2258531"/>
    <s v="Cobros Mayo"/>
    <s v="Cobros Mayo NPN"/>
    <s v="Agent Not Available"/>
  </r>
  <r>
    <s v="Cobros Mayo"/>
    <n v="0"/>
    <n v="0"/>
    <x v="24"/>
    <n v="3"/>
    <n v="1"/>
    <x v="0"/>
    <d v="2026-05-15T09:45:01"/>
    <n v="68616236"/>
    <s v="DROP"/>
    <s v="VDAD"/>
    <x v="0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5"/>
    <m/>
    <s v="NONE"/>
    <n v="0"/>
    <m/>
    <n v="2258531"/>
    <s v="Cobros Mayo"/>
    <s v="Cobros Mayo NPN"/>
    <s v="Agent Not Available"/>
  </r>
  <r>
    <s v="Cobros Mayo"/>
    <n v="0"/>
    <n v="0"/>
    <x v="3"/>
    <n v="3"/>
    <n v="1"/>
    <x v="1"/>
    <d v="2026-05-19T10:23:55"/>
    <n v="68616236"/>
    <n v="6004"/>
    <s v="lvelez"/>
    <x v="1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151"/>
    <s v="Llamaya"/>
    <s v="MAIN"/>
    <n v="0"/>
    <m/>
    <n v="2258531"/>
    <s v="Cobros Mayo"/>
    <s v="Cobros Mayo NPN"/>
    <s v="Buzon de voz"/>
  </r>
  <r>
    <s v="Cobros Abril Canal Fijo"/>
    <n v="0"/>
    <n v="0"/>
    <x v="23"/>
    <n v="2"/>
    <n v="1"/>
    <x v="0"/>
    <d v="2026-05-12T16:30:18"/>
    <n v="68629734"/>
    <s v="DROP"/>
    <s v="VDAD"/>
    <x v="0"/>
    <s v="COBRO"/>
    <m/>
    <n v="295094610000"/>
    <n v="16018"/>
    <n v="-4"/>
    <n v="1"/>
    <n v="68629734"/>
    <m/>
    <s v="ALEXANDER BATISTA FLORES"/>
    <m/>
    <s v="8-521-1954"/>
    <n v="295094610000"/>
    <s v="MASIVO"/>
    <s v="NPN"/>
    <m/>
    <m/>
    <m/>
    <m/>
    <m/>
    <s v="U"/>
    <s v="0000-00-00"/>
    <m/>
    <m/>
    <m/>
    <m/>
    <n v="5"/>
    <m/>
    <s v="NONE"/>
    <n v="0"/>
    <m/>
    <n v="2258532"/>
    <s v="Cobros Mayo"/>
    <s v="Cobros Mayo NPN"/>
    <s v="Agent Not Available"/>
  </r>
  <r>
    <s v="Cobros Abril Canal Fijo"/>
    <n v="1"/>
    <n v="1"/>
    <x v="24"/>
    <n v="2"/>
    <n v="1"/>
    <x v="1"/>
    <d v="2026-05-15T09:49:25"/>
    <n v="68629734"/>
    <n v="6003"/>
    <s v="lvelez"/>
    <x v="1"/>
    <s v="COBRO"/>
    <m/>
    <n v="295094610000"/>
    <n v="16018"/>
    <n v="-4"/>
    <n v="1"/>
    <n v="68629734"/>
    <m/>
    <s v="ALEXANDER BATISTA FLORES"/>
    <m/>
    <s v="8-521-1954"/>
    <n v="295094610000"/>
    <s v="MASIVO"/>
    <s v="NPN"/>
    <m/>
    <m/>
    <m/>
    <m/>
    <m/>
    <s v="U"/>
    <s v="0000-00-00"/>
    <m/>
    <m/>
    <m/>
    <m/>
    <n v="66"/>
    <s v="Llamaya"/>
    <s v="MAIN"/>
    <n v="0"/>
    <m/>
    <n v="2258532"/>
    <s v="Cobros Mayo"/>
    <s v="Cobros Mayo NPN"/>
    <s v="Cuenta cesada"/>
  </r>
  <r>
    <s v="Cobros Mayo"/>
    <n v="0"/>
    <n v="0"/>
    <x v="23"/>
    <n v="6"/>
    <n v="1"/>
    <x v="0"/>
    <d v="2026-05-12T16:30:42"/>
    <n v="68637645"/>
    <s v="AB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0"/>
    <m/>
    <s v="NONE"/>
    <n v="0"/>
    <m/>
    <n v="2258533"/>
    <s v="Cobros Mayo"/>
    <s v="Cobros Mayo NPN"/>
    <s v="Auto busy"/>
  </r>
  <r>
    <s v="Cobros Mayo"/>
    <n v="0"/>
    <n v="0"/>
    <x v="24"/>
    <n v="6"/>
    <n v="1"/>
    <x v="0"/>
    <d v="2026-05-15T09:49:47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3"/>
    <n v="6"/>
    <n v="1"/>
    <x v="0"/>
    <d v="2026-05-19T10:24:09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22"/>
    <n v="6"/>
    <n v="1"/>
    <x v="0"/>
    <d v="2026-05-20T15:25:28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4"/>
    <n v="6"/>
    <n v="1"/>
    <x v="0"/>
    <d v="2026-05-21T15:20:48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5"/>
    <n v="6"/>
    <n v="1"/>
    <x v="1"/>
    <d v="2026-05-22T11:20:04"/>
    <n v="68637645"/>
    <n v="6004"/>
    <s v="lvelez"/>
    <x v="1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139"/>
    <s v="Llamaya"/>
    <s v="MAIN"/>
    <n v="0"/>
    <m/>
    <n v="2258533"/>
    <s v="Cobros Mayo"/>
    <s v="Cobros Mayo NPN"/>
    <s v="Buzon de voz"/>
  </r>
  <r>
    <s v="Cobros Abril Canal Fijo"/>
    <n v="0"/>
    <n v="0"/>
    <x v="23"/>
    <n v="4"/>
    <n v="1"/>
    <x v="0"/>
    <d v="2026-05-12T16:31:19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0"/>
    <n v="0"/>
    <x v="24"/>
    <n v="4"/>
    <n v="1"/>
    <x v="0"/>
    <d v="2026-05-15T09:50:28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0"/>
    <n v="0"/>
    <x v="3"/>
    <n v="4"/>
    <n v="1"/>
    <x v="0"/>
    <d v="2026-05-19T10:24:49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1"/>
    <n v="1"/>
    <x v="22"/>
    <n v="4"/>
    <n v="1"/>
    <x v="1"/>
    <d v="2026-05-20T15:32:41"/>
    <n v="68647408"/>
    <n v="6003"/>
    <s v="lvelez"/>
    <x v="1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96"/>
    <s v="Llamaya"/>
    <s v="MAIN"/>
    <n v="0"/>
    <m/>
    <n v="2258534"/>
    <s v="Cobros Mayo"/>
    <s v="Cobros Mayo NPN"/>
    <s v="Cuenta cesada"/>
  </r>
  <r>
    <s v="Cobros Mayo"/>
    <n v="1"/>
    <n v="1"/>
    <x v="23"/>
    <n v="1"/>
    <n v="1"/>
    <x v="1"/>
    <d v="2026-05-12T16:34:23"/>
    <n v="68652769"/>
    <n v="6003"/>
    <s v="lvelez"/>
    <x v="1"/>
    <s v="COBRO"/>
    <m/>
    <n v="354358120000"/>
    <n v="16018"/>
    <n v="-4"/>
    <n v="1"/>
    <n v="68652769"/>
    <m/>
    <s v="Carlos Eloy Franco Antunes"/>
    <m/>
    <s v="8-522-2500"/>
    <n v="354358120000"/>
    <s v="MASIVO"/>
    <s v="2 PAGOS PENDIENTES"/>
    <m/>
    <m/>
    <m/>
    <m/>
    <m/>
    <s v="U"/>
    <s v="0000-00-00"/>
    <m/>
    <m/>
    <m/>
    <m/>
    <n v="69"/>
    <s v="Llamaya"/>
    <s v="MAIN"/>
    <n v="0"/>
    <m/>
    <n v="2258535"/>
    <s v="Cobros Mayo"/>
    <s v="Cobros Mayo NPN"/>
    <s v="Cuenta cesada"/>
  </r>
  <r>
    <s v="Cobros Abril Canal Fijo"/>
    <n v="0"/>
    <n v="0"/>
    <x v="23"/>
    <n v="2"/>
    <n v="1"/>
    <x v="0"/>
    <d v="2026-05-12T16:34:23"/>
    <n v="68671953"/>
    <s v="DROP"/>
    <s v="VDAD"/>
    <x v="0"/>
    <s v="COBRO"/>
    <m/>
    <n v="354365570000"/>
    <n v="16018"/>
    <n v="-4"/>
    <n v="1"/>
    <n v="68671953"/>
    <m/>
    <s v="MarÃ­a Lastenia RÃ­os Pinto de"/>
    <m/>
    <s v="8-721-2459"/>
    <n v="354365570000"/>
    <s v="MASIVO"/>
    <s v="NPN"/>
    <m/>
    <m/>
    <m/>
    <m/>
    <m/>
    <s v="U"/>
    <s v="0000-00-00"/>
    <m/>
    <m/>
    <m/>
    <m/>
    <n v="5"/>
    <m/>
    <s v="NONE"/>
    <n v="0"/>
    <m/>
    <n v="2258536"/>
    <s v="Cobros Mayo"/>
    <s v="Cobros Mayo NPN"/>
    <s v="Agent Not Available"/>
  </r>
  <r>
    <s v="Cobros Abril Canal Fijo"/>
    <n v="1"/>
    <n v="1"/>
    <x v="24"/>
    <n v="2"/>
    <n v="1"/>
    <x v="1"/>
    <d v="2026-05-15T09:52:29"/>
    <n v="68671953"/>
    <n v="6003"/>
    <s v="lvelez"/>
    <x v="1"/>
    <s v="COBRO"/>
    <m/>
    <n v="354365570000"/>
    <n v="16018"/>
    <n v="-4"/>
    <n v="1"/>
    <n v="68671953"/>
    <m/>
    <s v="MarÃ­a Lastenia RÃ­os Pinto de"/>
    <m/>
    <s v="8-721-2459"/>
    <n v="354365570000"/>
    <s v="MASIVO"/>
    <s v="NPN"/>
    <m/>
    <m/>
    <m/>
    <m/>
    <m/>
    <s v="U"/>
    <s v="0000-00-00"/>
    <m/>
    <m/>
    <m/>
    <m/>
    <n v="25"/>
    <s v="Llamaya"/>
    <s v="MAIN"/>
    <n v="0"/>
    <m/>
    <n v="2258536"/>
    <s v="Cobros Mayo"/>
    <s v="Cobros Mayo NPN"/>
    <s v="Cuenta cesada"/>
  </r>
  <r>
    <s v="Cobros Abril Canal Fijo"/>
    <n v="0"/>
    <n v="0"/>
    <x v="23"/>
    <n v="16"/>
    <n v="1"/>
    <x v="0"/>
    <d v="2026-05-12T16:34:32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24"/>
    <n v="16"/>
    <n v="1"/>
    <x v="0"/>
    <d v="2026-05-15T09:53:23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24"/>
    <n v="16"/>
    <n v="1"/>
    <x v="0"/>
    <d v="2026-05-15T12:29:49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24"/>
    <n v="16"/>
    <n v="1"/>
    <x v="0"/>
    <d v="2026-05-15T12:42:51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3"/>
    <n v="16"/>
    <n v="1"/>
    <x v="0"/>
    <d v="2026-05-19T10:26:08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3"/>
    <n v="16"/>
    <n v="1"/>
    <x v="0"/>
    <d v="2026-05-19T12:37:41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22"/>
    <n v="16"/>
    <n v="1"/>
    <x v="0"/>
    <d v="2026-05-20T15:32:30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4"/>
    <n v="16"/>
    <n v="1"/>
    <x v="0"/>
    <d v="2026-05-21T15:20:19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5"/>
    <n v="16"/>
    <n v="1"/>
    <x v="0"/>
    <d v="2026-05-22T11:22:17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5"/>
    <n v="16"/>
    <n v="1"/>
    <x v="0"/>
    <d v="2026-05-22T14:39:48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5"/>
    <n v="16"/>
    <n v="1"/>
    <x v="0"/>
    <d v="2026-05-22T15:03:55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6"/>
    <n v="16"/>
    <n v="1"/>
    <x v="0"/>
    <d v="2026-05-23T09:52:57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6"/>
    <n v="16"/>
    <n v="1"/>
    <x v="0"/>
    <d v="2026-05-23T11:00:01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7"/>
    <n v="16"/>
    <n v="1"/>
    <x v="0"/>
    <d v="2026-05-25T09:30:03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7"/>
    <n v="16"/>
    <n v="1"/>
    <x v="0"/>
    <d v="2026-05-25T10:12:05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7"/>
    <n v="16"/>
    <n v="1"/>
    <x v="1"/>
    <d v="2026-05-25T10:17:15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Mayo"/>
    <n v="0"/>
    <n v="0"/>
    <x v="23"/>
    <n v="2"/>
    <n v="1"/>
    <x v="0"/>
    <d v="2026-05-12T16:34:56"/>
    <n v="68702493"/>
    <s v="DROP"/>
    <s v="VDAD"/>
    <x v="0"/>
    <s v="COBRO"/>
    <m/>
    <n v="364064270000"/>
    <n v="16018"/>
    <n v="-4"/>
    <n v="1"/>
    <n v="68702493"/>
    <m/>
    <s v="Marlina MuÃ±oz"/>
    <m/>
    <s v="7-703-1837"/>
    <n v="364064270000"/>
    <s v="MASIVO"/>
    <s v="NPN"/>
    <m/>
    <m/>
    <m/>
    <m/>
    <m/>
    <s v="U"/>
    <s v="0000-00-00"/>
    <m/>
    <m/>
    <m/>
    <m/>
    <n v="5"/>
    <m/>
    <s v="NONE"/>
    <n v="0"/>
    <m/>
    <n v="2258538"/>
    <s v="Cobros Mayo"/>
    <s v="Cobros Mayo NPN"/>
    <s v="Agent Not Available"/>
  </r>
  <r>
    <s v="Cobros Mayo"/>
    <n v="0"/>
    <n v="0"/>
    <x v="24"/>
    <n v="2"/>
    <n v="1"/>
    <x v="1"/>
    <d v="2026-05-15T09:59:38"/>
    <n v="68702493"/>
    <n v="6004"/>
    <s v="lvelez"/>
    <x v="1"/>
    <s v="COBRO"/>
    <m/>
    <n v="364064270000"/>
    <n v="16018"/>
    <n v="-4"/>
    <n v="1"/>
    <n v="68702493"/>
    <m/>
    <s v="Marlina MuÃ±oz"/>
    <m/>
    <s v="7-703-1837"/>
    <n v="364064270000"/>
    <s v="MASIVO"/>
    <s v="NPN"/>
    <m/>
    <m/>
    <m/>
    <m/>
    <m/>
    <s v="U"/>
    <s v="0000-00-00"/>
    <m/>
    <m/>
    <m/>
    <m/>
    <n v="170"/>
    <s v="Llamaya"/>
    <s v="MAIN"/>
    <n v="0"/>
    <m/>
    <n v="2258538"/>
    <s v="Cobros Mayo"/>
    <s v="Cobros Mayo NPN"/>
    <s v="Buzon de voz"/>
  </r>
  <r>
    <s v="Cobros Abril Canal Fijo"/>
    <n v="1"/>
    <n v="1"/>
    <x v="23"/>
    <n v="1"/>
    <n v="1"/>
    <x v="1"/>
    <d v="2026-05-12T16:36:16"/>
    <n v="68705237"/>
    <n v="6003"/>
    <s v="lvelez"/>
    <x v="1"/>
    <s v="COBRO"/>
    <m/>
    <n v="368033760000"/>
    <n v="16018"/>
    <n v="-4"/>
    <n v="1"/>
    <n v="68705237"/>
    <m/>
    <s v="Jaime Eribel Gallardo MartÃ­ne"/>
    <m/>
    <s v="2-719-550"/>
    <n v="368033760000"/>
    <s v="MASIVO"/>
    <s v="NPN"/>
    <m/>
    <m/>
    <m/>
    <m/>
    <m/>
    <s v="U"/>
    <s v="0000-00-00"/>
    <m/>
    <m/>
    <m/>
    <m/>
    <n v="27"/>
    <s v="Llamaya"/>
    <s v="MAIN"/>
    <n v="0"/>
    <m/>
    <n v="2258539"/>
    <s v="Cobros Mayo"/>
    <s v="Cobros Mayo NPN"/>
    <s v="Cuenta cesada"/>
  </r>
  <r>
    <s v="Cobros Mayo"/>
    <n v="0"/>
    <n v="0"/>
    <x v="9"/>
    <n v="2"/>
    <n v="1"/>
    <x v="0"/>
    <d v="2026-05-27T15:12:41"/>
    <n v="68708240"/>
    <s v="DROP"/>
    <s v="VDAD"/>
    <x v="0"/>
    <s v="COBRO"/>
    <m/>
    <n v="355269940000"/>
    <n v="16019"/>
    <n v="-4"/>
    <n v="1"/>
    <n v="68708240"/>
    <m/>
    <s v="LUIS ENRIQUE SHAKESPEARE BON"/>
    <m/>
    <n v="355269940000"/>
    <s v="CALL CENTER"/>
    <s v="NPN"/>
    <m/>
    <m/>
    <m/>
    <m/>
    <m/>
    <m/>
    <s v="U"/>
    <s v="0000-00-00"/>
    <m/>
    <m/>
    <m/>
    <m/>
    <n v="5"/>
    <m/>
    <s v="NONE"/>
    <n v="0"/>
    <m/>
    <n v="2267991"/>
    <s v="Cobros Mayo"/>
    <s v="Cobros Mayo Lista 2"/>
    <s v="Agent Not Available"/>
  </r>
  <r>
    <s v="Cobros Mayo"/>
    <n v="0"/>
    <n v="0"/>
    <x v="10"/>
    <n v="2"/>
    <n v="1"/>
    <x v="1"/>
    <d v="2026-05-28T10:49:54"/>
    <n v="68708240"/>
    <s v="DROP"/>
    <s v="VDAD"/>
    <x v="0"/>
    <s v="COBRO"/>
    <m/>
    <n v="355269940000"/>
    <n v="16019"/>
    <n v="-4"/>
    <n v="1"/>
    <n v="68708240"/>
    <m/>
    <s v="LUIS ENRIQUE SHAKESPEARE BON"/>
    <m/>
    <n v="355269940000"/>
    <s v="CALL CENTER"/>
    <s v="NPN"/>
    <m/>
    <m/>
    <m/>
    <m/>
    <m/>
    <m/>
    <s v="U"/>
    <s v="0000-00-00"/>
    <m/>
    <m/>
    <m/>
    <m/>
    <n v="5"/>
    <m/>
    <s v="NONE"/>
    <n v="0"/>
    <m/>
    <n v="2267991"/>
    <s v="Cobros Mayo"/>
    <s v="Cobros Mayo Lista 2"/>
    <s v="Agent Not Available"/>
  </r>
  <r>
    <s v="Cobros Mayo"/>
    <n v="0"/>
    <n v="0"/>
    <x v="23"/>
    <n v="5"/>
    <n v="1"/>
    <x v="0"/>
    <d v="2026-05-12T16:36:17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24"/>
    <n v="5"/>
    <n v="1"/>
    <x v="0"/>
    <d v="2026-05-15T09:59:44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3"/>
    <n v="5"/>
    <n v="1"/>
    <x v="0"/>
    <d v="2026-05-19T10:26:31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22"/>
    <n v="5"/>
    <n v="1"/>
    <x v="0"/>
    <d v="2026-05-20T15:33:50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4"/>
    <n v="5"/>
    <n v="1"/>
    <x v="1"/>
    <d v="2026-05-21T15:20:33"/>
    <n v="68711220"/>
    <n v="6004"/>
    <s v="lvelez"/>
    <x v="1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72"/>
    <s v="Llamaya"/>
    <s v="MAIN"/>
    <n v="0"/>
    <m/>
    <n v="2258540"/>
    <s v="Cobros Mayo"/>
    <s v="Cobros Mayo NPN"/>
    <s v="Buzon de voz"/>
  </r>
  <r>
    <s v="Cobros Mayo"/>
    <n v="0"/>
    <n v="0"/>
    <x v="23"/>
    <n v="3"/>
    <n v="1"/>
    <x v="0"/>
    <d v="2026-05-12T16:36:44"/>
    <n v="68712983"/>
    <s v="DROP"/>
    <s v="VDAD"/>
    <x v="0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5"/>
    <m/>
    <s v="NONE"/>
    <n v="0"/>
    <m/>
    <n v="2258541"/>
    <s v="Cobros Mayo"/>
    <s v="Cobros Mayo NPN"/>
    <s v="Agent Not Available"/>
  </r>
  <r>
    <s v="Cobros Mayo"/>
    <n v="0"/>
    <n v="0"/>
    <x v="24"/>
    <n v="3"/>
    <n v="1"/>
    <x v="0"/>
    <d v="2026-05-15T10:00:18"/>
    <n v="68712983"/>
    <s v="DROP"/>
    <s v="VDAD"/>
    <x v="0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5"/>
    <m/>
    <s v="NONE"/>
    <n v="0"/>
    <m/>
    <n v="2258541"/>
    <s v="Cobros Mayo"/>
    <s v="Cobros Mayo NPN"/>
    <s v="Agent Not Available"/>
  </r>
  <r>
    <s v="Cobros Mayo"/>
    <n v="1"/>
    <n v="1"/>
    <x v="3"/>
    <n v="3"/>
    <n v="1"/>
    <x v="1"/>
    <d v="2026-05-19T10:27:53"/>
    <n v="68712983"/>
    <n v="6007"/>
    <s v="lvelez"/>
    <x v="1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201"/>
    <s v="Llamaya"/>
    <s v="MAIN"/>
    <n v="0"/>
    <m/>
    <n v="2258541"/>
    <s v="Cobros Mayo"/>
    <s v="Cobros Mayo NPN"/>
    <s v="Volver a llamar"/>
  </r>
  <r>
    <s v="Cobros Mayo"/>
    <n v="0"/>
    <n v="0"/>
    <x v="9"/>
    <n v="3"/>
    <n v="1"/>
    <x v="0"/>
    <d v="2026-05-27T14:13:21"/>
    <n v="68724012"/>
    <s v="DROP"/>
    <s v="VDAD"/>
    <x v="0"/>
    <s v="COBRO"/>
    <m/>
    <n v="351341120000"/>
    <n v="16019"/>
    <n v="-4"/>
    <n v="1"/>
    <n v="68724012"/>
    <m/>
    <s v="CECIL ELVIRA ABREGO VELASQUEZ"/>
    <m/>
    <n v="351341120000"/>
    <s v="CALL CENTER"/>
    <s v="NPN"/>
    <m/>
    <m/>
    <m/>
    <m/>
    <m/>
    <m/>
    <s v="U"/>
    <s v="0000-00-00"/>
    <m/>
    <m/>
    <m/>
    <m/>
    <n v="5"/>
    <m/>
    <s v="NONE"/>
    <n v="0"/>
    <m/>
    <n v="2267925"/>
    <s v="Cobros Mayo"/>
    <s v="Cobros Mayo Lista 2"/>
    <s v="Agent Not Available"/>
  </r>
  <r>
    <s v="Cobros Mayo"/>
    <n v="0"/>
    <n v="0"/>
    <x v="10"/>
    <n v="3"/>
    <n v="1"/>
    <x v="0"/>
    <d v="2026-05-28T09:52:11"/>
    <n v="68724012"/>
    <s v="DROP"/>
    <s v="VDAD"/>
    <x v="0"/>
    <s v="COBRO"/>
    <m/>
    <n v="351341120000"/>
    <n v="16019"/>
    <n v="-4"/>
    <n v="1"/>
    <n v="68724012"/>
    <m/>
    <s v="CECIL ELVIRA ABREGO VELASQUEZ"/>
    <m/>
    <n v="351341120000"/>
    <s v="CALL CENTER"/>
    <s v="NPN"/>
    <m/>
    <m/>
    <m/>
    <m/>
    <m/>
    <m/>
    <s v="U"/>
    <s v="0000-00-00"/>
    <m/>
    <m/>
    <m/>
    <m/>
    <n v="5"/>
    <m/>
    <s v="NONE"/>
    <n v="0"/>
    <m/>
    <n v="2267925"/>
    <s v="Cobros Mayo"/>
    <s v="Cobros Mayo Lista 2"/>
    <s v="Agent Not Available"/>
  </r>
  <r>
    <s v="Cobros Mayo"/>
    <n v="1"/>
    <n v="0"/>
    <x v="11"/>
    <n v="3"/>
    <n v="1"/>
    <x v="1"/>
    <d v="2026-05-30T14:12:55"/>
    <n v="68724012"/>
    <n v="6000"/>
    <s v="lvelez"/>
    <x v="1"/>
    <s v="COBRO"/>
    <m/>
    <n v="351341120000"/>
    <n v="16019"/>
    <n v="-4"/>
    <n v="1"/>
    <n v="68724012"/>
    <m/>
    <s v="CECIL ELVIRA ABREGO VELASQUEZ"/>
    <m/>
    <n v="351341120000"/>
    <s v="CALL CENTER"/>
    <s v="NPN"/>
    <m/>
    <m/>
    <m/>
    <m/>
    <m/>
    <m/>
    <s v="U"/>
    <s v="0000-00-00"/>
    <m/>
    <m/>
    <m/>
    <m/>
    <n v="250"/>
    <s v="Llamaya"/>
    <s v="MAIN"/>
    <n v="0"/>
    <m/>
    <n v="2267925"/>
    <s v="Cobros Mayo"/>
    <s v="Cobros Mayo Lista 2"/>
    <s v="Mensaje a tercero"/>
  </r>
  <r>
    <s v="Cobros Abril Canal Fijo"/>
    <n v="1"/>
    <n v="1"/>
    <x v="23"/>
    <n v="1"/>
    <n v="1"/>
    <x v="1"/>
    <d v="2026-05-12T16:38:25"/>
    <n v="68724479"/>
    <n v="6003"/>
    <s v="lvelez"/>
    <x v="1"/>
    <s v="COBRO"/>
    <m/>
    <n v="358364450000"/>
    <n v="16018"/>
    <n v="-4"/>
    <n v="1"/>
    <n v="68724479"/>
    <m/>
    <s v="YADUREIMIS PUENTE"/>
    <m/>
    <s v="L594726"/>
    <n v="358364450000"/>
    <s v="MASIVO"/>
    <s v="NPN"/>
    <m/>
    <m/>
    <m/>
    <m/>
    <m/>
    <s v="U"/>
    <s v="0000-00-00"/>
    <m/>
    <m/>
    <m/>
    <m/>
    <n v="58"/>
    <s v="Llamaya"/>
    <s v="MAIN"/>
    <n v="0"/>
    <m/>
    <n v="2258542"/>
    <s v="Cobros Mayo"/>
    <s v="Cobros Mayo NPN"/>
    <s v="Cuenta cesada"/>
  </r>
  <r>
    <s v="Cobros Mayo"/>
    <n v="0"/>
    <n v="0"/>
    <x v="23"/>
    <n v="7"/>
    <n v="1"/>
    <x v="0"/>
    <d v="2026-05-12T16:38:42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24"/>
    <n v="7"/>
    <n v="1"/>
    <x v="0"/>
    <d v="2026-05-15T10:00:54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3"/>
    <n v="7"/>
    <n v="1"/>
    <x v="0"/>
    <d v="2026-05-19T10:27:39"/>
    <n v="68738533"/>
    <s v="AB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0"/>
    <m/>
    <s v="NONE"/>
    <n v="0"/>
    <m/>
    <n v="2258543"/>
    <s v="Cobros Mayo"/>
    <s v="Cobros Mayo NPN"/>
    <s v="Auto busy"/>
  </r>
  <r>
    <s v="Cobros Mayo"/>
    <n v="0"/>
    <n v="0"/>
    <x v="22"/>
    <n v="7"/>
    <n v="1"/>
    <x v="0"/>
    <d v="2026-05-20T15:34:12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4"/>
    <n v="7"/>
    <n v="1"/>
    <x v="0"/>
    <d v="2026-05-21T15:21:09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5"/>
    <n v="7"/>
    <n v="1"/>
    <x v="0"/>
    <d v="2026-05-22T11:22:49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1"/>
    <n v="1"/>
    <x v="6"/>
    <n v="7"/>
    <n v="1"/>
    <x v="1"/>
    <d v="2026-05-23T09:53:16"/>
    <n v="68738533"/>
    <n v="6003"/>
    <s v="lvelez"/>
    <x v="1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s v="U"/>
    <s v="0000-00-00"/>
    <m/>
    <m/>
    <m/>
    <m/>
    <n v="44"/>
    <s v="Llamaya"/>
    <s v="MAIN"/>
    <n v="0"/>
    <m/>
    <n v="2258543"/>
    <s v="Cobros Mayo"/>
    <s v="Cobros Mayo NPN"/>
    <s v="Cuenta cesada"/>
  </r>
  <r>
    <s v="Cobros Mayo"/>
    <n v="0"/>
    <n v="0"/>
    <x v="16"/>
    <n v="2"/>
    <n v="1"/>
    <x v="0"/>
    <d v="2026-05-08T15:22:56"/>
    <n v="68740932"/>
    <n v="6004"/>
    <s v="lvelez"/>
    <x v="1"/>
    <s v="COBRO"/>
    <m/>
    <m/>
    <n v="998"/>
    <n v="0"/>
    <m/>
    <n v="68740932"/>
    <m/>
    <m/>
    <m/>
    <m/>
    <m/>
    <m/>
    <m/>
    <m/>
    <m/>
    <m/>
    <m/>
    <m/>
    <s v="U"/>
    <s v="0000-00-00"/>
    <m/>
    <m/>
    <m/>
    <m/>
    <n v="127"/>
    <s v="Llamaya"/>
    <s v="MANUAL"/>
    <n v="0"/>
    <m/>
    <n v="2257613"/>
    <s v="Default Manual list"/>
    <m/>
    <s v="Buzon de voz"/>
  </r>
  <r>
    <s v="Cobros Mayo"/>
    <n v="0"/>
    <n v="0"/>
    <x v="23"/>
    <n v="2"/>
    <n v="1"/>
    <x v="1"/>
    <d v="2026-05-12T16:40:02"/>
    <n v="68740932"/>
    <n v="6004"/>
    <s v="lvelez"/>
    <x v="1"/>
    <s v="COBRO"/>
    <m/>
    <n v="364005300000"/>
    <n v="16018"/>
    <n v="-4"/>
    <n v="1"/>
    <n v="68740932"/>
    <m/>
    <s v="MILAGROS TROYA"/>
    <m/>
    <s v="4-844-372"/>
    <n v="364005300000"/>
    <s v="MASIVO"/>
    <s v="2 PAGOS PENDIENTES"/>
    <m/>
    <m/>
    <m/>
    <m/>
    <m/>
    <s v="U"/>
    <s v="0000-00-00"/>
    <m/>
    <m/>
    <m/>
    <m/>
    <n v="69"/>
    <s v="Llamaya"/>
    <s v="MAIN"/>
    <n v="0"/>
    <m/>
    <n v="2258544"/>
    <s v="Cobros Mayo"/>
    <s v="Cobros Mayo NPN"/>
    <s v="Buzon de voz"/>
  </r>
  <r>
    <s v="Cobros Abril Canal Fijo"/>
    <n v="0"/>
    <n v="0"/>
    <x v="23"/>
    <n v="3"/>
    <n v="1"/>
    <x v="0"/>
    <d v="2026-05-12T16:40:14"/>
    <n v="68743602"/>
    <s v="DROP"/>
    <s v="VDAD"/>
    <x v="0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5"/>
    <m/>
    <s v="NONE"/>
    <n v="0"/>
    <m/>
    <n v="2258545"/>
    <s v="Cobros Mayo"/>
    <s v="Cobros Mayo NPN"/>
    <s v="Agent Not Available"/>
  </r>
  <r>
    <s v="Cobros Abril Canal Fijo"/>
    <n v="0"/>
    <n v="0"/>
    <x v="24"/>
    <n v="3"/>
    <n v="1"/>
    <x v="0"/>
    <d v="2026-05-15T10:01:23"/>
    <n v="68743602"/>
    <s v="DROP"/>
    <s v="VDAD"/>
    <x v="0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5"/>
    <m/>
    <s v="NONE"/>
    <n v="0"/>
    <m/>
    <n v="2258545"/>
    <s v="Cobros Mayo"/>
    <s v="Cobros Mayo NPN"/>
    <s v="Agent Not Available"/>
  </r>
  <r>
    <s v="Cobros Abril Canal Fijo"/>
    <n v="1"/>
    <n v="0"/>
    <x v="3"/>
    <n v="3"/>
    <n v="1"/>
    <x v="1"/>
    <d v="2026-05-19T10:32:02"/>
    <n v="68743602"/>
    <n v="6006"/>
    <s v="lvelez"/>
    <x v="1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95"/>
    <s v="Llamaya"/>
    <s v="MAIN"/>
    <n v="0"/>
    <m/>
    <n v="2258545"/>
    <s v="Cobros Mayo"/>
    <s v="Cobros Mayo NPN"/>
    <s v="Numero equivocado"/>
  </r>
  <r>
    <s v="Cobros Mayo"/>
    <n v="0"/>
    <n v="0"/>
    <x v="23"/>
    <n v="6"/>
    <n v="1"/>
    <x v="0"/>
    <d v="2026-05-12T16:40:5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24"/>
    <n v="6"/>
    <n v="1"/>
    <x v="0"/>
    <d v="2026-05-15T10:02:0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3"/>
    <n v="6"/>
    <n v="1"/>
    <x v="0"/>
    <d v="2026-05-19T10:32:1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22"/>
    <n v="6"/>
    <n v="1"/>
    <x v="0"/>
    <d v="2026-05-20T15:34:50"/>
    <n v="68744784"/>
    <s v="AB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0"/>
    <m/>
    <s v="NONE"/>
    <n v="0"/>
    <m/>
    <n v="2258546"/>
    <s v="Cobros Mayo"/>
    <s v="Cobros Mayo NPN"/>
    <s v="Auto busy"/>
  </r>
  <r>
    <s v="Cobros Mayo"/>
    <n v="0"/>
    <n v="0"/>
    <x v="4"/>
    <n v="6"/>
    <n v="1"/>
    <x v="0"/>
    <d v="2026-05-21T15:21:22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5"/>
    <n v="6"/>
    <n v="1"/>
    <x v="1"/>
    <d v="2026-05-22T11:24:17"/>
    <n v="68744784"/>
    <n v="6004"/>
    <s v="lvelez"/>
    <x v="1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206"/>
    <s v="Llamaya"/>
    <s v="MAIN"/>
    <n v="0"/>
    <m/>
    <n v="2258546"/>
    <s v="Cobros Mayo"/>
    <s v="Cobros Mayo NPN"/>
    <s v="Buzon de voz"/>
  </r>
  <r>
    <s v="Cobros Abril Canal Fijo"/>
    <n v="0"/>
    <n v="0"/>
    <x v="15"/>
    <n v="7"/>
    <n v="1"/>
    <x v="0"/>
    <d v="2026-05-07T17:57:38"/>
    <n v="68745282"/>
    <n v="6004"/>
    <s v="lvelez"/>
    <x v="1"/>
    <s v="COBRO"/>
    <m/>
    <n v="354386270000"/>
    <n v="16017"/>
    <n v="-4"/>
    <n v="1"/>
    <n v="68745282"/>
    <m/>
    <s v="Alex Jonel Bracho Manzanero"/>
    <m/>
    <n v="118866555"/>
    <s v="NPN"/>
    <s v="MASIVO"/>
    <n v="354386270000"/>
    <m/>
    <m/>
    <m/>
    <m/>
    <m/>
    <s v="U"/>
    <s v="0000-00-00"/>
    <m/>
    <s v="000fdiaz@gmail.com"/>
    <m/>
    <m/>
    <n v="101"/>
    <s v="Llamaya"/>
    <s v="MANUAL"/>
    <n v="0"/>
    <m/>
    <n v="2251987"/>
    <s v="Cobros Abril Canal Fijo"/>
    <s v="Cobros Abril Canal Fijo 2 meses a NPN"/>
    <s v="Buzon de voz"/>
  </r>
  <r>
    <s v="Cobros Abril Canal Fijo"/>
    <n v="0"/>
    <n v="0"/>
    <x v="16"/>
    <n v="7"/>
    <n v="1"/>
    <x v="0"/>
    <d v="2026-05-08T16:37:58"/>
    <n v="68745282"/>
    <n v="6004"/>
    <s v="lvelez"/>
    <x v="1"/>
    <s v="COBRO"/>
    <m/>
    <n v="354386270000"/>
    <n v="16017"/>
    <n v="-4"/>
    <n v="1"/>
    <n v="68745282"/>
    <m/>
    <s v="Alex Jonel Bracho Manzanero"/>
    <m/>
    <n v="118866555"/>
    <s v="NPN"/>
    <s v="MASIVO"/>
    <n v="354386270000"/>
    <m/>
    <m/>
    <m/>
    <m/>
    <m/>
    <s v="U"/>
    <s v="0000-00-00"/>
    <m/>
    <s v="000fdiaz@gmail.com"/>
    <m/>
    <m/>
    <n v="88"/>
    <s v="Llamaya"/>
    <s v="MANUAL"/>
    <n v="0"/>
    <m/>
    <n v="2251987"/>
    <s v="Cobros Abril Canal Fijo"/>
    <s v="Cobros Abril Canal Fijo 2 meses a NPN"/>
    <s v="Buzon de voz"/>
  </r>
  <r>
    <s v="Cobros Abril Canal Fijo"/>
    <n v="1"/>
    <n v="1"/>
    <x v="23"/>
    <n v="7"/>
    <n v="1"/>
    <x v="0"/>
    <d v="2026-05-12T16:41:32"/>
    <n v="68745282"/>
    <n v="6003"/>
    <s v="lvelez"/>
    <x v="1"/>
    <s v="COBRO"/>
    <m/>
    <n v="354386270000"/>
    <n v="16018"/>
    <n v="-4"/>
    <n v="1"/>
    <n v="68745282"/>
    <m/>
    <s v="Alex Jonel Bracho Manzanero"/>
    <m/>
    <n v="118866555"/>
    <n v="354386270000"/>
    <s v="MASIVO"/>
    <s v="NPN"/>
    <m/>
    <m/>
    <m/>
    <m/>
    <m/>
    <s v="U"/>
    <s v="0000-00-00"/>
    <m/>
    <m/>
    <m/>
    <m/>
    <n v="27"/>
    <s v="Llamaya"/>
    <s v="MAIN"/>
    <n v="0"/>
    <m/>
    <n v="2258547"/>
    <s v="Cobros Mayo"/>
    <s v="Cobros Mayo NPN"/>
    <s v="Cuenta cesada"/>
  </r>
  <r>
    <s v="Cobros Abril Canal Fijo"/>
    <n v="0"/>
    <n v="0"/>
    <x v="23"/>
    <n v="7"/>
    <n v="1"/>
    <x v="0"/>
    <d v="2026-05-12T16:41:43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0"/>
    <n v="0"/>
    <x v="24"/>
    <n v="7"/>
    <n v="1"/>
    <x v="0"/>
    <d v="2026-05-15T10:02:31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0"/>
    <n v="0"/>
    <x v="3"/>
    <n v="7"/>
    <n v="1"/>
    <x v="0"/>
    <d v="2026-05-19T10:32:46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1"/>
    <n v="0"/>
    <x v="22"/>
    <n v="7"/>
    <n v="1"/>
    <x v="1"/>
    <d v="2026-05-20T15:35:13"/>
    <n v="68745282"/>
    <n v="6006"/>
    <s v="lvelez"/>
    <x v="1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126"/>
    <s v="Llamaya"/>
    <s v="MAIN"/>
    <n v="0"/>
    <m/>
    <n v="2258548"/>
    <s v="Cobros Mayo"/>
    <s v="Cobros Mayo NPN"/>
    <s v="Numero equivocado"/>
  </r>
  <r>
    <e v="#N/A"/>
    <n v="0"/>
    <n v="0"/>
    <x v="16"/>
    <n v="1"/>
    <n v="1"/>
    <x v="1"/>
    <d v="2026-05-08T09:58:47"/>
    <n v="68747472"/>
    <n v="6004"/>
    <s v="lvelez"/>
    <x v="1"/>
    <s v="COBRO"/>
    <m/>
    <m/>
    <n v="998"/>
    <n v="0"/>
    <m/>
    <n v="68747472"/>
    <m/>
    <m/>
    <m/>
    <m/>
    <m/>
    <m/>
    <m/>
    <m/>
    <m/>
    <m/>
    <m/>
    <m/>
    <s v="U"/>
    <s v="0000-00-00"/>
    <m/>
    <m/>
    <m/>
    <m/>
    <n v="134"/>
    <s v="Llamaya"/>
    <s v="MANUAL"/>
    <n v="0"/>
    <m/>
    <n v="2257593"/>
    <s v="Default Manual list"/>
    <m/>
    <s v="Buzon de voz"/>
  </r>
  <r>
    <s v="Cobros Mayo"/>
    <n v="0"/>
    <n v="0"/>
    <x v="9"/>
    <n v="1"/>
    <n v="1"/>
    <x v="1"/>
    <d v="2026-05-27T14:58:19"/>
    <n v="68753501"/>
    <s v="DROP"/>
    <s v="VDAD"/>
    <x v="0"/>
    <s v="COBRO"/>
    <m/>
    <n v="342317880000"/>
    <n v="16019"/>
    <n v="-4"/>
    <n v="1"/>
    <n v="68753501"/>
    <m/>
    <s v=" Silverio Acosta"/>
    <m/>
    <n v="342317880000"/>
    <s v="CALL CENTER"/>
    <s v="NPN"/>
    <m/>
    <m/>
    <m/>
    <m/>
    <m/>
    <m/>
    <m/>
    <s v="0000-00-00"/>
    <m/>
    <m/>
    <m/>
    <m/>
    <n v="5"/>
    <m/>
    <s v="NONE"/>
    <n v="0"/>
    <m/>
    <n v="2267976"/>
    <s v="Cobros Mayo"/>
    <s v="Cobros Mayo Lista 2"/>
    <s v="Agent Not Available"/>
  </r>
  <r>
    <e v="#N/A"/>
    <n v="1"/>
    <n v="1"/>
    <x v="3"/>
    <n v="1"/>
    <n v="1"/>
    <x v="1"/>
    <d v="2026-05-19T14:22:50"/>
    <n v="68756107"/>
    <n v="6007"/>
    <s v="lvelez"/>
    <x v="1"/>
    <s v="COBRO"/>
    <m/>
    <m/>
    <n v="998"/>
    <n v="0"/>
    <m/>
    <n v="68756107"/>
    <m/>
    <m/>
    <m/>
    <m/>
    <m/>
    <m/>
    <m/>
    <m/>
    <m/>
    <m/>
    <m/>
    <m/>
    <s v="U"/>
    <s v="0000-00-00"/>
    <m/>
    <m/>
    <m/>
    <m/>
    <n v="35"/>
    <s v="Llamaya"/>
    <s v="MANUAL"/>
    <n v="0"/>
    <m/>
    <n v="2267578"/>
    <s v="Default Manual list"/>
    <m/>
    <s v="Volver a llamar"/>
  </r>
  <r>
    <s v="Cobros Abril Canal Fijo"/>
    <n v="0"/>
    <n v="0"/>
    <x v="23"/>
    <n v="3"/>
    <n v="1"/>
    <x v="0"/>
    <d v="2026-05-12T16:42:19"/>
    <n v="68759366"/>
    <s v="DROP"/>
    <s v="VDAD"/>
    <x v="0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5"/>
    <m/>
    <s v="NONE"/>
    <n v="0"/>
    <m/>
    <n v="2258549"/>
    <s v="Cobros Mayo"/>
    <s v="Cobros Mayo NPN"/>
    <s v="Agent Not Available"/>
  </r>
  <r>
    <s v="Cobros Abril Canal Fijo"/>
    <n v="0"/>
    <n v="0"/>
    <x v="24"/>
    <n v="3"/>
    <n v="1"/>
    <x v="0"/>
    <d v="2026-05-15T10:04:15"/>
    <n v="68759366"/>
    <s v="DROP"/>
    <s v="VDAD"/>
    <x v="0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5"/>
    <m/>
    <s v="NONE"/>
    <n v="0"/>
    <m/>
    <n v="2258549"/>
    <s v="Cobros Mayo"/>
    <s v="Cobros Mayo NPN"/>
    <s v="Agent Not Available"/>
  </r>
  <r>
    <s v="Cobros Abril Canal Fijo"/>
    <n v="0"/>
    <n v="0"/>
    <x v="3"/>
    <n v="3"/>
    <n v="1"/>
    <x v="1"/>
    <d v="2026-05-19T10:34:15"/>
    <n v="68759366"/>
    <n v="6004"/>
    <s v="lvelez"/>
    <x v="1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174"/>
    <s v="Llamaya"/>
    <s v="MAIN"/>
    <n v="0"/>
    <m/>
    <n v="2258549"/>
    <s v="Cobros Mayo"/>
    <s v="Cobros Mayo NPN"/>
    <s v="Buzon de voz"/>
  </r>
  <r>
    <s v="Cobros Abril Canal Fijo"/>
    <n v="0"/>
    <n v="0"/>
    <x v="23"/>
    <n v="2"/>
    <n v="1"/>
    <x v="0"/>
    <d v="2026-05-12T16:42:37"/>
    <n v="68765432"/>
    <s v="AB"/>
    <s v="VDAD"/>
    <x v="0"/>
    <s v="COBRO"/>
    <m/>
    <n v="282001570000"/>
    <n v="16018"/>
    <n v="-4"/>
    <n v="1"/>
    <n v="68765432"/>
    <m/>
    <s v="Yaribeth ortega"/>
    <m/>
    <s v="8-744-1156"/>
    <n v="282001570000"/>
    <s v="MASIVO"/>
    <s v="NPN"/>
    <m/>
    <m/>
    <m/>
    <m/>
    <m/>
    <s v="U"/>
    <s v="0000-00-00"/>
    <m/>
    <m/>
    <m/>
    <m/>
    <n v="0"/>
    <m/>
    <s v="NONE"/>
    <n v="0"/>
    <m/>
    <n v="2258550"/>
    <s v="Cobros Mayo"/>
    <s v="Cobros Mayo NPN"/>
    <s v="Auto busy"/>
  </r>
  <r>
    <s v="Cobros Abril Canal Fijo"/>
    <n v="1"/>
    <n v="1"/>
    <x v="24"/>
    <n v="2"/>
    <n v="1"/>
    <x v="1"/>
    <d v="2026-05-15T10:03:57"/>
    <n v="68765432"/>
    <n v="6003"/>
    <s v="lvelez"/>
    <x v="1"/>
    <s v="COBRO"/>
    <m/>
    <n v="282001570000"/>
    <n v="16018"/>
    <n v="-4"/>
    <n v="1"/>
    <n v="68765432"/>
    <m/>
    <s v="Yaribeth ortega"/>
    <m/>
    <s v="8-744-1156"/>
    <n v="282001570000"/>
    <s v="MASIVO"/>
    <s v="NPN"/>
    <m/>
    <m/>
    <m/>
    <m/>
    <m/>
    <s v="U"/>
    <s v="0000-00-00"/>
    <m/>
    <m/>
    <m/>
    <m/>
    <n v="99"/>
    <s v="Llamaya"/>
    <s v="MAIN"/>
    <n v="0"/>
    <m/>
    <n v="2258550"/>
    <s v="Cobros Mayo"/>
    <s v="Cobros Mayo NPN"/>
    <s v="Cuenta cesada"/>
  </r>
  <r>
    <s v="Cobros Mayo"/>
    <n v="0"/>
    <n v="0"/>
    <x v="9"/>
    <n v="2"/>
    <n v="1"/>
    <x v="0"/>
    <d v="2026-05-27T14:43:51"/>
    <n v="68773026"/>
    <s v="AB"/>
    <s v="VDAD"/>
    <x v="0"/>
    <s v="COBRO"/>
    <m/>
    <n v="291027250000"/>
    <n v="16019"/>
    <n v="-4"/>
    <n v="1"/>
    <n v="68773026"/>
    <m/>
    <s v="MS Yanisel Yaruby Nelson De G"/>
    <m/>
    <n v="291027250000"/>
    <s v="CALL CENTER"/>
    <s v="NPN"/>
    <m/>
    <m/>
    <m/>
    <m/>
    <m/>
    <m/>
    <s v="U"/>
    <s v="0000-00-00"/>
    <m/>
    <m/>
    <m/>
    <m/>
    <n v="0"/>
    <m/>
    <s v="NONE"/>
    <n v="0"/>
    <m/>
    <n v="2267959"/>
    <s v="Cobros Mayo"/>
    <s v="Cobros Mayo Lista 2"/>
    <s v="Auto busy"/>
  </r>
  <r>
    <s v="Cobros Mayo"/>
    <n v="1"/>
    <n v="1"/>
    <x v="10"/>
    <n v="2"/>
    <n v="1"/>
    <x v="1"/>
    <d v="2026-05-28T10:20:38"/>
    <n v="68773026"/>
    <n v="6002"/>
    <s v="lvelez"/>
    <x v="1"/>
    <s v="COBRO"/>
    <m/>
    <n v="291027250000"/>
    <n v="16019"/>
    <n v="-4"/>
    <n v="1"/>
    <n v="68773026"/>
    <m/>
    <s v="MS Yanisel Yaruby Nelson De G"/>
    <m/>
    <n v="291027250000"/>
    <s v="CALL CENTER"/>
    <s v="NPN"/>
    <m/>
    <m/>
    <m/>
    <m/>
    <m/>
    <m/>
    <s v="U"/>
    <s v="0000-00-00"/>
    <m/>
    <m/>
    <m/>
    <m/>
    <n v="86"/>
    <s v="Llamaya"/>
    <s v="MAIN"/>
    <n v="0"/>
    <m/>
    <n v="2267959"/>
    <s v="Cobros Mayo"/>
    <s v="Cobros Mayo Lista 2"/>
    <s v="Cliente al dia"/>
  </r>
  <r>
    <s v="Cobros Abril Canal Fijo"/>
    <n v="1"/>
    <n v="1"/>
    <x v="23"/>
    <n v="1"/>
    <n v="1"/>
    <x v="1"/>
    <d v="2026-05-12T16:43:07"/>
    <n v="68775065"/>
    <n v="6003"/>
    <s v="lvelez"/>
    <x v="1"/>
    <s v="COBRO"/>
    <m/>
    <n v="323068970000"/>
    <n v="16018"/>
    <n v="-4"/>
    <n v="1"/>
    <n v="68775065"/>
    <m/>
    <s v="Arecelys Esther Ramos Chavez"/>
    <m/>
    <s v="6-704-933"/>
    <n v="323068970000"/>
    <s v="MASIVO"/>
    <s v="NPN"/>
    <m/>
    <m/>
    <m/>
    <m/>
    <m/>
    <s v="U"/>
    <s v="0000-00-00"/>
    <m/>
    <m/>
    <m/>
    <m/>
    <n v="40"/>
    <s v="Llamaya"/>
    <s v="MAIN"/>
    <n v="0"/>
    <m/>
    <n v="2258551"/>
    <s v="Cobros Mayo"/>
    <s v="Cobros Mayo NPN"/>
    <s v="Cuenta cesada"/>
  </r>
  <r>
    <s v="Cobros Mayo"/>
    <n v="0"/>
    <n v="0"/>
    <x v="13"/>
    <n v="1"/>
    <n v="1"/>
    <x v="1"/>
    <d v="2026-05-02T10:47:47"/>
    <n v="68775539"/>
    <n v="6004"/>
    <s v="lvelez"/>
    <x v="1"/>
    <s v="COBRO"/>
    <m/>
    <m/>
    <n v="998"/>
    <n v="0"/>
    <m/>
    <n v="68775539"/>
    <m/>
    <m/>
    <m/>
    <m/>
    <m/>
    <m/>
    <m/>
    <m/>
    <m/>
    <m/>
    <m/>
    <m/>
    <s v="U"/>
    <s v="0000-00-00"/>
    <m/>
    <m/>
    <m/>
    <m/>
    <n v="97"/>
    <s v="Llamaya"/>
    <s v="MANUAL"/>
    <n v="0"/>
    <m/>
    <n v="2257451"/>
    <s v="Default Manual list"/>
    <m/>
    <s v="Buzon de voz"/>
  </r>
  <r>
    <s v="Cobros Abril Canal Fijo"/>
    <n v="0"/>
    <n v="0"/>
    <x v="19"/>
    <n v="14"/>
    <n v="1"/>
    <x v="0"/>
    <d v="2026-05-04T09:29:29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20"/>
    <n v="14"/>
    <n v="1"/>
    <x v="0"/>
    <d v="2026-05-06T10:09:59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15"/>
    <n v="14"/>
    <n v="1"/>
    <x v="0"/>
    <d v="2026-05-07T15:05:41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16"/>
    <n v="14"/>
    <n v="1"/>
    <x v="0"/>
    <d v="2026-05-08T15:45:28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23"/>
    <n v="14"/>
    <n v="1"/>
    <x v="0"/>
    <d v="2026-05-12T16:42:40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24"/>
    <n v="14"/>
    <n v="1"/>
    <x v="0"/>
    <d v="2026-05-15T10:04:22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3"/>
    <n v="14"/>
    <n v="1"/>
    <x v="0"/>
    <d v="2026-05-19T10:33:45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22"/>
    <n v="14"/>
    <n v="1"/>
    <x v="0"/>
    <d v="2026-05-20T15:36:12"/>
    <n v="68777997"/>
    <s v="NA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No Answer AutoDial"/>
  </r>
  <r>
    <s v="Cobros Abril Canal Fijo"/>
    <n v="0"/>
    <n v="0"/>
    <x v="22"/>
    <n v="14"/>
    <n v="1"/>
    <x v="0"/>
    <d v="2026-05-20T16:43:36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4"/>
    <n v="14"/>
    <n v="1"/>
    <x v="0"/>
    <d v="2026-05-21T15:21:29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5"/>
    <n v="14"/>
    <n v="1"/>
    <x v="0"/>
    <d v="2026-05-22T11:24:11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6"/>
    <n v="14"/>
    <n v="1"/>
    <x v="0"/>
    <d v="2026-05-23T09:53:00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6"/>
    <n v="14"/>
    <n v="1"/>
    <x v="0"/>
    <d v="2026-05-23T12:56:08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8"/>
    <n v="14"/>
    <n v="1"/>
    <x v="1"/>
    <d v="2026-05-26T09:38:04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Mayo"/>
    <n v="0"/>
    <n v="0"/>
    <x v="23"/>
    <n v="15"/>
    <n v="1"/>
    <x v="0"/>
    <d v="2026-05-12T16:44:08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"/>
    <n v="15"/>
    <n v="1"/>
    <x v="0"/>
    <d v="2026-05-13T11:34:33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"/>
    <n v="15"/>
    <n v="1"/>
    <x v="0"/>
    <d v="2026-05-13T11:42:16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24"/>
    <n v="15"/>
    <n v="1"/>
    <x v="0"/>
    <d v="2026-05-15T10:05:50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24"/>
    <n v="15"/>
    <n v="1"/>
    <x v="0"/>
    <d v="2026-05-15T12:34:06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24"/>
    <n v="15"/>
    <n v="1"/>
    <x v="0"/>
    <d v="2026-05-15T12:42:57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3"/>
    <n v="15"/>
    <n v="1"/>
    <x v="0"/>
    <d v="2026-05-19T10:35:15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3"/>
    <n v="15"/>
    <n v="1"/>
    <x v="0"/>
    <d v="2026-05-19T12:37:46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22"/>
    <n v="15"/>
    <n v="1"/>
    <x v="0"/>
    <d v="2026-05-20T15:39:05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22"/>
    <n v="15"/>
    <n v="1"/>
    <x v="0"/>
    <d v="2026-05-20T16:43:52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4"/>
    <n v="15"/>
    <n v="1"/>
    <x v="0"/>
    <d v="2026-05-21T15:22:24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5"/>
    <n v="15"/>
    <n v="1"/>
    <x v="0"/>
    <d v="2026-05-22T11:26:22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5"/>
    <n v="15"/>
    <n v="1"/>
    <x v="0"/>
    <d v="2026-05-22T14:41:02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5"/>
    <n v="15"/>
    <n v="1"/>
    <x v="0"/>
    <d v="2026-05-22T15:05:13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5"/>
    <n v="15"/>
    <n v="1"/>
    <x v="1"/>
    <d v="2026-05-22T15:23:36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Abril Canal Fijo"/>
    <n v="0"/>
    <n v="0"/>
    <x v="23"/>
    <n v="4"/>
    <n v="1"/>
    <x v="0"/>
    <d v="2026-05-12T16:45:28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0"/>
    <d v="2026-05-13T11:34:33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0"/>
    <d v="2026-05-13T11:43:43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1"/>
    <d v="2026-05-13T11:49:19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1"/>
    <n v="1"/>
    <x v="23"/>
    <n v="1"/>
    <n v="1"/>
    <x v="1"/>
    <d v="2026-05-12T16:44:32"/>
    <n v="68811259"/>
    <n v="6003"/>
    <s v="lvelez"/>
    <x v="1"/>
    <s v="COBRO"/>
    <m/>
    <n v="359374450000"/>
    <n v="16018"/>
    <n v="-4"/>
    <n v="1"/>
    <n v="68811259"/>
    <m/>
    <s v="JAFETH ELIAS ROSALES DELGADO"/>
    <m/>
    <s v="2-743-564"/>
    <n v="359374450000"/>
    <s v="MASIVO"/>
    <s v="NPN"/>
    <m/>
    <m/>
    <m/>
    <m/>
    <m/>
    <s v="U"/>
    <s v="0000-00-00"/>
    <m/>
    <m/>
    <m/>
    <m/>
    <n v="33"/>
    <s v="Llamaya"/>
    <s v="MAIN"/>
    <n v="0"/>
    <m/>
    <n v="2258555"/>
    <s v="Cobros Mayo"/>
    <s v="Cobros Mayo NPN"/>
    <s v="Cuenta cesada"/>
  </r>
  <r>
    <s v="Cobros Mayo"/>
    <n v="0"/>
    <n v="0"/>
    <x v="19"/>
    <n v="4"/>
    <n v="1"/>
    <x v="0"/>
    <d v="2026-05-04T17:09:19"/>
    <n v="68824497"/>
    <s v="CALLBK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396"/>
    <s v="Llamaya"/>
    <s v="MANUAL"/>
    <n v="0"/>
    <m/>
    <n v="2257490"/>
    <s v="Default Manual list"/>
    <m/>
    <s v="Call Back"/>
  </r>
  <r>
    <s v="Cobros Mayo"/>
    <n v="1"/>
    <n v="0"/>
    <x v="2"/>
    <n v="4"/>
    <n v="1"/>
    <x v="0"/>
    <d v="2026-05-16T10:40:18"/>
    <n v="68824497"/>
    <n v="6000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161"/>
    <s v="Llamaya"/>
    <s v="MAIN"/>
    <n v="0"/>
    <m/>
    <n v="2257490"/>
    <s v="Default Manual list"/>
    <m/>
    <s v="Mensaje a tercero"/>
  </r>
  <r>
    <s v="Cobros Mayo"/>
    <n v="1"/>
    <n v="1"/>
    <x v="10"/>
    <n v="4"/>
    <n v="1"/>
    <x v="0"/>
    <d v="2026-05-28T16:38:59"/>
    <n v="68824497"/>
    <n v="6007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59"/>
    <s v="Llamaya"/>
    <s v="MANUAL"/>
    <n v="0"/>
    <m/>
    <n v="2257490"/>
    <s v="Default Manual list"/>
    <m/>
    <s v="Volver a llamar"/>
  </r>
  <r>
    <s v="Cobros Mayo"/>
    <n v="0"/>
    <n v="0"/>
    <x v="10"/>
    <n v="4"/>
    <n v="1"/>
    <x v="1"/>
    <d v="2026-05-28T16:58:43"/>
    <n v="68824497"/>
    <n v="6004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100"/>
    <s v="Llamaya"/>
    <s v="MANUAL"/>
    <n v="0"/>
    <m/>
    <n v="2257490"/>
    <s v="Default Manual list"/>
    <m/>
    <s v="Buzon de voz"/>
  </r>
  <r>
    <s v="Cobros Mayo"/>
    <n v="0"/>
    <n v="0"/>
    <x v="1"/>
    <n v="1"/>
    <n v="1"/>
    <x v="1"/>
    <d v="2026-05-13T09:24:39"/>
    <n v="68827027"/>
    <n v="6004"/>
    <s v="lvelez"/>
    <x v="1"/>
    <s v="COBRO"/>
    <m/>
    <n v="365024500000"/>
    <n v="16018"/>
    <n v="-4"/>
    <n v="1"/>
    <n v="68827027"/>
    <m/>
    <s v="ROLANDO ANTONIO ALVARADO DE GR"/>
    <m/>
    <s v="8-908-293"/>
    <n v="365024500000"/>
    <s v="MASIVO"/>
    <s v="2 PAGOS PENDIENTES"/>
    <m/>
    <m/>
    <m/>
    <m/>
    <m/>
    <s v="U"/>
    <s v="0000-00-00"/>
    <m/>
    <m/>
    <m/>
    <m/>
    <n v="98"/>
    <s v="Llamaya"/>
    <s v="MAIN"/>
    <n v="0"/>
    <m/>
    <n v="2258556"/>
    <s v="Cobros Mayo"/>
    <s v="Cobros Mayo NPN"/>
    <s v="Buzon de voz"/>
  </r>
  <r>
    <s v="Cobros Abril Canal Fijo"/>
    <n v="0"/>
    <n v="0"/>
    <x v="13"/>
    <n v="7"/>
    <n v="1"/>
    <x v="0"/>
    <d v="2026-05-02T10:47:48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14"/>
    <n v="7"/>
    <n v="1"/>
    <x v="0"/>
    <d v="2026-05-05T15:00:28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20"/>
    <n v="7"/>
    <n v="1"/>
    <x v="0"/>
    <d v="2026-05-06T17:23:02"/>
    <n v="68829054"/>
    <s v="NA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No Answer AutoDial"/>
  </r>
  <r>
    <s v="Cobros Abril Canal Fijo"/>
    <n v="0"/>
    <n v="0"/>
    <x v="16"/>
    <n v="7"/>
    <n v="1"/>
    <x v="0"/>
    <d v="2026-05-08T09:34:03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16"/>
    <n v="7"/>
    <n v="1"/>
    <x v="0"/>
    <d v="2026-05-08T12:01:50"/>
    <n v="68829054"/>
    <s v="NA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09:27:10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8"/>
    <n v="7"/>
    <n v="1"/>
    <x v="1"/>
    <d v="2026-05-26T14:55:32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Mayo"/>
    <n v="1"/>
    <n v="1"/>
    <x v="0"/>
    <n v="6"/>
    <n v="1"/>
    <x v="0"/>
    <d v="2026-05-09T10:23:42"/>
    <n v="68831728"/>
    <n v="6007"/>
    <s v="lvelez"/>
    <x v="1"/>
    <s v="COBRO"/>
    <m/>
    <n v="364000640000"/>
    <n v="16016"/>
    <n v="-4"/>
    <n v="1"/>
    <n v="68831728"/>
    <m/>
    <s v="MarÃ­a Elizabeth GonzÃ¡lez Alv"/>
    <m/>
    <s v="3-727-483"/>
    <n v="364000640000"/>
    <s v="MASIVO"/>
    <s v="NPN"/>
    <m/>
    <m/>
    <m/>
    <m/>
    <m/>
    <s v="U"/>
    <s v="0000-00-00"/>
    <m/>
    <m/>
    <m/>
    <m/>
    <n v="139"/>
    <s v="Llamaya"/>
    <s v="MANUAL"/>
    <n v="0"/>
    <m/>
    <n v="2198796"/>
    <s v="Cobros Marzo 2 meses a NPN "/>
    <s v="Cobros Marzo 2 meses a NPN "/>
    <s v="Volver a llamar"/>
  </r>
  <r>
    <s v="Cobros Mayo"/>
    <n v="0"/>
    <n v="0"/>
    <x v="1"/>
    <n v="6"/>
    <n v="1"/>
    <x v="0"/>
    <d v="2026-05-13T09:24:31"/>
    <n v="68831728"/>
    <s v="AB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0"/>
    <m/>
    <s v="NONE"/>
    <n v="0"/>
    <m/>
    <n v="2258557"/>
    <s v="Cobros Mayo"/>
    <s v="Cobros Mayo NPN"/>
    <s v="Auto busy"/>
  </r>
  <r>
    <s v="Cobros Mayo"/>
    <n v="0"/>
    <n v="0"/>
    <x v="24"/>
    <n v="6"/>
    <n v="1"/>
    <x v="0"/>
    <d v="2026-05-15T10:06:45"/>
    <n v="68831728"/>
    <s v="AB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0"/>
    <m/>
    <s v="NONE"/>
    <n v="0"/>
    <m/>
    <n v="2258557"/>
    <s v="Cobros Mayo"/>
    <s v="Cobros Mayo NPN"/>
    <s v="Auto busy"/>
  </r>
  <r>
    <s v="Cobros Mayo"/>
    <n v="0"/>
    <n v="0"/>
    <x v="3"/>
    <n v="6"/>
    <n v="1"/>
    <x v="0"/>
    <d v="2026-05-19T10:35:33"/>
    <n v="68831728"/>
    <s v="DROP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5"/>
    <m/>
    <s v="NONE"/>
    <n v="0"/>
    <m/>
    <n v="2258557"/>
    <s v="Cobros Mayo"/>
    <s v="Cobros Mayo NPN"/>
    <s v="Agent Not Available"/>
  </r>
  <r>
    <s v="Cobros Mayo"/>
    <n v="1"/>
    <n v="1"/>
    <x v="22"/>
    <n v="6"/>
    <n v="1"/>
    <x v="0"/>
    <d v="2026-05-20T15:38:12"/>
    <n v="68831728"/>
    <n v="6007"/>
    <s v="lvelez"/>
    <x v="1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100"/>
    <s v="Llamaya"/>
    <s v="MAIN"/>
    <n v="0"/>
    <m/>
    <n v="2258557"/>
    <s v="Cobros Mayo"/>
    <s v="Cobros Mayo NPN"/>
    <s v="Volver a llamar"/>
  </r>
  <r>
    <s v="Cobros Mayo"/>
    <n v="1"/>
    <n v="1"/>
    <x v="10"/>
    <n v="6"/>
    <n v="1"/>
    <x v="1"/>
    <d v="2026-05-28T15:50:01"/>
    <n v="68831728"/>
    <n v="6007"/>
    <s v="lvelez"/>
    <x v="1"/>
    <s v="COBRO"/>
    <m/>
    <n v="364000640000"/>
    <n v="16016"/>
    <n v="-4"/>
    <n v="1"/>
    <n v="68831728"/>
    <m/>
    <s v="MarÃ­a Elizabeth GonzÃ¡lez Alv"/>
    <m/>
    <s v="3-727-483"/>
    <n v="364000640000"/>
    <s v="MASIVO"/>
    <s v="NPN"/>
    <m/>
    <m/>
    <m/>
    <m/>
    <m/>
    <s v="U"/>
    <s v="0000-00-00"/>
    <m/>
    <m/>
    <m/>
    <m/>
    <n v="20"/>
    <s v="Llamaya"/>
    <s v="MANUAL"/>
    <n v="0"/>
    <m/>
    <n v="2198796"/>
    <s v="Cobros Marzo 2 meses a NPN "/>
    <s v="Cobros Marzo 2 meses a NPN "/>
    <s v="Volver a llamar"/>
  </r>
  <r>
    <s v="Cobros Mayo"/>
    <n v="0"/>
    <n v="0"/>
    <x v="1"/>
    <n v="6"/>
    <n v="1"/>
    <x v="0"/>
    <d v="2026-05-13T09:25:56"/>
    <n v="68836236"/>
    <s v="DROP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558"/>
    <s v="Cobros Mayo"/>
    <s v="Cobros Mayo NPN"/>
    <s v="Agent Not Available"/>
  </r>
  <r>
    <s v="Cobros Mayo"/>
    <n v="0"/>
    <n v="0"/>
    <x v="24"/>
    <n v="6"/>
    <n v="1"/>
    <x v="0"/>
    <d v="2026-05-15T10:07:40"/>
    <n v="68836236"/>
    <s v="AB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Auto busy"/>
  </r>
  <r>
    <s v="Cobros Mayo"/>
    <n v="0"/>
    <n v="0"/>
    <x v="3"/>
    <n v="6"/>
    <n v="1"/>
    <x v="0"/>
    <d v="2026-05-19T10:36:06"/>
    <n v="68836236"/>
    <s v="DROP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558"/>
    <s v="Cobros Mayo"/>
    <s v="Cobros Mayo NPN"/>
    <s v="Agent Not Available"/>
  </r>
  <r>
    <s v="Cobros Mayo"/>
    <n v="0"/>
    <n v="0"/>
    <x v="22"/>
    <n v="6"/>
    <n v="1"/>
    <x v="0"/>
    <d v="2026-05-20T15:41:25"/>
    <n v="68836236"/>
    <s v="NA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No Answer AutoDial"/>
  </r>
  <r>
    <s v="Cobros Mayo"/>
    <n v="0"/>
    <n v="0"/>
    <x v="22"/>
    <n v="6"/>
    <n v="1"/>
    <x v="0"/>
    <d v="2026-05-20T16:44:07"/>
    <n v="68836236"/>
    <s v="AB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Auto busy"/>
  </r>
  <r>
    <s v="Cobros Mayo"/>
    <n v="1"/>
    <n v="1"/>
    <x v="4"/>
    <n v="6"/>
    <n v="1"/>
    <x v="1"/>
    <d v="2026-05-21T15:22:46"/>
    <n v="68836236"/>
    <n v="6003"/>
    <s v="lvelez"/>
    <x v="1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18"/>
    <s v="Llamaya"/>
    <s v="MAIN"/>
    <n v="0"/>
    <m/>
    <n v="2258558"/>
    <s v="Cobros Mayo"/>
    <s v="Cobros Mayo NPN"/>
    <s v="Cuenta cesada"/>
  </r>
  <r>
    <s v="Cobros Abril Canal Fijo"/>
    <n v="0"/>
    <n v="0"/>
    <x v="1"/>
    <n v="10"/>
    <n v="1"/>
    <x v="0"/>
    <d v="2026-05-13T09:26:02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24"/>
    <n v="10"/>
    <n v="1"/>
    <x v="0"/>
    <d v="2026-05-15T10:09:23"/>
    <n v="68838441"/>
    <s v="NA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No Answer AutoDial"/>
  </r>
  <r>
    <s v="Cobros Abril Canal Fijo"/>
    <n v="0"/>
    <n v="0"/>
    <x v="24"/>
    <n v="10"/>
    <n v="1"/>
    <x v="0"/>
    <d v="2026-05-15T12:34:57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3"/>
    <n v="10"/>
    <n v="1"/>
    <x v="0"/>
    <d v="2026-05-19T10:36:14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22"/>
    <n v="10"/>
    <n v="1"/>
    <x v="0"/>
    <d v="2026-05-20T15:40:11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4"/>
    <n v="10"/>
    <n v="1"/>
    <x v="0"/>
    <d v="2026-05-21T15:22:39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5"/>
    <n v="10"/>
    <n v="1"/>
    <x v="0"/>
    <d v="2026-05-22T11:27:38"/>
    <n v="68838441"/>
    <s v="NA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No Answer AutoDial"/>
  </r>
  <r>
    <s v="Cobros Abril Canal Fijo"/>
    <n v="0"/>
    <n v="0"/>
    <x v="5"/>
    <n v="10"/>
    <n v="1"/>
    <x v="0"/>
    <d v="2026-05-22T14:39:51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6"/>
    <n v="10"/>
    <n v="1"/>
    <x v="0"/>
    <d v="2026-05-23T09:53:15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6"/>
    <n v="10"/>
    <n v="1"/>
    <x v="1"/>
    <d v="2026-05-23T12:56:24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Mayo"/>
    <n v="1"/>
    <n v="1"/>
    <x v="16"/>
    <n v="1"/>
    <n v="1"/>
    <x v="1"/>
    <d v="2026-05-08T12:08:38"/>
    <n v="68857743"/>
    <n v="6007"/>
    <s v="lvelez"/>
    <x v="1"/>
    <s v="COBRO"/>
    <m/>
    <n v="369008730000"/>
    <n v="16016"/>
    <n v="-4"/>
    <n v="1"/>
    <n v="68857743"/>
    <m/>
    <s v="Farith Moreno"/>
    <m/>
    <s v="FB655773"/>
    <n v="369008730000"/>
    <s v="MASIVO"/>
    <s v="NPN"/>
    <m/>
    <m/>
    <m/>
    <m/>
    <m/>
    <s v="U"/>
    <s v="0000-00-00"/>
    <m/>
    <m/>
    <m/>
    <s v="369008730000&gt;&gt; Farith Moreno"/>
    <n v="59"/>
    <s v="Llamaya"/>
    <s v="MANUAL"/>
    <n v="0"/>
    <m/>
    <n v="2198620"/>
    <s v="Cobros Marzo 2 meses a NPN "/>
    <s v="Cobros Marzo 2 meses a NPN "/>
    <s v="Volver a llamar"/>
  </r>
  <r>
    <s v="Cobros Mayo"/>
    <n v="0"/>
    <n v="0"/>
    <x v="1"/>
    <n v="2"/>
    <n v="1"/>
    <x v="0"/>
    <d v="2026-05-13T09:27:20"/>
    <n v="68865082"/>
    <s v="DROP"/>
    <s v="VDAD"/>
    <x v="0"/>
    <s v="COBRO"/>
    <m/>
    <n v="367057200000"/>
    <n v="16018"/>
    <n v="-4"/>
    <n v="1"/>
    <n v="68865082"/>
    <m/>
    <s v="Azael darinel santos"/>
    <m/>
    <s v="1-760-1293"/>
    <n v="367057200000"/>
    <s v="MASIVO"/>
    <s v="NPN"/>
    <m/>
    <m/>
    <m/>
    <m/>
    <m/>
    <s v="U"/>
    <s v="0000-00-00"/>
    <m/>
    <m/>
    <m/>
    <m/>
    <n v="5"/>
    <m/>
    <s v="NONE"/>
    <n v="0"/>
    <m/>
    <n v="2258560"/>
    <s v="Cobros Mayo"/>
    <s v="Cobros Mayo NPN"/>
    <s v="Agent Not Available"/>
  </r>
  <r>
    <s v="Cobros Mayo"/>
    <n v="0"/>
    <n v="0"/>
    <x v="24"/>
    <n v="2"/>
    <n v="1"/>
    <x v="1"/>
    <d v="2026-05-15T10:10:11"/>
    <n v="68865082"/>
    <n v="6004"/>
    <s v="lvelez"/>
    <x v="1"/>
    <s v="COBRO"/>
    <m/>
    <n v="367057200000"/>
    <n v="16018"/>
    <n v="-4"/>
    <n v="1"/>
    <n v="68865082"/>
    <m/>
    <s v="Azael darinel santos"/>
    <m/>
    <s v="1-760-1293"/>
    <n v="367057200000"/>
    <s v="MASIVO"/>
    <s v="NPN"/>
    <m/>
    <m/>
    <m/>
    <m/>
    <m/>
    <s v="U"/>
    <s v="0000-00-00"/>
    <m/>
    <m/>
    <m/>
    <m/>
    <n v="146"/>
    <s v="Llamaya"/>
    <s v="MAIN"/>
    <n v="0"/>
    <m/>
    <n v="2258560"/>
    <s v="Cobros Mayo"/>
    <s v="Cobros Mayo NPN"/>
    <s v="Buzon de voz"/>
  </r>
  <r>
    <s v="Cobros Abril Canal Fijo"/>
    <n v="1"/>
    <n v="1"/>
    <x v="1"/>
    <n v="1"/>
    <n v="1"/>
    <x v="1"/>
    <d v="2026-05-13T09:27:15"/>
    <n v="68872570"/>
    <n v="6003"/>
    <s v="lvelez"/>
    <x v="1"/>
    <s v="COBRO"/>
    <m/>
    <n v="351385850000"/>
    <n v="16018"/>
    <n v="-4"/>
    <n v="1"/>
    <n v="68872570"/>
    <m/>
    <s v="Fausto Urbano Romero Troya"/>
    <m/>
    <s v="8-143-959"/>
    <n v="351385850000"/>
    <s v="MASIVO"/>
    <s v="NPN"/>
    <m/>
    <m/>
    <m/>
    <m/>
    <m/>
    <s v="U"/>
    <s v="0000-00-00"/>
    <m/>
    <m/>
    <m/>
    <m/>
    <n v="46"/>
    <s v="Llamaya"/>
    <s v="MAIN"/>
    <n v="0"/>
    <m/>
    <n v="2258561"/>
    <s v="Cobros Mayo"/>
    <s v="Cobros Mayo NPN"/>
    <s v="Cuenta cesada"/>
  </r>
  <r>
    <e v="#N/A"/>
    <n v="1"/>
    <n v="1"/>
    <x v="16"/>
    <n v="1"/>
    <n v="1"/>
    <x v="1"/>
    <d v="2026-05-08T14:37:46"/>
    <n v="68883292"/>
    <n v="6007"/>
    <s v="lvelez"/>
    <x v="1"/>
    <s v="COBRO"/>
    <m/>
    <m/>
    <n v="998"/>
    <n v="0"/>
    <m/>
    <n v="68883292"/>
    <m/>
    <m/>
    <m/>
    <m/>
    <m/>
    <m/>
    <m/>
    <m/>
    <m/>
    <m/>
    <m/>
    <m/>
    <s v="U"/>
    <s v="0000-00-00"/>
    <m/>
    <m/>
    <m/>
    <m/>
    <n v="49"/>
    <s v="Llamaya"/>
    <s v="MANUAL"/>
    <n v="0"/>
    <m/>
    <n v="2257606"/>
    <s v="Default Manual list"/>
    <m/>
    <s v="Volver a llamar"/>
  </r>
  <r>
    <s v="Cobros Mayo"/>
    <n v="0"/>
    <n v="0"/>
    <x v="1"/>
    <n v="4"/>
    <n v="1"/>
    <x v="0"/>
    <d v="2026-05-13T09:27:32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0"/>
    <n v="0"/>
    <x v="24"/>
    <n v="4"/>
    <n v="1"/>
    <x v="0"/>
    <d v="2026-05-15T10:11:08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0"/>
    <n v="0"/>
    <x v="3"/>
    <n v="4"/>
    <n v="1"/>
    <x v="0"/>
    <d v="2026-05-19T10:36:55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1"/>
    <n v="1"/>
    <x v="22"/>
    <n v="4"/>
    <n v="1"/>
    <x v="1"/>
    <d v="2026-05-20T15:40:52"/>
    <n v="68884359"/>
    <n v="6003"/>
    <s v="lvelez"/>
    <x v="1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43"/>
    <s v="Llamaya"/>
    <s v="MAIN"/>
    <n v="0"/>
    <m/>
    <n v="2258562"/>
    <s v="Cobros Mayo"/>
    <s v="Cobros Mayo NPN"/>
    <s v="Cuenta cesada"/>
  </r>
  <r>
    <s v="Cobros Mayo"/>
    <n v="0"/>
    <n v="0"/>
    <x v="1"/>
    <n v="5"/>
    <n v="1"/>
    <x v="0"/>
    <d v="2026-05-13T09:27:51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24"/>
    <n v="5"/>
    <n v="1"/>
    <x v="0"/>
    <d v="2026-05-15T10:11:55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3"/>
    <n v="5"/>
    <n v="1"/>
    <x v="0"/>
    <d v="2026-05-19T10:37:16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22"/>
    <n v="5"/>
    <n v="1"/>
    <x v="0"/>
    <d v="2026-05-20T15:41:37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4"/>
    <n v="5"/>
    <n v="1"/>
    <x v="1"/>
    <d v="2026-05-21T15:24:26"/>
    <n v="68902344"/>
    <n v="6004"/>
    <s v="lvelez"/>
    <x v="1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135"/>
    <s v="Llamaya"/>
    <s v="MAIN"/>
    <n v="0"/>
    <m/>
    <n v="2258563"/>
    <s v="Cobros Mayo"/>
    <s v="Cobros Mayo NPN"/>
    <s v="Buzon de voz"/>
  </r>
  <r>
    <s v="Cobros Abril Canal Fijo"/>
    <n v="0"/>
    <n v="0"/>
    <x v="1"/>
    <n v="3"/>
    <n v="1"/>
    <x v="0"/>
    <d v="2026-05-13T09:28:05"/>
    <n v="68905432"/>
    <s v="DROP"/>
    <s v="VDAD"/>
    <x v="0"/>
    <s v="COBRO"/>
    <m/>
    <n v="365034070000"/>
    <n v="16018"/>
    <n v="-4"/>
    <n v="1"/>
    <n v="68905432"/>
    <m/>
    <s v="Guillermina luis"/>
    <m/>
    <s v="12-713-1551"/>
    <n v="365034070000"/>
    <s v="MASIVO"/>
    <s v="NPN"/>
    <m/>
    <m/>
    <m/>
    <m/>
    <m/>
    <s v="U"/>
    <s v="0000-00-00"/>
    <m/>
    <m/>
    <m/>
    <m/>
    <n v="5"/>
    <m/>
    <s v="NONE"/>
    <n v="0"/>
    <m/>
    <n v="2258564"/>
    <s v="Cobros Mayo"/>
    <s v="Cobros Mayo NPN"/>
    <s v="Agent Not Available"/>
  </r>
  <r>
    <s v="Cobros Abril Canal Fijo"/>
    <n v="0"/>
    <n v="0"/>
    <x v="1"/>
    <n v="3"/>
    <n v="1"/>
    <x v="0"/>
    <d v="2026-05-13T09:29:20"/>
    <n v="68905432"/>
    <n v="6004"/>
    <s v="lvelez"/>
    <x v="1"/>
    <s v="COBRO"/>
    <m/>
    <n v="353352650000"/>
    <n v="16018"/>
    <n v="-4"/>
    <n v="1"/>
    <n v="68905432"/>
    <m/>
    <s v="Virgilio torres"/>
    <m/>
    <s v="8-405-204"/>
    <n v="353352650000"/>
    <s v="MASIVO"/>
    <s v="3 PAGOS PENDIENTES"/>
    <m/>
    <m/>
    <m/>
    <m/>
    <m/>
    <s v="U"/>
    <s v="0000-00-00"/>
    <m/>
    <m/>
    <m/>
    <m/>
    <n v="141"/>
    <s v="Llamaya"/>
    <s v="MAIN"/>
    <n v="0"/>
    <m/>
    <n v="2258565"/>
    <s v="Cobros Mayo"/>
    <s v="Cobros Mayo NPN"/>
    <s v="Buzon de voz"/>
  </r>
  <r>
    <s v="Cobros Abril Canal Fijo"/>
    <n v="1"/>
    <n v="1"/>
    <x v="24"/>
    <n v="3"/>
    <n v="1"/>
    <x v="1"/>
    <d v="2026-05-15T10:15:12"/>
    <n v="68905432"/>
    <n v="6003"/>
    <s v="lvelez"/>
    <x v="1"/>
    <s v="COBRO"/>
    <m/>
    <n v="365034070000"/>
    <n v="16018"/>
    <n v="-4"/>
    <n v="1"/>
    <n v="68905432"/>
    <m/>
    <s v="Guillermina luis"/>
    <m/>
    <s v="12-713-1551"/>
    <n v="365034070000"/>
    <s v="MASIVO"/>
    <s v="NPN"/>
    <m/>
    <m/>
    <m/>
    <m/>
    <m/>
    <s v="U"/>
    <s v="0000-00-00"/>
    <m/>
    <m/>
    <m/>
    <m/>
    <n v="59"/>
    <s v="Llamaya"/>
    <s v="MAIN"/>
    <n v="0"/>
    <m/>
    <n v="2258564"/>
    <s v="Cobros Mayo"/>
    <s v="Cobros Mayo NPN"/>
    <s v="Cuenta cesada"/>
  </r>
  <r>
    <s v="Cobros Abril Canal Fijo"/>
    <n v="0"/>
    <n v="0"/>
    <x v="1"/>
    <n v="4"/>
    <n v="1"/>
    <x v="0"/>
    <d v="2026-05-13T09:29:28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0"/>
    <n v="0"/>
    <x v="24"/>
    <n v="4"/>
    <n v="1"/>
    <x v="0"/>
    <d v="2026-05-15T10:15:52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0"/>
    <n v="0"/>
    <x v="3"/>
    <n v="4"/>
    <n v="1"/>
    <x v="0"/>
    <d v="2026-05-19T10:44:19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1"/>
    <n v="1"/>
    <x v="22"/>
    <n v="4"/>
    <n v="1"/>
    <x v="1"/>
    <d v="2026-05-20T15:43:04"/>
    <n v="68906543"/>
    <n v="6003"/>
    <s v="lvelez"/>
    <x v="1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124"/>
    <s v="Llamaya"/>
    <s v="MAIN"/>
    <n v="0"/>
    <m/>
    <n v="2258566"/>
    <s v="Cobros Mayo"/>
    <s v="Cobros Mayo NPN"/>
    <s v="Cuenta cesada"/>
  </r>
  <r>
    <s v="Cobros Abril Canal Fijo"/>
    <n v="0"/>
    <n v="0"/>
    <x v="1"/>
    <n v="3"/>
    <n v="1"/>
    <x v="0"/>
    <d v="2026-05-13T09:29:40"/>
    <n v="68907654"/>
    <s v="DROP"/>
    <s v="VDAD"/>
    <x v="0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5"/>
    <m/>
    <s v="NONE"/>
    <n v="0"/>
    <m/>
    <n v="2258567"/>
    <s v="Cobros Mayo"/>
    <s v="Cobros Mayo NPN"/>
    <s v="Agent Not Available"/>
  </r>
  <r>
    <s v="Cobros Abril Canal Fijo"/>
    <n v="1"/>
    <n v="1"/>
    <x v="24"/>
    <n v="3"/>
    <n v="1"/>
    <x v="0"/>
    <d v="2026-05-15T10:16:43"/>
    <n v="68907654"/>
    <n v="6003"/>
    <s v="lvelez"/>
    <x v="1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103"/>
    <s v="Llamaya"/>
    <s v="MAIN"/>
    <n v="0"/>
    <m/>
    <n v="2258567"/>
    <s v="Cobros Mayo"/>
    <s v="Cobros Mayo NPN"/>
    <s v="Cuenta cesada"/>
  </r>
  <r>
    <s v="Cobros Abril Canal Fijo"/>
    <n v="1"/>
    <n v="1"/>
    <x v="3"/>
    <n v="3"/>
    <n v="1"/>
    <x v="1"/>
    <d v="2026-05-19T14:22:10"/>
    <n v="68907654"/>
    <n v="6007"/>
    <s v="lvelez"/>
    <x v="1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16"/>
    <s v="Llamaya"/>
    <s v="MANUAL"/>
    <n v="0"/>
    <m/>
    <n v="2258567"/>
    <s v="Cobros Mayo"/>
    <s v="Cobros Mayo NPN"/>
    <s v="Volver a llamar"/>
  </r>
  <r>
    <s v="Cobros Abril Canal Fijo"/>
    <n v="0"/>
    <n v="0"/>
    <x v="19"/>
    <n v="5"/>
    <n v="1"/>
    <x v="0"/>
    <d v="2026-05-04T14:36:18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20"/>
    <n v="5"/>
    <n v="1"/>
    <x v="0"/>
    <d v="2026-05-06T14:27:00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10:03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8"/>
    <n v="5"/>
    <n v="1"/>
    <x v="0"/>
    <d v="2026-05-26T15:54:31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8"/>
    <n v="5"/>
    <n v="1"/>
    <x v="1"/>
    <d v="2026-05-26T17:25:59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1"/>
    <n v="3"/>
    <n v="1"/>
    <x v="0"/>
    <d v="2026-05-13T09:30:12"/>
    <n v="68926032"/>
    <s v="DROP"/>
    <s v="VDAD"/>
    <x v="0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5"/>
    <m/>
    <s v="NONE"/>
    <n v="0"/>
    <m/>
    <n v="2258568"/>
    <s v="Cobros Mayo"/>
    <s v="Cobros Mayo NPN"/>
    <s v="Agent Not Available"/>
  </r>
  <r>
    <s v="Cobros Abril Canal Fijo"/>
    <n v="0"/>
    <n v="0"/>
    <x v="24"/>
    <n v="3"/>
    <n v="1"/>
    <x v="0"/>
    <d v="2026-05-15T10:17:55"/>
    <n v="68926032"/>
    <s v="DROP"/>
    <s v="VDAD"/>
    <x v="0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5"/>
    <m/>
    <s v="NONE"/>
    <n v="0"/>
    <m/>
    <n v="2258568"/>
    <s v="Cobros Mayo"/>
    <s v="Cobros Mayo NPN"/>
    <s v="Agent Not Available"/>
  </r>
  <r>
    <s v="Cobros Abril Canal Fijo"/>
    <n v="1"/>
    <n v="1"/>
    <x v="3"/>
    <n v="3"/>
    <n v="1"/>
    <x v="1"/>
    <d v="2026-05-19T10:44:13"/>
    <n v="68926032"/>
    <n v="6002"/>
    <s v="lvelez"/>
    <x v="1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217"/>
    <s v="Llamaya"/>
    <s v="MAIN"/>
    <n v="0"/>
    <m/>
    <n v="2258568"/>
    <s v="Cobros Mayo"/>
    <s v="Cobros Mayo NPN"/>
    <s v="Cliente al dia"/>
  </r>
  <r>
    <s v="Cobros Mayo"/>
    <n v="0"/>
    <n v="0"/>
    <x v="1"/>
    <n v="7"/>
    <n v="1"/>
    <x v="0"/>
    <d v="2026-05-13T09:30:37"/>
    <n v="68926334"/>
    <s v="DROP"/>
    <s v="VDAD"/>
    <x v="0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24"/>
    <n v="7"/>
    <n v="1"/>
    <x v="0"/>
    <d v="2026-05-15T10:18:51"/>
    <n v="68926334"/>
    <s v="DROP"/>
    <s v="VDAD"/>
    <x v="0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3"/>
    <n v="7"/>
    <n v="1"/>
    <x v="0"/>
    <d v="2026-05-19T10:44:48"/>
    <n v="68926334"/>
    <s v="DROP"/>
    <s v="VDAD"/>
    <x v="0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22"/>
    <n v="7"/>
    <n v="1"/>
    <x v="0"/>
    <d v="2026-05-20T15:43:08"/>
    <n v="68926334"/>
    <s v="DROP"/>
    <s v="VDAD"/>
    <x v="0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4"/>
    <n v="7"/>
    <n v="1"/>
    <x v="0"/>
    <d v="2026-05-21T15:24:51"/>
    <n v="68926334"/>
    <s v="DROP"/>
    <s v="VDAD"/>
    <x v="0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5"/>
    <n v="7"/>
    <n v="1"/>
    <x v="0"/>
    <d v="2026-05-22T11:28:04"/>
    <n v="68926334"/>
    <s v="DROP"/>
    <s v="VDAD"/>
    <x v="0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6"/>
    <n v="7"/>
    <n v="1"/>
    <x v="1"/>
    <d v="2026-05-23T09:54:26"/>
    <n v="68926334"/>
    <n v="6004"/>
    <s v="lvelez"/>
    <x v="1"/>
    <s v="COBRO"/>
    <m/>
    <n v="361046610000"/>
    <n v="16018"/>
    <n v="-4"/>
    <n v="1"/>
    <n v="68926334"/>
    <m/>
    <s v="JosÃ© GonzÃ¡lez"/>
    <m/>
    <s v="4-774-1797"/>
    <n v="361046610000"/>
    <s v="MASIVO"/>
    <s v="NPN"/>
    <m/>
    <m/>
    <m/>
    <m/>
    <m/>
    <s v="U"/>
    <s v="0000-00-00"/>
    <m/>
    <m/>
    <m/>
    <m/>
    <n v="136"/>
    <s v="Llamaya"/>
    <s v="MAIN"/>
    <n v="0"/>
    <m/>
    <n v="2258569"/>
    <s v="Cobros Mayo"/>
    <s v="Cobros Mayo NPN"/>
    <s v="Buzon de voz"/>
  </r>
  <r>
    <s v="Cobros Mayo"/>
    <n v="0"/>
    <n v="0"/>
    <x v="1"/>
    <n v="2"/>
    <n v="1"/>
    <x v="0"/>
    <d v="2026-05-13T09:31:05"/>
    <n v="68927243"/>
    <s v="DROP"/>
    <s v="VDAD"/>
    <x v="0"/>
    <s v="COBRO"/>
    <m/>
    <n v="363070580000"/>
    <n v="16018"/>
    <n v="-4"/>
    <n v="1"/>
    <n v="68927243"/>
    <m/>
    <s v="Patricia Santos Martinez"/>
    <m/>
    <s v="9-745-372"/>
    <n v="363070580000"/>
    <s v="MASIVO"/>
    <s v="NPN"/>
    <m/>
    <m/>
    <m/>
    <m/>
    <m/>
    <s v="U"/>
    <s v="0000-00-00"/>
    <m/>
    <m/>
    <m/>
    <m/>
    <n v="5"/>
    <m/>
    <s v="NONE"/>
    <n v="0"/>
    <m/>
    <n v="2258570"/>
    <s v="Cobros Mayo"/>
    <s v="Cobros Mayo NPN"/>
    <s v="Agent Not Available"/>
  </r>
  <r>
    <s v="Cobros Mayo"/>
    <n v="1"/>
    <n v="1"/>
    <x v="24"/>
    <n v="2"/>
    <n v="1"/>
    <x v="1"/>
    <d v="2026-05-15T10:21:49"/>
    <n v="68927243"/>
    <n v="6007"/>
    <s v="lvelez"/>
    <x v="1"/>
    <s v="COBRO"/>
    <m/>
    <n v="363070580000"/>
    <n v="16018"/>
    <n v="-4"/>
    <n v="1"/>
    <n v="68927243"/>
    <m/>
    <s v="Patricia Santos Martinez"/>
    <m/>
    <s v="9-745-372"/>
    <n v="363070580000"/>
    <s v="MASIVO"/>
    <s v="NPN"/>
    <m/>
    <m/>
    <m/>
    <m/>
    <m/>
    <s v="U"/>
    <s v="0000-00-00"/>
    <m/>
    <m/>
    <m/>
    <m/>
    <n v="178"/>
    <s v="Llamaya"/>
    <s v="MAIN"/>
    <n v="0"/>
    <m/>
    <n v="2258570"/>
    <s v="Cobros Mayo"/>
    <s v="Cobros Mayo NPN"/>
    <s v="Volver a llamar"/>
  </r>
  <r>
    <s v="Cobros Mayo"/>
    <n v="1"/>
    <n v="0"/>
    <x v="20"/>
    <n v="7"/>
    <n v="1"/>
    <x v="0"/>
    <d v="2026-05-06T11:42:27"/>
    <n v="68933284"/>
    <n v="6000"/>
    <s v="lvelez"/>
    <x v="1"/>
    <s v="COBRO"/>
    <m/>
    <m/>
    <n v="998"/>
    <n v="0"/>
    <m/>
    <n v="68933284"/>
    <m/>
    <m/>
    <m/>
    <m/>
    <m/>
    <m/>
    <m/>
    <m/>
    <m/>
    <m/>
    <m/>
    <m/>
    <s v="U"/>
    <s v="0000-00-00"/>
    <m/>
    <m/>
    <m/>
    <m/>
    <n v="105"/>
    <s v="Llamaya"/>
    <s v="MANUAL"/>
    <n v="0"/>
    <m/>
    <n v="2257529"/>
    <s v="Default Manual list"/>
    <m/>
    <s v="Mensaje a tercero"/>
  </r>
  <r>
    <s v="Cobros Mayo"/>
    <n v="0"/>
    <n v="0"/>
    <x v="1"/>
    <n v="7"/>
    <n v="1"/>
    <x v="0"/>
    <d v="2026-05-13T09:31:22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24"/>
    <n v="7"/>
    <n v="1"/>
    <x v="0"/>
    <d v="2026-05-15T10:21:58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3"/>
    <n v="7"/>
    <n v="1"/>
    <x v="0"/>
    <d v="2026-05-19T10:45:08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22"/>
    <n v="7"/>
    <n v="1"/>
    <x v="0"/>
    <d v="2026-05-20T15:43:14"/>
    <n v="68933284"/>
    <s v="AB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0"/>
    <m/>
    <s v="NONE"/>
    <n v="0"/>
    <m/>
    <n v="2258571"/>
    <s v="Cobros Mayo"/>
    <s v="Cobros Mayo NPN"/>
    <s v="Auto busy"/>
  </r>
  <r>
    <s v="Cobros Mayo"/>
    <n v="0"/>
    <n v="0"/>
    <x v="4"/>
    <n v="7"/>
    <n v="1"/>
    <x v="0"/>
    <d v="2026-05-21T15:25:12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1"/>
    <n v="1"/>
    <x v="5"/>
    <n v="7"/>
    <n v="1"/>
    <x v="1"/>
    <d v="2026-05-22T11:28:38"/>
    <n v="68933284"/>
    <n v="6007"/>
    <s v="lvelez"/>
    <x v="1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123"/>
    <s v="Llamaya"/>
    <s v="MAIN"/>
    <n v="0"/>
    <m/>
    <n v="2258571"/>
    <s v="Cobros Mayo"/>
    <s v="Cobros Mayo NPN"/>
    <s v="Volver a llamar"/>
  </r>
  <r>
    <s v="Cobros Mayo"/>
    <n v="0"/>
    <n v="0"/>
    <x v="1"/>
    <n v="1"/>
    <n v="1"/>
    <x v="1"/>
    <d v="2026-05-13T09:32:02"/>
    <n v="68955068"/>
    <n v="6004"/>
    <s v="lvelez"/>
    <x v="1"/>
    <s v="COBRO"/>
    <m/>
    <n v="368062750000"/>
    <n v="16018"/>
    <n v="-4"/>
    <n v="1"/>
    <n v="68955068"/>
    <m/>
    <s v="Francisco Mojica"/>
    <m/>
    <s v="4-821-860"/>
    <n v="368062750000"/>
    <s v="MASIVO"/>
    <s v="NPN"/>
    <m/>
    <m/>
    <m/>
    <m/>
    <m/>
    <s v="U"/>
    <s v="0000-00-00"/>
    <m/>
    <m/>
    <m/>
    <m/>
    <n v="223"/>
    <s v="Llamaya"/>
    <s v="MAIN"/>
    <n v="0"/>
    <m/>
    <n v="2258572"/>
    <s v="Cobros Mayo"/>
    <s v="Cobros Mayo NPN"/>
    <s v="Buzon de voz"/>
  </r>
  <r>
    <s v="Cobros Mayo"/>
    <n v="0"/>
    <n v="0"/>
    <x v="1"/>
    <n v="2"/>
    <n v="1"/>
    <x v="0"/>
    <d v="2026-05-13T09:32:21"/>
    <n v="68959356"/>
    <s v="DROP"/>
    <s v="VDAD"/>
    <x v="0"/>
    <s v="COBRO"/>
    <m/>
    <n v="366073560000"/>
    <n v="16018"/>
    <n v="-4"/>
    <n v="1"/>
    <n v="68959356"/>
    <m/>
    <s v="Jeyzlin Daybelis Mata Espinosa"/>
    <m/>
    <s v="4-770-1664"/>
    <n v="366073560000"/>
    <s v="MASIVO"/>
    <s v="NPN"/>
    <m/>
    <m/>
    <m/>
    <m/>
    <m/>
    <s v="U"/>
    <s v="0000-00-00"/>
    <m/>
    <m/>
    <m/>
    <m/>
    <n v="5"/>
    <m/>
    <s v="NONE"/>
    <n v="0"/>
    <m/>
    <n v="2258573"/>
    <s v="Cobros Mayo"/>
    <s v="Cobros Mayo NPN"/>
    <s v="Agent Not Available"/>
  </r>
  <r>
    <s v="Cobros Mayo"/>
    <n v="1"/>
    <n v="1"/>
    <x v="24"/>
    <n v="2"/>
    <n v="1"/>
    <x v="1"/>
    <d v="2026-05-15T10:26:43"/>
    <n v="68959356"/>
    <n v="6003"/>
    <s v="lvelez"/>
    <x v="1"/>
    <s v="COBRO"/>
    <m/>
    <n v="366073560000"/>
    <n v="16018"/>
    <n v="-4"/>
    <n v="1"/>
    <n v="68959356"/>
    <m/>
    <s v="Jeyzlin Daybelis Mata Espinosa"/>
    <m/>
    <s v="4-770-1664"/>
    <n v="366073560000"/>
    <s v="MASIVO"/>
    <s v="NPN"/>
    <m/>
    <m/>
    <m/>
    <m/>
    <m/>
    <s v="U"/>
    <s v="0000-00-00"/>
    <m/>
    <m/>
    <m/>
    <m/>
    <n v="23"/>
    <s v="Llamaya"/>
    <s v="MAIN"/>
    <n v="0"/>
    <m/>
    <n v="2258573"/>
    <s v="Cobros Mayo"/>
    <s v="Cobros Mayo NPN"/>
    <s v="Cuenta cesada"/>
  </r>
  <r>
    <s v="Cobros Abril Canal Fijo"/>
    <n v="0"/>
    <n v="0"/>
    <x v="13"/>
    <n v="3"/>
    <n v="1"/>
    <x v="0"/>
    <d v="2026-05-02T12:06:15"/>
    <n v="68962490"/>
    <s v="CALLBK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84"/>
    <s v="Llamaya"/>
    <s v="MAIN"/>
    <n v="0"/>
    <m/>
    <n v="2252593"/>
    <s v="Cobros Abril Canal Fijo"/>
    <s v="Cobros Abril Canal Fijo 2 meses a NPN"/>
    <s v="Call Back"/>
  </r>
  <r>
    <s v="Cobros Abril Canal Fijo"/>
    <n v="0"/>
    <n v="0"/>
    <x v="20"/>
    <n v="3"/>
    <n v="1"/>
    <x v="0"/>
    <d v="2026-05-06T09:44:32"/>
    <n v="68962490"/>
    <s v="CALLBK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63"/>
    <s v="Llamaya"/>
    <s v="MAIN"/>
    <n v="0"/>
    <m/>
    <n v="2252593"/>
    <s v="Cobros Abril Canal Fijo"/>
    <s v="Cobros Abril Canal Fijo 2 meses a NPN"/>
    <s v="Call Back"/>
  </r>
  <r>
    <s v="Cobros Abril Canal Fijo"/>
    <n v="1"/>
    <n v="1"/>
    <x v="16"/>
    <n v="3"/>
    <n v="1"/>
    <x v="1"/>
    <d v="2026-05-08T09:52:45"/>
    <n v="68962490"/>
    <n v="6002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47"/>
    <s v="Llamaya"/>
    <s v="MAIN"/>
    <n v="0"/>
    <m/>
    <n v="2252593"/>
    <s v="Cobros Abril Canal Fijo"/>
    <s v="Cobros Abril Canal Fijo 2 meses a NPN"/>
    <s v="Cliente al dia"/>
  </r>
  <r>
    <s v="Cobros Mayo"/>
    <n v="0"/>
    <n v="0"/>
    <x v="1"/>
    <n v="12"/>
    <n v="1"/>
    <x v="0"/>
    <d v="2026-05-13T09:32:46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5"/>
    <m/>
    <s v="NONE"/>
    <n v="0"/>
    <m/>
    <n v="2258574"/>
    <s v="Cobros Mayo"/>
    <s v="Cobros Mayo NPN"/>
    <s v="Agent Not Available"/>
  </r>
  <r>
    <s v="Cobros Mayo"/>
    <n v="0"/>
    <n v="0"/>
    <x v="24"/>
    <n v="12"/>
    <n v="1"/>
    <x v="0"/>
    <d v="2026-05-15T10:26:30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0"/>
    <m/>
    <s v="NONE"/>
    <n v="0"/>
    <m/>
    <n v="2258574"/>
    <s v="Cobros Mayo"/>
    <s v="Cobros Mayo NPN"/>
    <s v="Auto busy"/>
  </r>
  <r>
    <s v="Cobros Mayo"/>
    <n v="0"/>
    <n v="0"/>
    <x v="3"/>
    <n v="12"/>
    <n v="1"/>
    <x v="0"/>
    <d v="2026-05-19T10:45:27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5"/>
    <m/>
    <s v="NONE"/>
    <n v="0"/>
    <m/>
    <n v="2258574"/>
    <s v="Cobros Mayo"/>
    <s v="Cobros Mayo NPN"/>
    <s v="Agent Not Available"/>
  </r>
  <r>
    <s v="Cobros Mayo"/>
    <n v="0"/>
    <n v="0"/>
    <x v="22"/>
    <n v="12"/>
    <n v="1"/>
    <x v="0"/>
    <d v="2026-05-20T15:43:31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5"/>
    <m/>
    <s v="NONE"/>
    <n v="0"/>
    <m/>
    <n v="2258574"/>
    <s v="Cobros Mayo"/>
    <s v="Cobros Mayo NPN"/>
    <s v="Agent Not Available"/>
  </r>
  <r>
    <s v="Cobros Mayo"/>
    <n v="0"/>
    <n v="0"/>
    <x v="4"/>
    <n v="12"/>
    <n v="1"/>
    <x v="0"/>
    <d v="2026-05-21T15:25:18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0"/>
    <m/>
    <s v="NONE"/>
    <n v="0"/>
    <m/>
    <n v="2258574"/>
    <s v="Cobros Mayo"/>
    <s v="Cobros Mayo NPN"/>
    <s v="Auto busy"/>
  </r>
  <r>
    <s v="Cobros Mayo"/>
    <n v="0"/>
    <n v="0"/>
    <x v="5"/>
    <n v="12"/>
    <n v="1"/>
    <x v="0"/>
    <d v="2026-05-22T11:29:34"/>
    <n v="68966522"/>
    <s v="NA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0"/>
    <m/>
    <s v="NONE"/>
    <n v="0"/>
    <m/>
    <n v="2258574"/>
    <s v="Cobros Mayo"/>
    <s v="Cobros Mayo NPN"/>
    <s v="No Answer AutoDial"/>
  </r>
  <r>
    <s v="Cobros Mayo"/>
    <n v="0"/>
    <n v="0"/>
    <x v="5"/>
    <n v="12"/>
    <n v="1"/>
    <x v="0"/>
    <d v="2026-05-22T14:40:26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0"/>
    <m/>
    <s v="NONE"/>
    <n v="0"/>
    <m/>
    <n v="2258574"/>
    <s v="Cobros Mayo"/>
    <s v="Cobros Mayo NPN"/>
    <s v="Auto busy"/>
  </r>
  <r>
    <s v="Cobros Mayo"/>
    <n v="0"/>
    <n v="0"/>
    <x v="6"/>
    <n v="12"/>
    <n v="1"/>
    <x v="0"/>
    <d v="2026-05-23T09:55:04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5"/>
    <m/>
    <s v="NONE"/>
    <n v="0"/>
    <m/>
    <n v="2258574"/>
    <s v="Cobros Mayo"/>
    <s v="Cobros Mayo NPN"/>
    <s v="Agent Not Available"/>
  </r>
  <r>
    <s v="Cobros Mayo"/>
    <n v="0"/>
    <n v="0"/>
    <x v="6"/>
    <n v="12"/>
    <n v="1"/>
    <x v="0"/>
    <d v="2026-05-23T12:56:59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0"/>
    <m/>
    <s v="NONE"/>
    <n v="0"/>
    <m/>
    <n v="2258574"/>
    <s v="Cobros Mayo"/>
    <s v="Cobros Mayo NPN"/>
    <s v="Auto busy"/>
  </r>
  <r>
    <s v="Cobros Mayo"/>
    <n v="0"/>
    <n v="0"/>
    <x v="8"/>
    <n v="12"/>
    <n v="1"/>
    <x v="0"/>
    <d v="2026-05-26T09:39:02"/>
    <n v="68966522"/>
    <s v="CALLBK"/>
    <s v="lvelez"/>
    <x v="1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75"/>
    <s v="Llamaya"/>
    <s v="MAIN"/>
    <n v="0"/>
    <m/>
    <n v="2258574"/>
    <s v="Cobros Mayo"/>
    <s v="Cobros Mayo NPN"/>
    <s v="Call Back"/>
  </r>
  <r>
    <s v="Cobros Mayo"/>
    <n v="1"/>
    <n v="1"/>
    <x v="9"/>
    <n v="12"/>
    <n v="1"/>
    <x v="0"/>
    <d v="2026-05-27T16:55:12"/>
    <n v="68966522"/>
    <n v="6002"/>
    <s v="lvelez"/>
    <x v="1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47"/>
    <s v="Llamaya"/>
    <s v="MAIN"/>
    <n v="0"/>
    <m/>
    <n v="2258574"/>
    <s v="Cobros Mayo"/>
    <s v="Cobros Mayo NPN"/>
    <s v="Cliente al dia"/>
  </r>
  <r>
    <s v="Cobros Mayo"/>
    <n v="1"/>
    <n v="1"/>
    <x v="11"/>
    <n v="12"/>
    <n v="1"/>
    <x v="1"/>
    <d v="2026-05-30T12:19:47"/>
    <n v="68966522"/>
    <n v="6002"/>
    <s v="lvelez"/>
    <x v="1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s v="U"/>
    <s v="0000-00-00"/>
    <m/>
    <m/>
    <m/>
    <s v="352300730000&gt;&gt; ENCARNACION FRUTOS BERROA"/>
    <n v="52"/>
    <s v="Llamaya"/>
    <s v="MANUAL"/>
    <n v="0"/>
    <m/>
    <n v="2258574"/>
    <s v="Cobros Mayo"/>
    <s v="Cobros Mayo NPN"/>
    <s v="Cliente al dia"/>
  </r>
  <r>
    <s v="Cobros Abril Canal Fijo"/>
    <n v="0"/>
    <n v="0"/>
    <x v="19"/>
    <n v="6"/>
    <n v="1"/>
    <x v="0"/>
    <d v="2026-05-04T12:30:01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32:48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12:49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7:36:43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37:41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20:21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"/>
    <n v="3"/>
    <n v="1"/>
    <x v="0"/>
    <d v="2026-05-13T09:32:59"/>
    <n v="68981574"/>
    <s v="DROP"/>
    <s v="VDAD"/>
    <x v="0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"/>
    <m/>
    <s v="NONE"/>
    <n v="0"/>
    <m/>
    <n v="2258575"/>
    <s v="Cobros Mayo"/>
    <s v="Cobros Mayo NPN"/>
    <s v="Agent Not Available"/>
  </r>
  <r>
    <s v="Cobros Abril Canal Fijo"/>
    <n v="0"/>
    <n v="0"/>
    <x v="24"/>
    <n v="3"/>
    <n v="1"/>
    <x v="0"/>
    <d v="2026-05-15T10:26:49"/>
    <n v="68981574"/>
    <s v="DROP"/>
    <s v="VDAD"/>
    <x v="0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"/>
    <m/>
    <s v="NONE"/>
    <n v="0"/>
    <m/>
    <n v="2258575"/>
    <s v="Cobros Mayo"/>
    <s v="Cobros Mayo NPN"/>
    <s v="Agent Not Available"/>
  </r>
  <r>
    <s v="Cobros Abril Canal Fijo"/>
    <n v="1"/>
    <n v="1"/>
    <x v="3"/>
    <n v="3"/>
    <n v="1"/>
    <x v="1"/>
    <d v="2026-05-19T10:49:58"/>
    <n v="68981574"/>
    <n v="6003"/>
    <s v="lvelez"/>
    <x v="1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1"/>
    <s v="Llamaya"/>
    <s v="MAIN"/>
    <n v="0"/>
    <m/>
    <n v="2258575"/>
    <s v="Cobros Mayo"/>
    <s v="Cobros Mayo NPN"/>
    <s v="Cuenta cesada"/>
  </r>
  <r>
    <s v="Cobros Mayo"/>
    <n v="1"/>
    <n v="0"/>
    <x v="20"/>
    <n v="1"/>
    <n v="1"/>
    <x v="1"/>
    <d v="2026-05-06T15:36:41"/>
    <n v="68983295"/>
    <n v="6006"/>
    <s v="lvelez"/>
    <x v="1"/>
    <s v="COBRO"/>
    <m/>
    <m/>
    <n v="998"/>
    <n v="0"/>
    <m/>
    <n v="68983295"/>
    <m/>
    <m/>
    <m/>
    <m/>
    <m/>
    <m/>
    <m/>
    <m/>
    <m/>
    <m/>
    <m/>
    <m/>
    <s v="U"/>
    <s v="0000-00-00"/>
    <m/>
    <m/>
    <m/>
    <m/>
    <n v="52"/>
    <s v="Llamaya"/>
    <s v="MANUAL"/>
    <n v="0"/>
    <m/>
    <n v="2257548"/>
    <s v="Default Manual list"/>
    <m/>
    <s v="Numero equivocado"/>
  </r>
  <r>
    <s v="Cobros Mayo"/>
    <n v="0"/>
    <n v="0"/>
    <x v="1"/>
    <n v="4"/>
    <n v="1"/>
    <x v="0"/>
    <d v="2026-05-13T09:33:26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0"/>
    <n v="0"/>
    <x v="24"/>
    <n v="4"/>
    <n v="1"/>
    <x v="0"/>
    <d v="2026-05-15T10:27:21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0"/>
    <n v="0"/>
    <x v="3"/>
    <n v="4"/>
    <n v="1"/>
    <x v="0"/>
    <d v="2026-05-19T10:50:20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1"/>
    <n v="1"/>
    <x v="22"/>
    <n v="4"/>
    <n v="1"/>
    <x v="1"/>
    <d v="2026-05-20T15:45:54"/>
    <n v="68992032"/>
    <n v="6003"/>
    <s v="lvelez"/>
    <x v="1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2"/>
    <s v="Llamaya"/>
    <s v="MAIN"/>
    <n v="0"/>
    <m/>
    <n v="2258576"/>
    <s v="Cobros Mayo"/>
    <s v="Cobros Mayo NPN"/>
    <s v="Cuenta cesada"/>
  </r>
  <r>
    <s v="Cobros Abril Canal Fijo"/>
    <n v="0"/>
    <n v="0"/>
    <x v="1"/>
    <n v="8"/>
    <n v="1"/>
    <x v="0"/>
    <d v="2026-05-13T09:34:03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24"/>
    <n v="8"/>
    <n v="1"/>
    <x v="0"/>
    <d v="2026-05-15T10:28:54"/>
    <n v="69002624"/>
    <s v="AB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0"/>
    <m/>
    <s v="NONE"/>
    <n v="0"/>
    <m/>
    <n v="2258577"/>
    <s v="Cobros Mayo"/>
    <s v="Cobros Mayo NPN"/>
    <s v="Auto busy"/>
  </r>
  <r>
    <s v="Cobros Abril Canal Fijo"/>
    <n v="0"/>
    <n v="0"/>
    <x v="3"/>
    <n v="8"/>
    <n v="1"/>
    <x v="0"/>
    <d v="2026-05-19T10:50:56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22"/>
    <n v="8"/>
    <n v="1"/>
    <x v="0"/>
    <d v="2026-05-20T15:46:04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4"/>
    <n v="8"/>
    <n v="1"/>
    <x v="0"/>
    <d v="2026-05-21T15:26:10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5"/>
    <n v="8"/>
    <n v="1"/>
    <x v="0"/>
    <d v="2026-05-22T11:31:14"/>
    <n v="69002624"/>
    <s v="CALLBK"/>
    <s v="lvelez"/>
    <x v="1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238"/>
    <s v="Llamaya"/>
    <s v="MAIN"/>
    <n v="0"/>
    <m/>
    <n v="2258577"/>
    <s v="Cobros Mayo"/>
    <s v="Cobros Mayo NPN"/>
    <s v="Call Back"/>
  </r>
  <r>
    <s v="Cobros Abril Canal Fijo"/>
    <n v="1"/>
    <n v="0"/>
    <x v="8"/>
    <n v="8"/>
    <n v="1"/>
    <x v="0"/>
    <d v="2026-05-26T16:38:07"/>
    <n v="69002624"/>
    <n v="6000"/>
    <s v="lvelez"/>
    <x v="1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157"/>
    <s v="Llamaya"/>
    <s v="MAIN"/>
    <n v="0"/>
    <m/>
    <n v="2258577"/>
    <s v="Cobros Mayo"/>
    <s v="Cobros Mayo NPN"/>
    <s v="Mensaje a tercero"/>
  </r>
  <r>
    <s v="Cobros Abril Canal Fijo"/>
    <n v="0"/>
    <n v="0"/>
    <x v="11"/>
    <n v="8"/>
    <n v="1"/>
    <x v="1"/>
    <d v="2026-05-30T11:54:59"/>
    <n v="69002624"/>
    <n v="6004"/>
    <s v="lvelez"/>
    <x v="1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108"/>
    <s v="Llamaya"/>
    <s v="MANUAL"/>
    <n v="0"/>
    <m/>
    <n v="2258577"/>
    <s v="Cobros Mayo"/>
    <s v="Cobros Mayo NPN"/>
    <s v="Buzon de voz"/>
  </r>
  <r>
    <s v="Cobros Mayo"/>
    <n v="0"/>
    <n v="0"/>
    <x v="1"/>
    <n v="9"/>
    <n v="1"/>
    <x v="0"/>
    <d v="2026-05-13T09:34:11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24"/>
    <n v="9"/>
    <n v="1"/>
    <x v="0"/>
    <d v="2026-05-15T10:28:54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3"/>
    <n v="9"/>
    <n v="1"/>
    <x v="0"/>
    <d v="2026-05-19T10:51:07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22"/>
    <n v="9"/>
    <n v="1"/>
    <x v="0"/>
    <d v="2026-05-20T15:46:12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4"/>
    <n v="9"/>
    <n v="1"/>
    <x v="0"/>
    <d v="2026-05-21T15:26:38"/>
    <n v="69002665"/>
    <s v="DROP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1"/>
    <m/>
    <s v="NONE"/>
    <n v="0"/>
    <m/>
    <n v="2258578"/>
    <s v="Cobros Mayo"/>
    <s v="Cobros Mayo NPN"/>
    <s v="Agent Not Available"/>
  </r>
  <r>
    <s v="Cobros Mayo"/>
    <n v="0"/>
    <n v="0"/>
    <x v="5"/>
    <n v="9"/>
    <n v="1"/>
    <x v="0"/>
    <d v="2026-05-22T11:31:23"/>
    <n v="69002665"/>
    <s v="DROP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1"/>
    <m/>
    <s v="NONE"/>
    <n v="0"/>
    <m/>
    <n v="2258578"/>
    <s v="Cobros Mayo"/>
    <s v="Cobros Mayo NPN"/>
    <s v="Agent Not Available"/>
  </r>
  <r>
    <s v="Cobros Mayo"/>
    <n v="0"/>
    <n v="0"/>
    <x v="6"/>
    <n v="9"/>
    <n v="1"/>
    <x v="0"/>
    <d v="2026-05-23T09:55:11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6"/>
    <n v="9"/>
    <n v="1"/>
    <x v="0"/>
    <d v="2026-05-23T12:59:10"/>
    <n v="69002665"/>
    <s v="NA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No Answer AutoDial"/>
  </r>
  <r>
    <s v="Cobros Mayo"/>
    <n v="0"/>
    <n v="0"/>
    <x v="7"/>
    <n v="9"/>
    <n v="1"/>
    <x v="1"/>
    <d v="2026-05-25T09:59:18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0"/>
    <n v="5"/>
    <n v="1"/>
    <x v="0"/>
    <d v="2026-05-09T10:56:57"/>
    <n v="69020392"/>
    <n v="6004"/>
    <s v="lvelez"/>
    <x v="1"/>
    <s v="COBRO"/>
    <m/>
    <n v="369001670000"/>
    <n v="16016"/>
    <n v="-4"/>
    <n v="1"/>
    <n v="69020392"/>
    <m/>
    <s v="John barton nuÃ±ez"/>
    <m/>
    <s v="8-1035-1844"/>
    <n v="369001670000"/>
    <s v="MASIVO"/>
    <s v="NPN"/>
    <m/>
    <m/>
    <m/>
    <m/>
    <m/>
    <s v="U"/>
    <s v="0000-00-00"/>
    <m/>
    <m/>
    <m/>
    <m/>
    <n v="90"/>
    <s v="Llamaya"/>
    <s v="MANUAL"/>
    <n v="0"/>
    <m/>
    <n v="2198790"/>
    <s v="Cobros Marzo 2 meses a NPN "/>
    <s v="Cobros Marzo 2 meses a NPN "/>
    <s v="Buzon de voz"/>
  </r>
  <r>
    <s v="Cobros Mayo"/>
    <n v="0"/>
    <n v="0"/>
    <x v="1"/>
    <n v="5"/>
    <n v="1"/>
    <x v="0"/>
    <d v="2026-05-13T09:35:16"/>
    <n v="69020392"/>
    <s v="DROP"/>
    <s v="VDAD"/>
    <x v="0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5"/>
    <m/>
    <s v="NONE"/>
    <n v="0"/>
    <m/>
    <n v="2258579"/>
    <s v="Cobros Mayo"/>
    <s v="Cobros Mayo NPN"/>
    <s v="Agent Not Available"/>
  </r>
  <r>
    <s v="Cobros Mayo"/>
    <n v="0"/>
    <n v="0"/>
    <x v="24"/>
    <n v="5"/>
    <n v="1"/>
    <x v="0"/>
    <d v="2026-05-15T10:29:50"/>
    <n v="69020392"/>
    <s v="DROP"/>
    <s v="VDAD"/>
    <x v="0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5"/>
    <m/>
    <s v="NONE"/>
    <n v="0"/>
    <m/>
    <n v="2258579"/>
    <s v="Cobros Mayo"/>
    <s v="Cobros Mayo NPN"/>
    <s v="Agent Not Available"/>
  </r>
  <r>
    <s v="Cobros Mayo"/>
    <n v="1"/>
    <n v="0"/>
    <x v="3"/>
    <n v="5"/>
    <n v="1"/>
    <x v="0"/>
    <d v="2026-05-19T10:51:17"/>
    <n v="69020392"/>
    <n v="6000"/>
    <s v="lvelez"/>
    <x v="1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106"/>
    <s v="Llamaya"/>
    <s v="MAIN"/>
    <n v="0"/>
    <m/>
    <n v="2258579"/>
    <s v="Cobros Mayo"/>
    <s v="Cobros Mayo NPN"/>
    <s v="Mensaje a tercero"/>
  </r>
  <r>
    <s v="Cobros Mayo"/>
    <n v="0"/>
    <n v="0"/>
    <x v="10"/>
    <n v="5"/>
    <n v="1"/>
    <x v="1"/>
    <d v="2026-05-28T15:15:08"/>
    <n v="69020392"/>
    <n v="6004"/>
    <s v="lvelez"/>
    <x v="1"/>
    <s v="COBRO"/>
    <m/>
    <n v="369001670000"/>
    <n v="16016"/>
    <n v="-4"/>
    <n v="1"/>
    <n v="69020392"/>
    <m/>
    <s v="John barton nuÃ±ez"/>
    <m/>
    <s v="8-1035-1844"/>
    <n v="369001670000"/>
    <s v="MASIVO"/>
    <s v="NPN"/>
    <m/>
    <m/>
    <m/>
    <m/>
    <m/>
    <s v="U"/>
    <s v="0000-00-00"/>
    <m/>
    <m/>
    <m/>
    <m/>
    <n v="93"/>
    <s v="Llamaya"/>
    <s v="MANUAL"/>
    <n v="0"/>
    <m/>
    <n v="2198790"/>
    <s v="Cobros Marzo 2 meses a NPN "/>
    <s v="Cobros Marzo 2 meses a NPN "/>
    <s v="Buzon de voz"/>
  </r>
  <r>
    <s v="Cobros Mayo"/>
    <n v="1"/>
    <n v="0"/>
    <x v="19"/>
    <n v="3"/>
    <n v="1"/>
    <x v="0"/>
    <d v="2026-05-04T15:44:22"/>
    <n v="69023547"/>
    <n v="6006"/>
    <s v="lvelez"/>
    <x v="1"/>
    <s v="COBRO"/>
    <m/>
    <m/>
    <n v="998"/>
    <n v="0"/>
    <m/>
    <n v="69023547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478"/>
    <s v="Default Manual list"/>
    <m/>
    <s v="Numero equivocado"/>
  </r>
  <r>
    <s v="Cobros Mayo"/>
    <n v="0"/>
    <n v="0"/>
    <x v="1"/>
    <n v="3"/>
    <n v="1"/>
    <x v="0"/>
    <d v="2026-05-13T09:36:00"/>
    <n v="69023547"/>
    <s v="DROP"/>
    <s v="VDAD"/>
    <x v="0"/>
    <s v="COBRO"/>
    <m/>
    <n v="361023680000"/>
    <n v="16018"/>
    <n v="-4"/>
    <n v="1"/>
    <n v="69023547"/>
    <m/>
    <s v="JOSE FELIPE TEJADA VILLA"/>
    <m/>
    <s v="3-70-145"/>
    <n v="361023680000"/>
    <s v="MASIVO"/>
    <s v="2 PAGOS PENDIENTES"/>
    <m/>
    <m/>
    <m/>
    <m/>
    <m/>
    <s v="U"/>
    <s v="0000-00-00"/>
    <m/>
    <m/>
    <m/>
    <m/>
    <n v="5"/>
    <m/>
    <s v="NONE"/>
    <n v="0"/>
    <m/>
    <n v="2258580"/>
    <s v="Cobros Mayo"/>
    <s v="Cobros Mayo NPN"/>
    <s v="Agent Not Available"/>
  </r>
  <r>
    <s v="Cobros Mayo"/>
    <n v="1"/>
    <n v="1"/>
    <x v="24"/>
    <n v="3"/>
    <n v="1"/>
    <x v="1"/>
    <d v="2026-05-15T10:35:02"/>
    <n v="69023547"/>
    <n v="6007"/>
    <s v="lvelez"/>
    <x v="1"/>
    <s v="COBRO"/>
    <m/>
    <n v="361023680000"/>
    <n v="16018"/>
    <n v="-4"/>
    <n v="1"/>
    <n v="69023547"/>
    <m/>
    <s v="JOSE FELIPE TEJADA VILLA"/>
    <m/>
    <s v="3-70-145"/>
    <n v="361023680000"/>
    <s v="MASIVO"/>
    <s v="2 PAGOS PENDIENTES"/>
    <m/>
    <m/>
    <m/>
    <m/>
    <m/>
    <s v="U"/>
    <s v="0000-00-00"/>
    <m/>
    <m/>
    <m/>
    <m/>
    <n v="21"/>
    <s v="Llamaya"/>
    <s v="MAIN"/>
    <n v="0"/>
    <m/>
    <n v="2258580"/>
    <s v="Cobros Mayo"/>
    <s v="Cobros Mayo NPN"/>
    <s v="Volver a llamar"/>
  </r>
  <r>
    <s v="Cobros Mayo"/>
    <n v="0"/>
    <n v="0"/>
    <x v="9"/>
    <n v="2"/>
    <n v="1"/>
    <x v="0"/>
    <d v="2026-05-27T14:56:15"/>
    <n v="69024334"/>
    <s v="AB"/>
    <s v="VDAD"/>
    <x v="0"/>
    <s v="COBRO"/>
    <m/>
    <n v="364022650000"/>
    <n v="16019"/>
    <n v="-4"/>
    <n v="1"/>
    <n v="69024334"/>
    <m/>
    <s v="Katia Darenis Dominguez Gonza"/>
    <m/>
    <n v="364022650000"/>
    <s v="CALL CENTER"/>
    <s v="NPN"/>
    <m/>
    <m/>
    <m/>
    <m/>
    <m/>
    <m/>
    <s v="U"/>
    <s v="0000-00-00"/>
    <m/>
    <m/>
    <m/>
    <m/>
    <n v="0"/>
    <m/>
    <s v="NONE"/>
    <n v="0"/>
    <m/>
    <n v="2267972"/>
    <s v="Cobros Mayo"/>
    <s v="Cobros Mayo Lista 2"/>
    <s v="Auto busy"/>
  </r>
  <r>
    <s v="Cobros Mayo"/>
    <n v="1"/>
    <n v="1"/>
    <x v="10"/>
    <n v="2"/>
    <n v="1"/>
    <x v="1"/>
    <d v="2026-05-28T10:38:19"/>
    <n v="69024334"/>
    <n v="6007"/>
    <s v="lvelez"/>
    <x v="1"/>
    <s v="COBRO"/>
    <m/>
    <n v="364022650000"/>
    <n v="16019"/>
    <n v="-4"/>
    <n v="1"/>
    <n v="69024334"/>
    <m/>
    <s v="Katia Darenis Dominguez Gonza"/>
    <m/>
    <n v="364022650000"/>
    <s v="CALL CENTER"/>
    <s v="NPN"/>
    <m/>
    <m/>
    <m/>
    <m/>
    <m/>
    <m/>
    <s v="U"/>
    <s v="0000-00-00"/>
    <m/>
    <m/>
    <m/>
    <m/>
    <n v="177"/>
    <s v="Llamaya"/>
    <s v="MAIN"/>
    <n v="0"/>
    <m/>
    <n v="2267972"/>
    <s v="Cobros Mayo"/>
    <s v="Cobros Mayo Lista 2"/>
    <s v="Volver a llamar"/>
  </r>
  <r>
    <s v="Cobros Mayo"/>
    <n v="0"/>
    <n v="0"/>
    <x v="1"/>
    <n v="11"/>
    <n v="1"/>
    <x v="0"/>
    <d v="2026-05-13T09:38:09"/>
    <n v="69028978"/>
    <s v="NA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No Answer AutoDial"/>
  </r>
  <r>
    <s v="Cobros Mayo"/>
    <n v="0"/>
    <n v="0"/>
    <x v="1"/>
    <n v="11"/>
    <n v="1"/>
    <x v="0"/>
    <d v="2026-05-13T11:34:36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24"/>
    <n v="11"/>
    <n v="1"/>
    <x v="0"/>
    <d v="2026-05-15T10:34:23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3"/>
    <n v="11"/>
    <n v="1"/>
    <x v="0"/>
    <d v="2026-05-19T10:51:58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22"/>
    <n v="11"/>
    <n v="1"/>
    <x v="0"/>
    <d v="2026-05-20T15:50:00"/>
    <n v="69028978"/>
    <s v="NA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No Answer AutoDial"/>
  </r>
  <r>
    <s v="Cobros Mayo"/>
    <n v="0"/>
    <n v="0"/>
    <x v="22"/>
    <n v="11"/>
    <n v="1"/>
    <x v="0"/>
    <d v="2026-05-20T16:44:12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4"/>
    <n v="11"/>
    <n v="1"/>
    <x v="0"/>
    <d v="2026-05-21T15:26:41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5"/>
    <n v="11"/>
    <n v="1"/>
    <x v="0"/>
    <d v="2026-05-22T11:31:25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6"/>
    <n v="11"/>
    <n v="1"/>
    <x v="0"/>
    <d v="2026-05-23T09:55:52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7"/>
    <n v="11"/>
    <n v="1"/>
    <x v="0"/>
    <d v="2026-05-25T09:07:27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8"/>
    <n v="11"/>
    <n v="1"/>
    <x v="1"/>
    <d v="2026-05-26T09:39:45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Abril Canal Fijo"/>
    <n v="1"/>
    <n v="1"/>
    <x v="1"/>
    <n v="1"/>
    <n v="1"/>
    <x v="1"/>
    <d v="2026-05-13T09:37:09"/>
    <n v="69029941"/>
    <n v="6003"/>
    <s v="lvelez"/>
    <x v="1"/>
    <s v="COBRO"/>
    <m/>
    <n v="357374630000"/>
    <n v="16018"/>
    <n v="-4"/>
    <n v="1"/>
    <n v="69029941"/>
    <m/>
    <s v="YARIELA YERISSA GUIRAUD BATIST"/>
    <m/>
    <s v="8-739-995"/>
    <n v="357374630000"/>
    <s v="MASIVO"/>
    <s v="NPN"/>
    <m/>
    <m/>
    <m/>
    <m/>
    <m/>
    <s v="U"/>
    <s v="0000-00-00"/>
    <m/>
    <m/>
    <m/>
    <m/>
    <n v="31"/>
    <s v="Llamaya"/>
    <s v="MAIN"/>
    <n v="0"/>
    <m/>
    <n v="2258582"/>
    <s v="Cobros Mayo"/>
    <s v="Cobros Mayo NPN"/>
    <s v="Cuenta cesada"/>
  </r>
  <r>
    <s v="Cobros Mayo"/>
    <n v="0"/>
    <n v="0"/>
    <x v="1"/>
    <n v="4"/>
    <n v="1"/>
    <x v="0"/>
    <d v="2026-05-13T09:40:52"/>
    <n v="69032859"/>
    <s v="DROP"/>
    <s v="VDAD"/>
    <x v="0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5"/>
    <m/>
    <s v="NONE"/>
    <n v="0"/>
    <m/>
    <n v="2258583"/>
    <s v="Cobros Mayo"/>
    <s v="Cobros Mayo NPN"/>
    <s v="Agent Not Available"/>
  </r>
  <r>
    <s v="Cobros Mayo"/>
    <n v="0"/>
    <n v="0"/>
    <x v="24"/>
    <n v="4"/>
    <n v="1"/>
    <x v="0"/>
    <d v="2026-05-15T10:35:28"/>
    <n v="69032859"/>
    <s v="DROP"/>
    <s v="VDAD"/>
    <x v="0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5"/>
    <m/>
    <s v="NONE"/>
    <n v="0"/>
    <m/>
    <n v="2258583"/>
    <s v="Cobros Mayo"/>
    <s v="Cobros Mayo NPN"/>
    <s v="Agent Not Available"/>
  </r>
  <r>
    <s v="Cobros Mayo"/>
    <n v="0"/>
    <n v="0"/>
    <x v="3"/>
    <n v="4"/>
    <n v="1"/>
    <x v="0"/>
    <d v="2026-05-19T10:55:54"/>
    <n v="69032859"/>
    <n v="6004"/>
    <s v="lvelez"/>
    <x v="1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146"/>
    <s v="Llamaya"/>
    <s v="MAIN"/>
    <n v="0"/>
    <m/>
    <n v="2258583"/>
    <s v="Cobros Mayo"/>
    <s v="Cobros Mayo NPN"/>
    <s v="Buzon de voz"/>
  </r>
  <r>
    <s v="Cobros Mayo"/>
    <n v="0"/>
    <n v="0"/>
    <x v="10"/>
    <n v="4"/>
    <n v="1"/>
    <x v="1"/>
    <d v="2026-05-28T12:01:08"/>
    <n v="69032859"/>
    <n v="6004"/>
    <s v="lvelez"/>
    <x v="1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98"/>
    <s v="Llamaya"/>
    <s v="MANUAL"/>
    <n v="0"/>
    <m/>
    <n v="2258583"/>
    <s v="Cobros Mayo"/>
    <s v="Cobros Mayo NPN"/>
    <s v="Buzon de voz"/>
  </r>
  <r>
    <s v="Cobros Mayo"/>
    <n v="0"/>
    <n v="0"/>
    <x v="1"/>
    <n v="1"/>
    <n v="1"/>
    <x v="1"/>
    <d v="2026-05-13T09:40:47"/>
    <n v="69035704"/>
    <n v="6004"/>
    <s v="lvelez"/>
    <x v="1"/>
    <s v="COBRO"/>
    <m/>
    <n v="361073850000"/>
    <n v="16018"/>
    <n v="-4"/>
    <n v="1"/>
    <n v="69035704"/>
    <m/>
    <s v="Sorangel Robinson"/>
    <m/>
    <s v="1-713-1032"/>
    <n v="361073850000"/>
    <s v="MASIVO"/>
    <s v="NPN"/>
    <m/>
    <m/>
    <m/>
    <m/>
    <m/>
    <s v="U"/>
    <s v="0000-00-00"/>
    <m/>
    <m/>
    <m/>
    <m/>
    <n v="148"/>
    <s v="Llamaya"/>
    <s v="MAIN"/>
    <n v="0"/>
    <m/>
    <n v="2258584"/>
    <s v="Cobros Mayo"/>
    <s v="Cobros Mayo NPN"/>
    <s v="Buzon de voz"/>
  </r>
  <r>
    <s v="Cobros Mayo"/>
    <n v="1"/>
    <n v="1"/>
    <x v="16"/>
    <n v="11"/>
    <n v="1"/>
    <x v="0"/>
    <d v="2026-05-08T12:38:49"/>
    <n v="69037739"/>
    <n v="6007"/>
    <s v="lvelez"/>
    <x v="1"/>
    <s v="COBRO"/>
    <m/>
    <m/>
    <n v="998"/>
    <n v="0"/>
    <m/>
    <n v="69037739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601"/>
    <s v="Default Manual list"/>
    <m/>
    <s v="Volver a llamar"/>
  </r>
  <r>
    <s v="Cobros Mayo"/>
    <n v="0"/>
    <n v="0"/>
    <x v="1"/>
    <n v="11"/>
    <n v="1"/>
    <x v="0"/>
    <d v="2026-05-13T09:40:58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24"/>
    <n v="11"/>
    <n v="1"/>
    <x v="0"/>
    <d v="2026-05-15T10:58:06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3"/>
    <n v="11"/>
    <n v="1"/>
    <x v="0"/>
    <d v="2026-05-19T10:55:46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22"/>
    <n v="11"/>
    <n v="1"/>
    <x v="0"/>
    <d v="2026-05-20T15:50:00"/>
    <n v="69037739"/>
    <s v="NA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No Answer AutoDial"/>
  </r>
  <r>
    <s v="Cobros Mayo"/>
    <n v="0"/>
    <n v="0"/>
    <x v="22"/>
    <n v="11"/>
    <n v="1"/>
    <x v="0"/>
    <d v="2026-05-20T16:44:25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4"/>
    <n v="11"/>
    <n v="1"/>
    <x v="0"/>
    <d v="2026-05-21T15:30:58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5"/>
    <n v="11"/>
    <n v="1"/>
    <x v="0"/>
    <d v="2026-05-22T11:31:53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6"/>
    <n v="11"/>
    <n v="1"/>
    <x v="0"/>
    <d v="2026-05-23T09:56:20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7"/>
    <n v="11"/>
    <n v="1"/>
    <x v="0"/>
    <d v="2026-05-25T09:07:27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8"/>
    <n v="11"/>
    <n v="1"/>
    <x v="1"/>
    <d v="2026-05-26T09:40:13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"/>
    <n v="2"/>
    <n v="1"/>
    <x v="0"/>
    <d v="2026-05-13T09:42:02"/>
    <n v="69045247"/>
    <s v="DROP"/>
    <s v="VDAD"/>
    <x v="0"/>
    <s v="COBRO"/>
    <m/>
    <n v="364055280000"/>
    <n v="16018"/>
    <n v="-4"/>
    <n v="1"/>
    <n v="69045247"/>
    <m/>
    <s v="Jan Moises Castillo Ward"/>
    <m/>
    <s v="8-1036-416"/>
    <n v="364055280000"/>
    <s v="Outbound Residencial"/>
    <s v="NPN"/>
    <m/>
    <m/>
    <m/>
    <m/>
    <m/>
    <s v="U"/>
    <s v="0000-00-00"/>
    <m/>
    <m/>
    <m/>
    <m/>
    <n v="5"/>
    <m/>
    <s v="NONE"/>
    <n v="0"/>
    <m/>
    <n v="2258586"/>
    <s v="Cobros Mayo"/>
    <s v="Cobros Mayo NPN"/>
    <s v="Agent Not Available"/>
  </r>
  <r>
    <s v="Cobros Mayo"/>
    <n v="1"/>
    <n v="0"/>
    <x v="24"/>
    <n v="2"/>
    <n v="1"/>
    <x v="1"/>
    <d v="2026-05-15T10:58:24"/>
    <n v="69045247"/>
    <n v="6000"/>
    <s v="lvelez"/>
    <x v="1"/>
    <s v="COBRO"/>
    <m/>
    <n v="364055280000"/>
    <n v="16018"/>
    <n v="-4"/>
    <n v="1"/>
    <n v="69045247"/>
    <m/>
    <s v="Jan Moises Castillo Ward"/>
    <m/>
    <s v="8-1036-416"/>
    <n v="364055280000"/>
    <s v="Outbound Residencial"/>
    <s v="NPN"/>
    <m/>
    <m/>
    <m/>
    <m/>
    <m/>
    <s v="U"/>
    <s v="0000-00-00"/>
    <m/>
    <m/>
    <m/>
    <m/>
    <n v="196"/>
    <s v="Llamaya"/>
    <s v="MAIN"/>
    <n v="0"/>
    <m/>
    <n v="2258586"/>
    <s v="Cobros Mayo"/>
    <s v="Cobros Mayo NPN"/>
    <s v="Mensaje a tercero"/>
  </r>
  <r>
    <s v="Cobros Abril Canal Fijo"/>
    <n v="0"/>
    <n v="0"/>
    <x v="19"/>
    <n v="17"/>
    <n v="1"/>
    <x v="0"/>
    <d v="2026-05-04T09:48:26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20"/>
    <n v="17"/>
    <n v="1"/>
    <x v="0"/>
    <d v="2026-05-06T10:23:43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5"/>
    <n v="17"/>
    <n v="1"/>
    <x v="0"/>
    <d v="2026-05-07T15:15:06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6"/>
    <n v="17"/>
    <n v="1"/>
    <x v="0"/>
    <d v="2026-05-08T15:56:33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"/>
    <n v="17"/>
    <n v="1"/>
    <x v="0"/>
    <d v="2026-05-13T09:42:41"/>
    <n v="69048776"/>
    <s v="DROP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5"/>
    <m/>
    <s v="NONE"/>
    <n v="0"/>
    <m/>
    <n v="2258587"/>
    <s v="Cobros Mayo"/>
    <s v="Cobros Mayo NPN"/>
    <s v="Agent Not Available"/>
  </r>
  <r>
    <s v="Cobros Abril Canal Fijo"/>
    <n v="0"/>
    <n v="0"/>
    <x v="24"/>
    <n v="17"/>
    <n v="1"/>
    <x v="0"/>
    <d v="2026-05-15T10:58:4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3"/>
    <n v="17"/>
    <n v="1"/>
    <x v="0"/>
    <d v="2026-05-19T10:56:20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22"/>
    <n v="17"/>
    <n v="1"/>
    <x v="0"/>
    <d v="2026-05-20T15:50:0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4"/>
    <n v="17"/>
    <n v="1"/>
    <x v="0"/>
    <d v="2026-05-21T15:30:58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5"/>
    <n v="17"/>
    <n v="1"/>
    <x v="0"/>
    <d v="2026-05-22T11:32:28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6"/>
    <n v="17"/>
    <n v="1"/>
    <x v="0"/>
    <d v="2026-05-23T10:03:39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8"/>
    <n v="17"/>
    <n v="1"/>
    <x v="0"/>
    <d v="2026-05-26T09:42:24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8"/>
    <n v="17"/>
    <n v="1"/>
    <x v="0"/>
    <d v="2026-05-26T11:00:51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8"/>
    <n v="17"/>
    <n v="1"/>
    <x v="0"/>
    <d v="2026-05-26T14:50:17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8"/>
    <n v="17"/>
    <n v="1"/>
    <x v="0"/>
    <d v="2026-05-26T15:12:51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8"/>
    <n v="17"/>
    <n v="1"/>
    <x v="0"/>
    <d v="2026-05-26T16:58:12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8"/>
    <n v="17"/>
    <n v="1"/>
    <x v="1"/>
    <d v="2026-05-26T18:03:3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Mayo"/>
    <n v="0"/>
    <n v="0"/>
    <x v="1"/>
    <n v="2"/>
    <n v="1"/>
    <x v="0"/>
    <d v="2026-05-13T09:43:03"/>
    <n v="69053546"/>
    <s v="DROP"/>
    <s v="VDAD"/>
    <x v="0"/>
    <s v="COBRO"/>
    <m/>
    <n v="363061230000"/>
    <n v="16018"/>
    <n v="-4"/>
    <n v="1"/>
    <n v="69053546"/>
    <m/>
    <s v="Angelica Ramos"/>
    <m/>
    <s v="8-949-592"/>
    <n v="363061230000"/>
    <s v="MASIVO"/>
    <s v="NPN"/>
    <m/>
    <m/>
    <m/>
    <m/>
    <m/>
    <s v="U"/>
    <s v="0000-00-00"/>
    <m/>
    <m/>
    <m/>
    <m/>
    <n v="5"/>
    <m/>
    <s v="NONE"/>
    <n v="0"/>
    <m/>
    <n v="2258588"/>
    <s v="Cobros Mayo"/>
    <s v="Cobros Mayo NPN"/>
    <s v="Agent Not Available"/>
  </r>
  <r>
    <s v="Cobros Mayo"/>
    <n v="1"/>
    <n v="1"/>
    <x v="24"/>
    <n v="2"/>
    <n v="1"/>
    <x v="1"/>
    <d v="2026-05-15T11:01:55"/>
    <n v="69053546"/>
    <n v="6007"/>
    <s v="lvelez"/>
    <x v="1"/>
    <s v="COBRO"/>
    <m/>
    <n v="363061230000"/>
    <n v="16018"/>
    <n v="-4"/>
    <n v="1"/>
    <n v="69053546"/>
    <m/>
    <s v="Angelica Ramos"/>
    <m/>
    <s v="8-949-592"/>
    <n v="363061230000"/>
    <s v="MASIVO"/>
    <s v="NPN"/>
    <m/>
    <m/>
    <m/>
    <m/>
    <m/>
    <s v="U"/>
    <s v="0000-00-00"/>
    <m/>
    <m/>
    <m/>
    <m/>
    <n v="150"/>
    <s v="Llamaya"/>
    <s v="MAIN"/>
    <n v="0"/>
    <m/>
    <n v="2258588"/>
    <s v="Cobros Mayo"/>
    <s v="Cobros Mayo NPN"/>
    <s v="Volver a llamar"/>
  </r>
  <r>
    <s v="Cobros Abril Canal Fijo"/>
    <n v="0"/>
    <n v="0"/>
    <x v="1"/>
    <n v="4"/>
    <n v="1"/>
    <x v="0"/>
    <d v="2026-05-13T09:43:28"/>
    <n v="69082411"/>
    <s v="DROP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5"/>
    <m/>
    <s v="NONE"/>
    <n v="0"/>
    <m/>
    <n v="2258589"/>
    <s v="Cobros Mayo"/>
    <s v="Cobros Mayo NPN"/>
    <s v="Agent Not Available"/>
  </r>
  <r>
    <s v="Cobros Abril Canal Fijo"/>
    <n v="0"/>
    <n v="0"/>
    <x v="24"/>
    <n v="4"/>
    <n v="1"/>
    <x v="0"/>
    <d v="2026-05-15T11:01:44"/>
    <n v="69082411"/>
    <s v="AB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0"/>
    <m/>
    <s v="NONE"/>
    <n v="0"/>
    <m/>
    <n v="2258589"/>
    <s v="Cobros Mayo"/>
    <s v="Cobros Mayo NPN"/>
    <s v="Auto busy"/>
  </r>
  <r>
    <s v="Cobros Abril Canal Fijo"/>
    <n v="0"/>
    <n v="0"/>
    <x v="3"/>
    <n v="4"/>
    <n v="1"/>
    <x v="0"/>
    <d v="2026-05-19T10:57:35"/>
    <n v="69082411"/>
    <s v="DROP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5"/>
    <m/>
    <s v="NONE"/>
    <n v="0"/>
    <m/>
    <n v="2258589"/>
    <s v="Cobros Mayo"/>
    <s v="Cobros Mayo NPN"/>
    <s v="Agent Not Available"/>
  </r>
  <r>
    <s v="Cobros Abril Canal Fijo"/>
    <n v="1"/>
    <n v="1"/>
    <x v="22"/>
    <n v="4"/>
    <n v="1"/>
    <x v="1"/>
    <d v="2026-05-20T15:50:14"/>
    <n v="69082411"/>
    <n v="6003"/>
    <s v="lvelez"/>
    <x v="1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78"/>
    <s v="Llamaya"/>
    <s v="MAIN"/>
    <n v="0"/>
    <m/>
    <n v="2258589"/>
    <s v="Cobros Mayo"/>
    <s v="Cobros Mayo NPN"/>
    <s v="Cuenta cesada"/>
  </r>
  <r>
    <s v="Cobros Abril Canal Fijo"/>
    <n v="0"/>
    <n v="0"/>
    <x v="19"/>
    <n v="16"/>
    <n v="1"/>
    <x v="0"/>
    <d v="2026-05-04T09:59:07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20"/>
    <n v="16"/>
    <n v="1"/>
    <x v="0"/>
    <d v="2026-05-06T10:37:30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5"/>
    <n v="16"/>
    <n v="1"/>
    <x v="0"/>
    <d v="2026-05-07T15:35:44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6"/>
    <n v="16"/>
    <n v="1"/>
    <x v="0"/>
    <d v="2026-05-08T16:10:48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"/>
    <n v="16"/>
    <n v="1"/>
    <x v="0"/>
    <d v="2026-05-13T09:45:32"/>
    <n v="69082900"/>
    <s v="NA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No Answer AutoDial"/>
  </r>
  <r>
    <s v="Cobros Abril Canal Fijo"/>
    <n v="0"/>
    <n v="0"/>
    <x v="1"/>
    <n v="16"/>
    <n v="1"/>
    <x v="0"/>
    <d v="2026-05-13T11:34:36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24"/>
    <n v="16"/>
    <n v="1"/>
    <x v="0"/>
    <d v="2026-05-15T11:17:44"/>
    <n v="69082900"/>
    <s v="NA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No Answer AutoDial"/>
  </r>
  <r>
    <s v="Cobros Abril Canal Fijo"/>
    <n v="0"/>
    <n v="0"/>
    <x v="24"/>
    <n v="16"/>
    <n v="1"/>
    <x v="0"/>
    <d v="2026-05-15T12:35:25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3"/>
    <n v="16"/>
    <n v="1"/>
    <x v="0"/>
    <d v="2026-05-19T10:57:41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22"/>
    <n v="16"/>
    <n v="1"/>
    <x v="0"/>
    <d v="2026-05-20T15:51:38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4"/>
    <n v="16"/>
    <n v="1"/>
    <x v="0"/>
    <d v="2026-05-21T15:31:33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5"/>
    <n v="16"/>
    <n v="1"/>
    <x v="0"/>
    <d v="2026-05-22T11:33:20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6"/>
    <n v="16"/>
    <n v="1"/>
    <x v="0"/>
    <d v="2026-05-23T10:04:37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8"/>
    <n v="16"/>
    <n v="1"/>
    <x v="0"/>
    <d v="2026-05-26T09:42:24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8"/>
    <n v="16"/>
    <n v="1"/>
    <x v="0"/>
    <d v="2026-05-26T15:15:17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8"/>
    <n v="16"/>
    <n v="1"/>
    <x v="1"/>
    <d v="2026-05-26T17:00:36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1"/>
    <n v="0"/>
    <x v="1"/>
    <n v="1"/>
    <n v="1"/>
    <x v="1"/>
    <d v="2026-05-13T09:44:40"/>
    <n v="69092525"/>
    <n v="6000"/>
    <s v="lvelez"/>
    <x v="1"/>
    <s v="COBRO"/>
    <m/>
    <n v="367043220000"/>
    <n v="16018"/>
    <n v="-4"/>
    <n v="1"/>
    <n v="69092525"/>
    <m/>
    <s v="Rosa torres"/>
    <m/>
    <s v="E-8-74809"/>
    <n v="367043220000"/>
    <s v="MASIVO"/>
    <s v="NPN"/>
    <m/>
    <m/>
    <m/>
    <m/>
    <m/>
    <s v="U"/>
    <s v="0000-00-00"/>
    <m/>
    <m/>
    <m/>
    <m/>
    <n v="234"/>
    <s v="Llamaya"/>
    <s v="MAIN"/>
    <n v="0"/>
    <m/>
    <n v="2258591"/>
    <s v="Cobros Mayo"/>
    <s v="Cobros Mayo NPN"/>
    <s v="Mensaje a tercero"/>
  </r>
  <r>
    <s v="Cobros Mayo"/>
    <n v="0"/>
    <n v="0"/>
    <x v="1"/>
    <n v="11"/>
    <n v="1"/>
    <x v="0"/>
    <d v="2026-05-13T09:45:34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24"/>
    <n v="11"/>
    <n v="1"/>
    <x v="0"/>
    <d v="2026-05-15T11:16:31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3"/>
    <n v="11"/>
    <n v="1"/>
    <x v="0"/>
    <d v="2026-05-19T10:58:54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22"/>
    <n v="11"/>
    <n v="1"/>
    <x v="0"/>
    <d v="2026-05-20T15:51:38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4"/>
    <n v="11"/>
    <n v="1"/>
    <x v="0"/>
    <d v="2026-05-21T15:31:56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5"/>
    <n v="11"/>
    <n v="1"/>
    <x v="0"/>
    <d v="2026-05-22T11:34:03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6"/>
    <n v="11"/>
    <n v="1"/>
    <x v="0"/>
    <d v="2026-05-23T10:24:10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8"/>
    <n v="11"/>
    <n v="1"/>
    <x v="0"/>
    <d v="2026-05-26T09:43:07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8"/>
    <n v="11"/>
    <n v="1"/>
    <x v="0"/>
    <d v="2026-05-26T11:01:49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8"/>
    <n v="11"/>
    <n v="1"/>
    <x v="0"/>
    <d v="2026-05-26T14:51:16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9"/>
    <n v="11"/>
    <n v="1"/>
    <x v="1"/>
    <d v="2026-05-27T09:11:59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Abril Canal Fijo"/>
    <n v="0"/>
    <n v="0"/>
    <x v="19"/>
    <n v="21"/>
    <n v="1"/>
    <x v="0"/>
    <d v="2026-05-04T12:56:36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20"/>
    <n v="21"/>
    <n v="1"/>
    <x v="0"/>
    <d v="2026-05-06T12:57:15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5"/>
    <n v="21"/>
    <n v="1"/>
    <x v="0"/>
    <d v="2026-05-07T17:42:26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6"/>
    <n v="21"/>
    <n v="1"/>
    <x v="0"/>
    <d v="2026-05-08T18:00:28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"/>
    <n v="21"/>
    <n v="1"/>
    <x v="0"/>
    <d v="2026-05-13T09:51:29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24"/>
    <n v="21"/>
    <n v="1"/>
    <x v="0"/>
    <d v="2026-05-15T11:18:41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24"/>
    <n v="21"/>
    <n v="1"/>
    <x v="0"/>
    <d v="2026-05-15T12:36:41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24"/>
    <n v="21"/>
    <n v="1"/>
    <x v="0"/>
    <d v="2026-05-15T12:43:35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3"/>
    <n v="21"/>
    <n v="1"/>
    <x v="0"/>
    <d v="2026-05-19T10:58:54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22"/>
    <n v="21"/>
    <n v="1"/>
    <x v="0"/>
    <d v="2026-05-20T15:52:22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4"/>
    <n v="21"/>
    <n v="1"/>
    <x v="0"/>
    <d v="2026-05-21T15:32:15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5"/>
    <n v="21"/>
    <n v="1"/>
    <x v="0"/>
    <d v="2026-05-22T11:36:14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5"/>
    <n v="21"/>
    <n v="1"/>
    <x v="0"/>
    <d v="2026-05-22T14:41:04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6"/>
    <n v="21"/>
    <n v="1"/>
    <x v="0"/>
    <d v="2026-05-23T10:25:24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6"/>
    <n v="21"/>
    <n v="1"/>
    <x v="0"/>
    <d v="2026-05-23T12:41:49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8"/>
    <n v="21"/>
    <n v="1"/>
    <x v="0"/>
    <d v="2026-05-26T09:43:20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8"/>
    <n v="21"/>
    <n v="1"/>
    <x v="0"/>
    <d v="2026-05-26T11:02:27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8"/>
    <n v="21"/>
    <n v="1"/>
    <x v="0"/>
    <d v="2026-05-26T14:52:14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8"/>
    <n v="21"/>
    <n v="1"/>
    <x v="0"/>
    <d v="2026-05-26T15:41:37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8"/>
    <n v="21"/>
    <n v="1"/>
    <x v="0"/>
    <d v="2026-05-26T17:22:38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9"/>
    <n v="21"/>
    <n v="1"/>
    <x v="1"/>
    <d v="2026-05-27T09:11:59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Mayo"/>
    <n v="0"/>
    <n v="0"/>
    <x v="1"/>
    <n v="1"/>
    <n v="1"/>
    <x v="1"/>
    <d v="2026-05-13T09:51:37"/>
    <n v="69100559"/>
    <n v="6004"/>
    <s v="lvelez"/>
    <x v="1"/>
    <s v="COBRO"/>
    <m/>
    <n v="362084080000"/>
    <n v="16018"/>
    <n v="-4"/>
    <n v="1"/>
    <n v="69100559"/>
    <m/>
    <s v="Isaias LÃ³pez"/>
    <m/>
    <s v="8-752-2376"/>
    <n v="362084080000"/>
    <s v="SOHO"/>
    <s v="NPN"/>
    <m/>
    <m/>
    <m/>
    <m/>
    <m/>
    <s v="U"/>
    <s v="0000-00-00"/>
    <m/>
    <m/>
    <m/>
    <m/>
    <n v="143"/>
    <s v="Llamaya"/>
    <s v="MAIN"/>
    <n v="0"/>
    <m/>
    <n v="2258594"/>
    <s v="Cobros Mayo"/>
    <s v="Cobros Mayo NPN"/>
    <s v="Buzon de voz"/>
  </r>
  <r>
    <s v="Cobros Mayo"/>
    <n v="0"/>
    <n v="0"/>
    <x v="15"/>
    <n v="4"/>
    <n v="1"/>
    <x v="0"/>
    <d v="2026-05-07T12:52:42"/>
    <n v="69105409"/>
    <s v="CALLBK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157"/>
    <s v="Llamaya"/>
    <s v="MANUAL"/>
    <n v="0"/>
    <m/>
    <n v="2257571"/>
    <s v="Default Manual list"/>
    <m/>
    <s v="Call Back"/>
  </r>
  <r>
    <s v="Cobros Mayo"/>
    <n v="0"/>
    <n v="0"/>
    <x v="21"/>
    <n v="4"/>
    <n v="1"/>
    <x v="0"/>
    <d v="2026-05-18T16:33:42"/>
    <n v="69105409"/>
    <s v="CALLBK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48"/>
    <s v="Llamaya"/>
    <s v="MAIN"/>
    <n v="0"/>
    <m/>
    <n v="2257571"/>
    <s v="Default Manual list"/>
    <m/>
    <s v="Call Back"/>
  </r>
  <r>
    <s v="Cobros Mayo"/>
    <n v="1"/>
    <n v="1"/>
    <x v="3"/>
    <n v="4"/>
    <n v="1"/>
    <x v="0"/>
    <d v="2026-05-19T17:27:04"/>
    <n v="69105409"/>
    <n v="6002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0"/>
    <s v="Llamaya"/>
    <s v="MAIN"/>
    <n v="0"/>
    <m/>
    <n v="2257571"/>
    <s v="Default Manual list"/>
    <m/>
    <s v="Cliente al dia"/>
  </r>
  <r>
    <s v="Cobros Mayo"/>
    <n v="1"/>
    <n v="1"/>
    <x v="9"/>
    <n v="4"/>
    <n v="1"/>
    <x v="1"/>
    <d v="2026-05-27T15:22:39"/>
    <n v="69105409"/>
    <n v="6002"/>
    <s v="lvelez"/>
    <x v="1"/>
    <s v="COBRO"/>
    <m/>
    <n v="367059430000"/>
    <n v="16019"/>
    <n v="-4"/>
    <n v="1"/>
    <n v="69105409"/>
    <m/>
    <s v="Sixto Ruedas Becerra"/>
    <m/>
    <n v="367059430000"/>
    <s v="RENOVACIONES"/>
    <s v="2 MESES PENDIENTES"/>
    <m/>
    <m/>
    <m/>
    <m/>
    <m/>
    <m/>
    <s v="U"/>
    <s v="0000-00-00"/>
    <m/>
    <m/>
    <m/>
    <m/>
    <n v="134"/>
    <s v="Llamaya"/>
    <s v="MAIN"/>
    <n v="0"/>
    <m/>
    <n v="2268002"/>
    <s v="Cobros Mayo"/>
    <s v="Cobros Mayo Lista 2"/>
    <s v="Cliente al dia"/>
  </r>
  <r>
    <s v="Cobros Mayo"/>
    <n v="0"/>
    <n v="0"/>
    <x v="1"/>
    <n v="2"/>
    <n v="1"/>
    <x v="0"/>
    <d v="2026-05-13T09:53:15"/>
    <n v="69106337"/>
    <s v="NA"/>
    <s v="VDAD"/>
    <x v="0"/>
    <s v="COBRO"/>
    <m/>
    <n v="361051250000"/>
    <n v="16018"/>
    <n v="-4"/>
    <n v="1"/>
    <n v="69106337"/>
    <m/>
    <s v="Rolando Tejada"/>
    <m/>
    <s v="8-342-872"/>
    <n v="361051250000"/>
    <s v="MASIVO"/>
    <s v="NPN"/>
    <m/>
    <m/>
    <m/>
    <m/>
    <m/>
    <s v="U"/>
    <s v="0000-00-00"/>
    <m/>
    <m/>
    <m/>
    <m/>
    <n v="0"/>
    <m/>
    <s v="NONE"/>
    <n v="0"/>
    <m/>
    <n v="2258595"/>
    <s v="Cobros Mayo"/>
    <s v="Cobros Mayo NPN"/>
    <s v="No Answer AutoDial"/>
  </r>
  <r>
    <s v="Cobros Mayo"/>
    <n v="1"/>
    <n v="0"/>
    <x v="1"/>
    <n v="2"/>
    <n v="1"/>
    <x v="1"/>
    <d v="2026-05-13T11:35:29"/>
    <n v="69106337"/>
    <n v="6000"/>
    <s v="lvelez"/>
    <x v="1"/>
    <s v="COBRO"/>
    <m/>
    <n v="361051250000"/>
    <n v="16018"/>
    <n v="-4"/>
    <n v="1"/>
    <n v="69106337"/>
    <m/>
    <s v="Rolando Tejada"/>
    <m/>
    <s v="8-342-872"/>
    <n v="361051250000"/>
    <s v="MASIVO"/>
    <s v="NPN"/>
    <m/>
    <m/>
    <m/>
    <m/>
    <m/>
    <s v="U"/>
    <s v="0000-00-00"/>
    <m/>
    <m/>
    <m/>
    <m/>
    <n v="116"/>
    <s v="Llamaya"/>
    <s v="MAIN"/>
    <n v="0"/>
    <m/>
    <n v="2258595"/>
    <s v="Cobros Mayo"/>
    <s v="Cobros Mayo NPN"/>
    <s v="Mensaje a tercero"/>
  </r>
  <r>
    <s v="Cobros Abril Canal Fijo"/>
    <n v="0"/>
    <n v="0"/>
    <x v="19"/>
    <n v="8"/>
    <n v="1"/>
    <x v="0"/>
    <d v="2026-05-04T12:56:15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s v="U"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20"/>
    <n v="8"/>
    <n v="1"/>
    <x v="0"/>
    <d v="2026-05-06T12:52:40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s v="U"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5"/>
    <n v="8"/>
    <n v="1"/>
    <x v="0"/>
    <d v="2026-05-07T17:38:50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s v="U"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6"/>
    <n v="8"/>
    <n v="1"/>
    <x v="0"/>
    <d v="2026-05-08T18:00:06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s v="U"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"/>
    <n v="8"/>
    <n v="1"/>
    <x v="0"/>
    <d v="2026-05-13T09:53:33"/>
    <n v="69112797"/>
    <s v="DROP"/>
    <s v="VDAD"/>
    <x v="0"/>
    <s v="COBRO"/>
    <m/>
    <n v="356346790000"/>
    <n v="16018"/>
    <n v="-4"/>
    <n v="1"/>
    <n v="69112797"/>
    <m/>
    <s v="FRANCISCO RODRIGUEZ"/>
    <m/>
    <s v="8-738-926"/>
    <n v="356346790000"/>
    <s v="MASIVO"/>
    <s v="3 PAGOS PENDIENTES"/>
    <m/>
    <m/>
    <m/>
    <m/>
    <m/>
    <s v="U"/>
    <s v="0000-00-00"/>
    <m/>
    <m/>
    <m/>
    <m/>
    <n v="5"/>
    <m/>
    <s v="NONE"/>
    <n v="0"/>
    <m/>
    <n v="2258596"/>
    <s v="Cobros Mayo"/>
    <s v="Cobros Mayo NPN"/>
    <s v="Agent Not Available"/>
  </r>
  <r>
    <s v="Cobros Abril Canal Fijo"/>
    <n v="1"/>
    <n v="0"/>
    <x v="24"/>
    <n v="8"/>
    <n v="1"/>
    <x v="0"/>
    <d v="2026-05-15T11:18:05"/>
    <n v="69112797"/>
    <n v="6000"/>
    <s v="lvelez"/>
    <x v="1"/>
    <s v="COBRO"/>
    <m/>
    <n v="356346790000"/>
    <n v="16018"/>
    <n v="-4"/>
    <n v="1"/>
    <n v="69112797"/>
    <m/>
    <s v="FRANCISCO RODRIGUEZ"/>
    <m/>
    <s v="8-738-926"/>
    <n v="356346790000"/>
    <s v="MASIVO"/>
    <s v="3 PAGOS PENDIENTES"/>
    <m/>
    <m/>
    <m/>
    <m/>
    <m/>
    <s v="U"/>
    <s v="0000-00-00"/>
    <m/>
    <m/>
    <m/>
    <m/>
    <n v="73"/>
    <s v="Llamaya"/>
    <s v="MAIN"/>
    <n v="0"/>
    <m/>
    <n v="2258596"/>
    <s v="Cobros Mayo"/>
    <s v="Cobros Mayo NPN"/>
    <s v="Mensaje a tercero"/>
  </r>
  <r>
    <s v="Cobros Abril Canal Fijo"/>
    <n v="1"/>
    <n v="1"/>
    <x v="8"/>
    <n v="8"/>
    <n v="1"/>
    <x v="0"/>
    <d v="2026-05-26T15:40:57"/>
    <n v="69112797"/>
    <n v="6007"/>
    <s v="lvelez"/>
    <x v="1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s v="U"/>
    <s v="0000-00-00"/>
    <m/>
    <s v="Franciscorleidysanjur@gmail.com"/>
    <m/>
    <m/>
    <n v="64"/>
    <s v="Llamaya"/>
    <s v="MAIN"/>
    <n v="0"/>
    <m/>
    <n v="2252677"/>
    <s v="Cobros Abril Canal Fijo"/>
    <s v="Cobros Abril Canal Fijo 2 meses a NPN"/>
    <s v="Volver a llamar"/>
  </r>
  <r>
    <s v="Cobros Abril Canal Fijo"/>
    <n v="1"/>
    <n v="0"/>
    <x v="8"/>
    <n v="8"/>
    <n v="1"/>
    <x v="1"/>
    <d v="2026-05-26T15:42:10"/>
    <n v="69112797"/>
    <n v="6000"/>
    <s v="lvelez"/>
    <x v="1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s v="U"/>
    <s v="0000-00-00"/>
    <m/>
    <s v="Franciscorleidysanjur@gmail.com"/>
    <m/>
    <m/>
    <n v="97"/>
    <s v="Llamaya"/>
    <s v="MANUAL"/>
    <n v="0"/>
    <m/>
    <n v="2252677"/>
    <s v="Cobros Abril Canal Fijo"/>
    <s v="Cobros Abril Canal Fijo 2 meses a NPN"/>
    <s v="Mensaje a tercero"/>
  </r>
  <r>
    <e v="#N/A"/>
    <n v="0"/>
    <n v="0"/>
    <x v="19"/>
    <n v="1"/>
    <n v="1"/>
    <x v="1"/>
    <d v="2026-05-04T17:36:23"/>
    <n v="69113842"/>
    <n v="6004"/>
    <s v="lvelez"/>
    <x v="1"/>
    <s v="COBRO"/>
    <m/>
    <m/>
    <n v="998"/>
    <n v="0"/>
    <m/>
    <n v="69113842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493"/>
    <s v="Default Manual list"/>
    <m/>
    <s v="Buzon de voz"/>
  </r>
  <r>
    <s v="Cobros Abril Canal Fijo"/>
    <n v="0"/>
    <n v="0"/>
    <x v="1"/>
    <n v="3"/>
    <n v="1"/>
    <x v="0"/>
    <d v="2026-05-13T09:53:55"/>
    <n v="69114205"/>
    <s v="DROP"/>
    <s v="VDAD"/>
    <x v="0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5"/>
    <m/>
    <s v="NONE"/>
    <n v="0"/>
    <m/>
    <n v="2258597"/>
    <s v="Cobros Mayo"/>
    <s v="Cobros Mayo NPN"/>
    <s v="Agent Not Available"/>
  </r>
  <r>
    <s v="Cobros Abril Canal Fijo"/>
    <n v="0"/>
    <n v="0"/>
    <x v="24"/>
    <n v="3"/>
    <n v="1"/>
    <x v="0"/>
    <d v="2026-05-15T11:19:00"/>
    <n v="69114205"/>
    <s v="DROP"/>
    <s v="VDAD"/>
    <x v="0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5"/>
    <m/>
    <s v="NONE"/>
    <n v="0"/>
    <m/>
    <n v="2258597"/>
    <s v="Cobros Mayo"/>
    <s v="Cobros Mayo NPN"/>
    <s v="Agent Not Available"/>
  </r>
  <r>
    <s v="Cobros Abril Canal Fijo"/>
    <n v="1"/>
    <n v="1"/>
    <x v="3"/>
    <n v="3"/>
    <n v="1"/>
    <x v="1"/>
    <d v="2026-05-19T10:59:45"/>
    <n v="69114205"/>
    <n v="6003"/>
    <s v="lvelez"/>
    <x v="1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66"/>
    <s v="Llamaya"/>
    <s v="MAIN"/>
    <n v="0"/>
    <m/>
    <n v="2258597"/>
    <s v="Cobros Mayo"/>
    <s v="Cobros Mayo NPN"/>
    <s v="Cuenta cesada"/>
  </r>
  <r>
    <s v="Cobros Mayo"/>
    <n v="0"/>
    <n v="0"/>
    <x v="9"/>
    <n v="1"/>
    <n v="1"/>
    <x v="1"/>
    <d v="2026-05-27T14:29:46"/>
    <n v="69121542"/>
    <n v="6004"/>
    <s v="lvelez"/>
    <x v="1"/>
    <s v="COBRO"/>
    <m/>
    <n v="351333710000"/>
    <n v="16019"/>
    <n v="-4"/>
    <n v="1"/>
    <n v="69121542"/>
    <m/>
    <s v="ZIOLA VIOLETA TORRES BARRAGAN"/>
    <m/>
    <n v="351333710000"/>
    <s v="CALL CENTER"/>
    <s v="NPN"/>
    <m/>
    <m/>
    <m/>
    <m/>
    <m/>
    <m/>
    <s v="U"/>
    <s v="0000-00-00"/>
    <m/>
    <m/>
    <m/>
    <m/>
    <n v="97"/>
    <s v="Llamaya"/>
    <s v="MAIN"/>
    <n v="0"/>
    <m/>
    <n v="2267936"/>
    <s v="Cobros Mayo"/>
    <s v="Cobros Mayo Lista 2"/>
    <s v="Buzon de voz"/>
  </r>
  <r>
    <s v="Cobros Mayo"/>
    <n v="0"/>
    <n v="0"/>
    <x v="1"/>
    <n v="3"/>
    <n v="1"/>
    <x v="0"/>
    <d v="2026-05-13T09:56:00"/>
    <n v="69125409"/>
    <s v="NA"/>
    <s v="VDAD"/>
    <x v="0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0"/>
    <m/>
    <s v="NONE"/>
    <n v="0"/>
    <m/>
    <n v="2258598"/>
    <s v="Cobros Mayo"/>
    <s v="Cobros Mayo NPN"/>
    <s v="No Answer AutoDial"/>
  </r>
  <r>
    <s v="Cobros Mayo"/>
    <n v="0"/>
    <n v="0"/>
    <x v="1"/>
    <n v="3"/>
    <n v="1"/>
    <x v="0"/>
    <d v="2026-05-13T11:35:32"/>
    <n v="69125409"/>
    <s v="DROP"/>
    <s v="VDAD"/>
    <x v="0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5"/>
    <m/>
    <s v="NONE"/>
    <n v="0"/>
    <m/>
    <n v="2258598"/>
    <s v="Cobros Mayo"/>
    <s v="Cobros Mayo NPN"/>
    <s v="Agent Not Available"/>
  </r>
  <r>
    <s v="Cobros Mayo"/>
    <n v="1"/>
    <n v="1"/>
    <x v="24"/>
    <n v="3"/>
    <n v="1"/>
    <x v="1"/>
    <d v="2026-05-15T11:19:43"/>
    <n v="69125409"/>
    <n v="6003"/>
    <s v="lvelez"/>
    <x v="1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96"/>
    <s v="Llamaya"/>
    <s v="MAIN"/>
    <n v="0"/>
    <m/>
    <n v="2258598"/>
    <s v="Cobros Mayo"/>
    <s v="Cobros Mayo NPN"/>
    <s v="Cuenta cesada"/>
  </r>
  <r>
    <s v="Cobros Abril Canal Fijo"/>
    <n v="1"/>
    <n v="1"/>
    <x v="1"/>
    <n v="1"/>
    <n v="1"/>
    <x v="1"/>
    <d v="2026-05-13T09:55:05"/>
    <n v="69143489"/>
    <n v="6007"/>
    <s v="lvelez"/>
    <x v="1"/>
    <s v="COBRO"/>
    <m/>
    <n v="361004700000"/>
    <n v="16018"/>
    <n v="-4"/>
    <n v="1"/>
    <n v="69143489"/>
    <m/>
    <s v="FONDA TIPIQUERA"/>
    <m/>
    <s v="1-708-1886"/>
    <n v="361004700000"/>
    <s v="SOHO"/>
    <s v="NPN"/>
    <m/>
    <m/>
    <m/>
    <m/>
    <m/>
    <s v="U"/>
    <s v="0000-00-00"/>
    <m/>
    <m/>
    <m/>
    <m/>
    <n v="228"/>
    <s v="Llamaya"/>
    <s v="MAIN"/>
    <n v="0"/>
    <m/>
    <n v="2258599"/>
    <s v="Cobros Mayo"/>
    <s v="Cobros Mayo NPN"/>
    <s v="Volver a llamar"/>
  </r>
  <r>
    <s v="Cobros Mayo"/>
    <n v="0"/>
    <n v="0"/>
    <x v="1"/>
    <n v="3"/>
    <n v="1"/>
    <x v="0"/>
    <d v="2026-05-13T09:56:03"/>
    <n v="69156333"/>
    <s v="AB"/>
    <s v="VDAD"/>
    <x v="0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0"/>
    <m/>
    <s v="NONE"/>
    <n v="0"/>
    <m/>
    <n v="2258600"/>
    <s v="Cobros Mayo"/>
    <s v="Cobros Mayo NPN"/>
    <s v="Auto busy"/>
  </r>
  <r>
    <s v="Cobros Mayo"/>
    <n v="0"/>
    <n v="0"/>
    <x v="24"/>
    <n v="3"/>
    <n v="1"/>
    <x v="0"/>
    <d v="2026-05-15T11:20:56"/>
    <n v="69156333"/>
    <s v="NA"/>
    <s v="VDAD"/>
    <x v="0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0"/>
    <m/>
    <s v="NONE"/>
    <n v="0"/>
    <m/>
    <n v="2258600"/>
    <s v="Cobros Mayo"/>
    <s v="Cobros Mayo NPN"/>
    <s v="No Answer AutoDial"/>
  </r>
  <r>
    <s v="Cobros Mayo"/>
    <n v="1"/>
    <n v="1"/>
    <x v="24"/>
    <n v="3"/>
    <n v="1"/>
    <x v="1"/>
    <d v="2026-05-15T12:36:21"/>
    <n v="69156333"/>
    <n v="6003"/>
    <s v="lvelez"/>
    <x v="1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98"/>
    <s v="Llamaya"/>
    <s v="MAIN"/>
    <n v="0"/>
    <m/>
    <n v="2258600"/>
    <s v="Cobros Mayo"/>
    <s v="Cobros Mayo NPN"/>
    <s v="Cuenta cesada"/>
  </r>
  <r>
    <s v="Cobros Mayo"/>
    <n v="0"/>
    <n v="0"/>
    <x v="16"/>
    <n v="1"/>
    <n v="1"/>
    <x v="1"/>
    <d v="2026-05-08T17:23:31"/>
    <n v="69165201"/>
    <n v="6004"/>
    <s v="lvelez"/>
    <x v="1"/>
    <s v="COBRO"/>
    <m/>
    <n v="361003810000"/>
    <n v="16016"/>
    <n v="-4"/>
    <n v="1"/>
    <n v="69165201"/>
    <m/>
    <s v="Daymarelis Brown"/>
    <m/>
    <s v="3-754-322"/>
    <n v="361003810000"/>
    <s v="MASIVO"/>
    <s v="NPN"/>
    <m/>
    <m/>
    <m/>
    <m/>
    <m/>
    <s v="U"/>
    <s v="0000-00-00"/>
    <m/>
    <m/>
    <m/>
    <m/>
    <n v="85"/>
    <s v="Llamaya"/>
    <s v="MANUAL"/>
    <n v="0"/>
    <m/>
    <n v="2198751"/>
    <s v="Cobros Marzo 2 meses a NPN "/>
    <s v="Cobros Marzo 2 meses a NPN "/>
    <s v="Buzon de voz"/>
  </r>
  <r>
    <s v="Cobros Mayo"/>
    <n v="1"/>
    <n v="1"/>
    <x v="1"/>
    <n v="1"/>
    <n v="1"/>
    <x v="1"/>
    <d v="2026-05-13T09:59:54"/>
    <n v="69185227"/>
    <n v="6003"/>
    <s v="lvelez"/>
    <x v="1"/>
    <s v="COBRO"/>
    <m/>
    <n v="363005140000"/>
    <n v="16018"/>
    <n v="-4"/>
    <n v="1"/>
    <n v="69185227"/>
    <m/>
    <s v="BHAIRON ZAIR FAJARDO MAGALION"/>
    <m/>
    <s v="8-1054-506"/>
    <n v="363005140000"/>
    <s v="MASIVO"/>
    <s v="2 PAGOS PENDIENTES"/>
    <m/>
    <m/>
    <m/>
    <m/>
    <m/>
    <s v="U"/>
    <s v="0000-00-00"/>
    <m/>
    <m/>
    <m/>
    <m/>
    <n v="262"/>
    <s v="Llamaya"/>
    <s v="MAIN"/>
    <n v="0"/>
    <m/>
    <n v="2258601"/>
    <s v="Cobros Mayo"/>
    <s v="Cobros Mayo NPN"/>
    <s v="Cuenta cesada"/>
  </r>
  <r>
    <s v="Cobros Mayo"/>
    <n v="0"/>
    <n v="0"/>
    <x v="1"/>
    <n v="4"/>
    <n v="1"/>
    <x v="0"/>
    <d v="2026-05-13T09:59:55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0"/>
    <n v="0"/>
    <x v="24"/>
    <n v="4"/>
    <n v="1"/>
    <x v="0"/>
    <d v="2026-05-15T11:21:13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0"/>
    <n v="0"/>
    <x v="3"/>
    <n v="4"/>
    <n v="1"/>
    <x v="0"/>
    <d v="2026-05-19T11:00:08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1"/>
    <n v="1"/>
    <x v="22"/>
    <n v="4"/>
    <n v="1"/>
    <x v="1"/>
    <d v="2026-05-20T15:52:50"/>
    <n v="69193984"/>
    <n v="6007"/>
    <s v="lvelez"/>
    <x v="1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245"/>
    <s v="Llamaya"/>
    <s v="MAIN"/>
    <n v="0"/>
    <m/>
    <n v="2258602"/>
    <s v="Cobros Mayo"/>
    <s v="Cobros Mayo NPN"/>
    <s v="Volver a llamar"/>
  </r>
  <r>
    <s v="Cobros Mayo"/>
    <n v="0"/>
    <n v="0"/>
    <x v="14"/>
    <n v="1"/>
    <n v="1"/>
    <x v="1"/>
    <d v="2026-05-05T15:53:43"/>
    <n v="69212257"/>
    <n v="6004"/>
    <s v="lvelez"/>
    <x v="1"/>
    <s v="COBRO"/>
    <m/>
    <m/>
    <n v="998"/>
    <n v="0"/>
    <m/>
    <n v="69212257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12"/>
    <s v="Default Manual list"/>
    <m/>
    <s v="Buzon de voz"/>
  </r>
  <r>
    <s v="Cobros Mayo"/>
    <n v="0"/>
    <n v="0"/>
    <x v="1"/>
    <n v="5"/>
    <n v="1"/>
    <x v="0"/>
    <d v="2026-05-13T10:00:24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24"/>
    <n v="5"/>
    <n v="1"/>
    <x v="0"/>
    <d v="2026-05-15T11:24:20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3"/>
    <n v="5"/>
    <n v="1"/>
    <x v="0"/>
    <d v="2026-05-19T11:01:50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22"/>
    <n v="5"/>
    <n v="1"/>
    <x v="0"/>
    <d v="2026-05-20T15:53:27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1"/>
    <n v="0"/>
    <x v="4"/>
    <n v="5"/>
    <n v="1"/>
    <x v="1"/>
    <d v="2026-05-21T15:33:07"/>
    <n v="69216347"/>
    <n v="6006"/>
    <s v="lvelez"/>
    <x v="1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123"/>
    <s v="Llamaya"/>
    <s v="MAIN"/>
    <n v="0"/>
    <m/>
    <n v="2258603"/>
    <s v="Cobros Mayo"/>
    <s v="Cobros Mayo NPN"/>
    <s v="Numero equivocado"/>
  </r>
  <r>
    <s v="Cobros Mayo"/>
    <n v="0"/>
    <n v="0"/>
    <x v="1"/>
    <n v="2"/>
    <n v="1"/>
    <x v="0"/>
    <d v="2026-05-13T10:00:37"/>
    <n v="69224900"/>
    <s v="DROP"/>
    <s v="VDAD"/>
    <x v="0"/>
    <s v="COBRO"/>
    <m/>
    <n v="359386900000"/>
    <n v="16018"/>
    <n v="-4"/>
    <n v="1"/>
    <n v="69224900"/>
    <m/>
    <s v="Nilka Marquez Arena"/>
    <m/>
    <s v="9-717-805"/>
    <n v="359386900000"/>
    <s v="MASIVO"/>
    <s v="2 PAGOS PENDIENTES"/>
    <m/>
    <m/>
    <m/>
    <m/>
    <m/>
    <s v="U"/>
    <s v="0000-00-00"/>
    <m/>
    <m/>
    <m/>
    <m/>
    <n v="5"/>
    <m/>
    <s v="NONE"/>
    <n v="0"/>
    <m/>
    <n v="2258604"/>
    <s v="Cobros Mayo"/>
    <s v="Cobros Mayo NPN"/>
    <s v="Agent Not Available"/>
  </r>
  <r>
    <s v="Cobros Mayo"/>
    <n v="1"/>
    <n v="1"/>
    <x v="24"/>
    <n v="2"/>
    <n v="1"/>
    <x v="1"/>
    <d v="2026-05-15T11:24:06"/>
    <n v="69224900"/>
    <n v="6003"/>
    <s v="lvelez"/>
    <x v="1"/>
    <s v="COBRO"/>
    <m/>
    <n v="359386900000"/>
    <n v="16018"/>
    <n v="-4"/>
    <n v="1"/>
    <n v="69224900"/>
    <m/>
    <s v="Nilka Marquez Arena"/>
    <m/>
    <s v="9-717-805"/>
    <n v="359386900000"/>
    <s v="MASIVO"/>
    <s v="2 PAGOS PENDIENTES"/>
    <m/>
    <m/>
    <m/>
    <m/>
    <m/>
    <s v="U"/>
    <s v="0000-00-00"/>
    <m/>
    <m/>
    <m/>
    <m/>
    <n v="62"/>
    <s v="Llamaya"/>
    <s v="MAIN"/>
    <n v="0"/>
    <m/>
    <n v="2258604"/>
    <s v="Cobros Mayo"/>
    <s v="Cobros Mayo NPN"/>
    <s v="Cuenta cesada"/>
  </r>
  <r>
    <s v="Cobros Abril Canal Fijo"/>
    <n v="0"/>
    <n v="0"/>
    <x v="1"/>
    <n v="3"/>
    <n v="1"/>
    <x v="0"/>
    <d v="2026-05-13T10:00:51"/>
    <n v="69227968"/>
    <s v="DROP"/>
    <s v="VDAD"/>
    <x v="0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5"/>
    <m/>
    <s v="NONE"/>
    <n v="0"/>
    <m/>
    <n v="2258605"/>
    <s v="Cobros Mayo"/>
    <s v="Cobros Mayo NPN"/>
    <s v="Agent Not Available"/>
  </r>
  <r>
    <s v="Cobros Abril Canal Fijo"/>
    <n v="0"/>
    <n v="0"/>
    <x v="24"/>
    <n v="3"/>
    <n v="1"/>
    <x v="0"/>
    <d v="2026-05-15T11:24:33"/>
    <n v="69227968"/>
    <s v="DROP"/>
    <s v="VDAD"/>
    <x v="0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5"/>
    <m/>
    <s v="NONE"/>
    <n v="0"/>
    <m/>
    <n v="2258605"/>
    <s v="Cobros Mayo"/>
    <s v="Cobros Mayo NPN"/>
    <s v="Agent Not Available"/>
  </r>
  <r>
    <s v="Cobros Abril Canal Fijo"/>
    <n v="1"/>
    <n v="1"/>
    <x v="3"/>
    <n v="3"/>
    <n v="1"/>
    <x v="1"/>
    <d v="2026-05-19T11:01:22"/>
    <n v="69227968"/>
    <n v="6003"/>
    <s v="lvelez"/>
    <x v="1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113"/>
    <s v="Llamaya"/>
    <s v="MAIN"/>
    <n v="0"/>
    <m/>
    <n v="2258605"/>
    <s v="Cobros Mayo"/>
    <s v="Cobros Mayo NPN"/>
    <s v="Cuenta cesada"/>
  </r>
  <r>
    <s v="Cobros Abril Canal Fijo"/>
    <n v="0"/>
    <n v="0"/>
    <x v="1"/>
    <n v="4"/>
    <n v="1"/>
    <x v="0"/>
    <d v="2026-05-13T10:00:57"/>
    <n v="69233280"/>
    <s v="AB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0"/>
    <m/>
    <s v="NONE"/>
    <n v="0"/>
    <m/>
    <n v="2258606"/>
    <s v="Cobros Mayo"/>
    <s v="Cobros Mayo NPN"/>
    <s v="Auto busy"/>
  </r>
  <r>
    <s v="Cobros Abril Canal Fijo"/>
    <n v="0"/>
    <n v="0"/>
    <x v="24"/>
    <n v="4"/>
    <n v="1"/>
    <x v="0"/>
    <d v="2026-05-15T11:24:47"/>
    <n v="69233280"/>
    <s v="DROP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"/>
    <m/>
    <s v="NONE"/>
    <n v="0"/>
    <m/>
    <n v="2258606"/>
    <s v="Cobros Mayo"/>
    <s v="Cobros Mayo NPN"/>
    <s v="Agent Not Available"/>
  </r>
  <r>
    <s v="Cobros Abril Canal Fijo"/>
    <n v="0"/>
    <n v="0"/>
    <x v="3"/>
    <n v="4"/>
    <n v="1"/>
    <x v="0"/>
    <d v="2026-05-19T11:02:12"/>
    <n v="69233280"/>
    <s v="DROP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"/>
    <m/>
    <s v="NONE"/>
    <n v="0"/>
    <m/>
    <n v="2258606"/>
    <s v="Cobros Mayo"/>
    <s v="Cobros Mayo NPN"/>
    <s v="Agent Not Available"/>
  </r>
  <r>
    <s v="Cobros Abril Canal Fijo"/>
    <n v="1"/>
    <n v="1"/>
    <x v="22"/>
    <n v="4"/>
    <n v="1"/>
    <x v="1"/>
    <d v="2026-05-20T15:57:56"/>
    <n v="69233280"/>
    <n v="6003"/>
    <s v="lvelez"/>
    <x v="1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8"/>
    <s v="Llamaya"/>
    <s v="MAIN"/>
    <n v="0"/>
    <m/>
    <n v="2258606"/>
    <s v="Cobros Mayo"/>
    <s v="Cobros Mayo NPN"/>
    <s v="Cuenta cesada"/>
  </r>
  <r>
    <s v="Cobros Mayo"/>
    <n v="0"/>
    <n v="0"/>
    <x v="1"/>
    <n v="8"/>
    <n v="1"/>
    <x v="0"/>
    <d v="2026-05-13T10:01:36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24"/>
    <n v="8"/>
    <n v="1"/>
    <x v="0"/>
    <d v="2026-05-15T11:25:15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3"/>
    <n v="8"/>
    <n v="1"/>
    <x v="0"/>
    <d v="2026-05-19T11:02:51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22"/>
    <n v="8"/>
    <n v="1"/>
    <x v="0"/>
    <d v="2026-05-20T15:58:11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4"/>
    <n v="8"/>
    <n v="1"/>
    <x v="0"/>
    <d v="2026-05-21T15:33:27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5"/>
    <n v="8"/>
    <n v="1"/>
    <x v="0"/>
    <d v="2026-05-22T11:40:31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6"/>
    <n v="8"/>
    <n v="1"/>
    <x v="0"/>
    <d v="2026-05-23T10:26:00"/>
    <n v="69234731"/>
    <s v="DROP"/>
    <s v="VDAD"/>
    <x v="0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8"/>
    <n v="8"/>
    <n v="1"/>
    <x v="1"/>
    <d v="2026-05-26T09:44:23"/>
    <n v="69234731"/>
    <n v="6004"/>
    <s v="lvelez"/>
    <x v="1"/>
    <s v="COBRO"/>
    <m/>
    <n v="304054880000"/>
    <n v="16018"/>
    <n v="-4"/>
    <n v="1"/>
    <n v="69234731"/>
    <m/>
    <s v="Carlos Mardones"/>
    <m/>
    <s v="AN291804"/>
    <n v="304054880000"/>
    <s v="MASIVO"/>
    <s v="NPN"/>
    <m/>
    <m/>
    <m/>
    <m/>
    <m/>
    <s v="U"/>
    <s v="0000-00-00"/>
    <m/>
    <m/>
    <m/>
    <m/>
    <n v="67"/>
    <s v="Llamaya"/>
    <s v="MAIN"/>
    <n v="0"/>
    <m/>
    <n v="2258607"/>
    <s v="Cobros Mayo"/>
    <s v="Cobros Mayo NPN"/>
    <s v="Buzon de voz"/>
  </r>
  <r>
    <s v="Cobros Mayo"/>
    <n v="0"/>
    <n v="0"/>
    <x v="1"/>
    <n v="6"/>
    <n v="1"/>
    <x v="0"/>
    <d v="2026-05-13T10:02:14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24"/>
    <n v="6"/>
    <n v="1"/>
    <x v="0"/>
    <d v="2026-05-15T11:26:26"/>
    <n v="69248688"/>
    <s v="AB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0"/>
    <m/>
    <s v="NONE"/>
    <n v="0"/>
    <m/>
    <n v="2258608"/>
    <s v="Cobros Mayo"/>
    <s v="Cobros Mayo NPN"/>
    <s v="Auto busy"/>
  </r>
  <r>
    <s v="Cobros Mayo"/>
    <n v="0"/>
    <n v="0"/>
    <x v="3"/>
    <n v="6"/>
    <n v="1"/>
    <x v="0"/>
    <d v="2026-05-19T11:03:31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22"/>
    <n v="6"/>
    <n v="1"/>
    <x v="0"/>
    <d v="2026-05-20T15:58:49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4"/>
    <n v="6"/>
    <n v="1"/>
    <x v="0"/>
    <d v="2026-05-21T15:34:06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5"/>
    <n v="6"/>
    <n v="1"/>
    <x v="1"/>
    <d v="2026-05-22T11:40:28"/>
    <n v="69248688"/>
    <n v="6004"/>
    <s v="lvelez"/>
    <x v="1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141"/>
    <s v="Llamaya"/>
    <s v="MAIN"/>
    <n v="0"/>
    <m/>
    <n v="2258608"/>
    <s v="Cobros Mayo"/>
    <s v="Cobros Mayo NPN"/>
    <s v="Buzon de voz"/>
  </r>
  <r>
    <s v="Cobros Mayo"/>
    <n v="0"/>
    <n v="0"/>
    <x v="0"/>
    <n v="1"/>
    <n v="1"/>
    <x v="1"/>
    <d v="2026-05-09T10:13:57"/>
    <n v="69267267"/>
    <n v="6004"/>
    <s v="lvelez"/>
    <x v="1"/>
    <s v="COBRO"/>
    <m/>
    <n v="358385490000"/>
    <n v="16016"/>
    <n v="-4"/>
    <n v="1"/>
    <n v="69267267"/>
    <m/>
    <s v="EMERITA JUDITH RAMOS MENDEZ"/>
    <m/>
    <s v="8-748-1709"/>
    <n v="358385490000"/>
    <s v="MASIVO"/>
    <s v="NPN"/>
    <m/>
    <m/>
    <m/>
    <m/>
    <m/>
    <s v="U"/>
    <s v="0000-00-00"/>
    <m/>
    <m/>
    <m/>
    <m/>
    <n v="62"/>
    <s v="Llamaya"/>
    <s v="MANUAL"/>
    <n v="0"/>
    <m/>
    <n v="2198798"/>
    <s v="Cobros Marzo 2 meses a NPN "/>
    <s v="Cobros Marzo 2 meses a NPN "/>
    <s v="Buzon de voz"/>
  </r>
  <r>
    <s v="Cobros Abril Canal Fijo"/>
    <n v="0"/>
    <n v="0"/>
    <x v="1"/>
    <n v="2"/>
    <n v="1"/>
    <x v="0"/>
    <d v="2026-05-13T10:02:46"/>
    <n v="69267566"/>
    <s v="DROP"/>
    <s v="VDAD"/>
    <x v="0"/>
    <s v="COBRO"/>
    <m/>
    <n v="362010280000"/>
    <n v="16018"/>
    <n v="-4"/>
    <n v="1"/>
    <n v="69267566"/>
    <m/>
    <s v="Edeison NÃºÃ±ez HernÃ¡ndez"/>
    <m/>
    <s v="5-718-409"/>
    <n v="362010280000"/>
    <s v="MASIVO"/>
    <s v="NPN"/>
    <m/>
    <m/>
    <m/>
    <m/>
    <m/>
    <s v="U"/>
    <s v="0000-00-00"/>
    <m/>
    <m/>
    <m/>
    <m/>
    <n v="5"/>
    <m/>
    <s v="NONE"/>
    <n v="0"/>
    <m/>
    <n v="2258609"/>
    <s v="Cobros Mayo"/>
    <s v="Cobros Mayo NPN"/>
    <s v="Agent Not Available"/>
  </r>
  <r>
    <s v="Cobros Abril Canal Fijo"/>
    <n v="1"/>
    <n v="1"/>
    <x v="24"/>
    <n v="2"/>
    <n v="1"/>
    <x v="1"/>
    <d v="2026-05-15T11:26:33"/>
    <n v="69267566"/>
    <n v="6003"/>
    <s v="lvelez"/>
    <x v="1"/>
    <s v="COBRO"/>
    <m/>
    <n v="362010280000"/>
    <n v="16018"/>
    <n v="-4"/>
    <n v="1"/>
    <n v="69267566"/>
    <m/>
    <s v="Edeison NÃºÃ±ez HernÃ¡ndez"/>
    <m/>
    <s v="5-718-409"/>
    <n v="362010280000"/>
    <s v="MASIVO"/>
    <s v="NPN"/>
    <m/>
    <m/>
    <m/>
    <m/>
    <m/>
    <s v="U"/>
    <s v="0000-00-00"/>
    <m/>
    <m/>
    <m/>
    <m/>
    <n v="81"/>
    <s v="Llamaya"/>
    <s v="MAIN"/>
    <n v="0"/>
    <m/>
    <n v="2258609"/>
    <s v="Cobros Mayo"/>
    <s v="Cobros Mayo NPN"/>
    <s v="Cuenta cesada"/>
  </r>
  <r>
    <s v="Cobros Abril Canal Fijo"/>
    <n v="0"/>
    <n v="0"/>
    <x v="1"/>
    <n v="4"/>
    <n v="1"/>
    <x v="0"/>
    <d v="2026-05-13T10:03:14"/>
    <n v="69279886"/>
    <s v="DROP"/>
    <s v="VDAD"/>
    <x v="0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5"/>
    <m/>
    <s v="NONE"/>
    <n v="0"/>
    <m/>
    <n v="2258610"/>
    <s v="Cobros Mayo"/>
    <s v="Cobros Mayo NPN"/>
    <s v="Agent Not Available"/>
  </r>
  <r>
    <s v="Cobros Abril Canal Fijo"/>
    <n v="0"/>
    <n v="0"/>
    <x v="24"/>
    <n v="4"/>
    <n v="1"/>
    <x v="0"/>
    <d v="2026-05-15T11:26:48"/>
    <n v="69279886"/>
    <s v="DROP"/>
    <s v="VDAD"/>
    <x v="0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5"/>
    <m/>
    <s v="NONE"/>
    <n v="0"/>
    <m/>
    <n v="2258610"/>
    <s v="Cobros Mayo"/>
    <s v="Cobros Mayo NPN"/>
    <s v="Agent Not Available"/>
  </r>
  <r>
    <s v="Cobros Abril Canal Fijo"/>
    <n v="1"/>
    <n v="1"/>
    <x v="3"/>
    <n v="4"/>
    <n v="1"/>
    <x v="0"/>
    <d v="2026-05-19T11:47:05"/>
    <n v="69279886"/>
    <n v="6007"/>
    <s v="lvelez"/>
    <x v="1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35"/>
    <s v="Llamaya"/>
    <s v="MAIN"/>
    <n v="0"/>
    <m/>
    <n v="2258610"/>
    <s v="Cobros Mayo"/>
    <s v="Cobros Mayo NPN"/>
    <s v="Volver a llamar"/>
  </r>
  <r>
    <s v="Cobros Abril Canal Fijo"/>
    <n v="0"/>
    <n v="0"/>
    <x v="3"/>
    <n v="4"/>
    <n v="1"/>
    <x v="1"/>
    <d v="2026-05-19T11:48:08"/>
    <n v="69279886"/>
    <n v="6004"/>
    <s v="lvelez"/>
    <x v="1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85"/>
    <s v="Llamaya"/>
    <s v="MANUAL"/>
    <n v="0"/>
    <m/>
    <n v="2258610"/>
    <s v="Cobros Mayo"/>
    <s v="Cobros Mayo NPN"/>
    <s v="Buzon de voz"/>
  </r>
  <r>
    <s v="Cobros Mayo"/>
    <n v="0"/>
    <n v="0"/>
    <x v="1"/>
    <n v="4"/>
    <n v="1"/>
    <x v="0"/>
    <d v="2026-05-13T10:03:52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0"/>
    <n v="0"/>
    <x v="24"/>
    <n v="4"/>
    <n v="1"/>
    <x v="0"/>
    <d v="2026-05-15T11:27:25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0"/>
    <n v="0"/>
    <x v="3"/>
    <n v="4"/>
    <n v="1"/>
    <x v="0"/>
    <d v="2026-05-19T11:47:10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1"/>
    <n v="1"/>
    <x v="3"/>
    <n v="4"/>
    <n v="1"/>
    <x v="1"/>
    <d v="2026-05-19T15:46:50"/>
    <n v="69281139"/>
    <n v="6007"/>
    <s v="lvelez"/>
    <x v="1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66"/>
    <s v="Llamaya"/>
    <s v="MANUAL"/>
    <n v="0"/>
    <m/>
    <n v="2258611"/>
    <s v="Cobros Mayo"/>
    <s v="Cobros Mayo NPN"/>
    <s v="Volver a llamar"/>
  </r>
  <r>
    <s v="Cobros Abril Canal Fijo"/>
    <n v="0"/>
    <n v="0"/>
    <x v="1"/>
    <n v="4"/>
    <n v="1"/>
    <x v="0"/>
    <d v="2026-05-13T10:04:05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0"/>
    <n v="0"/>
    <x v="24"/>
    <n v="4"/>
    <n v="1"/>
    <x v="0"/>
    <d v="2026-05-15T11:27:38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0"/>
    <n v="0"/>
    <x v="3"/>
    <n v="4"/>
    <n v="1"/>
    <x v="0"/>
    <d v="2026-05-19T11:48:16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1"/>
    <n v="1"/>
    <x v="22"/>
    <n v="4"/>
    <n v="1"/>
    <x v="1"/>
    <d v="2026-05-20T15:59:08"/>
    <n v="69290466"/>
    <n v="6003"/>
    <s v="lvelez"/>
    <x v="1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7"/>
    <s v="Llamaya"/>
    <s v="MAIN"/>
    <n v="0"/>
    <m/>
    <n v="2258612"/>
    <s v="Cobros Mayo"/>
    <s v="Cobros Mayo NPN"/>
    <s v="Cuenta cesada"/>
  </r>
  <r>
    <s v="Cobros Abril Canal Fijo"/>
    <n v="1"/>
    <n v="1"/>
    <x v="1"/>
    <n v="1"/>
    <n v="1"/>
    <x v="1"/>
    <d v="2026-05-13T10:05:57"/>
    <n v="69304080"/>
    <n v="6002"/>
    <s v="lvelez"/>
    <x v="1"/>
    <s v="COBRO"/>
    <m/>
    <n v="352338253000"/>
    <n v="16018"/>
    <n v="-4"/>
    <n v="1"/>
    <n v="69304080"/>
    <m/>
    <s v="Lilibeth Pereira estrada"/>
    <m/>
    <s v="10-703-1571"/>
    <n v="352338253000"/>
    <s v="MASIVO"/>
    <s v="NPN"/>
    <m/>
    <m/>
    <m/>
    <m/>
    <m/>
    <s v="U"/>
    <s v="0000-00-00"/>
    <m/>
    <m/>
    <m/>
    <m/>
    <n v="196"/>
    <s v="Llamaya"/>
    <s v="MAIN"/>
    <n v="0"/>
    <m/>
    <n v="2258613"/>
    <s v="Cobros Mayo"/>
    <s v="Cobros Mayo NPN"/>
    <s v="Cliente al dia"/>
  </r>
  <r>
    <e v="#N/A"/>
    <n v="1"/>
    <n v="1"/>
    <x v="13"/>
    <n v="1"/>
    <n v="1"/>
    <x v="1"/>
    <d v="2026-05-02T11:31:52"/>
    <n v="69304747"/>
    <n v="6007"/>
    <s v="lvelez"/>
    <x v="1"/>
    <s v="COBRO"/>
    <m/>
    <m/>
    <n v="998"/>
    <n v="0"/>
    <m/>
    <n v="69304747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455"/>
    <s v="Default Manual list"/>
    <m/>
    <s v="Volver a llamar"/>
  </r>
  <r>
    <s v="Cobros Abril Canal Fijo"/>
    <n v="0"/>
    <n v="0"/>
    <x v="1"/>
    <n v="7"/>
    <n v="1"/>
    <x v="0"/>
    <d v="2026-05-13T10:06:01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24"/>
    <n v="7"/>
    <n v="1"/>
    <x v="0"/>
    <d v="2026-05-15T11:27:55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3"/>
    <n v="7"/>
    <n v="1"/>
    <x v="0"/>
    <d v="2026-05-19T11:48:33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22"/>
    <n v="7"/>
    <n v="1"/>
    <x v="0"/>
    <d v="2026-05-20T15:59:22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4"/>
    <n v="7"/>
    <n v="1"/>
    <x v="0"/>
    <d v="2026-05-21T15:35:31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5"/>
    <n v="7"/>
    <n v="1"/>
    <x v="0"/>
    <d v="2026-05-22T11:40:53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1"/>
    <n v="1"/>
    <x v="6"/>
    <n v="7"/>
    <n v="1"/>
    <x v="1"/>
    <d v="2026-05-23T10:25:44"/>
    <n v="69309272"/>
    <n v="6003"/>
    <s v="lvelez"/>
    <x v="1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s v="U"/>
    <s v="0000-00-00"/>
    <m/>
    <m/>
    <m/>
    <m/>
    <n v="25"/>
    <s v="Llamaya"/>
    <s v="MAIN"/>
    <n v="0"/>
    <m/>
    <n v="2258614"/>
    <s v="Cobros Mayo"/>
    <s v="Cobros Mayo NPN"/>
    <s v="Cuenta cesada"/>
  </r>
  <r>
    <s v="Cobros Abril Canal Fijo"/>
    <n v="0"/>
    <n v="0"/>
    <x v="1"/>
    <n v="5"/>
    <n v="1"/>
    <x v="0"/>
    <d v="2026-05-13T10:06:25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24"/>
    <n v="5"/>
    <n v="1"/>
    <x v="0"/>
    <d v="2026-05-15T11:29:21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3"/>
    <n v="5"/>
    <n v="1"/>
    <x v="0"/>
    <d v="2026-05-19T11:48:55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22"/>
    <n v="5"/>
    <n v="1"/>
    <x v="0"/>
    <d v="2026-05-20T15:59:39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1"/>
    <n v="1"/>
    <x v="4"/>
    <n v="5"/>
    <n v="1"/>
    <x v="1"/>
    <d v="2026-05-21T15:35:27"/>
    <n v="69320573"/>
    <n v="6003"/>
    <s v="lvelez"/>
    <x v="1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3"/>
    <s v="Llamaya"/>
    <s v="MAIN"/>
    <n v="0"/>
    <m/>
    <n v="2258615"/>
    <s v="Cobros Mayo"/>
    <s v="Cobros Mayo NPN"/>
    <s v="Cuenta cesada"/>
  </r>
  <r>
    <s v="Cobros Mayo"/>
    <n v="0"/>
    <n v="0"/>
    <x v="1"/>
    <n v="2"/>
    <n v="1"/>
    <x v="0"/>
    <d v="2026-05-13T10:10:54"/>
    <n v="69323059"/>
    <s v="DROP"/>
    <s v="VDAD"/>
    <x v="0"/>
    <s v="COBRO"/>
    <m/>
    <n v="362076820000"/>
    <n v="16018"/>
    <n v="-4"/>
    <n v="1"/>
    <n v="69323059"/>
    <m/>
    <s v="TOMAS SAUCEDO AGUILAR"/>
    <m/>
    <s v="2-117-5"/>
    <n v="362076820000"/>
    <s v="MASIVO"/>
    <s v="NPN"/>
    <m/>
    <m/>
    <m/>
    <m/>
    <m/>
    <s v="U"/>
    <s v="0000-00-00"/>
    <m/>
    <m/>
    <m/>
    <m/>
    <n v="5"/>
    <m/>
    <s v="NONE"/>
    <n v="0"/>
    <m/>
    <n v="2258616"/>
    <s v="Cobros Mayo"/>
    <s v="Cobros Mayo NPN"/>
    <s v="Agent Not Available"/>
  </r>
  <r>
    <s v="Cobros Mayo"/>
    <n v="1"/>
    <n v="1"/>
    <x v="24"/>
    <n v="2"/>
    <n v="1"/>
    <x v="1"/>
    <d v="2026-05-15T11:29:18"/>
    <n v="69323059"/>
    <n v="6007"/>
    <s v="lvelez"/>
    <x v="1"/>
    <s v="COBRO"/>
    <m/>
    <n v="362076820000"/>
    <n v="16018"/>
    <n v="-4"/>
    <n v="1"/>
    <n v="69323059"/>
    <m/>
    <s v="TOMAS SAUCEDO AGUILAR"/>
    <m/>
    <s v="2-117-5"/>
    <n v="362076820000"/>
    <s v="MASIVO"/>
    <s v="NPN"/>
    <m/>
    <m/>
    <m/>
    <m/>
    <m/>
    <s v="U"/>
    <s v="0000-00-00"/>
    <m/>
    <m/>
    <m/>
    <m/>
    <n v="127"/>
    <s v="Llamaya"/>
    <s v="MAIN"/>
    <n v="0"/>
    <m/>
    <n v="2258616"/>
    <s v="Cobros Mayo"/>
    <s v="Cobros Mayo NPN"/>
    <s v="Volver a llamar"/>
  </r>
  <r>
    <s v="Cobros Mayo"/>
    <n v="0"/>
    <n v="0"/>
    <x v="14"/>
    <n v="2"/>
    <n v="1"/>
    <x v="0"/>
    <d v="2026-05-05T15:11:45"/>
    <n v="69332905"/>
    <n v="6004"/>
    <s v="lvelez"/>
    <x v="1"/>
    <s v="COBRO"/>
    <m/>
    <m/>
    <n v="998"/>
    <n v="0"/>
    <m/>
    <n v="69332905"/>
    <m/>
    <m/>
    <m/>
    <m/>
    <m/>
    <m/>
    <m/>
    <m/>
    <m/>
    <m/>
    <m/>
    <m/>
    <s v="U"/>
    <s v="0000-00-00"/>
    <m/>
    <m/>
    <m/>
    <m/>
    <n v="95"/>
    <s v="Llamaya"/>
    <s v="MANUAL"/>
    <n v="0"/>
    <m/>
    <n v="2257509"/>
    <s v="Default Manual list"/>
    <m/>
    <s v="Buzon de voz"/>
  </r>
  <r>
    <s v="Cobros Mayo"/>
    <n v="1"/>
    <n v="0"/>
    <x v="1"/>
    <n v="2"/>
    <n v="1"/>
    <x v="1"/>
    <d v="2026-05-13T10:10:41"/>
    <n v="69332905"/>
    <n v="6006"/>
    <s v="lvelez"/>
    <x v="1"/>
    <s v="COBRO"/>
    <m/>
    <n v="366017230000"/>
    <n v="16018"/>
    <n v="-4"/>
    <n v="1"/>
    <n v="69332905"/>
    <m/>
    <s v="LIZA MINELLY GARCIA MORRIS"/>
    <m/>
    <s v="10-707-1251"/>
    <n v="366017230000"/>
    <s v="MASIVO"/>
    <s v="2 PAGOS PENDIENTES"/>
    <m/>
    <m/>
    <m/>
    <m/>
    <m/>
    <s v="U"/>
    <s v="0000-00-00"/>
    <m/>
    <m/>
    <m/>
    <m/>
    <n v="144"/>
    <s v="Llamaya"/>
    <s v="MAIN"/>
    <n v="0"/>
    <m/>
    <n v="2258617"/>
    <s v="Cobros Mayo"/>
    <s v="Cobros Mayo NPN"/>
    <s v="Numero equivocado"/>
  </r>
  <r>
    <s v="Cobros Mayo"/>
    <n v="0"/>
    <n v="0"/>
    <x v="1"/>
    <n v="9"/>
    <n v="1"/>
    <x v="0"/>
    <d v="2026-05-13T10:11:24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24"/>
    <n v="9"/>
    <n v="1"/>
    <x v="0"/>
    <d v="2026-05-15T11:29:44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3"/>
    <n v="9"/>
    <n v="1"/>
    <x v="0"/>
    <d v="2026-05-19T11:49:17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22"/>
    <n v="9"/>
    <n v="1"/>
    <x v="0"/>
    <d v="2026-05-20T16:00:15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4"/>
    <n v="9"/>
    <n v="1"/>
    <x v="0"/>
    <d v="2026-05-21T15:35:56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5"/>
    <n v="9"/>
    <n v="1"/>
    <x v="0"/>
    <d v="2026-05-22T11:41:32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6"/>
    <n v="9"/>
    <n v="1"/>
    <x v="0"/>
    <d v="2026-05-23T10:26:42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8"/>
    <n v="9"/>
    <n v="1"/>
    <x v="0"/>
    <d v="2026-05-26T09:44:27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8"/>
    <n v="9"/>
    <n v="1"/>
    <x v="1"/>
    <d v="2026-05-26T11:02:57"/>
    <n v="69342779"/>
    <n v="6004"/>
    <s v="lvelez"/>
    <x v="1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s v="U"/>
    <s v="0000-00-00"/>
    <m/>
    <m/>
    <m/>
    <m/>
    <n v="96"/>
    <s v="Llamaya"/>
    <s v="MAIN"/>
    <n v="0"/>
    <m/>
    <n v="2258618"/>
    <s v="Cobros Mayo"/>
    <s v="Cobros Mayo NPN"/>
    <s v="Buzon de voz"/>
  </r>
  <r>
    <s v="Cobros Mayo"/>
    <n v="0"/>
    <n v="0"/>
    <x v="1"/>
    <n v="5"/>
    <n v="1"/>
    <x v="0"/>
    <d v="2026-05-13T10:14:54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24"/>
    <n v="5"/>
    <n v="1"/>
    <x v="0"/>
    <d v="2026-05-15T11:30:15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3"/>
    <n v="5"/>
    <n v="1"/>
    <x v="0"/>
    <d v="2026-05-19T11:49:56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22"/>
    <n v="5"/>
    <n v="1"/>
    <x v="0"/>
    <d v="2026-05-20T16:01:17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1"/>
    <n v="0"/>
    <x v="4"/>
    <n v="5"/>
    <n v="1"/>
    <x v="1"/>
    <d v="2026-05-21T15:36:29"/>
    <n v="69351752"/>
    <n v="6000"/>
    <s v="lvelez"/>
    <x v="1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187"/>
    <s v="Llamaya"/>
    <s v="MAIN"/>
    <n v="0"/>
    <m/>
    <n v="2258619"/>
    <s v="Cobros Mayo"/>
    <s v="Cobros Mayo NPN"/>
    <s v="Mensaje a tercero"/>
  </r>
  <r>
    <s v="Cobros Mayo"/>
    <n v="0"/>
    <n v="0"/>
    <x v="1"/>
    <n v="1"/>
    <n v="1"/>
    <x v="1"/>
    <d v="2026-05-13T10:14:30"/>
    <n v="69360050"/>
    <n v="6004"/>
    <s v="lvelez"/>
    <x v="1"/>
    <s v="COBRO"/>
    <m/>
    <n v="358382810000"/>
    <n v="16018"/>
    <n v="-4"/>
    <n v="1"/>
    <n v="69360050"/>
    <m/>
    <s v="Dionicio Rodriguez"/>
    <m/>
    <s v="9-765-1209"/>
    <n v="358382810000"/>
    <s v="MASIVO"/>
    <s v="2 PAGOS PENDIENTES"/>
    <m/>
    <m/>
    <m/>
    <m/>
    <m/>
    <s v="U"/>
    <s v="0000-00-00"/>
    <m/>
    <m/>
    <m/>
    <m/>
    <n v="91"/>
    <s v="Llamaya"/>
    <s v="MAIN"/>
    <n v="0"/>
    <m/>
    <n v="2258620"/>
    <s v="Cobros Mayo"/>
    <s v="Cobros Mayo NPN"/>
    <s v="Buzon de voz"/>
  </r>
  <r>
    <s v="Cobros Abril Canal Fijo"/>
    <n v="0"/>
    <n v="0"/>
    <x v="1"/>
    <n v="2"/>
    <n v="1"/>
    <x v="0"/>
    <d v="2026-05-13T10:15:07"/>
    <n v="69365329"/>
    <s v="DROP"/>
    <s v="VDAD"/>
    <x v="0"/>
    <s v="COBRO"/>
    <m/>
    <n v="366007030000"/>
    <n v="16018"/>
    <n v="-4"/>
    <n v="1"/>
    <n v="69365329"/>
    <m/>
    <s v="VICTOR DANIEL GARCIAN DE GRACI"/>
    <m/>
    <s v="8-1003-615"/>
    <n v="366007030000"/>
    <s v="MASIVO"/>
    <s v="NPN"/>
    <m/>
    <m/>
    <m/>
    <m/>
    <m/>
    <s v="U"/>
    <s v="0000-00-00"/>
    <m/>
    <m/>
    <m/>
    <m/>
    <n v="5"/>
    <m/>
    <s v="NONE"/>
    <n v="0"/>
    <m/>
    <n v="2258621"/>
    <s v="Cobros Mayo"/>
    <s v="Cobros Mayo NPN"/>
    <s v="Agent Not Available"/>
  </r>
  <r>
    <s v="Cobros Abril Canal Fijo"/>
    <n v="0"/>
    <n v="0"/>
    <x v="24"/>
    <n v="2"/>
    <n v="1"/>
    <x v="1"/>
    <d v="2026-05-15T11:31:46"/>
    <n v="69365329"/>
    <n v="6004"/>
    <s v="lvelez"/>
    <x v="1"/>
    <s v="COBRO"/>
    <m/>
    <n v="366007030000"/>
    <n v="16018"/>
    <n v="-4"/>
    <n v="1"/>
    <n v="69365329"/>
    <m/>
    <s v="VICTOR DANIEL GARCIAN DE GRACI"/>
    <m/>
    <s v="8-1003-615"/>
    <n v="366007030000"/>
    <s v="MASIVO"/>
    <s v="NPN"/>
    <m/>
    <m/>
    <m/>
    <m/>
    <m/>
    <s v="U"/>
    <s v="0000-00-00"/>
    <m/>
    <m/>
    <m/>
    <m/>
    <n v="135"/>
    <s v="Llamaya"/>
    <s v="MAIN"/>
    <n v="0"/>
    <m/>
    <n v="2258621"/>
    <s v="Cobros Mayo"/>
    <s v="Cobros Mayo NPN"/>
    <s v="Buzon de voz"/>
  </r>
  <r>
    <s v="Cobros Mayo"/>
    <n v="0"/>
    <n v="0"/>
    <x v="1"/>
    <n v="3"/>
    <n v="1"/>
    <x v="0"/>
    <d v="2026-05-13T10:15:46"/>
    <n v="69372028"/>
    <s v="DROP"/>
    <s v="VDAD"/>
    <x v="0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5"/>
    <m/>
    <s v="NONE"/>
    <n v="0"/>
    <m/>
    <n v="2258622"/>
    <s v="Cobros Mayo"/>
    <s v="Cobros Mayo NPN"/>
    <s v="Agent Not Available"/>
  </r>
  <r>
    <s v="Cobros Mayo"/>
    <n v="0"/>
    <n v="0"/>
    <x v="24"/>
    <n v="3"/>
    <n v="1"/>
    <x v="0"/>
    <d v="2026-05-15T11:32:11"/>
    <n v="69372028"/>
    <s v="DROP"/>
    <s v="VDAD"/>
    <x v="0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5"/>
    <m/>
    <s v="NONE"/>
    <n v="0"/>
    <m/>
    <n v="2258622"/>
    <s v="Cobros Mayo"/>
    <s v="Cobros Mayo NPN"/>
    <s v="Agent Not Available"/>
  </r>
  <r>
    <s v="Cobros Mayo"/>
    <n v="1"/>
    <n v="0"/>
    <x v="3"/>
    <n v="3"/>
    <n v="1"/>
    <x v="1"/>
    <d v="2026-05-19T11:50:42"/>
    <n v="69372028"/>
    <n v="6000"/>
    <s v="lvelez"/>
    <x v="1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86"/>
    <s v="Llamaya"/>
    <s v="MAIN"/>
    <n v="0"/>
    <m/>
    <n v="2258622"/>
    <s v="Cobros Mayo"/>
    <s v="Cobros Mayo NPN"/>
    <s v="Mensaje a tercero"/>
  </r>
  <r>
    <s v="Cobros Mayo"/>
    <n v="0"/>
    <n v="0"/>
    <x v="0"/>
    <n v="1"/>
    <n v="1"/>
    <x v="1"/>
    <d v="2026-05-09T09:47:11"/>
    <n v="69373737"/>
    <n v="6004"/>
    <s v="lvelez"/>
    <x v="1"/>
    <s v="COBRO"/>
    <m/>
    <n v="363001630000"/>
    <n v="16016"/>
    <n v="-4"/>
    <n v="1"/>
    <n v="69373737"/>
    <m/>
    <s v="Velkis Katiuska Montenegro Rub"/>
    <m/>
    <s v="4-764-1096"/>
    <n v="363001630000"/>
    <s v="MASIVO"/>
    <s v="NPN"/>
    <m/>
    <m/>
    <m/>
    <m/>
    <m/>
    <s v="U"/>
    <s v="0000-00-00"/>
    <m/>
    <m/>
    <m/>
    <m/>
    <n v="87"/>
    <s v="Llamaya"/>
    <s v="MANUAL"/>
    <n v="0"/>
    <m/>
    <n v="2198804"/>
    <s v="Cobros Marzo 2 meses a NPN "/>
    <s v="Cobros Marzo 2 meses a NPN "/>
    <s v="Buzon de voz"/>
  </r>
  <r>
    <s v="Cobros Mayo"/>
    <n v="0"/>
    <n v="0"/>
    <x v="9"/>
    <n v="2"/>
    <n v="1"/>
    <x v="0"/>
    <d v="2026-05-27T16:06:51"/>
    <n v="69380005"/>
    <s v="DROP"/>
    <s v="VDAD"/>
    <x v="0"/>
    <s v="COBRO"/>
    <m/>
    <n v="368062990000"/>
    <n v="16019"/>
    <n v="-4"/>
    <n v="1"/>
    <n v="69380005"/>
    <m/>
    <s v="EDWIN JOSEPH LOAIZA JIMENEZ"/>
    <m/>
    <n v="368062990000"/>
    <s v="CALL CENTER P2P"/>
    <s v="2 MESES PENDIENTES"/>
    <m/>
    <m/>
    <m/>
    <m/>
    <m/>
    <m/>
    <m/>
    <s v="0000-00-00"/>
    <m/>
    <m/>
    <m/>
    <m/>
    <n v="5"/>
    <m/>
    <s v="NONE"/>
    <n v="0"/>
    <m/>
    <n v="2268053"/>
    <s v="Cobros Mayo"/>
    <s v="Cobros Mayo Lista 2"/>
    <s v="Agent Not Available"/>
  </r>
  <r>
    <s v="Cobros Mayo"/>
    <n v="0"/>
    <n v="0"/>
    <x v="10"/>
    <n v="2"/>
    <n v="1"/>
    <x v="1"/>
    <d v="2026-05-28T12:55:49"/>
    <n v="69380005"/>
    <s v="DROP"/>
    <s v="VDAD"/>
    <x v="0"/>
    <s v="COBRO"/>
    <m/>
    <n v="368062990000"/>
    <n v="16019"/>
    <n v="-4"/>
    <n v="1"/>
    <n v="69380005"/>
    <m/>
    <s v="EDWIN JOSEPH LOAIZA JIMENEZ"/>
    <m/>
    <n v="368062990000"/>
    <s v="CALL CENTER P2P"/>
    <s v="2 MESES PENDIENTES"/>
    <m/>
    <m/>
    <m/>
    <m/>
    <m/>
    <m/>
    <m/>
    <s v="0000-00-00"/>
    <m/>
    <m/>
    <m/>
    <m/>
    <n v="5"/>
    <m/>
    <s v="NONE"/>
    <n v="0"/>
    <m/>
    <n v="2268053"/>
    <s v="Cobros Mayo"/>
    <s v="Cobros Mayo Lista 2"/>
    <s v="Agent Not Available"/>
  </r>
  <r>
    <s v="Cobros Abril Canal Fijo"/>
    <n v="1"/>
    <n v="1"/>
    <x v="1"/>
    <n v="1"/>
    <n v="1"/>
    <x v="1"/>
    <d v="2026-05-13T10:18:09"/>
    <n v="69387381"/>
    <n v="6003"/>
    <s v="lvelez"/>
    <x v="1"/>
    <s v="COBRO"/>
    <m/>
    <n v="359356930000"/>
    <n v="16018"/>
    <n v="-4"/>
    <n v="1"/>
    <n v="69387381"/>
    <m/>
    <s v="Luis Sandoval"/>
    <m/>
    <s v="6-714-1387"/>
    <n v="359356930000"/>
    <s v="MASIVO"/>
    <s v="NPN"/>
    <m/>
    <m/>
    <m/>
    <m/>
    <m/>
    <s v="U"/>
    <s v="0000-00-00"/>
    <m/>
    <m/>
    <m/>
    <m/>
    <n v="39"/>
    <s v="Llamaya"/>
    <s v="MAIN"/>
    <n v="0"/>
    <m/>
    <n v="2258623"/>
    <s v="Cobros Mayo"/>
    <s v="Cobros Mayo NPN"/>
    <s v="Cuenta cesada"/>
  </r>
  <r>
    <s v="Cobros Abril Canal Fijo"/>
    <n v="0"/>
    <n v="0"/>
    <x v="1"/>
    <n v="5"/>
    <n v="1"/>
    <x v="0"/>
    <d v="2026-05-13T10:20:40"/>
    <n v="69393189"/>
    <s v="CALLBK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448"/>
    <s v="Llamaya"/>
    <s v="MAIN"/>
    <n v="0"/>
    <m/>
    <n v="2258624"/>
    <s v="Cobros Mayo"/>
    <s v="Cobros Mayo NPN"/>
    <s v="Call Back"/>
  </r>
  <r>
    <s v="Cobros Abril Canal Fijo"/>
    <n v="0"/>
    <n v="0"/>
    <x v="2"/>
    <n v="5"/>
    <n v="1"/>
    <x v="0"/>
    <d v="2026-05-16T12:10:22"/>
    <n v="69393189"/>
    <s v="CALLBK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180"/>
    <s v="Llamaya"/>
    <s v="MAIN"/>
    <n v="0"/>
    <m/>
    <n v="2258624"/>
    <s v="Cobros Mayo"/>
    <s v="Cobros Mayo NPN"/>
    <s v="Call Back"/>
  </r>
  <r>
    <s v="Cobros Abril Canal Fijo"/>
    <n v="1"/>
    <n v="1"/>
    <x v="21"/>
    <n v="5"/>
    <n v="1"/>
    <x v="0"/>
    <d v="2026-05-18T15:59:57"/>
    <n v="69393189"/>
    <n v="6007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94"/>
    <s v="Llamaya"/>
    <s v="MAIN"/>
    <n v="0"/>
    <m/>
    <n v="2258624"/>
    <s v="Cobros Mayo"/>
    <s v="Cobros Mayo NPN"/>
    <s v="Volver a llamar"/>
  </r>
  <r>
    <s v="Cobros Abril Canal Fijo"/>
    <n v="0"/>
    <n v="0"/>
    <x v="12"/>
    <n v="5"/>
    <n v="1"/>
    <x v="0"/>
    <d v="2026-05-29T12:28:13"/>
    <n v="69393189"/>
    <n v="6004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174"/>
    <s v="Llamaya"/>
    <s v="MANUAL"/>
    <n v="0"/>
    <m/>
    <n v="2258624"/>
    <s v="Cobros Mayo"/>
    <s v="Cobros Mayo NPN"/>
    <s v="Buzon de voz"/>
  </r>
  <r>
    <s v="Cobros Abril Canal Fijo"/>
    <n v="1"/>
    <n v="1"/>
    <x v="12"/>
    <n v="5"/>
    <n v="1"/>
    <x v="1"/>
    <d v="2026-05-29T16:30:39"/>
    <n v="69393189"/>
    <n v="6007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49"/>
    <s v="Llamaya"/>
    <s v="MANUAL"/>
    <n v="0"/>
    <m/>
    <n v="2258624"/>
    <s v="Cobros Mayo"/>
    <s v="Cobros Mayo NPN"/>
    <s v="Volver a llamar"/>
  </r>
  <r>
    <s v="Cobros Abril Canal Fijo"/>
    <n v="0"/>
    <n v="0"/>
    <x v="1"/>
    <n v="4"/>
    <n v="1"/>
    <x v="0"/>
    <d v="2026-05-13T10:22:09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0"/>
    <n v="0"/>
    <x v="24"/>
    <n v="4"/>
    <n v="1"/>
    <x v="0"/>
    <d v="2026-05-15T11:32:42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0"/>
    <n v="0"/>
    <x v="3"/>
    <n v="4"/>
    <n v="1"/>
    <x v="0"/>
    <d v="2026-05-19T11:50:44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1"/>
    <n v="1"/>
    <x v="22"/>
    <n v="4"/>
    <n v="1"/>
    <x v="1"/>
    <d v="2026-05-20T16:01:14"/>
    <n v="69401647"/>
    <n v="6003"/>
    <s v="lvelez"/>
    <x v="1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60"/>
    <s v="Llamaya"/>
    <s v="MAIN"/>
    <n v="0"/>
    <m/>
    <n v="2258625"/>
    <s v="Cobros Mayo"/>
    <s v="Cobros Mayo NPN"/>
    <s v="Cuenta cesada"/>
  </r>
  <r>
    <s v="Cobros Abril Canal Fijo"/>
    <n v="0"/>
    <n v="0"/>
    <x v="1"/>
    <n v="7"/>
    <n v="1"/>
    <x v="0"/>
    <d v="2026-05-13T10:23:38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24"/>
    <n v="7"/>
    <n v="1"/>
    <x v="0"/>
    <d v="2026-05-15T11:33:00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3"/>
    <n v="7"/>
    <n v="1"/>
    <x v="0"/>
    <d v="2026-05-19T11:51:07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22"/>
    <n v="7"/>
    <n v="1"/>
    <x v="0"/>
    <d v="2026-05-20T16:01:51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4"/>
    <n v="7"/>
    <n v="1"/>
    <x v="0"/>
    <d v="2026-05-21T15:36:54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5"/>
    <n v="7"/>
    <n v="1"/>
    <x v="0"/>
    <d v="2026-05-22T11:41:46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6"/>
    <n v="7"/>
    <n v="1"/>
    <x v="1"/>
    <d v="2026-05-23T10:30:08"/>
    <n v="69404488"/>
    <n v="6004"/>
    <s v="lvelez"/>
    <x v="1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s v="U"/>
    <s v="0000-00-00"/>
    <m/>
    <m/>
    <m/>
    <m/>
    <n v="179"/>
    <s v="Llamaya"/>
    <s v="MAIN"/>
    <n v="0"/>
    <m/>
    <n v="2258626"/>
    <s v="Cobros Mayo"/>
    <s v="Cobros Mayo NPN"/>
    <s v="Buzon de voz"/>
  </r>
  <r>
    <s v="Cobros Mayo"/>
    <n v="1"/>
    <n v="0"/>
    <x v="1"/>
    <n v="1"/>
    <n v="1"/>
    <x v="1"/>
    <d v="2026-05-13T10:29:43"/>
    <n v="69408166"/>
    <n v="6000"/>
    <s v="lvelez"/>
    <x v="1"/>
    <s v="COBRO"/>
    <m/>
    <n v="369084930000"/>
    <n v="16018"/>
    <n v="-4"/>
    <n v="1"/>
    <n v="69408166"/>
    <m/>
    <s v="Wilfredo Yair Acosta"/>
    <m/>
    <s v="8-1048-1502"/>
    <n v="369084930000"/>
    <s v="MASIVO"/>
    <s v="NPN"/>
    <m/>
    <m/>
    <m/>
    <m/>
    <m/>
    <s v="U"/>
    <s v="0000-00-00"/>
    <m/>
    <m/>
    <m/>
    <m/>
    <n v="129"/>
    <s v="Llamaya"/>
    <s v="MAIN"/>
    <n v="0"/>
    <m/>
    <n v="2258627"/>
    <s v="Cobros Mayo"/>
    <s v="Cobros Mayo NPN"/>
    <s v="Mensaje a tercero"/>
  </r>
  <r>
    <e v="#N/A"/>
    <n v="1"/>
    <n v="1"/>
    <x v="13"/>
    <n v="1"/>
    <n v="1"/>
    <x v="1"/>
    <d v="2026-05-02T12:19:14"/>
    <n v="69418854"/>
    <n v="6007"/>
    <s v="lvelez"/>
    <x v="1"/>
    <s v="COBRO"/>
    <m/>
    <m/>
    <n v="998"/>
    <n v="0"/>
    <m/>
    <n v="69418854"/>
    <m/>
    <m/>
    <m/>
    <m/>
    <m/>
    <m/>
    <m/>
    <m/>
    <m/>
    <m/>
    <m/>
    <m/>
    <s v="U"/>
    <s v="0000-00-00"/>
    <m/>
    <m/>
    <m/>
    <s v="367071610000&gt;&gt; LUIS OMAR RODRIGUEZ DIAZ"/>
    <n v="393"/>
    <s v="Llamaya"/>
    <s v="MAIN"/>
    <n v="0"/>
    <m/>
    <n v="2257370"/>
    <s v="Default Manual list"/>
    <m/>
    <s v="Volver a llamar"/>
  </r>
  <r>
    <s v="Cobros Abril Canal Fijo"/>
    <n v="0"/>
    <n v="0"/>
    <x v="19"/>
    <n v="6"/>
    <n v="1"/>
    <x v="0"/>
    <d v="2026-05-04T11:46:13"/>
    <n v="69420604"/>
    <s v="AB"/>
    <s v="VDAD"/>
    <x v="0"/>
    <s v="COBRO"/>
    <m/>
    <n v="359326160000"/>
    <n v="16017"/>
    <n v="-4"/>
    <n v="1"/>
    <n v="69420604"/>
    <m/>
    <s v="Yubeli andrea gomez gomez"/>
    <m/>
    <s v="BD387724"/>
    <s v="3 MESES DE MORA"/>
    <s v="SOHO"/>
    <n v="359326160000"/>
    <m/>
    <m/>
    <m/>
    <m/>
    <m/>
    <s v="U"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20"/>
    <n v="6"/>
    <n v="1"/>
    <x v="0"/>
    <d v="2026-05-06T11:49:18"/>
    <n v="69420604"/>
    <s v="AB"/>
    <s v="VDAD"/>
    <x v="0"/>
    <s v="COBRO"/>
    <m/>
    <n v="359326160000"/>
    <n v="16017"/>
    <n v="-4"/>
    <n v="1"/>
    <n v="69420604"/>
    <m/>
    <s v="Yubeli andrea gomez gomez"/>
    <m/>
    <s v="BD387724"/>
    <s v="3 MESES DE MORA"/>
    <s v="SOHO"/>
    <n v="359326160000"/>
    <m/>
    <m/>
    <m/>
    <m/>
    <m/>
    <s v="U"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15"/>
    <n v="6"/>
    <n v="1"/>
    <x v="0"/>
    <d v="2026-05-07T16:23:48"/>
    <n v="69420604"/>
    <s v="AB"/>
    <s v="VDAD"/>
    <x v="0"/>
    <s v="COBRO"/>
    <m/>
    <n v="359326160000"/>
    <n v="16017"/>
    <n v="-4"/>
    <n v="1"/>
    <n v="69420604"/>
    <m/>
    <s v="Yubeli andrea gomez gomez"/>
    <m/>
    <s v="BD387724"/>
    <s v="3 MESES DE MORA"/>
    <s v="SOHO"/>
    <n v="359326160000"/>
    <m/>
    <m/>
    <m/>
    <m/>
    <m/>
    <s v="U"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16"/>
    <n v="6"/>
    <n v="1"/>
    <x v="0"/>
    <d v="2026-05-08T17:04:32"/>
    <n v="69420604"/>
    <s v="AB"/>
    <s v="VDAD"/>
    <x v="0"/>
    <s v="COBRO"/>
    <m/>
    <n v="359326160000"/>
    <n v="16017"/>
    <n v="-4"/>
    <n v="1"/>
    <n v="69420604"/>
    <m/>
    <s v="Yubeli andrea gomez gomez"/>
    <m/>
    <s v="BD387724"/>
    <s v="3 MESES DE MORA"/>
    <s v="SOHO"/>
    <n v="359326160000"/>
    <m/>
    <m/>
    <m/>
    <m/>
    <m/>
    <s v="U"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8"/>
    <n v="6"/>
    <n v="1"/>
    <x v="0"/>
    <d v="2026-05-26T15:30:04"/>
    <n v="69420604"/>
    <s v="DROP"/>
    <s v="VDAD"/>
    <x v="0"/>
    <s v="COBRO"/>
    <m/>
    <n v="359326160000"/>
    <n v="16017"/>
    <n v="-4"/>
    <n v="1"/>
    <n v="69420604"/>
    <m/>
    <s v="Yubeli andrea gomez gomez"/>
    <m/>
    <s v="BD387724"/>
    <s v="3 MESES DE MORA"/>
    <s v="SOHO"/>
    <n v="359326160000"/>
    <m/>
    <m/>
    <m/>
    <m/>
    <m/>
    <s v="U"/>
    <s v="0000-00-00"/>
    <m/>
    <s v="Yubygomez309@gmail.com"/>
    <m/>
    <m/>
    <n v="5"/>
    <m/>
    <s v="NONE"/>
    <n v="0"/>
    <m/>
    <n v="2252428"/>
    <s v="Cobros Abril Canal Fijo"/>
    <s v="Cobros Abril Canal Fijo 2 meses a NPN"/>
    <s v="Agent Not Available"/>
  </r>
  <r>
    <s v="Cobros Abril Canal Fijo"/>
    <n v="1"/>
    <n v="1"/>
    <x v="8"/>
    <n v="6"/>
    <n v="1"/>
    <x v="1"/>
    <d v="2026-05-26T17:11:34"/>
    <n v="69420604"/>
    <n v="6003"/>
    <s v="lvelez"/>
    <x v="1"/>
    <s v="COBRO"/>
    <m/>
    <n v="359326160000"/>
    <n v="16017"/>
    <n v="-4"/>
    <n v="1"/>
    <n v="69420604"/>
    <m/>
    <s v="Yubeli andrea gomez gomez"/>
    <m/>
    <s v="BD387724"/>
    <s v="3 MESES DE MORA"/>
    <s v="SOHO"/>
    <n v="359326160000"/>
    <m/>
    <m/>
    <m/>
    <m/>
    <m/>
    <s v="U"/>
    <s v="0000-00-00"/>
    <m/>
    <s v="Yubygomez309@gmail.com"/>
    <m/>
    <m/>
    <n v="185"/>
    <s v="Llamaya"/>
    <s v="MAIN"/>
    <n v="0"/>
    <m/>
    <n v="2252428"/>
    <s v="Cobros Abril Canal Fijo"/>
    <s v="Cobros Abril Canal Fijo 2 meses a NPN"/>
    <s v="Cuenta cesada"/>
  </r>
  <r>
    <s v="Cobros Abril Canal Fijo"/>
    <n v="0"/>
    <n v="0"/>
    <x v="1"/>
    <n v="7"/>
    <n v="1"/>
    <x v="0"/>
    <d v="2026-05-13T10:30:25"/>
    <n v="69421550"/>
    <s v="AB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Auto busy"/>
  </r>
  <r>
    <s v="Cobros Abril Canal Fijo"/>
    <n v="0"/>
    <n v="0"/>
    <x v="24"/>
    <n v="7"/>
    <n v="1"/>
    <x v="0"/>
    <d v="2026-05-15T11:34:21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24"/>
    <n v="7"/>
    <n v="1"/>
    <x v="0"/>
    <d v="2026-05-15T12:39:04"/>
    <n v="69421550"/>
    <s v="AB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Auto busy"/>
  </r>
  <r>
    <s v="Cobros Abril Canal Fijo"/>
    <n v="0"/>
    <n v="0"/>
    <x v="3"/>
    <n v="7"/>
    <n v="1"/>
    <x v="0"/>
    <d v="2026-05-19T11:52:28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0"/>
    <d v="2026-05-19T12:39:14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0"/>
    <d v="2026-05-19T12:55:27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1"/>
    <d v="2026-05-19T14:04:22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19"/>
    <n v="3"/>
    <n v="1"/>
    <x v="0"/>
    <d v="2026-05-04T15:09:26"/>
    <n v="69428987"/>
    <s v="DROP"/>
    <s v="VDAD"/>
    <x v="0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5"/>
    <m/>
    <s v="NONE"/>
    <n v="0"/>
    <m/>
    <n v="2252792"/>
    <s v="Cobros Abril Canal Fijo"/>
    <s v="Cobros Abril Canal Fijo 2 meses a NPN"/>
    <s v="Agent Not Available"/>
  </r>
  <r>
    <s v="Cobros Abril Canal Fijo"/>
    <n v="0"/>
    <n v="0"/>
    <x v="20"/>
    <n v="3"/>
    <n v="1"/>
    <x v="0"/>
    <d v="2026-05-06T14:56:43"/>
    <n v="69428987"/>
    <s v="DROP"/>
    <s v="VDAD"/>
    <x v="0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5"/>
    <m/>
    <s v="NONE"/>
    <n v="0"/>
    <m/>
    <n v="2252792"/>
    <s v="Cobros Abril Canal Fijo"/>
    <s v="Cobros Abril Canal Fijo 2 meses a NPN"/>
    <s v="Agent Not Available"/>
  </r>
  <r>
    <s v="Cobros Abril Canal Fijo"/>
    <n v="1"/>
    <n v="1"/>
    <x v="0"/>
    <n v="3"/>
    <n v="1"/>
    <x v="1"/>
    <d v="2026-05-09T09:16:23"/>
    <n v="69428987"/>
    <n v="6007"/>
    <s v="lvelez"/>
    <x v="1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98"/>
    <s v="Llamaya"/>
    <s v="MAIN"/>
    <n v="0"/>
    <m/>
    <n v="2252792"/>
    <s v="Cobros Abril Canal Fijo"/>
    <s v="Cobros Abril Canal Fijo 2 meses a NPN"/>
    <s v="Volver a llamar"/>
  </r>
  <r>
    <s v="Cobros Abril Canal Fijo"/>
    <n v="0"/>
    <n v="0"/>
    <x v="1"/>
    <n v="2"/>
    <n v="1"/>
    <x v="0"/>
    <d v="2026-05-13T10:32:25"/>
    <n v="69434421"/>
    <s v="DROP"/>
    <s v="VDAD"/>
    <x v="0"/>
    <s v="COBRO"/>
    <m/>
    <n v="351370820000"/>
    <n v="16018"/>
    <n v="-4"/>
    <n v="1"/>
    <n v="69434421"/>
    <m/>
    <s v="SabrÃ­a Rodriguez Cabrera"/>
    <m/>
    <s v="5-710-1949"/>
    <n v="351370820000"/>
    <s v="MASIVO"/>
    <s v="NPN"/>
    <m/>
    <m/>
    <m/>
    <m/>
    <m/>
    <s v="U"/>
    <s v="0000-00-00"/>
    <m/>
    <m/>
    <m/>
    <m/>
    <n v="5"/>
    <m/>
    <s v="NONE"/>
    <n v="0"/>
    <m/>
    <n v="2258629"/>
    <s v="Cobros Mayo"/>
    <s v="Cobros Mayo NPN"/>
    <s v="Agent Not Available"/>
  </r>
  <r>
    <s v="Cobros Abril Canal Fijo"/>
    <n v="1"/>
    <n v="1"/>
    <x v="24"/>
    <n v="2"/>
    <n v="1"/>
    <x v="1"/>
    <d v="2026-05-15T11:39:45"/>
    <n v="69434421"/>
    <n v="6003"/>
    <s v="lvelez"/>
    <x v="1"/>
    <s v="COBRO"/>
    <m/>
    <n v="351370820000"/>
    <n v="16018"/>
    <n v="-4"/>
    <n v="1"/>
    <n v="69434421"/>
    <m/>
    <s v="SabrÃ­a Rodriguez Cabrera"/>
    <m/>
    <s v="5-710-1949"/>
    <n v="351370820000"/>
    <s v="MASIVO"/>
    <s v="NPN"/>
    <m/>
    <m/>
    <m/>
    <m/>
    <m/>
    <s v="U"/>
    <s v="0000-00-00"/>
    <m/>
    <m/>
    <m/>
    <m/>
    <n v="44"/>
    <s v="Llamaya"/>
    <s v="MAIN"/>
    <n v="0"/>
    <m/>
    <n v="2258629"/>
    <s v="Cobros Mayo"/>
    <s v="Cobros Mayo NPN"/>
    <s v="Cuenta cesada"/>
  </r>
  <r>
    <s v="Cobros Abril Canal Fijo"/>
    <n v="0"/>
    <n v="0"/>
    <x v="1"/>
    <n v="6"/>
    <n v="1"/>
    <x v="0"/>
    <d v="2026-05-13T10:33:03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24"/>
    <n v="6"/>
    <n v="1"/>
    <x v="0"/>
    <d v="2026-05-15T11:39:48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3"/>
    <n v="6"/>
    <n v="1"/>
    <x v="0"/>
    <d v="2026-05-19T11:53:23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22"/>
    <n v="6"/>
    <n v="1"/>
    <x v="0"/>
    <d v="2026-05-20T16:02:27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4"/>
    <n v="6"/>
    <n v="1"/>
    <x v="0"/>
    <d v="2026-05-21T15:38:16"/>
    <n v="69445028"/>
    <s v="NA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0"/>
    <m/>
    <s v="NONE"/>
    <n v="0"/>
    <m/>
    <n v="2258630"/>
    <s v="Cobros Mayo"/>
    <s v="Cobros Mayo NPN"/>
    <s v="No Answer AutoDial"/>
  </r>
  <r>
    <s v="Cobros Abril Canal Fijo"/>
    <n v="1"/>
    <n v="1"/>
    <x v="4"/>
    <n v="6"/>
    <n v="1"/>
    <x v="1"/>
    <d v="2026-05-21T16:07:53"/>
    <n v="69445028"/>
    <n v="6003"/>
    <s v="lvelez"/>
    <x v="1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8"/>
    <s v="Llamaya"/>
    <s v="MAIN"/>
    <n v="0"/>
    <m/>
    <n v="2258630"/>
    <s v="Cobros Mayo"/>
    <s v="Cobros Mayo NPN"/>
    <s v="Cuenta cesada"/>
  </r>
  <r>
    <s v="Cobros Mayo"/>
    <n v="0"/>
    <n v="0"/>
    <x v="9"/>
    <n v="3"/>
    <n v="1"/>
    <x v="0"/>
    <d v="2026-05-27T15:02:10"/>
    <n v="69445823"/>
    <s v="DROP"/>
    <s v="VDAD"/>
    <x v="0"/>
    <s v="COBRO"/>
    <m/>
    <n v="364010590000"/>
    <n v="16019"/>
    <n v="-4"/>
    <n v="1"/>
    <n v="69445823"/>
    <m/>
    <s v="DAGMAR YARICEL MORAN QUEZADA"/>
    <m/>
    <n v="364010590000"/>
    <s v="CALL CENTER"/>
    <s v="NPN"/>
    <m/>
    <m/>
    <m/>
    <m/>
    <m/>
    <m/>
    <s v="U"/>
    <s v="0000-00-00"/>
    <m/>
    <m/>
    <m/>
    <s v="DAGMAR YARICEL MORAN QUEZADA"/>
    <n v="5"/>
    <m/>
    <s v="NONE"/>
    <n v="0"/>
    <m/>
    <n v="2267983"/>
    <s v="Cobros Mayo"/>
    <s v="Cobros Mayo Lista 2"/>
    <s v="Agent Not Available"/>
  </r>
  <r>
    <s v="Cobros Mayo"/>
    <n v="0"/>
    <n v="0"/>
    <x v="10"/>
    <n v="3"/>
    <n v="1"/>
    <x v="0"/>
    <d v="2026-05-28T10:47:54"/>
    <n v="69445823"/>
    <s v="DROP"/>
    <s v="VDAD"/>
    <x v="0"/>
    <s v="COBRO"/>
    <m/>
    <n v="364010590000"/>
    <n v="16019"/>
    <n v="-4"/>
    <n v="1"/>
    <n v="69445823"/>
    <m/>
    <s v="DAGMAR YARICEL MORAN QUEZADA"/>
    <m/>
    <n v="364010590000"/>
    <s v="CALL CENTER"/>
    <s v="NPN"/>
    <m/>
    <m/>
    <m/>
    <m/>
    <m/>
    <m/>
    <s v="U"/>
    <s v="0000-00-00"/>
    <m/>
    <m/>
    <m/>
    <s v="DAGMAR YARICEL MORAN QUEZADA"/>
    <n v="5"/>
    <m/>
    <s v="NONE"/>
    <n v="0"/>
    <m/>
    <n v="2267983"/>
    <s v="Cobros Mayo"/>
    <s v="Cobros Mayo Lista 2"/>
    <s v="Agent Not Available"/>
  </r>
  <r>
    <s v="Cobros Mayo"/>
    <n v="1"/>
    <n v="1"/>
    <x v="10"/>
    <n v="3"/>
    <n v="1"/>
    <x v="1"/>
    <d v="2026-05-28T11:21:50"/>
    <n v="69445823"/>
    <n v="6007"/>
    <s v="lvelez"/>
    <x v="1"/>
    <s v="COBRO"/>
    <m/>
    <n v="364010590000"/>
    <n v="16019"/>
    <n v="-4"/>
    <n v="1"/>
    <n v="69445823"/>
    <m/>
    <s v="DAGMAR YARICEL MORAN QUEZADA"/>
    <m/>
    <n v="364010590000"/>
    <s v="CALL CENTER"/>
    <s v="NPN"/>
    <m/>
    <m/>
    <m/>
    <m/>
    <m/>
    <m/>
    <s v="U"/>
    <s v="0000-00-00"/>
    <m/>
    <m/>
    <m/>
    <s v="DAGMAR YARICEL MORAN QUEZADA"/>
    <n v="189"/>
    <s v="Llamaya"/>
    <s v="MANUAL"/>
    <n v="0"/>
    <m/>
    <n v="2267983"/>
    <s v="Cobros Mayo"/>
    <s v="Cobros Mayo Lista 2"/>
    <s v="Volver a llamar"/>
  </r>
  <r>
    <s v="Cobros Abril Canal Fijo"/>
    <n v="0"/>
    <n v="0"/>
    <x v="20"/>
    <n v="4"/>
    <n v="1"/>
    <x v="0"/>
    <d v="2026-05-06T15:54:37"/>
    <n v="69455189"/>
    <n v="6004"/>
    <s v="lvelez"/>
    <x v="1"/>
    <s v="COBRO"/>
    <m/>
    <n v="359330540000"/>
    <n v="16017"/>
    <n v="-4"/>
    <n v="1"/>
    <n v="69455189"/>
    <m/>
    <s v="Renilio Valdes"/>
    <m/>
    <s v="10-711-1751"/>
    <s v="NPN"/>
    <s v="MASIVO"/>
    <n v="359330540000"/>
    <m/>
    <m/>
    <m/>
    <m/>
    <m/>
    <s v="U"/>
    <s v="0000-00-00"/>
    <m/>
    <s v="Reniliovaldes2@gmail.com"/>
    <m/>
    <m/>
    <n v="73"/>
    <s v="Llamaya"/>
    <s v="MANUAL"/>
    <n v="0"/>
    <m/>
    <n v="2251592"/>
    <s v="Cobros Abril Canal Fijo"/>
    <s v="Cobros Abril Canal Fijo 2 meses a NPN"/>
    <s v="Buzon de voz"/>
  </r>
  <r>
    <s v="Cobros Abril Canal Fijo"/>
    <n v="0"/>
    <n v="0"/>
    <x v="1"/>
    <n v="4"/>
    <n v="1"/>
    <x v="0"/>
    <d v="2026-05-13T10:33:33"/>
    <n v="69455189"/>
    <s v="DROP"/>
    <s v="VDAD"/>
    <x v="0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5"/>
    <m/>
    <s v="NONE"/>
    <n v="0"/>
    <m/>
    <n v="2258631"/>
    <s v="Cobros Mayo"/>
    <s v="Cobros Mayo NPN"/>
    <s v="Agent Not Available"/>
  </r>
  <r>
    <s v="Cobros Abril Canal Fijo"/>
    <n v="0"/>
    <n v="0"/>
    <x v="24"/>
    <n v="4"/>
    <n v="1"/>
    <x v="0"/>
    <d v="2026-05-15T11:40:14"/>
    <n v="69455189"/>
    <s v="DROP"/>
    <s v="VDAD"/>
    <x v="0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5"/>
    <m/>
    <s v="NONE"/>
    <n v="0"/>
    <m/>
    <n v="2258631"/>
    <s v="Cobros Mayo"/>
    <s v="Cobros Mayo NPN"/>
    <s v="Agent Not Available"/>
  </r>
  <r>
    <s v="Cobros Abril Canal Fijo"/>
    <n v="0"/>
    <n v="0"/>
    <x v="3"/>
    <n v="4"/>
    <n v="1"/>
    <x v="1"/>
    <d v="2026-05-19T11:53:10"/>
    <n v="69455189"/>
    <n v="6004"/>
    <s v="lvelez"/>
    <x v="1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68"/>
    <s v="Llamaya"/>
    <s v="MAIN"/>
    <n v="0"/>
    <m/>
    <n v="2258631"/>
    <s v="Cobros Mayo"/>
    <s v="Cobros Mayo NPN"/>
    <s v="Buzon de voz"/>
  </r>
  <r>
    <s v="Cobros Mayo"/>
    <n v="0"/>
    <n v="0"/>
    <x v="1"/>
    <n v="5"/>
    <n v="1"/>
    <x v="0"/>
    <d v="2026-05-13T10:36:18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24"/>
    <n v="5"/>
    <n v="1"/>
    <x v="0"/>
    <d v="2026-05-15T11:40:52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3"/>
    <n v="5"/>
    <n v="1"/>
    <x v="0"/>
    <d v="2026-05-19T11:53:46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22"/>
    <n v="5"/>
    <n v="1"/>
    <x v="0"/>
    <d v="2026-05-20T16:02:53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1"/>
    <n v="1"/>
    <x v="4"/>
    <n v="5"/>
    <n v="1"/>
    <x v="1"/>
    <d v="2026-05-21T15:40:05"/>
    <n v="69455611"/>
    <n v="6007"/>
    <s v="lvelez"/>
    <x v="1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153"/>
    <s v="Llamaya"/>
    <s v="MAIN"/>
    <n v="0"/>
    <m/>
    <n v="2258632"/>
    <s v="Cobros Mayo"/>
    <s v="Cobros Mayo NPN"/>
    <s v="Volver a llamar"/>
  </r>
  <r>
    <s v="Cobros Mayo"/>
    <n v="0"/>
    <n v="0"/>
    <x v="1"/>
    <n v="4"/>
    <n v="1"/>
    <x v="0"/>
    <d v="2026-05-13T10:36:40"/>
    <n v="69456048"/>
    <s v="DROP"/>
    <s v="VDAD"/>
    <x v="0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5"/>
    <m/>
    <s v="NONE"/>
    <n v="0"/>
    <m/>
    <n v="2258633"/>
    <s v="Cobros Mayo"/>
    <s v="Cobros Mayo NPN"/>
    <s v="Agent Not Available"/>
  </r>
  <r>
    <s v="Cobros Mayo"/>
    <n v="0"/>
    <n v="0"/>
    <x v="24"/>
    <n v="4"/>
    <n v="1"/>
    <x v="0"/>
    <d v="2026-05-15T11:41:53"/>
    <n v="69456048"/>
    <s v="CALLBK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128"/>
    <s v="Llamaya"/>
    <s v="MAIN"/>
    <n v="0"/>
    <m/>
    <n v="2258633"/>
    <s v="Cobros Mayo"/>
    <s v="Cobros Mayo NPN"/>
    <s v="Call Back"/>
  </r>
  <r>
    <s v="Cobros Mayo"/>
    <n v="1"/>
    <n v="1"/>
    <x v="2"/>
    <n v="4"/>
    <n v="1"/>
    <x v="0"/>
    <d v="2026-05-16T12:27:36"/>
    <n v="69456048"/>
    <n v="6007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79"/>
    <s v="Llamaya"/>
    <s v="MAIN"/>
    <n v="0"/>
    <m/>
    <n v="2258633"/>
    <s v="Cobros Mayo"/>
    <s v="Cobros Mayo NPN"/>
    <s v="Volver a llamar"/>
  </r>
  <r>
    <s v="Cobros Mayo"/>
    <n v="0"/>
    <n v="0"/>
    <x v="12"/>
    <n v="4"/>
    <n v="1"/>
    <x v="1"/>
    <d v="2026-05-29T15:19:52"/>
    <n v="69456048"/>
    <s v="CALLBK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81"/>
    <s v="Llamaya"/>
    <s v="MANUAL"/>
    <n v="0"/>
    <m/>
    <n v="2258633"/>
    <s v="Cobros Mayo"/>
    <s v="Cobros Mayo NPN"/>
    <s v="Call Back"/>
  </r>
  <r>
    <s v="Cobros Abril Canal Fijo"/>
    <n v="0"/>
    <n v="0"/>
    <x v="1"/>
    <n v="4"/>
    <n v="1"/>
    <x v="0"/>
    <d v="2026-05-13T10:38:35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0"/>
    <n v="0"/>
    <x v="24"/>
    <n v="4"/>
    <n v="1"/>
    <x v="0"/>
    <d v="2026-05-15T11:41:56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0"/>
    <n v="0"/>
    <x v="3"/>
    <n v="4"/>
    <n v="1"/>
    <x v="0"/>
    <d v="2026-05-19T11:54:24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1"/>
    <n v="1"/>
    <x v="22"/>
    <n v="4"/>
    <n v="1"/>
    <x v="1"/>
    <d v="2026-05-20T16:02:48"/>
    <n v="69465378"/>
    <n v="6003"/>
    <s v="lvelez"/>
    <x v="1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181"/>
    <s v="Llamaya"/>
    <s v="MAIN"/>
    <n v="0"/>
    <m/>
    <n v="2258634"/>
    <s v="Cobros Mayo"/>
    <s v="Cobros Mayo NPN"/>
    <s v="Cuenta cesada"/>
  </r>
  <r>
    <s v="Cobros Mayo"/>
    <n v="1"/>
    <n v="1"/>
    <x v="1"/>
    <n v="1"/>
    <n v="1"/>
    <x v="1"/>
    <d v="2026-05-13T10:39:29"/>
    <n v="69470413"/>
    <n v="6007"/>
    <s v="lvelez"/>
    <x v="1"/>
    <s v="COBRO"/>
    <m/>
    <n v="363049680000"/>
    <n v="16018"/>
    <n v="-4"/>
    <n v="1"/>
    <n v="69470413"/>
    <m/>
    <s v="Ivis Keribel Rivera Paralta"/>
    <m/>
    <s v="8-933-2129"/>
    <n v="363049680000"/>
    <s v="MASIVO"/>
    <s v="NPN"/>
    <m/>
    <m/>
    <m/>
    <m/>
    <m/>
    <s v="U"/>
    <s v="0000-00-00"/>
    <m/>
    <m/>
    <m/>
    <m/>
    <n v="74"/>
    <s v="Llamaya"/>
    <s v="MAIN"/>
    <n v="0"/>
    <m/>
    <n v="2258635"/>
    <s v="Cobros Mayo"/>
    <s v="Cobros Mayo NPN"/>
    <s v="Volver a llamar"/>
  </r>
  <r>
    <s v="Cobros Abril Canal Fijo"/>
    <n v="0"/>
    <n v="0"/>
    <x v="1"/>
    <n v="4"/>
    <n v="1"/>
    <x v="0"/>
    <d v="2026-05-13T10:40:31"/>
    <n v="69477856"/>
    <s v="NA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No Answer AutoDial"/>
  </r>
  <r>
    <s v="Cobros Abril Canal Fijo"/>
    <n v="0"/>
    <n v="0"/>
    <x v="1"/>
    <n v="4"/>
    <n v="1"/>
    <x v="0"/>
    <d v="2026-05-13T11:39:08"/>
    <n v="69477856"/>
    <s v="AB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Auto busy"/>
  </r>
  <r>
    <s v="Cobros Abril Canal Fijo"/>
    <n v="0"/>
    <n v="0"/>
    <x v="24"/>
    <n v="4"/>
    <n v="1"/>
    <x v="0"/>
    <d v="2026-05-15T11:43:15"/>
    <n v="69477856"/>
    <s v="NA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No Answer AutoDial"/>
  </r>
  <r>
    <s v="Cobros Abril Canal Fijo"/>
    <n v="1"/>
    <n v="1"/>
    <x v="24"/>
    <n v="4"/>
    <n v="1"/>
    <x v="1"/>
    <d v="2026-05-15T12:39:24"/>
    <n v="69477856"/>
    <n v="6003"/>
    <s v="lvelez"/>
    <x v="1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20"/>
    <s v="Llamaya"/>
    <s v="MAIN"/>
    <n v="0"/>
    <m/>
    <n v="2258636"/>
    <s v="Cobros Mayo"/>
    <s v="Cobros Mayo NPN"/>
    <s v="Cuenta cesada"/>
  </r>
  <r>
    <s v="Cobros Mayo"/>
    <n v="0"/>
    <n v="0"/>
    <x v="1"/>
    <n v="1"/>
    <n v="1"/>
    <x v="1"/>
    <d v="2026-05-13T10:50:44"/>
    <n v="69481398"/>
    <n v="6004"/>
    <s v="lvelez"/>
    <x v="1"/>
    <s v="COBRO"/>
    <m/>
    <n v="224005930000"/>
    <n v="16018"/>
    <n v="-4"/>
    <n v="1"/>
    <n v="69481398"/>
    <m/>
    <s v="Rosmery Hinds"/>
    <m/>
    <s v="8-844-1899"/>
    <n v="224005930000"/>
    <s v="MASIVO"/>
    <s v="NPN"/>
    <m/>
    <m/>
    <m/>
    <m/>
    <m/>
    <s v="U"/>
    <s v="0000-00-00"/>
    <m/>
    <m/>
    <m/>
    <m/>
    <n v="140"/>
    <s v="Llamaya"/>
    <s v="MAIN"/>
    <n v="0"/>
    <m/>
    <n v="2258637"/>
    <s v="Cobros Mayo"/>
    <s v="Cobros Mayo NPN"/>
    <s v="Buzon de voz"/>
  </r>
  <r>
    <e v="#N/A"/>
    <n v="1"/>
    <n v="1"/>
    <x v="10"/>
    <n v="1"/>
    <n v="1"/>
    <x v="1"/>
    <d v="2026-05-28T14:12:45"/>
    <n v="69485961"/>
    <n v="6007"/>
    <s v="lvelez"/>
    <x v="1"/>
    <s v="COBRO"/>
    <m/>
    <m/>
    <n v="998"/>
    <n v="0"/>
    <m/>
    <n v="69485961"/>
    <m/>
    <m/>
    <m/>
    <m/>
    <m/>
    <m/>
    <m/>
    <m/>
    <m/>
    <m/>
    <m/>
    <m/>
    <s v="U"/>
    <s v="0000-00-00"/>
    <m/>
    <m/>
    <m/>
    <m/>
    <n v="53"/>
    <s v="Llamaya"/>
    <s v="MANUAL"/>
    <n v="0"/>
    <m/>
    <n v="2268122"/>
    <s v="Default Manual list"/>
    <m/>
    <s v="Volver a llamar"/>
  </r>
  <r>
    <s v="Cobros Mayo"/>
    <n v="0"/>
    <n v="0"/>
    <x v="9"/>
    <n v="2"/>
    <n v="1"/>
    <x v="0"/>
    <d v="2026-05-27T16:24:16"/>
    <n v="69486109"/>
    <s v="DROP"/>
    <s v="VDAD"/>
    <x v="0"/>
    <s v="COBRO"/>
    <m/>
    <n v="361075600000"/>
    <n v="16019"/>
    <n v="-4"/>
    <n v="1"/>
    <n v="69486109"/>
    <m/>
    <s v="YERALDIN MAITEE HURTADO SERRUD"/>
    <m/>
    <n v="361075600000"/>
    <s v="RENOVACIONES"/>
    <s v="2 MESES PENDIENTES"/>
    <m/>
    <m/>
    <m/>
    <m/>
    <m/>
    <m/>
    <m/>
    <s v="0000-00-00"/>
    <m/>
    <m/>
    <m/>
    <m/>
    <n v="5"/>
    <m/>
    <s v="NONE"/>
    <n v="0"/>
    <m/>
    <n v="2268077"/>
    <s v="Cobros Mayo"/>
    <s v="Cobros Mayo Lista 2"/>
    <s v="Agent Not Available"/>
  </r>
  <r>
    <s v="Cobros Mayo"/>
    <n v="0"/>
    <n v="0"/>
    <x v="10"/>
    <n v="2"/>
    <n v="1"/>
    <x v="1"/>
    <d v="2026-05-28T14:51:19"/>
    <n v="69486109"/>
    <s v="AB"/>
    <s v="VDAD"/>
    <x v="0"/>
    <s v="COBRO"/>
    <m/>
    <n v="361075600000"/>
    <n v="16019"/>
    <n v="-4"/>
    <n v="1"/>
    <n v="69486109"/>
    <m/>
    <s v="YERALDIN MAITEE HURTADO SERRUD"/>
    <m/>
    <n v="361075600000"/>
    <s v="RENOVACIONES"/>
    <s v="2 MESES PENDIENTES"/>
    <m/>
    <m/>
    <m/>
    <m/>
    <m/>
    <m/>
    <m/>
    <s v="0000-00-00"/>
    <m/>
    <m/>
    <m/>
    <m/>
    <n v="0"/>
    <m/>
    <s v="NONE"/>
    <n v="0"/>
    <m/>
    <n v="2268077"/>
    <s v="Cobros Mayo"/>
    <s v="Cobros Mayo Lista 2"/>
    <s v="Auto busy"/>
  </r>
  <r>
    <s v="Cobros Abril Canal Fijo"/>
    <n v="0"/>
    <n v="0"/>
    <x v="1"/>
    <n v="3"/>
    <n v="1"/>
    <x v="0"/>
    <d v="2026-05-13T10:50:51"/>
    <n v="69489691"/>
    <s v="DROP"/>
    <s v="VDAD"/>
    <x v="0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5"/>
    <m/>
    <s v="NONE"/>
    <n v="0"/>
    <m/>
    <n v="2258638"/>
    <s v="Cobros Mayo"/>
    <s v="Cobros Mayo NPN"/>
    <s v="Agent Not Available"/>
  </r>
  <r>
    <s v="Cobros Abril Canal Fijo"/>
    <n v="0"/>
    <n v="0"/>
    <x v="24"/>
    <n v="3"/>
    <n v="1"/>
    <x v="0"/>
    <d v="2026-05-15T11:48:48"/>
    <n v="69489691"/>
    <s v="AB"/>
    <s v="VDAD"/>
    <x v="0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0"/>
    <m/>
    <s v="NONE"/>
    <n v="0"/>
    <m/>
    <n v="2258638"/>
    <s v="Cobros Mayo"/>
    <s v="Cobros Mayo NPN"/>
    <s v="Auto busy"/>
  </r>
  <r>
    <s v="Cobros Abril Canal Fijo"/>
    <n v="1"/>
    <n v="1"/>
    <x v="3"/>
    <n v="3"/>
    <n v="1"/>
    <x v="1"/>
    <d v="2026-05-19T11:56:00"/>
    <n v="69489691"/>
    <n v="6003"/>
    <s v="lvelez"/>
    <x v="1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24"/>
    <s v="Llamaya"/>
    <s v="MAIN"/>
    <n v="0"/>
    <m/>
    <n v="2258638"/>
    <s v="Cobros Mayo"/>
    <s v="Cobros Mayo NPN"/>
    <s v="Cuenta cesada"/>
  </r>
  <r>
    <s v="Cobros Abril Canal Fijo"/>
    <n v="0"/>
    <n v="0"/>
    <x v="13"/>
    <n v="20"/>
    <n v="1"/>
    <x v="0"/>
    <d v="2026-05-02T12:23:5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14"/>
    <n v="20"/>
    <n v="1"/>
    <x v="0"/>
    <d v="2026-05-05T16:48:22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15"/>
    <n v="20"/>
    <n v="1"/>
    <x v="0"/>
    <d v="2026-05-07T14:08:5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16"/>
    <n v="20"/>
    <n v="1"/>
    <x v="0"/>
    <d v="2026-05-08T14:43:41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1"/>
    <n v="20"/>
    <n v="1"/>
    <x v="0"/>
    <d v="2026-05-13T10:50:59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24"/>
    <n v="20"/>
    <n v="1"/>
    <x v="0"/>
    <d v="2026-05-15T11:48:48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3"/>
    <n v="20"/>
    <n v="1"/>
    <x v="0"/>
    <d v="2026-05-19T11:55:37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22"/>
    <n v="20"/>
    <n v="1"/>
    <x v="0"/>
    <d v="2026-05-20T16:02:59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4"/>
    <n v="20"/>
    <n v="1"/>
    <x v="0"/>
    <d v="2026-05-21T15:39:53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5"/>
    <n v="20"/>
    <n v="1"/>
    <x v="0"/>
    <d v="2026-05-22T11:43:07"/>
    <n v="69489822"/>
    <s v="NA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No Answer AutoDial"/>
  </r>
  <r>
    <s v="Cobros Abril Canal Fijo"/>
    <n v="0"/>
    <n v="0"/>
    <x v="5"/>
    <n v="20"/>
    <n v="1"/>
    <x v="0"/>
    <d v="2026-05-22T14:41:22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6"/>
    <n v="20"/>
    <n v="1"/>
    <x v="0"/>
    <d v="2026-05-23T10:30:53"/>
    <n v="69489822"/>
    <s v="NA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No Answer AutoDial"/>
  </r>
  <r>
    <s v="Cobros Abril Canal Fijo"/>
    <n v="0"/>
    <n v="0"/>
    <x v="6"/>
    <n v="20"/>
    <n v="1"/>
    <x v="0"/>
    <d v="2026-05-23T12:43:38"/>
    <n v="69489822"/>
    <s v="NA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No Answer AutoDial"/>
  </r>
  <r>
    <s v="Cobros Abril Canal Fijo"/>
    <n v="0"/>
    <n v="0"/>
    <x v="7"/>
    <n v="20"/>
    <n v="1"/>
    <x v="0"/>
    <d v="2026-05-25T09:51:45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8"/>
    <n v="20"/>
    <n v="1"/>
    <x v="0"/>
    <d v="2026-05-26T09:44:33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8"/>
    <n v="20"/>
    <n v="1"/>
    <x v="0"/>
    <d v="2026-05-26T11:03:00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8"/>
    <n v="20"/>
    <n v="1"/>
    <x v="0"/>
    <d v="2026-05-26T14:52:47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8"/>
    <n v="20"/>
    <n v="1"/>
    <x v="0"/>
    <d v="2026-05-26T15:07:29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8"/>
    <n v="20"/>
    <n v="1"/>
    <x v="0"/>
    <d v="2026-05-26T16:54:1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9"/>
    <n v="20"/>
    <n v="1"/>
    <x v="1"/>
    <d v="2026-05-27T09:12:27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"/>
    <n v="2"/>
    <n v="1"/>
    <x v="0"/>
    <d v="2026-05-13T10:51:30"/>
    <n v="69490703"/>
    <s v="DROP"/>
    <s v="VDAD"/>
    <x v="0"/>
    <s v="COBRO"/>
    <m/>
    <n v="365027410000"/>
    <n v="16018"/>
    <n v="-4"/>
    <n v="1"/>
    <n v="69490703"/>
    <m/>
    <s v="Maria teresa SaldaÃ±a serrano"/>
    <m/>
    <s v="4-754-1596"/>
    <n v="365027410000"/>
    <s v="MASIVO"/>
    <s v="NPN"/>
    <m/>
    <m/>
    <m/>
    <m/>
    <m/>
    <s v="U"/>
    <s v="0000-00-00"/>
    <m/>
    <m/>
    <m/>
    <m/>
    <n v="5"/>
    <m/>
    <s v="NONE"/>
    <n v="0"/>
    <m/>
    <n v="2258640"/>
    <s v="Cobros Mayo"/>
    <s v="Cobros Mayo NPN"/>
    <s v="Agent Not Available"/>
  </r>
  <r>
    <s v="Cobros Abril Canal Fijo"/>
    <n v="1"/>
    <n v="1"/>
    <x v="24"/>
    <n v="2"/>
    <n v="1"/>
    <x v="1"/>
    <d v="2026-05-15T11:49:22"/>
    <n v="69490703"/>
    <n v="6003"/>
    <s v="lvelez"/>
    <x v="1"/>
    <s v="COBRO"/>
    <m/>
    <n v="365027410000"/>
    <n v="16018"/>
    <n v="-4"/>
    <n v="1"/>
    <n v="69490703"/>
    <m/>
    <s v="Maria teresa SaldaÃ±a serrano"/>
    <m/>
    <s v="4-754-1596"/>
    <n v="365027410000"/>
    <s v="MASIVO"/>
    <s v="NPN"/>
    <m/>
    <m/>
    <m/>
    <m/>
    <m/>
    <s v="U"/>
    <s v="0000-00-00"/>
    <m/>
    <m/>
    <m/>
    <m/>
    <n v="23"/>
    <s v="Llamaya"/>
    <s v="MAIN"/>
    <n v="0"/>
    <m/>
    <n v="2258640"/>
    <s v="Cobros Mayo"/>
    <s v="Cobros Mayo NPN"/>
    <s v="Cuenta cesada"/>
  </r>
  <r>
    <s v="Cobros Mayo"/>
    <n v="1"/>
    <n v="1"/>
    <x v="9"/>
    <n v="1"/>
    <n v="1"/>
    <x v="1"/>
    <d v="2026-05-27T16:33:20"/>
    <n v="69499253"/>
    <n v="6002"/>
    <s v="lvelez"/>
    <x v="1"/>
    <s v="COBRO"/>
    <m/>
    <n v="238022990000"/>
    <n v="16019"/>
    <n v="-4"/>
    <n v="1"/>
    <n v="69499253"/>
    <m/>
    <s v="MAXIMO CORONADO"/>
    <m/>
    <n v="238022990000"/>
    <s v="RENOVACIONES"/>
    <s v="2 MESES PENDIENTES"/>
    <m/>
    <m/>
    <m/>
    <m/>
    <m/>
    <m/>
    <s v="U"/>
    <s v="0000-00-00"/>
    <m/>
    <m/>
    <m/>
    <m/>
    <n v="407"/>
    <s v="Llamaya"/>
    <s v="MAIN"/>
    <n v="0"/>
    <m/>
    <n v="2268088"/>
    <s v="Cobros Mayo"/>
    <s v="Cobros Mayo Lista 2"/>
    <s v="Cliente al dia"/>
  </r>
  <r>
    <s v="Cobros Abril Canal Fijo"/>
    <n v="0"/>
    <n v="0"/>
    <x v="1"/>
    <n v="2"/>
    <n v="1"/>
    <x v="0"/>
    <d v="2026-05-13T10:52:08"/>
    <n v="69500888"/>
    <s v="DROP"/>
    <s v="VDAD"/>
    <x v="0"/>
    <s v="COBRO"/>
    <m/>
    <n v="363007180000"/>
    <n v="16018"/>
    <n v="-4"/>
    <n v="1"/>
    <n v="69500888"/>
    <m/>
    <s v="Katleen Haydee NiÃ±o Zapata"/>
    <m/>
    <s v="8-977-524"/>
    <n v="363007180000"/>
    <s v="MASIVO"/>
    <s v="NPN"/>
    <m/>
    <m/>
    <m/>
    <m/>
    <m/>
    <s v="U"/>
    <s v="0000-00-00"/>
    <m/>
    <m/>
    <m/>
    <m/>
    <n v="5"/>
    <m/>
    <s v="NONE"/>
    <n v="0"/>
    <m/>
    <n v="2258641"/>
    <s v="Cobros Mayo"/>
    <s v="Cobros Mayo NPN"/>
    <s v="Agent Not Available"/>
  </r>
  <r>
    <s v="Cobros Abril Canal Fijo"/>
    <n v="1"/>
    <n v="1"/>
    <x v="24"/>
    <n v="2"/>
    <n v="1"/>
    <x v="1"/>
    <d v="2026-05-15T11:51:00"/>
    <n v="69500888"/>
    <n v="6003"/>
    <s v="lvelez"/>
    <x v="1"/>
    <s v="COBRO"/>
    <m/>
    <n v="363007180000"/>
    <n v="16018"/>
    <n v="-4"/>
    <n v="1"/>
    <n v="69500888"/>
    <m/>
    <s v="Katleen Haydee NiÃ±o Zapata"/>
    <m/>
    <s v="8-977-524"/>
    <n v="363007180000"/>
    <s v="MASIVO"/>
    <s v="NPN"/>
    <m/>
    <m/>
    <m/>
    <m/>
    <m/>
    <s v="U"/>
    <s v="0000-00-00"/>
    <m/>
    <m/>
    <m/>
    <m/>
    <n v="23"/>
    <s v="Llamaya"/>
    <s v="MAIN"/>
    <n v="0"/>
    <m/>
    <n v="2258641"/>
    <s v="Cobros Mayo"/>
    <s v="Cobros Mayo NPN"/>
    <s v="Cuenta cesada"/>
  </r>
  <r>
    <s v="Cobros Abril Canal Fijo"/>
    <n v="0"/>
    <n v="0"/>
    <x v="1"/>
    <n v="7"/>
    <n v="1"/>
    <x v="0"/>
    <d v="2026-05-13T10:52:33"/>
    <n v="69507452"/>
    <s v="DROP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5"/>
    <m/>
    <s v="NONE"/>
    <n v="0"/>
    <m/>
    <n v="2258642"/>
    <s v="Cobros Mayo"/>
    <s v="Cobros Mayo NPN"/>
    <s v="Agent Not Available"/>
  </r>
  <r>
    <s v="Cobros Abril Canal Fijo"/>
    <n v="0"/>
    <n v="0"/>
    <x v="24"/>
    <n v="7"/>
    <n v="1"/>
    <x v="0"/>
    <d v="2026-05-15T11:50:44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3"/>
    <n v="7"/>
    <n v="1"/>
    <x v="0"/>
    <d v="2026-05-19T11:57:08"/>
    <n v="69507452"/>
    <s v="NA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0"/>
    <m/>
    <s v="NONE"/>
    <n v="0"/>
    <m/>
    <n v="2258642"/>
    <s v="Cobros Mayo"/>
    <s v="Cobros Mayo NPN"/>
    <s v="No Answer AutoDial"/>
  </r>
  <r>
    <s v="Cobros Abril Canal Fijo"/>
    <n v="0"/>
    <n v="0"/>
    <x v="3"/>
    <n v="7"/>
    <n v="1"/>
    <x v="0"/>
    <d v="2026-05-19T12:38:43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22"/>
    <n v="7"/>
    <n v="1"/>
    <x v="0"/>
    <d v="2026-05-20T16:07:20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4"/>
    <n v="7"/>
    <n v="1"/>
    <x v="0"/>
    <d v="2026-05-21T15:40:10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1"/>
    <n v="1"/>
    <x v="5"/>
    <n v="7"/>
    <n v="1"/>
    <x v="1"/>
    <d v="2026-05-22T12:06:16"/>
    <n v="69507452"/>
    <n v="6003"/>
    <s v="lvelez"/>
    <x v="1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s v="U"/>
    <s v="0000-00-00"/>
    <m/>
    <m/>
    <m/>
    <m/>
    <n v="18"/>
    <s v="Llamaya"/>
    <s v="MAIN"/>
    <n v="0"/>
    <m/>
    <n v="2258642"/>
    <s v="Cobros Mayo"/>
    <s v="Cobros Mayo NPN"/>
    <s v="Cuenta cesada"/>
  </r>
  <r>
    <e v="#N/A"/>
    <n v="1"/>
    <n v="0"/>
    <x v="10"/>
    <n v="1"/>
    <n v="1"/>
    <x v="1"/>
    <d v="2026-05-28T14:22:04"/>
    <n v="69517061"/>
    <n v="6006"/>
    <s v="lvelez"/>
    <x v="1"/>
    <s v="COBRO"/>
    <m/>
    <m/>
    <n v="998"/>
    <n v="0"/>
    <m/>
    <n v="69517061"/>
    <m/>
    <m/>
    <m/>
    <m/>
    <m/>
    <m/>
    <m/>
    <m/>
    <m/>
    <m/>
    <m/>
    <m/>
    <s v="U"/>
    <s v="0000-00-00"/>
    <m/>
    <m/>
    <m/>
    <m/>
    <n v="45"/>
    <s v="Llamaya"/>
    <s v="MANUAL"/>
    <n v="0"/>
    <m/>
    <n v="2268123"/>
    <s v="Default Manual list"/>
    <m/>
    <s v="Numero equivocado"/>
  </r>
  <r>
    <s v="Cobros Mayo"/>
    <n v="0"/>
    <n v="0"/>
    <x v="1"/>
    <n v="4"/>
    <n v="1"/>
    <x v="0"/>
    <d v="2026-05-13T10:53:11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24"/>
    <n v="4"/>
    <n v="1"/>
    <x v="0"/>
    <d v="2026-05-15T11:51:43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3"/>
    <n v="4"/>
    <n v="1"/>
    <x v="0"/>
    <d v="2026-05-19T11:58:53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22"/>
    <n v="4"/>
    <n v="1"/>
    <x v="1"/>
    <d v="2026-05-20T16:07:59"/>
    <n v="69523300"/>
    <n v="6004"/>
    <s v="lvelez"/>
    <x v="1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145"/>
    <s v="Llamaya"/>
    <s v="MAIN"/>
    <n v="0"/>
    <m/>
    <n v="2258643"/>
    <s v="Cobros Mayo"/>
    <s v="Cobros Mayo NPN"/>
    <s v="Buzon de voz"/>
  </r>
  <r>
    <s v="Cobros Mayo"/>
    <n v="1"/>
    <n v="1"/>
    <x v="9"/>
    <n v="1"/>
    <n v="1"/>
    <x v="1"/>
    <d v="2026-05-27T15:39:50"/>
    <n v="69529199"/>
    <n v="6002"/>
    <s v="lvelez"/>
    <x v="1"/>
    <s v="COBRO"/>
    <m/>
    <n v="361064850000"/>
    <n v="16019"/>
    <n v="-4"/>
    <n v="1"/>
    <n v="69529199"/>
    <m/>
    <s v="MarÃ­a Magdalena Herrera PÃ©r"/>
    <m/>
    <n v="361064850000"/>
    <s v="RENOVACIONES"/>
    <s v="2 MESES PENDIENTES"/>
    <m/>
    <m/>
    <m/>
    <m/>
    <m/>
    <m/>
    <s v="U"/>
    <s v="0000-00-00"/>
    <m/>
    <m/>
    <m/>
    <m/>
    <n v="111"/>
    <s v="Llamaya"/>
    <s v="MAIN"/>
    <n v="0"/>
    <m/>
    <n v="2268036"/>
    <s v="Cobros Mayo"/>
    <s v="Cobros Mayo Lista 2"/>
    <s v="Cliente al dia"/>
  </r>
  <r>
    <s v="Cobros Abril Canal Fijo"/>
    <n v="0"/>
    <n v="0"/>
    <x v="1"/>
    <n v="3"/>
    <n v="1"/>
    <x v="0"/>
    <d v="2026-05-13T10:53:52"/>
    <n v="69538572"/>
    <s v="DROP"/>
    <s v="VDAD"/>
    <x v="0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5"/>
    <m/>
    <s v="NONE"/>
    <n v="0"/>
    <m/>
    <n v="2258644"/>
    <s v="Cobros Mayo"/>
    <s v="Cobros Mayo NPN"/>
    <s v="Agent Not Available"/>
  </r>
  <r>
    <s v="Cobros Abril Canal Fijo"/>
    <n v="0"/>
    <n v="0"/>
    <x v="24"/>
    <n v="3"/>
    <n v="1"/>
    <x v="0"/>
    <d v="2026-05-15T11:53:08"/>
    <n v="69538572"/>
    <s v="DROP"/>
    <s v="VDAD"/>
    <x v="0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5"/>
    <m/>
    <s v="NONE"/>
    <n v="0"/>
    <m/>
    <n v="2258644"/>
    <s v="Cobros Mayo"/>
    <s v="Cobros Mayo NPN"/>
    <s v="Agent Not Available"/>
  </r>
  <r>
    <s v="Cobros Abril Canal Fijo"/>
    <n v="0"/>
    <n v="0"/>
    <x v="3"/>
    <n v="3"/>
    <n v="1"/>
    <x v="1"/>
    <d v="2026-05-19T11:58:41"/>
    <n v="69538572"/>
    <s v="CALLBK"/>
    <s v="lvelez"/>
    <x v="1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221"/>
    <s v="Llamaya"/>
    <s v="MAIN"/>
    <n v="0"/>
    <m/>
    <n v="2258644"/>
    <s v="Cobros Mayo"/>
    <s v="Cobros Mayo NPN"/>
    <s v="Call Back"/>
  </r>
  <r>
    <s v="Cobros Mayo"/>
    <n v="0"/>
    <n v="0"/>
    <x v="16"/>
    <n v="2"/>
    <n v="1"/>
    <x v="0"/>
    <d v="2026-05-08T17:56:04"/>
    <n v="69543059"/>
    <n v="6004"/>
    <s v="lvelez"/>
    <x v="1"/>
    <s v="COBRO"/>
    <m/>
    <n v="366003620000"/>
    <n v="16016"/>
    <n v="-4"/>
    <n v="1"/>
    <n v="69543059"/>
    <m/>
    <s v="GLORIA MOSQUERA SANCHEZ DE NAV"/>
    <m/>
    <s v="8-487-938"/>
    <n v="366003620000"/>
    <s v="MASIVO"/>
    <s v="NPN"/>
    <m/>
    <m/>
    <m/>
    <m/>
    <m/>
    <s v="U"/>
    <s v="0000-00-00"/>
    <m/>
    <m/>
    <m/>
    <m/>
    <n v="79"/>
    <s v="Llamaya"/>
    <s v="MANUAL"/>
    <n v="0"/>
    <m/>
    <n v="2198773"/>
    <s v="Cobros Marzo 2 meses a NPN "/>
    <s v="Cobros Marzo 2 meses a NPN "/>
    <s v="Buzon de voz"/>
  </r>
  <r>
    <s v="Cobros Mayo"/>
    <n v="0"/>
    <n v="0"/>
    <x v="1"/>
    <n v="2"/>
    <n v="1"/>
    <x v="1"/>
    <d v="2026-05-13T10:53:42"/>
    <n v="69543059"/>
    <n v="6004"/>
    <s v="lvelez"/>
    <x v="1"/>
    <s v="COBRO"/>
    <m/>
    <n v="366003620000"/>
    <n v="16018"/>
    <n v="-4"/>
    <n v="1"/>
    <n v="69543059"/>
    <m/>
    <s v="GLORIA MOSQUERA SANCHEZ DE NAV"/>
    <m/>
    <s v="8-487-938"/>
    <n v="366003620000"/>
    <s v="MASIVO"/>
    <s v="2 PAGOS PENDIENTES"/>
    <m/>
    <m/>
    <m/>
    <m/>
    <m/>
    <s v="U"/>
    <s v="0000-00-00"/>
    <m/>
    <m/>
    <m/>
    <m/>
    <n v="95"/>
    <s v="Llamaya"/>
    <s v="MAIN"/>
    <n v="0"/>
    <m/>
    <n v="2258645"/>
    <s v="Cobros Mayo"/>
    <s v="Cobros Mayo NPN"/>
    <s v="Buzon de voz"/>
  </r>
  <r>
    <s v="Cobros Mayo"/>
    <n v="0"/>
    <n v="0"/>
    <x v="1"/>
    <n v="2"/>
    <n v="1"/>
    <x v="0"/>
    <d v="2026-05-13T10:54:19"/>
    <n v="69547874"/>
    <s v="DROP"/>
    <s v="VDAD"/>
    <x v="0"/>
    <s v="COBRO"/>
    <m/>
    <n v="359041980000"/>
    <n v="16018"/>
    <n v="-4"/>
    <n v="1"/>
    <n v="69547874"/>
    <m/>
    <s v="DIANA YOVANA"/>
    <m/>
    <s v="8-431-622"/>
    <n v="359041980000"/>
    <s v="MASIVO"/>
    <s v="NPN"/>
    <m/>
    <m/>
    <m/>
    <m/>
    <m/>
    <s v="U"/>
    <s v="0000-00-00"/>
    <m/>
    <m/>
    <m/>
    <m/>
    <n v="5"/>
    <m/>
    <s v="NONE"/>
    <n v="0"/>
    <m/>
    <n v="2258646"/>
    <s v="Cobros Mayo"/>
    <s v="Cobros Mayo NPN"/>
    <s v="Agent Not Available"/>
  </r>
  <r>
    <s v="Cobros Mayo"/>
    <n v="1"/>
    <n v="0"/>
    <x v="24"/>
    <n v="2"/>
    <n v="1"/>
    <x v="1"/>
    <d v="2026-05-15T11:52:56"/>
    <n v="69547874"/>
    <n v="6000"/>
    <s v="lvelez"/>
    <x v="1"/>
    <s v="COBRO"/>
    <m/>
    <n v="359041980000"/>
    <n v="16018"/>
    <n v="-4"/>
    <n v="1"/>
    <n v="69547874"/>
    <m/>
    <s v="DIANA YOVANA"/>
    <m/>
    <s v="8-431-622"/>
    <n v="359041980000"/>
    <s v="MASIVO"/>
    <s v="NPN"/>
    <m/>
    <m/>
    <m/>
    <m/>
    <m/>
    <s v="U"/>
    <s v="0000-00-00"/>
    <m/>
    <m/>
    <m/>
    <m/>
    <n v="85"/>
    <s v="Llamaya"/>
    <s v="MAIN"/>
    <n v="0"/>
    <m/>
    <n v="2258646"/>
    <s v="Cobros Mayo"/>
    <s v="Cobros Mayo NPN"/>
    <s v="Mensaje a tercero"/>
  </r>
  <r>
    <s v="Cobros Mayo"/>
    <n v="1"/>
    <n v="1"/>
    <x v="20"/>
    <n v="4"/>
    <n v="1"/>
    <x v="0"/>
    <d v="2026-05-06T17:33:45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62"/>
    <s v="Llamaya"/>
    <s v="MANUAL"/>
    <n v="0"/>
    <m/>
    <n v="2257562"/>
    <s v="Default Manual list"/>
    <m/>
    <s v="Volver a llamar"/>
  </r>
  <r>
    <s v="Cobros Mayo"/>
    <n v="1"/>
    <n v="1"/>
    <x v="15"/>
    <n v="4"/>
    <n v="1"/>
    <x v="0"/>
    <d v="2026-05-07T16:18:07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40"/>
    <s v="Llamaya"/>
    <s v="MANUAL"/>
    <n v="0"/>
    <m/>
    <n v="2257562"/>
    <s v="Default Manual list"/>
    <m/>
    <s v="Volver a llamar"/>
  </r>
  <r>
    <s v="Cobros Mayo"/>
    <n v="1"/>
    <n v="1"/>
    <x v="15"/>
    <n v="4"/>
    <n v="1"/>
    <x v="0"/>
    <d v="2026-05-07T16:18:57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49"/>
    <s v="Llamaya"/>
    <s v="MANUAL"/>
    <n v="0"/>
    <m/>
    <n v="2257562"/>
    <s v="Default Manual list"/>
    <m/>
    <s v="Volver a llamar"/>
  </r>
  <r>
    <s v="Cobros Mayo"/>
    <n v="1"/>
    <n v="1"/>
    <x v="16"/>
    <n v="4"/>
    <n v="1"/>
    <x v="1"/>
    <d v="2026-05-08T14:14:28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562"/>
    <s v="Default Manual list"/>
    <m/>
    <s v="Volver a llamar"/>
  </r>
  <r>
    <s v="Cobros Mayo"/>
    <n v="0"/>
    <n v="0"/>
    <x v="13"/>
    <n v="1"/>
    <n v="1"/>
    <x v="1"/>
    <d v="2026-05-02T10:38:09"/>
    <n v="69551855"/>
    <s v="DNC"/>
    <s v="lvelez"/>
    <x v="1"/>
    <s v="COBRO"/>
    <m/>
    <m/>
    <n v="998"/>
    <n v="0"/>
    <m/>
    <n v="69551855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427"/>
    <s v="Default Manual list"/>
    <m/>
    <s v="No volver a llamar"/>
  </r>
  <r>
    <s v="Cobros Abril Canal Fijo"/>
    <n v="0"/>
    <n v="0"/>
    <x v="1"/>
    <n v="5"/>
    <n v="1"/>
    <x v="0"/>
    <d v="2026-05-13T10:54:38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24"/>
    <n v="5"/>
    <n v="1"/>
    <x v="0"/>
    <d v="2026-05-15T11:53:32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3"/>
    <n v="5"/>
    <n v="1"/>
    <x v="0"/>
    <d v="2026-05-19T11:59:17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22"/>
    <n v="5"/>
    <n v="1"/>
    <x v="0"/>
    <d v="2026-05-20T16:07:51"/>
    <n v="69558662"/>
    <s v="AB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0"/>
    <m/>
    <s v="NONE"/>
    <n v="0"/>
    <m/>
    <n v="2258647"/>
    <s v="Cobros Mayo"/>
    <s v="Cobros Mayo NPN"/>
    <s v="Auto busy"/>
  </r>
  <r>
    <s v="Cobros Abril Canal Fijo"/>
    <n v="1"/>
    <n v="1"/>
    <x v="4"/>
    <n v="5"/>
    <n v="1"/>
    <x v="1"/>
    <d v="2026-05-21T15:44:56"/>
    <n v="69558662"/>
    <n v="6003"/>
    <s v="lvelez"/>
    <x v="1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17"/>
    <s v="Llamaya"/>
    <s v="MAIN"/>
    <n v="0"/>
    <m/>
    <n v="2258647"/>
    <s v="Cobros Mayo"/>
    <s v="Cobros Mayo NPN"/>
    <s v="Cuenta cesada"/>
  </r>
  <r>
    <s v="Cobros Abril Canal Fijo"/>
    <n v="0"/>
    <n v="0"/>
    <x v="9"/>
    <n v="3"/>
    <n v="1"/>
    <x v="0"/>
    <d v="2026-05-27T14:12:57"/>
    <n v="69559002"/>
    <s v="DROP"/>
    <s v="VDAD"/>
    <x v="0"/>
    <s v="COBRO"/>
    <m/>
    <n v="259070080000"/>
    <n v="16019"/>
    <n v="-4"/>
    <n v="1"/>
    <n v="69559002"/>
    <m/>
    <s v=" Rosa Magdalena Quezada"/>
    <m/>
    <n v="259070080000"/>
    <s v="CALL CENTER"/>
    <s v="NPN"/>
    <m/>
    <m/>
    <m/>
    <m/>
    <m/>
    <m/>
    <m/>
    <s v="0000-00-00"/>
    <m/>
    <m/>
    <m/>
    <m/>
    <n v="5"/>
    <m/>
    <s v="NONE"/>
    <n v="0"/>
    <m/>
    <n v="2267924"/>
    <s v="Cobros Mayo"/>
    <s v="Cobros Mayo Lista 2"/>
    <s v="Agent Not Available"/>
  </r>
  <r>
    <s v="Cobros Abril Canal Fijo"/>
    <n v="0"/>
    <n v="0"/>
    <x v="10"/>
    <n v="3"/>
    <n v="1"/>
    <x v="0"/>
    <d v="2026-05-28T09:51:47"/>
    <n v="69559002"/>
    <s v="DROP"/>
    <s v="VDAD"/>
    <x v="0"/>
    <s v="COBRO"/>
    <m/>
    <n v="259070080000"/>
    <n v="16019"/>
    <n v="-4"/>
    <n v="1"/>
    <n v="69559002"/>
    <m/>
    <s v=" Rosa Magdalena Quezada"/>
    <m/>
    <n v="259070080000"/>
    <s v="CALL CENTER"/>
    <s v="NPN"/>
    <m/>
    <m/>
    <m/>
    <m/>
    <m/>
    <m/>
    <m/>
    <s v="0000-00-00"/>
    <m/>
    <m/>
    <m/>
    <m/>
    <n v="5"/>
    <m/>
    <s v="NONE"/>
    <n v="0"/>
    <m/>
    <n v="2267924"/>
    <s v="Cobros Mayo"/>
    <s v="Cobros Mayo Lista 2"/>
    <s v="Agent Not Available"/>
  </r>
  <r>
    <s v="Cobros Abril Canal Fijo"/>
    <n v="0"/>
    <n v="0"/>
    <x v="11"/>
    <n v="3"/>
    <n v="1"/>
    <x v="1"/>
    <d v="2026-05-30T14:11:57"/>
    <n v="69559002"/>
    <s v="AB"/>
    <s v="VDAD"/>
    <x v="0"/>
    <s v="COBRO"/>
    <m/>
    <n v="259070080000"/>
    <n v="16019"/>
    <n v="-4"/>
    <n v="1"/>
    <n v="69559002"/>
    <m/>
    <s v=" Rosa Magdalena Quezada"/>
    <m/>
    <n v="259070080000"/>
    <s v="CALL CENTER"/>
    <s v="NPN"/>
    <m/>
    <m/>
    <m/>
    <m/>
    <m/>
    <m/>
    <m/>
    <s v="0000-00-00"/>
    <m/>
    <m/>
    <m/>
    <m/>
    <n v="0"/>
    <m/>
    <s v="NONE"/>
    <n v="0"/>
    <m/>
    <n v="2267924"/>
    <s v="Cobros Mayo"/>
    <s v="Cobros Mayo Lista 2"/>
    <s v="Auto busy"/>
  </r>
  <r>
    <s v="Cobros Mayo"/>
    <n v="0"/>
    <n v="0"/>
    <x v="1"/>
    <n v="11"/>
    <n v="1"/>
    <x v="0"/>
    <d v="2026-05-13T10:55:1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24"/>
    <n v="11"/>
    <n v="1"/>
    <x v="0"/>
    <d v="2026-05-15T11:54:08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3"/>
    <n v="11"/>
    <n v="1"/>
    <x v="0"/>
    <d v="2026-05-19T11:59:5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22"/>
    <n v="11"/>
    <n v="1"/>
    <x v="0"/>
    <d v="2026-05-20T16:08:58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4"/>
    <n v="11"/>
    <n v="1"/>
    <x v="0"/>
    <d v="2026-05-21T15:45:11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5"/>
    <n v="11"/>
    <n v="1"/>
    <x v="0"/>
    <d v="2026-05-22T12:06:27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6"/>
    <n v="11"/>
    <n v="1"/>
    <x v="0"/>
    <d v="2026-05-23T10:32:42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8"/>
    <n v="11"/>
    <n v="1"/>
    <x v="0"/>
    <d v="2026-05-26T09:45:1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8"/>
    <n v="11"/>
    <n v="1"/>
    <x v="0"/>
    <d v="2026-05-26T11:03:53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8"/>
    <n v="11"/>
    <n v="1"/>
    <x v="0"/>
    <d v="2026-05-26T14:53:32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1"/>
    <n v="1"/>
    <x v="9"/>
    <n v="11"/>
    <n v="1"/>
    <x v="1"/>
    <d v="2026-05-27T09:13:10"/>
    <n v="69563282"/>
    <n v="6003"/>
    <s v="lvelez"/>
    <x v="1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s v="U"/>
    <s v="0000-00-00"/>
    <m/>
    <m/>
    <m/>
    <m/>
    <n v="42"/>
    <s v="Llamaya"/>
    <s v="MAIN"/>
    <n v="0"/>
    <m/>
    <n v="2258648"/>
    <s v="Cobros Mayo"/>
    <s v="Cobros Mayo NPN"/>
    <s v="Cuenta cesada"/>
  </r>
  <r>
    <s v="Cobros Abril Canal Fijo"/>
    <n v="0"/>
    <n v="0"/>
    <x v="1"/>
    <n v="1"/>
    <n v="1"/>
    <x v="1"/>
    <d v="2026-05-13T10:57:14"/>
    <n v="69569872"/>
    <n v="6004"/>
    <s v="lvelez"/>
    <x v="1"/>
    <s v="COBRO"/>
    <m/>
    <n v="351353190000"/>
    <n v="16018"/>
    <n v="-4"/>
    <n v="1"/>
    <n v="69569872"/>
    <m/>
    <s v="JosÃ© Araque"/>
    <m/>
    <s v="8-265-718"/>
    <n v="351353190000"/>
    <s v="MASIVO"/>
    <s v="3 PAGOS PENDIENTES"/>
    <m/>
    <m/>
    <m/>
    <m/>
    <m/>
    <s v="U"/>
    <s v="0000-00-00"/>
    <m/>
    <m/>
    <m/>
    <m/>
    <n v="146"/>
    <s v="Llamaya"/>
    <s v="MAIN"/>
    <n v="0"/>
    <m/>
    <n v="2258649"/>
    <s v="Cobros Mayo"/>
    <s v="Cobros Mayo NPN"/>
    <s v="Buzon de voz"/>
  </r>
  <r>
    <s v="Cobros Abril Canal Fijo"/>
    <n v="0"/>
    <n v="0"/>
    <x v="1"/>
    <n v="7"/>
    <n v="1"/>
    <x v="0"/>
    <d v="2026-05-13T10:57:06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24"/>
    <n v="7"/>
    <n v="1"/>
    <x v="0"/>
    <d v="2026-05-15T11:55:07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3"/>
    <n v="7"/>
    <n v="1"/>
    <x v="0"/>
    <d v="2026-05-19T12:01:15"/>
    <n v="69574083"/>
    <s v="NA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0"/>
    <m/>
    <s v="NONE"/>
    <n v="0"/>
    <m/>
    <n v="2258650"/>
    <s v="Cobros Mayo"/>
    <s v="Cobros Mayo NPN"/>
    <s v="No Answer AutoDial"/>
  </r>
  <r>
    <s v="Cobros Abril Canal Fijo"/>
    <n v="0"/>
    <n v="0"/>
    <x v="3"/>
    <n v="7"/>
    <n v="1"/>
    <x v="0"/>
    <d v="2026-05-19T12:39:13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22"/>
    <n v="7"/>
    <n v="1"/>
    <x v="0"/>
    <d v="2026-05-20T16:09:05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4"/>
    <n v="7"/>
    <n v="1"/>
    <x v="0"/>
    <d v="2026-05-21T15:46:13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1"/>
    <n v="1"/>
    <x v="5"/>
    <n v="7"/>
    <n v="1"/>
    <x v="1"/>
    <d v="2026-05-22T12:08:29"/>
    <n v="69574083"/>
    <n v="6003"/>
    <s v="lvelez"/>
    <x v="1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s v="U"/>
    <s v="0000-00-00"/>
    <m/>
    <m/>
    <m/>
    <m/>
    <n v="80"/>
    <s v="Llamaya"/>
    <s v="MAIN"/>
    <n v="0"/>
    <m/>
    <n v="2258650"/>
    <s v="Cobros Mayo"/>
    <s v="Cobros Mayo NPN"/>
    <s v="Cuenta cesada"/>
  </r>
  <r>
    <s v="Cobros Abril Canal Fijo"/>
    <n v="0"/>
    <n v="0"/>
    <x v="1"/>
    <n v="2"/>
    <n v="1"/>
    <x v="0"/>
    <d v="2026-05-13T10:57:44"/>
    <n v="69574862"/>
    <s v="DROP"/>
    <s v="VDAD"/>
    <x v="0"/>
    <s v="COBRO"/>
    <m/>
    <n v="354376890000"/>
    <n v="16018"/>
    <n v="-4"/>
    <n v="1"/>
    <n v="69574862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651"/>
    <s v="Cobros Mayo"/>
    <s v="Cobros Mayo NPN"/>
    <s v="Agent Not Available"/>
  </r>
  <r>
    <s v="Cobros Abril Canal Fijo"/>
    <n v="1"/>
    <n v="1"/>
    <x v="24"/>
    <n v="2"/>
    <n v="1"/>
    <x v="1"/>
    <d v="2026-05-15T11:55:15"/>
    <n v="69574862"/>
    <n v="6003"/>
    <s v="lvelez"/>
    <x v="1"/>
    <s v="COBRO"/>
    <m/>
    <n v="354376890000"/>
    <n v="16018"/>
    <n v="-4"/>
    <n v="1"/>
    <n v="69574862"/>
    <m/>
    <s v="Bladimir Parra"/>
    <m/>
    <s v="8-1019-1572"/>
    <n v="354376890000"/>
    <s v="MASIVO"/>
    <s v="NPN"/>
    <m/>
    <m/>
    <m/>
    <m/>
    <m/>
    <s v="U"/>
    <s v="0000-00-00"/>
    <m/>
    <m/>
    <m/>
    <m/>
    <n v="57"/>
    <s v="Llamaya"/>
    <s v="MAIN"/>
    <n v="0"/>
    <m/>
    <n v="2258651"/>
    <s v="Cobros Mayo"/>
    <s v="Cobros Mayo NPN"/>
    <s v="Cuenta cesada"/>
  </r>
  <r>
    <s v="Cobros Mayo"/>
    <n v="0"/>
    <n v="0"/>
    <x v="1"/>
    <n v="3"/>
    <n v="1"/>
    <x v="0"/>
    <d v="2026-05-13T10:57:59"/>
    <n v="69577052"/>
    <s v="DROP"/>
    <s v="VDAD"/>
    <x v="0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5"/>
    <m/>
    <s v="NONE"/>
    <n v="0"/>
    <m/>
    <n v="2258652"/>
    <s v="Cobros Mayo"/>
    <s v="Cobros Mayo NPN"/>
    <s v="Agent Not Available"/>
  </r>
  <r>
    <s v="Cobros Mayo"/>
    <n v="0"/>
    <n v="0"/>
    <x v="24"/>
    <n v="3"/>
    <n v="1"/>
    <x v="0"/>
    <d v="2026-05-15T11:55:43"/>
    <n v="69577052"/>
    <s v="DROP"/>
    <s v="VDAD"/>
    <x v="0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4"/>
    <m/>
    <s v="NONE"/>
    <n v="0"/>
    <m/>
    <n v="2258652"/>
    <s v="Cobros Mayo"/>
    <s v="Cobros Mayo NPN"/>
    <s v="Agent Not Available"/>
  </r>
  <r>
    <s v="Cobros Mayo"/>
    <n v="0"/>
    <n v="0"/>
    <x v="3"/>
    <n v="3"/>
    <n v="1"/>
    <x v="1"/>
    <d v="2026-05-19T12:04:06"/>
    <n v="69577052"/>
    <n v="6004"/>
    <s v="lvelez"/>
    <x v="1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169"/>
    <s v="Llamaya"/>
    <s v="MAIN"/>
    <n v="0"/>
    <m/>
    <n v="2258652"/>
    <s v="Cobros Mayo"/>
    <s v="Cobros Mayo NPN"/>
    <s v="Buzon de voz"/>
  </r>
  <r>
    <s v="Cobros Mayo"/>
    <n v="0"/>
    <n v="0"/>
    <x v="1"/>
    <n v="8"/>
    <n v="1"/>
    <x v="0"/>
    <d v="2026-05-13T10:58:19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24"/>
    <n v="8"/>
    <n v="1"/>
    <x v="0"/>
    <d v="2026-05-15T11:56:00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3"/>
    <n v="8"/>
    <n v="1"/>
    <x v="0"/>
    <d v="2026-05-19T12:03:58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22"/>
    <n v="8"/>
    <n v="1"/>
    <x v="0"/>
    <d v="2026-05-20T16:09:21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4"/>
    <n v="8"/>
    <n v="1"/>
    <x v="0"/>
    <d v="2026-05-21T15:46:13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5"/>
    <n v="8"/>
    <n v="1"/>
    <x v="0"/>
    <d v="2026-05-22T12:08:35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6"/>
    <n v="8"/>
    <n v="1"/>
    <x v="0"/>
    <d v="2026-05-23T10:33:30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8"/>
    <n v="8"/>
    <n v="1"/>
    <x v="1"/>
    <d v="2026-05-26T09:45:41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19"/>
    <n v="11"/>
    <n v="1"/>
    <x v="0"/>
    <d v="2026-05-04T16:04:08"/>
    <n v="69601798"/>
    <s v="CALLBK"/>
    <s v="lvelez"/>
    <x v="1"/>
    <s v="COBRO"/>
    <m/>
    <m/>
    <n v="998"/>
    <n v="0"/>
    <m/>
    <n v="69601798"/>
    <m/>
    <m/>
    <m/>
    <m/>
    <m/>
    <m/>
    <m/>
    <m/>
    <m/>
    <m/>
    <m/>
    <m/>
    <s v="U"/>
    <s v="0000-00-00"/>
    <m/>
    <m/>
    <m/>
    <s v="361023570000&gt;&gt; ANGELUZ INDIRA GUILLEN WARREN MORRI"/>
    <n v="147"/>
    <s v="Llamaya"/>
    <s v="MANUAL"/>
    <n v="0"/>
    <m/>
    <n v="2257480"/>
    <s v="Default Manual list"/>
    <m/>
    <s v="Call Back"/>
  </r>
  <r>
    <s v="Cobros Mayo"/>
    <n v="1"/>
    <n v="1"/>
    <x v="17"/>
    <n v="11"/>
    <n v="1"/>
    <x v="0"/>
    <d v="2026-05-11T14:00:55"/>
    <n v="69601798"/>
    <n v="6007"/>
    <s v="lvelez"/>
    <x v="1"/>
    <s v="COBRO"/>
    <m/>
    <m/>
    <n v="998"/>
    <n v="0"/>
    <m/>
    <n v="69601798"/>
    <m/>
    <m/>
    <m/>
    <m/>
    <m/>
    <m/>
    <m/>
    <m/>
    <m/>
    <m/>
    <m/>
    <m/>
    <s v="U"/>
    <s v="0000-00-00"/>
    <m/>
    <m/>
    <m/>
    <s v="361023570000&gt;&gt; ANGELUZ INDIRA GUILLEN WARREN MORRI"/>
    <n v="20"/>
    <s v="Llamaya"/>
    <s v="MAIN"/>
    <n v="0"/>
    <m/>
    <n v="2257480"/>
    <s v="Default Manual list"/>
    <m/>
    <s v="Volver a llamar"/>
  </r>
  <r>
    <s v="Cobros Mayo"/>
    <n v="0"/>
    <n v="0"/>
    <x v="1"/>
    <n v="11"/>
    <n v="1"/>
    <x v="0"/>
    <d v="2026-05-13T10:58:39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24"/>
    <n v="11"/>
    <n v="1"/>
    <x v="0"/>
    <d v="2026-05-15T11:56:18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3"/>
    <n v="11"/>
    <n v="1"/>
    <x v="0"/>
    <d v="2026-05-19T12:06:10"/>
    <n v="69601798"/>
    <s v="NA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0"/>
    <m/>
    <s v="NONE"/>
    <n v="0"/>
    <m/>
    <n v="2258654"/>
    <s v="Cobros Mayo"/>
    <s v="Cobros Mayo NPN"/>
    <s v="No Answer AutoDial"/>
  </r>
  <r>
    <s v="Cobros Mayo"/>
    <n v="0"/>
    <n v="0"/>
    <x v="3"/>
    <n v="11"/>
    <n v="1"/>
    <x v="0"/>
    <d v="2026-05-19T12:39:16"/>
    <n v="69601798"/>
    <s v="AB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0"/>
    <m/>
    <s v="NONE"/>
    <n v="0"/>
    <m/>
    <n v="2258654"/>
    <s v="Cobros Mayo"/>
    <s v="Cobros Mayo NPN"/>
    <s v="Auto busy"/>
  </r>
  <r>
    <s v="Cobros Mayo"/>
    <n v="0"/>
    <n v="0"/>
    <x v="22"/>
    <n v="11"/>
    <n v="1"/>
    <x v="0"/>
    <d v="2026-05-20T16:10:29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4"/>
    <n v="11"/>
    <n v="1"/>
    <x v="0"/>
    <d v="2026-05-21T15:47:22"/>
    <n v="69601798"/>
    <s v="CALLBK"/>
    <s v="lvelez"/>
    <x v="1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291"/>
    <s v="Llamaya"/>
    <s v="MAIN"/>
    <n v="0"/>
    <m/>
    <n v="2258654"/>
    <s v="Cobros Mayo"/>
    <s v="Cobros Mayo NPN"/>
    <s v="Call Back"/>
  </r>
  <r>
    <s v="Cobros Mayo"/>
    <n v="1"/>
    <n v="1"/>
    <x v="6"/>
    <n v="11"/>
    <n v="1"/>
    <x v="0"/>
    <d v="2026-05-23T12:23:06"/>
    <n v="69601798"/>
    <n v="6007"/>
    <s v="lvelez"/>
    <x v="1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13"/>
    <s v="Llamaya"/>
    <s v="MAIN"/>
    <n v="0"/>
    <m/>
    <n v="2258654"/>
    <s v="Cobros Mayo"/>
    <s v="Cobros Mayo NPN"/>
    <s v="Volver a llamar"/>
  </r>
  <r>
    <s v="Cobros Mayo"/>
    <n v="1"/>
    <n v="1"/>
    <x v="10"/>
    <n v="11"/>
    <n v="1"/>
    <x v="0"/>
    <d v="2026-05-28T16:26:03"/>
    <n v="69601798"/>
    <n v="6007"/>
    <s v="lvelez"/>
    <x v="1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41"/>
    <s v="Llamaya"/>
    <s v="MANUAL"/>
    <n v="0"/>
    <m/>
    <n v="2258654"/>
    <s v="Cobros Mayo"/>
    <s v="Cobros Mayo NPN"/>
    <s v="Volver a llamar"/>
  </r>
  <r>
    <s v="Cobros Mayo"/>
    <n v="1"/>
    <n v="1"/>
    <x v="11"/>
    <n v="11"/>
    <n v="1"/>
    <x v="1"/>
    <d v="2026-05-30T11:44:35"/>
    <n v="69601798"/>
    <n v="6007"/>
    <s v="lvelez"/>
    <x v="1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21"/>
    <s v="Llamaya"/>
    <s v="MANUAL"/>
    <n v="0"/>
    <m/>
    <n v="2258654"/>
    <s v="Cobros Mayo"/>
    <s v="Cobros Mayo NPN"/>
    <s v="Volver a llamar"/>
  </r>
  <r>
    <s v="Cobros Mayo"/>
    <n v="0"/>
    <n v="0"/>
    <x v="9"/>
    <n v="2"/>
    <n v="1"/>
    <x v="0"/>
    <d v="2026-05-27T16:10:40"/>
    <n v="69606150"/>
    <s v="DROP"/>
    <s v="VDAD"/>
    <x v="0"/>
    <s v="COBRO"/>
    <m/>
    <n v="361089760000"/>
    <n v="16019"/>
    <n v="-4"/>
    <n v="1"/>
    <n v="69606150"/>
    <m/>
    <s v="OFELIA MARIA PEREZ GUEVARA"/>
    <m/>
    <n v="361089760000"/>
    <s v="CALL CENTER P2P"/>
    <s v="1 MES PENDIENTE"/>
    <m/>
    <m/>
    <m/>
    <m/>
    <m/>
    <m/>
    <s v="U"/>
    <s v="0000-00-00"/>
    <m/>
    <m/>
    <m/>
    <m/>
    <n v="5"/>
    <m/>
    <s v="NONE"/>
    <n v="0"/>
    <m/>
    <n v="2268060"/>
    <s v="Cobros Mayo"/>
    <s v="Cobros Mayo Lista 2"/>
    <s v="Agent Not Available"/>
  </r>
  <r>
    <s v="Cobros Mayo"/>
    <n v="1"/>
    <n v="1"/>
    <x v="10"/>
    <n v="2"/>
    <n v="1"/>
    <x v="1"/>
    <d v="2026-05-28T14:14:19"/>
    <n v="69606150"/>
    <n v="6002"/>
    <s v="lvelez"/>
    <x v="1"/>
    <s v="COBRO"/>
    <m/>
    <n v="361089760000"/>
    <n v="16019"/>
    <n v="-4"/>
    <n v="1"/>
    <n v="69606150"/>
    <m/>
    <s v="OFELIA MARIA PEREZ GUEVARA"/>
    <m/>
    <n v="361089760000"/>
    <s v="CALL CENTER P2P"/>
    <s v="1 MES PENDIENTE"/>
    <m/>
    <m/>
    <m/>
    <m/>
    <m/>
    <m/>
    <s v="U"/>
    <s v="0000-00-00"/>
    <m/>
    <m/>
    <m/>
    <m/>
    <n v="239"/>
    <s v="Llamaya"/>
    <s v="MAIN"/>
    <n v="0"/>
    <m/>
    <n v="2268060"/>
    <s v="Cobros Mayo"/>
    <s v="Cobros Mayo Lista 2"/>
    <s v="Cliente al dia"/>
  </r>
  <r>
    <e v="#N/A"/>
    <n v="1"/>
    <n v="1"/>
    <x v="12"/>
    <n v="1"/>
    <n v="1"/>
    <x v="1"/>
    <d v="2026-05-29T15:05:59"/>
    <n v="69609883"/>
    <n v="6007"/>
    <s v="lvelez"/>
    <x v="1"/>
    <s v="COBRO"/>
    <m/>
    <m/>
    <n v="998"/>
    <n v="0"/>
    <m/>
    <n v="69609883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73459"/>
    <s v="Default Manual list"/>
    <m/>
    <s v="Volver a llamar"/>
  </r>
  <r>
    <s v="Cobros Mayo"/>
    <n v="0"/>
    <n v="0"/>
    <x v="1"/>
    <n v="2"/>
    <n v="1"/>
    <x v="0"/>
    <d v="2026-05-13T10:58:54"/>
    <n v="69617993"/>
    <s v="DROP"/>
    <s v="VDAD"/>
    <x v="0"/>
    <s v="COBRO"/>
    <m/>
    <n v="354355420000"/>
    <n v="16018"/>
    <n v="-4"/>
    <n v="1"/>
    <n v="69617993"/>
    <m/>
    <s v="Jarrel Bryan Simpson Smith"/>
    <m/>
    <s v="8-812-2093"/>
    <n v="354355420000"/>
    <s v="MASIVO"/>
    <s v="2 PAGOS PENDIENTES"/>
    <m/>
    <m/>
    <m/>
    <m/>
    <m/>
    <s v="U"/>
    <s v="0000-00-00"/>
    <m/>
    <m/>
    <m/>
    <m/>
    <n v="3"/>
    <m/>
    <s v="NONE"/>
    <n v="0"/>
    <m/>
    <n v="2258655"/>
    <s v="Cobros Mayo"/>
    <s v="Cobros Mayo NPN"/>
    <s v="Agent Not Available"/>
  </r>
  <r>
    <s v="Cobros Mayo"/>
    <n v="0"/>
    <n v="0"/>
    <x v="24"/>
    <n v="2"/>
    <n v="1"/>
    <x v="1"/>
    <d v="2026-05-15T11:57:28"/>
    <n v="69617993"/>
    <n v="6004"/>
    <s v="lvelez"/>
    <x v="1"/>
    <s v="COBRO"/>
    <m/>
    <n v="354355420000"/>
    <n v="16018"/>
    <n v="-4"/>
    <n v="1"/>
    <n v="69617993"/>
    <m/>
    <s v="Jarrel Bryan Simpson Smith"/>
    <m/>
    <s v="8-812-2093"/>
    <n v="354355420000"/>
    <s v="MASIVO"/>
    <s v="2 PAGOS PENDIENTES"/>
    <m/>
    <m/>
    <m/>
    <m/>
    <m/>
    <s v="U"/>
    <s v="0000-00-00"/>
    <m/>
    <m/>
    <m/>
    <m/>
    <n v="174"/>
    <s v="Llamaya"/>
    <s v="MAIN"/>
    <n v="0"/>
    <m/>
    <n v="2258655"/>
    <s v="Cobros Mayo"/>
    <s v="Cobros Mayo NPN"/>
    <s v="Buzon de voz"/>
  </r>
  <r>
    <s v="Cobros Abril Canal Fijo"/>
    <n v="0"/>
    <n v="0"/>
    <x v="1"/>
    <n v="7"/>
    <n v="1"/>
    <x v="0"/>
    <d v="2026-05-13T10:59:17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24"/>
    <n v="7"/>
    <n v="1"/>
    <x v="0"/>
    <d v="2026-05-15T11:57:34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3"/>
    <n v="7"/>
    <n v="1"/>
    <x v="0"/>
    <d v="2026-05-19T12:06:28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22"/>
    <n v="7"/>
    <n v="1"/>
    <x v="0"/>
    <d v="2026-05-20T16:19:05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4"/>
    <n v="7"/>
    <n v="1"/>
    <x v="0"/>
    <d v="2026-05-21T15:47:10"/>
    <n v="69618493"/>
    <s v="AB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0"/>
    <m/>
    <s v="NONE"/>
    <n v="0"/>
    <m/>
    <n v="2258656"/>
    <s v="Cobros Mayo"/>
    <s v="Cobros Mayo NPN"/>
    <s v="Auto busy"/>
  </r>
  <r>
    <s v="Cobros Abril Canal Fijo"/>
    <n v="0"/>
    <n v="0"/>
    <x v="5"/>
    <n v="7"/>
    <n v="1"/>
    <x v="0"/>
    <d v="2026-05-22T12:08:52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1"/>
    <n v="1"/>
    <x v="6"/>
    <n v="7"/>
    <n v="1"/>
    <x v="1"/>
    <d v="2026-05-23T10:34:43"/>
    <n v="69618493"/>
    <n v="6003"/>
    <s v="lvelez"/>
    <x v="1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s v="U"/>
    <s v="0000-00-00"/>
    <m/>
    <m/>
    <m/>
    <m/>
    <n v="21"/>
    <s v="Llamaya"/>
    <s v="MAIN"/>
    <n v="0"/>
    <m/>
    <n v="2258656"/>
    <s v="Cobros Mayo"/>
    <s v="Cobros Mayo NPN"/>
    <s v="Cuenta cesada"/>
  </r>
  <r>
    <s v="Cobros Abril Canal Fijo"/>
    <n v="0"/>
    <n v="0"/>
    <x v="1"/>
    <n v="4"/>
    <n v="1"/>
    <x v="0"/>
    <d v="2026-05-13T10:59:32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24"/>
    <n v="4"/>
    <n v="1"/>
    <x v="0"/>
    <d v="2026-05-15T11:57:48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3"/>
    <n v="4"/>
    <n v="1"/>
    <x v="0"/>
    <d v="2026-05-19T12:06:43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22"/>
    <n v="4"/>
    <n v="1"/>
    <x v="1"/>
    <d v="2026-05-20T16:18:22"/>
    <n v="69621867"/>
    <n v="6004"/>
    <s v="lvelez"/>
    <x v="1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167"/>
    <s v="Llamaya"/>
    <s v="MAIN"/>
    <n v="0"/>
    <m/>
    <n v="2258657"/>
    <s v="Cobros Mayo"/>
    <s v="Cobros Mayo NPN"/>
    <s v="Buzon de voz"/>
  </r>
  <r>
    <s v="Cobros Abril Canal Fijo"/>
    <n v="0"/>
    <n v="0"/>
    <x v="19"/>
    <n v="11"/>
    <n v="1"/>
    <x v="0"/>
    <d v="2026-05-04T15:00:48"/>
    <n v="69625968"/>
    <s v="DROP"/>
    <s v="VDAD"/>
    <x v="0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5"/>
    <m/>
    <s v="NONE"/>
    <n v="0"/>
    <m/>
    <n v="2252768"/>
    <s v="Cobros Abril Canal Fijo"/>
    <s v="Cobros Abril Canal Fijo 2 meses a NPN"/>
    <s v="Agent Not Available"/>
  </r>
  <r>
    <s v="Cobros Abril Canal Fijo"/>
    <n v="0"/>
    <n v="0"/>
    <x v="20"/>
    <n v="11"/>
    <n v="1"/>
    <x v="0"/>
    <d v="2026-05-06T14:37:02"/>
    <n v="69625968"/>
    <s v="DROP"/>
    <s v="VDAD"/>
    <x v="0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5"/>
    <m/>
    <s v="NONE"/>
    <n v="0"/>
    <m/>
    <n v="2252768"/>
    <s v="Cobros Abril Canal Fijo"/>
    <s v="Cobros Abril Canal Fijo 2 meses a NPN"/>
    <s v="Agent Not Available"/>
  </r>
  <r>
    <s v="Cobros Abril Canal Fijo"/>
    <n v="1"/>
    <n v="0"/>
    <x v="0"/>
    <n v="11"/>
    <n v="1"/>
    <x v="0"/>
    <d v="2026-05-09T09:12:42"/>
    <n v="69625968"/>
    <n v="6006"/>
    <s v="lvelez"/>
    <x v="1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26"/>
    <s v="Llamaya"/>
    <s v="MAIN"/>
    <n v="0"/>
    <m/>
    <n v="2252768"/>
    <s v="Cobros Abril Canal Fijo"/>
    <s v="Cobros Abril Canal Fijo 2 meses a NPN"/>
    <s v="Numero equivocado"/>
  </r>
  <r>
    <s v="Cobros Abril Canal Fijo"/>
    <n v="0"/>
    <n v="0"/>
    <x v="1"/>
    <n v="11"/>
    <n v="1"/>
    <x v="0"/>
    <d v="2026-05-13T11:01:31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24"/>
    <n v="11"/>
    <n v="1"/>
    <x v="0"/>
    <d v="2026-05-15T11:57:56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3"/>
    <n v="11"/>
    <n v="1"/>
    <x v="0"/>
    <d v="2026-05-19T12:07:07"/>
    <n v="69625968"/>
    <s v="DROP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5"/>
    <m/>
    <s v="NONE"/>
    <n v="0"/>
    <m/>
    <n v="2258658"/>
    <s v="Cobros Mayo"/>
    <s v="Cobros Mayo NPN"/>
    <s v="Agent Not Available"/>
  </r>
  <r>
    <s v="Cobros Abril Canal Fijo"/>
    <n v="0"/>
    <n v="0"/>
    <x v="22"/>
    <n v="11"/>
    <n v="1"/>
    <x v="0"/>
    <d v="2026-05-20T16:19:12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4"/>
    <n v="11"/>
    <n v="1"/>
    <x v="0"/>
    <d v="2026-05-21T15:48:07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5"/>
    <n v="11"/>
    <n v="1"/>
    <x v="0"/>
    <d v="2026-05-22T12:10:24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6"/>
    <n v="11"/>
    <n v="1"/>
    <x v="0"/>
    <d v="2026-05-23T10:35:22"/>
    <n v="69625968"/>
    <s v="DROP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5"/>
    <m/>
    <s v="NONE"/>
    <n v="0"/>
    <m/>
    <n v="2258658"/>
    <s v="Cobros Mayo"/>
    <s v="Cobros Mayo NPN"/>
    <s v="Agent Not Available"/>
  </r>
  <r>
    <s v="Cobros Abril Canal Fijo"/>
    <n v="1"/>
    <n v="0"/>
    <x v="8"/>
    <n v="11"/>
    <n v="1"/>
    <x v="1"/>
    <d v="2026-05-26T09:46:15"/>
    <n v="69625968"/>
    <n v="6006"/>
    <s v="lvelez"/>
    <x v="1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s v="U"/>
    <s v="0000-00-00"/>
    <m/>
    <m/>
    <m/>
    <m/>
    <n v="72"/>
    <s v="Llamaya"/>
    <s v="MAIN"/>
    <n v="0"/>
    <m/>
    <n v="2258658"/>
    <s v="Cobros Mayo"/>
    <s v="Cobros Mayo NPN"/>
    <s v="Numero equivocado"/>
  </r>
  <r>
    <s v="Cobros Mayo"/>
    <n v="0"/>
    <n v="0"/>
    <x v="1"/>
    <n v="3"/>
    <n v="1"/>
    <x v="0"/>
    <d v="2026-05-13T11:02:04"/>
    <n v="69636656"/>
    <n v="6004"/>
    <s v="lvelez"/>
    <x v="1"/>
    <s v="COBRO"/>
    <m/>
    <n v="368028370000"/>
    <n v="16018"/>
    <n v="-4"/>
    <n v="1"/>
    <n v="69636656"/>
    <m/>
    <s v="Kevin Madrigal"/>
    <m/>
    <s v="8-921-2411"/>
    <n v="368028370000"/>
    <s v="MASIVO"/>
    <s v="2 PAGOS PENDIENTES"/>
    <m/>
    <m/>
    <m/>
    <m/>
    <m/>
    <s v="U"/>
    <s v="0000-00-00"/>
    <m/>
    <m/>
    <m/>
    <m/>
    <n v="73"/>
    <s v="Llamaya"/>
    <s v="MAIN"/>
    <n v="0"/>
    <m/>
    <n v="2258659"/>
    <s v="Cobros Mayo"/>
    <s v="Cobros Mayo NPN"/>
    <s v="Buzon de voz"/>
  </r>
  <r>
    <s v="Cobros Mayo"/>
    <n v="0"/>
    <n v="0"/>
    <x v="10"/>
    <n v="3"/>
    <n v="1"/>
    <x v="0"/>
    <d v="2026-05-28T14:50:25"/>
    <n v="69636656"/>
    <n v="6004"/>
    <s v="lvelez"/>
    <x v="1"/>
    <s v="COBRO"/>
    <m/>
    <n v="368028370000"/>
    <n v="16018"/>
    <n v="-4"/>
    <n v="1"/>
    <n v="69636656"/>
    <m/>
    <s v="Kevin Madrigal"/>
    <m/>
    <s v="8-921-2411"/>
    <n v="368028370000"/>
    <s v="MASIVO"/>
    <s v="2 PAGOS PENDIENTES"/>
    <m/>
    <m/>
    <m/>
    <m/>
    <m/>
    <s v="U"/>
    <s v="0000-00-00"/>
    <m/>
    <m/>
    <m/>
    <m/>
    <n v="69"/>
    <s v="Llamaya"/>
    <s v="MANUAL"/>
    <n v="0"/>
    <m/>
    <n v="2258659"/>
    <s v="Cobros Mayo"/>
    <s v="Cobros Mayo NPN"/>
    <s v="Buzon de voz"/>
  </r>
  <r>
    <s v="Cobros Mayo"/>
    <n v="1"/>
    <n v="1"/>
    <x v="10"/>
    <n v="3"/>
    <n v="1"/>
    <x v="1"/>
    <d v="2026-05-28T14:57:21"/>
    <n v="69636656"/>
    <n v="6007"/>
    <s v="lvelez"/>
    <x v="1"/>
    <s v="COBRO"/>
    <m/>
    <n v="368028370000"/>
    <n v="16018"/>
    <n v="-4"/>
    <n v="1"/>
    <n v="69636656"/>
    <m/>
    <s v="Kevin Madrigal"/>
    <m/>
    <s v="8-921-2411"/>
    <n v="368028370000"/>
    <s v="MASIVO"/>
    <s v="2 PAGOS PENDIENTES"/>
    <m/>
    <m/>
    <m/>
    <m/>
    <m/>
    <s v="U"/>
    <s v="0000-00-00"/>
    <m/>
    <m/>
    <m/>
    <m/>
    <n v="26"/>
    <s v="Llamaya"/>
    <s v="MANUAL"/>
    <n v="0"/>
    <m/>
    <n v="2258659"/>
    <s v="Cobros Mayo"/>
    <s v="Cobros Mayo NPN"/>
    <s v="Volver a llamar"/>
  </r>
  <r>
    <s v="Cobros Mayo"/>
    <n v="0"/>
    <n v="0"/>
    <x v="9"/>
    <n v="2"/>
    <n v="1"/>
    <x v="0"/>
    <d v="2026-05-27T15:39:10"/>
    <n v="69651279"/>
    <s v="DROP"/>
    <s v="VDAD"/>
    <x v="0"/>
    <s v="COBRO"/>
    <m/>
    <n v="367047480000"/>
    <n v="16019"/>
    <n v="-4"/>
    <n v="1"/>
    <n v="69651279"/>
    <m/>
    <s v=" FRANCISCO JAVIER MUNOZ MARTIN"/>
    <m/>
    <n v="367047480000"/>
    <s v="RENOVACIONES"/>
    <s v="2 MESES PENDIENTES"/>
    <m/>
    <m/>
    <m/>
    <m/>
    <m/>
    <m/>
    <m/>
    <s v="0000-00-00"/>
    <m/>
    <m/>
    <m/>
    <m/>
    <n v="5"/>
    <m/>
    <s v="NONE"/>
    <n v="0"/>
    <m/>
    <n v="2268033"/>
    <s v="Cobros Mayo"/>
    <s v="Cobros Mayo Lista 2"/>
    <s v="Agent Not Available"/>
  </r>
  <r>
    <s v="Cobros Mayo"/>
    <n v="0"/>
    <n v="0"/>
    <x v="10"/>
    <n v="2"/>
    <n v="1"/>
    <x v="1"/>
    <d v="2026-05-28T12:31:41"/>
    <n v="69651279"/>
    <s v="DROP"/>
    <s v="VDAD"/>
    <x v="0"/>
    <s v="COBRO"/>
    <m/>
    <n v="367047480000"/>
    <n v="16019"/>
    <n v="-4"/>
    <n v="1"/>
    <n v="69651279"/>
    <m/>
    <s v=" FRANCISCO JAVIER MUNOZ MARTIN"/>
    <m/>
    <n v="367047480000"/>
    <s v="RENOVACIONES"/>
    <s v="2 MESES PENDIENTES"/>
    <m/>
    <m/>
    <m/>
    <m/>
    <m/>
    <m/>
    <m/>
    <s v="0000-00-00"/>
    <m/>
    <m/>
    <m/>
    <m/>
    <n v="5"/>
    <m/>
    <s v="NONE"/>
    <n v="0"/>
    <m/>
    <n v="2268033"/>
    <s v="Cobros Mayo"/>
    <s v="Cobros Mayo Lista 2"/>
    <s v="Agent Not Available"/>
  </r>
  <r>
    <s v="Cobros Abril Canal Fijo"/>
    <n v="0"/>
    <n v="0"/>
    <x v="13"/>
    <n v="17"/>
    <n v="1"/>
    <x v="0"/>
    <d v="2026-05-02T12:54:31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20"/>
    <n v="17"/>
    <n v="1"/>
    <x v="0"/>
    <d v="2026-05-06T09:28:07"/>
    <n v="69655038"/>
    <s v="NA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No Answer AutoDial"/>
  </r>
  <r>
    <s v="Cobros Abril Canal Fijo"/>
    <n v="0"/>
    <n v="0"/>
    <x v="20"/>
    <n v="17"/>
    <n v="1"/>
    <x v="0"/>
    <d v="2026-05-06T16:20:11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16"/>
    <n v="17"/>
    <n v="1"/>
    <x v="0"/>
    <d v="2026-05-08T15:22:58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1"/>
    <n v="17"/>
    <n v="1"/>
    <x v="0"/>
    <d v="2026-05-13T11:02:0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24"/>
    <n v="17"/>
    <n v="1"/>
    <x v="0"/>
    <d v="2026-05-15T11:58:5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3"/>
    <n v="17"/>
    <n v="1"/>
    <x v="0"/>
    <d v="2026-05-19T12:07:2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22"/>
    <n v="17"/>
    <n v="1"/>
    <x v="0"/>
    <d v="2026-05-20T16:19:41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4"/>
    <n v="17"/>
    <n v="1"/>
    <x v="0"/>
    <d v="2026-05-21T15:49:04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5"/>
    <n v="17"/>
    <n v="1"/>
    <x v="0"/>
    <d v="2026-05-22T12:10:24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6"/>
    <n v="17"/>
    <n v="1"/>
    <x v="0"/>
    <d v="2026-05-23T10:38:07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8"/>
    <n v="17"/>
    <n v="1"/>
    <x v="0"/>
    <d v="2026-05-26T09:45:54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8"/>
    <n v="17"/>
    <n v="1"/>
    <x v="0"/>
    <d v="2026-05-26T11:04:24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8"/>
    <n v="17"/>
    <n v="1"/>
    <x v="0"/>
    <d v="2026-05-26T14:54:2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8"/>
    <n v="17"/>
    <n v="1"/>
    <x v="0"/>
    <d v="2026-05-26T15:10:32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8"/>
    <n v="17"/>
    <n v="1"/>
    <x v="0"/>
    <d v="2026-05-26T16:57:00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9"/>
    <n v="17"/>
    <n v="1"/>
    <x v="1"/>
    <d v="2026-05-27T09:12:55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"/>
    <n v="3"/>
    <n v="1"/>
    <x v="0"/>
    <d v="2026-05-13T11:02:18"/>
    <n v="69657911"/>
    <s v="AB"/>
    <s v="VDAD"/>
    <x v="0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0"/>
    <m/>
    <s v="NONE"/>
    <n v="0"/>
    <m/>
    <n v="2258661"/>
    <s v="Cobros Mayo"/>
    <s v="Cobros Mayo NPN"/>
    <s v="Auto busy"/>
  </r>
  <r>
    <s v="Cobros Abril Canal Fijo"/>
    <n v="0"/>
    <n v="0"/>
    <x v="24"/>
    <n v="3"/>
    <n v="1"/>
    <x v="0"/>
    <d v="2026-05-15T11:59:27"/>
    <n v="69657911"/>
    <s v="DROP"/>
    <s v="VDAD"/>
    <x v="0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5"/>
    <m/>
    <s v="NONE"/>
    <n v="0"/>
    <m/>
    <n v="2258661"/>
    <s v="Cobros Mayo"/>
    <s v="Cobros Mayo NPN"/>
    <s v="Agent Not Available"/>
  </r>
  <r>
    <s v="Cobros Abril Canal Fijo"/>
    <n v="1"/>
    <n v="1"/>
    <x v="3"/>
    <n v="3"/>
    <n v="1"/>
    <x v="1"/>
    <d v="2026-05-19T12:07:47"/>
    <n v="69657911"/>
    <n v="6003"/>
    <s v="lvelez"/>
    <x v="1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25"/>
    <s v="Llamaya"/>
    <s v="MAIN"/>
    <n v="0"/>
    <m/>
    <n v="2258661"/>
    <s v="Cobros Mayo"/>
    <s v="Cobros Mayo NPN"/>
    <s v="Cuenta cesada"/>
  </r>
  <r>
    <s v="Cobros Abril Canal Fijo"/>
    <n v="0"/>
    <n v="0"/>
    <x v="1"/>
    <n v="9"/>
    <n v="1"/>
    <x v="0"/>
    <d v="2026-05-13T11:03:38"/>
    <n v="69662263"/>
    <s v="NA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9"/>
    <n v="1"/>
    <x v="0"/>
    <d v="2026-05-13T11:41:06"/>
    <n v="69662263"/>
    <s v="NA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9"/>
    <n v="1"/>
    <x v="0"/>
    <d v="2026-05-13T11:46:18"/>
    <n v="69662263"/>
    <s v="NA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9"/>
    <n v="1"/>
    <x v="0"/>
    <d v="2026-05-13T11:51:03"/>
    <n v="69662263"/>
    <s v="AB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0"/>
    <m/>
    <s v="NONE"/>
    <n v="0"/>
    <m/>
    <n v="2258662"/>
    <s v="Cobros Mayo"/>
    <s v="Cobros Mayo NPN"/>
    <s v="Auto busy"/>
  </r>
  <r>
    <s v="Cobros Abril Canal Fijo"/>
    <n v="0"/>
    <n v="0"/>
    <x v="24"/>
    <n v="9"/>
    <n v="1"/>
    <x v="0"/>
    <d v="2026-05-15T11:59:45"/>
    <n v="69662263"/>
    <s v="DROP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3"/>
    <n v="9"/>
    <n v="1"/>
    <x v="0"/>
    <d v="2026-05-19T12:07:48"/>
    <n v="69662263"/>
    <s v="DROP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22"/>
    <n v="9"/>
    <n v="1"/>
    <x v="0"/>
    <d v="2026-05-20T16:20:15"/>
    <n v="69662263"/>
    <s v="DROP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4"/>
    <n v="9"/>
    <n v="1"/>
    <x v="0"/>
    <d v="2026-05-21T15:49:28"/>
    <n v="69662263"/>
    <s v="DROP"/>
    <s v="VDAD"/>
    <x v="0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1"/>
    <n v="1"/>
    <x v="5"/>
    <n v="9"/>
    <n v="1"/>
    <x v="1"/>
    <d v="2026-05-22T12:11:08"/>
    <n v="69662263"/>
    <n v="6003"/>
    <s v="lvelez"/>
    <x v="1"/>
    <s v="COBRO"/>
    <m/>
    <n v="361008990000"/>
    <n v="16018"/>
    <n v="-4"/>
    <n v="1"/>
    <n v="69662263"/>
    <m/>
    <s v="Oscar Alexi Antencio arauz"/>
    <m/>
    <s v="1-51-133"/>
    <n v="361008990000"/>
    <s v="MASIVO"/>
    <s v="NPN"/>
    <m/>
    <m/>
    <m/>
    <m/>
    <m/>
    <s v="U"/>
    <s v="0000-00-00"/>
    <m/>
    <m/>
    <m/>
    <m/>
    <n v="42"/>
    <s v="Llamaya"/>
    <s v="MAIN"/>
    <n v="0"/>
    <m/>
    <n v="2258662"/>
    <s v="Cobros Mayo"/>
    <s v="Cobros Mayo NPN"/>
    <s v="Cuenta cesada"/>
  </r>
  <r>
    <s v="Cobros Abril Canal Fijo"/>
    <n v="0"/>
    <n v="0"/>
    <x v="1"/>
    <n v="1"/>
    <n v="1"/>
    <x v="1"/>
    <d v="2026-05-13T11:04:19"/>
    <n v="69669701"/>
    <n v="6004"/>
    <s v="lvelez"/>
    <x v="1"/>
    <s v="COBRO"/>
    <m/>
    <n v="367037110000"/>
    <n v="16018"/>
    <n v="-4"/>
    <n v="1"/>
    <n v="69669701"/>
    <m/>
    <s v="Rosa Chico Jimenez"/>
    <m/>
    <s v="1-717-651"/>
    <n v="367037110000"/>
    <s v="SOHO"/>
    <s v="NPN"/>
    <m/>
    <m/>
    <m/>
    <m/>
    <m/>
    <s v="U"/>
    <s v="0000-00-00"/>
    <m/>
    <m/>
    <m/>
    <m/>
    <n v="150"/>
    <s v="Llamaya"/>
    <s v="MAIN"/>
    <n v="0"/>
    <m/>
    <n v="2258663"/>
    <s v="Cobros Mayo"/>
    <s v="Cobros Mayo NPN"/>
    <s v="Buzon de voz"/>
  </r>
  <r>
    <s v="Cobros Abril Canal Fijo"/>
    <n v="0"/>
    <n v="0"/>
    <x v="13"/>
    <n v="6"/>
    <n v="1"/>
    <x v="0"/>
    <d v="2026-05-02T10:48:15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14"/>
    <n v="6"/>
    <n v="1"/>
    <x v="0"/>
    <d v="2026-05-05T15:00:56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20"/>
    <n v="6"/>
    <n v="1"/>
    <x v="0"/>
    <d v="2026-05-06T17:27:30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16"/>
    <n v="6"/>
    <n v="1"/>
    <x v="0"/>
    <d v="2026-05-08T12:09:00"/>
    <n v="69679670"/>
    <s v="DROP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5"/>
    <m/>
    <s v="NONE"/>
    <n v="0"/>
    <m/>
    <n v="2251601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4:55:57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8"/>
    <n v="6"/>
    <n v="1"/>
    <x v="1"/>
    <d v="2026-05-26T16:48:30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Mayo"/>
    <n v="1"/>
    <n v="0"/>
    <x v="20"/>
    <n v="1"/>
    <n v="1"/>
    <x v="1"/>
    <d v="2026-05-06T14:36:01"/>
    <n v="69686466"/>
    <n v="6000"/>
    <s v="lvelez"/>
    <x v="1"/>
    <s v="COBRO"/>
    <m/>
    <m/>
    <n v="998"/>
    <n v="0"/>
    <m/>
    <n v="69686466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540"/>
    <s v="Default Manual list"/>
    <m/>
    <s v="Mensaje a tercero"/>
  </r>
  <r>
    <e v="#N/A"/>
    <n v="1"/>
    <n v="1"/>
    <x v="20"/>
    <n v="1"/>
    <n v="1"/>
    <x v="1"/>
    <d v="2026-05-06T14:56:11"/>
    <n v="69690208"/>
    <n v="6007"/>
    <s v="lvelez"/>
    <x v="1"/>
    <s v="COBRO"/>
    <m/>
    <m/>
    <n v="998"/>
    <n v="0"/>
    <m/>
    <n v="69690208"/>
    <m/>
    <m/>
    <m/>
    <m/>
    <m/>
    <m/>
    <m/>
    <m/>
    <m/>
    <m/>
    <m/>
    <m/>
    <s v="U"/>
    <s v="0000-00-00"/>
    <m/>
    <m/>
    <m/>
    <m/>
    <n v="41"/>
    <s v="Llamaya"/>
    <s v="MANUAL"/>
    <n v="0"/>
    <m/>
    <n v="2257544"/>
    <s v="Default Manual list"/>
    <m/>
    <s v="Volver a llamar"/>
  </r>
  <r>
    <s v="Cobros Mayo"/>
    <n v="1"/>
    <n v="1"/>
    <x v="0"/>
    <n v="3"/>
    <n v="1"/>
    <x v="0"/>
    <d v="2026-05-09T10:37:56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49"/>
    <s v="Llamaya"/>
    <s v="MANUAL"/>
    <n v="0"/>
    <m/>
    <n v="2198792"/>
    <s v="Cobros Marzo 2 meses a NPN "/>
    <s v="Cobros Marzo 2 meses a NPN "/>
    <s v="Volver a llamar"/>
  </r>
  <r>
    <s v="Cobros Mayo"/>
    <n v="1"/>
    <n v="1"/>
    <x v="0"/>
    <n v="3"/>
    <n v="1"/>
    <x v="0"/>
    <d v="2026-05-09T10:51:47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41"/>
    <s v="Llamaya"/>
    <s v="MANUAL"/>
    <n v="0"/>
    <m/>
    <n v="2198792"/>
    <s v="Cobros Marzo 2 meses a NPN "/>
    <s v="Cobros Marzo 2 meses a NPN "/>
    <s v="Volver a llamar"/>
  </r>
  <r>
    <s v="Cobros Mayo"/>
    <n v="1"/>
    <n v="1"/>
    <x v="10"/>
    <n v="3"/>
    <n v="1"/>
    <x v="1"/>
    <d v="2026-05-28T15:30:10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33"/>
    <s v="Llamaya"/>
    <s v="MANUAL"/>
    <n v="0"/>
    <m/>
    <n v="2198792"/>
    <s v="Cobros Marzo 2 meses a NPN "/>
    <s v="Cobros Marzo 2 meses a NPN "/>
    <s v="Volver a llamar"/>
  </r>
  <r>
    <s v="Cobros Abril Canal Fijo"/>
    <n v="0"/>
    <n v="0"/>
    <x v="1"/>
    <n v="5"/>
    <n v="1"/>
    <x v="0"/>
    <d v="2026-05-13T11:04:43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24"/>
    <n v="5"/>
    <n v="1"/>
    <x v="0"/>
    <d v="2026-05-15T12:00:21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3"/>
    <n v="5"/>
    <n v="1"/>
    <x v="0"/>
    <d v="2026-05-19T12:08:23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22"/>
    <n v="5"/>
    <n v="1"/>
    <x v="0"/>
    <d v="2026-05-20T16:20:49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1"/>
    <n v="1"/>
    <x v="4"/>
    <n v="5"/>
    <n v="1"/>
    <x v="1"/>
    <d v="2026-05-21T15:55:15"/>
    <n v="69692960"/>
    <n v="6003"/>
    <s v="lvelez"/>
    <x v="1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43"/>
    <s v="Llamaya"/>
    <s v="MAIN"/>
    <n v="0"/>
    <m/>
    <n v="2258664"/>
    <s v="Cobros Mayo"/>
    <s v="Cobros Mayo NPN"/>
    <s v="Cuenta cesada"/>
  </r>
  <r>
    <e v="#N/A"/>
    <n v="0"/>
    <n v="0"/>
    <x v="14"/>
    <n v="1"/>
    <n v="1"/>
    <x v="1"/>
    <d v="2026-05-05T17:57:06"/>
    <n v="69694351"/>
    <n v="6004"/>
    <s v="lvelez"/>
    <x v="1"/>
    <s v="COBRO"/>
    <m/>
    <m/>
    <n v="998"/>
    <n v="0"/>
    <m/>
    <n v="69694351"/>
    <m/>
    <m/>
    <m/>
    <m/>
    <m/>
    <m/>
    <m/>
    <m/>
    <m/>
    <m/>
    <m/>
    <m/>
    <s v="U"/>
    <s v="0000-00-00"/>
    <m/>
    <m/>
    <m/>
    <m/>
    <n v="76"/>
    <s v="Llamaya"/>
    <s v="MANUAL"/>
    <n v="0"/>
    <m/>
    <n v="2257521"/>
    <s v="Default Manual list"/>
    <m/>
    <s v="Buzon de voz"/>
  </r>
  <r>
    <s v="Cobros Abril Canal Fijo"/>
    <n v="0"/>
    <n v="0"/>
    <x v="1"/>
    <n v="4"/>
    <n v="1"/>
    <x v="0"/>
    <d v="2026-05-13T11:05:26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0"/>
    <n v="0"/>
    <x v="24"/>
    <n v="4"/>
    <n v="1"/>
    <x v="0"/>
    <d v="2026-05-15T12:01:44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0"/>
    <n v="0"/>
    <x v="3"/>
    <n v="4"/>
    <n v="1"/>
    <x v="0"/>
    <d v="2026-05-19T12:17:57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1"/>
    <n v="1"/>
    <x v="22"/>
    <n v="4"/>
    <n v="1"/>
    <x v="1"/>
    <d v="2026-05-20T16:21:33"/>
    <n v="69695648"/>
    <n v="6003"/>
    <s v="lvelez"/>
    <x v="1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7"/>
    <s v="Llamaya"/>
    <s v="MAIN"/>
    <n v="0"/>
    <m/>
    <n v="2258665"/>
    <s v="Cobros Mayo"/>
    <s v="Cobros Mayo NPN"/>
    <s v="Cuenta cesada"/>
  </r>
  <r>
    <s v="Cobros Abril Canal Fijo"/>
    <n v="0"/>
    <n v="0"/>
    <x v="1"/>
    <n v="2"/>
    <n v="1"/>
    <x v="0"/>
    <d v="2026-05-13T11:05:42"/>
    <n v="69706405"/>
    <s v="DROP"/>
    <s v="VDAD"/>
    <x v="0"/>
    <s v="COBRO"/>
    <m/>
    <n v="352308220000"/>
    <n v="16018"/>
    <n v="-4"/>
    <n v="1"/>
    <n v="69706405"/>
    <m/>
    <s v="Miguel Enrique Gonzalez Hidalg"/>
    <m/>
    <s v="8-1016-622"/>
    <n v="352308220000"/>
    <s v="MASIVO"/>
    <s v="NPN"/>
    <m/>
    <m/>
    <m/>
    <m/>
    <m/>
    <s v="U"/>
    <s v="0000-00-00"/>
    <m/>
    <m/>
    <m/>
    <m/>
    <n v="5"/>
    <m/>
    <s v="NONE"/>
    <n v="0"/>
    <m/>
    <n v="2258666"/>
    <s v="Cobros Mayo"/>
    <s v="Cobros Mayo NPN"/>
    <s v="Agent Not Available"/>
  </r>
  <r>
    <s v="Cobros Abril Canal Fijo"/>
    <n v="1"/>
    <n v="1"/>
    <x v="24"/>
    <n v="2"/>
    <n v="1"/>
    <x v="1"/>
    <d v="2026-05-15T12:01:18"/>
    <n v="69706405"/>
    <n v="6003"/>
    <s v="lvelez"/>
    <x v="1"/>
    <s v="COBRO"/>
    <m/>
    <n v="352308220000"/>
    <n v="16018"/>
    <n v="-4"/>
    <n v="1"/>
    <n v="69706405"/>
    <m/>
    <s v="Miguel Enrique Gonzalez Hidalg"/>
    <m/>
    <s v="8-1016-622"/>
    <n v="352308220000"/>
    <s v="MASIVO"/>
    <s v="NPN"/>
    <m/>
    <m/>
    <m/>
    <m/>
    <m/>
    <s v="U"/>
    <s v="0000-00-00"/>
    <m/>
    <m/>
    <m/>
    <m/>
    <n v="54"/>
    <s v="Llamaya"/>
    <s v="MAIN"/>
    <n v="0"/>
    <m/>
    <n v="2258666"/>
    <s v="Cobros Mayo"/>
    <s v="Cobros Mayo NPN"/>
    <s v="Cuenta cesada"/>
  </r>
  <r>
    <s v="Cobros Mayo"/>
    <n v="0"/>
    <n v="0"/>
    <x v="1"/>
    <n v="12"/>
    <n v="1"/>
    <x v="0"/>
    <d v="2026-05-13T11:05:55"/>
    <n v="69708468"/>
    <s v="DROP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5"/>
    <m/>
    <s v="NONE"/>
    <n v="0"/>
    <m/>
    <n v="2258667"/>
    <s v="Cobros Mayo"/>
    <s v="Cobros Mayo NPN"/>
    <s v="Agent Not Available"/>
  </r>
  <r>
    <s v="Cobros Mayo"/>
    <n v="0"/>
    <n v="0"/>
    <x v="24"/>
    <n v="12"/>
    <n v="1"/>
    <x v="0"/>
    <d v="2026-05-15T12:03:02"/>
    <n v="69708468"/>
    <s v="NA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No Answer AutoDial"/>
  </r>
  <r>
    <s v="Cobros Mayo"/>
    <n v="0"/>
    <n v="0"/>
    <x v="24"/>
    <n v="12"/>
    <n v="1"/>
    <x v="0"/>
    <d v="2026-05-15T12:39:32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3"/>
    <n v="12"/>
    <n v="1"/>
    <x v="0"/>
    <d v="2026-05-19T12:17:23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22"/>
    <n v="12"/>
    <n v="1"/>
    <x v="0"/>
    <d v="2026-05-20T16:21:29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4"/>
    <n v="12"/>
    <n v="1"/>
    <x v="0"/>
    <d v="2026-05-21T15:54:45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5"/>
    <n v="12"/>
    <n v="1"/>
    <x v="0"/>
    <d v="2026-05-22T12:11:21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6"/>
    <n v="12"/>
    <n v="1"/>
    <x v="0"/>
    <d v="2026-05-23T10:38:50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8"/>
    <n v="12"/>
    <n v="1"/>
    <x v="0"/>
    <d v="2026-05-26T09:46:10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8"/>
    <n v="12"/>
    <n v="1"/>
    <x v="0"/>
    <d v="2026-05-26T11:06:35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8"/>
    <n v="12"/>
    <n v="1"/>
    <x v="0"/>
    <d v="2026-05-26T14:54:23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9"/>
    <n v="12"/>
    <n v="1"/>
    <x v="1"/>
    <d v="2026-05-27T09:13:10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1"/>
    <n v="3"/>
    <n v="1"/>
    <x v="0"/>
    <d v="2026-05-13T11:06:17"/>
    <n v="69710973"/>
    <s v="DROP"/>
    <s v="VDAD"/>
    <x v="0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5"/>
    <m/>
    <s v="NONE"/>
    <n v="0"/>
    <m/>
    <n v="2258668"/>
    <s v="Cobros Mayo"/>
    <s v="Cobros Mayo NPN"/>
    <s v="Agent Not Available"/>
  </r>
  <r>
    <s v="Cobros Mayo"/>
    <n v="0"/>
    <n v="0"/>
    <x v="24"/>
    <n v="3"/>
    <n v="1"/>
    <x v="0"/>
    <d v="2026-05-15T12:12:04"/>
    <n v="69710973"/>
    <s v="DROP"/>
    <s v="VDAD"/>
    <x v="0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5"/>
    <m/>
    <s v="NONE"/>
    <n v="0"/>
    <m/>
    <n v="2258668"/>
    <s v="Cobros Mayo"/>
    <s v="Cobros Mayo NPN"/>
    <s v="Agent Not Available"/>
  </r>
  <r>
    <s v="Cobros Mayo"/>
    <n v="0"/>
    <n v="0"/>
    <x v="3"/>
    <n v="3"/>
    <n v="1"/>
    <x v="1"/>
    <d v="2026-05-19T12:17:53"/>
    <n v="69710973"/>
    <s v="CALLBK"/>
    <s v="lvelez"/>
    <x v="1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445"/>
    <s v="Llamaya"/>
    <s v="MAIN"/>
    <n v="0"/>
    <m/>
    <n v="2258668"/>
    <s v="Cobros Mayo"/>
    <s v="Cobros Mayo NPN"/>
    <s v="Call Back"/>
  </r>
  <r>
    <s v="Cobros Abril Canal Fijo"/>
    <n v="0"/>
    <n v="0"/>
    <x v="1"/>
    <n v="2"/>
    <n v="1"/>
    <x v="0"/>
    <d v="2026-05-13T11:06:30"/>
    <n v="69725396"/>
    <s v="DROP"/>
    <s v="VDAD"/>
    <x v="0"/>
    <s v="COBRO"/>
    <m/>
    <n v="358372590000"/>
    <n v="16018"/>
    <n v="-4"/>
    <n v="1"/>
    <n v="69725396"/>
    <m/>
    <s v="Jorge Enrique JimÃ©nez Urriola"/>
    <m/>
    <s v="8-494-97"/>
    <n v="358372590000"/>
    <s v="MASIVO"/>
    <s v="NPN"/>
    <m/>
    <m/>
    <m/>
    <m/>
    <m/>
    <s v="U"/>
    <s v="0000-00-00"/>
    <m/>
    <m/>
    <m/>
    <m/>
    <n v="5"/>
    <m/>
    <s v="NONE"/>
    <n v="0"/>
    <m/>
    <n v="2258669"/>
    <s v="Cobros Mayo"/>
    <s v="Cobros Mayo NPN"/>
    <s v="Agent Not Available"/>
  </r>
  <r>
    <s v="Cobros Abril Canal Fijo"/>
    <n v="1"/>
    <n v="1"/>
    <x v="24"/>
    <n v="2"/>
    <n v="1"/>
    <x v="1"/>
    <d v="2026-05-15T12:11:55"/>
    <n v="69725396"/>
    <n v="6003"/>
    <s v="lvelez"/>
    <x v="1"/>
    <s v="COBRO"/>
    <m/>
    <n v="358372590000"/>
    <n v="16018"/>
    <n v="-4"/>
    <n v="1"/>
    <n v="69725396"/>
    <m/>
    <s v="Jorge Enrique JimÃ©nez Urriola"/>
    <m/>
    <s v="8-494-97"/>
    <n v="358372590000"/>
    <s v="MASIVO"/>
    <s v="NPN"/>
    <m/>
    <m/>
    <m/>
    <m/>
    <m/>
    <s v="U"/>
    <s v="0000-00-00"/>
    <m/>
    <m/>
    <m/>
    <m/>
    <n v="52"/>
    <s v="Llamaya"/>
    <s v="MAIN"/>
    <n v="0"/>
    <m/>
    <n v="2258669"/>
    <s v="Cobros Mayo"/>
    <s v="Cobros Mayo NPN"/>
    <s v="Cuenta cesada"/>
  </r>
  <r>
    <s v="Cobros Mayo"/>
    <n v="0"/>
    <n v="0"/>
    <x v="1"/>
    <n v="7"/>
    <n v="1"/>
    <x v="0"/>
    <d v="2026-05-13T11:07:13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24"/>
    <n v="7"/>
    <n v="1"/>
    <x v="0"/>
    <d v="2026-05-15T12:12:48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3"/>
    <n v="7"/>
    <n v="1"/>
    <x v="0"/>
    <d v="2026-05-19T12:18:44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22"/>
    <n v="7"/>
    <n v="1"/>
    <x v="0"/>
    <d v="2026-05-20T16:22:17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4"/>
    <n v="7"/>
    <n v="1"/>
    <x v="0"/>
    <d v="2026-05-21T15:55:03"/>
    <n v="69730504"/>
    <s v="AB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0"/>
    <m/>
    <s v="NONE"/>
    <n v="0"/>
    <m/>
    <n v="2258670"/>
    <s v="Cobros Mayo"/>
    <s v="Cobros Mayo NPN"/>
    <s v="Auto busy"/>
  </r>
  <r>
    <s v="Cobros Mayo"/>
    <n v="0"/>
    <n v="0"/>
    <x v="5"/>
    <n v="7"/>
    <n v="1"/>
    <x v="0"/>
    <d v="2026-05-22T12:12:20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1"/>
    <n v="1"/>
    <x v="6"/>
    <n v="7"/>
    <n v="1"/>
    <x v="1"/>
    <d v="2026-05-23T10:39:43"/>
    <n v="69730504"/>
    <n v="6007"/>
    <s v="lvelez"/>
    <x v="1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s v="U"/>
    <s v="0000-00-00"/>
    <m/>
    <m/>
    <m/>
    <m/>
    <n v="176"/>
    <s v="Llamaya"/>
    <s v="MAIN"/>
    <n v="0"/>
    <m/>
    <n v="2258670"/>
    <s v="Cobros Mayo"/>
    <s v="Cobros Mayo NPN"/>
    <s v="Volver a llamar"/>
  </r>
  <r>
    <s v="Cobros Mayo"/>
    <n v="0"/>
    <n v="0"/>
    <x v="1"/>
    <n v="1"/>
    <n v="1"/>
    <x v="1"/>
    <d v="2026-05-13T11:07:52"/>
    <n v="69741714"/>
    <n v="6004"/>
    <s v="lvelez"/>
    <x v="1"/>
    <s v="COBRO"/>
    <m/>
    <n v="357371870000"/>
    <n v="16018"/>
    <n v="-4"/>
    <n v="1"/>
    <n v="69741714"/>
    <m/>
    <s v="Liliana de leon"/>
    <m/>
    <s v="7-711-207"/>
    <n v="357371870000"/>
    <s v="MASIVO"/>
    <s v="2 PAGOS PENDIENTES"/>
    <m/>
    <m/>
    <m/>
    <m/>
    <m/>
    <s v="U"/>
    <s v="0000-00-00"/>
    <m/>
    <m/>
    <m/>
    <m/>
    <n v="131"/>
    <s v="Llamaya"/>
    <s v="MAIN"/>
    <n v="0"/>
    <m/>
    <n v="2258671"/>
    <s v="Cobros Mayo"/>
    <s v="Cobros Mayo NPN"/>
    <s v="Buzon de voz"/>
  </r>
  <r>
    <s v="Cobros Mayo"/>
    <n v="0"/>
    <n v="0"/>
    <x v="1"/>
    <n v="7"/>
    <n v="1"/>
    <x v="0"/>
    <d v="2026-05-13T11:08:05"/>
    <n v="69746683"/>
    <s v="DROP"/>
    <s v="VDAD"/>
    <x v="0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24"/>
    <n v="7"/>
    <n v="1"/>
    <x v="0"/>
    <d v="2026-05-15T12:13:47"/>
    <n v="69746683"/>
    <s v="DROP"/>
    <s v="VDAD"/>
    <x v="0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3"/>
    <n v="7"/>
    <n v="1"/>
    <x v="0"/>
    <d v="2026-05-19T12:19:14"/>
    <n v="69746683"/>
    <s v="DROP"/>
    <s v="VDAD"/>
    <x v="0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22"/>
    <n v="7"/>
    <n v="1"/>
    <x v="0"/>
    <d v="2026-05-20T16:22:31"/>
    <n v="69746683"/>
    <s v="DROP"/>
    <s v="VDAD"/>
    <x v="0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4"/>
    <n v="7"/>
    <n v="1"/>
    <x v="0"/>
    <d v="2026-05-21T15:56:27"/>
    <n v="69746683"/>
    <s v="DROP"/>
    <s v="VDAD"/>
    <x v="0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1"/>
    <n v="1"/>
    <x v="5"/>
    <n v="7"/>
    <n v="1"/>
    <x v="0"/>
    <d v="2026-05-22T12:27:14"/>
    <n v="69746683"/>
    <n v="6007"/>
    <s v="lvelez"/>
    <x v="1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65"/>
    <s v="Llamaya"/>
    <s v="MAIN"/>
    <n v="0"/>
    <m/>
    <n v="2258672"/>
    <s v="Cobros Mayo"/>
    <s v="Cobros Mayo NPN"/>
    <s v="Volver a llamar"/>
  </r>
  <r>
    <s v="Cobros Mayo"/>
    <n v="0"/>
    <n v="0"/>
    <x v="5"/>
    <n v="7"/>
    <n v="1"/>
    <x v="1"/>
    <d v="2026-05-22T12:28:29"/>
    <n v="69746683"/>
    <n v="6004"/>
    <s v="lvelez"/>
    <x v="1"/>
    <s v="COBRO"/>
    <m/>
    <n v="361023970000"/>
    <n v="16018"/>
    <n v="-4"/>
    <n v="1"/>
    <n v="69746683"/>
    <m/>
    <s v="Maribel Miranda"/>
    <m/>
    <s v="8-730-340"/>
    <n v="361023970000"/>
    <s v="MASIVO"/>
    <s v="2 PAGOS PENDIENTES"/>
    <m/>
    <m/>
    <m/>
    <m/>
    <m/>
    <s v="U"/>
    <s v="0000-00-00"/>
    <m/>
    <m/>
    <m/>
    <m/>
    <n v="57"/>
    <s v="Llamaya"/>
    <s v="MANUAL"/>
    <n v="0"/>
    <m/>
    <n v="2258672"/>
    <s v="Cobros Mayo"/>
    <s v="Cobros Mayo NPN"/>
    <s v="Buzon de voz"/>
  </r>
  <r>
    <s v="Cobros Mayo"/>
    <n v="0"/>
    <n v="0"/>
    <x v="1"/>
    <n v="4"/>
    <n v="1"/>
    <x v="0"/>
    <d v="2026-05-13T11:09:27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0"/>
    <d v="2026-05-13T11:41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0"/>
    <d v="2026-05-13T11:47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1"/>
    <d v="2026-05-13T11:53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9"/>
    <n v="3"/>
    <n v="1"/>
    <x v="0"/>
    <d v="2026-05-27T14:37:24"/>
    <n v="69775401"/>
    <s v="DROP"/>
    <s v="VDAD"/>
    <x v="0"/>
    <s v="COBRO"/>
    <m/>
    <n v="355381620000"/>
    <n v="16019"/>
    <n v="-4"/>
    <n v="1"/>
    <n v="69775401"/>
    <m/>
    <s v="RANDY ALEXANDER LOO RODRIGUEZ"/>
    <m/>
    <n v="355381620000"/>
    <s v="CALL CENTER"/>
    <s v="NPN"/>
    <m/>
    <m/>
    <m/>
    <m/>
    <m/>
    <m/>
    <s v="U"/>
    <s v="0000-00-00"/>
    <m/>
    <m/>
    <m/>
    <s v="355381620000&gt;&gt; RANDY ALEXANDER LOO RODRIGUEZ"/>
    <n v="5"/>
    <m/>
    <s v="NONE"/>
    <n v="0"/>
    <m/>
    <n v="2267947"/>
    <s v="Cobros Mayo"/>
    <s v="Cobros Mayo Lista 2"/>
    <s v="Agent Not Available"/>
  </r>
  <r>
    <s v="Cobros Mayo"/>
    <n v="0"/>
    <n v="0"/>
    <x v="10"/>
    <n v="3"/>
    <n v="1"/>
    <x v="0"/>
    <d v="2026-05-28T10:10:01"/>
    <n v="69775401"/>
    <s v="DROP"/>
    <s v="VDAD"/>
    <x v="0"/>
    <s v="COBRO"/>
    <m/>
    <n v="355381620000"/>
    <n v="16019"/>
    <n v="-4"/>
    <n v="1"/>
    <n v="69775401"/>
    <m/>
    <s v="RANDY ALEXANDER LOO RODRIGUEZ"/>
    <m/>
    <n v="355381620000"/>
    <s v="CALL CENTER"/>
    <s v="NPN"/>
    <m/>
    <m/>
    <m/>
    <m/>
    <m/>
    <m/>
    <s v="U"/>
    <s v="0000-00-00"/>
    <m/>
    <m/>
    <m/>
    <s v="355381620000&gt;&gt; RANDY ALEXANDER LOO RODRIGUEZ"/>
    <n v="5"/>
    <m/>
    <s v="NONE"/>
    <n v="0"/>
    <m/>
    <n v="2267947"/>
    <s v="Cobros Mayo"/>
    <s v="Cobros Mayo Lista 2"/>
    <s v="Agent Not Available"/>
  </r>
  <r>
    <s v="Cobros Mayo"/>
    <n v="0"/>
    <n v="0"/>
    <x v="11"/>
    <n v="3"/>
    <n v="1"/>
    <x v="1"/>
    <d v="2026-05-30T14:47:10"/>
    <n v="69775401"/>
    <s v="CALLBK"/>
    <s v="lvelez"/>
    <x v="1"/>
    <s v="COBRO"/>
    <m/>
    <n v="355381620000"/>
    <n v="16019"/>
    <n v="-4"/>
    <n v="1"/>
    <n v="69775401"/>
    <m/>
    <s v="RANDY ALEXANDER LOO RODRIGUEZ"/>
    <m/>
    <n v="355381620000"/>
    <s v="CALL CENTER"/>
    <s v="NPN"/>
    <m/>
    <m/>
    <m/>
    <m/>
    <m/>
    <m/>
    <s v="U"/>
    <s v="0000-00-00"/>
    <m/>
    <m/>
    <m/>
    <s v="355381620000&gt;&gt; RANDY ALEXANDER LOO RODRIGUEZ"/>
    <n v="270"/>
    <s v="Llamaya"/>
    <s v="MAIN"/>
    <n v="0"/>
    <m/>
    <n v="2267947"/>
    <s v="Cobros Mayo"/>
    <s v="Cobros Mayo Lista 2"/>
    <s v="Call Back"/>
  </r>
  <r>
    <e v="#N/A"/>
    <n v="0"/>
    <n v="0"/>
    <x v="15"/>
    <n v="2"/>
    <n v="1"/>
    <x v="0"/>
    <d v="2026-05-07T15:37:25"/>
    <n v="69785282"/>
    <n v="6004"/>
    <s v="lvelez"/>
    <x v="1"/>
    <s v="COBRO"/>
    <m/>
    <m/>
    <n v="998"/>
    <n v="0"/>
    <m/>
    <n v="69785282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7578"/>
    <s v="Default Manual list"/>
    <m/>
    <s v="Buzon de voz"/>
  </r>
  <r>
    <e v="#N/A"/>
    <n v="0"/>
    <n v="0"/>
    <x v="23"/>
    <n v="2"/>
    <n v="1"/>
    <x v="1"/>
    <d v="2026-05-12T16:01:59"/>
    <n v="69785282"/>
    <n v="6004"/>
    <s v="lvelez"/>
    <x v="1"/>
    <s v="COBRO"/>
    <m/>
    <m/>
    <n v="998"/>
    <n v="0"/>
    <m/>
    <n v="69785282"/>
    <m/>
    <m/>
    <m/>
    <m/>
    <m/>
    <m/>
    <m/>
    <m/>
    <m/>
    <m/>
    <m/>
    <m/>
    <s v="U"/>
    <s v="0000-00-00"/>
    <m/>
    <m/>
    <m/>
    <m/>
    <n v="77"/>
    <s v="Llamaya"/>
    <s v="MANUAL"/>
    <n v="0"/>
    <m/>
    <n v="2257578"/>
    <s v="Default Manual list"/>
    <m/>
    <s v="Buzon de voz"/>
  </r>
  <r>
    <s v="Cobros Abril Canal Fijo"/>
    <n v="0"/>
    <n v="0"/>
    <x v="1"/>
    <n v="2"/>
    <n v="1"/>
    <x v="0"/>
    <d v="2026-05-13T11:09:51"/>
    <n v="69786590"/>
    <s v="DROP"/>
    <s v="VDAD"/>
    <x v="0"/>
    <s v="COBRO"/>
    <m/>
    <n v="367024750000"/>
    <n v="16018"/>
    <n v="-4"/>
    <n v="1"/>
    <n v="69786590"/>
    <m/>
    <s v="Telmo Antonio Pascual Suarez"/>
    <m/>
    <s v="2-721-2393"/>
    <n v="367024750000"/>
    <s v="MASIVO"/>
    <s v="NPN"/>
    <m/>
    <m/>
    <m/>
    <m/>
    <m/>
    <s v="U"/>
    <s v="0000-00-00"/>
    <m/>
    <m/>
    <m/>
    <m/>
    <n v="5"/>
    <m/>
    <s v="NONE"/>
    <n v="0"/>
    <m/>
    <n v="2258674"/>
    <s v="Cobros Mayo"/>
    <s v="Cobros Mayo NPN"/>
    <s v="Agent Not Available"/>
  </r>
  <r>
    <s v="Cobros Abril Canal Fijo"/>
    <n v="1"/>
    <n v="1"/>
    <x v="24"/>
    <n v="2"/>
    <n v="1"/>
    <x v="1"/>
    <d v="2026-05-15T12:13:32"/>
    <n v="69786590"/>
    <n v="6003"/>
    <s v="lvelez"/>
    <x v="1"/>
    <s v="COBRO"/>
    <m/>
    <n v="367024750000"/>
    <n v="16018"/>
    <n v="-4"/>
    <n v="1"/>
    <n v="69786590"/>
    <m/>
    <s v="Telmo Antonio Pascual Suarez"/>
    <m/>
    <s v="2-721-2393"/>
    <n v="367024750000"/>
    <s v="MASIVO"/>
    <s v="NPN"/>
    <m/>
    <m/>
    <m/>
    <m/>
    <m/>
    <s v="U"/>
    <s v="0000-00-00"/>
    <m/>
    <m/>
    <m/>
    <m/>
    <n v="47"/>
    <s v="Llamaya"/>
    <s v="MAIN"/>
    <n v="0"/>
    <m/>
    <n v="2258674"/>
    <s v="Cobros Mayo"/>
    <s v="Cobros Mayo NPN"/>
    <s v="Cuenta cesada"/>
  </r>
  <r>
    <s v="Cobros Mayo"/>
    <n v="0"/>
    <n v="0"/>
    <x v="20"/>
    <n v="6"/>
    <n v="1"/>
    <x v="0"/>
    <d v="2026-05-06T12:46:52"/>
    <n v="69787829"/>
    <n v="6004"/>
    <s v="lvelez"/>
    <x v="1"/>
    <s v="COBRO"/>
    <m/>
    <n v="368006930000"/>
    <n v="16016"/>
    <n v="-4"/>
    <n v="1"/>
    <n v="69787829"/>
    <m/>
    <s v="Yovani mateo Pajero sosa"/>
    <m/>
    <s v="BR0213040"/>
    <n v="368006930000"/>
    <s v="MASIVO"/>
    <s v="NPN"/>
    <m/>
    <m/>
    <m/>
    <m/>
    <m/>
    <s v="U"/>
    <s v="0000-00-00"/>
    <m/>
    <m/>
    <m/>
    <m/>
    <n v="62"/>
    <s v="Llamaya"/>
    <s v="MANUAL"/>
    <n v="0"/>
    <m/>
    <n v="2198699"/>
    <s v="Cobros Marzo 2 meses a NPN "/>
    <s v="Cobros Marzo 2 meses a NPN "/>
    <s v="Buzon de voz"/>
  </r>
  <r>
    <s v="Cobros Mayo"/>
    <n v="0"/>
    <n v="0"/>
    <x v="16"/>
    <n v="6"/>
    <n v="1"/>
    <x v="1"/>
    <d v="2026-05-08T14:48:20"/>
    <n v="69787829"/>
    <n v="6004"/>
    <s v="lvelez"/>
    <x v="1"/>
    <s v="COBRO"/>
    <m/>
    <n v="368006930000"/>
    <n v="16016"/>
    <n v="-4"/>
    <n v="1"/>
    <n v="69787829"/>
    <m/>
    <s v="Yovani mateo Pajero sosa"/>
    <m/>
    <s v="BR0213040"/>
    <n v="368006930000"/>
    <s v="MASIVO"/>
    <s v="NPN"/>
    <m/>
    <m/>
    <m/>
    <m/>
    <m/>
    <s v="U"/>
    <s v="0000-00-00"/>
    <m/>
    <m/>
    <m/>
    <m/>
    <n v="53"/>
    <s v="Llamaya"/>
    <s v="MANUAL"/>
    <n v="0"/>
    <m/>
    <n v="2198699"/>
    <s v="Cobros Marzo 2 meses a NPN "/>
    <s v="Cobros Marzo 2 meses a NPN "/>
    <s v="Buzon de voz"/>
  </r>
  <r>
    <s v="Cobros Mayo"/>
    <n v="0"/>
    <n v="0"/>
    <x v="1"/>
    <n v="6"/>
    <n v="1"/>
    <x v="0"/>
    <d v="2026-05-13T11:10:05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24"/>
    <n v="6"/>
    <n v="1"/>
    <x v="0"/>
    <d v="2026-05-15T12:14:00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3"/>
    <n v="6"/>
    <n v="1"/>
    <x v="0"/>
    <d v="2026-05-19T12:19:29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22"/>
    <n v="6"/>
    <n v="1"/>
    <x v="1"/>
    <d v="2026-05-20T16:24:16"/>
    <n v="69787829"/>
    <n v="6004"/>
    <s v="lvelez"/>
    <x v="1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66"/>
    <s v="Llamaya"/>
    <s v="MAIN"/>
    <n v="0"/>
    <m/>
    <n v="2258675"/>
    <s v="Cobros Mayo"/>
    <s v="Cobros Mayo NPN"/>
    <s v="Buzon de voz"/>
  </r>
  <r>
    <s v="Cobros Abril Canal Fijo"/>
    <n v="0"/>
    <n v="0"/>
    <x v="19"/>
    <n v="6"/>
    <n v="1"/>
    <x v="0"/>
    <d v="2026-05-04T12:30:40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20"/>
    <n v="6"/>
    <n v="1"/>
    <x v="0"/>
    <d v="2026-05-06T12:38:47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07T17:17:02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6"/>
    <n v="6"/>
    <n v="1"/>
    <x v="0"/>
    <d v="2026-05-08T17:37:20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26T15:38:19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8"/>
    <n v="6"/>
    <n v="1"/>
    <x v="1"/>
    <d v="2026-05-26T17:21:17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9"/>
    <n v="21"/>
    <n v="1"/>
    <x v="0"/>
    <d v="2026-05-04T11:37:17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20"/>
    <n v="21"/>
    <n v="1"/>
    <x v="0"/>
    <d v="2026-05-06T11:44:56"/>
    <n v="69812294"/>
    <s v="NA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No Answer AutoDial"/>
  </r>
  <r>
    <s v="Cobros Abril Canal Fijo"/>
    <n v="0"/>
    <n v="0"/>
    <x v="20"/>
    <n v="21"/>
    <n v="1"/>
    <x v="0"/>
    <d v="2026-05-06T17:03:51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16"/>
    <n v="21"/>
    <n v="1"/>
    <x v="0"/>
    <d v="2026-05-08T17:00:27"/>
    <n v="69812294"/>
    <s v="NA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No Answer AutoDial"/>
  </r>
  <r>
    <s v="Cobros Abril Canal Fijo"/>
    <n v="0"/>
    <n v="0"/>
    <x v="0"/>
    <n v="21"/>
    <n v="1"/>
    <x v="0"/>
    <d v="2026-05-09T10:00:20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1"/>
    <n v="21"/>
    <n v="1"/>
    <x v="0"/>
    <d v="2026-05-13T11:13:42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1"/>
    <n v="21"/>
    <n v="1"/>
    <x v="0"/>
    <d v="2026-05-13T11:41:08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24"/>
    <n v="21"/>
    <n v="1"/>
    <x v="0"/>
    <d v="2026-05-15T12:15:20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24"/>
    <n v="21"/>
    <n v="1"/>
    <x v="0"/>
    <d v="2026-05-15T12:41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3"/>
    <n v="21"/>
    <n v="1"/>
    <x v="0"/>
    <d v="2026-05-19T12:19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22"/>
    <n v="21"/>
    <n v="1"/>
    <x v="0"/>
    <d v="2026-05-20T16:24:07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4"/>
    <n v="21"/>
    <n v="1"/>
    <x v="0"/>
    <d v="2026-05-21T15:58:44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4"/>
    <n v="21"/>
    <n v="1"/>
    <x v="0"/>
    <d v="2026-05-21T16:07:56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5"/>
    <n v="21"/>
    <n v="1"/>
    <x v="0"/>
    <d v="2026-05-22T12:26:39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6"/>
    <n v="21"/>
    <n v="1"/>
    <x v="0"/>
    <d v="2026-05-23T10:44:06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6"/>
    <n v="21"/>
    <n v="1"/>
    <x v="0"/>
    <d v="2026-05-23T12:44:54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7"/>
    <n v="21"/>
    <n v="1"/>
    <x v="0"/>
    <d v="2026-05-25T09:51:58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8"/>
    <n v="21"/>
    <n v="1"/>
    <x v="0"/>
    <d v="2026-05-26T09:46:28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8"/>
    <n v="21"/>
    <n v="1"/>
    <x v="0"/>
    <d v="2026-05-26T11:06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8"/>
    <n v="21"/>
    <n v="1"/>
    <x v="0"/>
    <d v="2026-05-26T14:54:36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9"/>
    <n v="21"/>
    <n v="1"/>
    <x v="1"/>
    <d v="2026-05-27T09:13:28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Mayo"/>
    <n v="1"/>
    <n v="0"/>
    <x v="1"/>
    <n v="1"/>
    <n v="1"/>
    <x v="1"/>
    <d v="2026-05-13T11:12:47"/>
    <n v="69818907"/>
    <n v="6006"/>
    <s v="lvelez"/>
    <x v="1"/>
    <s v="COBRO"/>
    <m/>
    <n v="366069140000"/>
    <n v="16018"/>
    <n v="-4"/>
    <n v="1"/>
    <n v="69818907"/>
    <m/>
    <s v="Emilio Ortega"/>
    <m/>
    <s v="8-921-838"/>
    <n v="366069140000"/>
    <s v="MASIVO"/>
    <s v="NPN"/>
    <m/>
    <m/>
    <m/>
    <m/>
    <m/>
    <s v="U"/>
    <s v="0000-00-00"/>
    <m/>
    <m/>
    <m/>
    <m/>
    <n v="124"/>
    <s v="Llamaya"/>
    <s v="MAIN"/>
    <n v="0"/>
    <m/>
    <n v="2258677"/>
    <s v="Cobros Mayo"/>
    <s v="Cobros Mayo NPN"/>
    <s v="Numero equivocado"/>
  </r>
  <r>
    <s v="Cobros Mayo"/>
    <n v="0"/>
    <n v="0"/>
    <x v="9"/>
    <n v="2"/>
    <n v="1"/>
    <x v="0"/>
    <d v="2026-05-27T15:34:46"/>
    <n v="69821812"/>
    <s v="DROP"/>
    <s v="VDAD"/>
    <x v="0"/>
    <s v="COBRO"/>
    <m/>
    <n v="319057820000"/>
    <n v="16019"/>
    <n v="-4"/>
    <n v="1"/>
    <n v="69821812"/>
    <m/>
    <s v=" JOSSARY ESTELA PEREZ LOPEZ"/>
    <m/>
    <n v="319057820000"/>
    <s v="RENOVACIONES"/>
    <s v="3 MESES PENDIENTES"/>
    <m/>
    <m/>
    <m/>
    <m/>
    <m/>
    <m/>
    <m/>
    <s v="0000-00-00"/>
    <m/>
    <m/>
    <m/>
    <m/>
    <n v="5"/>
    <m/>
    <s v="NONE"/>
    <n v="0"/>
    <m/>
    <n v="2268027"/>
    <s v="Cobros Mayo"/>
    <s v="Cobros Mayo Lista 2"/>
    <s v="Agent Not Available"/>
  </r>
  <r>
    <s v="Cobros Mayo"/>
    <n v="0"/>
    <n v="0"/>
    <x v="10"/>
    <n v="2"/>
    <n v="1"/>
    <x v="1"/>
    <d v="2026-05-28T12:15:05"/>
    <n v="69821812"/>
    <s v="DROP"/>
    <s v="VDAD"/>
    <x v="0"/>
    <s v="COBRO"/>
    <m/>
    <n v="319057820000"/>
    <n v="16019"/>
    <n v="-4"/>
    <n v="1"/>
    <n v="69821812"/>
    <m/>
    <s v=" JOSSARY ESTELA PEREZ LOPEZ"/>
    <m/>
    <n v="319057820000"/>
    <s v="RENOVACIONES"/>
    <s v="3 MESES PENDIENTES"/>
    <m/>
    <m/>
    <m/>
    <m/>
    <m/>
    <m/>
    <m/>
    <s v="0000-00-00"/>
    <m/>
    <m/>
    <m/>
    <m/>
    <n v="5"/>
    <m/>
    <s v="NONE"/>
    <n v="0"/>
    <m/>
    <n v="2268027"/>
    <s v="Cobros Mayo"/>
    <s v="Cobros Mayo Lista 2"/>
    <s v="Agent Not Available"/>
  </r>
  <r>
    <s v="Cobros Mayo"/>
    <n v="0"/>
    <n v="0"/>
    <x v="1"/>
    <n v="15"/>
    <n v="1"/>
    <x v="0"/>
    <d v="2026-05-13T11:18:44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24"/>
    <n v="15"/>
    <n v="1"/>
    <x v="0"/>
    <d v="2026-05-15T12:14:42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3"/>
    <n v="15"/>
    <n v="1"/>
    <x v="0"/>
    <d v="2026-05-19T12:20:08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22"/>
    <n v="15"/>
    <n v="1"/>
    <x v="0"/>
    <d v="2026-05-20T16:25:5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22"/>
    <n v="15"/>
    <n v="1"/>
    <x v="0"/>
    <d v="2026-05-20T16:44:41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4"/>
    <n v="15"/>
    <n v="1"/>
    <x v="0"/>
    <d v="2026-05-21T15:58:4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4"/>
    <n v="15"/>
    <n v="1"/>
    <x v="0"/>
    <d v="2026-05-21T16:09:43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4"/>
    <n v="15"/>
    <n v="1"/>
    <x v="0"/>
    <d v="2026-05-21T16:14:03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5"/>
    <n v="15"/>
    <n v="1"/>
    <x v="0"/>
    <d v="2026-05-22T12:27:10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6"/>
    <n v="15"/>
    <n v="1"/>
    <x v="0"/>
    <d v="2026-05-23T10:44:3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6"/>
    <n v="15"/>
    <n v="1"/>
    <x v="0"/>
    <d v="2026-05-23T12:46:22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8"/>
    <n v="15"/>
    <n v="1"/>
    <x v="0"/>
    <d v="2026-05-26T09:47:53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8"/>
    <n v="15"/>
    <n v="1"/>
    <x v="0"/>
    <d v="2026-05-26T11:06:53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8"/>
    <n v="15"/>
    <n v="1"/>
    <x v="0"/>
    <d v="2026-05-26T14:54:41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9"/>
    <n v="15"/>
    <n v="1"/>
    <x v="1"/>
    <d v="2026-05-27T09:14:31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"/>
    <n v="8"/>
    <n v="1"/>
    <x v="0"/>
    <d v="2026-05-13T11:18:44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24"/>
    <n v="8"/>
    <n v="1"/>
    <x v="0"/>
    <d v="2026-05-15T12:15:10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3"/>
    <n v="8"/>
    <n v="1"/>
    <x v="0"/>
    <d v="2026-05-19T12:20:36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22"/>
    <n v="8"/>
    <n v="1"/>
    <x v="0"/>
    <d v="2026-05-20T16:27:18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4"/>
    <n v="8"/>
    <n v="1"/>
    <x v="0"/>
    <d v="2026-05-21T15:58:47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5"/>
    <n v="8"/>
    <n v="1"/>
    <x v="0"/>
    <d v="2026-05-22T12:27:39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6"/>
    <n v="8"/>
    <n v="1"/>
    <x v="0"/>
    <d v="2026-05-23T10:44:36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9"/>
    <n v="8"/>
    <n v="1"/>
    <x v="1"/>
    <d v="2026-05-27T15:42:17"/>
    <n v="69830388"/>
    <s v="AB"/>
    <s v="VDAD"/>
    <x v="0"/>
    <s v="COBRO"/>
    <m/>
    <n v="368065090000"/>
    <n v="16019"/>
    <n v="-4"/>
    <n v="1"/>
    <n v="69830388"/>
    <m/>
    <s v="Yolis MarÃ­a Cervantes Zapatei"/>
    <m/>
    <n v="368065090000"/>
    <s v="RENOVACIONES"/>
    <s v="2 MESES PENDIENTES"/>
    <m/>
    <m/>
    <m/>
    <m/>
    <m/>
    <m/>
    <m/>
    <s v="0000-00-00"/>
    <m/>
    <m/>
    <m/>
    <m/>
    <n v="0"/>
    <m/>
    <s v="NONE"/>
    <n v="0"/>
    <m/>
    <n v="2268039"/>
    <s v="Cobros Mayo"/>
    <s v="Cobros Mayo Lista 2"/>
    <s v="Auto busy"/>
  </r>
  <r>
    <s v="Cobros Mayo"/>
    <n v="0"/>
    <n v="0"/>
    <x v="1"/>
    <n v="3"/>
    <n v="1"/>
    <x v="0"/>
    <d v="2026-05-13T11:19:28"/>
    <n v="69841788"/>
    <s v="DROP"/>
    <s v="VDAD"/>
    <x v="0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5"/>
    <m/>
    <s v="NONE"/>
    <n v="0"/>
    <m/>
    <n v="2258680"/>
    <s v="Cobros Mayo"/>
    <s v="Cobros Mayo NPN"/>
    <s v="Agent Not Available"/>
  </r>
  <r>
    <s v="Cobros Mayo"/>
    <n v="0"/>
    <n v="0"/>
    <x v="24"/>
    <n v="3"/>
    <n v="1"/>
    <x v="0"/>
    <d v="2026-05-15T12:15:52"/>
    <n v="69841788"/>
    <s v="CALLBK"/>
    <s v="lvelez"/>
    <x v="1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637"/>
    <s v="Llamaya"/>
    <s v="MAIN"/>
    <n v="0"/>
    <m/>
    <n v="2258680"/>
    <s v="Cobros Mayo"/>
    <s v="Cobros Mayo NPN"/>
    <s v="Call Back"/>
  </r>
  <r>
    <s v="Cobros Mayo"/>
    <n v="1"/>
    <n v="1"/>
    <x v="22"/>
    <n v="3"/>
    <n v="1"/>
    <x v="1"/>
    <d v="2026-05-20T16:59:14"/>
    <n v="69841788"/>
    <n v="6002"/>
    <s v="lvelez"/>
    <x v="1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38"/>
    <s v="Llamaya"/>
    <s v="MAIN"/>
    <n v="0"/>
    <m/>
    <n v="2258680"/>
    <s v="Cobros Mayo"/>
    <s v="Cobros Mayo NPN"/>
    <s v="Cliente al dia"/>
  </r>
  <r>
    <s v="Cobros Abril Canal Fijo"/>
    <n v="0"/>
    <n v="0"/>
    <x v="1"/>
    <n v="1"/>
    <n v="1"/>
    <x v="1"/>
    <d v="2026-05-13T11:19:20"/>
    <n v="69845555"/>
    <n v="6004"/>
    <s v="lvelez"/>
    <x v="1"/>
    <s v="COBRO"/>
    <m/>
    <n v="358354380000"/>
    <n v="16018"/>
    <n v="-4"/>
    <n v="1"/>
    <n v="69845555"/>
    <m/>
    <s v="JOSÃ RIVAS"/>
    <m/>
    <s v="5-706-2023"/>
    <n v="358354380000"/>
    <s v="SOHO"/>
    <s v="NPN"/>
    <m/>
    <m/>
    <m/>
    <m/>
    <m/>
    <s v="U"/>
    <s v="0000-00-00"/>
    <m/>
    <m/>
    <m/>
    <m/>
    <n v="202"/>
    <s v="Llamaya"/>
    <s v="MAIN"/>
    <n v="0"/>
    <m/>
    <n v="2258681"/>
    <s v="Cobros Mayo"/>
    <s v="Cobros Mayo NPN"/>
    <s v="Buzon de voz"/>
  </r>
  <r>
    <s v="Cobros Mayo"/>
    <n v="0"/>
    <n v="0"/>
    <x v="1"/>
    <n v="7"/>
    <n v="1"/>
    <x v="0"/>
    <d v="2026-05-13T11:19:53"/>
    <n v="69848544"/>
    <s v="DROP"/>
    <s v="VDAD"/>
    <x v="0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24"/>
    <n v="7"/>
    <n v="1"/>
    <x v="0"/>
    <d v="2026-05-15T12:16:09"/>
    <n v="69848544"/>
    <s v="DROP"/>
    <s v="VDAD"/>
    <x v="0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3"/>
    <n v="7"/>
    <n v="1"/>
    <x v="0"/>
    <d v="2026-05-19T12:21:09"/>
    <n v="69848544"/>
    <s v="DROP"/>
    <s v="VDAD"/>
    <x v="0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22"/>
    <n v="7"/>
    <n v="1"/>
    <x v="0"/>
    <d v="2026-05-20T16:27:18"/>
    <n v="69848544"/>
    <s v="AB"/>
    <s v="VDAD"/>
    <x v="0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682"/>
    <s v="Cobros Mayo"/>
    <s v="Cobros Mayo NPN"/>
    <s v="Auto busy"/>
  </r>
  <r>
    <s v="Cobros Mayo"/>
    <n v="0"/>
    <n v="0"/>
    <x v="4"/>
    <n v="7"/>
    <n v="1"/>
    <x v="0"/>
    <d v="2026-05-21T15:58:47"/>
    <n v="69848544"/>
    <s v="AB"/>
    <s v="VDAD"/>
    <x v="0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682"/>
    <s v="Cobros Mayo"/>
    <s v="Cobros Mayo NPN"/>
    <s v="Auto busy"/>
  </r>
  <r>
    <s v="Cobros Mayo"/>
    <n v="0"/>
    <n v="0"/>
    <x v="5"/>
    <n v="7"/>
    <n v="1"/>
    <x v="0"/>
    <d v="2026-05-22T12:28:11"/>
    <n v="69848544"/>
    <s v="DROP"/>
    <s v="VDAD"/>
    <x v="0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1"/>
    <n v="0"/>
    <x v="6"/>
    <n v="7"/>
    <n v="1"/>
    <x v="1"/>
    <d v="2026-05-23T10:45:25"/>
    <n v="69848544"/>
    <n v="6006"/>
    <s v="lvelez"/>
    <x v="1"/>
    <s v="COBRO"/>
    <m/>
    <n v="363056960000"/>
    <n v="16018"/>
    <n v="-4"/>
    <n v="1"/>
    <n v="69848544"/>
    <m/>
    <s v="Isabel peÃ±a"/>
    <m/>
    <s v="10-717-2200"/>
    <n v="363056960000"/>
    <s v="MASIVO"/>
    <s v="NPN"/>
    <m/>
    <m/>
    <m/>
    <m/>
    <m/>
    <s v="U"/>
    <s v="0000-00-00"/>
    <m/>
    <m/>
    <m/>
    <m/>
    <n v="126"/>
    <s v="Llamaya"/>
    <s v="MAIN"/>
    <n v="0"/>
    <m/>
    <n v="2258682"/>
    <s v="Cobros Mayo"/>
    <s v="Cobros Mayo NPN"/>
    <s v="Numero equivocado"/>
  </r>
  <r>
    <e v="#N/A"/>
    <n v="0"/>
    <n v="0"/>
    <x v="15"/>
    <n v="2"/>
    <n v="1"/>
    <x v="0"/>
    <d v="2026-05-07T14:07:03"/>
    <n v="69852603"/>
    <s v="CALLBK"/>
    <s v="lvelez"/>
    <x v="1"/>
    <s v="COBRO"/>
    <m/>
    <m/>
    <n v="998"/>
    <n v="0"/>
    <m/>
    <n v="69852603"/>
    <m/>
    <m/>
    <m/>
    <m/>
    <m/>
    <m/>
    <m/>
    <m/>
    <m/>
    <m/>
    <m/>
    <m/>
    <s v="U"/>
    <s v="0000-00-00"/>
    <m/>
    <m/>
    <m/>
    <s v="358108750000&gt;&gt; Edwin Ariel Rawlins"/>
    <n v="123"/>
    <s v="Llamaya"/>
    <s v="MANUAL"/>
    <n v="0"/>
    <m/>
    <n v="2257573"/>
    <s v="Default Manual list"/>
    <m/>
    <s v="Call Back"/>
  </r>
  <r>
    <e v="#N/A"/>
    <n v="1"/>
    <n v="1"/>
    <x v="1"/>
    <n v="2"/>
    <n v="1"/>
    <x v="1"/>
    <d v="2026-05-13T12:04:25"/>
    <n v="69852603"/>
    <n v="6002"/>
    <s v="lvelez"/>
    <x v="1"/>
    <s v="COBRO"/>
    <m/>
    <m/>
    <n v="998"/>
    <n v="0"/>
    <m/>
    <n v="69852603"/>
    <m/>
    <m/>
    <m/>
    <m/>
    <m/>
    <m/>
    <m/>
    <m/>
    <m/>
    <m/>
    <m/>
    <m/>
    <s v="U"/>
    <s v="0000-00-00"/>
    <m/>
    <m/>
    <m/>
    <s v="358108750000&gt;&gt; Edwin Ariel Rawlins"/>
    <n v="46"/>
    <s v="Llamaya"/>
    <s v="MAIN"/>
    <n v="0"/>
    <m/>
    <n v="2257573"/>
    <s v="Default Manual list"/>
    <m/>
    <s v="Cliente al dia"/>
  </r>
  <r>
    <s v="Cobros Abril Canal Fijo"/>
    <n v="0"/>
    <n v="0"/>
    <x v="19"/>
    <n v="16"/>
    <n v="1"/>
    <x v="0"/>
    <d v="2026-05-04T15:09:01"/>
    <n v="69854449"/>
    <s v="NA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No Answer AutoDial"/>
  </r>
  <r>
    <s v="Cobros Abril Canal Fijo"/>
    <n v="0"/>
    <n v="0"/>
    <x v="19"/>
    <n v="16"/>
    <n v="1"/>
    <x v="0"/>
    <d v="2026-05-04T17:23:40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20"/>
    <n v="16"/>
    <n v="1"/>
    <x v="0"/>
    <d v="2026-05-06T14:51:41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0"/>
    <n v="16"/>
    <n v="1"/>
    <x v="0"/>
    <d v="2026-05-09T09:15:57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1"/>
    <n v="16"/>
    <n v="1"/>
    <x v="0"/>
    <d v="2026-05-13T11:21:12"/>
    <n v="69854449"/>
    <s v="NA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No Answer AutoDial"/>
  </r>
  <r>
    <s v="Cobros Abril Canal Fijo"/>
    <n v="0"/>
    <n v="0"/>
    <x v="1"/>
    <n v="16"/>
    <n v="1"/>
    <x v="0"/>
    <d v="2026-05-13T11:41:21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24"/>
    <n v="16"/>
    <n v="1"/>
    <x v="0"/>
    <d v="2026-05-15T12:17:32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3"/>
    <n v="16"/>
    <n v="1"/>
    <x v="0"/>
    <d v="2026-05-19T12:22:29"/>
    <n v="69854449"/>
    <s v="NA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No Answer AutoDial"/>
  </r>
  <r>
    <s v="Cobros Abril Canal Fijo"/>
    <n v="0"/>
    <n v="0"/>
    <x v="3"/>
    <n v="16"/>
    <n v="1"/>
    <x v="0"/>
    <d v="2026-05-19T12:39:24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22"/>
    <n v="16"/>
    <n v="1"/>
    <x v="0"/>
    <d v="2026-05-20T16:28:05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4"/>
    <n v="16"/>
    <n v="1"/>
    <x v="0"/>
    <d v="2026-05-21T15:59:08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5"/>
    <n v="16"/>
    <n v="1"/>
    <x v="0"/>
    <d v="2026-05-22T12:28:31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6"/>
    <n v="16"/>
    <n v="1"/>
    <x v="0"/>
    <d v="2026-05-23T10:47:45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8"/>
    <n v="16"/>
    <n v="1"/>
    <x v="0"/>
    <d v="2026-05-26T09:48:19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8"/>
    <n v="16"/>
    <n v="1"/>
    <x v="0"/>
    <d v="2026-05-26T15:56:54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8"/>
    <n v="16"/>
    <n v="1"/>
    <x v="1"/>
    <d v="2026-05-26T17:37:13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Mayo"/>
    <n v="0"/>
    <n v="0"/>
    <x v="19"/>
    <n v="3"/>
    <n v="1"/>
    <x v="0"/>
    <d v="2026-05-04T15:08:42"/>
    <n v="69858568"/>
    <s v="DNC"/>
    <s v="lvelez"/>
    <x v="1"/>
    <s v="COBRO"/>
    <m/>
    <m/>
    <n v="998"/>
    <n v="0"/>
    <m/>
    <n v="69858568"/>
    <m/>
    <m/>
    <m/>
    <m/>
    <m/>
    <m/>
    <m/>
    <m/>
    <m/>
    <m/>
    <m/>
    <m/>
    <s v="U"/>
    <s v="0000-00-00"/>
    <m/>
    <m/>
    <m/>
    <m/>
    <n v="193"/>
    <s v="Llamaya"/>
    <s v="MANUAL"/>
    <n v="0"/>
    <m/>
    <n v="2257474"/>
    <s v="Default Manual list"/>
    <m/>
    <s v="No volver a llamar"/>
  </r>
  <r>
    <s v="Cobros Mayo"/>
    <n v="0"/>
    <n v="0"/>
    <x v="9"/>
    <n v="3"/>
    <n v="1"/>
    <x v="0"/>
    <d v="2026-05-27T16:18:45"/>
    <n v="69858568"/>
    <s v="DROP"/>
    <s v="VDAD"/>
    <x v="0"/>
    <s v="COBRO"/>
    <m/>
    <n v="368064800000"/>
    <n v="16019"/>
    <n v="-4"/>
    <n v="1"/>
    <n v="69858568"/>
    <m/>
    <s v=" ENRIQUETA EDITH ZAMBRANO CERE"/>
    <m/>
    <n v="368064800000"/>
    <s v="CALL CENTER P2P"/>
    <s v="2 MESES PENDIENTES"/>
    <m/>
    <m/>
    <m/>
    <m/>
    <m/>
    <m/>
    <m/>
    <s v="0000-00-00"/>
    <m/>
    <m/>
    <m/>
    <m/>
    <n v="5"/>
    <m/>
    <s v="NONE"/>
    <n v="0"/>
    <m/>
    <n v="2268069"/>
    <s v="Cobros Mayo"/>
    <s v="Cobros Mayo Lista 2"/>
    <s v="Agent Not Available"/>
  </r>
  <r>
    <s v="Cobros Mayo"/>
    <n v="0"/>
    <n v="0"/>
    <x v="10"/>
    <n v="3"/>
    <n v="1"/>
    <x v="1"/>
    <d v="2026-05-28T14:28:59"/>
    <n v="69858568"/>
    <s v="DROP"/>
    <s v="VDAD"/>
    <x v="0"/>
    <s v="COBRO"/>
    <m/>
    <n v="368064800000"/>
    <n v="16019"/>
    <n v="-4"/>
    <n v="1"/>
    <n v="69858568"/>
    <m/>
    <s v=" ENRIQUETA EDITH ZAMBRANO CERE"/>
    <m/>
    <n v="368064800000"/>
    <s v="CALL CENTER P2P"/>
    <s v="2 MESES PENDIENTES"/>
    <m/>
    <m/>
    <m/>
    <m/>
    <m/>
    <m/>
    <m/>
    <s v="0000-00-00"/>
    <m/>
    <m/>
    <m/>
    <m/>
    <n v="5"/>
    <m/>
    <s v="NONE"/>
    <n v="0"/>
    <m/>
    <n v="2268069"/>
    <s v="Cobros Mayo"/>
    <s v="Cobros Mayo Lista 2"/>
    <s v="Agent Not Available"/>
  </r>
  <r>
    <s v="Cobros Mayo"/>
    <n v="0"/>
    <n v="0"/>
    <x v="9"/>
    <n v="2"/>
    <n v="1"/>
    <x v="0"/>
    <d v="2026-05-27T15:57:42"/>
    <n v="69859847"/>
    <s v="DROP"/>
    <s v="VDAD"/>
    <x v="0"/>
    <s v="COBRO"/>
    <m/>
    <n v="368091560000"/>
    <n v="16019"/>
    <n v="-4"/>
    <n v="1"/>
    <n v="69859847"/>
    <m/>
    <s v=" JOVITO MARVAL"/>
    <m/>
    <n v="368091560000"/>
    <s v="CALL CENTER P2P"/>
    <s v="1 MES PENDIENTE"/>
    <m/>
    <m/>
    <m/>
    <m/>
    <m/>
    <m/>
    <m/>
    <s v="0000-00-00"/>
    <m/>
    <m/>
    <m/>
    <m/>
    <n v="5"/>
    <m/>
    <s v="NONE"/>
    <n v="0"/>
    <m/>
    <n v="2268045"/>
    <s v="Cobros Mayo"/>
    <s v="Cobros Mayo Lista 2"/>
    <s v="Agent Not Available"/>
  </r>
  <r>
    <s v="Cobros Mayo"/>
    <n v="0"/>
    <n v="0"/>
    <x v="10"/>
    <n v="2"/>
    <n v="1"/>
    <x v="1"/>
    <d v="2026-05-28T12:51:48"/>
    <n v="69859847"/>
    <s v="DROP"/>
    <s v="VDAD"/>
    <x v="0"/>
    <s v="COBRO"/>
    <m/>
    <n v="368091560000"/>
    <n v="16019"/>
    <n v="-4"/>
    <n v="1"/>
    <n v="69859847"/>
    <m/>
    <s v=" JOVITO MARVAL"/>
    <m/>
    <n v="368091560000"/>
    <s v="CALL CENTER P2P"/>
    <s v="1 MES PENDIENTE"/>
    <m/>
    <m/>
    <m/>
    <m/>
    <m/>
    <m/>
    <m/>
    <s v="0000-00-00"/>
    <m/>
    <m/>
    <m/>
    <m/>
    <n v="5"/>
    <m/>
    <s v="NONE"/>
    <n v="0"/>
    <m/>
    <n v="2268045"/>
    <s v="Cobros Mayo"/>
    <s v="Cobros Mayo Lista 2"/>
    <s v="Agent Not Available"/>
  </r>
  <r>
    <s v="Cobros Mayo"/>
    <n v="0"/>
    <n v="0"/>
    <x v="1"/>
    <n v="4"/>
    <n v="1"/>
    <x v="0"/>
    <d v="2026-05-13T11:21:44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0"/>
    <n v="0"/>
    <x v="24"/>
    <n v="4"/>
    <n v="1"/>
    <x v="0"/>
    <d v="2026-05-15T12:19:34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0"/>
    <n v="0"/>
    <x v="3"/>
    <n v="4"/>
    <n v="1"/>
    <x v="0"/>
    <d v="2026-05-19T12:22:59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1"/>
    <n v="1"/>
    <x v="22"/>
    <n v="4"/>
    <n v="1"/>
    <x v="1"/>
    <d v="2026-05-20T16:28:33"/>
    <n v="69860064"/>
    <n v="6003"/>
    <s v="lvelez"/>
    <x v="1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25"/>
    <s v="Llamaya"/>
    <s v="MAIN"/>
    <n v="0"/>
    <m/>
    <n v="2258684"/>
    <s v="Cobros Mayo"/>
    <s v="Cobros Mayo NPN"/>
    <s v="Cuenta cesada"/>
  </r>
  <r>
    <s v="Cobros Abril Canal Fijo"/>
    <n v="0"/>
    <n v="0"/>
    <x v="1"/>
    <n v="6"/>
    <n v="1"/>
    <x v="0"/>
    <d v="2026-05-13T11:22:05"/>
    <n v="69868393"/>
    <s v="DROP"/>
    <s v="VDAD"/>
    <x v="0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5"/>
    <m/>
    <s v="NONE"/>
    <n v="0"/>
    <m/>
    <n v="2258685"/>
    <s v="Cobros Mayo"/>
    <s v="Cobros Mayo NPN"/>
    <s v="Agent Not Available"/>
  </r>
  <r>
    <s v="Cobros Abril Canal Fijo"/>
    <n v="0"/>
    <n v="0"/>
    <x v="24"/>
    <n v="6"/>
    <n v="1"/>
    <x v="0"/>
    <d v="2026-05-15T12:21:06"/>
    <n v="69868393"/>
    <s v="DROP"/>
    <s v="VDAD"/>
    <x v="0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5"/>
    <m/>
    <s v="NONE"/>
    <n v="0"/>
    <m/>
    <n v="2258685"/>
    <s v="Cobros Mayo"/>
    <s v="Cobros Mayo NPN"/>
    <s v="Agent Not Available"/>
  </r>
  <r>
    <s v="Cobros Abril Canal Fijo"/>
    <n v="1"/>
    <n v="1"/>
    <x v="3"/>
    <n v="6"/>
    <n v="1"/>
    <x v="0"/>
    <d v="2026-05-19T12:26:38"/>
    <n v="69868393"/>
    <n v="6003"/>
    <s v="lvelez"/>
    <x v="1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71"/>
    <s v="Llamaya"/>
    <s v="MAIN"/>
    <n v="0"/>
    <m/>
    <n v="2258685"/>
    <s v="Cobros Mayo"/>
    <s v="Cobros Mayo NPN"/>
    <s v="Cuenta cesada"/>
  </r>
  <r>
    <s v="Cobros Abril Canal Fijo"/>
    <n v="0"/>
    <n v="0"/>
    <x v="9"/>
    <n v="6"/>
    <n v="1"/>
    <x v="0"/>
    <d v="2026-05-27T14:59:50"/>
    <n v="69868393"/>
    <s v="DROP"/>
    <s v="VDAD"/>
    <x v="0"/>
    <s v="COBRO"/>
    <m/>
    <n v="362016470000"/>
    <n v="16019"/>
    <n v="-4"/>
    <n v="1"/>
    <n v="69868393"/>
    <m/>
    <s v="TONY MC KALOMAN"/>
    <m/>
    <n v="362016470000"/>
    <s v="CALL CENTER"/>
    <s v="NPN"/>
    <m/>
    <m/>
    <m/>
    <m/>
    <m/>
    <m/>
    <s v="U"/>
    <s v="0000-00-00"/>
    <m/>
    <m/>
    <m/>
    <m/>
    <n v="5"/>
    <m/>
    <s v="NONE"/>
    <n v="0"/>
    <m/>
    <n v="2267979"/>
    <s v="Cobros Mayo"/>
    <s v="Cobros Mayo Lista 2"/>
    <s v="Agent Not Available"/>
  </r>
  <r>
    <s v="Cobros Abril Canal Fijo"/>
    <n v="0"/>
    <n v="0"/>
    <x v="10"/>
    <n v="6"/>
    <n v="1"/>
    <x v="0"/>
    <d v="2026-05-28T10:39:36"/>
    <n v="69868393"/>
    <s v="DROP"/>
    <s v="VDAD"/>
    <x v="0"/>
    <s v="COBRO"/>
    <m/>
    <n v="362016470000"/>
    <n v="16019"/>
    <n v="-4"/>
    <n v="1"/>
    <n v="69868393"/>
    <m/>
    <s v="TONY MC KALOMAN"/>
    <m/>
    <n v="362016470000"/>
    <s v="CALL CENTER"/>
    <s v="NPN"/>
    <m/>
    <m/>
    <m/>
    <m/>
    <m/>
    <m/>
    <s v="U"/>
    <s v="0000-00-00"/>
    <m/>
    <m/>
    <m/>
    <m/>
    <n v="5"/>
    <m/>
    <s v="NONE"/>
    <n v="0"/>
    <m/>
    <n v="2267979"/>
    <s v="Cobros Mayo"/>
    <s v="Cobros Mayo Lista 2"/>
    <s v="Agent Not Available"/>
  </r>
  <r>
    <s v="Cobros Abril Canal Fijo"/>
    <n v="1"/>
    <n v="1"/>
    <x v="11"/>
    <n v="6"/>
    <n v="1"/>
    <x v="1"/>
    <d v="2026-05-30T16:41:37"/>
    <n v="69868393"/>
    <n v="6003"/>
    <s v="lvelez"/>
    <x v="1"/>
    <s v="COBRO"/>
    <m/>
    <n v="362016470000"/>
    <n v="16019"/>
    <n v="-4"/>
    <n v="1"/>
    <n v="69868393"/>
    <m/>
    <s v="TONY MC KALOMAN"/>
    <m/>
    <n v="362016470000"/>
    <s v="CALL CENTER"/>
    <s v="NPN"/>
    <m/>
    <m/>
    <m/>
    <m/>
    <m/>
    <m/>
    <s v="U"/>
    <s v="0000-00-00"/>
    <m/>
    <m/>
    <m/>
    <m/>
    <n v="73"/>
    <s v="Llamaya"/>
    <s v="MAIN"/>
    <n v="0"/>
    <m/>
    <n v="2267979"/>
    <s v="Cobros Mayo"/>
    <s v="Cobros Mayo Lista 2"/>
    <s v="Cuenta cesada"/>
  </r>
  <r>
    <s v="Cobros Abril Canal Fijo"/>
    <n v="0"/>
    <n v="0"/>
    <x v="1"/>
    <n v="5"/>
    <n v="1"/>
    <x v="0"/>
    <d v="2026-05-13T11:22:34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0"/>
    <n v="0"/>
    <x v="24"/>
    <n v="5"/>
    <n v="1"/>
    <x v="0"/>
    <d v="2026-05-15T12:22:06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0"/>
    <n v="0"/>
    <x v="3"/>
    <n v="5"/>
    <n v="1"/>
    <x v="0"/>
    <d v="2026-05-19T12:29:27"/>
    <n v="69870832"/>
    <s v="AB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0"/>
    <m/>
    <s v="NONE"/>
    <n v="0"/>
    <m/>
    <n v="2258686"/>
    <s v="Cobros Mayo"/>
    <s v="Cobros Mayo NPN"/>
    <s v="Auto busy"/>
  </r>
  <r>
    <s v="Cobros Abril Canal Fijo"/>
    <n v="0"/>
    <n v="0"/>
    <x v="22"/>
    <n v="5"/>
    <n v="1"/>
    <x v="0"/>
    <d v="2026-05-20T16:28:43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1"/>
    <n v="1"/>
    <x v="4"/>
    <n v="5"/>
    <n v="1"/>
    <x v="1"/>
    <d v="2026-05-21T15:59:49"/>
    <n v="69870832"/>
    <n v="6002"/>
    <s v="lvelez"/>
    <x v="1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133"/>
    <s v="Llamaya"/>
    <s v="MAIN"/>
    <n v="0"/>
    <m/>
    <n v="2258686"/>
    <s v="Cobros Mayo"/>
    <s v="Cobros Mayo NPN"/>
    <s v="Cliente al dia"/>
  </r>
  <r>
    <s v="Cobros Mayo"/>
    <n v="1"/>
    <n v="1"/>
    <x v="9"/>
    <n v="1"/>
    <n v="1"/>
    <x v="1"/>
    <d v="2026-05-27T14:44:32"/>
    <n v="69883430"/>
    <n v="6002"/>
    <s v="lvelez"/>
    <x v="1"/>
    <s v="COBRO"/>
    <m/>
    <n v="332041720000"/>
    <n v="16019"/>
    <n v="-4"/>
    <n v="1"/>
    <n v="69883430"/>
    <m/>
    <s v="Julianys Figueroa"/>
    <m/>
    <n v="332041720000"/>
    <s v="CALL CENTER"/>
    <s v="3 MESES PENDIENTES"/>
    <m/>
    <m/>
    <m/>
    <m/>
    <m/>
    <m/>
    <s v="U"/>
    <s v="0000-00-00"/>
    <m/>
    <m/>
    <m/>
    <m/>
    <n v="72"/>
    <s v="Llamaya"/>
    <s v="MAIN"/>
    <n v="0"/>
    <m/>
    <n v="2267961"/>
    <s v="Cobros Mayo"/>
    <s v="Cobros Mayo Lista 2"/>
    <s v="Cliente al dia"/>
  </r>
  <r>
    <s v="Cobros Abril Canal Fijo"/>
    <n v="0"/>
    <n v="0"/>
    <x v="19"/>
    <n v="5"/>
    <n v="1"/>
    <x v="0"/>
    <d v="2026-05-04T12:18:30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s v="U"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20"/>
    <n v="5"/>
    <n v="1"/>
    <x v="0"/>
    <d v="2026-05-06T12:31:32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s v="U"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15"/>
    <n v="5"/>
    <n v="1"/>
    <x v="0"/>
    <d v="2026-05-07T17:07:39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s v="U"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16"/>
    <n v="5"/>
    <n v="1"/>
    <x v="0"/>
    <d v="2026-05-08T17:30:01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s v="U"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1"/>
    <n v="1"/>
    <x v="8"/>
    <n v="5"/>
    <n v="1"/>
    <x v="1"/>
    <d v="2026-05-26T15:36:58"/>
    <n v="69892872"/>
    <n v="6003"/>
    <s v="lvelez"/>
    <x v="1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s v="U"/>
    <s v="0000-00-00"/>
    <m/>
    <s v="Migdalismichelle1998@gmail.com"/>
    <m/>
    <m/>
    <n v="98"/>
    <s v="Llamaya"/>
    <s v="MAIN"/>
    <n v="0"/>
    <m/>
    <n v="2252635"/>
    <s v="Cobros Abril Canal Fijo"/>
    <s v="Cobros Abril Canal Fijo 2 meses a NPN"/>
    <s v="Cuenta cesada"/>
  </r>
  <r>
    <s v="Cobros Mayo"/>
    <n v="1"/>
    <n v="1"/>
    <x v="9"/>
    <n v="1"/>
    <n v="1"/>
    <x v="1"/>
    <d v="2026-05-27T14:54:23"/>
    <n v="69894739"/>
    <n v="6003"/>
    <s v="lvelez"/>
    <x v="1"/>
    <s v="COBRO"/>
    <m/>
    <n v="363023830000"/>
    <n v="16019"/>
    <n v="-4"/>
    <n v="1"/>
    <n v="69894739"/>
    <m/>
    <s v="ADONIS YOSUE ATENCIO GONZALEZ"/>
    <m/>
    <n v="363023830000"/>
    <s v="CALL CENTER"/>
    <s v="NPN"/>
    <m/>
    <m/>
    <m/>
    <m/>
    <m/>
    <m/>
    <s v="U"/>
    <s v="0000-00-00"/>
    <m/>
    <m/>
    <m/>
    <m/>
    <n v="22"/>
    <s v="Llamaya"/>
    <s v="MAIN"/>
    <n v="0"/>
    <m/>
    <n v="2267971"/>
    <s v="Cobros Mayo"/>
    <s v="Cobros Mayo Lista 2"/>
    <s v="Cuenta cesada"/>
  </r>
  <r>
    <s v="Cobros Mayo"/>
    <n v="0"/>
    <n v="0"/>
    <x v="9"/>
    <n v="2"/>
    <n v="1"/>
    <x v="0"/>
    <d v="2026-05-27T15:27:57"/>
    <n v="69906674"/>
    <s v="DROP"/>
    <s v="VDAD"/>
    <x v="0"/>
    <s v="COBRO"/>
    <m/>
    <n v="365034080000"/>
    <n v="16019"/>
    <n v="-4"/>
    <n v="1"/>
    <n v="69906674"/>
    <m/>
    <s v=" Paublo Almanza"/>
    <m/>
    <n v="365034080000"/>
    <s v="CALL CENTER P2P"/>
    <s v="3 MESES PENDIENTES"/>
    <m/>
    <m/>
    <m/>
    <m/>
    <m/>
    <m/>
    <m/>
    <s v="0000-00-00"/>
    <m/>
    <m/>
    <m/>
    <m/>
    <n v="5"/>
    <m/>
    <s v="NONE"/>
    <n v="0"/>
    <m/>
    <n v="2268011"/>
    <s v="Cobros Mayo"/>
    <s v="Cobros Mayo Lista 2"/>
    <s v="Agent Not Available"/>
  </r>
  <r>
    <s v="Cobros Mayo"/>
    <n v="0"/>
    <n v="0"/>
    <x v="10"/>
    <n v="2"/>
    <n v="1"/>
    <x v="1"/>
    <d v="2026-05-28T11:47:24"/>
    <n v="69906674"/>
    <s v="AB"/>
    <s v="VDAD"/>
    <x v="0"/>
    <s v="COBRO"/>
    <m/>
    <n v="365034080000"/>
    <n v="16019"/>
    <n v="-4"/>
    <n v="1"/>
    <n v="69906674"/>
    <m/>
    <s v=" Paublo Almanza"/>
    <m/>
    <n v="365034080000"/>
    <s v="CALL CENTER P2P"/>
    <s v="3 MESES PENDIENTES"/>
    <m/>
    <m/>
    <m/>
    <m/>
    <m/>
    <m/>
    <m/>
    <s v="0000-00-00"/>
    <m/>
    <m/>
    <m/>
    <m/>
    <n v="0"/>
    <m/>
    <s v="NONE"/>
    <n v="0"/>
    <m/>
    <n v="2268011"/>
    <s v="Cobros Mayo"/>
    <s v="Cobros Mayo Lista 2"/>
    <s v="Auto busy"/>
  </r>
  <r>
    <s v="Cobros Abril Canal Fijo"/>
    <n v="0"/>
    <n v="0"/>
    <x v="13"/>
    <n v="8"/>
    <n v="1"/>
    <x v="0"/>
    <d v="2026-05-02T12:23:00"/>
    <n v="69907641"/>
    <s v="NA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No Answer AutoDial"/>
  </r>
  <r>
    <s v="Cobros Abril Canal Fijo"/>
    <n v="0"/>
    <n v="0"/>
    <x v="19"/>
    <n v="8"/>
    <n v="1"/>
    <x v="0"/>
    <d v="2026-05-04T16:45:47"/>
    <n v="69907641"/>
    <s v="NA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No Answer AutoDial"/>
  </r>
  <r>
    <s v="Cobros Abril Canal Fijo"/>
    <n v="0"/>
    <n v="0"/>
    <x v="19"/>
    <n v="8"/>
    <n v="1"/>
    <x v="0"/>
    <d v="2026-05-04T17:37:19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14"/>
    <n v="8"/>
    <n v="1"/>
    <x v="0"/>
    <d v="2026-05-05T16:44:13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15"/>
    <n v="8"/>
    <n v="1"/>
    <x v="0"/>
    <d v="2026-05-07T14:07:32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16"/>
    <n v="8"/>
    <n v="1"/>
    <x v="0"/>
    <d v="2026-05-08T14:42:47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8"/>
    <n v="8"/>
    <n v="1"/>
    <x v="0"/>
    <d v="2026-05-26T15:07:13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8"/>
    <n v="8"/>
    <n v="1"/>
    <x v="1"/>
    <d v="2026-05-26T16:54:02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Mayo"/>
    <n v="1"/>
    <n v="1"/>
    <x v="23"/>
    <n v="1"/>
    <n v="1"/>
    <x v="1"/>
    <d v="2026-05-12T09:32:21"/>
    <n v="69912701"/>
    <n v="6002"/>
    <s v="lvelez"/>
    <x v="1"/>
    <s v="COBRO"/>
    <m/>
    <n v="332267060000"/>
    <n v="400"/>
    <n v="-5"/>
    <n v="1"/>
    <n v="69912701"/>
    <m/>
    <s v="Adan broce"/>
    <m/>
    <n v="332267060000"/>
    <s v="8-831-1068"/>
    <s v="PanamÃ¡"/>
    <m/>
    <m/>
    <m/>
    <m/>
    <m/>
    <m/>
    <s v="U"/>
    <s v="0000-00-00"/>
    <m/>
    <m/>
    <m/>
    <s v="276050450000&gt;&gt; MR Adan Broce"/>
    <n v="60"/>
    <s v="Llamaya"/>
    <s v="MAIN"/>
    <n v="0"/>
    <m/>
    <n v="2180210"/>
    <s v="Krediya_Renovaciones"/>
    <s v="Krediya_Renovaciones febrero"/>
    <s v="Cliente al dia"/>
  </r>
  <r>
    <s v="Cobros Abril Canal Fijo"/>
    <n v="1"/>
    <n v="1"/>
    <x v="1"/>
    <n v="1"/>
    <n v="1"/>
    <x v="1"/>
    <d v="2026-05-13T11:24:14"/>
    <n v="69916876"/>
    <n v="6003"/>
    <s v="lvelez"/>
    <x v="1"/>
    <s v="COBRO"/>
    <m/>
    <n v="368009770000"/>
    <n v="16018"/>
    <n v="-4"/>
    <n v="1"/>
    <n v="69916876"/>
    <m/>
    <s v="Jaime Isaias Sanchez Reyes"/>
    <m/>
    <s v="8-464-336"/>
    <n v="368009770000"/>
    <s v="MASIVO"/>
    <s v="NPN"/>
    <m/>
    <m/>
    <m/>
    <m/>
    <m/>
    <s v="U"/>
    <s v="0000-00-00"/>
    <m/>
    <m/>
    <m/>
    <m/>
    <n v="44"/>
    <s v="Llamaya"/>
    <s v="MAIN"/>
    <n v="0"/>
    <m/>
    <n v="2258687"/>
    <s v="Cobros Mayo"/>
    <s v="Cobros Mayo NPN"/>
    <s v="Cuenta cesada"/>
  </r>
  <r>
    <s v="Cobros Abril Canal Fijo"/>
    <n v="0"/>
    <n v="0"/>
    <x v="1"/>
    <n v="9"/>
    <n v="1"/>
    <x v="0"/>
    <d v="2026-05-13T11:24:24"/>
    <n v="69923084"/>
    <s v="DROP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5"/>
    <m/>
    <s v="NONE"/>
    <n v="0"/>
    <m/>
    <n v="2258688"/>
    <s v="Cobros Mayo"/>
    <s v="Cobros Mayo NPN"/>
    <s v="Agent Not Available"/>
  </r>
  <r>
    <s v="Cobros Abril Canal Fijo"/>
    <n v="0"/>
    <n v="0"/>
    <x v="24"/>
    <n v="9"/>
    <n v="1"/>
    <x v="0"/>
    <d v="2026-05-15T12:23:28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3"/>
    <n v="9"/>
    <n v="1"/>
    <x v="0"/>
    <d v="2026-05-19T12:29:47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22"/>
    <n v="9"/>
    <n v="1"/>
    <x v="0"/>
    <d v="2026-05-20T16:30:03"/>
    <n v="69923084"/>
    <s v="NA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No Answer AutoDial"/>
  </r>
  <r>
    <s v="Cobros Abril Canal Fijo"/>
    <n v="0"/>
    <n v="0"/>
    <x v="22"/>
    <n v="9"/>
    <n v="1"/>
    <x v="0"/>
    <d v="2026-05-20T16:44:59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4"/>
    <n v="9"/>
    <n v="1"/>
    <x v="0"/>
    <d v="2026-05-21T15:59:45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5"/>
    <n v="9"/>
    <n v="1"/>
    <x v="0"/>
    <d v="2026-05-22T12:28:59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6"/>
    <n v="9"/>
    <n v="1"/>
    <x v="0"/>
    <d v="2026-05-23T10:48:59"/>
    <n v="69923084"/>
    <s v="NA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No Answer AutoDial"/>
  </r>
  <r>
    <s v="Cobros Abril Canal Fijo"/>
    <n v="0"/>
    <n v="0"/>
    <x v="6"/>
    <n v="9"/>
    <n v="1"/>
    <x v="1"/>
    <d v="2026-05-23T12:46:50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19"/>
    <n v="16"/>
    <n v="1"/>
    <x v="0"/>
    <d v="2026-05-04T15:44:56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20"/>
    <n v="16"/>
    <n v="1"/>
    <x v="0"/>
    <d v="2026-05-06T15:26:46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0"/>
    <n v="16"/>
    <n v="1"/>
    <x v="0"/>
    <d v="2026-05-09T09:24:07"/>
    <n v="69935219"/>
    <s v="NA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No Answer AutoDial"/>
  </r>
  <r>
    <s v="Cobros Abril Canal Fijo"/>
    <n v="0"/>
    <n v="0"/>
    <x v="0"/>
    <n v="16"/>
    <n v="1"/>
    <x v="0"/>
    <d v="2026-05-09T10:19:29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1"/>
    <n v="16"/>
    <n v="1"/>
    <x v="0"/>
    <d v="2026-05-13T11:25:42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1"/>
    <n v="16"/>
    <n v="1"/>
    <x v="0"/>
    <d v="2026-05-13T11:41:39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24"/>
    <n v="16"/>
    <n v="1"/>
    <x v="0"/>
    <d v="2026-05-15T12:25:1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3"/>
    <n v="16"/>
    <n v="1"/>
    <x v="0"/>
    <d v="2026-05-19T12:30:2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22"/>
    <n v="16"/>
    <n v="1"/>
    <x v="0"/>
    <d v="2026-05-20T16:30:21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4"/>
    <n v="16"/>
    <n v="1"/>
    <x v="0"/>
    <d v="2026-05-21T16:01:30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4"/>
    <n v="16"/>
    <n v="1"/>
    <x v="0"/>
    <d v="2026-05-21T16:10:16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4"/>
    <n v="16"/>
    <n v="1"/>
    <x v="0"/>
    <d v="2026-05-21T16:14:03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5"/>
    <n v="16"/>
    <n v="1"/>
    <x v="0"/>
    <d v="2026-05-22T12:29:42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6"/>
    <n v="16"/>
    <n v="1"/>
    <x v="0"/>
    <d v="2026-05-23T10:48:13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8"/>
    <n v="16"/>
    <n v="1"/>
    <x v="0"/>
    <d v="2026-05-26T09:48:4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8"/>
    <n v="16"/>
    <n v="1"/>
    <x v="1"/>
    <d v="2026-05-26T16:01:34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Mayo"/>
    <n v="1"/>
    <n v="1"/>
    <x v="1"/>
    <n v="1"/>
    <n v="1"/>
    <x v="1"/>
    <d v="2026-05-13T11:25:46"/>
    <n v="69935261"/>
    <n v="6007"/>
    <s v="lvelez"/>
    <x v="1"/>
    <s v="COBRO"/>
    <m/>
    <n v="365048240000"/>
    <n v="16018"/>
    <n v="-4"/>
    <n v="1"/>
    <n v="69935261"/>
    <m/>
    <s v="Norma Abrego Gonzalez"/>
    <m/>
    <s v="4-839-374"/>
    <n v="365048240000"/>
    <s v="MASIVO"/>
    <s v="NPN"/>
    <m/>
    <m/>
    <m/>
    <m/>
    <m/>
    <s v="U"/>
    <s v="0000-00-00"/>
    <m/>
    <m/>
    <m/>
    <m/>
    <n v="170"/>
    <s v="Llamaya"/>
    <s v="MAIN"/>
    <n v="0"/>
    <m/>
    <n v="2258690"/>
    <s v="Cobros Mayo"/>
    <s v="Cobros Mayo NPN"/>
    <s v="Volver a llamar"/>
  </r>
  <r>
    <s v="Cobros Abril Canal Fijo"/>
    <n v="0"/>
    <n v="0"/>
    <x v="19"/>
    <n v="6"/>
    <n v="1"/>
    <x v="0"/>
    <d v="2026-05-04T11:37:58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20"/>
    <n v="6"/>
    <n v="1"/>
    <x v="0"/>
    <d v="2026-05-06T11:48:02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15"/>
    <n v="6"/>
    <n v="1"/>
    <x v="0"/>
    <d v="2026-05-07T16:18:09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16"/>
    <n v="6"/>
    <n v="1"/>
    <x v="0"/>
    <d v="2026-05-08T17:03:15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8"/>
    <n v="6"/>
    <n v="1"/>
    <x v="0"/>
    <d v="2026-05-26T15:28:49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8"/>
    <n v="6"/>
    <n v="1"/>
    <x v="1"/>
    <d v="2026-05-26T17:10:07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Mayo"/>
    <n v="1"/>
    <n v="1"/>
    <x v="20"/>
    <n v="1"/>
    <n v="1"/>
    <x v="1"/>
    <d v="2026-05-06T17:43:55"/>
    <n v="69943990"/>
    <n v="6007"/>
    <s v="lvelez"/>
    <x v="1"/>
    <s v="COBRO"/>
    <m/>
    <m/>
    <n v="998"/>
    <n v="0"/>
    <m/>
    <n v="69943990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7563"/>
    <s v="Default Manual list"/>
    <m/>
    <s v="Volver a llamar"/>
  </r>
  <r>
    <s v="Cobros Mayo"/>
    <n v="0"/>
    <n v="0"/>
    <x v="1"/>
    <n v="3"/>
    <n v="1"/>
    <x v="0"/>
    <d v="2026-05-13T11:25:50"/>
    <n v="69955199"/>
    <s v="DROP"/>
    <s v="VDAD"/>
    <x v="0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5"/>
    <m/>
    <s v="NONE"/>
    <n v="0"/>
    <m/>
    <n v="2258691"/>
    <s v="Cobros Mayo"/>
    <s v="Cobros Mayo NPN"/>
    <s v="Agent Not Available"/>
  </r>
  <r>
    <s v="Cobros Mayo"/>
    <n v="0"/>
    <n v="0"/>
    <x v="24"/>
    <n v="3"/>
    <n v="1"/>
    <x v="0"/>
    <d v="2026-05-15T12:26:11"/>
    <n v="69955199"/>
    <s v="DROP"/>
    <s v="VDAD"/>
    <x v="0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5"/>
    <m/>
    <s v="NONE"/>
    <n v="0"/>
    <m/>
    <n v="2258691"/>
    <s v="Cobros Mayo"/>
    <s v="Cobros Mayo NPN"/>
    <s v="Agent Not Available"/>
  </r>
  <r>
    <s v="Cobros Mayo"/>
    <n v="0"/>
    <n v="0"/>
    <x v="3"/>
    <n v="3"/>
    <n v="1"/>
    <x v="1"/>
    <d v="2026-05-19T12:31:07"/>
    <n v="69955199"/>
    <n v="6004"/>
    <s v="lvelez"/>
    <x v="1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77"/>
    <s v="Llamaya"/>
    <s v="MAIN"/>
    <n v="0"/>
    <m/>
    <n v="2258691"/>
    <s v="Cobros Mayo"/>
    <s v="Cobros Mayo NPN"/>
    <s v="Buzon de voz"/>
  </r>
  <r>
    <s v="Cobros Mayo"/>
    <n v="0"/>
    <n v="0"/>
    <x v="1"/>
    <n v="4"/>
    <n v="1"/>
    <x v="0"/>
    <d v="2026-05-13T11:26:37"/>
    <n v="69960820"/>
    <s v="DROP"/>
    <s v="VDAD"/>
    <x v="0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5"/>
    <m/>
    <s v="NONE"/>
    <n v="0"/>
    <m/>
    <n v="2258692"/>
    <s v="Cobros Mayo"/>
    <s v="Cobros Mayo NPN"/>
    <s v="Agent Not Available"/>
  </r>
  <r>
    <s v="Cobros Mayo"/>
    <n v="0"/>
    <n v="0"/>
    <x v="24"/>
    <n v="4"/>
    <n v="1"/>
    <x v="0"/>
    <d v="2026-05-15T12:28:53"/>
    <n v="69960820"/>
    <s v="CALLBK"/>
    <s v="lvelez"/>
    <x v="1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170"/>
    <s v="Llamaya"/>
    <s v="MAIN"/>
    <n v="0"/>
    <m/>
    <n v="2258692"/>
    <s v="Cobros Mayo"/>
    <s v="Cobros Mayo NPN"/>
    <s v="Call Back"/>
  </r>
  <r>
    <s v="Cobros Mayo"/>
    <n v="1"/>
    <n v="0"/>
    <x v="3"/>
    <n v="4"/>
    <n v="1"/>
    <x v="0"/>
    <d v="2026-05-19T16:56:42"/>
    <n v="69960820"/>
    <n v="6000"/>
    <s v="lvelez"/>
    <x v="1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171"/>
    <s v="Llamaya"/>
    <s v="MAIN"/>
    <n v="0"/>
    <m/>
    <n v="2258692"/>
    <s v="Cobros Mayo"/>
    <s v="Cobros Mayo NPN"/>
    <s v="Mensaje a tercero"/>
  </r>
  <r>
    <s v="Cobros Mayo"/>
    <n v="1"/>
    <n v="1"/>
    <x v="12"/>
    <n v="4"/>
    <n v="1"/>
    <x v="1"/>
    <d v="2026-05-29T15:59:56"/>
    <n v="69960820"/>
    <n v="6007"/>
    <s v="lvelez"/>
    <x v="1"/>
    <s v="COBRO"/>
    <m/>
    <n v="351360350000"/>
    <n v="16013"/>
    <n v="-5"/>
    <n v="1"/>
    <n v="69960820"/>
    <m/>
    <s v="VÃ­ctor Manuel yaÃ±ez romero"/>
    <m/>
    <s v="9-159-8"/>
    <n v="351360350000"/>
    <s v="MASIVO"/>
    <s v="Mora"/>
    <m/>
    <m/>
    <s v="PANAMAÂ Â Â Â Â Â Â Â Â Â Â Â Â Â Â Â Â Â Â Â Â Â "/>
    <m/>
    <m/>
    <s v="U"/>
    <s v="0000-00-00"/>
    <m/>
    <s v="Yanesvictor175@gmail.com."/>
    <m/>
    <m/>
    <n v="201"/>
    <s v="Llamaya"/>
    <s v="MANUAL"/>
    <n v="4"/>
    <m/>
    <n v="2164631"/>
    <s v="Cobros Enero 2da lista 2026 "/>
    <s v="Cobros Enero 2da lista 2026 "/>
    <s v="Volver a llamar"/>
  </r>
  <r>
    <s v="Cobros Mayo"/>
    <n v="0"/>
    <n v="0"/>
    <x v="9"/>
    <n v="2"/>
    <n v="1"/>
    <x v="0"/>
    <d v="2026-05-27T16:26:36"/>
    <n v="69962027"/>
    <s v="DROP"/>
    <s v="VDAD"/>
    <x v="0"/>
    <s v="COBRO"/>
    <m/>
    <n v="361076710000"/>
    <n v="16019"/>
    <n v="-4"/>
    <n v="1"/>
    <n v="69962027"/>
    <m/>
    <s v="AIDE BARRIA"/>
    <m/>
    <n v="361076710000"/>
    <s v="RENOVACIONES"/>
    <s v="2 MESES PENDIENTES"/>
    <m/>
    <m/>
    <m/>
    <m/>
    <m/>
    <m/>
    <m/>
    <s v="0000-00-00"/>
    <m/>
    <m/>
    <m/>
    <m/>
    <n v="5"/>
    <m/>
    <s v="NONE"/>
    <n v="0"/>
    <m/>
    <n v="2268084"/>
    <s v="Cobros Mayo"/>
    <s v="Cobros Mayo Lista 2"/>
    <s v="Agent Not Available"/>
  </r>
  <r>
    <s v="Cobros Mayo"/>
    <n v="0"/>
    <n v="0"/>
    <x v="10"/>
    <n v="2"/>
    <n v="1"/>
    <x v="1"/>
    <d v="2026-05-28T15:10:19"/>
    <n v="69962027"/>
    <s v="DROP"/>
    <s v="VDAD"/>
    <x v="0"/>
    <s v="COBRO"/>
    <m/>
    <n v="361076710000"/>
    <n v="16019"/>
    <n v="-4"/>
    <n v="1"/>
    <n v="69962027"/>
    <m/>
    <s v="AIDE BARRIA"/>
    <m/>
    <n v="361076710000"/>
    <s v="RENOVACIONES"/>
    <s v="2 MESES PENDIENTES"/>
    <m/>
    <m/>
    <m/>
    <m/>
    <m/>
    <m/>
    <m/>
    <s v="0000-00-00"/>
    <m/>
    <m/>
    <m/>
    <m/>
    <n v="5"/>
    <m/>
    <s v="NONE"/>
    <n v="0"/>
    <m/>
    <n v="2268084"/>
    <s v="Cobros Mayo"/>
    <s v="Cobros Mayo Lista 2"/>
    <s v="Agent Not Available"/>
  </r>
  <r>
    <s v="Cobros Abril Canal Fijo"/>
    <n v="1"/>
    <n v="1"/>
    <x v="1"/>
    <n v="1"/>
    <n v="1"/>
    <x v="1"/>
    <d v="2026-05-13T11:29:46"/>
    <n v="69984531"/>
    <n v="6003"/>
    <s v="lvelez"/>
    <x v="1"/>
    <s v="COBRO"/>
    <m/>
    <n v="362006100000"/>
    <n v="16018"/>
    <n v="-4"/>
    <n v="1"/>
    <n v="69984531"/>
    <m/>
    <s v="Sasha gisel Rodriguez echavarr"/>
    <m/>
    <s v="8-765-51"/>
    <n v="362006100000"/>
    <s v="MASIVO"/>
    <s v="NPN"/>
    <m/>
    <m/>
    <m/>
    <m/>
    <m/>
    <s v="U"/>
    <s v="0000-00-00"/>
    <m/>
    <m/>
    <m/>
    <m/>
    <n v="115"/>
    <s v="Llamaya"/>
    <s v="MAIN"/>
    <n v="0"/>
    <m/>
    <n v="2258693"/>
    <s v="Cobros Mayo"/>
    <s v="Cobros Mayo NPN"/>
    <s v="Cuenta cesada"/>
  </r>
  <r>
    <s v="Cobros Abril Canal Fijo"/>
    <n v="0"/>
    <n v="0"/>
    <x v="13"/>
    <n v="10"/>
    <n v="1"/>
    <x v="0"/>
    <d v="2026-05-02T11:03:08"/>
    <n v="69997245"/>
    <s v="NA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s v="U"/>
    <s v="0000-00-00"/>
    <m/>
    <s v="panamaparacristo@gmail.com"/>
    <m/>
    <m/>
    <n v="0"/>
    <m/>
    <s v="NONE"/>
    <n v="0"/>
    <m/>
    <n v="2251758"/>
    <s v="Cobros Abril Canal Fijo"/>
    <s v="Cobros Abril Canal Fijo 2 meses a NPN"/>
    <s v="No Answer AutoDial"/>
  </r>
  <r>
    <s v="Cobros Abril Canal Fijo"/>
    <n v="0"/>
    <n v="0"/>
    <x v="19"/>
    <n v="10"/>
    <n v="1"/>
    <x v="0"/>
    <d v="2026-05-04T16:28:43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s v="U"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14"/>
    <n v="10"/>
    <n v="1"/>
    <x v="0"/>
    <d v="2026-05-05T15:22:35"/>
    <n v="69997245"/>
    <s v="NA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s v="U"/>
    <s v="0000-00-00"/>
    <m/>
    <s v="panamaparacristo@gmail.com"/>
    <m/>
    <m/>
    <n v="0"/>
    <m/>
    <s v="NONE"/>
    <n v="0"/>
    <m/>
    <n v="2251758"/>
    <s v="Cobros Abril Canal Fijo"/>
    <s v="Cobros Abril Canal Fijo 2 meses a NPN"/>
    <s v="No Answer AutoDial"/>
  </r>
  <r>
    <s v="Cobros Abril Canal Fijo"/>
    <n v="0"/>
    <n v="0"/>
    <x v="20"/>
    <n v="10"/>
    <n v="1"/>
    <x v="0"/>
    <d v="2026-05-06T15:55:04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s v="U"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16"/>
    <n v="10"/>
    <n v="1"/>
    <x v="0"/>
    <d v="2026-05-08T12:31:51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s v="U"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1"/>
    <n v="10"/>
    <n v="1"/>
    <x v="0"/>
    <d v="2026-05-13T11:29:25"/>
    <n v="69997245"/>
    <s v="AB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0"/>
    <m/>
    <s v="NONE"/>
    <n v="0"/>
    <m/>
    <n v="2258694"/>
    <s v="Cobros Mayo"/>
    <s v="Cobros Mayo NPN"/>
    <s v="Auto busy"/>
  </r>
  <r>
    <s v="Cobros Abril Canal Fijo"/>
    <n v="0"/>
    <n v="0"/>
    <x v="24"/>
    <n v="10"/>
    <n v="1"/>
    <x v="0"/>
    <d v="2026-05-15T12:30:09"/>
    <n v="69997245"/>
    <s v="DROP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5"/>
    <m/>
    <s v="NONE"/>
    <n v="0"/>
    <m/>
    <n v="2258694"/>
    <s v="Cobros Mayo"/>
    <s v="Cobros Mayo NPN"/>
    <s v="Agent Not Available"/>
  </r>
  <r>
    <s v="Cobros Abril Canal Fijo"/>
    <n v="0"/>
    <n v="0"/>
    <x v="3"/>
    <n v="10"/>
    <n v="1"/>
    <x v="0"/>
    <d v="2026-05-19T12:31:45"/>
    <n v="69997245"/>
    <s v="DROP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5"/>
    <m/>
    <s v="NONE"/>
    <n v="0"/>
    <m/>
    <n v="2258694"/>
    <s v="Cobros Mayo"/>
    <s v="Cobros Mayo NPN"/>
    <s v="Agent Not Available"/>
  </r>
  <r>
    <s v="Cobros Abril Canal Fijo"/>
    <n v="1"/>
    <n v="1"/>
    <x v="22"/>
    <n v="10"/>
    <n v="1"/>
    <x v="0"/>
    <d v="2026-05-20T16:30:27"/>
    <n v="69997245"/>
    <n v="6003"/>
    <s v="lvelez"/>
    <x v="1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49"/>
    <s v="Llamaya"/>
    <s v="MAIN"/>
    <n v="0"/>
    <m/>
    <n v="2258694"/>
    <s v="Cobros Mayo"/>
    <s v="Cobros Mayo NPN"/>
    <s v="Cuenta cesada"/>
  </r>
  <r>
    <s v="Cobros Abril Canal Fijo"/>
    <n v="1"/>
    <n v="1"/>
    <x v="8"/>
    <n v="10"/>
    <n v="1"/>
    <x v="1"/>
    <d v="2026-05-26T14:57:57"/>
    <n v="69997245"/>
    <n v="6003"/>
    <s v="lvelez"/>
    <x v="1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s v="U"/>
    <s v="0000-00-00"/>
    <m/>
    <s v="panamaparacristo@gmail.com"/>
    <m/>
    <m/>
    <n v="48"/>
    <s v="Llamaya"/>
    <s v="MAIN"/>
    <n v="0"/>
    <m/>
    <n v="2251758"/>
    <s v="Cobros Abril Canal Fijo"/>
    <s v="Cobros Abril Canal Fijo 2 meses a NPN"/>
    <s v="Cuenta cesad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4">
  <r>
    <x v="0"/>
    <d v="2026-05-04T10:13:43"/>
    <x v="0"/>
    <n v="68503631"/>
    <n v="366022500000"/>
    <s v="10-717-221"/>
    <s v="Fijo"/>
    <x v="0"/>
    <x v="0"/>
    <m/>
    <m/>
    <m/>
    <s v="no"/>
    <m/>
    <m/>
    <x v="0"/>
    <m/>
    <x v="0"/>
    <x v="0"/>
    <s v=""/>
    <s v=""/>
    <s v=""/>
    <s v=""/>
  </r>
  <r>
    <x v="0"/>
    <d v="2026-05-04T10:25:33"/>
    <x v="0"/>
    <n v="66293335"/>
    <n v="363026120000"/>
    <s v="9-755-801"/>
    <s v="Fijo"/>
    <x v="0"/>
    <x v="0"/>
    <m/>
    <m/>
    <m/>
    <s v="no"/>
    <m/>
    <m/>
    <x v="0"/>
    <m/>
    <x v="0"/>
    <x v="0"/>
    <s v=""/>
    <s v=""/>
    <s v=""/>
    <s v=""/>
  </r>
  <r>
    <x v="0"/>
    <d v="2026-05-04T10:35:37"/>
    <x v="0"/>
    <n v="67450828"/>
    <n v="357317130000"/>
    <s v="10-716-744"/>
    <s v="Fijo"/>
    <x v="0"/>
    <x v="0"/>
    <m/>
    <m/>
    <m/>
    <s v="no"/>
    <m/>
    <m/>
    <x v="1"/>
    <m/>
    <x v="0"/>
    <x v="0"/>
    <s v=""/>
    <s v=""/>
    <s v=""/>
    <s v=""/>
  </r>
  <r>
    <x v="0"/>
    <d v="2026-05-04T10:41:38"/>
    <x v="0"/>
    <n v="68612220"/>
    <n v="352368230000"/>
    <s v="8-992-495"/>
    <s v="Fijo"/>
    <x v="0"/>
    <x v="1"/>
    <m/>
    <m/>
    <m/>
    <s v="no"/>
    <m/>
    <m/>
    <x v="1"/>
    <m/>
    <x v="0"/>
    <x v="0"/>
    <s v=""/>
    <s v=""/>
    <s v=""/>
    <s v=""/>
  </r>
  <r>
    <x v="0"/>
    <d v="2026-05-04T11:04:28"/>
    <x v="0"/>
    <n v="62389137"/>
    <n v="362010140000"/>
    <s v="8-825-575"/>
    <s v="Fijo"/>
    <x v="0"/>
    <x v="0"/>
    <m/>
    <m/>
    <m/>
    <s v="no"/>
    <m/>
    <m/>
    <x v="2"/>
    <m/>
    <x v="0"/>
    <x v="0"/>
    <s v=""/>
    <s v=""/>
    <s v=""/>
    <s v=""/>
  </r>
  <r>
    <x v="0"/>
    <d v="2026-05-04T11:10:51"/>
    <x v="0"/>
    <n v="63645460"/>
    <n v="359347200000"/>
    <s v="8-876-1341"/>
    <s v="Fijo"/>
    <x v="0"/>
    <x v="0"/>
    <m/>
    <m/>
    <m/>
    <s v="no"/>
    <m/>
    <m/>
    <x v="1"/>
    <m/>
    <x v="0"/>
    <x v="0"/>
    <s v=""/>
    <s v=""/>
    <s v=""/>
    <s v=""/>
  </r>
  <r>
    <x v="0"/>
    <d v="2026-05-04T11:19:37"/>
    <x v="0"/>
    <n v="66634767"/>
    <n v="152071270000"/>
    <s v="8-357-660"/>
    <s v="Fijo"/>
    <x v="0"/>
    <x v="2"/>
    <m/>
    <m/>
    <m/>
    <s v="si"/>
    <d v="2026-04-30T00:00:00"/>
    <n v="40.82"/>
    <x v="1"/>
    <m/>
    <x v="1"/>
    <x v="0"/>
    <s v="30/abr"/>
    <s v=""/>
    <s v=""/>
    <n v="1"/>
  </r>
  <r>
    <x v="0"/>
    <d v="2026-05-04T11:40:54"/>
    <x v="0"/>
    <n v="66047682"/>
    <n v="361074360000"/>
    <s v="8-956-716"/>
    <s v="Fijo"/>
    <x v="0"/>
    <x v="3"/>
    <m/>
    <d v="2026-05-04T00:00:00"/>
    <n v="37.520000000000003"/>
    <s v="no"/>
    <m/>
    <m/>
    <x v="2"/>
    <m/>
    <x v="0"/>
    <x v="1"/>
    <s v=""/>
    <s v="04/may"/>
    <n v="1"/>
    <s v=""/>
  </r>
  <r>
    <x v="0"/>
    <d v="2026-05-04T11:48:36"/>
    <x v="0"/>
    <n v="64320903"/>
    <n v="352366440000"/>
    <s v="4-277-831"/>
    <s v="Fijo"/>
    <x v="0"/>
    <x v="3"/>
    <m/>
    <m/>
    <m/>
    <s v="no"/>
    <m/>
    <m/>
    <x v="1"/>
    <m/>
    <x v="0"/>
    <x v="0"/>
    <s v=""/>
    <s v=""/>
    <s v=""/>
    <s v=""/>
  </r>
  <r>
    <x v="0"/>
    <d v="2026-05-04T11:55:58"/>
    <x v="0"/>
    <n v="65441317"/>
    <n v="358381400000"/>
    <s v="8-989-2135"/>
    <s v="Fijo"/>
    <x v="1"/>
    <x v="0"/>
    <m/>
    <m/>
    <m/>
    <s v="no"/>
    <m/>
    <m/>
    <x v="1"/>
    <m/>
    <x v="0"/>
    <x v="0"/>
    <s v=""/>
    <s v=""/>
    <s v=""/>
    <s v=""/>
  </r>
  <r>
    <x v="0"/>
    <d v="2026-05-04T12:04:29"/>
    <x v="0"/>
    <n v="66103004"/>
    <n v="353339160000"/>
    <s v="8-794-5030"/>
    <s v="Fijo"/>
    <x v="2"/>
    <x v="3"/>
    <m/>
    <d v="2026-05-06T00:00:00"/>
    <n v="79.650000000000006"/>
    <s v="no"/>
    <m/>
    <m/>
    <x v="3"/>
    <m/>
    <x v="0"/>
    <x v="1"/>
    <s v=""/>
    <s v="06/may"/>
    <n v="1"/>
    <s v=""/>
  </r>
  <r>
    <x v="0"/>
    <d v="2026-05-04T12:20:49"/>
    <x v="0"/>
    <n v="67611194"/>
    <n v="155078170000"/>
    <s v="2-46-534"/>
    <s v="Fijo"/>
    <x v="0"/>
    <x v="3"/>
    <m/>
    <d v="2026-05-04T00:00:00"/>
    <n v="34.92"/>
    <s v="no"/>
    <m/>
    <m/>
    <x v="1"/>
    <m/>
    <x v="0"/>
    <x v="1"/>
    <s v=""/>
    <s v="04/may"/>
    <n v="1"/>
    <s v=""/>
  </r>
  <r>
    <x v="0"/>
    <d v="2026-05-04T12:31:34"/>
    <x v="0"/>
    <n v="66386838"/>
    <n v="364028530000"/>
    <n v="167126182"/>
    <s v="Fijo"/>
    <x v="0"/>
    <x v="0"/>
    <m/>
    <m/>
    <m/>
    <s v="no"/>
    <m/>
    <m/>
    <x v="0"/>
    <m/>
    <x v="0"/>
    <x v="0"/>
    <s v=""/>
    <s v=""/>
    <s v=""/>
    <s v=""/>
  </r>
  <r>
    <x v="0"/>
    <d v="2026-05-04T12:39:48"/>
    <x v="0"/>
    <n v="63026745"/>
    <n v="366022910000"/>
    <s v="8-1056-88"/>
    <s v="Fijo"/>
    <x v="0"/>
    <x v="4"/>
    <m/>
    <m/>
    <m/>
    <s v="no"/>
    <m/>
    <m/>
    <x v="0"/>
    <m/>
    <x v="0"/>
    <x v="0"/>
    <s v=""/>
    <s v=""/>
    <s v=""/>
    <s v=""/>
  </r>
  <r>
    <x v="0"/>
    <d v="2026-05-04T12:48:22"/>
    <x v="0"/>
    <n v="63836298"/>
    <n v="365022950000"/>
    <s v="4-113-733"/>
    <s v="Fijo"/>
    <x v="0"/>
    <x v="0"/>
    <m/>
    <m/>
    <m/>
    <s v="no"/>
    <m/>
    <m/>
    <x v="1"/>
    <m/>
    <x v="0"/>
    <x v="0"/>
    <s v=""/>
    <s v=""/>
    <s v=""/>
    <s v=""/>
  </r>
  <r>
    <x v="0"/>
    <d v="2026-05-04T12:59:03"/>
    <x v="0"/>
    <n v="63165778"/>
    <n v="366023610000"/>
    <s v="8-761-80"/>
    <s v="Fijo"/>
    <x v="0"/>
    <x v="0"/>
    <m/>
    <m/>
    <m/>
    <s v="no"/>
    <m/>
    <m/>
    <x v="0"/>
    <m/>
    <x v="0"/>
    <x v="0"/>
    <s v=""/>
    <s v=""/>
    <s v=""/>
    <s v=""/>
  </r>
  <r>
    <x v="0"/>
    <d v="2026-05-04T14:18:24"/>
    <x v="0"/>
    <n v="62294843"/>
    <n v="272063460000"/>
    <s v="8-898-2194"/>
    <s v="Fijo"/>
    <x v="0"/>
    <x v="0"/>
    <m/>
    <m/>
    <m/>
    <s v="no"/>
    <m/>
    <m/>
    <x v="0"/>
    <m/>
    <x v="0"/>
    <x v="0"/>
    <s v=""/>
    <s v=""/>
    <s v=""/>
    <s v=""/>
  </r>
  <r>
    <x v="0"/>
    <d v="2026-05-04T14:37:48"/>
    <x v="0"/>
    <n v="66189666"/>
    <n v="138017580000"/>
    <s v="3-711-225"/>
    <s v="Fijo"/>
    <x v="2"/>
    <x v="0"/>
    <m/>
    <m/>
    <m/>
    <s v="no"/>
    <m/>
    <m/>
    <x v="1"/>
    <m/>
    <x v="0"/>
    <x v="0"/>
    <s v=""/>
    <s v=""/>
    <s v=""/>
    <s v=""/>
  </r>
  <r>
    <x v="0"/>
    <d v="2026-05-04T14:53:52"/>
    <x v="0"/>
    <n v="64381146"/>
    <n v="361023080000"/>
    <s v="9-754-2237"/>
    <s v="Fijo"/>
    <x v="0"/>
    <x v="3"/>
    <m/>
    <d v="2026-05-05T00:00:00"/>
    <n v="76.180000000000007"/>
    <s v="no"/>
    <m/>
    <m/>
    <x v="0"/>
    <m/>
    <x v="0"/>
    <x v="1"/>
    <s v=""/>
    <s v="05/may"/>
    <n v="1"/>
    <s v=""/>
  </r>
  <r>
    <x v="0"/>
    <d v="2026-05-04T15:01:52"/>
    <x v="0"/>
    <n v="64590545"/>
    <n v="313014210000"/>
    <s v="8-210-104"/>
    <s v="Fijo"/>
    <x v="3"/>
    <x v="0"/>
    <m/>
    <m/>
    <m/>
    <s v="no"/>
    <m/>
    <m/>
    <x v="1"/>
    <m/>
    <x v="0"/>
    <x v="0"/>
    <s v=""/>
    <s v=""/>
    <s v=""/>
    <s v=""/>
  </r>
  <r>
    <x v="0"/>
    <d v="2026-05-04T15:17:13"/>
    <x v="0"/>
    <n v="65245107"/>
    <n v="367021660000"/>
    <s v="9-208-975"/>
    <s v="Fijo"/>
    <x v="0"/>
    <x v="0"/>
    <m/>
    <m/>
    <m/>
    <s v="no"/>
    <m/>
    <m/>
    <x v="2"/>
    <m/>
    <x v="0"/>
    <x v="0"/>
    <s v=""/>
    <s v=""/>
    <s v=""/>
    <s v=""/>
  </r>
  <r>
    <x v="0"/>
    <d v="2026-05-04T15:29:55"/>
    <x v="0"/>
    <n v="66469658"/>
    <n v="369019030000"/>
    <s v="7-119-519"/>
    <s v="Fijo"/>
    <x v="0"/>
    <x v="0"/>
    <m/>
    <m/>
    <m/>
    <s v="no"/>
    <m/>
    <m/>
    <x v="0"/>
    <m/>
    <x v="0"/>
    <x v="0"/>
    <s v=""/>
    <s v=""/>
    <s v=""/>
    <s v=""/>
  </r>
  <r>
    <x v="0"/>
    <d v="2026-05-04T15:38:50"/>
    <x v="0"/>
    <n v="67283336"/>
    <n v="362024880000"/>
    <s v="8-513-298"/>
    <s v="Fijo"/>
    <x v="0"/>
    <x v="4"/>
    <m/>
    <m/>
    <m/>
    <s v="no"/>
    <m/>
    <m/>
    <x v="2"/>
    <m/>
    <x v="0"/>
    <x v="0"/>
    <s v=""/>
    <s v=""/>
    <s v=""/>
    <s v=""/>
  </r>
  <r>
    <x v="0"/>
    <d v="2026-05-04T15:45:24"/>
    <x v="0"/>
    <n v="69023547"/>
    <n v="361023680000"/>
    <s v="3-70-145"/>
    <s v="Fijo"/>
    <x v="0"/>
    <x v="5"/>
    <m/>
    <m/>
    <m/>
    <s v="no"/>
    <m/>
    <m/>
    <x v="0"/>
    <m/>
    <x v="0"/>
    <x v="0"/>
    <s v=""/>
    <s v=""/>
    <s v=""/>
    <s v=""/>
  </r>
  <r>
    <x v="0"/>
    <d v="2026-05-04T15:50:07"/>
    <x v="0"/>
    <n v="65097861"/>
    <n v="364023810000"/>
    <s v="2-725-700"/>
    <s v="Fijo"/>
    <x v="0"/>
    <x v="4"/>
    <m/>
    <m/>
    <m/>
    <s v="no"/>
    <m/>
    <m/>
    <x v="4"/>
    <m/>
    <x v="0"/>
    <x v="0"/>
    <s v=""/>
    <s v=""/>
    <s v=""/>
    <s v=""/>
  </r>
  <r>
    <x v="0"/>
    <d v="2026-05-04T16:09:28"/>
    <x v="0"/>
    <n v="69601798"/>
    <n v="361023570000"/>
    <s v="8-716-184"/>
    <s v="Fijo"/>
    <x v="0"/>
    <x v="3"/>
    <m/>
    <d v="2026-05-08T00:00:00"/>
    <n v="67.56"/>
    <s v="no"/>
    <m/>
    <m/>
    <x v="0"/>
    <m/>
    <x v="0"/>
    <x v="1"/>
    <s v=""/>
    <s v="08/may"/>
    <n v="1"/>
    <s v=""/>
  </r>
  <r>
    <x v="0"/>
    <d v="2026-05-04T16:21:06"/>
    <x v="0"/>
    <n v="67467158"/>
    <n v="361011900000"/>
    <s v="8-1001-1937"/>
    <s v="Fijo"/>
    <x v="0"/>
    <x v="0"/>
    <m/>
    <m/>
    <m/>
    <s v="no"/>
    <m/>
    <m/>
    <x v="1"/>
    <m/>
    <x v="0"/>
    <x v="0"/>
    <s v=""/>
    <s v=""/>
    <s v=""/>
    <s v=""/>
  </r>
  <r>
    <x v="0"/>
    <d v="2026-05-04T16:34:05"/>
    <x v="0"/>
    <n v="65556178"/>
    <n v="365023490000"/>
    <s v="PE-9-1322"/>
    <s v="Fijo"/>
    <x v="0"/>
    <x v="3"/>
    <m/>
    <d v="2026-05-30T00:00:00"/>
    <n v="60.88"/>
    <s v="no"/>
    <m/>
    <m/>
    <x v="0"/>
    <m/>
    <x v="0"/>
    <x v="1"/>
    <s v=""/>
    <s v="30/may"/>
    <n v="1"/>
    <s v=""/>
  </r>
  <r>
    <x v="0"/>
    <d v="2026-05-04T16:45:14"/>
    <x v="0"/>
    <n v="68195123"/>
    <n v="362022960000"/>
    <s v="C03759902"/>
    <s v="Fijo"/>
    <x v="0"/>
    <x v="0"/>
    <m/>
    <m/>
    <m/>
    <s v="no"/>
    <m/>
    <m/>
    <x v="2"/>
    <m/>
    <x v="0"/>
    <x v="0"/>
    <s v=""/>
    <s v=""/>
    <s v=""/>
    <s v=""/>
  </r>
  <r>
    <x v="0"/>
    <d v="2026-05-04T16:56:55"/>
    <x v="0"/>
    <n v="63415263"/>
    <n v="369023860000"/>
    <s v="1-759-2223"/>
    <s v="Fijo"/>
    <x v="0"/>
    <x v="4"/>
    <m/>
    <m/>
    <m/>
    <s v="no"/>
    <m/>
    <m/>
    <x v="2"/>
    <m/>
    <x v="0"/>
    <x v="0"/>
    <s v=""/>
    <s v=""/>
    <s v=""/>
    <s v=""/>
  </r>
  <r>
    <x v="0"/>
    <d v="2026-05-04T17:05:03"/>
    <x v="0"/>
    <n v="60345653"/>
    <n v="361020710000"/>
    <s v="8-273-58"/>
    <s v="Fijo"/>
    <x v="0"/>
    <x v="4"/>
    <m/>
    <m/>
    <m/>
    <s v="no"/>
    <m/>
    <m/>
    <x v="0"/>
    <m/>
    <x v="0"/>
    <x v="0"/>
    <s v=""/>
    <s v=""/>
    <s v=""/>
    <s v=""/>
  </r>
  <r>
    <x v="0"/>
    <d v="2026-05-04T17:17:24"/>
    <x v="0"/>
    <n v="68824497"/>
    <n v="364023730000"/>
    <s v="7-92-1201"/>
    <s v="Fijo"/>
    <x v="0"/>
    <x v="3"/>
    <m/>
    <d v="2026-05-15T00:00:00"/>
    <n v="40"/>
    <s v="no"/>
    <m/>
    <m/>
    <x v="0"/>
    <m/>
    <x v="0"/>
    <x v="1"/>
    <s v=""/>
    <s v="15/may"/>
    <n v="1"/>
    <s v=""/>
  </r>
  <r>
    <x v="0"/>
    <d v="2026-05-04T17:24:38"/>
    <x v="0"/>
    <n v="61000685"/>
    <n v="368023430000"/>
    <s v="7-44-788"/>
    <s v="Fijo"/>
    <x v="0"/>
    <x v="4"/>
    <m/>
    <m/>
    <m/>
    <s v="no"/>
    <m/>
    <m/>
    <x v="0"/>
    <m/>
    <x v="0"/>
    <x v="0"/>
    <s v=""/>
    <s v=""/>
    <s v=""/>
    <s v=""/>
  </r>
  <r>
    <x v="0"/>
    <d v="2026-05-04T17:37:59"/>
    <x v="0"/>
    <n v="69113842"/>
    <n v="363022490000"/>
    <s v="E-8-57306"/>
    <s v="Fijo"/>
    <x v="0"/>
    <x v="0"/>
    <m/>
    <m/>
    <m/>
    <s v="no"/>
    <m/>
    <m/>
    <x v="2"/>
    <m/>
    <x v="0"/>
    <x v="0"/>
    <s v=""/>
    <s v=""/>
    <s v=""/>
    <s v=""/>
  </r>
  <r>
    <x v="0"/>
    <d v="2026-05-04T17:47:01"/>
    <x v="0"/>
    <n v="67432803"/>
    <n v="361021220000"/>
    <s v="6-720-1210"/>
    <s v="Fijo"/>
    <x v="0"/>
    <x v="1"/>
    <m/>
    <m/>
    <m/>
    <s v="no"/>
    <m/>
    <m/>
    <x v="1"/>
    <m/>
    <x v="0"/>
    <x v="0"/>
    <s v=""/>
    <s v=""/>
    <s v=""/>
    <s v=""/>
  </r>
  <r>
    <x v="0"/>
    <d v="2026-05-04T17:59:39"/>
    <x v="0"/>
    <n v="67748938"/>
    <n v="368018700000"/>
    <s v="4-792-837"/>
    <s v="Fijo"/>
    <x v="1"/>
    <x v="0"/>
    <m/>
    <m/>
    <m/>
    <s v="no"/>
    <m/>
    <m/>
    <x v="0"/>
    <m/>
    <x v="0"/>
    <x v="0"/>
    <s v=""/>
    <s v=""/>
    <s v=""/>
    <s v=""/>
  </r>
  <r>
    <x v="1"/>
    <d v="2026-05-05T09:31:30"/>
    <x v="0"/>
    <n v="67748938"/>
    <n v="368018700000"/>
    <s v="4-792-837"/>
    <s v="Fijo"/>
    <x v="1"/>
    <x v="0"/>
    <m/>
    <m/>
    <m/>
    <s v="no"/>
    <m/>
    <m/>
    <x v="0"/>
    <m/>
    <x v="0"/>
    <x v="0"/>
    <s v=""/>
    <s v=""/>
    <s v=""/>
    <s v=""/>
  </r>
  <r>
    <x v="1"/>
    <d v="2026-05-05T09:48:57"/>
    <x v="0"/>
    <n v="65084271"/>
    <n v="363022960000"/>
    <s v="8-832-1132"/>
    <s v="Fijo"/>
    <x v="0"/>
    <x v="1"/>
    <m/>
    <m/>
    <m/>
    <s v="no"/>
    <m/>
    <m/>
    <x v="0"/>
    <m/>
    <x v="0"/>
    <x v="0"/>
    <s v=""/>
    <s v=""/>
    <s v=""/>
    <s v=""/>
  </r>
  <r>
    <x v="1"/>
    <d v="2026-05-05T09:56:56"/>
    <x v="0"/>
    <n v="63593036"/>
    <n v="369021040000"/>
    <s v="8-890-1841"/>
    <s v="Fijo"/>
    <x v="0"/>
    <x v="0"/>
    <m/>
    <m/>
    <m/>
    <s v="no"/>
    <m/>
    <m/>
    <x v="0"/>
    <m/>
    <x v="0"/>
    <x v="0"/>
    <s v=""/>
    <s v=""/>
    <s v=""/>
    <s v=""/>
  </r>
  <r>
    <x v="1"/>
    <d v="2026-05-05T10:04:01"/>
    <x v="0"/>
    <n v="64742350"/>
    <n v="368012480000"/>
    <s v="2-756-2423"/>
    <s v="Fijo"/>
    <x v="0"/>
    <x v="0"/>
    <m/>
    <m/>
    <m/>
    <s v="no"/>
    <m/>
    <m/>
    <x v="0"/>
    <m/>
    <x v="0"/>
    <x v="0"/>
    <s v=""/>
    <s v=""/>
    <s v=""/>
    <s v=""/>
  </r>
  <r>
    <x v="1"/>
    <d v="2026-05-05T10:15:22"/>
    <x v="0"/>
    <n v="64116796"/>
    <n v="363009000000"/>
    <s v="AU915051"/>
    <s v="Fijo"/>
    <x v="0"/>
    <x v="1"/>
    <m/>
    <m/>
    <m/>
    <s v="no"/>
    <m/>
    <m/>
    <x v="0"/>
    <m/>
    <x v="0"/>
    <x v="0"/>
    <s v=""/>
    <s v=""/>
    <s v=""/>
    <s v=""/>
  </r>
  <r>
    <x v="1"/>
    <d v="2026-05-05T10:31:33"/>
    <x v="0"/>
    <n v="61772742"/>
    <n v="366021580000"/>
    <s v="3-739-2335"/>
    <s v="Fijo"/>
    <x v="0"/>
    <x v="1"/>
    <m/>
    <m/>
    <m/>
    <s v="no"/>
    <m/>
    <m/>
    <x v="0"/>
    <m/>
    <x v="0"/>
    <x v="0"/>
    <s v=""/>
    <s v=""/>
    <s v=""/>
    <s v=""/>
  </r>
  <r>
    <x v="1"/>
    <d v="2026-05-05T11:13:28"/>
    <x v="0"/>
    <n v="66819667"/>
    <n v="366021350000"/>
    <s v="4-763-1330"/>
    <s v="Fijo"/>
    <x v="2"/>
    <x v="3"/>
    <m/>
    <d v="2026-05-14T00:00:00"/>
    <n v="15.64"/>
    <s v="no"/>
    <m/>
    <m/>
    <x v="2"/>
    <m/>
    <x v="0"/>
    <x v="1"/>
    <s v=""/>
    <s v="14/may"/>
    <n v="1"/>
    <s v=""/>
  </r>
  <r>
    <x v="1"/>
    <d v="2026-05-05T14:57:09"/>
    <x v="0"/>
    <n v="63992816"/>
    <n v="369018720000"/>
    <s v="9-756-2437"/>
    <s v="Fijo"/>
    <x v="0"/>
    <x v="0"/>
    <m/>
    <m/>
    <m/>
    <s v="no"/>
    <m/>
    <m/>
    <x v="0"/>
    <m/>
    <x v="0"/>
    <x v="0"/>
    <s v=""/>
    <s v=""/>
    <s v=""/>
    <s v=""/>
  </r>
  <r>
    <x v="1"/>
    <d v="2026-05-05T15:06:44"/>
    <x v="0"/>
    <n v="65132135"/>
    <n v="361016470000"/>
    <s v="8-1045-1303"/>
    <s v="Fijo"/>
    <x v="0"/>
    <x v="3"/>
    <m/>
    <d v="2026-05-06T00:00:00"/>
    <n v="69.7"/>
    <s v="no"/>
    <m/>
    <m/>
    <x v="0"/>
    <m/>
    <x v="0"/>
    <x v="1"/>
    <s v=""/>
    <s v="06/may"/>
    <n v="1"/>
    <s v=""/>
  </r>
  <r>
    <x v="1"/>
    <d v="2026-05-05T15:14:13"/>
    <x v="0"/>
    <n v="69332905"/>
    <n v="366017230000"/>
    <s v="10-707-1251"/>
    <s v="Fijo"/>
    <x v="0"/>
    <x v="0"/>
    <m/>
    <m/>
    <m/>
    <s v="no"/>
    <m/>
    <m/>
    <x v="0"/>
    <m/>
    <x v="0"/>
    <x v="0"/>
    <s v=""/>
    <s v=""/>
    <s v=""/>
    <s v=""/>
  </r>
  <r>
    <x v="1"/>
    <d v="2026-05-05T15:23:25"/>
    <x v="0"/>
    <n v="66148382"/>
    <n v="362021500000"/>
    <s v="3-107-311"/>
    <s v="Fijo"/>
    <x v="1"/>
    <x v="0"/>
    <m/>
    <m/>
    <m/>
    <s v="no"/>
    <m/>
    <m/>
    <x v="2"/>
    <m/>
    <x v="0"/>
    <x v="0"/>
    <s v=""/>
    <s v=""/>
    <s v=""/>
    <s v=""/>
  </r>
  <r>
    <x v="1"/>
    <d v="2026-05-05T15:32:54"/>
    <x v="0"/>
    <n v="65476390"/>
    <n v="365021010000"/>
    <s v="8-1045-1324"/>
    <s v="Fijo"/>
    <x v="0"/>
    <x v="0"/>
    <m/>
    <m/>
    <m/>
    <s v="no"/>
    <m/>
    <m/>
    <x v="0"/>
    <m/>
    <x v="0"/>
    <x v="0"/>
    <s v=""/>
    <s v=""/>
    <s v=""/>
    <s v=""/>
  </r>
  <r>
    <x v="1"/>
    <d v="2026-05-05T15:46:17"/>
    <x v="0"/>
    <n v="65577131"/>
    <s v="JUAN CARLOS CORONADO SAMANIEGO"/>
    <s v="4-172-402"/>
    <s v="Fijo"/>
    <x v="0"/>
    <x v="3"/>
    <m/>
    <m/>
    <m/>
    <s v="no"/>
    <m/>
    <m/>
    <x v="0"/>
    <m/>
    <x v="0"/>
    <x v="0"/>
    <s v=""/>
    <s v=""/>
    <s v=""/>
    <s v=""/>
  </r>
  <r>
    <x v="1"/>
    <d v="2026-05-05T15:55:37"/>
    <x v="0"/>
    <n v="69212257"/>
    <n v="361019140000"/>
    <s v="8-718-979"/>
    <s v="Fijo"/>
    <x v="0"/>
    <x v="0"/>
    <m/>
    <m/>
    <m/>
    <s v="no"/>
    <m/>
    <m/>
    <x v="0"/>
    <m/>
    <x v="0"/>
    <x v="0"/>
    <s v=""/>
    <s v=""/>
    <s v=""/>
    <s v=""/>
  </r>
  <r>
    <x v="1"/>
    <d v="2026-05-05T16:03:29"/>
    <x v="0"/>
    <n v="66292976"/>
    <n v="362013050000"/>
    <s v="6-50-347"/>
    <s v="Fijo"/>
    <x v="0"/>
    <x v="1"/>
    <m/>
    <m/>
    <m/>
    <s v="no"/>
    <m/>
    <m/>
    <x v="0"/>
    <m/>
    <x v="0"/>
    <x v="0"/>
    <s v=""/>
    <s v=""/>
    <s v=""/>
    <s v=""/>
  </r>
  <r>
    <x v="1"/>
    <d v="2026-05-05T16:16:02"/>
    <x v="0"/>
    <n v="66558136"/>
    <n v="365021050000"/>
    <s v="9-161-670"/>
    <s v="Fijo"/>
    <x v="0"/>
    <x v="4"/>
    <m/>
    <m/>
    <m/>
    <s v="no"/>
    <m/>
    <m/>
    <x v="1"/>
    <m/>
    <x v="0"/>
    <x v="0"/>
    <s v=""/>
    <s v=""/>
    <s v=""/>
    <s v=""/>
  </r>
  <r>
    <x v="1"/>
    <d v="2026-05-05T16:22:55"/>
    <x v="0"/>
    <n v="63468147"/>
    <n v="366011850000"/>
    <s v="12-723-1932"/>
    <s v="Fijo"/>
    <x v="0"/>
    <x v="4"/>
    <m/>
    <m/>
    <m/>
    <s v="no"/>
    <m/>
    <m/>
    <x v="0"/>
    <m/>
    <x v="0"/>
    <x v="0"/>
    <s v=""/>
    <s v=""/>
    <s v=""/>
    <s v=""/>
  </r>
  <r>
    <x v="1"/>
    <d v="2026-05-05T16:30:50"/>
    <x v="0"/>
    <n v="61750050"/>
    <n v="366011850000"/>
    <s v="12-709-2024"/>
    <s v="Fijo"/>
    <x v="0"/>
    <x v="0"/>
    <m/>
    <m/>
    <m/>
    <s v="no"/>
    <m/>
    <m/>
    <x v="0"/>
    <m/>
    <x v="0"/>
    <x v="0"/>
    <s v=""/>
    <s v=""/>
    <s v=""/>
    <s v=""/>
  </r>
  <r>
    <x v="1"/>
    <d v="2026-05-05T16:38:43"/>
    <x v="0"/>
    <n v="66875447"/>
    <n v="357365610000"/>
    <s v="3-757-1943"/>
    <s v="Fijo"/>
    <x v="0"/>
    <x v="5"/>
    <m/>
    <m/>
    <m/>
    <s v="no"/>
    <m/>
    <m/>
    <x v="3"/>
    <m/>
    <x v="0"/>
    <x v="0"/>
    <s v=""/>
    <s v=""/>
    <s v=""/>
    <s v=""/>
  </r>
  <r>
    <x v="1"/>
    <d v="2026-05-05T16:44:40"/>
    <x v="0"/>
    <n v="66875447"/>
    <n v="367019580000"/>
    <s v="3-757-1943"/>
    <s v="Fijo"/>
    <x v="0"/>
    <x v="5"/>
    <m/>
    <m/>
    <m/>
    <s v="no"/>
    <m/>
    <m/>
    <x v="0"/>
    <m/>
    <x v="0"/>
    <x v="0"/>
    <s v=""/>
    <s v=""/>
    <s v=""/>
    <s v=""/>
  </r>
  <r>
    <x v="1"/>
    <d v="2026-05-05T16:51:46"/>
    <x v="0"/>
    <n v="64553233"/>
    <n v="361020260000"/>
    <s v="5-708-2167"/>
    <s v="Fijo"/>
    <x v="2"/>
    <x v="3"/>
    <m/>
    <d v="2026-05-07T00:00:00"/>
    <n v="34.619999999999997"/>
    <s v="no"/>
    <m/>
    <m/>
    <x v="2"/>
    <m/>
    <x v="0"/>
    <x v="1"/>
    <s v=""/>
    <s v="07/may"/>
    <n v="1"/>
    <s v=""/>
  </r>
  <r>
    <x v="1"/>
    <d v="2026-05-05T16:58:01"/>
    <x v="0"/>
    <n v="65569320"/>
    <n v="364020320000"/>
    <s v="5-21-481"/>
    <s v="Fijo"/>
    <x v="0"/>
    <x v="4"/>
    <m/>
    <m/>
    <m/>
    <s v="no"/>
    <m/>
    <m/>
    <x v="4"/>
    <m/>
    <x v="0"/>
    <x v="0"/>
    <s v=""/>
    <s v=""/>
    <s v=""/>
    <s v=""/>
  </r>
  <r>
    <x v="1"/>
    <d v="2026-05-05T17:40:57"/>
    <x v="0"/>
    <n v="67701108"/>
    <n v="369020630000"/>
    <s v="8-1028-1678"/>
    <s v="Fijo"/>
    <x v="0"/>
    <x v="0"/>
    <m/>
    <m/>
    <m/>
    <s v="no"/>
    <m/>
    <m/>
    <x v="0"/>
    <m/>
    <x v="0"/>
    <x v="0"/>
    <s v=""/>
    <s v=""/>
    <s v=""/>
    <s v=""/>
  </r>
  <r>
    <x v="1"/>
    <d v="2026-05-05T17:45:59"/>
    <x v="0"/>
    <n v="62472323"/>
    <n v="361019250000"/>
    <s v="4-832-2012"/>
    <s v="Fijo"/>
    <x v="1"/>
    <x v="4"/>
    <m/>
    <m/>
    <m/>
    <s v="no"/>
    <m/>
    <m/>
    <x v="2"/>
    <m/>
    <x v="0"/>
    <x v="0"/>
    <s v=""/>
    <s v=""/>
    <s v=""/>
    <s v=""/>
  </r>
  <r>
    <x v="1"/>
    <d v="2026-05-05T17:50:28"/>
    <x v="0"/>
    <n v="68006980"/>
    <n v="369019460000"/>
    <s v="3-701-694"/>
    <s v="Fijo"/>
    <x v="0"/>
    <x v="4"/>
    <m/>
    <m/>
    <m/>
    <s v="no"/>
    <m/>
    <m/>
    <x v="2"/>
    <m/>
    <x v="0"/>
    <x v="0"/>
    <s v=""/>
    <s v=""/>
    <s v=""/>
    <s v=""/>
  </r>
  <r>
    <x v="1"/>
    <d v="2026-05-05T17:53:55"/>
    <x v="0"/>
    <n v="63246343"/>
    <n v="358371710000"/>
    <s v="9-157-407"/>
    <s v="Fijo"/>
    <x v="0"/>
    <x v="4"/>
    <m/>
    <m/>
    <m/>
    <s v="no"/>
    <m/>
    <m/>
    <x v="0"/>
    <m/>
    <x v="0"/>
    <x v="0"/>
    <s v=""/>
    <s v=""/>
    <s v=""/>
    <s v=""/>
  </r>
  <r>
    <x v="1"/>
    <d v="2026-05-05T17:58:39"/>
    <x v="0"/>
    <n v="69694351"/>
    <n v="362020360000"/>
    <s v="8-1049-578"/>
    <s v="Fijo"/>
    <x v="0"/>
    <x v="0"/>
    <m/>
    <m/>
    <m/>
    <s v="no"/>
    <m/>
    <m/>
    <x v="2"/>
    <m/>
    <x v="0"/>
    <x v="0"/>
    <s v=""/>
    <s v=""/>
    <s v=""/>
    <s v=""/>
  </r>
  <r>
    <x v="2"/>
    <d v="2026-05-06T09:28:38"/>
    <x v="0"/>
    <n v="64449407"/>
    <n v="366018320000"/>
    <s v="8-1041-1168"/>
    <s v="Fijo"/>
    <x v="0"/>
    <x v="0"/>
    <m/>
    <m/>
    <m/>
    <s v="no"/>
    <m/>
    <m/>
    <x v="0"/>
    <m/>
    <x v="0"/>
    <x v="0"/>
    <s v=""/>
    <s v=""/>
    <s v=""/>
    <s v=""/>
  </r>
  <r>
    <x v="2"/>
    <d v="2026-05-06T09:41:30"/>
    <x v="0"/>
    <n v="64449407"/>
    <n v="357186870000"/>
    <s v="8-813-1496"/>
    <s v="Fijo"/>
    <x v="0"/>
    <x v="0"/>
    <m/>
    <m/>
    <m/>
    <s v="no"/>
    <m/>
    <m/>
    <x v="0"/>
    <m/>
    <x v="0"/>
    <x v="0"/>
    <s v=""/>
    <s v=""/>
    <s v=""/>
    <s v=""/>
  </r>
  <r>
    <x v="2"/>
    <d v="2026-05-06T09:46:14"/>
    <x v="0"/>
    <n v="68962490"/>
    <n v="281011940000"/>
    <s v="8-866-1822"/>
    <s v="Fijo"/>
    <x v="0"/>
    <x v="3"/>
    <m/>
    <d v="2026-05-06T00:00:00"/>
    <n v="30.44"/>
    <s v="no"/>
    <m/>
    <m/>
    <x v="1"/>
    <m/>
    <x v="0"/>
    <x v="1"/>
    <s v=""/>
    <s v="06/may"/>
    <n v="1"/>
    <s v=""/>
  </r>
  <r>
    <x v="2"/>
    <d v="2026-05-06T09:53:11"/>
    <x v="0"/>
    <n v="66047682"/>
    <n v="361074360000"/>
    <s v="8-956-716"/>
    <s v="Fijo"/>
    <x v="0"/>
    <x v="0"/>
    <m/>
    <m/>
    <m/>
    <s v="no"/>
    <m/>
    <m/>
    <x v="4"/>
    <m/>
    <x v="0"/>
    <x v="0"/>
    <s v=""/>
    <s v=""/>
    <s v=""/>
    <s v=""/>
  </r>
  <r>
    <x v="2"/>
    <d v="2026-05-06T10:13:20"/>
    <x v="0"/>
    <n v="64449407"/>
    <n v="155078170000"/>
    <s v="2-46-534"/>
    <s v="Fijo"/>
    <x v="0"/>
    <x v="3"/>
    <m/>
    <d v="2026-05-08T00:00:00"/>
    <n v="34.92"/>
    <s v="no"/>
    <m/>
    <m/>
    <x v="1"/>
    <m/>
    <x v="0"/>
    <x v="1"/>
    <s v=""/>
    <s v="08/may"/>
    <n v="1"/>
    <s v=""/>
  </r>
  <r>
    <x v="2"/>
    <d v="2026-05-06T10:20:14"/>
    <x v="0"/>
    <n v="66662952"/>
    <n v="292092850000"/>
    <s v="8-885-662"/>
    <s v="Fijo"/>
    <x v="3"/>
    <x v="4"/>
    <m/>
    <m/>
    <m/>
    <s v="no"/>
    <m/>
    <m/>
    <x v="1"/>
    <m/>
    <x v="0"/>
    <x v="0"/>
    <s v=""/>
    <s v=""/>
    <s v=""/>
    <s v=""/>
  </r>
  <r>
    <x v="2"/>
    <d v="2026-05-06T10:30:44"/>
    <x v="0"/>
    <n v="64449407"/>
    <n v="361023080000"/>
    <s v="9-754-2237"/>
    <s v="Fijo"/>
    <x v="0"/>
    <x v="3"/>
    <m/>
    <d v="2026-05-10T00:00:00"/>
    <n v="76.180000000000007"/>
    <s v="no"/>
    <m/>
    <m/>
    <x v="0"/>
    <m/>
    <x v="0"/>
    <x v="1"/>
    <s v=""/>
    <s v="10/may"/>
    <n v="1"/>
    <s v=""/>
  </r>
  <r>
    <x v="2"/>
    <d v="2026-05-06T10:37:43"/>
    <x v="0"/>
    <n v="64449407"/>
    <n v="366018320000"/>
    <s v="8-1041-1168"/>
    <s v="Fijo"/>
    <x v="0"/>
    <x v="4"/>
    <m/>
    <m/>
    <m/>
    <s v="no"/>
    <m/>
    <m/>
    <x v="0"/>
    <m/>
    <x v="0"/>
    <x v="0"/>
    <s v=""/>
    <s v=""/>
    <s v=""/>
    <s v=""/>
  </r>
  <r>
    <x v="2"/>
    <d v="2026-05-06T10:46:46"/>
    <x v="0"/>
    <n v="66256004"/>
    <n v="369016760000"/>
    <s v="AV080090"/>
    <s v="Fijo"/>
    <x v="0"/>
    <x v="0"/>
    <m/>
    <m/>
    <m/>
    <s v="no"/>
    <m/>
    <m/>
    <x v="0"/>
    <m/>
    <x v="0"/>
    <x v="0"/>
    <s v=""/>
    <s v=""/>
    <s v=""/>
    <s v=""/>
  </r>
  <r>
    <x v="2"/>
    <d v="2026-05-06T11:00:11"/>
    <x v="0"/>
    <n v="67147458"/>
    <n v="362019070000"/>
    <s v="2-116-496"/>
    <s v="Fijo"/>
    <x v="0"/>
    <x v="4"/>
    <m/>
    <m/>
    <m/>
    <s v="no"/>
    <m/>
    <m/>
    <x v="1"/>
    <m/>
    <x v="0"/>
    <x v="0"/>
    <s v=""/>
    <s v=""/>
    <s v=""/>
    <s v=""/>
  </r>
  <r>
    <x v="2"/>
    <d v="2026-05-06T11:10:00"/>
    <x v="0"/>
    <n v="64443816"/>
    <n v="368018640000"/>
    <s v="8-954-559"/>
    <s v="Fijo"/>
    <x v="1"/>
    <x v="0"/>
    <m/>
    <m/>
    <m/>
    <s v="no"/>
    <m/>
    <m/>
    <x v="2"/>
    <m/>
    <x v="0"/>
    <x v="0"/>
    <s v=""/>
    <s v=""/>
    <s v=""/>
    <s v=""/>
  </r>
  <r>
    <x v="2"/>
    <d v="2026-05-06T11:15:00"/>
    <x v="0"/>
    <n v="65160807"/>
    <n v="366014760000"/>
    <s v="CO3818210"/>
    <s v="Fijo"/>
    <x v="0"/>
    <x v="1"/>
    <m/>
    <m/>
    <m/>
    <s v="no"/>
    <m/>
    <m/>
    <x v="0"/>
    <m/>
    <x v="0"/>
    <x v="0"/>
    <s v=""/>
    <s v=""/>
    <s v=""/>
    <s v=""/>
  </r>
  <r>
    <x v="2"/>
    <d v="2026-05-06T11:20:28"/>
    <x v="0"/>
    <n v="61266064"/>
    <n v="365016880000"/>
    <s v="10-710-1003"/>
    <s v="Fijo"/>
    <x v="0"/>
    <x v="4"/>
    <m/>
    <m/>
    <m/>
    <s v="no"/>
    <m/>
    <m/>
    <x v="2"/>
    <m/>
    <x v="0"/>
    <x v="0"/>
    <s v=""/>
    <s v=""/>
    <s v=""/>
    <s v=""/>
  </r>
  <r>
    <x v="2"/>
    <d v="2026-05-06T11:27:49"/>
    <x v="0"/>
    <n v="68342815"/>
    <n v="365012970000"/>
    <s v="8-810-2035"/>
    <s v="Fijo"/>
    <x v="0"/>
    <x v="1"/>
    <m/>
    <m/>
    <m/>
    <s v="no"/>
    <m/>
    <m/>
    <x v="0"/>
    <m/>
    <x v="0"/>
    <x v="0"/>
    <s v=""/>
    <s v=""/>
    <s v=""/>
    <s v=""/>
  </r>
  <r>
    <x v="2"/>
    <d v="2026-05-06T11:37:22"/>
    <x v="0"/>
    <n v="63916067"/>
    <n v="363007240000"/>
    <s v="8-1024-159"/>
    <s v="Fijo"/>
    <x v="0"/>
    <x v="0"/>
    <m/>
    <m/>
    <m/>
    <s v="no"/>
    <m/>
    <m/>
    <x v="0"/>
    <m/>
    <x v="0"/>
    <x v="0"/>
    <s v=""/>
    <s v=""/>
    <s v=""/>
    <s v=""/>
  </r>
  <r>
    <x v="2"/>
    <d v="2026-05-06T11:44:26"/>
    <x v="0"/>
    <n v="68933284"/>
    <n v="368018870000"/>
    <s v="8-996-123"/>
    <s v="Fijo"/>
    <x v="0"/>
    <x v="1"/>
    <m/>
    <m/>
    <m/>
    <s v="no"/>
    <m/>
    <m/>
    <x v="0"/>
    <m/>
    <x v="0"/>
    <x v="0"/>
    <s v=""/>
    <s v=""/>
    <s v=""/>
    <s v=""/>
  </r>
  <r>
    <x v="2"/>
    <d v="2026-05-06T11:49:34"/>
    <x v="0"/>
    <n v="64757907"/>
    <n v="369018260000"/>
    <s v="8-83-248"/>
    <s v="Fijo"/>
    <x v="0"/>
    <x v="0"/>
    <m/>
    <m/>
    <m/>
    <s v="no"/>
    <m/>
    <m/>
    <x v="0"/>
    <m/>
    <x v="0"/>
    <x v="0"/>
    <s v=""/>
    <s v=""/>
    <s v=""/>
    <s v=""/>
  </r>
  <r>
    <x v="2"/>
    <d v="2026-05-06T12:00:00"/>
    <x v="0"/>
    <n v="63968835"/>
    <n v="359264140000"/>
    <s v="8-865-1901"/>
    <s v="Fijo"/>
    <x v="0"/>
    <x v="3"/>
    <m/>
    <m/>
    <m/>
    <s v="no"/>
    <m/>
    <m/>
    <x v="1"/>
    <m/>
    <x v="0"/>
    <x v="0"/>
    <s v=""/>
    <s v=""/>
    <s v=""/>
    <s v=""/>
  </r>
  <r>
    <x v="2"/>
    <d v="2026-05-06T12:09:24"/>
    <x v="0"/>
    <n v="64847304"/>
    <n v="364016680000"/>
    <n v="167067023"/>
    <s v="Fijo"/>
    <x v="2"/>
    <x v="4"/>
    <m/>
    <m/>
    <m/>
    <s v="no"/>
    <m/>
    <m/>
    <x v="0"/>
    <m/>
    <x v="0"/>
    <x v="0"/>
    <s v=""/>
    <s v=""/>
    <s v=""/>
    <s v=""/>
  </r>
  <r>
    <x v="2"/>
    <d v="2026-05-06T12:16:48"/>
    <x v="0"/>
    <n v="67729632"/>
    <n v="361007990000"/>
    <s v="BG422717"/>
    <s v="Fijo"/>
    <x v="1"/>
    <x v="3"/>
    <m/>
    <d v="2026-05-15T00:00:00"/>
    <n v="31.34"/>
    <s v="no"/>
    <m/>
    <m/>
    <x v="2"/>
    <m/>
    <x v="0"/>
    <x v="1"/>
    <s v=""/>
    <s v="15/may"/>
    <n v="1"/>
    <s v=""/>
  </r>
  <r>
    <x v="2"/>
    <d v="2026-05-06T12:27:05"/>
    <x v="0"/>
    <n v="63916363"/>
    <n v="363016010000"/>
    <s v="8-1038-1551"/>
    <s v="Fijo"/>
    <x v="0"/>
    <x v="0"/>
    <m/>
    <m/>
    <m/>
    <s v="no"/>
    <m/>
    <m/>
    <x v="0"/>
    <m/>
    <x v="0"/>
    <x v="0"/>
    <s v=""/>
    <s v=""/>
    <s v=""/>
    <s v=""/>
  </r>
  <r>
    <x v="2"/>
    <d v="2026-05-06T12:32:28"/>
    <x v="0"/>
    <n v="64935364"/>
    <n v="362013070000"/>
    <s v="5-9-623"/>
    <s v="Fijo"/>
    <x v="0"/>
    <x v="0"/>
    <m/>
    <m/>
    <m/>
    <s v="no"/>
    <m/>
    <m/>
    <x v="0"/>
    <m/>
    <x v="0"/>
    <x v="0"/>
    <s v=""/>
    <s v=""/>
    <s v=""/>
    <s v=""/>
  </r>
  <r>
    <x v="2"/>
    <d v="2026-05-06T12:41:12"/>
    <x v="0"/>
    <n v="64590545"/>
    <n v="313014210000"/>
    <s v="8-210-104"/>
    <s v="Fijo"/>
    <x v="3"/>
    <x v="0"/>
    <m/>
    <m/>
    <m/>
    <s v="no"/>
    <m/>
    <m/>
    <x v="1"/>
    <m/>
    <x v="0"/>
    <x v="0"/>
    <s v=""/>
    <s v=""/>
    <s v=""/>
    <s v=""/>
  </r>
  <r>
    <x v="2"/>
    <d v="2026-05-06T12:48:07"/>
    <x v="0"/>
    <n v="69787829"/>
    <n v="258018770000"/>
    <s v="8-899-34"/>
    <s v="Fijo"/>
    <x v="0"/>
    <x v="0"/>
    <m/>
    <m/>
    <m/>
    <s v="no"/>
    <m/>
    <m/>
    <x v="1"/>
    <m/>
    <x v="0"/>
    <x v="0"/>
    <s v=""/>
    <s v=""/>
    <s v=""/>
    <s v=""/>
  </r>
  <r>
    <x v="2"/>
    <d v="2026-05-06T12:53:04"/>
    <x v="0"/>
    <n v="63368388"/>
    <n v="362012640000"/>
    <s v="8-923-1869"/>
    <s v="Fijo"/>
    <x v="0"/>
    <x v="4"/>
    <m/>
    <m/>
    <m/>
    <s v="no"/>
    <m/>
    <m/>
    <x v="0"/>
    <m/>
    <x v="0"/>
    <x v="0"/>
    <s v=""/>
    <s v=""/>
    <s v=""/>
    <s v=""/>
  </r>
  <r>
    <x v="2"/>
    <d v="2026-05-06T12:58:48"/>
    <x v="0"/>
    <n v="65910205"/>
    <n v="365018580000"/>
    <s v="8-1068-1829"/>
    <s v="Fijo"/>
    <x v="0"/>
    <x v="0"/>
    <m/>
    <m/>
    <m/>
    <s v="no"/>
    <m/>
    <m/>
    <x v="0"/>
    <m/>
    <x v="0"/>
    <x v="0"/>
    <s v=""/>
    <s v=""/>
    <s v=""/>
    <s v=""/>
  </r>
  <r>
    <x v="2"/>
    <d v="2026-05-06T14:17:20"/>
    <x v="0"/>
    <n v="68129364"/>
    <n v="364016430000"/>
    <s v="11-700-412"/>
    <s v="Fijo"/>
    <x v="0"/>
    <x v="6"/>
    <m/>
    <m/>
    <m/>
    <s v="no"/>
    <m/>
    <m/>
    <x v="0"/>
    <m/>
    <x v="0"/>
    <x v="0"/>
    <s v=""/>
    <s v=""/>
    <s v=""/>
    <s v=""/>
  </r>
  <r>
    <x v="2"/>
    <d v="2026-05-06T14:28:39"/>
    <x v="0"/>
    <n v="63189537"/>
    <n v="368014360000"/>
    <s v="3-756-2112"/>
    <s v="Fijo"/>
    <x v="0"/>
    <x v="0"/>
    <m/>
    <m/>
    <m/>
    <s v="no"/>
    <m/>
    <m/>
    <x v="0"/>
    <m/>
    <x v="0"/>
    <x v="0"/>
    <s v=""/>
    <s v=""/>
    <s v=""/>
    <s v=""/>
  </r>
  <r>
    <x v="2"/>
    <d v="2026-05-06T14:39:11"/>
    <x v="0"/>
    <n v="69686466"/>
    <n v="363013770000"/>
    <s v="3-53-106"/>
    <s v="Fijo"/>
    <x v="0"/>
    <x v="1"/>
    <m/>
    <m/>
    <m/>
    <s v="no"/>
    <m/>
    <m/>
    <x v="0"/>
    <m/>
    <x v="0"/>
    <x v="0"/>
    <s v=""/>
    <s v=""/>
    <s v=""/>
    <s v=""/>
  </r>
  <r>
    <x v="2"/>
    <d v="2026-05-06T14:45:59"/>
    <x v="0"/>
    <n v="64975971"/>
    <n v="369016990000"/>
    <s v="3-729-138"/>
    <s v="Fijo"/>
    <x v="0"/>
    <x v="4"/>
    <m/>
    <m/>
    <m/>
    <s v="no"/>
    <m/>
    <m/>
    <x v="0"/>
    <m/>
    <x v="0"/>
    <x v="0"/>
    <s v=""/>
    <s v=""/>
    <s v=""/>
    <s v=""/>
  </r>
  <r>
    <x v="2"/>
    <d v="2026-05-06T14:52:40"/>
    <x v="0"/>
    <n v="64228138"/>
    <n v="368014920000"/>
    <s v="4-830-1884"/>
    <s v="Fijo"/>
    <x v="0"/>
    <x v="0"/>
    <m/>
    <m/>
    <m/>
    <s v="no"/>
    <m/>
    <m/>
    <x v="1"/>
    <m/>
    <x v="0"/>
    <x v="0"/>
    <s v=""/>
    <s v=""/>
    <s v=""/>
    <s v=""/>
  </r>
  <r>
    <x v="2"/>
    <d v="2026-05-06T14:57:31"/>
    <x v="0"/>
    <n v="69690208"/>
    <n v="361006620000"/>
    <s v="8-905-2074"/>
    <s v="Fijo"/>
    <x v="1"/>
    <x v="4"/>
    <m/>
    <m/>
    <m/>
    <s v="no"/>
    <m/>
    <m/>
    <x v="2"/>
    <m/>
    <x v="0"/>
    <x v="0"/>
    <s v=""/>
    <s v=""/>
    <s v=""/>
    <s v=""/>
  </r>
  <r>
    <x v="2"/>
    <d v="2026-05-06T15:05:37"/>
    <x v="0"/>
    <n v="65566105"/>
    <n v="365007830000"/>
    <s v="2-746-1771"/>
    <s v="Fijo"/>
    <x v="0"/>
    <x v="5"/>
    <m/>
    <m/>
    <m/>
    <s v="no"/>
    <m/>
    <m/>
    <x v="0"/>
    <m/>
    <x v="0"/>
    <x v="0"/>
    <s v=""/>
    <s v=""/>
    <s v=""/>
    <s v=""/>
  </r>
  <r>
    <x v="2"/>
    <d v="2026-05-06T15:11:20"/>
    <x v="0"/>
    <n v="63200713"/>
    <n v="364011660000"/>
    <s v="8-786-1969"/>
    <s v="Fijo"/>
    <x v="0"/>
    <x v="0"/>
    <m/>
    <m/>
    <m/>
    <s v="no"/>
    <m/>
    <m/>
    <x v="1"/>
    <m/>
    <x v="0"/>
    <x v="0"/>
    <s v=""/>
    <s v=""/>
    <s v=""/>
    <s v=""/>
  </r>
  <r>
    <x v="2"/>
    <d v="2026-05-06T15:20:02"/>
    <x v="0"/>
    <n v="63865641"/>
    <n v="354383650000"/>
    <s v="8-1040-2422"/>
    <s v="Fijo"/>
    <x v="0"/>
    <x v="1"/>
    <m/>
    <m/>
    <m/>
    <s v="no"/>
    <m/>
    <m/>
    <x v="0"/>
    <m/>
    <x v="0"/>
    <x v="0"/>
    <s v=""/>
    <s v=""/>
    <s v=""/>
    <s v=""/>
  </r>
  <r>
    <x v="2"/>
    <d v="2026-05-06T15:29:26"/>
    <x v="0"/>
    <n v="63440247"/>
    <n v="351374870000"/>
    <s v="8-1036-1515"/>
    <s v="Fijo"/>
    <x v="0"/>
    <x v="0"/>
    <m/>
    <m/>
    <m/>
    <s v="no"/>
    <m/>
    <m/>
    <x v="0"/>
    <m/>
    <x v="0"/>
    <x v="0"/>
    <s v=""/>
    <s v=""/>
    <s v=""/>
    <s v=""/>
  </r>
  <r>
    <x v="2"/>
    <d v="2026-05-06T15:37:31"/>
    <x v="0"/>
    <n v="68983295"/>
    <n v="361014320000"/>
    <s v="8-957-400"/>
    <s v="Fijo"/>
    <x v="0"/>
    <x v="5"/>
    <m/>
    <m/>
    <m/>
    <s v="no"/>
    <m/>
    <m/>
    <x v="0"/>
    <m/>
    <x v="0"/>
    <x v="0"/>
    <s v=""/>
    <s v=""/>
    <s v=""/>
    <s v=""/>
  </r>
  <r>
    <x v="2"/>
    <d v="2026-05-06T15:48:19"/>
    <x v="0"/>
    <n v="66015214"/>
    <n v="368012950000"/>
    <s v="XDF207091"/>
    <s v="Fijo"/>
    <x v="0"/>
    <x v="0"/>
    <m/>
    <m/>
    <m/>
    <s v="no"/>
    <m/>
    <m/>
    <x v="0"/>
    <m/>
    <x v="0"/>
    <x v="0"/>
    <s v=""/>
    <s v=""/>
    <s v=""/>
    <s v=""/>
  </r>
  <r>
    <x v="2"/>
    <d v="2026-05-06T15:57:27"/>
    <x v="0"/>
    <n v="69455189"/>
    <n v="369010770000"/>
    <s v="10-715-601"/>
    <s v="Fijo"/>
    <x v="0"/>
    <x v="0"/>
    <m/>
    <m/>
    <m/>
    <s v="no"/>
    <m/>
    <m/>
    <x v="0"/>
    <m/>
    <x v="0"/>
    <x v="0"/>
    <s v=""/>
    <s v=""/>
    <s v=""/>
    <s v=""/>
  </r>
  <r>
    <x v="2"/>
    <d v="2026-05-06T16:03:36"/>
    <x v="0"/>
    <n v="61989416"/>
    <n v="362008590000"/>
    <s v="10-709-2357"/>
    <s v="Fijo"/>
    <x v="0"/>
    <x v="0"/>
    <m/>
    <m/>
    <m/>
    <s v="no"/>
    <m/>
    <m/>
    <x v="0"/>
    <m/>
    <x v="0"/>
    <x v="0"/>
    <s v=""/>
    <s v=""/>
    <s v=""/>
    <s v=""/>
  </r>
  <r>
    <x v="2"/>
    <d v="2026-05-06T16:09:20"/>
    <x v="0"/>
    <n v="64062698"/>
    <n v="366011670000"/>
    <s v="C03931497"/>
    <s v="Fijo"/>
    <x v="0"/>
    <x v="1"/>
    <m/>
    <m/>
    <m/>
    <s v="no"/>
    <m/>
    <m/>
    <x v="2"/>
    <m/>
    <x v="0"/>
    <x v="0"/>
    <s v=""/>
    <s v=""/>
    <s v=""/>
    <s v=""/>
  </r>
  <r>
    <x v="2"/>
    <d v="2026-05-06T16:21:28"/>
    <x v="0"/>
    <n v="65194547"/>
    <n v="366016460000"/>
    <s v="8-872-512"/>
    <s v="Fijo"/>
    <x v="0"/>
    <x v="1"/>
    <m/>
    <m/>
    <m/>
    <s v="no"/>
    <m/>
    <m/>
    <x v="0"/>
    <m/>
    <x v="0"/>
    <x v="0"/>
    <s v=""/>
    <s v=""/>
    <s v=""/>
    <s v=""/>
  </r>
  <r>
    <x v="2"/>
    <d v="2026-05-06T16:31:56"/>
    <x v="0"/>
    <n v="61698682"/>
    <n v="367015400000"/>
    <s v="2-748-1509"/>
    <s v="Fijo"/>
    <x v="0"/>
    <x v="0"/>
    <m/>
    <m/>
    <m/>
    <s v="no"/>
    <m/>
    <m/>
    <x v="0"/>
    <m/>
    <x v="0"/>
    <x v="0"/>
    <s v=""/>
    <s v=""/>
    <s v=""/>
    <s v=""/>
  </r>
  <r>
    <x v="2"/>
    <d v="2026-05-06T16:36:43"/>
    <x v="0"/>
    <n v="68466612"/>
    <n v="364006210000"/>
    <s v="8-1002-2265"/>
    <s v="Fijo"/>
    <x v="0"/>
    <x v="0"/>
    <m/>
    <m/>
    <m/>
    <s v="no"/>
    <m/>
    <m/>
    <x v="2"/>
    <m/>
    <x v="0"/>
    <x v="0"/>
    <s v=""/>
    <s v=""/>
    <s v=""/>
    <s v=""/>
  </r>
  <r>
    <x v="2"/>
    <d v="2026-05-06T16:52:01"/>
    <x v="0"/>
    <n v="66599184"/>
    <n v="297068920000"/>
    <s v="8-839-1532"/>
    <s v="Fijo"/>
    <x v="0"/>
    <x v="4"/>
    <m/>
    <m/>
    <m/>
    <s v="no"/>
    <m/>
    <m/>
    <x v="0"/>
    <m/>
    <x v="0"/>
    <x v="0"/>
    <s v=""/>
    <s v=""/>
    <s v=""/>
    <s v=""/>
  </r>
  <r>
    <x v="2"/>
    <d v="2026-05-06T16:58:26"/>
    <x v="0"/>
    <n v="67255071"/>
    <n v="361015950000"/>
    <s v="BC263378"/>
    <s v="Fijo"/>
    <x v="0"/>
    <x v="4"/>
    <m/>
    <m/>
    <m/>
    <s v="no"/>
    <m/>
    <m/>
    <x v="1"/>
    <m/>
    <x v="0"/>
    <x v="0"/>
    <s v=""/>
    <s v=""/>
    <s v=""/>
    <s v=""/>
  </r>
  <r>
    <x v="2"/>
    <d v="2026-05-06T17:05:10"/>
    <x v="0"/>
    <n v="66046678"/>
    <n v="364010560000"/>
    <s v="8-1056-1092"/>
    <s v="Fijo"/>
    <x v="0"/>
    <x v="0"/>
    <m/>
    <m/>
    <m/>
    <s v="no"/>
    <m/>
    <m/>
    <x v="0"/>
    <m/>
    <x v="0"/>
    <x v="0"/>
    <s v=""/>
    <s v=""/>
    <s v=""/>
    <s v=""/>
  </r>
  <r>
    <x v="2"/>
    <d v="2026-05-06T17:15:28"/>
    <x v="0"/>
    <n v="62750138"/>
    <n v="325006000000"/>
    <n v="160138889"/>
    <s v="Fijo"/>
    <x v="0"/>
    <x v="3"/>
    <m/>
    <d v="2026-05-07T00:00:00"/>
    <n v="30.44"/>
    <s v="no"/>
    <m/>
    <m/>
    <x v="2"/>
    <m/>
    <x v="0"/>
    <x v="1"/>
    <s v=""/>
    <s v="07/may"/>
    <n v="1"/>
    <s v=""/>
  </r>
  <r>
    <x v="2"/>
    <d v="2026-05-06T17:22:59"/>
    <x v="0"/>
    <n v="65417427"/>
    <n v="351373200000"/>
    <s v="10-5-375"/>
    <s v="Fijo"/>
    <x v="0"/>
    <x v="0"/>
    <m/>
    <m/>
    <m/>
    <s v="no"/>
    <m/>
    <m/>
    <x v="0"/>
    <m/>
    <x v="0"/>
    <x v="0"/>
    <s v=""/>
    <s v=""/>
    <s v=""/>
    <s v=""/>
  </r>
  <r>
    <x v="2"/>
    <d v="2026-05-06T17:28:50"/>
    <x v="0"/>
    <n v="62062713"/>
    <n v="366007280000"/>
    <s v="8-796-2216"/>
    <s v="Fijo"/>
    <x v="0"/>
    <x v="4"/>
    <m/>
    <m/>
    <m/>
    <s v="no"/>
    <m/>
    <m/>
    <x v="2"/>
    <m/>
    <x v="0"/>
    <x v="0"/>
    <s v=""/>
    <s v=""/>
    <s v=""/>
    <s v=""/>
  </r>
  <r>
    <x v="2"/>
    <d v="2026-05-06T17:34:27"/>
    <x v="0"/>
    <n v="69550116"/>
    <n v="367014690000"/>
    <s v="8-809-823"/>
    <s v="Fijo"/>
    <x v="0"/>
    <x v="4"/>
    <m/>
    <m/>
    <m/>
    <s v="no"/>
    <m/>
    <m/>
    <x v="2"/>
    <m/>
    <x v="0"/>
    <x v="0"/>
    <s v=""/>
    <s v=""/>
    <s v=""/>
    <s v=""/>
  </r>
  <r>
    <x v="2"/>
    <d v="2026-05-06T17:40:45"/>
    <x v="0"/>
    <n v="65294266"/>
    <n v="361013330000"/>
    <s v="8-007-281"/>
    <s v="Fijo"/>
    <x v="0"/>
    <x v="0"/>
    <m/>
    <m/>
    <m/>
    <s v="no"/>
    <m/>
    <m/>
    <x v="1"/>
    <m/>
    <x v="0"/>
    <x v="0"/>
    <s v=""/>
    <s v=""/>
    <s v=""/>
    <s v=""/>
  </r>
  <r>
    <x v="2"/>
    <d v="2026-05-06T17:44:49"/>
    <x v="0"/>
    <n v="69943990"/>
    <n v="369008970000"/>
    <s v="9-715-582"/>
    <s v="Fijo"/>
    <x v="0"/>
    <x v="4"/>
    <m/>
    <m/>
    <m/>
    <s v="no"/>
    <m/>
    <m/>
    <x v="0"/>
    <m/>
    <x v="0"/>
    <x v="0"/>
    <s v=""/>
    <s v=""/>
    <s v=""/>
    <s v=""/>
  </r>
  <r>
    <x v="2"/>
    <d v="2026-05-06T17:51:37"/>
    <x v="0"/>
    <n v="63500846"/>
    <n v="361013340000"/>
    <s v="10-714-2028"/>
    <s v="Fijo"/>
    <x v="0"/>
    <x v="4"/>
    <m/>
    <d v="2026-05-07T00:00:00"/>
    <n v="38"/>
    <s v="no"/>
    <m/>
    <m/>
    <x v="0"/>
    <m/>
    <x v="0"/>
    <x v="1"/>
    <s v=""/>
    <s v="07/may"/>
    <n v="1"/>
    <s v=""/>
  </r>
  <r>
    <x v="2"/>
    <d v="2026-05-06T17:56:13"/>
    <x v="0"/>
    <n v="66153227"/>
    <n v="363014190000"/>
    <s v="4-837-1645"/>
    <s v="Fijo"/>
    <x v="0"/>
    <x v="0"/>
    <m/>
    <m/>
    <m/>
    <s v="no"/>
    <m/>
    <m/>
    <x v="0"/>
    <m/>
    <x v="0"/>
    <x v="0"/>
    <s v=""/>
    <s v=""/>
    <s v=""/>
    <s v=""/>
  </r>
  <r>
    <x v="3"/>
    <d v="2026-05-07T12:49:31"/>
    <x v="0"/>
    <n v="63409444"/>
    <n v="361051570000"/>
    <s v="N176272"/>
    <s v="Fijo"/>
    <x v="3"/>
    <x v="3"/>
    <m/>
    <d v="2026-05-07T00:00:00"/>
    <n v="40.909999999999997"/>
    <s v="no"/>
    <m/>
    <m/>
    <x v="4"/>
    <m/>
    <x v="0"/>
    <x v="1"/>
    <s v=""/>
    <s v="07/may"/>
    <n v="1"/>
    <s v=""/>
  </r>
  <r>
    <x v="3"/>
    <d v="2026-05-07T12:55:59"/>
    <x v="0"/>
    <n v="69105409"/>
    <n v="367059430000"/>
    <s v="8-233-726"/>
    <s v="Fijo"/>
    <x v="3"/>
    <x v="3"/>
    <m/>
    <d v="2026-05-17T00:00:00"/>
    <n v="53.2"/>
    <s v="no"/>
    <m/>
    <m/>
    <x v="4"/>
    <m/>
    <x v="0"/>
    <x v="1"/>
    <s v=""/>
    <s v="17/may"/>
    <n v="1"/>
    <s v=""/>
  </r>
  <r>
    <x v="3"/>
    <d v="2026-05-07T13:03:50"/>
    <x v="0"/>
    <n v="61682396"/>
    <n v="268065960000"/>
    <s v="3-742-1906"/>
    <s v="Fijo"/>
    <x v="3"/>
    <x v="1"/>
    <m/>
    <m/>
    <m/>
    <s v="no"/>
    <m/>
    <m/>
    <x v="4"/>
    <m/>
    <x v="0"/>
    <x v="0"/>
    <s v=""/>
    <s v=""/>
    <s v=""/>
    <s v=""/>
  </r>
  <r>
    <x v="3"/>
    <d v="2026-05-07T14:10:30"/>
    <x v="0"/>
    <n v="69852603"/>
    <n v="358108750000"/>
    <s v="1-708-84"/>
    <s v="Fijo"/>
    <x v="3"/>
    <x v="3"/>
    <m/>
    <d v="2026-05-11T00:00:00"/>
    <n v="34.85"/>
    <s v="no"/>
    <m/>
    <m/>
    <x v="4"/>
    <m/>
    <x v="0"/>
    <x v="1"/>
    <s v=""/>
    <s v="11/may"/>
    <n v="1"/>
    <s v=""/>
  </r>
  <r>
    <x v="3"/>
    <d v="2026-05-07T14:17:51"/>
    <x v="0"/>
    <n v="67254445"/>
    <n v="367040470000"/>
    <s v="8-865-465"/>
    <s v="Fijo"/>
    <x v="3"/>
    <x v="1"/>
    <m/>
    <m/>
    <m/>
    <s v="no"/>
    <m/>
    <m/>
    <x v="4"/>
    <m/>
    <x v="0"/>
    <x v="0"/>
    <s v=""/>
    <s v=""/>
    <s v=""/>
    <s v=""/>
  </r>
  <r>
    <x v="3"/>
    <d v="2026-05-07T14:25:15"/>
    <x v="0"/>
    <n v="62803762"/>
    <n v="369059490000"/>
    <s v="E-8-229740"/>
    <s v="Fijo"/>
    <x v="3"/>
    <x v="4"/>
    <m/>
    <m/>
    <m/>
    <s v="no"/>
    <m/>
    <m/>
    <x v="4"/>
    <m/>
    <x v="0"/>
    <x v="0"/>
    <s v=""/>
    <s v=""/>
    <s v=""/>
    <s v=""/>
  </r>
  <r>
    <x v="3"/>
    <d v="2026-05-07T14:30:12"/>
    <x v="0"/>
    <n v="62803762"/>
    <n v="369059490000"/>
    <s v="E-8-229740"/>
    <s v="Fijo"/>
    <x v="3"/>
    <x v="4"/>
    <m/>
    <m/>
    <m/>
    <s v="no"/>
    <m/>
    <m/>
    <x v="4"/>
    <m/>
    <x v="0"/>
    <x v="0"/>
    <s v=""/>
    <s v=""/>
    <s v=""/>
    <s v=""/>
  </r>
  <r>
    <x v="3"/>
    <d v="2026-05-07T14:37:01"/>
    <x v="0"/>
    <n v="67718475"/>
    <n v="211019540000"/>
    <s v="8-758-1744"/>
    <s v="Fijo"/>
    <x v="3"/>
    <x v="4"/>
    <m/>
    <m/>
    <m/>
    <s v="no"/>
    <m/>
    <m/>
    <x v="4"/>
    <m/>
    <x v="0"/>
    <x v="0"/>
    <s v=""/>
    <s v=""/>
    <s v=""/>
    <s v=""/>
  </r>
  <r>
    <x v="3"/>
    <d v="2026-05-07T14:47:47"/>
    <x v="0"/>
    <n v="66827551"/>
    <n v="366044830000"/>
    <s v="8-940-1572"/>
    <s v="Fijo"/>
    <x v="3"/>
    <x v="1"/>
    <m/>
    <m/>
    <m/>
    <s v="no"/>
    <m/>
    <m/>
    <x v="4"/>
    <m/>
    <x v="0"/>
    <x v="0"/>
    <s v=""/>
    <s v=""/>
    <s v=""/>
    <s v=""/>
  </r>
  <r>
    <x v="3"/>
    <d v="2026-05-07T15:12:07"/>
    <x v="0"/>
    <n v="61304018"/>
    <n v="367040640000"/>
    <n v="176307222"/>
    <s v="Fijo"/>
    <x v="3"/>
    <x v="3"/>
    <m/>
    <d v="2026-05-08T00:00:00"/>
    <n v="30.44"/>
    <s v="no"/>
    <m/>
    <m/>
    <x v="4"/>
    <m/>
    <x v="0"/>
    <x v="1"/>
    <s v=""/>
    <s v="08/may"/>
    <n v="1"/>
    <s v=""/>
  </r>
  <r>
    <x v="3"/>
    <d v="2026-05-07T15:16:55"/>
    <x v="0"/>
    <n v="62640774"/>
    <n v="366038870000"/>
    <s v="4-723-2300"/>
    <s v="Fijo"/>
    <x v="3"/>
    <x v="4"/>
    <m/>
    <m/>
    <m/>
    <s v="no"/>
    <m/>
    <m/>
    <x v="4"/>
    <m/>
    <x v="0"/>
    <x v="0"/>
    <s v=""/>
    <s v=""/>
    <s v=""/>
    <s v=""/>
  </r>
  <r>
    <x v="3"/>
    <d v="2026-05-07T15:23:06"/>
    <x v="0"/>
    <n v="62205360"/>
    <n v="364043650000"/>
    <s v="AT394869"/>
    <s v="Fijo"/>
    <x v="3"/>
    <x v="4"/>
    <m/>
    <m/>
    <m/>
    <s v="no"/>
    <m/>
    <m/>
    <x v="4"/>
    <m/>
    <x v="0"/>
    <x v="0"/>
    <s v=""/>
    <s v=""/>
    <s v=""/>
    <s v=""/>
  </r>
  <r>
    <x v="3"/>
    <d v="2026-05-07T15:39:17"/>
    <x v="0"/>
    <n v="68303645"/>
    <n v="366010260000"/>
    <s v="5-716-1708"/>
    <s v="Fijo"/>
    <x v="0"/>
    <x v="0"/>
    <m/>
    <m/>
    <m/>
    <s v="no"/>
    <m/>
    <m/>
    <x v="0"/>
    <m/>
    <x v="0"/>
    <x v="0"/>
    <s v=""/>
    <s v=""/>
    <s v=""/>
    <s v=""/>
  </r>
  <r>
    <x v="3"/>
    <d v="2026-05-07T15:46:18"/>
    <x v="0"/>
    <n v="67887976"/>
    <n v="369010570000"/>
    <s v="8-881-622"/>
    <s v="Fijo"/>
    <x v="0"/>
    <x v="0"/>
    <m/>
    <m/>
    <m/>
    <s v="no"/>
    <m/>
    <m/>
    <x v="0"/>
    <m/>
    <x v="0"/>
    <x v="0"/>
    <s v=""/>
    <s v=""/>
    <s v=""/>
    <s v=""/>
  </r>
  <r>
    <x v="3"/>
    <d v="2026-05-07T15:53:21"/>
    <x v="0"/>
    <n v="66506172"/>
    <n v="367013320000"/>
    <s v="8-1024-1050"/>
    <s v="Fijo"/>
    <x v="0"/>
    <x v="4"/>
    <m/>
    <m/>
    <m/>
    <s v="no"/>
    <m/>
    <m/>
    <x v="2"/>
    <m/>
    <x v="0"/>
    <x v="0"/>
    <s v=""/>
    <s v=""/>
    <s v=""/>
    <s v=""/>
  </r>
  <r>
    <x v="3"/>
    <d v="2026-05-07T16:00:46"/>
    <x v="0"/>
    <n v="68326091"/>
    <n v="366005830000"/>
    <s v="3-728-325"/>
    <s v="Fijo"/>
    <x v="0"/>
    <x v="0"/>
    <m/>
    <m/>
    <m/>
    <s v="no"/>
    <m/>
    <m/>
    <x v="0"/>
    <m/>
    <x v="0"/>
    <x v="0"/>
    <s v=""/>
    <s v=""/>
    <s v=""/>
    <s v=""/>
  </r>
  <r>
    <x v="3"/>
    <d v="2026-05-07T16:06:53"/>
    <x v="0"/>
    <n v="68463089"/>
    <n v="354196330000"/>
    <s v="8-997-2149"/>
    <s v="Fijo"/>
    <x v="0"/>
    <x v="1"/>
    <m/>
    <m/>
    <m/>
    <s v="no"/>
    <m/>
    <m/>
    <x v="0"/>
    <m/>
    <x v="0"/>
    <x v="0"/>
    <s v=""/>
    <s v=""/>
    <s v=""/>
    <s v=""/>
  </r>
  <r>
    <x v="3"/>
    <d v="2026-05-07T16:12:16"/>
    <x v="0"/>
    <n v="68497331"/>
    <n v="363005370000"/>
    <s v="3-737-79"/>
    <s v="Fijo"/>
    <x v="0"/>
    <x v="5"/>
    <m/>
    <m/>
    <m/>
    <s v="no"/>
    <m/>
    <m/>
    <x v="0"/>
    <m/>
    <x v="0"/>
    <x v="0"/>
    <s v=""/>
    <s v=""/>
    <s v=""/>
    <s v=""/>
  </r>
  <r>
    <x v="3"/>
    <d v="2026-05-07T16:20:06"/>
    <x v="0"/>
    <n v="69550116"/>
    <n v="364012000000"/>
    <s v="8-906-1946"/>
    <s v="Fijo"/>
    <x v="0"/>
    <x v="4"/>
    <m/>
    <m/>
    <m/>
    <s v="no"/>
    <m/>
    <m/>
    <x v="0"/>
    <m/>
    <x v="0"/>
    <x v="0"/>
    <s v=""/>
    <s v=""/>
    <s v=""/>
    <s v=""/>
  </r>
  <r>
    <x v="3"/>
    <d v="2026-05-07T16:25:33"/>
    <x v="0"/>
    <n v="65705686"/>
    <n v="366011910000"/>
    <s v="9-767-2097"/>
    <s v="Fijo"/>
    <x v="0"/>
    <x v="0"/>
    <m/>
    <m/>
    <m/>
    <s v="no"/>
    <m/>
    <m/>
    <x v="0"/>
    <m/>
    <x v="0"/>
    <x v="0"/>
    <s v=""/>
    <s v=""/>
    <s v=""/>
    <s v=""/>
  </r>
  <r>
    <x v="3"/>
    <d v="2026-05-07T16:34:32"/>
    <x v="0"/>
    <n v="65712096"/>
    <n v="365008770000"/>
    <s v="8-1042-854"/>
    <s v="Fijo"/>
    <x v="0"/>
    <x v="0"/>
    <m/>
    <m/>
    <m/>
    <s v="no"/>
    <m/>
    <m/>
    <x v="0"/>
    <m/>
    <x v="0"/>
    <x v="0"/>
    <s v=""/>
    <s v=""/>
    <s v=""/>
    <s v=""/>
  </r>
  <r>
    <x v="3"/>
    <d v="2026-05-07T16:43:25"/>
    <x v="0"/>
    <n v="67890543"/>
    <n v="368010580000"/>
    <s v="8-522-1667"/>
    <s v="Fijo"/>
    <x v="0"/>
    <x v="0"/>
    <m/>
    <m/>
    <m/>
    <s v="no"/>
    <m/>
    <m/>
    <x v="0"/>
    <m/>
    <x v="0"/>
    <x v="0"/>
    <s v=""/>
    <s v=""/>
    <s v=""/>
    <s v=""/>
  </r>
  <r>
    <x v="3"/>
    <d v="2026-05-07T16:54:58"/>
    <x v="0"/>
    <n v="68044367"/>
    <n v="369009590000"/>
    <s v="E-8-150119"/>
    <s v="Fijo"/>
    <x v="4"/>
    <x v="4"/>
    <m/>
    <m/>
    <m/>
    <s v="no"/>
    <m/>
    <m/>
    <x v="2"/>
    <m/>
    <x v="0"/>
    <x v="0"/>
    <s v=""/>
    <s v=""/>
    <s v=""/>
    <s v=""/>
  </r>
  <r>
    <x v="3"/>
    <d v="2026-05-07T17:01:14"/>
    <x v="0"/>
    <n v="64737651"/>
    <n v="364008810000"/>
    <s v="8-925-1400"/>
    <s v="Fijo"/>
    <x v="0"/>
    <x v="0"/>
    <m/>
    <m/>
    <m/>
    <s v="no"/>
    <m/>
    <m/>
    <x v="1"/>
    <m/>
    <x v="0"/>
    <x v="0"/>
    <s v=""/>
    <s v=""/>
    <s v=""/>
    <s v=""/>
  </r>
  <r>
    <x v="3"/>
    <d v="2026-05-07T17:07:37"/>
    <x v="0"/>
    <n v="61647645"/>
    <n v="368008220000"/>
    <s v="3-761-2309"/>
    <s v="Fijo"/>
    <x v="0"/>
    <x v="4"/>
    <m/>
    <m/>
    <m/>
    <s v="no"/>
    <m/>
    <m/>
    <x v="0"/>
    <m/>
    <x v="0"/>
    <x v="0"/>
    <s v=""/>
    <s v=""/>
    <s v=""/>
    <s v=""/>
  </r>
  <r>
    <x v="3"/>
    <d v="2026-05-07T17:12:51"/>
    <x v="0"/>
    <n v="67286431"/>
    <n v="364009800000"/>
    <s v="1-764-2056"/>
    <s v="Fijo"/>
    <x v="0"/>
    <x v="4"/>
    <m/>
    <m/>
    <m/>
    <s v="no"/>
    <m/>
    <m/>
    <x v="0"/>
    <m/>
    <x v="0"/>
    <x v="0"/>
    <s v=""/>
    <s v=""/>
    <s v=""/>
    <s v=""/>
  </r>
  <r>
    <x v="3"/>
    <d v="2026-05-07T17:18:24"/>
    <x v="0"/>
    <n v="65080085"/>
    <n v="366007080000"/>
    <s v="8-881-1803"/>
    <s v="Fijo"/>
    <x v="0"/>
    <x v="0"/>
    <m/>
    <m/>
    <m/>
    <s v="no"/>
    <m/>
    <m/>
    <x v="1"/>
    <m/>
    <x v="0"/>
    <x v="0"/>
    <s v=""/>
    <s v=""/>
    <s v=""/>
    <s v=""/>
  </r>
  <r>
    <x v="3"/>
    <d v="2026-05-07T17:39:30"/>
    <x v="0"/>
    <n v="62997078"/>
    <n v="347291710000"/>
    <s v="2-754-112"/>
    <s v="Fijo"/>
    <x v="0"/>
    <x v="1"/>
    <m/>
    <m/>
    <m/>
    <s v="no"/>
    <m/>
    <m/>
    <x v="3"/>
    <m/>
    <x v="0"/>
    <x v="0"/>
    <s v=""/>
    <s v=""/>
    <s v=""/>
    <s v=""/>
  </r>
  <r>
    <x v="3"/>
    <d v="2026-05-07T17:49:25"/>
    <x v="0"/>
    <n v="68103569"/>
    <n v="365006650000"/>
    <s v="8-898-521"/>
    <s v="Fijo"/>
    <x v="1"/>
    <x v="3"/>
    <m/>
    <m/>
    <m/>
    <s v="no"/>
    <m/>
    <m/>
    <x v="1"/>
    <m/>
    <x v="0"/>
    <x v="0"/>
    <s v=""/>
    <s v=""/>
    <s v=""/>
    <s v=""/>
  </r>
  <r>
    <x v="3"/>
    <d v="2026-05-07T17:55:17"/>
    <x v="0"/>
    <n v="62281473"/>
    <n v="365007830000"/>
    <s v="2-746-1771"/>
    <s v="Fijo"/>
    <x v="0"/>
    <x v="0"/>
    <m/>
    <m/>
    <m/>
    <s v="no"/>
    <m/>
    <m/>
    <x v="0"/>
    <m/>
    <x v="0"/>
    <x v="0"/>
    <s v=""/>
    <s v=""/>
    <s v=""/>
    <s v=""/>
  </r>
  <r>
    <x v="3"/>
    <d v="2026-05-07T17:59:37"/>
    <x v="0"/>
    <n v="68745282"/>
    <n v="368009910000"/>
    <s v="9-189-339"/>
    <s v="Fijo"/>
    <x v="0"/>
    <x v="0"/>
    <m/>
    <m/>
    <m/>
    <s v="no"/>
    <m/>
    <m/>
    <x v="0"/>
    <m/>
    <x v="0"/>
    <x v="0"/>
    <s v=""/>
    <s v=""/>
    <s v=""/>
    <s v=""/>
  </r>
  <r>
    <x v="4"/>
    <d v="2026-05-08T09:36:15"/>
    <x v="0"/>
    <n v="64960054"/>
    <n v="995063180000"/>
    <s v="3-709-223"/>
    <s v="Fijo"/>
    <x v="0"/>
    <x v="3"/>
    <m/>
    <m/>
    <m/>
    <s v="no"/>
    <m/>
    <m/>
    <x v="0"/>
    <m/>
    <x v="0"/>
    <x v="0"/>
    <s v=""/>
    <s v=""/>
    <s v=""/>
    <s v=""/>
  </r>
  <r>
    <x v="4"/>
    <d v="2026-05-08T09:40:43"/>
    <x v="0"/>
    <n v="66103004"/>
    <n v="353339160000"/>
    <s v="8-794-5030"/>
    <s v="Fijo"/>
    <x v="2"/>
    <x v="0"/>
    <m/>
    <m/>
    <m/>
    <s v="no"/>
    <m/>
    <m/>
    <x v="3"/>
    <m/>
    <x v="0"/>
    <x v="0"/>
    <s v=""/>
    <s v=""/>
    <s v=""/>
    <s v=""/>
  </r>
  <r>
    <x v="4"/>
    <d v="2026-05-08T09:47:11"/>
    <x v="0"/>
    <n v="65132135"/>
    <n v="361016470000"/>
    <s v="8-1045-1303"/>
    <s v="Fijo"/>
    <x v="0"/>
    <x v="0"/>
    <m/>
    <m/>
    <m/>
    <s v="no"/>
    <m/>
    <m/>
    <x v="0"/>
    <m/>
    <x v="0"/>
    <x v="0"/>
    <s v=""/>
    <s v=""/>
    <s v=""/>
    <s v=""/>
  </r>
  <r>
    <x v="4"/>
    <d v="2026-05-08T09:53:44"/>
    <x v="0"/>
    <n v="68962490"/>
    <n v="281011940000"/>
    <s v="8-866-1822"/>
    <s v="Fijo"/>
    <x v="0"/>
    <x v="3"/>
    <m/>
    <m/>
    <m/>
    <s v="si"/>
    <d v="2026-05-06T00:00:00"/>
    <n v="30.44"/>
    <x v="1"/>
    <m/>
    <x v="2"/>
    <x v="0"/>
    <s v="06/may"/>
    <s v=""/>
    <s v=""/>
    <n v="1"/>
  </r>
  <r>
    <x v="4"/>
    <d v="2026-05-08T10:01:47"/>
    <x v="0"/>
    <n v="64960054"/>
    <n v="366014750000"/>
    <s v="8-1060-989"/>
    <s v="Fijo"/>
    <x v="3"/>
    <x v="0"/>
    <m/>
    <m/>
    <m/>
    <s v="no"/>
    <m/>
    <m/>
    <x v="4"/>
    <m/>
    <x v="0"/>
    <x v="0"/>
    <s v=""/>
    <s v=""/>
    <s v=""/>
    <s v=""/>
  </r>
  <r>
    <x v="4"/>
    <d v="2026-05-08T10:09:16"/>
    <x v="0"/>
    <n v="64553233"/>
    <n v="361020260000"/>
    <s v="5-708-2167"/>
    <s v="Fijo"/>
    <x v="0"/>
    <x v="0"/>
    <m/>
    <m/>
    <m/>
    <s v="no"/>
    <m/>
    <m/>
    <x v="2"/>
    <m/>
    <x v="0"/>
    <x v="0"/>
    <s v=""/>
    <s v=""/>
    <s v=""/>
    <s v=""/>
  </r>
  <r>
    <x v="4"/>
    <d v="2026-05-08T10:13:29"/>
    <x v="0"/>
    <n v="62750138"/>
    <n v="325006000000"/>
    <n v="160138889"/>
    <s v="Fijo"/>
    <x v="0"/>
    <x v="2"/>
    <m/>
    <m/>
    <m/>
    <s v="si"/>
    <d v="2026-05-07T00:00:00"/>
    <n v="30.44"/>
    <x v="1"/>
    <m/>
    <x v="2"/>
    <x v="0"/>
    <s v="07/may"/>
    <s v=""/>
    <s v=""/>
    <n v="1"/>
  </r>
  <r>
    <x v="4"/>
    <d v="2026-05-08T10:28:49"/>
    <x v="0"/>
    <n v="63500846"/>
    <n v="361013340000"/>
    <s v="10-714-2028"/>
    <s v="Fijo"/>
    <x v="0"/>
    <x v="1"/>
    <m/>
    <m/>
    <m/>
    <s v="no"/>
    <m/>
    <m/>
    <x v="0"/>
    <m/>
    <x v="0"/>
    <x v="0"/>
    <s v=""/>
    <s v=""/>
    <s v=""/>
    <s v=""/>
  </r>
  <r>
    <x v="4"/>
    <d v="2026-05-08T10:53:29"/>
    <x v="0"/>
    <n v="63409444"/>
    <n v="361051570000"/>
    <s v="N176272"/>
    <s v="Fijo"/>
    <x v="0"/>
    <x v="2"/>
    <m/>
    <m/>
    <m/>
    <s v="si"/>
    <d v="2026-05-08T00:00:00"/>
    <n v="40.909999999999997"/>
    <x v="1"/>
    <m/>
    <x v="2"/>
    <x v="0"/>
    <s v="08/may"/>
    <s v=""/>
    <s v=""/>
    <n v="1"/>
  </r>
  <r>
    <x v="4"/>
    <d v="2026-05-08T11:57:44"/>
    <x v="0"/>
    <n v="66923938"/>
    <n v="369008910000"/>
    <s v="10-714-1205"/>
    <s v="Fijo"/>
    <x v="0"/>
    <x v="4"/>
    <m/>
    <m/>
    <m/>
    <s v="no"/>
    <m/>
    <m/>
    <x v="1"/>
    <m/>
    <x v="0"/>
    <x v="0"/>
    <s v=""/>
    <s v=""/>
    <s v=""/>
    <s v=""/>
  </r>
  <r>
    <x v="4"/>
    <d v="2026-05-08T12:02:57"/>
    <x v="0"/>
    <n v="68470179"/>
    <n v="368009960000"/>
    <s v="8-976-1116"/>
    <s v="Fijo"/>
    <x v="0"/>
    <x v="4"/>
    <m/>
    <m/>
    <m/>
    <s v="no"/>
    <m/>
    <m/>
    <x v="0"/>
    <m/>
    <x v="0"/>
    <x v="0"/>
    <s v=""/>
    <s v=""/>
    <s v=""/>
    <s v=""/>
  </r>
  <r>
    <x v="4"/>
    <d v="2026-05-08T12:10:07"/>
    <x v="0"/>
    <n v="68857743"/>
    <n v="369008730000"/>
    <s v="FB655773"/>
    <s v="Fijo"/>
    <x v="0"/>
    <x v="4"/>
    <m/>
    <m/>
    <m/>
    <s v="no"/>
    <m/>
    <m/>
    <x v="0"/>
    <m/>
    <x v="0"/>
    <x v="0"/>
    <s v=""/>
    <s v=""/>
    <s v=""/>
    <s v=""/>
  </r>
  <r>
    <x v="4"/>
    <d v="2026-05-08T12:15:34"/>
    <x v="0"/>
    <n v="65202716"/>
    <n v="362008910000"/>
    <s v="8-841-2108"/>
    <s v="Fijo"/>
    <x v="0"/>
    <x v="1"/>
    <m/>
    <m/>
    <m/>
    <s v="no"/>
    <m/>
    <m/>
    <x v="0"/>
    <m/>
    <x v="0"/>
    <x v="0"/>
    <s v=""/>
    <s v=""/>
    <s v=""/>
    <s v=""/>
  </r>
  <r>
    <x v="4"/>
    <d v="2026-05-08T12:24:21"/>
    <x v="0"/>
    <n v="67455723"/>
    <n v="363009860000"/>
    <s v="3-752-2198"/>
    <s v="Fijo"/>
    <x v="0"/>
    <x v="0"/>
    <m/>
    <m/>
    <m/>
    <s v="no"/>
    <m/>
    <m/>
    <x v="1"/>
    <m/>
    <x v="0"/>
    <x v="0"/>
    <s v=""/>
    <s v=""/>
    <s v=""/>
    <s v=""/>
  </r>
  <r>
    <x v="4"/>
    <d v="2026-05-08T12:34:01"/>
    <x v="0"/>
    <n v="61811161"/>
    <n v="365007850000"/>
    <s v="E-8-221468"/>
    <s v="Fijo"/>
    <x v="0"/>
    <x v="0"/>
    <m/>
    <m/>
    <m/>
    <s v="no"/>
    <m/>
    <m/>
    <x v="0"/>
    <m/>
    <x v="0"/>
    <x v="0"/>
    <s v=""/>
    <s v=""/>
    <s v=""/>
    <s v=""/>
  </r>
  <r>
    <x v="4"/>
    <d v="2026-05-08T12:39:33"/>
    <x v="0"/>
    <n v="69037739"/>
    <n v="369008110000"/>
    <s v="8-468-884"/>
    <s v="Fijo"/>
    <x v="0"/>
    <x v="4"/>
    <m/>
    <m/>
    <m/>
    <s v="no"/>
    <m/>
    <m/>
    <x v="0"/>
    <m/>
    <x v="0"/>
    <x v="0"/>
    <s v=""/>
    <s v=""/>
    <s v=""/>
    <s v=""/>
  </r>
  <r>
    <x v="4"/>
    <d v="2026-05-08T12:45:59"/>
    <x v="0"/>
    <n v="66917941"/>
    <n v="367007500000"/>
    <s v="2-137-731"/>
    <s v="Fijo"/>
    <x v="0"/>
    <x v="0"/>
    <m/>
    <m/>
    <m/>
    <s v="no"/>
    <m/>
    <m/>
    <x v="0"/>
    <m/>
    <x v="0"/>
    <x v="0"/>
    <s v=""/>
    <s v=""/>
    <s v=""/>
    <s v=""/>
  </r>
  <r>
    <x v="4"/>
    <d v="2026-05-08T12:50:18"/>
    <x v="0"/>
    <n v="64465003"/>
    <n v="364006810000"/>
    <s v="10-20-364"/>
    <s v="Fijo"/>
    <x v="0"/>
    <x v="0"/>
    <m/>
    <m/>
    <m/>
    <s v="no"/>
    <m/>
    <m/>
    <x v="0"/>
    <m/>
    <x v="0"/>
    <x v="0"/>
    <s v=""/>
    <s v=""/>
    <s v=""/>
    <s v=""/>
  </r>
  <r>
    <x v="4"/>
    <d v="2026-05-08T12:55:43"/>
    <x v="0"/>
    <n v="67979808"/>
    <n v="362002510000"/>
    <s v="8-174-877"/>
    <s v="Fijo"/>
    <x v="0"/>
    <x v="4"/>
    <m/>
    <m/>
    <m/>
    <s v="no"/>
    <m/>
    <m/>
    <x v="0"/>
    <m/>
    <x v="0"/>
    <x v="0"/>
    <s v=""/>
    <s v=""/>
    <s v=""/>
    <s v=""/>
  </r>
  <r>
    <x v="4"/>
    <d v="2026-05-08T12:59:19"/>
    <x v="0"/>
    <n v="61217263"/>
    <n v="261072420000"/>
    <s v="8-505-195"/>
    <s v="Fijo"/>
    <x v="0"/>
    <x v="0"/>
    <m/>
    <m/>
    <m/>
    <s v="no"/>
    <m/>
    <m/>
    <x v="1"/>
    <m/>
    <x v="0"/>
    <x v="0"/>
    <s v=""/>
    <s v=""/>
    <s v=""/>
    <s v=""/>
  </r>
  <r>
    <x v="4"/>
    <d v="2026-05-08T14:10:51"/>
    <x v="0"/>
    <n v="67890543"/>
    <n v="361009160000"/>
    <s v="8-857-524"/>
    <s v="Fijo"/>
    <x v="0"/>
    <x v="0"/>
    <m/>
    <m/>
    <m/>
    <s v="no"/>
    <m/>
    <m/>
    <x v="0"/>
    <m/>
    <x v="0"/>
    <x v="0"/>
    <s v=""/>
    <s v=""/>
    <s v=""/>
    <s v=""/>
  </r>
  <r>
    <x v="4"/>
    <d v="2026-05-08T14:15:45"/>
    <x v="0"/>
    <n v="69550116"/>
    <n v="365009020000"/>
    <s v="8-960-311"/>
    <s v="Fijo"/>
    <x v="0"/>
    <x v="4"/>
    <m/>
    <m/>
    <m/>
    <s v="no"/>
    <m/>
    <m/>
    <x v="0"/>
    <m/>
    <x v="0"/>
    <x v="0"/>
    <s v=""/>
    <s v=""/>
    <s v=""/>
    <s v=""/>
  </r>
  <r>
    <x v="4"/>
    <d v="2026-05-08T14:21:49"/>
    <x v="0"/>
    <n v="61001147"/>
    <n v="362005830000"/>
    <s v="10-5-1140"/>
    <s v="Fijo"/>
    <x v="0"/>
    <x v="0"/>
    <m/>
    <m/>
    <m/>
    <s v="no"/>
    <m/>
    <m/>
    <x v="0"/>
    <m/>
    <x v="0"/>
    <x v="0"/>
    <s v=""/>
    <s v=""/>
    <s v=""/>
    <s v=""/>
  </r>
  <r>
    <x v="4"/>
    <d v="2026-05-08T14:26:35"/>
    <x v="0"/>
    <n v="67680317"/>
    <n v="237004350000"/>
    <s v="4-734-948"/>
    <s v="Fijo"/>
    <x v="0"/>
    <x v="5"/>
    <m/>
    <m/>
    <m/>
    <s v="no"/>
    <m/>
    <m/>
    <x v="0"/>
    <m/>
    <x v="0"/>
    <x v="0"/>
    <s v=""/>
    <s v=""/>
    <s v=""/>
    <s v=""/>
  </r>
  <r>
    <x v="4"/>
    <d v="2026-05-08T14:35:02"/>
    <x v="0"/>
    <n v="62256136"/>
    <n v="306081300000"/>
    <s v="8-705-2281"/>
    <s v="Fijo"/>
    <x v="0"/>
    <x v="0"/>
    <m/>
    <m/>
    <m/>
    <s v="no"/>
    <m/>
    <m/>
    <x v="2"/>
    <m/>
    <x v="0"/>
    <x v="0"/>
    <s v=""/>
    <s v=""/>
    <s v=""/>
    <s v=""/>
  </r>
  <r>
    <x v="4"/>
    <d v="2026-05-08T14:38:55"/>
    <x v="0"/>
    <n v="68883292"/>
    <n v="362004830000"/>
    <s v="8-970-1838"/>
    <s v="Fijo"/>
    <x v="0"/>
    <x v="4"/>
    <m/>
    <m/>
    <m/>
    <s v="no"/>
    <m/>
    <m/>
    <x v="2"/>
    <m/>
    <x v="0"/>
    <x v="0"/>
    <s v=""/>
    <s v=""/>
    <s v=""/>
    <s v=""/>
  </r>
  <r>
    <x v="4"/>
    <d v="2026-05-08T14:44:41"/>
    <x v="0"/>
    <n v="65023047"/>
    <n v="364007220000"/>
    <s v="8-790-2093"/>
    <s v="Fijo"/>
    <x v="0"/>
    <x v="0"/>
    <m/>
    <m/>
    <m/>
    <s v="no"/>
    <m/>
    <m/>
    <x v="2"/>
    <m/>
    <x v="0"/>
    <x v="0"/>
    <s v=""/>
    <s v=""/>
    <s v=""/>
    <s v=""/>
  </r>
  <r>
    <x v="4"/>
    <d v="2026-05-08T14:50:08"/>
    <x v="0"/>
    <n v="69787829"/>
    <n v="368006930000"/>
    <s v="BR0213040"/>
    <s v="Fijo"/>
    <x v="0"/>
    <x v="0"/>
    <m/>
    <m/>
    <m/>
    <s v="no"/>
    <m/>
    <m/>
    <x v="0"/>
    <m/>
    <x v="0"/>
    <x v="0"/>
    <s v=""/>
    <s v=""/>
    <s v=""/>
    <s v=""/>
  </r>
  <r>
    <x v="4"/>
    <d v="2026-05-08T14:54:51"/>
    <x v="0"/>
    <n v="67744083"/>
    <n v="367003380000"/>
    <s v="8-1044-33"/>
    <s v="Fijo"/>
    <x v="0"/>
    <x v="0"/>
    <m/>
    <m/>
    <m/>
    <s v="no"/>
    <m/>
    <m/>
    <x v="1"/>
    <m/>
    <x v="0"/>
    <x v="0"/>
    <s v=""/>
    <s v=""/>
    <s v=""/>
    <s v=""/>
  </r>
  <r>
    <x v="4"/>
    <d v="2026-05-08T15:00:55"/>
    <x v="0"/>
    <n v="68343299"/>
    <n v="365006330000"/>
    <s v="8-314-707"/>
    <s v="Fijo"/>
    <x v="0"/>
    <x v="0"/>
    <m/>
    <m/>
    <m/>
    <s v="no"/>
    <m/>
    <m/>
    <x v="0"/>
    <m/>
    <x v="0"/>
    <x v="0"/>
    <s v=""/>
    <s v=""/>
    <s v=""/>
    <s v=""/>
  </r>
  <r>
    <x v="4"/>
    <d v="2026-05-08T15:06:01"/>
    <x v="0"/>
    <n v="68179375"/>
    <n v="356371330000"/>
    <s v="8-732-1831"/>
    <s v="Fijo"/>
    <x v="0"/>
    <x v="3"/>
    <m/>
    <m/>
    <m/>
    <s v="no"/>
    <m/>
    <m/>
    <x v="0"/>
    <m/>
    <x v="0"/>
    <x v="0"/>
    <s v=""/>
    <s v=""/>
    <s v=""/>
    <s v=""/>
  </r>
  <r>
    <x v="4"/>
    <d v="2026-05-08T15:12:29"/>
    <x v="0"/>
    <n v="68461526"/>
    <n v="206090500000"/>
    <s v="8-729-716"/>
    <s v="Fijo"/>
    <x v="0"/>
    <x v="4"/>
    <m/>
    <m/>
    <m/>
    <s v="no"/>
    <m/>
    <m/>
    <x v="2"/>
    <m/>
    <x v="0"/>
    <x v="0"/>
    <s v=""/>
    <s v=""/>
    <s v=""/>
    <s v=""/>
  </r>
  <r>
    <x v="4"/>
    <d v="2026-05-08T15:18:22"/>
    <x v="0"/>
    <n v="63232344"/>
    <n v="361007930000"/>
    <s v="8-982-1100"/>
    <s v="Fijo"/>
    <x v="0"/>
    <x v="4"/>
    <m/>
    <m/>
    <m/>
    <s v="no"/>
    <m/>
    <m/>
    <x v="0"/>
    <m/>
    <x v="0"/>
    <x v="0"/>
    <s v=""/>
    <s v=""/>
    <s v=""/>
    <s v=""/>
  </r>
  <r>
    <x v="4"/>
    <d v="2026-05-08T15:24:53"/>
    <x v="0"/>
    <n v="68740932"/>
    <n v="364005300000"/>
    <s v="4-844-372"/>
    <s v="Fijo"/>
    <x v="0"/>
    <x v="0"/>
    <m/>
    <m/>
    <m/>
    <s v="no"/>
    <m/>
    <m/>
    <x v="0"/>
    <m/>
    <x v="0"/>
    <x v="0"/>
    <s v=""/>
    <s v=""/>
    <s v=""/>
    <s v=""/>
  </r>
  <r>
    <x v="4"/>
    <d v="2026-05-08T15:29:30"/>
    <x v="0"/>
    <n v="62449266"/>
    <n v="367001330000"/>
    <s v="8-909-950"/>
    <s v="Fijo"/>
    <x v="0"/>
    <x v="4"/>
    <m/>
    <m/>
    <m/>
    <s v="no"/>
    <m/>
    <m/>
    <x v="0"/>
    <m/>
    <x v="0"/>
    <x v="0"/>
    <s v=""/>
    <s v=""/>
    <s v=""/>
    <s v=""/>
  </r>
  <r>
    <x v="4"/>
    <d v="2026-05-08T15:34:06"/>
    <x v="0"/>
    <n v="62449266"/>
    <n v="367001330000"/>
    <s v="8-909-950"/>
    <s v="Fijo"/>
    <x v="0"/>
    <x v="4"/>
    <m/>
    <m/>
    <m/>
    <s v="no"/>
    <m/>
    <m/>
    <x v="0"/>
    <m/>
    <x v="0"/>
    <x v="0"/>
    <s v=""/>
    <s v=""/>
    <s v=""/>
    <s v=""/>
  </r>
  <r>
    <x v="4"/>
    <d v="2026-05-08T15:39:42"/>
    <x v="0"/>
    <n v="64646620"/>
    <n v="369006440000"/>
    <s v="8-898-1992"/>
    <s v="Fijo"/>
    <x v="0"/>
    <x v="4"/>
    <m/>
    <m/>
    <m/>
    <s v="no"/>
    <m/>
    <m/>
    <x v="0"/>
    <m/>
    <x v="0"/>
    <x v="0"/>
    <s v=""/>
    <s v=""/>
    <s v=""/>
    <s v=""/>
  </r>
  <r>
    <x v="4"/>
    <d v="2026-05-08T15:45:49"/>
    <x v="0"/>
    <n v="66552224"/>
    <n v="369004970000"/>
    <s v="8-772-2438"/>
    <s v="Fijo"/>
    <x v="0"/>
    <x v="1"/>
    <m/>
    <m/>
    <m/>
    <s v="no"/>
    <m/>
    <m/>
    <x v="0"/>
    <m/>
    <x v="0"/>
    <x v="0"/>
    <s v=""/>
    <s v=""/>
    <s v=""/>
    <s v=""/>
  </r>
  <r>
    <x v="4"/>
    <d v="2026-05-08T15:50:43"/>
    <x v="0"/>
    <n v="62172392"/>
    <n v="368003640000"/>
    <s v="8-1003-2475"/>
    <s v="Fijo"/>
    <x v="0"/>
    <x v="4"/>
    <m/>
    <m/>
    <m/>
    <s v="no"/>
    <m/>
    <m/>
    <x v="2"/>
    <m/>
    <x v="0"/>
    <x v="0"/>
    <s v=""/>
    <s v=""/>
    <s v=""/>
    <s v=""/>
  </r>
  <r>
    <x v="4"/>
    <d v="2026-05-08T16:00:51"/>
    <x v="0"/>
    <n v="62083560"/>
    <n v="364001250000"/>
    <s v="8-886-2274"/>
    <s v="Fijo"/>
    <x v="0"/>
    <x v="3"/>
    <m/>
    <m/>
    <m/>
    <s v="no"/>
    <m/>
    <m/>
    <x v="0"/>
    <m/>
    <x v="0"/>
    <x v="0"/>
    <s v=""/>
    <s v=""/>
    <s v=""/>
    <s v=""/>
  </r>
  <r>
    <x v="4"/>
    <d v="2026-05-08T16:06:00"/>
    <x v="0"/>
    <n v="61318661"/>
    <n v="352351890000"/>
    <s v="8-958-146"/>
    <s v="Fijo"/>
    <x v="1"/>
    <x v="0"/>
    <m/>
    <m/>
    <m/>
    <s v="no"/>
    <m/>
    <m/>
    <x v="4"/>
    <m/>
    <x v="0"/>
    <x v="0"/>
    <s v=""/>
    <s v=""/>
    <s v=""/>
    <s v=""/>
  </r>
  <r>
    <x v="4"/>
    <d v="2026-05-08T16:12:04"/>
    <x v="0"/>
    <n v="63563448"/>
    <n v="368003050000"/>
    <s v="9-748-1246"/>
    <s v="Fijo"/>
    <x v="1"/>
    <x v="0"/>
    <m/>
    <m/>
    <m/>
    <s v="no"/>
    <m/>
    <m/>
    <x v="2"/>
    <m/>
    <x v="0"/>
    <x v="0"/>
    <s v=""/>
    <s v=""/>
    <s v=""/>
    <s v=""/>
  </r>
  <r>
    <x v="4"/>
    <d v="2026-05-08T16:27:04"/>
    <x v="0"/>
    <n v="60991433"/>
    <n v="361004650000"/>
    <s v="8-503-818"/>
    <s v="Fijo"/>
    <x v="1"/>
    <x v="0"/>
    <m/>
    <m/>
    <m/>
    <s v="no"/>
    <m/>
    <m/>
    <x v="0"/>
    <m/>
    <x v="0"/>
    <x v="0"/>
    <s v=""/>
    <s v=""/>
    <s v=""/>
    <s v=""/>
  </r>
  <r>
    <x v="4"/>
    <d v="2026-05-08T16:31:41"/>
    <x v="0"/>
    <n v="68060885"/>
    <n v="358375880000"/>
    <s v="7-711-1326"/>
    <s v="Fijo"/>
    <x v="0"/>
    <x v="0"/>
    <m/>
    <m/>
    <m/>
    <s v="no"/>
    <m/>
    <m/>
    <x v="0"/>
    <m/>
    <x v="0"/>
    <x v="0"/>
    <s v=""/>
    <s v=""/>
    <s v=""/>
    <s v=""/>
  </r>
  <r>
    <x v="4"/>
    <d v="2026-05-08T16:39:48"/>
    <x v="0"/>
    <n v="68745282"/>
    <n v="362003400000"/>
    <s v="8-883-698"/>
    <s v="Fijo"/>
    <x v="0"/>
    <x v="0"/>
    <m/>
    <m/>
    <m/>
    <s v="no"/>
    <m/>
    <m/>
    <x v="1"/>
    <m/>
    <x v="0"/>
    <x v="0"/>
    <s v=""/>
    <s v=""/>
    <s v=""/>
    <s v=""/>
  </r>
  <r>
    <x v="4"/>
    <d v="2026-05-08T16:44:41"/>
    <x v="0"/>
    <n v="67744083"/>
    <n v="367003380000"/>
    <s v="8-1044-33"/>
    <s v="Fijo"/>
    <x v="0"/>
    <x v="0"/>
    <m/>
    <m/>
    <m/>
    <s v="no"/>
    <m/>
    <m/>
    <x v="0"/>
    <m/>
    <x v="0"/>
    <x v="0"/>
    <s v=""/>
    <s v=""/>
    <s v=""/>
    <s v=""/>
  </r>
  <r>
    <x v="4"/>
    <d v="2026-05-08T16:55:01"/>
    <x v="0"/>
    <n v="63899166"/>
    <n v="367002700000"/>
    <s v="8-724-1299"/>
    <s v="Fijo"/>
    <x v="0"/>
    <x v="0"/>
    <m/>
    <m/>
    <m/>
    <s v="no"/>
    <m/>
    <m/>
    <x v="0"/>
    <m/>
    <x v="0"/>
    <x v="0"/>
    <s v=""/>
    <s v=""/>
    <s v=""/>
    <s v=""/>
  </r>
  <r>
    <x v="4"/>
    <d v="2026-05-08T16:59:54"/>
    <x v="0"/>
    <n v="67022119"/>
    <n v="366003700000"/>
    <s v="8-851-1692"/>
    <s v="Fijo"/>
    <x v="0"/>
    <x v="4"/>
    <m/>
    <m/>
    <m/>
    <s v="no"/>
    <m/>
    <m/>
    <x v="2"/>
    <m/>
    <x v="0"/>
    <x v="0"/>
    <s v=""/>
    <s v=""/>
    <s v=""/>
    <s v=""/>
  </r>
  <r>
    <x v="4"/>
    <d v="2026-05-08T17:04:38"/>
    <x v="0"/>
    <n v="64108391"/>
    <n v="362000400000"/>
    <s v="3-753-999"/>
    <s v="Fijo"/>
    <x v="0"/>
    <x v="0"/>
    <m/>
    <m/>
    <m/>
    <s v="no"/>
    <m/>
    <m/>
    <x v="0"/>
    <m/>
    <x v="0"/>
    <x v="0"/>
    <s v=""/>
    <s v=""/>
    <s v=""/>
    <s v=""/>
  </r>
  <r>
    <x v="4"/>
    <d v="2026-05-08T17:14:09"/>
    <x v="0"/>
    <n v="67890453"/>
    <n v="365003380000"/>
    <s v="8-908-1773"/>
    <s v="Fijo"/>
    <x v="0"/>
    <x v="0"/>
    <m/>
    <m/>
    <m/>
    <s v="no"/>
    <m/>
    <m/>
    <x v="0"/>
    <m/>
    <x v="0"/>
    <x v="0"/>
    <s v=""/>
    <s v=""/>
    <s v=""/>
    <s v=""/>
  </r>
  <r>
    <x v="4"/>
    <d v="2026-05-08T17:19:52"/>
    <x v="0"/>
    <n v="65032446"/>
    <n v="364004380000"/>
    <s v="042228478"/>
    <s v="Fijo"/>
    <x v="0"/>
    <x v="0"/>
    <m/>
    <m/>
    <m/>
    <s v="no"/>
    <m/>
    <m/>
    <x v="0"/>
    <m/>
    <x v="0"/>
    <x v="0"/>
    <s v=""/>
    <s v=""/>
    <s v=""/>
    <s v=""/>
  </r>
  <r>
    <x v="4"/>
    <d v="2026-05-08T17:25:19"/>
    <x v="0"/>
    <n v="69165201"/>
    <n v="361003810000"/>
    <s v="3-754-322"/>
    <s v="Fijo"/>
    <x v="0"/>
    <x v="0"/>
    <m/>
    <m/>
    <m/>
    <s v="no"/>
    <m/>
    <m/>
    <x v="0"/>
    <m/>
    <x v="0"/>
    <x v="0"/>
    <s v=""/>
    <s v=""/>
    <s v=""/>
    <s v=""/>
  </r>
  <r>
    <x v="4"/>
    <d v="2026-05-08T17:31:40"/>
    <x v="0"/>
    <n v="64436066"/>
    <n v="358382790000"/>
    <s v="8-729-986"/>
    <s v="Fijo"/>
    <x v="0"/>
    <x v="3"/>
    <m/>
    <d v="2026-05-15T00:00:00"/>
    <n v="34.85"/>
    <s v="no"/>
    <m/>
    <m/>
    <x v="2"/>
    <m/>
    <x v="0"/>
    <x v="1"/>
    <s v=""/>
    <s v="15/may"/>
    <n v="1"/>
    <s v=""/>
  </r>
  <r>
    <x v="4"/>
    <d v="2026-05-08T17:37:10"/>
    <x v="0"/>
    <n v="63907994"/>
    <n v="363001670000"/>
    <s v="10-711-1039"/>
    <s v="Fijo"/>
    <x v="0"/>
    <x v="0"/>
    <m/>
    <m/>
    <m/>
    <s v="no"/>
    <m/>
    <m/>
    <x v="3"/>
    <m/>
    <x v="0"/>
    <x v="0"/>
    <s v=""/>
    <s v=""/>
    <s v=""/>
    <s v=""/>
  </r>
  <r>
    <x v="4"/>
    <d v="2026-05-08T17:49:34"/>
    <x v="0"/>
    <n v="60254540"/>
    <n v="368000930000"/>
    <n v="185464705"/>
    <s v="Fijo"/>
    <x v="1"/>
    <x v="4"/>
    <m/>
    <m/>
    <m/>
    <s v="no"/>
    <m/>
    <m/>
    <x v="1"/>
    <m/>
    <x v="0"/>
    <x v="0"/>
    <s v=""/>
    <s v=""/>
    <s v=""/>
    <s v=""/>
  </r>
  <r>
    <x v="4"/>
    <d v="2026-05-08T17:54:03"/>
    <x v="0"/>
    <n v="67600721"/>
    <n v="362001830000"/>
    <s v="8-902-1209"/>
    <s v="Fijo"/>
    <x v="0"/>
    <x v="4"/>
    <m/>
    <m/>
    <m/>
    <s v="no"/>
    <m/>
    <m/>
    <x v="3"/>
    <m/>
    <x v="0"/>
    <x v="0"/>
    <s v=""/>
    <s v=""/>
    <s v=""/>
    <s v=""/>
  </r>
  <r>
    <x v="4"/>
    <d v="2026-05-08T17:57:20"/>
    <x v="0"/>
    <n v="69543059"/>
    <n v="366003620000"/>
    <s v="8-487-938"/>
    <s v="Fijo"/>
    <x v="0"/>
    <x v="0"/>
    <m/>
    <m/>
    <m/>
    <s v="no"/>
    <m/>
    <m/>
    <x v="3"/>
    <m/>
    <x v="0"/>
    <x v="0"/>
    <s v=""/>
    <s v=""/>
    <s v=""/>
    <s v=""/>
  </r>
  <r>
    <x v="4"/>
    <d v="2026-05-08T18:00:21"/>
    <x v="0"/>
    <n v="68594101"/>
    <n v="361001490000"/>
    <s v="8-905-456"/>
    <s v="Fijo"/>
    <x v="0"/>
    <x v="0"/>
    <m/>
    <m/>
    <m/>
    <s v="no"/>
    <m/>
    <m/>
    <x v="3"/>
    <m/>
    <x v="0"/>
    <x v="0"/>
    <s v=""/>
    <s v=""/>
    <s v=""/>
    <s v=""/>
  </r>
  <r>
    <x v="5"/>
    <d v="2026-05-09T09:04:14"/>
    <x v="0"/>
    <n v="64881720"/>
    <n v="295070430000"/>
    <s v="8-178-438"/>
    <s v="Fijo"/>
    <x v="0"/>
    <x v="7"/>
    <m/>
    <m/>
    <m/>
    <s v="no"/>
    <m/>
    <m/>
    <x v="2"/>
    <m/>
    <x v="0"/>
    <x v="0"/>
    <s v=""/>
    <s v=""/>
    <s v=""/>
    <s v=""/>
  </r>
  <r>
    <x v="5"/>
    <d v="2026-05-09T09:07:32"/>
    <x v="0"/>
    <n v="65099454"/>
    <n v="359363180000"/>
    <s v="8-1049-1902"/>
    <s v="Fijo"/>
    <x v="0"/>
    <x v="5"/>
    <m/>
    <m/>
    <m/>
    <s v="no"/>
    <m/>
    <m/>
    <x v="1"/>
    <m/>
    <x v="0"/>
    <x v="0"/>
    <s v=""/>
    <s v=""/>
    <s v=""/>
    <s v=""/>
  </r>
  <r>
    <x v="5"/>
    <d v="2026-05-09T09:11:58"/>
    <x v="0"/>
    <n v="65609410"/>
    <n v="231005720000"/>
    <s v="8-811-617"/>
    <s v="Fijo"/>
    <x v="0"/>
    <x v="0"/>
    <m/>
    <m/>
    <m/>
    <s v="no"/>
    <m/>
    <m/>
    <x v="1"/>
    <m/>
    <x v="0"/>
    <x v="0"/>
    <s v=""/>
    <s v=""/>
    <s v=""/>
    <s v=""/>
  </r>
  <r>
    <x v="5"/>
    <d v="2026-05-09T09:13:32"/>
    <x v="0"/>
    <n v="69625968"/>
    <n v="355370310000"/>
    <s v="8-519-370"/>
    <s v="Fijo"/>
    <x v="0"/>
    <x v="5"/>
    <m/>
    <m/>
    <m/>
    <s v="no"/>
    <m/>
    <m/>
    <x v="1"/>
    <m/>
    <x v="0"/>
    <x v="0"/>
    <s v=""/>
    <s v=""/>
    <s v=""/>
    <s v=""/>
  </r>
  <r>
    <x v="5"/>
    <d v="2026-05-09T09:15:20"/>
    <x v="0"/>
    <n v="67016214"/>
    <n v="351370950000"/>
    <s v="10-6-1510"/>
    <s v="Fijo"/>
    <x v="0"/>
    <x v="0"/>
    <m/>
    <m/>
    <m/>
    <s v="no"/>
    <m/>
    <m/>
    <x v="1"/>
    <m/>
    <x v="0"/>
    <x v="0"/>
    <s v=""/>
    <s v=""/>
    <s v=""/>
    <s v=""/>
  </r>
  <r>
    <x v="5"/>
    <d v="2026-05-09T09:18:27"/>
    <x v="0"/>
    <n v="69428987"/>
    <n v="357343910000"/>
    <s v="8-856-345"/>
    <s v="Fijo"/>
    <x v="0"/>
    <x v="4"/>
    <m/>
    <m/>
    <m/>
    <s v="no"/>
    <m/>
    <m/>
    <x v="0"/>
    <m/>
    <x v="0"/>
    <x v="0"/>
    <s v=""/>
    <s v=""/>
    <s v=""/>
    <s v=""/>
  </r>
  <r>
    <x v="5"/>
    <d v="2026-05-09T09:22:27"/>
    <x v="0"/>
    <n v="66020541"/>
    <n v="357376910000"/>
    <s v="8-346-524"/>
    <s v="Fijo"/>
    <x v="0"/>
    <x v="7"/>
    <m/>
    <m/>
    <m/>
    <s v="no"/>
    <m/>
    <m/>
    <x v="1"/>
    <m/>
    <x v="0"/>
    <x v="0"/>
    <s v=""/>
    <s v=""/>
    <s v=""/>
    <s v=""/>
  </r>
  <r>
    <x v="5"/>
    <d v="2026-05-09T09:25:27"/>
    <x v="0"/>
    <n v="64366171"/>
    <n v="351371000000"/>
    <s v="9-125-1979"/>
    <s v="Fijo"/>
    <x v="0"/>
    <x v="0"/>
    <m/>
    <m/>
    <m/>
    <s v="no"/>
    <m/>
    <m/>
    <x v="0"/>
    <m/>
    <x v="0"/>
    <x v="0"/>
    <s v=""/>
    <s v=""/>
    <s v=""/>
    <s v=""/>
  </r>
  <r>
    <x v="5"/>
    <d v="2026-05-09T09:36:30"/>
    <x v="0"/>
    <n v="68594101"/>
    <n v="361001490000"/>
    <s v="8-905-456"/>
    <s v="Fijo"/>
    <x v="0"/>
    <x v="1"/>
    <m/>
    <m/>
    <m/>
    <s v="no"/>
    <m/>
    <m/>
    <x v="3"/>
    <m/>
    <x v="0"/>
    <x v="0"/>
    <s v=""/>
    <s v=""/>
    <s v=""/>
    <s v=""/>
  </r>
  <r>
    <x v="5"/>
    <d v="2026-05-09T09:42:46"/>
    <x v="0"/>
    <n v="61980833"/>
    <n v="362001260000"/>
    <s v="3-756-211"/>
    <s v="Fijo"/>
    <x v="0"/>
    <x v="0"/>
    <m/>
    <m/>
    <m/>
    <s v="no"/>
    <m/>
    <m/>
    <x v="4"/>
    <m/>
    <x v="0"/>
    <x v="0"/>
    <s v=""/>
    <s v=""/>
    <s v=""/>
    <s v=""/>
  </r>
  <r>
    <x v="5"/>
    <d v="2026-05-09T09:49:24"/>
    <x v="0"/>
    <n v="69373737"/>
    <n v="363001630000"/>
    <s v="4-764-1096"/>
    <s v="Fijo"/>
    <x v="0"/>
    <x v="0"/>
    <m/>
    <m/>
    <m/>
    <s v="no"/>
    <m/>
    <m/>
    <x v="3"/>
    <m/>
    <x v="0"/>
    <x v="0"/>
    <s v=""/>
    <s v=""/>
    <s v=""/>
    <s v=""/>
  </r>
  <r>
    <x v="5"/>
    <d v="2026-05-09T09:54:55"/>
    <x v="0"/>
    <n v="67151328"/>
    <n v="363000580000"/>
    <s v="4-733-1610"/>
    <s v="Fijo"/>
    <x v="0"/>
    <x v="4"/>
    <m/>
    <m/>
    <m/>
    <s v="no"/>
    <m/>
    <m/>
    <x v="3"/>
    <m/>
    <x v="0"/>
    <x v="0"/>
    <s v=""/>
    <s v=""/>
    <s v=""/>
    <s v=""/>
  </r>
  <r>
    <x v="5"/>
    <d v="2026-05-09T10:01:59"/>
    <x v="0"/>
    <n v="64742066"/>
    <n v="361001590000"/>
    <s v="2-134-123"/>
    <s v="Fijo"/>
    <x v="0"/>
    <x v="0"/>
    <m/>
    <m/>
    <m/>
    <s v="no"/>
    <m/>
    <m/>
    <x v="3"/>
    <m/>
    <x v="0"/>
    <x v="0"/>
    <s v=""/>
    <s v=""/>
    <s v=""/>
    <s v=""/>
  </r>
  <r>
    <x v="5"/>
    <d v="2026-05-09T10:08:53"/>
    <x v="0"/>
    <n v="64199917"/>
    <n v="366001430000"/>
    <s v="8-731-787"/>
    <s v="Fijo"/>
    <x v="1"/>
    <x v="4"/>
    <m/>
    <m/>
    <m/>
    <s v="no"/>
    <m/>
    <m/>
    <x v="0"/>
    <m/>
    <x v="0"/>
    <x v="0"/>
    <s v=""/>
    <s v=""/>
    <s v=""/>
    <s v=""/>
  </r>
  <r>
    <x v="5"/>
    <d v="2026-05-09T10:15:22"/>
    <x v="0"/>
    <n v="69267267"/>
    <n v="358385490000"/>
    <s v="8-748-1709"/>
    <s v="Fijo"/>
    <x v="0"/>
    <x v="0"/>
    <m/>
    <m/>
    <m/>
    <s v="no"/>
    <m/>
    <m/>
    <x v="3"/>
    <m/>
    <x v="0"/>
    <x v="0"/>
    <s v=""/>
    <s v=""/>
    <s v=""/>
    <s v=""/>
  </r>
  <r>
    <x v="5"/>
    <d v="2026-05-09T10:20:50"/>
    <x v="0"/>
    <n v="68144051"/>
    <n v="351387490000"/>
    <s v="8-1044-252"/>
    <s v="Fijo"/>
    <x v="0"/>
    <x v="0"/>
    <m/>
    <m/>
    <m/>
    <s v="no"/>
    <m/>
    <m/>
    <x v="3"/>
    <m/>
    <x v="0"/>
    <x v="0"/>
    <s v=""/>
    <s v=""/>
    <s v=""/>
    <s v=""/>
  </r>
  <r>
    <x v="5"/>
    <d v="2026-05-09T10:27:53"/>
    <x v="0"/>
    <n v="68831728"/>
    <n v="364000640000"/>
    <s v="3-727-483"/>
    <s v="Fijo"/>
    <x v="0"/>
    <x v="3"/>
    <m/>
    <m/>
    <m/>
    <s v="no"/>
    <m/>
    <m/>
    <x v="3"/>
    <m/>
    <x v="0"/>
    <x v="0"/>
    <s v=""/>
    <s v=""/>
    <s v=""/>
    <s v=""/>
  </r>
  <r>
    <x v="5"/>
    <d v="2026-05-09T10:33:28"/>
    <x v="0"/>
    <n v="68179375"/>
    <n v="356371330000"/>
    <s v="8-732-1831"/>
    <s v="Fijo"/>
    <x v="0"/>
    <x v="0"/>
    <m/>
    <m/>
    <m/>
    <s v="no"/>
    <m/>
    <m/>
    <x v="3"/>
    <m/>
    <x v="0"/>
    <x v="0"/>
    <s v=""/>
    <s v=""/>
    <s v=""/>
    <s v=""/>
  </r>
  <r>
    <x v="5"/>
    <d v="2026-05-09T10:38:34"/>
    <x v="0"/>
    <n v="69692808"/>
    <n v="364001660000"/>
    <s v="8-754-1691"/>
    <s v="Fijo"/>
    <x v="0"/>
    <x v="4"/>
    <m/>
    <m/>
    <m/>
    <s v="no"/>
    <m/>
    <m/>
    <x v="3"/>
    <m/>
    <x v="0"/>
    <x v="0"/>
    <s v=""/>
    <s v=""/>
    <s v=""/>
    <s v=""/>
  </r>
  <r>
    <x v="5"/>
    <d v="2026-05-09T10:52:26"/>
    <x v="0"/>
    <n v="69692808"/>
    <n v="364001660000"/>
    <s v="8-754-1691"/>
    <s v="Fijo"/>
    <x v="0"/>
    <x v="4"/>
    <m/>
    <m/>
    <m/>
    <s v="no"/>
    <m/>
    <m/>
    <x v="3"/>
    <m/>
    <x v="0"/>
    <x v="0"/>
    <s v=""/>
    <s v=""/>
    <s v=""/>
    <s v=""/>
  </r>
  <r>
    <x v="5"/>
    <d v="2026-05-09T10:58:42"/>
    <x v="0"/>
    <n v="69020392"/>
    <n v="369001670000"/>
    <s v="8-1035-1844"/>
    <s v="Fijo"/>
    <x v="0"/>
    <x v="0"/>
    <m/>
    <m/>
    <m/>
    <s v="no"/>
    <m/>
    <m/>
    <x v="3"/>
    <m/>
    <x v="0"/>
    <x v="0"/>
    <s v=""/>
    <s v=""/>
    <s v=""/>
    <s v=""/>
  </r>
  <r>
    <x v="5"/>
    <d v="2026-05-09T11:04:59"/>
    <x v="0"/>
    <n v="61080354"/>
    <n v="367000120000"/>
    <s v="8-1014-2042"/>
    <s v="Fijo"/>
    <x v="0"/>
    <x v="0"/>
    <m/>
    <m/>
    <m/>
    <s v="no"/>
    <m/>
    <m/>
    <x v="3"/>
    <m/>
    <x v="0"/>
    <x v="0"/>
    <s v=""/>
    <s v=""/>
    <s v=""/>
    <s v=""/>
  </r>
  <r>
    <x v="5"/>
    <d v="2026-05-09T11:11:26"/>
    <x v="0"/>
    <n v="68259752"/>
    <n v="363001200000"/>
    <s v="8-792-2483"/>
    <s v="Fijo"/>
    <x v="0"/>
    <x v="0"/>
    <m/>
    <m/>
    <m/>
    <s v="no"/>
    <m/>
    <m/>
    <x v="3"/>
    <m/>
    <x v="0"/>
    <x v="0"/>
    <s v=""/>
    <s v=""/>
    <s v=""/>
    <s v=""/>
  </r>
  <r>
    <x v="5"/>
    <d v="2026-05-09T11:15:30"/>
    <x v="0"/>
    <n v="65112921"/>
    <n v="365000800000"/>
    <s v="8-1023-1719"/>
    <s v="Fijo"/>
    <x v="0"/>
    <x v="5"/>
    <m/>
    <m/>
    <m/>
    <s v="no"/>
    <m/>
    <m/>
    <x v="3"/>
    <m/>
    <x v="0"/>
    <x v="0"/>
    <s v=""/>
    <s v=""/>
    <s v=""/>
    <s v=""/>
  </r>
  <r>
    <x v="5"/>
    <d v="2026-05-09T11:24:16"/>
    <x v="0"/>
    <n v="65611323"/>
    <n v="353386890000"/>
    <s v="8-246-701"/>
    <s v="Fijo"/>
    <x v="0"/>
    <x v="0"/>
    <m/>
    <m/>
    <m/>
    <s v="no"/>
    <m/>
    <m/>
    <x v="1"/>
    <m/>
    <x v="0"/>
    <x v="0"/>
    <s v=""/>
    <s v=""/>
    <s v=""/>
    <s v=""/>
  </r>
  <r>
    <x v="5"/>
    <d v="2026-05-09T11:28:13"/>
    <x v="0"/>
    <n v="66668457"/>
    <n v="348407550000"/>
    <s v="8-1034-602"/>
    <s v="Fijo"/>
    <x v="0"/>
    <x v="4"/>
    <m/>
    <m/>
    <m/>
    <s v="no"/>
    <m/>
    <m/>
    <x v="1"/>
    <m/>
    <x v="0"/>
    <x v="0"/>
    <s v=""/>
    <s v=""/>
    <s v=""/>
    <s v=""/>
  </r>
  <r>
    <x v="5"/>
    <d v="2026-05-09T11:33:47"/>
    <x v="0"/>
    <n v="63457639"/>
    <n v="337279550000"/>
    <s v="8-914-1144"/>
    <s v="Fijo"/>
    <x v="0"/>
    <x v="4"/>
    <m/>
    <m/>
    <m/>
    <s v="no"/>
    <m/>
    <m/>
    <x v="1"/>
    <m/>
    <x v="0"/>
    <x v="0"/>
    <s v=""/>
    <s v=""/>
    <s v=""/>
    <s v=""/>
  </r>
  <r>
    <x v="5"/>
    <d v="2026-05-09T11:56:22"/>
    <x v="0"/>
    <n v="60255440"/>
    <n v="366087720000"/>
    <s v="8-962-2142"/>
    <s v="Fijo"/>
    <x v="0"/>
    <x v="3"/>
    <m/>
    <m/>
    <m/>
    <s v="no"/>
    <m/>
    <m/>
    <x v="4"/>
    <m/>
    <x v="0"/>
    <x v="0"/>
    <s v=""/>
    <s v=""/>
    <s v=""/>
    <s v=""/>
  </r>
  <r>
    <x v="5"/>
    <d v="2026-05-09T11:59:58"/>
    <x v="0"/>
    <n v="61237057"/>
    <n v="364062250000"/>
    <s v="8-849-2175"/>
    <s v="Fijo"/>
    <x v="0"/>
    <x v="1"/>
    <m/>
    <m/>
    <m/>
    <s v="no"/>
    <m/>
    <m/>
    <x v="4"/>
    <m/>
    <x v="0"/>
    <x v="0"/>
    <s v=""/>
    <s v=""/>
    <s v=""/>
    <s v=""/>
  </r>
  <r>
    <x v="5"/>
    <d v="2026-05-09T12:05:21"/>
    <x v="0"/>
    <n v="61402787"/>
    <n v="361076950000"/>
    <s v="8-477-628"/>
    <s v="Fijo"/>
    <x v="1"/>
    <x v="3"/>
    <m/>
    <d v="2026-05-15T00:00:00"/>
    <n v="32.42"/>
    <s v="no"/>
    <m/>
    <m/>
    <x v="4"/>
    <m/>
    <x v="0"/>
    <x v="1"/>
    <s v=""/>
    <s v="15/may"/>
    <n v="1"/>
    <s v=""/>
  </r>
  <r>
    <x v="5"/>
    <d v="2026-05-09T12:09:05"/>
    <x v="0"/>
    <n v="61520827"/>
    <n v="803956250000"/>
    <s v="7-119-232"/>
    <s v="Fijo"/>
    <x v="2"/>
    <x v="7"/>
    <m/>
    <m/>
    <m/>
    <s v="no"/>
    <m/>
    <m/>
    <x v="4"/>
    <m/>
    <x v="0"/>
    <x v="0"/>
    <s v=""/>
    <s v=""/>
    <s v=""/>
    <s v=""/>
  </r>
  <r>
    <x v="5"/>
    <d v="2026-05-09T12:11:52"/>
    <x v="0"/>
    <n v="61603045"/>
    <n v="356334410000"/>
    <s v="8-972-926"/>
    <s v="Fijo"/>
    <x v="0"/>
    <x v="0"/>
    <m/>
    <m/>
    <m/>
    <s v="no"/>
    <m/>
    <m/>
    <x v="0"/>
    <m/>
    <x v="0"/>
    <x v="0"/>
    <s v=""/>
    <s v=""/>
    <s v=""/>
    <s v=""/>
  </r>
  <r>
    <x v="5"/>
    <d v="2026-05-09T12:13:41"/>
    <x v="0"/>
    <n v="61619039"/>
    <n v="357372660000"/>
    <s v="2-732-1592"/>
    <s v="Fijo"/>
    <x v="0"/>
    <x v="7"/>
    <m/>
    <m/>
    <m/>
    <s v="no"/>
    <m/>
    <m/>
    <x v="4"/>
    <m/>
    <x v="0"/>
    <x v="0"/>
    <s v=""/>
    <s v=""/>
    <s v=""/>
    <s v=""/>
  </r>
  <r>
    <x v="5"/>
    <d v="2026-05-09T12:16:04"/>
    <x v="0"/>
    <n v="61624504"/>
    <n v="355386920000"/>
    <s v="8-746-244"/>
    <s v="Fijo"/>
    <x v="0"/>
    <x v="7"/>
    <m/>
    <m/>
    <m/>
    <s v="no"/>
    <m/>
    <m/>
    <x v="4"/>
    <m/>
    <x v="0"/>
    <x v="0"/>
    <s v=""/>
    <s v=""/>
    <s v=""/>
    <s v=""/>
  </r>
  <r>
    <x v="5"/>
    <d v="2026-05-09T12:20:30"/>
    <x v="0"/>
    <n v="61629844"/>
    <n v="365036580000"/>
    <s v="3-21-222"/>
    <s v="Fijo"/>
    <x v="1"/>
    <x v="0"/>
    <m/>
    <m/>
    <m/>
    <s v="no"/>
    <m/>
    <m/>
    <x v="4"/>
    <m/>
    <x v="0"/>
    <x v="0"/>
    <s v=""/>
    <s v=""/>
    <s v=""/>
    <s v=""/>
  </r>
  <r>
    <x v="5"/>
    <d v="2026-05-09T12:23:05"/>
    <x v="0"/>
    <n v="61646786"/>
    <n v="367075490000"/>
    <s v="3-84-1995"/>
    <s v="Fijo"/>
    <x v="0"/>
    <x v="1"/>
    <m/>
    <m/>
    <m/>
    <s v="no"/>
    <m/>
    <m/>
    <x v="4"/>
    <m/>
    <x v="0"/>
    <x v="0"/>
    <s v=""/>
    <s v=""/>
    <s v=""/>
    <s v=""/>
  </r>
  <r>
    <x v="5"/>
    <d v="2026-05-09T12:25:28"/>
    <x v="0"/>
    <n v="61652012"/>
    <n v="351386440000"/>
    <s v="8-905-1558"/>
    <s v="Fijo"/>
    <x v="0"/>
    <x v="5"/>
    <m/>
    <m/>
    <m/>
    <s v="no"/>
    <m/>
    <m/>
    <x v="0"/>
    <m/>
    <x v="0"/>
    <x v="0"/>
    <s v=""/>
    <s v=""/>
    <s v=""/>
    <s v=""/>
  </r>
  <r>
    <x v="5"/>
    <d v="2026-05-09T12:29:55"/>
    <x v="0"/>
    <n v="61677688"/>
    <n v="368092180000"/>
    <s v="3-736-1071"/>
    <s v="Fijo"/>
    <x v="0"/>
    <x v="4"/>
    <m/>
    <m/>
    <m/>
    <s v="no"/>
    <m/>
    <m/>
    <x v="4"/>
    <m/>
    <x v="0"/>
    <x v="0"/>
    <s v=""/>
    <s v=""/>
    <s v=""/>
    <s v=""/>
  </r>
  <r>
    <x v="5"/>
    <d v="2026-05-09T12:32:20"/>
    <x v="0"/>
    <n v="61762204"/>
    <n v="351358170000"/>
    <s v="2-702-2277"/>
    <s v="Fijo"/>
    <x v="0"/>
    <x v="4"/>
    <m/>
    <m/>
    <m/>
    <s v="no"/>
    <m/>
    <m/>
    <x v="0"/>
    <m/>
    <x v="0"/>
    <x v="0"/>
    <s v=""/>
    <s v=""/>
    <s v=""/>
    <s v=""/>
  </r>
  <r>
    <x v="5"/>
    <d v="2026-05-09T12:39:54"/>
    <x v="0"/>
    <n v="61772742"/>
    <n v="366021580000"/>
    <s v="3-739-2335"/>
    <s v="Fijo"/>
    <x v="0"/>
    <x v="4"/>
    <m/>
    <m/>
    <m/>
    <s v="no"/>
    <m/>
    <m/>
    <x v="1"/>
    <m/>
    <x v="0"/>
    <x v="0"/>
    <s v=""/>
    <s v=""/>
    <s v=""/>
    <s v=""/>
  </r>
  <r>
    <x v="5"/>
    <d v="2026-05-09T12:42:50"/>
    <x v="0"/>
    <n v="61903275"/>
    <n v="368050460000"/>
    <s v="EC3132480"/>
    <s v="Fijo"/>
    <x v="1"/>
    <x v="4"/>
    <m/>
    <m/>
    <m/>
    <s v="no"/>
    <m/>
    <m/>
    <x v="4"/>
    <m/>
    <x v="0"/>
    <x v="0"/>
    <s v=""/>
    <s v=""/>
    <s v=""/>
    <s v=""/>
  </r>
  <r>
    <x v="5"/>
    <d v="2026-05-09T12:45:35"/>
    <x v="0"/>
    <n v="61963114"/>
    <n v="199031050000"/>
    <s v="8-832-2006"/>
    <s v="Fijo"/>
    <x v="0"/>
    <x v="0"/>
    <m/>
    <m/>
    <m/>
    <s v="no"/>
    <m/>
    <m/>
    <x v="0"/>
    <m/>
    <x v="0"/>
    <x v="0"/>
    <s v=""/>
    <s v=""/>
    <s v=""/>
    <s v=""/>
  </r>
  <r>
    <x v="5"/>
    <d v="2026-05-09T12:48:22"/>
    <x v="0"/>
    <n v="61980833"/>
    <n v="362001260000"/>
    <s v="3-756-211"/>
    <s v="Fijo"/>
    <x v="0"/>
    <x v="0"/>
    <m/>
    <m/>
    <m/>
    <s v="no"/>
    <m/>
    <m/>
    <x v="4"/>
    <m/>
    <x v="0"/>
    <x v="0"/>
    <s v=""/>
    <s v=""/>
    <s v=""/>
    <s v=""/>
  </r>
  <r>
    <x v="5"/>
    <d v="2026-05-09T12:50:05"/>
    <x v="0"/>
    <n v="62040017"/>
    <n v="369051160000"/>
    <s v="8-1058-1849"/>
    <s v="Fijo"/>
    <x v="0"/>
    <x v="0"/>
    <m/>
    <m/>
    <m/>
    <s v="no"/>
    <m/>
    <m/>
    <x v="4"/>
    <m/>
    <x v="0"/>
    <x v="0"/>
    <s v=""/>
    <s v=""/>
    <s v=""/>
    <s v=""/>
  </r>
  <r>
    <x v="5"/>
    <d v="2026-05-09T12:51:58"/>
    <x v="0"/>
    <n v="62083560"/>
    <n v="364001250000"/>
    <s v="8-886-2274"/>
    <s v="Fijo"/>
    <x v="0"/>
    <x v="0"/>
    <m/>
    <m/>
    <m/>
    <s v="no"/>
    <m/>
    <m/>
    <x v="1"/>
    <m/>
    <x v="0"/>
    <x v="0"/>
    <s v=""/>
    <s v=""/>
    <s v=""/>
    <s v=""/>
  </r>
  <r>
    <x v="5"/>
    <d v="2026-05-09T12:54:05"/>
    <x v="0"/>
    <n v="62131595"/>
    <n v="369005810000"/>
    <s v="8-881-700"/>
    <s v="Fijo"/>
    <x v="0"/>
    <x v="7"/>
    <m/>
    <m/>
    <m/>
    <s v="no"/>
    <m/>
    <m/>
    <x v="1"/>
    <m/>
    <x v="0"/>
    <x v="0"/>
    <s v=""/>
    <s v=""/>
    <s v=""/>
    <s v=""/>
  </r>
  <r>
    <x v="5"/>
    <d v="2026-05-09T12:55:04"/>
    <x v="0"/>
    <n v="62168821"/>
    <n v="366070530000"/>
    <s v="8-107-284"/>
    <s v="Fijo"/>
    <x v="0"/>
    <x v="5"/>
    <m/>
    <m/>
    <m/>
    <s v="no"/>
    <m/>
    <m/>
    <x v="4"/>
    <m/>
    <x v="0"/>
    <x v="0"/>
    <s v=""/>
    <s v=""/>
    <s v=""/>
    <s v=""/>
  </r>
  <r>
    <x v="6"/>
    <d v="2026-05-11T11:23:26"/>
    <x v="0"/>
    <n v="62230100"/>
    <n v="365028030000"/>
    <s v="8-429-65"/>
    <s v="Fijo"/>
    <x v="3"/>
    <x v="7"/>
    <m/>
    <m/>
    <m/>
    <s v="no"/>
    <m/>
    <m/>
    <x v="4"/>
    <m/>
    <x v="0"/>
    <x v="0"/>
    <s v=""/>
    <s v=""/>
    <s v=""/>
    <s v=""/>
  </r>
  <r>
    <x v="6"/>
    <d v="2026-05-11T11:35:33"/>
    <x v="0"/>
    <n v="62236883"/>
    <n v="356366510000"/>
    <s v="8-863-90"/>
    <s v="Fijo"/>
    <x v="0"/>
    <x v="0"/>
    <m/>
    <m/>
    <m/>
    <s v="no"/>
    <m/>
    <m/>
    <x v="0"/>
    <m/>
    <x v="0"/>
    <x v="0"/>
    <s v=""/>
    <s v=""/>
    <s v=""/>
    <s v=""/>
  </r>
  <r>
    <x v="6"/>
    <d v="2026-05-11T11:40:38"/>
    <x v="0"/>
    <n v="62281473"/>
    <n v="365007830000"/>
    <s v="2-746-1771"/>
    <s v="Fijo"/>
    <x v="0"/>
    <x v="0"/>
    <m/>
    <m/>
    <m/>
    <s v="no"/>
    <m/>
    <m/>
    <x v="1"/>
    <m/>
    <x v="0"/>
    <x v="0"/>
    <s v=""/>
    <s v=""/>
    <s v=""/>
    <s v=""/>
  </r>
  <r>
    <x v="6"/>
    <d v="2026-05-11T11:43:16"/>
    <x v="0"/>
    <n v="62303873"/>
    <n v="365010760000"/>
    <s v="4-746-1080"/>
    <s v="Fijo"/>
    <x v="0"/>
    <x v="7"/>
    <m/>
    <m/>
    <m/>
    <s v="no"/>
    <m/>
    <m/>
    <x v="4"/>
    <m/>
    <x v="0"/>
    <x v="0"/>
    <s v=""/>
    <s v=""/>
    <s v=""/>
    <s v=""/>
  </r>
  <r>
    <x v="6"/>
    <d v="2026-05-11T11:46:27"/>
    <x v="0"/>
    <n v="62388856"/>
    <n v="355376430000"/>
    <s v="8-781-777"/>
    <s v="Fijo"/>
    <x v="0"/>
    <x v="0"/>
    <m/>
    <m/>
    <m/>
    <s v="no"/>
    <m/>
    <m/>
    <x v="3"/>
    <m/>
    <x v="0"/>
    <x v="0"/>
    <s v=""/>
    <s v=""/>
    <s v=""/>
    <s v=""/>
  </r>
  <r>
    <x v="6"/>
    <d v="2026-05-11T11:50:28"/>
    <x v="0"/>
    <n v="62459001"/>
    <n v="803290840000"/>
    <s v="1-21-1843"/>
    <s v="Fijo"/>
    <x v="0"/>
    <x v="0"/>
    <m/>
    <m/>
    <m/>
    <s v="no"/>
    <m/>
    <m/>
    <x v="2"/>
    <m/>
    <x v="0"/>
    <x v="0"/>
    <s v=""/>
    <s v=""/>
    <s v=""/>
    <s v=""/>
  </r>
  <r>
    <x v="6"/>
    <d v="2026-05-11T11:52:31"/>
    <x v="0"/>
    <n v="62533924"/>
    <n v="365076740000"/>
    <s v="8-797-71"/>
    <s v="Fijo"/>
    <x v="0"/>
    <x v="7"/>
    <m/>
    <m/>
    <m/>
    <s v="no"/>
    <m/>
    <m/>
    <x v="4"/>
    <m/>
    <x v="0"/>
    <x v="0"/>
    <s v=""/>
    <s v=""/>
    <s v=""/>
    <s v=""/>
  </r>
  <r>
    <x v="6"/>
    <d v="2026-05-11T11:54:52"/>
    <x v="0"/>
    <n v="62622313"/>
    <n v="368075200000"/>
    <s v="4-775-824"/>
    <s v="Fijo"/>
    <x v="0"/>
    <x v="5"/>
    <m/>
    <m/>
    <m/>
    <s v="no"/>
    <m/>
    <m/>
    <x v="4"/>
    <m/>
    <x v="0"/>
    <x v="0"/>
    <s v=""/>
    <s v=""/>
    <s v=""/>
    <s v=""/>
  </r>
  <r>
    <x v="6"/>
    <d v="2026-05-11T11:57:02"/>
    <x v="0"/>
    <n v="62667442"/>
    <n v="368018360000"/>
    <s v="8-778-313"/>
    <s v="Fijo"/>
    <x v="0"/>
    <x v="7"/>
    <m/>
    <m/>
    <m/>
    <s v="no"/>
    <m/>
    <m/>
    <x v="1"/>
    <m/>
    <x v="0"/>
    <x v="0"/>
    <s v=""/>
    <s v=""/>
    <s v=""/>
    <s v=""/>
  </r>
  <r>
    <x v="6"/>
    <d v="2026-05-11T12:01:05"/>
    <x v="0"/>
    <n v="62699170"/>
    <n v="359357830000"/>
    <s v="4-827-1799"/>
    <s v="Fijo"/>
    <x v="0"/>
    <x v="0"/>
    <m/>
    <m/>
    <m/>
    <s v="no"/>
    <m/>
    <m/>
    <x v="0"/>
    <m/>
    <x v="0"/>
    <x v="0"/>
    <s v=""/>
    <s v=""/>
    <s v=""/>
    <s v=""/>
  </r>
  <r>
    <x v="6"/>
    <d v="2026-05-11T12:03:42"/>
    <x v="0"/>
    <n v="62852061"/>
    <n v="368074570000"/>
    <s v="9-746-115"/>
    <s v="Fijo"/>
    <x v="0"/>
    <x v="7"/>
    <m/>
    <m/>
    <m/>
    <s v="no"/>
    <m/>
    <m/>
    <x v="4"/>
    <m/>
    <x v="0"/>
    <x v="0"/>
    <s v=""/>
    <s v=""/>
    <s v=""/>
    <s v=""/>
  </r>
  <r>
    <x v="6"/>
    <d v="2026-05-11T12:06:56"/>
    <x v="0"/>
    <n v="62855882"/>
    <n v="357358800000"/>
    <s v="3-753-1075"/>
    <s v="Fijo"/>
    <x v="0"/>
    <x v="1"/>
    <m/>
    <m/>
    <m/>
    <s v="no"/>
    <m/>
    <m/>
    <x v="0"/>
    <m/>
    <x v="0"/>
    <x v="0"/>
    <s v=""/>
    <s v=""/>
    <s v=""/>
    <s v=""/>
  </r>
  <r>
    <x v="6"/>
    <d v="2026-05-11T12:08:41"/>
    <x v="0"/>
    <n v="62911877"/>
    <n v="369004990000"/>
    <s v="8-755-2186"/>
    <s v="Fijo"/>
    <x v="0"/>
    <x v="7"/>
    <m/>
    <m/>
    <m/>
    <s v="no"/>
    <m/>
    <m/>
    <x v="4"/>
    <m/>
    <x v="0"/>
    <x v="0"/>
    <s v=""/>
    <s v=""/>
    <s v=""/>
    <s v=""/>
  </r>
  <r>
    <x v="6"/>
    <d v="2026-05-11T12:10:22"/>
    <x v="0"/>
    <n v="62929601"/>
    <n v="362011840000"/>
    <s v="AX826188"/>
    <s v="Fijo"/>
    <x v="0"/>
    <x v="7"/>
    <m/>
    <m/>
    <m/>
    <s v="no"/>
    <m/>
    <m/>
    <x v="4"/>
    <m/>
    <x v="0"/>
    <x v="0"/>
    <s v=""/>
    <s v=""/>
    <s v=""/>
    <s v=""/>
  </r>
  <r>
    <x v="6"/>
    <d v="2026-05-11T12:13:28"/>
    <x v="0"/>
    <n v="62999100"/>
    <n v="365053180000"/>
    <s v="E-8-120075"/>
    <s v="Fijo"/>
    <x v="0"/>
    <x v="7"/>
    <m/>
    <m/>
    <m/>
    <s v="no"/>
    <m/>
    <m/>
    <x v="4"/>
    <m/>
    <x v="0"/>
    <x v="0"/>
    <s v=""/>
    <s v=""/>
    <s v=""/>
    <s v=""/>
  </r>
  <r>
    <x v="6"/>
    <d v="2026-05-11T12:22:25"/>
    <x v="0"/>
    <n v="63065853"/>
    <n v="343375760000"/>
    <s v="9-206-884"/>
    <s v="Fijo"/>
    <x v="0"/>
    <x v="3"/>
    <m/>
    <m/>
    <m/>
    <s v="no"/>
    <m/>
    <m/>
    <x v="4"/>
    <m/>
    <x v="0"/>
    <x v="0"/>
    <s v=""/>
    <s v=""/>
    <s v=""/>
    <s v=""/>
  </r>
  <r>
    <x v="6"/>
    <d v="2026-05-11T12:27:41"/>
    <x v="0"/>
    <n v="63175912"/>
    <n v="173075250000"/>
    <s v="9-184-323"/>
    <s v="Fijo"/>
    <x v="0"/>
    <x v="3"/>
    <m/>
    <m/>
    <m/>
    <s v="no"/>
    <m/>
    <m/>
    <x v="1"/>
    <m/>
    <x v="0"/>
    <x v="0"/>
    <s v=""/>
    <s v=""/>
    <s v=""/>
    <s v=""/>
  </r>
  <r>
    <x v="6"/>
    <d v="2026-05-11T12:31:33"/>
    <x v="0"/>
    <n v="63242228"/>
    <n v="367055540000"/>
    <s v="E-8-190030"/>
    <s v="Fijo"/>
    <x v="1"/>
    <x v="2"/>
    <m/>
    <m/>
    <m/>
    <s v="si"/>
    <d v="2026-05-04T00:00:00"/>
    <n v="98.79"/>
    <x v="4"/>
    <m/>
    <x v="2"/>
    <x v="0"/>
    <s v="04/may"/>
    <s v=""/>
    <s v=""/>
    <n v="1"/>
  </r>
  <r>
    <x v="6"/>
    <d v="2026-05-11T12:33:28"/>
    <x v="0"/>
    <n v="63246343"/>
    <n v="358371710000"/>
    <s v="9-157-407"/>
    <s v="Fijo"/>
    <x v="0"/>
    <x v="1"/>
    <m/>
    <m/>
    <m/>
    <s v="no"/>
    <m/>
    <m/>
    <x v="1"/>
    <m/>
    <x v="0"/>
    <x v="0"/>
    <s v=""/>
    <s v=""/>
    <s v=""/>
    <s v=""/>
  </r>
  <r>
    <x v="6"/>
    <d v="2026-05-11T12:37:03"/>
    <x v="0"/>
    <n v="63309512"/>
    <n v="366053870000"/>
    <s v="8-316-529"/>
    <s v="Fijo"/>
    <x v="0"/>
    <x v="0"/>
    <m/>
    <m/>
    <m/>
    <s v="no"/>
    <m/>
    <m/>
    <x v="4"/>
    <m/>
    <x v="0"/>
    <x v="0"/>
    <s v=""/>
    <s v=""/>
    <s v=""/>
    <s v=""/>
  </r>
  <r>
    <x v="6"/>
    <d v="2026-05-11T12:40:23"/>
    <x v="0"/>
    <n v="61403797"/>
    <n v="355376090000"/>
    <s v="5-23-138"/>
    <s v="Fijo"/>
    <x v="0"/>
    <x v="7"/>
    <m/>
    <m/>
    <m/>
    <s v="no"/>
    <m/>
    <m/>
    <x v="0"/>
    <m/>
    <x v="0"/>
    <x v="0"/>
    <s v=""/>
    <s v=""/>
    <s v=""/>
    <s v=""/>
  </r>
  <r>
    <x v="6"/>
    <d v="2026-05-11T12:42:29"/>
    <x v="0"/>
    <n v="63337433"/>
    <n v="363013180000"/>
    <s v="9-734-1042"/>
    <s v="Fijo"/>
    <x v="0"/>
    <x v="7"/>
    <m/>
    <m/>
    <m/>
    <s v="no"/>
    <m/>
    <m/>
    <x v="4"/>
    <m/>
    <x v="0"/>
    <x v="0"/>
    <s v=""/>
    <s v=""/>
    <s v=""/>
    <s v=""/>
  </r>
  <r>
    <x v="6"/>
    <d v="2026-05-11T12:44:13"/>
    <x v="0"/>
    <n v="63345226"/>
    <n v="223023930000"/>
    <s v="8-768-1447"/>
    <s v="Fijo"/>
    <x v="3"/>
    <x v="7"/>
    <m/>
    <m/>
    <m/>
    <s v="no"/>
    <m/>
    <m/>
    <x v="4"/>
    <m/>
    <x v="0"/>
    <x v="0"/>
    <s v=""/>
    <s v=""/>
    <s v=""/>
    <s v=""/>
  </r>
  <r>
    <x v="6"/>
    <d v="2026-05-11T12:49:31"/>
    <x v="0"/>
    <n v="63360064"/>
    <n v="354386030000"/>
    <s v="8-283-2"/>
    <s v="Fijo"/>
    <x v="0"/>
    <x v="3"/>
    <m/>
    <d v="2026-05-15T00:00:00"/>
    <n v="35"/>
    <s v="no"/>
    <m/>
    <m/>
    <x v="0"/>
    <m/>
    <x v="0"/>
    <x v="1"/>
    <s v=""/>
    <s v="15/may"/>
    <n v="1"/>
    <s v=""/>
  </r>
  <r>
    <x v="6"/>
    <d v="2026-05-11T12:52:12"/>
    <x v="0"/>
    <n v="63392944"/>
    <n v="362062100000"/>
    <s v="8-901-2240"/>
    <s v="Fijo"/>
    <x v="1"/>
    <x v="1"/>
    <m/>
    <m/>
    <m/>
    <s v="no"/>
    <m/>
    <m/>
    <x v="4"/>
    <m/>
    <x v="0"/>
    <x v="0"/>
    <s v=""/>
    <s v=""/>
    <s v=""/>
    <s v=""/>
  </r>
  <r>
    <x v="6"/>
    <d v="2026-05-11T12:54:16"/>
    <x v="0"/>
    <n v="63417972"/>
    <n v="367022530000"/>
    <s v="10-28-519"/>
    <s v="Fijo"/>
    <x v="0"/>
    <x v="7"/>
    <m/>
    <m/>
    <m/>
    <s v="no"/>
    <m/>
    <m/>
    <x v="4"/>
    <m/>
    <x v="0"/>
    <x v="0"/>
    <s v=""/>
    <s v=""/>
    <s v=""/>
    <s v=""/>
  </r>
  <r>
    <x v="6"/>
    <d v="2026-05-11T12:57:31"/>
    <x v="0"/>
    <n v="63432157"/>
    <n v="366082850000"/>
    <s v="10-7-2556"/>
    <s v="Fijo"/>
    <x v="0"/>
    <x v="0"/>
    <m/>
    <m/>
    <m/>
    <s v="no"/>
    <m/>
    <m/>
    <x v="1"/>
    <m/>
    <x v="0"/>
    <x v="0"/>
    <s v=""/>
    <s v=""/>
    <s v=""/>
    <s v=""/>
  </r>
  <r>
    <x v="6"/>
    <d v="2026-05-11T14:01:35"/>
    <x v="0"/>
    <n v="69601798"/>
    <n v="361023570000"/>
    <s v="8-716-184"/>
    <s v="Fijo"/>
    <x v="0"/>
    <x v="4"/>
    <m/>
    <m/>
    <m/>
    <s v="no"/>
    <m/>
    <m/>
    <x v="0"/>
    <m/>
    <x v="0"/>
    <x v="0"/>
    <s v=""/>
    <s v=""/>
    <s v=""/>
    <s v=""/>
  </r>
  <r>
    <x v="6"/>
    <d v="2026-05-11T14:05:29"/>
    <x v="0"/>
    <n v="63500846"/>
    <n v="361013340000"/>
    <s v="10-714-2028"/>
    <s v="Fijo"/>
    <x v="0"/>
    <x v="0"/>
    <m/>
    <m/>
    <m/>
    <s v="no"/>
    <m/>
    <m/>
    <x v="1"/>
    <m/>
    <x v="0"/>
    <x v="0"/>
    <s v=""/>
    <s v=""/>
    <s v=""/>
    <s v=""/>
  </r>
  <r>
    <x v="6"/>
    <d v="2026-05-11T14:08:16"/>
    <x v="0"/>
    <n v="63515026"/>
    <n v="355344960000"/>
    <s v="6-715-599"/>
    <s v="Fijo"/>
    <x v="0"/>
    <x v="1"/>
    <m/>
    <m/>
    <m/>
    <s v="no"/>
    <m/>
    <m/>
    <x v="4"/>
    <m/>
    <x v="0"/>
    <x v="0"/>
    <s v=""/>
    <s v=""/>
    <s v=""/>
    <s v=""/>
  </r>
  <r>
    <x v="6"/>
    <d v="2026-05-11T14:11:46"/>
    <x v="0"/>
    <n v="63563344"/>
    <n v="358370890000"/>
    <s v="8-1041-239"/>
    <s v="Fijo"/>
    <x v="0"/>
    <x v="0"/>
    <m/>
    <m/>
    <m/>
    <s v="no"/>
    <m/>
    <m/>
    <x v="0"/>
    <m/>
    <x v="0"/>
    <x v="0"/>
    <s v=""/>
    <s v=""/>
    <s v=""/>
    <s v=""/>
  </r>
  <r>
    <x v="6"/>
    <d v="2026-05-11T14:14:03"/>
    <x v="0"/>
    <n v="63636494"/>
    <n v="364051150000"/>
    <s v="10-710-1662"/>
    <s v="Fijo"/>
    <x v="0"/>
    <x v="7"/>
    <m/>
    <m/>
    <m/>
    <s v="no"/>
    <m/>
    <m/>
    <x v="4"/>
    <m/>
    <x v="0"/>
    <x v="0"/>
    <s v=""/>
    <s v=""/>
    <s v=""/>
    <s v=""/>
  </r>
  <r>
    <x v="6"/>
    <d v="2026-05-11T14:18:07"/>
    <x v="0"/>
    <n v="63681191"/>
    <n v="367087190000"/>
    <s v="4-806-2112"/>
    <s v="Fijo"/>
    <x v="0"/>
    <x v="0"/>
    <m/>
    <m/>
    <m/>
    <s v="no"/>
    <m/>
    <m/>
    <x v="4"/>
    <m/>
    <x v="0"/>
    <x v="0"/>
    <s v=""/>
    <s v=""/>
    <s v=""/>
    <s v=""/>
  </r>
  <r>
    <x v="6"/>
    <d v="2026-05-11T14:19:09"/>
    <x v="0"/>
    <n v="63787210"/>
    <n v="367036390000"/>
    <s v="3-758-953"/>
    <s v="Fijo"/>
    <x v="0"/>
    <x v="7"/>
    <m/>
    <m/>
    <m/>
    <s v="no"/>
    <m/>
    <m/>
    <x v="4"/>
    <m/>
    <x v="0"/>
    <x v="0"/>
    <s v=""/>
    <s v=""/>
    <s v=""/>
    <s v=""/>
  </r>
  <r>
    <x v="6"/>
    <d v="2026-05-11T14:21:05"/>
    <x v="0"/>
    <n v="63844918"/>
    <n v="352367240000"/>
    <s v="8-927-1843"/>
    <s v="Fijo"/>
    <x v="0"/>
    <x v="7"/>
    <m/>
    <m/>
    <m/>
    <s v="no"/>
    <m/>
    <m/>
    <x v="4"/>
    <m/>
    <x v="0"/>
    <x v="0"/>
    <s v=""/>
    <s v=""/>
    <s v=""/>
    <s v=""/>
  </r>
  <r>
    <x v="6"/>
    <d v="2026-05-11T14:23:52"/>
    <x v="0"/>
    <n v="63883898"/>
    <n v="362072600000"/>
    <s v="8-904-2493"/>
    <s v="Fijo"/>
    <x v="0"/>
    <x v="4"/>
    <m/>
    <m/>
    <m/>
    <s v="no"/>
    <m/>
    <m/>
    <x v="4"/>
    <m/>
    <x v="0"/>
    <x v="0"/>
    <s v=""/>
    <s v=""/>
    <s v=""/>
    <s v=""/>
  </r>
  <r>
    <x v="6"/>
    <d v="2026-05-11T14:25:32"/>
    <x v="0"/>
    <n v="63893244"/>
    <n v="362058960000"/>
    <s v="5-6-131"/>
    <s v="Fijo"/>
    <x v="0"/>
    <x v="7"/>
    <m/>
    <m/>
    <m/>
    <s v="no"/>
    <m/>
    <m/>
    <x v="4"/>
    <m/>
    <x v="0"/>
    <x v="0"/>
    <s v=""/>
    <s v=""/>
    <s v=""/>
    <s v=""/>
  </r>
  <r>
    <x v="6"/>
    <d v="2026-05-11T14:28:11"/>
    <x v="0"/>
    <n v="63925643"/>
    <n v="366029990000"/>
    <s v="1-43-273"/>
    <s v="Fijo"/>
    <x v="0"/>
    <x v="7"/>
    <m/>
    <m/>
    <m/>
    <s v="no"/>
    <m/>
    <m/>
    <x v="4"/>
    <m/>
    <x v="0"/>
    <x v="0"/>
    <s v=""/>
    <s v=""/>
    <s v=""/>
    <s v=""/>
  </r>
  <r>
    <x v="6"/>
    <d v="2026-05-11T14:30:57"/>
    <x v="0"/>
    <n v="63979985"/>
    <n v="367068970000"/>
    <s v="BE875940"/>
    <s v="Fijo"/>
    <x v="0"/>
    <x v="0"/>
    <m/>
    <m/>
    <m/>
    <s v="no"/>
    <m/>
    <m/>
    <x v="4"/>
    <m/>
    <x v="0"/>
    <x v="0"/>
    <s v=""/>
    <s v=""/>
    <s v=""/>
    <s v=""/>
  </r>
  <r>
    <x v="6"/>
    <d v="2026-05-11T14:33:26"/>
    <x v="0"/>
    <n v="64024594"/>
    <n v="367012450000"/>
    <s v="10-706-1839"/>
    <s v="Fijo"/>
    <x v="0"/>
    <x v="7"/>
    <m/>
    <m/>
    <m/>
    <s v="no"/>
    <m/>
    <m/>
    <x v="4"/>
    <m/>
    <x v="0"/>
    <x v="0"/>
    <s v=""/>
    <s v=""/>
    <s v=""/>
    <s v=""/>
  </r>
  <r>
    <x v="6"/>
    <d v="2026-05-11T14:35:12"/>
    <x v="0"/>
    <n v="64079225"/>
    <n v="359242000000"/>
    <s v="3-761-2136"/>
    <s v="Fijo"/>
    <x v="0"/>
    <x v="7"/>
    <m/>
    <m/>
    <m/>
    <s v="no"/>
    <m/>
    <m/>
    <x v="4"/>
    <m/>
    <x v="0"/>
    <x v="0"/>
    <s v=""/>
    <s v=""/>
    <s v=""/>
    <s v=""/>
  </r>
  <r>
    <x v="6"/>
    <d v="2026-05-11T14:44:54"/>
    <x v="0"/>
    <n v="64099284"/>
    <n v="351367510000"/>
    <s v="P515138"/>
    <s v="Fijo"/>
    <x v="0"/>
    <x v="0"/>
    <m/>
    <m/>
    <m/>
    <s v="no"/>
    <m/>
    <m/>
    <x v="0"/>
    <m/>
    <x v="0"/>
    <x v="0"/>
    <s v=""/>
    <s v=""/>
    <s v=""/>
    <s v=""/>
  </r>
  <r>
    <x v="6"/>
    <d v="2026-05-11T14:49:54"/>
    <x v="0"/>
    <n v="64152539"/>
    <n v="358358460000"/>
    <s v="8-870-2267"/>
    <s v="Fijo"/>
    <x v="0"/>
    <x v="0"/>
    <m/>
    <m/>
    <m/>
    <s v="no"/>
    <m/>
    <m/>
    <x v="1"/>
    <m/>
    <x v="0"/>
    <x v="0"/>
    <s v=""/>
    <s v=""/>
    <s v=""/>
    <s v=""/>
  </r>
  <r>
    <x v="6"/>
    <d v="2026-05-11T14:52:20"/>
    <x v="0"/>
    <n v="64188477"/>
    <n v="366087300000"/>
    <s v="9-754-1255"/>
    <s v="Fijo"/>
    <x v="0"/>
    <x v="2"/>
    <m/>
    <m/>
    <m/>
    <s v="si"/>
    <d v="2026-05-08T00:00:00"/>
    <n v="29.88"/>
    <x v="4"/>
    <m/>
    <x v="2"/>
    <x v="0"/>
    <s v="08/may"/>
    <s v=""/>
    <s v=""/>
    <n v="1"/>
  </r>
  <r>
    <x v="6"/>
    <d v="2026-05-11T14:53:59"/>
    <x v="0"/>
    <n v="64198354"/>
    <n v="351363260000"/>
    <s v="7-710-598"/>
    <s v="Fijo"/>
    <x v="0"/>
    <x v="7"/>
    <m/>
    <m/>
    <m/>
    <s v="no"/>
    <m/>
    <m/>
    <x v="4"/>
    <m/>
    <x v="0"/>
    <x v="0"/>
    <s v=""/>
    <s v=""/>
    <s v=""/>
    <s v=""/>
  </r>
  <r>
    <x v="6"/>
    <d v="2026-05-11T14:56:43"/>
    <x v="0"/>
    <n v="64199917"/>
    <n v="366001430000"/>
    <s v="8-731-787"/>
    <s v="Fijo"/>
    <x v="1"/>
    <x v="1"/>
    <m/>
    <m/>
    <m/>
    <s v="no"/>
    <m/>
    <m/>
    <x v="1"/>
    <m/>
    <x v="0"/>
    <x v="0"/>
    <s v=""/>
    <s v=""/>
    <s v=""/>
    <s v=""/>
  </r>
  <r>
    <x v="6"/>
    <d v="2026-05-11T14:59:35"/>
    <x v="0"/>
    <n v="64203466"/>
    <n v="368073600000"/>
    <s v="4-101-583"/>
    <s v="Fijo"/>
    <x v="0"/>
    <x v="0"/>
    <m/>
    <m/>
    <m/>
    <s v="no"/>
    <m/>
    <m/>
    <x v="4"/>
    <m/>
    <x v="0"/>
    <x v="0"/>
    <s v=""/>
    <s v=""/>
    <s v=""/>
    <s v=""/>
  </r>
  <r>
    <x v="6"/>
    <d v="2026-05-11T15:01:29"/>
    <x v="0"/>
    <n v="64237069"/>
    <n v="368092250000"/>
    <s v="8-1000-957"/>
    <s v="Fijo"/>
    <x v="0"/>
    <x v="0"/>
    <m/>
    <m/>
    <m/>
    <s v="no"/>
    <m/>
    <m/>
    <x v="4"/>
    <m/>
    <x v="0"/>
    <x v="0"/>
    <s v=""/>
    <s v=""/>
    <s v=""/>
    <s v=""/>
  </r>
  <r>
    <x v="6"/>
    <d v="2026-05-11T15:05:13"/>
    <x v="0"/>
    <n v="64242878"/>
    <n v="357356010000"/>
    <s v="8-902-1681"/>
    <s v="Fijo"/>
    <x v="0"/>
    <x v="0"/>
    <m/>
    <m/>
    <m/>
    <s v="no"/>
    <m/>
    <m/>
    <x v="4"/>
    <m/>
    <x v="0"/>
    <x v="0"/>
    <s v=""/>
    <s v=""/>
    <s v=""/>
    <s v=""/>
  </r>
  <r>
    <x v="6"/>
    <d v="2026-05-11T15:07:06"/>
    <x v="0"/>
    <n v="64279466"/>
    <n v="328076230000"/>
    <s v="4-100-1611"/>
    <s v="Fijo"/>
    <x v="0"/>
    <x v="7"/>
    <m/>
    <m/>
    <m/>
    <s v="no"/>
    <m/>
    <m/>
    <x v="4"/>
    <m/>
    <x v="0"/>
    <x v="0"/>
    <s v=""/>
    <s v=""/>
    <s v=""/>
    <s v=""/>
  </r>
  <r>
    <x v="6"/>
    <d v="2026-05-11T15:09:46"/>
    <x v="0"/>
    <n v="64296356"/>
    <n v="351247450000"/>
    <s v="3-730-2220"/>
    <s v="Fijo"/>
    <x v="0"/>
    <x v="7"/>
    <m/>
    <m/>
    <m/>
    <s v="no"/>
    <m/>
    <m/>
    <x v="4"/>
    <m/>
    <x v="0"/>
    <x v="0"/>
    <s v=""/>
    <s v=""/>
    <s v=""/>
    <s v=""/>
  </r>
  <r>
    <x v="6"/>
    <d v="2026-05-11T15:14:28"/>
    <x v="0"/>
    <n v="64314000"/>
    <n v="362085290000"/>
    <s v="8-938-2247"/>
    <s v="Fijo"/>
    <x v="1"/>
    <x v="1"/>
    <m/>
    <m/>
    <m/>
    <s v="no"/>
    <m/>
    <m/>
    <x v="4"/>
    <m/>
    <x v="0"/>
    <x v="0"/>
    <s v=""/>
    <s v=""/>
    <s v=""/>
    <s v=""/>
  </r>
  <r>
    <x v="6"/>
    <d v="2026-05-11T15:18:15"/>
    <x v="0"/>
    <n v="64345234"/>
    <n v="346058410000"/>
    <s v="8-720-2162"/>
    <s v="Fijo"/>
    <x v="2"/>
    <x v="7"/>
    <m/>
    <m/>
    <m/>
    <s v="no"/>
    <m/>
    <m/>
    <x v="4"/>
    <m/>
    <x v="0"/>
    <x v="0"/>
    <s v=""/>
    <s v=""/>
    <s v=""/>
    <s v=""/>
  </r>
  <r>
    <x v="6"/>
    <d v="2026-05-11T15:21:51"/>
    <x v="0"/>
    <n v="64374707"/>
    <n v="368046040000"/>
    <s v="8-1011-2462"/>
    <s v="Fijo"/>
    <x v="1"/>
    <x v="0"/>
    <m/>
    <m/>
    <m/>
    <s v="no"/>
    <m/>
    <m/>
    <x v="4"/>
    <m/>
    <x v="0"/>
    <x v="0"/>
    <s v=""/>
    <s v=""/>
    <s v=""/>
    <s v=""/>
  </r>
  <r>
    <x v="6"/>
    <d v="2026-05-11T15:25:26"/>
    <x v="0"/>
    <n v="64437334"/>
    <n v="368074250000"/>
    <s v="4-829-868"/>
    <s v="Fijo"/>
    <x v="0"/>
    <x v="5"/>
    <m/>
    <m/>
    <m/>
    <s v="no"/>
    <m/>
    <m/>
    <x v="4"/>
    <m/>
    <x v="0"/>
    <x v="0"/>
    <s v=""/>
    <s v=""/>
    <s v=""/>
    <s v=""/>
  </r>
  <r>
    <x v="6"/>
    <d v="2026-05-11T15:27:51"/>
    <x v="0"/>
    <n v="64453028"/>
    <n v="362083770000"/>
    <s v="PA1332679"/>
    <s v="Fijo"/>
    <x v="0"/>
    <x v="0"/>
    <m/>
    <m/>
    <m/>
    <s v="no"/>
    <m/>
    <m/>
    <x v="4"/>
    <m/>
    <x v="0"/>
    <x v="0"/>
    <s v=""/>
    <s v=""/>
    <s v=""/>
    <s v=""/>
  </r>
  <r>
    <x v="6"/>
    <d v="2026-05-11T15:29:52"/>
    <x v="0"/>
    <n v="64531329"/>
    <n v="351365030000"/>
    <s v="2-742-172"/>
    <s v="Fijo"/>
    <x v="0"/>
    <x v="7"/>
    <m/>
    <m/>
    <m/>
    <s v="no"/>
    <m/>
    <m/>
    <x v="4"/>
    <m/>
    <x v="0"/>
    <x v="0"/>
    <s v=""/>
    <s v=""/>
    <s v=""/>
    <s v=""/>
  </r>
  <r>
    <x v="6"/>
    <d v="2026-05-11T15:33:00"/>
    <x v="0"/>
    <n v="64552409"/>
    <n v="356378610000"/>
    <s v="K788633"/>
    <s v="Fijo"/>
    <x v="3"/>
    <x v="7"/>
    <m/>
    <m/>
    <m/>
    <s v="no"/>
    <m/>
    <m/>
    <x v="4"/>
    <m/>
    <x v="0"/>
    <x v="0"/>
    <s v=""/>
    <s v=""/>
    <s v=""/>
    <s v=""/>
  </r>
  <r>
    <x v="6"/>
    <d v="2026-05-11T15:36:11"/>
    <x v="0"/>
    <n v="64575908"/>
    <n v="356366700000"/>
    <s v="8-1037-609"/>
    <s v="Fijo"/>
    <x v="0"/>
    <x v="1"/>
    <m/>
    <m/>
    <m/>
    <s v="no"/>
    <m/>
    <m/>
    <x v="0"/>
    <m/>
    <x v="0"/>
    <x v="0"/>
    <s v=""/>
    <s v=""/>
    <s v=""/>
    <s v=""/>
  </r>
  <r>
    <x v="6"/>
    <d v="2026-05-11T15:37:46"/>
    <x v="0"/>
    <n v="64620677"/>
    <n v="358340200000"/>
    <s v="8-965-1086"/>
    <s v="Fijo"/>
    <x v="3"/>
    <x v="7"/>
    <m/>
    <m/>
    <m/>
    <s v="no"/>
    <m/>
    <m/>
    <x v="4"/>
    <m/>
    <x v="0"/>
    <x v="0"/>
    <s v=""/>
    <s v=""/>
    <s v=""/>
    <s v=""/>
  </r>
  <r>
    <x v="6"/>
    <d v="2026-05-11T15:41:22"/>
    <x v="0"/>
    <n v="64657965"/>
    <n v="362076850000"/>
    <s v="9-192-678"/>
    <s v="Fijo"/>
    <x v="0"/>
    <x v="3"/>
    <m/>
    <d v="2026-05-12T00:00:00"/>
    <n v="20.5"/>
    <s v="no"/>
    <m/>
    <m/>
    <x v="4"/>
    <m/>
    <x v="0"/>
    <x v="1"/>
    <s v=""/>
    <s v="12/may"/>
    <n v="1"/>
    <s v=""/>
  </r>
  <r>
    <x v="6"/>
    <d v="2026-05-11T15:44:04"/>
    <x v="0"/>
    <n v="64683071"/>
    <n v="363023100000"/>
    <s v="3-726-1449"/>
    <s v="Fijo"/>
    <x v="0"/>
    <x v="0"/>
    <m/>
    <m/>
    <m/>
    <s v="no"/>
    <m/>
    <m/>
    <x v="1"/>
    <m/>
    <x v="0"/>
    <x v="0"/>
    <s v=""/>
    <s v=""/>
    <s v=""/>
    <s v=""/>
  </r>
  <r>
    <x v="6"/>
    <d v="2026-05-11T15:45:54"/>
    <x v="0"/>
    <n v="64702061"/>
    <n v="368002400000"/>
    <s v="4-719-668"/>
    <s v="Fijo"/>
    <x v="0"/>
    <x v="7"/>
    <m/>
    <m/>
    <m/>
    <s v="no"/>
    <m/>
    <m/>
    <x v="4"/>
    <m/>
    <x v="0"/>
    <x v="0"/>
    <s v=""/>
    <s v=""/>
    <s v=""/>
    <s v=""/>
  </r>
  <r>
    <x v="6"/>
    <d v="2026-05-11T15:50:09"/>
    <x v="0"/>
    <n v="64737651"/>
    <n v="364008810000"/>
    <s v="8-925-1400"/>
    <s v="Fijo"/>
    <x v="0"/>
    <x v="2"/>
    <m/>
    <m/>
    <m/>
    <s v="si"/>
    <d v="2026-05-07T00:00:00"/>
    <n v="41"/>
    <x v="4"/>
    <m/>
    <x v="2"/>
    <x v="0"/>
    <s v="07/may"/>
    <s v=""/>
    <s v=""/>
    <n v="1"/>
  </r>
  <r>
    <x v="6"/>
    <d v="2026-05-11T15:54:23"/>
    <x v="0"/>
    <n v="64745635"/>
    <n v="363068220000"/>
    <s v="8-874-92"/>
    <s v="Fijo"/>
    <x v="0"/>
    <x v="1"/>
    <m/>
    <m/>
    <m/>
    <s v="no"/>
    <m/>
    <m/>
    <x v="4"/>
    <m/>
    <x v="0"/>
    <x v="0"/>
    <s v=""/>
    <s v=""/>
    <s v=""/>
    <s v=""/>
  </r>
  <r>
    <x v="6"/>
    <d v="2026-05-11T15:59:31"/>
    <x v="0"/>
    <n v="64867841"/>
    <n v="369088900000"/>
    <s v="8-917-1184"/>
    <s v="Fijo"/>
    <x v="0"/>
    <x v="0"/>
    <m/>
    <m/>
    <m/>
    <s v="no"/>
    <m/>
    <m/>
    <x v="4"/>
    <m/>
    <x v="0"/>
    <x v="0"/>
    <s v=""/>
    <s v=""/>
    <s v=""/>
    <s v=""/>
  </r>
  <r>
    <x v="6"/>
    <d v="2026-05-11T16:10:54"/>
    <x v="0"/>
    <n v="64928299"/>
    <n v="363081470000"/>
    <s v="4-706-2011"/>
    <s v="Fijo"/>
    <x v="0"/>
    <x v="4"/>
    <m/>
    <m/>
    <m/>
    <s v="no"/>
    <m/>
    <m/>
    <x v="4"/>
    <m/>
    <x v="0"/>
    <x v="0"/>
    <s v=""/>
    <s v=""/>
    <s v=""/>
    <s v=""/>
  </r>
  <r>
    <x v="6"/>
    <d v="2026-05-11T16:12:17"/>
    <x v="0"/>
    <n v="64942046"/>
    <n v="366044960000"/>
    <s v="4-798-157"/>
    <s v="Fijo"/>
    <x v="0"/>
    <x v="7"/>
    <m/>
    <m/>
    <m/>
    <s v="no"/>
    <m/>
    <m/>
    <x v="4"/>
    <m/>
    <x v="0"/>
    <x v="0"/>
    <s v=""/>
    <s v=""/>
    <s v=""/>
    <s v=""/>
  </r>
  <r>
    <x v="6"/>
    <d v="2026-05-11T16:17:17"/>
    <x v="0"/>
    <n v="64960054"/>
    <n v="995063180000"/>
    <s v="3-709-223"/>
    <s v="Fijo"/>
    <x v="0"/>
    <x v="3"/>
    <m/>
    <d v="2026-05-15T00:00:00"/>
    <n v="52.3"/>
    <s v="no"/>
    <m/>
    <m/>
    <x v="1"/>
    <m/>
    <x v="0"/>
    <x v="1"/>
    <s v=""/>
    <s v="15/may"/>
    <n v="1"/>
    <s v=""/>
  </r>
  <r>
    <x v="6"/>
    <d v="2026-05-11T16:26:08"/>
    <x v="0"/>
    <n v="65014507"/>
    <n v="367086100000"/>
    <s v="9-746-1333"/>
    <s v="Fijo"/>
    <x v="0"/>
    <x v="3"/>
    <m/>
    <d v="2026-05-12T00:00:00"/>
    <n v="33.64"/>
    <s v="no"/>
    <m/>
    <m/>
    <x v="4"/>
    <m/>
    <x v="0"/>
    <x v="1"/>
    <s v=""/>
    <s v="12/may"/>
    <n v="1"/>
    <s v=""/>
  </r>
  <r>
    <x v="6"/>
    <d v="2026-05-11T16:29:50"/>
    <x v="0"/>
    <n v="65033484"/>
    <n v="356360130000"/>
    <s v="7-710-1963"/>
    <s v="Fijo"/>
    <x v="0"/>
    <x v="7"/>
    <m/>
    <m/>
    <m/>
    <s v="no"/>
    <m/>
    <m/>
    <x v="4"/>
    <m/>
    <x v="0"/>
    <x v="0"/>
    <s v=""/>
    <s v=""/>
    <s v=""/>
    <s v=""/>
  </r>
  <r>
    <x v="6"/>
    <d v="2026-05-11T16:32:03"/>
    <x v="0"/>
    <n v="65065945"/>
    <n v="369028250000"/>
    <s v="10-11-261"/>
    <s v="Fijo"/>
    <x v="0"/>
    <x v="5"/>
    <m/>
    <m/>
    <m/>
    <s v="no"/>
    <m/>
    <m/>
    <x v="1"/>
    <m/>
    <x v="0"/>
    <x v="0"/>
    <s v=""/>
    <s v=""/>
    <s v=""/>
    <s v=""/>
  </r>
  <r>
    <x v="6"/>
    <d v="2026-05-11T16:40:13"/>
    <x v="0"/>
    <n v="65085834"/>
    <n v="363083850000"/>
    <s v="9-738-1997"/>
    <s v="Fijo"/>
    <x v="4"/>
    <x v="3"/>
    <m/>
    <d v="2026-05-15T00:00:00"/>
    <n v="32.24"/>
    <s v="no"/>
    <m/>
    <m/>
    <x v="4"/>
    <m/>
    <x v="0"/>
    <x v="1"/>
    <s v=""/>
    <s v="15/may"/>
    <n v="1"/>
    <s v=""/>
  </r>
  <r>
    <x v="6"/>
    <d v="2026-05-11T16:42:39"/>
    <x v="0"/>
    <n v="65122191"/>
    <n v="366080900000"/>
    <s v="4-702-804"/>
    <s v="Fijo"/>
    <x v="0"/>
    <x v="7"/>
    <m/>
    <m/>
    <m/>
    <s v="no"/>
    <m/>
    <m/>
    <x v="4"/>
    <m/>
    <x v="0"/>
    <x v="0"/>
    <s v=""/>
    <s v=""/>
    <s v=""/>
    <s v=""/>
  </r>
  <r>
    <x v="6"/>
    <d v="2026-05-11T16:48:03"/>
    <x v="0"/>
    <n v="65132135"/>
    <n v="361016470000"/>
    <s v="8-1045-1303"/>
    <s v="Fijo"/>
    <x v="0"/>
    <x v="4"/>
    <m/>
    <m/>
    <m/>
    <s v="no"/>
    <m/>
    <m/>
    <x v="1"/>
    <m/>
    <x v="0"/>
    <x v="0"/>
    <s v=""/>
    <s v=""/>
    <s v=""/>
    <s v=""/>
  </r>
  <r>
    <x v="6"/>
    <d v="2026-05-11T16:49:39"/>
    <x v="0"/>
    <n v="65215997"/>
    <n v="364028150000"/>
    <s v="2-756-2212"/>
    <s v="Fijo"/>
    <x v="0"/>
    <x v="4"/>
    <m/>
    <m/>
    <m/>
    <s v="no"/>
    <m/>
    <m/>
    <x v="1"/>
    <m/>
    <x v="0"/>
    <x v="0"/>
    <s v=""/>
    <s v=""/>
    <s v=""/>
    <s v=""/>
  </r>
  <r>
    <x v="6"/>
    <d v="2026-05-11T16:54:38"/>
    <x v="0"/>
    <n v="65227543"/>
    <n v="351262510000"/>
    <s v="4-207-596"/>
    <s v="Fijo"/>
    <x v="0"/>
    <x v="7"/>
    <m/>
    <m/>
    <m/>
    <s v="no"/>
    <m/>
    <m/>
    <x v="4"/>
    <m/>
    <x v="0"/>
    <x v="0"/>
    <s v=""/>
    <s v=""/>
    <s v=""/>
    <s v=""/>
  </r>
  <r>
    <x v="6"/>
    <d v="2026-05-11T16:59:25"/>
    <x v="0"/>
    <n v="65271425"/>
    <n v="369092440000"/>
    <s v="8-878-357"/>
    <s v="Fijo"/>
    <x v="2"/>
    <x v="4"/>
    <m/>
    <m/>
    <m/>
    <s v="no"/>
    <m/>
    <m/>
    <x v="4"/>
    <m/>
    <x v="0"/>
    <x v="0"/>
    <s v=""/>
    <s v=""/>
    <s v=""/>
    <s v=""/>
  </r>
  <r>
    <x v="6"/>
    <d v="2026-05-11T17:03:13"/>
    <x v="0"/>
    <n v="65294266"/>
    <n v="363053950000"/>
    <s v="E-8-127558"/>
    <s v="Fijo"/>
    <x v="0"/>
    <x v="0"/>
    <m/>
    <m/>
    <m/>
    <s v="no"/>
    <m/>
    <m/>
    <x v="4"/>
    <m/>
    <x v="0"/>
    <x v="0"/>
    <s v=""/>
    <s v=""/>
    <s v=""/>
    <s v=""/>
  </r>
  <r>
    <x v="6"/>
    <d v="2026-05-11T17:09:30"/>
    <x v="0"/>
    <n v="65326159"/>
    <n v="219061750000"/>
    <s v="8-255-668"/>
    <s v="Fijo"/>
    <x v="0"/>
    <x v="3"/>
    <m/>
    <m/>
    <m/>
    <s v="no"/>
    <m/>
    <m/>
    <x v="4"/>
    <m/>
    <x v="0"/>
    <x v="0"/>
    <s v=""/>
    <s v=""/>
    <s v=""/>
    <s v=""/>
  </r>
  <r>
    <x v="6"/>
    <d v="2026-05-11T17:12:19"/>
    <x v="0"/>
    <n v="65404671"/>
    <n v="362004080000"/>
    <s v="8-832-230"/>
    <s v="Fijo"/>
    <x v="0"/>
    <x v="0"/>
    <m/>
    <m/>
    <m/>
    <s v="no"/>
    <m/>
    <m/>
    <x v="4"/>
    <m/>
    <x v="0"/>
    <x v="0"/>
    <s v=""/>
    <s v=""/>
    <s v=""/>
    <s v=""/>
  </r>
  <r>
    <x v="6"/>
    <d v="2026-05-11T17:15:13"/>
    <x v="0"/>
    <n v="65423731"/>
    <n v="363074050000"/>
    <s v="8-773-626"/>
    <s v="Fijo"/>
    <x v="0"/>
    <x v="4"/>
    <m/>
    <m/>
    <m/>
    <s v="no"/>
    <m/>
    <m/>
    <x v="4"/>
    <m/>
    <x v="0"/>
    <x v="0"/>
    <s v=""/>
    <s v=""/>
    <s v=""/>
    <s v=""/>
  </r>
  <r>
    <x v="6"/>
    <d v="2026-05-11T17:17:12"/>
    <x v="0"/>
    <n v="65431104"/>
    <n v="365082280000"/>
    <s v="8-1063-1286"/>
    <s v="Fijo"/>
    <x v="0"/>
    <x v="7"/>
    <m/>
    <m/>
    <m/>
    <s v="no"/>
    <m/>
    <m/>
    <x v="4"/>
    <m/>
    <x v="0"/>
    <x v="0"/>
    <s v=""/>
    <s v=""/>
    <s v=""/>
    <s v=""/>
  </r>
  <r>
    <x v="6"/>
    <d v="2026-05-11T17:19:06"/>
    <x v="0"/>
    <n v="65456463"/>
    <n v="356371560000"/>
    <s v="8-1031-392"/>
    <s v="Fijo"/>
    <x v="0"/>
    <x v="7"/>
    <m/>
    <m/>
    <m/>
    <s v="no"/>
    <m/>
    <m/>
    <x v="4"/>
    <m/>
    <x v="0"/>
    <x v="0"/>
    <s v=""/>
    <s v=""/>
    <s v=""/>
    <s v=""/>
  </r>
  <r>
    <x v="6"/>
    <d v="2026-05-11T17:20:37"/>
    <x v="0"/>
    <n v="65475593"/>
    <n v="358363240000"/>
    <s v="3-92-940"/>
    <s v="Fijo"/>
    <x v="0"/>
    <x v="7"/>
    <m/>
    <m/>
    <m/>
    <s v="no"/>
    <m/>
    <m/>
    <x v="4"/>
    <m/>
    <x v="0"/>
    <x v="0"/>
    <s v=""/>
    <s v=""/>
    <s v=""/>
    <s v=""/>
  </r>
  <r>
    <x v="6"/>
    <d v="2026-05-11T17:24:29"/>
    <x v="0"/>
    <n v="65476390"/>
    <n v="365021010000"/>
    <s v="8-1045-1324"/>
    <s v="Fijo"/>
    <x v="0"/>
    <x v="1"/>
    <m/>
    <m/>
    <m/>
    <s v="no"/>
    <m/>
    <m/>
    <x v="1"/>
    <m/>
    <x v="0"/>
    <x v="0"/>
    <s v=""/>
    <s v=""/>
    <s v=""/>
    <s v=""/>
  </r>
  <r>
    <x v="6"/>
    <d v="2026-05-11T17:28:01"/>
    <x v="0"/>
    <n v="65511214"/>
    <n v="359331240000"/>
    <s v="3-725-404"/>
    <s v="Fijo"/>
    <x v="0"/>
    <x v="2"/>
    <m/>
    <m/>
    <m/>
    <s v="si"/>
    <d v="2026-04-30T00:00:00"/>
    <n v="35.5"/>
    <x v="1"/>
    <m/>
    <x v="1"/>
    <x v="0"/>
    <s v="30/abr"/>
    <s v=""/>
    <s v=""/>
    <n v="1"/>
  </r>
  <r>
    <x v="6"/>
    <d v="2026-05-11T17:31:41"/>
    <x v="0"/>
    <n v="65560923"/>
    <n v="367071540000"/>
    <s v="3-753-1329"/>
    <s v="Fijo"/>
    <x v="0"/>
    <x v="4"/>
    <m/>
    <m/>
    <m/>
    <s v="no"/>
    <m/>
    <m/>
    <x v="4"/>
    <m/>
    <x v="0"/>
    <x v="0"/>
    <s v=""/>
    <s v=""/>
    <s v=""/>
    <s v=""/>
  </r>
  <r>
    <x v="6"/>
    <d v="2026-05-11T17:34:33"/>
    <x v="0"/>
    <n v="65566105"/>
    <n v="365007830000"/>
    <s v="2-746-1771"/>
    <s v="Fijo"/>
    <x v="0"/>
    <x v="5"/>
    <m/>
    <m/>
    <m/>
    <s v="no"/>
    <m/>
    <m/>
    <x v="1"/>
    <m/>
    <x v="0"/>
    <x v="0"/>
    <s v=""/>
    <s v=""/>
    <s v=""/>
    <s v=""/>
  </r>
  <r>
    <x v="6"/>
    <d v="2026-05-11T17:35:55"/>
    <x v="0"/>
    <n v="65572252"/>
    <n v="369080990000"/>
    <s v="5-707-1121"/>
    <s v="Fijo"/>
    <x v="0"/>
    <x v="4"/>
    <m/>
    <m/>
    <m/>
    <s v="no"/>
    <m/>
    <m/>
    <x v="4"/>
    <m/>
    <x v="0"/>
    <x v="0"/>
    <s v=""/>
    <s v=""/>
    <s v=""/>
    <s v=""/>
  </r>
  <r>
    <x v="6"/>
    <d v="2026-05-11T17:37:51"/>
    <x v="0"/>
    <n v="65579008"/>
    <n v="362014660000"/>
    <s v="8-318-539"/>
    <s v="Fijo"/>
    <x v="0"/>
    <x v="7"/>
    <m/>
    <m/>
    <m/>
    <s v="no"/>
    <m/>
    <m/>
    <x v="4"/>
    <m/>
    <x v="0"/>
    <x v="0"/>
    <s v=""/>
    <s v=""/>
    <s v=""/>
    <s v=""/>
  </r>
  <r>
    <x v="6"/>
    <d v="2026-05-11T17:41:08"/>
    <x v="0"/>
    <n v="65608513"/>
    <n v="363000200000"/>
    <s v="8-360-757"/>
    <s v="Fijo"/>
    <x v="0"/>
    <x v="0"/>
    <m/>
    <m/>
    <m/>
    <s v="no"/>
    <m/>
    <m/>
    <x v="4"/>
    <m/>
    <x v="0"/>
    <x v="0"/>
    <s v=""/>
    <s v=""/>
    <s v=""/>
    <s v=""/>
  </r>
  <r>
    <x v="6"/>
    <d v="2026-05-11T17:43:29"/>
    <x v="0"/>
    <n v="65702797"/>
    <n v="365084050000"/>
    <s v="4-728-1865"/>
    <s v="Fijo"/>
    <x v="0"/>
    <x v="7"/>
    <m/>
    <m/>
    <m/>
    <s v="no"/>
    <m/>
    <m/>
    <x v="4"/>
    <m/>
    <x v="0"/>
    <x v="0"/>
    <s v=""/>
    <s v=""/>
    <s v=""/>
    <s v=""/>
  </r>
  <r>
    <x v="6"/>
    <d v="2026-05-11T17:45:55"/>
    <x v="0"/>
    <n v="65709766"/>
    <n v="352061060000"/>
    <s v="C0371559"/>
    <s v="Fijo"/>
    <x v="0"/>
    <x v="7"/>
    <m/>
    <m/>
    <m/>
    <s v="no"/>
    <m/>
    <m/>
    <x v="1"/>
    <m/>
    <x v="0"/>
    <x v="0"/>
    <s v=""/>
    <s v=""/>
    <s v=""/>
    <s v=""/>
  </r>
  <r>
    <x v="6"/>
    <d v="2026-05-11T17:49:42"/>
    <x v="0"/>
    <n v="65712096"/>
    <n v="365008770000"/>
    <s v="8-1042-854"/>
    <s v="Fijo"/>
    <x v="0"/>
    <x v="0"/>
    <m/>
    <m/>
    <m/>
    <s v="no"/>
    <m/>
    <m/>
    <x v="1"/>
    <m/>
    <x v="0"/>
    <x v="0"/>
    <s v=""/>
    <s v=""/>
    <s v=""/>
    <s v=""/>
  </r>
  <r>
    <x v="6"/>
    <d v="2026-05-11T17:52:51"/>
    <x v="0"/>
    <n v="65811775"/>
    <n v="984072480000"/>
    <s v="8-738-1653"/>
    <s v="Fijo"/>
    <x v="0"/>
    <x v="7"/>
    <m/>
    <m/>
    <m/>
    <s v="no"/>
    <m/>
    <m/>
    <x v="4"/>
    <m/>
    <x v="0"/>
    <x v="0"/>
    <s v=""/>
    <s v=""/>
    <s v=""/>
    <s v=""/>
  </r>
  <r>
    <x v="6"/>
    <d v="2026-05-11T17:54:59"/>
    <x v="0"/>
    <n v="65822235"/>
    <n v="361017650000"/>
    <s v="4-751-763"/>
    <s v="Fijo"/>
    <x v="0"/>
    <x v="7"/>
    <m/>
    <m/>
    <m/>
    <s v="no"/>
    <m/>
    <m/>
    <x v="4"/>
    <m/>
    <x v="0"/>
    <x v="0"/>
    <s v=""/>
    <s v=""/>
    <s v=""/>
    <s v=""/>
  </r>
  <r>
    <x v="6"/>
    <d v="2026-05-11T17:57:51"/>
    <x v="0"/>
    <n v="64689457"/>
    <n v="367081470000"/>
    <s v="12-725-1688"/>
    <s v="Fijo"/>
    <x v="0"/>
    <x v="0"/>
    <m/>
    <m/>
    <m/>
    <s v="no"/>
    <m/>
    <m/>
    <x v="4"/>
    <m/>
    <x v="0"/>
    <x v="0"/>
    <s v=""/>
    <s v=""/>
    <s v=""/>
    <s v=""/>
  </r>
  <r>
    <x v="6"/>
    <d v="2026-05-11T17:59:10"/>
    <x v="0"/>
    <n v="65873326"/>
    <n v="353376580000"/>
    <s v="3-748-1618"/>
    <s v="Fijo"/>
    <x v="0"/>
    <x v="7"/>
    <m/>
    <m/>
    <m/>
    <s v="no"/>
    <m/>
    <m/>
    <x v="4"/>
    <m/>
    <x v="0"/>
    <x v="0"/>
    <s v=""/>
    <s v=""/>
    <s v=""/>
    <s v=""/>
  </r>
  <r>
    <x v="7"/>
    <d v="2026-05-12T09:13:05"/>
    <x v="0"/>
    <n v="65884067"/>
    <n v="362020240000"/>
    <s v="3-754-2208"/>
    <s v="Fijo"/>
    <x v="0"/>
    <x v="2"/>
    <m/>
    <m/>
    <m/>
    <s v="si"/>
    <d v="2026-05-04T00:00:00"/>
    <n v="105"/>
    <x v="1"/>
    <m/>
    <x v="2"/>
    <x v="0"/>
    <s v="04/may"/>
    <s v=""/>
    <s v=""/>
    <n v="1"/>
  </r>
  <r>
    <x v="7"/>
    <d v="2026-05-12T09:17:04"/>
    <x v="0"/>
    <n v="67611194"/>
    <n v="155078170000"/>
    <s v="2-46-534"/>
    <s v="Fijo"/>
    <x v="0"/>
    <x v="7"/>
    <m/>
    <m/>
    <m/>
    <s v="no"/>
    <m/>
    <m/>
    <x v="1"/>
    <m/>
    <x v="0"/>
    <x v="0"/>
    <s v=""/>
    <s v=""/>
    <s v=""/>
    <s v=""/>
  </r>
  <r>
    <x v="7"/>
    <d v="2026-05-12T09:26:04"/>
    <x v="0"/>
    <n v="61304018"/>
    <n v="367040640000"/>
    <n v="176307222"/>
    <s v="Fijo"/>
    <x v="0"/>
    <x v="3"/>
    <m/>
    <d v="2026-05-17T00:00:00"/>
    <n v="30.44"/>
    <s v="no"/>
    <m/>
    <m/>
    <x v="2"/>
    <m/>
    <x v="0"/>
    <x v="1"/>
    <s v=""/>
    <s v="17/may"/>
    <n v="1"/>
    <s v=""/>
  </r>
  <r>
    <x v="7"/>
    <d v="2026-05-12T09:33:19"/>
    <x v="0"/>
    <n v="69912701"/>
    <n v="332267060000"/>
    <s v="8-831-1068"/>
    <s v="Fijo"/>
    <x v="0"/>
    <x v="2"/>
    <m/>
    <m/>
    <m/>
    <s v="si"/>
    <d v="2026-05-06T00:00:00"/>
    <n v="46.36"/>
    <x v="2"/>
    <m/>
    <x v="2"/>
    <x v="0"/>
    <s v="06/may"/>
    <s v=""/>
    <s v=""/>
    <n v="1"/>
  </r>
  <r>
    <x v="7"/>
    <d v="2026-05-12T09:39:15"/>
    <x v="0"/>
    <n v="64381146"/>
    <n v="361023080000"/>
    <s v="9-754-2237"/>
    <s v="Fijo"/>
    <x v="0"/>
    <x v="2"/>
    <m/>
    <m/>
    <m/>
    <s v="si"/>
    <d v="2026-05-08T00:00:00"/>
    <n v="26"/>
    <x v="0"/>
    <m/>
    <x v="2"/>
    <x v="0"/>
    <s v="08/may"/>
    <s v=""/>
    <s v=""/>
    <n v="1"/>
  </r>
  <r>
    <x v="7"/>
    <d v="2026-05-12T09:49:00"/>
    <x v="0"/>
    <n v="62083560"/>
    <n v="364001250000"/>
    <s v="8-886-2274"/>
    <s v="Fijo"/>
    <x v="0"/>
    <x v="0"/>
    <m/>
    <m/>
    <m/>
    <s v="no"/>
    <m/>
    <m/>
    <x v="4"/>
    <m/>
    <x v="0"/>
    <x v="0"/>
    <s v=""/>
    <s v=""/>
    <s v=""/>
    <s v=""/>
  </r>
  <r>
    <x v="7"/>
    <d v="2026-05-12T09:52:34"/>
    <x v="0"/>
    <n v="66030778"/>
    <n v="297038390000"/>
    <s v="4-768-2366"/>
    <s v="Fijo"/>
    <x v="0"/>
    <x v="3"/>
    <m/>
    <d v="2026-05-15T00:00:00"/>
    <n v="27.37"/>
    <s v="no"/>
    <m/>
    <m/>
    <x v="1"/>
    <m/>
    <x v="0"/>
    <x v="1"/>
    <s v=""/>
    <s v="15/may"/>
    <n v="1"/>
    <s v=""/>
  </r>
  <r>
    <x v="7"/>
    <d v="2026-05-12T09:55:33"/>
    <x v="0"/>
    <n v="66047682"/>
    <n v="361074360000"/>
    <s v="8-956-716"/>
    <s v="Fijo"/>
    <x v="3"/>
    <x v="3"/>
    <m/>
    <d v="2026-05-15T00:00:00"/>
    <n v="37.520000000000003"/>
    <s v="no"/>
    <m/>
    <m/>
    <x v="4"/>
    <m/>
    <x v="0"/>
    <x v="1"/>
    <s v=""/>
    <s v="15/may"/>
    <n v="1"/>
    <s v=""/>
  </r>
  <r>
    <x v="7"/>
    <d v="2026-05-12T10:01:21"/>
    <x v="0"/>
    <n v="66093967"/>
    <n v="364073280000"/>
    <s v="4-768-2253"/>
    <s v="Fijo"/>
    <x v="0"/>
    <x v="0"/>
    <m/>
    <m/>
    <m/>
    <s v="no"/>
    <m/>
    <m/>
    <x v="4"/>
    <m/>
    <x v="0"/>
    <x v="0"/>
    <s v=""/>
    <s v=""/>
    <s v=""/>
    <s v=""/>
  </r>
  <r>
    <x v="7"/>
    <d v="2026-05-12T10:06:40"/>
    <x v="0"/>
    <n v="66122768"/>
    <n v="365028920000"/>
    <s v="AS165081"/>
    <s v="Fijo"/>
    <x v="0"/>
    <x v="4"/>
    <m/>
    <m/>
    <m/>
    <s v="no"/>
    <m/>
    <m/>
    <x v="1"/>
    <m/>
    <x v="0"/>
    <x v="0"/>
    <s v=""/>
    <s v=""/>
    <s v=""/>
    <s v=""/>
  </r>
  <r>
    <x v="7"/>
    <d v="2026-05-12T10:09:54"/>
    <x v="0"/>
    <n v="66143731"/>
    <n v="358374390000"/>
    <s v="8-513-851"/>
    <s v="Fijo"/>
    <x v="0"/>
    <x v="1"/>
    <m/>
    <m/>
    <m/>
    <s v="no"/>
    <m/>
    <m/>
    <x v="0"/>
    <m/>
    <x v="0"/>
    <x v="0"/>
    <s v=""/>
    <s v=""/>
    <s v=""/>
    <s v=""/>
  </r>
  <r>
    <x v="7"/>
    <d v="2026-05-12T10:12:22"/>
    <x v="0"/>
    <n v="66173749"/>
    <n v="358359760000"/>
    <s v="8-937-1058"/>
    <s v="Fijo"/>
    <x v="0"/>
    <x v="7"/>
    <m/>
    <m/>
    <m/>
    <s v="no"/>
    <m/>
    <m/>
    <x v="4"/>
    <m/>
    <x v="0"/>
    <x v="0"/>
    <s v=""/>
    <s v=""/>
    <s v=""/>
    <s v=""/>
  </r>
  <r>
    <x v="7"/>
    <d v="2026-05-12T10:15:01"/>
    <x v="0"/>
    <n v="66241362"/>
    <n v="367037840000"/>
    <s v="E-8-179920"/>
    <s v="Fijo"/>
    <x v="0"/>
    <x v="0"/>
    <m/>
    <m/>
    <m/>
    <s v="no"/>
    <m/>
    <m/>
    <x v="4"/>
    <m/>
    <x v="0"/>
    <x v="0"/>
    <s v=""/>
    <s v=""/>
    <s v=""/>
    <s v=""/>
  </r>
  <r>
    <x v="7"/>
    <d v="2026-05-12T10:17:41"/>
    <x v="0"/>
    <n v="66265074"/>
    <n v="368091250000"/>
    <s v="4-205-277"/>
    <s v="Fijo"/>
    <x v="0"/>
    <x v="0"/>
    <m/>
    <m/>
    <m/>
    <s v="no"/>
    <m/>
    <m/>
    <x v="4"/>
    <m/>
    <x v="0"/>
    <x v="0"/>
    <s v=""/>
    <s v=""/>
    <s v=""/>
    <s v=""/>
  </r>
  <r>
    <x v="7"/>
    <d v="2026-05-12T10:19:46"/>
    <x v="0"/>
    <n v="66351466"/>
    <n v="358365770000"/>
    <s v="4-821-1036"/>
    <s v="Fijo"/>
    <x v="0"/>
    <x v="7"/>
    <m/>
    <m/>
    <m/>
    <s v="no"/>
    <m/>
    <m/>
    <x v="4"/>
    <m/>
    <x v="0"/>
    <x v="0"/>
    <s v=""/>
    <s v=""/>
    <s v=""/>
    <s v=""/>
  </r>
  <r>
    <x v="7"/>
    <d v="2026-05-12T10:22:55"/>
    <x v="0"/>
    <n v="66368350"/>
    <n v="364028220000"/>
    <s v="2-756-411"/>
    <s v="Fijo"/>
    <x v="0"/>
    <x v="7"/>
    <m/>
    <m/>
    <m/>
    <s v="no"/>
    <m/>
    <m/>
    <x v="4"/>
    <m/>
    <x v="0"/>
    <x v="0"/>
    <s v=""/>
    <s v=""/>
    <s v=""/>
    <s v=""/>
  </r>
  <r>
    <x v="7"/>
    <d v="2026-05-12T10:31:44"/>
    <x v="0"/>
    <n v="66386600"/>
    <n v="367037660000"/>
    <s v="2-213-750"/>
    <s v="Fijo"/>
    <x v="0"/>
    <x v="3"/>
    <m/>
    <d v="2026-05-16T00:00:00"/>
    <n v="30.44"/>
    <s v="no"/>
    <m/>
    <m/>
    <x v="4"/>
    <m/>
    <x v="0"/>
    <x v="1"/>
    <s v=""/>
    <s v="16/may"/>
    <n v="1"/>
    <s v=""/>
  </r>
  <r>
    <x v="7"/>
    <d v="2026-05-12T10:35:57"/>
    <x v="0"/>
    <n v="66463899"/>
    <n v="365015690000"/>
    <s v="8-511-473"/>
    <s v="Fijo"/>
    <x v="1"/>
    <x v="5"/>
    <m/>
    <m/>
    <m/>
    <s v="no"/>
    <m/>
    <m/>
    <x v="4"/>
    <m/>
    <x v="0"/>
    <x v="0"/>
    <s v=""/>
    <s v=""/>
    <s v=""/>
    <s v=""/>
  </r>
  <r>
    <x v="7"/>
    <d v="2026-05-12T10:38:12"/>
    <x v="0"/>
    <n v="66507107"/>
    <n v="352369050000"/>
    <s v="8-748-558"/>
    <s v="Fijo"/>
    <x v="0"/>
    <x v="7"/>
    <m/>
    <m/>
    <m/>
    <s v="no"/>
    <m/>
    <m/>
    <x v="4"/>
    <m/>
    <x v="0"/>
    <x v="0"/>
    <s v=""/>
    <s v=""/>
    <s v=""/>
    <s v=""/>
  </r>
  <r>
    <x v="7"/>
    <d v="2026-05-12T10:40:48"/>
    <x v="0"/>
    <n v="66510030"/>
    <n v="366017240000"/>
    <s v="3-741-1353"/>
    <s v="Fijo"/>
    <x v="0"/>
    <x v="7"/>
    <m/>
    <m/>
    <m/>
    <s v="no"/>
    <m/>
    <m/>
    <x v="4"/>
    <m/>
    <x v="0"/>
    <x v="0"/>
    <s v=""/>
    <s v=""/>
    <s v=""/>
    <s v=""/>
  </r>
  <r>
    <x v="7"/>
    <d v="2026-05-12T10:42:17"/>
    <x v="0"/>
    <n v="66525594"/>
    <n v="359363260000"/>
    <s v="9-97-1073"/>
    <s v="Fijo"/>
    <x v="0"/>
    <x v="7"/>
    <m/>
    <m/>
    <m/>
    <s v="no"/>
    <m/>
    <m/>
    <x v="4"/>
    <m/>
    <x v="0"/>
    <x v="0"/>
    <s v=""/>
    <s v=""/>
    <s v=""/>
    <s v=""/>
  </r>
  <r>
    <x v="7"/>
    <d v="2026-05-12T10:50:11"/>
    <x v="0"/>
    <n v="66545512"/>
    <n v="352375610000"/>
    <s v="1-15-61"/>
    <s v="Fijo"/>
    <x v="0"/>
    <x v="5"/>
    <m/>
    <m/>
    <m/>
    <s v="no"/>
    <m/>
    <m/>
    <x v="4"/>
    <m/>
    <x v="0"/>
    <x v="0"/>
    <s v=""/>
    <s v=""/>
    <s v=""/>
    <s v=""/>
  </r>
  <r>
    <x v="7"/>
    <d v="2026-05-12T10:56:53"/>
    <x v="0"/>
    <n v="66552224"/>
    <n v="369004970000"/>
    <s v="8-772-2438"/>
    <s v="Fijo"/>
    <x v="0"/>
    <x v="0"/>
    <m/>
    <m/>
    <m/>
    <s v="si"/>
    <m/>
    <m/>
    <x v="1"/>
    <m/>
    <x v="0"/>
    <x v="0"/>
    <s v=""/>
    <s v=""/>
    <s v=""/>
    <s v=""/>
  </r>
  <r>
    <x v="7"/>
    <d v="2026-05-12T11:05:11"/>
    <x v="0"/>
    <n v="66563690"/>
    <n v="367071660000"/>
    <s v="9-758-643"/>
    <s v="Fijo"/>
    <x v="0"/>
    <x v="0"/>
    <m/>
    <m/>
    <m/>
    <s v="no"/>
    <m/>
    <m/>
    <x v="4"/>
    <m/>
    <x v="0"/>
    <x v="0"/>
    <s v=""/>
    <s v=""/>
    <s v=""/>
    <s v=""/>
  </r>
  <r>
    <x v="7"/>
    <d v="2026-05-12T11:07:46"/>
    <x v="0"/>
    <n v="66566488"/>
    <n v="366007100000"/>
    <s v="4-81-158"/>
    <s v="Fijo"/>
    <x v="0"/>
    <x v="7"/>
    <m/>
    <m/>
    <m/>
    <s v="no"/>
    <m/>
    <m/>
    <x v="4"/>
    <m/>
    <x v="0"/>
    <x v="0"/>
    <s v=""/>
    <s v=""/>
    <s v=""/>
    <s v=""/>
  </r>
  <r>
    <x v="7"/>
    <d v="2026-05-12T11:09:11"/>
    <x v="0"/>
    <n v="66580217"/>
    <n v="367025630000"/>
    <s v="8-1046-1765"/>
    <s v="Fijo"/>
    <x v="0"/>
    <x v="7"/>
    <m/>
    <m/>
    <m/>
    <s v="no"/>
    <m/>
    <m/>
    <x v="4"/>
    <m/>
    <x v="0"/>
    <x v="0"/>
    <s v=""/>
    <s v=""/>
    <s v=""/>
    <s v=""/>
  </r>
  <r>
    <x v="7"/>
    <d v="2026-05-12T11:14:47"/>
    <x v="0"/>
    <n v="66596740"/>
    <n v="354369980000"/>
    <s v="8-226-821"/>
    <s v="Fijo"/>
    <x v="0"/>
    <x v="1"/>
    <m/>
    <m/>
    <m/>
    <s v="no"/>
    <m/>
    <m/>
    <x v="0"/>
    <m/>
    <x v="0"/>
    <x v="0"/>
    <s v=""/>
    <s v=""/>
    <s v=""/>
    <s v=""/>
  </r>
  <r>
    <x v="7"/>
    <d v="2026-05-12T11:19:10"/>
    <x v="0"/>
    <n v="66622600"/>
    <n v="354379010000"/>
    <s v="8-868-1180"/>
    <s v="Fijo"/>
    <x v="0"/>
    <x v="7"/>
    <m/>
    <m/>
    <m/>
    <s v="no"/>
    <m/>
    <m/>
    <x v="4"/>
    <m/>
    <x v="0"/>
    <x v="0"/>
    <s v=""/>
    <s v=""/>
    <s v=""/>
    <s v=""/>
  </r>
  <r>
    <x v="7"/>
    <d v="2026-05-12T11:20:57"/>
    <x v="0"/>
    <n v="66643639"/>
    <n v="363051380000"/>
    <s v="8-905-109"/>
    <s v="Fijo"/>
    <x v="0"/>
    <x v="0"/>
    <m/>
    <m/>
    <m/>
    <s v="no"/>
    <m/>
    <m/>
    <x v="4"/>
    <m/>
    <x v="0"/>
    <x v="0"/>
    <s v=""/>
    <s v=""/>
    <s v=""/>
    <s v=""/>
  </r>
  <r>
    <x v="7"/>
    <d v="2026-05-12T11:25:22"/>
    <x v="0"/>
    <n v="66663505"/>
    <n v="356363530000"/>
    <s v="6-86-454"/>
    <s v="Fijo"/>
    <x v="0"/>
    <x v="2"/>
    <m/>
    <m/>
    <m/>
    <s v="si"/>
    <d v="2026-04-27T00:00:00"/>
    <n v="31.03"/>
    <x v="4"/>
    <m/>
    <x v="1"/>
    <x v="0"/>
    <s v="27/abr"/>
    <s v=""/>
    <s v=""/>
    <n v="1"/>
  </r>
  <r>
    <x v="7"/>
    <d v="2026-05-12T11:27:58"/>
    <x v="0"/>
    <n v="66680977"/>
    <n v="355386550000"/>
    <s v="6-728-2234"/>
    <s v="Fijo"/>
    <x v="0"/>
    <x v="7"/>
    <m/>
    <m/>
    <m/>
    <s v="no"/>
    <m/>
    <m/>
    <x v="4"/>
    <m/>
    <x v="0"/>
    <x v="0"/>
    <s v=""/>
    <s v=""/>
    <s v=""/>
    <s v=""/>
  </r>
  <r>
    <x v="7"/>
    <d v="2026-05-12T11:31:46"/>
    <x v="0"/>
    <n v="66737890"/>
    <n v="368088930000"/>
    <s v="8-719-503"/>
    <s v="Fijo"/>
    <x v="0"/>
    <x v="5"/>
    <m/>
    <m/>
    <m/>
    <s v="no"/>
    <m/>
    <m/>
    <x v="4"/>
    <m/>
    <x v="0"/>
    <x v="0"/>
    <s v=""/>
    <s v=""/>
    <s v=""/>
    <s v=""/>
  </r>
  <r>
    <x v="7"/>
    <d v="2026-05-12T11:33:56"/>
    <x v="0"/>
    <n v="66766082"/>
    <n v="365060660000"/>
    <s v="AY613216"/>
    <s v="Fijo"/>
    <x v="0"/>
    <x v="2"/>
    <m/>
    <m/>
    <m/>
    <s v="si"/>
    <d v="2026-05-11T00:00:00"/>
    <n v="30.44"/>
    <x v="4"/>
    <m/>
    <x v="2"/>
    <x v="0"/>
    <s v="11/may"/>
    <s v=""/>
    <s v=""/>
    <n v="1"/>
  </r>
  <r>
    <x v="7"/>
    <d v="2026-05-12T11:36:34"/>
    <x v="0"/>
    <n v="66786577"/>
    <n v="361028770000"/>
    <s v="8-844-1952"/>
    <s v="Fijo"/>
    <x v="0"/>
    <x v="7"/>
    <m/>
    <m/>
    <m/>
    <s v="no"/>
    <m/>
    <m/>
    <x v="4"/>
    <m/>
    <x v="0"/>
    <x v="0"/>
    <s v=""/>
    <s v=""/>
    <s v=""/>
    <s v=""/>
  </r>
  <r>
    <x v="7"/>
    <d v="2026-05-12T11:39:25"/>
    <x v="0"/>
    <n v="66809593"/>
    <n v="355356060000"/>
    <s v="7-101-444"/>
    <s v="Fijo"/>
    <x v="0"/>
    <x v="0"/>
    <m/>
    <m/>
    <m/>
    <s v="no"/>
    <m/>
    <m/>
    <x v="1"/>
    <m/>
    <x v="0"/>
    <x v="0"/>
    <s v=""/>
    <s v=""/>
    <s v=""/>
    <s v=""/>
  </r>
  <r>
    <x v="7"/>
    <d v="2026-05-12T11:42:34"/>
    <x v="0"/>
    <n v="66857499"/>
    <n v="361065780000"/>
    <s v="8-1056-1324"/>
    <s v="Fijo"/>
    <x v="0"/>
    <x v="1"/>
    <m/>
    <m/>
    <m/>
    <s v="no"/>
    <m/>
    <m/>
    <x v="4"/>
    <m/>
    <x v="0"/>
    <x v="0"/>
    <s v=""/>
    <s v=""/>
    <s v=""/>
    <s v=""/>
  </r>
  <r>
    <x v="7"/>
    <d v="2026-05-12T11:46:29"/>
    <x v="0"/>
    <n v="66892012"/>
    <n v="365018880000"/>
    <s v="1-750-2107"/>
    <s v="Fijo"/>
    <x v="0"/>
    <x v="7"/>
    <m/>
    <m/>
    <m/>
    <s v="no"/>
    <m/>
    <m/>
    <x v="4"/>
    <m/>
    <x v="0"/>
    <x v="0"/>
    <s v=""/>
    <s v=""/>
    <s v=""/>
    <s v=""/>
  </r>
  <r>
    <x v="7"/>
    <d v="2026-05-12T11:49:37"/>
    <x v="0"/>
    <n v="66910678"/>
    <n v="369029410000"/>
    <s v="8-1053-1139"/>
    <s v="Fijo"/>
    <x v="0"/>
    <x v="0"/>
    <m/>
    <m/>
    <m/>
    <s v="no"/>
    <m/>
    <m/>
    <x v="1"/>
    <m/>
    <x v="0"/>
    <x v="0"/>
    <s v=""/>
    <s v=""/>
    <s v=""/>
    <s v=""/>
  </r>
  <r>
    <x v="7"/>
    <d v="2026-05-12T11:56:07"/>
    <x v="0"/>
    <n v="66955631"/>
    <n v="361078820000"/>
    <s v="8-500-486"/>
    <s v="Fijo"/>
    <x v="0"/>
    <x v="3"/>
    <m/>
    <d v="2026-05-16T00:00:00"/>
    <n v="60.88"/>
    <s v="no"/>
    <m/>
    <m/>
    <x v="4"/>
    <m/>
    <x v="0"/>
    <x v="1"/>
    <s v=""/>
    <s v="16/may"/>
    <n v="1"/>
    <s v=""/>
  </r>
  <r>
    <x v="7"/>
    <d v="2026-05-12T11:58:39"/>
    <x v="0"/>
    <n v="66975549"/>
    <n v="367089590000"/>
    <s v="077174440"/>
    <s v="Fijo"/>
    <x v="0"/>
    <x v="4"/>
    <m/>
    <m/>
    <m/>
    <s v="no"/>
    <m/>
    <m/>
    <x v="4"/>
    <m/>
    <x v="0"/>
    <x v="0"/>
    <s v=""/>
    <s v=""/>
    <s v=""/>
    <s v=""/>
  </r>
  <r>
    <x v="7"/>
    <d v="2026-05-12T12:01:40"/>
    <x v="0"/>
    <n v="66989352"/>
    <n v="368039340000"/>
    <s v="BD427693"/>
    <s v="Fijo"/>
    <x v="0"/>
    <x v="0"/>
    <m/>
    <m/>
    <m/>
    <s v="no"/>
    <m/>
    <m/>
    <x v="4"/>
    <m/>
    <x v="0"/>
    <x v="0"/>
    <s v=""/>
    <s v=""/>
    <s v=""/>
    <s v=""/>
  </r>
  <r>
    <x v="7"/>
    <d v="2026-05-12T12:04:44"/>
    <x v="0"/>
    <n v="67049348"/>
    <n v="363003760000"/>
    <s v="3-753-288"/>
    <s v="Fijo"/>
    <x v="0"/>
    <x v="7"/>
    <m/>
    <m/>
    <m/>
    <s v="no"/>
    <m/>
    <m/>
    <x v="4"/>
    <m/>
    <x v="0"/>
    <x v="0"/>
    <s v=""/>
    <s v=""/>
    <s v=""/>
    <s v=""/>
  </r>
  <r>
    <x v="7"/>
    <d v="2026-05-12T12:06:52"/>
    <x v="0"/>
    <n v="67071435"/>
    <n v="366056820000"/>
    <s v="8-982-465"/>
    <s v="Fijo"/>
    <x v="0"/>
    <x v="1"/>
    <m/>
    <m/>
    <m/>
    <s v="no"/>
    <m/>
    <m/>
    <x v="4"/>
    <m/>
    <x v="0"/>
    <x v="0"/>
    <s v=""/>
    <s v=""/>
    <s v=""/>
    <s v=""/>
  </r>
  <r>
    <x v="7"/>
    <d v="2026-05-12T12:26:20"/>
    <x v="0"/>
    <n v="67081297"/>
    <n v="362074360000"/>
    <s v="8-827-1352"/>
    <s v="Fijo"/>
    <x v="1"/>
    <x v="3"/>
    <m/>
    <m/>
    <m/>
    <s v="no"/>
    <m/>
    <m/>
    <x v="4"/>
    <m/>
    <x v="0"/>
    <x v="0"/>
    <s v=""/>
    <s v=""/>
    <s v=""/>
    <s v=""/>
  </r>
  <r>
    <x v="7"/>
    <d v="2026-05-12T12:30:23"/>
    <x v="0"/>
    <n v="67136569"/>
    <n v="364058780000"/>
    <s v="2-725-765"/>
    <s v="Fijo"/>
    <x v="0"/>
    <x v="0"/>
    <m/>
    <m/>
    <m/>
    <s v="no"/>
    <m/>
    <m/>
    <x v="4"/>
    <m/>
    <x v="0"/>
    <x v="0"/>
    <s v=""/>
    <s v=""/>
    <s v=""/>
    <s v=""/>
  </r>
  <r>
    <x v="7"/>
    <d v="2026-05-12T12:32:54"/>
    <x v="0"/>
    <n v="67160698"/>
    <n v="358381690000"/>
    <s v="8-738-2199"/>
    <s v="Fijo"/>
    <x v="3"/>
    <x v="7"/>
    <m/>
    <m/>
    <m/>
    <s v="no"/>
    <m/>
    <m/>
    <x v="4"/>
    <m/>
    <x v="0"/>
    <x v="0"/>
    <s v=""/>
    <s v=""/>
    <s v=""/>
    <s v=""/>
  </r>
  <r>
    <x v="7"/>
    <d v="2026-05-12T12:36:13"/>
    <x v="0"/>
    <n v="67180582"/>
    <n v="345459610000"/>
    <s v="10-716-782"/>
    <s v="Fijo"/>
    <x v="0"/>
    <x v="7"/>
    <m/>
    <m/>
    <m/>
    <s v="no"/>
    <m/>
    <m/>
    <x v="4"/>
    <m/>
    <x v="0"/>
    <x v="0"/>
    <s v=""/>
    <s v=""/>
    <s v=""/>
    <s v=""/>
  </r>
  <r>
    <x v="7"/>
    <d v="2026-05-12T12:41:01"/>
    <x v="0"/>
    <n v="67195746"/>
    <n v="363076480000"/>
    <s v="4-726-1342"/>
    <s v="Fijo"/>
    <x v="0"/>
    <x v="3"/>
    <m/>
    <d v="2026-05-13T00:00:00"/>
    <n v="32.79"/>
    <s v="no"/>
    <m/>
    <m/>
    <x v="4"/>
    <m/>
    <x v="0"/>
    <x v="1"/>
    <s v=""/>
    <s v="13/may"/>
    <n v="1"/>
    <s v=""/>
  </r>
  <r>
    <x v="7"/>
    <d v="2026-05-12T12:48:06"/>
    <x v="0"/>
    <n v="67208780"/>
    <n v="369080710000"/>
    <s v="5-709-291"/>
    <s v="Fijo"/>
    <x v="0"/>
    <x v="0"/>
    <m/>
    <m/>
    <m/>
    <s v="no"/>
    <m/>
    <m/>
    <x v="4"/>
    <m/>
    <x v="0"/>
    <x v="0"/>
    <s v=""/>
    <s v=""/>
    <s v=""/>
    <s v=""/>
  </r>
  <r>
    <x v="7"/>
    <d v="2026-05-12T12:52:05"/>
    <x v="0"/>
    <n v="67209412"/>
    <n v="351328870000"/>
    <s v="8-989-1991"/>
    <s v="Fijo"/>
    <x v="0"/>
    <x v="5"/>
    <m/>
    <m/>
    <m/>
    <s v="no"/>
    <m/>
    <m/>
    <x v="4"/>
    <m/>
    <x v="0"/>
    <x v="0"/>
    <s v=""/>
    <s v=""/>
    <s v=""/>
    <s v=""/>
  </r>
  <r>
    <x v="7"/>
    <d v="2026-05-12T12:54:58"/>
    <x v="0"/>
    <n v="66508861"/>
    <n v="367087490000"/>
    <s v="8-715-1324"/>
    <s v="Fijo"/>
    <x v="0"/>
    <x v="0"/>
    <m/>
    <m/>
    <m/>
    <s v="no"/>
    <m/>
    <m/>
    <x v="4"/>
    <m/>
    <x v="0"/>
    <x v="0"/>
    <s v=""/>
    <s v=""/>
    <s v=""/>
    <s v=""/>
  </r>
  <r>
    <x v="7"/>
    <d v="2026-05-12T12:56:48"/>
    <x v="0"/>
    <n v="67224350"/>
    <n v="367054000000"/>
    <s v="8-753-137"/>
    <s v="Fijo"/>
    <x v="0"/>
    <x v="0"/>
    <m/>
    <m/>
    <m/>
    <s v="no"/>
    <m/>
    <m/>
    <x v="4"/>
    <m/>
    <x v="0"/>
    <x v="0"/>
    <s v=""/>
    <s v=""/>
    <s v=""/>
    <s v=""/>
  </r>
  <r>
    <x v="7"/>
    <d v="2026-05-12T14:05:25"/>
    <x v="0"/>
    <n v="67237216"/>
    <n v="351361340000"/>
    <s v="BE060795"/>
    <s v="Fijo"/>
    <x v="0"/>
    <x v="4"/>
    <m/>
    <m/>
    <m/>
    <s v="no"/>
    <m/>
    <m/>
    <x v="0"/>
    <m/>
    <x v="0"/>
    <x v="0"/>
    <s v=""/>
    <s v=""/>
    <s v=""/>
    <s v=""/>
  </r>
  <r>
    <x v="7"/>
    <d v="2026-05-12T14:09:31"/>
    <x v="0"/>
    <n v="67254445"/>
    <n v="367040470000"/>
    <s v="8-865-465"/>
    <s v="Fijo"/>
    <x v="3"/>
    <x v="0"/>
    <m/>
    <m/>
    <m/>
    <s v="no"/>
    <m/>
    <m/>
    <x v="4"/>
    <m/>
    <x v="0"/>
    <x v="0"/>
    <s v=""/>
    <s v=""/>
    <s v=""/>
    <s v=""/>
  </r>
  <r>
    <x v="7"/>
    <d v="2026-05-12T14:11:18"/>
    <x v="0"/>
    <n v="67282492"/>
    <n v="364001020000"/>
    <s v="3-719-1749"/>
    <s v="Fijo"/>
    <x v="0"/>
    <x v="7"/>
    <m/>
    <m/>
    <m/>
    <s v="no"/>
    <m/>
    <m/>
    <x v="4"/>
    <m/>
    <x v="0"/>
    <x v="0"/>
    <s v=""/>
    <s v=""/>
    <s v=""/>
    <s v=""/>
  </r>
  <r>
    <x v="7"/>
    <d v="2026-05-12T14:13:18"/>
    <x v="0"/>
    <n v="67293087"/>
    <n v="356379510000"/>
    <s v="6-716-758"/>
    <s v="Fijo"/>
    <x v="0"/>
    <x v="0"/>
    <m/>
    <m/>
    <m/>
    <s v="no"/>
    <m/>
    <m/>
    <x v="4"/>
    <m/>
    <x v="0"/>
    <x v="0"/>
    <s v=""/>
    <s v=""/>
    <s v=""/>
    <s v=""/>
  </r>
  <r>
    <x v="7"/>
    <d v="2026-05-12T14:15:23"/>
    <x v="0"/>
    <n v="67313117"/>
    <n v="365002870000"/>
    <s v="4-749-1357"/>
    <s v="Fijo"/>
    <x v="0"/>
    <x v="7"/>
    <m/>
    <m/>
    <m/>
    <s v="no"/>
    <m/>
    <m/>
    <x v="4"/>
    <m/>
    <x v="0"/>
    <x v="0"/>
    <s v=""/>
    <s v=""/>
    <s v=""/>
    <s v=""/>
  </r>
  <r>
    <x v="7"/>
    <d v="2026-05-12T14:18:02"/>
    <x v="0"/>
    <n v="67331934"/>
    <n v="365036310000"/>
    <s v="8-909-2086"/>
    <s v="Fijo"/>
    <x v="0"/>
    <x v="4"/>
    <m/>
    <m/>
    <m/>
    <s v="no"/>
    <m/>
    <m/>
    <x v="4"/>
    <m/>
    <x v="0"/>
    <x v="0"/>
    <s v=""/>
    <s v=""/>
    <s v=""/>
    <s v=""/>
  </r>
  <r>
    <x v="7"/>
    <d v="2026-05-12T14:20:29"/>
    <x v="0"/>
    <n v="67348721"/>
    <n v="369058970000"/>
    <s v="A61497009"/>
    <s v="Fijo"/>
    <x v="0"/>
    <x v="0"/>
    <m/>
    <m/>
    <m/>
    <s v="no"/>
    <m/>
    <m/>
    <x v="4"/>
    <m/>
    <x v="0"/>
    <x v="0"/>
    <s v=""/>
    <s v=""/>
    <s v=""/>
    <s v=""/>
  </r>
  <r>
    <x v="7"/>
    <d v="2026-05-12T14:21:43"/>
    <x v="0"/>
    <n v="67370576"/>
    <n v="186074840000"/>
    <s v="4-95-293"/>
    <s v="Fijo"/>
    <x v="0"/>
    <x v="7"/>
    <m/>
    <m/>
    <m/>
    <s v="no"/>
    <m/>
    <m/>
    <x v="4"/>
    <m/>
    <x v="0"/>
    <x v="0"/>
    <s v=""/>
    <s v=""/>
    <s v=""/>
    <s v=""/>
  </r>
  <r>
    <x v="7"/>
    <d v="2026-05-12T14:23:45"/>
    <x v="0"/>
    <n v="67418170"/>
    <n v="316012930000"/>
    <s v="3-84-2460"/>
    <s v="Fijo"/>
    <x v="0"/>
    <x v="7"/>
    <m/>
    <m/>
    <m/>
    <s v="no"/>
    <m/>
    <m/>
    <x v="4"/>
    <m/>
    <x v="0"/>
    <x v="0"/>
    <s v=""/>
    <s v=""/>
    <s v=""/>
    <s v=""/>
  </r>
  <r>
    <x v="7"/>
    <d v="2026-05-12T14:26:28"/>
    <x v="0"/>
    <n v="67435533"/>
    <n v="364079420000"/>
    <s v="9-757-136"/>
    <s v="Fijo"/>
    <x v="1"/>
    <x v="2"/>
    <m/>
    <m/>
    <m/>
    <s v="si"/>
    <d v="2026-05-04T00:00:00"/>
    <n v="32.42"/>
    <x v="4"/>
    <m/>
    <x v="2"/>
    <x v="0"/>
    <s v="04/may"/>
    <s v=""/>
    <s v=""/>
    <n v="1"/>
  </r>
  <r>
    <x v="7"/>
    <d v="2026-05-12T14:29:30"/>
    <x v="0"/>
    <n v="67453214"/>
    <n v="359346870000"/>
    <s v="8-741-1525"/>
    <s v="Fijo"/>
    <x v="0"/>
    <x v="0"/>
    <m/>
    <m/>
    <m/>
    <s v="no"/>
    <m/>
    <m/>
    <x v="0"/>
    <m/>
    <x v="0"/>
    <x v="0"/>
    <s v=""/>
    <s v=""/>
    <s v=""/>
    <s v=""/>
  </r>
  <r>
    <x v="7"/>
    <d v="2026-05-12T14:31:25"/>
    <x v="0"/>
    <n v="67465348"/>
    <n v="366041300000"/>
    <s v="2-58-317"/>
    <s v="Fijo"/>
    <x v="0"/>
    <x v="1"/>
    <m/>
    <m/>
    <m/>
    <s v="no"/>
    <m/>
    <m/>
    <x v="4"/>
    <m/>
    <x v="0"/>
    <x v="0"/>
    <s v=""/>
    <s v=""/>
    <s v=""/>
    <s v=""/>
  </r>
  <r>
    <x v="7"/>
    <d v="2026-05-12T14:34:59"/>
    <x v="0"/>
    <n v="67489669"/>
    <n v="312003050000"/>
    <s v="8-320-15"/>
    <s v="Fijo"/>
    <x v="0"/>
    <x v="0"/>
    <m/>
    <m/>
    <m/>
    <s v="no"/>
    <m/>
    <m/>
    <x v="4"/>
    <m/>
    <x v="0"/>
    <x v="0"/>
    <s v=""/>
    <s v=""/>
    <s v=""/>
    <s v=""/>
  </r>
  <r>
    <x v="7"/>
    <d v="2026-05-12T14:38:11"/>
    <x v="0"/>
    <n v="67517061"/>
    <n v="369028070000"/>
    <s v="8-1032-1125"/>
    <s v="Fijo"/>
    <x v="0"/>
    <x v="0"/>
    <m/>
    <m/>
    <m/>
    <s v="no"/>
    <m/>
    <m/>
    <x v="1"/>
    <m/>
    <x v="0"/>
    <x v="0"/>
    <s v=""/>
    <s v=""/>
    <s v=""/>
    <s v=""/>
  </r>
  <r>
    <x v="7"/>
    <d v="2026-05-12T14:40:31"/>
    <x v="0"/>
    <n v="67566693"/>
    <n v="354383320000"/>
    <n v="180126738"/>
    <s v="Fijo"/>
    <x v="1"/>
    <x v="4"/>
    <m/>
    <m/>
    <m/>
    <s v="no"/>
    <m/>
    <m/>
    <x v="1"/>
    <m/>
    <x v="0"/>
    <x v="0"/>
    <s v=""/>
    <s v=""/>
    <s v=""/>
    <s v=""/>
  </r>
  <r>
    <x v="7"/>
    <d v="2026-05-12T14:44:12"/>
    <x v="0"/>
    <n v="67580009"/>
    <n v="283006560000"/>
    <s v="7-56-110"/>
    <s v="Fijo"/>
    <x v="0"/>
    <x v="4"/>
    <m/>
    <m/>
    <m/>
    <s v="no"/>
    <m/>
    <m/>
    <x v="4"/>
    <m/>
    <x v="0"/>
    <x v="0"/>
    <s v=""/>
    <s v=""/>
    <s v=""/>
    <s v=""/>
  </r>
  <r>
    <x v="7"/>
    <d v="2026-05-12T14:45:54"/>
    <x v="0"/>
    <n v="67666967"/>
    <n v="364075570000"/>
    <s v="4-231-854"/>
    <s v="Fijo"/>
    <x v="0"/>
    <x v="0"/>
    <m/>
    <m/>
    <m/>
    <s v="no"/>
    <m/>
    <m/>
    <x v="4"/>
    <m/>
    <x v="0"/>
    <x v="0"/>
    <s v=""/>
    <s v=""/>
    <s v=""/>
    <s v=""/>
  </r>
  <r>
    <x v="7"/>
    <d v="2026-05-12T14:49:56"/>
    <x v="0"/>
    <n v="67680989"/>
    <n v="353370310000"/>
    <s v="E-8-66058"/>
    <s v="Fijo"/>
    <x v="1"/>
    <x v="4"/>
    <m/>
    <m/>
    <m/>
    <s v="no"/>
    <m/>
    <m/>
    <x v="0"/>
    <m/>
    <x v="0"/>
    <x v="0"/>
    <s v=""/>
    <s v=""/>
    <s v=""/>
    <s v=""/>
  </r>
  <r>
    <x v="7"/>
    <d v="2026-05-12T14:53:35"/>
    <x v="0"/>
    <n v="67739033"/>
    <n v="355377910000"/>
    <s v="8-428-792"/>
    <s v="Fijo"/>
    <x v="0"/>
    <x v="0"/>
    <m/>
    <m/>
    <m/>
    <s v="no"/>
    <m/>
    <m/>
    <x v="0"/>
    <m/>
    <x v="0"/>
    <x v="0"/>
    <s v=""/>
    <s v=""/>
    <s v=""/>
    <s v=""/>
  </r>
  <r>
    <x v="7"/>
    <d v="2026-05-12T14:56:28"/>
    <x v="0"/>
    <n v="67776351"/>
    <n v="365083110000"/>
    <s v="12-723-605"/>
    <s v="Fijo"/>
    <x v="0"/>
    <x v="0"/>
    <m/>
    <m/>
    <m/>
    <s v="no"/>
    <m/>
    <m/>
    <x v="4"/>
    <m/>
    <x v="0"/>
    <x v="0"/>
    <s v=""/>
    <s v=""/>
    <s v=""/>
    <s v=""/>
  </r>
  <r>
    <x v="7"/>
    <d v="2026-05-12T14:59:37"/>
    <x v="0"/>
    <n v="67818022"/>
    <n v="357367140000"/>
    <s v="8-830-962"/>
    <s v="Fijo"/>
    <x v="1"/>
    <x v="8"/>
    <m/>
    <m/>
    <m/>
    <s v="no"/>
    <m/>
    <m/>
    <x v="1"/>
    <m/>
    <x v="0"/>
    <x v="0"/>
    <s v=""/>
    <s v=""/>
    <s v=""/>
    <s v=""/>
  </r>
  <r>
    <x v="7"/>
    <d v="2026-05-12T15:02:37"/>
    <x v="0"/>
    <n v="67847694"/>
    <n v="283003350000"/>
    <s v="8-932-2470"/>
    <s v="Fijo"/>
    <x v="0"/>
    <x v="0"/>
    <m/>
    <m/>
    <m/>
    <s v="no"/>
    <m/>
    <m/>
    <x v="4"/>
    <m/>
    <x v="0"/>
    <x v="0"/>
    <s v=""/>
    <s v=""/>
    <s v=""/>
    <s v=""/>
  </r>
  <r>
    <x v="7"/>
    <d v="2026-05-12T15:07:16"/>
    <x v="0"/>
    <n v="67850903"/>
    <n v="366089970000"/>
    <s v="12-733-1900"/>
    <s v="Fijo"/>
    <x v="1"/>
    <x v="0"/>
    <m/>
    <m/>
    <m/>
    <s v="no"/>
    <m/>
    <m/>
    <x v="4"/>
    <m/>
    <x v="0"/>
    <x v="0"/>
    <s v=""/>
    <s v=""/>
    <s v=""/>
    <s v=""/>
  </r>
  <r>
    <x v="7"/>
    <d v="2026-05-12T15:16:51"/>
    <x v="0"/>
    <n v="67880204"/>
    <n v="358373810000"/>
    <s v="10-3-264"/>
    <s v="Fijo"/>
    <x v="0"/>
    <x v="7"/>
    <m/>
    <m/>
    <m/>
    <s v="no"/>
    <m/>
    <m/>
    <x v="4"/>
    <m/>
    <x v="0"/>
    <x v="0"/>
    <s v=""/>
    <s v=""/>
    <s v=""/>
    <s v=""/>
  </r>
  <r>
    <x v="7"/>
    <d v="2026-05-12T15:20:49"/>
    <x v="0"/>
    <n v="67887976"/>
    <n v="369010570000"/>
    <s v="8-881-622"/>
    <s v="Fijo"/>
    <x v="0"/>
    <x v="0"/>
    <m/>
    <m/>
    <m/>
    <s v="no"/>
    <m/>
    <m/>
    <x v="1"/>
    <m/>
    <x v="0"/>
    <x v="0"/>
    <s v=""/>
    <s v=""/>
    <s v=""/>
    <s v=""/>
  </r>
  <r>
    <x v="7"/>
    <d v="2026-05-12T15:24:16"/>
    <x v="0"/>
    <n v="67890453"/>
    <n v="369053400000"/>
    <s v="8-843-1831"/>
    <s v="Fijo"/>
    <x v="0"/>
    <x v="0"/>
    <m/>
    <m/>
    <m/>
    <s v="no"/>
    <m/>
    <m/>
    <x v="4"/>
    <m/>
    <x v="0"/>
    <x v="0"/>
    <s v=""/>
    <s v=""/>
    <s v=""/>
    <s v=""/>
  </r>
  <r>
    <x v="7"/>
    <d v="2026-05-12T15:26:28"/>
    <x v="0"/>
    <n v="67910828"/>
    <n v="361075500000"/>
    <s v="9-164-398"/>
    <s v="Fijo"/>
    <x v="0"/>
    <x v="0"/>
    <m/>
    <m/>
    <m/>
    <s v="no"/>
    <m/>
    <m/>
    <x v="4"/>
    <m/>
    <x v="0"/>
    <x v="0"/>
    <s v=""/>
    <s v=""/>
    <s v=""/>
    <s v=""/>
  </r>
  <r>
    <x v="7"/>
    <d v="2026-05-12T15:28:23"/>
    <x v="0"/>
    <n v="67931627"/>
    <n v="345447110000"/>
    <s v="8-904-1513"/>
    <s v="Fijo"/>
    <x v="0"/>
    <x v="0"/>
    <m/>
    <m/>
    <m/>
    <s v="no"/>
    <m/>
    <m/>
    <x v="0"/>
    <m/>
    <x v="0"/>
    <x v="0"/>
    <s v=""/>
    <s v=""/>
    <s v=""/>
    <s v=""/>
  </r>
  <r>
    <x v="7"/>
    <d v="2026-05-12T15:36:32"/>
    <x v="0"/>
    <n v="67943025"/>
    <n v="355384590000"/>
    <s v="8-905-370"/>
    <s v="Fijo"/>
    <x v="0"/>
    <x v="3"/>
    <m/>
    <d v="2026-05-14T00:00:00"/>
    <n v="50"/>
    <s v="no"/>
    <m/>
    <m/>
    <x v="1"/>
    <m/>
    <x v="0"/>
    <x v="1"/>
    <s v=""/>
    <s v="14/may"/>
    <n v="1"/>
    <s v=""/>
  </r>
  <r>
    <x v="7"/>
    <d v="2026-05-12T15:40:57"/>
    <x v="0"/>
    <n v="68060885"/>
    <n v="358375880000"/>
    <s v="7-711-1326"/>
    <s v="Fijo"/>
    <x v="0"/>
    <x v="0"/>
    <m/>
    <m/>
    <m/>
    <s v="no"/>
    <m/>
    <m/>
    <x v="1"/>
    <m/>
    <x v="0"/>
    <x v="0"/>
    <s v=""/>
    <s v=""/>
    <s v=""/>
    <s v=""/>
  </r>
  <r>
    <x v="7"/>
    <d v="2026-05-12T15:42:43"/>
    <x v="0"/>
    <n v="68087495"/>
    <n v="359373520000"/>
    <s v="8-970-1581"/>
    <s v="Fijo"/>
    <x v="0"/>
    <x v="7"/>
    <m/>
    <m/>
    <m/>
    <s v="no"/>
    <m/>
    <m/>
    <x v="4"/>
    <m/>
    <x v="0"/>
    <x v="0"/>
    <s v=""/>
    <s v=""/>
    <s v=""/>
    <s v=""/>
  </r>
  <r>
    <x v="7"/>
    <d v="2026-05-12T15:50:11"/>
    <x v="0"/>
    <n v="68116284"/>
    <n v="351374970000"/>
    <s v="8-989-1992"/>
    <s v="Fijo"/>
    <x v="0"/>
    <x v="3"/>
    <m/>
    <d v="2026-05-15T00:00:00"/>
    <n v="30.44"/>
    <s v="no"/>
    <m/>
    <m/>
    <x v="0"/>
    <m/>
    <x v="0"/>
    <x v="1"/>
    <s v=""/>
    <s v="15/may"/>
    <n v="1"/>
    <s v=""/>
  </r>
  <r>
    <x v="7"/>
    <d v="2026-05-12T15:52:32"/>
    <x v="0"/>
    <n v="68184307"/>
    <n v="346382020000"/>
    <s v="3-753-110"/>
    <s v="Fijo"/>
    <x v="0"/>
    <x v="7"/>
    <m/>
    <m/>
    <m/>
    <s v="no"/>
    <m/>
    <m/>
    <x v="4"/>
    <m/>
    <x v="0"/>
    <x v="0"/>
    <s v=""/>
    <s v=""/>
    <s v=""/>
    <s v=""/>
  </r>
  <r>
    <x v="7"/>
    <d v="2026-05-12T15:56:25"/>
    <x v="0"/>
    <n v="68211872"/>
    <n v="368014280000"/>
    <s v="Bf558050"/>
    <s v="Fijo"/>
    <x v="1"/>
    <x v="0"/>
    <m/>
    <m/>
    <m/>
    <s v="no"/>
    <m/>
    <m/>
    <x v="4"/>
    <m/>
    <x v="0"/>
    <x v="0"/>
    <s v=""/>
    <s v=""/>
    <s v=""/>
    <s v=""/>
  </r>
  <r>
    <x v="7"/>
    <d v="2026-05-12T15:59:18"/>
    <x v="0"/>
    <n v="68299587"/>
    <n v="356375320000"/>
    <s v="8-1050-2217"/>
    <s v="Fijo"/>
    <x v="0"/>
    <x v="7"/>
    <m/>
    <m/>
    <m/>
    <s v="no"/>
    <m/>
    <m/>
    <x v="4"/>
    <m/>
    <x v="0"/>
    <x v="0"/>
    <s v=""/>
    <s v=""/>
    <s v=""/>
    <s v=""/>
  </r>
  <r>
    <x v="7"/>
    <d v="2026-05-12T16:03:29"/>
    <x v="0"/>
    <n v="68303645"/>
    <n v="366010260000"/>
    <s v="5-716-1708"/>
    <s v="Fijo"/>
    <x v="0"/>
    <x v="0"/>
    <m/>
    <m/>
    <m/>
    <s v="no"/>
    <m/>
    <m/>
    <x v="1"/>
    <m/>
    <x v="0"/>
    <x v="0"/>
    <s v=""/>
    <s v=""/>
    <s v=""/>
    <s v=""/>
  </r>
  <r>
    <x v="7"/>
    <d v="2026-05-12T16:07:08"/>
    <x v="0"/>
    <n v="68383673"/>
    <n v="361071000000"/>
    <s v="8-1037-1872"/>
    <s v="Fijo"/>
    <x v="0"/>
    <x v="0"/>
    <m/>
    <m/>
    <m/>
    <s v="no"/>
    <m/>
    <m/>
    <x v="4"/>
    <m/>
    <x v="0"/>
    <x v="0"/>
    <s v=""/>
    <s v=""/>
    <s v=""/>
    <s v=""/>
  </r>
  <r>
    <x v="7"/>
    <d v="2026-05-12T16:08:44"/>
    <x v="0"/>
    <n v="68451482"/>
    <n v="353363240000"/>
    <s v="8-294-118"/>
    <s v="Fijo"/>
    <x v="0"/>
    <x v="7"/>
    <m/>
    <m/>
    <m/>
    <s v="no"/>
    <m/>
    <m/>
    <x v="4"/>
    <m/>
    <x v="0"/>
    <x v="0"/>
    <s v=""/>
    <s v=""/>
    <s v=""/>
    <s v=""/>
  </r>
  <r>
    <x v="7"/>
    <d v="2026-05-12T16:09:57"/>
    <x v="0"/>
    <n v="68481258"/>
    <n v="358375590000"/>
    <s v="5-702-70"/>
    <s v="Fijo"/>
    <x v="0"/>
    <x v="7"/>
    <m/>
    <m/>
    <m/>
    <s v="no"/>
    <m/>
    <m/>
    <x v="4"/>
    <m/>
    <x v="0"/>
    <x v="0"/>
    <s v=""/>
    <s v=""/>
    <s v=""/>
    <s v=""/>
  </r>
  <r>
    <x v="7"/>
    <d v="2026-05-12T16:12:55"/>
    <x v="0"/>
    <n v="68497331"/>
    <n v="363005370000"/>
    <s v="3-737-79"/>
    <s v="Fijo"/>
    <x v="0"/>
    <x v="5"/>
    <m/>
    <m/>
    <m/>
    <s v="no"/>
    <m/>
    <m/>
    <x v="1"/>
    <m/>
    <x v="0"/>
    <x v="0"/>
    <s v=""/>
    <s v=""/>
    <s v=""/>
    <s v=""/>
  </r>
  <r>
    <x v="7"/>
    <d v="2026-05-12T16:14:16"/>
    <x v="0"/>
    <n v="68551019"/>
    <n v="365076060000"/>
    <s v="8-937-808"/>
    <s v="Fijo"/>
    <x v="0"/>
    <x v="7"/>
    <m/>
    <m/>
    <m/>
    <s v="no"/>
    <m/>
    <m/>
    <x v="4"/>
    <m/>
    <x v="0"/>
    <x v="0"/>
    <s v=""/>
    <s v=""/>
    <s v=""/>
    <s v=""/>
  </r>
  <r>
    <x v="7"/>
    <d v="2026-05-12T16:16:51"/>
    <x v="0"/>
    <n v="68565271"/>
    <n v="351359270000"/>
    <s v="5-716-1671"/>
    <s v="Fijo"/>
    <x v="0"/>
    <x v="0"/>
    <m/>
    <m/>
    <m/>
    <s v="no"/>
    <m/>
    <m/>
    <x v="0"/>
    <m/>
    <x v="0"/>
    <x v="0"/>
    <s v=""/>
    <s v=""/>
    <s v=""/>
    <s v=""/>
  </r>
  <r>
    <x v="7"/>
    <d v="2026-05-12T16:19:21"/>
    <x v="0"/>
    <n v="68578388"/>
    <n v="368023750000"/>
    <s v="3-737-1380"/>
    <s v="Fijo"/>
    <x v="0"/>
    <x v="4"/>
    <m/>
    <m/>
    <m/>
    <s v="no"/>
    <m/>
    <m/>
    <x v="1"/>
    <m/>
    <x v="0"/>
    <x v="0"/>
    <s v=""/>
    <s v=""/>
    <s v=""/>
    <s v=""/>
  </r>
  <r>
    <x v="7"/>
    <d v="2026-05-12T16:22:30"/>
    <x v="0"/>
    <n v="68588708"/>
    <n v="366000710000"/>
    <s v="3-748-1562"/>
    <s v="Fijo"/>
    <x v="0"/>
    <x v="7"/>
    <m/>
    <m/>
    <m/>
    <s v="no"/>
    <m/>
    <m/>
    <x v="4"/>
    <m/>
    <x v="0"/>
    <x v="0"/>
    <s v=""/>
    <s v=""/>
    <s v=""/>
    <s v=""/>
  </r>
  <r>
    <x v="7"/>
    <d v="2026-05-12T16:24:52"/>
    <x v="0"/>
    <n v="68593774"/>
    <n v="351373720000"/>
    <s v="7-115-878"/>
    <s v="Fijo"/>
    <x v="0"/>
    <x v="7"/>
    <m/>
    <m/>
    <m/>
    <s v="no"/>
    <m/>
    <m/>
    <x v="4"/>
    <m/>
    <x v="0"/>
    <x v="0"/>
    <s v=""/>
    <s v=""/>
    <s v=""/>
    <s v=""/>
  </r>
  <r>
    <x v="7"/>
    <d v="2026-05-12T16:27:35"/>
    <x v="0"/>
    <n v="68594598"/>
    <n v="283011120000"/>
    <s v="C02194175"/>
    <s v="Fijo"/>
    <x v="0"/>
    <x v="0"/>
    <m/>
    <m/>
    <m/>
    <s v="no"/>
    <m/>
    <m/>
    <x v="1"/>
    <m/>
    <x v="0"/>
    <x v="0"/>
    <s v=""/>
    <s v=""/>
    <s v=""/>
    <s v=""/>
  </r>
  <r>
    <x v="7"/>
    <d v="2026-05-12T16:33:35"/>
    <x v="0"/>
    <n v="68612220"/>
    <n v="352368230000"/>
    <s v="8-992-495"/>
    <s v="Fijo"/>
    <x v="0"/>
    <x v="3"/>
    <m/>
    <d v="2026-05-15T00:00:00"/>
    <n v="62.44"/>
    <s v="no"/>
    <m/>
    <m/>
    <x v="0"/>
    <m/>
    <x v="0"/>
    <x v="1"/>
    <s v=""/>
    <s v="15/may"/>
    <n v="1"/>
    <s v=""/>
  </r>
  <r>
    <x v="7"/>
    <d v="2026-05-12T16:35:36"/>
    <x v="0"/>
    <n v="68652769"/>
    <n v="354358120000"/>
    <s v="8-522-2500"/>
    <s v="Fijo"/>
    <x v="0"/>
    <x v="7"/>
    <m/>
    <m/>
    <m/>
    <s v="no"/>
    <m/>
    <m/>
    <x v="1"/>
    <m/>
    <x v="0"/>
    <x v="0"/>
    <s v=""/>
    <s v=""/>
    <s v=""/>
    <s v=""/>
  </r>
  <r>
    <x v="7"/>
    <d v="2026-05-12T16:37:53"/>
    <x v="0"/>
    <n v="68705237"/>
    <n v="368033760000"/>
    <s v="2-719-550"/>
    <s v="Fijo"/>
    <x v="0"/>
    <x v="7"/>
    <m/>
    <m/>
    <m/>
    <s v="no"/>
    <m/>
    <m/>
    <x v="4"/>
    <m/>
    <x v="0"/>
    <x v="0"/>
    <s v=""/>
    <s v=""/>
    <s v=""/>
    <s v=""/>
  </r>
  <r>
    <x v="7"/>
    <d v="2026-05-12T16:39:14"/>
    <x v="0"/>
    <n v="68724479"/>
    <n v="358364450000"/>
    <s v="L594726"/>
    <s v="Fijo"/>
    <x v="0"/>
    <x v="7"/>
    <m/>
    <m/>
    <m/>
    <s v="no"/>
    <m/>
    <m/>
    <x v="4"/>
    <m/>
    <x v="0"/>
    <x v="0"/>
    <s v=""/>
    <s v=""/>
    <s v=""/>
    <s v=""/>
  </r>
  <r>
    <x v="7"/>
    <d v="2026-05-12T16:41:23"/>
    <x v="0"/>
    <n v="68740932"/>
    <n v="364005300000"/>
    <s v="4-844-372"/>
    <s v="Fijo"/>
    <x v="0"/>
    <x v="0"/>
    <m/>
    <m/>
    <m/>
    <s v="no"/>
    <m/>
    <m/>
    <x v="1"/>
    <m/>
    <x v="0"/>
    <x v="0"/>
    <s v=""/>
    <s v=""/>
    <s v=""/>
    <s v=""/>
  </r>
  <r>
    <x v="7"/>
    <d v="2026-05-12T16:42:25"/>
    <x v="0"/>
    <n v="68745282"/>
    <n v="354386270000"/>
    <n v="118866555"/>
    <s v="Fijo"/>
    <x v="0"/>
    <x v="7"/>
    <m/>
    <m/>
    <m/>
    <s v="no"/>
    <m/>
    <m/>
    <x v="4"/>
    <m/>
    <x v="0"/>
    <x v="0"/>
    <s v=""/>
    <s v=""/>
    <s v=""/>
    <s v=""/>
  </r>
  <r>
    <x v="7"/>
    <d v="2026-05-12T16:44:03"/>
    <x v="0"/>
    <n v="68775065"/>
    <n v="323068970000"/>
    <s v="6-704-933"/>
    <s v="Fijo"/>
    <x v="0"/>
    <x v="7"/>
    <m/>
    <m/>
    <m/>
    <s v="no"/>
    <m/>
    <m/>
    <x v="4"/>
    <m/>
    <x v="0"/>
    <x v="0"/>
    <s v=""/>
    <s v=""/>
    <s v=""/>
    <s v=""/>
  </r>
  <r>
    <x v="7"/>
    <d v="2026-05-12T16:45:23"/>
    <x v="0"/>
    <n v="68811259"/>
    <n v="359374450000"/>
    <s v="2-743-564"/>
    <s v="Fijo"/>
    <x v="0"/>
    <x v="7"/>
    <m/>
    <m/>
    <m/>
    <s v="no"/>
    <m/>
    <m/>
    <x v="4"/>
    <m/>
    <x v="0"/>
    <x v="0"/>
    <s v=""/>
    <s v=""/>
    <s v=""/>
    <s v=""/>
  </r>
  <r>
    <x v="8"/>
    <d v="2026-05-13T09:26:54"/>
    <x v="0"/>
    <n v="68827027"/>
    <n v="365024500000"/>
    <s v="8-908-293"/>
    <s v="Fijo"/>
    <x v="0"/>
    <x v="0"/>
    <m/>
    <m/>
    <m/>
    <s v="no"/>
    <m/>
    <m/>
    <x v="1"/>
    <m/>
    <x v="0"/>
    <x v="0"/>
    <s v=""/>
    <s v=""/>
    <s v=""/>
    <s v=""/>
  </r>
  <r>
    <x v="8"/>
    <d v="2026-05-13T09:28:08"/>
    <x v="0"/>
    <n v="68872570"/>
    <n v="351385850000"/>
    <s v="8-143-959"/>
    <s v="Fijo"/>
    <x v="0"/>
    <x v="7"/>
    <m/>
    <m/>
    <m/>
    <s v="no"/>
    <m/>
    <m/>
    <x v="4"/>
    <m/>
    <x v="0"/>
    <x v="0"/>
    <s v=""/>
    <s v=""/>
    <s v=""/>
    <s v=""/>
  </r>
  <r>
    <x v="8"/>
    <d v="2026-05-13T09:31:49"/>
    <x v="0"/>
    <n v="68905432"/>
    <n v="353352650000"/>
    <s v="8-405-204"/>
    <s v="Fijo"/>
    <x v="0"/>
    <x v="0"/>
    <m/>
    <m/>
    <m/>
    <s v="no"/>
    <m/>
    <m/>
    <x v="0"/>
    <m/>
    <x v="0"/>
    <x v="0"/>
    <s v=""/>
    <s v=""/>
    <s v=""/>
    <s v=""/>
  </r>
  <r>
    <x v="8"/>
    <d v="2026-05-13T09:36:40"/>
    <x v="0"/>
    <n v="68955068"/>
    <n v="368062750000"/>
    <s v="4-821-860"/>
    <s v="Fijo"/>
    <x v="0"/>
    <x v="0"/>
    <m/>
    <m/>
    <m/>
    <s v="no"/>
    <m/>
    <m/>
    <x v="4"/>
    <m/>
    <x v="0"/>
    <x v="0"/>
    <s v=""/>
    <s v=""/>
    <s v=""/>
    <s v=""/>
  </r>
  <r>
    <x v="8"/>
    <d v="2026-05-13T09:39:49"/>
    <x v="0"/>
    <n v="69029941"/>
    <n v="357374630000"/>
    <s v="8-739-995"/>
    <s v="Fijo"/>
    <x v="0"/>
    <x v="7"/>
    <m/>
    <m/>
    <m/>
    <s v="no"/>
    <m/>
    <m/>
    <x v="4"/>
    <m/>
    <x v="0"/>
    <x v="0"/>
    <s v=""/>
    <s v=""/>
    <s v=""/>
    <s v=""/>
  </r>
  <r>
    <x v="8"/>
    <d v="2026-05-13T09:43:57"/>
    <x v="0"/>
    <n v="69035704"/>
    <n v="361073850000"/>
    <s v="1-713-1032"/>
    <s v="Fijo"/>
    <x v="0"/>
    <x v="0"/>
    <m/>
    <m/>
    <m/>
    <s v="no"/>
    <m/>
    <m/>
    <x v="4"/>
    <m/>
    <x v="0"/>
    <x v="0"/>
    <s v=""/>
    <s v=""/>
    <s v=""/>
    <s v=""/>
  </r>
  <r>
    <x v="8"/>
    <d v="2026-05-13T09:48:21"/>
    <x v="0"/>
    <n v="69092525"/>
    <n v="367043220000"/>
    <s v="E-8-74809"/>
    <s v="Fijo"/>
    <x v="0"/>
    <x v="1"/>
    <m/>
    <m/>
    <m/>
    <s v="no"/>
    <m/>
    <m/>
    <x v="4"/>
    <m/>
    <x v="0"/>
    <x v="0"/>
    <s v=""/>
    <s v=""/>
    <s v=""/>
    <s v=""/>
  </r>
  <r>
    <x v="8"/>
    <d v="2026-05-13T09:54:29"/>
    <x v="0"/>
    <n v="69100559"/>
    <n v="362084080000"/>
    <s v="8-752-2376"/>
    <s v="Fijo"/>
    <x v="1"/>
    <x v="0"/>
    <m/>
    <m/>
    <m/>
    <s v="no"/>
    <m/>
    <m/>
    <x v="4"/>
    <m/>
    <x v="0"/>
    <x v="0"/>
    <s v=""/>
    <s v=""/>
    <s v=""/>
    <s v=""/>
  </r>
  <r>
    <x v="8"/>
    <d v="2026-05-13T09:58:33"/>
    <x v="0"/>
    <n v="69143489"/>
    <n v="361004700000"/>
    <s v="1-708-1886"/>
    <s v="Fijo"/>
    <x v="1"/>
    <x v="3"/>
    <m/>
    <m/>
    <m/>
    <s v="no"/>
    <m/>
    <m/>
    <x v="4"/>
    <m/>
    <x v="0"/>
    <x v="0"/>
    <s v=""/>
    <s v=""/>
    <s v=""/>
    <s v=""/>
  </r>
  <r>
    <x v="8"/>
    <d v="2026-05-13T10:04:05"/>
    <x v="0"/>
    <n v="69185227"/>
    <n v="363005140000"/>
    <s v="8-1054-506"/>
    <s v="Fijo"/>
    <x v="0"/>
    <x v="7"/>
    <m/>
    <m/>
    <m/>
    <s v="no"/>
    <m/>
    <m/>
    <x v="1"/>
    <m/>
    <x v="0"/>
    <x v="0"/>
    <s v=""/>
    <s v=""/>
    <s v=""/>
    <s v=""/>
  </r>
  <r>
    <x v="8"/>
    <d v="2026-05-13T10:09:01"/>
    <x v="0"/>
    <n v="69304080"/>
    <n v="352382530000"/>
    <s v="10-703-1571"/>
    <s v="Fijo"/>
    <x v="0"/>
    <x v="2"/>
    <m/>
    <m/>
    <m/>
    <s v="si"/>
    <d v="2026-05-11T00:00:00"/>
    <n v="30.44"/>
    <x v="4"/>
    <m/>
    <x v="2"/>
    <x v="0"/>
    <s v="11/may"/>
    <s v=""/>
    <s v=""/>
    <n v="1"/>
  </r>
  <r>
    <x v="8"/>
    <d v="2026-05-13T10:13:02"/>
    <x v="0"/>
    <n v="69332905"/>
    <n v="366017230000"/>
    <s v="10-707-1251"/>
    <s v="Fijo"/>
    <x v="0"/>
    <x v="5"/>
    <m/>
    <m/>
    <m/>
    <s v="no"/>
    <m/>
    <m/>
    <x v="1"/>
    <m/>
    <x v="0"/>
    <x v="0"/>
    <s v=""/>
    <s v=""/>
    <s v=""/>
    <s v=""/>
  </r>
  <r>
    <x v="8"/>
    <d v="2026-05-13T10:17:22"/>
    <x v="0"/>
    <n v="69360050"/>
    <n v="358382810000"/>
    <s v="9-765-1209"/>
    <s v="Fijo"/>
    <x v="0"/>
    <x v="0"/>
    <m/>
    <m/>
    <m/>
    <s v="no"/>
    <m/>
    <m/>
    <x v="1"/>
    <m/>
    <x v="0"/>
    <x v="0"/>
    <s v=""/>
    <s v=""/>
    <s v=""/>
    <s v=""/>
  </r>
  <r>
    <x v="8"/>
    <d v="2026-05-13T10:18:54"/>
    <x v="0"/>
    <n v="69387381"/>
    <n v="359356930000"/>
    <s v="6-714-1387"/>
    <s v="Fijo"/>
    <x v="0"/>
    <x v="7"/>
    <m/>
    <m/>
    <m/>
    <s v="no"/>
    <m/>
    <m/>
    <x v="4"/>
    <m/>
    <x v="0"/>
    <x v="0"/>
    <s v=""/>
    <s v=""/>
    <s v=""/>
    <s v=""/>
  </r>
  <r>
    <x v="8"/>
    <d v="2026-05-13T10:28:55"/>
    <x v="0"/>
    <n v="69393189"/>
    <n v="354353480000"/>
    <s v="3-731-2198"/>
    <s v="Fijo"/>
    <x v="0"/>
    <x v="3"/>
    <m/>
    <d v="2026-05-15T00:00:00"/>
    <n v="30.81"/>
    <s v="no"/>
    <m/>
    <m/>
    <x v="0"/>
    <m/>
    <x v="0"/>
    <x v="1"/>
    <s v=""/>
    <s v="15/may"/>
    <n v="1"/>
    <s v=""/>
  </r>
  <r>
    <x v="8"/>
    <d v="2026-05-13T10:31:48"/>
    <x v="0"/>
    <n v="69408166"/>
    <n v="369084930000"/>
    <s v="8-1048-1502"/>
    <s v="Fijo"/>
    <x v="0"/>
    <x v="1"/>
    <m/>
    <m/>
    <m/>
    <s v="no"/>
    <m/>
    <m/>
    <x v="4"/>
    <m/>
    <x v="0"/>
    <x v="0"/>
    <s v=""/>
    <s v=""/>
    <s v=""/>
    <s v=""/>
  </r>
  <r>
    <x v="8"/>
    <d v="2026-05-13T10:32:54"/>
    <x v="0"/>
    <n v="67927520"/>
    <n v="369001490000"/>
    <s v="E-8-126668"/>
    <s v="Fijo"/>
    <x v="0"/>
    <x v="7"/>
    <m/>
    <m/>
    <m/>
    <s v="no"/>
    <m/>
    <m/>
    <x v="4"/>
    <m/>
    <x v="0"/>
    <x v="0"/>
    <s v=""/>
    <s v=""/>
    <s v=""/>
    <s v=""/>
  </r>
  <r>
    <x v="8"/>
    <d v="2026-05-13T10:35:46"/>
    <x v="0"/>
    <n v="68034721"/>
    <n v="367052350000"/>
    <s v="8-893-1572"/>
    <s v="Fijo"/>
    <x v="0"/>
    <x v="4"/>
    <m/>
    <m/>
    <m/>
    <s v="no"/>
    <m/>
    <m/>
    <x v="4"/>
    <m/>
    <x v="0"/>
    <x v="0"/>
    <s v=""/>
    <s v=""/>
    <s v=""/>
    <s v=""/>
  </r>
  <r>
    <x v="8"/>
    <d v="2026-05-13T10:38:55"/>
    <x v="0"/>
    <n v="68390878"/>
    <n v="364069810000"/>
    <s v="8-884-183"/>
    <s v="Fijo"/>
    <x v="0"/>
    <x v="0"/>
    <m/>
    <m/>
    <m/>
    <s v="no"/>
    <m/>
    <m/>
    <x v="4"/>
    <m/>
    <x v="0"/>
    <x v="0"/>
    <s v=""/>
    <s v=""/>
    <s v=""/>
    <s v=""/>
  </r>
  <r>
    <x v="8"/>
    <d v="2026-05-13T10:40:35"/>
    <x v="0"/>
    <n v="69470413"/>
    <n v="363049680000"/>
    <s v="8-933-2129"/>
    <s v="Fijo"/>
    <x v="0"/>
    <x v="4"/>
    <m/>
    <m/>
    <m/>
    <s v="no"/>
    <m/>
    <m/>
    <x v="4"/>
    <m/>
    <x v="0"/>
    <x v="0"/>
    <s v=""/>
    <s v=""/>
    <s v=""/>
    <s v=""/>
  </r>
  <r>
    <x v="8"/>
    <d v="2026-05-13T10:53:20"/>
    <x v="0"/>
    <n v="69481398"/>
    <n v="224005930000"/>
    <s v="8-844-1899"/>
    <s v="Fijo"/>
    <x v="0"/>
    <x v="0"/>
    <m/>
    <m/>
    <m/>
    <s v="no"/>
    <m/>
    <m/>
    <x v="4"/>
    <m/>
    <x v="0"/>
    <x v="0"/>
    <s v=""/>
    <s v=""/>
    <s v=""/>
    <s v=""/>
  </r>
  <r>
    <x v="8"/>
    <d v="2026-05-13T10:56:45"/>
    <x v="0"/>
    <n v="69543059"/>
    <n v="366003620000"/>
    <s v="8-487-938"/>
    <s v="Fijo"/>
    <x v="0"/>
    <x v="0"/>
    <m/>
    <m/>
    <m/>
    <s v="no"/>
    <m/>
    <m/>
    <x v="1"/>
    <m/>
    <x v="0"/>
    <x v="0"/>
    <s v=""/>
    <s v=""/>
    <s v=""/>
    <s v=""/>
  </r>
  <r>
    <x v="8"/>
    <d v="2026-05-13T11:01:13"/>
    <x v="0"/>
    <n v="69569872"/>
    <n v="351353190000"/>
    <s v="8-265-718"/>
    <s v="Fijo"/>
    <x v="0"/>
    <x v="0"/>
    <m/>
    <m/>
    <m/>
    <s v="no"/>
    <m/>
    <m/>
    <x v="0"/>
    <m/>
    <x v="0"/>
    <x v="0"/>
    <s v=""/>
    <s v=""/>
    <s v=""/>
    <s v=""/>
  </r>
  <r>
    <x v="8"/>
    <d v="2026-05-13T11:03:23"/>
    <x v="0"/>
    <n v="69636656"/>
    <n v="368028370000"/>
    <s v="8-921-2411"/>
    <s v="Fijo"/>
    <x v="0"/>
    <x v="0"/>
    <m/>
    <m/>
    <m/>
    <s v="no"/>
    <m/>
    <m/>
    <x v="1"/>
    <m/>
    <x v="0"/>
    <x v="0"/>
    <s v=""/>
    <s v=""/>
    <s v=""/>
    <s v=""/>
  </r>
  <r>
    <x v="8"/>
    <d v="2026-05-13T11:07:23"/>
    <x v="0"/>
    <n v="69669701"/>
    <n v="367037110000"/>
    <s v="1-717-651"/>
    <s v="Fijo"/>
    <x v="1"/>
    <x v="0"/>
    <m/>
    <m/>
    <m/>
    <s v="no"/>
    <m/>
    <m/>
    <x v="4"/>
    <m/>
    <x v="0"/>
    <x v="0"/>
    <s v=""/>
    <s v=""/>
    <s v=""/>
    <s v=""/>
  </r>
  <r>
    <x v="8"/>
    <d v="2026-05-13T11:10:24"/>
    <x v="0"/>
    <n v="69741714"/>
    <n v="357371870000"/>
    <s v="7-711-207"/>
    <s v="Fijo"/>
    <x v="0"/>
    <x v="0"/>
    <m/>
    <m/>
    <m/>
    <s v="no"/>
    <m/>
    <m/>
    <x v="1"/>
    <m/>
    <x v="0"/>
    <x v="0"/>
    <s v=""/>
    <s v=""/>
    <s v=""/>
    <s v=""/>
  </r>
  <r>
    <x v="8"/>
    <d v="2026-05-13T11:15:03"/>
    <x v="0"/>
    <n v="69818907"/>
    <n v="366069140000"/>
    <s v="8-921-838"/>
    <s v="Fijo"/>
    <x v="0"/>
    <x v="5"/>
    <m/>
    <m/>
    <m/>
    <s v="no"/>
    <m/>
    <m/>
    <x v="4"/>
    <m/>
    <x v="0"/>
    <x v="0"/>
    <s v=""/>
    <s v=""/>
    <s v=""/>
    <s v=""/>
  </r>
  <r>
    <x v="8"/>
    <d v="2026-05-13T11:23:32"/>
    <x v="0"/>
    <n v="69845555"/>
    <n v="358354380000"/>
    <s v="5-706-2023"/>
    <s v="Fijo"/>
    <x v="1"/>
    <x v="0"/>
    <m/>
    <m/>
    <m/>
    <s v="no"/>
    <m/>
    <m/>
    <x v="4"/>
    <m/>
    <x v="0"/>
    <x v="0"/>
    <s v=""/>
    <s v=""/>
    <s v=""/>
    <s v=""/>
  </r>
  <r>
    <x v="8"/>
    <d v="2026-05-13T11:25:04"/>
    <x v="0"/>
    <n v="69916876"/>
    <n v="368009770000"/>
    <s v="8-464-336"/>
    <s v="Fijo"/>
    <x v="0"/>
    <x v="7"/>
    <m/>
    <m/>
    <m/>
    <s v="no"/>
    <m/>
    <m/>
    <x v="4"/>
    <m/>
    <x v="0"/>
    <x v="0"/>
    <s v=""/>
    <s v=""/>
    <s v=""/>
    <s v=""/>
  </r>
  <r>
    <x v="8"/>
    <d v="2026-05-13T11:28:25"/>
    <x v="0"/>
    <n v="69935261"/>
    <n v="365048240000"/>
    <s v="4-839-374"/>
    <s v="Fijo"/>
    <x v="0"/>
    <x v="4"/>
    <m/>
    <m/>
    <m/>
    <s v="no"/>
    <m/>
    <m/>
    <x v="4"/>
    <m/>
    <x v="0"/>
    <x v="0"/>
    <s v=""/>
    <s v=""/>
    <s v=""/>
    <s v=""/>
  </r>
  <r>
    <x v="8"/>
    <d v="2026-05-13T11:31:50"/>
    <x v="0"/>
    <n v="69984531"/>
    <n v="362006100000"/>
    <s v="8-765-51"/>
    <s v="Fijo"/>
    <x v="0"/>
    <x v="7"/>
    <m/>
    <m/>
    <m/>
    <s v="no"/>
    <m/>
    <m/>
    <x v="4"/>
    <m/>
    <x v="0"/>
    <x v="0"/>
    <s v=""/>
    <s v=""/>
    <s v=""/>
    <s v=""/>
  </r>
  <r>
    <x v="8"/>
    <d v="2026-05-13T11:37:09"/>
    <x v="0"/>
    <n v="69106337"/>
    <n v="361051250000"/>
    <s v="8-342-872"/>
    <s v="Fijo"/>
    <x v="0"/>
    <x v="1"/>
    <m/>
    <m/>
    <m/>
    <s v="no"/>
    <m/>
    <m/>
    <x v="4"/>
    <m/>
    <x v="0"/>
    <x v="0"/>
    <s v=""/>
    <s v=""/>
    <s v=""/>
    <s v=""/>
  </r>
  <r>
    <x v="8"/>
    <d v="2026-05-13T12:05:26"/>
    <x v="0"/>
    <n v="69852603"/>
    <n v="358108750000"/>
    <s v="1-708-84"/>
    <s v="Fijo"/>
    <x v="0"/>
    <x v="2"/>
    <m/>
    <m/>
    <m/>
    <s v="si"/>
    <d v="2026-05-13T00:00:00"/>
    <n v="34.85"/>
    <x v="1"/>
    <m/>
    <x v="2"/>
    <x v="0"/>
    <s v="13/may"/>
    <s v=""/>
    <s v=""/>
    <n v="1"/>
  </r>
  <r>
    <x v="8"/>
    <d v="2026-05-13T12:15:00"/>
    <x v="0"/>
    <n v="60019453"/>
    <n v="341402490000"/>
    <s v="8-962-1302"/>
    <s v="Fijo"/>
    <x v="0"/>
    <x v="2"/>
    <m/>
    <m/>
    <m/>
    <s v="si"/>
    <d v="2026-04-30T00:00:00"/>
    <n v="37.520000000000003"/>
    <x v="4"/>
    <m/>
    <x v="1"/>
    <x v="0"/>
    <s v="30/abr"/>
    <s v=""/>
    <s v=""/>
    <n v="1"/>
  </r>
  <r>
    <x v="8"/>
    <d v="2026-05-13T12:22:18"/>
    <x v="0"/>
    <n v="65014507"/>
    <n v="367086100000"/>
    <s v="9-746-1333"/>
    <s v="Fijo"/>
    <x v="0"/>
    <x v="2"/>
    <m/>
    <m/>
    <m/>
    <s v="si"/>
    <d v="2026-05-12T00:00:00"/>
    <n v="33.64"/>
    <x v="4"/>
    <m/>
    <x v="2"/>
    <x v="0"/>
    <s v="12/may"/>
    <s v=""/>
    <s v=""/>
    <n v="1"/>
  </r>
  <r>
    <x v="8"/>
    <d v="2026-05-13T12:36:37"/>
    <x v="0"/>
    <n v="67195746"/>
    <n v="363076480000"/>
    <s v="4-726-1342"/>
    <s v="Fijo"/>
    <x v="0"/>
    <x v="2"/>
    <m/>
    <m/>
    <m/>
    <s v="si"/>
    <d v="2026-05-13T00:00:00"/>
    <n v="32.79"/>
    <x v="4"/>
    <m/>
    <x v="2"/>
    <x v="0"/>
    <s v="13/may"/>
    <s v=""/>
    <s v=""/>
    <n v="1"/>
  </r>
  <r>
    <x v="8"/>
    <d v="2026-05-13T14:28:14"/>
    <x v="0"/>
    <n v="60014341"/>
    <n v="366076280000"/>
    <s v="3-729-424"/>
    <s v="Fijo"/>
    <x v="0"/>
    <x v="0"/>
    <m/>
    <m/>
    <m/>
    <s v="no"/>
    <m/>
    <m/>
    <x v="4"/>
    <m/>
    <x v="0"/>
    <x v="0"/>
    <s v=""/>
    <s v=""/>
    <s v=""/>
    <s v=""/>
  </r>
  <r>
    <x v="8"/>
    <d v="2026-05-13T14:32:15"/>
    <x v="0"/>
    <n v="60146263"/>
    <n v="369013330000"/>
    <s v="8-1061-2059"/>
    <s v="Fijo"/>
    <x v="0"/>
    <x v="4"/>
    <m/>
    <m/>
    <m/>
    <s v="no"/>
    <m/>
    <m/>
    <x v="1"/>
    <m/>
    <x v="0"/>
    <x v="0"/>
    <s v=""/>
    <s v=""/>
    <s v=""/>
    <s v=""/>
  </r>
  <r>
    <x v="8"/>
    <d v="2026-05-13T14:33:44"/>
    <x v="0"/>
    <n v="60177725"/>
    <n v="363065110000"/>
    <s v="8-257-111"/>
    <s v="Fijo"/>
    <x v="0"/>
    <x v="7"/>
    <m/>
    <m/>
    <m/>
    <s v="no"/>
    <m/>
    <m/>
    <x v="4"/>
    <m/>
    <x v="0"/>
    <x v="0"/>
    <s v=""/>
    <s v=""/>
    <s v=""/>
    <s v=""/>
  </r>
  <r>
    <x v="8"/>
    <d v="2026-05-13T14:35:49"/>
    <x v="0"/>
    <n v="60199324"/>
    <n v="368006110000"/>
    <s v="7-710-1493"/>
    <s v="Fijo"/>
    <x v="0"/>
    <x v="7"/>
    <m/>
    <m/>
    <m/>
    <s v="no"/>
    <m/>
    <m/>
    <x v="1"/>
    <m/>
    <x v="0"/>
    <x v="0"/>
    <s v=""/>
    <s v=""/>
    <s v=""/>
    <s v=""/>
  </r>
  <r>
    <x v="8"/>
    <d v="2026-05-13T14:39:22"/>
    <x v="0"/>
    <n v="60343819"/>
    <n v="361073620000"/>
    <s v="E-8-132763"/>
    <s v="Fijo"/>
    <x v="0"/>
    <x v="0"/>
    <m/>
    <m/>
    <m/>
    <s v="no"/>
    <m/>
    <m/>
    <x v="4"/>
    <m/>
    <x v="0"/>
    <x v="0"/>
    <s v=""/>
    <s v=""/>
    <s v=""/>
    <s v=""/>
  </r>
  <r>
    <x v="8"/>
    <d v="2026-05-13T14:42:04"/>
    <x v="0"/>
    <n v="60512175"/>
    <n v="368004580000"/>
    <s v="AW329866"/>
    <s v="Fijo"/>
    <x v="0"/>
    <x v="0"/>
    <m/>
    <m/>
    <m/>
    <s v="no"/>
    <m/>
    <m/>
    <x v="4"/>
    <m/>
    <x v="0"/>
    <x v="0"/>
    <s v=""/>
    <s v=""/>
    <s v=""/>
    <s v=""/>
  </r>
  <r>
    <x v="8"/>
    <d v="2026-05-13T14:44:31"/>
    <x v="0"/>
    <n v="60604019"/>
    <n v="362075190000"/>
    <s v="8-235-952"/>
    <s v="Fijo"/>
    <x v="0"/>
    <x v="1"/>
    <m/>
    <m/>
    <m/>
    <s v="no"/>
    <m/>
    <m/>
    <x v="4"/>
    <m/>
    <x v="0"/>
    <x v="0"/>
    <s v=""/>
    <s v=""/>
    <s v=""/>
    <s v=""/>
  </r>
  <r>
    <x v="8"/>
    <d v="2026-05-13T14:48:23"/>
    <x v="0"/>
    <n v="60696170"/>
    <n v="359370290000"/>
    <s v="4-160-531"/>
    <s v="Fijo"/>
    <x v="0"/>
    <x v="0"/>
    <m/>
    <m/>
    <m/>
    <s v="no"/>
    <m/>
    <m/>
    <x v="0"/>
    <m/>
    <x v="0"/>
    <x v="0"/>
    <s v=""/>
    <s v=""/>
    <s v=""/>
    <s v=""/>
  </r>
  <r>
    <x v="8"/>
    <d v="2026-05-13T14:51:46"/>
    <x v="0"/>
    <n v="61060987"/>
    <n v="362030030000"/>
    <n v="172438856"/>
    <s v="Fijo"/>
    <x v="0"/>
    <x v="0"/>
    <m/>
    <m/>
    <m/>
    <s v="no"/>
    <m/>
    <m/>
    <x v="2"/>
    <m/>
    <x v="0"/>
    <x v="0"/>
    <s v=""/>
    <s v=""/>
    <s v=""/>
    <s v=""/>
  </r>
  <r>
    <x v="8"/>
    <d v="2026-05-13T14:54:19"/>
    <x v="0"/>
    <n v="61219189"/>
    <n v="358367750000"/>
    <s v="8-856-927"/>
    <s v="Fijo"/>
    <x v="0"/>
    <x v="7"/>
    <m/>
    <m/>
    <m/>
    <s v="no"/>
    <m/>
    <m/>
    <x v="4"/>
    <m/>
    <x v="0"/>
    <x v="0"/>
    <s v=""/>
    <s v=""/>
    <s v=""/>
    <s v=""/>
  </r>
  <r>
    <x v="8"/>
    <d v="2026-05-13T15:02:00"/>
    <x v="0"/>
    <n v="61229793"/>
    <n v="206076270000"/>
    <s v="8-195-335"/>
    <s v="Fijo"/>
    <x v="0"/>
    <x v="3"/>
    <m/>
    <m/>
    <m/>
    <s v="no"/>
    <m/>
    <m/>
    <x v="4"/>
    <m/>
    <x v="0"/>
    <x v="0"/>
    <s v=""/>
    <s v=""/>
    <s v=""/>
    <s v=""/>
  </r>
  <r>
    <x v="8"/>
    <d v="2026-05-13T15:07:38"/>
    <x v="0"/>
    <n v="61573042"/>
    <n v="206054610000"/>
    <s v="10-706-842"/>
    <s v="Fijo"/>
    <x v="0"/>
    <x v="3"/>
    <m/>
    <d v="2026-06-01T00:00:00"/>
    <n v="25.68"/>
    <s v="no"/>
    <m/>
    <m/>
    <x v="4"/>
    <m/>
    <x v="0"/>
    <x v="2"/>
    <s v=""/>
    <s v="01/jun"/>
    <n v="1"/>
    <s v=""/>
  </r>
  <r>
    <x v="8"/>
    <d v="2026-05-13T15:11:48"/>
    <x v="0"/>
    <n v="61621914"/>
    <n v="361082610000"/>
    <s v="3-723-1483"/>
    <s v="Fijo"/>
    <x v="0"/>
    <x v="0"/>
    <m/>
    <m/>
    <m/>
    <s v="no"/>
    <m/>
    <m/>
    <x v="4"/>
    <m/>
    <x v="0"/>
    <x v="0"/>
    <s v=""/>
    <s v=""/>
    <s v=""/>
    <s v=""/>
  </r>
  <r>
    <x v="8"/>
    <d v="2026-05-13T15:13:57"/>
    <x v="0"/>
    <n v="61667807"/>
    <n v="358198720000"/>
    <s v="8-721-1148"/>
    <s v="Fijo"/>
    <x v="0"/>
    <x v="7"/>
    <m/>
    <m/>
    <m/>
    <s v="no"/>
    <m/>
    <m/>
    <x v="4"/>
    <m/>
    <x v="0"/>
    <x v="0"/>
    <s v=""/>
    <s v=""/>
    <s v=""/>
    <s v=""/>
  </r>
  <r>
    <x v="8"/>
    <d v="2026-05-13T15:19:13"/>
    <x v="0"/>
    <n v="61902839"/>
    <n v="366093020000"/>
    <s v="9-717-333"/>
    <s v="Fijo"/>
    <x v="1"/>
    <x v="3"/>
    <m/>
    <d v="2026-05-16T00:00:00"/>
    <n v="36.26"/>
    <s v="no"/>
    <m/>
    <m/>
    <x v="4"/>
    <m/>
    <x v="0"/>
    <x v="1"/>
    <s v=""/>
    <s v="16/may"/>
    <n v="1"/>
    <s v=""/>
  </r>
  <r>
    <x v="8"/>
    <d v="2026-05-13T15:21:18"/>
    <x v="0"/>
    <n v="61983253"/>
    <n v="363028920000"/>
    <s v="3-704-1993"/>
    <s v="Fijo"/>
    <x v="0"/>
    <x v="7"/>
    <m/>
    <m/>
    <m/>
    <s v="no"/>
    <m/>
    <m/>
    <x v="4"/>
    <m/>
    <x v="0"/>
    <x v="0"/>
    <s v=""/>
    <s v=""/>
    <s v=""/>
    <s v=""/>
  </r>
  <r>
    <x v="8"/>
    <d v="2026-05-13T15:25:45"/>
    <x v="0"/>
    <n v="61989416"/>
    <n v="362008590000"/>
    <s v="10-709-2357"/>
    <s v="Fijo"/>
    <x v="0"/>
    <x v="0"/>
    <m/>
    <m/>
    <m/>
    <s v="no"/>
    <m/>
    <m/>
    <x v="1"/>
    <m/>
    <x v="0"/>
    <x v="0"/>
    <s v=""/>
    <s v=""/>
    <s v=""/>
    <s v=""/>
  </r>
  <r>
    <x v="8"/>
    <d v="2026-05-13T15:29:28"/>
    <x v="0"/>
    <n v="62119868"/>
    <n v="367075060000"/>
    <s v="8-717-2426"/>
    <s v="Fijo"/>
    <x v="0"/>
    <x v="1"/>
    <m/>
    <m/>
    <m/>
    <s v="no"/>
    <m/>
    <m/>
    <x v="4"/>
    <m/>
    <x v="0"/>
    <x v="0"/>
    <s v=""/>
    <s v=""/>
    <s v=""/>
    <s v=""/>
  </r>
  <r>
    <x v="8"/>
    <d v="2026-05-13T15:31:30"/>
    <x v="0"/>
    <n v="62204387"/>
    <n v="369050150000"/>
    <n v="62204387"/>
    <s v="Fijo"/>
    <x v="0"/>
    <x v="7"/>
    <m/>
    <m/>
    <m/>
    <s v="no"/>
    <m/>
    <m/>
    <x v="4"/>
    <m/>
    <x v="0"/>
    <x v="0"/>
    <s v=""/>
    <s v=""/>
    <s v=""/>
    <s v=""/>
  </r>
  <r>
    <x v="8"/>
    <d v="2026-05-13T15:34:51"/>
    <x v="0"/>
    <n v="62213643"/>
    <n v="369074860000"/>
    <s v="8-1020-1378"/>
    <s v="Fijo"/>
    <x v="0"/>
    <x v="4"/>
    <m/>
    <m/>
    <m/>
    <s v="no"/>
    <m/>
    <m/>
    <x v="4"/>
    <m/>
    <x v="0"/>
    <x v="0"/>
    <s v=""/>
    <s v=""/>
    <s v=""/>
    <s v=""/>
  </r>
  <r>
    <x v="8"/>
    <d v="2026-05-13T15:39:01"/>
    <x v="0"/>
    <n v="62283674"/>
    <n v="362045230000"/>
    <s v="4-720-2376"/>
    <s v="Fijo"/>
    <x v="0"/>
    <x v="0"/>
    <m/>
    <m/>
    <m/>
    <s v="no"/>
    <m/>
    <m/>
    <x v="4"/>
    <m/>
    <x v="0"/>
    <x v="0"/>
    <s v=""/>
    <s v=""/>
    <s v=""/>
    <s v=""/>
  </r>
  <r>
    <x v="8"/>
    <d v="2026-05-13T15:45:45"/>
    <x v="0"/>
    <n v="62362257"/>
    <n v="368065490000"/>
    <s v="8-940-1244"/>
    <s v="Fijo"/>
    <x v="0"/>
    <x v="3"/>
    <m/>
    <m/>
    <m/>
    <s v="no"/>
    <m/>
    <m/>
    <x v="4"/>
    <m/>
    <x v="0"/>
    <x v="0"/>
    <s v=""/>
    <s v=""/>
    <s v=""/>
    <s v=""/>
  </r>
  <r>
    <x v="8"/>
    <d v="2026-05-13T15:49:02"/>
    <x v="0"/>
    <n v="62424841"/>
    <n v="362090810000"/>
    <s v="E-8-78233"/>
    <s v="Fijo"/>
    <x v="0"/>
    <x v="0"/>
    <m/>
    <m/>
    <m/>
    <s v="no"/>
    <m/>
    <m/>
    <x v="4"/>
    <m/>
    <x v="0"/>
    <x v="0"/>
    <s v=""/>
    <s v=""/>
    <s v=""/>
    <s v=""/>
  </r>
  <r>
    <x v="8"/>
    <d v="2026-05-13T15:53:23"/>
    <x v="0"/>
    <n v="62547114"/>
    <n v="356358370000"/>
    <s v="8-977-1695"/>
    <s v="Fijo"/>
    <x v="0"/>
    <x v="3"/>
    <m/>
    <d v="2026-05-14T00:00:00"/>
    <n v="40.07"/>
    <s v="no"/>
    <m/>
    <m/>
    <x v="1"/>
    <m/>
    <x v="0"/>
    <x v="1"/>
    <s v=""/>
    <s v="14/may"/>
    <n v="1"/>
    <s v=""/>
  </r>
  <r>
    <x v="8"/>
    <d v="2026-05-13T15:56:31"/>
    <x v="0"/>
    <n v="62663429"/>
    <n v="278068620000"/>
    <s v="8-806-530"/>
    <s v="Fijo"/>
    <x v="2"/>
    <x v="7"/>
    <m/>
    <m/>
    <m/>
    <s v="no"/>
    <m/>
    <m/>
    <x v="4"/>
    <m/>
    <x v="0"/>
    <x v="0"/>
    <s v=""/>
    <s v=""/>
    <s v=""/>
    <s v=""/>
  </r>
  <r>
    <x v="8"/>
    <d v="2026-05-13T16:09:28"/>
    <x v="0"/>
    <n v="62663936"/>
    <n v="352371800000"/>
    <s v="4-152-674"/>
    <s v="Fijo"/>
    <x v="1"/>
    <x v="1"/>
    <m/>
    <m/>
    <m/>
    <s v="no"/>
    <m/>
    <m/>
    <x v="4"/>
    <m/>
    <x v="0"/>
    <x v="0"/>
    <s v=""/>
    <s v=""/>
    <s v=""/>
    <s v=""/>
  </r>
  <r>
    <x v="8"/>
    <d v="2026-05-13T16:11:52"/>
    <x v="0"/>
    <n v="62748580"/>
    <n v="366015110000"/>
    <s v="8-920-1039"/>
    <s v="Fijo"/>
    <x v="0"/>
    <x v="7"/>
    <m/>
    <m/>
    <m/>
    <s v="no"/>
    <m/>
    <m/>
    <x v="1"/>
    <m/>
    <x v="0"/>
    <x v="0"/>
    <s v=""/>
    <s v=""/>
    <s v=""/>
    <s v=""/>
  </r>
  <r>
    <x v="8"/>
    <d v="2026-05-13T16:13:10"/>
    <x v="0"/>
    <n v="62844482"/>
    <n v="353369980000"/>
    <s v="BG388051"/>
    <s v="Fijo"/>
    <x v="0"/>
    <x v="7"/>
    <m/>
    <m/>
    <m/>
    <s v="no"/>
    <m/>
    <m/>
    <x v="4"/>
    <m/>
    <x v="0"/>
    <x v="0"/>
    <s v=""/>
    <s v=""/>
    <s v=""/>
    <s v=""/>
  </r>
  <r>
    <x v="8"/>
    <d v="2026-05-13T16:15:12"/>
    <x v="0"/>
    <n v="62905565"/>
    <n v="367023580000"/>
    <s v="8-932-2436"/>
    <s v="Fijo"/>
    <x v="0"/>
    <x v="7"/>
    <m/>
    <m/>
    <m/>
    <s v="no"/>
    <m/>
    <m/>
    <x v="4"/>
    <m/>
    <x v="0"/>
    <x v="0"/>
    <s v=""/>
    <s v=""/>
    <s v=""/>
    <s v=""/>
  </r>
  <r>
    <x v="8"/>
    <d v="2026-05-13T16:17:36"/>
    <x v="0"/>
    <n v="62995272"/>
    <n v="358369630000"/>
    <s v="4-722-1418"/>
    <s v="Fijo"/>
    <x v="0"/>
    <x v="5"/>
    <m/>
    <m/>
    <m/>
    <s v="no"/>
    <m/>
    <m/>
    <x v="0"/>
    <m/>
    <x v="0"/>
    <x v="0"/>
    <s v=""/>
    <s v=""/>
    <s v=""/>
    <s v=""/>
  </r>
  <r>
    <x v="8"/>
    <d v="2026-05-13T16:19:24"/>
    <x v="0"/>
    <n v="63030594"/>
    <n v="357357890000"/>
    <s v="8-894-2244"/>
    <s v="Fijo"/>
    <x v="0"/>
    <x v="7"/>
    <m/>
    <m/>
    <m/>
    <s v="no"/>
    <m/>
    <m/>
    <x v="4"/>
    <m/>
    <x v="0"/>
    <x v="0"/>
    <s v=""/>
    <s v=""/>
    <s v=""/>
    <s v=""/>
  </r>
  <r>
    <x v="8"/>
    <d v="2026-05-13T16:22:19"/>
    <x v="0"/>
    <n v="63096925"/>
    <n v="358346740000"/>
    <s v="4-705-468"/>
    <s v="Fijo"/>
    <x v="0"/>
    <x v="1"/>
    <m/>
    <m/>
    <m/>
    <s v="no"/>
    <m/>
    <m/>
    <x v="4"/>
    <m/>
    <x v="0"/>
    <x v="0"/>
    <s v=""/>
    <s v=""/>
    <s v=""/>
    <s v=""/>
  </r>
  <r>
    <x v="8"/>
    <d v="2026-05-13T16:27:20"/>
    <x v="0"/>
    <n v="63131031"/>
    <n v="354358390000"/>
    <s v="8-1012-1731"/>
    <s v="Fijo"/>
    <x v="0"/>
    <x v="4"/>
    <m/>
    <m/>
    <m/>
    <s v="no"/>
    <m/>
    <m/>
    <x v="0"/>
    <m/>
    <x v="0"/>
    <x v="0"/>
    <s v=""/>
    <s v=""/>
    <s v=""/>
    <s v=""/>
  </r>
  <r>
    <x v="8"/>
    <d v="2026-05-13T16:31:17"/>
    <x v="0"/>
    <n v="63155740"/>
    <n v="367093770000"/>
    <s v="BC992511"/>
    <s v="Fijo"/>
    <x v="1"/>
    <x v="3"/>
    <m/>
    <d v="2026-05-16T00:00:00"/>
    <n v="33.49"/>
    <s v="no"/>
    <m/>
    <m/>
    <x v="4"/>
    <m/>
    <x v="0"/>
    <x v="1"/>
    <s v=""/>
    <s v="16/may"/>
    <n v="1"/>
    <s v=""/>
  </r>
  <r>
    <x v="8"/>
    <d v="2026-05-13T16:34:06"/>
    <x v="0"/>
    <n v="63197407"/>
    <n v="275067830000"/>
    <s v="8-944-2043"/>
    <s v="Fijo"/>
    <x v="0"/>
    <x v="7"/>
    <m/>
    <m/>
    <m/>
    <s v="no"/>
    <m/>
    <m/>
    <x v="4"/>
    <m/>
    <x v="0"/>
    <x v="0"/>
    <s v=""/>
    <s v=""/>
    <s v=""/>
    <s v=""/>
  </r>
  <r>
    <x v="8"/>
    <d v="2026-05-13T16:37:12"/>
    <x v="0"/>
    <n v="63267385"/>
    <n v="354379790000"/>
    <s v="8-1011-99"/>
    <s v="Fijo"/>
    <x v="0"/>
    <x v="7"/>
    <m/>
    <m/>
    <m/>
    <s v="no"/>
    <m/>
    <m/>
    <x v="4"/>
    <m/>
    <x v="0"/>
    <x v="0"/>
    <s v=""/>
    <s v=""/>
    <s v=""/>
    <s v=""/>
  </r>
  <r>
    <x v="8"/>
    <d v="2026-05-13T16:40:15"/>
    <x v="0"/>
    <n v="63270813"/>
    <n v="363029740000"/>
    <s v="4-737-377"/>
    <s v="Fijo"/>
    <x v="0"/>
    <x v="1"/>
    <m/>
    <m/>
    <m/>
    <s v="no"/>
    <m/>
    <m/>
    <x v="1"/>
    <m/>
    <x v="0"/>
    <x v="0"/>
    <s v=""/>
    <s v=""/>
    <s v=""/>
    <s v=""/>
  </r>
  <r>
    <x v="8"/>
    <d v="2026-05-13T16:43:31"/>
    <x v="0"/>
    <n v="63333333"/>
    <n v="185066630000"/>
    <s v="5-701-1200"/>
    <s v="Fijo"/>
    <x v="0"/>
    <x v="0"/>
    <m/>
    <m/>
    <m/>
    <s v="no"/>
    <m/>
    <m/>
    <x v="4"/>
    <m/>
    <x v="0"/>
    <x v="0"/>
    <s v=""/>
    <s v=""/>
    <s v=""/>
    <s v=""/>
  </r>
  <r>
    <x v="8"/>
    <d v="2026-05-13T16:46:46"/>
    <x v="0"/>
    <n v="63405001"/>
    <n v="183050720000"/>
    <s v="8-829-2462"/>
    <s v="Fijo"/>
    <x v="0"/>
    <x v="7"/>
    <m/>
    <m/>
    <m/>
    <s v="no"/>
    <m/>
    <m/>
    <x v="4"/>
    <m/>
    <x v="0"/>
    <x v="0"/>
    <s v=""/>
    <s v=""/>
    <s v=""/>
    <s v=""/>
  </r>
  <r>
    <x v="8"/>
    <d v="2026-05-13T16:49:21"/>
    <x v="0"/>
    <n v="63440247"/>
    <n v="351374870000"/>
    <s v="8-1036-1515"/>
    <s v="Fijo"/>
    <x v="0"/>
    <x v="1"/>
    <m/>
    <m/>
    <m/>
    <s v="no"/>
    <m/>
    <m/>
    <x v="1"/>
    <m/>
    <x v="0"/>
    <x v="0"/>
    <s v=""/>
    <s v=""/>
    <s v=""/>
    <s v=""/>
  </r>
  <r>
    <x v="8"/>
    <d v="2026-05-13T16:55:37"/>
    <x v="0"/>
    <n v="63509275"/>
    <n v="321053950000"/>
    <s v="4-273-761"/>
    <s v="Fijo"/>
    <x v="0"/>
    <x v="1"/>
    <m/>
    <m/>
    <m/>
    <s v="no"/>
    <m/>
    <m/>
    <x v="4"/>
    <m/>
    <x v="0"/>
    <x v="0"/>
    <s v=""/>
    <s v=""/>
    <s v=""/>
    <s v=""/>
  </r>
  <r>
    <x v="8"/>
    <d v="2026-05-13T16:57:45"/>
    <x v="0"/>
    <n v="63535798"/>
    <n v="366033420000"/>
    <s v="6-725-1092"/>
    <s v="Fijo"/>
    <x v="0"/>
    <x v="7"/>
    <m/>
    <m/>
    <m/>
    <s v="no"/>
    <m/>
    <m/>
    <x v="4"/>
    <m/>
    <x v="0"/>
    <x v="0"/>
    <s v=""/>
    <s v=""/>
    <s v=""/>
    <s v=""/>
  </r>
  <r>
    <x v="8"/>
    <d v="2026-05-13T16:59:48"/>
    <x v="0"/>
    <n v="63573718"/>
    <n v="369007690000"/>
    <s v="BF006377"/>
    <s v="Fijo"/>
    <x v="0"/>
    <x v="7"/>
    <m/>
    <m/>
    <m/>
    <s v="no"/>
    <m/>
    <m/>
    <x v="1"/>
    <m/>
    <x v="0"/>
    <x v="0"/>
    <s v=""/>
    <s v=""/>
    <s v=""/>
    <s v=""/>
  </r>
  <r>
    <x v="8"/>
    <d v="2026-05-13T17:02:28"/>
    <x v="0"/>
    <n v="63677380"/>
    <n v="365090940000"/>
    <s v="8-1060-935"/>
    <s v="Fijo"/>
    <x v="0"/>
    <x v="1"/>
    <m/>
    <m/>
    <m/>
    <s v="no"/>
    <m/>
    <m/>
    <x v="4"/>
    <m/>
    <x v="0"/>
    <x v="0"/>
    <s v=""/>
    <s v=""/>
    <s v=""/>
    <s v=""/>
  </r>
  <r>
    <x v="8"/>
    <d v="2026-05-13T17:07:05"/>
    <x v="0"/>
    <n v="63730149"/>
    <n v="361021270000"/>
    <s v="8-904-361"/>
    <s v="Fijo"/>
    <x v="0"/>
    <x v="7"/>
    <m/>
    <m/>
    <m/>
    <s v="no"/>
    <m/>
    <m/>
    <x v="4"/>
    <m/>
    <x v="0"/>
    <x v="0"/>
    <s v=""/>
    <s v=""/>
    <s v=""/>
    <s v=""/>
  </r>
  <r>
    <x v="8"/>
    <d v="2026-05-13T17:09:18"/>
    <x v="0"/>
    <n v="63781156"/>
    <n v="367065980000"/>
    <s v="8-171-440"/>
    <s v="Fijo"/>
    <x v="0"/>
    <x v="7"/>
    <m/>
    <m/>
    <m/>
    <s v="no"/>
    <m/>
    <m/>
    <x v="4"/>
    <m/>
    <x v="0"/>
    <x v="0"/>
    <s v=""/>
    <s v=""/>
    <s v=""/>
    <s v=""/>
  </r>
  <r>
    <x v="8"/>
    <d v="2026-05-13T17:10:45"/>
    <x v="0"/>
    <n v="63835021"/>
    <n v="362012510000"/>
    <s v="5-712-2177"/>
    <s v="Fijo"/>
    <x v="0"/>
    <x v="7"/>
    <m/>
    <m/>
    <m/>
    <s v="no"/>
    <m/>
    <m/>
    <x v="4"/>
    <m/>
    <x v="0"/>
    <x v="0"/>
    <s v=""/>
    <s v=""/>
    <s v=""/>
    <s v=""/>
  </r>
  <r>
    <x v="8"/>
    <d v="2026-05-13T17:14:00"/>
    <x v="0"/>
    <n v="63838397"/>
    <n v="366068670000"/>
    <s v="9-711-1784"/>
    <s v="Fijo"/>
    <x v="0"/>
    <x v="0"/>
    <m/>
    <m/>
    <m/>
    <s v="no"/>
    <m/>
    <m/>
    <x v="4"/>
    <m/>
    <x v="0"/>
    <x v="0"/>
    <s v=""/>
    <s v=""/>
    <s v=""/>
    <s v=""/>
  </r>
  <r>
    <x v="8"/>
    <d v="2026-05-13T17:17:20"/>
    <x v="0"/>
    <n v="63865641"/>
    <n v="354383650000"/>
    <s v="8-1040-2422"/>
    <s v="Fijo"/>
    <x v="0"/>
    <x v="1"/>
    <m/>
    <m/>
    <m/>
    <s v="no"/>
    <m/>
    <m/>
    <x v="1"/>
    <m/>
    <x v="0"/>
    <x v="0"/>
    <s v=""/>
    <s v=""/>
    <s v=""/>
    <s v=""/>
  </r>
  <r>
    <x v="8"/>
    <d v="2026-05-13T17:20:43"/>
    <x v="0"/>
    <n v="63907994"/>
    <n v="363001670000"/>
    <s v="10-711-1039"/>
    <s v="Fijo"/>
    <x v="0"/>
    <x v="0"/>
    <m/>
    <m/>
    <m/>
    <s v="no"/>
    <m/>
    <m/>
    <x v="1"/>
    <m/>
    <x v="0"/>
    <x v="0"/>
    <s v=""/>
    <s v=""/>
    <s v=""/>
    <s v=""/>
  </r>
  <r>
    <x v="8"/>
    <d v="2026-05-13T17:23:23"/>
    <x v="0"/>
    <n v="63943208"/>
    <n v="305059430000"/>
    <s v="8-928-1087"/>
    <s v="Fijo"/>
    <x v="0"/>
    <x v="4"/>
    <m/>
    <m/>
    <m/>
    <s v="no"/>
    <m/>
    <m/>
    <x v="4"/>
    <m/>
    <x v="0"/>
    <x v="0"/>
    <s v=""/>
    <s v=""/>
    <s v=""/>
    <s v=""/>
  </r>
  <r>
    <x v="8"/>
    <d v="2026-05-13T17:27:35"/>
    <x v="0"/>
    <n v="63981239"/>
    <n v="368053950000"/>
    <s v="2-743-1966"/>
    <s v="Fijo"/>
    <x v="0"/>
    <x v="0"/>
    <m/>
    <m/>
    <m/>
    <s v="no"/>
    <m/>
    <m/>
    <x v="4"/>
    <m/>
    <x v="0"/>
    <x v="0"/>
    <s v=""/>
    <s v=""/>
    <s v=""/>
    <s v=""/>
  </r>
  <r>
    <x v="8"/>
    <d v="2026-05-13T17:29:09"/>
    <x v="0"/>
    <n v="64047882"/>
    <n v="357369900000"/>
    <s v="8-1041-2235"/>
    <s v="Fijo"/>
    <x v="0"/>
    <x v="4"/>
    <m/>
    <m/>
    <m/>
    <s v="no"/>
    <m/>
    <m/>
    <x v="0"/>
    <m/>
    <x v="0"/>
    <x v="0"/>
    <s v=""/>
    <s v=""/>
    <s v=""/>
    <s v=""/>
  </r>
  <r>
    <x v="8"/>
    <d v="2026-05-13T17:35:31"/>
    <x v="0"/>
    <n v="64084980"/>
    <n v="217002760000"/>
    <s v="8-767-801"/>
    <s v="Fijo"/>
    <x v="0"/>
    <x v="7"/>
    <m/>
    <m/>
    <m/>
    <s v="no"/>
    <m/>
    <m/>
    <x v="4"/>
    <m/>
    <x v="0"/>
    <x v="0"/>
    <s v=""/>
    <s v=""/>
    <s v=""/>
    <s v=""/>
  </r>
  <r>
    <x v="8"/>
    <d v="2026-05-13T17:37:31"/>
    <x v="0"/>
    <n v="64108391"/>
    <n v="362000400000"/>
    <s v="3-753-999"/>
    <s v="Fijo"/>
    <x v="0"/>
    <x v="0"/>
    <m/>
    <m/>
    <m/>
    <s v="no"/>
    <m/>
    <m/>
    <x v="1"/>
    <m/>
    <x v="0"/>
    <x v="0"/>
    <s v=""/>
    <s v=""/>
    <s v=""/>
    <s v=""/>
  </r>
  <r>
    <x v="8"/>
    <d v="2026-05-13T17:40:19"/>
    <x v="0"/>
    <n v="64151950"/>
    <n v="249011980000"/>
    <s v="8-752-83"/>
    <s v="Fijo"/>
    <x v="0"/>
    <x v="0"/>
    <m/>
    <m/>
    <m/>
    <s v="no"/>
    <m/>
    <m/>
    <x v="4"/>
    <m/>
    <x v="0"/>
    <x v="0"/>
    <s v=""/>
    <s v=""/>
    <s v=""/>
    <s v=""/>
  </r>
  <r>
    <x v="8"/>
    <d v="2026-05-13T17:43:22"/>
    <x v="0"/>
    <n v="64170798"/>
    <n v="357357140000"/>
    <s v="8-1031-1601"/>
    <s v="Fijo"/>
    <x v="0"/>
    <x v="0"/>
    <m/>
    <m/>
    <m/>
    <s v="no"/>
    <m/>
    <m/>
    <x v="4"/>
    <m/>
    <x v="0"/>
    <x v="0"/>
    <s v=""/>
    <s v=""/>
    <s v=""/>
    <s v=""/>
  </r>
  <r>
    <x v="8"/>
    <d v="2026-05-13T17:45:18"/>
    <x v="0"/>
    <n v="64271911"/>
    <n v="361046740000"/>
    <s v="4-803-100"/>
    <s v="Fijo"/>
    <x v="0"/>
    <x v="4"/>
    <m/>
    <m/>
    <m/>
    <s v="no"/>
    <m/>
    <m/>
    <x v="4"/>
    <m/>
    <x v="0"/>
    <x v="0"/>
    <s v=""/>
    <s v=""/>
    <s v=""/>
    <s v=""/>
  </r>
  <r>
    <x v="8"/>
    <d v="2026-05-13T17:49:44"/>
    <x v="0"/>
    <n v="64303024"/>
    <n v="363000680000"/>
    <s v="4-901-1210"/>
    <s v="Fijo"/>
    <x v="0"/>
    <x v="7"/>
    <m/>
    <m/>
    <m/>
    <s v="no"/>
    <m/>
    <m/>
    <x v="4"/>
    <m/>
    <x v="0"/>
    <x v="0"/>
    <s v=""/>
    <s v=""/>
    <s v=""/>
    <s v=""/>
  </r>
  <r>
    <x v="8"/>
    <d v="2026-05-13T17:52:55"/>
    <x v="0"/>
    <n v="64320903"/>
    <n v="352366440000"/>
    <s v="4-277-831"/>
    <s v="Fijo"/>
    <x v="0"/>
    <x v="0"/>
    <m/>
    <m/>
    <m/>
    <s v="no"/>
    <m/>
    <m/>
    <x v="0"/>
    <m/>
    <x v="0"/>
    <x v="0"/>
    <s v=""/>
    <s v=""/>
    <s v=""/>
    <s v=""/>
  </r>
  <r>
    <x v="8"/>
    <d v="2026-05-13T17:54:37"/>
    <x v="0"/>
    <n v="64364799"/>
    <n v="365014860000"/>
    <s v="8-201-1311"/>
    <s v="Fijo"/>
    <x v="0"/>
    <x v="7"/>
    <m/>
    <m/>
    <m/>
    <s v="no"/>
    <m/>
    <m/>
    <x v="4"/>
    <m/>
    <x v="0"/>
    <x v="0"/>
    <s v=""/>
    <s v=""/>
    <s v=""/>
    <s v=""/>
  </r>
  <r>
    <x v="8"/>
    <d v="2026-05-13T17:56:27"/>
    <x v="0"/>
    <n v="64366435"/>
    <n v="366056840000"/>
    <s v="8-758-10"/>
    <s v="Fijo"/>
    <x v="4"/>
    <x v="0"/>
    <m/>
    <m/>
    <m/>
    <s v="no"/>
    <m/>
    <m/>
    <x v="4"/>
    <m/>
    <x v="0"/>
    <x v="0"/>
    <s v=""/>
    <s v=""/>
    <s v=""/>
    <s v=""/>
  </r>
  <r>
    <x v="8"/>
    <d v="2026-05-13T17:57:53"/>
    <x v="0"/>
    <n v="64446859"/>
    <n v="315023150000"/>
    <s v="8-959-2411"/>
    <s v="Fijo"/>
    <x v="0"/>
    <x v="0"/>
    <m/>
    <m/>
    <m/>
    <s v="no"/>
    <m/>
    <m/>
    <x v="4"/>
    <m/>
    <x v="0"/>
    <x v="0"/>
    <s v=""/>
    <s v=""/>
    <s v=""/>
    <s v=""/>
  </r>
  <r>
    <x v="8"/>
    <d v="2026-05-13T17:59:15"/>
    <x v="0"/>
    <n v="64521528"/>
    <n v="362001930000"/>
    <s v="3-101-324"/>
    <s v="Fijo"/>
    <x v="0"/>
    <x v="7"/>
    <m/>
    <m/>
    <m/>
    <s v="no"/>
    <m/>
    <m/>
    <x v="4"/>
    <m/>
    <x v="0"/>
    <x v="0"/>
    <s v=""/>
    <s v=""/>
    <s v=""/>
    <s v=""/>
  </r>
  <r>
    <x v="8"/>
    <d v="2026-05-13T18:02:55"/>
    <x v="0"/>
    <n v="64528326"/>
    <n v="364091220000"/>
    <s v="8-1010-1315"/>
    <s v="Fijo"/>
    <x v="1"/>
    <x v="1"/>
    <m/>
    <d v="2026-05-16T00:00:00"/>
    <n v="34.53"/>
    <s v="no"/>
    <m/>
    <m/>
    <x v="4"/>
    <m/>
    <x v="0"/>
    <x v="1"/>
    <s v=""/>
    <s v="16/may"/>
    <n v="1"/>
    <s v=""/>
  </r>
  <r>
    <x v="9"/>
    <d v="2026-05-14T09:04:49"/>
    <x v="0"/>
    <n v="64600861"/>
    <n v="353361830000"/>
    <s v="4-723-1744"/>
    <s v="Fijo"/>
    <x v="0"/>
    <x v="7"/>
    <m/>
    <m/>
    <m/>
    <s v="no"/>
    <m/>
    <m/>
    <x v="4"/>
    <m/>
    <x v="0"/>
    <x v="0"/>
    <s v=""/>
    <s v=""/>
    <s v=""/>
    <s v=""/>
  </r>
  <r>
    <x v="9"/>
    <d v="2026-05-14T09:09:16"/>
    <x v="0"/>
    <n v="64624750"/>
    <n v="354384850000"/>
    <s v="10-709-1872"/>
    <s v="Fijo"/>
    <x v="0"/>
    <x v="7"/>
    <m/>
    <m/>
    <m/>
    <s v="no"/>
    <m/>
    <m/>
    <x v="4"/>
    <m/>
    <x v="0"/>
    <x v="0"/>
    <s v=""/>
    <s v=""/>
    <s v=""/>
    <s v=""/>
  </r>
  <r>
    <x v="9"/>
    <d v="2026-05-14T09:11:26"/>
    <x v="0"/>
    <n v="64664474"/>
    <n v="357371860000"/>
    <s v="10-708-2001"/>
    <s v="Fijo"/>
    <x v="0"/>
    <x v="7"/>
    <m/>
    <m/>
    <m/>
    <s v="no"/>
    <m/>
    <m/>
    <x v="4"/>
    <m/>
    <x v="0"/>
    <x v="0"/>
    <s v=""/>
    <s v=""/>
    <s v=""/>
    <s v=""/>
  </r>
  <r>
    <x v="9"/>
    <d v="2026-05-14T09:18:08"/>
    <x v="0"/>
    <n v="64725908"/>
    <n v="358374780000"/>
    <s v="9-216-649"/>
    <s v="Fijo"/>
    <x v="0"/>
    <x v="1"/>
    <m/>
    <m/>
    <m/>
    <s v="no"/>
    <m/>
    <m/>
    <x v="3"/>
    <m/>
    <x v="0"/>
    <x v="0"/>
    <s v=""/>
    <s v=""/>
    <s v=""/>
    <s v=""/>
  </r>
  <r>
    <x v="9"/>
    <d v="2026-05-14T09:20:43"/>
    <x v="0"/>
    <n v="64746422"/>
    <n v="369031330000"/>
    <s v="3-721-1546"/>
    <s v="Fijo"/>
    <x v="0"/>
    <x v="0"/>
    <m/>
    <m/>
    <m/>
    <s v="no"/>
    <m/>
    <m/>
    <x v="4"/>
    <m/>
    <x v="0"/>
    <x v="0"/>
    <s v=""/>
    <s v=""/>
    <s v=""/>
    <s v=""/>
  </r>
  <r>
    <x v="9"/>
    <d v="2026-05-14T09:23:22"/>
    <x v="0"/>
    <n v="64872844"/>
    <n v="366028830000"/>
    <s v="8-460-402"/>
    <s v="Fijo"/>
    <x v="0"/>
    <x v="7"/>
    <m/>
    <m/>
    <m/>
    <s v="no"/>
    <m/>
    <m/>
    <x v="4"/>
    <m/>
    <x v="0"/>
    <x v="0"/>
    <s v=""/>
    <s v=""/>
    <s v=""/>
    <s v=""/>
  </r>
  <r>
    <x v="9"/>
    <d v="2026-05-14T09:24:56"/>
    <x v="0"/>
    <n v="64881720"/>
    <n v="295070430000"/>
    <s v="8-178-438"/>
    <s v="Fijo"/>
    <x v="0"/>
    <x v="7"/>
    <m/>
    <m/>
    <m/>
    <s v="no"/>
    <m/>
    <m/>
    <x v="0"/>
    <m/>
    <x v="0"/>
    <x v="0"/>
    <s v=""/>
    <s v=""/>
    <s v=""/>
    <s v=""/>
  </r>
  <r>
    <x v="9"/>
    <d v="2026-05-14T09:30:06"/>
    <x v="0"/>
    <n v="64925118"/>
    <n v="368089740000"/>
    <s v="7-117-538"/>
    <s v="Fijo"/>
    <x v="0"/>
    <x v="3"/>
    <m/>
    <d v="2026-05-16T00:00:00"/>
    <n v="60.88"/>
    <s v="no"/>
    <m/>
    <m/>
    <x v="4"/>
    <m/>
    <x v="0"/>
    <x v="1"/>
    <s v=""/>
    <s v="16/may"/>
    <n v="1"/>
    <s v=""/>
  </r>
  <r>
    <x v="9"/>
    <d v="2026-05-14T09:34:46"/>
    <x v="0"/>
    <n v="64944140"/>
    <n v="291005610000"/>
    <s v="4-813-2353"/>
    <s v="Fijo"/>
    <x v="0"/>
    <x v="2"/>
    <m/>
    <m/>
    <m/>
    <s v="si"/>
    <d v="2026-05-09T00:00:00"/>
    <n v="2.8"/>
    <x v="4"/>
    <m/>
    <x v="2"/>
    <x v="0"/>
    <s v="09/may"/>
    <s v=""/>
    <s v=""/>
    <n v="1"/>
  </r>
  <r>
    <x v="9"/>
    <d v="2026-05-14T09:40:08"/>
    <x v="0"/>
    <n v="64957028"/>
    <n v="363040350000"/>
    <s v="1-735-1329"/>
    <s v="Fijo"/>
    <x v="0"/>
    <x v="1"/>
    <m/>
    <m/>
    <m/>
    <s v="no"/>
    <m/>
    <m/>
    <x v="4"/>
    <m/>
    <x v="0"/>
    <x v="0"/>
    <s v=""/>
    <s v=""/>
    <s v=""/>
    <s v=""/>
  </r>
  <r>
    <x v="9"/>
    <d v="2026-05-14T09:44:26"/>
    <x v="0"/>
    <n v="64962898"/>
    <n v="355379210000"/>
    <s v="8-887-1395"/>
    <s v="Fijo"/>
    <x v="0"/>
    <x v="7"/>
    <m/>
    <m/>
    <m/>
    <s v="no"/>
    <m/>
    <m/>
    <x v="4"/>
    <m/>
    <x v="0"/>
    <x v="0"/>
    <s v=""/>
    <s v=""/>
    <s v=""/>
    <s v=""/>
  </r>
  <r>
    <x v="9"/>
    <d v="2026-05-14T09:50:14"/>
    <x v="0"/>
    <n v="65026286"/>
    <n v="353377540000"/>
    <s v="8-156-1797"/>
    <s v="Fijo"/>
    <x v="0"/>
    <x v="7"/>
    <m/>
    <m/>
    <m/>
    <s v="no"/>
    <m/>
    <m/>
    <x v="4"/>
    <m/>
    <x v="0"/>
    <x v="0"/>
    <s v=""/>
    <s v=""/>
    <s v=""/>
    <s v=""/>
  </r>
  <r>
    <x v="9"/>
    <d v="2026-05-14T09:57:12"/>
    <x v="0"/>
    <n v="65055421"/>
    <n v="365029440000"/>
    <s v="8-1026-1637"/>
    <s v="Fijo"/>
    <x v="0"/>
    <x v="1"/>
    <m/>
    <m/>
    <m/>
    <s v="no"/>
    <m/>
    <m/>
    <x v="1"/>
    <m/>
    <x v="0"/>
    <x v="0"/>
    <s v=""/>
    <s v=""/>
    <s v=""/>
    <s v=""/>
  </r>
  <r>
    <x v="9"/>
    <d v="2026-05-14T10:03:18"/>
    <x v="0"/>
    <n v="65101667"/>
    <n v="352375580000"/>
    <s v="8-397-305"/>
    <s v="Fijo"/>
    <x v="0"/>
    <x v="7"/>
    <m/>
    <m/>
    <m/>
    <s v="no"/>
    <m/>
    <m/>
    <x v="4"/>
    <m/>
    <x v="0"/>
    <x v="0"/>
    <s v=""/>
    <s v=""/>
    <s v=""/>
    <s v=""/>
  </r>
  <r>
    <x v="9"/>
    <d v="2026-05-14T10:09:45"/>
    <x v="0"/>
    <n v="65125950"/>
    <n v="362006550000"/>
    <s v="3-727-1067"/>
    <s v="Fijo"/>
    <x v="0"/>
    <x v="0"/>
    <m/>
    <m/>
    <m/>
    <s v="no"/>
    <m/>
    <m/>
    <x v="4"/>
    <m/>
    <x v="0"/>
    <x v="0"/>
    <s v=""/>
    <s v=""/>
    <s v=""/>
    <s v=""/>
  </r>
  <r>
    <x v="9"/>
    <d v="2026-05-14T10:16:51"/>
    <x v="0"/>
    <n v="65224736"/>
    <n v="367071610000"/>
    <s v="8-945-1354"/>
    <s v="Fijo"/>
    <x v="3"/>
    <x v="4"/>
    <m/>
    <m/>
    <m/>
    <s v="no"/>
    <m/>
    <m/>
    <x v="4"/>
    <m/>
    <x v="0"/>
    <x v="0"/>
    <s v=""/>
    <s v=""/>
    <s v=""/>
    <s v=""/>
  </r>
  <r>
    <x v="9"/>
    <d v="2026-05-14T10:33:41"/>
    <x v="0"/>
    <n v="68283213"/>
    <n v="369092440000"/>
    <s v="8-878-357"/>
    <s v="Fijo"/>
    <x v="2"/>
    <x v="1"/>
    <m/>
    <d v="2026-05-15T00:00:00"/>
    <n v="30.44"/>
    <s v="no"/>
    <m/>
    <m/>
    <x v="4"/>
    <m/>
    <x v="0"/>
    <x v="1"/>
    <s v=""/>
    <s v="15/may"/>
    <n v="1"/>
    <s v=""/>
  </r>
  <r>
    <x v="9"/>
    <d v="2026-05-14T10:43:31"/>
    <x v="0"/>
    <n v="65376410"/>
    <n v="357380660000"/>
    <s v="9-704-587"/>
    <s v="Fijo"/>
    <x v="0"/>
    <x v="7"/>
    <m/>
    <m/>
    <m/>
    <s v="no"/>
    <m/>
    <m/>
    <x v="4"/>
    <m/>
    <x v="0"/>
    <x v="0"/>
    <s v=""/>
    <s v=""/>
    <s v=""/>
    <s v=""/>
  </r>
  <r>
    <x v="9"/>
    <d v="2026-05-14T10:48:32"/>
    <x v="0"/>
    <n v="65391567"/>
    <n v="367065970000"/>
    <s v="7-708-1050"/>
    <s v="Fijo"/>
    <x v="0"/>
    <x v="0"/>
    <m/>
    <m/>
    <m/>
    <s v="no"/>
    <m/>
    <m/>
    <x v="4"/>
    <m/>
    <x v="0"/>
    <x v="0"/>
    <s v=""/>
    <s v=""/>
    <s v=""/>
    <s v=""/>
  </r>
  <r>
    <x v="9"/>
    <d v="2026-05-14T10:57:01"/>
    <x v="0"/>
    <n v="65446163"/>
    <n v="369024670000"/>
    <s v="9-714-2319"/>
    <s v="Fijo"/>
    <x v="0"/>
    <x v="3"/>
    <m/>
    <m/>
    <m/>
    <s v="no"/>
    <m/>
    <m/>
    <x v="1"/>
    <m/>
    <x v="0"/>
    <x v="0"/>
    <s v=""/>
    <s v=""/>
    <s v=""/>
    <s v=""/>
  </r>
  <r>
    <x v="9"/>
    <d v="2026-05-14T11:01:00"/>
    <x v="0"/>
    <n v="65510120"/>
    <n v="362005030000"/>
    <s v="8-957-821"/>
    <s v="Fijo"/>
    <x v="1"/>
    <x v="0"/>
    <m/>
    <m/>
    <m/>
    <s v="no"/>
    <m/>
    <m/>
    <x v="4"/>
    <m/>
    <x v="0"/>
    <x v="0"/>
    <s v=""/>
    <s v=""/>
    <s v=""/>
    <s v=""/>
  </r>
  <r>
    <x v="9"/>
    <d v="2026-05-14T11:04:44"/>
    <x v="0"/>
    <n v="65572662"/>
    <n v="368070410000"/>
    <s v="9-716-147"/>
    <s v="Fijo"/>
    <x v="0"/>
    <x v="0"/>
    <m/>
    <m/>
    <m/>
    <s v="no"/>
    <m/>
    <m/>
    <x v="4"/>
    <m/>
    <x v="0"/>
    <x v="0"/>
    <s v=""/>
    <s v=""/>
    <s v=""/>
    <s v=""/>
  </r>
  <r>
    <x v="9"/>
    <d v="2026-05-14T11:07:19"/>
    <x v="0"/>
    <n v="65675141"/>
    <n v="363009000000"/>
    <s v="AU195051"/>
    <s v="Fijo"/>
    <x v="0"/>
    <x v="0"/>
    <m/>
    <m/>
    <m/>
    <s v="no"/>
    <m/>
    <m/>
    <x v="1"/>
    <m/>
    <x v="0"/>
    <x v="0"/>
    <s v=""/>
    <s v=""/>
    <s v=""/>
    <s v=""/>
  </r>
  <r>
    <x v="9"/>
    <d v="2026-05-14T11:10:27"/>
    <x v="0"/>
    <n v="65723109"/>
    <n v="366065930000"/>
    <s v="9-706-1572"/>
    <s v="Fijo"/>
    <x v="0"/>
    <x v="5"/>
    <m/>
    <m/>
    <m/>
    <s v="no"/>
    <m/>
    <m/>
    <x v="4"/>
    <m/>
    <x v="0"/>
    <x v="0"/>
    <s v=""/>
    <s v=""/>
    <s v=""/>
    <s v=""/>
  </r>
  <r>
    <x v="9"/>
    <d v="2026-05-14T11:13:18"/>
    <x v="0"/>
    <n v="65763166"/>
    <n v="357357600000"/>
    <s v="8-167-835"/>
    <s v="Fijo"/>
    <x v="0"/>
    <x v="0"/>
    <m/>
    <m/>
    <m/>
    <s v="no"/>
    <m/>
    <m/>
    <x v="0"/>
    <m/>
    <x v="0"/>
    <x v="0"/>
    <s v=""/>
    <s v=""/>
    <s v=""/>
    <s v=""/>
  </r>
  <r>
    <x v="9"/>
    <d v="2026-05-14T11:16:43"/>
    <x v="0"/>
    <n v="65880586"/>
    <n v="353360370000"/>
    <s v="8-444-381"/>
    <s v="Fijo"/>
    <x v="1"/>
    <x v="0"/>
    <m/>
    <m/>
    <m/>
    <s v="no"/>
    <m/>
    <m/>
    <x v="4"/>
    <m/>
    <x v="0"/>
    <x v="0"/>
    <s v=""/>
    <s v=""/>
    <s v=""/>
    <s v=""/>
  </r>
  <r>
    <x v="9"/>
    <d v="2026-05-14T11:19:20"/>
    <x v="0"/>
    <n v="65896977"/>
    <n v="357361480000"/>
    <s v="5-713-1315"/>
    <s v="Fijo"/>
    <x v="0"/>
    <x v="7"/>
    <m/>
    <m/>
    <m/>
    <s v="no"/>
    <m/>
    <m/>
    <x v="4"/>
    <m/>
    <x v="0"/>
    <x v="0"/>
    <s v=""/>
    <s v=""/>
    <s v=""/>
    <s v=""/>
  </r>
  <r>
    <x v="9"/>
    <d v="2026-05-14T11:24:30"/>
    <x v="0"/>
    <n v="65924574"/>
    <n v="362067450000"/>
    <s v="8-722-1936"/>
    <s v="Fijo"/>
    <x v="0"/>
    <x v="0"/>
    <m/>
    <m/>
    <m/>
    <s v="no"/>
    <m/>
    <m/>
    <x v="4"/>
    <m/>
    <x v="0"/>
    <x v="0"/>
    <s v=""/>
    <s v=""/>
    <s v=""/>
    <s v=""/>
  </r>
  <r>
    <x v="9"/>
    <d v="2026-05-14T11:27:09"/>
    <x v="0"/>
    <n v="65961267"/>
    <n v="369088960000"/>
    <s v="8-333-541"/>
    <s v="Fijo"/>
    <x v="0"/>
    <x v="0"/>
    <m/>
    <m/>
    <m/>
    <s v="no"/>
    <m/>
    <m/>
    <x v="4"/>
    <m/>
    <x v="0"/>
    <x v="0"/>
    <s v=""/>
    <s v=""/>
    <s v=""/>
    <s v=""/>
  </r>
  <r>
    <x v="9"/>
    <d v="2026-05-14T11:30:37"/>
    <x v="0"/>
    <n v="65986159"/>
    <n v="365015340000"/>
    <s v="C03878675"/>
    <s v="Fijo"/>
    <x v="0"/>
    <x v="7"/>
    <m/>
    <m/>
    <m/>
    <s v="no"/>
    <m/>
    <m/>
    <x v="4"/>
    <m/>
    <x v="0"/>
    <x v="0"/>
    <s v=""/>
    <s v=""/>
    <s v=""/>
    <s v=""/>
  </r>
  <r>
    <x v="9"/>
    <d v="2026-05-14T11:40:16"/>
    <x v="0"/>
    <n v="64353268"/>
    <n v="361092140000"/>
    <s v="8-1000-1838"/>
    <s v="Fijo"/>
    <x v="0"/>
    <x v="3"/>
    <m/>
    <d v="2026-05-16T00:00:00"/>
    <n v="30.44"/>
    <s v="no"/>
    <m/>
    <m/>
    <x v="4"/>
    <m/>
    <x v="0"/>
    <x v="1"/>
    <s v=""/>
    <s v="16/may"/>
    <n v="1"/>
    <s v=""/>
  </r>
  <r>
    <x v="9"/>
    <d v="2026-05-14T11:44:04"/>
    <x v="0"/>
    <n v="66067131"/>
    <n v="366050400000"/>
    <s v="2-740-1622"/>
    <s v="Fijo"/>
    <x v="0"/>
    <x v="1"/>
    <m/>
    <m/>
    <m/>
    <s v="no"/>
    <m/>
    <m/>
    <x v="4"/>
    <m/>
    <x v="0"/>
    <x v="0"/>
    <s v=""/>
    <s v=""/>
    <s v=""/>
    <s v=""/>
  </r>
  <r>
    <x v="9"/>
    <d v="2026-05-14T11:46:32"/>
    <x v="0"/>
    <n v="66151597"/>
    <n v="354338820000"/>
    <s v="6-707-1648"/>
    <s v="Fijo"/>
    <x v="0"/>
    <x v="7"/>
    <m/>
    <m/>
    <m/>
    <s v="no"/>
    <m/>
    <m/>
    <x v="4"/>
    <m/>
    <x v="0"/>
    <x v="0"/>
    <s v=""/>
    <s v=""/>
    <s v=""/>
    <s v=""/>
  </r>
  <r>
    <x v="9"/>
    <d v="2026-05-14T11:50:53"/>
    <x v="0"/>
    <n v="66171962"/>
    <n v="356182480000"/>
    <s v="8-814-1713"/>
    <s v="Fijo"/>
    <x v="0"/>
    <x v="5"/>
    <m/>
    <m/>
    <m/>
    <s v="no"/>
    <m/>
    <m/>
    <x v="4"/>
    <m/>
    <x v="0"/>
    <x v="0"/>
    <s v=""/>
    <s v=""/>
    <s v=""/>
    <s v=""/>
  </r>
  <r>
    <x v="9"/>
    <d v="2026-05-14T11:53:10"/>
    <x v="0"/>
    <n v="66223422"/>
    <n v="365026990000"/>
    <s v="4-791-1221"/>
    <s v="Fijo"/>
    <x v="0"/>
    <x v="7"/>
    <m/>
    <m/>
    <m/>
    <s v="no"/>
    <m/>
    <m/>
    <x v="4"/>
    <m/>
    <x v="0"/>
    <x v="0"/>
    <s v=""/>
    <s v=""/>
    <s v=""/>
    <s v=""/>
  </r>
  <r>
    <x v="9"/>
    <d v="2026-05-14T11:57:13"/>
    <x v="0"/>
    <n v="66262556"/>
    <n v="366083680000"/>
    <s v="8-1050-1342"/>
    <s v="Fijo"/>
    <x v="0"/>
    <x v="0"/>
    <m/>
    <m/>
    <m/>
    <s v="no"/>
    <m/>
    <m/>
    <x v="4"/>
    <m/>
    <x v="0"/>
    <x v="0"/>
    <s v=""/>
    <s v=""/>
    <s v=""/>
    <s v=""/>
  </r>
  <r>
    <x v="9"/>
    <d v="2026-05-14T12:01:05"/>
    <x v="0"/>
    <n v="66386838"/>
    <n v="364028530000"/>
    <n v="167126182"/>
    <s v="Fijo"/>
    <x v="0"/>
    <x v="0"/>
    <m/>
    <m/>
    <m/>
    <s v="no"/>
    <m/>
    <m/>
    <x v="1"/>
    <m/>
    <x v="0"/>
    <x v="0"/>
    <s v=""/>
    <s v=""/>
    <s v=""/>
    <s v=""/>
  </r>
  <r>
    <x v="9"/>
    <d v="2026-05-14T12:06:08"/>
    <x v="0"/>
    <n v="66434489"/>
    <n v="367071160000"/>
    <s v="4-712-1046"/>
    <s v="Fijo"/>
    <x v="0"/>
    <x v="4"/>
    <m/>
    <m/>
    <m/>
    <s v="no"/>
    <m/>
    <m/>
    <x v="4"/>
    <m/>
    <x v="0"/>
    <x v="0"/>
    <s v=""/>
    <s v=""/>
    <s v=""/>
    <s v=""/>
  </r>
  <r>
    <x v="9"/>
    <d v="2026-05-14T12:08:44"/>
    <x v="0"/>
    <n v="66442725"/>
    <n v="357379270000"/>
    <s v="8-1026-1815"/>
    <s v="Fijo"/>
    <x v="0"/>
    <x v="7"/>
    <m/>
    <m/>
    <m/>
    <s v="no"/>
    <m/>
    <m/>
    <x v="1"/>
    <m/>
    <x v="0"/>
    <x v="0"/>
    <s v=""/>
    <s v=""/>
    <s v=""/>
    <s v=""/>
  </r>
  <r>
    <x v="9"/>
    <d v="2026-05-14T12:10:53"/>
    <x v="0"/>
    <n v="66499032"/>
    <n v="362039070000"/>
    <s v="BF713496"/>
    <s v="Fijo"/>
    <x v="0"/>
    <x v="4"/>
    <m/>
    <m/>
    <m/>
    <s v="no"/>
    <m/>
    <m/>
    <x v="4"/>
    <m/>
    <x v="0"/>
    <x v="0"/>
    <s v=""/>
    <s v=""/>
    <s v=""/>
    <s v=""/>
  </r>
  <r>
    <x v="9"/>
    <d v="2026-05-14T12:12:40"/>
    <x v="0"/>
    <n v="66524322"/>
    <n v="364090700000"/>
    <s v="BH651189"/>
    <s v="Fijo"/>
    <x v="0"/>
    <x v="5"/>
    <m/>
    <m/>
    <m/>
    <s v="no"/>
    <m/>
    <m/>
    <x v="4"/>
    <m/>
    <x v="0"/>
    <x v="0"/>
    <s v=""/>
    <s v=""/>
    <s v=""/>
    <s v=""/>
  </r>
  <r>
    <x v="9"/>
    <d v="2026-05-14T12:16:59"/>
    <x v="0"/>
    <n v="66546767"/>
    <n v="364027820000"/>
    <s v="2-714-1552"/>
    <s v="Fijo"/>
    <x v="0"/>
    <x v="0"/>
    <m/>
    <m/>
    <m/>
    <s v="no"/>
    <m/>
    <m/>
    <x v="1"/>
    <m/>
    <x v="0"/>
    <x v="0"/>
    <s v=""/>
    <s v=""/>
    <s v=""/>
    <s v=""/>
  </r>
  <r>
    <x v="9"/>
    <d v="2026-05-14T12:18:27"/>
    <x v="0"/>
    <n v="66598941"/>
    <n v="366008710000"/>
    <s v="9-751-1000"/>
    <s v="Fijo"/>
    <x v="0"/>
    <x v="7"/>
    <m/>
    <m/>
    <m/>
    <s v="no"/>
    <m/>
    <m/>
    <x v="1"/>
    <m/>
    <x v="0"/>
    <x v="0"/>
    <s v=""/>
    <s v=""/>
    <s v=""/>
    <s v=""/>
  </r>
  <r>
    <x v="9"/>
    <d v="2026-05-14T12:20:42"/>
    <x v="0"/>
    <n v="66612798"/>
    <n v="204075450000"/>
    <s v="8-719-1220"/>
    <s v="Fijo"/>
    <x v="0"/>
    <x v="7"/>
    <m/>
    <m/>
    <m/>
    <s v="no"/>
    <m/>
    <m/>
    <x v="4"/>
    <m/>
    <x v="0"/>
    <x v="0"/>
    <s v=""/>
    <s v=""/>
    <s v=""/>
    <s v=""/>
  </r>
  <r>
    <x v="9"/>
    <d v="2026-05-14T12:31:20"/>
    <x v="0"/>
    <n v="66633423"/>
    <n v="353383400000"/>
    <s v="10-709-2294"/>
    <s v="Fijo"/>
    <x v="0"/>
    <x v="0"/>
    <m/>
    <m/>
    <m/>
    <s v="no"/>
    <m/>
    <m/>
    <x v="0"/>
    <m/>
    <x v="0"/>
    <x v="0"/>
    <s v=""/>
    <s v=""/>
    <s v=""/>
    <s v=""/>
  </r>
  <r>
    <x v="9"/>
    <d v="2026-05-14T12:39:06"/>
    <x v="0"/>
    <n v="66680118"/>
    <n v="367042770000"/>
    <s v="E-8-229047"/>
    <s v="Fijo"/>
    <x v="1"/>
    <x v="3"/>
    <m/>
    <d v="2026-05-17T00:00:00"/>
    <n v="50"/>
    <s v="no"/>
    <m/>
    <m/>
    <x v="4"/>
    <m/>
    <x v="0"/>
    <x v="1"/>
    <s v=""/>
    <s v="17/may"/>
    <n v="1"/>
    <s v=""/>
  </r>
  <r>
    <x v="9"/>
    <d v="2026-05-14T12:40:51"/>
    <x v="0"/>
    <n v="66838567"/>
    <n v="355385090000"/>
    <s v="1-732-2281"/>
    <s v="Fijo"/>
    <x v="0"/>
    <x v="7"/>
    <m/>
    <m/>
    <m/>
    <s v="no"/>
    <m/>
    <m/>
    <x v="4"/>
    <m/>
    <x v="0"/>
    <x v="0"/>
    <s v=""/>
    <s v=""/>
    <s v=""/>
    <s v=""/>
  </r>
  <r>
    <x v="9"/>
    <d v="2026-05-14T12:42:38"/>
    <x v="0"/>
    <n v="66862471"/>
    <n v="362036560000"/>
    <s v="4-703-2471"/>
    <s v="Fijo"/>
    <x v="0"/>
    <x v="7"/>
    <m/>
    <m/>
    <m/>
    <s v="no"/>
    <m/>
    <m/>
    <x v="4"/>
    <m/>
    <x v="0"/>
    <x v="0"/>
    <s v=""/>
    <s v=""/>
    <s v=""/>
    <s v=""/>
  </r>
  <r>
    <x v="9"/>
    <d v="2026-05-14T12:46:45"/>
    <x v="0"/>
    <n v="66898270"/>
    <n v="337026240000"/>
    <s v="4-774-2357"/>
    <s v="Fijo"/>
    <x v="0"/>
    <x v="2"/>
    <m/>
    <m/>
    <m/>
    <s v="si"/>
    <d v="2026-04-08T00:00:00"/>
    <n v="52.63"/>
    <x v="4"/>
    <m/>
    <x v="1"/>
    <x v="0"/>
    <s v="08/abr"/>
    <s v=""/>
    <s v=""/>
    <n v="1"/>
  </r>
  <r>
    <x v="9"/>
    <d v="2026-05-14T12:49:09"/>
    <x v="0"/>
    <n v="66959290"/>
    <n v="369057020000"/>
    <s v="9-745-1036"/>
    <s v="Fijo"/>
    <x v="0"/>
    <x v="1"/>
    <m/>
    <m/>
    <m/>
    <s v="no"/>
    <m/>
    <m/>
    <x v="4"/>
    <m/>
    <x v="0"/>
    <x v="0"/>
    <s v=""/>
    <s v=""/>
    <s v=""/>
    <s v=""/>
  </r>
  <r>
    <x v="9"/>
    <d v="2026-05-14T12:51:35"/>
    <x v="0"/>
    <n v="66960174"/>
    <n v="366044600000"/>
    <s v="C02569146"/>
    <s v="Fijo"/>
    <x v="0"/>
    <x v="5"/>
    <m/>
    <m/>
    <m/>
    <s v="no"/>
    <m/>
    <m/>
    <x v="4"/>
    <m/>
    <x v="0"/>
    <x v="0"/>
    <s v=""/>
    <s v=""/>
    <s v=""/>
    <s v=""/>
  </r>
  <r>
    <x v="9"/>
    <d v="2026-05-14T12:55:49"/>
    <x v="0"/>
    <n v="67005858"/>
    <n v="357364590000"/>
    <s v="8-959-2070"/>
    <s v="Fijo"/>
    <x v="0"/>
    <x v="0"/>
    <m/>
    <m/>
    <m/>
    <s v="no"/>
    <m/>
    <m/>
    <x v="4"/>
    <m/>
    <x v="0"/>
    <x v="0"/>
    <s v=""/>
    <s v=""/>
    <s v=""/>
    <s v=""/>
  </r>
  <r>
    <x v="9"/>
    <d v="2026-05-14T12:57:22"/>
    <x v="0"/>
    <n v="67016214"/>
    <n v="351370950000"/>
    <s v="10-6-1510"/>
    <s v="Fijo"/>
    <x v="0"/>
    <x v="1"/>
    <m/>
    <m/>
    <m/>
    <s v="no"/>
    <m/>
    <m/>
    <x v="0"/>
    <m/>
    <x v="0"/>
    <x v="0"/>
    <s v=""/>
    <s v=""/>
    <s v=""/>
    <s v=""/>
  </r>
  <r>
    <x v="9"/>
    <d v="2026-05-14T14:06:04"/>
    <x v="0"/>
    <n v="67031272"/>
    <n v="361004030000"/>
    <s v="BG338244"/>
    <s v="Fijo"/>
    <x v="0"/>
    <x v="7"/>
    <m/>
    <m/>
    <m/>
    <s v="no"/>
    <m/>
    <m/>
    <x v="4"/>
    <m/>
    <x v="0"/>
    <x v="0"/>
    <s v=""/>
    <s v=""/>
    <s v=""/>
    <s v=""/>
  </r>
  <r>
    <x v="9"/>
    <d v="2026-05-14T14:09:26"/>
    <x v="0"/>
    <n v="65099454"/>
    <n v="359363180000"/>
    <s v="8-1049-1902"/>
    <s v="Fijo"/>
    <x v="0"/>
    <x v="4"/>
    <m/>
    <m/>
    <m/>
    <s v="no"/>
    <m/>
    <m/>
    <x v="0"/>
    <m/>
    <x v="0"/>
    <x v="0"/>
    <s v=""/>
    <s v=""/>
    <s v=""/>
    <s v=""/>
  </r>
  <r>
    <x v="9"/>
    <d v="2026-05-14T14:11:58"/>
    <x v="0"/>
    <n v="67082235"/>
    <n v="367055060000"/>
    <s v="6-37-533"/>
    <s v="Fijo"/>
    <x v="0"/>
    <x v="0"/>
    <m/>
    <m/>
    <m/>
    <s v="no"/>
    <m/>
    <m/>
    <x v="4"/>
    <m/>
    <x v="0"/>
    <x v="0"/>
    <s v=""/>
    <s v=""/>
    <s v=""/>
    <s v=""/>
  </r>
  <r>
    <x v="9"/>
    <d v="2026-05-14T14:16:02"/>
    <x v="0"/>
    <n v="65665749"/>
    <n v="365077090000"/>
    <s v="AU826453"/>
    <s v="Fijo"/>
    <x v="0"/>
    <x v="5"/>
    <m/>
    <m/>
    <m/>
    <s v="no"/>
    <m/>
    <m/>
    <x v="4"/>
    <m/>
    <x v="0"/>
    <x v="0"/>
    <s v=""/>
    <s v=""/>
    <s v=""/>
    <s v=""/>
  </r>
  <r>
    <x v="9"/>
    <d v="2026-05-14T14:18:19"/>
    <x v="0"/>
    <n v="67095666"/>
    <n v="364063540000"/>
    <s v="3-53-252"/>
    <s v="Fijo"/>
    <x v="0"/>
    <x v="7"/>
    <m/>
    <m/>
    <m/>
    <s v="no"/>
    <m/>
    <m/>
    <x v="4"/>
    <m/>
    <x v="0"/>
    <x v="0"/>
    <s v=""/>
    <s v=""/>
    <s v=""/>
    <s v=""/>
  </r>
  <r>
    <x v="9"/>
    <d v="2026-05-14T14:28:49"/>
    <x v="0"/>
    <n v="64657965"/>
    <n v="362076850000"/>
    <s v="9-192-678"/>
    <s v="Fijo"/>
    <x v="0"/>
    <x v="3"/>
    <m/>
    <d v="2026-05-15T00:00:00"/>
    <n v="20.5"/>
    <s v="no"/>
    <m/>
    <m/>
    <x v="4"/>
    <m/>
    <x v="0"/>
    <x v="1"/>
    <s v=""/>
    <s v="15/may"/>
    <n v="1"/>
    <s v=""/>
  </r>
  <r>
    <x v="9"/>
    <d v="2026-05-14T14:34:25"/>
    <x v="0"/>
    <n v="67130824"/>
    <n v="352363030000"/>
    <s v="8-956-1496"/>
    <s v="Fijo"/>
    <x v="0"/>
    <x v="7"/>
    <m/>
    <m/>
    <m/>
    <s v="no"/>
    <m/>
    <m/>
    <x v="4"/>
    <m/>
    <x v="0"/>
    <x v="0"/>
    <s v=""/>
    <s v=""/>
    <s v=""/>
    <s v=""/>
  </r>
  <r>
    <x v="9"/>
    <d v="2026-05-14T14:40:51"/>
    <x v="0"/>
    <n v="67161815"/>
    <n v="363042870000"/>
    <s v="9-121-2501"/>
    <s v="Fijo"/>
    <x v="1"/>
    <x v="4"/>
    <m/>
    <m/>
    <m/>
    <s v="no"/>
    <m/>
    <m/>
    <x v="4"/>
    <m/>
    <x v="0"/>
    <x v="0"/>
    <s v=""/>
    <s v=""/>
    <s v=""/>
    <s v=""/>
  </r>
  <r>
    <x v="9"/>
    <d v="2026-05-14T14:45:20"/>
    <x v="0"/>
    <n v="67176750"/>
    <n v="369036530000"/>
    <s v="8-769-1669"/>
    <s v="Fijo"/>
    <x v="0"/>
    <x v="3"/>
    <m/>
    <d v="2026-05-17T00:00:00"/>
    <n v="91.32"/>
    <s v="no"/>
    <m/>
    <m/>
    <x v="4"/>
    <m/>
    <x v="0"/>
    <x v="1"/>
    <s v=""/>
    <s v="17/may"/>
    <n v="1"/>
    <s v=""/>
  </r>
  <r>
    <x v="9"/>
    <d v="2026-05-14T14:48:42"/>
    <x v="0"/>
    <n v="67220324"/>
    <n v="359360090000"/>
    <s v="12-719-1916"/>
    <s v="Fijo"/>
    <x v="0"/>
    <x v="7"/>
    <m/>
    <m/>
    <m/>
    <s v="no"/>
    <m/>
    <m/>
    <x v="1"/>
    <m/>
    <x v="0"/>
    <x v="0"/>
    <s v=""/>
    <s v=""/>
    <s v=""/>
    <s v=""/>
  </r>
  <r>
    <x v="9"/>
    <d v="2026-05-14T14:52:02"/>
    <x v="0"/>
    <n v="67241498"/>
    <n v="366010560000"/>
    <s v="8-153-2737"/>
    <s v="Fijo"/>
    <x v="0"/>
    <x v="7"/>
    <m/>
    <m/>
    <m/>
    <s v="no"/>
    <m/>
    <m/>
    <x v="1"/>
    <m/>
    <x v="0"/>
    <x v="0"/>
    <s v=""/>
    <s v=""/>
    <s v=""/>
    <s v=""/>
  </r>
  <r>
    <x v="9"/>
    <d v="2026-05-14T14:55:43"/>
    <x v="0"/>
    <n v="67286431"/>
    <n v="364009800000"/>
    <s v="1-764-2056"/>
    <s v="Fijo"/>
    <x v="0"/>
    <x v="4"/>
    <m/>
    <m/>
    <m/>
    <s v="no"/>
    <m/>
    <m/>
    <x v="1"/>
    <m/>
    <x v="0"/>
    <x v="0"/>
    <s v=""/>
    <s v=""/>
    <s v=""/>
    <s v=""/>
  </r>
  <r>
    <x v="9"/>
    <d v="2026-05-14T14:57:59"/>
    <x v="0"/>
    <n v="67322843"/>
    <n v="355372380000"/>
    <s v="4-190-388"/>
    <s v="Fijo"/>
    <x v="0"/>
    <x v="7"/>
    <m/>
    <m/>
    <m/>
    <s v="no"/>
    <m/>
    <m/>
    <x v="4"/>
    <m/>
    <x v="0"/>
    <x v="0"/>
    <s v=""/>
    <s v=""/>
    <s v=""/>
    <s v=""/>
  </r>
  <r>
    <x v="9"/>
    <d v="2026-05-14T14:59:56"/>
    <x v="0"/>
    <n v="67336577"/>
    <n v="354379990000"/>
    <s v="8-1032-2069"/>
    <s v="Fijo"/>
    <x v="2"/>
    <x v="7"/>
    <m/>
    <m/>
    <m/>
    <s v="no"/>
    <m/>
    <m/>
    <x v="4"/>
    <m/>
    <x v="0"/>
    <x v="0"/>
    <s v=""/>
    <s v=""/>
    <s v=""/>
    <s v=""/>
  </r>
  <r>
    <x v="9"/>
    <d v="2026-05-14T15:03:09"/>
    <x v="0"/>
    <n v="67353215"/>
    <n v="361048040000"/>
    <s v="8-902-2053"/>
    <s v="Fijo"/>
    <x v="0"/>
    <x v="0"/>
    <m/>
    <m/>
    <m/>
    <s v="no"/>
    <m/>
    <m/>
    <x v="4"/>
    <m/>
    <x v="0"/>
    <x v="0"/>
    <s v=""/>
    <s v=""/>
    <s v=""/>
    <s v=""/>
  </r>
  <r>
    <x v="9"/>
    <d v="2026-05-14T15:11:45"/>
    <x v="0"/>
    <n v="67394428"/>
    <n v="365088760000"/>
    <s v="12-717-2106"/>
    <s v="Fijo"/>
    <x v="1"/>
    <x v="3"/>
    <m/>
    <d v="2026-05-18T00:00:00"/>
    <n v="22"/>
    <s v="no"/>
    <m/>
    <m/>
    <x v="4"/>
    <m/>
    <x v="0"/>
    <x v="1"/>
    <s v=""/>
    <s v="18/may"/>
    <n v="1"/>
    <s v=""/>
  </r>
  <r>
    <x v="9"/>
    <d v="2026-05-14T15:14:20"/>
    <x v="0"/>
    <n v="67505466"/>
    <n v="351358960000"/>
    <s v="3-102-659"/>
    <s v="Fijo"/>
    <x v="0"/>
    <x v="7"/>
    <m/>
    <m/>
    <m/>
    <s v="no"/>
    <m/>
    <m/>
    <x v="1"/>
    <m/>
    <x v="0"/>
    <x v="0"/>
    <s v=""/>
    <s v=""/>
    <s v=""/>
    <s v=""/>
  </r>
  <r>
    <x v="9"/>
    <d v="2026-05-14T15:17:51"/>
    <x v="0"/>
    <n v="67517166"/>
    <n v="361037260000"/>
    <s v="10-709-502"/>
    <s v="Fijo"/>
    <x v="0"/>
    <x v="7"/>
    <m/>
    <m/>
    <m/>
    <s v="no"/>
    <m/>
    <m/>
    <x v="4"/>
    <m/>
    <x v="0"/>
    <x v="0"/>
    <s v=""/>
    <s v=""/>
    <s v=""/>
    <s v=""/>
  </r>
  <r>
    <x v="9"/>
    <d v="2026-05-14T15:23:18"/>
    <x v="0"/>
    <n v="67529215"/>
    <n v="365056880000"/>
    <s v="4-755-1517"/>
    <s v="Fijo"/>
    <x v="0"/>
    <x v="4"/>
    <m/>
    <m/>
    <m/>
    <s v="no"/>
    <m/>
    <m/>
    <x v="4"/>
    <m/>
    <x v="0"/>
    <x v="0"/>
    <s v=""/>
    <s v=""/>
    <s v=""/>
    <s v=""/>
  </r>
  <r>
    <x v="9"/>
    <d v="2026-05-14T15:27:14"/>
    <x v="0"/>
    <n v="67549384"/>
    <n v="367053310000"/>
    <s v="8-1012-2107"/>
    <s v="Fijo"/>
    <x v="0"/>
    <x v="0"/>
    <m/>
    <m/>
    <m/>
    <s v="no"/>
    <m/>
    <m/>
    <x v="4"/>
    <m/>
    <x v="0"/>
    <x v="0"/>
    <s v=""/>
    <s v=""/>
    <s v=""/>
    <s v=""/>
  </r>
  <r>
    <x v="9"/>
    <d v="2026-05-14T15:30:38"/>
    <x v="0"/>
    <n v="67576042"/>
    <n v="365049820000"/>
    <s v="8-929-944"/>
    <s v="Fijo"/>
    <x v="0"/>
    <x v="4"/>
    <m/>
    <m/>
    <m/>
    <s v="no"/>
    <m/>
    <m/>
    <x v="4"/>
    <m/>
    <x v="0"/>
    <x v="0"/>
    <s v=""/>
    <s v=""/>
    <s v=""/>
    <s v=""/>
  </r>
  <r>
    <x v="9"/>
    <d v="2026-05-14T15:36:36"/>
    <x v="0"/>
    <n v="67631318"/>
    <n v="366070150000"/>
    <s v="4-739-1703"/>
    <s v="Fijo"/>
    <x v="0"/>
    <x v="0"/>
    <m/>
    <m/>
    <m/>
    <s v="no"/>
    <m/>
    <m/>
    <x v="4"/>
    <m/>
    <x v="0"/>
    <x v="0"/>
    <s v=""/>
    <s v=""/>
    <s v=""/>
    <s v=""/>
  </r>
  <r>
    <x v="9"/>
    <d v="2026-05-14T15:52:02"/>
    <x v="0"/>
    <n v="67752319"/>
    <n v="367091090000"/>
    <s v="3-105-285"/>
    <s v="Fijo"/>
    <x v="0"/>
    <x v="0"/>
    <m/>
    <m/>
    <m/>
    <s v="no"/>
    <m/>
    <m/>
    <x v="4"/>
    <m/>
    <x v="0"/>
    <x v="0"/>
    <s v=""/>
    <s v=""/>
    <s v=""/>
    <s v=""/>
  </r>
  <r>
    <x v="9"/>
    <d v="2026-05-14T15:56:59"/>
    <x v="0"/>
    <n v="67795397"/>
    <n v="364059480000"/>
    <s v="7-40-14"/>
    <s v="Fijo"/>
    <x v="2"/>
    <x v="4"/>
    <m/>
    <m/>
    <m/>
    <s v="no"/>
    <m/>
    <m/>
    <x v="4"/>
    <m/>
    <x v="0"/>
    <x v="0"/>
    <s v=""/>
    <s v=""/>
    <s v=""/>
    <s v=""/>
  </r>
  <r>
    <x v="9"/>
    <d v="2026-05-14T16:02:21"/>
    <x v="0"/>
    <n v="67848077"/>
    <n v="206053820000"/>
    <s v="8-511-376"/>
    <s v="Fijo"/>
    <x v="0"/>
    <x v="0"/>
    <m/>
    <m/>
    <m/>
    <s v="no"/>
    <m/>
    <m/>
    <x v="4"/>
    <m/>
    <x v="0"/>
    <x v="0"/>
    <s v=""/>
    <s v=""/>
    <s v=""/>
    <s v=""/>
  </r>
  <r>
    <x v="9"/>
    <d v="2026-05-14T16:12:56"/>
    <x v="0"/>
    <n v="67890453"/>
    <n v="365003380000"/>
    <s v="8-908-1773"/>
    <s v="Fijo"/>
    <x v="0"/>
    <x v="0"/>
    <m/>
    <m/>
    <m/>
    <s v="no"/>
    <m/>
    <m/>
    <x v="1"/>
    <m/>
    <x v="0"/>
    <x v="0"/>
    <s v=""/>
    <s v=""/>
    <s v=""/>
    <s v=""/>
  </r>
  <r>
    <x v="9"/>
    <d v="2026-05-14T17:14:20"/>
    <x v="0"/>
    <n v="67890543"/>
    <n v="244013920000"/>
    <s v="4-759-1243"/>
    <s v="Fijo"/>
    <x v="0"/>
    <x v="0"/>
    <m/>
    <m/>
    <m/>
    <s v="no"/>
    <m/>
    <m/>
    <x v="0"/>
    <m/>
    <x v="0"/>
    <x v="0"/>
    <s v=""/>
    <s v=""/>
    <s v=""/>
    <s v=""/>
  </r>
  <r>
    <x v="9"/>
    <d v="2026-05-14T17:16:28"/>
    <x v="0"/>
    <n v="67899021"/>
    <n v="362058960000"/>
    <s v="5-6-131"/>
    <s v="Fijo"/>
    <x v="0"/>
    <x v="7"/>
    <m/>
    <m/>
    <m/>
    <s v="no"/>
    <m/>
    <m/>
    <x v="4"/>
    <m/>
    <x v="0"/>
    <x v="0"/>
    <s v=""/>
    <s v=""/>
    <s v=""/>
    <s v=""/>
  </r>
  <r>
    <x v="9"/>
    <d v="2026-05-14T17:20:42"/>
    <x v="0"/>
    <n v="67906485"/>
    <n v="363083890000"/>
    <s v="8-1059-1401"/>
    <s v="Fijo"/>
    <x v="0"/>
    <x v="0"/>
    <m/>
    <m/>
    <m/>
    <s v="no"/>
    <m/>
    <m/>
    <x v="4"/>
    <m/>
    <x v="0"/>
    <x v="0"/>
    <s v=""/>
    <s v=""/>
    <s v=""/>
    <s v=""/>
  </r>
  <r>
    <x v="9"/>
    <d v="2026-05-14T17:22:33"/>
    <x v="0"/>
    <n v="67917692"/>
    <n v="349454890000"/>
    <s v="8-1009-166"/>
    <s v="Fijo"/>
    <x v="2"/>
    <x v="0"/>
    <m/>
    <m/>
    <m/>
    <s v="no"/>
    <m/>
    <m/>
    <x v="4"/>
    <m/>
    <x v="0"/>
    <x v="0"/>
    <s v=""/>
    <s v=""/>
    <s v=""/>
    <s v=""/>
  </r>
  <r>
    <x v="9"/>
    <d v="2026-05-14T17:25:36"/>
    <x v="0"/>
    <n v="67944507"/>
    <n v="366087520000"/>
    <s v="8-455-130"/>
    <s v="Fijo"/>
    <x v="0"/>
    <x v="5"/>
    <m/>
    <m/>
    <m/>
    <s v="no"/>
    <m/>
    <m/>
    <x v="4"/>
    <m/>
    <x v="0"/>
    <x v="0"/>
    <s v=""/>
    <s v=""/>
    <s v=""/>
    <s v=""/>
  </r>
  <r>
    <x v="9"/>
    <d v="2026-05-14T17:26:59"/>
    <x v="0"/>
    <n v="67965157"/>
    <n v="362026410000"/>
    <s v="8-748-33"/>
    <s v="Fijo"/>
    <x v="0"/>
    <x v="7"/>
    <m/>
    <m/>
    <m/>
    <s v="no"/>
    <m/>
    <m/>
    <x v="4"/>
    <m/>
    <x v="0"/>
    <x v="0"/>
    <s v=""/>
    <s v=""/>
    <s v=""/>
    <s v=""/>
  </r>
  <r>
    <x v="9"/>
    <d v="2026-05-14T17:28:45"/>
    <x v="0"/>
    <n v="68004840"/>
    <n v="366004010000"/>
    <s v="8-739-917"/>
    <s v="Fijo"/>
    <x v="0"/>
    <x v="7"/>
    <m/>
    <m/>
    <m/>
    <s v="no"/>
    <m/>
    <m/>
    <x v="4"/>
    <m/>
    <x v="0"/>
    <x v="0"/>
    <s v=""/>
    <s v=""/>
    <s v=""/>
    <s v=""/>
  </r>
  <r>
    <x v="9"/>
    <d v="2026-05-14T17:31:37"/>
    <x v="0"/>
    <n v="68057007"/>
    <n v="351366550000"/>
    <s v="4-747-2331"/>
    <s v="Fijo"/>
    <x v="0"/>
    <x v="1"/>
    <m/>
    <m/>
    <m/>
    <s v="no"/>
    <m/>
    <m/>
    <x v="0"/>
    <m/>
    <x v="0"/>
    <x v="0"/>
    <s v=""/>
    <s v=""/>
    <s v=""/>
    <s v=""/>
  </r>
  <r>
    <x v="9"/>
    <d v="2026-05-14T17:36:15"/>
    <x v="0"/>
    <n v="68082860"/>
    <n v="369044140000"/>
    <s v="3-742-811"/>
    <s v="Fijo"/>
    <x v="0"/>
    <x v="0"/>
    <m/>
    <m/>
    <m/>
    <s v="no"/>
    <m/>
    <m/>
    <x v="4"/>
    <m/>
    <x v="0"/>
    <x v="0"/>
    <s v=""/>
    <s v=""/>
    <s v=""/>
    <s v=""/>
  </r>
  <r>
    <x v="9"/>
    <d v="2026-05-14T17:38:24"/>
    <x v="0"/>
    <n v="68134876"/>
    <n v="367081280000"/>
    <s v="8-798-938"/>
    <s v="Fijo"/>
    <x v="0"/>
    <x v="7"/>
    <m/>
    <m/>
    <m/>
    <s v="no"/>
    <m/>
    <m/>
    <x v="4"/>
    <m/>
    <x v="0"/>
    <x v="0"/>
    <s v=""/>
    <s v=""/>
    <s v=""/>
    <s v=""/>
  </r>
  <r>
    <x v="9"/>
    <d v="2026-05-14T17:40:10"/>
    <x v="0"/>
    <n v="68150976"/>
    <n v="367037860000"/>
    <s v="9-757-382"/>
    <s v="Fijo"/>
    <x v="0"/>
    <x v="0"/>
    <m/>
    <m/>
    <m/>
    <s v="no"/>
    <m/>
    <m/>
    <x v="4"/>
    <m/>
    <x v="0"/>
    <x v="0"/>
    <s v=""/>
    <s v=""/>
    <s v=""/>
    <s v=""/>
  </r>
  <r>
    <x v="9"/>
    <d v="2026-05-14T17:43:20"/>
    <x v="0"/>
    <n v="68179400"/>
    <n v="363017480000"/>
    <s v="2-748-178"/>
    <s v="Fijo"/>
    <x v="0"/>
    <x v="7"/>
    <m/>
    <m/>
    <m/>
    <s v="no"/>
    <m/>
    <m/>
    <x v="4"/>
    <m/>
    <x v="0"/>
    <x v="0"/>
    <s v=""/>
    <s v=""/>
    <s v=""/>
    <s v=""/>
  </r>
  <r>
    <x v="9"/>
    <d v="2026-05-14T17:45:32"/>
    <x v="0"/>
    <n v="68204109"/>
    <n v="366056030000"/>
    <s v="3-760-1757"/>
    <s v="Fijo"/>
    <x v="0"/>
    <x v="4"/>
    <m/>
    <m/>
    <m/>
    <s v="no"/>
    <m/>
    <m/>
    <x v="4"/>
    <m/>
    <x v="0"/>
    <x v="0"/>
    <s v=""/>
    <s v=""/>
    <s v=""/>
    <s v=""/>
  </r>
  <r>
    <x v="9"/>
    <d v="2026-05-14T17:51:25"/>
    <x v="0"/>
    <n v="68235940"/>
    <n v="234010250000"/>
    <s v="4-700-1364"/>
    <s v="Fijo"/>
    <x v="0"/>
    <x v="1"/>
    <m/>
    <m/>
    <m/>
    <s v="no"/>
    <m/>
    <m/>
    <x v="0"/>
    <m/>
    <x v="0"/>
    <x v="0"/>
    <s v=""/>
    <s v=""/>
    <s v=""/>
    <s v=""/>
  </r>
  <r>
    <x v="9"/>
    <d v="2026-05-14T17:54:36"/>
    <x v="0"/>
    <n v="68284706"/>
    <n v="368030360000"/>
    <s v="1-17-379"/>
    <s v="Fijo"/>
    <x v="0"/>
    <x v="7"/>
    <m/>
    <m/>
    <m/>
    <s v="no"/>
    <m/>
    <m/>
    <x v="4"/>
    <m/>
    <x v="0"/>
    <x v="0"/>
    <s v=""/>
    <s v=""/>
    <s v=""/>
    <s v=""/>
  </r>
  <r>
    <x v="9"/>
    <d v="2026-05-14T17:56:06"/>
    <x v="0"/>
    <n v="68313374"/>
    <n v="367021200000"/>
    <s v="4-147-2074"/>
    <s v="Fijo"/>
    <x v="0"/>
    <x v="7"/>
    <m/>
    <m/>
    <m/>
    <s v="no"/>
    <m/>
    <m/>
    <x v="4"/>
    <m/>
    <x v="0"/>
    <x v="0"/>
    <s v=""/>
    <s v=""/>
    <s v=""/>
    <s v=""/>
  </r>
  <r>
    <x v="9"/>
    <d v="2026-05-14T17:57:42"/>
    <x v="0"/>
    <n v="68326091"/>
    <n v="366005830000"/>
    <s v="3-728-325"/>
    <s v="Fijo"/>
    <x v="0"/>
    <x v="1"/>
    <m/>
    <m/>
    <m/>
    <s v="no"/>
    <m/>
    <m/>
    <x v="1"/>
    <m/>
    <x v="0"/>
    <x v="0"/>
    <s v=""/>
    <s v=""/>
    <s v=""/>
    <s v=""/>
  </r>
  <r>
    <x v="10"/>
    <d v="2026-05-15T09:38:05"/>
    <x v="0"/>
    <n v="68369773"/>
    <n v="358354670000"/>
    <s v="8-904-720"/>
    <s v="Fijo"/>
    <x v="0"/>
    <x v="3"/>
    <m/>
    <d v="2026-05-31T00:00:00"/>
    <n v="40"/>
    <s v="no"/>
    <m/>
    <m/>
    <x v="1"/>
    <m/>
    <x v="0"/>
    <x v="1"/>
    <s v=""/>
    <s v="31/may"/>
    <n v="1"/>
    <s v=""/>
  </r>
  <r>
    <x v="10"/>
    <d v="2026-05-15T09:48:58"/>
    <x v="0"/>
    <n v="68452412"/>
    <n v="194075090000"/>
    <s v="8-799-680"/>
    <s v="Fijo"/>
    <x v="0"/>
    <x v="3"/>
    <m/>
    <d v="2026-05-18T00:00:00"/>
    <n v="60.88"/>
    <s v="no"/>
    <m/>
    <m/>
    <x v="4"/>
    <m/>
    <x v="0"/>
    <x v="1"/>
    <s v=""/>
    <s v="18/may"/>
    <n v="1"/>
    <s v=""/>
  </r>
  <r>
    <x v="10"/>
    <d v="2026-05-15T09:50:28"/>
    <x v="0"/>
    <n v="68629734"/>
    <n v="295094610000"/>
    <s v="8-521-1954"/>
    <s v="Fijo"/>
    <x v="0"/>
    <x v="7"/>
    <m/>
    <m/>
    <m/>
    <s v="no"/>
    <m/>
    <m/>
    <x v="4"/>
    <m/>
    <x v="0"/>
    <x v="0"/>
    <s v=""/>
    <s v=""/>
    <s v=""/>
    <s v=""/>
  </r>
  <r>
    <x v="10"/>
    <d v="2026-05-15T09:53:32"/>
    <x v="0"/>
    <n v="68671953"/>
    <n v="354365570000"/>
    <s v="8-721-2459"/>
    <s v="Fijo"/>
    <x v="0"/>
    <x v="7"/>
    <m/>
    <m/>
    <m/>
    <s v="no"/>
    <m/>
    <m/>
    <x v="4"/>
    <m/>
    <x v="0"/>
    <x v="0"/>
    <s v=""/>
    <s v=""/>
    <s v=""/>
    <s v=""/>
  </r>
  <r>
    <x v="10"/>
    <d v="2026-05-15T10:03:18"/>
    <x v="0"/>
    <n v="68702493"/>
    <n v="364064270000"/>
    <s v="7-703-1837"/>
    <s v="Fijo"/>
    <x v="0"/>
    <x v="0"/>
    <m/>
    <m/>
    <m/>
    <s v="no"/>
    <m/>
    <m/>
    <x v="4"/>
    <m/>
    <x v="0"/>
    <x v="0"/>
    <s v=""/>
    <s v=""/>
    <s v=""/>
    <s v=""/>
  </r>
  <r>
    <x v="10"/>
    <d v="2026-05-15T10:05:51"/>
    <x v="0"/>
    <n v="68765432"/>
    <n v="282001570000"/>
    <s v="8-744-1156"/>
    <s v="Fijo"/>
    <x v="0"/>
    <x v="7"/>
    <m/>
    <m/>
    <m/>
    <s v="no"/>
    <m/>
    <m/>
    <x v="4"/>
    <m/>
    <x v="0"/>
    <x v="0"/>
    <s v=""/>
    <s v=""/>
    <s v=""/>
    <s v=""/>
  </r>
  <r>
    <x v="10"/>
    <d v="2026-05-15T10:09:06"/>
    <x v="0"/>
    <n v="67089173"/>
    <n v="366015700000"/>
    <s v="4-142-1188"/>
    <s v="Fijo"/>
    <x v="0"/>
    <x v="7"/>
    <m/>
    <m/>
    <m/>
    <s v="no"/>
    <m/>
    <m/>
    <x v="4"/>
    <m/>
    <x v="0"/>
    <x v="0"/>
    <s v=""/>
    <s v=""/>
    <s v=""/>
    <s v=""/>
  </r>
  <r>
    <x v="10"/>
    <d v="2026-05-15T10:14:31"/>
    <x v="0"/>
    <n v="68865082"/>
    <n v="367057200000"/>
    <s v="1-760-1293"/>
    <s v="Fijo"/>
    <x v="0"/>
    <x v="0"/>
    <m/>
    <m/>
    <m/>
    <s v="no"/>
    <m/>
    <m/>
    <x v="4"/>
    <m/>
    <x v="0"/>
    <x v="0"/>
    <s v=""/>
    <s v=""/>
    <s v=""/>
    <s v=""/>
  </r>
  <r>
    <x v="10"/>
    <d v="2026-05-15T10:16:25"/>
    <x v="0"/>
    <n v="68905432"/>
    <n v="365034070000"/>
    <s v="12-713-1551"/>
    <s v="Fijo"/>
    <x v="0"/>
    <x v="7"/>
    <m/>
    <m/>
    <m/>
    <s v="no"/>
    <m/>
    <m/>
    <x v="4"/>
    <m/>
    <x v="0"/>
    <x v="0"/>
    <s v=""/>
    <s v=""/>
    <s v=""/>
    <s v=""/>
  </r>
  <r>
    <x v="10"/>
    <d v="2026-05-15T10:19:17"/>
    <x v="0"/>
    <n v="68907654"/>
    <n v="361031490000"/>
    <s v="4-150-122"/>
    <s v="Fijo"/>
    <x v="0"/>
    <x v="7"/>
    <m/>
    <m/>
    <m/>
    <s v="no"/>
    <m/>
    <m/>
    <x v="4"/>
    <m/>
    <x v="0"/>
    <x v="0"/>
    <s v=""/>
    <s v=""/>
    <s v=""/>
    <s v=""/>
  </r>
  <r>
    <x v="10"/>
    <d v="2026-05-15T10:24:52"/>
    <x v="0"/>
    <n v="68927243"/>
    <n v="363070580000"/>
    <s v="9-745-372"/>
    <s v="Fijo"/>
    <x v="0"/>
    <x v="4"/>
    <m/>
    <m/>
    <m/>
    <s v="no"/>
    <m/>
    <m/>
    <x v="4"/>
    <m/>
    <x v="0"/>
    <x v="0"/>
    <s v=""/>
    <s v=""/>
    <s v=""/>
    <s v=""/>
  </r>
  <r>
    <x v="10"/>
    <d v="2026-05-15T10:27:50"/>
    <x v="0"/>
    <n v="68959356"/>
    <n v="366073560000"/>
    <s v="4-770-1664"/>
    <s v="Fijo"/>
    <x v="0"/>
    <x v="7"/>
    <m/>
    <m/>
    <m/>
    <s v="no"/>
    <m/>
    <m/>
    <x v="4"/>
    <m/>
    <x v="0"/>
    <x v="0"/>
    <s v=""/>
    <s v=""/>
    <s v=""/>
    <s v=""/>
  </r>
  <r>
    <x v="10"/>
    <d v="2026-05-15T11:01:24"/>
    <x v="0"/>
    <n v="69045247"/>
    <n v="364055280000"/>
    <s v="8-1036-416"/>
    <s v="Fijo"/>
    <x v="3"/>
    <x v="1"/>
    <m/>
    <m/>
    <m/>
    <s v="no"/>
    <m/>
    <m/>
    <x v="4"/>
    <m/>
    <x v="0"/>
    <x v="0"/>
    <s v=""/>
    <s v=""/>
    <s v=""/>
    <s v=""/>
  </r>
  <r>
    <x v="10"/>
    <d v="2026-05-15T11:04:21"/>
    <x v="0"/>
    <n v="69053546"/>
    <n v="363061230000"/>
    <s v="8-949-592"/>
    <s v="Fijo"/>
    <x v="0"/>
    <x v="4"/>
    <m/>
    <m/>
    <m/>
    <s v="no"/>
    <m/>
    <m/>
    <x v="4"/>
    <m/>
    <x v="0"/>
    <x v="0"/>
    <s v=""/>
    <s v=""/>
    <s v=""/>
    <s v=""/>
  </r>
  <r>
    <x v="10"/>
    <d v="2026-05-15T11:19:27"/>
    <x v="0"/>
    <n v="69112797"/>
    <n v="356346790000"/>
    <s v="8-738-926"/>
    <s v="Fijo"/>
    <x v="0"/>
    <x v="1"/>
    <m/>
    <m/>
    <m/>
    <s v="no"/>
    <m/>
    <m/>
    <x v="0"/>
    <m/>
    <x v="0"/>
    <x v="0"/>
    <s v=""/>
    <s v=""/>
    <s v=""/>
    <s v=""/>
  </r>
  <r>
    <x v="10"/>
    <d v="2026-05-15T11:21:41"/>
    <x v="0"/>
    <n v="69125409"/>
    <n v="804071480000"/>
    <s v="8-156-793"/>
    <s v="Fijo"/>
    <x v="0"/>
    <x v="7"/>
    <m/>
    <m/>
    <m/>
    <s v="no"/>
    <m/>
    <m/>
    <x v="4"/>
    <m/>
    <x v="0"/>
    <x v="0"/>
    <s v=""/>
    <s v=""/>
    <s v=""/>
    <s v=""/>
  </r>
  <r>
    <x v="10"/>
    <d v="2026-05-15T11:25:02"/>
    <x v="0"/>
    <n v="69224900"/>
    <n v="359386900000"/>
    <s v="9-717-805"/>
    <s v="Fijo"/>
    <x v="0"/>
    <x v="7"/>
    <m/>
    <m/>
    <m/>
    <s v="no"/>
    <m/>
    <m/>
    <x v="1"/>
    <m/>
    <x v="0"/>
    <x v="0"/>
    <s v=""/>
    <s v=""/>
    <s v=""/>
    <s v=""/>
  </r>
  <r>
    <x v="10"/>
    <d v="2026-05-15T11:27:49"/>
    <x v="0"/>
    <s v="5-718-409"/>
    <n v="362010280000"/>
    <s v="5-718-409"/>
    <s v="Fijo"/>
    <x v="0"/>
    <x v="7"/>
    <m/>
    <m/>
    <m/>
    <m/>
    <m/>
    <m/>
    <x v="4"/>
    <m/>
    <x v="0"/>
    <x v="0"/>
    <s v=""/>
    <s v=""/>
    <s v=""/>
    <s v=""/>
  </r>
  <r>
    <x v="10"/>
    <d v="2026-05-15T11:31:09"/>
    <x v="0"/>
    <n v="69323059"/>
    <n v="362076820000"/>
    <s v="2-117-5"/>
    <s v="Fijo"/>
    <x v="0"/>
    <x v="4"/>
    <m/>
    <m/>
    <m/>
    <s v="no"/>
    <m/>
    <m/>
    <x v="4"/>
    <m/>
    <x v="0"/>
    <x v="0"/>
    <s v=""/>
    <s v=""/>
    <s v=""/>
    <s v=""/>
  </r>
  <r>
    <x v="10"/>
    <d v="2026-05-15T11:35:54"/>
    <x v="0"/>
    <n v="69365329"/>
    <n v="366007030000"/>
    <s v="8-1003-615"/>
    <s v="Fijo"/>
    <x v="0"/>
    <x v="0"/>
    <m/>
    <m/>
    <m/>
    <s v="no"/>
    <m/>
    <m/>
    <x v="4"/>
    <m/>
    <x v="0"/>
    <x v="0"/>
    <s v=""/>
    <s v=""/>
    <s v=""/>
    <s v=""/>
  </r>
  <r>
    <x v="10"/>
    <d v="2026-05-15T11:40:36"/>
    <x v="0"/>
    <n v="69434421"/>
    <n v="351370820000"/>
    <s v="5-710-1949"/>
    <s v="Fijo"/>
    <x v="0"/>
    <x v="7"/>
    <m/>
    <m/>
    <m/>
    <s v="no"/>
    <m/>
    <m/>
    <x v="4"/>
    <m/>
    <x v="0"/>
    <x v="0"/>
    <s v=""/>
    <s v=""/>
    <s v=""/>
    <s v=""/>
  </r>
  <r>
    <x v="10"/>
    <d v="2026-05-15T11:46:57"/>
    <x v="0"/>
    <n v="69456048"/>
    <n v="361058600000"/>
    <s v="8-755-1522"/>
    <s v="Fijo"/>
    <x v="0"/>
    <x v="1"/>
    <m/>
    <d v="2026-05-15T00:00:00"/>
    <n v="30.44"/>
    <s v="no"/>
    <m/>
    <m/>
    <x v="4"/>
    <m/>
    <x v="0"/>
    <x v="1"/>
    <s v=""/>
    <s v="15/may"/>
    <n v="1"/>
    <s v=""/>
  </r>
  <r>
    <x v="10"/>
    <d v="2026-05-15T11:50:21"/>
    <x v="0"/>
    <n v="69490703"/>
    <n v="365027410000"/>
    <s v="4-754-1596"/>
    <s v="Fijo"/>
    <x v="0"/>
    <x v="7"/>
    <m/>
    <m/>
    <m/>
    <s v="no"/>
    <m/>
    <m/>
    <x v="4"/>
    <m/>
    <x v="0"/>
    <x v="0"/>
    <s v=""/>
    <s v=""/>
    <s v=""/>
    <s v=""/>
  </r>
  <r>
    <x v="10"/>
    <d v="2026-05-15T11:51:54"/>
    <x v="0"/>
    <n v="69500888"/>
    <n v="363007180000"/>
    <s v="8-977-524"/>
    <s v="Fijo"/>
    <x v="0"/>
    <x v="7"/>
    <m/>
    <m/>
    <m/>
    <s v="no"/>
    <m/>
    <m/>
    <x v="4"/>
    <m/>
    <x v="0"/>
    <x v="0"/>
    <s v=""/>
    <s v=""/>
    <s v=""/>
    <s v=""/>
  </r>
  <r>
    <x v="10"/>
    <d v="2026-05-15T11:54:08"/>
    <x v="0"/>
    <n v="69547874"/>
    <n v="359041980000"/>
    <s v="8-431-622"/>
    <s v="Fijo"/>
    <x v="0"/>
    <x v="1"/>
    <m/>
    <m/>
    <m/>
    <s v="no"/>
    <m/>
    <m/>
    <x v="4"/>
    <m/>
    <x v="0"/>
    <x v="0"/>
    <s v=""/>
    <s v=""/>
    <s v=""/>
    <s v=""/>
  </r>
  <r>
    <x v="10"/>
    <d v="2026-05-15T11:56:32"/>
    <x v="0"/>
    <n v="69574862"/>
    <n v="354376890000"/>
    <s v="8-1019-1572"/>
    <s v="Fijo"/>
    <x v="0"/>
    <x v="7"/>
    <m/>
    <m/>
    <m/>
    <s v="no"/>
    <m/>
    <m/>
    <x v="4"/>
    <m/>
    <x v="0"/>
    <x v="0"/>
    <s v=""/>
    <s v=""/>
    <s v=""/>
    <s v=""/>
  </r>
  <r>
    <x v="10"/>
    <d v="2026-05-15T12:00:38"/>
    <x v="0"/>
    <n v="69617993"/>
    <n v="354355420000"/>
    <s v="8-812-2093"/>
    <s v="Fijo"/>
    <x v="0"/>
    <x v="0"/>
    <m/>
    <m/>
    <m/>
    <s v="no"/>
    <m/>
    <m/>
    <x v="1"/>
    <m/>
    <x v="0"/>
    <x v="0"/>
    <s v=""/>
    <s v=""/>
    <s v=""/>
    <s v=""/>
  </r>
  <r>
    <x v="10"/>
    <d v="2026-05-15T12:02:24"/>
    <x v="0"/>
    <n v="69706405"/>
    <n v="352308220000"/>
    <s v="8-1016-622"/>
    <s v="Fijo"/>
    <x v="0"/>
    <x v="7"/>
    <m/>
    <m/>
    <m/>
    <s v="no"/>
    <m/>
    <m/>
    <x v="4"/>
    <m/>
    <x v="0"/>
    <x v="0"/>
    <s v=""/>
    <s v=""/>
    <s v=""/>
    <s v=""/>
  </r>
  <r>
    <x v="10"/>
    <d v="2026-05-15T12:12:53"/>
    <x v="0"/>
    <n v="69725396"/>
    <n v="358372590000"/>
    <s v="8-494-97"/>
    <s v="Fijo"/>
    <x v="0"/>
    <x v="7"/>
    <m/>
    <m/>
    <m/>
    <s v="no"/>
    <m/>
    <m/>
    <x v="4"/>
    <m/>
    <x v="0"/>
    <x v="0"/>
    <s v=""/>
    <s v=""/>
    <s v=""/>
    <s v=""/>
  </r>
  <r>
    <x v="10"/>
    <d v="2026-05-15T12:14:17"/>
    <x v="0"/>
    <n v="69786590"/>
    <n v="367024750000"/>
    <s v="2-721-2393"/>
    <s v="Fijo"/>
    <x v="0"/>
    <x v="7"/>
    <m/>
    <m/>
    <m/>
    <s v="no"/>
    <m/>
    <m/>
    <x v="4"/>
    <m/>
    <x v="0"/>
    <x v="0"/>
    <s v=""/>
    <s v=""/>
    <s v=""/>
    <s v=""/>
  </r>
  <r>
    <x v="10"/>
    <d v="2026-05-15T12:26:26"/>
    <x v="0"/>
    <n v="69841788"/>
    <n v="363092040000"/>
    <s v="8-152-654"/>
    <s v="Fijo"/>
    <x v="0"/>
    <x v="3"/>
    <m/>
    <d v="2026-05-20T00:00:00"/>
    <n v="41.01"/>
    <s v="no"/>
    <m/>
    <m/>
    <x v="4"/>
    <m/>
    <x v="0"/>
    <x v="1"/>
    <s v=""/>
    <s v="20/may"/>
    <n v="1"/>
    <s v=""/>
  </r>
  <r>
    <x v="10"/>
    <d v="2026-05-15T12:31:32"/>
    <x v="0"/>
    <n v="69960820"/>
    <n v="351360350000"/>
    <s v="9-159-8"/>
    <s v="Fijo"/>
    <x v="0"/>
    <x v="1"/>
    <m/>
    <d v="2026-05-15T00:00:00"/>
    <n v="30.35"/>
    <s v="no"/>
    <m/>
    <m/>
    <x v="1"/>
    <m/>
    <x v="0"/>
    <x v="1"/>
    <s v=""/>
    <s v="15/may"/>
    <n v="1"/>
    <s v=""/>
  </r>
  <r>
    <x v="10"/>
    <d v="2026-05-15T12:37:23"/>
    <x v="0"/>
    <n v="69156333"/>
    <n v="209100520000"/>
    <s v="4-773-435"/>
    <s v="Fijo"/>
    <x v="0"/>
    <x v="7"/>
    <m/>
    <m/>
    <m/>
    <s v="no"/>
    <m/>
    <m/>
    <x v="4"/>
    <m/>
    <x v="0"/>
    <x v="0"/>
    <s v=""/>
    <s v=""/>
    <s v=""/>
    <s v=""/>
  </r>
  <r>
    <x v="10"/>
    <d v="2026-05-15T12:41:10"/>
    <x v="0"/>
    <n v="69477856"/>
    <n v="367006670000"/>
    <s v="8-976-1552"/>
    <s v="Fijo"/>
    <x v="0"/>
    <x v="7"/>
    <m/>
    <m/>
    <m/>
    <s v="no"/>
    <m/>
    <m/>
    <x v="4"/>
    <m/>
    <x v="0"/>
    <x v="0"/>
    <s v=""/>
    <s v=""/>
    <s v=""/>
    <s v=""/>
  </r>
  <r>
    <x v="11"/>
    <d v="2026-05-16T10:17:16"/>
    <x v="0"/>
    <n v="67943025"/>
    <n v="355384590000"/>
    <s v="8-905-370"/>
    <s v="Fijo"/>
    <x v="0"/>
    <x v="3"/>
    <m/>
    <d v="2026-05-17T00:00:00"/>
    <n v="40"/>
    <s v="no"/>
    <m/>
    <m/>
    <x v="1"/>
    <m/>
    <x v="0"/>
    <x v="1"/>
    <s v=""/>
    <s v="17/may"/>
    <n v="1"/>
    <s v=""/>
  </r>
  <r>
    <x v="11"/>
    <d v="2026-05-16T10:25:44"/>
    <x v="0"/>
    <n v="62547114"/>
    <n v="356358370000"/>
    <s v="8-977-1695"/>
    <s v="Fijo"/>
    <x v="0"/>
    <x v="3"/>
    <m/>
    <d v="2026-05-16T00:00:00"/>
    <n v="40.07"/>
    <s v="no"/>
    <m/>
    <m/>
    <x v="1"/>
    <m/>
    <x v="0"/>
    <x v="1"/>
    <s v=""/>
    <s v="16/may"/>
    <n v="1"/>
    <s v=""/>
  </r>
  <r>
    <x v="11"/>
    <d v="2026-05-16T10:43:50"/>
    <x v="0"/>
    <n v="68824497"/>
    <n v="364023730000"/>
    <s v="7-92-1201"/>
    <s v="Fijo"/>
    <x v="0"/>
    <x v="1"/>
    <m/>
    <m/>
    <m/>
    <s v="no"/>
    <m/>
    <m/>
    <x v="0"/>
    <m/>
    <x v="0"/>
    <x v="0"/>
    <s v=""/>
    <s v=""/>
    <s v=""/>
    <s v=""/>
  </r>
  <r>
    <x v="11"/>
    <d v="2026-05-16T10:49:26"/>
    <x v="0"/>
    <n v="66819667"/>
    <n v="366021350000"/>
    <s v="4-763-1330"/>
    <s v="Fijo"/>
    <x v="0"/>
    <x v="2"/>
    <m/>
    <m/>
    <m/>
    <s v="si"/>
    <d v="2026-05-12T00:00:00"/>
    <n v="15.64"/>
    <x v="2"/>
    <m/>
    <x v="2"/>
    <x v="0"/>
    <s v="12/may"/>
    <s v=""/>
    <s v=""/>
    <n v="1"/>
  </r>
  <r>
    <x v="11"/>
    <d v="2026-05-16T10:58:07"/>
    <x v="0"/>
    <n v="64436066"/>
    <n v="358382790000"/>
    <s v="8-729-986"/>
    <s v="Fijo"/>
    <x v="0"/>
    <x v="3"/>
    <m/>
    <m/>
    <m/>
    <s v="si"/>
    <d v="2026-05-15T00:00:00"/>
    <n v="34.85"/>
    <x v="4"/>
    <m/>
    <x v="2"/>
    <x v="0"/>
    <s v="15/may"/>
    <s v=""/>
    <s v=""/>
    <n v="1"/>
  </r>
  <r>
    <x v="11"/>
    <d v="2026-05-16T11:07:30"/>
    <x v="0"/>
    <n v="63360064"/>
    <n v="354386030000"/>
    <s v="8-283-2"/>
    <s v="Fijo"/>
    <x v="0"/>
    <x v="0"/>
    <m/>
    <m/>
    <m/>
    <s v="no"/>
    <m/>
    <m/>
    <x v="0"/>
    <m/>
    <x v="0"/>
    <x v="0"/>
    <s v=""/>
    <s v=""/>
    <s v=""/>
    <s v=""/>
  </r>
  <r>
    <x v="11"/>
    <d v="2026-05-16T11:17:08"/>
    <x v="0"/>
    <n v="64960054"/>
    <n v="995063180000"/>
    <s v="3-709-223"/>
    <s v="Fijo"/>
    <x v="0"/>
    <x v="4"/>
    <m/>
    <m/>
    <m/>
    <s v="no"/>
    <m/>
    <m/>
    <x v="1"/>
    <m/>
    <x v="0"/>
    <x v="0"/>
    <s v=""/>
    <s v=""/>
    <s v=""/>
    <s v=""/>
  </r>
  <r>
    <x v="11"/>
    <d v="2026-05-16T11:25:33"/>
    <x v="0"/>
    <n v="67729632"/>
    <n v="361007990000"/>
    <s v="BG422717"/>
    <s v="Fijo"/>
    <x v="0"/>
    <x v="4"/>
    <m/>
    <m/>
    <m/>
    <s v="no"/>
    <m/>
    <m/>
    <x v="2"/>
    <m/>
    <x v="0"/>
    <x v="0"/>
    <s v=""/>
    <s v=""/>
    <s v=""/>
    <s v=""/>
  </r>
  <r>
    <x v="11"/>
    <d v="2026-05-16T11:34:21"/>
    <x v="0"/>
    <n v="65085834"/>
    <n v="363083850000"/>
    <s v="9-738-1997"/>
    <s v="Fijo"/>
    <x v="4"/>
    <x v="0"/>
    <m/>
    <m/>
    <m/>
    <s v="no"/>
    <m/>
    <m/>
    <x v="4"/>
    <m/>
    <x v="0"/>
    <x v="0"/>
    <s v=""/>
    <s v=""/>
    <s v=""/>
    <s v=""/>
  </r>
  <r>
    <x v="11"/>
    <d v="2026-05-16T11:41:43"/>
    <x v="0"/>
    <n v="66047682"/>
    <n v="361074360000"/>
    <s v="8-956-716"/>
    <s v="Fijo"/>
    <x v="3"/>
    <x v="3"/>
    <m/>
    <d v="2026-05-16T00:00:00"/>
    <n v="37.520000000000003"/>
    <s v="no"/>
    <m/>
    <m/>
    <x v="4"/>
    <m/>
    <x v="0"/>
    <x v="1"/>
    <s v=""/>
    <s v="16/may"/>
    <n v="1"/>
    <s v=""/>
  </r>
  <r>
    <x v="11"/>
    <d v="2026-05-16T11:51:12"/>
    <x v="0"/>
    <n v="68116284"/>
    <n v="351374970000"/>
    <s v="8-989-1992"/>
    <s v="Fijo"/>
    <x v="0"/>
    <x v="0"/>
    <m/>
    <m/>
    <m/>
    <s v="no"/>
    <m/>
    <m/>
    <x v="0"/>
    <m/>
    <x v="0"/>
    <x v="0"/>
    <s v=""/>
    <s v=""/>
    <s v=""/>
    <s v=""/>
  </r>
  <r>
    <x v="11"/>
    <d v="2026-05-16T12:04:30"/>
    <x v="0"/>
    <n v="68612220"/>
    <n v="352368230000"/>
    <s v="8-992-495"/>
    <s v="Fijo"/>
    <x v="0"/>
    <x v="4"/>
    <m/>
    <m/>
    <m/>
    <s v="no"/>
    <m/>
    <m/>
    <x v="0"/>
    <m/>
    <x v="0"/>
    <x v="0"/>
    <s v=""/>
    <s v=""/>
    <s v=""/>
    <s v=""/>
  </r>
  <r>
    <x v="11"/>
    <d v="2026-05-16T12:14:47"/>
    <x v="0"/>
    <n v="69393189"/>
    <n v="354353480000"/>
    <s v="3-731-2198"/>
    <s v="Fijo"/>
    <x v="0"/>
    <x v="3"/>
    <m/>
    <d v="2026-05-16T00:00:00"/>
    <n v="30.81"/>
    <s v="no"/>
    <m/>
    <m/>
    <x v="0"/>
    <m/>
    <x v="0"/>
    <x v="1"/>
    <s v=""/>
    <s v="16/may"/>
    <n v="1"/>
    <s v=""/>
  </r>
  <r>
    <x v="11"/>
    <d v="2026-05-16T12:19:58"/>
    <x v="0"/>
    <n v="65271425"/>
    <n v="369092440000"/>
    <s v="8-878-357"/>
    <s v="Fijo"/>
    <x v="2"/>
    <x v="4"/>
    <m/>
    <m/>
    <m/>
    <s v="no"/>
    <m/>
    <m/>
    <x v="4"/>
    <m/>
    <x v="0"/>
    <x v="0"/>
    <s v=""/>
    <s v=""/>
    <s v=""/>
    <s v=""/>
  </r>
  <r>
    <x v="11"/>
    <d v="2026-05-16T12:28:51"/>
    <x v="0"/>
    <n v="64657965"/>
    <n v="362076850000"/>
    <s v="9-192-678"/>
    <s v="Fijo"/>
    <x v="0"/>
    <x v="4"/>
    <m/>
    <m/>
    <m/>
    <s v="no"/>
    <m/>
    <m/>
    <x v="4"/>
    <m/>
    <x v="0"/>
    <x v="0"/>
    <s v=""/>
    <s v=""/>
    <s v=""/>
    <s v=""/>
  </r>
  <r>
    <x v="11"/>
    <d v="2026-05-16T12:41:40"/>
    <x v="0"/>
    <n v="61617598"/>
    <n v="363026030000"/>
    <s v="6-729-578"/>
    <s v="Fijo"/>
    <x v="1"/>
    <x v="3"/>
    <m/>
    <d v="2026-05-16T00:00:00"/>
    <n v="20"/>
    <s v="no"/>
    <m/>
    <m/>
    <x v="4"/>
    <m/>
    <x v="0"/>
    <x v="1"/>
    <s v=""/>
    <s v="16/may"/>
    <n v="1"/>
    <s v=""/>
  </r>
  <r>
    <x v="11"/>
    <d v="2026-05-16T12:46:12"/>
    <x v="0"/>
    <n v="61905419"/>
    <n v="362066750000"/>
    <s v="2-97-2119"/>
    <s v="Fijo"/>
    <x v="0"/>
    <x v="0"/>
    <m/>
    <m/>
    <m/>
    <s v="no"/>
    <m/>
    <m/>
    <x v="4"/>
    <m/>
    <x v="0"/>
    <x v="0"/>
    <s v=""/>
    <s v=""/>
    <s v=""/>
    <s v=""/>
  </r>
  <r>
    <x v="11"/>
    <d v="2026-05-16T12:50:55"/>
    <x v="0"/>
    <n v="62038247"/>
    <n v="363086960000"/>
    <s v="4-737-2145"/>
    <s v="Fijo"/>
    <x v="3"/>
    <x v="2"/>
    <m/>
    <m/>
    <m/>
    <s v="si"/>
    <d v="2026-05-11T00:00:00"/>
    <m/>
    <x v="4"/>
    <m/>
    <x v="2"/>
    <x v="0"/>
    <s v="11/may"/>
    <s v=""/>
    <s v=""/>
    <n v="1"/>
  </r>
  <r>
    <x v="11"/>
    <d v="2026-05-16T12:54:51"/>
    <x v="0"/>
    <n v="62210828"/>
    <n v="352377850000"/>
    <s v="8-774-1761"/>
    <s v="Fijo"/>
    <x v="0"/>
    <x v="0"/>
    <m/>
    <m/>
    <m/>
    <s v="no"/>
    <m/>
    <m/>
    <x v="0"/>
    <m/>
    <x v="0"/>
    <x v="0"/>
    <s v=""/>
    <s v=""/>
    <s v=""/>
    <s v=""/>
  </r>
  <r>
    <x v="11"/>
    <d v="2026-05-16T12:57:01"/>
    <x v="0"/>
    <n v="62285645"/>
    <n v="355368170000"/>
    <s v="5-718-970"/>
    <s v="Fijo"/>
    <x v="0"/>
    <x v="6"/>
    <m/>
    <m/>
    <m/>
    <s v="no"/>
    <m/>
    <m/>
    <x v="0"/>
    <m/>
    <x v="0"/>
    <x v="0"/>
    <s v=""/>
    <s v=""/>
    <s v=""/>
    <s v=""/>
  </r>
  <r>
    <x v="12"/>
    <d v="2026-05-18T09:14:03"/>
    <x v="0"/>
    <n v="62286447"/>
    <n v="352386280000"/>
    <s v="4-712-218"/>
    <s v="Fijo"/>
    <x v="0"/>
    <x v="7"/>
    <m/>
    <m/>
    <m/>
    <s v="no"/>
    <m/>
    <m/>
    <x v="0"/>
    <m/>
    <x v="0"/>
    <x v="0"/>
    <s v=""/>
    <s v=""/>
    <s v=""/>
    <s v=""/>
  </r>
  <r>
    <x v="12"/>
    <d v="2026-05-18T09:15:20"/>
    <x v="0"/>
    <n v="62393565"/>
    <n v="351386650000"/>
    <s v="8-721-393"/>
    <s v="Fijo"/>
    <x v="0"/>
    <x v="5"/>
    <m/>
    <m/>
    <m/>
    <s v="no"/>
    <m/>
    <m/>
    <x v="0"/>
    <m/>
    <x v="0"/>
    <x v="0"/>
    <s v=""/>
    <s v=""/>
    <s v=""/>
    <s v=""/>
  </r>
  <r>
    <x v="12"/>
    <d v="2026-05-18T09:17:50"/>
    <x v="0"/>
    <n v="62505662"/>
    <n v="363021920000"/>
    <s v="3-80-1090"/>
    <s v="Fijo"/>
    <x v="0"/>
    <x v="5"/>
    <m/>
    <m/>
    <m/>
    <s v="no"/>
    <m/>
    <m/>
    <x v="1"/>
    <m/>
    <x v="0"/>
    <x v="0"/>
    <s v=""/>
    <s v=""/>
    <s v=""/>
    <s v=""/>
  </r>
  <r>
    <x v="12"/>
    <d v="2026-05-18T09:19:45"/>
    <x v="0"/>
    <n v="62622378"/>
    <n v="206096480000"/>
    <s v="8-790-1991"/>
    <s v="Fijo"/>
    <x v="0"/>
    <x v="7"/>
    <m/>
    <m/>
    <m/>
    <s v="no"/>
    <m/>
    <m/>
    <x v="4"/>
    <m/>
    <x v="0"/>
    <x v="0"/>
    <s v=""/>
    <s v=""/>
    <s v=""/>
    <s v=""/>
  </r>
  <r>
    <x v="12"/>
    <d v="2026-05-18T09:26:13"/>
    <x v="0"/>
    <n v="62685947"/>
    <n v="364033810000"/>
    <s v="3-72-2014"/>
    <s v="Fijo"/>
    <x v="0"/>
    <x v="7"/>
    <m/>
    <m/>
    <m/>
    <s v="no"/>
    <m/>
    <m/>
    <x v="4"/>
    <m/>
    <x v="0"/>
    <x v="0"/>
    <s v=""/>
    <s v=""/>
    <s v=""/>
    <s v=""/>
  </r>
  <r>
    <x v="12"/>
    <d v="2026-05-18T09:28:13"/>
    <x v="0"/>
    <n v="62725842"/>
    <n v="364093600000"/>
    <s v="6-717-715"/>
    <s v="Fijo"/>
    <x v="0"/>
    <x v="7"/>
    <m/>
    <m/>
    <m/>
    <s v="no"/>
    <m/>
    <m/>
    <x v="4"/>
    <m/>
    <x v="0"/>
    <x v="0"/>
    <s v=""/>
    <s v=""/>
    <s v=""/>
    <s v=""/>
  </r>
  <r>
    <x v="12"/>
    <d v="2026-05-18T09:32:40"/>
    <x v="0"/>
    <n v="62862998"/>
    <n v="345322750000"/>
    <s v="8-704-602"/>
    <s v="Fijo"/>
    <x v="0"/>
    <x v="7"/>
    <m/>
    <m/>
    <m/>
    <s v="no"/>
    <m/>
    <m/>
    <x v="4"/>
    <m/>
    <x v="0"/>
    <x v="0"/>
    <s v=""/>
    <s v=""/>
    <s v=""/>
    <s v=""/>
  </r>
  <r>
    <x v="12"/>
    <d v="2026-05-18T09:34:55"/>
    <x v="0"/>
    <n v="63058274"/>
    <n v="361014760000"/>
    <s v="9-84-354"/>
    <s v="Fijo"/>
    <x v="0"/>
    <x v="7"/>
    <m/>
    <m/>
    <m/>
    <s v="no"/>
    <m/>
    <m/>
    <x v="4"/>
    <m/>
    <x v="0"/>
    <x v="0"/>
    <s v=""/>
    <s v=""/>
    <s v=""/>
    <s v=""/>
  </r>
  <r>
    <x v="12"/>
    <d v="2026-05-18T09:37:57"/>
    <x v="0"/>
    <n v="63093862"/>
    <n v="364074660000"/>
    <s v="8-152-622"/>
    <s v="Fijo"/>
    <x v="0"/>
    <x v="0"/>
    <m/>
    <m/>
    <m/>
    <s v="no"/>
    <m/>
    <m/>
    <x v="4"/>
    <m/>
    <x v="0"/>
    <x v="0"/>
    <s v=""/>
    <s v=""/>
    <s v=""/>
    <s v=""/>
  </r>
  <r>
    <x v="12"/>
    <d v="2026-05-18T09:48:46"/>
    <x v="0"/>
    <n v="63140940"/>
    <n v="216045700000"/>
    <s v="8-229-824"/>
    <s v="Fijo"/>
    <x v="0"/>
    <x v="7"/>
    <m/>
    <m/>
    <m/>
    <s v="no"/>
    <m/>
    <m/>
    <x v="4"/>
    <m/>
    <x v="0"/>
    <x v="0"/>
    <s v=""/>
    <s v=""/>
    <s v=""/>
    <s v=""/>
  </r>
  <r>
    <x v="12"/>
    <d v="2026-05-18T09:54:33"/>
    <x v="0"/>
    <n v="63165778"/>
    <n v="366023610000"/>
    <s v="8-761-80"/>
    <s v="Fijo"/>
    <x v="0"/>
    <x v="0"/>
    <m/>
    <m/>
    <m/>
    <s v="no"/>
    <m/>
    <m/>
    <x v="1"/>
    <m/>
    <x v="0"/>
    <x v="0"/>
    <s v=""/>
    <s v=""/>
    <s v=""/>
    <s v=""/>
  </r>
  <r>
    <x v="12"/>
    <d v="2026-05-18T09:59:38"/>
    <x v="0"/>
    <n v="63319808"/>
    <n v="365065890000"/>
    <s v="5-725-446"/>
    <s v="Fijo"/>
    <x v="0"/>
    <x v="1"/>
    <m/>
    <m/>
    <m/>
    <s v="no"/>
    <m/>
    <m/>
    <x v="4"/>
    <m/>
    <x v="0"/>
    <x v="0"/>
    <s v=""/>
    <s v=""/>
    <s v=""/>
    <s v=""/>
  </r>
  <r>
    <x v="12"/>
    <d v="2026-05-18T10:04:34"/>
    <x v="0"/>
    <n v="63368388"/>
    <n v="362012640000"/>
    <s v="8-923-1869"/>
    <s v="Fijo"/>
    <x v="0"/>
    <x v="4"/>
    <m/>
    <m/>
    <m/>
    <s v="no"/>
    <m/>
    <m/>
    <x v="1"/>
    <m/>
    <x v="0"/>
    <x v="0"/>
    <s v=""/>
    <s v=""/>
    <s v=""/>
    <s v=""/>
  </r>
  <r>
    <x v="12"/>
    <d v="2026-05-18T10:16:59"/>
    <x v="0"/>
    <n v="63390355"/>
    <n v="364048200000"/>
    <s v="2-728-245"/>
    <s v="Fijo"/>
    <x v="0"/>
    <x v="4"/>
    <m/>
    <m/>
    <m/>
    <s v="no"/>
    <m/>
    <m/>
    <x v="4"/>
    <m/>
    <x v="0"/>
    <x v="0"/>
    <s v=""/>
    <s v=""/>
    <s v=""/>
    <s v=""/>
  </r>
  <r>
    <x v="12"/>
    <d v="2026-05-18T10:22:03"/>
    <x v="0"/>
    <n v="63406149"/>
    <n v="369089980000"/>
    <s v="8-865-974"/>
    <s v="Fijo"/>
    <x v="0"/>
    <x v="0"/>
    <m/>
    <m/>
    <m/>
    <s v="no"/>
    <m/>
    <m/>
    <x v="4"/>
    <m/>
    <x v="0"/>
    <x v="0"/>
    <s v=""/>
    <s v=""/>
    <s v=""/>
    <s v=""/>
  </r>
  <r>
    <x v="12"/>
    <d v="2026-05-18T10:24:29"/>
    <x v="0"/>
    <n v="63479119"/>
    <n v="363003190000"/>
    <s v="6-726-538"/>
    <s v="Fijo"/>
    <x v="0"/>
    <x v="7"/>
    <m/>
    <m/>
    <m/>
    <s v="no"/>
    <m/>
    <m/>
    <x v="4"/>
    <m/>
    <x v="0"/>
    <x v="0"/>
    <s v=""/>
    <s v=""/>
    <s v=""/>
    <s v=""/>
  </r>
  <r>
    <x v="12"/>
    <d v="2026-05-18T10:30:35"/>
    <x v="0"/>
    <n v="63548617"/>
    <n v="362053400000"/>
    <s v="8-912-1154"/>
    <s v="Fijo"/>
    <x v="0"/>
    <x v="4"/>
    <m/>
    <m/>
    <m/>
    <s v="no"/>
    <m/>
    <m/>
    <x v="4"/>
    <m/>
    <x v="0"/>
    <x v="0"/>
    <s v=""/>
    <s v=""/>
    <s v=""/>
    <s v=""/>
  </r>
  <r>
    <x v="12"/>
    <d v="2026-05-18T10:33:50"/>
    <x v="0"/>
    <n v="63591312"/>
    <n v="355082630000"/>
    <s v="8-1037-1958"/>
    <s v="Fijo"/>
    <x v="0"/>
    <x v="4"/>
    <m/>
    <m/>
    <m/>
    <s v="no"/>
    <m/>
    <m/>
    <x v="4"/>
    <m/>
    <x v="0"/>
    <x v="0"/>
    <s v=""/>
    <s v=""/>
    <s v=""/>
    <s v=""/>
  </r>
  <r>
    <x v="12"/>
    <d v="2026-05-18T10:38:09"/>
    <x v="0"/>
    <n v="63684257"/>
    <n v="368052640000"/>
    <s v="4-843-1631"/>
    <s v="Fijo"/>
    <x v="0"/>
    <x v="2"/>
    <m/>
    <m/>
    <m/>
    <s v="si"/>
    <d v="2026-05-03T00:00:00"/>
    <m/>
    <x v="4"/>
    <m/>
    <x v="2"/>
    <x v="0"/>
    <s v="03/may"/>
    <s v=""/>
    <s v=""/>
    <n v="1"/>
  </r>
  <r>
    <x v="12"/>
    <d v="2026-05-18T10:42:49"/>
    <x v="0"/>
    <n v="63899166"/>
    <n v="367002700000"/>
    <s v="8-724-1299"/>
    <s v="Fijo"/>
    <x v="0"/>
    <x v="0"/>
    <m/>
    <m/>
    <m/>
    <s v="no"/>
    <m/>
    <m/>
    <x v="1"/>
    <m/>
    <x v="0"/>
    <x v="0"/>
    <s v=""/>
    <s v=""/>
    <s v=""/>
    <s v=""/>
  </r>
  <r>
    <x v="12"/>
    <d v="2026-05-18T10:44:47"/>
    <x v="0"/>
    <n v="63992513"/>
    <n v="369045940000"/>
    <s v="8-990-2000"/>
    <s v="Fijo"/>
    <x v="0"/>
    <x v="5"/>
    <m/>
    <m/>
    <m/>
    <s v="no"/>
    <m/>
    <m/>
    <x v="4"/>
    <m/>
    <x v="0"/>
    <x v="0"/>
    <s v=""/>
    <s v=""/>
    <s v=""/>
    <s v=""/>
  </r>
  <r>
    <x v="12"/>
    <d v="2026-05-18T10:50:43"/>
    <x v="0"/>
    <n v="64028896"/>
    <n v="364054100000"/>
    <s v="8-1054-971"/>
    <s v="Fijo"/>
    <x v="0"/>
    <x v="4"/>
    <m/>
    <m/>
    <m/>
    <s v="no"/>
    <m/>
    <m/>
    <x v="4"/>
    <m/>
    <x v="0"/>
    <x v="0"/>
    <s v=""/>
    <s v=""/>
    <s v=""/>
    <s v=""/>
  </r>
  <r>
    <x v="12"/>
    <d v="2026-05-18T10:55:03"/>
    <x v="0"/>
    <n v="64079001"/>
    <n v="369038770000"/>
    <s v="4-774-632"/>
    <s v="Fijo"/>
    <x v="0"/>
    <x v="0"/>
    <m/>
    <m/>
    <m/>
    <s v="no"/>
    <m/>
    <m/>
    <x v="4"/>
    <m/>
    <x v="0"/>
    <x v="0"/>
    <s v=""/>
    <s v=""/>
    <s v=""/>
    <s v=""/>
  </r>
  <r>
    <x v="12"/>
    <d v="2026-05-18T10:58:26"/>
    <x v="0"/>
    <n v="64167382"/>
    <n v="308019740000"/>
    <s v="8-792-415"/>
    <s v="Fijo"/>
    <x v="0"/>
    <x v="0"/>
    <m/>
    <m/>
    <m/>
    <s v="no"/>
    <m/>
    <m/>
    <x v="4"/>
    <m/>
    <x v="0"/>
    <x v="0"/>
    <s v=""/>
    <s v=""/>
    <s v=""/>
    <s v=""/>
  </r>
  <r>
    <x v="12"/>
    <d v="2026-05-18T11:02:29"/>
    <x v="0"/>
    <n v="64290731"/>
    <n v="362050050000"/>
    <s v="4-737-2320"/>
    <s v="Fijo"/>
    <x v="0"/>
    <x v="3"/>
    <m/>
    <m/>
    <m/>
    <s v="no"/>
    <m/>
    <m/>
    <x v="4"/>
    <m/>
    <x v="0"/>
    <x v="0"/>
    <s v=""/>
    <s v=""/>
    <s v=""/>
    <s v=""/>
  </r>
  <r>
    <x v="12"/>
    <d v="2026-05-18T11:06:53"/>
    <x v="0"/>
    <n v="64348837"/>
    <n v="358233970000"/>
    <s v="8-703-798"/>
    <s v="Fijo"/>
    <x v="0"/>
    <x v="7"/>
    <m/>
    <m/>
    <m/>
    <s v="no"/>
    <m/>
    <m/>
    <x v="1"/>
    <m/>
    <x v="0"/>
    <x v="0"/>
    <s v=""/>
    <s v=""/>
    <s v=""/>
    <s v=""/>
  </r>
  <r>
    <x v="12"/>
    <d v="2026-05-18T11:10:04"/>
    <x v="0"/>
    <n v="64449407"/>
    <n v="366018320000"/>
    <s v="8-1041-1168"/>
    <s v="Fijo"/>
    <x v="0"/>
    <x v="0"/>
    <m/>
    <m/>
    <m/>
    <s v="no"/>
    <m/>
    <m/>
    <x v="1"/>
    <m/>
    <x v="0"/>
    <x v="0"/>
    <s v=""/>
    <s v=""/>
    <s v=""/>
    <s v=""/>
  </r>
  <r>
    <x v="12"/>
    <d v="2026-05-18T11:13:23"/>
    <x v="0"/>
    <n v="64552668"/>
    <n v="354351160000"/>
    <s v="8-969-1767"/>
    <s v="Fijo"/>
    <x v="0"/>
    <x v="7"/>
    <m/>
    <m/>
    <m/>
    <s v="no"/>
    <m/>
    <m/>
    <x v="4"/>
    <m/>
    <x v="0"/>
    <x v="0"/>
    <s v=""/>
    <s v=""/>
    <s v=""/>
    <s v=""/>
  </r>
  <r>
    <x v="12"/>
    <d v="2026-05-18T11:17:18"/>
    <x v="0"/>
    <n v="64598921"/>
    <n v="274015610000"/>
    <s v="8-854-1740"/>
    <s v="Fijo"/>
    <x v="0"/>
    <x v="0"/>
    <m/>
    <m/>
    <m/>
    <s v="no"/>
    <m/>
    <m/>
    <x v="1"/>
    <m/>
    <x v="0"/>
    <x v="0"/>
    <s v=""/>
    <s v=""/>
    <s v=""/>
    <s v=""/>
  </r>
  <r>
    <x v="12"/>
    <d v="2026-05-18T11:19:54"/>
    <x v="0"/>
    <n v="60106162"/>
    <n v="361023060000"/>
    <s v="12-700-1888"/>
    <s v="Fijo"/>
    <x v="0"/>
    <x v="7"/>
    <m/>
    <m/>
    <m/>
    <s v="no"/>
    <m/>
    <m/>
    <x v="4"/>
    <m/>
    <x v="0"/>
    <x v="0"/>
    <s v=""/>
    <s v=""/>
    <s v=""/>
    <s v=""/>
  </r>
  <r>
    <x v="12"/>
    <d v="2026-05-18T11:27:15"/>
    <x v="0"/>
    <n v="61029137"/>
    <n v="366089240000"/>
    <s v="E-8-204683"/>
    <s v="Fijo"/>
    <x v="1"/>
    <x v="2"/>
    <m/>
    <m/>
    <m/>
    <s v="si"/>
    <d v="2026-05-04T00:00:00"/>
    <m/>
    <x v="4"/>
    <m/>
    <x v="2"/>
    <x v="0"/>
    <s v="04/may"/>
    <s v=""/>
    <s v=""/>
    <n v="1"/>
  </r>
  <r>
    <x v="12"/>
    <d v="2026-05-18T11:32:38"/>
    <x v="0"/>
    <n v="64742066"/>
    <n v="361001590000"/>
    <s v="2-134-123"/>
    <s v="Fijo"/>
    <x v="0"/>
    <x v="0"/>
    <m/>
    <m/>
    <m/>
    <s v="no"/>
    <m/>
    <m/>
    <x v="1"/>
    <m/>
    <x v="0"/>
    <x v="0"/>
    <s v=""/>
    <s v=""/>
    <s v=""/>
    <s v=""/>
  </r>
  <r>
    <x v="12"/>
    <d v="2026-05-18T11:36:49"/>
    <x v="0"/>
    <n v="64757907"/>
    <n v="369018260000"/>
    <s v="8-83-248"/>
    <s v="Fijo"/>
    <x v="0"/>
    <x v="9"/>
    <m/>
    <m/>
    <m/>
    <s v="no"/>
    <m/>
    <m/>
    <x v="1"/>
    <m/>
    <x v="0"/>
    <x v="0"/>
    <s v=""/>
    <s v=""/>
    <s v=""/>
    <s v=""/>
  </r>
  <r>
    <x v="12"/>
    <d v="2026-05-18T11:38:14"/>
    <x v="0"/>
    <n v="64785667"/>
    <n v="353378650000"/>
    <s v="8-1059-494"/>
    <s v="Fijo"/>
    <x v="0"/>
    <x v="7"/>
    <m/>
    <m/>
    <m/>
    <s v="no"/>
    <m/>
    <m/>
    <x v="4"/>
    <m/>
    <x v="0"/>
    <x v="0"/>
    <s v=""/>
    <s v=""/>
    <s v=""/>
    <s v=""/>
  </r>
  <r>
    <x v="12"/>
    <d v="2026-05-18T11:40:52"/>
    <x v="0"/>
    <n v="64866239"/>
    <n v="364039100000"/>
    <s v="8-714-1857"/>
    <s v="Fijo"/>
    <x v="0"/>
    <x v="0"/>
    <m/>
    <m/>
    <m/>
    <s v="no"/>
    <m/>
    <m/>
    <x v="4"/>
    <m/>
    <x v="0"/>
    <x v="0"/>
    <s v=""/>
    <s v=""/>
    <s v=""/>
    <s v=""/>
  </r>
  <r>
    <x v="12"/>
    <d v="2026-05-18T11:43:03"/>
    <x v="0"/>
    <n v="64879272"/>
    <n v="365082580000"/>
    <s v="4-859-2187"/>
    <s v="Fijo"/>
    <x v="0"/>
    <x v="4"/>
    <m/>
    <m/>
    <m/>
    <s v="no"/>
    <m/>
    <m/>
    <x v="4"/>
    <m/>
    <x v="0"/>
    <x v="0"/>
    <s v=""/>
    <s v=""/>
    <s v=""/>
    <s v=""/>
  </r>
  <r>
    <x v="12"/>
    <d v="2026-05-18T11:51:37"/>
    <x v="0"/>
    <n v="64892970"/>
    <n v="207019860000"/>
    <s v="8-440-536"/>
    <s v="Fijo"/>
    <x v="0"/>
    <x v="0"/>
    <m/>
    <m/>
    <m/>
    <s v="no"/>
    <m/>
    <m/>
    <x v="1"/>
    <m/>
    <x v="0"/>
    <x v="0"/>
    <s v=""/>
    <s v=""/>
    <s v=""/>
    <s v=""/>
  </r>
  <r>
    <x v="12"/>
    <d v="2026-05-18T11:55:47"/>
    <x v="0"/>
    <n v="65032446"/>
    <n v="364004380000"/>
    <n v="42228478"/>
    <s v="Fijo"/>
    <x v="0"/>
    <x v="0"/>
    <m/>
    <m/>
    <m/>
    <s v="no"/>
    <m/>
    <m/>
    <x v="1"/>
    <m/>
    <x v="0"/>
    <x v="0"/>
    <s v=""/>
    <s v=""/>
    <s v=""/>
    <s v=""/>
  </r>
  <r>
    <x v="12"/>
    <d v="2026-05-18T12:07:58"/>
    <x v="0"/>
    <n v="65077219"/>
    <n v="369040250000"/>
    <s v="5-11-65"/>
    <s v="Fijo"/>
    <x v="0"/>
    <x v="5"/>
    <m/>
    <m/>
    <m/>
    <s v="no"/>
    <m/>
    <m/>
    <x v="4"/>
    <m/>
    <x v="0"/>
    <x v="0"/>
    <s v=""/>
    <s v=""/>
    <s v=""/>
    <s v=""/>
  </r>
  <r>
    <x v="12"/>
    <d v="2026-05-18T12:10:11"/>
    <x v="0"/>
    <n v="65095224"/>
    <n v="362030440000"/>
    <s v="8-1048-7191"/>
    <s v="Fijo"/>
    <x v="0"/>
    <x v="7"/>
    <m/>
    <m/>
    <m/>
    <s v="no"/>
    <m/>
    <m/>
    <x v="4"/>
    <m/>
    <x v="0"/>
    <x v="0"/>
    <s v=""/>
    <s v=""/>
    <s v=""/>
    <s v=""/>
  </r>
  <r>
    <x v="12"/>
    <d v="2026-05-18T12:12:46"/>
    <x v="0"/>
    <n v="65099454"/>
    <n v="354371690000"/>
    <s v="2-722-1424"/>
    <s v="Fijo"/>
    <x v="0"/>
    <x v="4"/>
    <m/>
    <m/>
    <m/>
    <s v="no"/>
    <m/>
    <m/>
    <x v="4"/>
    <m/>
    <x v="0"/>
    <x v="0"/>
    <s v=""/>
    <s v=""/>
    <s v=""/>
    <s v=""/>
  </r>
  <r>
    <x v="12"/>
    <d v="2026-05-18T12:15:49"/>
    <x v="0"/>
    <n v="65141568"/>
    <n v="358371670000"/>
    <s v="E-8-74342"/>
    <s v="Fijo"/>
    <x v="0"/>
    <x v="7"/>
    <m/>
    <m/>
    <m/>
    <s v="no"/>
    <m/>
    <m/>
    <x v="4"/>
    <m/>
    <x v="0"/>
    <x v="0"/>
    <s v=""/>
    <s v=""/>
    <s v=""/>
    <s v=""/>
  </r>
  <r>
    <x v="12"/>
    <d v="2026-05-18T12:19:46"/>
    <x v="0"/>
    <n v="65160807"/>
    <n v="366014760000"/>
    <s v="CO3818210"/>
    <s v="Fijo"/>
    <x v="0"/>
    <x v="0"/>
    <m/>
    <m/>
    <m/>
    <s v="no"/>
    <m/>
    <m/>
    <x v="1"/>
    <m/>
    <x v="0"/>
    <x v="0"/>
    <s v=""/>
    <s v=""/>
    <s v=""/>
    <s v=""/>
  </r>
  <r>
    <x v="12"/>
    <d v="2026-05-18T12:25:08"/>
    <x v="0"/>
    <n v="65228645"/>
    <n v="356242740000"/>
    <s v="8-1043-663"/>
    <s v="Fijo"/>
    <x v="0"/>
    <x v="5"/>
    <m/>
    <m/>
    <m/>
    <s v="no"/>
    <m/>
    <m/>
    <x v="4"/>
    <m/>
    <x v="0"/>
    <x v="0"/>
    <s v=""/>
    <s v=""/>
    <s v=""/>
    <s v=""/>
  </r>
  <r>
    <x v="12"/>
    <d v="2026-05-18T12:26:32"/>
    <x v="0"/>
    <n v="65302840"/>
    <n v="361019970000"/>
    <s v="E-8-69795"/>
    <s v="Fijo"/>
    <x v="0"/>
    <x v="7"/>
    <m/>
    <m/>
    <m/>
    <s v="no"/>
    <m/>
    <m/>
    <x v="4"/>
    <m/>
    <x v="0"/>
    <x v="0"/>
    <s v=""/>
    <s v=""/>
    <s v=""/>
    <s v=""/>
  </r>
  <r>
    <x v="12"/>
    <d v="2026-05-18T12:29:10"/>
    <x v="0"/>
    <n v="65322618"/>
    <n v="367062690000"/>
    <s v="4-129-169"/>
    <s v="Fijo"/>
    <x v="0"/>
    <x v="7"/>
    <m/>
    <m/>
    <m/>
    <s v="no"/>
    <m/>
    <m/>
    <x v="4"/>
    <m/>
    <x v="0"/>
    <x v="0"/>
    <s v=""/>
    <s v=""/>
    <s v=""/>
    <s v=""/>
  </r>
  <r>
    <x v="12"/>
    <d v="2026-05-18T12:30:57"/>
    <x v="0"/>
    <n v="65340423"/>
    <n v="353375010000"/>
    <s v="8-208-1447"/>
    <s v="Fijo"/>
    <x v="0"/>
    <x v="7"/>
    <m/>
    <m/>
    <m/>
    <s v="no"/>
    <m/>
    <m/>
    <x v="4"/>
    <m/>
    <x v="0"/>
    <x v="0"/>
    <s v=""/>
    <s v=""/>
    <s v=""/>
    <s v=""/>
  </r>
  <r>
    <x v="12"/>
    <d v="2026-05-18T12:35:06"/>
    <x v="0"/>
    <n v="65378996"/>
    <n v="368067720000"/>
    <s v="12-719-59"/>
    <s v="Fijo"/>
    <x v="0"/>
    <x v="0"/>
    <m/>
    <m/>
    <m/>
    <s v="no"/>
    <m/>
    <m/>
    <x v="4"/>
    <m/>
    <x v="0"/>
    <x v="0"/>
    <s v=""/>
    <s v=""/>
    <s v=""/>
    <s v=""/>
  </r>
  <r>
    <x v="12"/>
    <d v="2026-05-18T12:38:58"/>
    <x v="0"/>
    <n v="65431223"/>
    <n v="355369030000"/>
    <s v="8-1051-1434"/>
    <s v="Fijo"/>
    <x v="0"/>
    <x v="7"/>
    <m/>
    <m/>
    <m/>
    <s v="no"/>
    <m/>
    <m/>
    <x v="4"/>
    <m/>
    <x v="0"/>
    <x v="0"/>
    <s v=""/>
    <s v=""/>
    <s v=""/>
    <s v=""/>
  </r>
  <r>
    <x v="12"/>
    <d v="2026-05-18T12:42:41"/>
    <x v="0"/>
    <n v="65463703"/>
    <n v="361016030000"/>
    <s v="8-797-2444"/>
    <s v="Fijo"/>
    <x v="1"/>
    <x v="3"/>
    <m/>
    <d v="2026-05-23T00:00:00"/>
    <n v="62.86"/>
    <s v="no"/>
    <m/>
    <m/>
    <x v="1"/>
    <m/>
    <x v="0"/>
    <x v="1"/>
    <s v=""/>
    <s v="23/may"/>
    <n v="1"/>
    <s v=""/>
  </r>
  <r>
    <x v="12"/>
    <d v="2026-05-18T12:49:09"/>
    <x v="0"/>
    <n v="65501305"/>
    <n v="354379520000"/>
    <s v="8-735-1520"/>
    <s v="Fijo"/>
    <x v="1"/>
    <x v="2"/>
    <m/>
    <m/>
    <m/>
    <s v="si"/>
    <d v="2026-05-11T00:00:00"/>
    <m/>
    <x v="4"/>
    <m/>
    <x v="2"/>
    <x v="0"/>
    <s v="11/may"/>
    <s v=""/>
    <s v=""/>
    <n v="1"/>
  </r>
  <r>
    <x v="12"/>
    <d v="2026-05-18T12:52:05"/>
    <x v="0"/>
    <n v="65568091"/>
    <n v="366055990000"/>
    <s v="2-149-744"/>
    <s v="Fijo"/>
    <x v="0"/>
    <x v="5"/>
    <m/>
    <m/>
    <m/>
    <s v="no"/>
    <m/>
    <m/>
    <x v="4"/>
    <m/>
    <x v="0"/>
    <x v="0"/>
    <s v=""/>
    <s v=""/>
    <s v=""/>
    <s v=""/>
  </r>
  <r>
    <x v="12"/>
    <d v="2026-05-18T12:54:09"/>
    <x v="0"/>
    <n v="65581900"/>
    <n v="356367750000"/>
    <s v="8-934-2364"/>
    <s v="Fijo"/>
    <x v="0"/>
    <x v="7"/>
    <m/>
    <m/>
    <m/>
    <s v="no"/>
    <m/>
    <m/>
    <x v="4"/>
    <m/>
    <x v="0"/>
    <x v="0"/>
    <s v=""/>
    <s v=""/>
    <s v=""/>
    <s v=""/>
  </r>
  <r>
    <x v="12"/>
    <d v="2026-05-18T12:55:46"/>
    <x v="0"/>
    <n v="65640329"/>
    <n v="366022540000"/>
    <s v="8-327-350"/>
    <s v="Fijo"/>
    <x v="0"/>
    <x v="7"/>
    <m/>
    <m/>
    <m/>
    <s v="no"/>
    <m/>
    <m/>
    <x v="4"/>
    <m/>
    <x v="0"/>
    <x v="0"/>
    <s v=""/>
    <s v=""/>
    <s v=""/>
    <s v=""/>
  </r>
  <r>
    <x v="12"/>
    <d v="2026-05-18T14:06:30"/>
    <x v="0"/>
    <n v="65848748"/>
    <n v="351373250000"/>
    <s v="3-761-1024"/>
    <s v="Fijo"/>
    <x v="0"/>
    <x v="7"/>
    <m/>
    <m/>
    <m/>
    <s v="no"/>
    <m/>
    <m/>
    <x v="4"/>
    <m/>
    <x v="0"/>
    <x v="0"/>
    <s v=""/>
    <s v=""/>
    <s v=""/>
    <s v=""/>
  </r>
  <r>
    <x v="12"/>
    <d v="2026-05-18T14:09:55"/>
    <x v="0"/>
    <n v="65868223"/>
    <n v="365077080000"/>
    <s v="9-153-698"/>
    <s v="Fijo"/>
    <x v="0"/>
    <x v="3"/>
    <m/>
    <m/>
    <m/>
    <s v="no"/>
    <m/>
    <m/>
    <x v="4"/>
    <m/>
    <x v="0"/>
    <x v="0"/>
    <s v=""/>
    <s v=""/>
    <s v=""/>
    <s v=""/>
  </r>
  <r>
    <x v="12"/>
    <d v="2026-05-18T14:19:06"/>
    <x v="0"/>
    <n v="65897309"/>
    <n v="353379760000"/>
    <s v="10-713-1422"/>
    <s v="Fijo"/>
    <x v="1"/>
    <x v="0"/>
    <m/>
    <m/>
    <m/>
    <s v="no"/>
    <m/>
    <m/>
    <x v="4"/>
    <m/>
    <x v="0"/>
    <x v="0"/>
    <s v=""/>
    <s v=""/>
    <s v=""/>
    <s v=""/>
  </r>
  <r>
    <x v="12"/>
    <d v="2026-05-18T14:41:44"/>
    <x v="0"/>
    <n v="61402787"/>
    <n v="361076950000"/>
    <s v="8-477-628"/>
    <s v="Fijo"/>
    <x v="0"/>
    <x v="3"/>
    <m/>
    <d v="2026-05-18T00:00:00"/>
    <n v="32.42"/>
    <s v="no"/>
    <m/>
    <m/>
    <x v="4"/>
    <m/>
    <x v="0"/>
    <x v="1"/>
    <s v=""/>
    <s v="18/may"/>
    <n v="1"/>
    <s v=""/>
  </r>
  <r>
    <x v="12"/>
    <d v="2026-05-18T14:48:23"/>
    <x v="0"/>
    <n v="66386600"/>
    <n v="367037660000"/>
    <s v="2-213-750"/>
    <s v="Fijo"/>
    <x v="0"/>
    <x v="0"/>
    <m/>
    <m/>
    <m/>
    <s v="no"/>
    <m/>
    <m/>
    <x v="4"/>
    <m/>
    <x v="0"/>
    <x v="0"/>
    <s v=""/>
    <s v=""/>
    <s v=""/>
    <s v=""/>
  </r>
  <r>
    <x v="12"/>
    <d v="2026-05-18T14:51:38"/>
    <x v="0"/>
    <n v="66955631"/>
    <n v="361078820000"/>
    <s v="8-500-486"/>
    <s v="Fijo"/>
    <x v="0"/>
    <x v="4"/>
    <m/>
    <m/>
    <m/>
    <s v="no"/>
    <m/>
    <m/>
    <x v="4"/>
    <m/>
    <x v="0"/>
    <x v="0"/>
    <s v=""/>
    <s v=""/>
    <s v=""/>
    <s v=""/>
  </r>
  <r>
    <x v="12"/>
    <d v="2026-05-18T14:59:06"/>
    <x v="0"/>
    <n v="61902839"/>
    <n v="366093020000"/>
    <s v="9-717-333"/>
    <s v="Fijo"/>
    <x v="1"/>
    <x v="0"/>
    <m/>
    <m/>
    <m/>
    <s v="no"/>
    <m/>
    <m/>
    <x v="4"/>
    <m/>
    <x v="0"/>
    <x v="0"/>
    <s v=""/>
    <s v=""/>
    <s v=""/>
    <s v=""/>
  </r>
  <r>
    <x v="12"/>
    <d v="2026-05-18T15:27:48"/>
    <x v="0"/>
    <n v="63155740"/>
    <n v="367093770000"/>
    <s v="BC992511"/>
    <s v="Fijo"/>
    <x v="1"/>
    <x v="4"/>
    <m/>
    <m/>
    <m/>
    <s v="no"/>
    <m/>
    <m/>
    <x v="4"/>
    <m/>
    <x v="0"/>
    <x v="0"/>
    <s v=""/>
    <s v=""/>
    <s v=""/>
    <s v=""/>
  </r>
  <r>
    <x v="12"/>
    <d v="2026-05-18T15:32:51"/>
    <x v="0"/>
    <n v="64528326"/>
    <n v="364091220000"/>
    <s v="8-1010-1315"/>
    <s v="Fijo"/>
    <x v="1"/>
    <x v="0"/>
    <m/>
    <m/>
    <m/>
    <s v="no"/>
    <m/>
    <m/>
    <x v="4"/>
    <m/>
    <x v="0"/>
    <x v="0"/>
    <s v=""/>
    <s v=""/>
    <s v=""/>
    <s v=""/>
  </r>
  <r>
    <x v="12"/>
    <d v="2026-05-18T15:40:57"/>
    <x v="0"/>
    <n v="64925118"/>
    <n v="368089740000"/>
    <s v="7-117-538"/>
    <s v="Fijo"/>
    <x v="0"/>
    <x v="3"/>
    <m/>
    <m/>
    <m/>
    <s v="no"/>
    <m/>
    <m/>
    <x v="4"/>
    <m/>
    <x v="0"/>
    <x v="0"/>
    <s v=""/>
    <s v=""/>
    <s v=""/>
    <s v=""/>
  </r>
  <r>
    <x v="12"/>
    <d v="2026-05-18T15:50:04"/>
    <x v="0"/>
    <n v="62547114"/>
    <n v="356358370000"/>
    <s v="8-977-1695"/>
    <s v="Fijo"/>
    <x v="0"/>
    <x v="1"/>
    <m/>
    <m/>
    <m/>
    <s v="no"/>
    <m/>
    <m/>
    <x v="1"/>
    <m/>
    <x v="0"/>
    <x v="0"/>
    <s v=""/>
    <s v=""/>
    <s v=""/>
    <s v=""/>
  </r>
  <r>
    <x v="12"/>
    <d v="2026-05-18T15:56:53"/>
    <x v="0"/>
    <n v="66047682"/>
    <n v="361074360000"/>
    <s v="8-956-716"/>
    <s v="Fijo"/>
    <x v="3"/>
    <x v="0"/>
    <m/>
    <m/>
    <m/>
    <s v="no"/>
    <m/>
    <m/>
    <x v="4"/>
    <m/>
    <x v="0"/>
    <x v="0"/>
    <s v=""/>
    <s v=""/>
    <s v=""/>
    <s v=""/>
  </r>
  <r>
    <x v="12"/>
    <d v="2026-05-18T16:01:26"/>
    <x v="0"/>
    <n v="69393189"/>
    <n v="354353480000"/>
    <s v="3-731-2198"/>
    <s v="Fijo"/>
    <x v="0"/>
    <x v="4"/>
    <m/>
    <m/>
    <m/>
    <s v="no"/>
    <m/>
    <m/>
    <x v="0"/>
    <m/>
    <x v="0"/>
    <x v="0"/>
    <s v=""/>
    <s v=""/>
    <s v=""/>
    <s v=""/>
  </r>
  <r>
    <x v="12"/>
    <d v="2026-05-18T16:11:24"/>
    <x v="0"/>
    <n v="66210454"/>
    <n v="215060250000"/>
    <s v="8-859-1394"/>
    <s v="Fijo"/>
    <x v="0"/>
    <x v="7"/>
    <m/>
    <m/>
    <m/>
    <s v="no"/>
    <m/>
    <m/>
    <x v="4"/>
    <m/>
    <x v="0"/>
    <x v="0"/>
    <s v=""/>
    <s v=""/>
    <s v=""/>
    <s v=""/>
  </r>
  <r>
    <x v="12"/>
    <d v="2026-05-18T16:24:28"/>
    <x v="0"/>
    <n v="61617598"/>
    <n v="363026030000"/>
    <s v="6-729-578"/>
    <s v="Fijo"/>
    <x v="1"/>
    <x v="3"/>
    <m/>
    <d v="2026-05-24T00:00:00"/>
    <n v="25"/>
    <s v="no"/>
    <m/>
    <m/>
    <x v="4"/>
    <m/>
    <x v="0"/>
    <x v="1"/>
    <s v=""/>
    <s v="24/may"/>
    <n v="1"/>
    <s v=""/>
  </r>
  <r>
    <x v="12"/>
    <d v="2026-05-18T16:30:54"/>
    <x v="0"/>
    <n v="67176750"/>
    <n v="369036530000"/>
    <s v="8-769-1669"/>
    <s v="Fijo"/>
    <x v="0"/>
    <x v="8"/>
    <m/>
    <m/>
    <m/>
    <s v="no"/>
    <m/>
    <m/>
    <x v="4"/>
    <m/>
    <x v="0"/>
    <x v="0"/>
    <s v=""/>
    <s v=""/>
    <s v=""/>
    <s v=""/>
  </r>
  <r>
    <x v="12"/>
    <d v="2026-05-18T16:36:16"/>
    <x v="0"/>
    <n v="69105409"/>
    <n v="367059430000"/>
    <s v="8-233-726"/>
    <s v="Fijo"/>
    <x v="0"/>
    <x v="3"/>
    <m/>
    <d v="2026-05-19T00:00:00"/>
    <n v="53.2"/>
    <s v="no"/>
    <m/>
    <m/>
    <x v="3"/>
    <m/>
    <x v="0"/>
    <x v="1"/>
    <s v=""/>
    <s v="19/may"/>
    <n v="1"/>
    <s v=""/>
  </r>
  <r>
    <x v="12"/>
    <d v="2026-05-18T16:43:31"/>
    <x v="0"/>
    <n v="61304018"/>
    <n v="367040640000"/>
    <n v="176307222"/>
    <s v="Fijo"/>
    <x v="0"/>
    <x v="4"/>
    <m/>
    <m/>
    <m/>
    <s v="no"/>
    <m/>
    <m/>
    <x v="1"/>
    <m/>
    <x v="0"/>
    <x v="0"/>
    <s v=""/>
    <s v=""/>
    <s v=""/>
    <s v=""/>
  </r>
  <r>
    <x v="12"/>
    <d v="2026-05-18T16:51:44"/>
    <x v="0"/>
    <n v="67176750"/>
    <n v="369036530000"/>
    <s v="8-769-1669"/>
    <s v="Fijo"/>
    <x v="0"/>
    <x v="0"/>
    <m/>
    <m/>
    <m/>
    <s v="no"/>
    <m/>
    <m/>
    <x v="4"/>
    <m/>
    <x v="0"/>
    <x v="0"/>
    <s v=""/>
    <s v=""/>
    <s v=""/>
    <s v=""/>
  </r>
  <r>
    <x v="12"/>
    <d v="2026-05-18T16:59:49"/>
    <x v="0"/>
    <n v="66680118"/>
    <n v="367042770000"/>
    <s v="E-8-229047"/>
    <s v="Fijo"/>
    <x v="1"/>
    <x v="0"/>
    <m/>
    <m/>
    <m/>
    <s v="no"/>
    <m/>
    <m/>
    <x v="4"/>
    <m/>
    <x v="0"/>
    <x v="0"/>
    <s v=""/>
    <s v=""/>
    <s v=""/>
    <s v=""/>
  </r>
  <r>
    <x v="12"/>
    <d v="2026-05-18T17:05:11"/>
    <x v="0"/>
    <n v="67943025"/>
    <n v="355384590000"/>
    <s v="8-905-370"/>
    <s v="Fijo"/>
    <x v="0"/>
    <x v="4"/>
    <m/>
    <m/>
    <m/>
    <s v="no"/>
    <m/>
    <m/>
    <x v="1"/>
    <m/>
    <x v="0"/>
    <x v="0"/>
    <s v=""/>
    <s v=""/>
    <s v=""/>
    <s v=""/>
  </r>
  <r>
    <x v="12"/>
    <d v="2026-05-18T17:27:21"/>
    <x v="0"/>
    <n v="66619538"/>
    <n v="208008280000"/>
    <s v="4-718-63"/>
    <s v="Fijo"/>
    <x v="0"/>
    <x v="3"/>
    <m/>
    <d v="2026-05-19T00:00:00"/>
    <n v="15"/>
    <s v="no"/>
    <m/>
    <m/>
    <x v="4"/>
    <m/>
    <x v="0"/>
    <x v="1"/>
    <s v=""/>
    <s v="19/may"/>
    <n v="1"/>
    <s v=""/>
  </r>
  <r>
    <x v="12"/>
    <d v="2026-05-18T17:29:45"/>
    <x v="0"/>
    <n v="67081870"/>
    <n v="356385490000"/>
    <s v="8-362-565"/>
    <s v="Fijo"/>
    <x v="0"/>
    <x v="1"/>
    <m/>
    <m/>
    <m/>
    <s v="no"/>
    <m/>
    <m/>
    <x v="1"/>
    <m/>
    <x v="0"/>
    <x v="0"/>
    <s v=""/>
    <s v=""/>
    <s v=""/>
    <s v=""/>
  </r>
  <r>
    <x v="12"/>
    <d v="2026-05-18T17:31:26"/>
    <x v="0"/>
    <n v="67091518"/>
    <n v="348413180000"/>
    <s v="8-741-2402"/>
    <s v="Fijo"/>
    <x v="0"/>
    <x v="6"/>
    <m/>
    <m/>
    <m/>
    <s v="no"/>
    <m/>
    <m/>
    <x v="1"/>
    <m/>
    <x v="0"/>
    <x v="0"/>
    <s v=""/>
    <s v=""/>
    <s v=""/>
    <s v=""/>
  </r>
  <r>
    <x v="12"/>
    <d v="2026-05-18T17:34:32"/>
    <x v="0"/>
    <n v="67131544"/>
    <n v="198066980000"/>
    <s v="9-727-2163"/>
    <s v="Fijo"/>
    <x v="0"/>
    <x v="7"/>
    <m/>
    <m/>
    <m/>
    <s v="no"/>
    <m/>
    <m/>
    <x v="4"/>
    <m/>
    <x v="0"/>
    <x v="0"/>
    <s v=""/>
    <s v=""/>
    <s v=""/>
    <s v=""/>
  </r>
  <r>
    <x v="12"/>
    <d v="2026-05-18T17:36:32"/>
    <x v="0"/>
    <n v="67147458"/>
    <n v="362019070000"/>
    <s v="2-116-496"/>
    <s v="Fijo"/>
    <x v="0"/>
    <x v="4"/>
    <m/>
    <m/>
    <m/>
    <s v="no"/>
    <m/>
    <m/>
    <x v="1"/>
    <m/>
    <x v="0"/>
    <x v="0"/>
    <s v=""/>
    <s v=""/>
    <s v=""/>
    <s v=""/>
  </r>
  <r>
    <x v="12"/>
    <d v="2026-05-18T17:51:36"/>
    <x v="0"/>
    <n v="67158965"/>
    <n v="362055490000"/>
    <s v="8-953-2411"/>
    <s v="Fijo"/>
    <x v="0"/>
    <x v="3"/>
    <m/>
    <d v="2026-05-30T00:00:00"/>
    <n v="91.32"/>
    <s v="no"/>
    <m/>
    <m/>
    <x v="4"/>
    <m/>
    <x v="0"/>
    <x v="1"/>
    <s v=""/>
    <s v="30/may"/>
    <n v="1"/>
    <s v=""/>
  </r>
  <r>
    <x v="12"/>
    <d v="2026-05-18T17:55:02"/>
    <x v="0"/>
    <n v="67204484"/>
    <n v="366057790000"/>
    <s v="8-1040-1765"/>
    <s v="Fijo"/>
    <x v="0"/>
    <x v="1"/>
    <m/>
    <m/>
    <m/>
    <s v="no"/>
    <m/>
    <m/>
    <x v="1"/>
    <m/>
    <x v="0"/>
    <x v="0"/>
    <s v=""/>
    <s v=""/>
    <s v=""/>
    <s v=""/>
  </r>
  <r>
    <x v="12"/>
    <d v="2026-05-18T17:57:28"/>
    <x v="0"/>
    <n v="67241317"/>
    <n v="368080310000"/>
    <s v="2111-859"/>
    <s v="Fijo"/>
    <x v="0"/>
    <x v="4"/>
    <m/>
    <m/>
    <m/>
    <s v="no"/>
    <m/>
    <m/>
    <x v="4"/>
    <m/>
    <x v="0"/>
    <x v="0"/>
    <s v=""/>
    <s v=""/>
    <s v=""/>
    <s v=""/>
  </r>
  <r>
    <x v="12"/>
    <d v="2026-05-18T18:01:15"/>
    <x v="0"/>
    <n v="67255071"/>
    <n v="361015950000"/>
    <s v="BC263378"/>
    <s v="Fijo"/>
    <x v="0"/>
    <x v="4"/>
    <m/>
    <m/>
    <m/>
    <s v="no"/>
    <m/>
    <m/>
    <x v="1"/>
    <m/>
    <x v="0"/>
    <x v="0"/>
    <s v=""/>
    <s v=""/>
    <s v=""/>
    <s v=""/>
  </r>
  <r>
    <x v="12"/>
    <d v="2026-05-18T18:04:11"/>
    <x v="0"/>
    <n v="67260264"/>
    <n v="363070630000"/>
    <s v="2-738-411"/>
    <s v="Fijo"/>
    <x v="2"/>
    <x v="0"/>
    <m/>
    <m/>
    <m/>
    <s v="no"/>
    <m/>
    <m/>
    <x v="4"/>
    <m/>
    <x v="0"/>
    <x v="0"/>
    <s v=""/>
    <s v=""/>
    <s v=""/>
    <s v=""/>
  </r>
  <r>
    <x v="12"/>
    <d v="2026-05-18T18:05:34"/>
    <x v="0"/>
    <n v="65092300"/>
    <n v="366093870000"/>
    <s v="8-910-714"/>
    <s v="Fijo"/>
    <x v="0"/>
    <x v="5"/>
    <m/>
    <m/>
    <m/>
    <s v="no"/>
    <m/>
    <m/>
    <x v="4"/>
    <m/>
    <x v="0"/>
    <x v="0"/>
    <s v=""/>
    <s v=""/>
    <s v=""/>
    <s v=""/>
  </r>
  <r>
    <x v="12"/>
    <d v="2026-05-18T18:07:28"/>
    <x v="0"/>
    <n v="67305133"/>
    <n v="369079060000"/>
    <s v="3-736-1000"/>
    <s v="Fijo"/>
    <x v="0"/>
    <x v="0"/>
    <m/>
    <m/>
    <m/>
    <s v="no"/>
    <m/>
    <m/>
    <x v="4"/>
    <m/>
    <x v="0"/>
    <x v="0"/>
    <s v=""/>
    <s v=""/>
    <s v=""/>
    <s v=""/>
  </r>
  <r>
    <x v="12"/>
    <d v="2026-05-18T18:10:02"/>
    <x v="0"/>
    <n v="67323047"/>
    <n v="369041900000"/>
    <s v="4-816-1879"/>
    <s v="Fijo"/>
    <x v="0"/>
    <x v="0"/>
    <m/>
    <m/>
    <m/>
    <s v="no"/>
    <m/>
    <m/>
    <x v="4"/>
    <m/>
    <x v="0"/>
    <x v="0"/>
    <s v=""/>
    <s v=""/>
    <s v=""/>
    <s v=""/>
  </r>
  <r>
    <x v="13"/>
    <d v="2026-05-19T09:06:54"/>
    <x v="0"/>
    <n v="67351722"/>
    <n v="351374740000"/>
    <s v="9-172-555"/>
    <s v="Fijo"/>
    <x v="0"/>
    <x v="7"/>
    <m/>
    <m/>
    <m/>
    <s v="no"/>
    <m/>
    <m/>
    <x v="4"/>
    <m/>
    <x v="0"/>
    <x v="0"/>
    <s v=""/>
    <s v=""/>
    <s v=""/>
    <s v=""/>
  </r>
  <r>
    <x v="13"/>
    <d v="2026-05-19T09:14:13"/>
    <x v="0"/>
    <n v="67374223"/>
    <n v="364055230000"/>
    <n v="172881506"/>
    <s v="Fijo"/>
    <x v="1"/>
    <x v="3"/>
    <m/>
    <m/>
    <m/>
    <s v="no"/>
    <m/>
    <m/>
    <x v="4"/>
    <m/>
    <x v="0"/>
    <x v="0"/>
    <s v=""/>
    <s v=""/>
    <s v=""/>
    <s v=""/>
  </r>
  <r>
    <x v="13"/>
    <d v="2026-05-19T09:18:45"/>
    <x v="0"/>
    <n v="67542007"/>
    <n v="369039440000"/>
    <s v="3-721-1959"/>
    <s v="Fijo"/>
    <x v="0"/>
    <x v="4"/>
    <m/>
    <m/>
    <m/>
    <s v="no"/>
    <m/>
    <m/>
    <x v="4"/>
    <m/>
    <x v="0"/>
    <x v="0"/>
    <s v=""/>
    <s v=""/>
    <s v=""/>
    <s v=""/>
  </r>
  <r>
    <x v="13"/>
    <d v="2026-05-19T09:26:35"/>
    <x v="0"/>
    <n v="67560097"/>
    <n v="365088000000"/>
    <s v="8-925-2096"/>
    <s v="Fijo"/>
    <x v="1"/>
    <x v="3"/>
    <m/>
    <m/>
    <m/>
    <s v="no"/>
    <m/>
    <m/>
    <x v="4"/>
    <m/>
    <x v="0"/>
    <x v="0"/>
    <s v=""/>
    <s v=""/>
    <s v=""/>
    <s v=""/>
  </r>
  <r>
    <x v="13"/>
    <d v="2026-05-19T09:33:54"/>
    <x v="0"/>
    <n v="67701108"/>
    <n v="369020630000"/>
    <s v="8-1028-1678"/>
    <s v="Fijo"/>
    <x v="0"/>
    <x v="0"/>
    <m/>
    <m/>
    <m/>
    <s v="no"/>
    <m/>
    <m/>
    <x v="1"/>
    <m/>
    <x v="0"/>
    <x v="0"/>
    <s v=""/>
    <s v=""/>
    <s v=""/>
    <s v=""/>
  </r>
  <r>
    <x v="13"/>
    <d v="2026-05-19T09:39:05"/>
    <x v="0"/>
    <n v="67868257"/>
    <n v="349120800100"/>
    <s v="8-839-834"/>
    <s v="Fijo"/>
    <x v="0"/>
    <x v="0"/>
    <m/>
    <m/>
    <m/>
    <s v="no"/>
    <m/>
    <m/>
    <x v="4"/>
    <m/>
    <x v="0"/>
    <x v="0"/>
    <s v=""/>
    <s v=""/>
    <s v=""/>
    <s v=""/>
  </r>
  <r>
    <x v="13"/>
    <d v="2026-05-19T09:40:55"/>
    <x v="0"/>
    <n v="67890543"/>
    <n v="366051050000"/>
    <s v="2-78-1836"/>
    <s v="Fijo"/>
    <x v="0"/>
    <x v="0"/>
    <m/>
    <m/>
    <m/>
    <s v="no"/>
    <m/>
    <m/>
    <x v="4"/>
    <m/>
    <x v="0"/>
    <x v="0"/>
    <s v=""/>
    <s v=""/>
    <s v=""/>
    <s v=""/>
  </r>
  <r>
    <x v="13"/>
    <d v="2026-05-19T09:42:07"/>
    <x v="0"/>
    <n v="67895566"/>
    <n v="351363700000"/>
    <s v="C03481288"/>
    <s v="Fijo"/>
    <x v="0"/>
    <x v="7"/>
    <m/>
    <m/>
    <m/>
    <s v="no"/>
    <m/>
    <m/>
    <x v="4"/>
    <m/>
    <x v="0"/>
    <x v="0"/>
    <s v=""/>
    <s v=""/>
    <s v=""/>
    <s v=""/>
  </r>
  <r>
    <x v="13"/>
    <d v="2026-05-19T09:43:58"/>
    <x v="0"/>
    <n v="67917670"/>
    <n v="359378810000"/>
    <s v="2-747-1996"/>
    <s v="Fijo"/>
    <x v="0"/>
    <x v="7"/>
    <m/>
    <m/>
    <m/>
    <s v="no"/>
    <m/>
    <m/>
    <x v="4"/>
    <m/>
    <x v="0"/>
    <x v="0"/>
    <s v=""/>
    <s v=""/>
    <s v=""/>
    <s v=""/>
  </r>
  <r>
    <x v="13"/>
    <d v="2026-05-19T09:47:31"/>
    <x v="0"/>
    <n v="67960036"/>
    <n v="354318770000"/>
    <s v="2-759-883"/>
    <s v="Fijo"/>
    <x v="0"/>
    <x v="0"/>
    <m/>
    <m/>
    <m/>
    <s v="no"/>
    <m/>
    <m/>
    <x v="4"/>
    <m/>
    <x v="0"/>
    <x v="0"/>
    <s v=""/>
    <s v=""/>
    <s v=""/>
    <s v=""/>
  </r>
  <r>
    <x v="13"/>
    <d v="2026-05-19T09:49:30"/>
    <x v="0"/>
    <n v="68039283"/>
    <n v="352358880000"/>
    <s v="8-431-640"/>
    <s v="Fijo"/>
    <x v="0"/>
    <x v="7"/>
    <m/>
    <m/>
    <m/>
    <s v="no"/>
    <m/>
    <m/>
    <x v="4"/>
    <m/>
    <x v="0"/>
    <x v="0"/>
    <s v=""/>
    <s v=""/>
    <s v=""/>
    <s v=""/>
  </r>
  <r>
    <x v="13"/>
    <d v="2026-05-19T09:51:36"/>
    <x v="0"/>
    <n v="68061435"/>
    <n v="353369960000"/>
    <s v="8-1062-670"/>
    <s v="Fijo"/>
    <x v="0"/>
    <x v="7"/>
    <m/>
    <m/>
    <m/>
    <s v="no"/>
    <m/>
    <m/>
    <x v="4"/>
    <m/>
    <x v="0"/>
    <x v="0"/>
    <s v=""/>
    <s v=""/>
    <s v=""/>
    <s v=""/>
  </r>
  <r>
    <x v="13"/>
    <d v="2026-05-19T09:53:05"/>
    <x v="0"/>
    <n v="68084703"/>
    <n v="347453750000"/>
    <s v="8-870-38"/>
    <s v="Fijo"/>
    <x v="0"/>
    <x v="7"/>
    <m/>
    <m/>
    <m/>
    <s v="no"/>
    <m/>
    <m/>
    <x v="4"/>
    <m/>
    <x v="0"/>
    <x v="0"/>
    <s v=""/>
    <s v=""/>
    <s v=""/>
    <s v=""/>
  </r>
  <r>
    <x v="13"/>
    <d v="2026-05-19T09:54:15"/>
    <x v="0"/>
    <n v="68116008"/>
    <n v="361003580000"/>
    <s v="6-702-1623"/>
    <s v="Fijo"/>
    <x v="0"/>
    <x v="7"/>
    <m/>
    <m/>
    <m/>
    <s v="no"/>
    <m/>
    <m/>
    <x v="4"/>
    <m/>
    <x v="0"/>
    <x v="0"/>
    <s v=""/>
    <s v=""/>
    <s v=""/>
    <s v=""/>
  </r>
  <r>
    <x v="13"/>
    <d v="2026-05-19T09:58:10"/>
    <x v="0"/>
    <n v="68150945"/>
    <n v="361028670000"/>
    <s v="8-944-1722"/>
    <s v="Fijo"/>
    <x v="0"/>
    <x v="0"/>
    <m/>
    <m/>
    <m/>
    <s v="no"/>
    <m/>
    <m/>
    <x v="1"/>
    <m/>
    <x v="0"/>
    <x v="0"/>
    <s v=""/>
    <s v=""/>
    <s v=""/>
    <s v=""/>
  </r>
  <r>
    <x v="13"/>
    <d v="2026-05-19T10:02:04"/>
    <x v="0"/>
    <n v="68261639"/>
    <n v="365088970000"/>
    <s v="9-717-333"/>
    <s v="Fijo"/>
    <x v="1"/>
    <x v="1"/>
    <m/>
    <d v="2026-05-21T00:00:00"/>
    <n v="44.46"/>
    <s v="no"/>
    <m/>
    <m/>
    <x v="4"/>
    <m/>
    <x v="0"/>
    <x v="1"/>
    <s v=""/>
    <s v="21/may"/>
    <n v="1"/>
    <s v=""/>
  </r>
  <r>
    <x v="13"/>
    <d v="2026-05-19T10:06:49"/>
    <x v="0"/>
    <n v="68343299"/>
    <n v="365006330000"/>
    <s v="8-314-707"/>
    <s v="Fijo"/>
    <x v="0"/>
    <x v="0"/>
    <m/>
    <m/>
    <m/>
    <s v="no"/>
    <m/>
    <m/>
    <x v="1"/>
    <m/>
    <x v="0"/>
    <x v="0"/>
    <s v=""/>
    <s v=""/>
    <s v=""/>
    <s v=""/>
  </r>
  <r>
    <x v="13"/>
    <d v="2026-05-19T10:09:21"/>
    <x v="0"/>
    <n v="68427493"/>
    <n v="369070100000"/>
    <s v="8-760-1295"/>
    <s v="Fijo"/>
    <x v="0"/>
    <x v="5"/>
    <m/>
    <m/>
    <m/>
    <s v="no"/>
    <m/>
    <m/>
    <x v="4"/>
    <m/>
    <x v="0"/>
    <x v="0"/>
    <s v=""/>
    <s v=""/>
    <s v=""/>
    <s v=""/>
  </r>
  <r>
    <x v="13"/>
    <d v="2026-05-19T10:11:51"/>
    <x v="0"/>
    <n v="68443527"/>
    <n v="361028530000"/>
    <s v="4-759-714"/>
    <s v="Fijo"/>
    <x v="0"/>
    <x v="7"/>
    <m/>
    <m/>
    <m/>
    <s v="no"/>
    <m/>
    <m/>
    <x v="4"/>
    <m/>
    <x v="0"/>
    <x v="0"/>
    <s v=""/>
    <s v=""/>
    <s v=""/>
    <s v=""/>
  </r>
  <r>
    <x v="13"/>
    <d v="2026-05-19T10:16:04"/>
    <x v="0"/>
    <n v="68490478"/>
    <n v="366041170000"/>
    <s v="8-743-1368"/>
    <s v="Fijo"/>
    <x v="0"/>
    <x v="0"/>
    <m/>
    <m/>
    <m/>
    <s v="no"/>
    <m/>
    <m/>
    <x v="4"/>
    <m/>
    <x v="0"/>
    <x v="0"/>
    <s v=""/>
    <s v=""/>
    <s v=""/>
    <s v=""/>
  </r>
  <r>
    <x v="13"/>
    <d v="2026-05-19T10:18:57"/>
    <x v="0"/>
    <n v="68561033"/>
    <n v="299042690000"/>
    <s v="8-908-2109"/>
    <s v="Fijo"/>
    <x v="0"/>
    <x v="7"/>
    <m/>
    <m/>
    <m/>
    <s v="no"/>
    <m/>
    <m/>
    <x v="1"/>
    <m/>
    <x v="0"/>
    <x v="0"/>
    <s v=""/>
    <s v=""/>
    <s v=""/>
    <s v=""/>
  </r>
  <r>
    <x v="13"/>
    <d v="2026-05-19T10:21:40"/>
    <x v="0"/>
    <n v="68562326"/>
    <n v="366031610000"/>
    <s v="10-701-582"/>
    <s v="Fijo"/>
    <x v="0"/>
    <x v="7"/>
    <m/>
    <m/>
    <m/>
    <s v="no"/>
    <m/>
    <m/>
    <x v="4"/>
    <m/>
    <x v="0"/>
    <x v="0"/>
    <s v=""/>
    <s v=""/>
    <s v=""/>
    <s v=""/>
  </r>
  <r>
    <x v="13"/>
    <d v="2026-05-19T10:23:44"/>
    <x v="0"/>
    <n v="68595161"/>
    <n v="355384430000"/>
    <s v="8-703-1218"/>
    <s v="Fijo"/>
    <x v="0"/>
    <x v="7"/>
    <m/>
    <m/>
    <m/>
    <s v="no"/>
    <m/>
    <m/>
    <x v="4"/>
    <m/>
    <x v="0"/>
    <x v="0"/>
    <s v=""/>
    <s v=""/>
    <s v=""/>
    <s v=""/>
  </r>
  <r>
    <x v="13"/>
    <d v="2026-05-19T10:26:44"/>
    <x v="0"/>
    <n v="68616236"/>
    <n v="192020960000"/>
    <s v="9-111-2665"/>
    <s v="Fijo"/>
    <x v="0"/>
    <x v="0"/>
    <m/>
    <m/>
    <m/>
    <s v="no"/>
    <m/>
    <m/>
    <x v="4"/>
    <m/>
    <x v="0"/>
    <x v="0"/>
    <s v=""/>
    <s v=""/>
    <s v=""/>
    <s v=""/>
  </r>
  <r>
    <x v="13"/>
    <d v="2026-05-19T10:30:52"/>
    <x v="0"/>
    <n v="68712983"/>
    <n v="358363920000"/>
    <s v="8-793-2025"/>
    <s v="Fijo"/>
    <x v="0"/>
    <x v="4"/>
    <m/>
    <m/>
    <m/>
    <s v="no"/>
    <m/>
    <m/>
    <x v="1"/>
    <m/>
    <x v="0"/>
    <x v="0"/>
    <s v=""/>
    <s v=""/>
    <s v=""/>
    <s v=""/>
  </r>
  <r>
    <x v="13"/>
    <d v="2026-05-19T10:33:21"/>
    <x v="0"/>
    <n v="68743602"/>
    <n v="364030600000"/>
    <s v="9-734-1361"/>
    <s v="Fijo"/>
    <x v="1"/>
    <x v="5"/>
    <m/>
    <m/>
    <m/>
    <s v="no"/>
    <m/>
    <m/>
    <x v="4"/>
    <m/>
    <x v="0"/>
    <x v="0"/>
    <s v=""/>
    <s v=""/>
    <s v=""/>
    <s v=""/>
  </r>
  <r>
    <x v="13"/>
    <d v="2026-05-19T10:37:23"/>
    <x v="0"/>
    <s v="8-901-235"/>
    <n v="358367870000"/>
    <s v="8-901-235"/>
    <s v="Fijo"/>
    <x v="0"/>
    <x v="0"/>
    <m/>
    <m/>
    <m/>
    <s v="no"/>
    <m/>
    <m/>
    <x v="4"/>
    <m/>
    <x v="0"/>
    <x v="0"/>
    <s v=""/>
    <s v=""/>
    <s v=""/>
    <s v=""/>
  </r>
  <r>
    <x v="13"/>
    <d v="2026-05-19T10:47:56"/>
    <x v="0"/>
    <n v="68926032"/>
    <n v="367018910000"/>
    <s v="8-734-1906"/>
    <s v="Fijo"/>
    <x v="0"/>
    <x v="2"/>
    <m/>
    <m/>
    <m/>
    <s v="si"/>
    <d v="2026-05-15T00:00:00"/>
    <m/>
    <x v="1"/>
    <m/>
    <x v="2"/>
    <x v="0"/>
    <s v="15/may"/>
    <s v=""/>
    <s v=""/>
    <n v="1"/>
  </r>
  <r>
    <x v="13"/>
    <d v="2026-05-19T10:50:55"/>
    <x v="0"/>
    <n v="68981574"/>
    <n v="367035280000"/>
    <s v="1-729-1095"/>
    <s v="Fijo"/>
    <x v="0"/>
    <x v="7"/>
    <m/>
    <m/>
    <m/>
    <s v="no"/>
    <m/>
    <m/>
    <x v="4"/>
    <m/>
    <x v="0"/>
    <x v="0"/>
    <s v=""/>
    <s v=""/>
    <s v=""/>
    <s v=""/>
  </r>
  <r>
    <x v="13"/>
    <d v="2026-05-19T10:52:27"/>
    <x v="0"/>
    <n v="69020392"/>
    <n v="369001670000"/>
    <s v="8-1035-1844"/>
    <s v="Fijo"/>
    <x v="0"/>
    <x v="1"/>
    <m/>
    <m/>
    <m/>
    <s v="no"/>
    <m/>
    <m/>
    <x v="1"/>
    <m/>
    <x v="0"/>
    <x v="0"/>
    <s v=""/>
    <s v=""/>
    <s v=""/>
    <s v=""/>
  </r>
  <r>
    <x v="13"/>
    <d v="2026-05-19T10:58:25"/>
    <x v="0"/>
    <n v="69032859"/>
    <n v="365029300000"/>
    <s v="4-827-1639"/>
    <s v="Fijo"/>
    <x v="0"/>
    <x v="0"/>
    <m/>
    <m/>
    <m/>
    <s v="no"/>
    <m/>
    <m/>
    <x v="1"/>
    <m/>
    <x v="0"/>
    <x v="0"/>
    <s v=""/>
    <s v=""/>
    <s v=""/>
    <s v=""/>
  </r>
  <r>
    <x v="13"/>
    <d v="2026-05-19T11:00:29"/>
    <x v="0"/>
    <n v="69114205"/>
    <n v="349245230000"/>
    <s v="9-704-699"/>
    <s v="Fijo"/>
    <x v="0"/>
    <x v="7"/>
    <m/>
    <m/>
    <m/>
    <s v="no"/>
    <m/>
    <m/>
    <x v="4"/>
    <m/>
    <x v="0"/>
    <x v="0"/>
    <s v=""/>
    <s v=""/>
    <s v=""/>
    <s v=""/>
  </r>
  <r>
    <x v="13"/>
    <d v="2026-05-19T11:05:20"/>
    <x v="0"/>
    <n v="69227968"/>
    <n v="354055900000"/>
    <s v="8-756-1517"/>
    <s v="Fijo"/>
    <x v="0"/>
    <x v="7"/>
    <m/>
    <m/>
    <m/>
    <s v="no"/>
    <m/>
    <m/>
    <x v="4"/>
    <m/>
    <x v="0"/>
    <x v="0"/>
    <s v=""/>
    <s v=""/>
    <s v=""/>
    <s v=""/>
  </r>
  <r>
    <x v="13"/>
    <d v="2026-05-19T11:49:56"/>
    <x v="0"/>
    <n v="69279886"/>
    <n v="366044660000"/>
    <s v="8-840-388"/>
    <s v="Fijo"/>
    <x v="0"/>
    <x v="0"/>
    <m/>
    <m/>
    <m/>
    <s v="no"/>
    <m/>
    <m/>
    <x v="4"/>
    <m/>
    <x v="0"/>
    <x v="0"/>
    <s v=""/>
    <s v=""/>
    <s v=""/>
    <s v=""/>
  </r>
  <r>
    <x v="13"/>
    <d v="2026-05-19T11:52:13"/>
    <x v="0"/>
    <n v="69372028"/>
    <n v="367084990000"/>
    <s v="C02672988"/>
    <s v="Fijo"/>
    <x v="0"/>
    <x v="1"/>
    <m/>
    <m/>
    <m/>
    <s v="no"/>
    <m/>
    <m/>
    <x v="4"/>
    <m/>
    <x v="0"/>
    <x v="0"/>
    <s v=""/>
    <s v=""/>
    <s v=""/>
    <s v=""/>
  </r>
  <r>
    <x v="13"/>
    <d v="2026-05-19T11:55:33"/>
    <x v="0"/>
    <n v="69455189"/>
    <n v="369010770000"/>
    <s v="10-715-601"/>
    <s v="Fijo"/>
    <x v="0"/>
    <x v="0"/>
    <m/>
    <m/>
    <m/>
    <s v="no"/>
    <m/>
    <m/>
    <x v="1"/>
    <m/>
    <x v="0"/>
    <x v="0"/>
    <s v=""/>
    <s v=""/>
    <s v=""/>
    <s v=""/>
  </r>
  <r>
    <x v="13"/>
    <d v="2026-05-19T11:58:27"/>
    <x v="0"/>
    <n v="69489691"/>
    <n v="363024520000"/>
    <s v="8-231-714"/>
    <s v="Fijo"/>
    <x v="0"/>
    <x v="7"/>
    <m/>
    <m/>
    <m/>
    <s v="no"/>
    <m/>
    <m/>
    <x v="4"/>
    <m/>
    <x v="0"/>
    <x v="0"/>
    <s v=""/>
    <s v=""/>
    <s v=""/>
    <s v=""/>
  </r>
  <r>
    <x v="13"/>
    <d v="2026-05-19T12:04:03"/>
    <x v="0"/>
    <n v="69538572"/>
    <n v="358375740000"/>
    <s v="10-703-2442"/>
    <s v="Fijo"/>
    <x v="0"/>
    <x v="3"/>
    <m/>
    <d v="2026-05-30T00:00:00"/>
    <n v="86.58"/>
    <s v="no"/>
    <m/>
    <m/>
    <x v="4"/>
    <m/>
    <x v="0"/>
    <x v="1"/>
    <s v=""/>
    <s v="30/may"/>
    <n v="1"/>
    <s v=""/>
  </r>
  <r>
    <x v="13"/>
    <d v="2026-05-19T12:07:11"/>
    <x v="0"/>
    <n v="69577052"/>
    <n v="354341640000"/>
    <s v="4-842-1157"/>
    <s v="Fijo"/>
    <x v="0"/>
    <x v="0"/>
    <m/>
    <m/>
    <m/>
    <s v="no"/>
    <m/>
    <m/>
    <x v="4"/>
    <m/>
    <x v="0"/>
    <x v="0"/>
    <s v=""/>
    <s v=""/>
    <s v=""/>
    <s v=""/>
  </r>
  <r>
    <x v="13"/>
    <d v="2026-05-19T12:09:15"/>
    <x v="0"/>
    <n v="69657911"/>
    <n v="353382750000"/>
    <s v="8-956-2200"/>
    <s v="Fijo"/>
    <x v="0"/>
    <x v="7"/>
    <m/>
    <m/>
    <m/>
    <s v="no"/>
    <m/>
    <m/>
    <x v="4"/>
    <m/>
    <x v="0"/>
    <x v="0"/>
    <s v=""/>
    <s v=""/>
    <s v=""/>
    <s v=""/>
  </r>
  <r>
    <x v="13"/>
    <d v="2026-05-19T12:26:28"/>
    <x v="0"/>
    <n v="69710973"/>
    <n v="369056820000"/>
    <n v="179147236"/>
    <s v="Fijo"/>
    <x v="4"/>
    <x v="3"/>
    <m/>
    <m/>
    <m/>
    <s v="no"/>
    <m/>
    <m/>
    <x v="4"/>
    <m/>
    <x v="0"/>
    <x v="0"/>
    <s v=""/>
    <s v=""/>
    <s v=""/>
    <s v=""/>
  </r>
  <r>
    <x v="13"/>
    <d v="2026-05-19T12:28:35"/>
    <x v="0"/>
    <n v="69868393"/>
    <n v="362016470000"/>
    <s v="8-784-361"/>
    <s v="Fijo"/>
    <x v="3"/>
    <x v="7"/>
    <m/>
    <m/>
    <m/>
    <s v="no"/>
    <m/>
    <m/>
    <x v="4"/>
    <m/>
    <x v="0"/>
    <x v="0"/>
    <s v=""/>
    <s v=""/>
    <s v=""/>
    <s v=""/>
  </r>
  <r>
    <x v="13"/>
    <d v="2026-05-19T12:32:30"/>
    <x v="0"/>
    <n v="69955199"/>
    <n v="369058490000"/>
    <s v="C03150937"/>
    <s v="Fijo"/>
    <x v="0"/>
    <x v="0"/>
    <m/>
    <m/>
    <m/>
    <s v="no"/>
    <m/>
    <m/>
    <x v="4"/>
    <m/>
    <x v="0"/>
    <x v="0"/>
    <s v=""/>
    <s v=""/>
    <s v=""/>
    <s v=""/>
  </r>
  <r>
    <x v="13"/>
    <d v="2026-05-19T12:49:44"/>
    <x v="0"/>
    <n v="67943025"/>
    <n v="355384590000"/>
    <s v="8-905-370"/>
    <s v="Fijo"/>
    <x v="0"/>
    <x v="4"/>
    <m/>
    <m/>
    <m/>
    <s v="no"/>
    <m/>
    <m/>
    <x v="0"/>
    <m/>
    <x v="0"/>
    <x v="0"/>
    <s v=""/>
    <s v=""/>
    <s v=""/>
    <s v=""/>
  </r>
  <r>
    <x v="13"/>
    <d v="2026-05-19T12:55:21"/>
    <x v="0"/>
    <n v="67081870"/>
    <n v="356385490000"/>
    <s v="8-362-565"/>
    <s v="Fijo"/>
    <x v="0"/>
    <x v="1"/>
    <m/>
    <m/>
    <m/>
    <s v="no"/>
    <m/>
    <m/>
    <x v="1"/>
    <m/>
    <x v="0"/>
    <x v="0"/>
    <s v=""/>
    <s v=""/>
    <s v=""/>
    <s v=""/>
  </r>
  <r>
    <x v="13"/>
    <d v="2026-05-19T14:17:32"/>
    <x v="0"/>
    <n v="63327195"/>
    <n v="352386400000"/>
    <s v="8-315-238"/>
    <s v="Fijo"/>
    <x v="0"/>
    <x v="5"/>
    <m/>
    <m/>
    <m/>
    <s v="no"/>
    <m/>
    <m/>
    <x v="2"/>
    <m/>
    <x v="0"/>
    <x v="0"/>
    <s v=""/>
    <s v=""/>
    <s v=""/>
    <s v=""/>
  </r>
  <r>
    <x v="13"/>
    <d v="2026-05-19T14:23:51"/>
    <x v="0"/>
    <n v="68907654"/>
    <n v="358386560000"/>
    <s v="1-718-2331"/>
    <s v="Fijo"/>
    <x v="0"/>
    <x v="4"/>
    <m/>
    <m/>
    <m/>
    <s v="no"/>
    <m/>
    <m/>
    <x v="2"/>
    <m/>
    <x v="0"/>
    <x v="0"/>
    <s v=""/>
    <s v=""/>
    <s v=""/>
    <s v=""/>
  </r>
  <r>
    <x v="13"/>
    <d v="2026-05-19T14:30:09"/>
    <x v="0"/>
    <n v="68249605"/>
    <n v="352383900000"/>
    <s v="8-1041-1289"/>
    <s v="Fijo"/>
    <x v="0"/>
    <x v="0"/>
    <m/>
    <m/>
    <m/>
    <s v="no"/>
    <m/>
    <m/>
    <x v="4"/>
    <m/>
    <x v="0"/>
    <x v="0"/>
    <s v=""/>
    <s v=""/>
    <s v=""/>
    <s v=""/>
  </r>
  <r>
    <x v="13"/>
    <d v="2026-05-19T14:59:07"/>
    <x v="0"/>
    <n v="67839886"/>
    <n v="359384330000"/>
    <s v="8-858-1714"/>
    <s v="Fijo"/>
    <x v="0"/>
    <x v="4"/>
    <m/>
    <m/>
    <m/>
    <s v="no"/>
    <m/>
    <m/>
    <x v="0"/>
    <m/>
    <x v="0"/>
    <x v="0"/>
    <s v=""/>
    <s v=""/>
    <s v=""/>
    <s v=""/>
  </r>
  <r>
    <x v="13"/>
    <d v="2026-05-19T15:12:51"/>
    <x v="0"/>
    <n v="68189898"/>
    <n v="355372370000"/>
    <s v="E-8-202471"/>
    <s v="Fijo"/>
    <x v="1"/>
    <x v="3"/>
    <m/>
    <d v="2026-05-20T00:00:00"/>
    <n v="56"/>
    <s v="no"/>
    <m/>
    <m/>
    <x v="2"/>
    <m/>
    <x v="0"/>
    <x v="1"/>
    <s v=""/>
    <s v="20/may"/>
    <n v="1"/>
    <s v=""/>
  </r>
  <r>
    <x v="13"/>
    <d v="2026-05-19T15:31:50"/>
    <x v="0"/>
    <n v="66956427"/>
    <n v="358381880000"/>
    <s v="8-708-1275"/>
    <s v="Fijo"/>
    <x v="0"/>
    <x v="4"/>
    <m/>
    <m/>
    <m/>
    <s v="no"/>
    <m/>
    <m/>
    <x v="0"/>
    <m/>
    <x v="0"/>
    <x v="0"/>
    <s v=""/>
    <s v=""/>
    <s v=""/>
    <s v=""/>
  </r>
  <r>
    <x v="13"/>
    <d v="2026-05-19T15:35:18"/>
    <x v="0"/>
    <n v="63468266"/>
    <n v="268011610000"/>
    <s v="8-913-655"/>
    <s v="Fijo"/>
    <x v="0"/>
    <x v="4"/>
    <m/>
    <m/>
    <m/>
    <s v="no"/>
    <m/>
    <m/>
    <x v="0"/>
    <m/>
    <x v="0"/>
    <x v="0"/>
    <s v=""/>
    <s v=""/>
    <s v=""/>
    <s v=""/>
  </r>
  <r>
    <x v="13"/>
    <d v="2026-05-19T15:43:25"/>
    <x v="0"/>
    <n v="60043073"/>
    <n v="353385040000"/>
    <s v="10-709-335"/>
    <s v="Fijo"/>
    <x v="0"/>
    <x v="3"/>
    <m/>
    <d v="2026-05-28T00:00:00"/>
    <n v="8.0500000000000007"/>
    <s v="no"/>
    <m/>
    <m/>
    <x v="2"/>
    <m/>
    <x v="0"/>
    <x v="1"/>
    <s v=""/>
    <s v="28/may"/>
    <n v="1"/>
    <s v=""/>
  </r>
  <r>
    <x v="13"/>
    <d v="2026-05-19T15:47:39"/>
    <x v="0"/>
    <n v="69281139"/>
    <n v="357384890000"/>
    <s v="10-709-2495"/>
    <s v="Fijo"/>
    <x v="0"/>
    <x v="4"/>
    <m/>
    <m/>
    <m/>
    <s v="no"/>
    <m/>
    <m/>
    <x v="1"/>
    <m/>
    <x v="0"/>
    <x v="0"/>
    <s v=""/>
    <s v=""/>
    <s v=""/>
    <s v=""/>
  </r>
  <r>
    <x v="13"/>
    <d v="2026-05-19T15:53:41"/>
    <x v="0"/>
    <n v="67148817"/>
    <n v="356382260000"/>
    <s v="7-83-549"/>
    <s v="Fijo"/>
    <x v="0"/>
    <x v="0"/>
    <m/>
    <m/>
    <m/>
    <s v="no"/>
    <m/>
    <m/>
    <x v="2"/>
    <m/>
    <x v="0"/>
    <x v="0"/>
    <s v=""/>
    <s v=""/>
    <s v=""/>
    <s v=""/>
  </r>
  <r>
    <x v="13"/>
    <d v="2026-05-19T15:56:56"/>
    <x v="0"/>
    <n v="60327569"/>
    <n v="368039100000"/>
    <s v="8-1066-1473"/>
    <s v="Fijo"/>
    <x v="0"/>
    <x v="0"/>
    <m/>
    <m/>
    <m/>
    <s v="no"/>
    <m/>
    <m/>
    <x v="4"/>
    <m/>
    <x v="0"/>
    <x v="0"/>
    <s v=""/>
    <s v=""/>
    <s v=""/>
    <s v=""/>
  </r>
  <r>
    <x v="13"/>
    <d v="2026-05-19T16:00:51"/>
    <x v="0"/>
    <n v="60521687"/>
    <n v="266049280000"/>
    <s v="10-701-2590"/>
    <s v="Fijo"/>
    <x v="0"/>
    <x v="7"/>
    <m/>
    <m/>
    <m/>
    <s v="no"/>
    <m/>
    <m/>
    <x v="0"/>
    <m/>
    <x v="0"/>
    <x v="0"/>
    <s v=""/>
    <s v=""/>
    <s v=""/>
    <s v=""/>
  </r>
  <r>
    <x v="13"/>
    <d v="2026-05-19T16:03:38"/>
    <x v="0"/>
    <n v="60627074"/>
    <n v="353362270000"/>
    <s v="8-821-1437"/>
    <s v="Fijo"/>
    <x v="0"/>
    <x v="7"/>
    <m/>
    <m/>
    <m/>
    <s v="no"/>
    <m/>
    <m/>
    <x v="4"/>
    <m/>
    <x v="0"/>
    <x v="0"/>
    <s v=""/>
    <s v=""/>
    <s v=""/>
    <s v=""/>
  </r>
  <r>
    <x v="13"/>
    <d v="2026-05-19T16:06:06"/>
    <x v="0"/>
    <n v="61123186"/>
    <n v="302030030000"/>
    <s v="8-760-511"/>
    <s v="Fijo"/>
    <x v="0"/>
    <x v="7"/>
    <m/>
    <m/>
    <m/>
    <s v="no"/>
    <m/>
    <m/>
    <x v="4"/>
    <m/>
    <x v="0"/>
    <x v="0"/>
    <s v=""/>
    <s v=""/>
    <s v=""/>
    <s v=""/>
  </r>
  <r>
    <x v="13"/>
    <d v="2026-05-19T16:10:21"/>
    <x v="0"/>
    <n v="61318661"/>
    <n v="352351890000"/>
    <s v="8-958-146"/>
    <s v="Fijo"/>
    <x v="1"/>
    <x v="0"/>
    <m/>
    <m/>
    <m/>
    <s v="no"/>
    <m/>
    <m/>
    <x v="1"/>
    <m/>
    <x v="0"/>
    <x v="0"/>
    <s v=""/>
    <s v=""/>
    <s v=""/>
    <s v=""/>
  </r>
  <r>
    <x v="13"/>
    <d v="2026-05-19T16:14:24"/>
    <x v="0"/>
    <n v="61408492"/>
    <n v="364017280000"/>
    <s v="BE500464"/>
    <s v="Fijo"/>
    <x v="1"/>
    <x v="0"/>
    <m/>
    <m/>
    <m/>
    <s v="no"/>
    <m/>
    <m/>
    <x v="4"/>
    <m/>
    <x v="0"/>
    <x v="0"/>
    <s v=""/>
    <s v=""/>
    <s v=""/>
    <s v=""/>
  </r>
  <r>
    <x v="13"/>
    <d v="2026-05-19T16:16:41"/>
    <x v="0"/>
    <n v="61647645"/>
    <n v="368008220000"/>
    <s v="3-761-2309"/>
    <s v="Fijo"/>
    <x v="0"/>
    <x v="1"/>
    <m/>
    <m/>
    <m/>
    <s v="no"/>
    <m/>
    <m/>
    <x v="1"/>
    <m/>
    <x v="0"/>
    <x v="0"/>
    <s v=""/>
    <s v=""/>
    <s v=""/>
    <s v=""/>
  </r>
  <r>
    <x v="13"/>
    <d v="2026-05-19T16:25:59"/>
    <x v="0"/>
    <n v="61768667"/>
    <n v="369075100000"/>
    <s v="3-743-918"/>
    <s v="Fijo"/>
    <x v="0"/>
    <x v="3"/>
    <m/>
    <d v="2026-05-29T00:00:00"/>
    <n v="69.7"/>
    <s v="no"/>
    <m/>
    <m/>
    <x v="4"/>
    <m/>
    <x v="0"/>
    <x v="1"/>
    <s v=""/>
    <s v="29/may"/>
    <n v="1"/>
    <s v=""/>
  </r>
  <r>
    <x v="13"/>
    <d v="2026-05-19T16:29:30"/>
    <x v="0"/>
    <n v="62286447"/>
    <n v="364075060000"/>
    <s v="4-795-629"/>
    <s v="Fijo"/>
    <x v="0"/>
    <x v="0"/>
    <m/>
    <m/>
    <m/>
    <s v="no"/>
    <m/>
    <m/>
    <x v="4"/>
    <m/>
    <x v="0"/>
    <x v="0"/>
    <s v=""/>
    <s v=""/>
    <s v=""/>
    <s v=""/>
  </r>
  <r>
    <x v="13"/>
    <d v="2026-05-19T16:37:09"/>
    <x v="0"/>
    <n v="62523161"/>
    <n v="365015530000"/>
    <s v="4-277-797"/>
    <s v="Fijo"/>
    <x v="0"/>
    <x v="2"/>
    <m/>
    <m/>
    <m/>
    <s v="si"/>
    <d v="2026-05-04T00:00:00"/>
    <m/>
    <x v="1"/>
    <m/>
    <x v="2"/>
    <x v="0"/>
    <s v="04/may"/>
    <s v=""/>
    <s v=""/>
    <n v="1"/>
  </r>
  <r>
    <x v="13"/>
    <d v="2026-05-19T16:39:24"/>
    <x v="0"/>
    <n v="63026745"/>
    <n v="366022910000"/>
    <s v="8-1056-88"/>
    <s v="Fijo"/>
    <x v="0"/>
    <x v="4"/>
    <m/>
    <m/>
    <m/>
    <s v="no"/>
    <m/>
    <m/>
    <x v="1"/>
    <m/>
    <x v="0"/>
    <x v="0"/>
    <s v=""/>
    <s v=""/>
    <s v=""/>
    <s v=""/>
  </r>
  <r>
    <x v="13"/>
    <d v="2026-05-19T16:40:54"/>
    <x v="0"/>
    <n v="63105697"/>
    <n v="368021270000"/>
    <s v="8-931-2664"/>
    <s v="Fijo"/>
    <x v="0"/>
    <x v="7"/>
    <m/>
    <m/>
    <m/>
    <s v="no"/>
    <m/>
    <m/>
    <x v="4"/>
    <m/>
    <x v="0"/>
    <x v="0"/>
    <s v=""/>
    <s v=""/>
    <s v=""/>
    <s v=""/>
  </r>
  <r>
    <x v="13"/>
    <d v="2026-05-19T16:44:54"/>
    <x v="0"/>
    <n v="63139226"/>
    <n v="802744040000"/>
    <s v="8-178-338"/>
    <s v="Fijo"/>
    <x v="0"/>
    <x v="0"/>
    <m/>
    <m/>
    <m/>
    <s v="no"/>
    <m/>
    <m/>
    <x v="0"/>
    <m/>
    <x v="0"/>
    <x v="0"/>
    <s v=""/>
    <s v=""/>
    <s v=""/>
    <s v=""/>
  </r>
  <r>
    <x v="13"/>
    <d v="2026-05-19T16:48:16"/>
    <x v="0"/>
    <n v="63323851"/>
    <n v="329051000000"/>
    <s v="2-734-100"/>
    <s v="Fijo"/>
    <x v="2"/>
    <x v="0"/>
    <m/>
    <m/>
    <m/>
    <s v="no"/>
    <m/>
    <m/>
    <x v="4"/>
    <m/>
    <x v="0"/>
    <x v="0"/>
    <s v=""/>
    <s v=""/>
    <s v=""/>
    <s v=""/>
  </r>
  <r>
    <x v="13"/>
    <d v="2026-05-19T16:51:36"/>
    <x v="0"/>
    <n v="66030778"/>
    <n v="297038390000"/>
    <s v="4-768-2366"/>
    <s v="Fijo"/>
    <x v="0"/>
    <x v="4"/>
    <m/>
    <m/>
    <m/>
    <s v="no"/>
    <m/>
    <m/>
    <x v="1"/>
    <m/>
    <x v="0"/>
    <x v="0"/>
    <s v=""/>
    <s v=""/>
    <s v=""/>
    <s v=""/>
  </r>
  <r>
    <x v="13"/>
    <d v="2026-05-19T17:00:10"/>
    <x v="0"/>
    <n v="69960820"/>
    <n v="351360350000"/>
    <s v="9-159-8"/>
    <s v="Fijo"/>
    <x v="0"/>
    <x v="1"/>
    <m/>
    <m/>
    <m/>
    <s v="no"/>
    <m/>
    <m/>
    <x v="2"/>
    <m/>
    <x v="0"/>
    <x v="0"/>
    <s v=""/>
    <s v=""/>
    <s v=""/>
    <s v=""/>
  </r>
  <r>
    <x v="13"/>
    <d v="2026-05-19T17:07:56"/>
    <x v="0"/>
    <n v="64353268"/>
    <n v="361092140000"/>
    <s v="8-1000-1838"/>
    <s v="Fijo"/>
    <x v="0"/>
    <x v="3"/>
    <m/>
    <d v="2026-05-23T00:00:00"/>
    <n v="30.44"/>
    <s v="no"/>
    <m/>
    <m/>
    <x v="4"/>
    <m/>
    <x v="0"/>
    <x v="1"/>
    <s v=""/>
    <s v="23/may"/>
    <n v="1"/>
    <s v=""/>
  </r>
  <r>
    <x v="13"/>
    <d v="2026-05-19T17:12:23"/>
    <x v="0"/>
    <n v="67394428"/>
    <n v="365088760000"/>
    <s v="12-717-2106"/>
    <s v="Fijo"/>
    <x v="1"/>
    <x v="4"/>
    <m/>
    <m/>
    <m/>
    <s v="no"/>
    <m/>
    <m/>
    <x v="4"/>
    <m/>
    <x v="0"/>
    <x v="0"/>
    <s v=""/>
    <s v=""/>
    <s v=""/>
    <s v=""/>
  </r>
  <r>
    <x v="13"/>
    <d v="2026-05-19T17:17:23"/>
    <x v="0"/>
    <n v="68452412"/>
    <n v="194075090000"/>
    <s v="8-799-680"/>
    <s v="Fijo"/>
    <x v="0"/>
    <x v="3"/>
    <m/>
    <d v="2026-05-23T00:00:00"/>
    <n v="60.88"/>
    <s v="no"/>
    <m/>
    <m/>
    <x v="4"/>
    <m/>
    <x v="0"/>
    <x v="1"/>
    <s v=""/>
    <s v="23/may"/>
    <n v="1"/>
    <s v=""/>
  </r>
  <r>
    <x v="13"/>
    <d v="2026-05-19T17:21:34"/>
    <x v="0"/>
    <n v="61402787"/>
    <n v="361076950000"/>
    <s v="8-477-628"/>
    <s v="Fijo"/>
    <x v="0"/>
    <x v="1"/>
    <m/>
    <m/>
    <m/>
    <s v="no"/>
    <m/>
    <m/>
    <x v="4"/>
    <m/>
    <x v="0"/>
    <x v="0"/>
    <s v=""/>
    <s v=""/>
    <s v=""/>
    <s v=""/>
  </r>
  <r>
    <x v="13"/>
    <d v="2026-05-19T17:27:16"/>
    <x v="0"/>
    <n v="69105409"/>
    <n v="367059430000"/>
    <s v="8-233-726"/>
    <s v="Fijo"/>
    <x v="0"/>
    <x v="2"/>
    <m/>
    <m/>
    <m/>
    <s v="si"/>
    <d v="2026-05-19T00:00:00"/>
    <n v="53.2"/>
    <x v="2"/>
    <m/>
    <x v="2"/>
    <x v="0"/>
    <s v="19/may"/>
    <s v=""/>
    <s v=""/>
    <n v="1"/>
  </r>
  <r>
    <x v="14"/>
    <d v="2026-05-20T10:12:12"/>
    <x v="0"/>
    <n v="63933562"/>
    <n v="355370140000"/>
    <s v="8-1047-1063"/>
    <s v="Fijo"/>
    <x v="0"/>
    <x v="0"/>
    <m/>
    <m/>
    <m/>
    <s v="no"/>
    <m/>
    <m/>
    <x v="0"/>
    <m/>
    <x v="0"/>
    <x v="0"/>
    <s v=""/>
    <s v=""/>
    <s v=""/>
    <s v=""/>
  </r>
  <r>
    <x v="14"/>
    <d v="2026-05-20T10:16:15"/>
    <x v="0"/>
    <n v="64099571"/>
    <n v="362021260000"/>
    <s v="8-943-836"/>
    <s v="Fijo"/>
    <x v="0"/>
    <x v="0"/>
    <m/>
    <m/>
    <m/>
    <s v="no"/>
    <m/>
    <m/>
    <x v="4"/>
    <m/>
    <x v="0"/>
    <x v="0"/>
    <s v=""/>
    <s v=""/>
    <s v=""/>
    <s v=""/>
  </r>
  <r>
    <x v="14"/>
    <d v="2026-05-20T10:19:19"/>
    <x v="0"/>
    <n v="64165146"/>
    <n v="365089000000"/>
    <s v="8-1063-1770"/>
    <s v="Fijo"/>
    <x v="0"/>
    <x v="0"/>
    <m/>
    <m/>
    <m/>
    <s v="no"/>
    <m/>
    <m/>
    <x v="4"/>
    <m/>
    <x v="0"/>
    <x v="0"/>
    <s v=""/>
    <s v=""/>
    <s v=""/>
    <s v=""/>
  </r>
  <r>
    <x v="14"/>
    <d v="2026-05-20T10:22:17"/>
    <x v="0"/>
    <n v="64267994"/>
    <n v="365043260000"/>
    <s v="8-798-980"/>
    <s v="Fijo"/>
    <x v="0"/>
    <x v="4"/>
    <m/>
    <m/>
    <m/>
    <s v="no"/>
    <m/>
    <m/>
    <x v="4"/>
    <m/>
    <x v="0"/>
    <x v="0"/>
    <s v=""/>
    <s v=""/>
    <s v=""/>
    <s v=""/>
  </r>
  <r>
    <x v="14"/>
    <d v="2026-05-20T10:27:08"/>
    <x v="0"/>
    <n v="64283894"/>
    <n v="359371560000"/>
    <s v="6-81-609"/>
    <s v="Fijo"/>
    <x v="0"/>
    <x v="7"/>
    <m/>
    <m/>
    <m/>
    <s v="no"/>
    <m/>
    <m/>
    <x v="4"/>
    <m/>
    <x v="0"/>
    <x v="0"/>
    <s v=""/>
    <s v=""/>
    <s v=""/>
    <s v=""/>
  </r>
  <r>
    <x v="14"/>
    <d v="2026-05-20T10:28:59"/>
    <x v="0"/>
    <n v="64328113"/>
    <n v="347356120000"/>
    <s v="10-710-1020"/>
    <s v="Fijo"/>
    <x v="0"/>
    <x v="7"/>
    <m/>
    <m/>
    <m/>
    <s v="no"/>
    <m/>
    <m/>
    <x v="4"/>
    <m/>
    <x v="0"/>
    <x v="0"/>
    <s v=""/>
    <s v=""/>
    <s v=""/>
    <s v=""/>
  </r>
  <r>
    <x v="14"/>
    <d v="2026-05-20T10:32:28"/>
    <x v="0"/>
    <n v="64392217"/>
    <n v="361037900000"/>
    <s v="10-707-2196"/>
    <s v="Fijo"/>
    <x v="0"/>
    <x v="7"/>
    <m/>
    <m/>
    <m/>
    <s v="no"/>
    <m/>
    <m/>
    <x v="4"/>
    <m/>
    <x v="0"/>
    <x v="0"/>
    <s v=""/>
    <s v=""/>
    <s v=""/>
    <s v=""/>
  </r>
  <r>
    <x v="14"/>
    <d v="2026-05-20T10:40:17"/>
    <x v="0"/>
    <n v="64522054"/>
    <n v="362086720000"/>
    <s v="4-126-838"/>
    <s v="Fijo"/>
    <x v="0"/>
    <x v="3"/>
    <m/>
    <m/>
    <m/>
    <s v="no"/>
    <m/>
    <m/>
    <x v="4"/>
    <m/>
    <x v="0"/>
    <x v="0"/>
    <s v=""/>
    <s v=""/>
    <s v=""/>
    <s v=""/>
  </r>
  <r>
    <x v="14"/>
    <d v="2026-05-20T10:44:57"/>
    <x v="0"/>
    <n v="64719078"/>
    <n v="366027720000"/>
    <s v="2-731-2407"/>
    <s v="Fijo"/>
    <x v="0"/>
    <x v="7"/>
    <m/>
    <m/>
    <m/>
    <s v="no"/>
    <m/>
    <m/>
    <x v="4"/>
    <m/>
    <x v="0"/>
    <x v="0"/>
    <s v=""/>
    <s v=""/>
    <s v=""/>
    <s v=""/>
  </r>
  <r>
    <x v="14"/>
    <d v="2026-05-20T10:47:59"/>
    <x v="0"/>
    <n v="64808307"/>
    <n v="362086920000"/>
    <s v="8-1070-2463"/>
    <s v="Fijo"/>
    <x v="0"/>
    <x v="4"/>
    <m/>
    <m/>
    <m/>
    <s v="no"/>
    <m/>
    <m/>
    <x v="4"/>
    <m/>
    <x v="0"/>
    <x v="0"/>
    <s v=""/>
    <s v=""/>
    <s v=""/>
    <s v=""/>
  </r>
  <r>
    <x v="14"/>
    <d v="2026-05-20T10:51:09"/>
    <x v="0"/>
    <n v="64935364"/>
    <n v="362013070000"/>
    <s v="5-9-623"/>
    <s v="Fijo"/>
    <x v="0"/>
    <x v="0"/>
    <m/>
    <m/>
    <m/>
    <s v="no"/>
    <m/>
    <m/>
    <x v="1"/>
    <m/>
    <x v="0"/>
    <x v="0"/>
    <s v=""/>
    <s v=""/>
    <s v=""/>
    <s v=""/>
  </r>
  <r>
    <x v="14"/>
    <d v="2026-05-20T10:53:40"/>
    <x v="0"/>
    <n v="65023465"/>
    <n v="366050490000"/>
    <s v="4-140-144"/>
    <s v="Fijo"/>
    <x v="0"/>
    <x v="7"/>
    <m/>
    <m/>
    <m/>
    <s v="no"/>
    <m/>
    <m/>
    <x v="4"/>
    <m/>
    <x v="0"/>
    <x v="0"/>
    <s v=""/>
    <s v=""/>
    <s v=""/>
    <s v=""/>
  </r>
  <r>
    <x v="14"/>
    <d v="2026-05-20T10:55:52"/>
    <x v="0"/>
    <n v="65112127"/>
    <n v="355373180000"/>
    <s v="4-739-1680"/>
    <s v="Fijo"/>
    <x v="0"/>
    <x v="7"/>
    <m/>
    <m/>
    <m/>
    <s v="no"/>
    <m/>
    <m/>
    <x v="4"/>
    <m/>
    <x v="0"/>
    <x v="0"/>
    <s v=""/>
    <s v=""/>
    <s v=""/>
    <s v=""/>
  </r>
  <r>
    <x v="14"/>
    <d v="2026-05-20T10:57:26"/>
    <x v="0"/>
    <n v="65149033"/>
    <n v="285057050000"/>
    <s v="4-769-2248"/>
    <s v="Fijo"/>
    <x v="0"/>
    <x v="7"/>
    <m/>
    <m/>
    <m/>
    <s v="no"/>
    <m/>
    <m/>
    <x v="4"/>
    <m/>
    <x v="0"/>
    <x v="0"/>
    <s v=""/>
    <s v=""/>
    <s v=""/>
    <s v=""/>
  </r>
  <r>
    <x v="14"/>
    <d v="2026-05-20T11:01:09"/>
    <x v="0"/>
    <n v="65181113"/>
    <n v="366065250000"/>
    <s v="8-1054-1641"/>
    <s v="Fijo"/>
    <x v="0"/>
    <x v="5"/>
    <m/>
    <m/>
    <m/>
    <s v="no"/>
    <m/>
    <m/>
    <x v="4"/>
    <m/>
    <x v="0"/>
    <x v="0"/>
    <s v=""/>
    <s v=""/>
    <s v=""/>
    <s v=""/>
  </r>
  <r>
    <x v="14"/>
    <d v="2026-05-20T11:12:42"/>
    <x v="0"/>
    <n v="65209719"/>
    <n v="354114390000"/>
    <s v="8-902-2041"/>
    <s v="Fijo"/>
    <x v="2"/>
    <x v="4"/>
    <m/>
    <m/>
    <m/>
    <s v="no"/>
    <m/>
    <m/>
    <x v="4"/>
    <m/>
    <x v="0"/>
    <x v="0"/>
    <s v=""/>
    <s v=""/>
    <s v=""/>
    <s v=""/>
  </r>
  <r>
    <x v="14"/>
    <d v="2026-05-20T11:24:07"/>
    <x v="0"/>
    <n v="65268484"/>
    <n v="365059580000"/>
    <s v="3-735-1736"/>
    <s v="Fijo"/>
    <x v="0"/>
    <x v="1"/>
    <m/>
    <d v="2026-05-30T00:00:00"/>
    <n v="52"/>
    <s v="no"/>
    <m/>
    <m/>
    <x v="4"/>
    <m/>
    <x v="0"/>
    <x v="1"/>
    <s v=""/>
    <s v="30/may"/>
    <n v="1"/>
    <s v=""/>
  </r>
  <r>
    <x v="14"/>
    <d v="2026-05-20T11:25:41"/>
    <x v="0"/>
    <n v="65370502"/>
    <n v="351376670000"/>
    <s v="8-818-1789"/>
    <s v="Fijo"/>
    <x v="0"/>
    <x v="7"/>
    <m/>
    <m/>
    <m/>
    <s v="no"/>
    <m/>
    <m/>
    <x v="4"/>
    <m/>
    <x v="0"/>
    <x v="0"/>
    <s v=""/>
    <s v=""/>
    <s v=""/>
    <s v=""/>
  </r>
  <r>
    <x v="14"/>
    <d v="2026-05-20T11:27:11"/>
    <x v="0"/>
    <n v="65384587"/>
    <n v="366031310000"/>
    <s v="C03623049"/>
    <s v="Fijo"/>
    <x v="0"/>
    <x v="7"/>
    <m/>
    <m/>
    <m/>
    <s v="no"/>
    <m/>
    <m/>
    <x v="1"/>
    <m/>
    <x v="0"/>
    <x v="0"/>
    <s v=""/>
    <s v=""/>
    <s v=""/>
    <s v=""/>
  </r>
  <r>
    <x v="14"/>
    <d v="2026-05-20T11:28:13"/>
    <x v="0"/>
    <n v="65393761"/>
    <n v="352352850000"/>
    <s v="6-64-755"/>
    <s v="Fijo"/>
    <x v="0"/>
    <x v="7"/>
    <m/>
    <m/>
    <m/>
    <s v="no"/>
    <m/>
    <m/>
    <x v="1"/>
    <m/>
    <x v="0"/>
    <x v="0"/>
    <s v=""/>
    <s v=""/>
    <s v=""/>
    <s v=""/>
  </r>
  <r>
    <x v="14"/>
    <d v="2026-05-20T11:32:19"/>
    <x v="0"/>
    <n v="65407934"/>
    <n v="364056550000"/>
    <s v="1-725-1783"/>
    <s v="Fijo"/>
    <x v="0"/>
    <x v="0"/>
    <m/>
    <m/>
    <m/>
    <s v="no"/>
    <m/>
    <m/>
    <x v="4"/>
    <m/>
    <x v="0"/>
    <x v="0"/>
    <s v=""/>
    <s v=""/>
    <s v=""/>
    <s v=""/>
  </r>
  <r>
    <x v="14"/>
    <d v="2026-05-20T11:34:28"/>
    <x v="0"/>
    <n v="65524411"/>
    <n v="364054690000"/>
    <s v="8-829-1230"/>
    <s v="Fijo"/>
    <x v="0"/>
    <x v="5"/>
    <m/>
    <m/>
    <m/>
    <s v="no"/>
    <m/>
    <m/>
    <x v="4"/>
    <m/>
    <x v="0"/>
    <x v="0"/>
    <s v=""/>
    <s v=""/>
    <s v=""/>
    <s v=""/>
  </r>
  <r>
    <x v="14"/>
    <d v="2026-05-20T11:37:37"/>
    <x v="0"/>
    <n v="65565821"/>
    <n v="365089160000"/>
    <s v="8-818-832"/>
    <s v="Fijo"/>
    <x v="0"/>
    <x v="2"/>
    <m/>
    <m/>
    <m/>
    <s v="si"/>
    <d v="2026-05-18T00:00:00"/>
    <m/>
    <x v="4"/>
    <m/>
    <x v="2"/>
    <x v="0"/>
    <s v="18/may"/>
    <s v=""/>
    <s v=""/>
    <n v="1"/>
  </r>
  <r>
    <x v="14"/>
    <d v="2026-05-20T11:41:02"/>
    <x v="0"/>
    <n v="65602061"/>
    <n v="364076270000"/>
    <s v="9-217-712"/>
    <s v="Fijo"/>
    <x v="0"/>
    <x v="0"/>
    <m/>
    <m/>
    <m/>
    <s v="no"/>
    <m/>
    <m/>
    <x v="4"/>
    <m/>
    <x v="0"/>
    <x v="0"/>
    <s v=""/>
    <s v=""/>
    <s v=""/>
    <s v=""/>
  </r>
  <r>
    <x v="14"/>
    <d v="2026-05-20T11:43:31"/>
    <x v="0"/>
    <n v="65847194"/>
    <n v="358355700000"/>
    <s v="8-1049-2236"/>
    <s v="Fijo"/>
    <x v="0"/>
    <x v="7"/>
    <m/>
    <m/>
    <m/>
    <s v="no"/>
    <m/>
    <m/>
    <x v="1"/>
    <m/>
    <x v="0"/>
    <x v="0"/>
    <s v=""/>
    <s v=""/>
    <s v=""/>
    <s v=""/>
  </r>
  <r>
    <x v="14"/>
    <d v="2026-05-20T11:50:36"/>
    <x v="0"/>
    <n v="65890266"/>
    <n v="364091120000"/>
    <s v="8-1049-801"/>
    <s v="Fijo"/>
    <x v="0"/>
    <x v="3"/>
    <m/>
    <d v="2026-05-23T00:00:00"/>
    <n v="60.88"/>
    <s v="no"/>
    <m/>
    <m/>
    <x v="4"/>
    <m/>
    <x v="0"/>
    <x v="1"/>
    <s v=""/>
    <s v="23/may"/>
    <n v="1"/>
    <s v=""/>
  </r>
  <r>
    <x v="14"/>
    <d v="2026-05-20T11:52:14"/>
    <x v="0"/>
    <n v="66009595"/>
    <n v="361031750000"/>
    <s v="8-731-1798"/>
    <s v="Fijo"/>
    <x v="0"/>
    <x v="7"/>
    <m/>
    <m/>
    <m/>
    <s v="no"/>
    <m/>
    <m/>
    <x v="4"/>
    <m/>
    <x v="0"/>
    <x v="0"/>
    <s v=""/>
    <s v=""/>
    <s v=""/>
    <s v=""/>
  </r>
  <r>
    <x v="14"/>
    <d v="2026-05-20T11:57:03"/>
    <x v="0"/>
    <n v="66055984"/>
    <n v="352280910100"/>
    <s v="2-117-435"/>
    <s v="Fijo"/>
    <x v="1"/>
    <x v="3"/>
    <m/>
    <d v="2026-05-21T00:00:00"/>
    <n v="32.42"/>
    <s v="no"/>
    <m/>
    <m/>
    <x v="4"/>
    <m/>
    <x v="0"/>
    <x v="1"/>
    <s v=""/>
    <s v="21/may"/>
    <n v="1"/>
    <s v=""/>
  </r>
  <r>
    <x v="14"/>
    <d v="2026-05-20T11:58:34"/>
    <x v="0"/>
    <n v="66152591"/>
    <n v="363067410000"/>
    <s v="8-852-1687"/>
    <s v="Fijo"/>
    <x v="0"/>
    <x v="7"/>
    <m/>
    <m/>
    <m/>
    <s v="no"/>
    <m/>
    <m/>
    <x v="4"/>
    <m/>
    <x v="0"/>
    <x v="0"/>
    <s v=""/>
    <s v=""/>
    <s v=""/>
    <s v=""/>
  </r>
  <r>
    <x v="14"/>
    <d v="2026-05-20T12:00:05"/>
    <x v="0"/>
    <n v="66235009"/>
    <n v="361043240000"/>
    <s v="1-735-228"/>
    <s v="Fijo"/>
    <x v="0"/>
    <x v="5"/>
    <m/>
    <m/>
    <m/>
    <s v="no"/>
    <m/>
    <m/>
    <x v="4"/>
    <m/>
    <x v="0"/>
    <x v="0"/>
    <s v=""/>
    <s v=""/>
    <s v=""/>
    <s v=""/>
  </r>
  <r>
    <x v="14"/>
    <d v="2026-05-20T12:01:47"/>
    <x v="0"/>
    <n v="66283392"/>
    <n v="369092360000"/>
    <s v="9-716-2018"/>
    <s v="Fijo"/>
    <x v="0"/>
    <x v="7"/>
    <m/>
    <m/>
    <m/>
    <s v="no"/>
    <m/>
    <m/>
    <x v="4"/>
    <m/>
    <x v="0"/>
    <x v="0"/>
    <s v=""/>
    <s v=""/>
    <s v=""/>
    <s v=""/>
  </r>
  <r>
    <x v="14"/>
    <d v="2026-05-20T12:05:06"/>
    <x v="0"/>
    <n v="66307348"/>
    <n v="369058600000"/>
    <s v="8-883-1307"/>
    <s v="Fijo"/>
    <x v="0"/>
    <x v="0"/>
    <m/>
    <m/>
    <m/>
    <s v="no"/>
    <m/>
    <m/>
    <x v="4"/>
    <m/>
    <x v="0"/>
    <x v="0"/>
    <s v=""/>
    <s v=""/>
    <s v=""/>
    <s v=""/>
  </r>
  <r>
    <x v="14"/>
    <d v="2026-05-20T12:10:24"/>
    <x v="0"/>
    <n v="66392444"/>
    <n v="368091850000"/>
    <s v="9-715-831"/>
    <s v="Fijo"/>
    <x v="1"/>
    <x v="3"/>
    <m/>
    <d v="2026-05-24T00:00:00"/>
    <n v="26.83"/>
    <s v="no"/>
    <m/>
    <m/>
    <x v="4"/>
    <m/>
    <x v="0"/>
    <x v="1"/>
    <s v=""/>
    <s v="24/may"/>
    <n v="1"/>
    <s v=""/>
  </r>
  <r>
    <x v="14"/>
    <d v="2026-05-20T12:14:15"/>
    <x v="0"/>
    <n v="66469658"/>
    <n v="369019030000"/>
    <s v="7-119-519"/>
    <s v="Fijo"/>
    <x v="0"/>
    <x v="0"/>
    <m/>
    <m/>
    <m/>
    <s v="no"/>
    <m/>
    <m/>
    <x v="1"/>
    <m/>
    <x v="0"/>
    <x v="0"/>
    <s v=""/>
    <s v=""/>
    <s v=""/>
    <s v=""/>
  </r>
  <r>
    <x v="14"/>
    <d v="2026-05-20T12:18:44"/>
    <x v="0"/>
    <n v="66565010"/>
    <n v="369077440000"/>
    <s v="8-780-2498"/>
    <s v="Fijo"/>
    <x v="0"/>
    <x v="5"/>
    <m/>
    <m/>
    <m/>
    <s v="no"/>
    <m/>
    <m/>
    <x v="4"/>
    <m/>
    <x v="0"/>
    <x v="0"/>
    <s v=""/>
    <s v=""/>
    <s v=""/>
    <s v=""/>
  </r>
  <r>
    <x v="14"/>
    <d v="2026-05-20T12:22:18"/>
    <x v="0"/>
    <n v="66599184"/>
    <n v="297068920000"/>
    <s v="8-839-1532"/>
    <s v="Fijo"/>
    <x v="0"/>
    <x v="4"/>
    <m/>
    <m/>
    <m/>
    <s v="no"/>
    <m/>
    <m/>
    <x v="1"/>
    <m/>
    <x v="0"/>
    <x v="0"/>
    <s v=""/>
    <s v=""/>
    <s v=""/>
    <s v=""/>
  </r>
  <r>
    <x v="14"/>
    <d v="2026-05-20T12:25:18"/>
    <x v="0"/>
    <n v="66638308"/>
    <n v="346279900000"/>
    <s v="4-799-1194"/>
    <s v="Fijo"/>
    <x v="0"/>
    <x v="0"/>
    <m/>
    <m/>
    <m/>
    <s v="no"/>
    <m/>
    <m/>
    <x v="4"/>
    <m/>
    <x v="0"/>
    <x v="0"/>
    <s v=""/>
    <s v=""/>
    <s v=""/>
    <s v=""/>
  </r>
  <r>
    <x v="14"/>
    <d v="2026-05-20T12:30:46"/>
    <x v="0"/>
    <n v="66754357"/>
    <n v="368079730000"/>
    <s v="4-721-1830"/>
    <s v="Fijo"/>
    <x v="1"/>
    <x v="2"/>
    <m/>
    <m/>
    <m/>
    <s v="si"/>
    <d v="2026-05-05T00:00:00"/>
    <m/>
    <x v="4"/>
    <m/>
    <x v="2"/>
    <x v="0"/>
    <s v="05/may"/>
    <s v=""/>
    <s v=""/>
    <n v="1"/>
  </r>
  <r>
    <x v="14"/>
    <d v="2026-05-20T12:34:02"/>
    <x v="0"/>
    <n v="66788947"/>
    <n v="363078930000"/>
    <s v="2-132-219"/>
    <s v="Fijo"/>
    <x v="0"/>
    <x v="2"/>
    <m/>
    <m/>
    <m/>
    <s v="si"/>
    <d v="2026-05-04T00:00:00"/>
    <m/>
    <x v="4"/>
    <m/>
    <x v="2"/>
    <x v="0"/>
    <s v="04/may"/>
    <s v=""/>
    <s v=""/>
    <n v="1"/>
  </r>
  <r>
    <x v="14"/>
    <d v="2026-05-20T12:36:00"/>
    <x v="0"/>
    <n v="66810932"/>
    <n v="352382740000"/>
    <s v="8-1048-2122"/>
    <s v="Fijo"/>
    <x v="0"/>
    <x v="7"/>
    <m/>
    <m/>
    <m/>
    <s v="no"/>
    <m/>
    <m/>
    <x v="4"/>
    <m/>
    <x v="0"/>
    <x v="0"/>
    <s v=""/>
    <s v=""/>
    <s v=""/>
    <s v=""/>
  </r>
  <r>
    <x v="14"/>
    <d v="2026-05-20T12:39:33"/>
    <x v="0"/>
    <n v="66875447"/>
    <n v="367019580000"/>
    <s v="3-757-1943"/>
    <s v="Fijo"/>
    <x v="0"/>
    <x v="0"/>
    <m/>
    <m/>
    <m/>
    <s v="no"/>
    <m/>
    <m/>
    <x v="1"/>
    <m/>
    <x v="0"/>
    <x v="0"/>
    <s v=""/>
    <s v=""/>
    <s v=""/>
    <s v=""/>
  </r>
  <r>
    <x v="14"/>
    <d v="2026-05-20T12:41:44"/>
    <x v="0"/>
    <n v="66899635"/>
    <n v="365000670000"/>
    <s v="1-765-626"/>
    <s v="Fijo"/>
    <x v="0"/>
    <x v="7"/>
    <m/>
    <m/>
    <m/>
    <s v="no"/>
    <m/>
    <m/>
    <x v="4"/>
    <m/>
    <x v="0"/>
    <x v="0"/>
    <s v=""/>
    <s v=""/>
    <s v=""/>
    <s v=""/>
  </r>
  <r>
    <x v="14"/>
    <d v="2026-05-20T12:43:17"/>
    <x v="0"/>
    <n v="64451702"/>
    <n v="353374660000"/>
    <s v="8-982-1823"/>
    <s v="Fijo"/>
    <x v="0"/>
    <x v="7"/>
    <m/>
    <m/>
    <m/>
    <s v="no"/>
    <m/>
    <m/>
    <x v="0"/>
    <m/>
    <x v="0"/>
    <x v="0"/>
    <s v=""/>
    <s v=""/>
    <s v=""/>
    <s v=""/>
  </r>
  <r>
    <x v="14"/>
    <d v="2026-05-20T12:47:26"/>
    <x v="0"/>
    <n v="67028339"/>
    <n v="367002930000"/>
    <s v="E-8-200653"/>
    <s v="Fijo"/>
    <x v="0"/>
    <x v="7"/>
    <m/>
    <m/>
    <m/>
    <s v="no"/>
    <m/>
    <m/>
    <x v="4"/>
    <m/>
    <x v="0"/>
    <x v="0"/>
    <s v=""/>
    <s v=""/>
    <s v=""/>
    <s v=""/>
  </r>
  <r>
    <x v="14"/>
    <d v="2026-05-20T12:50:17"/>
    <x v="0"/>
    <n v="67085126"/>
    <n v="356373900000"/>
    <s v="BF797982"/>
    <s v="Fijo"/>
    <x v="0"/>
    <x v="7"/>
    <m/>
    <m/>
    <m/>
    <s v="no"/>
    <m/>
    <m/>
    <x v="4"/>
    <m/>
    <x v="0"/>
    <x v="0"/>
    <s v=""/>
    <s v=""/>
    <s v=""/>
    <s v=""/>
  </r>
  <r>
    <x v="14"/>
    <d v="2026-05-20T12:51:50"/>
    <x v="0"/>
    <n v="67106042"/>
    <n v="361027750000"/>
    <s v="10-705-2103"/>
    <s v="Fijo"/>
    <x v="0"/>
    <x v="6"/>
    <m/>
    <m/>
    <m/>
    <s v="no"/>
    <m/>
    <m/>
    <x v="1"/>
    <m/>
    <x v="0"/>
    <x v="0"/>
    <s v=""/>
    <s v=""/>
    <s v=""/>
    <s v=""/>
  </r>
  <r>
    <x v="14"/>
    <d v="2026-05-20T12:53:43"/>
    <x v="0"/>
    <n v="67138045"/>
    <n v="368057530000"/>
    <s v="4-813-1625"/>
    <s v="Fijo"/>
    <x v="0"/>
    <x v="7"/>
    <m/>
    <m/>
    <m/>
    <s v="no"/>
    <m/>
    <m/>
    <x v="4"/>
    <m/>
    <x v="0"/>
    <x v="0"/>
    <s v=""/>
    <s v=""/>
    <s v=""/>
    <s v=""/>
  </r>
  <r>
    <x v="14"/>
    <d v="2026-05-20T12:55:25"/>
    <x v="0"/>
    <n v="67171508"/>
    <n v="361027110000"/>
    <s v="9-101-1052"/>
    <s v="Fijo"/>
    <x v="0"/>
    <x v="7"/>
    <m/>
    <m/>
    <m/>
    <s v="no"/>
    <m/>
    <m/>
    <x v="1"/>
    <m/>
    <x v="0"/>
    <x v="0"/>
    <s v=""/>
    <s v=""/>
    <s v=""/>
    <s v=""/>
  </r>
  <r>
    <x v="14"/>
    <d v="2026-05-20T12:59:07"/>
    <x v="0"/>
    <n v="67196614"/>
    <n v="364079420000"/>
    <s v="9-757-136"/>
    <s v="Fijo"/>
    <x v="0"/>
    <x v="2"/>
    <m/>
    <m/>
    <m/>
    <s v="si"/>
    <d v="2026-05-04T00:00:00"/>
    <m/>
    <x v="4"/>
    <m/>
    <x v="2"/>
    <x v="0"/>
    <s v="04/may"/>
    <s v=""/>
    <s v=""/>
    <n v="1"/>
  </r>
  <r>
    <x v="14"/>
    <d v="2026-05-20T14:06:37"/>
    <x v="0"/>
    <n v="67325227"/>
    <n v="363019400000"/>
    <s v="4-109-394"/>
    <s v="Fijo"/>
    <x v="0"/>
    <x v="7"/>
    <m/>
    <m/>
    <m/>
    <s v="no"/>
    <m/>
    <m/>
    <x v="4"/>
    <m/>
    <x v="0"/>
    <x v="0"/>
    <s v=""/>
    <s v=""/>
    <s v=""/>
    <s v=""/>
  </r>
  <r>
    <x v="14"/>
    <d v="2026-05-20T14:08:00"/>
    <x v="0"/>
    <n v="67361909"/>
    <n v="366014750000"/>
    <s v="8-1060-989"/>
    <s v="Fijo"/>
    <x v="3"/>
    <x v="7"/>
    <m/>
    <m/>
    <m/>
    <s v="no"/>
    <m/>
    <m/>
    <x v="4"/>
    <m/>
    <x v="0"/>
    <x v="0"/>
    <s v=""/>
    <s v=""/>
    <s v=""/>
    <s v=""/>
  </r>
  <r>
    <x v="14"/>
    <d v="2026-05-20T14:10:30"/>
    <x v="0"/>
    <n v="67430506"/>
    <n v="364039060000"/>
    <s v="8-719-1481"/>
    <s v="Fijo"/>
    <x v="0"/>
    <x v="4"/>
    <m/>
    <m/>
    <m/>
    <s v="no"/>
    <m/>
    <m/>
    <x v="4"/>
    <m/>
    <x v="0"/>
    <x v="0"/>
    <s v=""/>
    <s v=""/>
    <s v=""/>
    <s v=""/>
  </r>
  <r>
    <x v="14"/>
    <d v="2026-05-20T14:12:49"/>
    <x v="0"/>
    <n v="67450828"/>
    <n v="357317130000"/>
    <s v="10-716-744"/>
    <s v="Fijo"/>
    <x v="0"/>
    <x v="1"/>
    <m/>
    <m/>
    <m/>
    <s v="no"/>
    <m/>
    <m/>
    <x v="0"/>
    <m/>
    <x v="0"/>
    <x v="0"/>
    <s v=""/>
    <s v=""/>
    <s v=""/>
    <s v=""/>
  </r>
  <r>
    <x v="14"/>
    <d v="2026-05-20T14:19:02"/>
    <x v="0"/>
    <n v="67456777"/>
    <n v="368029950000"/>
    <s v="1-744-1660"/>
    <s v="Fijo"/>
    <x v="0"/>
    <x v="7"/>
    <m/>
    <m/>
    <m/>
    <s v="no"/>
    <m/>
    <m/>
    <x v="4"/>
    <m/>
    <x v="0"/>
    <x v="0"/>
    <s v=""/>
    <s v=""/>
    <s v=""/>
    <s v=""/>
  </r>
  <r>
    <x v="14"/>
    <d v="2026-05-20T14:24:35"/>
    <x v="0"/>
    <n v="67506686"/>
    <n v="353373710000"/>
    <s v="1-733-1285"/>
    <s v="Fijo"/>
    <x v="0"/>
    <x v="3"/>
    <m/>
    <m/>
    <m/>
    <s v="no"/>
    <m/>
    <m/>
    <x v="1"/>
    <m/>
    <x v="0"/>
    <x v="0"/>
    <s v=""/>
    <s v=""/>
    <s v=""/>
    <s v=""/>
  </r>
  <r>
    <x v="14"/>
    <d v="2026-05-20T14:25:41"/>
    <x v="0"/>
    <n v="67527884"/>
    <n v="357373380000"/>
    <s v="8-787-1953"/>
    <s v="Fijo"/>
    <x v="0"/>
    <x v="7"/>
    <m/>
    <m/>
    <m/>
    <s v="no"/>
    <m/>
    <m/>
    <x v="4"/>
    <m/>
    <x v="0"/>
    <x v="0"/>
    <s v=""/>
    <s v=""/>
    <s v=""/>
    <s v=""/>
  </r>
  <r>
    <x v="14"/>
    <d v="2026-05-20T14:32:22"/>
    <x v="0"/>
    <n v="67574925"/>
    <n v="203065320000"/>
    <s v="8-782-2325"/>
    <s v="Fijo"/>
    <x v="0"/>
    <x v="3"/>
    <m/>
    <d v="2026-05-30T00:00:00"/>
    <n v="30.44"/>
    <s v="no"/>
    <m/>
    <m/>
    <x v="4"/>
    <m/>
    <x v="0"/>
    <x v="1"/>
    <s v=""/>
    <s v="30/may"/>
    <n v="1"/>
    <s v=""/>
  </r>
  <r>
    <x v="14"/>
    <d v="2026-05-20T14:37:23"/>
    <x v="0"/>
    <n v="67726718"/>
    <n v="367084970000"/>
    <s v="8-926-749"/>
    <s v="Fijo"/>
    <x v="0"/>
    <x v="1"/>
    <m/>
    <m/>
    <m/>
    <s v="no"/>
    <m/>
    <m/>
    <x v="4"/>
    <m/>
    <x v="0"/>
    <x v="0"/>
    <s v=""/>
    <s v=""/>
    <s v=""/>
    <s v=""/>
  </r>
  <r>
    <x v="14"/>
    <d v="2026-05-20T14:45:13"/>
    <x v="0"/>
    <n v="67857456"/>
    <n v="356381440000"/>
    <s v="8-939-750"/>
    <s v="Fijo"/>
    <x v="0"/>
    <x v="7"/>
    <m/>
    <m/>
    <m/>
    <s v="no"/>
    <m/>
    <m/>
    <x v="4"/>
    <m/>
    <x v="0"/>
    <x v="0"/>
    <s v=""/>
    <s v=""/>
    <s v=""/>
    <s v=""/>
  </r>
  <r>
    <x v="14"/>
    <d v="2026-05-20T14:46:28"/>
    <x v="0"/>
    <n v="67898031"/>
    <n v="361006340000"/>
    <s v="3-79-2494"/>
    <s v="Fijo"/>
    <x v="0"/>
    <x v="7"/>
    <m/>
    <m/>
    <m/>
    <s v="no"/>
    <m/>
    <m/>
    <x v="4"/>
    <m/>
    <x v="0"/>
    <x v="0"/>
    <s v=""/>
    <s v=""/>
    <s v=""/>
    <s v=""/>
  </r>
  <r>
    <x v="14"/>
    <d v="2026-05-20T14:47:42"/>
    <x v="0"/>
    <n v="67964003"/>
    <n v="366024530000"/>
    <s v="8-802-577"/>
    <s v="Fijo"/>
    <x v="0"/>
    <x v="7"/>
    <m/>
    <m/>
    <m/>
    <s v="no"/>
    <m/>
    <m/>
    <x v="4"/>
    <m/>
    <x v="0"/>
    <x v="0"/>
    <s v=""/>
    <s v=""/>
    <s v=""/>
    <s v=""/>
  </r>
  <r>
    <x v="14"/>
    <d v="2026-05-20T14:50:33"/>
    <x v="0"/>
    <n v="67990181"/>
    <n v="359384340000"/>
    <s v="8-809-1503"/>
    <s v="Fijo"/>
    <x v="0"/>
    <x v="4"/>
    <m/>
    <m/>
    <m/>
    <s v="no"/>
    <m/>
    <m/>
    <x v="4"/>
    <m/>
    <x v="0"/>
    <x v="0"/>
    <s v=""/>
    <s v=""/>
    <s v=""/>
    <s v=""/>
  </r>
  <r>
    <x v="14"/>
    <d v="2026-05-20T14:51:46"/>
    <x v="0"/>
    <n v="68009374"/>
    <n v="367022970000"/>
    <s v="FB630348"/>
    <s v="Fijo"/>
    <x v="0"/>
    <x v="7"/>
    <m/>
    <m/>
    <m/>
    <s v="no"/>
    <m/>
    <m/>
    <x v="4"/>
    <m/>
    <x v="0"/>
    <x v="0"/>
    <s v=""/>
    <s v=""/>
    <s v=""/>
    <s v=""/>
  </r>
  <r>
    <x v="14"/>
    <d v="2026-05-20T14:54:29"/>
    <x v="0"/>
    <n v="68061259"/>
    <n v="353365310000"/>
    <s v="8-1051-693"/>
    <s v="Fijo"/>
    <x v="1"/>
    <x v="1"/>
    <m/>
    <m/>
    <m/>
    <s v="no"/>
    <m/>
    <m/>
    <x v="4"/>
    <m/>
    <x v="0"/>
    <x v="0"/>
    <s v=""/>
    <s v=""/>
    <s v=""/>
    <s v=""/>
  </r>
  <r>
    <x v="14"/>
    <d v="2026-05-20T14:56:59"/>
    <x v="0"/>
    <n v="68084318"/>
    <n v="351348550000"/>
    <s v="E-8-126837"/>
    <s v="Fijo"/>
    <x v="1"/>
    <x v="7"/>
    <m/>
    <m/>
    <m/>
    <s v="no"/>
    <m/>
    <m/>
    <x v="4"/>
    <m/>
    <x v="0"/>
    <x v="0"/>
    <s v=""/>
    <s v=""/>
    <s v=""/>
    <s v=""/>
  </r>
  <r>
    <x v="14"/>
    <d v="2026-05-20T14:59:40"/>
    <x v="0"/>
    <n v="68185452"/>
    <n v="357369010000"/>
    <s v="8-415-149"/>
    <s v="Fijo"/>
    <x v="0"/>
    <x v="7"/>
    <m/>
    <m/>
    <m/>
    <s v="no"/>
    <m/>
    <m/>
    <x v="4"/>
    <m/>
    <x v="0"/>
    <x v="0"/>
    <s v=""/>
    <s v=""/>
    <s v=""/>
    <s v=""/>
  </r>
  <r>
    <x v="14"/>
    <d v="2026-05-20T15:03:11"/>
    <x v="0"/>
    <n v="68236996"/>
    <n v="998105050000"/>
    <s v="4-114-733"/>
    <s v="Fijo"/>
    <x v="0"/>
    <x v="7"/>
    <m/>
    <m/>
    <m/>
    <s v="no"/>
    <m/>
    <m/>
    <x v="4"/>
    <m/>
    <x v="0"/>
    <x v="0"/>
    <s v=""/>
    <s v=""/>
    <s v=""/>
    <s v=""/>
  </r>
  <r>
    <x v="14"/>
    <d v="2026-05-20T15:07:20"/>
    <x v="0"/>
    <n v="68276190"/>
    <n v="353352820000"/>
    <s v="3-736-2413"/>
    <s v="Fijo"/>
    <x v="0"/>
    <x v="4"/>
    <m/>
    <m/>
    <m/>
    <s v="no"/>
    <m/>
    <m/>
    <x v="4"/>
    <m/>
    <x v="0"/>
    <x v="0"/>
    <s v=""/>
    <s v=""/>
    <s v=""/>
    <s v=""/>
  </r>
  <r>
    <x v="14"/>
    <d v="2026-05-20T15:10:02"/>
    <x v="0"/>
    <n v="68342815"/>
    <n v="365012970000"/>
    <s v="8-810-2035"/>
    <s v="Fijo"/>
    <x v="0"/>
    <x v="4"/>
    <m/>
    <m/>
    <m/>
    <s v="no"/>
    <m/>
    <m/>
    <x v="1"/>
    <m/>
    <x v="0"/>
    <x v="0"/>
    <s v=""/>
    <s v=""/>
    <s v=""/>
    <s v=""/>
  </r>
  <r>
    <x v="14"/>
    <d v="2026-05-20T15:15:16"/>
    <x v="0"/>
    <n v="68370299"/>
    <n v="361055190000"/>
    <s v="8-1064-579"/>
    <s v="Fijo"/>
    <x v="0"/>
    <x v="0"/>
    <m/>
    <m/>
    <m/>
    <s v="no"/>
    <m/>
    <m/>
    <x v="4"/>
    <m/>
    <x v="0"/>
    <x v="0"/>
    <s v=""/>
    <s v=""/>
    <s v=""/>
    <s v=""/>
  </r>
  <r>
    <x v="14"/>
    <d v="2026-05-20T15:19:12"/>
    <x v="0"/>
    <n v="68470179"/>
    <n v="368009960000"/>
    <s v="8-976-1116"/>
    <s v="Fijo"/>
    <x v="0"/>
    <x v="4"/>
    <m/>
    <m/>
    <m/>
    <s v="no"/>
    <m/>
    <m/>
    <x v="1"/>
    <m/>
    <x v="0"/>
    <x v="0"/>
    <s v=""/>
    <s v=""/>
    <s v=""/>
    <s v=""/>
  </r>
  <r>
    <x v="14"/>
    <d v="2026-05-20T15:22:34"/>
    <x v="0"/>
    <n v="68532816"/>
    <n v="369021720000"/>
    <s v="8-956-2364"/>
    <s v="Fijo"/>
    <x v="0"/>
    <x v="7"/>
    <m/>
    <m/>
    <m/>
    <s v="no"/>
    <m/>
    <m/>
    <x v="4"/>
    <m/>
    <x v="0"/>
    <x v="0"/>
    <s v=""/>
    <s v=""/>
    <s v=""/>
    <s v=""/>
  </r>
  <r>
    <x v="14"/>
    <d v="2026-05-20T15:24:34"/>
    <x v="0"/>
    <n v="68587773"/>
    <n v="362008530000"/>
    <s v="10-705-2365"/>
    <s v="Fijo"/>
    <x v="0"/>
    <x v="7"/>
    <m/>
    <m/>
    <m/>
    <s v="no"/>
    <m/>
    <m/>
    <x v="4"/>
    <m/>
    <x v="0"/>
    <x v="0"/>
    <s v=""/>
    <s v=""/>
    <s v=""/>
    <s v=""/>
  </r>
  <r>
    <x v="14"/>
    <d v="2026-05-20T15:31:23"/>
    <x v="0"/>
    <n v="68603659"/>
    <n v="369034530000"/>
    <s v="3-744-2470"/>
    <s v="Fijo"/>
    <x v="0"/>
    <x v="4"/>
    <m/>
    <m/>
    <m/>
    <s v="no"/>
    <m/>
    <m/>
    <x v="4"/>
    <m/>
    <x v="0"/>
    <x v="0"/>
    <s v=""/>
    <s v=""/>
    <s v=""/>
    <s v=""/>
  </r>
  <r>
    <x v="14"/>
    <d v="2026-05-20T15:34:16"/>
    <x v="0"/>
    <n v="68647408"/>
    <n v="361035160000"/>
    <s v="8-947-465"/>
    <s v="Fijo"/>
    <x v="0"/>
    <x v="7"/>
    <m/>
    <m/>
    <m/>
    <s v="no"/>
    <m/>
    <m/>
    <x v="4"/>
    <m/>
    <x v="0"/>
    <x v="0"/>
    <s v=""/>
    <s v=""/>
    <s v=""/>
    <s v=""/>
  </r>
  <r>
    <x v="14"/>
    <d v="2026-05-20T15:37:15"/>
    <x v="0"/>
    <n v="68745282"/>
    <n v="368009910000"/>
    <s v="9-189-339"/>
    <s v="Fijo"/>
    <x v="0"/>
    <x v="5"/>
    <m/>
    <m/>
    <m/>
    <s v="no"/>
    <m/>
    <m/>
    <x v="1"/>
    <m/>
    <x v="0"/>
    <x v="0"/>
    <s v=""/>
    <s v=""/>
    <s v=""/>
    <s v=""/>
  </r>
  <r>
    <x v="14"/>
    <d v="2026-05-20T15:39:57"/>
    <x v="0"/>
    <n v="68831728"/>
    <n v="364000640000"/>
    <s v="3-727-483"/>
    <s v="Fijo"/>
    <x v="0"/>
    <x v="4"/>
    <m/>
    <m/>
    <m/>
    <s v="no"/>
    <m/>
    <m/>
    <x v="1"/>
    <m/>
    <x v="0"/>
    <x v="0"/>
    <s v=""/>
    <s v=""/>
    <s v=""/>
    <s v=""/>
  </r>
  <r>
    <x v="14"/>
    <d v="2026-05-20T15:42:13"/>
    <x v="0"/>
    <n v="68884359"/>
    <n v="363029960000"/>
    <s v="3-756-2157"/>
    <s v="Fijo"/>
    <x v="0"/>
    <x v="7"/>
    <m/>
    <m/>
    <m/>
    <s v="no"/>
    <m/>
    <m/>
    <x v="1"/>
    <m/>
    <x v="0"/>
    <x v="0"/>
    <s v=""/>
    <s v=""/>
    <s v=""/>
    <s v=""/>
  </r>
  <r>
    <x v="14"/>
    <d v="2026-05-20T15:45:04"/>
    <x v="0"/>
    <n v="68906543"/>
    <n v="369003370000"/>
    <s v="4-702-838"/>
    <s v="Fijo"/>
    <x v="0"/>
    <x v="7"/>
    <m/>
    <m/>
    <m/>
    <s v="no"/>
    <m/>
    <m/>
    <x v="4"/>
    <m/>
    <x v="0"/>
    <x v="0"/>
    <s v=""/>
    <s v=""/>
    <s v=""/>
    <s v=""/>
  </r>
  <r>
    <x v="14"/>
    <d v="2026-05-20T15:46:51"/>
    <x v="0"/>
    <n v="68992032"/>
    <n v="368049760000"/>
    <s v="8-993-60"/>
    <s v="Fijo"/>
    <x v="0"/>
    <x v="7"/>
    <m/>
    <m/>
    <m/>
    <s v="no"/>
    <m/>
    <m/>
    <x v="4"/>
    <m/>
    <x v="0"/>
    <x v="0"/>
    <s v=""/>
    <s v=""/>
    <s v=""/>
    <s v=""/>
  </r>
  <r>
    <x v="14"/>
    <d v="2026-05-20T15:53:04"/>
    <x v="0"/>
    <n v="69082411"/>
    <n v="363005990000"/>
    <n v="104726581"/>
    <s v="Fijo"/>
    <x v="2"/>
    <x v="7"/>
    <m/>
    <m/>
    <m/>
    <s v="no"/>
    <m/>
    <m/>
    <x v="4"/>
    <m/>
    <x v="0"/>
    <x v="0"/>
    <s v=""/>
    <s v=""/>
    <s v=""/>
    <s v=""/>
  </r>
  <r>
    <x v="14"/>
    <d v="2026-05-20T15:56:08"/>
    <x v="0"/>
    <n v="69193984"/>
    <n v="365066750000"/>
    <s v="8-416-943"/>
    <s v="Fijo"/>
    <x v="0"/>
    <x v="4"/>
    <m/>
    <m/>
    <m/>
    <s v="no"/>
    <m/>
    <m/>
    <x v="4"/>
    <m/>
    <x v="0"/>
    <x v="0"/>
    <s v=""/>
    <s v=""/>
    <s v=""/>
    <s v=""/>
  </r>
  <r>
    <x v="14"/>
    <d v="2026-05-20T15:58:46"/>
    <x v="0"/>
    <n v="69233280"/>
    <n v="357363010000"/>
    <s v="3-72-253"/>
    <s v="Fijo"/>
    <x v="0"/>
    <x v="7"/>
    <m/>
    <m/>
    <m/>
    <s v="no"/>
    <m/>
    <m/>
    <x v="4"/>
    <m/>
    <x v="0"/>
    <x v="0"/>
    <s v=""/>
    <s v=""/>
    <s v=""/>
    <s v=""/>
  </r>
  <r>
    <x v="14"/>
    <d v="2026-05-20T16:00:10"/>
    <x v="0"/>
    <n v="69290466"/>
    <n v="356368410000"/>
    <s v="C02185111"/>
    <s v="Fijo"/>
    <x v="0"/>
    <x v="7"/>
    <m/>
    <m/>
    <m/>
    <s v="no"/>
    <m/>
    <m/>
    <x v="4"/>
    <m/>
    <x v="0"/>
    <x v="0"/>
    <s v=""/>
    <s v=""/>
    <s v=""/>
    <s v=""/>
  </r>
  <r>
    <x v="14"/>
    <d v="2026-05-20T16:02:19"/>
    <x v="0"/>
    <n v="69401647"/>
    <n v="212011570000"/>
    <s v="8-743-1760"/>
    <s v="Fijo"/>
    <x v="2"/>
    <x v="7"/>
    <m/>
    <m/>
    <m/>
    <s v="no"/>
    <m/>
    <m/>
    <x v="4"/>
    <m/>
    <x v="0"/>
    <x v="0"/>
    <s v=""/>
    <s v=""/>
    <s v=""/>
    <s v=""/>
  </r>
  <r>
    <x v="14"/>
    <d v="2026-05-20T16:06:10"/>
    <x v="0"/>
    <n v="69465378"/>
    <n v="358371560000"/>
    <s v="12-704-916"/>
    <s v="Fijo"/>
    <x v="0"/>
    <x v="7"/>
    <m/>
    <m/>
    <m/>
    <s v="no"/>
    <m/>
    <m/>
    <x v="4"/>
    <m/>
    <x v="0"/>
    <x v="0"/>
    <s v=""/>
    <s v=""/>
    <s v=""/>
    <s v=""/>
  </r>
  <r>
    <x v="14"/>
    <d v="2026-05-20T16:10:39"/>
    <x v="0"/>
    <n v="69523300"/>
    <n v="363058180000"/>
    <s v="9-102-335"/>
    <s v="Fijo"/>
    <x v="0"/>
    <x v="0"/>
    <m/>
    <m/>
    <m/>
    <s v="no"/>
    <m/>
    <m/>
    <x v="4"/>
    <m/>
    <x v="0"/>
    <x v="0"/>
    <s v=""/>
    <s v=""/>
    <s v=""/>
    <s v=""/>
  </r>
  <r>
    <x v="14"/>
    <d v="2026-05-20T16:21:16"/>
    <x v="0"/>
    <n v="69621867"/>
    <n v="368040430000"/>
    <s v="8-1029-1398"/>
    <s v="Fijo"/>
    <x v="0"/>
    <x v="0"/>
    <m/>
    <m/>
    <m/>
    <s v="no"/>
    <m/>
    <m/>
    <x v="4"/>
    <m/>
    <x v="0"/>
    <x v="0"/>
    <s v=""/>
    <s v=""/>
    <s v=""/>
    <s v=""/>
  </r>
  <r>
    <x v="14"/>
    <d v="2026-05-20T16:22:38"/>
    <x v="0"/>
    <n v="69695648"/>
    <n v="358373240000"/>
    <s v="8-1062-2358"/>
    <s v="Fijo"/>
    <x v="0"/>
    <x v="7"/>
    <m/>
    <m/>
    <m/>
    <s v="no"/>
    <m/>
    <m/>
    <x v="4"/>
    <m/>
    <x v="0"/>
    <x v="0"/>
    <s v=""/>
    <s v=""/>
    <s v=""/>
    <s v=""/>
  </r>
  <r>
    <x v="14"/>
    <d v="2026-05-20T16:25:26"/>
    <x v="0"/>
    <n v="69787829"/>
    <n v="368006930000"/>
    <s v="BR0213040"/>
    <s v="Fijo"/>
    <x v="0"/>
    <x v="0"/>
    <m/>
    <m/>
    <m/>
    <s v="no"/>
    <m/>
    <m/>
    <x v="1"/>
    <m/>
    <x v="0"/>
    <x v="0"/>
    <s v=""/>
    <s v=""/>
    <s v=""/>
    <s v=""/>
  </r>
  <r>
    <x v="14"/>
    <d v="2026-05-20T16:30:06"/>
    <x v="0"/>
    <n v="69860064"/>
    <n v="353342080000"/>
    <s v="3-733-1417"/>
    <s v="Fijo"/>
    <x v="0"/>
    <x v="7"/>
    <m/>
    <m/>
    <m/>
    <s v="no"/>
    <m/>
    <m/>
    <x v="4"/>
    <m/>
    <x v="0"/>
    <x v="0"/>
    <s v=""/>
    <s v=""/>
    <s v=""/>
    <s v=""/>
  </r>
  <r>
    <x v="14"/>
    <d v="2026-05-20T16:31:20"/>
    <x v="0"/>
    <n v="69997245"/>
    <n v="358357750000"/>
    <s v="4-248-489"/>
    <s v="Fijo"/>
    <x v="0"/>
    <x v="7"/>
    <m/>
    <m/>
    <m/>
    <s v="no"/>
    <m/>
    <m/>
    <x v="4"/>
    <m/>
    <x v="0"/>
    <x v="0"/>
    <s v=""/>
    <s v=""/>
    <s v=""/>
    <s v=""/>
  </r>
  <r>
    <x v="14"/>
    <d v="2026-05-20T16:37:29"/>
    <x v="0"/>
    <n v="67255943"/>
    <n v="357290680000"/>
    <s v="8-997-2038"/>
    <s v="Fijo"/>
    <x v="0"/>
    <x v="7"/>
    <m/>
    <m/>
    <m/>
    <s v="no"/>
    <m/>
    <m/>
    <x v="4"/>
    <m/>
    <x v="0"/>
    <x v="0"/>
    <s v=""/>
    <s v=""/>
    <s v=""/>
    <s v=""/>
  </r>
  <r>
    <x v="14"/>
    <d v="2026-05-20T16:39:25"/>
    <x v="0"/>
    <n v="68010458"/>
    <n v="363053080000"/>
    <s v="E-8-198628"/>
    <s v="Fijo"/>
    <x v="0"/>
    <x v="7"/>
    <m/>
    <m/>
    <m/>
    <s v="no"/>
    <m/>
    <m/>
    <x v="4"/>
    <m/>
    <x v="0"/>
    <x v="0"/>
    <s v=""/>
    <s v=""/>
    <s v=""/>
    <s v=""/>
  </r>
  <r>
    <x v="14"/>
    <d v="2026-05-20T17:00:03"/>
    <x v="0"/>
    <n v="69841788"/>
    <n v="363092040000"/>
    <s v="8-152-654"/>
    <s v="Fijo"/>
    <x v="0"/>
    <x v="2"/>
    <m/>
    <m/>
    <m/>
    <s v="si"/>
    <d v="2026-05-19T00:00:00"/>
    <n v="41.05"/>
    <x v="4"/>
    <m/>
    <x v="2"/>
    <x v="0"/>
    <s v="19/may"/>
    <s v=""/>
    <s v=""/>
    <n v="1"/>
  </r>
  <r>
    <x v="15"/>
    <d v="2026-05-21T10:35:14"/>
    <x v="0"/>
    <n v="60164743"/>
    <n v="367086480000"/>
    <s v="8-1106-2093"/>
    <s v="Fijo"/>
    <x v="0"/>
    <x v="7"/>
    <m/>
    <m/>
    <m/>
    <s v="no"/>
    <m/>
    <m/>
    <x v="4"/>
    <m/>
    <x v="0"/>
    <x v="0"/>
    <s v=""/>
    <s v=""/>
    <s v=""/>
    <s v=""/>
  </r>
  <r>
    <x v="15"/>
    <d v="2026-05-21T10:38:38"/>
    <x v="0"/>
    <n v="60246032"/>
    <n v="359067460000"/>
    <s v="3-757-2201"/>
    <s v="Fijo"/>
    <x v="0"/>
    <x v="0"/>
    <m/>
    <m/>
    <m/>
    <s v="no"/>
    <m/>
    <m/>
    <x v="4"/>
    <m/>
    <x v="0"/>
    <x v="0"/>
    <s v=""/>
    <s v=""/>
    <s v=""/>
    <s v=""/>
  </r>
  <r>
    <x v="15"/>
    <d v="2026-05-21T10:41:06"/>
    <x v="0"/>
    <n v="60590544"/>
    <n v="361044590000"/>
    <s v="8-1062-403"/>
    <s v="Fijo"/>
    <x v="0"/>
    <x v="4"/>
    <m/>
    <m/>
    <m/>
    <s v="no"/>
    <m/>
    <m/>
    <x v="4"/>
    <m/>
    <x v="0"/>
    <x v="0"/>
    <s v=""/>
    <s v=""/>
    <s v=""/>
    <s v=""/>
  </r>
  <r>
    <x v="15"/>
    <d v="2026-05-21T10:46:29"/>
    <x v="0"/>
    <n v="60991433"/>
    <n v="361004650000"/>
    <s v="8-503-818"/>
    <s v="Fijo"/>
    <x v="1"/>
    <x v="1"/>
    <m/>
    <m/>
    <m/>
    <s v="no"/>
    <m/>
    <m/>
    <x v="1"/>
    <m/>
    <x v="0"/>
    <x v="0"/>
    <s v=""/>
    <s v=""/>
    <s v=""/>
    <s v=""/>
  </r>
  <r>
    <x v="15"/>
    <d v="2026-05-21T10:51:53"/>
    <x v="0"/>
    <n v="61161512"/>
    <n v="351377490000"/>
    <s v="8-1002-719"/>
    <s v="Fijo"/>
    <x v="0"/>
    <x v="4"/>
    <m/>
    <m/>
    <m/>
    <s v="no"/>
    <m/>
    <m/>
    <x v="0"/>
    <m/>
    <x v="0"/>
    <x v="0"/>
    <s v=""/>
    <s v=""/>
    <s v=""/>
    <s v=""/>
  </r>
  <r>
    <x v="15"/>
    <d v="2026-05-21T10:54:15"/>
    <x v="0"/>
    <n v="61607001"/>
    <n v="368033060000"/>
    <s v="8-424-244"/>
    <s v="Fijo"/>
    <x v="1"/>
    <x v="0"/>
    <m/>
    <m/>
    <m/>
    <s v="no"/>
    <m/>
    <m/>
    <x v="4"/>
    <m/>
    <x v="0"/>
    <x v="0"/>
    <s v=""/>
    <s v=""/>
    <s v=""/>
    <s v=""/>
  </r>
  <r>
    <x v="15"/>
    <d v="2026-05-21T10:57:13"/>
    <x v="0"/>
    <n v="61642920"/>
    <n v="337004780000"/>
    <s v="4-263-407"/>
    <s v="Fijo"/>
    <x v="0"/>
    <x v="0"/>
    <m/>
    <m/>
    <m/>
    <s v="no"/>
    <m/>
    <m/>
    <x v="4"/>
    <m/>
    <x v="0"/>
    <x v="0"/>
    <s v=""/>
    <s v=""/>
    <s v=""/>
    <s v=""/>
  </r>
  <r>
    <x v="15"/>
    <d v="2026-05-21T11:00:18"/>
    <x v="0"/>
    <n v="61939763"/>
    <n v="353257620000"/>
    <s v="9-84-107"/>
    <s v="Fijo"/>
    <x v="0"/>
    <x v="3"/>
    <m/>
    <m/>
    <m/>
    <s v="no"/>
    <m/>
    <m/>
    <x v="4"/>
    <m/>
    <x v="0"/>
    <x v="0"/>
    <s v=""/>
    <s v=""/>
    <s v=""/>
    <s v=""/>
  </r>
  <r>
    <x v="15"/>
    <d v="2026-05-21T11:12:02"/>
    <x v="0"/>
    <n v="62231427"/>
    <n v="364092790000"/>
    <s v="8-837-597"/>
    <s v="Fijo"/>
    <x v="1"/>
    <x v="3"/>
    <m/>
    <d v="2026-05-21T00:00:00"/>
    <n v="43.13"/>
    <s v="no"/>
    <m/>
    <m/>
    <x v="4"/>
    <m/>
    <x v="0"/>
    <x v="1"/>
    <s v=""/>
    <s v="21/may"/>
    <n v="1"/>
    <s v=""/>
  </r>
  <r>
    <x v="15"/>
    <d v="2026-05-21T11:14:47"/>
    <x v="0"/>
    <n v="62628959"/>
    <n v="367063130000"/>
    <s v="8-1064-243"/>
    <s v="Fijo"/>
    <x v="2"/>
    <x v="4"/>
    <m/>
    <m/>
    <m/>
    <s v="no"/>
    <m/>
    <m/>
    <x v="4"/>
    <m/>
    <x v="0"/>
    <x v="0"/>
    <s v=""/>
    <s v=""/>
    <s v=""/>
    <s v=""/>
  </r>
  <r>
    <x v="15"/>
    <d v="2026-05-21T11:17:09"/>
    <x v="0"/>
    <n v="62784815"/>
    <n v="362029010000"/>
    <s v="8-394-313"/>
    <s v="Fijo"/>
    <x v="1"/>
    <x v="1"/>
    <m/>
    <m/>
    <m/>
    <s v="no"/>
    <m/>
    <m/>
    <x v="4"/>
    <m/>
    <x v="0"/>
    <x v="0"/>
    <s v=""/>
    <s v=""/>
    <s v=""/>
    <s v=""/>
  </r>
  <r>
    <x v="15"/>
    <d v="2026-05-21T11:20:59"/>
    <x v="0"/>
    <n v="63077492"/>
    <n v="363063180000"/>
    <s v="AV579508"/>
    <s v="Fijo"/>
    <x v="1"/>
    <x v="0"/>
    <m/>
    <m/>
    <m/>
    <s v="no"/>
    <m/>
    <m/>
    <x v="4"/>
    <m/>
    <x v="0"/>
    <x v="0"/>
    <s v=""/>
    <s v=""/>
    <s v=""/>
    <s v=""/>
  </r>
  <r>
    <x v="15"/>
    <d v="2026-05-21T11:23:50"/>
    <x v="0"/>
    <n v="63269942"/>
    <n v="363058060000"/>
    <s v="AS640152"/>
    <s v="Fijo"/>
    <x v="0"/>
    <x v="0"/>
    <m/>
    <m/>
    <m/>
    <s v="no"/>
    <m/>
    <m/>
    <x v="4"/>
    <m/>
    <x v="0"/>
    <x v="0"/>
    <s v=""/>
    <s v=""/>
    <s v=""/>
    <s v=""/>
  </r>
  <r>
    <x v="15"/>
    <d v="2026-05-21T11:25:39"/>
    <x v="0"/>
    <n v="63390957"/>
    <n v="353373520000"/>
    <s v="8-997-1561"/>
    <s v="Fijo"/>
    <x v="0"/>
    <x v="0"/>
    <m/>
    <m/>
    <m/>
    <s v="no"/>
    <m/>
    <m/>
    <x v="0"/>
    <m/>
    <x v="0"/>
    <x v="0"/>
    <s v=""/>
    <s v=""/>
    <s v=""/>
    <s v=""/>
  </r>
  <r>
    <x v="15"/>
    <d v="2026-05-21T11:30:40"/>
    <x v="0"/>
    <n v="63440822"/>
    <n v="362062650000"/>
    <s v="8-764-1283"/>
    <s v="Fijo"/>
    <x v="0"/>
    <x v="0"/>
    <m/>
    <m/>
    <m/>
    <s v="no"/>
    <m/>
    <m/>
    <x v="4"/>
    <m/>
    <x v="0"/>
    <x v="0"/>
    <s v=""/>
    <s v=""/>
    <s v=""/>
    <s v=""/>
  </r>
  <r>
    <x v="15"/>
    <d v="2026-05-21T11:32:46"/>
    <x v="0"/>
    <n v="63638799"/>
    <n v="354383430000"/>
    <s v="8-766-2311"/>
    <s v="Fijo"/>
    <x v="0"/>
    <x v="5"/>
    <m/>
    <m/>
    <m/>
    <s v="no"/>
    <m/>
    <m/>
    <x v="0"/>
    <m/>
    <x v="0"/>
    <x v="0"/>
    <s v=""/>
    <s v=""/>
    <s v=""/>
    <s v=""/>
  </r>
  <r>
    <x v="15"/>
    <d v="2026-05-21T11:39:37"/>
    <x v="0"/>
    <n v="63694637"/>
    <n v="361081420000"/>
    <s v="2-754-223"/>
    <s v="Fijo"/>
    <x v="0"/>
    <x v="3"/>
    <m/>
    <d v="2026-05-30T00:00:00"/>
    <n v="45.34"/>
    <s v="no"/>
    <m/>
    <m/>
    <x v="4"/>
    <m/>
    <x v="0"/>
    <x v="1"/>
    <s v=""/>
    <s v="30/may"/>
    <n v="1"/>
    <s v=""/>
  </r>
  <r>
    <x v="15"/>
    <d v="2026-05-21T11:42:47"/>
    <x v="0"/>
    <n v="64034925"/>
    <n v="363081040000"/>
    <s v="12-714-1410"/>
    <s v="Fijo"/>
    <x v="0"/>
    <x v="0"/>
    <m/>
    <m/>
    <m/>
    <s v="no"/>
    <m/>
    <m/>
    <x v="4"/>
    <m/>
    <x v="0"/>
    <x v="0"/>
    <s v=""/>
    <s v=""/>
    <s v=""/>
    <s v=""/>
  </r>
  <r>
    <x v="15"/>
    <d v="2026-05-21T11:47:16"/>
    <x v="0"/>
    <n v="64198054"/>
    <n v="362082210000"/>
    <s v="9-707-302"/>
    <s v="Fijo"/>
    <x v="0"/>
    <x v="3"/>
    <m/>
    <d v="2026-05-21T00:00:00"/>
    <n v="25.25"/>
    <s v="no"/>
    <m/>
    <m/>
    <x v="4"/>
    <m/>
    <x v="0"/>
    <x v="1"/>
    <s v=""/>
    <s v="21/may"/>
    <n v="1"/>
    <s v=""/>
  </r>
  <r>
    <x v="15"/>
    <d v="2026-05-21T11:49:54"/>
    <x v="0"/>
    <n v="64377330"/>
    <n v="365022420000"/>
    <s v="4-230-469"/>
    <s v="Fijo"/>
    <x v="0"/>
    <x v="7"/>
    <m/>
    <m/>
    <m/>
    <s v="no"/>
    <m/>
    <m/>
    <x v="4"/>
    <m/>
    <x v="0"/>
    <x v="0"/>
    <s v=""/>
    <s v=""/>
    <s v=""/>
    <s v=""/>
  </r>
  <r>
    <x v="15"/>
    <d v="2026-05-21T11:52:47"/>
    <x v="0"/>
    <n v="64541514"/>
    <n v="302026110000"/>
    <s v="8-958-1863"/>
    <s v="Fijo"/>
    <x v="2"/>
    <x v="3"/>
    <m/>
    <m/>
    <m/>
    <s v="no"/>
    <m/>
    <m/>
    <x v="4"/>
    <m/>
    <x v="0"/>
    <x v="0"/>
    <s v=""/>
    <s v=""/>
    <s v=""/>
    <s v=""/>
  </r>
  <r>
    <x v="15"/>
    <d v="2026-05-21T11:57:00"/>
    <x v="0"/>
    <n v="64622296"/>
    <n v="367046420000"/>
    <s v="1-720-1919"/>
    <s v="Fijo"/>
    <x v="0"/>
    <x v="0"/>
    <m/>
    <m/>
    <m/>
    <s v="no"/>
    <m/>
    <m/>
    <x v="4"/>
    <m/>
    <x v="0"/>
    <x v="0"/>
    <s v=""/>
    <s v=""/>
    <s v=""/>
    <s v=""/>
  </r>
  <r>
    <x v="15"/>
    <d v="2026-05-21T11:59:27"/>
    <x v="0"/>
    <n v="64899463"/>
    <n v="362006040000"/>
    <s v="8-1079-1439"/>
    <s v="Fijo"/>
    <x v="0"/>
    <x v="7"/>
    <m/>
    <m/>
    <m/>
    <s v="no"/>
    <m/>
    <m/>
    <x v="4"/>
    <m/>
    <x v="0"/>
    <x v="0"/>
    <s v=""/>
    <s v=""/>
    <s v=""/>
    <s v=""/>
  </r>
  <r>
    <x v="15"/>
    <d v="2026-05-21T12:01:07"/>
    <x v="0"/>
    <n v="64953189"/>
    <n v="368066630000"/>
    <s v="4-818-2067"/>
    <s v="Fijo"/>
    <x v="0"/>
    <x v="7"/>
    <m/>
    <m/>
    <m/>
    <s v="no"/>
    <m/>
    <m/>
    <x v="4"/>
    <m/>
    <x v="0"/>
    <x v="0"/>
    <s v=""/>
    <s v=""/>
    <s v=""/>
    <s v=""/>
  </r>
  <r>
    <x v="15"/>
    <d v="2026-05-21T12:06:14"/>
    <x v="0"/>
    <n v="65286732"/>
    <n v="367037840000"/>
    <s v="E-8-179920"/>
    <s v="Fijo"/>
    <x v="0"/>
    <x v="5"/>
    <m/>
    <m/>
    <m/>
    <s v="no"/>
    <m/>
    <m/>
    <x v="4"/>
    <m/>
    <x v="0"/>
    <x v="0"/>
    <s v=""/>
    <s v=""/>
    <s v=""/>
    <s v=""/>
  </r>
  <r>
    <x v="15"/>
    <d v="2026-05-21T12:14:52"/>
    <x v="0"/>
    <n v="65308699"/>
    <n v="145002040000"/>
    <s v="8-440-736"/>
    <s v="Fijo"/>
    <x v="0"/>
    <x v="7"/>
    <m/>
    <m/>
    <m/>
    <s v="no"/>
    <m/>
    <m/>
    <x v="4"/>
    <m/>
    <x v="0"/>
    <x v="0"/>
    <s v=""/>
    <s v=""/>
    <s v=""/>
    <s v=""/>
  </r>
  <r>
    <x v="15"/>
    <d v="2026-05-21T12:16:34"/>
    <x v="0"/>
    <n v="65324478"/>
    <n v="362012150000"/>
    <s v="8-342-661"/>
    <s v="Fijo"/>
    <x v="1"/>
    <x v="1"/>
    <m/>
    <m/>
    <m/>
    <s v="no"/>
    <m/>
    <m/>
    <x v="4"/>
    <m/>
    <x v="0"/>
    <x v="0"/>
    <s v=""/>
    <s v=""/>
    <s v=""/>
    <s v=""/>
  </r>
  <r>
    <x v="15"/>
    <d v="2026-05-21T12:19:30"/>
    <x v="0"/>
    <n v="65407963"/>
    <n v="369056400000"/>
    <s v="8-980-541"/>
    <s v="Fijo"/>
    <x v="0"/>
    <x v="0"/>
    <m/>
    <m/>
    <m/>
    <s v="no"/>
    <m/>
    <m/>
    <x v="4"/>
    <m/>
    <x v="0"/>
    <x v="0"/>
    <s v=""/>
    <s v=""/>
    <s v=""/>
    <s v=""/>
  </r>
  <r>
    <x v="15"/>
    <d v="2026-05-21T12:22:29"/>
    <x v="0"/>
    <n v="65528623"/>
    <n v="369045400000"/>
    <s v="2-147-276"/>
    <s v="Fijo"/>
    <x v="2"/>
    <x v="1"/>
    <m/>
    <m/>
    <m/>
    <s v="no"/>
    <m/>
    <m/>
    <x v="4"/>
    <m/>
    <x v="0"/>
    <x v="0"/>
    <s v=""/>
    <s v=""/>
    <s v=""/>
    <s v=""/>
  </r>
  <r>
    <x v="15"/>
    <d v="2026-05-21T12:25:00"/>
    <x v="0"/>
    <n v="65577067"/>
    <n v="359374860000"/>
    <s v="7-113-124"/>
    <s v="Fijo"/>
    <x v="0"/>
    <x v="1"/>
    <m/>
    <m/>
    <m/>
    <s v="no"/>
    <m/>
    <m/>
    <x v="0"/>
    <m/>
    <x v="0"/>
    <x v="0"/>
    <s v=""/>
    <s v=""/>
    <s v=""/>
    <s v=""/>
  </r>
  <r>
    <x v="15"/>
    <d v="2026-05-21T12:29:26"/>
    <x v="0"/>
    <n v="65705686"/>
    <n v="366011910000"/>
    <s v="9-767-2097"/>
    <s v="Fijo"/>
    <x v="0"/>
    <x v="0"/>
    <m/>
    <m/>
    <m/>
    <s v="no"/>
    <m/>
    <m/>
    <x v="1"/>
    <m/>
    <x v="0"/>
    <x v="0"/>
    <s v=""/>
    <s v=""/>
    <s v=""/>
    <s v=""/>
  </r>
  <r>
    <x v="15"/>
    <d v="2026-05-21T12:32:33"/>
    <x v="0"/>
    <n v="65892172"/>
    <n v="361027770000"/>
    <s v="10-700-1249"/>
    <s v="Fijo"/>
    <x v="0"/>
    <x v="7"/>
    <m/>
    <m/>
    <m/>
    <s v="no"/>
    <m/>
    <m/>
    <x v="4"/>
    <m/>
    <x v="0"/>
    <x v="0"/>
    <s v=""/>
    <s v=""/>
    <s v=""/>
    <s v=""/>
  </r>
  <r>
    <x v="15"/>
    <d v="2026-05-21T12:35:01"/>
    <x v="0"/>
    <n v="65909924"/>
    <n v="362052750000"/>
    <s v="9-725-1484"/>
    <s v="Fijo"/>
    <x v="0"/>
    <x v="2"/>
    <m/>
    <m/>
    <m/>
    <s v="si"/>
    <d v="2026-05-19T00:00:00"/>
    <m/>
    <x v="4"/>
    <m/>
    <x v="2"/>
    <x v="0"/>
    <s v="19/may"/>
    <s v=""/>
    <s v=""/>
    <n v="1"/>
  </r>
  <r>
    <x v="15"/>
    <d v="2026-05-21T12:37:09"/>
    <x v="0"/>
    <n v="65992229"/>
    <n v="351346290000"/>
    <s v="A35309185"/>
    <s v="Fijo"/>
    <x v="5"/>
    <x v="7"/>
    <m/>
    <m/>
    <m/>
    <s v="no"/>
    <m/>
    <m/>
    <x v="4"/>
    <m/>
    <x v="0"/>
    <x v="0"/>
    <s v=""/>
    <s v=""/>
    <s v=""/>
    <s v=""/>
  </r>
  <r>
    <x v="15"/>
    <d v="2026-05-21T12:40:31"/>
    <x v="0"/>
    <n v="66056107"/>
    <n v="368014530000"/>
    <s v="2-709-2020"/>
    <s v="Fijo"/>
    <x v="0"/>
    <x v="7"/>
    <m/>
    <m/>
    <m/>
    <s v="no"/>
    <m/>
    <m/>
    <x v="4"/>
    <m/>
    <x v="0"/>
    <x v="0"/>
    <s v=""/>
    <s v=""/>
    <s v=""/>
    <s v=""/>
  </r>
  <r>
    <x v="15"/>
    <d v="2026-05-21T12:43:48"/>
    <x v="0"/>
    <n v="66095793"/>
    <n v="369044290000"/>
    <s v="3-707-924"/>
    <s v="Fijo"/>
    <x v="0"/>
    <x v="0"/>
    <m/>
    <m/>
    <m/>
    <s v="no"/>
    <m/>
    <m/>
    <x v="4"/>
    <m/>
    <x v="0"/>
    <x v="0"/>
    <s v=""/>
    <s v=""/>
    <s v=""/>
    <s v=""/>
  </r>
  <r>
    <x v="15"/>
    <d v="2026-05-21T12:45:21"/>
    <x v="0"/>
    <n v="66178334"/>
    <n v="353365190000"/>
    <s v="8-162-884"/>
    <s v="Fijo"/>
    <x v="0"/>
    <x v="7"/>
    <m/>
    <m/>
    <m/>
    <s v="no"/>
    <m/>
    <m/>
    <x v="0"/>
    <m/>
    <x v="0"/>
    <x v="0"/>
    <s v=""/>
    <s v=""/>
    <s v=""/>
    <s v=""/>
  </r>
  <r>
    <x v="15"/>
    <d v="2026-05-21T12:48:30"/>
    <x v="0"/>
    <n v="66247133"/>
    <n v="362048230000"/>
    <s v="12-726-1534"/>
    <s v="Fijo"/>
    <x v="0"/>
    <x v="0"/>
    <m/>
    <m/>
    <m/>
    <s v="no"/>
    <m/>
    <m/>
    <x v="4"/>
    <m/>
    <x v="0"/>
    <x v="0"/>
    <s v=""/>
    <s v=""/>
    <s v=""/>
    <s v=""/>
  </r>
  <r>
    <x v="15"/>
    <d v="2026-05-21T12:51:32"/>
    <x v="0"/>
    <n v="66399201"/>
    <n v="364036870000"/>
    <n v="182863259"/>
    <s v="Fijo"/>
    <x v="3"/>
    <x v="0"/>
    <m/>
    <m/>
    <m/>
    <s v="no"/>
    <m/>
    <m/>
    <x v="4"/>
    <m/>
    <x v="0"/>
    <x v="0"/>
    <s v=""/>
    <s v=""/>
    <s v=""/>
    <s v=""/>
  </r>
  <r>
    <x v="15"/>
    <d v="2026-05-21T12:55:23"/>
    <x v="0"/>
    <n v="66447039"/>
    <n v="364084660000"/>
    <s v="8-788-371"/>
    <s v="Fijo"/>
    <x v="0"/>
    <x v="5"/>
    <m/>
    <m/>
    <m/>
    <s v="no"/>
    <m/>
    <m/>
    <x v="4"/>
    <m/>
    <x v="0"/>
    <x v="0"/>
    <s v=""/>
    <s v=""/>
    <s v=""/>
    <s v=""/>
  </r>
  <r>
    <x v="15"/>
    <d v="2026-05-21T12:56:46"/>
    <x v="0"/>
    <n v="66558136"/>
    <n v="365021050000"/>
    <s v="9-161-6701"/>
    <s v="Fijo"/>
    <x v="0"/>
    <x v="4"/>
    <m/>
    <m/>
    <m/>
    <s v="no"/>
    <m/>
    <m/>
    <x v="1"/>
    <m/>
    <x v="0"/>
    <x v="0"/>
    <s v=""/>
    <s v=""/>
    <s v=""/>
    <s v=""/>
  </r>
  <r>
    <x v="15"/>
    <d v="2026-05-21T12:58:29"/>
    <x v="0"/>
    <n v="66578945"/>
    <n v="363069600000"/>
    <s v="8-762-2180"/>
    <s v="Fijo"/>
    <x v="0"/>
    <x v="0"/>
    <m/>
    <m/>
    <m/>
    <s v="no"/>
    <m/>
    <m/>
    <x v="4"/>
    <m/>
    <x v="0"/>
    <x v="0"/>
    <s v=""/>
    <s v=""/>
    <s v=""/>
    <s v=""/>
  </r>
  <r>
    <x v="15"/>
    <d v="2026-05-21T14:05:36"/>
    <x v="0"/>
    <n v="66722995"/>
    <n v="362082050000"/>
    <s v="2-130-797DV28"/>
    <s v="Fijo"/>
    <x v="1"/>
    <x v="0"/>
    <m/>
    <m/>
    <m/>
    <s v="no"/>
    <m/>
    <m/>
    <x v="1"/>
    <m/>
    <x v="0"/>
    <x v="0"/>
    <s v=""/>
    <s v=""/>
    <s v=""/>
    <s v=""/>
  </r>
  <r>
    <x v="15"/>
    <d v="2026-05-21T14:08:58"/>
    <x v="0"/>
    <n v="66789087"/>
    <n v="363069600000"/>
    <s v="8-762-2180"/>
    <s v="Fijo"/>
    <x v="0"/>
    <x v="0"/>
    <m/>
    <m/>
    <m/>
    <s v="no"/>
    <m/>
    <m/>
    <x v="4"/>
    <m/>
    <x v="0"/>
    <x v="0"/>
    <s v=""/>
    <s v=""/>
    <s v=""/>
    <s v=""/>
  </r>
  <r>
    <x v="15"/>
    <d v="2026-05-21T14:10:55"/>
    <x v="0"/>
    <n v="66930362"/>
    <n v="353325540000"/>
    <s v="8-488-199"/>
    <s v="Fijo"/>
    <x v="0"/>
    <x v="7"/>
    <m/>
    <m/>
    <m/>
    <s v="no"/>
    <m/>
    <m/>
    <x v="1"/>
    <m/>
    <x v="0"/>
    <x v="0"/>
    <s v=""/>
    <s v=""/>
    <s v=""/>
    <s v=""/>
  </r>
  <r>
    <x v="15"/>
    <d v="2026-05-21T14:16:56"/>
    <x v="0"/>
    <n v="67012008"/>
    <n v="369085370000"/>
    <s v="8-817-681"/>
    <s v="Fijo"/>
    <x v="0"/>
    <x v="7"/>
    <m/>
    <m/>
    <m/>
    <s v="no"/>
    <m/>
    <m/>
    <x v="4"/>
    <m/>
    <x v="0"/>
    <x v="0"/>
    <s v=""/>
    <s v=""/>
    <s v=""/>
    <s v=""/>
  </r>
  <r>
    <x v="15"/>
    <d v="2026-05-21T14:21:22"/>
    <x v="0"/>
    <n v="67101082"/>
    <n v="368089020000"/>
    <s v="E-8-87390"/>
    <s v="Fijo"/>
    <x v="1"/>
    <x v="2"/>
    <m/>
    <m/>
    <m/>
    <s v="si"/>
    <d v="2026-05-11T00:00:00"/>
    <m/>
    <x v="4"/>
    <m/>
    <x v="2"/>
    <x v="0"/>
    <s v="11/may"/>
    <s v=""/>
    <s v=""/>
    <n v="1"/>
  </r>
  <r>
    <x v="15"/>
    <d v="2026-05-21T14:26:36"/>
    <x v="0"/>
    <n v="67115436"/>
    <n v="364018050000"/>
    <s v="10-706-638"/>
    <s v="Fijo"/>
    <x v="2"/>
    <x v="7"/>
    <m/>
    <m/>
    <m/>
    <s v="no"/>
    <m/>
    <m/>
    <x v="4"/>
    <m/>
    <x v="0"/>
    <x v="0"/>
    <s v=""/>
    <s v=""/>
    <s v=""/>
    <s v=""/>
  </r>
  <r>
    <x v="15"/>
    <d v="2026-05-21T14:29:39"/>
    <x v="0"/>
    <n v="67214083"/>
    <n v="363093830000"/>
    <s v="AY009864"/>
    <s v="Fijo"/>
    <x v="0"/>
    <x v="0"/>
    <m/>
    <m/>
    <m/>
    <s v="no"/>
    <m/>
    <m/>
    <x v="4"/>
    <m/>
    <x v="0"/>
    <x v="0"/>
    <s v=""/>
    <s v=""/>
    <s v=""/>
    <s v=""/>
  </r>
  <r>
    <x v="15"/>
    <d v="2026-05-21T14:33:06"/>
    <x v="0"/>
    <n v="67288491"/>
    <n v="366021820000"/>
    <s v="4-703-544"/>
    <s v="Fijo"/>
    <x v="0"/>
    <x v="7"/>
    <m/>
    <m/>
    <m/>
    <s v="no"/>
    <m/>
    <m/>
    <x v="4"/>
    <m/>
    <x v="0"/>
    <x v="0"/>
    <s v=""/>
    <s v=""/>
    <s v=""/>
    <s v=""/>
  </r>
  <r>
    <x v="15"/>
    <d v="2026-05-21T14:36:14"/>
    <x v="0"/>
    <n v="67383939"/>
    <n v="361059320000"/>
    <s v="8-785-1890"/>
    <s v="Fijo"/>
    <x v="1"/>
    <x v="8"/>
    <m/>
    <m/>
    <m/>
    <s v="no"/>
    <m/>
    <m/>
    <x v="4"/>
    <m/>
    <x v="0"/>
    <x v="0"/>
    <s v=""/>
    <s v=""/>
    <s v=""/>
    <s v=""/>
  </r>
  <r>
    <x v="15"/>
    <d v="2026-05-21T14:41:38"/>
    <x v="0"/>
    <n v="67433978"/>
    <n v="352371680000"/>
    <s v="8-773-2054"/>
    <s v="Fijo"/>
    <x v="0"/>
    <x v="1"/>
    <m/>
    <d v="2026-05-30T00:00:00"/>
    <n v="60.88"/>
    <s v="no"/>
    <m/>
    <m/>
    <x v="4"/>
    <m/>
    <x v="0"/>
    <x v="1"/>
    <s v=""/>
    <s v="30/may"/>
    <n v="1"/>
    <s v=""/>
  </r>
  <r>
    <x v="15"/>
    <d v="2026-05-21T14:45:34"/>
    <x v="0"/>
    <n v="67513331"/>
    <n v="362081480000"/>
    <s v="FB660536"/>
    <s v="Fijo"/>
    <x v="0"/>
    <x v="5"/>
    <m/>
    <m/>
    <m/>
    <s v="no"/>
    <m/>
    <m/>
    <x v="4"/>
    <m/>
    <x v="0"/>
    <x v="0"/>
    <s v=""/>
    <s v=""/>
    <s v=""/>
    <s v=""/>
  </r>
  <r>
    <x v="15"/>
    <d v="2026-05-21T14:55:19"/>
    <x v="0"/>
    <n v="67678843"/>
    <n v="369091120000"/>
    <s v="BG327965"/>
    <s v="Fijo"/>
    <x v="0"/>
    <x v="3"/>
    <m/>
    <d v="2026-05-23T00:00:00"/>
    <n v="30.44"/>
    <s v="no"/>
    <m/>
    <m/>
    <x v="4"/>
    <m/>
    <x v="0"/>
    <x v="1"/>
    <s v=""/>
    <s v="23/may"/>
    <n v="1"/>
    <s v=""/>
  </r>
  <r>
    <x v="15"/>
    <d v="2026-05-21T14:56:53"/>
    <x v="0"/>
    <n v="67878229"/>
    <n v="365027290000"/>
    <s v="8-1018-391"/>
    <s v="Fijo"/>
    <x v="0"/>
    <x v="7"/>
    <m/>
    <m/>
    <m/>
    <s v="no"/>
    <m/>
    <m/>
    <x v="1"/>
    <m/>
    <x v="0"/>
    <x v="0"/>
    <s v=""/>
    <s v=""/>
    <s v=""/>
    <s v=""/>
  </r>
  <r>
    <x v="15"/>
    <d v="2026-05-21T15:02:28"/>
    <x v="0"/>
    <n v="67979292"/>
    <n v="358375350000"/>
    <s v="8-975-1321"/>
    <s v="Fijo"/>
    <x v="0"/>
    <x v="0"/>
    <m/>
    <m/>
    <m/>
    <s v="no"/>
    <m/>
    <m/>
    <x v="0"/>
    <m/>
    <x v="0"/>
    <x v="0"/>
    <s v=""/>
    <s v=""/>
    <s v=""/>
    <s v=""/>
  </r>
  <r>
    <x v="15"/>
    <d v="2026-05-21T15:06:09"/>
    <x v="0"/>
    <n v="68179375"/>
    <n v="356371330000"/>
    <s v="8-732-1831"/>
    <s v="Fijo"/>
    <x v="0"/>
    <x v="0"/>
    <m/>
    <m/>
    <m/>
    <s v="no"/>
    <m/>
    <m/>
    <x v="1"/>
    <m/>
    <x v="0"/>
    <x v="0"/>
    <s v=""/>
    <s v=""/>
    <s v=""/>
    <s v=""/>
  </r>
  <r>
    <x v="15"/>
    <d v="2026-05-21T15:09:01"/>
    <x v="0"/>
    <n v="68268742"/>
    <n v="366005850000"/>
    <s v="10-707-314"/>
    <s v="Fijo"/>
    <x v="0"/>
    <x v="7"/>
    <m/>
    <m/>
    <m/>
    <s v="no"/>
    <m/>
    <m/>
    <x v="4"/>
    <m/>
    <x v="0"/>
    <x v="0"/>
    <s v=""/>
    <s v=""/>
    <s v=""/>
    <s v=""/>
  </r>
  <r>
    <x v="15"/>
    <d v="2026-05-21T15:11:56"/>
    <x v="0"/>
    <n v="68358975"/>
    <n v="369055450000"/>
    <s v="9-735-619"/>
    <s v="Fijo"/>
    <x v="0"/>
    <x v="0"/>
    <m/>
    <m/>
    <m/>
    <s v="no"/>
    <m/>
    <m/>
    <x v="4"/>
    <m/>
    <x v="0"/>
    <x v="0"/>
    <s v=""/>
    <s v=""/>
    <s v=""/>
    <s v=""/>
  </r>
  <r>
    <x v="15"/>
    <d v="2026-05-21T15:21:50"/>
    <x v="0"/>
    <n v="68711220"/>
    <n v="357357770000"/>
    <s v="3-746-1242"/>
    <s v="Fijo"/>
    <x v="0"/>
    <x v="0"/>
    <m/>
    <m/>
    <m/>
    <s v="no"/>
    <m/>
    <m/>
    <x v="1"/>
    <m/>
    <x v="0"/>
    <x v="0"/>
    <s v=""/>
    <s v=""/>
    <s v=""/>
    <s v=""/>
  </r>
  <r>
    <x v="15"/>
    <d v="2026-05-21T15:23:39"/>
    <x v="0"/>
    <n v="68836236"/>
    <n v="355369030000"/>
    <s v="8-1051-1434"/>
    <s v="Fijo"/>
    <x v="0"/>
    <x v="7"/>
    <m/>
    <m/>
    <m/>
    <s v="no"/>
    <m/>
    <m/>
    <x v="4"/>
    <m/>
    <x v="0"/>
    <x v="0"/>
    <s v=""/>
    <s v=""/>
    <s v=""/>
    <s v=""/>
  </r>
  <r>
    <x v="15"/>
    <d v="2026-05-21T15:27:59"/>
    <x v="0"/>
    <n v="68902344"/>
    <n v="368082820000"/>
    <s v="10-716-2088"/>
    <s v="Fijo"/>
    <x v="0"/>
    <x v="0"/>
    <m/>
    <m/>
    <m/>
    <s v="no"/>
    <m/>
    <m/>
    <x v="4"/>
    <m/>
    <x v="0"/>
    <x v="0"/>
    <s v=""/>
    <s v=""/>
    <s v=""/>
    <s v=""/>
  </r>
  <r>
    <x v="15"/>
    <d v="2026-05-21T15:35:00"/>
    <x v="0"/>
    <n v="69216347"/>
    <n v="369088980000"/>
    <s v="3-64-2558"/>
    <s v="Fijo"/>
    <x v="0"/>
    <x v="5"/>
    <m/>
    <m/>
    <m/>
    <s v="no"/>
    <m/>
    <m/>
    <x v="4"/>
    <m/>
    <x v="0"/>
    <x v="0"/>
    <s v=""/>
    <s v=""/>
    <s v=""/>
    <s v=""/>
  </r>
  <r>
    <x v="15"/>
    <d v="2026-05-21T15:36:18"/>
    <x v="0"/>
    <n v="69320573"/>
    <n v="363005830000"/>
    <s v="3-711-988"/>
    <s v="Fijo"/>
    <x v="0"/>
    <x v="7"/>
    <m/>
    <m/>
    <m/>
    <s v="no"/>
    <m/>
    <m/>
    <x v="4"/>
    <m/>
    <x v="0"/>
    <x v="0"/>
    <s v=""/>
    <s v=""/>
    <s v=""/>
    <s v=""/>
  </r>
  <r>
    <x v="15"/>
    <d v="2026-05-21T15:38:50"/>
    <x v="0"/>
    <n v="69351752"/>
    <n v="363082820000"/>
    <s v="8-1006-631"/>
    <s v="Fijo"/>
    <x v="0"/>
    <x v="1"/>
    <m/>
    <m/>
    <m/>
    <s v="no"/>
    <m/>
    <m/>
    <x v="4"/>
    <m/>
    <x v="0"/>
    <x v="0"/>
    <s v=""/>
    <s v=""/>
    <s v=""/>
    <s v=""/>
  </r>
  <r>
    <x v="15"/>
    <d v="2026-05-21T15:42:22"/>
    <x v="0"/>
    <n v="69455611"/>
    <n v="367054790000"/>
    <s v="9-742-195"/>
    <s v="Fijo"/>
    <x v="0"/>
    <x v="4"/>
    <m/>
    <m/>
    <m/>
    <s v="no"/>
    <m/>
    <m/>
    <x v="4"/>
    <m/>
    <x v="0"/>
    <x v="0"/>
    <s v=""/>
    <s v=""/>
    <s v=""/>
    <s v=""/>
  </r>
  <r>
    <x v="15"/>
    <d v="2026-05-21T15:46:06"/>
    <x v="0"/>
    <n v="69558662"/>
    <n v="357285600000"/>
    <s v="8-931-2056"/>
    <s v="Fijo"/>
    <x v="0"/>
    <x v="7"/>
    <m/>
    <m/>
    <m/>
    <s v="no"/>
    <m/>
    <m/>
    <x v="4"/>
    <m/>
    <x v="0"/>
    <x v="0"/>
    <s v=""/>
    <s v=""/>
    <s v=""/>
    <s v=""/>
  </r>
  <r>
    <x v="15"/>
    <d v="2026-05-21T15:54:10"/>
    <x v="0"/>
    <n v="69601798"/>
    <n v="361023570000"/>
    <s v="8-716-184"/>
    <s v="Fijo"/>
    <x v="0"/>
    <x v="3"/>
    <m/>
    <d v="2026-05-22T00:00:00"/>
    <n v="39"/>
    <s v="no"/>
    <m/>
    <m/>
    <x v="1"/>
    <m/>
    <x v="0"/>
    <x v="1"/>
    <s v=""/>
    <s v="22/may"/>
    <n v="1"/>
    <s v=""/>
  </r>
  <r>
    <x v="15"/>
    <d v="2026-05-21T15:56:02"/>
    <x v="0"/>
    <n v="69692960"/>
    <n v="354350880000"/>
    <s v="8-1025-1260"/>
    <s v="Fijo"/>
    <x v="0"/>
    <x v="7"/>
    <m/>
    <m/>
    <m/>
    <s v="no"/>
    <m/>
    <m/>
    <x v="0"/>
    <m/>
    <x v="0"/>
    <x v="0"/>
    <s v=""/>
    <s v=""/>
    <s v=""/>
    <s v=""/>
  </r>
  <r>
    <x v="15"/>
    <d v="2026-05-21T16:02:46"/>
    <x v="0"/>
    <n v="69870832"/>
    <n v="357363410000"/>
    <s v="8-513-2197"/>
    <s v="Fijo"/>
    <x v="0"/>
    <x v="2"/>
    <m/>
    <m/>
    <m/>
    <s v="si"/>
    <d v="2026-05-14T00:00:00"/>
    <m/>
    <x v="4"/>
    <m/>
    <x v="2"/>
    <x v="0"/>
    <s v="14/may"/>
    <s v=""/>
    <s v=""/>
    <n v="1"/>
  </r>
  <r>
    <x v="15"/>
    <d v="2026-05-21T16:08:50"/>
    <x v="0"/>
    <n v="69445028"/>
    <n v="354377940000"/>
    <s v="CO3688888"/>
    <s v="Fijo"/>
    <x v="0"/>
    <x v="7"/>
    <m/>
    <m/>
    <m/>
    <s v="no"/>
    <m/>
    <m/>
    <x v="4"/>
    <m/>
    <x v="0"/>
    <x v="0"/>
    <s v=""/>
    <s v=""/>
    <s v=""/>
    <s v=""/>
  </r>
  <r>
    <x v="15"/>
    <d v="2026-05-21T16:25:50"/>
    <x v="0"/>
    <n v="66619538"/>
    <n v="208008280000"/>
    <s v="4-718-63"/>
    <s v="Fijo"/>
    <x v="0"/>
    <x v="0"/>
    <m/>
    <m/>
    <m/>
    <s v="no"/>
    <m/>
    <m/>
    <x v="4"/>
    <m/>
    <x v="0"/>
    <x v="0"/>
    <s v=""/>
    <s v=""/>
    <s v=""/>
    <s v=""/>
  </r>
  <r>
    <x v="15"/>
    <d v="2026-05-21T16:31:53"/>
    <x v="0"/>
    <n v="67238138"/>
    <n v="355372370000"/>
    <s v="E-8-202471"/>
    <s v="Fijo"/>
    <x v="1"/>
    <x v="2"/>
    <m/>
    <m/>
    <m/>
    <s v="si"/>
    <d v="2026-05-20T00:00:00"/>
    <n v="56"/>
    <x v="0"/>
    <m/>
    <x v="2"/>
    <x v="0"/>
    <s v="20/may"/>
    <s v=""/>
    <s v=""/>
    <n v="1"/>
  </r>
  <r>
    <x v="15"/>
    <d v="2026-05-21T16:40:38"/>
    <x v="0"/>
    <n v="66055984"/>
    <n v="352280910100"/>
    <s v="2-117-435"/>
    <s v="Fijo"/>
    <x v="1"/>
    <x v="2"/>
    <m/>
    <m/>
    <m/>
    <s v="si"/>
    <d v="2026-05-20T00:00:00"/>
    <n v="32.42"/>
    <x v="4"/>
    <m/>
    <x v="2"/>
    <x v="0"/>
    <s v="20/may"/>
    <s v=""/>
    <s v=""/>
    <n v="1"/>
  </r>
  <r>
    <x v="15"/>
    <d v="2026-05-21T16:46:40"/>
    <x v="0"/>
    <n v="64198054"/>
    <n v="362082210000"/>
    <s v="9-707-302"/>
    <s v="Fijo"/>
    <x v="0"/>
    <x v="2"/>
    <m/>
    <m/>
    <m/>
    <s v="si"/>
    <d v="2026-05-21T00:00:00"/>
    <n v="25.25"/>
    <x v="4"/>
    <m/>
    <x v="2"/>
    <x v="0"/>
    <s v="21/may"/>
    <s v=""/>
    <s v=""/>
    <n v="1"/>
  </r>
  <r>
    <x v="15"/>
    <d v="2026-05-21T16:54:58"/>
    <x v="0"/>
    <n v="60093261"/>
    <n v="353357320000"/>
    <s v="8-832-774"/>
    <s v="Fijo"/>
    <x v="0"/>
    <x v="7"/>
    <m/>
    <m/>
    <m/>
    <s v="no"/>
    <m/>
    <m/>
    <x v="4"/>
    <m/>
    <x v="0"/>
    <x v="0"/>
    <s v=""/>
    <s v=""/>
    <s v=""/>
    <s v=""/>
  </r>
  <r>
    <x v="15"/>
    <d v="2026-05-21T16:56:13"/>
    <x v="0"/>
    <n v="60349166"/>
    <n v="367000460000"/>
    <s v="10-709-1470"/>
    <s v="Fijo"/>
    <x v="0"/>
    <x v="7"/>
    <m/>
    <m/>
    <m/>
    <s v="no"/>
    <m/>
    <m/>
    <x v="4"/>
    <m/>
    <x v="0"/>
    <x v="0"/>
    <s v=""/>
    <s v=""/>
    <s v=""/>
    <s v=""/>
  </r>
  <r>
    <x v="15"/>
    <d v="2026-05-21T16:59:14"/>
    <x v="0"/>
    <n v="60402909"/>
    <n v="362003540000"/>
    <s v="3-712-724"/>
    <s v="Fijo"/>
    <x v="0"/>
    <x v="2"/>
    <m/>
    <m/>
    <m/>
    <s v="si"/>
    <d v="2026-05-01T00:00:00"/>
    <m/>
    <x v="1"/>
    <m/>
    <x v="2"/>
    <x v="0"/>
    <s v="01/may"/>
    <s v=""/>
    <s v=""/>
    <n v="1"/>
  </r>
  <r>
    <x v="15"/>
    <d v="2026-05-21T17:09:15"/>
    <x v="0"/>
    <n v="61001147"/>
    <n v="362005830000"/>
    <s v="10-5-1140"/>
    <s v="Fijo"/>
    <x v="0"/>
    <x v="0"/>
    <m/>
    <m/>
    <m/>
    <s v="no"/>
    <m/>
    <m/>
    <x v="1"/>
    <m/>
    <x v="0"/>
    <x v="0"/>
    <s v=""/>
    <s v=""/>
    <s v=""/>
    <s v=""/>
  </r>
  <r>
    <x v="15"/>
    <d v="2026-05-21T17:13:54"/>
    <x v="0"/>
    <n v="61622585"/>
    <n v="359382360000"/>
    <s v="6-703-2233"/>
    <s v="Fijo"/>
    <x v="0"/>
    <x v="1"/>
    <m/>
    <m/>
    <m/>
    <s v="no"/>
    <m/>
    <m/>
    <x v="0"/>
    <m/>
    <x v="0"/>
    <x v="0"/>
    <s v=""/>
    <s v=""/>
    <s v=""/>
    <s v=""/>
  </r>
  <r>
    <x v="15"/>
    <d v="2026-05-21T17:17:58"/>
    <x v="0"/>
    <n v="61626717"/>
    <n v="353362710000"/>
    <s v="2-722-1502"/>
    <s v="Fijo"/>
    <x v="0"/>
    <x v="0"/>
    <m/>
    <m/>
    <m/>
    <s v="no"/>
    <m/>
    <m/>
    <x v="4"/>
    <m/>
    <x v="0"/>
    <x v="0"/>
    <s v=""/>
    <s v=""/>
    <s v=""/>
    <s v=""/>
  </r>
  <r>
    <x v="15"/>
    <d v="2026-05-21T17:24:28"/>
    <x v="0"/>
    <n v="62231427"/>
    <n v="364092790000"/>
    <s v="8-837-597"/>
    <s v="Fijo"/>
    <x v="1"/>
    <x v="2"/>
    <m/>
    <m/>
    <m/>
    <s v="si"/>
    <d v="2026-05-21T00:00:00"/>
    <n v="43.13"/>
    <x v="4"/>
    <m/>
    <x v="2"/>
    <x v="0"/>
    <s v="21/may"/>
    <s v=""/>
    <s v=""/>
    <n v="1"/>
  </r>
  <r>
    <x v="15"/>
    <d v="2026-05-21T17:30:36"/>
    <x v="0"/>
    <n v="62158195"/>
    <n v="369042550000"/>
    <s v="8-379-952"/>
    <s v="Fijo"/>
    <x v="1"/>
    <x v="2"/>
    <m/>
    <m/>
    <m/>
    <s v="si"/>
    <d v="2026-05-13T00:00:00"/>
    <m/>
    <x v="4"/>
    <m/>
    <x v="2"/>
    <x v="0"/>
    <s v="13/may"/>
    <s v=""/>
    <s v=""/>
    <n v="1"/>
  </r>
  <r>
    <x v="15"/>
    <d v="2026-05-21T17:33:51"/>
    <x v="0"/>
    <n v="62254511"/>
    <n v="214048580000"/>
    <s v="8-814-663"/>
    <s v="Fijo"/>
    <x v="2"/>
    <x v="7"/>
    <m/>
    <m/>
    <m/>
    <s v="no"/>
    <m/>
    <m/>
    <x v="4"/>
    <m/>
    <x v="0"/>
    <x v="0"/>
    <s v=""/>
    <s v=""/>
    <s v=""/>
    <s v=""/>
  </r>
  <r>
    <x v="15"/>
    <d v="2026-05-21T17:36:37"/>
    <x v="0"/>
    <n v="62384398"/>
    <n v="353326540000"/>
    <s v="8-515-280"/>
    <s v="Fijo"/>
    <x v="0"/>
    <x v="5"/>
    <m/>
    <m/>
    <m/>
    <s v="no"/>
    <m/>
    <m/>
    <x v="1"/>
    <m/>
    <x v="0"/>
    <x v="0"/>
    <s v=""/>
    <s v=""/>
    <s v=""/>
    <s v=""/>
  </r>
  <r>
    <x v="15"/>
    <d v="2026-05-21T17:38:19"/>
    <x v="0"/>
    <n v="62411313"/>
    <n v="354062600000"/>
    <s v="4-752-369"/>
    <s v="Fijo"/>
    <x v="0"/>
    <x v="7"/>
    <m/>
    <m/>
    <m/>
    <s v="no"/>
    <m/>
    <m/>
    <x v="0"/>
    <m/>
    <x v="0"/>
    <x v="0"/>
    <s v=""/>
    <s v=""/>
    <s v=""/>
    <s v=""/>
  </r>
  <r>
    <x v="15"/>
    <d v="2026-05-21T17:40:40"/>
    <x v="0"/>
    <n v="62674101"/>
    <n v="361026230000"/>
    <s v="8-1037-985"/>
    <s v="Fijo"/>
    <x v="0"/>
    <x v="7"/>
    <m/>
    <m/>
    <m/>
    <s v="no"/>
    <m/>
    <m/>
    <x v="4"/>
    <m/>
    <x v="0"/>
    <x v="0"/>
    <s v=""/>
    <s v=""/>
    <s v=""/>
    <s v=""/>
  </r>
  <r>
    <x v="15"/>
    <d v="2026-05-21T17:42:12"/>
    <x v="0"/>
    <n v="62712490"/>
    <n v="361019610000"/>
    <s v="8-456-717"/>
    <s v="Fijo"/>
    <x v="0"/>
    <x v="7"/>
    <m/>
    <m/>
    <m/>
    <s v="no"/>
    <m/>
    <m/>
    <x v="1"/>
    <m/>
    <x v="0"/>
    <x v="0"/>
    <s v=""/>
    <s v=""/>
    <s v=""/>
    <s v=""/>
  </r>
  <r>
    <x v="15"/>
    <d v="2026-05-21T17:46:19"/>
    <x v="0"/>
    <n v="63112659"/>
    <n v="356369130000"/>
    <s v="8-952-1613"/>
    <s v="Fijo"/>
    <x v="0"/>
    <x v="5"/>
    <m/>
    <m/>
    <m/>
    <s v="no"/>
    <m/>
    <m/>
    <x v="0"/>
    <m/>
    <x v="0"/>
    <x v="0"/>
    <s v=""/>
    <s v=""/>
    <s v=""/>
    <s v=""/>
  </r>
  <r>
    <x v="15"/>
    <d v="2026-05-21T17:48:53"/>
    <x v="0"/>
    <n v="63238835"/>
    <n v="362010540000"/>
    <s v="L896523"/>
    <s v="Fijo"/>
    <x v="0"/>
    <x v="0"/>
    <m/>
    <m/>
    <m/>
    <s v="no"/>
    <m/>
    <m/>
    <x v="4"/>
    <m/>
    <x v="0"/>
    <x v="0"/>
    <s v=""/>
    <s v=""/>
    <s v=""/>
    <s v=""/>
  </r>
  <r>
    <x v="15"/>
    <d v="2026-05-21T17:50:28"/>
    <x v="0"/>
    <n v="63373915"/>
    <n v="369002140000"/>
    <s v="3-733-1572"/>
    <s v="Fijo"/>
    <x v="0"/>
    <x v="7"/>
    <m/>
    <m/>
    <m/>
    <s v="no"/>
    <m/>
    <m/>
    <x v="4"/>
    <m/>
    <x v="0"/>
    <x v="0"/>
    <s v=""/>
    <s v=""/>
    <s v=""/>
    <s v=""/>
  </r>
  <r>
    <x v="15"/>
    <d v="2026-05-21T17:52:50"/>
    <x v="0"/>
    <n v="63415263"/>
    <n v="369023860000"/>
    <s v="1-759-2223"/>
    <s v="Fijo"/>
    <x v="0"/>
    <x v="0"/>
    <m/>
    <m/>
    <m/>
    <s v="no"/>
    <m/>
    <m/>
    <x v="1"/>
    <m/>
    <x v="0"/>
    <x v="0"/>
    <s v=""/>
    <s v=""/>
    <s v=""/>
    <s v=""/>
  </r>
  <r>
    <x v="15"/>
    <d v="2026-05-21T17:58:30"/>
    <x v="0"/>
    <n v="63510073"/>
    <n v="362054530000"/>
    <s v="4-219-950"/>
    <s v="Fijo"/>
    <x v="2"/>
    <x v="3"/>
    <m/>
    <m/>
    <m/>
    <s v="no"/>
    <m/>
    <m/>
    <x v="4"/>
    <m/>
    <x v="0"/>
    <x v="0"/>
    <s v=""/>
    <s v=""/>
    <s v=""/>
    <s v=""/>
  </r>
  <r>
    <x v="15"/>
    <d v="2026-05-21T18:04:40"/>
    <x v="0"/>
    <n v="63758860"/>
    <n v="365068410000"/>
    <s v="7-715-438"/>
    <s v="Fijo"/>
    <x v="0"/>
    <x v="0"/>
    <m/>
    <m/>
    <m/>
    <s v="no"/>
    <m/>
    <m/>
    <x v="4"/>
    <m/>
    <x v="0"/>
    <x v="0"/>
    <s v=""/>
    <s v=""/>
    <s v=""/>
    <s v=""/>
  </r>
  <r>
    <x v="15"/>
    <d v="2026-05-21T18:07:00"/>
    <x v="0"/>
    <n v="64008804"/>
    <n v="366051290000"/>
    <s v="4-753-207"/>
    <s v="Fijo"/>
    <x v="0"/>
    <x v="0"/>
    <m/>
    <m/>
    <m/>
    <s v="si"/>
    <d v="2026-05-08T00:00:00"/>
    <m/>
    <x v="4"/>
    <m/>
    <x v="2"/>
    <x v="0"/>
    <s v="08/may"/>
    <s v=""/>
    <s v=""/>
    <n v="1"/>
  </r>
  <r>
    <x v="15"/>
    <d v="2026-05-21T18:10:37"/>
    <x v="0"/>
    <n v="64153733"/>
    <n v="327001870000"/>
    <s v="3-733-247"/>
    <s v="Fijo"/>
    <x v="0"/>
    <x v="4"/>
    <m/>
    <m/>
    <m/>
    <s v="no"/>
    <m/>
    <m/>
    <x v="4"/>
    <m/>
    <x v="0"/>
    <x v="0"/>
    <s v=""/>
    <s v=""/>
    <s v=""/>
    <s v=""/>
  </r>
  <r>
    <x v="15"/>
    <d v="2026-05-21T18:11:53"/>
    <x v="0"/>
    <n v="64218076"/>
    <n v="353379550000"/>
    <s v="3-31-772"/>
    <s v="Fijo"/>
    <x v="0"/>
    <x v="7"/>
    <m/>
    <m/>
    <m/>
    <s v="no"/>
    <m/>
    <m/>
    <x v="4"/>
    <m/>
    <x v="0"/>
    <x v="0"/>
    <s v=""/>
    <s v=""/>
    <s v=""/>
    <s v=""/>
  </r>
  <r>
    <x v="15"/>
    <d v="2026-05-21T18:13:10"/>
    <x v="0"/>
    <n v="64222796"/>
    <n v="365023220000"/>
    <s v="8-969-870"/>
    <s v="Fijo"/>
    <x v="0"/>
    <x v="7"/>
    <m/>
    <m/>
    <m/>
    <s v="no"/>
    <m/>
    <m/>
    <x v="4"/>
    <m/>
    <x v="0"/>
    <x v="0"/>
    <s v=""/>
    <s v=""/>
    <s v=""/>
    <s v=""/>
  </r>
  <r>
    <x v="15"/>
    <d v="2026-05-21T18:14:11"/>
    <x v="0"/>
    <n v="64321567"/>
    <n v="355377690000"/>
    <s v="2-124-362"/>
    <s v="Fijo"/>
    <x v="0"/>
    <x v="7"/>
    <m/>
    <m/>
    <m/>
    <s v="no"/>
    <m/>
    <m/>
    <x v="4"/>
    <m/>
    <x v="0"/>
    <x v="0"/>
    <s v=""/>
    <s v=""/>
    <s v=""/>
    <s v=""/>
  </r>
  <r>
    <x v="16"/>
    <d v="2026-05-22T09:17:09"/>
    <x v="0"/>
    <n v="64411353"/>
    <n v="368089170000"/>
    <s v="4-206-693"/>
    <s v="Fijo"/>
    <x v="0"/>
    <x v="0"/>
    <m/>
    <m/>
    <m/>
    <s v="no"/>
    <m/>
    <m/>
    <x v="4"/>
    <m/>
    <x v="0"/>
    <x v="0"/>
    <s v=""/>
    <s v=""/>
    <s v=""/>
    <s v=""/>
  </r>
  <r>
    <x v="16"/>
    <d v="2026-05-22T09:23:42"/>
    <x v="0"/>
    <n v="64637455"/>
    <n v="366025960000"/>
    <s v="8-1067-258"/>
    <s v="Fijo"/>
    <x v="0"/>
    <x v="0"/>
    <m/>
    <m/>
    <m/>
    <s v="no"/>
    <m/>
    <m/>
    <x v="1"/>
    <m/>
    <x v="0"/>
    <x v="0"/>
    <s v=""/>
    <s v=""/>
    <s v=""/>
    <s v=""/>
  </r>
  <r>
    <x v="16"/>
    <d v="2026-05-22T09:24:59"/>
    <x v="0"/>
    <n v="64747695"/>
    <n v="363087220000"/>
    <s v="6-700-986"/>
    <s v="Fijo"/>
    <x v="0"/>
    <x v="7"/>
    <m/>
    <m/>
    <m/>
    <s v="no"/>
    <m/>
    <m/>
    <x v="4"/>
    <m/>
    <x v="0"/>
    <x v="0"/>
    <s v=""/>
    <s v=""/>
    <s v=""/>
    <s v=""/>
  </r>
  <r>
    <x v="16"/>
    <d v="2026-05-22T09:27:03"/>
    <x v="0"/>
    <n v="64900263"/>
    <n v="366034170000"/>
    <s v="4-833-2327"/>
    <s v="Movil"/>
    <x v="2"/>
    <x v="7"/>
    <m/>
    <m/>
    <m/>
    <s v="no"/>
    <m/>
    <m/>
    <x v="4"/>
    <m/>
    <x v="0"/>
    <x v="0"/>
    <s v=""/>
    <s v=""/>
    <s v=""/>
    <s v=""/>
  </r>
  <r>
    <x v="16"/>
    <d v="2026-05-22T09:34:23"/>
    <x v="0"/>
    <n v="65333937"/>
    <n v="362088490000"/>
    <s v="8-972-791"/>
    <s v="Fijo"/>
    <x v="0"/>
    <x v="7"/>
    <m/>
    <m/>
    <m/>
    <s v="no"/>
    <m/>
    <m/>
    <x v="4"/>
    <m/>
    <x v="0"/>
    <x v="0"/>
    <s v=""/>
    <s v=""/>
    <s v=""/>
    <s v=""/>
  </r>
  <r>
    <x v="16"/>
    <d v="2026-05-22T09:35:40"/>
    <x v="0"/>
    <n v="65361691"/>
    <n v="357362920000"/>
    <s v="8-1001-239"/>
    <s v="Fijo"/>
    <x v="0"/>
    <x v="5"/>
    <m/>
    <m/>
    <m/>
    <s v="no"/>
    <m/>
    <m/>
    <x v="0"/>
    <m/>
    <x v="0"/>
    <x v="0"/>
    <s v=""/>
    <s v=""/>
    <s v=""/>
    <s v=""/>
  </r>
  <r>
    <x v="16"/>
    <d v="2026-05-22T09:41:31"/>
    <x v="0"/>
    <n v="65460179"/>
    <n v="367054380000"/>
    <s v="8-1065-193"/>
    <s v="Fijo"/>
    <x v="0"/>
    <x v="0"/>
    <m/>
    <m/>
    <m/>
    <s v="no"/>
    <m/>
    <m/>
    <x v="4"/>
    <m/>
    <x v="0"/>
    <x v="0"/>
    <s v=""/>
    <s v=""/>
    <s v=""/>
    <s v=""/>
  </r>
  <r>
    <x v="16"/>
    <d v="2026-05-22T09:45:39"/>
    <x v="0"/>
    <n v="65602917"/>
    <n v="366077440000"/>
    <s v="AP671971"/>
    <s v="Fijo"/>
    <x v="0"/>
    <x v="0"/>
    <m/>
    <m/>
    <m/>
    <s v="no"/>
    <m/>
    <m/>
    <x v="4"/>
    <m/>
    <x v="0"/>
    <x v="0"/>
    <s v=""/>
    <s v=""/>
    <s v=""/>
    <s v=""/>
  </r>
  <r>
    <x v="16"/>
    <d v="2026-05-22T09:51:27"/>
    <x v="0"/>
    <n v="65881414"/>
    <n v="351372710000"/>
    <s v="8-709-111"/>
    <s v="Fijo"/>
    <x v="1"/>
    <x v="4"/>
    <m/>
    <m/>
    <m/>
    <s v="no"/>
    <m/>
    <m/>
    <x v="4"/>
    <m/>
    <x v="0"/>
    <x v="0"/>
    <s v=""/>
    <s v=""/>
    <s v=""/>
    <s v=""/>
  </r>
  <r>
    <x v="16"/>
    <d v="2026-05-22T09:54:41"/>
    <x v="0"/>
    <n v="65923460"/>
    <n v="996017340000"/>
    <s v="8-466-34"/>
    <s v="Fijo"/>
    <x v="2"/>
    <x v="5"/>
    <m/>
    <m/>
    <m/>
    <s v="no"/>
    <m/>
    <m/>
    <x v="4"/>
    <m/>
    <x v="0"/>
    <x v="0"/>
    <s v=""/>
    <s v=""/>
    <s v=""/>
    <s v=""/>
  </r>
  <r>
    <x v="16"/>
    <d v="2026-05-22T09:59:56"/>
    <x v="0"/>
    <n v="65975660"/>
    <n v="342342600000"/>
    <s v="8-1009-1453"/>
    <s v="Fijo"/>
    <x v="0"/>
    <x v="2"/>
    <m/>
    <m/>
    <m/>
    <s v="si"/>
    <d v="2026-05-07T00:00:00"/>
    <m/>
    <x v="0"/>
    <m/>
    <x v="2"/>
    <x v="0"/>
    <s v="07/may"/>
    <s v=""/>
    <s v=""/>
    <n v="1"/>
  </r>
  <r>
    <x v="16"/>
    <d v="2026-05-22T10:07:33"/>
    <x v="0"/>
    <n v="66033534"/>
    <n v="368027760000"/>
    <s v="8-1038-862"/>
    <s v="Fijo"/>
    <x v="1"/>
    <x v="3"/>
    <s v="Situación económica"/>
    <d v="2026-05-24T00:00:00"/>
    <n v="50"/>
    <s v="no"/>
    <m/>
    <m/>
    <x v="4"/>
    <m/>
    <x v="0"/>
    <x v="1"/>
    <s v=""/>
    <s v="24/may"/>
    <n v="1"/>
    <s v=""/>
  </r>
  <r>
    <x v="16"/>
    <d v="2026-05-22T10:10:42"/>
    <x v="0"/>
    <n v="66347905"/>
    <n v="365029180000"/>
    <s v="10-707-1344"/>
    <s v="Fijo"/>
    <x v="0"/>
    <x v="5"/>
    <m/>
    <m/>
    <m/>
    <s v="no"/>
    <m/>
    <m/>
    <x v="1"/>
    <m/>
    <x v="0"/>
    <x v="0"/>
    <s v=""/>
    <s v=""/>
    <s v=""/>
    <s v=""/>
  </r>
  <r>
    <x v="16"/>
    <d v="2026-05-22T10:18:27"/>
    <x v="0"/>
    <n v="66390604"/>
    <n v="361066510000"/>
    <s v="9-165-691"/>
    <s v="Fijo"/>
    <x v="0"/>
    <x v="0"/>
    <m/>
    <m/>
    <m/>
    <s v="no"/>
    <m/>
    <m/>
    <x v="4"/>
    <m/>
    <x v="0"/>
    <x v="0"/>
    <s v=""/>
    <s v=""/>
    <s v=""/>
    <s v=""/>
  </r>
  <r>
    <x v="16"/>
    <d v="2026-05-22T10:20:36"/>
    <x v="0"/>
    <n v="66553125"/>
    <n v="364072630000"/>
    <s v="BE362068"/>
    <s v="Fijo"/>
    <x v="0"/>
    <x v="7"/>
    <m/>
    <m/>
    <m/>
    <s v="no"/>
    <m/>
    <m/>
    <x v="4"/>
    <m/>
    <x v="0"/>
    <x v="0"/>
    <s v=""/>
    <s v=""/>
    <s v=""/>
    <s v=""/>
  </r>
  <r>
    <x v="16"/>
    <d v="2026-05-22T10:25:15"/>
    <x v="0"/>
    <n v="66607467"/>
    <n v="341168880000"/>
    <s v="8-1039-1283"/>
    <s v="Fijo"/>
    <x v="0"/>
    <x v="0"/>
    <m/>
    <m/>
    <m/>
    <s v="no"/>
    <m/>
    <m/>
    <x v="4"/>
    <m/>
    <x v="0"/>
    <x v="0"/>
    <s v=""/>
    <s v=""/>
    <s v=""/>
    <s v=""/>
  </r>
  <r>
    <x v="16"/>
    <d v="2026-05-22T10:28:49"/>
    <x v="0"/>
    <n v="66767187"/>
    <n v="369035140000"/>
    <s v="8-1060-2408"/>
    <s v="Fijo"/>
    <x v="0"/>
    <x v="7"/>
    <m/>
    <m/>
    <m/>
    <s v="no"/>
    <m/>
    <m/>
    <x v="4"/>
    <m/>
    <x v="0"/>
    <x v="0"/>
    <s v=""/>
    <s v=""/>
    <s v=""/>
    <s v=""/>
  </r>
  <r>
    <x v="16"/>
    <d v="2026-05-22T10:41:20"/>
    <x v="0"/>
    <n v="66780484"/>
    <n v="313014210000"/>
    <s v="8-210-104"/>
    <s v="Fijo"/>
    <x v="3"/>
    <x v="0"/>
    <m/>
    <m/>
    <m/>
    <s v="no"/>
    <m/>
    <m/>
    <x v="4"/>
    <m/>
    <x v="0"/>
    <x v="0"/>
    <s v=""/>
    <s v=""/>
    <s v=""/>
    <s v=""/>
  </r>
  <r>
    <x v="16"/>
    <d v="2026-05-22T10:51:00"/>
    <x v="0"/>
    <n v="67337532"/>
    <n v="364082230000"/>
    <s v="9-770-1711"/>
    <s v="Fijo"/>
    <x v="0"/>
    <x v="4"/>
    <m/>
    <m/>
    <m/>
    <s v="no"/>
    <m/>
    <m/>
    <x v="4"/>
    <m/>
    <x v="0"/>
    <x v="0"/>
    <s v=""/>
    <s v=""/>
    <s v=""/>
    <s v=""/>
  </r>
  <r>
    <x v="16"/>
    <d v="2026-05-22T10:54:01"/>
    <x v="0"/>
    <n v="67464275"/>
    <n v="369024060000"/>
    <s v="8-761-1861"/>
    <s v="Fijo"/>
    <x v="2"/>
    <x v="7"/>
    <m/>
    <m/>
    <m/>
    <s v="no"/>
    <m/>
    <m/>
    <x v="4"/>
    <m/>
    <x v="0"/>
    <x v="0"/>
    <s v=""/>
    <s v=""/>
    <s v=""/>
    <s v=""/>
  </r>
  <r>
    <x v="16"/>
    <d v="2026-05-22T10:58:53"/>
    <x v="0"/>
    <n v="67509647"/>
    <n v="366027830000"/>
    <s v="3-754-1885"/>
    <s v="Fijo"/>
    <x v="1"/>
    <x v="0"/>
    <m/>
    <m/>
    <m/>
    <s v="no"/>
    <m/>
    <m/>
    <x v="4"/>
    <m/>
    <x v="0"/>
    <x v="0"/>
    <s v=""/>
    <s v=""/>
    <s v=""/>
    <s v=""/>
  </r>
  <r>
    <x v="16"/>
    <d v="2026-05-22T11:00:39"/>
    <x v="0"/>
    <n v="67630142"/>
    <n v="363056960000"/>
    <s v="10-717-2200"/>
    <s v="Fijo"/>
    <x v="0"/>
    <x v="5"/>
    <m/>
    <m/>
    <m/>
    <s v="no"/>
    <m/>
    <m/>
    <x v="4"/>
    <m/>
    <x v="0"/>
    <x v="0"/>
    <s v=""/>
    <s v=""/>
    <s v=""/>
    <s v=""/>
  </r>
  <r>
    <x v="16"/>
    <d v="2026-05-22T11:06:25"/>
    <x v="0"/>
    <n v="67744083"/>
    <n v="367003380000"/>
    <s v="8-1044-33"/>
    <s v="Fijo"/>
    <x v="0"/>
    <x v="3"/>
    <m/>
    <m/>
    <m/>
    <s v="no"/>
    <m/>
    <m/>
    <x v="1"/>
    <m/>
    <x v="0"/>
    <x v="0"/>
    <s v=""/>
    <s v=""/>
    <s v=""/>
    <s v=""/>
  </r>
  <r>
    <x v="16"/>
    <d v="2026-05-22T11:12:29"/>
    <x v="0"/>
    <n v="68100949"/>
    <n v="364077070000"/>
    <s v="8-880-1686"/>
    <s v="Fijo"/>
    <x v="0"/>
    <x v="4"/>
    <m/>
    <m/>
    <m/>
    <s v="no"/>
    <m/>
    <m/>
    <x v="4"/>
    <m/>
    <x v="0"/>
    <x v="0"/>
    <s v=""/>
    <s v=""/>
    <s v=""/>
    <s v=""/>
  </r>
  <r>
    <x v="16"/>
    <d v="2026-05-22T11:15:31"/>
    <x v="0"/>
    <n v="68162356"/>
    <n v="366051980000"/>
    <s v="8-1013-1540"/>
    <s v="Fijo"/>
    <x v="0"/>
    <x v="1"/>
    <m/>
    <m/>
    <m/>
    <s v="no"/>
    <m/>
    <m/>
    <x v="4"/>
    <m/>
    <x v="0"/>
    <x v="0"/>
    <s v=""/>
    <s v=""/>
    <s v=""/>
    <s v=""/>
  </r>
  <r>
    <x v="16"/>
    <d v="2026-05-22T11:17:58"/>
    <x v="0"/>
    <n v="68285741"/>
    <n v="355381640000"/>
    <s v="3-742-1450"/>
    <s v="Fijo"/>
    <x v="1"/>
    <x v="0"/>
    <m/>
    <m/>
    <m/>
    <s v="no"/>
    <m/>
    <m/>
    <x v="4"/>
    <m/>
    <x v="0"/>
    <x v="0"/>
    <s v=""/>
    <s v=""/>
    <s v=""/>
    <s v=""/>
  </r>
  <r>
    <x v="16"/>
    <d v="2026-05-22T11:22:50"/>
    <x v="0"/>
    <n v="68637645"/>
    <n v="362092600000"/>
    <s v="8-954-1305"/>
    <s v="Fijo"/>
    <x v="1"/>
    <x v="0"/>
    <m/>
    <m/>
    <m/>
    <s v="no"/>
    <m/>
    <m/>
    <x v="4"/>
    <m/>
    <x v="0"/>
    <x v="0"/>
    <s v=""/>
    <s v=""/>
    <s v=""/>
    <s v=""/>
  </r>
  <r>
    <x v="16"/>
    <d v="2026-05-22T11:27:50"/>
    <x v="0"/>
    <n v="68744784"/>
    <n v="364065020000"/>
    <s v="12-724-711"/>
    <s v="Fijo"/>
    <x v="0"/>
    <x v="0"/>
    <m/>
    <m/>
    <m/>
    <s v="no"/>
    <m/>
    <m/>
    <x v="4"/>
    <m/>
    <x v="0"/>
    <x v="0"/>
    <s v=""/>
    <s v=""/>
    <s v=""/>
    <s v=""/>
  </r>
  <r>
    <x v="16"/>
    <d v="2026-05-22T11:30:24"/>
    <x v="0"/>
    <n v="68933284"/>
    <n v="368018870000"/>
    <s v="8-996-123"/>
    <s v="Fijo"/>
    <x v="0"/>
    <x v="4"/>
    <m/>
    <m/>
    <m/>
    <s v="no"/>
    <m/>
    <m/>
    <x v="1"/>
    <m/>
    <x v="0"/>
    <x v="0"/>
    <s v=""/>
    <s v=""/>
    <s v=""/>
    <s v=""/>
  </r>
  <r>
    <x v="16"/>
    <d v="2026-05-22T11:38:55"/>
    <x v="0"/>
    <n v="69002624"/>
    <n v="365035800000"/>
    <s v="11-700-115"/>
    <s v="Fijo"/>
    <x v="0"/>
    <x v="3"/>
    <s v="Desempleada"/>
    <d v="2026-05-25T00:00:00"/>
    <n v="40"/>
    <s v="no"/>
    <m/>
    <m/>
    <x v="4"/>
    <m/>
    <x v="0"/>
    <x v="1"/>
    <s v=""/>
    <s v="25/may"/>
    <n v="1"/>
    <s v=""/>
  </r>
  <r>
    <x v="16"/>
    <d v="2026-05-22T11:43:05"/>
    <x v="0"/>
    <n v="69248688"/>
    <n v="363057610000"/>
    <s v="4-749-1042"/>
    <s v="Fijo"/>
    <x v="0"/>
    <x v="0"/>
    <m/>
    <m/>
    <m/>
    <s v="no"/>
    <m/>
    <m/>
    <x v="4"/>
    <m/>
    <x v="0"/>
    <x v="0"/>
    <s v=""/>
    <s v=""/>
    <s v=""/>
    <s v=""/>
  </r>
  <r>
    <x v="16"/>
    <d v="2026-05-22T12:08:01"/>
    <x v="0"/>
    <n v="69507452"/>
    <n v="354375080000"/>
    <s v="C03966104"/>
    <s v="Fijo"/>
    <x v="0"/>
    <x v="7"/>
    <m/>
    <m/>
    <m/>
    <s v="no"/>
    <m/>
    <m/>
    <x v="4"/>
    <m/>
    <x v="0"/>
    <x v="0"/>
    <s v=""/>
    <s v=""/>
    <s v=""/>
    <s v=""/>
  </r>
  <r>
    <x v="16"/>
    <d v="2026-05-22T12:10:17"/>
    <x v="0"/>
    <n v="69574083"/>
    <n v="357365200000"/>
    <s v="8-747-2473"/>
    <s v="Fijo"/>
    <x v="0"/>
    <x v="7"/>
    <m/>
    <m/>
    <m/>
    <s v="no"/>
    <m/>
    <m/>
    <x v="4"/>
    <m/>
    <x v="0"/>
    <x v="0"/>
    <s v=""/>
    <s v=""/>
    <s v=""/>
    <s v=""/>
  </r>
  <r>
    <x v="16"/>
    <d v="2026-05-22T12:11:47"/>
    <x v="0"/>
    <n v="69662263"/>
    <n v="361008990000"/>
    <s v="1-51-133"/>
    <s v="Fijo"/>
    <x v="0"/>
    <x v="7"/>
    <m/>
    <m/>
    <m/>
    <s v="no"/>
    <m/>
    <m/>
    <x v="4"/>
    <m/>
    <x v="0"/>
    <x v="0"/>
    <s v=""/>
    <s v=""/>
    <s v=""/>
    <s v=""/>
  </r>
  <r>
    <x v="16"/>
    <d v="2026-05-22T12:29:34"/>
    <x v="0"/>
    <n v="69746683"/>
    <n v="361023970000"/>
    <s v="8-730-340"/>
    <s v="Fijo"/>
    <x v="0"/>
    <x v="0"/>
    <m/>
    <m/>
    <m/>
    <s v="no"/>
    <m/>
    <m/>
    <x v="1"/>
    <m/>
    <x v="0"/>
    <x v="0"/>
    <s v=""/>
    <s v=""/>
    <s v=""/>
    <s v=""/>
  </r>
  <r>
    <x v="16"/>
    <d v="2026-05-22T12:38:01"/>
    <x v="0"/>
    <n v="60345653"/>
    <n v="361020710000"/>
    <s v="8-273-58"/>
    <s v="Fijo"/>
    <x v="0"/>
    <x v="4"/>
    <m/>
    <m/>
    <m/>
    <s v="no"/>
    <m/>
    <m/>
    <x v="1"/>
    <m/>
    <x v="0"/>
    <x v="0"/>
    <s v=""/>
    <s v=""/>
    <s v=""/>
    <s v=""/>
  </r>
  <r>
    <x v="16"/>
    <d v="2026-05-22T12:39:35"/>
    <x v="0"/>
    <n v="60387305"/>
    <n v="357370320000"/>
    <s v="4-123-2066"/>
    <s v="Fijo"/>
    <x v="0"/>
    <x v="7"/>
    <m/>
    <m/>
    <m/>
    <s v="no"/>
    <m/>
    <m/>
    <x v="4"/>
    <m/>
    <x v="0"/>
    <x v="0"/>
    <s v=""/>
    <s v=""/>
    <s v=""/>
    <s v=""/>
  </r>
  <r>
    <x v="16"/>
    <d v="2026-05-22T12:43:30"/>
    <x v="0"/>
    <n v="60598594"/>
    <n v="363089910000"/>
    <s v="6-47-1288"/>
    <s v="Fijo"/>
    <x v="0"/>
    <x v="0"/>
    <m/>
    <m/>
    <m/>
    <s v="no"/>
    <m/>
    <m/>
    <x v="4"/>
    <m/>
    <x v="0"/>
    <x v="0"/>
    <s v=""/>
    <s v=""/>
    <s v=""/>
    <s v=""/>
  </r>
  <r>
    <x v="16"/>
    <d v="2026-05-22T12:45:33"/>
    <x v="0"/>
    <n v="61338803"/>
    <n v="365082650000"/>
    <s v="8-862-2478"/>
    <s v="Fijo"/>
    <x v="0"/>
    <x v="7"/>
    <m/>
    <m/>
    <m/>
    <s v="no"/>
    <m/>
    <m/>
    <x v="4"/>
    <m/>
    <x v="0"/>
    <x v="0"/>
    <s v=""/>
    <s v=""/>
    <s v=""/>
    <s v=""/>
  </r>
  <r>
    <x v="16"/>
    <d v="2026-05-22T12:48:52"/>
    <x v="0"/>
    <n v="61625857"/>
    <n v="364059380000"/>
    <s v="1-734-1896"/>
    <s v="Fijo"/>
    <x v="0"/>
    <x v="0"/>
    <m/>
    <m/>
    <m/>
    <s v="no"/>
    <m/>
    <m/>
    <x v="4"/>
    <m/>
    <x v="0"/>
    <x v="0"/>
    <s v=""/>
    <s v=""/>
    <s v=""/>
    <s v=""/>
  </r>
  <r>
    <x v="16"/>
    <d v="2026-05-22T12:50:27"/>
    <x v="0"/>
    <n v="61988885"/>
    <n v="344263940000"/>
    <s v="2-710-2206"/>
    <s v="Fijo"/>
    <x v="0"/>
    <x v="7"/>
    <m/>
    <m/>
    <m/>
    <s v="no"/>
    <m/>
    <m/>
    <x v="4"/>
    <m/>
    <x v="0"/>
    <x v="0"/>
    <s v=""/>
    <s v=""/>
    <s v=""/>
    <s v=""/>
  </r>
  <r>
    <x v="16"/>
    <d v="2026-05-22T12:54:07"/>
    <x v="0"/>
    <n v="62373276"/>
    <n v="356364250000"/>
    <s v="8-278-563"/>
    <s v="Fijo"/>
    <x v="0"/>
    <x v="7"/>
    <m/>
    <m/>
    <m/>
    <s v="no"/>
    <m/>
    <m/>
    <x v="4"/>
    <m/>
    <x v="0"/>
    <x v="0"/>
    <s v=""/>
    <s v=""/>
    <s v=""/>
    <s v=""/>
  </r>
  <r>
    <x v="16"/>
    <d v="2026-05-22T12:56:05"/>
    <x v="0"/>
    <n v="62409388"/>
    <n v="367045970000"/>
    <s v="3-98-96"/>
    <s v="Fijo"/>
    <x v="1"/>
    <x v="7"/>
    <m/>
    <m/>
    <m/>
    <s v="no"/>
    <m/>
    <m/>
    <x v="4"/>
    <m/>
    <x v="0"/>
    <x v="0"/>
    <s v=""/>
    <s v=""/>
    <s v=""/>
    <s v=""/>
  </r>
  <r>
    <x v="16"/>
    <d v="2026-05-22T12:58:17"/>
    <x v="0"/>
    <n v="62814351"/>
    <n v="361053930000"/>
    <s v="8-894-1380"/>
    <s v="Fijo"/>
    <x v="0"/>
    <x v="7"/>
    <m/>
    <m/>
    <m/>
    <s v="no"/>
    <m/>
    <m/>
    <x v="4"/>
    <m/>
    <x v="0"/>
    <x v="0"/>
    <s v=""/>
    <s v=""/>
    <s v=""/>
    <s v=""/>
  </r>
  <r>
    <x v="16"/>
    <d v="2026-05-22T14:05:22"/>
    <x v="0"/>
    <n v="63243255"/>
    <n v="364078870000"/>
    <s v="E-8-133617"/>
    <s v="Fijo"/>
    <x v="0"/>
    <x v="7"/>
    <m/>
    <m/>
    <m/>
    <s v="no"/>
    <m/>
    <m/>
    <x v="4"/>
    <m/>
    <x v="0"/>
    <x v="0"/>
    <s v=""/>
    <s v=""/>
    <s v=""/>
    <s v=""/>
  </r>
  <r>
    <x v="16"/>
    <d v="2026-05-22T14:10:36"/>
    <x v="0"/>
    <n v="63390957"/>
    <n v="355360850000"/>
    <s v="2-743-2190"/>
    <s v="Fijo"/>
    <x v="0"/>
    <x v="2"/>
    <m/>
    <m/>
    <m/>
    <s v="si"/>
    <d v="2026-04-16T00:00:00"/>
    <m/>
    <x v="4"/>
    <m/>
    <x v="1"/>
    <x v="0"/>
    <s v="16/abr"/>
    <s v=""/>
    <s v=""/>
    <n v="1"/>
  </r>
  <r>
    <x v="16"/>
    <d v="2026-05-22T14:15:08"/>
    <x v="0"/>
    <n v="63512807"/>
    <n v="355023730000"/>
    <s v="4-179-476"/>
    <s v="Fijo"/>
    <x v="0"/>
    <x v="0"/>
    <m/>
    <m/>
    <m/>
    <s v="no"/>
    <m/>
    <m/>
    <x v="4"/>
    <m/>
    <x v="0"/>
    <x v="0"/>
    <s v=""/>
    <s v=""/>
    <s v=""/>
    <s v=""/>
  </r>
  <r>
    <x v="16"/>
    <d v="2026-05-22T14:18:12"/>
    <x v="0"/>
    <n v="63806351"/>
    <n v="363005870000"/>
    <s v="6-726-1326"/>
    <s v="Fijo"/>
    <x v="0"/>
    <x v="7"/>
    <m/>
    <m/>
    <m/>
    <s v="no"/>
    <m/>
    <m/>
    <x v="4"/>
    <m/>
    <x v="0"/>
    <x v="0"/>
    <s v=""/>
    <s v=""/>
    <s v=""/>
    <s v=""/>
  </r>
  <r>
    <x v="16"/>
    <d v="2026-05-22T14:20:30"/>
    <x v="0"/>
    <n v="64071614"/>
    <n v="369084320000"/>
    <s v="8-486-618"/>
    <s v="Fijo"/>
    <x v="4"/>
    <x v="0"/>
    <m/>
    <m/>
    <m/>
    <s v="no"/>
    <m/>
    <m/>
    <x v="4"/>
    <m/>
    <x v="0"/>
    <x v="0"/>
    <s v=""/>
    <s v=""/>
    <s v=""/>
    <s v=""/>
  </r>
  <r>
    <x v="16"/>
    <d v="2026-05-22T14:26:38"/>
    <x v="0"/>
    <n v="64312092"/>
    <n v="366080160000"/>
    <s v="8-967-1071"/>
    <s v="Fijo"/>
    <x v="0"/>
    <x v="4"/>
    <m/>
    <m/>
    <m/>
    <s v="no"/>
    <m/>
    <m/>
    <x v="4"/>
    <m/>
    <x v="0"/>
    <x v="0"/>
    <s v=""/>
    <s v=""/>
    <s v=""/>
    <s v=""/>
  </r>
  <r>
    <x v="16"/>
    <d v="2026-05-22T14:29:39"/>
    <x v="0"/>
    <n v="64514901"/>
    <n v="366024570000"/>
    <s v="8-933-537"/>
    <s v="Fijo"/>
    <x v="0"/>
    <x v="4"/>
    <m/>
    <m/>
    <m/>
    <s v="no"/>
    <m/>
    <m/>
    <x v="1"/>
    <m/>
    <x v="0"/>
    <x v="0"/>
    <s v=""/>
    <s v=""/>
    <s v=""/>
    <s v=""/>
  </r>
  <r>
    <x v="16"/>
    <d v="2026-05-22T14:34:42"/>
    <x v="0"/>
    <n v="64548378"/>
    <n v="981043730000"/>
    <s v="4-140-904"/>
    <s v="Fijo"/>
    <x v="0"/>
    <x v="7"/>
    <m/>
    <m/>
    <m/>
    <s v="no"/>
    <m/>
    <m/>
    <x v="4"/>
    <m/>
    <x v="0"/>
    <x v="0"/>
    <s v=""/>
    <s v=""/>
    <s v=""/>
    <s v=""/>
  </r>
  <r>
    <x v="16"/>
    <d v="2026-05-22T16:19:18"/>
    <x v="0"/>
    <n v="60363977"/>
    <n v="365075140000"/>
    <n v="176809559"/>
    <s v="Fijo"/>
    <x v="1"/>
    <x v="2"/>
    <m/>
    <m/>
    <m/>
    <s v="si"/>
    <d v="2026-05-21T00:00:00"/>
    <m/>
    <x v="4"/>
    <m/>
    <x v="2"/>
    <x v="0"/>
    <s v="21/may"/>
    <s v=""/>
    <s v=""/>
    <n v="1"/>
  </r>
  <r>
    <x v="16"/>
    <d v="2026-05-22T16:22:11"/>
    <x v="0"/>
    <n v="60746711"/>
    <n v="354383650000"/>
    <s v="8-1040-2422"/>
    <s v="Fijo"/>
    <x v="0"/>
    <x v="4"/>
    <m/>
    <m/>
    <m/>
    <s v="no"/>
    <m/>
    <m/>
    <x v="4"/>
    <m/>
    <x v="0"/>
    <x v="0"/>
    <s v=""/>
    <s v=""/>
    <s v=""/>
    <s v=""/>
  </r>
  <r>
    <x v="16"/>
    <d v="2026-05-22T16:26:20"/>
    <x v="0"/>
    <n v="62031336"/>
    <n v="369077160000"/>
    <s v="8-241-846"/>
    <s v="Fijo"/>
    <x v="0"/>
    <x v="7"/>
    <m/>
    <m/>
    <m/>
    <s v="no"/>
    <m/>
    <m/>
    <x v="4"/>
    <m/>
    <x v="0"/>
    <x v="0"/>
    <s v=""/>
    <s v=""/>
    <s v=""/>
    <s v=""/>
  </r>
  <r>
    <x v="16"/>
    <d v="2026-05-22T16:29:02"/>
    <x v="0"/>
    <n v="62115491"/>
    <n v="365074590000"/>
    <s v="8-236-951"/>
    <s v="Fijo"/>
    <x v="0"/>
    <x v="1"/>
    <m/>
    <m/>
    <m/>
    <s v="no"/>
    <m/>
    <m/>
    <x v="4"/>
    <m/>
    <x v="0"/>
    <x v="0"/>
    <s v=""/>
    <s v=""/>
    <s v=""/>
    <s v=""/>
  </r>
  <r>
    <x v="16"/>
    <d v="2026-05-22T16:32:38"/>
    <x v="0"/>
    <n v="62304771"/>
    <n v="341342150000"/>
    <s v="8-835-1168"/>
    <s v="Fijo"/>
    <x v="0"/>
    <x v="0"/>
    <m/>
    <m/>
    <m/>
    <s v="no"/>
    <m/>
    <m/>
    <x v="4"/>
    <m/>
    <x v="0"/>
    <x v="0"/>
    <s v=""/>
    <s v=""/>
    <s v=""/>
    <s v=""/>
  </r>
  <r>
    <x v="16"/>
    <d v="2026-05-22T16:42:42"/>
    <x v="0"/>
    <n v="62888335"/>
    <n v="366073630000"/>
    <s v="4-478-2099"/>
    <s v="Fijo"/>
    <x v="3"/>
    <x v="4"/>
    <m/>
    <m/>
    <m/>
    <s v="no"/>
    <m/>
    <m/>
    <x v="4"/>
    <m/>
    <x v="0"/>
    <x v="0"/>
    <s v=""/>
    <s v=""/>
    <s v=""/>
    <s v=""/>
  </r>
  <r>
    <x v="16"/>
    <d v="2026-05-22T16:48:19"/>
    <x v="0"/>
    <n v="63417299"/>
    <n v="359386610000"/>
    <s v="9-156-917"/>
    <s v="Fijo"/>
    <x v="0"/>
    <x v="2"/>
    <m/>
    <m/>
    <m/>
    <s v="si"/>
    <d v="2026-05-19T00:00:00"/>
    <m/>
    <x v="4"/>
    <m/>
    <x v="2"/>
    <x v="0"/>
    <s v="19/may"/>
    <s v=""/>
    <s v=""/>
    <n v="1"/>
  </r>
  <r>
    <x v="16"/>
    <d v="2026-05-22T16:50:15"/>
    <x v="0"/>
    <n v="63464637"/>
    <n v="351365160000"/>
    <s v="BA319821"/>
    <s v="Fijo"/>
    <x v="0"/>
    <x v="7"/>
    <m/>
    <m/>
    <m/>
    <s v="no"/>
    <m/>
    <m/>
    <x v="4"/>
    <m/>
    <x v="0"/>
    <x v="0"/>
    <s v=""/>
    <s v=""/>
    <s v=""/>
    <s v=""/>
  </r>
  <r>
    <x v="16"/>
    <d v="2026-05-22T16:51:48"/>
    <x v="0"/>
    <n v="63564570"/>
    <n v="364055080000"/>
    <s v="8-208-1816"/>
    <s v="Fijo"/>
    <x v="0"/>
    <x v="7"/>
    <m/>
    <m/>
    <m/>
    <s v="no"/>
    <m/>
    <m/>
    <x v="4"/>
    <m/>
    <x v="0"/>
    <x v="0"/>
    <s v=""/>
    <s v=""/>
    <s v=""/>
    <s v=""/>
  </r>
  <r>
    <x v="16"/>
    <d v="2026-05-22T16:53:17"/>
    <x v="0"/>
    <n v="63683717"/>
    <n v="356368000000"/>
    <s v="8-531-1327"/>
    <s v="Fijo"/>
    <x v="0"/>
    <x v="7"/>
    <m/>
    <m/>
    <m/>
    <s v="no"/>
    <m/>
    <m/>
    <x v="0"/>
    <m/>
    <x v="0"/>
    <x v="0"/>
    <s v=""/>
    <s v=""/>
    <s v=""/>
    <s v=""/>
  </r>
  <r>
    <x v="16"/>
    <d v="2026-05-22T17:01:04"/>
    <x v="0"/>
    <n v="63916363"/>
    <n v="363016010000"/>
    <s v="8-1038-1551"/>
    <s v="Fijo"/>
    <x v="0"/>
    <x v="5"/>
    <m/>
    <m/>
    <m/>
    <s v="no"/>
    <m/>
    <m/>
    <x v="1"/>
    <m/>
    <x v="0"/>
    <x v="0"/>
    <s v=""/>
    <s v=""/>
    <s v=""/>
    <s v=""/>
  </r>
  <r>
    <x v="16"/>
    <d v="2026-05-22T17:04:42"/>
    <x v="0"/>
    <n v="64098122"/>
    <n v="359385400000"/>
    <s v="10-720-238"/>
    <s v="Fijo"/>
    <x v="0"/>
    <x v="7"/>
    <m/>
    <m/>
    <m/>
    <s v="no"/>
    <m/>
    <m/>
    <x v="4"/>
    <m/>
    <x v="0"/>
    <x v="0"/>
    <s v=""/>
    <s v=""/>
    <s v=""/>
    <s v=""/>
  </r>
  <r>
    <x v="16"/>
    <d v="2026-05-22T17:11:59"/>
    <x v="0"/>
    <n v="64116796"/>
    <n v="363009000000"/>
    <s v="AU915051"/>
    <s v="Fijo"/>
    <x v="0"/>
    <x v="10"/>
    <m/>
    <m/>
    <m/>
    <s v="no"/>
    <m/>
    <m/>
    <x v="1"/>
    <m/>
    <x v="0"/>
    <x v="0"/>
    <s v=""/>
    <s v=""/>
    <s v=""/>
    <s v=""/>
  </r>
  <r>
    <x v="16"/>
    <d v="2026-05-22T17:16:06"/>
    <x v="0"/>
    <n v="64701986"/>
    <n v="303032830000"/>
    <s v="3-738-1347"/>
    <s v="Fijo"/>
    <x v="3"/>
    <x v="7"/>
    <m/>
    <m/>
    <m/>
    <s v="no"/>
    <m/>
    <m/>
    <x v="4"/>
    <m/>
    <x v="0"/>
    <x v="0"/>
    <s v=""/>
    <s v=""/>
    <s v=""/>
    <s v=""/>
  </r>
  <r>
    <x v="16"/>
    <d v="2026-05-22T17:18:30"/>
    <x v="0"/>
    <n v="65002916"/>
    <n v="368023640000"/>
    <s v="8-732-678"/>
    <s v="Fijo"/>
    <x v="0"/>
    <x v="7"/>
    <m/>
    <m/>
    <m/>
    <s v="no"/>
    <m/>
    <m/>
    <x v="4"/>
    <m/>
    <x v="0"/>
    <x v="0"/>
    <s v=""/>
    <s v=""/>
    <s v=""/>
    <s v=""/>
  </r>
  <r>
    <x v="16"/>
    <d v="2026-05-22T17:26:18"/>
    <x v="0"/>
    <n v="65417427"/>
    <n v="351373200000"/>
    <s v="10-5-375"/>
    <s v="Fijo"/>
    <x v="0"/>
    <x v="0"/>
    <m/>
    <m/>
    <m/>
    <s v="no"/>
    <m/>
    <m/>
    <x v="1"/>
    <m/>
    <x v="0"/>
    <x v="0"/>
    <s v=""/>
    <s v=""/>
    <s v=""/>
    <s v=""/>
  </r>
  <r>
    <x v="16"/>
    <d v="2026-05-22T17:29:11"/>
    <x v="0"/>
    <n v="65628929"/>
    <n v="363034570000"/>
    <s v="8-997-530"/>
    <s v="Fijo"/>
    <x v="0"/>
    <x v="7"/>
    <m/>
    <m/>
    <m/>
    <s v="no"/>
    <m/>
    <m/>
    <x v="4"/>
    <m/>
    <x v="0"/>
    <x v="0"/>
    <s v=""/>
    <s v=""/>
    <s v=""/>
    <s v=""/>
  </r>
  <r>
    <x v="16"/>
    <d v="2026-05-22T17:31:37"/>
    <x v="0"/>
    <n v="65695107"/>
    <n v="219058320000"/>
    <s v="3-710-1453"/>
    <s v="Fijo"/>
    <x v="0"/>
    <x v="7"/>
    <m/>
    <m/>
    <m/>
    <s v="no"/>
    <m/>
    <m/>
    <x v="4"/>
    <m/>
    <x v="0"/>
    <x v="0"/>
    <s v=""/>
    <s v=""/>
    <s v=""/>
    <s v=""/>
  </r>
  <r>
    <x v="16"/>
    <d v="2026-05-22T17:33:44"/>
    <x v="0"/>
    <n v="65862163"/>
    <n v="369000800000"/>
    <s v="4-256-213"/>
    <s v="Fijo"/>
    <x v="2"/>
    <x v="7"/>
    <m/>
    <m/>
    <m/>
    <s v="no"/>
    <m/>
    <m/>
    <x v="4"/>
    <m/>
    <x v="0"/>
    <x v="0"/>
    <s v=""/>
    <s v=""/>
    <s v=""/>
    <s v=""/>
  </r>
  <r>
    <x v="16"/>
    <d v="2026-05-22T17:35:54"/>
    <x v="0"/>
    <n v="66032783"/>
    <n v="364067690000"/>
    <s v="8-155-1383"/>
    <s v="Fijo"/>
    <x v="0"/>
    <x v="0"/>
    <m/>
    <m/>
    <m/>
    <s v="no"/>
    <m/>
    <m/>
    <x v="4"/>
    <m/>
    <x v="0"/>
    <x v="0"/>
    <s v=""/>
    <s v=""/>
    <s v=""/>
    <s v=""/>
  </r>
  <r>
    <x v="16"/>
    <d v="2026-05-22T17:43:29"/>
    <x v="0"/>
    <n v="66274099"/>
    <n v="361002480000"/>
    <s v="PN0212896"/>
    <s v="Fijo"/>
    <x v="0"/>
    <x v="3"/>
    <m/>
    <d v="2026-06-02T00:00:00"/>
    <n v="31.68"/>
    <s v="no"/>
    <m/>
    <m/>
    <x v="1"/>
    <m/>
    <x v="0"/>
    <x v="2"/>
    <s v=""/>
    <s v="02/jun"/>
    <n v="1"/>
    <s v=""/>
  </r>
  <r>
    <x v="16"/>
    <d v="2026-05-22T17:46:10"/>
    <x v="0"/>
    <n v="66524941"/>
    <n v="357362650000"/>
    <s v="4-718-1129"/>
    <s v="Fijo"/>
    <x v="0"/>
    <x v="7"/>
    <m/>
    <m/>
    <m/>
    <s v="no"/>
    <m/>
    <m/>
    <x v="4"/>
    <m/>
    <x v="0"/>
    <x v="0"/>
    <s v=""/>
    <s v=""/>
    <s v=""/>
    <s v=""/>
  </r>
  <r>
    <x v="16"/>
    <d v="2026-05-22T17:49:11"/>
    <x v="0"/>
    <n v="66536181"/>
    <n v="342410060000"/>
    <s v="8-708-1590"/>
    <s v="Fijo"/>
    <x v="0"/>
    <x v="7"/>
    <m/>
    <m/>
    <m/>
    <s v="no"/>
    <m/>
    <m/>
    <x v="4"/>
    <m/>
    <x v="0"/>
    <x v="0"/>
    <s v=""/>
    <s v=""/>
    <s v=""/>
    <s v=""/>
  </r>
  <r>
    <x v="16"/>
    <d v="2026-05-22T17:50:43"/>
    <x v="0"/>
    <n v="66559511"/>
    <n v="363026240000"/>
    <s v="4-702-637"/>
    <s v="Fijo"/>
    <x v="0"/>
    <x v="7"/>
    <m/>
    <m/>
    <m/>
    <s v="no"/>
    <m/>
    <m/>
    <x v="4"/>
    <m/>
    <x v="0"/>
    <x v="0"/>
    <s v=""/>
    <s v=""/>
    <s v=""/>
    <s v=""/>
  </r>
  <r>
    <x v="16"/>
    <d v="2026-05-22T17:52:35"/>
    <x v="0"/>
    <n v="66644439"/>
    <n v="361084980000"/>
    <s v="8-300-551"/>
    <s v="Fijo"/>
    <x v="0"/>
    <x v="7"/>
    <m/>
    <m/>
    <m/>
    <s v="no"/>
    <m/>
    <m/>
    <x v="4"/>
    <m/>
    <x v="0"/>
    <x v="0"/>
    <s v=""/>
    <s v=""/>
    <s v=""/>
    <s v=""/>
  </r>
  <r>
    <x v="16"/>
    <d v="2026-05-22T17:54:37"/>
    <x v="0"/>
    <n v="66662742"/>
    <n v="365006310000"/>
    <s v="E-8-195915"/>
    <s v="Fijo"/>
    <x v="1"/>
    <x v="5"/>
    <m/>
    <m/>
    <m/>
    <s v="no"/>
    <m/>
    <m/>
    <x v="1"/>
    <m/>
    <x v="0"/>
    <x v="0"/>
    <s v=""/>
    <s v=""/>
    <s v=""/>
    <s v=""/>
  </r>
  <r>
    <x v="16"/>
    <d v="2026-05-22T17:57:38"/>
    <x v="0"/>
    <n v="66831414"/>
    <n v="365006510000"/>
    <s v="9-82-1944"/>
    <s v="Fijo"/>
    <x v="0"/>
    <x v="7"/>
    <m/>
    <m/>
    <m/>
    <s v="no"/>
    <m/>
    <m/>
    <x v="4"/>
    <m/>
    <x v="0"/>
    <x v="0"/>
    <s v=""/>
    <s v=""/>
    <s v=""/>
    <s v=""/>
  </r>
  <r>
    <x v="17"/>
    <d v="2026-05-23T09:11:46"/>
    <x v="0"/>
    <n v="67248799"/>
    <n v="357369770000"/>
    <n v="72172508"/>
    <s v="Fijo"/>
    <x v="0"/>
    <x v="7"/>
    <m/>
    <m/>
    <m/>
    <s v="no"/>
    <m/>
    <m/>
    <x v="4"/>
    <m/>
    <x v="0"/>
    <x v="0"/>
    <s v=""/>
    <s v=""/>
    <s v=""/>
    <s v=""/>
  </r>
  <r>
    <x v="17"/>
    <d v="2026-05-23T09:16:15"/>
    <x v="0"/>
    <n v="67511407"/>
    <n v="357305090000"/>
    <s v="8-764-1743"/>
    <s v="Fijo"/>
    <x v="0"/>
    <x v="5"/>
    <m/>
    <m/>
    <m/>
    <s v="no"/>
    <m/>
    <m/>
    <x v="4"/>
    <m/>
    <x v="0"/>
    <x v="0"/>
    <s v=""/>
    <s v=""/>
    <s v=""/>
    <s v=""/>
  </r>
  <r>
    <x v="17"/>
    <d v="2026-05-23T09:18:21"/>
    <x v="0"/>
    <n v="67592709"/>
    <n v="353383810000"/>
    <s v="8-807-876"/>
    <s v="Fijo"/>
    <x v="0"/>
    <x v="7"/>
    <m/>
    <m/>
    <m/>
    <s v="no"/>
    <m/>
    <m/>
    <x v="4"/>
    <m/>
    <x v="0"/>
    <x v="0"/>
    <s v=""/>
    <s v=""/>
    <s v=""/>
    <s v=""/>
  </r>
  <r>
    <x v="17"/>
    <d v="2026-05-23T09:36:22"/>
    <x v="0"/>
    <n v="67748938"/>
    <n v="368018700000"/>
    <s v="4-792-837"/>
    <s v="Fijo"/>
    <x v="1"/>
    <x v="0"/>
    <m/>
    <m/>
    <m/>
    <s v="no"/>
    <m/>
    <m/>
    <x v="1"/>
    <m/>
    <x v="0"/>
    <x v="0"/>
    <s v=""/>
    <s v=""/>
    <s v=""/>
    <s v=""/>
  </r>
  <r>
    <x v="17"/>
    <d v="2026-05-23T09:42:02"/>
    <x v="0"/>
    <n v="67940533"/>
    <n v="363083020000"/>
    <s v="4-843-1458"/>
    <s v="Fijo"/>
    <x v="0"/>
    <x v="1"/>
    <m/>
    <m/>
    <m/>
    <s v="no"/>
    <m/>
    <m/>
    <x v="4"/>
    <m/>
    <x v="0"/>
    <x v="0"/>
    <s v=""/>
    <s v=""/>
    <s v=""/>
    <s v=""/>
  </r>
  <r>
    <x v="17"/>
    <d v="2026-05-23T09:50:55"/>
    <x v="0"/>
    <n v="68203534"/>
    <n v="365083820000"/>
    <s v="AT533169"/>
    <s v="Fijo"/>
    <x v="0"/>
    <x v="3"/>
    <m/>
    <d v="2026-06-01T00:00:00"/>
    <n v="69.7"/>
    <s v="no"/>
    <m/>
    <m/>
    <x v="4"/>
    <m/>
    <x v="0"/>
    <x v="2"/>
    <s v=""/>
    <s v="01/jun"/>
    <n v="1"/>
    <s v=""/>
  </r>
  <r>
    <x v="17"/>
    <d v="2026-05-23T09:54:05"/>
    <x v="0"/>
    <n v="68738533"/>
    <n v="354376890000"/>
    <s v="8-1019-1572"/>
    <s v="Fijo"/>
    <x v="0"/>
    <x v="7"/>
    <m/>
    <m/>
    <m/>
    <s v="no"/>
    <m/>
    <m/>
    <x v="4"/>
    <m/>
    <x v="0"/>
    <x v="0"/>
    <s v=""/>
    <s v=""/>
    <s v=""/>
    <s v=""/>
  </r>
  <r>
    <x v="17"/>
    <d v="2026-05-23T09:56:51"/>
    <x v="0"/>
    <n v="68926334"/>
    <n v="361046610000"/>
    <s v="4-774-1797"/>
    <s v="Fijo"/>
    <x v="0"/>
    <x v="0"/>
    <m/>
    <m/>
    <m/>
    <s v="no"/>
    <m/>
    <m/>
    <x v="4"/>
    <m/>
    <x v="0"/>
    <x v="0"/>
    <s v=""/>
    <s v=""/>
    <s v=""/>
    <s v=""/>
  </r>
  <r>
    <x v="17"/>
    <d v="2026-05-23T10:05:04"/>
    <x v="0"/>
    <n v="68261639"/>
    <n v="365088970000"/>
    <s v="9-717-333"/>
    <s v="Fijo"/>
    <x v="1"/>
    <x v="2"/>
    <m/>
    <m/>
    <m/>
    <s v="si"/>
    <d v="2026-05-21T00:00:00"/>
    <n v="44.46"/>
    <x v="4"/>
    <m/>
    <x v="2"/>
    <x v="0"/>
    <s v="21/may"/>
    <s v=""/>
    <s v=""/>
    <n v="1"/>
  </r>
  <r>
    <x v="17"/>
    <d v="2026-05-23T10:27:26"/>
    <x v="0"/>
    <n v="69309272"/>
    <n v="357377040000"/>
    <s v="8918-2340"/>
    <s v="Fijo"/>
    <x v="0"/>
    <x v="7"/>
    <m/>
    <m/>
    <m/>
    <s v="no"/>
    <m/>
    <m/>
    <x v="4"/>
    <m/>
    <x v="0"/>
    <x v="0"/>
    <s v=""/>
    <s v=""/>
    <s v=""/>
    <s v=""/>
  </r>
  <r>
    <x v="17"/>
    <d v="2026-05-23T10:33:18"/>
    <x v="0"/>
    <n v="69404488"/>
    <n v="365028850000"/>
    <s v="8-961-188"/>
    <s v="Fijo"/>
    <x v="0"/>
    <x v="0"/>
    <m/>
    <m/>
    <m/>
    <s v="no"/>
    <m/>
    <m/>
    <x v="4"/>
    <m/>
    <x v="0"/>
    <x v="0"/>
    <s v=""/>
    <s v=""/>
    <s v=""/>
    <s v=""/>
  </r>
  <r>
    <x v="17"/>
    <d v="2026-05-23T10:37:30"/>
    <x v="0"/>
    <n v="69618493"/>
    <n v="368023560000"/>
    <s v="8-94-607"/>
    <s v="Fijo"/>
    <x v="0"/>
    <x v="7"/>
    <m/>
    <m/>
    <m/>
    <s v="no"/>
    <m/>
    <m/>
    <x v="4"/>
    <m/>
    <x v="0"/>
    <x v="0"/>
    <s v=""/>
    <s v=""/>
    <s v=""/>
    <s v=""/>
  </r>
  <r>
    <x v="17"/>
    <d v="2026-05-23T10:41:25"/>
    <x v="0"/>
    <n v="69730504"/>
    <n v="364082690000"/>
    <s v="8-895-155"/>
    <s v="Fijo"/>
    <x v="0"/>
    <x v="4"/>
    <m/>
    <m/>
    <m/>
    <s v="no"/>
    <m/>
    <m/>
    <x v="4"/>
    <m/>
    <x v="0"/>
    <x v="0"/>
    <s v=""/>
    <s v=""/>
    <s v=""/>
    <s v=""/>
  </r>
  <r>
    <x v="17"/>
    <d v="2026-05-23T10:47:36"/>
    <x v="0"/>
    <n v="69848544"/>
    <n v="363056960000"/>
    <s v="10-717-2200"/>
    <s v="Fijo"/>
    <x v="0"/>
    <x v="5"/>
    <m/>
    <m/>
    <m/>
    <s v="no"/>
    <m/>
    <m/>
    <x v="4"/>
    <m/>
    <x v="0"/>
    <x v="0"/>
    <s v=""/>
    <s v=""/>
    <s v=""/>
    <s v=""/>
  </r>
  <r>
    <x v="17"/>
    <d v="2026-05-23T10:55:17"/>
    <x v="0"/>
    <n v="66416616"/>
    <n v="342252580000"/>
    <s v="3-720-1239"/>
    <s v="Fijo"/>
    <x v="0"/>
    <x v="3"/>
    <m/>
    <m/>
    <m/>
    <s v="no"/>
    <m/>
    <m/>
    <x v="4"/>
    <m/>
    <x v="0"/>
    <x v="0"/>
    <s v=""/>
    <s v=""/>
    <s v=""/>
    <s v=""/>
  </r>
  <r>
    <x v="17"/>
    <d v="2026-05-23T11:01:51"/>
    <x v="0"/>
    <n v="60493352"/>
    <n v="206038640000"/>
    <s v="8-786-2"/>
    <s v="Fijo"/>
    <x v="0"/>
    <x v="7"/>
    <m/>
    <m/>
    <m/>
    <s v="no"/>
    <m/>
    <m/>
    <x v="4"/>
    <m/>
    <x v="0"/>
    <x v="0"/>
    <s v=""/>
    <s v=""/>
    <s v=""/>
    <s v=""/>
  </r>
  <r>
    <x v="17"/>
    <d v="2026-05-23T11:07:49"/>
    <x v="0"/>
    <n v="61071807"/>
    <n v="357186870000"/>
    <s v="8-813-1496"/>
    <s v="Fijo"/>
    <x v="0"/>
    <x v="3"/>
    <m/>
    <d v="2026-05-30T00:00:00"/>
    <n v="33"/>
    <s v="no"/>
    <m/>
    <m/>
    <x v="1"/>
    <m/>
    <x v="0"/>
    <x v="1"/>
    <s v=""/>
    <s v="30/may"/>
    <n v="1"/>
    <s v=""/>
  </r>
  <r>
    <x v="17"/>
    <d v="2026-05-23T11:10:33"/>
    <x v="0"/>
    <n v="61609931"/>
    <n v="358380770000"/>
    <s v="8-252-374"/>
    <s v="Fijo"/>
    <x v="0"/>
    <x v="7"/>
    <m/>
    <m/>
    <m/>
    <s v="no"/>
    <m/>
    <m/>
    <x v="4"/>
    <m/>
    <x v="0"/>
    <x v="0"/>
    <s v=""/>
    <s v=""/>
    <s v=""/>
    <s v=""/>
  </r>
  <r>
    <x v="17"/>
    <d v="2026-05-23T11:16:34"/>
    <x v="0"/>
    <n v="63436486"/>
    <n v="356383540000"/>
    <s v="2-99-70"/>
    <s v="Fijo"/>
    <x v="0"/>
    <x v="7"/>
    <m/>
    <m/>
    <m/>
    <s v="no"/>
    <m/>
    <m/>
    <x v="4"/>
    <m/>
    <x v="0"/>
    <x v="0"/>
    <s v=""/>
    <s v=""/>
    <s v=""/>
    <s v=""/>
  </r>
  <r>
    <x v="17"/>
    <d v="2026-05-23T11:23:14"/>
    <x v="0"/>
    <n v="63512341"/>
    <n v="365031370000"/>
    <s v="2-760-844"/>
    <s v="Fijo"/>
    <x v="0"/>
    <x v="0"/>
    <m/>
    <m/>
    <m/>
    <s v="no"/>
    <m/>
    <m/>
    <x v="4"/>
    <m/>
    <x v="0"/>
    <x v="0"/>
    <s v=""/>
    <s v=""/>
    <s v=""/>
    <s v=""/>
  </r>
  <r>
    <x v="17"/>
    <d v="2026-05-23T11:33:16"/>
    <x v="0"/>
    <n v="64684446"/>
    <n v="358377760000"/>
    <s v="3-7210-444"/>
    <s v="Fijo"/>
    <x v="0"/>
    <x v="2"/>
    <m/>
    <m/>
    <m/>
    <s v="si"/>
    <d v="2026-05-12T00:00:00"/>
    <m/>
    <x v="4"/>
    <m/>
    <x v="2"/>
    <x v="0"/>
    <s v="12/may"/>
    <s v=""/>
    <s v=""/>
    <n v="1"/>
  </r>
  <r>
    <x v="17"/>
    <d v="2026-05-23T11:37:51"/>
    <x v="0"/>
    <n v="64883347"/>
    <n v="368014210000"/>
    <n v="187320623"/>
    <s v="Fijo"/>
    <x v="0"/>
    <x v="5"/>
    <m/>
    <m/>
    <m/>
    <s v="no"/>
    <m/>
    <m/>
    <x v="1"/>
    <m/>
    <x v="0"/>
    <x v="0"/>
    <s v=""/>
    <s v=""/>
    <s v=""/>
    <s v=""/>
  </r>
  <r>
    <x v="17"/>
    <d v="2026-05-23T11:46:55"/>
    <x v="0"/>
    <n v="65422007"/>
    <n v="368043450000"/>
    <s v="E-8-106596"/>
    <s v="Fijo"/>
    <x v="1"/>
    <x v="0"/>
    <m/>
    <m/>
    <m/>
    <s v="no"/>
    <m/>
    <m/>
    <x v="4"/>
    <m/>
    <x v="0"/>
    <x v="0"/>
    <s v=""/>
    <s v=""/>
    <s v=""/>
    <s v=""/>
  </r>
  <r>
    <x v="17"/>
    <d v="2026-05-23T12:03:37"/>
    <x v="0"/>
    <n v="65987562"/>
    <n v="361067500000"/>
    <s v="8-1030-2305"/>
    <s v="Fijo"/>
    <x v="4"/>
    <x v="0"/>
    <m/>
    <m/>
    <m/>
    <s v="no"/>
    <m/>
    <m/>
    <x v="4"/>
    <m/>
    <x v="0"/>
    <x v="0"/>
    <s v=""/>
    <s v=""/>
    <s v=""/>
    <s v=""/>
  </r>
  <r>
    <x v="17"/>
    <d v="2026-05-23T12:24:29"/>
    <x v="0"/>
    <n v="69601798"/>
    <n v="361023570000"/>
    <s v="8-716-184"/>
    <s v="Fijo"/>
    <x v="0"/>
    <x v="4"/>
    <m/>
    <m/>
    <m/>
    <s v="no"/>
    <m/>
    <m/>
    <x v="1"/>
    <m/>
    <x v="0"/>
    <x v="0"/>
    <s v=""/>
    <s v=""/>
    <s v=""/>
    <s v=""/>
  </r>
  <r>
    <x v="17"/>
    <d v="2026-05-23T12:27:59"/>
    <x v="0"/>
    <n v="66587271"/>
    <n v="357373170000"/>
    <s v="12-704-224"/>
    <s v="Fijo"/>
    <x v="0"/>
    <x v="7"/>
    <m/>
    <m/>
    <m/>
    <s v="no"/>
    <m/>
    <m/>
    <x v="4"/>
    <m/>
    <x v="0"/>
    <x v="0"/>
    <s v=""/>
    <s v=""/>
    <s v=""/>
    <s v=""/>
  </r>
  <r>
    <x v="17"/>
    <d v="2026-05-23T12:30:40"/>
    <x v="0"/>
    <n v="66848000"/>
    <n v="352384670000"/>
    <s v="1-710-1374"/>
    <s v="Fijo"/>
    <x v="0"/>
    <x v="4"/>
    <m/>
    <m/>
    <m/>
    <s v="no"/>
    <m/>
    <m/>
    <x v="4"/>
    <m/>
    <x v="0"/>
    <x v="0"/>
    <s v=""/>
    <s v=""/>
    <s v=""/>
    <s v=""/>
  </r>
  <r>
    <x v="17"/>
    <d v="2026-05-23T12:35:32"/>
    <x v="0"/>
    <n v="66945064"/>
    <n v="362092100000"/>
    <s v="4-845-1962"/>
    <s v="Fijo"/>
    <x v="0"/>
    <x v="0"/>
    <m/>
    <m/>
    <m/>
    <s v="no"/>
    <m/>
    <m/>
    <x v="4"/>
    <m/>
    <x v="0"/>
    <x v="0"/>
    <s v=""/>
    <s v=""/>
    <s v=""/>
    <s v=""/>
  </r>
  <r>
    <x v="17"/>
    <d v="2026-05-23T12:40:13"/>
    <x v="0"/>
    <n v="67148256"/>
    <n v="362028790000"/>
    <s v="4-821-642"/>
    <s v="Fijo"/>
    <x v="0"/>
    <x v="7"/>
    <m/>
    <m/>
    <m/>
    <s v="no"/>
    <m/>
    <m/>
    <x v="4"/>
    <m/>
    <x v="0"/>
    <x v="0"/>
    <s v=""/>
    <s v=""/>
    <s v=""/>
    <s v=""/>
  </r>
  <r>
    <x v="17"/>
    <d v="2026-05-23T12:44:56"/>
    <x v="0"/>
    <n v="67447725"/>
    <n v="358385390000"/>
    <s v="8-1006-357"/>
    <s v="Fijo"/>
    <x v="0"/>
    <x v="7"/>
    <m/>
    <m/>
    <m/>
    <s v="no"/>
    <m/>
    <m/>
    <x v="4"/>
    <m/>
    <x v="0"/>
    <x v="0"/>
    <s v=""/>
    <s v=""/>
    <s v=""/>
    <s v=""/>
  </r>
  <r>
    <x v="17"/>
    <d v="2026-05-23T12:50:55"/>
    <x v="0"/>
    <n v="67777797"/>
    <n v="361059350000"/>
    <s v="8-895-2183"/>
    <s v="Fijo"/>
    <x v="0"/>
    <x v="0"/>
    <m/>
    <m/>
    <m/>
    <s v="no"/>
    <m/>
    <m/>
    <x v="4"/>
    <m/>
    <x v="0"/>
    <x v="0"/>
    <s v=""/>
    <s v=""/>
    <s v=""/>
    <s v=""/>
  </r>
  <r>
    <x v="17"/>
    <d v="2026-05-23T12:53:09"/>
    <x v="0"/>
    <n v="68066387"/>
    <n v="364089430000"/>
    <s v="3-709-1134"/>
    <s v="Fijo"/>
    <x v="0"/>
    <x v="2"/>
    <m/>
    <m/>
    <m/>
    <s v="si"/>
    <d v="2026-05-20T00:00:00"/>
    <m/>
    <x v="4"/>
    <m/>
    <x v="2"/>
    <x v="0"/>
    <s v="20/may"/>
    <s v=""/>
    <s v=""/>
    <n v="1"/>
  </r>
  <r>
    <x v="17"/>
    <d v="2026-05-23T12:58:15"/>
    <x v="0"/>
    <n v="68425516"/>
    <n v="358382760000"/>
    <s v="8-1046-200"/>
    <s v="Fijo"/>
    <x v="0"/>
    <x v="0"/>
    <m/>
    <m/>
    <m/>
    <s v="no"/>
    <m/>
    <m/>
    <x v="0"/>
    <m/>
    <x v="0"/>
    <x v="0"/>
    <s v=""/>
    <s v=""/>
    <s v=""/>
    <s v=""/>
  </r>
  <r>
    <x v="18"/>
    <d v="2026-05-25T09:13:24"/>
    <x v="0"/>
    <n v="65463703"/>
    <n v="361016030000"/>
    <s v="8-797-2444"/>
    <s v="Fijo"/>
    <x v="1"/>
    <x v="4"/>
    <m/>
    <m/>
    <m/>
    <s v="no"/>
    <m/>
    <m/>
    <x v="1"/>
    <m/>
    <x v="0"/>
    <x v="0"/>
    <s v=""/>
    <s v=""/>
    <s v=""/>
    <s v=""/>
  </r>
  <r>
    <x v="18"/>
    <d v="2026-05-25T09:25:49"/>
    <x v="0"/>
    <n v="64353268"/>
    <n v="361092140000"/>
    <s v="8-1000-1838"/>
    <s v="Fijo"/>
    <x v="0"/>
    <x v="3"/>
    <m/>
    <d v="2026-05-30T00:00:00"/>
    <n v="30.44"/>
    <s v="no"/>
    <m/>
    <m/>
    <x v="4"/>
    <m/>
    <x v="0"/>
    <x v="1"/>
    <s v=""/>
    <s v="30/may"/>
    <n v="1"/>
    <s v=""/>
  </r>
  <r>
    <x v="18"/>
    <d v="2026-05-25T09:30:59"/>
    <x v="0"/>
    <n v="68452412"/>
    <n v="194075090000"/>
    <s v="8-799-680"/>
    <s v="Fijo"/>
    <x v="0"/>
    <x v="8"/>
    <m/>
    <m/>
    <m/>
    <s v="no"/>
    <m/>
    <m/>
    <x v="4"/>
    <m/>
    <x v="0"/>
    <x v="0"/>
    <s v=""/>
    <s v=""/>
    <s v=""/>
    <s v=""/>
  </r>
  <r>
    <x v="18"/>
    <d v="2026-05-25T09:36:55"/>
    <x v="0"/>
    <n v="65890266"/>
    <n v="364091120000"/>
    <s v="8-1049-801"/>
    <s v="Fijo"/>
    <x v="0"/>
    <x v="0"/>
    <m/>
    <m/>
    <m/>
    <s v="no"/>
    <m/>
    <m/>
    <x v="4"/>
    <m/>
    <x v="0"/>
    <x v="0"/>
    <s v=""/>
    <s v=""/>
    <s v=""/>
    <s v=""/>
  </r>
  <r>
    <x v="18"/>
    <d v="2026-05-25T09:47:26"/>
    <x v="0"/>
    <n v="67678843"/>
    <n v="369091120000"/>
    <s v="BG327965"/>
    <s v="Fijo"/>
    <x v="0"/>
    <x v="3"/>
    <s v="Mala experiencia con la atención"/>
    <m/>
    <m/>
    <s v="no"/>
    <m/>
    <m/>
    <x v="4"/>
    <m/>
    <x v="0"/>
    <x v="0"/>
    <s v=""/>
    <s v=""/>
    <s v=""/>
    <s v=""/>
  </r>
  <r>
    <x v="18"/>
    <d v="2026-05-25T09:53:07"/>
    <x v="0"/>
    <n v="61617598"/>
    <n v="363026030000"/>
    <s v="6-729-578"/>
    <s v="Fijo"/>
    <x v="1"/>
    <x v="0"/>
    <m/>
    <m/>
    <m/>
    <s v="no"/>
    <m/>
    <m/>
    <x v="4"/>
    <m/>
    <x v="0"/>
    <x v="0"/>
    <s v=""/>
    <s v=""/>
    <s v=""/>
    <s v=""/>
  </r>
  <r>
    <x v="18"/>
    <d v="2026-05-25T10:04:42"/>
    <x v="0"/>
    <n v="66392444"/>
    <n v="368091850000"/>
    <s v="9-715-831"/>
    <s v="Fijo"/>
    <x v="1"/>
    <x v="0"/>
    <m/>
    <m/>
    <m/>
    <s v="no"/>
    <m/>
    <m/>
    <x v="4"/>
    <m/>
    <x v="0"/>
    <x v="0"/>
    <s v=""/>
    <s v=""/>
    <s v=""/>
    <s v=""/>
  </r>
  <r>
    <x v="18"/>
    <d v="2026-05-25T10:14:15"/>
    <x v="0"/>
    <n v="66033534"/>
    <n v="368027760000"/>
    <s v="8-1038-862"/>
    <s v="Fijo"/>
    <x v="1"/>
    <x v="3"/>
    <m/>
    <d v="2026-05-29T00:00:00"/>
    <n v="40"/>
    <s v="no"/>
    <m/>
    <m/>
    <x v="4"/>
    <m/>
    <x v="0"/>
    <x v="1"/>
    <s v=""/>
    <s v="29/may"/>
    <n v="1"/>
    <s v=""/>
  </r>
  <r>
    <x v="18"/>
    <d v="2026-05-25T17:49:31"/>
    <x v="0"/>
    <n v="60279270"/>
    <n v="354341640000"/>
    <s v="4-842-1157"/>
    <s v="Fijo"/>
    <x v="0"/>
    <x v="5"/>
    <m/>
    <m/>
    <m/>
    <s v="no"/>
    <m/>
    <m/>
    <x v="4"/>
    <m/>
    <x v="0"/>
    <x v="0"/>
    <s v=""/>
    <s v=""/>
    <s v=""/>
    <s v=""/>
  </r>
  <r>
    <x v="18"/>
    <d v="2026-05-25T17:59:32"/>
    <x v="0"/>
    <n v="63309000"/>
    <n v="999075350000"/>
    <s v="8-344-416"/>
    <s v="Fijo"/>
    <x v="0"/>
    <x v="3"/>
    <m/>
    <d v="2026-05-28T00:00:00"/>
    <n v="30.44"/>
    <s v="no"/>
    <m/>
    <m/>
    <x v="4"/>
    <m/>
    <x v="0"/>
    <x v="1"/>
    <s v=""/>
    <s v="28/may"/>
    <n v="1"/>
    <s v=""/>
  </r>
  <r>
    <x v="18"/>
    <d v="2026-05-25T18:01:54"/>
    <x v="0"/>
    <n v="63569485"/>
    <n v="369023800000"/>
    <s v="8-845-495"/>
    <s v="Fijo"/>
    <x v="0"/>
    <x v="7"/>
    <m/>
    <m/>
    <m/>
    <s v="no"/>
    <m/>
    <m/>
    <x v="4"/>
    <m/>
    <x v="0"/>
    <x v="0"/>
    <s v=""/>
    <s v=""/>
    <s v=""/>
    <s v=""/>
  </r>
  <r>
    <x v="18"/>
    <d v="2026-05-25T18:04:08"/>
    <x v="0"/>
    <n v="64183727"/>
    <n v="353364870000"/>
    <s v="8-787-615"/>
    <s v="Fijo"/>
    <x v="0"/>
    <x v="7"/>
    <m/>
    <m/>
    <m/>
    <s v="no"/>
    <m/>
    <m/>
    <x v="4"/>
    <m/>
    <x v="0"/>
    <x v="0"/>
    <s v=""/>
    <s v=""/>
    <s v=""/>
    <s v=""/>
  </r>
  <r>
    <x v="18"/>
    <d v="2026-05-25T18:07:16"/>
    <x v="0"/>
    <n v="64742767"/>
    <n v="365045590000"/>
    <s v="8-1054-331"/>
    <s v="Fijo"/>
    <x v="0"/>
    <x v="0"/>
    <m/>
    <m/>
    <m/>
    <s v="no"/>
    <m/>
    <m/>
    <x v="4"/>
    <m/>
    <x v="0"/>
    <x v="0"/>
    <s v=""/>
    <s v=""/>
    <s v=""/>
    <s v=""/>
  </r>
  <r>
    <x v="19"/>
    <d v="2026-05-26T09:13:48"/>
    <x v="0"/>
    <n v="65460407"/>
    <n v="367028750000"/>
    <s v="8-1052-994"/>
    <s v="Fijo"/>
    <x v="0"/>
    <x v="7"/>
    <m/>
    <m/>
    <m/>
    <s v="no"/>
    <m/>
    <m/>
    <x v="4"/>
    <m/>
    <x v="0"/>
    <x v="0"/>
    <s v=""/>
    <s v=""/>
    <s v=""/>
    <s v=""/>
  </r>
  <r>
    <x v="19"/>
    <d v="2026-05-26T09:16:27"/>
    <x v="0"/>
    <n v="65840330"/>
    <n v="352383950000"/>
    <s v="8-1002-1766"/>
    <s v="Fijo"/>
    <x v="0"/>
    <x v="0"/>
    <m/>
    <m/>
    <m/>
    <s v="no"/>
    <m/>
    <m/>
    <x v="0"/>
    <m/>
    <x v="0"/>
    <x v="0"/>
    <s v=""/>
    <s v=""/>
    <s v=""/>
    <s v=""/>
  </r>
  <r>
    <x v="19"/>
    <d v="2026-05-26T09:21:54"/>
    <x v="0"/>
    <n v="66046678"/>
    <n v="364010560000"/>
    <s v="8-1056-1092"/>
    <s v="Fijo"/>
    <x v="0"/>
    <x v="0"/>
    <m/>
    <m/>
    <m/>
    <s v="no"/>
    <m/>
    <m/>
    <x v="1"/>
    <m/>
    <x v="0"/>
    <x v="0"/>
    <s v=""/>
    <s v=""/>
    <s v=""/>
    <s v=""/>
  </r>
  <r>
    <x v="19"/>
    <d v="2026-05-26T09:27:13"/>
    <x v="0"/>
    <n v="66885841"/>
    <n v="369041980000"/>
    <s v="3-112-232"/>
    <s v="Fijo"/>
    <x v="1"/>
    <x v="0"/>
    <m/>
    <m/>
    <m/>
    <s v="no"/>
    <m/>
    <m/>
    <x v="4"/>
    <m/>
    <x v="0"/>
    <x v="0"/>
    <s v=""/>
    <s v=""/>
    <s v=""/>
    <s v=""/>
  </r>
  <r>
    <x v="19"/>
    <d v="2026-05-26T09:29:40"/>
    <x v="0"/>
    <n v="67114742"/>
    <n v="355379060000"/>
    <s v="2-713-1329"/>
    <s v="Fijo"/>
    <x v="0"/>
    <x v="7"/>
    <m/>
    <m/>
    <m/>
    <s v="no"/>
    <m/>
    <m/>
    <x v="4"/>
    <m/>
    <x v="0"/>
    <x v="0"/>
    <s v=""/>
    <s v=""/>
    <s v=""/>
    <s v=""/>
  </r>
  <r>
    <x v="19"/>
    <d v="2026-05-26T09:37:08"/>
    <x v="0"/>
    <n v="68368222"/>
    <n v="365039010000"/>
    <s v="1-737-715"/>
    <s v="Fijo"/>
    <x v="0"/>
    <x v="4"/>
    <m/>
    <m/>
    <m/>
    <s v="no"/>
    <m/>
    <m/>
    <x v="4"/>
    <m/>
    <x v="0"/>
    <x v="0"/>
    <s v=""/>
    <s v=""/>
    <s v=""/>
    <s v=""/>
  </r>
  <r>
    <x v="19"/>
    <d v="2026-05-26T09:38:40"/>
    <x v="0"/>
    <n v="68477282"/>
    <n v="356368870000"/>
    <s v="9-737-2061"/>
    <s v="Fijo"/>
    <x v="0"/>
    <x v="7"/>
    <m/>
    <m/>
    <m/>
    <s v="no"/>
    <m/>
    <m/>
    <x v="4"/>
    <m/>
    <x v="0"/>
    <x v="0"/>
    <s v=""/>
    <s v=""/>
    <s v=""/>
    <s v=""/>
  </r>
  <r>
    <x v="19"/>
    <d v="2026-05-26T09:41:54"/>
    <x v="0"/>
    <n v="68966522"/>
    <n v="352300730000"/>
    <s v="8-435-319"/>
    <s v="Fijo"/>
    <x v="0"/>
    <x v="1"/>
    <m/>
    <d v="2026-05-27T00:00:00"/>
    <n v="32.53"/>
    <s v="no"/>
    <m/>
    <m/>
    <x v="1"/>
    <m/>
    <x v="0"/>
    <x v="1"/>
    <s v=""/>
    <s v="27/may"/>
    <n v="1"/>
    <s v=""/>
  </r>
  <r>
    <x v="19"/>
    <d v="2026-05-26T09:45:35"/>
    <x v="0"/>
    <n v="69234731"/>
    <n v="304054880000"/>
    <s v="AN291804"/>
    <s v="Fijo"/>
    <x v="0"/>
    <x v="0"/>
    <m/>
    <m/>
    <m/>
    <s v="no"/>
    <m/>
    <m/>
    <x v="4"/>
    <m/>
    <x v="0"/>
    <x v="0"/>
    <s v=""/>
    <s v=""/>
    <s v=""/>
    <s v=""/>
  </r>
  <r>
    <x v="19"/>
    <d v="2026-05-26T09:47:24"/>
    <x v="0"/>
    <n v="69625968"/>
    <n v="355370310000"/>
    <s v="8-519-370"/>
    <s v="Fijo"/>
    <x v="0"/>
    <x v="5"/>
    <m/>
    <m/>
    <m/>
    <s v="no"/>
    <m/>
    <m/>
    <x v="0"/>
    <m/>
    <x v="0"/>
    <x v="0"/>
    <s v=""/>
    <s v=""/>
    <s v=""/>
    <s v=""/>
  </r>
  <r>
    <x v="19"/>
    <d v="2026-05-26T10:30:08"/>
    <x v="0"/>
    <n v="63679769"/>
    <n v="361051060000"/>
    <s v="8-787-1757"/>
    <s v="Fijo"/>
    <x v="0"/>
    <x v="0"/>
    <m/>
    <m/>
    <m/>
    <s v="no"/>
    <m/>
    <m/>
    <x v="4"/>
    <m/>
    <x v="0"/>
    <x v="0"/>
    <s v=""/>
    <s v=""/>
    <s v=""/>
    <s v=""/>
  </r>
  <r>
    <x v="19"/>
    <d v="2026-05-26T10:34:00"/>
    <x v="0"/>
    <n v="64381146"/>
    <n v="361023080000"/>
    <s v="9-754-2237"/>
    <s v="Fijo"/>
    <x v="0"/>
    <x v="2"/>
    <m/>
    <m/>
    <m/>
    <s v="si"/>
    <d v="2026-05-08T00:00:00"/>
    <n v="26"/>
    <x v="1"/>
    <m/>
    <x v="2"/>
    <x v="0"/>
    <s v="08/may"/>
    <s v=""/>
    <s v=""/>
    <n v="1"/>
  </r>
  <r>
    <x v="19"/>
    <d v="2026-05-26T10:36:09"/>
    <x v="0"/>
    <n v="65222013"/>
    <n v="362027850000"/>
    <s v="9-741-2213"/>
    <s v="Fijo"/>
    <x v="1"/>
    <x v="4"/>
    <m/>
    <m/>
    <m/>
    <s v="no"/>
    <m/>
    <m/>
    <x v="4"/>
    <m/>
    <x v="0"/>
    <x v="0"/>
    <s v=""/>
    <s v=""/>
    <s v=""/>
    <s v=""/>
  </r>
  <r>
    <x v="19"/>
    <d v="2026-05-26T10:41:22"/>
    <x v="0"/>
    <n v="65529125"/>
    <n v="368071870000"/>
    <s v="4-778-447"/>
    <s v="Fijo"/>
    <x v="0"/>
    <x v="1"/>
    <m/>
    <m/>
    <m/>
    <s v="no"/>
    <m/>
    <m/>
    <x v="4"/>
    <m/>
    <x v="0"/>
    <x v="0"/>
    <s v=""/>
    <s v=""/>
    <s v=""/>
    <s v=""/>
  </r>
  <r>
    <x v="19"/>
    <d v="2026-05-26T10:43:43"/>
    <x v="0"/>
    <n v="65948925"/>
    <n v="366027580000"/>
    <s v="4-703-299"/>
    <s v="Fijo"/>
    <x v="0"/>
    <x v="7"/>
    <m/>
    <m/>
    <m/>
    <s v="no"/>
    <m/>
    <m/>
    <x v="4"/>
    <m/>
    <x v="0"/>
    <x v="0"/>
    <s v=""/>
    <s v=""/>
    <s v=""/>
    <s v=""/>
  </r>
  <r>
    <x v="19"/>
    <d v="2026-05-26T10:47:10"/>
    <x v="0"/>
    <n v="66094108"/>
    <n v="351332420000"/>
    <s v="8-445-37"/>
    <s v="Fijo"/>
    <x v="0"/>
    <x v="0"/>
    <m/>
    <m/>
    <m/>
    <s v="no"/>
    <m/>
    <m/>
    <x v="0"/>
    <m/>
    <x v="0"/>
    <x v="0"/>
    <s v=""/>
    <s v=""/>
    <s v=""/>
    <s v=""/>
  </r>
  <r>
    <x v="19"/>
    <d v="2026-05-26T10:48:21"/>
    <x v="0"/>
    <n v="66389329"/>
    <n v="368078810000"/>
    <s v="6-48-2456"/>
    <s v="Fijo"/>
    <x v="0"/>
    <x v="4"/>
    <m/>
    <m/>
    <m/>
    <s v="no"/>
    <m/>
    <m/>
    <x v="4"/>
    <m/>
    <x v="0"/>
    <x v="0"/>
    <s v=""/>
    <s v=""/>
    <s v=""/>
    <s v=""/>
  </r>
  <r>
    <x v="19"/>
    <d v="2026-05-26T10:55:03"/>
    <x v="0"/>
    <n v="67305396"/>
    <n v="354380920000"/>
    <s v="8-1006-2387"/>
    <s v="Fijo"/>
    <x v="3"/>
    <x v="7"/>
    <m/>
    <m/>
    <m/>
    <s v="no"/>
    <m/>
    <m/>
    <x v="4"/>
    <m/>
    <x v="0"/>
    <x v="0"/>
    <s v=""/>
    <s v=""/>
    <s v=""/>
    <s v=""/>
  </r>
  <r>
    <x v="19"/>
    <d v="2026-05-26T10:57:25"/>
    <x v="0"/>
    <n v="67548013"/>
    <n v="367091720000"/>
    <s v="3-728-1070"/>
    <s v="Fijo"/>
    <x v="0"/>
    <x v="1"/>
    <m/>
    <m/>
    <m/>
    <s v="no"/>
    <m/>
    <m/>
    <x v="4"/>
    <m/>
    <x v="0"/>
    <x v="0"/>
    <s v=""/>
    <s v=""/>
    <s v=""/>
    <s v=""/>
  </r>
  <r>
    <x v="19"/>
    <d v="2026-05-26T11:00:54"/>
    <x v="0"/>
    <n v="68199560"/>
    <n v="367078170000"/>
    <s v="4-827-380"/>
    <s v="Fijo"/>
    <x v="0"/>
    <x v="0"/>
    <m/>
    <m/>
    <m/>
    <s v="no"/>
    <m/>
    <m/>
    <x v="4"/>
    <m/>
    <x v="0"/>
    <x v="0"/>
    <s v=""/>
    <s v=""/>
    <s v=""/>
    <s v=""/>
  </r>
  <r>
    <x v="19"/>
    <d v="2026-05-26T11:04:49"/>
    <x v="0"/>
    <n v="69342779"/>
    <n v="368022040000"/>
    <n v="191723414"/>
    <s v="Fijo"/>
    <x v="1"/>
    <x v="0"/>
    <m/>
    <m/>
    <m/>
    <s v="no"/>
    <m/>
    <m/>
    <x v="1"/>
    <m/>
    <x v="0"/>
    <x v="0"/>
    <s v=""/>
    <s v=""/>
    <s v=""/>
    <s v=""/>
  </r>
  <r>
    <x v="19"/>
    <d v="2026-05-26T14:29:54"/>
    <x v="0"/>
    <n v="63528067"/>
    <n v="367054930000"/>
    <s v="8-913-1779"/>
    <s v="Fijo"/>
    <x v="0"/>
    <x v="3"/>
    <s v="Desempleada"/>
    <d v="2026-05-30T00:00:00"/>
    <n v="30.44"/>
    <s v="no"/>
    <m/>
    <m/>
    <x v="4"/>
    <m/>
    <x v="0"/>
    <x v="1"/>
    <s v=""/>
    <s v="30/may"/>
    <n v="1"/>
    <s v=""/>
  </r>
  <r>
    <x v="19"/>
    <d v="2026-05-26T14:34:23"/>
    <x v="0"/>
    <n v="64941371"/>
    <n v="299073030000"/>
    <s v="8-820-1354"/>
    <s v="Fijo"/>
    <x v="2"/>
    <x v="0"/>
    <m/>
    <m/>
    <m/>
    <s v="no"/>
    <m/>
    <m/>
    <x v="4"/>
    <m/>
    <x v="0"/>
    <x v="0"/>
    <s v=""/>
    <s v=""/>
    <s v=""/>
    <s v=""/>
  </r>
  <r>
    <x v="19"/>
    <d v="2026-05-26T14:36:33"/>
    <x v="0"/>
    <n v="65481234"/>
    <n v="357387010000"/>
    <s v="5-706-2515"/>
    <s v="Fijo"/>
    <x v="0"/>
    <x v="7"/>
    <m/>
    <m/>
    <m/>
    <s v="no"/>
    <m/>
    <m/>
    <x v="4"/>
    <m/>
    <x v="0"/>
    <x v="0"/>
    <s v=""/>
    <s v=""/>
    <s v=""/>
    <s v=""/>
  </r>
  <r>
    <x v="19"/>
    <d v="2026-05-26T14:38:03"/>
    <x v="0"/>
    <n v="65894658"/>
    <n v="353369030000"/>
    <s v="3-701-109"/>
    <s v="Fijo"/>
    <x v="0"/>
    <x v="7"/>
    <m/>
    <m/>
    <m/>
    <s v="no"/>
    <m/>
    <m/>
    <x v="4"/>
    <m/>
    <x v="0"/>
    <x v="0"/>
    <s v=""/>
    <s v=""/>
    <s v=""/>
    <s v=""/>
  </r>
  <r>
    <x v="19"/>
    <d v="2026-05-26T14:39:15"/>
    <x v="0"/>
    <n v="66123736"/>
    <n v="367021250000"/>
    <s v="8-792-1043"/>
    <s v="Fijo"/>
    <x v="0"/>
    <x v="7"/>
    <m/>
    <m/>
    <m/>
    <s v="no"/>
    <m/>
    <m/>
    <x v="1"/>
    <m/>
    <x v="0"/>
    <x v="0"/>
    <s v=""/>
    <s v=""/>
    <s v=""/>
    <s v=""/>
  </r>
  <r>
    <x v="19"/>
    <d v="2026-05-26T14:40:48"/>
    <x v="0"/>
    <n v="66382311"/>
    <n v="358379960000"/>
    <s v="8-334-17"/>
    <s v="Fijo"/>
    <x v="0"/>
    <x v="7"/>
    <m/>
    <m/>
    <m/>
    <s v="no"/>
    <m/>
    <m/>
    <x v="4"/>
    <m/>
    <x v="0"/>
    <x v="0"/>
    <s v=""/>
    <s v=""/>
    <s v=""/>
    <s v=""/>
  </r>
  <r>
    <x v="19"/>
    <d v="2026-05-26T14:46:49"/>
    <x v="0"/>
    <n v="66657682"/>
    <n v="355372700000"/>
    <s v="8-831-1395"/>
    <s v="Fijo"/>
    <x v="0"/>
    <x v="1"/>
    <m/>
    <m/>
    <m/>
    <s v="no"/>
    <m/>
    <m/>
    <x v="0"/>
    <m/>
    <x v="0"/>
    <x v="0"/>
    <s v=""/>
    <s v=""/>
    <s v=""/>
    <s v=""/>
  </r>
  <r>
    <x v="19"/>
    <d v="2026-05-26T14:53:30"/>
    <x v="0"/>
    <n v="68418651"/>
    <n v="361045560000"/>
    <s v="E8108222"/>
    <s v="Fijo"/>
    <x v="0"/>
    <x v="0"/>
    <m/>
    <m/>
    <m/>
    <s v="no"/>
    <m/>
    <m/>
    <x v="4"/>
    <m/>
    <x v="0"/>
    <x v="0"/>
    <s v=""/>
    <s v=""/>
    <s v=""/>
    <s v=""/>
  </r>
  <r>
    <x v="19"/>
    <d v="2026-05-26T14:58:52"/>
    <x v="0"/>
    <n v="69997245"/>
    <n v="358357750000"/>
    <s v="4-248-489"/>
    <s v="Fijo"/>
    <x v="0"/>
    <x v="7"/>
    <m/>
    <m/>
    <m/>
    <s v="no"/>
    <m/>
    <m/>
    <x v="4"/>
    <m/>
    <x v="0"/>
    <x v="0"/>
    <s v=""/>
    <s v=""/>
    <s v=""/>
    <s v=""/>
  </r>
  <r>
    <x v="19"/>
    <d v="2026-05-26T15:01:44"/>
    <x v="0"/>
    <n v="63390957"/>
    <n v="355360850000"/>
    <s v="2-743-2190"/>
    <s v="Fijo"/>
    <x v="0"/>
    <x v="2"/>
    <m/>
    <m/>
    <m/>
    <s v="si"/>
    <d v="2026-04-16T00:00:00"/>
    <m/>
    <x v="4"/>
    <m/>
    <x v="1"/>
    <x v="0"/>
    <s v="16/abr"/>
    <s v=""/>
    <s v=""/>
    <n v="1"/>
  </r>
  <r>
    <x v="19"/>
    <d v="2026-05-26T15:06:33"/>
    <x v="0"/>
    <n v="63390957"/>
    <n v="151076970000"/>
    <s v="8-329-78"/>
    <s v="Fijo"/>
    <x v="0"/>
    <x v="7"/>
    <m/>
    <m/>
    <m/>
    <s v="no"/>
    <m/>
    <m/>
    <x v="4"/>
    <m/>
    <x v="0"/>
    <x v="0"/>
    <s v=""/>
    <s v=""/>
    <s v=""/>
    <s v=""/>
  </r>
  <r>
    <x v="19"/>
    <d v="2026-05-26T15:18:24"/>
    <x v="0"/>
    <n v="63374360"/>
    <n v="369042400000"/>
    <s v="8-1106-1093"/>
    <s v="Fijo"/>
    <x v="0"/>
    <x v="4"/>
    <m/>
    <m/>
    <m/>
    <s v="no"/>
    <m/>
    <m/>
    <x v="4"/>
    <m/>
    <x v="0"/>
    <x v="0"/>
    <s v=""/>
    <s v=""/>
    <s v=""/>
    <s v=""/>
  </r>
  <r>
    <x v="19"/>
    <d v="2026-05-26T15:26:14"/>
    <x v="0"/>
    <n v="64553600"/>
    <n v="367045450000"/>
    <s v="8-850-455"/>
    <s v="Fijo"/>
    <x v="4"/>
    <x v="8"/>
    <m/>
    <m/>
    <m/>
    <s v="no"/>
    <m/>
    <m/>
    <x v="4"/>
    <m/>
    <x v="0"/>
    <x v="0"/>
    <s v=""/>
    <s v=""/>
    <s v=""/>
    <s v=""/>
  </r>
  <r>
    <x v="19"/>
    <d v="2026-05-26T15:32:14"/>
    <x v="0"/>
    <n v="66816945"/>
    <n v="359317110000"/>
    <s v="8-752-1097"/>
    <s v="Fijo"/>
    <x v="0"/>
    <x v="4"/>
    <m/>
    <m/>
    <m/>
    <s v="no"/>
    <m/>
    <m/>
    <x v="0"/>
    <m/>
    <x v="0"/>
    <x v="0"/>
    <s v=""/>
    <s v=""/>
    <s v=""/>
    <s v=""/>
  </r>
  <r>
    <x v="19"/>
    <d v="2026-05-26T15:36:00"/>
    <x v="0"/>
    <n v="65964756"/>
    <n v="355347760000"/>
    <s v="6-716-864"/>
    <s v="Fijo"/>
    <x v="0"/>
    <x v="7"/>
    <m/>
    <m/>
    <m/>
    <s v="no"/>
    <m/>
    <m/>
    <x v="1"/>
    <m/>
    <x v="0"/>
    <x v="0"/>
    <s v=""/>
    <s v=""/>
    <s v=""/>
    <s v=""/>
  </r>
  <r>
    <x v="19"/>
    <d v="2026-05-26T15:38:35"/>
    <x v="0"/>
    <n v="69892872"/>
    <n v="358347940000"/>
    <s v="3-741-1971"/>
    <s v="Fijo"/>
    <x v="0"/>
    <x v="7"/>
    <m/>
    <m/>
    <m/>
    <s v="no"/>
    <m/>
    <m/>
    <x v="1"/>
    <m/>
    <x v="0"/>
    <x v="0"/>
    <s v=""/>
    <s v=""/>
    <s v=""/>
    <s v=""/>
  </r>
  <r>
    <x v="19"/>
    <d v="2026-05-26T15:39:58"/>
    <x v="0"/>
    <n v="60320794"/>
    <n v="351346870000"/>
    <s v="3-705-445"/>
    <s v="Fijo"/>
    <x v="0"/>
    <x v="0"/>
    <m/>
    <m/>
    <m/>
    <s v="no"/>
    <m/>
    <m/>
    <x v="1"/>
    <m/>
    <x v="0"/>
    <x v="0"/>
    <s v=""/>
    <s v=""/>
    <s v=""/>
    <s v=""/>
  </r>
  <r>
    <x v="19"/>
    <d v="2026-05-26T15:43:45"/>
    <x v="0"/>
    <n v="69112797"/>
    <n v="356346790000"/>
    <s v="8-738-926"/>
    <s v="Fijo"/>
    <x v="0"/>
    <x v="1"/>
    <m/>
    <m/>
    <m/>
    <s v="no"/>
    <m/>
    <m/>
    <x v="1"/>
    <m/>
    <x v="0"/>
    <x v="0"/>
    <s v=""/>
    <s v=""/>
    <s v=""/>
    <s v=""/>
  </r>
  <r>
    <x v="19"/>
    <d v="2026-05-26T15:53:43"/>
    <x v="0"/>
    <n v="67237216"/>
    <n v="351361340000"/>
    <s v="BE060795"/>
    <s v="Fijo"/>
    <x v="0"/>
    <x v="4"/>
    <m/>
    <m/>
    <m/>
    <s v="no"/>
    <m/>
    <m/>
    <x v="1"/>
    <m/>
    <x v="0"/>
    <x v="0"/>
    <s v=""/>
    <s v=""/>
    <s v=""/>
    <s v=""/>
  </r>
  <r>
    <x v="19"/>
    <d v="2026-05-26T15:56:48"/>
    <x v="0"/>
    <n v="63390957"/>
    <n v="353373520000"/>
    <s v="8-997-1561"/>
    <s v="Fijo"/>
    <x v="0"/>
    <x v="0"/>
    <m/>
    <m/>
    <m/>
    <s v="no"/>
    <m/>
    <m/>
    <x v="1"/>
    <m/>
    <x v="0"/>
    <x v="0"/>
    <s v=""/>
    <s v=""/>
    <s v=""/>
    <s v=""/>
  </r>
  <r>
    <x v="19"/>
    <d v="2026-05-26T16:00:21"/>
    <x v="0"/>
    <n v="65284971"/>
    <n v="355376140000"/>
    <s v="8-843-1551"/>
    <s v="Fijo"/>
    <x v="2"/>
    <x v="4"/>
    <m/>
    <m/>
    <m/>
    <s v="no"/>
    <m/>
    <m/>
    <x v="1"/>
    <m/>
    <x v="0"/>
    <x v="0"/>
    <s v=""/>
    <s v=""/>
    <s v=""/>
    <s v=""/>
  </r>
  <r>
    <x v="19"/>
    <d v="2026-05-26T16:06:13"/>
    <x v="0"/>
    <n v="62496833"/>
    <n v="355371650000"/>
    <s v="9-106-543"/>
    <s v="Fijo"/>
    <x v="0"/>
    <x v="7"/>
    <m/>
    <m/>
    <m/>
    <s v="no"/>
    <m/>
    <m/>
    <x v="4"/>
    <m/>
    <x v="0"/>
    <x v="0"/>
    <s v=""/>
    <s v=""/>
    <s v=""/>
    <s v=""/>
  </r>
  <r>
    <x v="19"/>
    <d v="2026-05-26T16:10:53"/>
    <x v="0"/>
    <n v="63849758"/>
    <n v="366046220000"/>
    <s v="E-8-12-7795"/>
    <s v="Fijo"/>
    <x v="0"/>
    <x v="3"/>
    <s v="Situación económica"/>
    <m/>
    <m/>
    <s v="no"/>
    <m/>
    <m/>
    <x v="4"/>
    <m/>
    <x v="0"/>
    <x v="0"/>
    <s v=""/>
    <s v=""/>
    <s v=""/>
    <s v=""/>
  </r>
  <r>
    <x v="19"/>
    <d v="2026-05-26T16:12:58"/>
    <x v="0"/>
    <n v="64684688"/>
    <n v="362050480000"/>
    <s v="4-190-178"/>
    <s v="Fijo"/>
    <x v="0"/>
    <x v="7"/>
    <m/>
    <m/>
    <m/>
    <s v="no"/>
    <m/>
    <m/>
    <x v="4"/>
    <m/>
    <x v="0"/>
    <x v="0"/>
    <s v=""/>
    <s v=""/>
    <s v=""/>
    <s v=""/>
  </r>
  <r>
    <x v="19"/>
    <d v="2026-05-26T16:16:19"/>
    <x v="0"/>
    <n v="65569320"/>
    <n v="364020320000"/>
    <s v="5-21-481"/>
    <s v="Fijo"/>
    <x v="0"/>
    <x v="7"/>
    <m/>
    <m/>
    <m/>
    <s v="no"/>
    <m/>
    <m/>
    <x v="1"/>
    <m/>
    <x v="0"/>
    <x v="0"/>
    <s v=""/>
    <s v=""/>
    <s v=""/>
    <s v=""/>
  </r>
  <r>
    <x v="19"/>
    <d v="2026-05-26T16:19:39"/>
    <x v="0"/>
    <n v="65953641"/>
    <n v="363057440000"/>
    <s v="8-981-2335"/>
    <s v="Fijo"/>
    <x v="0"/>
    <x v="1"/>
    <m/>
    <m/>
    <m/>
    <s v="no"/>
    <m/>
    <m/>
    <x v="4"/>
    <m/>
    <x v="0"/>
    <x v="0"/>
    <s v=""/>
    <s v=""/>
    <s v=""/>
    <s v=""/>
  </r>
  <r>
    <x v="19"/>
    <d v="2026-05-26T16:40:19"/>
    <x v="0"/>
    <n v="69002624"/>
    <n v="365035800000"/>
    <s v="11-700-115"/>
    <s v="Fijo"/>
    <x v="0"/>
    <x v="1"/>
    <m/>
    <m/>
    <m/>
    <s v="no"/>
    <m/>
    <m/>
    <x v="4"/>
    <m/>
    <x v="0"/>
    <x v="0"/>
    <s v=""/>
    <s v=""/>
    <s v=""/>
    <s v=""/>
  </r>
  <r>
    <x v="19"/>
    <d v="2026-05-26T16:53:15"/>
    <x v="0"/>
    <s v="8-974-445"/>
    <n v="357360190000"/>
    <s v="8-974-445"/>
    <s v="Fijo"/>
    <x v="0"/>
    <x v="0"/>
    <m/>
    <m/>
    <m/>
    <s v="no"/>
    <m/>
    <m/>
    <x v="4"/>
    <m/>
    <x v="0"/>
    <x v="0"/>
    <s v=""/>
    <s v=""/>
    <s v=""/>
    <s v=""/>
  </r>
  <r>
    <x v="19"/>
    <d v="2026-05-26T17:02:54"/>
    <x v="0"/>
    <n v="63864444"/>
    <n v="361041030000"/>
    <s v="8-1001-347"/>
    <s v="Fijo"/>
    <x v="0"/>
    <x v="7"/>
    <m/>
    <m/>
    <m/>
    <s v="no"/>
    <m/>
    <m/>
    <x v="4"/>
    <m/>
    <x v="0"/>
    <x v="0"/>
    <s v=""/>
    <s v=""/>
    <s v=""/>
    <s v=""/>
  </r>
  <r>
    <x v="19"/>
    <d v="2026-05-26T17:09:21"/>
    <x v="0"/>
    <n v="64121203"/>
    <n v="367041060000"/>
    <s v="9-92-653"/>
    <s v="Fijo"/>
    <x v="0"/>
    <x v="1"/>
    <m/>
    <m/>
    <m/>
    <s v="no"/>
    <m/>
    <m/>
    <x v="4"/>
    <m/>
    <x v="0"/>
    <x v="0"/>
    <s v=""/>
    <s v=""/>
    <s v=""/>
    <s v=""/>
  </r>
  <r>
    <x v="19"/>
    <d v="2026-05-26T17:16:38"/>
    <x v="0"/>
    <n v="69420604"/>
    <n v="359326160000"/>
    <s v="BD387724"/>
    <s v="Fijo"/>
    <x v="1"/>
    <x v="7"/>
    <m/>
    <m/>
    <m/>
    <s v="si"/>
    <d v="2026-05-04T00:00:00"/>
    <m/>
    <x v="0"/>
    <m/>
    <x v="2"/>
    <x v="0"/>
    <s v="04/may"/>
    <s v=""/>
    <s v=""/>
    <n v="1"/>
  </r>
  <r>
    <x v="19"/>
    <d v="2026-05-26T17:20:22"/>
    <x v="0"/>
    <n v="66939894"/>
    <n v="357352250000"/>
    <s v="3-758-1953"/>
    <s v="Fijo"/>
    <x v="0"/>
    <x v="7"/>
    <m/>
    <m/>
    <m/>
    <s v="no"/>
    <m/>
    <m/>
    <x v="1"/>
    <m/>
    <x v="0"/>
    <x v="0"/>
    <s v=""/>
    <s v=""/>
    <s v=""/>
    <s v=""/>
  </r>
  <r>
    <x v="19"/>
    <d v="2026-05-26T17:24:24"/>
    <x v="0"/>
    <n v="62932711"/>
    <n v="354336580000"/>
    <s v="5-707-1090"/>
    <s v="Fijo"/>
    <x v="0"/>
    <x v="0"/>
    <m/>
    <m/>
    <m/>
    <s v="no"/>
    <m/>
    <m/>
    <x v="1"/>
    <m/>
    <x v="0"/>
    <x v="0"/>
    <s v=""/>
    <s v=""/>
    <s v=""/>
    <s v=""/>
  </r>
  <r>
    <x v="19"/>
    <d v="2026-05-26T17:27:30"/>
    <x v="0"/>
    <n v="63390957"/>
    <n v="352360030000"/>
    <s v="10-705-46"/>
    <s v="Fijo"/>
    <x v="0"/>
    <x v="0"/>
    <m/>
    <m/>
    <m/>
    <s v="no"/>
    <m/>
    <m/>
    <x v="1"/>
    <m/>
    <x v="0"/>
    <x v="0"/>
    <s v=""/>
    <s v=""/>
    <s v=""/>
    <s v=""/>
  </r>
  <r>
    <x v="19"/>
    <d v="2026-05-26T17:40:23"/>
    <x v="0"/>
    <n v="60117580"/>
    <n v="358372310000"/>
    <s v="4-223-222"/>
    <s v="Fijo"/>
    <x v="0"/>
    <x v="4"/>
    <m/>
    <m/>
    <m/>
    <s v="no"/>
    <m/>
    <m/>
    <x v="1"/>
    <m/>
    <x v="0"/>
    <x v="0"/>
    <s v=""/>
    <s v=""/>
    <s v=""/>
    <s v=""/>
  </r>
  <r>
    <x v="19"/>
    <d v="2026-05-26T17:48:23"/>
    <x v="0"/>
    <n v="63919850"/>
    <n v="362066750000"/>
    <s v="2-97-2119"/>
    <s v="Fijo"/>
    <x v="0"/>
    <x v="1"/>
    <m/>
    <m/>
    <m/>
    <s v="no"/>
    <m/>
    <m/>
    <x v="4"/>
    <m/>
    <x v="0"/>
    <x v="0"/>
    <s v=""/>
    <s v=""/>
    <s v=""/>
    <s v=""/>
  </r>
  <r>
    <x v="19"/>
    <d v="2026-05-26T17:53:39"/>
    <x v="0"/>
    <n v="66284461"/>
    <n v="364070840000"/>
    <s v="8-256-445"/>
    <s v="Fijo"/>
    <x v="0"/>
    <x v="3"/>
    <m/>
    <d v="2026-05-29T00:00:00"/>
    <n v="34.76"/>
    <s v="no"/>
    <m/>
    <m/>
    <x v="4"/>
    <m/>
    <x v="0"/>
    <x v="1"/>
    <s v=""/>
    <s v="29/may"/>
    <n v="1"/>
    <s v=""/>
  </r>
  <r>
    <x v="19"/>
    <d v="2026-05-26T17:55:23"/>
    <x v="0"/>
    <n v="66705356"/>
    <n v="366014530000"/>
    <s v="4-117-1554"/>
    <s v="Fijo"/>
    <x v="0"/>
    <x v="7"/>
    <m/>
    <m/>
    <m/>
    <s v="no"/>
    <m/>
    <m/>
    <x v="4"/>
    <m/>
    <x v="0"/>
    <x v="0"/>
    <s v=""/>
    <s v=""/>
    <s v=""/>
    <s v=""/>
  </r>
  <r>
    <x v="19"/>
    <d v="2026-05-26T17:58:56"/>
    <x v="0"/>
    <n v="67574331"/>
    <n v="358369450000"/>
    <s v="8-508-219"/>
    <s v="Fijo"/>
    <x v="0"/>
    <x v="4"/>
    <m/>
    <m/>
    <m/>
    <s v="no"/>
    <m/>
    <m/>
    <x v="0"/>
    <m/>
    <x v="0"/>
    <x v="0"/>
    <s v=""/>
    <s v=""/>
    <s v=""/>
    <s v=""/>
  </r>
  <r>
    <x v="19"/>
    <d v="2026-05-26T18:04:51"/>
    <x v="0"/>
    <n v="64553600"/>
    <n v="367045450000"/>
    <s v="8-850-455"/>
    <s v="Fijo"/>
    <x v="4"/>
    <x v="3"/>
    <m/>
    <d v="2026-05-30T00:00:00"/>
    <n v="39"/>
    <s v="no"/>
    <m/>
    <m/>
    <x v="4"/>
    <m/>
    <x v="0"/>
    <x v="1"/>
    <s v=""/>
    <s v="30/may"/>
    <n v="1"/>
    <s v=""/>
  </r>
  <r>
    <x v="20"/>
    <d v="2026-05-27T09:14:22"/>
    <x v="0"/>
    <n v="69563282"/>
    <n v="363033580000"/>
    <s v="4-97-853"/>
    <s v="Fijo"/>
    <x v="0"/>
    <x v="7"/>
    <m/>
    <m/>
    <m/>
    <s v="no"/>
    <m/>
    <m/>
    <x v="4"/>
    <m/>
    <x v="0"/>
    <x v="0"/>
    <s v=""/>
    <s v=""/>
    <s v=""/>
    <s v=""/>
  </r>
  <r>
    <x v="20"/>
    <d v="2026-05-27T14:03:26"/>
    <x v="0"/>
    <n v="62120885"/>
    <n v="137022730000"/>
    <s v="7-83-256"/>
    <s v="Fijo"/>
    <x v="3"/>
    <x v="7"/>
    <m/>
    <m/>
    <m/>
    <s v="no"/>
    <m/>
    <m/>
    <x v="4"/>
    <m/>
    <x v="0"/>
    <x v="0"/>
    <s v=""/>
    <s v=""/>
    <s v=""/>
    <s v=""/>
  </r>
  <r>
    <x v="20"/>
    <d v="2026-05-27T14:07:35"/>
    <x v="0"/>
    <n v="66662952"/>
    <n v="292092850000"/>
    <s v="8-885-662"/>
    <s v="Fijo"/>
    <x v="3"/>
    <x v="4"/>
    <m/>
    <m/>
    <m/>
    <s v="no"/>
    <m/>
    <m/>
    <x v="4"/>
    <m/>
    <x v="0"/>
    <x v="0"/>
    <s v=""/>
    <s v=""/>
    <s v=""/>
    <s v=""/>
  </r>
  <r>
    <x v="20"/>
    <d v="2026-05-27T14:12:26"/>
    <x v="0"/>
    <n v="66745216"/>
    <n v="351351310000"/>
    <s v="8-164-1541"/>
    <s v="Fijo"/>
    <x v="3"/>
    <x v="2"/>
    <m/>
    <m/>
    <m/>
    <s v="si"/>
    <d v="2026-05-03T00:00:00"/>
    <m/>
    <x v="4"/>
    <m/>
    <x v="2"/>
    <x v="0"/>
    <s v="03/may"/>
    <s v=""/>
    <s v=""/>
    <n v="1"/>
  </r>
  <r>
    <x v="20"/>
    <d v="2026-05-27T14:18:58"/>
    <x v="0"/>
    <n v="60129523"/>
    <n v="357335570000"/>
    <s v="AN840608"/>
    <s v="Fijo"/>
    <x v="3"/>
    <x v="3"/>
    <m/>
    <m/>
    <m/>
    <s v="no"/>
    <m/>
    <m/>
    <x v="2"/>
    <m/>
    <x v="0"/>
    <x v="0"/>
    <s v=""/>
    <s v=""/>
    <s v=""/>
    <s v=""/>
  </r>
  <r>
    <x v="20"/>
    <d v="2026-05-27T14:23:34"/>
    <x v="0"/>
    <n v="62127638"/>
    <n v="356338160000"/>
    <s v="9-146-610"/>
    <s v="Fijo"/>
    <x v="3"/>
    <x v="2"/>
    <m/>
    <m/>
    <m/>
    <s v="si"/>
    <d v="2026-05-21T00:00:00"/>
    <m/>
    <x v="4"/>
    <m/>
    <x v="2"/>
    <x v="0"/>
    <s v="21/may"/>
    <s v=""/>
    <s v=""/>
    <n v="1"/>
  </r>
  <r>
    <x v="20"/>
    <d v="2026-05-27T14:29:22"/>
    <x v="0"/>
    <n v="63796361"/>
    <n v="355336850000"/>
    <s v="8-280-2010"/>
    <s v="Fijo"/>
    <x v="3"/>
    <x v="2"/>
    <m/>
    <m/>
    <m/>
    <s v="si"/>
    <d v="2026-05-26T00:00:00"/>
    <m/>
    <x v="4"/>
    <m/>
    <x v="2"/>
    <x v="0"/>
    <s v="26/may"/>
    <s v=""/>
    <s v=""/>
    <n v="1"/>
  </r>
  <r>
    <x v="20"/>
    <d v="2026-05-27T14:31:36"/>
    <x v="0"/>
    <n v="69121542"/>
    <n v="351333710000"/>
    <n v="124362905"/>
    <s v="Fijo"/>
    <x v="3"/>
    <x v="0"/>
    <m/>
    <m/>
    <m/>
    <s v="no"/>
    <m/>
    <m/>
    <x v="4"/>
    <m/>
    <x v="0"/>
    <x v="0"/>
    <s v=""/>
    <s v=""/>
    <s v=""/>
    <s v=""/>
  </r>
  <r>
    <x v="20"/>
    <d v="2026-05-27T14:35:20"/>
    <x v="0"/>
    <n v="65460412"/>
    <n v="358385610000"/>
    <s v="8-934-2373"/>
    <s v="Fijo"/>
    <x v="3"/>
    <x v="2"/>
    <m/>
    <m/>
    <m/>
    <s v="si"/>
    <d v="2026-05-14T00:00:00"/>
    <m/>
    <x v="4"/>
    <m/>
    <x v="2"/>
    <x v="0"/>
    <s v="14/may"/>
    <s v=""/>
    <s v=""/>
    <n v="1"/>
  </r>
  <r>
    <x v="20"/>
    <d v="2026-05-27T14:37:03"/>
    <x v="0"/>
    <n v="64552409"/>
    <n v="356378610000"/>
    <s v="K788633"/>
    <s v="Fijo"/>
    <x v="3"/>
    <x v="7"/>
    <m/>
    <m/>
    <m/>
    <s v="no"/>
    <m/>
    <m/>
    <x v="4"/>
    <m/>
    <x v="0"/>
    <x v="0"/>
    <s v=""/>
    <s v=""/>
    <s v=""/>
    <s v=""/>
  </r>
  <r>
    <x v="20"/>
    <d v="2026-05-27T14:39:21"/>
    <x v="0"/>
    <n v="67160698"/>
    <n v="358381690000"/>
    <s v="8-738-2199"/>
    <s v="Fijo"/>
    <x v="3"/>
    <x v="7"/>
    <m/>
    <m/>
    <m/>
    <s v="no"/>
    <m/>
    <m/>
    <x v="4"/>
    <m/>
    <x v="0"/>
    <x v="0"/>
    <s v=""/>
    <s v=""/>
    <s v=""/>
    <s v=""/>
  </r>
  <r>
    <x v="20"/>
    <d v="2026-05-27T14:40:27"/>
    <x v="0"/>
    <n v="64620677"/>
    <n v="358340200000"/>
    <s v="8-965-1086"/>
    <s v="Fijo"/>
    <x v="3"/>
    <x v="7"/>
    <m/>
    <m/>
    <m/>
    <s v="no"/>
    <m/>
    <m/>
    <x v="4"/>
    <m/>
    <x v="0"/>
    <x v="0"/>
    <s v=""/>
    <s v=""/>
    <s v=""/>
    <s v=""/>
  </r>
  <r>
    <x v="20"/>
    <d v="2026-05-27T14:43:31"/>
    <x v="0"/>
    <n v="64031538"/>
    <n v="358107870000"/>
    <s v="BE544987"/>
    <s v="Fijo"/>
    <x v="3"/>
    <x v="4"/>
    <m/>
    <m/>
    <m/>
    <s v="no"/>
    <m/>
    <m/>
    <x v="4"/>
    <m/>
    <x v="0"/>
    <x v="0"/>
    <s v=""/>
    <s v=""/>
    <s v=""/>
    <s v=""/>
  </r>
  <r>
    <x v="20"/>
    <d v="2026-05-27T14:47:06"/>
    <x v="0"/>
    <n v="69883430"/>
    <n v="332041720000"/>
    <s v="8-927-2471"/>
    <s v="Fijo"/>
    <x v="3"/>
    <x v="2"/>
    <m/>
    <m/>
    <m/>
    <s v="si"/>
    <d v="2026-05-17T00:00:00"/>
    <m/>
    <x v="0"/>
    <m/>
    <x v="2"/>
    <x v="0"/>
    <s v="17/may"/>
    <s v=""/>
    <s v=""/>
    <n v="1"/>
  </r>
  <r>
    <x v="20"/>
    <d v="2026-05-27T14:49:25"/>
    <x v="0"/>
    <n v="65224649"/>
    <n v="364028060000"/>
    <s v="1-49-506"/>
    <s v="Fijo"/>
    <x v="3"/>
    <x v="2"/>
    <m/>
    <m/>
    <m/>
    <s v="si"/>
    <d v="2026-05-18T00:00:00"/>
    <m/>
    <x v="0"/>
    <m/>
    <x v="2"/>
    <x v="0"/>
    <s v="18/may"/>
    <s v=""/>
    <s v=""/>
    <n v="1"/>
  </r>
  <r>
    <x v="20"/>
    <d v="2026-05-27T14:53:54"/>
    <x v="0"/>
    <n v="64061725"/>
    <n v="369027470000"/>
    <s v="10-703-1934"/>
    <s v="Fijo"/>
    <x v="3"/>
    <x v="4"/>
    <m/>
    <m/>
    <m/>
    <s v="no"/>
    <m/>
    <m/>
    <x v="0"/>
    <m/>
    <x v="0"/>
    <x v="0"/>
    <s v=""/>
    <s v=""/>
    <s v=""/>
    <s v=""/>
  </r>
  <r>
    <x v="20"/>
    <d v="2026-05-27T14:55:57"/>
    <x v="0"/>
    <n v="69894739"/>
    <n v="363023830000"/>
    <s v="8-904-1124"/>
    <s v="Fijo"/>
    <x v="3"/>
    <x v="7"/>
    <m/>
    <m/>
    <m/>
    <s v="no"/>
    <m/>
    <m/>
    <x v="4"/>
    <m/>
    <x v="0"/>
    <x v="0"/>
    <s v=""/>
    <s v=""/>
    <s v=""/>
    <s v=""/>
  </r>
  <r>
    <x v="20"/>
    <d v="2026-05-27T15:07:20"/>
    <x v="0"/>
    <n v="67127141"/>
    <n v="266042980000"/>
    <s v="8-840-1324"/>
    <s v="Fijo"/>
    <x v="3"/>
    <x v="3"/>
    <m/>
    <d v="2026-06-17T00:00:00"/>
    <m/>
    <s v="no"/>
    <m/>
    <m/>
    <x v="4"/>
    <m/>
    <x v="0"/>
    <x v="2"/>
    <s v=""/>
    <s v="17/jun"/>
    <n v="1"/>
    <s v=""/>
  </r>
  <r>
    <x v="20"/>
    <d v="2026-05-27T15:10:30"/>
    <x v="0"/>
    <n v="63345226"/>
    <n v="223023930000"/>
    <s v="8-768-1447"/>
    <s v="Fijo"/>
    <x v="3"/>
    <x v="7"/>
    <m/>
    <m/>
    <m/>
    <s v="no"/>
    <m/>
    <m/>
    <x v="4"/>
    <m/>
    <x v="0"/>
    <x v="0"/>
    <s v=""/>
    <s v=""/>
    <s v=""/>
    <s v=""/>
  </r>
  <r>
    <x v="20"/>
    <d v="2026-05-27T15:12:10"/>
    <x v="0"/>
    <n v="62817551"/>
    <n v="365008190000"/>
    <s v="8-700-1964"/>
    <s v="Fijo"/>
    <x v="3"/>
    <x v="7"/>
    <m/>
    <m/>
    <m/>
    <s v="no"/>
    <m/>
    <m/>
    <x v="4"/>
    <m/>
    <x v="0"/>
    <x v="0"/>
    <s v=""/>
    <s v=""/>
    <s v=""/>
    <s v=""/>
  </r>
  <r>
    <x v="20"/>
    <d v="2026-05-27T15:15:08"/>
    <x v="0"/>
    <n v="63409444"/>
    <n v="365005480000"/>
    <s v="N176272"/>
    <s v="Fijo"/>
    <x v="3"/>
    <x v="2"/>
    <m/>
    <m/>
    <m/>
    <s v="si"/>
    <d v="2026-05-18T00:00:00"/>
    <m/>
    <x v="4"/>
    <m/>
    <x v="2"/>
    <x v="0"/>
    <s v="18/may"/>
    <s v=""/>
    <s v=""/>
    <n v="1"/>
  </r>
  <r>
    <x v="20"/>
    <d v="2026-05-27T15:16:53"/>
    <x v="0"/>
    <n v="67432631"/>
    <n v="365034060000"/>
    <s v="8-441-410"/>
    <s v="Fijo"/>
    <x v="3"/>
    <x v="7"/>
    <m/>
    <m/>
    <m/>
    <s v="no"/>
    <m/>
    <m/>
    <x v="0"/>
    <m/>
    <x v="0"/>
    <x v="0"/>
    <s v=""/>
    <s v=""/>
    <s v=""/>
    <s v=""/>
  </r>
  <r>
    <x v="20"/>
    <d v="2026-05-27T15:21:11"/>
    <x v="0"/>
    <n v="62803762"/>
    <n v="369059490000"/>
    <s v="E-8-229740"/>
    <s v="Fijo"/>
    <x v="3"/>
    <x v="2"/>
    <m/>
    <m/>
    <m/>
    <s v="si"/>
    <d v="2026-05-11T00:00:00"/>
    <m/>
    <x v="1"/>
    <m/>
    <x v="2"/>
    <x v="0"/>
    <s v="11/may"/>
    <s v=""/>
    <s v=""/>
    <n v="1"/>
  </r>
  <r>
    <x v="20"/>
    <d v="2026-05-27T15:24:13"/>
    <x v="0"/>
    <n v="69105409"/>
    <n v="367059430000"/>
    <s v="8-233-726"/>
    <s v="Fijo"/>
    <x v="3"/>
    <x v="2"/>
    <m/>
    <m/>
    <m/>
    <s v="si"/>
    <d v="2026-05-19T00:00:00"/>
    <m/>
    <x v="1"/>
    <m/>
    <x v="2"/>
    <x v="0"/>
    <s v="19/may"/>
    <s v=""/>
    <s v=""/>
    <n v="1"/>
  </r>
  <r>
    <x v="20"/>
    <d v="2026-05-27T15:26:44"/>
    <x v="0"/>
    <n v="63409444"/>
    <n v="361051570000"/>
    <s v="N176272"/>
    <s v="Fijo"/>
    <x v="3"/>
    <x v="2"/>
    <m/>
    <m/>
    <m/>
    <s v="si"/>
    <m/>
    <m/>
    <x v="0"/>
    <m/>
    <x v="0"/>
    <x v="0"/>
    <s v=""/>
    <s v=""/>
    <s v=""/>
    <s v=""/>
  </r>
  <r>
    <x v="20"/>
    <d v="2026-05-27T15:30:29"/>
    <x v="0"/>
    <n v="65178520"/>
    <n v="361040250000"/>
    <s v="7-101-903"/>
    <s v="Fijo"/>
    <x v="3"/>
    <x v="0"/>
    <m/>
    <m/>
    <m/>
    <s v="no"/>
    <m/>
    <m/>
    <x v="0"/>
    <m/>
    <x v="0"/>
    <x v="0"/>
    <s v=""/>
    <s v=""/>
    <s v=""/>
    <s v=""/>
  </r>
  <r>
    <x v="20"/>
    <d v="2026-05-27T15:34:02"/>
    <x v="0"/>
    <n v="66545518"/>
    <n v="367036960000"/>
    <s v="8-958-858"/>
    <s v="Fijo"/>
    <x v="3"/>
    <x v="0"/>
    <m/>
    <m/>
    <m/>
    <s v="no"/>
    <m/>
    <m/>
    <x v="0"/>
    <m/>
    <x v="0"/>
    <x v="0"/>
    <s v=""/>
    <s v=""/>
    <s v=""/>
    <s v=""/>
  </r>
  <r>
    <x v="20"/>
    <d v="2026-05-27T15:36:14"/>
    <x v="0"/>
    <n v="66147450"/>
    <n v="354051170000"/>
    <s v="N-20-713"/>
    <s v="Fijo"/>
    <x v="3"/>
    <x v="2"/>
    <m/>
    <m/>
    <m/>
    <s v="si"/>
    <d v="2026-05-20T00:00:00"/>
    <m/>
    <x v="0"/>
    <m/>
    <x v="2"/>
    <x v="0"/>
    <s v="20/may"/>
    <s v=""/>
    <s v=""/>
    <n v="1"/>
  </r>
  <r>
    <x v="20"/>
    <d v="2026-05-27T15:39:20"/>
    <x v="0"/>
    <n v="63111314"/>
    <n v="354353650000"/>
    <s v="3-725-1788"/>
    <s v="Fijo"/>
    <x v="3"/>
    <x v="2"/>
    <m/>
    <m/>
    <m/>
    <s v="si"/>
    <d v="2026-05-12T00:00:00"/>
    <m/>
    <x v="0"/>
    <m/>
    <x v="2"/>
    <x v="0"/>
    <s v="12/may"/>
    <s v=""/>
    <s v=""/>
    <n v="1"/>
  </r>
  <r>
    <x v="20"/>
    <d v="2026-05-27T15:41:25"/>
    <x v="0"/>
    <n v="69529199"/>
    <n v="361064850000"/>
    <s v="7-707-1776"/>
    <s v="Fijo"/>
    <x v="3"/>
    <x v="2"/>
    <m/>
    <m/>
    <m/>
    <s v="si"/>
    <d v="2026-05-16T00:00:00"/>
    <m/>
    <x v="1"/>
    <m/>
    <x v="2"/>
    <x v="0"/>
    <s v="16/may"/>
    <s v=""/>
    <s v=""/>
    <n v="1"/>
  </r>
  <r>
    <x v="20"/>
    <d v="2026-05-27T15:44:59"/>
    <x v="0"/>
    <n v="67593113"/>
    <n v="364079110000"/>
    <s v="PA0817956"/>
    <s v="Fijo"/>
    <x v="3"/>
    <x v="2"/>
    <m/>
    <m/>
    <m/>
    <s v="si"/>
    <d v="2026-05-27T00:00:00"/>
    <m/>
    <x v="1"/>
    <m/>
    <x v="2"/>
    <x v="0"/>
    <s v="27/may"/>
    <s v=""/>
    <s v=""/>
    <n v="1"/>
  </r>
  <r>
    <x v="20"/>
    <d v="2026-05-27T15:59:40"/>
    <x v="0"/>
    <n v="67924034"/>
    <n v="359269130000"/>
    <s v="9-734-495"/>
    <s v="Fijo"/>
    <x v="3"/>
    <x v="0"/>
    <m/>
    <m/>
    <m/>
    <s v="no"/>
    <m/>
    <m/>
    <x v="1"/>
    <m/>
    <x v="0"/>
    <x v="0"/>
    <s v=""/>
    <s v=""/>
    <s v=""/>
    <s v=""/>
  </r>
  <r>
    <x v="20"/>
    <d v="2026-05-27T16:06:38"/>
    <x v="0"/>
    <n v="60991112"/>
    <n v="361066190000"/>
    <s v="5-716-1077"/>
    <s v="Fijo"/>
    <x v="3"/>
    <x v="3"/>
    <m/>
    <d v="2026-05-29T00:00:00"/>
    <n v="12.62"/>
    <s v="no"/>
    <m/>
    <m/>
    <x v="1"/>
    <m/>
    <x v="0"/>
    <x v="1"/>
    <s v=""/>
    <s v="29/may"/>
    <n v="1"/>
    <s v=""/>
  </r>
  <r>
    <x v="20"/>
    <d v="2026-05-27T16:09:04"/>
    <x v="0"/>
    <n v="61412627"/>
    <n v="362058290000"/>
    <n v="178942414"/>
    <s v="Fijo"/>
    <x v="3"/>
    <x v="2"/>
    <m/>
    <m/>
    <m/>
    <s v="si"/>
    <d v="2026-05-16T00:00:00"/>
    <m/>
    <x v="1"/>
    <m/>
    <x v="2"/>
    <x v="0"/>
    <s v="16/may"/>
    <s v=""/>
    <s v=""/>
    <n v="1"/>
  </r>
  <r>
    <x v="20"/>
    <d v="2026-05-27T16:11:57"/>
    <x v="0"/>
    <n v="65146869"/>
    <n v="365063560000"/>
    <s v="8-896-1695"/>
    <s v="Fijo"/>
    <x v="3"/>
    <x v="2"/>
    <m/>
    <m/>
    <m/>
    <s v="si"/>
    <d v="2026-05-20T00:00:00"/>
    <m/>
    <x v="1"/>
    <m/>
    <x v="2"/>
    <x v="0"/>
    <s v="20/may"/>
    <s v=""/>
    <s v=""/>
    <n v="1"/>
  </r>
  <r>
    <x v="20"/>
    <d v="2026-05-27T16:15:45"/>
    <x v="0"/>
    <n v="68483630"/>
    <n v="364090680000"/>
    <s v="8-851-1318"/>
    <s v="Fijo"/>
    <x v="3"/>
    <x v="2"/>
    <m/>
    <m/>
    <m/>
    <s v="si"/>
    <d v="2026-05-18T00:00:00"/>
    <m/>
    <x v="2"/>
    <m/>
    <x v="2"/>
    <x v="0"/>
    <s v="18/may"/>
    <s v=""/>
    <s v=""/>
    <n v="1"/>
  </r>
  <r>
    <x v="20"/>
    <d v="2026-05-27T16:21:07"/>
    <x v="0"/>
    <n v="66936991"/>
    <n v="365069530000"/>
    <s v="E-8-242054"/>
    <s v="Fijo"/>
    <x v="3"/>
    <x v="3"/>
    <m/>
    <d v="2026-05-29T00:00:00"/>
    <n v="34.85"/>
    <s v="no"/>
    <m/>
    <m/>
    <x v="1"/>
    <m/>
    <x v="0"/>
    <x v="1"/>
    <s v=""/>
    <s v="29/may"/>
    <n v="1"/>
    <s v=""/>
  </r>
  <r>
    <x v="20"/>
    <d v="2026-05-27T16:30:10"/>
    <x v="0"/>
    <n v="67371360"/>
    <n v="333004240000"/>
    <s v="8-767-2406"/>
    <s v="Fijo"/>
    <x v="3"/>
    <x v="3"/>
    <m/>
    <d v="2026-06-06T00:00:00"/>
    <n v="44.66"/>
    <s v="no"/>
    <m/>
    <m/>
    <x v="2"/>
    <m/>
    <x v="0"/>
    <x v="2"/>
    <s v=""/>
    <s v="06/jun"/>
    <n v="1"/>
    <s v=""/>
  </r>
  <r>
    <x v="20"/>
    <d v="2026-05-27T16:32:57"/>
    <x v="0"/>
    <n v="64863955"/>
    <n v="364048630000"/>
    <s v="8-941-849"/>
    <s v="Fijo"/>
    <x v="3"/>
    <x v="0"/>
    <m/>
    <m/>
    <m/>
    <s v="no"/>
    <m/>
    <m/>
    <x v="2"/>
    <m/>
    <x v="0"/>
    <x v="0"/>
    <s v=""/>
    <s v=""/>
    <s v=""/>
    <s v=""/>
  </r>
  <r>
    <x v="20"/>
    <d v="2026-05-27T16:38:48"/>
    <x v="0"/>
    <n v="69499253"/>
    <n v="238022990000"/>
    <s v="8-789-783"/>
    <s v="Fijo"/>
    <x v="3"/>
    <x v="2"/>
    <m/>
    <m/>
    <m/>
    <s v="si"/>
    <d v="2026-05-21T00:00:00"/>
    <m/>
    <x v="1"/>
    <m/>
    <x v="2"/>
    <x v="0"/>
    <s v="21/may"/>
    <s v=""/>
    <s v=""/>
    <n v="1"/>
  </r>
  <r>
    <x v="20"/>
    <d v="2026-05-27T16:43:53"/>
    <x v="0"/>
    <n v="65302379"/>
    <n v="359345890000"/>
    <s v="8-761-2007"/>
    <s v="Fijo"/>
    <x v="3"/>
    <x v="2"/>
    <m/>
    <m/>
    <m/>
    <s v="si"/>
    <d v="2026-05-20T00:00:00"/>
    <m/>
    <x v="4"/>
    <m/>
    <x v="2"/>
    <x v="0"/>
    <s v="20/may"/>
    <s v=""/>
    <s v=""/>
    <n v="1"/>
  </r>
  <r>
    <x v="20"/>
    <d v="2026-05-27T16:55:56"/>
    <x v="0"/>
    <n v="68966522"/>
    <n v="352300730000"/>
    <s v="8-435-319"/>
    <s v="Fijo"/>
    <x v="0"/>
    <x v="2"/>
    <m/>
    <m/>
    <m/>
    <s v="si"/>
    <d v="2026-05-27T00:00:00"/>
    <n v="33"/>
    <x v="1"/>
    <m/>
    <x v="2"/>
    <x v="0"/>
    <s v="27/may"/>
    <s v=""/>
    <s v=""/>
    <n v="1"/>
  </r>
  <r>
    <x v="21"/>
    <d v="2026-05-28T09:55:45"/>
    <x v="0"/>
    <n v="65547644"/>
    <n v="358349000000"/>
    <s v="3-760-2002"/>
    <s v="Fijo"/>
    <x v="3"/>
    <x v="0"/>
    <m/>
    <m/>
    <m/>
    <s v="no"/>
    <m/>
    <m/>
    <x v="4"/>
    <m/>
    <x v="0"/>
    <x v="0"/>
    <s v=""/>
    <s v=""/>
    <s v=""/>
    <s v=""/>
  </r>
  <r>
    <x v="21"/>
    <d v="2026-05-28T10:02:49"/>
    <x v="0"/>
    <n v="65030461"/>
    <n v="351337410000"/>
    <s v="8-375-723"/>
    <s v="Fijo"/>
    <x v="3"/>
    <x v="3"/>
    <m/>
    <d v="2026-06-04T00:00:00"/>
    <n v="44.35"/>
    <s v="no"/>
    <m/>
    <m/>
    <x v="4"/>
    <m/>
    <x v="0"/>
    <x v="2"/>
    <s v=""/>
    <s v="04/jun"/>
    <n v="1"/>
    <s v=""/>
  </r>
  <r>
    <x v="21"/>
    <d v="2026-05-28T10:08:11"/>
    <x v="0"/>
    <n v="67305396"/>
    <n v="354380920000"/>
    <s v="8-1006-2387"/>
    <s v="Fijo"/>
    <x v="3"/>
    <x v="7"/>
    <m/>
    <m/>
    <m/>
    <s v="no"/>
    <m/>
    <m/>
    <x v="4"/>
    <m/>
    <x v="0"/>
    <x v="0"/>
    <s v=""/>
    <s v=""/>
    <s v=""/>
    <s v=""/>
  </r>
  <r>
    <x v="21"/>
    <d v="2026-05-28T10:13:26"/>
    <x v="0"/>
    <n v="65557585"/>
    <n v="355376360000"/>
    <s v="8-411-927"/>
    <s v="Fijo"/>
    <x v="3"/>
    <x v="2"/>
    <m/>
    <m/>
    <m/>
    <s v="si"/>
    <d v="2026-05-17T00:00:00"/>
    <m/>
    <x v="4"/>
    <m/>
    <x v="2"/>
    <x v="0"/>
    <s v="17/may"/>
    <s v=""/>
    <s v=""/>
    <n v="1"/>
  </r>
  <r>
    <x v="21"/>
    <d v="2026-05-28T10:18:44"/>
    <x v="0"/>
    <n v="64372879"/>
    <n v="351378170000"/>
    <s v="5-715-2190"/>
    <s v="Fijo"/>
    <x v="3"/>
    <x v="1"/>
    <m/>
    <m/>
    <m/>
    <s v="no"/>
    <m/>
    <m/>
    <x v="4"/>
    <m/>
    <x v="0"/>
    <x v="0"/>
    <s v=""/>
    <s v=""/>
    <s v=""/>
    <s v=""/>
  </r>
  <r>
    <x v="21"/>
    <d v="2026-05-28T10:23:05"/>
    <x v="0"/>
    <n v="68773026"/>
    <n v="291027250000"/>
    <s v="8-1010-1181"/>
    <s v="Fijo"/>
    <x v="3"/>
    <x v="2"/>
    <m/>
    <m/>
    <m/>
    <s v="si"/>
    <d v="2026-05-27T00:00:00"/>
    <m/>
    <x v="4"/>
    <m/>
    <x v="2"/>
    <x v="0"/>
    <s v="27/may"/>
    <s v=""/>
    <s v=""/>
    <n v="1"/>
  </r>
  <r>
    <x v="21"/>
    <d v="2026-05-28T09:55:45"/>
    <x v="0"/>
    <n v="65547644"/>
    <n v="358349000000"/>
    <s v="3-760-2002"/>
    <s v="Fijo"/>
    <x v="3"/>
    <x v="0"/>
    <m/>
    <m/>
    <m/>
    <s v="no"/>
    <m/>
    <m/>
    <x v="4"/>
    <m/>
    <x v="0"/>
    <x v="0"/>
    <s v=""/>
    <s v=""/>
    <s v=""/>
    <s v=""/>
  </r>
  <r>
    <x v="21"/>
    <d v="2026-05-28T10:02:49"/>
    <x v="0"/>
    <n v="65030461"/>
    <n v="351337410000"/>
    <s v="8-375-723"/>
    <s v="Fijo"/>
    <x v="3"/>
    <x v="3"/>
    <m/>
    <d v="2026-06-04T00:00:00"/>
    <n v="44.35"/>
    <s v="no"/>
    <m/>
    <m/>
    <x v="4"/>
    <m/>
    <x v="0"/>
    <x v="2"/>
    <s v=""/>
    <s v="04/jun"/>
    <n v="1"/>
    <s v=""/>
  </r>
  <r>
    <x v="21"/>
    <d v="2026-05-28T10:08:11"/>
    <x v="0"/>
    <n v="67305396"/>
    <n v="354380920000"/>
    <s v="8-1006-2387"/>
    <s v="Fijo"/>
    <x v="3"/>
    <x v="7"/>
    <m/>
    <m/>
    <m/>
    <s v="no"/>
    <m/>
    <m/>
    <x v="4"/>
    <m/>
    <x v="0"/>
    <x v="0"/>
    <s v=""/>
    <s v=""/>
    <s v=""/>
    <s v=""/>
  </r>
  <r>
    <x v="21"/>
    <d v="2026-05-28T10:13:26"/>
    <x v="0"/>
    <n v="65557585"/>
    <n v="355376360000"/>
    <s v="8-411-927"/>
    <s v="Fijo"/>
    <x v="3"/>
    <x v="2"/>
    <m/>
    <m/>
    <m/>
    <s v="si"/>
    <d v="2026-05-17T00:00:00"/>
    <m/>
    <x v="4"/>
    <m/>
    <x v="2"/>
    <x v="0"/>
    <s v="17/may"/>
    <s v=""/>
    <s v=""/>
    <n v="1"/>
  </r>
  <r>
    <x v="21"/>
    <d v="2026-05-28T10:18:44"/>
    <x v="0"/>
    <n v="64372879"/>
    <n v="351378170000"/>
    <s v="5-715-2190"/>
    <s v="Fijo"/>
    <x v="3"/>
    <x v="1"/>
    <m/>
    <m/>
    <m/>
    <s v="no"/>
    <m/>
    <m/>
    <x v="4"/>
    <m/>
    <x v="0"/>
    <x v="0"/>
    <s v=""/>
    <s v=""/>
    <s v=""/>
    <s v=""/>
  </r>
  <r>
    <x v="21"/>
    <d v="2026-05-28T10:23:05"/>
    <x v="0"/>
    <n v="68773026"/>
    <n v="291027250000"/>
    <s v="8-1010-1181"/>
    <s v="Fijo"/>
    <x v="3"/>
    <x v="2"/>
    <m/>
    <m/>
    <m/>
    <s v="si"/>
    <d v="2026-05-27T00:00:00"/>
    <m/>
    <x v="4"/>
    <m/>
    <x v="2"/>
    <x v="0"/>
    <s v="27/may"/>
    <s v=""/>
    <s v=""/>
    <n v="1"/>
  </r>
  <r>
    <x v="21"/>
    <d v="2026-05-28T10:37:55"/>
    <x v="0"/>
    <n v="61784232"/>
    <n v="363026800000"/>
    <s v="8-966-528"/>
    <s v="Fijo"/>
    <x v="3"/>
    <x v="7"/>
    <m/>
    <m/>
    <m/>
    <s v="no"/>
    <m/>
    <m/>
    <x v="1"/>
    <m/>
    <x v="0"/>
    <x v="0"/>
    <s v=""/>
    <s v=""/>
    <s v=""/>
    <s v=""/>
  </r>
  <r>
    <x v="21"/>
    <d v="2026-05-28T10:45:22"/>
    <x v="0"/>
    <n v="69024334"/>
    <n v="364022650000"/>
    <s v="7-708-136"/>
    <s v="Fijo"/>
    <x v="3"/>
    <x v="3"/>
    <m/>
    <m/>
    <m/>
    <s v="no"/>
    <m/>
    <m/>
    <x v="4"/>
    <s v="Molesta por la llamada, correos."/>
    <x v="0"/>
    <x v="0"/>
    <s v=""/>
    <s v=""/>
    <s v=""/>
    <s v=""/>
  </r>
  <r>
    <x v="21"/>
    <d v="2026-05-28T10:55:50"/>
    <x v="0"/>
    <n v="67127141"/>
    <n v="266042980000"/>
    <s v="8-840-1324"/>
    <s v="Fijo"/>
    <x v="3"/>
    <x v="3"/>
    <m/>
    <m/>
    <m/>
    <s v="no"/>
    <m/>
    <m/>
    <x v="4"/>
    <m/>
    <x v="0"/>
    <x v="0"/>
    <s v=""/>
    <s v=""/>
    <s v=""/>
    <s v=""/>
  </r>
  <r>
    <x v="21"/>
    <d v="2026-05-28T11:04:23"/>
    <x v="0"/>
    <n v="65412360"/>
    <n v="363015620000"/>
    <s v="8-513-1316"/>
    <s v="Fijo"/>
    <x v="3"/>
    <x v="0"/>
    <m/>
    <m/>
    <m/>
    <s v="no"/>
    <m/>
    <m/>
    <x v="4"/>
    <m/>
    <x v="0"/>
    <x v="0"/>
    <s v=""/>
    <s v=""/>
    <s v=""/>
    <s v=""/>
  </r>
  <r>
    <x v="21"/>
    <d v="2026-05-28T11:09:32"/>
    <x v="0"/>
    <n v="66181969"/>
    <n v="299014870000"/>
    <s v="8-809-2210"/>
    <s v="Fijo"/>
    <x v="3"/>
    <x v="0"/>
    <m/>
    <m/>
    <m/>
    <s v="no"/>
    <m/>
    <m/>
    <x v="4"/>
    <m/>
    <x v="0"/>
    <x v="0"/>
    <s v=""/>
    <s v=""/>
    <s v=""/>
    <s v=""/>
  </r>
  <r>
    <x v="21"/>
    <d v="2026-05-28T11:14:26"/>
    <x v="0"/>
    <n v="68335349"/>
    <n v="365012480000"/>
    <s v="1-754-2087"/>
    <s v="Fijo"/>
    <x v="3"/>
    <x v="4"/>
    <m/>
    <m/>
    <m/>
    <s v="no"/>
    <m/>
    <m/>
    <x v="4"/>
    <m/>
    <x v="0"/>
    <x v="0"/>
    <s v=""/>
    <s v=""/>
    <s v=""/>
    <s v=""/>
  </r>
  <r>
    <x v="21"/>
    <d v="2026-05-28T11:24:11"/>
    <x v="0"/>
    <n v="69445823"/>
    <n v="364010590000"/>
    <s v="2-717-1391"/>
    <s v="Fijo"/>
    <x v="3"/>
    <x v="3"/>
    <m/>
    <m/>
    <m/>
    <s v="no"/>
    <m/>
    <m/>
    <x v="4"/>
    <s v="No brinda ni acepta fecha."/>
    <x v="0"/>
    <x v="0"/>
    <s v=""/>
    <s v=""/>
    <s v=""/>
    <s v=""/>
  </r>
  <r>
    <x v="21"/>
    <d v="2026-05-28T11:48:11"/>
    <x v="0"/>
    <n v="67081870"/>
    <n v="356385490000"/>
    <s v="8-362-565"/>
    <s v="Fijo"/>
    <x v="0"/>
    <x v="5"/>
    <m/>
    <m/>
    <m/>
    <s v="no"/>
    <m/>
    <m/>
    <x v="1"/>
    <m/>
    <x v="0"/>
    <x v="0"/>
    <s v=""/>
    <s v=""/>
    <s v=""/>
    <s v=""/>
  </r>
  <r>
    <x v="21"/>
    <d v="2026-05-28T11:51:42"/>
    <x v="0"/>
    <n v="68038355"/>
    <n v="366029620000"/>
    <s v="3-748-876"/>
    <s v="Fijo"/>
    <x v="0"/>
    <x v="4"/>
    <m/>
    <m/>
    <m/>
    <s v="no"/>
    <m/>
    <m/>
    <x v="1"/>
    <m/>
    <x v="0"/>
    <x v="0"/>
    <s v=""/>
    <s v=""/>
    <s v=""/>
    <s v=""/>
  </r>
  <r>
    <x v="21"/>
    <d v="2026-05-28T11:56:50"/>
    <x v="0"/>
    <n v="64598921"/>
    <n v="274015610000"/>
    <s v="8-854-1740"/>
    <s v="Fijo"/>
    <x v="0"/>
    <x v="0"/>
    <m/>
    <m/>
    <m/>
    <s v="no"/>
    <m/>
    <m/>
    <x v="1"/>
    <m/>
    <x v="0"/>
    <x v="0"/>
    <s v=""/>
    <s v=""/>
    <s v=""/>
    <s v=""/>
  </r>
  <r>
    <x v="21"/>
    <d v="2026-05-28T12:03:06"/>
    <x v="0"/>
    <n v="69032859"/>
    <n v="365029300000"/>
    <s v="4-827-1639"/>
    <s v="Fijo"/>
    <x v="0"/>
    <x v="0"/>
    <m/>
    <m/>
    <m/>
    <s v="no"/>
    <m/>
    <m/>
    <x v="1"/>
    <m/>
    <x v="0"/>
    <x v="0"/>
    <s v=""/>
    <s v=""/>
    <s v=""/>
    <s v=""/>
  </r>
  <r>
    <x v="21"/>
    <d v="2026-05-28T12:09:24"/>
    <x v="0"/>
    <n v="63334946"/>
    <n v="365029920000"/>
    <s v="2-147-292"/>
    <s v="Fijo"/>
    <x v="0"/>
    <x v="1"/>
    <m/>
    <m/>
    <m/>
    <s v="no"/>
    <m/>
    <m/>
    <x v="1"/>
    <m/>
    <x v="0"/>
    <x v="0"/>
    <s v=""/>
    <s v=""/>
    <s v=""/>
    <s v=""/>
  </r>
  <r>
    <x v="21"/>
    <d v="2026-05-28T12:16:20"/>
    <x v="0"/>
    <n v="67943025"/>
    <n v="355384590000"/>
    <s v="8-905-370"/>
    <s v="Fijo"/>
    <x v="0"/>
    <x v="4"/>
    <m/>
    <m/>
    <m/>
    <s v="no"/>
    <m/>
    <m/>
    <x v="1"/>
    <m/>
    <x v="0"/>
    <x v="0"/>
    <s v=""/>
    <s v=""/>
    <s v=""/>
    <s v=""/>
  </r>
  <r>
    <x v="21"/>
    <d v="2026-05-28T12:32:06"/>
    <x v="0"/>
    <n v="66402362"/>
    <n v="362028880000"/>
    <s v="2-744-237"/>
    <s v="Fijo"/>
    <x v="0"/>
    <x v="0"/>
    <m/>
    <m/>
    <m/>
    <s v="no"/>
    <m/>
    <m/>
    <x v="1"/>
    <m/>
    <x v="0"/>
    <x v="0"/>
    <s v=""/>
    <s v=""/>
    <s v=""/>
    <s v=""/>
  </r>
  <r>
    <x v="21"/>
    <d v="2026-05-28T12:37:47"/>
    <x v="0"/>
    <n v="66668457"/>
    <n v="348407550000"/>
    <s v="8-1034-602"/>
    <s v="Fijo"/>
    <x v="0"/>
    <x v="4"/>
    <m/>
    <m/>
    <m/>
    <s v="no"/>
    <m/>
    <m/>
    <x v="1"/>
    <m/>
    <x v="0"/>
    <x v="0"/>
    <s v=""/>
    <s v=""/>
    <s v=""/>
    <s v=""/>
  </r>
  <r>
    <x v="21"/>
    <d v="2026-05-28T12:44:00"/>
    <x v="0"/>
    <n v="67467249"/>
    <n v="367030470000"/>
    <s v="8-314-286"/>
    <s v="Fijo"/>
    <x v="0"/>
    <x v="0"/>
    <m/>
    <m/>
    <m/>
    <s v="no"/>
    <m/>
    <m/>
    <x v="1"/>
    <m/>
    <x v="0"/>
    <x v="0"/>
    <s v=""/>
    <s v=""/>
    <s v=""/>
    <s v=""/>
  </r>
  <r>
    <x v="21"/>
    <d v="2026-05-28T12:52:48"/>
    <x v="0"/>
    <n v="62876593"/>
    <n v="352381260000"/>
    <s v=" 8-511-2 DV 10"/>
    <s v="Fijo"/>
    <x v="1"/>
    <x v="0"/>
    <m/>
    <m/>
    <m/>
    <s v="no"/>
    <m/>
    <m/>
    <x v="1"/>
    <m/>
    <x v="0"/>
    <x v="0"/>
    <s v=""/>
    <s v=""/>
    <s v=""/>
    <s v=""/>
  </r>
  <r>
    <x v="21"/>
    <d v="2026-05-28T12:56:08"/>
    <x v="0"/>
    <n v="64260678"/>
    <n v="366027090000"/>
    <s v="8-440-783"/>
    <s v="Fijo"/>
    <x v="0"/>
    <x v="0"/>
    <m/>
    <m/>
    <m/>
    <s v="no"/>
    <m/>
    <m/>
    <x v="1"/>
    <m/>
    <x v="0"/>
    <x v="0"/>
    <s v=""/>
    <s v=""/>
    <s v=""/>
    <s v=""/>
  </r>
  <r>
    <x v="21"/>
    <d v="2026-05-28T14:10:18"/>
    <x v="0"/>
    <n v="64088913"/>
    <n v="362029540000"/>
    <s v="8-348-762"/>
    <s v="Fijo"/>
    <x v="0"/>
    <x v="0"/>
    <m/>
    <m/>
    <m/>
    <s v="no"/>
    <m/>
    <m/>
    <x v="1"/>
    <m/>
    <x v="0"/>
    <x v="0"/>
    <s v=""/>
    <s v=""/>
    <s v=""/>
    <s v=""/>
  </r>
  <r>
    <x v="21"/>
    <d v="2026-05-28T14:13:51"/>
    <x v="0"/>
    <n v="69485961"/>
    <n v="361027750000"/>
    <s v="10-705-2103"/>
    <s v="Fijo"/>
    <x v="0"/>
    <x v="4"/>
    <m/>
    <m/>
    <m/>
    <s v="no"/>
    <m/>
    <m/>
    <x v="1"/>
    <m/>
    <x v="0"/>
    <x v="0"/>
    <s v=""/>
    <s v=""/>
    <s v=""/>
    <s v=""/>
  </r>
  <r>
    <x v="21"/>
    <d v="2026-05-28T14:18:15"/>
    <x v="0"/>
    <n v="69606150"/>
    <n v="361089760000"/>
    <s v="8-324-655"/>
    <s v="Fijo"/>
    <x v="3"/>
    <x v="2"/>
    <m/>
    <m/>
    <m/>
    <s v="si"/>
    <d v="2026-05-04T00:00:00"/>
    <m/>
    <x v="2"/>
    <m/>
    <x v="2"/>
    <x v="0"/>
    <s v="04/may"/>
    <s v=""/>
    <s v=""/>
    <n v="1"/>
  </r>
  <r>
    <x v="21"/>
    <d v="2026-05-28T14:22:56"/>
    <x v="0"/>
    <n v="69517061"/>
    <n v="369028070000"/>
    <s v="8-1032-1125"/>
    <s v="Fijo"/>
    <x v="0"/>
    <x v="5"/>
    <m/>
    <m/>
    <m/>
    <s v="no"/>
    <m/>
    <m/>
    <x v="1"/>
    <m/>
    <x v="0"/>
    <x v="0"/>
    <s v=""/>
    <s v=""/>
    <s v=""/>
    <s v=""/>
  </r>
  <r>
    <x v="21"/>
    <d v="2026-05-28T14:29:10"/>
    <x v="0"/>
    <n v="65112921"/>
    <n v="365000800000"/>
    <s v="8-1023-1719"/>
    <s v="Fijo"/>
    <x v="0"/>
    <x v="0"/>
    <m/>
    <m/>
    <m/>
    <s v="no"/>
    <m/>
    <m/>
    <x v="1"/>
    <m/>
    <x v="0"/>
    <x v="0"/>
    <s v=""/>
    <s v=""/>
    <s v=""/>
    <s v=""/>
  </r>
  <r>
    <x v="21"/>
    <d v="2026-05-28T14:40:44"/>
    <x v="0"/>
    <n v="68259752"/>
    <n v="363001200000"/>
    <s v="8-792-2483"/>
    <s v="Fijo"/>
    <x v="0"/>
    <x v="0"/>
    <m/>
    <m/>
    <m/>
    <s v="no"/>
    <m/>
    <m/>
    <x v="1"/>
    <m/>
    <x v="0"/>
    <x v="0"/>
    <s v=""/>
    <s v=""/>
    <s v=""/>
    <s v=""/>
  </r>
  <r>
    <x v="21"/>
    <d v="2026-05-28T14:48:11"/>
    <x v="0"/>
    <n v="67039508"/>
    <n v="364031350000"/>
    <s v="8-1054-1487"/>
    <s v="Fijo"/>
    <x v="0"/>
    <x v="4"/>
    <m/>
    <m/>
    <m/>
    <s v="no"/>
    <m/>
    <m/>
    <x v="1"/>
    <m/>
    <x v="0"/>
    <x v="0"/>
    <s v=""/>
    <s v=""/>
    <s v=""/>
    <s v=""/>
  </r>
  <r>
    <x v="21"/>
    <d v="2026-05-28T14:52:19"/>
    <x v="0"/>
    <n v="69636656"/>
    <n v="368028370000"/>
    <s v="8-921-2411"/>
    <s v="Fijo"/>
    <x v="0"/>
    <x v="0"/>
    <m/>
    <m/>
    <m/>
    <s v="no"/>
    <m/>
    <m/>
    <x v="1"/>
    <m/>
    <x v="0"/>
    <x v="0"/>
    <s v=""/>
    <s v=""/>
    <s v=""/>
    <s v=""/>
  </r>
  <r>
    <x v="21"/>
    <d v="2026-05-28T15:06:58"/>
    <x v="0"/>
    <n v="64534861"/>
    <n v="362020040000"/>
    <s v="9-708-575"/>
    <s v="Fijo"/>
    <x v="0"/>
    <x v="0"/>
    <m/>
    <m/>
    <m/>
    <s v="no"/>
    <m/>
    <m/>
    <x v="1"/>
    <m/>
    <x v="0"/>
    <x v="0"/>
    <s v=""/>
    <s v=""/>
    <s v=""/>
    <s v=""/>
  </r>
  <r>
    <x v="21"/>
    <d v="2026-05-28T15:12:35"/>
    <x v="0"/>
    <n v="61080354"/>
    <n v="367000120000"/>
    <s v="8-1014-2042"/>
    <s v="Fijo"/>
    <x v="0"/>
    <x v="0"/>
    <m/>
    <m/>
    <m/>
    <s v="no"/>
    <m/>
    <m/>
    <x v="1"/>
    <m/>
    <x v="0"/>
    <x v="0"/>
    <s v=""/>
    <s v=""/>
    <s v=""/>
    <s v=""/>
  </r>
  <r>
    <x v="21"/>
    <d v="2026-05-28T15:17:40"/>
    <x v="0"/>
    <n v="69020392"/>
    <s v="John barton nuñez"/>
    <s v="8-1035-1844"/>
    <s v="Fijo"/>
    <x v="0"/>
    <x v="0"/>
    <m/>
    <m/>
    <m/>
    <s v="no"/>
    <m/>
    <m/>
    <x v="1"/>
    <m/>
    <x v="0"/>
    <x v="0"/>
    <s v=""/>
    <s v=""/>
    <s v=""/>
    <s v=""/>
  </r>
  <r>
    <x v="21"/>
    <d v="2026-05-28T15:25:16"/>
    <x v="0"/>
    <n v="67632075"/>
    <s v="Boris Antonio Valdes Morillo"/>
    <s v="8-745-858"/>
    <s v="Fijo"/>
    <x v="0"/>
    <x v="0"/>
    <m/>
    <m/>
    <m/>
    <s v="si"/>
    <m/>
    <m/>
    <x v="1"/>
    <m/>
    <x v="0"/>
    <x v="0"/>
    <s v=""/>
    <s v=""/>
    <s v=""/>
    <s v=""/>
  </r>
  <r>
    <x v="21"/>
    <d v="2026-05-28T15:31:19"/>
    <x v="0"/>
    <n v="69692808"/>
    <n v="364001660000"/>
    <s v="8-754-1691"/>
    <s v="Fijo"/>
    <x v="0"/>
    <x v="4"/>
    <m/>
    <m/>
    <m/>
    <s v="no"/>
    <m/>
    <m/>
    <x v="1"/>
    <m/>
    <x v="0"/>
    <x v="0"/>
    <s v=""/>
    <s v=""/>
    <s v=""/>
    <s v=""/>
  </r>
  <r>
    <x v="21"/>
    <d v="2026-05-28T15:33:54"/>
    <x v="0"/>
    <n v="65032955"/>
    <n v="366032510000"/>
    <s v="10-700-2001"/>
    <s v="Fijo"/>
    <x v="0"/>
    <x v="4"/>
    <m/>
    <m/>
    <m/>
    <s v="no"/>
    <m/>
    <m/>
    <x v="1"/>
    <m/>
    <x v="0"/>
    <x v="0"/>
    <s v=""/>
    <s v=""/>
    <s v=""/>
    <s v=""/>
  </r>
  <r>
    <x v="21"/>
    <d v="2026-05-28T15:37:27"/>
    <x v="0"/>
    <n v="65032955"/>
    <n v="364032240000"/>
    <s v="8-513-889"/>
    <s v="Fijo"/>
    <x v="0"/>
    <x v="4"/>
    <m/>
    <m/>
    <m/>
    <s v="no"/>
    <m/>
    <m/>
    <x v="1"/>
    <m/>
    <x v="0"/>
    <x v="0"/>
    <s v=""/>
    <s v=""/>
    <s v=""/>
    <s v=""/>
  </r>
  <r>
    <x v="21"/>
    <d v="2026-05-28T15:41:29"/>
    <x v="0"/>
    <n v="65032955"/>
    <n v="364031880000"/>
    <s v="8-812-002"/>
    <s v="Fijo"/>
    <x v="0"/>
    <x v="4"/>
    <m/>
    <m/>
    <m/>
    <s v="no"/>
    <m/>
    <m/>
    <x v="1"/>
    <m/>
    <x v="0"/>
    <x v="0"/>
    <s v=""/>
    <s v=""/>
    <s v=""/>
    <s v=""/>
  </r>
  <r>
    <x v="21"/>
    <d v="2026-05-28T15:45:30"/>
    <x v="0"/>
    <n v="68179375"/>
    <n v="356371330000"/>
    <s v="8-732-1831"/>
    <s v="Fijo"/>
    <x v="0"/>
    <x v="4"/>
    <m/>
    <m/>
    <m/>
    <s v="no"/>
    <m/>
    <m/>
    <x v="1"/>
    <m/>
    <x v="0"/>
    <x v="0"/>
    <s v=""/>
    <s v=""/>
    <s v=""/>
    <s v=""/>
  </r>
  <r>
    <x v="21"/>
    <d v="2026-05-28T15:58:52"/>
    <x v="0"/>
    <n v="68831728"/>
    <n v="364000640000"/>
    <s v="3-727-483"/>
    <s v="Fijo"/>
    <x v="0"/>
    <x v="0"/>
    <m/>
    <m/>
    <m/>
    <s v="no"/>
    <m/>
    <m/>
    <x v="1"/>
    <m/>
    <x v="0"/>
    <x v="0"/>
    <s v=""/>
    <s v=""/>
    <s v=""/>
    <s v=""/>
  </r>
  <r>
    <x v="21"/>
    <d v="2026-05-28T16:04:04"/>
    <x v="0"/>
    <n v="66047682"/>
    <n v="361074360000"/>
    <s v="8-956-716"/>
    <s v="Fijo"/>
    <x v="0"/>
    <x v="0"/>
    <m/>
    <m/>
    <m/>
    <s v="no"/>
    <m/>
    <m/>
    <x v="4"/>
    <m/>
    <x v="0"/>
    <x v="0"/>
    <s v=""/>
    <s v=""/>
    <s v=""/>
    <s v=""/>
  </r>
  <r>
    <x v="21"/>
    <d v="2026-05-28T16:14:04"/>
    <x v="0"/>
    <n v="66103004"/>
    <n v="353339160000"/>
    <s v="8-794-5030"/>
    <s v="Fijo"/>
    <x v="0"/>
    <x v="3"/>
    <s v="Problema de salud"/>
    <d v="2026-06-01T00:00:00"/>
    <n v="89.77"/>
    <s v="no"/>
    <m/>
    <m/>
    <x v="3"/>
    <m/>
    <x v="0"/>
    <x v="2"/>
    <s v=""/>
    <s v="01/jun"/>
    <n v="1"/>
    <s v=""/>
  </r>
  <r>
    <x v="21"/>
    <d v="2026-05-28T16:28:31"/>
    <x v="0"/>
    <n v="69601798"/>
    <n v="361023570000"/>
    <s v="8-716-184"/>
    <s v="Fijo"/>
    <x v="0"/>
    <x v="4"/>
    <m/>
    <m/>
    <m/>
    <s v="no"/>
    <m/>
    <m/>
    <x v="1"/>
    <m/>
    <x v="0"/>
    <x v="0"/>
    <s v=""/>
    <s v=""/>
    <s v=""/>
    <s v=""/>
  </r>
  <r>
    <x v="21"/>
    <d v="2026-05-28T16:39:55"/>
    <x v="0"/>
    <n v="68824497"/>
    <n v="364023730000"/>
    <s v="7-92-1201"/>
    <s v="Fijo"/>
    <x v="0"/>
    <x v="4"/>
    <m/>
    <m/>
    <m/>
    <s v="no"/>
    <m/>
    <m/>
    <x v="1"/>
    <m/>
    <x v="0"/>
    <x v="0"/>
    <s v=""/>
    <s v=""/>
    <s v=""/>
    <s v=""/>
  </r>
  <r>
    <x v="21"/>
    <d v="2026-05-28T17:02:55"/>
    <x v="0"/>
    <n v="68824497"/>
    <n v="364023730000"/>
    <s v="7-92-1201"/>
    <s v="Fijo"/>
    <x v="0"/>
    <x v="0"/>
    <m/>
    <m/>
    <m/>
    <s v="no"/>
    <m/>
    <m/>
    <x v="1"/>
    <m/>
    <x v="0"/>
    <x v="0"/>
    <s v=""/>
    <s v=""/>
    <s v=""/>
    <s v=""/>
  </r>
  <r>
    <x v="21"/>
    <d v="2026-05-28T17:17:10"/>
    <x v="0"/>
    <n v="65132135"/>
    <n v="361016470000"/>
    <s v="8-1045-1303"/>
    <s v="Fijo"/>
    <x v="0"/>
    <x v="0"/>
    <m/>
    <m/>
    <m/>
    <s v="no"/>
    <m/>
    <m/>
    <x v="1"/>
    <m/>
    <x v="0"/>
    <x v="0"/>
    <s v=""/>
    <s v=""/>
    <s v=""/>
    <s v=""/>
  </r>
  <r>
    <x v="21"/>
    <d v="2026-05-28T17:35:56"/>
    <x v="0"/>
    <n v="64449407"/>
    <n v="155078170000"/>
    <s v="2-46-534"/>
    <s v="Fijo"/>
    <x v="0"/>
    <x v="4"/>
    <m/>
    <m/>
    <m/>
    <s v="no"/>
    <m/>
    <m/>
    <x v="0"/>
    <m/>
    <x v="0"/>
    <x v="0"/>
    <s v=""/>
    <s v=""/>
    <s v=""/>
    <s v=""/>
  </r>
  <r>
    <x v="21"/>
    <d v="2026-05-28T17:50:53"/>
    <x v="0"/>
    <n v="67729632"/>
    <n v="361007990000"/>
    <s v="BG422717"/>
    <s v="Fijo"/>
    <x v="1"/>
    <x v="0"/>
    <m/>
    <m/>
    <m/>
    <s v="no"/>
    <m/>
    <m/>
    <x v="0"/>
    <m/>
    <x v="0"/>
    <x v="0"/>
    <s v=""/>
    <s v=""/>
    <s v=""/>
    <s v=""/>
  </r>
  <r>
    <x v="21"/>
    <d v="2026-05-28T18:01:19"/>
    <x v="0"/>
    <n v="63500846"/>
    <n v="361013340000"/>
    <s v="10-714-2028"/>
    <s v="Fijo"/>
    <x v="0"/>
    <x v="0"/>
    <m/>
    <m/>
    <m/>
    <s v="no"/>
    <m/>
    <m/>
    <x v="1"/>
    <m/>
    <x v="0"/>
    <x v="0"/>
    <s v=""/>
    <s v=""/>
    <s v=""/>
    <s v=""/>
  </r>
  <r>
    <x v="21"/>
    <d v="2026-05-28T18:15:48"/>
    <x v="0"/>
    <n v="61304018"/>
    <n v="367040640000"/>
    <n v="176307222"/>
    <s v="Fijo"/>
    <x v="3"/>
    <x v="1"/>
    <m/>
    <m/>
    <m/>
    <s v="no"/>
    <m/>
    <m/>
    <x v="1"/>
    <m/>
    <x v="0"/>
    <x v="0"/>
    <s v=""/>
    <s v=""/>
    <s v=""/>
    <s v=""/>
  </r>
  <r>
    <x v="22"/>
    <d v="2026-05-29T09:34:26"/>
    <x v="0"/>
    <n v="64436066"/>
    <n v="358382790000"/>
    <s v="8-729-986"/>
    <s v="Fijo"/>
    <x v="0"/>
    <x v="3"/>
    <m/>
    <d v="2026-05-30T00:00:00"/>
    <n v="34.85"/>
    <s v="no"/>
    <m/>
    <m/>
    <x v="2"/>
    <s v="Se encuentra en una isla."/>
    <x v="0"/>
    <x v="1"/>
    <s v=""/>
    <s v="30/may"/>
    <n v="1"/>
    <s v=""/>
  </r>
  <r>
    <x v="22"/>
    <d v="2026-05-29T09:59:31"/>
    <x v="0"/>
    <n v="61402787"/>
    <n v="361076950000"/>
    <s v="8-477-628"/>
    <s v="Fijo"/>
    <x v="1"/>
    <x v="4"/>
    <m/>
    <m/>
    <m/>
    <s v="no"/>
    <m/>
    <m/>
    <x v="4"/>
    <m/>
    <x v="0"/>
    <x v="0"/>
    <s v=""/>
    <s v=""/>
    <s v=""/>
    <s v=""/>
  </r>
  <r>
    <x v="22"/>
    <d v="2026-05-29T10:06:44"/>
    <x v="0"/>
    <n v="63360064"/>
    <n v="354386030000"/>
    <s v="8-283-2"/>
    <s v="Fijo"/>
    <x v="0"/>
    <x v="0"/>
    <m/>
    <m/>
    <m/>
    <s v="no"/>
    <m/>
    <m/>
    <x v="1"/>
    <m/>
    <x v="0"/>
    <x v="0"/>
    <s v=""/>
    <s v=""/>
    <s v=""/>
    <s v=""/>
  </r>
  <r>
    <x v="22"/>
    <d v="2026-05-29T10:16:49"/>
    <x v="0"/>
    <n v="64657965"/>
    <n v="362076850000"/>
    <s v="9-192-678"/>
    <s v="Fijo"/>
    <x v="0"/>
    <x v="3"/>
    <m/>
    <d v="2026-05-29T00:00:00"/>
    <n v="45.75"/>
    <s v="no"/>
    <m/>
    <m/>
    <x v="4"/>
    <m/>
    <x v="0"/>
    <x v="1"/>
    <s v=""/>
    <s v="29/may"/>
    <n v="1"/>
    <s v=""/>
  </r>
  <r>
    <x v="22"/>
    <d v="2026-05-29T10:28:50"/>
    <x v="0"/>
    <n v="64960054"/>
    <n v="995063180000"/>
    <s v="3-709-223"/>
    <s v="Fijo"/>
    <x v="0"/>
    <x v="3"/>
    <s v="Situación económica"/>
    <d v="2026-06-03T00:00:00"/>
    <n v="60"/>
    <s v="no"/>
    <m/>
    <m/>
    <x v="0"/>
    <m/>
    <x v="0"/>
    <x v="2"/>
    <s v=""/>
    <s v="03/jun"/>
    <n v="1"/>
    <s v=""/>
  </r>
  <r>
    <x v="22"/>
    <d v="2026-05-29T10:56:03"/>
    <x v="0"/>
    <n v="61304018"/>
    <n v="367040640000"/>
    <n v="176307222"/>
    <s v="Fijo"/>
    <x v="0"/>
    <x v="4"/>
    <m/>
    <m/>
    <m/>
    <s v="no"/>
    <m/>
    <m/>
    <x v="1"/>
    <m/>
    <x v="0"/>
    <x v="0"/>
    <s v=""/>
    <s v=""/>
    <s v=""/>
    <s v=""/>
  </r>
  <r>
    <x v="22"/>
    <d v="2026-05-29T11:01:00"/>
    <x v="0"/>
    <n v="66030778"/>
    <n v="297038390000"/>
    <s v="4-768-2366"/>
    <s v="Fijo"/>
    <x v="0"/>
    <x v="3"/>
    <m/>
    <m/>
    <m/>
    <s v="si"/>
    <d v="2026-05-28T00:00:00"/>
    <n v="20"/>
    <x v="0"/>
    <s v="Saldo 5.23 no brinda fecha de pago."/>
    <x v="2"/>
    <x v="0"/>
    <s v="28/may"/>
    <s v=""/>
    <s v=""/>
    <n v="1"/>
  </r>
  <r>
    <x v="22"/>
    <d v="2026-05-29T11:11:08"/>
    <x v="0"/>
    <n v="66047682"/>
    <n v="361074360000"/>
    <s v="8-956-716"/>
    <s v="Fijo"/>
    <x v="3"/>
    <x v="0"/>
    <m/>
    <m/>
    <m/>
    <s v="no"/>
    <m/>
    <m/>
    <x v="4"/>
    <m/>
    <x v="0"/>
    <x v="0"/>
    <s v=""/>
    <s v=""/>
    <s v=""/>
    <s v=""/>
  </r>
  <r>
    <x v="22"/>
    <d v="2026-05-29T11:21:52"/>
    <x v="0"/>
    <n v="66386600"/>
    <n v="367037660000"/>
    <s v="2-213-750"/>
    <s v="Fijo"/>
    <x v="0"/>
    <x v="3"/>
    <s v="Situación económica"/>
    <m/>
    <m/>
    <s v="no"/>
    <m/>
    <m/>
    <x v="4"/>
    <m/>
    <x v="0"/>
    <x v="0"/>
    <s v=""/>
    <s v=""/>
    <s v=""/>
    <s v=""/>
  </r>
  <r>
    <x v="22"/>
    <d v="2026-05-29T11:28:44"/>
    <x v="0"/>
    <n v="66955631"/>
    <n v="361078820000"/>
    <s v="8-500-486"/>
    <s v="Fijo"/>
    <x v="0"/>
    <x v="1"/>
    <m/>
    <m/>
    <m/>
    <s v="no"/>
    <m/>
    <m/>
    <x v="4"/>
    <m/>
    <x v="0"/>
    <x v="0"/>
    <s v=""/>
    <s v=""/>
    <s v=""/>
    <s v=""/>
  </r>
  <r>
    <x v="22"/>
    <d v="2026-05-29T12:03:37"/>
    <x v="0"/>
    <n v="67943025"/>
    <n v="355384590000"/>
    <s v="8-905-370"/>
    <s v="Fijo"/>
    <x v="0"/>
    <x v="3"/>
    <s v="Situación económica"/>
    <m/>
    <m/>
    <s v="no"/>
    <m/>
    <m/>
    <x v="0"/>
    <m/>
    <x v="0"/>
    <x v="0"/>
    <s v=""/>
    <s v=""/>
    <s v=""/>
    <s v=""/>
  </r>
  <r>
    <x v="22"/>
    <d v="2026-05-29T12:17:38"/>
    <x v="0"/>
    <n v="68612220"/>
    <n v="352368230000"/>
    <s v="8-992-495"/>
    <s v="Fijo"/>
    <x v="0"/>
    <x v="4"/>
    <m/>
    <m/>
    <m/>
    <s v="no"/>
    <m/>
    <m/>
    <x v="1"/>
    <m/>
    <x v="0"/>
    <x v="0"/>
    <s v=""/>
    <s v=""/>
    <s v=""/>
    <s v=""/>
  </r>
  <r>
    <x v="22"/>
    <d v="2026-05-29T12:31:42"/>
    <x v="0"/>
    <n v="69393189"/>
    <n v="354353480000"/>
    <s v="3-731-2198"/>
    <s v="Fijo"/>
    <x v="0"/>
    <x v="0"/>
    <m/>
    <m/>
    <m/>
    <s v="no"/>
    <m/>
    <m/>
    <x v="1"/>
    <m/>
    <x v="0"/>
    <x v="0"/>
    <s v=""/>
    <s v=""/>
    <s v=""/>
    <s v=""/>
  </r>
  <r>
    <x v="22"/>
    <d v="2026-05-29T12:49:09"/>
    <x v="0"/>
    <n v="61902839"/>
    <n v="366093020000"/>
    <s v="9-174-333"/>
    <s v="Fijo"/>
    <x v="1"/>
    <x v="3"/>
    <m/>
    <d v="2026-05-31T00:00:00"/>
    <n v="36.26"/>
    <s v="no"/>
    <m/>
    <m/>
    <x v="4"/>
    <s v="67089403 Titular"/>
    <x v="0"/>
    <x v="1"/>
    <s v=""/>
    <s v="31/may"/>
    <n v="1"/>
    <s v=""/>
  </r>
  <r>
    <x v="22"/>
    <d v="2026-05-29T12:53:30"/>
    <x v="0"/>
    <n v="62547114"/>
    <n v="356358370000"/>
    <s v="8-977-1695"/>
    <s v="Fijo"/>
    <x v="0"/>
    <x v="4"/>
    <m/>
    <m/>
    <m/>
    <s v="no"/>
    <m/>
    <m/>
    <x v="0"/>
    <m/>
    <x v="0"/>
    <x v="0"/>
    <s v=""/>
    <s v=""/>
    <s v=""/>
    <s v=""/>
  </r>
  <r>
    <x v="22"/>
    <d v="2026-05-29T14:14:20"/>
    <x v="0"/>
    <n v="64528326"/>
    <n v="364091220000"/>
    <s v="8-1010-1315"/>
    <s v="Fijo"/>
    <x v="1"/>
    <x v="4"/>
    <m/>
    <m/>
    <m/>
    <s v="no"/>
    <m/>
    <m/>
    <x v="4"/>
    <m/>
    <x v="0"/>
    <x v="0"/>
    <s v=""/>
    <s v=""/>
    <s v=""/>
    <s v=""/>
  </r>
  <r>
    <x v="22"/>
    <d v="2026-05-29T14:23:22"/>
    <x v="0"/>
    <n v="64925118"/>
    <n v="368089740000"/>
    <s v="7-117-538"/>
    <s v="Fijo"/>
    <x v="0"/>
    <x v="4"/>
    <m/>
    <m/>
    <m/>
    <s v="no"/>
    <m/>
    <m/>
    <x v="4"/>
    <m/>
    <x v="0"/>
    <x v="0"/>
    <s v=""/>
    <s v=""/>
    <s v=""/>
    <s v=""/>
  </r>
  <r>
    <x v="22"/>
    <d v="2026-05-29T14:29:01"/>
    <x v="0"/>
    <n v="68283213"/>
    <n v="369092440000"/>
    <s v="8-878-357"/>
    <s v="Fijo"/>
    <x v="2"/>
    <x v="0"/>
    <m/>
    <m/>
    <m/>
    <s v="no"/>
    <m/>
    <m/>
    <x v="4"/>
    <m/>
    <x v="0"/>
    <x v="0"/>
    <s v=""/>
    <s v=""/>
    <s v=""/>
    <s v=""/>
  </r>
  <r>
    <x v="22"/>
    <d v="2026-05-29T14:40:54"/>
    <x v="0"/>
    <n v="66680118"/>
    <n v="367042770000"/>
    <s v="E-8-229047"/>
    <s v="Fijo"/>
    <x v="1"/>
    <x v="4"/>
    <m/>
    <m/>
    <m/>
    <s v="no"/>
    <m/>
    <m/>
    <x v="4"/>
    <m/>
    <x v="0"/>
    <x v="0"/>
    <s v=""/>
    <s v=""/>
    <s v=""/>
    <s v=""/>
  </r>
  <r>
    <x v="22"/>
    <d v="2026-05-29T14:58:31"/>
    <x v="0"/>
    <n v="67176750"/>
    <n v="369036530000"/>
    <s v="8-769-1669"/>
    <s v="Fijo"/>
    <x v="0"/>
    <x v="3"/>
    <s v="Situación económica"/>
    <m/>
    <m/>
    <s v="no"/>
    <m/>
    <m/>
    <x v="4"/>
    <m/>
    <x v="0"/>
    <x v="0"/>
    <s v=""/>
    <s v=""/>
    <s v=""/>
    <s v=""/>
  </r>
  <r>
    <x v="22"/>
    <d v="2026-05-29T15:06:57"/>
    <x v="0"/>
    <n v="67394428"/>
    <n v="365088760000"/>
    <s v="12-717-2106"/>
    <s v="Fijo"/>
    <x v="1"/>
    <x v="4"/>
    <m/>
    <m/>
    <m/>
    <s v="no"/>
    <m/>
    <m/>
    <x v="4"/>
    <s v="69609883 Titular"/>
    <x v="0"/>
    <x v="0"/>
    <s v=""/>
    <s v=""/>
    <s v=""/>
    <s v=""/>
  </r>
  <r>
    <x v="22"/>
    <d v="2026-05-29T15:25:29"/>
    <x v="0"/>
    <n v="69456048"/>
    <n v="361058600000"/>
    <s v="8-755-1522"/>
    <s v="Fijo"/>
    <x v="0"/>
    <x v="1"/>
    <m/>
    <d v="2026-05-30T00:00:00"/>
    <n v="30.44"/>
    <s v="no"/>
    <m/>
    <m/>
    <x v="0"/>
    <m/>
    <x v="0"/>
    <x v="1"/>
    <s v=""/>
    <s v="30/may"/>
    <n v="1"/>
    <s v=""/>
  </r>
  <r>
    <x v="22"/>
    <d v="2026-05-29T15:33:53"/>
    <x v="0"/>
    <n v="60043073"/>
    <n v="353385040000"/>
    <s v="10-709-335"/>
    <s v="Fijo"/>
    <x v="0"/>
    <x v="3"/>
    <m/>
    <d v="2026-05-30T00:00:00"/>
    <n v="4.05"/>
    <s v="no"/>
    <m/>
    <m/>
    <x v="4"/>
    <m/>
    <x v="0"/>
    <x v="1"/>
    <s v=""/>
    <s v="30/may"/>
    <n v="1"/>
    <s v=""/>
  </r>
  <r>
    <x v="22"/>
    <d v="2026-05-29T16:05:27"/>
    <x v="0"/>
    <n v="69960820"/>
    <n v="351360350000"/>
    <s v="9-159-8"/>
    <s v="Fijo"/>
    <x v="0"/>
    <x v="4"/>
    <m/>
    <m/>
    <m/>
    <s v="si"/>
    <d v="2026-05-21T00:00:00"/>
    <n v="28.35"/>
    <x v="2"/>
    <s v="Pago incompleto."/>
    <x v="2"/>
    <x v="0"/>
    <s v="21/may"/>
    <s v=""/>
    <s v=""/>
    <n v="1"/>
  </r>
  <r>
    <x v="22"/>
    <d v="2026-05-29T16:11:34"/>
    <x v="0"/>
    <n v="67943025"/>
    <n v="355384590000"/>
    <s v="8-905-370"/>
    <s v="Fijo"/>
    <x v="0"/>
    <x v="4"/>
    <m/>
    <m/>
    <m/>
    <s v="no"/>
    <m/>
    <m/>
    <x v="0"/>
    <m/>
    <x v="0"/>
    <x v="0"/>
    <s v=""/>
    <s v=""/>
    <s v=""/>
    <s v=""/>
  </r>
  <r>
    <x v="22"/>
    <d v="2026-05-29T16:17:09"/>
    <x v="0"/>
    <n v="62547114"/>
    <n v="356358370000"/>
    <s v="8-977-1695"/>
    <s v="Fijo"/>
    <x v="0"/>
    <x v="1"/>
    <m/>
    <m/>
    <m/>
    <s v="no"/>
    <m/>
    <m/>
    <x v="0"/>
    <m/>
    <x v="0"/>
    <x v="0"/>
    <s v=""/>
    <s v=""/>
    <s v=""/>
    <s v=""/>
  </r>
  <r>
    <x v="22"/>
    <d v="2026-05-29T16:26:41"/>
    <x v="0"/>
    <n v="66047682"/>
    <n v="361074360000"/>
    <s v="8-956-716"/>
    <s v="Fijo"/>
    <x v="3"/>
    <x v="0"/>
    <m/>
    <m/>
    <m/>
    <s v="no"/>
    <m/>
    <m/>
    <x v="4"/>
    <m/>
    <x v="0"/>
    <x v="0"/>
    <s v=""/>
    <s v=""/>
    <s v=""/>
    <s v=""/>
  </r>
  <r>
    <x v="22"/>
    <d v="2026-05-29T16:42:37"/>
    <x v="0"/>
    <n v="61617598"/>
    <n v="363026030000"/>
    <s v="6-729-578"/>
    <s v="Fijo"/>
    <x v="1"/>
    <x v="0"/>
    <m/>
    <m/>
    <m/>
    <s v="no"/>
    <m/>
    <m/>
    <x v="1"/>
    <m/>
    <x v="0"/>
    <x v="0"/>
    <s v=""/>
    <s v=""/>
    <s v=""/>
    <s v=""/>
  </r>
  <r>
    <x v="22"/>
    <d v="2026-05-29T17:00:10"/>
    <x v="0"/>
    <n v="61402787"/>
    <n v="361076950000"/>
    <s v="8-477-628"/>
    <s v="Fijo"/>
    <x v="0"/>
    <x v="3"/>
    <m/>
    <d v="2026-05-30T00:00:00"/>
    <n v="32.42"/>
    <s v="no"/>
    <m/>
    <m/>
    <x v="1"/>
    <m/>
    <x v="0"/>
    <x v="1"/>
    <s v=""/>
    <s v="30/may"/>
    <n v="1"/>
    <s v=""/>
  </r>
  <r>
    <x v="23"/>
    <d v="2026-05-30T09:18:23"/>
    <x v="0"/>
    <n v="63309000"/>
    <n v="999075350000"/>
    <s v="8-344-416"/>
    <s v="Fijo"/>
    <x v="0"/>
    <x v="4"/>
    <m/>
    <m/>
    <m/>
    <s v="no"/>
    <m/>
    <m/>
    <x v="4"/>
    <m/>
    <x v="0"/>
    <x v="0"/>
    <s v=""/>
    <s v=""/>
    <s v=""/>
    <s v=""/>
  </r>
  <r>
    <x v="23"/>
    <d v="2026-05-30T09:24:33"/>
    <x v="0"/>
    <n v="61768667"/>
    <n v="369075100000"/>
    <s v=" 3-743-918"/>
    <s v="Fijo"/>
    <x v="0"/>
    <x v="4"/>
    <m/>
    <m/>
    <m/>
    <s v="no"/>
    <m/>
    <m/>
    <x v="4"/>
    <m/>
    <x v="0"/>
    <x v="0"/>
    <s v=""/>
    <s v=""/>
    <s v=""/>
    <s v=""/>
  </r>
  <r>
    <x v="23"/>
    <d v="2026-05-30T09:33:10"/>
    <x v="0"/>
    <n v="66033534"/>
    <n v="368027760000"/>
    <s v="8-1038-862"/>
    <s v="Fijo"/>
    <x v="1"/>
    <x v="3"/>
    <m/>
    <d v="2026-06-01T00:00:00"/>
    <n v="40"/>
    <s v="no"/>
    <m/>
    <m/>
    <x v="4"/>
    <m/>
    <x v="0"/>
    <x v="2"/>
    <s v=""/>
    <s v="01/jun"/>
    <n v="1"/>
    <s v=""/>
  </r>
  <r>
    <x v="23"/>
    <d v="2026-05-30T09:47:31"/>
    <x v="0"/>
    <n v="65463703"/>
    <n v="361016030000"/>
    <s v="8-797-2444"/>
    <s v="Fijo"/>
    <x v="1"/>
    <x v="3"/>
    <m/>
    <d v="2026-05-30T00:00:00"/>
    <n v="62.86"/>
    <s v="no"/>
    <m/>
    <m/>
    <x v="0"/>
    <m/>
    <x v="0"/>
    <x v="1"/>
    <s v=""/>
    <s v="30/may"/>
    <n v="1"/>
    <s v=""/>
  </r>
  <r>
    <x v="23"/>
    <d v="2026-05-30T10:22:13"/>
    <x v="0"/>
    <n v="66619538"/>
    <n v="208008280000"/>
    <s v="4-718-63"/>
    <s v="Fijo"/>
    <x v="0"/>
    <x v="0"/>
    <m/>
    <m/>
    <m/>
    <s v="no"/>
    <m/>
    <m/>
    <x v="4"/>
    <m/>
    <x v="0"/>
    <x v="0"/>
    <s v=""/>
    <s v=""/>
    <s v=""/>
    <s v=""/>
  </r>
  <r>
    <x v="23"/>
    <d v="2026-05-30T10:48:01"/>
    <x v="0"/>
    <n v="65890266"/>
    <n v="364091120000"/>
    <s v="8-1049-801"/>
    <s v="Fijo"/>
    <x v="0"/>
    <x v="2"/>
    <m/>
    <m/>
    <m/>
    <s v="si"/>
    <d v="2026-05-29T00:00:00"/>
    <n v="60.88"/>
    <x v="4"/>
    <m/>
    <x v="2"/>
    <x v="0"/>
    <s v="29/may"/>
    <s v=""/>
    <s v=""/>
    <n v="1"/>
  </r>
  <r>
    <x v="23"/>
    <d v="2026-05-30T10:57:47"/>
    <x v="0"/>
    <n v="66055984"/>
    <n v="352280910100"/>
    <s v="2-117-435"/>
    <s v="Fijo"/>
    <x v="1"/>
    <x v="2"/>
    <m/>
    <m/>
    <m/>
    <s v="si"/>
    <d v="2026-05-20T00:00:00"/>
    <n v="32.42"/>
    <x v="4"/>
    <m/>
    <x v="2"/>
    <x v="0"/>
    <s v="20/may"/>
    <s v=""/>
    <s v=""/>
    <n v="1"/>
  </r>
  <r>
    <x v="23"/>
    <d v="2026-05-30T11:07:55"/>
    <x v="0"/>
    <n v="66392444"/>
    <n v="368091850000"/>
    <s v="9-715-831"/>
    <s v="Fijo"/>
    <x v="1"/>
    <x v="3"/>
    <m/>
    <d v="2026-05-31T00:00:00"/>
    <n v="21.83"/>
    <s v="no"/>
    <m/>
    <m/>
    <x v="4"/>
    <m/>
    <x v="0"/>
    <x v="1"/>
    <s v=""/>
    <s v="31/may"/>
    <n v="1"/>
    <s v=""/>
  </r>
  <r>
    <x v="23"/>
    <d v="2026-05-30T11:28:46"/>
    <x v="0"/>
    <n v="62231427"/>
    <n v="364092790000"/>
    <s v="8-837-597"/>
    <s v="Fijo"/>
    <x v="1"/>
    <x v="2"/>
    <m/>
    <m/>
    <m/>
    <s v="si"/>
    <d v="2026-05-21T00:00:00"/>
    <n v="43.13"/>
    <x v="4"/>
    <m/>
    <x v="2"/>
    <x v="0"/>
    <s v="21/may"/>
    <s v=""/>
    <s v=""/>
    <n v="1"/>
  </r>
  <r>
    <x v="23"/>
    <d v="2026-05-30T11:38:41"/>
    <x v="0"/>
    <n v="67678843"/>
    <n v="369091120000"/>
    <s v="BG327965"/>
    <s v="Fijo"/>
    <x v="0"/>
    <x v="4"/>
    <m/>
    <m/>
    <m/>
    <s v="no"/>
    <m/>
    <m/>
    <x v="4"/>
    <m/>
    <x v="0"/>
    <x v="0"/>
    <s v=""/>
    <s v=""/>
    <s v=""/>
    <s v=""/>
  </r>
  <r>
    <x v="23"/>
    <d v="2026-05-30T11:45:17"/>
    <x v="0"/>
    <n v="69601798"/>
    <n v="361023570000"/>
    <s v="8-716-184"/>
    <s v="Fijo"/>
    <x v="0"/>
    <x v="4"/>
    <m/>
    <m/>
    <m/>
    <s v="no"/>
    <m/>
    <m/>
    <x v="0"/>
    <m/>
    <x v="0"/>
    <x v="0"/>
    <s v=""/>
    <s v=""/>
    <s v=""/>
    <s v=""/>
  </r>
  <r>
    <x v="23"/>
    <d v="2026-05-30T11:56:55"/>
    <x v="0"/>
    <n v="69002624"/>
    <n v="365035800000"/>
    <s v="11-700-115"/>
    <s v="Fijo"/>
    <x v="0"/>
    <x v="0"/>
    <m/>
    <m/>
    <m/>
    <s v="no"/>
    <m/>
    <m/>
    <x v="4"/>
    <m/>
    <x v="0"/>
    <x v="0"/>
    <s v=""/>
    <s v=""/>
    <s v=""/>
    <s v=""/>
  </r>
  <r>
    <x v="23"/>
    <d v="2026-05-30T12:12:24"/>
    <x v="0"/>
    <n v="63309000"/>
    <n v="999075350000"/>
    <s v="8-344-416"/>
    <s v="Fijo"/>
    <x v="0"/>
    <x v="4"/>
    <m/>
    <m/>
    <m/>
    <s v="no"/>
    <m/>
    <m/>
    <x v="4"/>
    <m/>
    <x v="0"/>
    <x v="0"/>
    <s v=""/>
    <s v=""/>
    <s v=""/>
    <s v=""/>
  </r>
  <r>
    <x v="23"/>
    <d v="2026-05-30T12:20:48"/>
    <x v="0"/>
    <n v="68966522"/>
    <n v="352300730000"/>
    <s v="8-435-319"/>
    <s v="Fijo"/>
    <x v="0"/>
    <x v="2"/>
    <m/>
    <m/>
    <m/>
    <s v="si"/>
    <d v="2026-05-27T00:00:00"/>
    <n v="33"/>
    <x v="0"/>
    <m/>
    <x v="2"/>
    <x v="0"/>
    <s v="27/may"/>
    <s v=""/>
    <s v=""/>
    <n v="1"/>
  </r>
  <r>
    <x v="23"/>
    <d v="2026-05-30T12:30:58"/>
    <x v="0"/>
    <n v="66284461"/>
    <n v="364070840000"/>
    <s v="8-256-445"/>
    <s v="Fijo"/>
    <x v="0"/>
    <x v="3"/>
    <m/>
    <m/>
    <m/>
    <s v="no"/>
    <m/>
    <m/>
    <x v="4"/>
    <s v="No brinda fecha de pago."/>
    <x v="0"/>
    <x v="0"/>
    <s v=""/>
    <s v=""/>
    <s v=""/>
    <s v=""/>
  </r>
  <r>
    <x v="23"/>
    <d v="2026-05-30T12:37:52"/>
    <x v="0"/>
    <n v="60991112"/>
    <n v="361066190000"/>
    <s v="5-716-1077"/>
    <s v="Fijo"/>
    <x v="3"/>
    <x v="2"/>
    <m/>
    <m/>
    <m/>
    <s v="si"/>
    <d v="2026-05-30T00:00:00"/>
    <n v="12.62"/>
    <x v="0"/>
    <m/>
    <x v="2"/>
    <x v="0"/>
    <s v="30/may"/>
    <s v=""/>
    <s v=""/>
    <n v="1"/>
  </r>
  <r>
    <x v="23"/>
    <d v="2026-05-30T12:49:43"/>
    <x v="0"/>
    <n v="66936991"/>
    <n v="365069530000"/>
    <s v="E-8-242054"/>
    <s v="Fijo"/>
    <x v="3"/>
    <x v="0"/>
    <m/>
    <m/>
    <m/>
    <s v="no"/>
    <m/>
    <m/>
    <x v="0"/>
    <m/>
    <x v="0"/>
    <x v="0"/>
    <s v=""/>
    <s v=""/>
    <s v=""/>
    <s v=""/>
  </r>
  <r>
    <x v="23"/>
    <d v="2026-05-30T14:05:28"/>
    <x v="0"/>
    <n v="68147688"/>
    <n v="288024820000"/>
    <s v="4-146-469"/>
    <s v="Fijo"/>
    <x v="3"/>
    <x v="7"/>
    <m/>
    <m/>
    <m/>
    <s v="no"/>
    <m/>
    <m/>
    <x v="4"/>
    <m/>
    <x v="0"/>
    <x v="0"/>
    <s v=""/>
    <s v=""/>
    <s v=""/>
    <s v=""/>
  </r>
  <r>
    <x v="23"/>
    <d v="2026-05-30T14:10:59"/>
    <x v="0"/>
    <n v="65507470"/>
    <n v="357335570000"/>
    <s v="AN840608"/>
    <s v="Fijo"/>
    <x v="3"/>
    <x v="2"/>
    <m/>
    <m/>
    <m/>
    <s v="si"/>
    <d v="2026-05-29T00:00:00"/>
    <n v="59.8"/>
    <x v="4"/>
    <m/>
    <x v="2"/>
    <x v="0"/>
    <s v="29/may"/>
    <s v=""/>
    <s v=""/>
    <n v="1"/>
  </r>
  <r>
    <x v="23"/>
    <d v="2026-05-30T14:16:56"/>
    <x v="0"/>
    <n v="68724012"/>
    <n v="351341120000"/>
    <s v="3-745-1660"/>
    <s v="Fijo"/>
    <x v="3"/>
    <x v="1"/>
    <m/>
    <m/>
    <m/>
    <s v="no"/>
    <m/>
    <m/>
    <x v="4"/>
    <m/>
    <x v="0"/>
    <x v="0"/>
    <s v=""/>
    <s v=""/>
    <s v=""/>
    <s v=""/>
  </r>
  <r>
    <x v="23"/>
    <d v="2026-05-30T14:20:28"/>
    <x v="0"/>
    <n v="65242823"/>
    <n v="355339170000"/>
    <s v="BF932225"/>
    <s v="Fijo"/>
    <x v="3"/>
    <x v="4"/>
    <m/>
    <m/>
    <m/>
    <s v="no"/>
    <m/>
    <m/>
    <x v="4"/>
    <m/>
    <x v="0"/>
    <x v="0"/>
    <s v=""/>
    <s v=""/>
    <s v=""/>
    <s v=""/>
  </r>
  <r>
    <x v="23"/>
    <d v="2026-05-30T14:23:10"/>
    <x v="0"/>
    <n v="61631521"/>
    <n v="358336780000"/>
    <n v="167060738"/>
    <s v="Fijo"/>
    <x v="3"/>
    <x v="4"/>
    <m/>
    <m/>
    <m/>
    <s v="no"/>
    <m/>
    <m/>
    <x v="4"/>
    <m/>
    <x v="0"/>
    <x v="0"/>
    <s v=""/>
    <s v=""/>
    <s v=""/>
    <s v=""/>
  </r>
  <r>
    <x v="23"/>
    <d v="2026-05-30T14:24:57"/>
    <x v="0"/>
    <n v="64606511"/>
    <n v="354335450000"/>
    <s v="8-930-1984"/>
    <s v="Fijo"/>
    <x v="3"/>
    <x v="0"/>
    <m/>
    <m/>
    <m/>
    <s v="no"/>
    <m/>
    <m/>
    <x v="4"/>
    <m/>
    <x v="0"/>
    <x v="0"/>
    <s v=""/>
    <s v=""/>
    <s v=""/>
    <s v=""/>
  </r>
  <r>
    <x v="23"/>
    <d v="2026-05-30T14:30:34"/>
    <x v="0"/>
    <n v="65044455"/>
    <n v="351337280000"/>
    <s v="8-365-955"/>
    <s v="Fijo"/>
    <x v="3"/>
    <x v="3"/>
    <m/>
    <d v="2026-06-01T00:00:00"/>
    <n v="32.520000000000003"/>
    <s v="no"/>
    <m/>
    <m/>
    <x v="4"/>
    <m/>
    <x v="0"/>
    <x v="2"/>
    <s v=""/>
    <s v="01/jun"/>
    <n v="1"/>
    <s v=""/>
  </r>
  <r>
    <x v="23"/>
    <d v="2026-05-30T14:35:15"/>
    <x v="0"/>
    <n v="66529477"/>
    <n v="266050980000"/>
    <s v="8-875-711"/>
    <s v="Fijo"/>
    <x v="3"/>
    <x v="3"/>
    <m/>
    <d v="2026-05-05T00:00:00"/>
    <n v="45"/>
    <s v="no"/>
    <m/>
    <m/>
    <x v="4"/>
    <m/>
    <x v="0"/>
    <x v="1"/>
    <s v=""/>
    <s v="05/may"/>
    <n v="1"/>
    <s v=""/>
  </r>
  <r>
    <x v="23"/>
    <d v="2026-05-30T14:38:39"/>
    <x v="0"/>
    <n v="65838633"/>
    <n v="352329640000"/>
    <s v="7-102-696"/>
    <s v="Fijo"/>
    <x v="3"/>
    <x v="1"/>
    <m/>
    <m/>
    <m/>
    <s v="no"/>
    <m/>
    <m/>
    <x v="4"/>
    <m/>
    <x v="0"/>
    <x v="0"/>
    <s v=""/>
    <s v=""/>
    <s v=""/>
    <s v=""/>
  </r>
  <r>
    <x v="23"/>
    <d v="2026-05-30T14:43:42"/>
    <x v="0"/>
    <n v="63898547"/>
    <n v="359379520000"/>
    <s v="10-711-297"/>
    <s v="Fijo"/>
    <x v="3"/>
    <x v="0"/>
    <m/>
    <m/>
    <m/>
    <s v="no"/>
    <m/>
    <m/>
    <x v="4"/>
    <m/>
    <x v="0"/>
    <x v="0"/>
    <s v=""/>
    <s v=""/>
    <s v=""/>
    <s v=""/>
  </r>
  <r>
    <x v="23"/>
    <d v="2026-05-30T14:46:09"/>
    <x v="0"/>
    <n v="67641259"/>
    <n v="359382080000"/>
    <s v="8-724-606"/>
    <s v="Fijo"/>
    <x v="3"/>
    <x v="0"/>
    <m/>
    <m/>
    <m/>
    <s v="no"/>
    <m/>
    <m/>
    <x v="4"/>
    <m/>
    <x v="0"/>
    <x v="0"/>
    <s v=""/>
    <s v=""/>
    <s v=""/>
    <s v=""/>
  </r>
  <r>
    <x v="23"/>
    <d v="2026-05-30T14:51:30"/>
    <x v="0"/>
    <n v="69775401"/>
    <n v="355381620000"/>
    <s v="2-740-1460"/>
    <s v="Fijo"/>
    <x v="3"/>
    <x v="3"/>
    <m/>
    <d v="2026-05-15T00:00:00"/>
    <n v="8.1999999999999993"/>
    <s v="no"/>
    <m/>
    <m/>
    <x v="4"/>
    <m/>
    <x v="0"/>
    <x v="1"/>
    <s v=""/>
    <s v="15/may"/>
    <n v="1"/>
    <s v=""/>
  </r>
  <r>
    <x v="23"/>
    <d v="2026-05-30T14:53:57"/>
    <x v="0"/>
    <n v="65760187"/>
    <n v="356380580000"/>
    <s v="4-790-1193"/>
    <s v="Fijo"/>
    <x v="3"/>
    <x v="0"/>
    <m/>
    <m/>
    <m/>
    <s v="no"/>
    <m/>
    <m/>
    <x v="4"/>
    <m/>
    <x v="0"/>
    <x v="0"/>
    <s v=""/>
    <s v=""/>
    <s v=""/>
    <s v=""/>
  </r>
  <r>
    <x v="23"/>
    <d v="2026-05-30T14:57:40"/>
    <x v="0"/>
    <n v="60021035"/>
    <n v="337076220000"/>
    <s v="8-803-990"/>
    <s v="Fijo"/>
    <x v="3"/>
    <x v="6"/>
    <m/>
    <m/>
    <m/>
    <s v="no"/>
    <m/>
    <m/>
    <x v="4"/>
    <m/>
    <x v="0"/>
    <x v="0"/>
    <s v=""/>
    <s v=""/>
    <s v=""/>
    <s v=""/>
  </r>
  <r>
    <x v="23"/>
    <d v="2026-05-30T15:15:37"/>
    <x v="0"/>
    <n v="65776794"/>
    <n v="353372110000"/>
    <s v="8-915-348"/>
    <s v="Fijo"/>
    <x v="3"/>
    <x v="2"/>
    <m/>
    <m/>
    <m/>
    <s v="si"/>
    <d v="2026-05-28T00:00:00"/>
    <n v="31.49"/>
    <x v="4"/>
    <m/>
    <x v="2"/>
    <x v="0"/>
    <s v="28/may"/>
    <s v=""/>
    <s v=""/>
    <n v="1"/>
  </r>
  <r>
    <x v="23"/>
    <d v="2026-05-30T15:18:18"/>
    <x v="0"/>
    <n v="65890289"/>
    <n v="355370780000"/>
    <s v="8-868-2139"/>
    <s v="Fijo"/>
    <x v="3"/>
    <x v="0"/>
    <m/>
    <m/>
    <m/>
    <s v="no"/>
    <m/>
    <m/>
    <x v="4"/>
    <m/>
    <x v="0"/>
    <x v="0"/>
    <s v=""/>
    <s v=""/>
    <s v=""/>
    <s v=""/>
  </r>
  <r>
    <x v="23"/>
    <d v="2026-05-30T15:22:45"/>
    <x v="0"/>
    <n v="66584753"/>
    <n v="236003710000"/>
    <s v="8-825-559"/>
    <s v="Fijo"/>
    <x v="3"/>
    <x v="1"/>
    <m/>
    <m/>
    <m/>
    <s v="no"/>
    <m/>
    <m/>
    <x v="4"/>
    <m/>
    <x v="0"/>
    <x v="0"/>
    <s v=""/>
    <s v=""/>
    <s v=""/>
    <s v=""/>
  </r>
  <r>
    <x v="23"/>
    <d v="2026-05-30T15:39:57"/>
    <x v="0"/>
    <n v="65509516"/>
    <n v="335079430000"/>
    <s v="E-8-210198"/>
    <s v="Fijo"/>
    <x v="3"/>
    <x v="2"/>
    <m/>
    <m/>
    <m/>
    <s v="si"/>
    <d v="2026-05-26T00:00:00"/>
    <n v="30.16"/>
    <x v="4"/>
    <m/>
    <x v="2"/>
    <x v="0"/>
    <s v="26/may"/>
    <s v=""/>
    <s v=""/>
    <n v="1"/>
  </r>
  <r>
    <x v="23"/>
    <d v="2026-05-30T15:49:50"/>
    <x v="0"/>
    <n v="67906052"/>
    <n v="363027350000"/>
    <s v="8-396-971"/>
    <s v="Fijo"/>
    <x v="3"/>
    <x v="2"/>
    <m/>
    <m/>
    <m/>
    <s v="si"/>
    <d v="2026-05-26T00:00:00"/>
    <n v="30"/>
    <x v="1"/>
    <m/>
    <x v="2"/>
    <x v="0"/>
    <s v="26/may"/>
    <s v=""/>
    <s v=""/>
    <n v="1"/>
  </r>
  <r>
    <x v="23"/>
    <d v="2026-05-30T15:54:03"/>
    <x v="0"/>
    <n v="61291860"/>
    <n v="365024060000"/>
    <s v="8-741-1541"/>
    <s v="Fijo"/>
    <x v="3"/>
    <x v="7"/>
    <m/>
    <m/>
    <m/>
    <s v="no"/>
    <m/>
    <m/>
    <x v="1"/>
    <m/>
    <x v="0"/>
    <x v="0"/>
    <s v=""/>
    <s v=""/>
    <s v=""/>
    <s v=""/>
  </r>
  <r>
    <x v="23"/>
    <d v="2026-05-30T16:40:00"/>
    <x v="0"/>
    <n v="66762500"/>
    <n v="354380590000"/>
    <s v="8-711-1563"/>
    <s v="Fijo"/>
    <x v="3"/>
    <x v="2"/>
    <m/>
    <m/>
    <m/>
    <s v="si"/>
    <d v="2026-05-15T00:00:00"/>
    <n v="40.909999999999997"/>
    <x v="4"/>
    <m/>
    <x v="2"/>
    <x v="0"/>
    <s v="15/may"/>
    <s v=""/>
    <s v=""/>
    <n v="1"/>
  </r>
  <r>
    <x v="23"/>
    <d v="2026-05-30T16:43:01"/>
    <x v="0"/>
    <n v="69868393"/>
    <n v="362016470000"/>
    <s v="8-784-361"/>
    <s v="Fijo"/>
    <x v="3"/>
    <x v="7"/>
    <m/>
    <m/>
    <m/>
    <s v="no"/>
    <m/>
    <m/>
    <x v="4"/>
    <m/>
    <x v="0"/>
    <x v="0"/>
    <s v=""/>
    <s v=""/>
    <s v=""/>
    <s v=""/>
  </r>
  <r>
    <x v="23"/>
    <d v="2026-05-30T16:45:21"/>
    <x v="0"/>
    <n v="64701986"/>
    <n v="303032830000"/>
    <s v="3-738-1347"/>
    <s v="Fijo"/>
    <x v="3"/>
    <x v="7"/>
    <m/>
    <m/>
    <m/>
    <s v="no"/>
    <m/>
    <m/>
    <x v="4"/>
    <m/>
    <x v="0"/>
    <x v="0"/>
    <s v=""/>
    <s v=""/>
    <s v=""/>
    <s v=""/>
  </r>
  <r>
    <x v="23"/>
    <d v="2026-05-30T16:46:32"/>
    <x v="0"/>
    <n v="64485055"/>
    <n v="366009880000"/>
    <s v="8-922-351"/>
    <s v="Fijo"/>
    <x v="3"/>
    <x v="7"/>
    <m/>
    <m/>
    <m/>
    <s v="no"/>
    <m/>
    <m/>
    <x v="4"/>
    <m/>
    <x v="0"/>
    <x v="0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3">
  <r>
    <x v="0"/>
    <s v="Delfina gonzalez Martinez"/>
    <n v="359331050000"/>
    <s v="Cobros Abril Canal Fijo 2 meses a NPN"/>
    <s v="Provincia"/>
    <m/>
    <d v="2026-01-04T00:00:00"/>
    <n v="67523877"/>
    <n v="67523877"/>
    <m/>
    <s v="preciadoiranelda@gmail.com"/>
    <m/>
    <m/>
    <m/>
    <d v="2026-01-04T00:00:00"/>
    <m/>
    <m/>
    <m/>
    <s v="10-8-653"/>
    <s v="MASIVO"/>
    <s v="NPN"/>
    <x v="0"/>
    <m/>
    <m/>
    <m/>
    <m/>
  </r>
  <r>
    <x v="0"/>
    <s v="Juliana concepción "/>
    <n v="356789000000"/>
    <s v="Cobros Abril Canal Fijo 2 meses a NPN"/>
    <s v="PANAMA                                            "/>
    <m/>
    <d v="2026-01-04T00:00:00"/>
    <n v="68905432"/>
    <n v="68905432"/>
    <m/>
    <s v="juancarlos@gmail.com"/>
    <m/>
    <m/>
    <m/>
    <d v="2026-01-04T00:00:00"/>
    <m/>
    <m/>
    <m/>
    <s v="9-748-246"/>
    <s v="MASIVO"/>
    <s v="NPN"/>
    <x v="1"/>
    <m/>
    <m/>
    <m/>
    <m/>
  </r>
  <r>
    <x v="0"/>
    <s v="Angeles barahona"/>
    <n v="355339190000"/>
    <s v="Cobros Abril Canal Fijo 2 meses a NPN"/>
    <s v="PANAMA                                            "/>
    <m/>
    <d v="2026-01-04T00:00:00"/>
    <n v="68905432"/>
    <n v="68905432"/>
    <m/>
    <s v="danirudas42@gmail.com"/>
    <m/>
    <m/>
    <m/>
    <d v="2026-01-04T00:00:00"/>
    <m/>
    <m/>
    <m/>
    <s v="7-712-2265"/>
    <s v="MASIVO"/>
    <s v="NPN"/>
    <x v="1"/>
    <m/>
    <m/>
    <m/>
    <m/>
  </r>
  <r>
    <x v="0"/>
    <s v="Stacy suseth Murillo de Leon"/>
    <n v="357337110000"/>
    <s v="Cobros Abril Canal Fijo 2 meses a NPN"/>
    <s v="PANAMA                                            "/>
    <m/>
    <d v="2026-01-04T00:00:00"/>
    <n v="63277219"/>
    <n v="63277219"/>
    <m/>
    <s v="stacymrillo28@icloud.com"/>
    <m/>
    <m/>
    <m/>
    <d v="2026-01-04T00:00:00"/>
    <m/>
    <m/>
    <m/>
    <s v="8-994-968"/>
    <s v="MASIVO"/>
    <s v="NPN"/>
    <x v="0"/>
    <m/>
    <m/>
    <m/>
    <m/>
  </r>
  <r>
    <x v="0"/>
    <s v="Roberto Linton"/>
    <n v="359338710000"/>
    <s v="Cobros Abril Canal Fijo 2 meses a NPN"/>
    <n v="0"/>
    <m/>
    <d v="2026-01-04T00:00:00"/>
    <n v="64628032"/>
    <n v="64628032"/>
    <m/>
    <s v="Fabian022431@gmail.com"/>
    <m/>
    <m/>
    <m/>
    <d v="2026-01-04T00:00:00"/>
    <m/>
    <m/>
    <m/>
    <s v="8-257-865"/>
    <s v="MASIVO"/>
    <s v="NPN"/>
    <x v="0"/>
    <m/>
    <m/>
    <m/>
    <m/>
  </r>
  <r>
    <x v="0"/>
    <s v="MARIO AUGUSTO ARJONA ARJONA"/>
    <n v="352335700000"/>
    <s v="Cobros Abril Canal Fijo 2 meses a NPN"/>
    <s v="PANAMA                                            "/>
    <m/>
    <d v="2026-01-04T00:00:00"/>
    <n v="65117775"/>
    <n v="65117775"/>
    <m/>
    <s v="marioarjona1956@gmail.com"/>
    <m/>
    <m/>
    <m/>
    <d v="2026-01-04T00:00:00"/>
    <m/>
    <m/>
    <m/>
    <s v="6-41-2503"/>
    <s v="MASIVO"/>
    <s v="NPN"/>
    <x v="0"/>
    <m/>
    <m/>
    <m/>
    <m/>
  </r>
  <r>
    <x v="0"/>
    <s v="Edith Montes "/>
    <n v="357338020000"/>
    <s v="Cobros Abril Canal Fijo 2 meses a NPN"/>
    <s v="HERRERA                                           "/>
    <m/>
    <d v="2026-01-04T00:00:00"/>
    <n v="63822556"/>
    <n v="63822556"/>
    <m/>
    <s v="Edithmontes300@gmail.com"/>
    <m/>
    <m/>
    <m/>
    <d v="2026-01-04T00:00:00"/>
    <m/>
    <m/>
    <m/>
    <s v="9-742-14"/>
    <s v="MASIVO"/>
    <s v="NPN"/>
    <x v="0"/>
    <m/>
    <m/>
    <m/>
    <m/>
  </r>
  <r>
    <x v="0"/>
    <s v="CARLOSENRIQUE DOMINGUEZVERGARA"/>
    <n v="359339470000"/>
    <s v="Cobros Abril Canal Fijo 2 meses a NPN"/>
    <s v="VERAGUAS                                          "/>
    <m/>
    <d v="2026-01-04T00:00:00"/>
    <n v="63701410"/>
    <n v="63701410"/>
    <m/>
    <s v="Cdominguezvergara939@gmail.com"/>
    <m/>
    <m/>
    <m/>
    <d v="2026-01-04T00:00:00"/>
    <m/>
    <m/>
    <m/>
    <s v="8-796-2451"/>
    <s v="MASIVO"/>
    <s v="NPN"/>
    <x v="0"/>
    <m/>
    <m/>
    <m/>
    <m/>
  </r>
  <r>
    <x v="0"/>
    <s v="Nelis Pérez Jiménez"/>
    <n v="356338650000"/>
    <s v="Cobros Abril Canal Fijo 2 meses a NPN"/>
    <s v="PANAMA                                            "/>
    <m/>
    <d v="2026-01-04T00:00:00"/>
    <n v="64205199"/>
    <n v="64205199"/>
    <m/>
    <s v="nelisperez955@gmail.com"/>
    <m/>
    <m/>
    <m/>
    <d v="2026-01-04T00:00:00"/>
    <m/>
    <m/>
    <m/>
    <s v="8-969-831"/>
    <s v="MASIVO"/>
    <s v="NPN"/>
    <x v="0"/>
    <m/>
    <m/>
    <m/>
    <m/>
  </r>
  <r>
    <x v="0"/>
    <s v="Luz Mina solis diaz"/>
    <n v="369328670000"/>
    <s v="Cobros Abril Canal Fijo 2 meses a NPN"/>
    <n v="0"/>
    <m/>
    <d v="2026-01-04T00:00:00"/>
    <n v="66330979"/>
    <n v="66330979"/>
    <m/>
    <s v="diaslineth73@gmail.com"/>
    <m/>
    <m/>
    <m/>
    <d v="2026-01-04T00:00:00"/>
    <m/>
    <m/>
    <m/>
    <s v="8-897-1143"/>
    <s v="MASIVO"/>
    <s v="NPN"/>
    <x v="0"/>
    <m/>
    <m/>
    <m/>
    <m/>
  </r>
  <r>
    <x v="0"/>
    <s v="Gloria Saday Peralta Espino"/>
    <n v="355318600000"/>
    <s v="Cobros Abril Canal Fijo 2 meses a NPN"/>
    <s v="PANAMA                                            "/>
    <m/>
    <d v="2026-01-04T00:00:00"/>
    <n v="63498225"/>
    <n v="63498225"/>
    <m/>
    <s v="06.alayna@gmail.com"/>
    <m/>
    <m/>
    <m/>
    <d v="2026-01-04T00:00:00"/>
    <m/>
    <m/>
    <m/>
    <s v="8-1043-2239"/>
    <s v="MASIVO"/>
    <s v="NPN"/>
    <x v="0"/>
    <m/>
    <m/>
    <m/>
    <m/>
  </r>
  <r>
    <x v="0"/>
    <s v="Disleydis quintero"/>
    <n v="356340020000"/>
    <s v="Cobros Abril Canal Fijo 2 meses a NPN"/>
    <s v="PANAMA                                            "/>
    <m/>
    <d v="2026-01-04T00:00:00"/>
    <n v="67778877"/>
    <n v="67778877"/>
    <m/>
    <s v="Disleydiquintero@gmail.com"/>
    <m/>
    <m/>
    <m/>
    <d v="2026-01-04T00:00:00"/>
    <m/>
    <m/>
    <m/>
    <s v="8-1033-671"/>
    <s v="MASIVO"/>
    <s v="NPN"/>
    <x v="0"/>
    <m/>
    <m/>
    <m/>
    <m/>
  </r>
  <r>
    <x v="0"/>
    <s v="Marcelino Lopez Canto"/>
    <n v="183077830000"/>
    <s v="Cobros Abril Canal Fijo 2 meses a NPN"/>
    <s v="PANAMA                                            "/>
    <m/>
    <d v="2026-01-04T00:00:00"/>
    <n v="68525657"/>
    <n v="68525657"/>
    <m/>
    <s v="Marcelinolc09@gmail.com"/>
    <m/>
    <m/>
    <m/>
    <d v="2026-01-04T00:00:00"/>
    <m/>
    <m/>
    <m/>
    <s v="10-701-1127"/>
    <s v="MASIVO"/>
    <s v="NPN"/>
    <x v="0"/>
    <m/>
    <m/>
    <m/>
    <m/>
  </r>
  <r>
    <x v="0"/>
    <s v="Jairo Cabrera Mejia"/>
    <n v="355338290000"/>
    <s v="Cobros Abril Canal Fijo 2 meses a NPN"/>
    <s v="COLON                                             "/>
    <m/>
    <d v="2026-01-04T00:00:00"/>
    <n v="66625189"/>
    <n v="66625189"/>
    <m/>
    <s v="jairocabrera769@gmail.com"/>
    <m/>
    <m/>
    <m/>
    <d v="2026-01-04T00:00:00"/>
    <m/>
    <m/>
    <m/>
    <s v="5-703-480"/>
    <s v="MASIVO"/>
    <s v="NPN"/>
    <x v="0"/>
    <m/>
    <m/>
    <m/>
    <m/>
  </r>
  <r>
    <x v="0"/>
    <s v="Roberto oliveros"/>
    <n v="217417500000"/>
    <s v="Cobros Abril Canal Fijo 2 meses a NPN"/>
    <s v="PANAMA                                            "/>
    <m/>
    <d v="2026-01-04T00:00:00"/>
    <n v="68905432"/>
    <n v="68905432"/>
    <m/>
    <s v="pereztamin@gmail.com"/>
    <m/>
    <m/>
    <m/>
    <d v="2026-01-04T00:00:00"/>
    <m/>
    <m/>
    <m/>
    <s v="8-738-549"/>
    <s v="MASIVO"/>
    <s v="NPN"/>
    <x v="1"/>
    <m/>
    <m/>
    <m/>
    <m/>
  </r>
  <r>
    <x v="0"/>
    <s v="Humberto Crespo Gonzalez"/>
    <n v="351323930000"/>
    <s v="Cobros Abril Canal Fijo 2 meses a NPN"/>
    <s v="PANAMA                                            "/>
    <m/>
    <d v="2026-01-04T00:00:00"/>
    <n v="64186106"/>
    <n v="64186106"/>
    <m/>
    <s v="josmerodriguez36@gmail.com"/>
    <m/>
    <m/>
    <m/>
    <d v="2026-01-04T00:00:00"/>
    <m/>
    <m/>
    <m/>
    <s v="3-57-470"/>
    <s v="MASIVO"/>
    <s v="NPN"/>
    <x v="0"/>
    <m/>
    <m/>
    <m/>
    <m/>
  </r>
  <r>
    <x v="0"/>
    <s v="ROBERTO MARTINEZ ESCUDERO"/>
    <n v="359331120000"/>
    <s v="Cobros Abril Canal Fijo 2 meses a NPN"/>
    <s v="PANAMA                                            "/>
    <m/>
    <d v="2026-01-04T00:00:00"/>
    <n v="62906294"/>
    <n v="62906294"/>
    <m/>
    <s v="shreevesglaciela@gmail.com"/>
    <m/>
    <m/>
    <m/>
    <d v="2026-01-04T00:00:00"/>
    <m/>
    <m/>
    <m/>
    <s v="8-164-1389"/>
    <s v="SOHO"/>
    <s v="NPN"/>
    <x v="0"/>
    <m/>
    <m/>
    <m/>
    <m/>
  </r>
  <r>
    <x v="0"/>
    <s v="sofia urieta"/>
    <n v="359336630000"/>
    <s v="Cobros Abril Canal Fijo 2 meses a NPN"/>
    <s v="PANAMA                                            "/>
    <m/>
    <d v="2026-01-04T00:00:00"/>
    <n v="63162875"/>
    <n v="63162875"/>
    <m/>
    <s v="urietaraul1@gmail.com"/>
    <m/>
    <m/>
    <m/>
    <d v="2026-01-04T00:00:00"/>
    <m/>
    <m/>
    <m/>
    <s v="9-88-412"/>
    <s v="MASIVO"/>
    <s v="NPN"/>
    <x v="0"/>
    <m/>
    <m/>
    <m/>
    <m/>
  </r>
  <r>
    <x v="0"/>
    <s v=" ALMA LILA RICORD ADAMES FONTAN"/>
    <n v="305058750000"/>
    <s v="Cobros Abril Canal Fijo 2 meses a NPN"/>
    <s v="VERAGUAS                                          "/>
    <m/>
    <d v="2026-01-04T00:00:00"/>
    <n v="63956424"/>
    <n v="63956424"/>
    <m/>
    <s v="almalilaricord11@gmail.com"/>
    <m/>
    <m/>
    <m/>
    <d v="2026-01-04T00:00:00"/>
    <m/>
    <m/>
    <m/>
    <s v="8-291-602"/>
    <s v="DIGITAL"/>
    <s v="NPN"/>
    <x v="0"/>
    <m/>
    <m/>
    <m/>
    <m/>
  </r>
  <r>
    <x v="0"/>
    <s v="Michelle Rachel de luz díaz "/>
    <n v="357340160000"/>
    <s v="Cobros Abril Canal Fijo 2 meses a NPN"/>
    <s v="PANAMA                                            "/>
    <m/>
    <d v="2026-01-04T00:00:00"/>
    <n v="65510717"/>
    <n v="65510717"/>
    <m/>
    <s v="michelldeluz103@gmail.com"/>
    <m/>
    <m/>
    <m/>
    <d v="2026-01-04T00:00:00"/>
    <m/>
    <m/>
    <m/>
    <s v="8-1038-1311"/>
    <s v="MASIVO"/>
    <s v="NPN"/>
    <x v="0"/>
    <m/>
    <m/>
    <m/>
    <m/>
  </r>
  <r>
    <x v="0"/>
    <s v="CESAR AUGUSTO CASTILLO DIAZ"/>
    <n v="355339630000"/>
    <s v="Cobros Abril Canal Fijo 2 meses a NPN"/>
    <s v="PANAMA                                            "/>
    <m/>
    <d v="2026-01-04T00:00:00"/>
    <n v="66566687"/>
    <n v="66566687"/>
    <m/>
    <s v="Ceaugusto2200@gmail.com "/>
    <m/>
    <m/>
    <m/>
    <d v="2026-01-04T00:00:00"/>
    <m/>
    <m/>
    <m/>
    <s v="8-983-3"/>
    <s v="MASIVO"/>
    <s v="NPN"/>
    <x v="2"/>
    <m/>
    <m/>
    <m/>
    <m/>
  </r>
  <r>
    <x v="0"/>
    <s v="Yulieth Anay Bustos"/>
    <n v="353335770000"/>
    <s v="Cobros Abril Canal Fijo 2 meses a NPN"/>
    <s v="PANAMA                                            "/>
    <m/>
    <d v="2026-01-04T00:00:00"/>
    <n v="67625644"/>
    <n v="67625644"/>
    <m/>
    <s v="Yulieth.bustos@icloud.com"/>
    <m/>
    <m/>
    <m/>
    <d v="2026-01-04T00:00:00"/>
    <m/>
    <m/>
    <m/>
    <s v="4-770-1889"/>
    <s v="MASIVO"/>
    <s v="NPN"/>
    <x v="0"/>
    <m/>
    <m/>
    <m/>
    <m/>
  </r>
  <r>
    <x v="0"/>
    <s v="Sebastian Garcia"/>
    <n v="356340030000"/>
    <s v="Cobros Abril Canal Fijo 2 meses a NPN"/>
    <s v="CHIRIQUI                                          "/>
    <m/>
    <d v="2026-01-04T00:00:00"/>
    <n v="68303033"/>
    <n v="68303033"/>
    <m/>
    <s v="Maciasadelso@gmail.com"/>
    <m/>
    <m/>
    <m/>
    <d v="2026-01-04T00:00:00"/>
    <m/>
    <m/>
    <m/>
    <s v="AZ608041"/>
    <s v="MASIVO"/>
    <s v="NPN"/>
    <x v="0"/>
    <m/>
    <m/>
    <m/>
    <m/>
  </r>
  <r>
    <x v="0"/>
    <s v="Fransisco Morales"/>
    <n v="357332850000"/>
    <s v="Cobros Abril Canal Fijo 2 meses a NPN"/>
    <s v="COLON                                             "/>
    <m/>
    <d v="2026-01-04T00:00:00"/>
    <n v="65607700"/>
    <n v="65607700"/>
    <m/>
    <s v="frankpascual214@gmail.com"/>
    <m/>
    <m/>
    <m/>
    <d v="2026-01-04T00:00:00"/>
    <m/>
    <m/>
    <m/>
    <s v="K857396"/>
    <s v="MASIVO"/>
    <s v="NPN"/>
    <x v="0"/>
    <m/>
    <m/>
    <m/>
    <m/>
  </r>
  <r>
    <x v="0"/>
    <s v="Yamileth Tenorio "/>
    <n v="353338780000"/>
    <s v="Cobros Abril Canal Fijo 2 meses a NPN"/>
    <s v="COLON                                             "/>
    <m/>
    <d v="2026-01-04T00:00:00"/>
    <n v="68749921"/>
    <n v="68749921"/>
    <m/>
    <s v="Yamilethtenorio@gmail.com"/>
    <m/>
    <m/>
    <m/>
    <d v="2026-01-04T00:00:00"/>
    <m/>
    <m/>
    <m/>
    <s v="8-932-932"/>
    <s v="MASIVO"/>
    <s v="NPN"/>
    <x v="0"/>
    <m/>
    <m/>
    <m/>
    <m/>
  </r>
  <r>
    <x v="0"/>
    <s v="Emiliano santo"/>
    <n v="351341750000"/>
    <s v="Cobros Abril Canal Fijo 2 meses a NPN"/>
    <s v="PANAMA                                            "/>
    <m/>
    <d v="2026-01-04T00:00:00"/>
    <n v="65957393"/>
    <n v="65957393"/>
    <m/>
    <s v="guabitos16@gamail.com"/>
    <m/>
    <m/>
    <m/>
    <d v="2026-01-04T00:00:00"/>
    <m/>
    <m/>
    <m/>
    <s v="12-704-482"/>
    <s v="MASIVO"/>
    <s v="NPN"/>
    <x v="0"/>
    <m/>
    <m/>
    <m/>
    <m/>
  </r>
  <r>
    <x v="0"/>
    <s v="Esilda Montero"/>
    <n v="359275180000"/>
    <s v="Cobros Abril Canal Fijo 2 meses a NPN"/>
    <s v="PANAMA                                            "/>
    <m/>
    <d v="2026-01-04T00:00:00"/>
    <n v="62780737"/>
    <n v="62780737"/>
    <m/>
    <s v="esildavargas47@gmail.com"/>
    <m/>
    <m/>
    <m/>
    <d v="2026-01-04T00:00:00"/>
    <m/>
    <m/>
    <m/>
    <s v="8-81-554"/>
    <s v="MASIVO"/>
    <s v="NPN"/>
    <x v="0"/>
    <m/>
    <m/>
    <m/>
    <m/>
  </r>
  <r>
    <x v="0"/>
    <s v="OLIVER JOSUE GONZALEZ LIZONDRO"/>
    <n v="352341290000"/>
    <s v="Cobros Abril Canal Fijo 2 meses a NPN"/>
    <s v="PANAMA                                            "/>
    <m/>
    <d v="2026-01-04T00:00:00"/>
    <n v="67438197"/>
    <n v="67438197"/>
    <m/>
    <s v="anayansialmengor54@gmail.com"/>
    <m/>
    <m/>
    <m/>
    <d v="2026-01-04T00:00:00"/>
    <m/>
    <m/>
    <m/>
    <s v="4-804-2086"/>
    <s v="MASIVO"/>
    <s v="NPN"/>
    <x v="0"/>
    <m/>
    <m/>
    <m/>
    <m/>
  </r>
  <r>
    <x v="0"/>
    <s v="Jose Avila"/>
    <n v="351338060000"/>
    <s v="Cobros Abril Canal Fijo 2 meses a NPN"/>
    <n v="0"/>
    <m/>
    <d v="2026-01-04T00:00:00"/>
    <n v="66517460"/>
    <n v="66517460"/>
    <m/>
    <s v="Joseavila04@gmail.com"/>
    <m/>
    <m/>
    <m/>
    <d v="2026-01-04T00:00:00"/>
    <m/>
    <m/>
    <m/>
    <s v="6-727-80"/>
    <s v="MASIVO"/>
    <s v="NPN"/>
    <x v="0"/>
    <m/>
    <m/>
    <m/>
    <m/>
  </r>
  <r>
    <x v="0"/>
    <s v="JULISSA RAQUEL RIVERA CORRO"/>
    <n v="358341620000"/>
    <s v="Cobros Abril Canal Fijo 2 meses a NPN"/>
    <s v="HERRERA                                           "/>
    <m/>
    <d v="2026-01-04T00:00:00"/>
    <n v="69407239"/>
    <n v="69407239"/>
    <m/>
    <s v="jlsr90@gmail.com"/>
    <m/>
    <m/>
    <m/>
    <d v="2026-01-04T00:00:00"/>
    <m/>
    <m/>
    <m/>
    <s v="8-1046-1238"/>
    <s v="MASIVO"/>
    <s v="NPN"/>
    <x v="0"/>
    <m/>
    <m/>
    <m/>
    <m/>
  </r>
  <r>
    <x v="0"/>
    <s v="Carlos Enrique Martinez "/>
    <n v="354341720000"/>
    <s v="Cobros Abril Canal Fijo 2 meses a NPN"/>
    <s v="HERRERA                                           "/>
    <m/>
    <d v="2026-01-04T00:00:00"/>
    <n v="68951012"/>
    <n v="68951012"/>
    <m/>
    <s v="Martinezcarlosgm@gmail.com"/>
    <m/>
    <m/>
    <m/>
    <d v="2026-01-04T00:00:00"/>
    <m/>
    <m/>
    <m/>
    <s v="2-706-944"/>
    <s v="MASIVO"/>
    <s v="NPN"/>
    <x v="0"/>
    <m/>
    <m/>
    <m/>
    <m/>
  </r>
  <r>
    <x v="0"/>
    <s v=" SERAFIN DIMAS URRUTIA"/>
    <n v="359340860000"/>
    <s v="Cobros Abril Canal Fijo 2 meses a NPN"/>
    <n v="0"/>
    <m/>
    <d v="2026-01-04T00:00:00"/>
    <n v="65702798"/>
    <n v="65702798"/>
    <m/>
    <s v="Dionismurillo1441@gmail.com"/>
    <m/>
    <m/>
    <m/>
    <d v="2026-01-04T00:00:00"/>
    <m/>
    <m/>
    <m/>
    <s v="5-8-261"/>
    <s v="DIGITAL"/>
    <s v="NPN"/>
    <x v="0"/>
    <m/>
    <m/>
    <m/>
    <m/>
  </r>
  <r>
    <x v="0"/>
    <s v="EDITH JOHANA ARROYO MORENO"/>
    <n v="354341000000"/>
    <s v="Cobros Abril Canal Fijo 2 meses a NPN"/>
    <s v="PANAMA                                            "/>
    <m/>
    <d v="2026-01-04T00:00:00"/>
    <n v="63733529"/>
    <n v="63733529"/>
    <m/>
    <s v="editharroyo@gmail.com"/>
    <m/>
    <m/>
    <m/>
    <d v="2026-01-04T00:00:00"/>
    <m/>
    <m/>
    <m/>
    <s v="AV831160"/>
    <s v="MASIVO"/>
    <s v="NPN"/>
    <x v="0"/>
    <m/>
    <m/>
    <m/>
    <m/>
  </r>
  <r>
    <x v="0"/>
    <s v="MELQUIADES PIMENTEL VALDEZ"/>
    <n v="353341170000"/>
    <s v="Cobros Abril Canal Fijo 2 meses a NPN"/>
    <s v="PANAMA                                            "/>
    <m/>
    <d v="2026-01-04T00:00:00"/>
    <n v="68130030"/>
    <n v="68130030"/>
    <m/>
    <s v="Shadow.josi13@gmail.com"/>
    <m/>
    <m/>
    <m/>
    <d v="2026-01-04T00:00:00"/>
    <m/>
    <m/>
    <m/>
    <s v="7-72-2666"/>
    <s v="MASIVO"/>
    <s v="NPN"/>
    <x v="0"/>
    <m/>
    <m/>
    <m/>
    <m/>
  </r>
  <r>
    <x v="0"/>
    <s v="CRISTIAN JOEL FERNANDEZ AVILA"/>
    <n v="351342500000"/>
    <s v="Cobros Abril Canal Fijo 2 meses a NPN"/>
    <s v="COLON                                             "/>
    <m/>
    <d v="2026-01-04T00:00:00"/>
    <n v="67200999"/>
    <n v="67200999"/>
    <m/>
    <s v="lyangarcia0503@gmail.com"/>
    <m/>
    <m/>
    <m/>
    <d v="2026-01-04T00:00:00"/>
    <m/>
    <m/>
    <m/>
    <s v="3-742-2011"/>
    <s v="MASIVO"/>
    <s v="NPN"/>
    <x v="0"/>
    <m/>
    <m/>
    <m/>
    <m/>
  </r>
  <r>
    <x v="0"/>
    <s v="Avelina rodriguez"/>
    <n v="356342640000"/>
    <s v="Cobros Abril Canal Fijo 2 meses a NPN"/>
    <s v="COLON                                             "/>
    <m/>
    <d v="2026-01-04T00:00:00"/>
    <n v="62231431"/>
    <n v="62231431"/>
    <m/>
    <s v="AvelinaR1@gmail.com"/>
    <m/>
    <m/>
    <m/>
    <d v="2026-01-04T00:00:00"/>
    <m/>
    <m/>
    <m/>
    <s v="1-758-2495"/>
    <s v="MASIVO"/>
    <s v="NPN"/>
    <x v="0"/>
    <m/>
    <m/>
    <m/>
    <m/>
  </r>
  <r>
    <x v="0"/>
    <s v="CHARLES EWARD BRUCE BOLIVAR"/>
    <n v="354343120000"/>
    <s v="Cobros Abril Canal Fijo 2 meses a NPN"/>
    <n v="0"/>
    <m/>
    <d v="2026-01-04T00:00:00"/>
    <n v="63949120"/>
    <n v="63949120"/>
    <m/>
    <s v="charlesbruce@gmail.com"/>
    <m/>
    <m/>
    <m/>
    <d v="2026-01-04T00:00:00"/>
    <m/>
    <m/>
    <m/>
    <s v="8-331-438"/>
    <s v="MASIVO"/>
    <s v="NPN"/>
    <x v="0"/>
    <m/>
    <m/>
    <m/>
    <m/>
  </r>
  <r>
    <x v="0"/>
    <s v="Rolando Mendoza Sánchez "/>
    <n v="353428900000"/>
    <s v="Cobros Abril Canal Fijo 2 meses a NPN"/>
    <s v="PANAMA                                            "/>
    <m/>
    <d v="2026-01-04T00:00:00"/>
    <n v="63551668"/>
    <n v="63551668"/>
    <m/>
    <s v="Victorlucia1902@gmail.com"/>
    <m/>
    <m/>
    <m/>
    <d v="2026-01-04T00:00:00"/>
    <m/>
    <m/>
    <m/>
    <s v="8-957-2225"/>
    <s v="MASIVO"/>
    <s v="NPN"/>
    <x v="0"/>
    <m/>
    <m/>
    <m/>
    <m/>
  </r>
  <r>
    <x v="0"/>
    <s v="Xavier Eloy Rodriguez Lewis"/>
    <n v="352343300000"/>
    <s v="Cobros Abril Canal Fijo 2 meses a NPN"/>
    <s v="PANAMA                                            "/>
    <m/>
    <d v="2026-01-04T00:00:00"/>
    <n v="67060862"/>
    <n v="67060862"/>
    <m/>
    <s v="elviramyvett64@gmail.com"/>
    <m/>
    <m/>
    <m/>
    <d v="2026-01-04T00:00:00"/>
    <m/>
    <m/>
    <m/>
    <s v="8-1047-1011"/>
    <s v="MASIVO"/>
    <s v="NPN"/>
    <x v="0"/>
    <m/>
    <m/>
    <m/>
    <m/>
  </r>
  <r>
    <x v="0"/>
    <s v="Arcelio Quintero"/>
    <n v="353341680000"/>
    <s v="Cobros Abril Canal Fijo 2 meses a NPN"/>
    <n v="0"/>
    <m/>
    <d v="2026-01-04T00:00:00"/>
    <n v="68829054"/>
    <n v="68829054"/>
    <m/>
    <s v="alealbert1970@gmail.com"/>
    <m/>
    <m/>
    <m/>
    <d v="2026-01-04T00:00:00"/>
    <m/>
    <m/>
    <m/>
    <s v="6-24-860"/>
    <s v="MASIVO"/>
    <s v="NPN"/>
    <x v="2"/>
    <m/>
    <m/>
    <m/>
    <m/>
  </r>
  <r>
    <x v="0"/>
    <s v="RAYNEL ERINEL FRIAS RAMOS"/>
    <n v="357339140000"/>
    <s v="Cobros Abril Canal Fijo 2 meses a NPN"/>
    <s v="HERRERA                                           "/>
    <m/>
    <d v="2026-01-04T00:00:00"/>
    <n v="68100970"/>
    <n v="68100970"/>
    <m/>
    <s v="joserodriguezz2405@gmail.com"/>
    <m/>
    <m/>
    <m/>
    <d v="2026-01-04T00:00:00"/>
    <m/>
    <m/>
    <m/>
    <s v="6-714-277"/>
    <s v="MASIVO"/>
    <s v="NPN"/>
    <x v="0"/>
    <m/>
    <m/>
    <m/>
    <m/>
  </r>
  <r>
    <x v="0"/>
    <s v="Mirna Jimenes"/>
    <n v="359342340000"/>
    <s v="Cobros Abril Canal Fijo 2 meses a NPN"/>
    <s v="HERRERA                                           "/>
    <m/>
    <d v="2026-01-04T00:00:00"/>
    <n v="60683729"/>
    <n v="60683729"/>
    <m/>
    <s v="mirna99@gmail.com"/>
    <m/>
    <m/>
    <m/>
    <d v="2026-01-04T00:00:00"/>
    <m/>
    <m/>
    <m/>
    <s v="4-806-2380"/>
    <s v="MASIVO"/>
    <s v="NPN"/>
    <x v="0"/>
    <m/>
    <m/>
    <m/>
    <m/>
  </r>
  <r>
    <x v="0"/>
    <s v="Ana Batista "/>
    <n v="357342320000"/>
    <s v="Cobros Abril Canal Fijo 2 meses a NPN"/>
    <s v="HERRERA                                           "/>
    <m/>
    <d v="2026-01-04T00:00:00"/>
    <n v="67904902"/>
    <n v="67904902"/>
    <m/>
    <s v="Edithmontes300@gmail.com"/>
    <m/>
    <m/>
    <m/>
    <d v="2026-01-04T00:00:00"/>
    <m/>
    <m/>
    <m/>
    <s v="4-782-491"/>
    <s v="MASIVO"/>
    <s v="NPN"/>
    <x v="0"/>
    <m/>
    <m/>
    <m/>
    <m/>
  </r>
  <r>
    <x v="0"/>
    <s v=" Rosa Magdalena Quezada"/>
    <n v="259070080000"/>
    <s v="Cobros Abril Canal Fijo 2 meses a NPN"/>
    <s v="VERAGUAS                                          "/>
    <m/>
    <d v="2026-01-04T00:00:00"/>
    <n v="69559002"/>
    <n v="69559002"/>
    <m/>
    <s v="skinnerivanys@gmail.com"/>
    <m/>
    <m/>
    <m/>
    <d v="2026-01-04T00:00:00"/>
    <m/>
    <m/>
    <m/>
    <s v="8-210-1636"/>
    <s v="CALL CENTER"/>
    <s v="NPN"/>
    <x v="1"/>
    <m/>
    <m/>
    <m/>
    <m/>
  </r>
  <r>
    <x v="0"/>
    <s v="Jesús Crisanto  Tamayo Moran "/>
    <n v="355343270000"/>
    <s v="Cobros Abril Canal Fijo 2 meses a NPN"/>
    <s v="PANAMA                                            "/>
    <m/>
    <d v="2026-01-04T00:00:00"/>
    <n v="68102076"/>
    <n v="68102076"/>
    <m/>
    <s v="jesustamayo2662@gmail.com"/>
    <m/>
    <m/>
    <m/>
    <d v="2026-01-04T00:00:00"/>
    <m/>
    <m/>
    <m/>
    <s v="2-135-918"/>
    <s v="MASIVO"/>
    <s v="NPN"/>
    <x v="0"/>
    <m/>
    <m/>
    <m/>
    <m/>
  </r>
  <r>
    <x v="0"/>
    <s v="Raul Mendoza Flores "/>
    <n v="356342090000"/>
    <s v="Cobros Abril Canal Fijo 2 meses a NPN"/>
    <s v="PANAMA                                            "/>
    <m/>
    <d v="2026-01-04T00:00:00"/>
    <n v="63341930"/>
    <n v="63341930"/>
    <m/>
    <s v="4321.raul@gmail.com"/>
    <m/>
    <m/>
    <m/>
    <d v="2026-01-04T00:00:00"/>
    <m/>
    <m/>
    <m/>
    <s v="3-117-712"/>
    <s v="MASIVO"/>
    <s v="NPN"/>
    <x v="0"/>
    <m/>
    <m/>
    <m/>
    <m/>
  </r>
  <r>
    <x v="0"/>
    <s v="Enrique Caballero Villareal"/>
    <n v="359340890000"/>
    <s v="Cobros Abril Canal Fijo 2 meses a NPN"/>
    <s v="PANAMA                                            "/>
    <m/>
    <d v="2026-01-04T00:00:00"/>
    <n v="68883729"/>
    <n v="68883729"/>
    <m/>
    <s v="Keyshell3208@gmail.com"/>
    <m/>
    <m/>
    <m/>
    <d v="2026-01-04T00:00:00"/>
    <m/>
    <m/>
    <m/>
    <s v="4-723-2070"/>
    <s v="MASIVO"/>
    <s v="NPN"/>
    <x v="0"/>
    <m/>
    <m/>
    <m/>
    <m/>
  </r>
  <r>
    <x v="0"/>
    <s v="Noemi Navas Gondola"/>
    <n v="354342100000"/>
    <s v="Cobros Abril Canal Fijo 2 meses a NPN"/>
    <s v="CHIRIQUI                                          "/>
    <m/>
    <d v="2026-01-04T00:00:00"/>
    <n v="65385435"/>
    <n v="65385435"/>
    <m/>
    <s v="noeminavas1001@gmail.com"/>
    <m/>
    <m/>
    <m/>
    <d v="2026-01-04T00:00:00"/>
    <m/>
    <m/>
    <m/>
    <s v="3-702-1832"/>
    <s v="MASIVO"/>
    <s v="NPN"/>
    <x v="0"/>
    <m/>
    <m/>
    <m/>
    <m/>
  </r>
  <r>
    <x v="0"/>
    <s v="Maribel Muñoz "/>
    <n v="356344260000"/>
    <s v="Cobros Abril Canal Fijo 2 meses a NPN"/>
    <s v="PANAMA                                            "/>
    <m/>
    <d v="2026-01-04T00:00:00"/>
    <n v="65077219"/>
    <n v="65077219"/>
    <m/>
    <s v="MaribelmuÃ±oz@gmail.com"/>
    <m/>
    <m/>
    <m/>
    <d v="2026-01-04T00:00:00"/>
    <m/>
    <m/>
    <m/>
    <s v="8-371-393"/>
    <s v="MASIVO"/>
    <s v="NPN"/>
    <x v="1"/>
    <m/>
    <m/>
    <m/>
    <m/>
  </r>
  <r>
    <x v="0"/>
    <s v="Miguel Vasquez"/>
    <n v="356326810000"/>
    <s v="Cobros Abril Canal Fijo 2 meses a NPN"/>
    <n v="0"/>
    <m/>
    <d v="2026-01-04T00:00:00"/>
    <n v="69967944"/>
    <n v="69967944"/>
    <m/>
    <s v="Miguelitov0979@gmail.com"/>
    <m/>
    <m/>
    <m/>
    <d v="2026-01-04T00:00:00"/>
    <m/>
    <m/>
    <m/>
    <s v="8-961-1176"/>
    <s v="MASIVO"/>
    <s v="NPN"/>
    <x v="0"/>
    <m/>
    <m/>
    <m/>
    <m/>
  </r>
  <r>
    <x v="0"/>
    <s v="JESUS DIMAS HERNANDEZ GUTIERREZ"/>
    <n v="358343260000"/>
    <s v="Cobros Abril Canal Fijo 2 meses a NPN"/>
    <s v="PANAMA                                            "/>
    <m/>
    <d v="2026-01-04T00:00:00"/>
    <n v="64567427"/>
    <n v="64567427"/>
    <m/>
    <s v="doble366@gmail.com"/>
    <m/>
    <m/>
    <m/>
    <d v="2026-01-04T00:00:00"/>
    <m/>
    <m/>
    <m/>
    <s v="8-800-1838"/>
    <s v="MASIVO"/>
    <s v="NPN"/>
    <x v="0"/>
    <m/>
    <m/>
    <m/>
    <m/>
  </r>
  <r>
    <x v="0"/>
    <s v="Armando Escobar"/>
    <n v="351344560000"/>
    <s v="Cobros Abril Canal Fijo 2 meses a NPN"/>
    <s v="PANAMA                                            "/>
    <m/>
    <d v="2026-01-04T00:00:00"/>
    <n v="64016743"/>
    <n v="64016743"/>
    <m/>
    <s v="williams.guerra75@gmail.com"/>
    <m/>
    <m/>
    <m/>
    <d v="2026-01-04T00:00:00"/>
    <m/>
    <m/>
    <m/>
    <s v="8-809-1577"/>
    <s v="MASIVO"/>
    <s v="NPN"/>
    <x v="0"/>
    <m/>
    <m/>
    <m/>
    <m/>
  </r>
  <r>
    <x v="0"/>
    <s v="OLGA PINDER RAMOS"/>
    <n v="351344550000"/>
    <s v="Cobros Abril Canal Fijo 2 meses a NPN"/>
    <n v="0"/>
    <m/>
    <d v="2026-01-04T00:00:00"/>
    <n v="67259274"/>
    <n v="67259274"/>
    <m/>
    <s v="zuri15@gmail.com"/>
    <m/>
    <m/>
    <m/>
    <d v="2026-01-04T00:00:00"/>
    <m/>
    <m/>
    <m/>
    <s v="8-364-439"/>
    <s v="MASIVO"/>
    <s v="NPN"/>
    <x v="0"/>
    <m/>
    <m/>
    <m/>
    <m/>
  </r>
  <r>
    <x v="0"/>
    <s v="Esteban madrid"/>
    <n v="355344710000"/>
    <s v="Cobros Abril Canal Fijo 2 meses a NPN"/>
    <n v="0"/>
    <m/>
    <d v="2026-01-04T00:00:00"/>
    <n v="67333237"/>
    <n v="67333237"/>
    <m/>
    <s v="carrionkeithlyn@gmail.com"/>
    <m/>
    <m/>
    <m/>
    <d v="2026-01-04T00:00:00"/>
    <m/>
    <m/>
    <m/>
    <s v="8-236-549"/>
    <s v="MASIVO"/>
    <s v="NPN"/>
    <x v="0"/>
    <m/>
    <m/>
    <m/>
    <m/>
  </r>
  <r>
    <x v="0"/>
    <s v="Ricauter Mojica "/>
    <n v="260319800000"/>
    <s v="Cobros Abril Canal Fijo 2 meses a NPN"/>
    <s v="PANAMA                                            "/>
    <m/>
    <d v="2026-01-04T00:00:00"/>
    <n v="68156954"/>
    <n v="68156954"/>
    <m/>
    <s v="linacecilia0818@gmail.com"/>
    <m/>
    <m/>
    <m/>
    <d v="2026-01-04T00:00:00"/>
    <m/>
    <m/>
    <m/>
    <s v="9-128-83"/>
    <s v="MASIVO"/>
    <s v="NPN"/>
    <x v="0"/>
    <m/>
    <m/>
    <m/>
    <m/>
  </r>
  <r>
    <x v="0"/>
    <s v="Yaneliz Ramirez"/>
    <n v="359342720000"/>
    <s v="Cobros Abril Canal Fijo 2 meses a NPN"/>
    <s v="VERAGUAS                                          "/>
    <m/>
    <d v="2026-01-04T00:00:00"/>
    <n v="69673331"/>
    <n v="69673331"/>
    <m/>
    <s v="yoselinbatista29@gmail.com"/>
    <m/>
    <m/>
    <m/>
    <d v="2026-01-04T00:00:00"/>
    <m/>
    <m/>
    <m/>
    <s v="9-720-53"/>
    <s v="MASIVO"/>
    <s v="NPN"/>
    <x v="0"/>
    <m/>
    <m/>
    <m/>
    <m/>
  </r>
  <r>
    <x v="0"/>
    <s v="Jennifer bello "/>
    <n v="358344250000"/>
    <s v="Cobros Abril Canal Fijo 2 meses a NPN"/>
    <s v="VERAGUAS                                          "/>
    <m/>
    <d v="2026-01-04T00:00:00"/>
    <n v="66191762"/>
    <n v="66191762"/>
    <m/>
    <s v="jenniferbellom17@gmail.com"/>
    <m/>
    <m/>
    <m/>
    <d v="2026-01-04T00:00:00"/>
    <m/>
    <m/>
    <m/>
    <s v="8-814-1479"/>
    <s v="MASIVO"/>
    <s v="NPN"/>
    <x v="0"/>
    <m/>
    <m/>
    <m/>
    <m/>
  </r>
  <r>
    <x v="0"/>
    <s v="Luz mery Taborda antequera"/>
    <n v="352343370000"/>
    <s v="Cobros Abril Canal Fijo 2 meses a NPN"/>
    <s v="PANAMA                                            "/>
    <m/>
    <d v="2026-01-04T00:00:00"/>
    <n v="69602093"/>
    <n v="69602093"/>
    <m/>
    <s v="Tabordaluzmery440@gmail.com"/>
    <m/>
    <m/>
    <m/>
    <d v="2026-01-04T00:00:00"/>
    <m/>
    <m/>
    <m/>
    <s v="BG906519"/>
    <s v="MASIVO"/>
    <s v="NPN"/>
    <x v="0"/>
    <m/>
    <m/>
    <m/>
    <m/>
  </r>
  <r>
    <x v="0"/>
    <s v="Eliecer armando Vasquez perez"/>
    <n v="354344200000"/>
    <s v="Cobros Abril Canal Fijo 2 meses a NPN"/>
    <s v="PANAMA                                            "/>
    <m/>
    <d v="2026-01-04T00:00:00"/>
    <n v="60521287"/>
    <n v="60521287"/>
    <m/>
    <s v="Pt8374274@gmail.com"/>
    <m/>
    <m/>
    <m/>
    <d v="2026-01-04T00:00:00"/>
    <m/>
    <m/>
    <m/>
    <s v="8-390-955"/>
    <s v="MASIVO"/>
    <s v="NPN"/>
    <x v="0"/>
    <m/>
    <m/>
    <m/>
    <m/>
  </r>
  <r>
    <x v="0"/>
    <s v="AYALA SEMILE"/>
    <n v="357313680000"/>
    <s v="Cobros Abril Canal Fijo 2 meses a NPN"/>
    <s v="PANAMA                                            "/>
    <m/>
    <d v="2026-01-04T00:00:00"/>
    <n v="67102946"/>
    <n v="67102946"/>
    <m/>
    <s v="ayalasemile@gmail.com"/>
    <m/>
    <m/>
    <m/>
    <d v="2026-01-04T00:00:00"/>
    <m/>
    <m/>
    <m/>
    <s v="8-720-2107"/>
    <s v="MASIVO"/>
    <s v="NPN"/>
    <x v="0"/>
    <m/>
    <m/>
    <m/>
    <m/>
  </r>
  <r>
    <x v="0"/>
    <s v="Martha delia carrero batista"/>
    <n v="357345280000"/>
    <s v="Cobros Abril Canal Fijo 2 meses a NPN"/>
    <s v="PANAMA                                            "/>
    <m/>
    <d v="2026-01-04T00:00:00"/>
    <n v="63566939"/>
    <n v="63566939"/>
    <m/>
    <s v="Carreromartha31@gmail.com"/>
    <m/>
    <m/>
    <m/>
    <d v="2026-01-04T00:00:00"/>
    <m/>
    <m/>
    <m/>
    <s v="C01467537"/>
    <s v="MASIVO"/>
    <s v="NPN"/>
    <x v="0"/>
    <m/>
    <m/>
    <m/>
    <m/>
  </r>
  <r>
    <x v="0"/>
    <s v="Guadalupe bernal "/>
    <n v="115023140000"/>
    <s v="Cobros Abril Canal Fijo 2 meses a NPN"/>
    <n v="0"/>
    <m/>
    <d v="2026-01-04T00:00:00"/>
    <n v="63805609"/>
    <n v="63805609"/>
    <m/>
    <s v="Guadalupebernal@gmail.com"/>
    <m/>
    <m/>
    <m/>
    <d v="2026-01-04T00:00:00"/>
    <m/>
    <m/>
    <m/>
    <s v="8-427-988"/>
    <s v="MASIVO"/>
    <s v="NPN"/>
    <x v="0"/>
    <m/>
    <m/>
    <m/>
    <m/>
  </r>
  <r>
    <x v="0"/>
    <s v="Renilio Valdes "/>
    <n v="359330540000"/>
    <s v="Cobros Abril Canal Fijo 2 meses a NPN"/>
    <n v="0"/>
    <m/>
    <d v="2026-01-04T00:00:00"/>
    <n v="69455189"/>
    <n v="69455189"/>
    <m/>
    <s v="Reniliovaldes2@gmail.com"/>
    <m/>
    <m/>
    <m/>
    <d v="2026-01-04T00:00:00"/>
    <m/>
    <m/>
    <m/>
    <s v="10-711-1751"/>
    <s v="MASIVO"/>
    <s v="NPN"/>
    <x v="3"/>
    <m/>
    <m/>
    <m/>
    <m/>
  </r>
  <r>
    <x v="0"/>
    <s v="Maritza Mendoza mendoza"/>
    <n v="355174880000"/>
    <s v="Cobros Abril Canal Fijo 2 meses a NPN"/>
    <s v="PANAMA                                            "/>
    <m/>
    <d v="2026-01-04T00:00:00"/>
    <n v="64107972"/>
    <n v="64107972"/>
    <m/>
    <s v="Hanzelchen06@gmail.com"/>
    <m/>
    <m/>
    <m/>
    <d v="2026-01-04T00:00:00"/>
    <m/>
    <m/>
    <m/>
    <s v="C03879891"/>
    <s v="MASIVO"/>
    <s v="NPN"/>
    <x v="0"/>
    <m/>
    <m/>
    <m/>
    <m/>
  </r>
  <r>
    <x v="0"/>
    <s v="Carmen Quintero rodriguez"/>
    <n v="355341950000"/>
    <s v="Cobros Abril Canal Fijo 2 meses a NPN"/>
    <s v="PANAMA                                            "/>
    <m/>
    <d v="2026-01-04T00:00:00"/>
    <n v="69081295"/>
    <n v="69081295"/>
    <m/>
    <s v="ginzalezmisbeth@gmail.com"/>
    <m/>
    <m/>
    <m/>
    <d v="2026-01-04T00:00:00"/>
    <m/>
    <m/>
    <m/>
    <s v="8-919-455"/>
    <s v="MASIVO"/>
    <s v="NPN"/>
    <x v="0"/>
    <m/>
    <m/>
    <m/>
    <m/>
  </r>
  <r>
    <x v="0"/>
    <s v="Soliany herezo"/>
    <n v="353014470000"/>
    <s v="Cobros Abril Canal Fijo 2 meses a NPN"/>
    <s v="PANAMA                                            "/>
    <m/>
    <d v="2026-01-04T00:00:00"/>
    <n v="69506625"/>
    <n v="69506625"/>
    <m/>
    <s v="Herazosolyanis@gmail.com"/>
    <m/>
    <m/>
    <m/>
    <d v="2026-01-04T00:00:00"/>
    <m/>
    <m/>
    <m/>
    <s v="8-1037-227"/>
    <s v="MASIVO"/>
    <s v="NPN"/>
    <x v="0"/>
    <m/>
    <m/>
    <m/>
    <m/>
  </r>
  <r>
    <x v="0"/>
    <s v="LOURDES DEL CARMEN GUTIERREZ VALENCIA"/>
    <n v="354027420000"/>
    <s v="Cobros Abril Canal Fijo 2 meses a NPN"/>
    <s v="PANAMA                                            "/>
    <m/>
    <d v="2026-01-04T00:00:00"/>
    <n v="67142130"/>
    <n v="67142130"/>
    <m/>
    <s v="lourdesdelcarmen@gmail.com"/>
    <m/>
    <m/>
    <m/>
    <d v="2026-01-04T00:00:00"/>
    <m/>
    <m/>
    <m/>
    <s v="8-700-788"/>
    <s v="MASIVO"/>
    <s v="NPN"/>
    <x v="0"/>
    <m/>
    <m/>
    <m/>
    <m/>
  </r>
  <r>
    <x v="0"/>
    <s v="LEYDIS GISELL SANCHEZ"/>
    <n v="351343780000"/>
    <s v="Cobros Abril Canal Fijo 2 meses a NPN"/>
    <s v="PANAMA                                            "/>
    <m/>
    <d v="2026-01-04T00:00:00"/>
    <n v="67890543"/>
    <n v="67890543"/>
    <m/>
    <s v="juancarlos@gmail.com"/>
    <m/>
    <m/>
    <m/>
    <d v="2026-01-04T00:00:00"/>
    <m/>
    <m/>
    <m/>
    <s v="2-727-401"/>
    <s v="MASIVO"/>
    <s v="NPN"/>
    <x v="3"/>
    <m/>
    <m/>
    <m/>
    <m/>
  </r>
  <r>
    <x v="0"/>
    <s v="Eva santo"/>
    <n v="358344580000"/>
    <s v="Cobros Abril Canal Fijo 2 meses a NPN"/>
    <s v="PANAMA                                            "/>
    <m/>
    <d v="2026-01-04T00:00:00"/>
    <n v="61954342"/>
    <n v="61954342"/>
    <m/>
    <s v="Londra2641@gmail.com"/>
    <m/>
    <m/>
    <m/>
    <d v="2026-01-04T00:00:00"/>
    <m/>
    <m/>
    <m/>
    <s v="1-718-100"/>
    <s v="MASIVO"/>
    <s v="NPN"/>
    <x v="0"/>
    <m/>
    <m/>
    <m/>
    <m/>
  </r>
  <r>
    <x v="0"/>
    <s v="EDWIN ABDUL VASQUEZ CAJAR"/>
    <n v="353342220000"/>
    <s v="Cobros Abril Canal Fijo 2 meses a NPN"/>
    <s v="PANAMA                                            "/>
    <m/>
    <d v="2026-01-04T00:00:00"/>
    <n v="63632427"/>
    <n v="63632427"/>
    <m/>
    <s v="Kevinnunez@gmail.com"/>
    <m/>
    <m/>
    <m/>
    <d v="2026-01-04T00:00:00"/>
    <m/>
    <m/>
    <m/>
    <s v="8-1035-151"/>
    <s v="MASIVO"/>
    <s v="NPN"/>
    <x v="0"/>
    <m/>
    <m/>
    <m/>
    <m/>
  </r>
  <r>
    <x v="0"/>
    <s v="Melvin Alexander Gómez Nuñez"/>
    <n v="351305560000"/>
    <s v="Cobros Abril Canal Fijo 2 meses a NPN"/>
    <s v="PANAMA                                            "/>
    <m/>
    <d v="2026-01-04T00:00:00"/>
    <n v="65482121"/>
    <n v="65482121"/>
    <m/>
    <s v="gonzalez07@gmail.com"/>
    <m/>
    <m/>
    <m/>
    <d v="2026-01-04T00:00:00"/>
    <m/>
    <m/>
    <m/>
    <s v="2-759-1564"/>
    <s v="MASIVO"/>
    <s v="NPN"/>
    <x v="0"/>
    <m/>
    <m/>
    <m/>
    <m/>
  </r>
  <r>
    <x v="0"/>
    <s v=" Francisco Mora Douglas"/>
    <n v="357344580000"/>
    <s v="Cobros Abril Canal Fijo 2 meses a NPN"/>
    <s v="COCLE                                             "/>
    <m/>
    <d v="2026-01-04T00:00:00"/>
    <n v="69679670"/>
    <n v="69679670"/>
    <m/>
    <s v="moradouglass301@gmail.com "/>
    <m/>
    <m/>
    <m/>
    <d v="2026-01-04T00:00:00"/>
    <m/>
    <m/>
    <m/>
    <s v=" A6469558"/>
    <s v="SOHO"/>
    <s v="NPN"/>
    <x v="2"/>
    <m/>
    <m/>
    <m/>
    <m/>
  </r>
  <r>
    <x v="0"/>
    <s v="OLIVIA PACHECO ZARCO"/>
    <n v="359344290000"/>
    <s v="Cobros Abril Canal Fijo 2 meses a NPN"/>
    <s v="PANAMA                                            "/>
    <m/>
    <d v="2026-01-04T00:00:00"/>
    <n v="64264313"/>
    <n v="64264313"/>
    <m/>
    <s v="eusebio972@gmail.com"/>
    <m/>
    <m/>
    <m/>
    <d v="2026-01-04T00:00:00"/>
    <m/>
    <m/>
    <m/>
    <s v="5-706-1162"/>
    <s v="MASIVO"/>
    <s v="NPN"/>
    <x v="0"/>
    <m/>
    <m/>
    <m/>
    <m/>
  </r>
  <r>
    <x v="0"/>
    <s v="Marimar arauz ojo"/>
    <n v="358343390000"/>
    <s v="Cobros Abril Canal Fijo 2 meses a NPN"/>
    <s v="PANAMA                                            "/>
    <m/>
    <d v="2026-01-04T00:00:00"/>
    <n v="67534540"/>
    <n v="67534540"/>
    <m/>
    <s v="Oscariinsolis@gmail.com"/>
    <m/>
    <m/>
    <m/>
    <d v="2026-01-04T00:00:00"/>
    <m/>
    <m/>
    <m/>
    <s v="2-747-1427"/>
    <s v="MASIVO"/>
    <s v="NPN"/>
    <x v="0"/>
    <m/>
    <m/>
    <m/>
    <m/>
  </r>
  <r>
    <x v="0"/>
    <s v="Cinthia garcia "/>
    <n v="359344930000"/>
    <s v="Cobros Abril Canal Fijo 2 meses a NPN"/>
    <n v="0"/>
    <m/>
    <d v="2026-01-04T00:00:00"/>
    <n v="68700798"/>
    <n v="68700798"/>
    <m/>
    <s v="garciacristel424@gmail.com"/>
    <m/>
    <m/>
    <m/>
    <d v="2026-01-04T00:00:00"/>
    <m/>
    <m/>
    <m/>
    <s v="6-728-127"/>
    <s v="MASIVO"/>
    <s v="NPN"/>
    <x v="0"/>
    <m/>
    <m/>
    <m/>
    <m/>
  </r>
  <r>
    <x v="0"/>
    <s v="Abimelec Gabriel Gonzalez Velasquez "/>
    <n v="359301930000"/>
    <s v="Cobros Abril Canal Fijo 2 meses a NPN"/>
    <s v="HERRERA                                           "/>
    <m/>
    <d v="2026-01-04T00:00:00"/>
    <n v="68979691"/>
    <n v="68979691"/>
    <m/>
    <s v="Ijfq056@gmail.com"/>
    <m/>
    <m/>
    <m/>
    <d v="2026-01-04T00:00:00"/>
    <m/>
    <m/>
    <m/>
    <s v="2-758-642"/>
    <s v="MASIVO"/>
    <s v="NPN"/>
    <x v="0"/>
    <m/>
    <m/>
    <m/>
    <m/>
  </r>
  <r>
    <x v="0"/>
    <s v="Silvestra Ramos "/>
    <n v="357345630000"/>
    <s v="Cobros Abril Canal Fijo 2 meses a NPN"/>
    <s v="COCLE                                             "/>
    <m/>
    <d v="2026-01-04T00:00:00"/>
    <n v="68562133"/>
    <n v="68562133"/>
    <m/>
    <s v="Francomeriza923@gmail.com"/>
    <m/>
    <m/>
    <m/>
    <d v="2026-01-04T00:00:00"/>
    <m/>
    <m/>
    <m/>
    <s v="6-32-121"/>
    <s v="MASIVO"/>
    <s v="NPN"/>
    <x v="0"/>
    <m/>
    <m/>
    <m/>
    <m/>
  </r>
  <r>
    <x v="0"/>
    <s v="Ricardo smith"/>
    <n v="219006380000"/>
    <s v="Cobros Abril Canal Fijo 2 meses a NPN"/>
    <s v="VERAGUAS                                          "/>
    <m/>
    <d v="2026-01-04T00:00:00"/>
    <n v="64407064"/>
    <n v="64407064"/>
    <m/>
    <s v="Leydimelissa80@gmail.com"/>
    <m/>
    <m/>
    <m/>
    <d v="2026-01-04T00:00:00"/>
    <m/>
    <m/>
    <m/>
    <s v="8-210-1765"/>
    <s v="MASIVO"/>
    <s v="NPN"/>
    <x v="0"/>
    <m/>
    <m/>
    <m/>
    <m/>
  </r>
  <r>
    <x v="0"/>
    <s v="Isidra Rodriguez Martinez"/>
    <n v="192038310000"/>
    <s v="Cobros Abril Canal Fijo 2 meses a NPN"/>
    <s v="PANAMA                                            "/>
    <m/>
    <d v="2026-01-04T00:00:00"/>
    <n v="69523132"/>
    <n v="69523132"/>
    <m/>
    <s v="Carlosigreis33@gmail.com"/>
    <m/>
    <m/>
    <m/>
    <d v="2026-01-04T00:00:00"/>
    <m/>
    <m/>
    <m/>
    <s v="9-131-752"/>
    <s v="MASIVO"/>
    <s v="NPN"/>
    <x v="0"/>
    <m/>
    <m/>
    <m/>
    <m/>
  </r>
  <r>
    <x v="0"/>
    <s v="Jose alberto guillen galano "/>
    <n v="357206830000"/>
    <s v="Cobros Abril Canal Fijo 2 meses a NPN"/>
    <n v="0"/>
    <m/>
    <d v="2026-01-04T00:00:00"/>
    <n v="64804730"/>
    <n v="64804730"/>
    <m/>
    <s v="Pma507real@gmal.com"/>
    <m/>
    <m/>
    <m/>
    <d v="2026-01-04T00:00:00"/>
    <m/>
    <m/>
    <m/>
    <s v="8-973-1451"/>
    <s v="MASIVO"/>
    <s v="NPN"/>
    <x v="0"/>
    <m/>
    <m/>
    <m/>
    <m/>
  </r>
  <r>
    <x v="0"/>
    <s v="Nilitza wigdili Lopez Arias "/>
    <n v="357344620000"/>
    <s v="Cobros Abril Canal Fijo 2 meses a NPN"/>
    <s v="PANAMA                                            "/>
    <m/>
    <d v="2026-01-04T00:00:00"/>
    <n v="65286139"/>
    <n v="65286139"/>
    <m/>
    <s v="Lopezmilitza872@gmail.com"/>
    <m/>
    <m/>
    <m/>
    <d v="2026-01-04T00:00:00"/>
    <m/>
    <m/>
    <m/>
    <s v="10-713-971"/>
    <s v="MASIVO"/>
    <s v="NPN"/>
    <x v="0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hayrothpalacio@gmail.com"/>
    <m/>
    <m/>
    <m/>
    <d v="2026-01-04T00:00:00"/>
    <m/>
    <m/>
    <m/>
    <s v="8-748-1351"/>
    <s v="MASIVO"/>
    <s v="NPN"/>
    <x v="0"/>
    <m/>
    <m/>
    <m/>
    <m/>
  </r>
  <r>
    <x v="0"/>
    <s v="Dionicio Lombardo Escobar"/>
    <n v="352345780000"/>
    <s v="Cobros Abril Canal Fijo 2 meses a NPN"/>
    <s v="d"/>
    <m/>
    <d v="2026-01-04T00:00:00"/>
    <n v="68816640"/>
    <n v="68816640"/>
    <m/>
    <s v="yaselis0720@gmail.com"/>
    <m/>
    <m/>
    <m/>
    <d v="2026-01-04T00:00:00"/>
    <m/>
    <m/>
    <m/>
    <s v="9-142-953"/>
    <s v="MASIVO"/>
    <s v="NPN"/>
    <x v="0"/>
    <m/>
    <m/>
    <m/>
    <m/>
  </r>
  <r>
    <x v="0"/>
    <s v="Digna Emerita Troetsch Gonzales"/>
    <n v="352342210000"/>
    <s v="Cobros Abril Canal Fijo 2 meses a NPN"/>
    <s v="PANAMA                                            "/>
    <m/>
    <d v="2026-01-04T00:00:00"/>
    <n v="68927888"/>
    <n v="68927888"/>
    <m/>
    <s v="digna.troetsch@gmail.com"/>
    <m/>
    <m/>
    <m/>
    <d v="2026-01-04T00:00:00"/>
    <m/>
    <m/>
    <m/>
    <s v="4-712-1830"/>
    <s v="MASIVO"/>
    <s v="NPN"/>
    <x v="0"/>
    <m/>
    <m/>
    <m/>
    <m/>
  </r>
  <r>
    <x v="0"/>
    <s v="Yardian Alberto Caballero Cantanedo"/>
    <n v="355344510000"/>
    <s v="Cobros Abril Canal Fijo 2 meses a NPN"/>
    <s v="CHIRIQUI                                          "/>
    <m/>
    <d v="2026-01-04T00:00:00"/>
    <n v="65979566"/>
    <n v="65979566"/>
    <m/>
    <s v="patriciamariamtm@gmail.com"/>
    <m/>
    <m/>
    <m/>
    <d v="2026-01-04T00:00:00"/>
    <m/>
    <m/>
    <m/>
    <s v="4-745-258"/>
    <s v="MASIVO"/>
    <s v="NPN"/>
    <x v="0"/>
    <m/>
    <m/>
    <m/>
    <m/>
  </r>
  <r>
    <x v="0"/>
    <s v="Emilio Arauz Acosta"/>
    <n v="354344680000"/>
    <s v="Cobros Abril Canal Fijo 2 meses a NPN"/>
    <s v="CHIRIQUI                                          "/>
    <m/>
    <d v="2026-01-04T00:00:00"/>
    <n v="65105096"/>
    <n v="65105096"/>
    <m/>
    <s v="avilavictor00@gmail.com"/>
    <m/>
    <m/>
    <m/>
    <d v="2026-01-04T00:00:00"/>
    <m/>
    <m/>
    <m/>
    <s v="4-142-2736"/>
    <s v="MASIVO"/>
    <s v="NPN"/>
    <x v="0"/>
    <m/>
    <m/>
    <m/>
    <m/>
  </r>
  <r>
    <x v="0"/>
    <s v="JUAN DE DIOS MENDOZA FUENTE "/>
    <n v="355340560000"/>
    <s v="Cobros Abril Canal Fijo 2 meses a NPN"/>
    <s v="CHIRIQUI                                          "/>
    <m/>
    <d v="2026-01-04T00:00:00"/>
    <n v="68299096"/>
    <n v="68299096"/>
    <m/>
    <s v="juanmendozabb@gmail.com"/>
    <m/>
    <m/>
    <m/>
    <d v="2026-01-04T00:00:00"/>
    <m/>
    <m/>
    <m/>
    <s v="4-775-1562"/>
    <s v="MASIVO"/>
    <s v="NPN"/>
    <x v="0"/>
    <m/>
    <m/>
    <m/>
    <m/>
  </r>
  <r>
    <x v="0"/>
    <s v="Luis Alberto Aguirre"/>
    <n v="359333570000"/>
    <s v="Cobros Abril Canal Fijo 2 meses a NPN"/>
    <s v="CHIRIQUI                                          "/>
    <m/>
    <d v="2026-01-04T00:00:00"/>
    <n v="61737340"/>
    <n v="61737340"/>
    <m/>
    <s v="nathaliewilson@gmail.com"/>
    <m/>
    <m/>
    <m/>
    <d v="2026-01-04T00:00:00"/>
    <m/>
    <m/>
    <m/>
    <s v="3-719-678"/>
    <s v="MASIVO"/>
    <s v="NPN"/>
    <x v="0"/>
    <m/>
    <m/>
    <m/>
    <m/>
  </r>
  <r>
    <x v="0"/>
    <s v="EUGENIO YUNIER RUIZ MORAN"/>
    <n v="352279110000"/>
    <s v="Cobros Abril Canal Fijo 2 meses a NPN"/>
    <s v="COLON                                             "/>
    <m/>
    <d v="2026-01-04T00:00:00"/>
    <n v="68875830"/>
    <n v="68875830"/>
    <m/>
    <s v="sandyyohana1331@gmail.com"/>
    <m/>
    <m/>
    <m/>
    <d v="2026-01-04T00:00:00"/>
    <m/>
    <m/>
    <m/>
    <s v="3-730-769"/>
    <s v="MASIVO"/>
    <s v="NPN"/>
    <x v="0"/>
    <m/>
    <m/>
    <m/>
    <m/>
  </r>
  <r>
    <x v="0"/>
    <s v="Marcos José Pérez Rodriguez "/>
    <n v="354346220000"/>
    <s v="Cobros Abril Canal Fijo 2 meses a NPN"/>
    <s v="PANAMA                                            "/>
    <m/>
    <d v="2026-01-04T00:00:00"/>
    <n v="66004803"/>
    <n v="66004803"/>
    <m/>
    <s v="danielh2599@gmail.com"/>
    <m/>
    <m/>
    <m/>
    <d v="2026-01-04T00:00:00"/>
    <m/>
    <m/>
    <m/>
    <s v="9-717-1244"/>
    <s v="MASIVO"/>
    <s v="NPN"/>
    <x v="0"/>
    <m/>
    <m/>
    <m/>
    <m/>
  </r>
  <r>
    <x v="0"/>
    <s v="Iris  valverde"/>
    <n v="217841800000"/>
    <s v="Cobros Abril Canal Fijo 2 meses a NPN"/>
    <s v="PANAMA                                            "/>
    <m/>
    <d v="2026-01-04T00:00:00"/>
    <n v="67890543"/>
    <n v="67890543"/>
    <m/>
    <s v="pereztamin@gmail.com"/>
    <m/>
    <m/>
    <m/>
    <d v="2026-01-04T00:00:00"/>
    <m/>
    <m/>
    <m/>
    <s v="8-367-430"/>
    <s v="MASIVO"/>
    <s v="NPN"/>
    <x v="3"/>
    <m/>
    <m/>
    <m/>
    <m/>
  </r>
  <r>
    <x v="0"/>
    <s v="Alexander castillo"/>
    <n v="357344010000"/>
    <s v="Cobros Abril Canal Fijo 2 meses a NPN"/>
    <s v="PANAMA                                            "/>
    <m/>
    <d v="2026-01-04T00:00:00"/>
    <n v="69150968"/>
    <n v="69150968"/>
    <m/>
    <s v="alexander23@gmail.com"/>
    <m/>
    <m/>
    <m/>
    <d v="2026-01-04T00:00:00"/>
    <m/>
    <m/>
    <m/>
    <s v="1-754-1559"/>
    <s v="MASIVO"/>
    <s v="NPN"/>
    <x v="0"/>
    <m/>
    <m/>
    <m/>
    <m/>
  </r>
  <r>
    <x v="0"/>
    <s v="Aura María visuete herrera"/>
    <n v="356305560000"/>
    <s v="Cobros Abril Canal Fijo 2 meses a NPN"/>
    <s v="PANAMA                                            "/>
    <m/>
    <d v="2026-01-04T00:00:00"/>
    <n v="66829779"/>
    <n v="66829779"/>
    <m/>
    <s v="Auravisuete9@gmail.com"/>
    <m/>
    <m/>
    <m/>
    <d v="2026-01-04T00:00:00"/>
    <m/>
    <m/>
    <m/>
    <s v="8-1048-1092"/>
    <s v="MASIVO"/>
    <s v="NPN"/>
    <x v="0"/>
    <m/>
    <m/>
    <m/>
    <m/>
  </r>
  <r>
    <x v="0"/>
    <s v="Meily Valencia "/>
    <n v="351345680000"/>
    <s v="Cobros Abril Canal Fijo 2 meses a NPN"/>
    <s v="COCLE                                             "/>
    <m/>
    <d v="2026-01-04T00:00:00"/>
    <n v="65719023"/>
    <n v="65719023"/>
    <m/>
    <s v="Meilyv1999@gmail.com"/>
    <m/>
    <m/>
    <m/>
    <d v="2026-01-04T00:00:00"/>
    <m/>
    <m/>
    <m/>
    <s v="9-752-988"/>
    <s v="MASIVO"/>
    <s v="NPN"/>
    <x v="0"/>
    <m/>
    <m/>
    <m/>
    <m/>
  </r>
  <r>
    <x v="0"/>
    <s v="Favian Alberto Marin Gonzales"/>
    <n v="357345720000"/>
    <s v="Cobros Abril Canal Fijo 2 meses a NPN"/>
    <s v="PANAMA                                            "/>
    <m/>
    <d v="2026-01-04T00:00:00"/>
    <n v="68269192"/>
    <n v="68269192"/>
    <m/>
    <s v="favianmarin1997@gamil.com"/>
    <m/>
    <m/>
    <m/>
    <d v="2026-01-04T00:00:00"/>
    <m/>
    <m/>
    <m/>
    <s v="8-915-2205"/>
    <s v="MASIVO"/>
    <s v="NPN"/>
    <x v="0"/>
    <m/>
    <m/>
    <m/>
    <m/>
  </r>
  <r>
    <x v="0"/>
    <s v="JUANA MARIA AVILA"/>
    <n v="352346820000"/>
    <s v="Cobros Abril Canal Fijo 2 meses a NPN"/>
    <s v="PANAMA                                            "/>
    <m/>
    <d v="2026-01-04T00:00:00"/>
    <n v="68581793"/>
    <n v="68581793"/>
    <m/>
    <s v="juanamariaagrazal@gmail.com"/>
    <m/>
    <m/>
    <m/>
    <d v="2026-01-04T00:00:00"/>
    <m/>
    <m/>
    <m/>
    <s v="2-120-162"/>
    <s v="MASIVO"/>
    <s v="NPN"/>
    <x v="0"/>
    <m/>
    <m/>
    <m/>
    <m/>
  </r>
  <r>
    <x v="0"/>
    <s v="Wilfredo Wittgreen"/>
    <n v="356346030000"/>
    <s v="Cobros Abril Canal Fijo 2 meses a NPN"/>
    <s v="COCLE                                             "/>
    <m/>
    <d v="2026-01-04T00:00:00"/>
    <n v="64233514"/>
    <n v="64233514"/>
    <m/>
    <s v="wilfredowit5@gmail.com"/>
    <m/>
    <m/>
    <m/>
    <d v="2026-01-04T00:00:00"/>
    <m/>
    <m/>
    <m/>
    <s v="9-65-623"/>
    <s v="MASIVO"/>
    <s v="NPN"/>
    <x v="0"/>
    <m/>
    <m/>
    <m/>
    <m/>
  </r>
  <r>
    <x v="0"/>
    <s v="dorca artola"/>
    <n v="357344250000"/>
    <s v="Cobros Abril Canal Fijo 2 meses a NPN"/>
    <s v="VERAGUAS                                          "/>
    <m/>
    <d v="2026-01-04T00:00:00"/>
    <n v="63055387"/>
    <n v="63055387"/>
    <m/>
    <s v="suzethhh17@gmail.com"/>
    <m/>
    <m/>
    <m/>
    <d v="2026-01-04T00:00:00"/>
    <m/>
    <m/>
    <m/>
    <s v="1-766-188"/>
    <s v="MASIVO"/>
    <s v="NPN"/>
    <x v="0"/>
    <m/>
    <m/>
    <m/>
    <m/>
  </r>
  <r>
    <x v="0"/>
    <s v="Roxana Villagra Tebora"/>
    <n v="355344370000"/>
    <s v="Cobros Abril Canal Fijo 2 meses a NPN"/>
    <s v="CHIRIQUI                                          "/>
    <m/>
    <d v="2026-01-04T00:00:00"/>
    <n v="63656591"/>
    <n v="63656591"/>
    <m/>
    <s v="villagrayenifer18@gmail.com"/>
    <m/>
    <m/>
    <m/>
    <d v="2026-01-04T00:00:00"/>
    <m/>
    <m/>
    <m/>
    <s v="1-751-45"/>
    <s v="MASIVO"/>
    <s v="NPN"/>
    <x v="0"/>
    <m/>
    <m/>
    <m/>
    <m/>
  </r>
  <r>
    <x v="0"/>
    <s v="Noemí Mabel Castañeda Rodríguez "/>
    <n v="345346370000"/>
    <s v="Cobros Abril Canal Fijo 2 meses a NPN"/>
    <s v="BOCAS DEL TORO                                    "/>
    <m/>
    <d v="2026-01-04T00:00:00"/>
    <n v="67035564"/>
    <n v="67035564"/>
    <m/>
    <s v="noemicastta2506@gmail.com"/>
    <m/>
    <m/>
    <m/>
    <d v="2026-01-04T00:00:00"/>
    <m/>
    <m/>
    <m/>
    <s v="8-972-585"/>
    <s v="MASIVO"/>
    <s v="NPN"/>
    <x v="0"/>
    <m/>
    <m/>
    <m/>
    <m/>
  </r>
  <r>
    <x v="0"/>
    <s v="Rubén Darío gaona Quijano "/>
    <n v="356057030000"/>
    <s v="Cobros Abril Canal Fijo 2 meses a NPN"/>
    <s v="PANAMA                                            "/>
    <m/>
    <d v="2026-01-04T00:00:00"/>
    <n v="69801512"/>
    <n v="69801512"/>
    <m/>
    <s v="Hilda_0486@hotmail.com"/>
    <m/>
    <m/>
    <m/>
    <d v="2026-01-04T00:00:00"/>
    <m/>
    <m/>
    <m/>
    <s v="8-207-1229"/>
    <s v="MASIVO"/>
    <s v="NPN"/>
    <x v="0"/>
    <m/>
    <m/>
    <m/>
    <m/>
  </r>
  <r>
    <x v="0"/>
    <s v="Luis Antonio castillo sanchez"/>
    <n v="354337050000"/>
    <s v="Cobros Abril Canal Fijo 2 meses a NPN"/>
    <s v="PANAMA                                            "/>
    <m/>
    <d v="2026-01-04T00:00:00"/>
    <n v="61321357"/>
    <n v="61321357"/>
    <m/>
    <s v="Luisantoniocastillo@gmail.com"/>
    <m/>
    <m/>
    <m/>
    <d v="2026-01-04T00:00:00"/>
    <m/>
    <m/>
    <m/>
    <s v="8-770-1621"/>
    <s v="MASIVO"/>
    <s v="NPN"/>
    <x v="0"/>
    <m/>
    <m/>
    <m/>
    <m/>
  </r>
  <r>
    <x v="0"/>
    <s v="NELSON ANEL CORTEZ MIRANDA"/>
    <n v="357345800000"/>
    <s v="Cobros Abril Canal Fijo 2 meses a NPN"/>
    <s v="PANAMA                                            "/>
    <m/>
    <d v="2026-01-04T00:00:00"/>
    <n v="62247109"/>
    <n v="62247109"/>
    <m/>
    <s v="Lupus1880@gmail.com"/>
    <m/>
    <m/>
    <m/>
    <d v="2026-01-04T00:00:00"/>
    <m/>
    <m/>
    <m/>
    <s v="12-720-811"/>
    <s v="MASIVO"/>
    <s v="NPN"/>
    <x v="0"/>
    <m/>
    <m/>
    <m/>
    <m/>
  </r>
  <r>
    <x v="0"/>
    <s v="NELSON ANEL CORTEZ MIRANDA"/>
    <n v="357345800000"/>
    <s v="Cobros Abril Canal Fijo 2 meses a NPN"/>
    <s v="PANAMA                                            "/>
    <m/>
    <d v="2026-01-04T00:00:00"/>
    <n v="62247109"/>
    <n v="62247109"/>
    <m/>
    <s v="allamjimenez27@gmail.com"/>
    <m/>
    <m/>
    <m/>
    <d v="2026-01-04T00:00:00"/>
    <m/>
    <m/>
    <m/>
    <s v="12-720-811"/>
    <s v="MASIVO"/>
    <s v="NPN"/>
    <x v="0"/>
    <m/>
    <m/>
    <m/>
    <m/>
  </r>
  <r>
    <x v="0"/>
    <s v="Raul brayan Roberts Marshall"/>
    <n v="359334240000"/>
    <s v="Cobros Abril Canal Fijo 2 meses a NPN"/>
    <s v="PANAMA                                            "/>
    <m/>
    <d v="2026-01-04T00:00:00"/>
    <n v="64368344"/>
    <n v="64368344"/>
    <m/>
    <s v="dfernando2908@gmail.com"/>
    <m/>
    <m/>
    <m/>
    <d v="2026-01-04T00:00:00"/>
    <m/>
    <m/>
    <m/>
    <s v="8-967-86"/>
    <s v="MASIVO"/>
    <s v="NPN"/>
    <x v="0"/>
    <m/>
    <m/>
    <m/>
    <m/>
  </r>
  <r>
    <x v="0"/>
    <s v="KATHERINE MICHELLE GONZALEZ"/>
    <n v="344001740000"/>
    <s v="Cobros Abril Canal Fijo 2 meses a NPN"/>
    <n v="0"/>
    <m/>
    <d v="2026-01-04T00:00:00"/>
    <n v="63333333"/>
    <n v="63333333"/>
    <m/>
    <s v="Michelle.gonz123@gmail.com"/>
    <m/>
    <m/>
    <m/>
    <d v="2026-01-04T00:00:00"/>
    <m/>
    <m/>
    <m/>
    <s v="8-969-1104"/>
    <s v="MASIVO"/>
    <s v="NPN"/>
    <x v="1"/>
    <m/>
    <m/>
    <m/>
    <m/>
  </r>
  <r>
    <x v="0"/>
    <s v="Luis Carlos Pinto Tamayo"/>
    <n v="358331670000"/>
    <s v="Cobros Abril Canal Fijo 2 meses a NPN"/>
    <s v="PANAMA                                            "/>
    <m/>
    <d v="2026-01-04T00:00:00"/>
    <n v="65207929"/>
    <n v="65207929"/>
    <m/>
    <s v="lt0335095@gmail.com"/>
    <m/>
    <m/>
    <m/>
    <d v="2026-01-04T00:00:00"/>
    <m/>
    <m/>
    <m/>
    <s v="8-961-1415"/>
    <s v="MASIVO"/>
    <s v="NPN"/>
    <x v="4"/>
    <m/>
    <m/>
    <m/>
    <m/>
  </r>
  <r>
    <x v="0"/>
    <s v="Fernando Antonio Ruiz "/>
    <n v="359347910000"/>
    <s v="Cobros Abril Canal Fijo 2 meses a NPN"/>
    <s v="PANAMA                                            "/>
    <m/>
    <d v="2026-01-04T00:00:00"/>
    <n v="69891492"/>
    <n v="69891492"/>
    <m/>
    <s v="jaramilloashley058@gmail.com"/>
    <m/>
    <m/>
    <m/>
    <d v="2026-01-04T00:00:00"/>
    <m/>
    <m/>
    <m/>
    <s v="8-946-2476"/>
    <s v="MASIVO"/>
    <s v="NPN"/>
    <x v="0"/>
    <m/>
    <m/>
    <m/>
    <m/>
  </r>
  <r>
    <x v="0"/>
    <s v="Karina suyen de mera jojnson"/>
    <n v="359343950000"/>
    <s v="Cobros Abril Canal Fijo 2 meses a NPN"/>
    <s v="PANAMA                                            "/>
    <m/>
    <d v="2026-01-04T00:00:00"/>
    <n v="66626139"/>
    <n v="66626139"/>
    <m/>
    <s v="demerakarina1@gmail.com"/>
    <m/>
    <m/>
    <m/>
    <d v="2026-01-04T00:00:00"/>
    <m/>
    <m/>
    <m/>
    <s v="8-881-622"/>
    <s v="MASIVO"/>
    <s v="NPN"/>
    <x v="0"/>
    <m/>
    <m/>
    <m/>
    <m/>
  </r>
  <r>
    <x v="0"/>
    <s v="PALMIRA FRANCISCA PINILLA SANTANA"/>
    <n v="358347610000"/>
    <s v="Cobros Abril Canal Fijo 2 meses a NPN"/>
    <s v="PANAMA                                            "/>
    <m/>
    <d v="2026-01-04T00:00:00"/>
    <n v="65197352"/>
    <n v="65197352"/>
    <m/>
    <s v="Mitzelapinilla69@gmail.com"/>
    <m/>
    <m/>
    <m/>
    <d v="2026-01-04T00:00:00"/>
    <m/>
    <m/>
    <m/>
    <s v="3-87-1747"/>
    <s v="MASIVO"/>
    <s v="NPN"/>
    <x v="0"/>
    <m/>
    <m/>
    <m/>
    <m/>
  </r>
  <r>
    <x v="0"/>
    <s v="QUINTIN ANTONIO QUIJADA ALVARADO"/>
    <n v="354344590000"/>
    <s v="Cobros Abril Canal Fijo 2 meses a NPN"/>
    <s v="COLON                                             "/>
    <m/>
    <d v="2026-01-04T00:00:00"/>
    <n v="69573557"/>
    <n v="69573557"/>
    <m/>
    <s v="angel.mcepeda@gmail.com"/>
    <m/>
    <m/>
    <m/>
    <d v="2026-01-04T00:00:00"/>
    <m/>
    <m/>
    <m/>
    <s v="8-726-497"/>
    <s v="MASIVO"/>
    <s v="NPN"/>
    <x v="0"/>
    <m/>
    <m/>
    <m/>
    <m/>
  </r>
  <r>
    <x v="0"/>
    <s v="MARÍA RAMIREZ "/>
    <n v="355346310000"/>
    <s v="Cobros Abril Canal Fijo 2 meses a NPN"/>
    <s v="PANAMA                                            "/>
    <m/>
    <d v="2026-01-04T00:00:00"/>
    <n v="69237867"/>
    <n v="69237867"/>
    <m/>
    <s v="raperezmaria@gmail.com"/>
    <m/>
    <m/>
    <m/>
    <d v="2026-01-04T00:00:00"/>
    <m/>
    <m/>
    <m/>
    <s v="PN0175269"/>
    <s v="MASIVO"/>
    <s v="NPN"/>
    <x v="0"/>
    <m/>
    <m/>
    <m/>
    <m/>
  </r>
  <r>
    <x v="0"/>
    <s v="Manuel Pineda Gomez"/>
    <n v="356347950000"/>
    <s v="Cobros Abril Canal Fijo 2 meses a NPN"/>
    <s v="PANAMA                                            "/>
    <m/>
    <d v="2026-01-04T00:00:00"/>
    <n v="63504816"/>
    <n v="63504816"/>
    <m/>
    <s v="yaeliscarriasco@gmail.com"/>
    <m/>
    <m/>
    <m/>
    <d v="2026-01-04T00:00:00"/>
    <m/>
    <m/>
    <m/>
    <s v="4-204-716"/>
    <s v="MASIVO"/>
    <s v="NPN"/>
    <x v="0"/>
    <m/>
    <m/>
    <m/>
    <m/>
  </r>
  <r>
    <x v="0"/>
    <s v="Enidio alvarado"/>
    <n v="356346910000"/>
    <s v="Cobros Abril Canal Fijo 2 meses a NPN"/>
    <s v="PANAMA                                            "/>
    <m/>
    <d v="2026-01-04T00:00:00"/>
    <n v="65965868"/>
    <n v="65965868"/>
    <m/>
    <s v="enidiomorphy24@gmail.com"/>
    <m/>
    <m/>
    <m/>
    <d v="2026-01-04T00:00:00"/>
    <m/>
    <m/>
    <m/>
    <s v="10-712-741"/>
    <s v="MASIVO"/>
    <s v="NPN"/>
    <x v="0"/>
    <m/>
    <m/>
    <m/>
    <m/>
  </r>
  <r>
    <x v="0"/>
    <s v="Moisés Velasquez"/>
    <n v="351346910000"/>
    <s v="Cobros Abril Canal Fijo 2 meses a NPN"/>
    <s v="PANAMA                                            "/>
    <m/>
    <d v="2026-01-04T00:00:00"/>
    <n v="69346091"/>
    <n v="69346091"/>
    <m/>
    <s v="Moisesvelasquez1000@gmail.com"/>
    <m/>
    <m/>
    <m/>
    <d v="2026-01-04T00:00:00"/>
    <m/>
    <m/>
    <m/>
    <s v="10-717-2274"/>
    <s v="MASIVO"/>
    <s v="NPN"/>
    <x v="0"/>
    <m/>
    <m/>
    <m/>
    <m/>
  </r>
  <r>
    <x v="0"/>
    <s v="ERICK ORIEL MORALES ALVAREZ"/>
    <n v="356342070000"/>
    <s v="Cobros Abril Canal Fijo 2 meses a NPN"/>
    <s v="PANAMA                                            "/>
    <m/>
    <d v="2026-01-04T00:00:00"/>
    <n v="67885001"/>
    <n v="67885001"/>
    <m/>
    <s v="mg4531821@gmail.com"/>
    <m/>
    <m/>
    <m/>
    <d v="2026-01-04T00:00:00"/>
    <m/>
    <m/>
    <m/>
    <s v="8-835-1073"/>
    <s v="MASIVO"/>
    <s v="NPN"/>
    <x v="0"/>
    <m/>
    <m/>
    <m/>
    <m/>
  </r>
  <r>
    <x v="0"/>
    <s v="VANESSA CASTELLANO"/>
    <n v="351325170000"/>
    <s v="Cobros Abril Canal Fijo 2 meses a NPN"/>
    <s v="PANAMA                                            "/>
    <m/>
    <d v="2026-01-04T00:00:00"/>
    <n v="62201010"/>
    <n v="62201010"/>
    <m/>
    <s v="elreydelasempanadaspty@gmail.com"/>
    <m/>
    <m/>
    <m/>
    <d v="2026-01-04T00:00:00"/>
    <m/>
    <m/>
    <m/>
    <s v="E-8-195616"/>
    <s v="SOHO"/>
    <s v="NPN"/>
    <x v="0"/>
    <m/>
    <m/>
    <m/>
    <m/>
  </r>
  <r>
    <x v="0"/>
    <s v=" KENDALL ALEXANDER FRANCO"/>
    <n v="352347160000"/>
    <s v="Cobros Abril Canal Fijo 2 meses a NPN"/>
    <s v="PANAMA                                            "/>
    <m/>
    <d v="2026-01-04T00:00:00"/>
    <n v="68339381"/>
    <n v="68339381"/>
    <m/>
    <s v="kendallfranco0402@gmail.com"/>
    <m/>
    <m/>
    <m/>
    <d v="2026-01-04T00:00:00"/>
    <m/>
    <m/>
    <m/>
    <s v="6-723-1956"/>
    <s v="DIGITAL"/>
    <s v="NPN"/>
    <x v="0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hayrothpalacio@gmail.com"/>
    <m/>
    <m/>
    <m/>
    <d v="2026-01-04T00:00:00"/>
    <m/>
    <m/>
    <m/>
    <s v="8-748-1351"/>
    <s v="MASIVO"/>
    <s v="NPN"/>
    <x v="0"/>
    <m/>
    <m/>
    <m/>
    <m/>
  </r>
  <r>
    <x v="0"/>
    <s v="Brittany Nicole Rivas Quintana "/>
    <n v="353348030000"/>
    <s v="Cobros Abril Canal Fijo 2 meses a NPN"/>
    <s v="PANAMA                                            "/>
    <m/>
    <d v="2026-01-04T00:00:00"/>
    <n v="64013370"/>
    <n v="64013370"/>
    <m/>
    <s v="brihannaabigailrivas@gmail.com"/>
    <m/>
    <m/>
    <m/>
    <d v="2026-01-04T00:00:00"/>
    <m/>
    <m/>
    <m/>
    <s v="8-1046-1630"/>
    <s v="MASIVO"/>
    <s v="NPN"/>
    <x v="0"/>
    <m/>
    <m/>
    <m/>
    <m/>
  </r>
  <r>
    <x v="0"/>
    <s v="NURIA MARGOT ALBA CASTILLO"/>
    <n v="355342050000"/>
    <s v="Cobros Abril Canal Fijo 2 meses a NPN"/>
    <s v="PANAMA                                            "/>
    <m/>
    <d v="2026-01-04T00:00:00"/>
    <n v="63566581"/>
    <n v="63566581"/>
    <m/>
    <s v="abregopaola@gmail.com"/>
    <m/>
    <m/>
    <m/>
    <d v="2026-01-04T00:00:00"/>
    <m/>
    <m/>
    <m/>
    <s v="8-528-939"/>
    <s v="MASIVO"/>
    <s v="NPN"/>
    <x v="0"/>
    <m/>
    <m/>
    <m/>
    <m/>
  </r>
  <r>
    <x v="0"/>
    <s v="LUIS ENRIQUE BERNAL BARAHONA"/>
    <n v="357347930000"/>
    <s v="Cobros Abril Canal Fijo 2 meses a NPN"/>
    <s v="PANAMA                                            "/>
    <m/>
    <d v="2026-01-04T00:00:00"/>
    <n v="65286399"/>
    <n v="65286399"/>
    <m/>
    <s v="luisto1218@gmail.co"/>
    <m/>
    <m/>
    <m/>
    <d v="2026-01-04T00:00:00"/>
    <m/>
    <m/>
    <m/>
    <s v="8-992-78"/>
    <s v="MASIVO"/>
    <s v="NPN"/>
    <x v="0"/>
    <m/>
    <m/>
    <m/>
    <m/>
  </r>
  <r>
    <x v="0"/>
    <s v="Alexis Cruz"/>
    <n v="353341510000"/>
    <s v="Cobros Abril Canal Fijo 2 meses a NPN"/>
    <s v="PANAMA                                            "/>
    <m/>
    <d v="2026-01-04T00:00:00"/>
    <n v="64166744"/>
    <n v="64166744"/>
    <m/>
    <s v="noemibriceno636@gmail.com"/>
    <m/>
    <m/>
    <m/>
    <d v="2026-01-04T00:00:00"/>
    <m/>
    <m/>
    <m/>
    <s v="1-744-2053"/>
    <s v="MASIVO"/>
    <s v="NPN"/>
    <x v="0"/>
    <m/>
    <m/>
    <m/>
    <m/>
  </r>
  <r>
    <x v="0"/>
    <s v="IRA FORSYTHE"/>
    <n v="357347390000"/>
    <s v="Cobros Abril Canal Fijo 2 meses a NPN"/>
    <s v="PANAMA                                            "/>
    <m/>
    <d v="2026-01-04T00:00:00"/>
    <n v="62958359"/>
    <n v="62958359"/>
    <m/>
    <s v="iraespada543@gmail.com"/>
    <m/>
    <m/>
    <m/>
    <d v="2026-01-04T00:00:00"/>
    <m/>
    <m/>
    <m/>
    <s v="3-116-82"/>
    <s v="MASIVO"/>
    <s v="NPN"/>
    <x v="0"/>
    <m/>
    <m/>
    <m/>
    <m/>
  </r>
  <r>
    <x v="0"/>
    <s v="Astrid Isabel Samaniego Montenegro"/>
    <n v="353346850000"/>
    <s v="Cobros Abril Canal Fijo 2 meses a NPN"/>
    <s v="COLON                                             "/>
    <m/>
    <d v="2026-01-04T00:00:00"/>
    <n v="63055115"/>
    <n v="63055115"/>
    <m/>
    <s v="Astrisgarcias14@gmail.com"/>
    <m/>
    <m/>
    <m/>
    <d v="2026-01-04T00:00:00"/>
    <m/>
    <m/>
    <m/>
    <s v="3-746-2079"/>
    <s v="MASIVO"/>
    <s v="NPN"/>
    <x v="0"/>
    <m/>
    <m/>
    <m/>
    <m/>
  </r>
  <r>
    <x v="0"/>
    <s v="Kadeen brown"/>
    <n v="354347630000"/>
    <s v="Cobros Abril Canal Fijo 2 meses a NPN"/>
    <s v="COLON                                             "/>
    <m/>
    <d v="2026-01-04T00:00:00"/>
    <n v="62577516"/>
    <n v="62577516"/>
    <m/>
    <s v="Kadeen@gmail.com"/>
    <m/>
    <m/>
    <m/>
    <d v="2026-01-04T00:00:00"/>
    <m/>
    <m/>
    <m/>
    <s v="A4011922"/>
    <s v="MASIVO"/>
    <s v="NPN"/>
    <x v="0"/>
    <m/>
    <m/>
    <m/>
    <m/>
  </r>
  <r>
    <x v="0"/>
    <s v="SAMUEL SANCHEZ"/>
    <n v="358346650000"/>
    <s v="Cobros Abril Canal Fijo 2 meses a NPN"/>
    <n v="0"/>
    <m/>
    <d v="2026-01-04T00:00:00"/>
    <n v="62558132"/>
    <n v="62558132"/>
    <m/>
    <s v="Dayanara493@hotmail.com"/>
    <m/>
    <m/>
    <m/>
    <d v="2026-01-04T00:00:00"/>
    <m/>
    <m/>
    <m/>
    <s v="2-745-2290"/>
    <s v="MASIVO"/>
    <s v="NPN"/>
    <x v="0"/>
    <m/>
    <m/>
    <m/>
    <m/>
  </r>
  <r>
    <x v="0"/>
    <s v="EDWIN GONZÁLEZ "/>
    <n v="352349370000"/>
    <s v="Cobros Abril Canal Fijo 2 meses a NPN"/>
    <s v="PANAMA                                            "/>
    <m/>
    <d v="2026-01-04T00:00:00"/>
    <n v="63985916"/>
    <n v="63985916"/>
    <m/>
    <s v="edwingonzÃ¡lez.ac@gmal.com"/>
    <m/>
    <m/>
    <m/>
    <d v="2026-01-04T00:00:00"/>
    <m/>
    <m/>
    <m/>
    <s v="8-826-1517"/>
    <s v="MASIVO"/>
    <s v="NPN"/>
    <x v="0"/>
    <m/>
    <m/>
    <m/>
    <m/>
  </r>
  <r>
    <x v="0"/>
    <s v="JERISEL DANISHA POWERS BALLESTEROS "/>
    <n v="355348220000"/>
    <s v="Cobros Abril Canal Fijo 2 meses a NPN"/>
    <s v="PANAMA                                            "/>
    <m/>
    <d v="2026-01-04T00:00:00"/>
    <n v="65173292"/>
    <n v="65173292"/>
    <m/>
    <s v="Gondola08thays@gmail.com "/>
    <m/>
    <m/>
    <m/>
    <d v="2026-01-04T00:00:00"/>
    <m/>
    <m/>
    <m/>
    <s v="8-908-1542"/>
    <s v="MASIVO"/>
    <s v="NPN"/>
    <x v="0"/>
    <m/>
    <m/>
    <m/>
    <m/>
  </r>
  <r>
    <x v="0"/>
    <s v="Eliodora Martinez "/>
    <n v="359346940000"/>
    <s v="Cobros Abril Canal Fijo 2 meses a NPN"/>
    <s v="PANAMA                                            "/>
    <m/>
    <d v="2026-01-04T00:00:00"/>
    <n v="67890453"/>
    <n v="67890453"/>
    <m/>
    <s v="yasitorrero@gmail.com"/>
    <m/>
    <m/>
    <m/>
    <d v="2026-01-04T00:00:00"/>
    <m/>
    <m/>
    <m/>
    <s v="2-112-342"/>
    <s v="MASIVO"/>
    <s v="NPN"/>
    <x v="3"/>
    <m/>
    <m/>
    <m/>
    <m/>
  </r>
  <r>
    <x v="0"/>
    <s v="KIARETH YOASQUEL SAMANIEGO"/>
    <n v="358349740000"/>
    <s v="Cobros Abril Canal Fijo 2 meses a NPN"/>
    <s v="PANAMA                                            "/>
    <m/>
    <d v="2026-01-04T00:00:00"/>
    <n v="62684638"/>
    <n v="62684638"/>
    <m/>
    <s v="samaniegokiareth0@gmail.com"/>
    <m/>
    <m/>
    <m/>
    <d v="2026-01-04T00:00:00"/>
    <m/>
    <m/>
    <m/>
    <s v="8-870-918"/>
    <s v="MASIVO"/>
    <s v="NPN"/>
    <x v="0"/>
    <m/>
    <m/>
    <m/>
    <m/>
  </r>
  <r>
    <x v="0"/>
    <s v="Luis Castañeda"/>
    <n v="356343670000"/>
    <s v="Cobros Abril Canal Fijo 2 meses a NPN"/>
    <s v="PANAMA                                            "/>
    <m/>
    <d v="2026-01-04T00:00:00"/>
    <n v="63310649"/>
    <n v="63310649"/>
    <m/>
    <s v="Drakenayda@gmail.com"/>
    <m/>
    <m/>
    <m/>
    <d v="2026-01-04T00:00:00"/>
    <m/>
    <m/>
    <m/>
    <s v="2-150-438"/>
    <s v="MASIVO"/>
    <s v="NPN"/>
    <x v="0"/>
    <m/>
    <m/>
    <m/>
    <m/>
  </r>
  <r>
    <x v="0"/>
    <s v="Karina Esther De la Cruz"/>
    <n v="357347250000"/>
    <s v="Cobros Abril Canal Fijo 2 meses a NPN"/>
    <s v="COCLE                                             "/>
    <m/>
    <d v="2026-01-04T00:00:00"/>
    <n v="64572559"/>
    <n v="64572559"/>
    <m/>
    <s v="esterhdesanchez02@gmail.com"/>
    <m/>
    <m/>
    <m/>
    <d v="2026-01-04T00:00:00"/>
    <m/>
    <m/>
    <m/>
    <s v="2-759-2131"/>
    <s v="MASIVO"/>
    <s v="NPN"/>
    <x v="0"/>
    <m/>
    <m/>
    <m/>
    <m/>
  </r>
  <r>
    <x v="0"/>
    <s v="EDISON HERNANDEZ HERNANDEZ"/>
    <n v="358349680000"/>
    <s v="Cobros Abril Canal Fijo 2 meses a NPN"/>
    <s v="COCLE                                             "/>
    <m/>
    <d v="2026-01-04T00:00:00"/>
    <n v="68522207"/>
    <n v="68522207"/>
    <m/>
    <s v="hernandezedison694@gmail.com"/>
    <m/>
    <m/>
    <m/>
    <d v="2026-01-04T00:00:00"/>
    <m/>
    <m/>
    <m/>
    <s v="9-772-1090"/>
    <s v="MASIVO"/>
    <s v="NPN"/>
    <x v="0"/>
    <m/>
    <m/>
    <m/>
    <m/>
  </r>
  <r>
    <x v="0"/>
    <s v=" SANTA JIMENEZ MENDOZA"/>
    <n v="288024820000"/>
    <s v="Cobros Abril Canal Fijo 2 meses a NPN"/>
    <s v="VERAGUAS                                          "/>
    <m/>
    <d v="2026-01-04T00:00:00"/>
    <n v="68147688"/>
    <n v="68147688"/>
    <m/>
    <s v="apmanuelj0229@gmail.com"/>
    <m/>
    <m/>
    <m/>
    <d v="2026-01-04T00:00:00"/>
    <m/>
    <m/>
    <m/>
    <s v="4-146-469"/>
    <s v="CALL CENTER"/>
    <s v="NPN"/>
    <x v="4"/>
    <m/>
    <m/>
    <m/>
    <m/>
  </r>
  <r>
    <x v="0"/>
    <s v=" Julio Salinas Aguilar"/>
    <n v="354343320000"/>
    <s v="Cobros Abril Canal Fijo 2 meses a NPN"/>
    <s v="VERAGUAS                                          "/>
    <m/>
    <d v="2026-01-04T00:00:00"/>
    <n v="69447305"/>
    <n v="69447305"/>
    <m/>
    <s v="juliosalinasaguilar5@gmail.com"/>
    <m/>
    <m/>
    <m/>
    <d v="2026-01-04T00:00:00"/>
    <m/>
    <m/>
    <m/>
    <s v="C00822708"/>
    <s v="DIGITAL"/>
    <s v="NPN"/>
    <x v="0"/>
    <m/>
    <m/>
    <m/>
    <m/>
  </r>
  <r>
    <x v="0"/>
    <s v="Heridenia Esther Santos Cerrud "/>
    <n v="359347940000"/>
    <s v="Cobros Abril Canal Fijo 2 meses a NPN"/>
    <s v="PANAMA                                            "/>
    <m/>
    <d v="2026-01-04T00:00:00"/>
    <n v="64521114"/>
    <n v="64521114"/>
    <m/>
    <s v="Esthercerrud21@gmail.com"/>
    <m/>
    <m/>
    <m/>
    <d v="2026-01-04T00:00:00"/>
    <m/>
    <m/>
    <m/>
    <s v="9-737-1136"/>
    <s v="MASIVO"/>
    <s v="NPN"/>
    <x v="0"/>
    <m/>
    <m/>
    <m/>
    <m/>
  </r>
  <r>
    <x v="0"/>
    <s v="Eridenia esther "/>
    <n v="355348420000"/>
    <s v="Cobros Abril Canal Fijo 2 meses a NPN"/>
    <s v="PANAMA                                            "/>
    <m/>
    <d v="2026-01-04T00:00:00"/>
    <n v="64521114"/>
    <n v="64521114"/>
    <m/>
    <s v="Esthercerrud21@gmail.com"/>
    <m/>
    <m/>
    <m/>
    <d v="2026-01-04T00:00:00"/>
    <m/>
    <m/>
    <m/>
    <s v="9-737-1126"/>
    <s v="MASIVO"/>
    <s v="NPN"/>
    <x v="0"/>
    <m/>
    <m/>
    <m/>
    <m/>
  </r>
  <r>
    <x v="0"/>
    <s v="ELDA MAYTEE LEZCANO DE BUSTAMANT"/>
    <n v="351349080000"/>
    <s v="Cobros Abril Canal Fijo 2 meses a NPN"/>
    <s v="PANAMA                                            "/>
    <m/>
    <d v="2026-01-04T00:00:00"/>
    <n v="66332289"/>
    <n v="66332289"/>
    <m/>
    <s v="smariafernanda1928@gmail.com"/>
    <m/>
    <m/>
    <m/>
    <d v="2026-01-04T00:00:00"/>
    <m/>
    <m/>
    <m/>
    <s v="4-282-747"/>
    <s v="MASIVO"/>
    <s v="NPN"/>
    <x v="0"/>
    <m/>
    <m/>
    <m/>
    <m/>
  </r>
  <r>
    <x v="0"/>
    <s v="Eligió meño Abrego "/>
    <n v="353348990000"/>
    <s v="Cobros Abril Canal Fijo 2 meses a NPN"/>
    <s v="PANAMA                                            "/>
    <m/>
    <d v="2026-01-04T00:00:00"/>
    <n v="65011258"/>
    <n v="65011258"/>
    <m/>
    <s v="cristinamariameno@gmail.com"/>
    <m/>
    <m/>
    <m/>
    <d v="2026-01-04T00:00:00"/>
    <m/>
    <m/>
    <m/>
    <s v="4-793-1858"/>
    <s v="MASIVO"/>
    <s v="NPN"/>
    <x v="0"/>
    <m/>
    <m/>
    <m/>
    <m/>
  </r>
  <r>
    <x v="0"/>
    <s v="Christofer  martez"/>
    <n v="356348390000"/>
    <s v="Cobros Abril Canal Fijo 2 meses a NPN"/>
    <s v="PANAMA                                            "/>
    <m/>
    <d v="2026-01-04T00:00:00"/>
    <n v="63510639"/>
    <n v="63510639"/>
    <m/>
    <s v="Lupejasmyna12@gmail.vom"/>
    <m/>
    <m/>
    <m/>
    <d v="2026-01-04T00:00:00"/>
    <m/>
    <m/>
    <m/>
    <s v="8-1056-287"/>
    <s v="MASIVO"/>
    <s v="NPN"/>
    <x v="0"/>
    <m/>
    <m/>
    <m/>
    <m/>
  </r>
  <r>
    <x v="0"/>
    <s v="JHONATAN GEOVANNI MORENO ROBLEDO"/>
    <n v="359340610000"/>
    <s v="Cobros Abril Canal Fijo 2 meses a NPN"/>
    <s v="PANAMA                                            "/>
    <m/>
    <d v="2026-01-04T00:00:00"/>
    <n v="61693757"/>
    <n v="61693757"/>
    <m/>
    <s v="jhonageomr@gmail.com"/>
    <m/>
    <m/>
    <m/>
    <d v="2026-01-04T00:00:00"/>
    <m/>
    <m/>
    <m/>
    <s v="8-942-509"/>
    <s v="MASIVO"/>
    <s v="NPN"/>
    <x v="0"/>
    <m/>
    <m/>
    <m/>
    <m/>
  </r>
  <r>
    <x v="0"/>
    <s v="Elizabeth sanches"/>
    <n v="354567890000"/>
    <s v="Cobros Abril Canal Fijo 2 meses a NPN"/>
    <s v="PANAMA                                            "/>
    <m/>
    <d v="2026-01-04T00:00:00"/>
    <n v="65652643"/>
    <n v="65652643"/>
    <m/>
    <s v="pereztamin@gmail.com"/>
    <m/>
    <m/>
    <m/>
    <d v="2026-01-04T00:00:00"/>
    <m/>
    <m/>
    <m/>
    <s v="8-357-9"/>
    <s v="MASIVO"/>
    <s v="NPN"/>
    <x v="0"/>
    <m/>
    <m/>
    <m/>
    <m/>
  </r>
  <r>
    <x v="0"/>
    <s v="MARITZELL LETICIA FERNANDEZ PEREZ"/>
    <n v="358349150000"/>
    <s v="Cobros Abril Canal Fijo 2 meses a NPN"/>
    <s v="PANAMA                                            "/>
    <m/>
    <d v="2026-01-04T00:00:00"/>
    <n v="66811756"/>
    <n v="66811756"/>
    <m/>
    <s v="sanchezyuseth572@gmail.com"/>
    <m/>
    <m/>
    <m/>
    <d v="2026-01-04T00:00:00"/>
    <m/>
    <m/>
    <m/>
    <s v="8-959-164"/>
    <s v="MASIVO"/>
    <s v="NPN"/>
    <x v="0"/>
    <m/>
    <m/>
    <m/>
    <m/>
  </r>
  <r>
    <x v="0"/>
    <s v="Claudio Alleyne"/>
    <n v="175089210000"/>
    <s v="Cobros Abril Canal Fijo 2 meses a NPN"/>
    <s v="PANAMA                                            "/>
    <m/>
    <d v="2026-01-04T00:00:00"/>
    <n v="62179521"/>
    <n v="62179521"/>
    <m/>
    <s v="arcopedio@gmail.com"/>
    <m/>
    <m/>
    <m/>
    <d v="2026-01-04T00:00:00"/>
    <m/>
    <m/>
    <m/>
    <s v="3-88-856"/>
    <s v="MASIVO"/>
    <s v="NPN"/>
    <x v="0"/>
    <m/>
    <m/>
    <m/>
    <m/>
  </r>
  <r>
    <x v="0"/>
    <s v="Maria dominguez"/>
    <n v="351352570000"/>
    <s v="Cobros Abril Canal Fijo 2 meses a NPN"/>
    <s v="PANAMA                                            "/>
    <m/>
    <d v="2026-01-04T00:00:00"/>
    <n v="68854680"/>
    <n v="68854680"/>
    <m/>
    <s v="Mariadmngz83@gmail.com"/>
    <m/>
    <m/>
    <m/>
    <d v="2026-01-04T00:00:00"/>
    <m/>
    <m/>
    <m/>
    <s v="8-194-963"/>
    <s v="MASIVO"/>
    <s v="NPN"/>
    <x v="0"/>
    <m/>
    <m/>
    <m/>
    <m/>
  </r>
  <r>
    <x v="0"/>
    <s v="MANUEL ENRIQUE GUEVARA ARIZA"/>
    <n v="358064730000"/>
    <s v="Cobros Abril Canal Fijo 2 meses a NPN"/>
    <n v="0"/>
    <m/>
    <d v="2026-01-04T00:00:00"/>
    <n v="65336133"/>
    <n v="65336133"/>
    <m/>
    <s v="manuguevara@gmail.com"/>
    <m/>
    <m/>
    <m/>
    <d v="2026-01-04T00:00:00"/>
    <m/>
    <m/>
    <m/>
    <s v="8-812-804"/>
    <s v="MASIVO"/>
    <s v="NPN"/>
    <x v="0"/>
    <m/>
    <m/>
    <m/>
    <m/>
  </r>
  <r>
    <x v="0"/>
    <s v="DAIYENIS RUBIDES"/>
    <n v="351352590000"/>
    <s v="Cobros Abril Canal Fijo 2 meses a NPN"/>
    <s v="PANAMA                                            "/>
    <m/>
    <d v="2026-01-04T00:00:00"/>
    <n v="69722601"/>
    <n v="69722601"/>
    <m/>
    <s v="daiyenisruides3@gmail.com"/>
    <m/>
    <m/>
    <m/>
    <d v="2026-01-04T00:00:00"/>
    <m/>
    <m/>
    <m/>
    <s v="8-1062-724"/>
    <s v="MASIVO"/>
    <s v="NPN"/>
    <x v="0"/>
    <m/>
    <m/>
    <m/>
    <m/>
  </r>
  <r>
    <x v="0"/>
    <s v="ARIEL QUINTERO "/>
    <n v="354323810000"/>
    <s v="Cobros Abril Canal Fijo 2 meses a NPN"/>
    <s v="PANAMA                                            "/>
    <m/>
    <d v="2026-01-04T00:00:00"/>
    <n v="68204417"/>
    <n v="68204417"/>
    <m/>
    <s v="arielquintero@gmail.com"/>
    <m/>
    <m/>
    <m/>
    <d v="2026-01-04T00:00:00"/>
    <m/>
    <m/>
    <m/>
    <s v="8-1010-2192"/>
    <s v="MASIVO"/>
    <s v="NPN"/>
    <x v="0"/>
    <m/>
    <m/>
    <m/>
    <m/>
  </r>
  <r>
    <x v="0"/>
    <s v="JERISEL DANISHA POWERS BALLESTEROS "/>
    <n v="355348220000"/>
    <s v="Cobros Abril Canal Fijo 2 meses a NPN"/>
    <s v="PANAMA                                            "/>
    <m/>
    <d v="2026-01-04T00:00:00"/>
    <n v="65173292"/>
    <n v="65173292"/>
    <m/>
    <s v="angiedelgado1088@gmail.com"/>
    <m/>
    <m/>
    <m/>
    <d v="2026-01-04T00:00:00"/>
    <m/>
    <m/>
    <m/>
    <s v="8-908-1542"/>
    <s v="MASIVO"/>
    <s v="NPN"/>
    <x v="0"/>
    <m/>
    <m/>
    <m/>
    <m/>
  </r>
  <r>
    <x v="0"/>
    <s v="Jorge polastre"/>
    <n v="352348210000"/>
    <s v="Cobros Abril Canal Fijo 2 meses a NPN"/>
    <s v="PANAMA                                            "/>
    <m/>
    <d v="2026-01-04T00:00:00"/>
    <n v="68905432"/>
    <n v="68905432"/>
    <m/>
    <s v="katesca@gmail.com"/>
    <m/>
    <m/>
    <m/>
    <d v="2026-01-04T00:00:00"/>
    <m/>
    <m/>
    <m/>
    <s v="8-403-986"/>
    <s v="MASIVO"/>
    <s v="NPN"/>
    <x v="1"/>
    <m/>
    <m/>
    <m/>
    <m/>
  </r>
  <r>
    <x v="0"/>
    <s v="Eduardo castillo "/>
    <n v="218208300000"/>
    <s v="Cobros Abril Canal Fijo 2 meses a NPN"/>
    <s v="PANAMA                                            "/>
    <m/>
    <d v="2026-01-04T00:00:00"/>
    <n v="67890543"/>
    <n v="67890543"/>
    <m/>
    <s v="pereztamin@gmail.com"/>
    <m/>
    <m/>
    <m/>
    <d v="2026-01-04T00:00:00"/>
    <m/>
    <m/>
    <m/>
    <s v="8-945-935"/>
    <s v="MASIVO"/>
    <s v="NPN"/>
    <x v="3"/>
    <m/>
    <m/>
    <m/>
    <m/>
  </r>
  <r>
    <x v="0"/>
    <s v="KIARA MARIA DE FREITAS HERNANDEZ"/>
    <n v="357027680000"/>
    <s v="Cobros Abril Canal Fijo 2 meses a NPN"/>
    <s v="PANAMA                                            "/>
    <m/>
    <d v="2026-01-04T00:00:00"/>
    <n v="65102043"/>
    <n v="65102043"/>
    <m/>
    <s v="Mariak91@gmail.com"/>
    <m/>
    <m/>
    <m/>
    <d v="2026-01-04T00:00:00"/>
    <m/>
    <m/>
    <m/>
    <s v="8-870-1565"/>
    <s v="MASIVO"/>
    <s v="NPN"/>
    <x v="0"/>
    <m/>
    <m/>
    <m/>
    <m/>
  </r>
  <r>
    <x v="0"/>
    <s v="Roy Rodriguez "/>
    <n v="359352680000"/>
    <s v="Cobros Abril Canal Fijo 2 meses a NPN"/>
    <s v="PANAMA                                            "/>
    <m/>
    <d v="2026-01-04T00:00:00"/>
    <n v="66974109"/>
    <n v="66974109"/>
    <m/>
    <s v="Royantonio192@gmail.com"/>
    <m/>
    <m/>
    <m/>
    <d v="2026-01-04T00:00:00"/>
    <m/>
    <m/>
    <m/>
    <s v="8-863-785"/>
    <s v="MASIVO"/>
    <s v="NPN"/>
    <x v="2"/>
    <m/>
    <m/>
    <m/>
    <m/>
  </r>
  <r>
    <x v="0"/>
    <s v="Rudesminda John Mendez"/>
    <n v="357351980000"/>
    <s v="Cobros Abril Canal Fijo 2 meses a NPN"/>
    <s v="PANAMA                                            "/>
    <m/>
    <d v="2026-01-04T00:00:00"/>
    <n v="65605957"/>
    <n v="65605957"/>
    <m/>
    <s v="Lenijhon696@gmail.com"/>
    <m/>
    <m/>
    <m/>
    <d v="2026-01-04T00:00:00"/>
    <m/>
    <m/>
    <m/>
    <s v="10-31-283"/>
    <s v="MASIVO"/>
    <s v="NPN"/>
    <x v="0"/>
    <m/>
    <m/>
    <m/>
    <m/>
  </r>
  <r>
    <x v="0"/>
    <s v="Paola Jaén "/>
    <n v="353306190000"/>
    <s v="Cobros Abril Canal Fijo 2 meses a NPN"/>
    <s v="PANAMA                                            "/>
    <m/>
    <d v="2026-01-04T00:00:00"/>
    <n v="63935412"/>
    <n v="63935412"/>
    <m/>
    <s v="Jaenpaola47@gmail.com"/>
    <m/>
    <m/>
    <m/>
    <d v="2026-01-04T00:00:00"/>
    <m/>
    <m/>
    <m/>
    <s v="6-723-664"/>
    <s v="MASIVO"/>
    <s v="NPN"/>
    <x v="0"/>
    <m/>
    <m/>
    <m/>
    <m/>
  </r>
  <r>
    <x v="0"/>
    <s v="Ulises Santiago Soto Chanis"/>
    <n v="355349490000"/>
    <s v="Cobros Abril Canal Fijo 2 meses a NPN"/>
    <s v="HERRERA                                           "/>
    <m/>
    <d v="2026-01-04T00:00:00"/>
    <n v="67986051"/>
    <n v="67986051"/>
    <m/>
    <s v="soto-2506@outlook.com"/>
    <m/>
    <m/>
    <m/>
    <d v="2026-01-04T00:00:00"/>
    <m/>
    <m/>
    <m/>
    <s v="2-739-2067"/>
    <s v="MASIVO"/>
    <s v="NPN"/>
    <x v="0"/>
    <m/>
    <m/>
    <m/>
    <m/>
  </r>
  <r>
    <x v="0"/>
    <s v=" SANTA JIMENEZ MENDOZA"/>
    <n v="288024820000"/>
    <s v="Cobros Abril Canal Fijo 2 meses a NPN"/>
    <s v="VERAGUAS                                          "/>
    <m/>
    <d v="2026-01-04T00:00:00"/>
    <n v="68147688"/>
    <n v="68147688"/>
    <m/>
    <s v="apmanuelj0229@gmail.com"/>
    <m/>
    <m/>
    <m/>
    <d v="2026-01-04T00:00:00"/>
    <m/>
    <m/>
    <m/>
    <s v="4-146-469"/>
    <s v="CALL CENTER"/>
    <s v="NPN"/>
    <x v="4"/>
    <m/>
    <m/>
    <m/>
    <m/>
  </r>
  <r>
    <x v="0"/>
    <s v=" Lidya Judith Santamaria Jaen De"/>
    <n v="137022730000"/>
    <s v="Cobros Abril Canal Fijo 2 meses a NPN"/>
    <s v="VERAGUAS                                          "/>
    <m/>
    <d v="2026-01-04T00:00:00"/>
    <n v="62120885"/>
    <n v="62120885"/>
    <m/>
    <s v="lidiajs11@gmail.com"/>
    <m/>
    <m/>
    <m/>
    <d v="2026-01-04T00:00:00"/>
    <m/>
    <m/>
    <m/>
    <s v="7-83-256"/>
    <s v="CALL CENTER"/>
    <s v="NPN"/>
    <x v="5"/>
    <m/>
    <m/>
    <m/>
    <m/>
  </r>
  <r>
    <x v="0"/>
    <s v="Marta Vasquez "/>
    <n v="358343530000"/>
    <s v="Cobros Abril Canal Fijo 2 meses a NPN"/>
    <s v="PANAMA                                            "/>
    <m/>
    <d v="2026-01-04T00:00:00"/>
    <n v="66451246"/>
    <n v="66451246"/>
    <m/>
    <s v="Mv7514425@gmail.com"/>
    <m/>
    <m/>
    <m/>
    <d v="2026-01-04T00:00:00"/>
    <m/>
    <m/>
    <m/>
    <s v="2-701-2258"/>
    <s v="MASIVO"/>
    <s v="NPN"/>
    <x v="0"/>
    <m/>
    <m/>
    <m/>
    <m/>
  </r>
  <r>
    <x v="0"/>
    <s v="eybelis zapata Davila"/>
    <n v="354351530000"/>
    <s v="Cobros Abril Canal Fijo 2 meses a NPN"/>
    <s v="CHIRIQUI                                          "/>
    <m/>
    <d v="2026-01-04T00:00:00"/>
    <n v="65967227"/>
    <n v="65967227"/>
    <m/>
    <s v="zapataeybelis@gmail.com"/>
    <m/>
    <m/>
    <m/>
    <d v="2026-01-04T00:00:00"/>
    <m/>
    <m/>
    <m/>
    <s v="4-807-562"/>
    <s v="MASIVO"/>
    <s v="NPN"/>
    <x v="0"/>
    <m/>
    <m/>
    <m/>
    <m/>
  </r>
  <r>
    <x v="0"/>
    <s v="ROSA MARIA MEDINA CAICEDO DE GALLARDO"/>
    <n v="352345470000"/>
    <s v="Cobros Abril Canal Fijo 2 meses a NPN"/>
    <s v="CHIRIQUI                                          "/>
    <m/>
    <d v="2026-01-04T00:00:00"/>
    <n v="64999343"/>
    <n v="64999343"/>
    <m/>
    <s v="ariasyosmairis6@gmail.com"/>
    <m/>
    <m/>
    <m/>
    <d v="2026-01-04T00:00:00"/>
    <m/>
    <m/>
    <m/>
    <s v="3-731-1713"/>
    <s v="MASIVO"/>
    <s v="NPN"/>
    <x v="0"/>
    <m/>
    <m/>
    <m/>
    <m/>
  </r>
  <r>
    <x v="0"/>
    <s v="Luis Enrique Padmore Mark"/>
    <n v="357330620000"/>
    <s v="Cobros Abril Canal Fijo 2 meses a NPN"/>
    <s v="COLON                                             "/>
    <m/>
    <d v="2026-01-04T00:00:00"/>
    <n v="64536288"/>
    <n v="64536288"/>
    <m/>
    <s v="Luisitomark47@icloud.com"/>
    <m/>
    <m/>
    <m/>
    <d v="2026-01-04T00:00:00"/>
    <m/>
    <m/>
    <m/>
    <s v="3-760-2498"/>
    <s v="MASIVO"/>
    <s v="NPN"/>
    <x v="0"/>
    <m/>
    <m/>
    <m/>
    <m/>
  </r>
  <r>
    <x v="0"/>
    <s v="LISETH DEL CARMEN GUDIÑO MARTINEZ"/>
    <n v="356331700000"/>
    <s v="Cobros Abril Canal Fijo 2 meses a NPN"/>
    <s v="COLON                                             "/>
    <m/>
    <d v="2026-01-04T00:00:00"/>
    <n v="68455338"/>
    <n v="68455338"/>
    <m/>
    <s v="cm234559@gmail.com "/>
    <m/>
    <m/>
    <m/>
    <d v="2026-01-04T00:00:00"/>
    <m/>
    <m/>
    <m/>
    <s v="8-823-1150"/>
    <s v="MASIVO"/>
    <s v="NPN"/>
    <x v="0"/>
    <m/>
    <m/>
    <m/>
    <m/>
  </r>
  <r>
    <x v="0"/>
    <s v="Svelana perez"/>
    <n v="218158300000"/>
    <s v="Cobros Abril Canal Fijo 2 meses a NPN"/>
    <s v="PANAMA                                            "/>
    <m/>
    <d v="2026-01-04T00:00:00"/>
    <n v="67890543"/>
    <n v="67890543"/>
    <m/>
    <s v="elvisalabarca@gmail.com"/>
    <m/>
    <m/>
    <m/>
    <d v="2026-01-04T00:00:00"/>
    <m/>
    <m/>
    <m/>
    <s v="2-758-424"/>
    <s v="MASIVO"/>
    <s v="NPN"/>
    <x v="3"/>
    <m/>
    <m/>
    <m/>
    <m/>
  </r>
  <r>
    <x v="0"/>
    <s v="Fernando villarreta Hernández "/>
    <n v="351352270000"/>
    <s v="Cobros Abril Canal Fijo 2 meses a NPN"/>
    <s v="COCLE                                             "/>
    <m/>
    <d v="2026-01-04T00:00:00"/>
    <n v="68509947"/>
    <n v="68509947"/>
    <m/>
    <s v="Dingna.villarreta18@gmail.com"/>
    <m/>
    <m/>
    <m/>
    <d v="2026-01-04T00:00:00"/>
    <m/>
    <m/>
    <m/>
    <s v="2-144-204"/>
    <s v="MASIVO"/>
    <s v="NPN"/>
    <x v="0"/>
    <m/>
    <m/>
    <m/>
    <m/>
  </r>
  <r>
    <x v="0"/>
    <s v="Yamira Bennett"/>
    <n v="352353950000"/>
    <s v="Cobros Abril Canal Fijo 2 meses a NPN"/>
    <s v="COCLE                                             "/>
    <m/>
    <d v="2026-01-04T00:00:00"/>
    <n v="67403556"/>
    <n v="67403556"/>
    <m/>
    <s v="yamina14@gmail.com"/>
    <m/>
    <m/>
    <m/>
    <d v="2026-01-04T00:00:00"/>
    <m/>
    <m/>
    <m/>
    <s v="8-408-924"/>
    <s v="MASIVO"/>
    <s v="NPN"/>
    <x v="0"/>
    <m/>
    <m/>
    <m/>
    <m/>
  </r>
  <r>
    <x v="0"/>
    <s v="Carmen Vwga"/>
    <n v="208045640000"/>
    <s v="Cobros Abril Canal Fijo 2 meses a NPN"/>
    <s v="PANAMA                                            "/>
    <m/>
    <d v="2026-01-04T00:00:00"/>
    <n v="64754378"/>
    <n v="64754378"/>
    <m/>
    <s v="Vegacarmen11@gmail.com"/>
    <m/>
    <m/>
    <m/>
    <d v="2026-01-04T00:00:00"/>
    <m/>
    <m/>
    <m/>
    <s v="8-477-646"/>
    <s v="MASIVO"/>
    <s v="NPN"/>
    <x v="0"/>
    <m/>
    <m/>
    <m/>
    <m/>
  </r>
  <r>
    <x v="0"/>
    <s v="Verania ayarza "/>
    <n v="351354640000"/>
    <s v="Cobros Abril Canal Fijo 2 meses a NPN"/>
    <s v="PANAMA                                            "/>
    <m/>
    <d v="2026-01-04T00:00:00"/>
    <n v="67079203"/>
    <n v="67079203"/>
    <m/>
    <s v="veraniaayarza@gmail.com"/>
    <m/>
    <m/>
    <m/>
    <d v="2026-01-04T00:00:00"/>
    <m/>
    <m/>
    <m/>
    <s v="10-704-842"/>
    <s v="MASIVO"/>
    <s v="NPN"/>
    <x v="4"/>
    <m/>
    <m/>
    <m/>
    <m/>
  </r>
  <r>
    <x v="0"/>
    <s v="HILDA CAMARGO"/>
    <n v="364354620000"/>
    <s v="Cobros Abril Canal Fijo 2 meses a NPN"/>
    <s v="PANAMA                                            "/>
    <m/>
    <d v="2026-01-04T00:00:00"/>
    <n v="64477206"/>
    <n v="64477206"/>
    <m/>
    <s v="camargohilda14@gamail.com"/>
    <m/>
    <m/>
    <m/>
    <d v="2026-01-04T00:00:00"/>
    <m/>
    <m/>
    <m/>
    <s v="9-705-1500"/>
    <s v="MASIVO"/>
    <s v="NPN"/>
    <x v="0"/>
    <m/>
    <m/>
    <m/>
    <m/>
  </r>
  <r>
    <x v="0"/>
    <s v="Gustavo Cordoba"/>
    <n v="352160160000"/>
    <s v="Cobros Abril Canal Fijo 2 meses a NPN"/>
    <s v="PANAMA                                            "/>
    <m/>
    <d v="2026-01-04T00:00:00"/>
    <n v="62469123"/>
    <n v="62469123"/>
    <m/>
    <s v="yarborilinares5@gmail.com"/>
    <m/>
    <m/>
    <m/>
    <d v="2026-01-04T00:00:00"/>
    <m/>
    <m/>
    <m/>
    <s v="8-1047-2442"/>
    <s v="MASIVO"/>
    <s v="NPN"/>
    <x v="0"/>
    <m/>
    <m/>
    <m/>
    <m/>
  </r>
  <r>
    <x v="0"/>
    <s v="LUISANA GISELLE CARRERA BERNAL"/>
    <n v="357352650000"/>
    <s v="Cobros Abril Canal Fijo 2 meses a NPN"/>
    <s v="PANAMA                                            "/>
    <m/>
    <d v="2026-01-04T00:00:00"/>
    <n v="66077925"/>
    <n v="66077925"/>
    <m/>
    <s v="Sergiogantes0220@gmail.com"/>
    <m/>
    <m/>
    <m/>
    <d v="2026-01-04T00:00:00"/>
    <m/>
    <m/>
    <m/>
    <s v="4-835-875"/>
    <s v="MASIVO"/>
    <s v="NPN"/>
    <x v="0"/>
    <m/>
    <m/>
    <m/>
    <m/>
  </r>
  <r>
    <x v="0"/>
    <s v="JORGE ENRIQUE BRAVO CORTES"/>
    <n v="356322070000"/>
    <s v="Cobros Abril Canal Fijo 2 meses a NPN"/>
    <s v="PANAMA                                            "/>
    <m/>
    <d v="2026-01-04T00:00:00"/>
    <n v="60317096"/>
    <n v="60317096"/>
    <m/>
    <s v="Jorgeenrriquebravocortes@gmail.com"/>
    <m/>
    <m/>
    <m/>
    <d v="2026-01-04T00:00:00"/>
    <m/>
    <m/>
    <m/>
    <s v="BE670221 "/>
    <s v="MASIVO"/>
    <s v="NPN"/>
    <x v="2"/>
    <m/>
    <m/>
    <m/>
    <m/>
  </r>
  <r>
    <x v="0"/>
    <s v="Francisca Quintana Care"/>
    <n v="355349740000"/>
    <s v="Cobros Abril Canal Fijo 2 meses a NPN"/>
    <n v="0"/>
    <m/>
    <d v="2026-01-04T00:00:00"/>
    <n v="63939115"/>
    <n v="63939115"/>
    <m/>
    <s v="solangel@gmail.com"/>
    <m/>
    <m/>
    <m/>
    <d v="2026-01-04T00:00:00"/>
    <m/>
    <m/>
    <m/>
    <s v="E-8-77580"/>
    <s v="MASIVO"/>
    <s v="NPN"/>
    <x v="0"/>
    <m/>
    <m/>
    <m/>
    <m/>
  </r>
  <r>
    <x v="0"/>
    <s v="Feliciano Viquez"/>
    <n v="352354800000"/>
    <s v="Cobros Abril Canal Fijo 2 meses a NPN"/>
    <s v="PANAMA                                            "/>
    <m/>
    <d v="2026-01-04T00:00:00"/>
    <n v="69404231"/>
    <n v="69404231"/>
    <m/>
    <s v="anthonyescudero@gmail.com"/>
    <m/>
    <m/>
    <m/>
    <d v="2026-01-04T00:00:00"/>
    <m/>
    <m/>
    <m/>
    <s v="8-159-972"/>
    <s v="MASIVO"/>
    <s v="NPN"/>
    <x v="0"/>
    <m/>
    <m/>
    <m/>
    <m/>
  </r>
  <r>
    <x v="0"/>
    <s v="Feliciano Viquez"/>
    <n v="352354800000"/>
    <s v="Cobros Abril Canal Fijo 2 meses a NPN"/>
    <s v="PANAMA                                            "/>
    <m/>
    <d v="2026-01-04T00:00:00"/>
    <n v="69404231"/>
    <n v="69404231"/>
    <m/>
    <s v="antoniescudero@gmail.com"/>
    <m/>
    <m/>
    <m/>
    <d v="2026-01-04T00:00:00"/>
    <m/>
    <m/>
    <m/>
    <s v="4-159-792"/>
    <s v="MASIVO"/>
    <s v="NPN"/>
    <x v="0"/>
    <m/>
    <m/>
    <m/>
    <m/>
  </r>
  <r>
    <x v="0"/>
    <s v="Katiuska Itzel James Ruiz"/>
    <n v="272061700000"/>
    <s v="Cobros Abril Canal Fijo 2 meses a NPN"/>
    <n v="0"/>
    <m/>
    <d v="2026-01-04T00:00:00"/>
    <n v="64076608"/>
    <n v="64076608"/>
    <m/>
    <s v="Katiuskaw25@gmail.com"/>
    <m/>
    <m/>
    <m/>
    <d v="2026-01-04T00:00:00"/>
    <m/>
    <m/>
    <m/>
    <s v="8-926-2476"/>
    <s v="MASIVO"/>
    <s v="NPN"/>
    <x v="0"/>
    <m/>
    <m/>
    <m/>
    <m/>
  </r>
  <r>
    <x v="0"/>
    <s v="Edilma Perez Delgado"/>
    <n v="354451380000"/>
    <s v="Cobros Abril Canal Fijo 2 meses a NPN"/>
    <s v="PANAMA                                            "/>
    <m/>
    <d v="2026-01-04T00:00:00"/>
    <n v="63949028"/>
    <n v="63949028"/>
    <m/>
    <s v="edilmaperez306@gmail.com"/>
    <m/>
    <m/>
    <m/>
    <d v="2026-01-04T00:00:00"/>
    <m/>
    <m/>
    <m/>
    <s v="8-496-706"/>
    <s v="MASIVO"/>
    <s v="NPN"/>
    <x v="0"/>
    <m/>
    <m/>
    <m/>
    <m/>
  </r>
  <r>
    <x v="0"/>
    <s v="María Candelaria Gómez Ávila "/>
    <n v="291027010000"/>
    <s v="Cobros Abril Canal Fijo 2 meses a NPN"/>
    <s v="PANAMA                                            "/>
    <m/>
    <d v="2026-01-04T00:00:00"/>
    <n v="64719135"/>
    <n v="64719135"/>
    <m/>
    <s v="marycarmen0228@gmail.com"/>
    <m/>
    <m/>
    <m/>
    <d v="2026-01-04T00:00:00"/>
    <m/>
    <m/>
    <m/>
    <s v="6-709-1602"/>
    <s v="MASIVO"/>
    <s v="NPN"/>
    <x v="0"/>
    <m/>
    <m/>
    <m/>
    <m/>
  </r>
  <r>
    <x v="0"/>
    <s v="Rosibel Tercero Castillo"/>
    <n v="357353400000"/>
    <s v="Cobros Abril Canal Fijo 2 meses a NPN"/>
    <s v="VERAGUAS                                          "/>
    <m/>
    <d v="2026-01-04T00:00:00"/>
    <n v="68127416"/>
    <n v="68127416"/>
    <m/>
    <s v="rosibeltersero@gmail.com"/>
    <m/>
    <m/>
    <m/>
    <d v="2026-01-04T00:00:00"/>
    <m/>
    <m/>
    <m/>
    <s v="4-734-1643"/>
    <s v="MASIVO"/>
    <s v="NPN"/>
    <x v="0"/>
    <m/>
    <m/>
    <m/>
    <m/>
  </r>
  <r>
    <x v="0"/>
    <s v="Maria Rodriguez"/>
    <n v="359349380000"/>
    <s v="Cobros Abril Canal Fijo 2 meses a NPN"/>
    <s v="VERAGUAS                                          "/>
    <m/>
    <d v="2026-01-04T00:00:00"/>
    <n v="66955729"/>
    <n v="66955729"/>
    <m/>
    <s v="mr0263818@gmail.com"/>
    <m/>
    <m/>
    <m/>
    <d v="2026-01-04T00:00:00"/>
    <m/>
    <m/>
    <m/>
    <s v="9-749-253"/>
    <s v="MASIVO"/>
    <s v="NPN"/>
    <x v="0"/>
    <m/>
    <m/>
    <m/>
    <m/>
  </r>
  <r>
    <x v="0"/>
    <s v="Candida Rodriguez"/>
    <n v="357352970000"/>
    <s v="Cobros Abril Canal Fijo 2 meses a NPN"/>
    <s v="VERAGUAS                                          "/>
    <m/>
    <d v="2026-01-04T00:00:00"/>
    <n v="67469762"/>
    <n v="67469762"/>
    <m/>
    <s v="rodriguezcarm926@gmail.com"/>
    <m/>
    <m/>
    <m/>
    <d v="2026-01-04T00:00:00"/>
    <m/>
    <m/>
    <m/>
    <s v="9-742-1898"/>
    <s v="MASIVO"/>
    <s v="NPN"/>
    <x v="0"/>
    <m/>
    <m/>
    <m/>
    <m/>
  </r>
  <r>
    <x v="0"/>
    <s v="Edward Francisco Guerra Adames"/>
    <n v="357341850000"/>
    <s v="Cobros Abril Canal Fijo 2 meses a NPN"/>
    <s v="VERAGUAS                                          "/>
    <m/>
    <d v="2026-01-04T00:00:00"/>
    <n v="68790750"/>
    <n v="68790750"/>
    <m/>
    <s v="loposso28@gmail.com"/>
    <m/>
    <m/>
    <m/>
    <d v="2026-01-04T00:00:00"/>
    <m/>
    <m/>
    <m/>
    <s v="8-1043-644"/>
    <s v="DIGITAL"/>
    <s v="NPN"/>
    <x v="0"/>
    <m/>
    <m/>
    <m/>
    <m/>
  </r>
  <r>
    <x v="0"/>
    <s v="Geovanina Rosario De maria Delgado"/>
    <n v="356353800000"/>
    <s v="Cobros Abril Canal Fijo 2 meses a NPN"/>
    <s v="PANAMA                                            "/>
    <m/>
    <d v="2026-01-04T00:00:00"/>
    <n v="67730630"/>
    <n v="67730630"/>
    <m/>
    <s v="Cram140191@gmail.com"/>
    <m/>
    <m/>
    <m/>
    <d v="2026-01-04T00:00:00"/>
    <m/>
    <m/>
    <m/>
    <s v="8-177-719"/>
    <s v="MASIVO"/>
    <s v="NPN"/>
    <x v="2"/>
    <m/>
    <m/>
    <m/>
    <m/>
  </r>
  <r>
    <x v="0"/>
    <s v="Kevin eviel zapata Gonzales"/>
    <n v="353353780000"/>
    <s v="Cobros Abril Canal Fijo 2 meses a NPN"/>
    <s v="PANAMA                                            "/>
    <m/>
    <d v="2026-01-04T00:00:00"/>
    <n v="61914886"/>
    <n v="61914886"/>
    <m/>
    <s v="evielzapata1820@gmail.com"/>
    <m/>
    <m/>
    <m/>
    <d v="2026-01-04T00:00:00"/>
    <m/>
    <m/>
    <m/>
    <s v="4-813-842"/>
    <s v="MASIVO"/>
    <s v="NPN"/>
    <x v="0"/>
    <m/>
    <m/>
    <m/>
    <m/>
  </r>
  <r>
    <x v="0"/>
    <s v="LEONARDO RAFAEL ARAUZ HERNÁNDEZ "/>
    <n v="294079070000"/>
    <s v="Cobros Abril Canal Fijo 2 meses a NPN"/>
    <s v="CHIRIQUI                                          "/>
    <m/>
    <d v="2026-01-04T00:00:00"/>
    <n v="67445224"/>
    <n v="67445224"/>
    <m/>
    <s v="Leonardo.arauzh20@gmail.com"/>
    <m/>
    <m/>
    <m/>
    <d v="2026-01-04T00:00:00"/>
    <m/>
    <m/>
    <m/>
    <s v="4-794-1956"/>
    <s v="MASIVO"/>
    <s v="NPN"/>
    <x v="0"/>
    <m/>
    <m/>
    <m/>
    <m/>
  </r>
  <r>
    <x v="0"/>
    <s v="María Yamileth Concepción Gutierrez"/>
    <n v="357354540000"/>
    <s v="Cobros Abril Canal Fijo 2 meses a NPN"/>
    <s v="CHIRIQUI                                          "/>
    <m/>
    <d v="2026-01-04T00:00:00"/>
    <n v="64031061"/>
    <n v="64031061"/>
    <m/>
    <s v="serranokaroline868@gmail.com"/>
    <m/>
    <m/>
    <m/>
    <d v="2026-01-04T00:00:00"/>
    <m/>
    <m/>
    <m/>
    <s v="4-728-2057"/>
    <s v="MASIVO"/>
    <s v="NPN"/>
    <x v="0"/>
    <m/>
    <m/>
    <m/>
    <m/>
  </r>
  <r>
    <x v="0"/>
    <s v="EMIDIO ROBINSON GARCIA"/>
    <n v="351354250000"/>
    <s v="Cobros Abril Canal Fijo 2 meses a NPN"/>
    <s v="CHIRIQUI                                          "/>
    <m/>
    <d v="2026-01-04T00:00:00"/>
    <n v="67369139"/>
    <n v="67369139"/>
    <m/>
    <s v="Emidiorobinson@gmail.com"/>
    <m/>
    <m/>
    <m/>
    <d v="2026-01-04T00:00:00"/>
    <m/>
    <m/>
    <m/>
    <s v="10-708-2196"/>
    <s v="MASIVO"/>
    <s v="NPN"/>
    <x v="0"/>
    <m/>
    <m/>
    <m/>
    <m/>
  </r>
  <r>
    <x v="0"/>
    <s v="María Aleida Cooper"/>
    <n v="351353940000"/>
    <s v="Cobros Abril Canal Fijo 2 meses a NPN"/>
    <s v="PANAMA                                            "/>
    <m/>
    <d v="2026-01-04T00:00:00"/>
    <n v="68244153"/>
    <n v="68244153"/>
    <m/>
    <s v="patricia5042056601@gmail.com"/>
    <m/>
    <m/>
    <m/>
    <d v="2026-01-04T00:00:00"/>
    <m/>
    <m/>
    <m/>
    <n v="570783804"/>
    <s v="MASIVO"/>
    <s v="NPN"/>
    <x v="0"/>
    <m/>
    <m/>
    <m/>
    <m/>
  </r>
  <r>
    <x v="0"/>
    <s v="Gerson Ney Lasso Balanta"/>
    <n v="354352440000"/>
    <s v="Cobros Abril Canal Fijo 2 meses a NPN"/>
    <s v="PANAMA                                            "/>
    <m/>
    <d v="2026-01-04T00:00:00"/>
    <n v="69054703"/>
    <n v="69054703"/>
    <m/>
    <s v="Lassogerson35@gmail.com"/>
    <m/>
    <m/>
    <m/>
    <d v="2026-01-04T00:00:00"/>
    <m/>
    <m/>
    <m/>
    <s v="FB662738"/>
    <s v="MASIVO"/>
    <s v="NPN"/>
    <x v="0"/>
    <m/>
    <m/>
    <m/>
    <m/>
  </r>
  <r>
    <x v="0"/>
    <s v="KAREN CAMACHO"/>
    <n v="358348350000"/>
    <s v="Cobros Abril Canal Fijo 2 meses a NPN"/>
    <s v="COLON                                             "/>
    <m/>
    <d v="2026-01-04T00:00:00"/>
    <n v="67787532"/>
    <n v="67787532"/>
    <m/>
    <s v="Barcenaseder58@gmail.com"/>
    <m/>
    <m/>
    <m/>
    <d v="2026-01-04T00:00:00"/>
    <m/>
    <m/>
    <m/>
    <s v="3-743-363"/>
    <s v="MASIVO"/>
    <s v="NPN"/>
    <x v="0"/>
    <m/>
    <m/>
    <m/>
    <m/>
  </r>
  <r>
    <x v="0"/>
    <s v="Rony garcia"/>
    <n v="359354680000"/>
    <s v="Cobros Abril Canal Fijo 2 meses a NPN"/>
    <s v="COLON                                             "/>
    <m/>
    <d v="2026-01-04T00:00:00"/>
    <n v="61669203"/>
    <n v="61669203"/>
    <m/>
    <s v="ronygarcia24@gmail.com"/>
    <m/>
    <m/>
    <m/>
    <d v="2026-01-04T00:00:00"/>
    <m/>
    <m/>
    <m/>
    <s v="8-1047-2365"/>
    <s v="MASIVO"/>
    <s v="NPN"/>
    <x v="0"/>
    <m/>
    <m/>
    <m/>
    <m/>
  </r>
  <r>
    <x v="0"/>
    <s v="Sofía Navarro "/>
    <n v="357335980000"/>
    <s v="Cobros Abril Canal Fijo 2 meses a NPN"/>
    <s v="PANAMA                                            "/>
    <m/>
    <d v="2026-01-04T00:00:00"/>
    <n v="62665510"/>
    <n v="62665510"/>
    <m/>
    <s v="sofiadenavarro@gmail.com"/>
    <m/>
    <m/>
    <m/>
    <d v="2026-01-04T00:00:00"/>
    <m/>
    <m/>
    <m/>
    <s v="AX939366"/>
    <s v="SOHO"/>
    <s v="NPN"/>
    <x v="0"/>
    <m/>
    <m/>
    <m/>
    <m/>
  </r>
  <r>
    <x v="0"/>
    <s v="Karen Vergara"/>
    <n v="354352630000"/>
    <s v="Cobros Abril Canal Fijo 2 meses a NPN"/>
    <s v="PANAMA                                            "/>
    <m/>
    <d v="2026-01-04T00:00:00"/>
    <n v="68162584"/>
    <n v="68162584"/>
    <m/>
    <s v="kvergara0328@gmail.com"/>
    <m/>
    <m/>
    <m/>
    <d v="2026-01-04T00:00:00"/>
    <m/>
    <m/>
    <m/>
    <s v="8-998-2253"/>
    <s v="MASIVO"/>
    <s v="NPN"/>
    <x v="0"/>
    <m/>
    <m/>
    <m/>
    <m/>
  </r>
  <r>
    <x v="0"/>
    <s v="CESAR GONZALEZ"/>
    <n v="356353170000"/>
    <s v="Cobros Abril Canal Fijo 2 meses a NPN"/>
    <s v="HERRERA                                           "/>
    <m/>
    <d v="2026-01-04T00:00:00"/>
    <n v="68462020"/>
    <n v="68462020"/>
    <m/>
    <s v="Eutimiaguerra213@gmail.com"/>
    <m/>
    <m/>
    <m/>
    <d v="2026-01-04T00:00:00"/>
    <m/>
    <m/>
    <m/>
    <s v="9-61-437"/>
    <s v="MASIVO"/>
    <s v="NPN"/>
    <x v="0"/>
    <m/>
    <m/>
    <m/>
    <m/>
  </r>
  <r>
    <x v="0"/>
    <s v="Cecibel rios"/>
    <n v="357353980000"/>
    <s v="Cobros Abril Canal Fijo 2 meses a NPN"/>
    <s v="VERAGUAS                                          "/>
    <m/>
    <d v="2026-01-04T00:00:00"/>
    <n v="65279813"/>
    <n v="65279813"/>
    <m/>
    <s v="crios3131@hotmail.com"/>
    <m/>
    <m/>
    <m/>
    <d v="2026-01-04T00:00:00"/>
    <m/>
    <m/>
    <m/>
    <s v="8-303-7"/>
    <s v="MASIVO"/>
    <s v="NPN"/>
    <x v="0"/>
    <m/>
    <m/>
    <m/>
    <m/>
  </r>
  <r>
    <x v="0"/>
    <s v="Alexandra Raquel Mora Quijano"/>
    <n v="357353490000"/>
    <s v="Cobros Abril Canal Fijo 2 meses a NPN"/>
    <s v="PANAMA                                            "/>
    <m/>
    <d v="2026-01-04T00:00:00"/>
    <n v="67011734"/>
    <n v="67011734"/>
    <m/>
    <s v="lilymoraquijano1705@gmail.com"/>
    <m/>
    <m/>
    <m/>
    <d v="2026-01-04T00:00:00"/>
    <m/>
    <m/>
    <m/>
    <s v="4-763-1902"/>
    <s v="MASIVO"/>
    <s v="NPN"/>
    <x v="0"/>
    <m/>
    <m/>
    <m/>
    <m/>
  </r>
  <r>
    <x v="0"/>
    <s v="YENITZEL ARGELYS AGUILAR SANTOS"/>
    <n v="351355390000"/>
    <s v="Cobros Abril Canal Fijo 2 meses a NPN"/>
    <s v="CHIRIQUI                                          "/>
    <m/>
    <d v="2026-01-04T00:00:00"/>
    <n v="61948388"/>
    <n v="61948388"/>
    <m/>
    <s v="msantoscontrera@gmail.com"/>
    <m/>
    <m/>
    <m/>
    <d v="2026-01-04T00:00:00"/>
    <m/>
    <m/>
    <m/>
    <s v="4-827-1762"/>
    <s v="MASIVO"/>
    <s v="NPN"/>
    <x v="0"/>
    <m/>
    <m/>
    <m/>
    <m/>
  </r>
  <r>
    <x v="0"/>
    <s v="ESTEBAN GARY ROJAS"/>
    <n v="357355760000"/>
    <s v="Cobros Abril Canal Fijo 2 meses a NPN"/>
    <s v="CHIRIQUI                                          "/>
    <m/>
    <d v="2026-01-04T00:00:00"/>
    <n v="68930634"/>
    <n v="68930634"/>
    <m/>
    <s v="mariadegary1959@gmail.com"/>
    <m/>
    <m/>
    <m/>
    <d v="2026-01-04T00:00:00"/>
    <m/>
    <m/>
    <m/>
    <s v="3-42-581"/>
    <s v="MASIVO"/>
    <s v="NPN"/>
    <x v="0"/>
    <m/>
    <m/>
    <m/>
    <m/>
  </r>
  <r>
    <x v="0"/>
    <s v="Enilda Yuribel Perrz Ruiz"/>
    <n v="354354860000"/>
    <s v="Cobros Abril Canal Fijo 2 meses a NPN"/>
    <s v="CHIRIQUI                                          "/>
    <m/>
    <d v="2026-01-04T00:00:00"/>
    <n v="68366223"/>
    <n v="68366223"/>
    <m/>
    <s v="eperez@corromaduro.com"/>
    <m/>
    <m/>
    <m/>
    <d v="2026-01-04T00:00:00"/>
    <m/>
    <m/>
    <m/>
    <s v="9-734-1467"/>
    <s v="MASIVO"/>
    <s v="NPN"/>
    <x v="0"/>
    <m/>
    <m/>
    <m/>
    <m/>
  </r>
  <r>
    <x v="0"/>
    <s v="Horacia solis"/>
    <n v="356789050000"/>
    <s v="Cobros Abril Canal Fijo 2 meses a NPN"/>
    <s v="PANAMA                                            "/>
    <m/>
    <d v="2026-01-04T00:00:00"/>
    <n v="67890453"/>
    <n v="67890453"/>
    <m/>
    <s v="juancarlos@gmail.com"/>
    <m/>
    <m/>
    <m/>
    <d v="2026-01-04T00:00:00"/>
    <m/>
    <m/>
    <m/>
    <s v="9-139-25"/>
    <s v="MASIVO"/>
    <s v="NPN"/>
    <x v="3"/>
    <m/>
    <m/>
    <m/>
    <m/>
  </r>
  <r>
    <x v="0"/>
    <s v="JOSÉ RIVAS"/>
    <n v="358354380000"/>
    <s v="Cobros Abril Canal Fijo 2 meses a NPN"/>
    <n v="0"/>
    <m/>
    <d v="2026-01-04T00:00:00"/>
    <n v="69845555"/>
    <n v="69845555"/>
    <m/>
    <s v="joserivas6@gmail.com"/>
    <m/>
    <m/>
    <m/>
    <d v="2026-01-04T00:00:00"/>
    <m/>
    <m/>
    <m/>
    <s v="5-706-2023"/>
    <s v="SOHO"/>
    <s v="NPN"/>
    <x v="3"/>
    <m/>
    <m/>
    <m/>
    <m/>
  </r>
  <r>
    <x v="0"/>
    <s v="Carolina Orellana "/>
    <n v="351348550000"/>
    <s v="Cobros Abril Canal Fijo 2 meses a NPN"/>
    <n v="0"/>
    <m/>
    <d v="2026-01-04T00:00:00"/>
    <n v="68084318"/>
    <n v="68084318"/>
    <m/>
    <s v="Lorellanag@gmail.com"/>
    <m/>
    <m/>
    <m/>
    <d v="2026-01-04T00:00:00"/>
    <m/>
    <m/>
    <m/>
    <s v="E-8-126837"/>
    <s v="SOHO"/>
    <s v="NPN"/>
    <x v="1"/>
    <m/>
    <m/>
    <m/>
    <m/>
  </r>
  <r>
    <x v="0"/>
    <s v="Alberto garrido "/>
    <n v="357355340000"/>
    <s v="Cobros Abril Canal Fijo 2 meses a NPN"/>
    <n v="0"/>
    <m/>
    <d v="2026-01-04T00:00:00"/>
    <n v="67505958"/>
    <n v="67505958"/>
    <m/>
    <s v="barriadixon@gmail.com"/>
    <m/>
    <m/>
    <m/>
    <d v="2026-01-04T00:00:00"/>
    <m/>
    <m/>
    <m/>
    <s v="6-57-712"/>
    <s v="MASIVO"/>
    <s v="NPN"/>
    <x v="0"/>
    <m/>
    <m/>
    <m/>
    <m/>
  </r>
  <r>
    <x v="0"/>
    <s v="JUANA DEL CARME BATISTA MARTINE"/>
    <n v="356355950000"/>
    <s v="Cobros Abril Canal Fijo 2 meses a NPN"/>
    <n v="0"/>
    <m/>
    <d v="2026-01-04T00:00:00"/>
    <n v="62164982"/>
    <n v="62164982"/>
    <m/>
    <s v="Juanab99@gmail.com"/>
    <m/>
    <m/>
    <m/>
    <d v="2026-01-04T00:00:00"/>
    <m/>
    <m/>
    <m/>
    <s v="6-722-2228"/>
    <s v="MASIVO"/>
    <s v="NPN"/>
    <x v="0"/>
    <m/>
    <m/>
    <m/>
    <m/>
  </r>
  <r>
    <x v="0"/>
    <s v="ALEX HAU CHEUNG"/>
    <n v="352356110000"/>
    <s v="Cobros Abril Canal Fijo 2 meses a NPN"/>
    <n v="0"/>
    <m/>
    <d v="2026-01-04T00:00:00"/>
    <n v="64242878"/>
    <n v="64242878"/>
    <m/>
    <s v="Alexhaucheung@gmail.com"/>
    <m/>
    <m/>
    <m/>
    <d v="2026-01-04T00:00:00"/>
    <m/>
    <m/>
    <m/>
    <s v="8-902-1681"/>
    <s v="MASIVO"/>
    <s v="NPN"/>
    <x v="3"/>
    <m/>
    <m/>
    <m/>
    <m/>
  </r>
  <r>
    <x v="0"/>
    <s v="SURENAIKA MARINELIS LOPEZ HERNANDEZ"/>
    <n v="356344860000"/>
    <s v="Cobros Abril Canal Fijo 2 meses a NPN"/>
    <n v="0"/>
    <m/>
    <d v="2026-01-04T00:00:00"/>
    <n v="68723724"/>
    <n v="68723724"/>
    <m/>
    <s v="Hernandezyamileth0511@gmail.com"/>
    <m/>
    <m/>
    <m/>
    <d v="2026-01-04T00:00:00"/>
    <m/>
    <m/>
    <m/>
    <s v="10-716-2128"/>
    <s v="MASIVO"/>
    <s v="NPN"/>
    <x v="0"/>
    <m/>
    <m/>
    <m/>
    <m/>
  </r>
  <r>
    <x v="0"/>
    <s v="Ceila Machado Castillo "/>
    <n v="355354880000"/>
    <s v="Cobros Abril Canal Fijo 2 meses a NPN"/>
    <n v="0"/>
    <m/>
    <d v="2026-01-04T00:00:00"/>
    <n v="62819869"/>
    <n v="62819869"/>
    <m/>
    <s v="ceilamachado1995@gmail.com"/>
    <m/>
    <m/>
    <m/>
    <d v="2026-01-04T00:00:00"/>
    <m/>
    <m/>
    <m/>
    <s v="1-748-31"/>
    <s v="MASIVO"/>
    <s v="NPN"/>
    <x v="0"/>
    <m/>
    <m/>
    <m/>
    <m/>
  </r>
  <r>
    <x v="0"/>
    <s v="Joseph anel Ortega andrade"/>
    <n v="353357320000"/>
    <s v="Cobros Abril Canal Fijo 2 meses a NPN"/>
    <n v="0"/>
    <m/>
    <d v="2026-01-04T00:00:00"/>
    <n v="60093261"/>
    <n v="60093261"/>
    <m/>
    <s v="josephortega479@gmail.com"/>
    <m/>
    <m/>
    <m/>
    <d v="2026-01-04T00:00:00"/>
    <m/>
    <m/>
    <m/>
    <s v="8-832-774"/>
    <s v="MASIVO"/>
    <s v="NPN"/>
    <x v="1"/>
    <m/>
    <m/>
    <m/>
    <m/>
  </r>
  <r>
    <x v="0"/>
    <s v="Romana clarines saldaña"/>
    <n v="355356870000"/>
    <s v="Cobros Abril Canal Fijo 2 meses a NPN"/>
    <n v="0"/>
    <m/>
    <d v="2026-01-04T00:00:00"/>
    <n v="64242721"/>
    <n v="64242721"/>
    <m/>
    <s v="Roxanasaldana941@gmail.com"/>
    <m/>
    <m/>
    <m/>
    <d v="2026-01-04T00:00:00"/>
    <m/>
    <m/>
    <m/>
    <s v="9-707-2363"/>
    <s v="MASIVO"/>
    <s v="NPN"/>
    <x v="0"/>
    <m/>
    <m/>
    <m/>
    <m/>
  </r>
  <r>
    <x v="0"/>
    <s v="Yahaira Edilma Mendoza Cabrera"/>
    <n v="354345320000"/>
    <s v="Cobros Abril Canal Fijo 2 meses a NPN"/>
    <n v="0"/>
    <m/>
    <d v="2026-01-04T00:00:00"/>
    <n v="65783141"/>
    <n v="65783141"/>
    <m/>
    <s v="yahairaedilma2030@gmail.com"/>
    <m/>
    <m/>
    <m/>
    <d v="2026-01-04T00:00:00"/>
    <m/>
    <m/>
    <m/>
    <s v="4-716-1817"/>
    <s v="MASIVO"/>
    <s v="NPN"/>
    <x v="0"/>
    <m/>
    <m/>
    <m/>
    <m/>
  </r>
  <r>
    <x v="0"/>
    <s v="KEVIN ISMAEL CORNEJO"/>
    <n v="357357140000"/>
    <s v="Cobros Abril Canal Fijo 2 meses a NPN"/>
    <n v="0"/>
    <m/>
    <d v="2026-01-04T00:00:00"/>
    <n v="64170798"/>
    <n v="64170798"/>
    <m/>
    <s v="papioenrique235@gmail.com"/>
    <m/>
    <m/>
    <m/>
    <d v="2026-01-04T00:00:00"/>
    <m/>
    <m/>
    <m/>
    <s v="8-1031-1601"/>
    <s v="MASIVO"/>
    <s v="NPN"/>
    <x v="1"/>
    <m/>
    <m/>
    <m/>
    <m/>
  </r>
  <r>
    <x v="0"/>
    <s v="ROLANDO ALBERTO AMARANTO GOMEZ"/>
    <n v="358355910000"/>
    <s v="Cobros Abril Canal Fijo 2 meses a NPN"/>
    <n v="0"/>
    <m/>
    <d v="2026-01-04T00:00:00"/>
    <n v="69860778"/>
    <n v="69860778"/>
    <m/>
    <s v="amarancitop@gmail.com"/>
    <m/>
    <m/>
    <m/>
    <d v="2026-01-04T00:00:00"/>
    <m/>
    <m/>
    <m/>
    <s v="6-728-2482"/>
    <s v="MASIVO"/>
    <s v="NPN"/>
    <x v="0"/>
    <m/>
    <m/>
    <m/>
    <m/>
  </r>
  <r>
    <x v="0"/>
    <s v="Layla Rosalba Moreno"/>
    <n v="358356720000"/>
    <s v="Cobros Abril Canal Fijo 2 meses a NPN"/>
    <n v="0"/>
    <m/>
    <d v="2026-01-04T00:00:00"/>
    <n v="69116866"/>
    <n v="69116866"/>
    <m/>
    <s v="Laylamoreno507@gmail.com"/>
    <m/>
    <m/>
    <m/>
    <d v="2026-01-04T00:00:00"/>
    <m/>
    <m/>
    <m/>
    <s v="2-759-1760"/>
    <s v="MASIVO"/>
    <s v="NPN"/>
    <x v="0"/>
    <m/>
    <m/>
    <m/>
    <m/>
  </r>
  <r>
    <x v="0"/>
    <s v=" FRANKLIN CAMAÑO RODRIGUEZ"/>
    <n v="356357170000"/>
    <s v="Cobros Abril Canal Fijo 2 meses a NPN"/>
    <n v="0"/>
    <m/>
    <d v="2026-01-04T00:00:00"/>
    <n v="65544294"/>
    <n v="65544294"/>
    <m/>
    <s v="Laurenstell92@gmail.com"/>
    <m/>
    <m/>
    <m/>
    <d v="2026-01-04T00:00:00"/>
    <m/>
    <m/>
    <m/>
    <s v="9-722-892"/>
    <s v="DIGITAL"/>
    <s v="NPN"/>
    <x v="0"/>
    <m/>
    <m/>
    <m/>
    <m/>
  </r>
  <r>
    <x v="0"/>
    <s v="cristian abdiel delgado chavez"/>
    <n v="352356050000"/>
    <s v="Cobros Abril Canal Fijo 2 meses a NPN"/>
    <n v="0"/>
    <m/>
    <d v="2026-01-04T00:00:00"/>
    <n v="63592085"/>
    <n v="63592085"/>
    <m/>
    <s v="cd3385706@gmail.com"/>
    <m/>
    <m/>
    <m/>
    <d v="2026-01-04T00:00:00"/>
    <m/>
    <m/>
    <m/>
    <s v="1-752-148"/>
    <s v="MASIVO"/>
    <s v="NPN"/>
    <x v="0"/>
    <m/>
    <m/>
    <m/>
    <m/>
  </r>
  <r>
    <x v="0"/>
    <s v="Miguel Enrique Gonzalez Hidalgo"/>
    <n v="352308220000"/>
    <s v="Cobros Abril Canal Fijo 2 meses a NPN"/>
    <n v="0"/>
    <m/>
    <d v="2026-01-04T00:00:00"/>
    <n v="69706405"/>
    <n v="69706405"/>
    <m/>
    <s v="miguelhidalgo29290@gmail.com"/>
    <m/>
    <m/>
    <m/>
    <d v="2026-01-04T00:00:00"/>
    <m/>
    <m/>
    <m/>
    <s v="8-1016-622"/>
    <s v="MASIVO"/>
    <s v="NPN"/>
    <x v="1"/>
    <m/>
    <m/>
    <m/>
    <m/>
  </r>
  <r>
    <x v="0"/>
    <s v="Eyda miranda"/>
    <n v="357353810000"/>
    <s v="Cobros Abril Canal Fijo 2 meses a NPN"/>
    <n v="0"/>
    <m/>
    <d v="2026-01-04T00:00:00"/>
    <n v="67890543"/>
    <n v="67890543"/>
    <m/>
    <s v="villarrealabdiel219@gmail.com"/>
    <m/>
    <m/>
    <m/>
    <d v="2026-01-04T00:00:00"/>
    <m/>
    <m/>
    <m/>
    <s v="8-943-223"/>
    <s v="MASIVO"/>
    <s v="NPN"/>
    <x v="3"/>
    <m/>
    <m/>
    <m/>
    <m/>
  </r>
  <r>
    <x v="0"/>
    <s v="Isabel miranda"/>
    <n v="359358260000"/>
    <s v="Cobros Abril Canal Fijo 2 meses a NPN"/>
    <n v="0"/>
    <m/>
    <d v="2026-01-04T00:00:00"/>
    <n v="66439882"/>
    <n v="66439882"/>
    <m/>
    <s v="Isabelmiranda26@gmail.com"/>
    <m/>
    <m/>
    <m/>
    <d v="2026-01-04T00:00:00"/>
    <m/>
    <m/>
    <m/>
    <s v="1-47-984"/>
    <s v="MASIVO"/>
    <s v="NPN"/>
    <x v="0"/>
    <m/>
    <m/>
    <m/>
    <m/>
  </r>
  <r>
    <x v="0"/>
    <s v="Isabel miranda"/>
    <n v="359358260000"/>
    <s v="Cobros Abril Canal Fijo 2 meses a NPN"/>
    <n v="0"/>
    <m/>
    <d v="2026-01-04T00:00:00"/>
    <n v="66439882"/>
    <n v="66439882"/>
    <m/>
    <s v="Isabelmiranda26@gmail.com"/>
    <m/>
    <m/>
    <m/>
    <d v="2026-01-04T00:00:00"/>
    <m/>
    <m/>
    <m/>
    <s v="1-47-984"/>
    <s v="MASIVO"/>
    <s v="NPN"/>
    <x v="0"/>
    <m/>
    <m/>
    <m/>
    <m/>
  </r>
  <r>
    <x v="0"/>
    <s v="ELIESER DANIEL GONZALEZ RODRIGUEZ"/>
    <n v="359356850000"/>
    <s v="Cobros Abril Canal Fijo 2 meses a NPN"/>
    <n v="0"/>
    <m/>
    <d v="2026-01-04T00:00:00"/>
    <n v="66818574"/>
    <n v="66818574"/>
    <m/>
    <s v="danielgonzalezrodriguez@gmail.com"/>
    <m/>
    <m/>
    <m/>
    <d v="2026-01-04T00:00:00"/>
    <m/>
    <m/>
    <m/>
    <s v="9-752-2484"/>
    <s v="MASIVO"/>
    <s v="NPN"/>
    <x v="0"/>
    <m/>
    <m/>
    <m/>
    <m/>
  </r>
  <r>
    <x v="0"/>
    <s v="MARIO RODRIGUEZ"/>
    <n v="355358100000"/>
    <s v="Cobros Abril Canal Fijo 2 meses a NPN"/>
    <n v="0"/>
    <m/>
    <d v="2026-01-04T00:00:00"/>
    <n v="63729686"/>
    <n v="63729686"/>
    <m/>
    <s v="Mario1986rodri@gmail.com"/>
    <m/>
    <m/>
    <m/>
    <d v="2026-01-04T00:00:00"/>
    <m/>
    <m/>
    <m/>
    <s v="E-8-190348"/>
    <s v="MASIVO"/>
    <s v="NPN"/>
    <x v="0"/>
    <m/>
    <m/>
    <m/>
    <m/>
  </r>
  <r>
    <x v="0"/>
    <s v="ALEXANDER BATISTA FLORES"/>
    <n v="295094610000"/>
    <s v="Cobros Abril Canal Fijo 2 meses a NPN"/>
    <n v="0"/>
    <m/>
    <d v="2026-01-04T00:00:00"/>
    <n v="68629734"/>
    <n v="68629734"/>
    <m/>
    <s v="Alexanderbatista2772@gmail.com"/>
    <m/>
    <m/>
    <m/>
    <d v="2026-01-04T00:00:00"/>
    <m/>
    <m/>
    <m/>
    <s v="8-521-1954"/>
    <s v="MASIVO"/>
    <s v="NPN"/>
    <x v="1"/>
    <m/>
    <m/>
    <m/>
    <m/>
  </r>
  <r>
    <x v="0"/>
    <s v="Yuzeth Aldines Gonzalez D Croz"/>
    <n v="353357510000"/>
    <s v="Cobros Abril Canal Fijo 2 meses a NPN"/>
    <n v="0"/>
    <m/>
    <d v="2026-01-04T00:00:00"/>
    <n v="66986612"/>
    <n v="66986612"/>
    <m/>
    <s v="Yuzeth0725@gmail.com"/>
    <m/>
    <m/>
    <m/>
    <d v="2026-01-04T00:00:00"/>
    <m/>
    <m/>
    <m/>
    <s v="8-1063-1115"/>
    <s v="MASIVO"/>
    <s v="NPN"/>
    <x v="0"/>
    <m/>
    <m/>
    <m/>
    <m/>
  </r>
  <r>
    <x v="0"/>
    <s v="MAGNOLIA CARMINA CHUEZ MORALES"/>
    <n v="352357030000"/>
    <s v="Cobros Abril Canal Fijo 2 meses a NPN"/>
    <n v="0"/>
    <m/>
    <d v="2026-01-04T00:00:00"/>
    <n v="68535613"/>
    <n v="68535613"/>
    <m/>
    <s v="Yusaravillareal929@gamil.com"/>
    <m/>
    <m/>
    <m/>
    <d v="2026-01-04T00:00:00"/>
    <m/>
    <m/>
    <m/>
    <s v="8-381-337"/>
    <s v="MASIVO"/>
    <s v="NPN"/>
    <x v="4"/>
    <m/>
    <m/>
    <m/>
    <m/>
  </r>
  <r>
    <x v="0"/>
    <s v="ABEL ANTONIO ARJONA MELENDEZ"/>
    <n v="359338580000"/>
    <s v="Cobros Abril Canal Fijo 2 meses a NPN"/>
    <n v="0"/>
    <m/>
    <d v="2026-01-04T00:00:00"/>
    <n v="65014520"/>
    <n v="65014520"/>
    <m/>
    <s v="arjonaabel219@gmail.com"/>
    <m/>
    <m/>
    <m/>
    <d v="2026-01-04T00:00:00"/>
    <m/>
    <m/>
    <m/>
    <s v="8-711-1877"/>
    <s v="MASIVO"/>
    <s v="NPN"/>
    <x v="2"/>
    <m/>
    <m/>
    <m/>
    <m/>
  </r>
  <r>
    <x v="0"/>
    <s v="Skarina moreno"/>
    <n v="35802867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956-1975"/>
    <s v="MASIVO"/>
    <s v="NPN"/>
    <x v="3"/>
    <m/>
    <m/>
    <m/>
    <m/>
  </r>
  <r>
    <x v="0"/>
    <s v="Jazlin yareli Smith Pérez "/>
    <n v="353359190000"/>
    <s v="Cobros Abril Canal Fijo 2 meses a NPN"/>
    <n v="0"/>
    <m/>
    <d v="2026-01-04T00:00:00"/>
    <n v="69264035"/>
    <n v="69264035"/>
    <m/>
    <s v="benja.abdiel0316@Gmail.com"/>
    <m/>
    <m/>
    <m/>
    <d v="2026-01-04T00:00:00"/>
    <m/>
    <m/>
    <m/>
    <s v="10-714-852"/>
    <s v="MASIVO"/>
    <s v="NPN"/>
    <x v="0"/>
    <m/>
    <m/>
    <m/>
    <m/>
  </r>
  <r>
    <x v="0"/>
    <s v="Elizabeth Rivera Montenegro"/>
    <n v="358357750000"/>
    <s v="Cobros Abril Canal Fijo 2 meses a NPN"/>
    <n v="0"/>
    <m/>
    <d v="2026-01-04T00:00:00"/>
    <n v="69997245"/>
    <n v="69997245"/>
    <m/>
    <s v="panamaparacristo@gmail.com"/>
    <m/>
    <m/>
    <m/>
    <d v="2026-01-04T00:00:00"/>
    <m/>
    <m/>
    <m/>
    <s v="4-248-489"/>
    <s v="MASIVO"/>
    <s v="NPN"/>
    <x v="4"/>
    <m/>
    <m/>
    <m/>
    <m/>
  </r>
  <r>
    <x v="0"/>
    <s v="Ricauter Alberto CARRION POLO"/>
    <n v="354358340000"/>
    <s v="Cobros Abril Canal Fijo 2 meses a NPN"/>
    <n v="0"/>
    <m/>
    <d v="2026-01-04T00:00:00"/>
    <n v="67059028"/>
    <n v="67059028"/>
    <m/>
    <s v="carrionricauter@gmail.com"/>
    <m/>
    <m/>
    <m/>
    <d v="2026-01-04T00:00:00"/>
    <m/>
    <m/>
    <m/>
    <s v="2-744-1865"/>
    <s v="MASIVO"/>
    <s v="NPN"/>
    <x v="4"/>
    <m/>
    <m/>
    <m/>
    <m/>
  </r>
  <r>
    <x v="0"/>
    <s v="Fernando villarreta Hernández "/>
    <n v="351352270000"/>
    <s v="Cobros Abril Canal Fijo 2 meses a NPN"/>
    <s v="COCLE                                             "/>
    <m/>
    <d v="2026-01-04T00:00:00"/>
    <n v="68509947"/>
    <n v="68509947"/>
    <m/>
    <s v="quirozmarinelda@gmail.com"/>
    <m/>
    <m/>
    <m/>
    <d v="2026-01-04T00:00:00"/>
    <m/>
    <m/>
    <m/>
    <s v="2-144-204"/>
    <s v="MASIVO"/>
    <s v="NPN"/>
    <x v="0"/>
    <m/>
    <m/>
    <m/>
    <m/>
  </r>
  <r>
    <x v="0"/>
    <s v="Juaquin Dominguez Rodríguez "/>
    <n v="357357400000"/>
    <s v="Cobros Abril Canal Fijo 2 meses a NPN"/>
    <n v="0"/>
    <m/>
    <d v="2026-01-04T00:00:00"/>
    <n v="65951702"/>
    <n v="65951702"/>
    <m/>
    <s v="Nsmndt@gmail.com"/>
    <m/>
    <m/>
    <m/>
    <d v="2026-01-04T00:00:00"/>
    <m/>
    <m/>
    <m/>
    <s v="E-8-241687"/>
    <s v="MASIVO"/>
    <s v="NPN"/>
    <x v="0"/>
    <m/>
    <m/>
    <m/>
    <m/>
  </r>
  <r>
    <x v="0"/>
    <s v="Dilia del carmen  tejeira Álvaro "/>
    <n v="254004520000"/>
    <s v="Cobros Abril Canal Fijo 2 meses a NPN"/>
    <n v="0"/>
    <m/>
    <d v="2026-01-04T00:00:00"/>
    <n v="68191814"/>
    <n v="68191814"/>
    <m/>
    <s v="diliat0972@gmail.com"/>
    <m/>
    <m/>
    <m/>
    <d v="2026-01-04T00:00:00"/>
    <m/>
    <m/>
    <m/>
    <s v="4-248-227"/>
    <s v="MASIVO"/>
    <s v="NPN"/>
    <x v="0"/>
    <m/>
    <m/>
    <m/>
    <m/>
  </r>
  <r>
    <x v="0"/>
    <s v="FREDDI ANTONIO LYNCH"/>
    <n v="356348370000"/>
    <s v="Cobros Abril Canal Fijo 2 meses a NPN"/>
    <n v="0"/>
    <m/>
    <d v="2026-01-04T00:00:00"/>
    <n v="65287756"/>
    <n v="65287756"/>
    <m/>
    <s v="freddilynch407@gmail.com"/>
    <m/>
    <m/>
    <m/>
    <d v="2026-01-04T00:00:00"/>
    <m/>
    <m/>
    <m/>
    <s v="8-821-1473"/>
    <s v="MASIVO"/>
    <s v="NPN"/>
    <x v="4"/>
    <m/>
    <m/>
    <m/>
    <m/>
  </r>
  <r>
    <x v="0"/>
    <s v="Eduardo Enrique Soto Montero"/>
    <n v="353359440000"/>
    <s v="Cobros Abril Canal Fijo 2 meses a NPN"/>
    <n v="0"/>
    <m/>
    <d v="2026-01-04T00:00:00"/>
    <n v="69394767"/>
    <n v="69394767"/>
    <m/>
    <s v="albertosoto2223@gmail.com"/>
    <m/>
    <m/>
    <m/>
    <d v="2026-01-04T00:00:00"/>
    <m/>
    <m/>
    <m/>
    <s v="8-929-530"/>
    <s v="MASIVO"/>
    <s v="NPN"/>
    <x v="0"/>
    <m/>
    <m/>
    <m/>
    <m/>
  </r>
  <r>
    <x v="0"/>
    <s v="Luis Ortega "/>
    <n v="357285600000"/>
    <s v="Cobros Abril Canal Fijo 2 meses a NPN"/>
    <n v="0"/>
    <m/>
    <d v="2026-01-04T00:00:00"/>
    <n v="69558662"/>
    <n v="69558662"/>
    <m/>
    <s v="Yahairahoyte2213@gmail.com"/>
    <m/>
    <m/>
    <m/>
    <d v="2026-01-04T00:00:00"/>
    <m/>
    <m/>
    <m/>
    <s v="8-931-2056"/>
    <s v="MASIVO"/>
    <s v="NPN"/>
    <x v="1"/>
    <m/>
    <m/>
    <m/>
    <m/>
  </r>
  <r>
    <x v="0"/>
    <s v="KATHERINNE DELGADO"/>
    <n v="356310930000"/>
    <s v="Cobros Abril Canal Fijo 2 meses a NPN"/>
    <n v="0"/>
    <m/>
    <d v="2026-01-04T00:00:00"/>
    <n v="68791378"/>
    <n v="68791378"/>
    <m/>
    <s v="Delgado86@gmail.com"/>
    <m/>
    <m/>
    <m/>
    <d v="2026-01-04T00:00:00"/>
    <m/>
    <m/>
    <m/>
    <s v="8-825-2371"/>
    <s v="MASIVO"/>
    <s v="NPN"/>
    <x v="0"/>
    <m/>
    <m/>
    <m/>
    <m/>
  </r>
  <r>
    <x v="0"/>
    <s v="Ricardo Aransibia"/>
    <n v="356360990000"/>
    <s v="Cobros Abril Canal Fijo 2 meses a NPN"/>
    <n v="0"/>
    <m/>
    <d v="2026-01-04T00:00:00"/>
    <n v="65294266"/>
    <n v="65294266"/>
    <m/>
    <s v="Ricardo200@gmail.com"/>
    <m/>
    <m/>
    <m/>
    <d v="2026-01-04T00:00:00"/>
    <m/>
    <m/>
    <m/>
    <s v="8-1058-7"/>
    <s v="MASIVO"/>
    <s v="NPN"/>
    <x v="3"/>
    <m/>
    <m/>
    <m/>
    <m/>
  </r>
  <r>
    <x v="0"/>
    <s v="Fudencio abrego palacio"/>
    <n v="354359230000"/>
    <s v="Cobros Abril Canal Fijo 2 meses a NPN"/>
    <n v="0"/>
    <m/>
    <d v="2026-01-04T00:00:00"/>
    <n v="68162184"/>
    <n v="68162184"/>
    <m/>
    <s v="Vejeramoyilka@gmail.com"/>
    <m/>
    <m/>
    <m/>
    <d v="2026-01-04T00:00:00"/>
    <m/>
    <m/>
    <m/>
    <s v="12-704-941"/>
    <s v="MASIVO"/>
    <s v="NPN"/>
    <x v="0"/>
    <m/>
    <m/>
    <m/>
    <m/>
  </r>
  <r>
    <x v="0"/>
    <s v="DIANETH URRIOLA "/>
    <n v="272051270000"/>
    <s v="Cobros Abril Canal Fijo 2 meses a NPN"/>
    <n v="0"/>
    <m/>
    <d v="2026-01-04T00:00:00"/>
    <n v="62265318"/>
    <n v="62265318"/>
    <m/>
    <s v="durriola5@gmail.com"/>
    <m/>
    <m/>
    <m/>
    <d v="2026-01-04T00:00:00"/>
    <m/>
    <m/>
    <m/>
    <s v="8-924-2459"/>
    <s v="MASIVO"/>
    <s v="NPN"/>
    <x v="0"/>
    <m/>
    <m/>
    <m/>
    <m/>
  </r>
  <r>
    <x v="0"/>
    <s v="Eliodora Martinez "/>
    <n v="359346940000"/>
    <s v="Cobros Abril Canal Fijo 2 meses a NPN"/>
    <s v="PANAMA                                            "/>
    <m/>
    <d v="2026-01-04T00:00:00"/>
    <n v="67890453"/>
    <n v="67890453"/>
    <m/>
    <s v="yasitorrero@gmail.com"/>
    <m/>
    <m/>
    <m/>
    <d v="2026-01-04T00:00:00"/>
    <m/>
    <m/>
    <m/>
    <s v="2-112-342"/>
    <s v="MASIVO"/>
    <s v="NPN"/>
    <x v="3"/>
    <m/>
    <m/>
    <m/>
    <m/>
  </r>
  <r>
    <x v="0"/>
    <s v="Alan Yeison Castillo Ruiz"/>
    <n v="358358400000"/>
    <s v="Cobros Abril Canal Fijo 2 meses a NPN"/>
    <n v="0"/>
    <m/>
    <d v="2026-01-04T00:00:00"/>
    <n v="69799498"/>
    <n v="69799498"/>
    <m/>
    <s v="josekeran@gmail.com"/>
    <m/>
    <m/>
    <m/>
    <d v="2026-01-04T00:00:00"/>
    <m/>
    <m/>
    <m/>
    <s v="8-912-1027"/>
    <s v="MASIVO"/>
    <s v="NPN"/>
    <x v="0"/>
    <m/>
    <m/>
    <m/>
    <m/>
  </r>
  <r>
    <x v="0"/>
    <s v="Yenifer Michelle ruiz Duarte"/>
    <n v="352358100000"/>
    <s v="Cobros Abril Canal Fijo 2 meses a NPN"/>
    <n v="0"/>
    <m/>
    <d v="2026-01-04T00:00:00"/>
    <n v="64178091"/>
    <n v="64178091"/>
    <m/>
    <s v="ruizyenifer905@gmail.com"/>
    <m/>
    <m/>
    <m/>
    <d v="2026-01-04T00:00:00"/>
    <m/>
    <m/>
    <m/>
    <n v="9762438"/>
    <s v="MASIVO"/>
    <s v="NPN"/>
    <x v="0"/>
    <m/>
    <m/>
    <m/>
    <m/>
  </r>
  <r>
    <x v="0"/>
    <s v="Isidra Méndez barsallo"/>
    <n v="354359510000"/>
    <s v="Cobros Abril Canal Fijo 2 meses a NPN"/>
    <n v="0"/>
    <m/>
    <d v="2026-01-04T00:00:00"/>
    <n v="66641321"/>
    <n v="66641321"/>
    <m/>
    <s v="mendeznba13@gmail.com"/>
    <m/>
    <m/>
    <m/>
    <d v="2026-01-04T00:00:00"/>
    <m/>
    <m/>
    <m/>
    <s v="9-66-513"/>
    <s v="MASIVO"/>
    <s v="NPN"/>
    <x v="0"/>
    <m/>
    <m/>
    <m/>
    <m/>
  </r>
  <r>
    <x v="0"/>
    <s v="Irving Virgilio Perez Madrid "/>
    <n v="352343340000"/>
    <s v="Cobros Abril Canal Fijo 2 meses a NPN"/>
    <n v="0"/>
    <m/>
    <d v="2026-01-04T00:00:00"/>
    <n v="68010681"/>
    <n v="68010681"/>
    <m/>
    <s v="Vergararosaalicia@gmail.com"/>
    <m/>
    <m/>
    <m/>
    <d v="2026-01-04T00:00:00"/>
    <m/>
    <m/>
    <m/>
    <s v="8-870-2359"/>
    <s v="MASIVO"/>
    <s v="NPN"/>
    <x v="0"/>
    <m/>
    <m/>
    <m/>
    <m/>
  </r>
  <r>
    <x v="0"/>
    <s v="William Solis Clement "/>
    <n v="354360650000"/>
    <s v="Cobros Abril Canal Fijo 2 meses a NPN"/>
    <n v="0"/>
    <m/>
    <d v="2026-01-04T00:00:00"/>
    <n v="61016174"/>
    <n v="61016174"/>
    <m/>
    <s v="idilciaortega049@gmail.com"/>
    <m/>
    <m/>
    <m/>
    <d v="2026-01-04T00:00:00"/>
    <m/>
    <m/>
    <m/>
    <s v="10-32-500"/>
    <s v="MASIVO"/>
    <s v="NPN"/>
    <x v="0"/>
    <m/>
    <m/>
    <m/>
    <m/>
  </r>
  <r>
    <x v="0"/>
    <s v="Mavelyn palacio"/>
    <n v="357334100000"/>
    <s v="Cobros Abril Canal Fijo 2 meses a NPN"/>
    <n v="0"/>
    <m/>
    <d v="2026-01-04T00:00:00"/>
    <n v="66839768"/>
    <n v="66839768"/>
    <m/>
    <s v="Palaciomabelin346@gmail.com"/>
    <m/>
    <m/>
    <m/>
    <d v="2026-01-04T00:00:00"/>
    <m/>
    <m/>
    <m/>
    <s v="5-716-2130"/>
    <s v="MASIVO"/>
    <s v="NPN"/>
    <x v="0"/>
    <m/>
    <m/>
    <m/>
    <m/>
  </r>
  <r>
    <x v="0"/>
    <s v="Nasaret masckill Tenorio "/>
    <n v="358355590000"/>
    <s v="Cobros Abril Canal Fijo 2 meses a NPN"/>
    <n v="0"/>
    <m/>
    <d v="2026-01-04T00:00:00"/>
    <n v="63321872"/>
    <n v="63321872"/>
    <m/>
    <s v="tenorio.06@outlook.com"/>
    <m/>
    <m/>
    <m/>
    <d v="2026-01-04T00:00:00"/>
    <m/>
    <m/>
    <m/>
    <s v="9-749-486"/>
    <s v="MASIVO"/>
    <s v="NPN"/>
    <x v="4"/>
    <m/>
    <m/>
    <m/>
    <m/>
  </r>
  <r>
    <x v="0"/>
    <s v="Julieth Ortega "/>
    <n v="357082970000"/>
    <s v="Cobros Abril Canal Fijo 2 meses a NPN"/>
    <n v="0"/>
    <m/>
    <d v="2026-01-04T00:00:00"/>
    <n v="67030325"/>
    <n v="67030325"/>
    <m/>
    <s v="juliethdelrosario@gmail.com"/>
    <m/>
    <m/>
    <m/>
    <d v="2026-01-04T00:00:00"/>
    <m/>
    <m/>
    <m/>
    <s v="8-927-546"/>
    <s v="MASIVO"/>
    <s v="NPN"/>
    <x v="0"/>
    <m/>
    <m/>
    <m/>
    <m/>
  </r>
  <r>
    <x v="0"/>
    <s v="Angel lorenzo"/>
    <n v="354358380000"/>
    <s v="Cobros Abril Canal Fijo 2 meses a NPN"/>
    <n v="0"/>
    <m/>
    <d v="2026-01-04T00:00:00"/>
    <n v="68906543"/>
    <n v="68906543"/>
    <m/>
    <s v="tribaldoszadkiel88@gmail.com"/>
    <m/>
    <m/>
    <m/>
    <d v="2026-01-04T00:00:00"/>
    <m/>
    <m/>
    <m/>
    <s v="2-162-764"/>
    <s v="MASIVO"/>
    <s v="NPN"/>
    <x v="1"/>
    <m/>
    <m/>
    <m/>
    <m/>
  </r>
  <r>
    <x v="0"/>
    <s v="Eduardo Abel Iturralde Duarte "/>
    <n v="353360370000"/>
    <s v="Cobros Abril Canal Fijo 2 meses a NPN"/>
    <n v="0"/>
    <m/>
    <d v="2026-01-04T00:00:00"/>
    <n v="65880586"/>
    <n v="65880586"/>
    <m/>
    <s v="iturraldee053@gmail.com"/>
    <m/>
    <m/>
    <m/>
    <d v="2026-01-04T00:00:00"/>
    <m/>
    <m/>
    <m/>
    <s v="8-444-381"/>
    <s v="SOHO"/>
    <s v="NPN"/>
    <x v="1"/>
    <m/>
    <m/>
    <m/>
    <m/>
  </r>
  <r>
    <x v="0"/>
    <s v="Maryerlin Ballesteros "/>
    <n v="352351310000"/>
    <s v="Cobros Abril Canal Fijo 2 meses a NPN"/>
    <n v="0"/>
    <m/>
    <d v="2026-01-04T00:00:00"/>
    <n v="68981704"/>
    <n v="68981704"/>
    <m/>
    <s v="maryerlingb@gmail.com"/>
    <m/>
    <m/>
    <m/>
    <d v="2026-01-04T00:00:00"/>
    <m/>
    <m/>
    <m/>
    <s v="2-731-577"/>
    <s v="MASIVO"/>
    <s v="NPN"/>
    <x v="0"/>
    <m/>
    <m/>
    <m/>
    <m/>
  </r>
  <r>
    <x v="0"/>
    <s v="Mariela Atencio barria de Aparicio"/>
    <n v="354278250000"/>
    <s v="Cobros Abril Canal Fijo 2 meses a NPN"/>
    <n v="0"/>
    <m/>
    <d v="2026-01-04T00:00:00"/>
    <n v="61598243"/>
    <n v="61598243"/>
    <m/>
    <s v="Lupiita33343@gmail.com"/>
    <m/>
    <m/>
    <m/>
    <d v="2026-01-04T00:00:00"/>
    <m/>
    <m/>
    <m/>
    <s v="6-701-40"/>
    <s v="MASIVO"/>
    <s v="NPN"/>
    <x v="2"/>
    <m/>
    <m/>
    <m/>
    <m/>
  </r>
  <r>
    <x v="0"/>
    <s v="Mariela Atencio barria de Aparicio"/>
    <n v="354278250000"/>
    <s v="Cobros Abril Canal Fijo 2 meses a NPN"/>
    <n v="0"/>
    <m/>
    <d v="2026-01-04T00:00:00"/>
    <n v="61598243"/>
    <n v="61598243"/>
    <m/>
    <s v="Lupiita33344@gmail.com"/>
    <m/>
    <m/>
    <m/>
    <d v="2026-01-04T00:00:00"/>
    <m/>
    <m/>
    <m/>
    <s v="6-701-40"/>
    <s v="MASIVO"/>
    <s v="NPN"/>
    <x v="2"/>
    <m/>
    <m/>
    <m/>
    <m/>
  </r>
  <r>
    <x v="0"/>
    <s v="Juan navas"/>
    <n v="352359920000"/>
    <s v="Cobros Abril Canal Fijo 2 meses a NPN"/>
    <n v="0"/>
    <m/>
    <d v="2026-01-04T00:00:00"/>
    <n v="67890543"/>
    <n v="67890543"/>
    <m/>
    <s v="Juannavas@gmail.com"/>
    <m/>
    <m/>
    <m/>
    <d v="2026-01-04T00:00:00"/>
    <m/>
    <m/>
    <m/>
    <s v="2-163-1211"/>
    <s v="MASIVO"/>
    <s v="NPN"/>
    <x v="3"/>
    <m/>
    <m/>
    <m/>
    <m/>
  </r>
  <r>
    <x v="0"/>
    <s v="Yarisbet valdez"/>
    <n v="353342080000"/>
    <s v="Cobros Abril Canal Fijo 2 meses a NPN"/>
    <n v="0"/>
    <m/>
    <d v="2026-01-04T00:00:00"/>
    <n v="66547531"/>
    <n v="66547531"/>
    <m/>
    <s v="yarielispoveldes@gmail.com"/>
    <m/>
    <m/>
    <m/>
    <d v="2026-01-04T00:00:00"/>
    <m/>
    <m/>
    <m/>
    <s v="3-733-1417"/>
    <s v="MASIVO"/>
    <s v="NPN"/>
    <x v="0"/>
    <m/>
    <m/>
    <m/>
    <m/>
  </r>
  <r>
    <x v="0"/>
    <s v="Carlos Gutierrez "/>
    <n v="354351160000"/>
    <s v="Cobros Abril Canal Fijo 2 meses a NPN"/>
    <n v="0"/>
    <m/>
    <d v="2026-01-04T00:00:00"/>
    <n v="64552668"/>
    <n v="64552668"/>
    <m/>
    <s v="Antonioas13@gmail.com"/>
    <m/>
    <m/>
    <m/>
    <d v="2026-01-04T00:00:00"/>
    <m/>
    <m/>
    <m/>
    <s v="8-969-1767"/>
    <s v="MASIVO"/>
    <s v="NPN"/>
    <x v="1"/>
    <m/>
    <m/>
    <m/>
    <m/>
  </r>
  <r>
    <x v="0"/>
    <s v="Didio Mendoza Ojo"/>
    <n v="354338820000"/>
    <s v="Cobros Abril Canal Fijo 2 meses a NPN"/>
    <n v="0"/>
    <m/>
    <d v="2026-01-04T00:00:00"/>
    <n v="66151597"/>
    <n v="66151597"/>
    <m/>
    <s v="DidioMendoza00@gmail.com"/>
    <m/>
    <m/>
    <m/>
    <d v="2026-01-04T00:00:00"/>
    <m/>
    <m/>
    <m/>
    <s v="6-707-1648"/>
    <s v="MASIVO"/>
    <s v="NPN"/>
    <x v="1"/>
    <m/>
    <m/>
    <m/>
    <m/>
  </r>
  <r>
    <x v="0"/>
    <s v="Lorenzo Betancourt "/>
    <n v="35536085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2-743-2190"/>
    <s v="MASIVO"/>
    <s v="NPN"/>
    <x v="2"/>
    <m/>
    <m/>
    <m/>
    <m/>
  </r>
  <r>
    <x v="0"/>
    <s v="Excelso Jacob moreno Guillén "/>
    <n v="353361830000"/>
    <s v="Cobros Abril Canal Fijo 2 meses a NPN"/>
    <n v="0"/>
    <m/>
    <d v="2026-01-04T00:00:00"/>
    <n v="64600861"/>
    <n v="64600861"/>
    <m/>
    <s v="morenoexcelso071@gmail.com"/>
    <m/>
    <m/>
    <m/>
    <d v="2026-01-04T00:00:00"/>
    <m/>
    <m/>
    <m/>
    <s v="4-723-1744"/>
    <s v="MASIVO"/>
    <s v="NPN"/>
    <x v="1"/>
    <m/>
    <m/>
    <m/>
    <m/>
  </r>
  <r>
    <x v="0"/>
    <s v="Guillermita martinez garcia"/>
    <n v="353362830000"/>
    <s v="Cobros Abril Canal Fijo 2 meses a NPN"/>
    <n v="0"/>
    <m/>
    <d v="2026-01-04T00:00:00"/>
    <n v="67472824"/>
    <n v="67472824"/>
    <m/>
    <s v="Matinezquiermira@gmail.com"/>
    <m/>
    <m/>
    <m/>
    <d v="2026-01-04T00:00:00"/>
    <m/>
    <m/>
    <m/>
    <s v="10-704-551"/>
    <s v="MASIVO"/>
    <s v="NPN"/>
    <x v="2"/>
    <m/>
    <m/>
    <m/>
    <m/>
  </r>
  <r>
    <x v="0"/>
    <s v="IRIS VANESSA DIAZ CARRERA DE ROSAS"/>
    <n v="357362650000"/>
    <s v="Cobros Abril Canal Fijo 2 meses a NPN"/>
    <n v="0"/>
    <m/>
    <d v="2026-01-04T00:00:00"/>
    <n v="66524941"/>
    <n v="66524941"/>
    <m/>
    <s v="ricardohabran880@gmail.com"/>
    <m/>
    <m/>
    <m/>
    <d v="2026-01-04T00:00:00"/>
    <m/>
    <m/>
    <m/>
    <s v="4-718-1129"/>
    <s v="MASIVO"/>
    <s v="NPN"/>
    <x v="2"/>
    <m/>
    <m/>
    <m/>
    <m/>
  </r>
  <r>
    <x v="0"/>
    <s v="MAXELINO JESUS CASTILLO PEREZ"/>
    <n v="353363710000"/>
    <s v="Cobros Abril Canal Fijo 2 meses a NPN"/>
    <n v="0"/>
    <m/>
    <d v="2026-01-04T00:00:00"/>
    <n v="61626717"/>
    <n v="61626717"/>
    <m/>
    <s v="maxeca18@gmail.com"/>
    <m/>
    <m/>
    <m/>
    <d v="2026-01-04T00:00:00"/>
    <m/>
    <m/>
    <m/>
    <s v="2-722-1502"/>
    <s v="MASIVO"/>
    <s v="NPN"/>
    <x v="1"/>
    <m/>
    <m/>
    <m/>
    <m/>
  </r>
  <r>
    <x v="0"/>
    <s v="MAXELINO JESUS CASTILLO PEREZ"/>
    <n v="353363710000"/>
    <s v="Cobros Abril Canal Fijo 2 meses a NPN"/>
    <n v="0"/>
    <m/>
    <d v="2026-01-04T00:00:00"/>
    <n v="61626717"/>
    <n v="61626717"/>
    <m/>
    <s v="Siberianafks@gmail.com"/>
    <m/>
    <m/>
    <m/>
    <d v="2026-01-04T00:00:00"/>
    <m/>
    <m/>
    <m/>
    <s v="2-722-1502"/>
    <s v="MASIVO"/>
    <s v="NPN"/>
    <x v="1"/>
    <m/>
    <m/>
    <m/>
    <m/>
  </r>
  <r>
    <x v="0"/>
    <s v="Austreverta Ramirez Gonzales"/>
    <n v="359363260000"/>
    <s v="Cobros Abril Canal Fijo 2 meses a NPN"/>
    <n v="0"/>
    <m/>
    <d v="2026-01-04T00:00:00"/>
    <n v="66525594"/>
    <n v="66525594"/>
    <m/>
    <s v="Ramirezauster@gmail.com"/>
    <m/>
    <m/>
    <m/>
    <d v="2026-01-04T00:00:00"/>
    <m/>
    <m/>
    <m/>
    <s v="9-97-1073"/>
    <s v="MASIVO"/>
    <s v="NPN"/>
    <x v="5"/>
    <m/>
    <m/>
    <m/>
    <m/>
  </r>
  <r>
    <x v="0"/>
    <s v="MADELINE YANETH ESCUDERO CASTIL"/>
    <n v="356360130000"/>
    <s v="Cobros Abril Canal Fijo 2 meses a NPN"/>
    <n v="0"/>
    <m/>
    <d v="2026-01-04T00:00:00"/>
    <n v="65033484"/>
    <n v="65033484"/>
    <m/>
    <s v="Escudero96@gmail.com"/>
    <m/>
    <m/>
    <m/>
    <d v="2026-01-04T00:00:00"/>
    <m/>
    <m/>
    <m/>
    <s v="7-710-1963"/>
    <s v="MASIVO"/>
    <s v="NPN"/>
    <x v="5"/>
    <m/>
    <m/>
    <m/>
    <m/>
  </r>
  <r>
    <x v="0"/>
    <s v=" Ibet Abrego"/>
    <n v="249025170000"/>
    <s v="Cobros Abril Canal Fijo 2 meses a NPN"/>
    <n v="0"/>
    <m/>
    <d v="2026-01-04T00:00:00"/>
    <n v="67410940"/>
    <n v="67410940"/>
    <m/>
    <s v="ibet-zuly@hotmail.com"/>
    <m/>
    <m/>
    <m/>
    <d v="2026-01-04T00:00:00"/>
    <m/>
    <m/>
    <m/>
    <s v="3-717-1551"/>
    <s v="DIGITAL"/>
    <s v="NPN"/>
    <x v="2"/>
    <m/>
    <m/>
    <m/>
    <m/>
  </r>
  <r>
    <x v="0"/>
    <s v="Ricardo membache chamarra"/>
    <n v="357361480000"/>
    <s v="Cobros Abril Canal Fijo 2 meses a NPN"/>
    <n v="0"/>
    <m/>
    <d v="2026-01-04T00:00:00"/>
    <n v="65896977"/>
    <n v="65896977"/>
    <m/>
    <s v="Titomacias1962@gmail.com"/>
    <m/>
    <m/>
    <m/>
    <d v="2026-01-04T00:00:00"/>
    <m/>
    <m/>
    <m/>
    <s v="5-713-1315"/>
    <s v="MASIVO"/>
    <s v="NPN"/>
    <x v="1"/>
    <m/>
    <m/>
    <m/>
    <m/>
  </r>
  <r>
    <x v="0"/>
    <s v="Adelaida Argelis de Gracia Toribio Gonzaez"/>
    <n v="358198720000"/>
    <s v="Cobros Abril Canal Fijo 2 meses a NPN"/>
    <n v="0"/>
    <m/>
    <d v="2026-01-04T00:00:00"/>
    <n v="61667807"/>
    <n v="61667807"/>
    <m/>
    <s v="Adelaida123@gmail.com"/>
    <m/>
    <m/>
    <m/>
    <d v="2026-01-04T00:00:00"/>
    <m/>
    <m/>
    <m/>
    <s v="8-721-1148"/>
    <s v="MASIVO"/>
    <s v="NPN"/>
    <x v="1"/>
    <m/>
    <m/>
    <m/>
    <m/>
  </r>
  <r>
    <x v="0"/>
    <s v="Julio cesar underwoo solis "/>
    <n v="353362270000"/>
    <s v="Cobros Abril Canal Fijo 2 meses a NPN"/>
    <n v="0"/>
    <m/>
    <d v="2026-01-04T00:00:00"/>
    <n v="60627074"/>
    <n v="60627074"/>
    <m/>
    <s v="norbiskiam@gmail.com"/>
    <m/>
    <m/>
    <m/>
    <d v="2026-01-04T00:00:00"/>
    <m/>
    <m/>
    <m/>
    <s v="8-821-1437"/>
    <s v="MASIVO"/>
    <s v="NPN"/>
    <x v="1"/>
    <m/>
    <m/>
    <m/>
    <m/>
  </r>
  <r>
    <x v="0"/>
    <s v="GUILLERMO ANTONIO ULLOA VITAL"/>
    <n v="352358880000"/>
    <s v="Cobros Abril Canal Fijo 2 meses a NPN"/>
    <n v="0"/>
    <m/>
    <d v="2026-01-04T00:00:00"/>
    <n v="68039283"/>
    <n v="68039283"/>
    <m/>
    <s v="guillermou346@gmail.com"/>
    <m/>
    <m/>
    <m/>
    <d v="2026-01-04T00:00:00"/>
    <m/>
    <m/>
    <m/>
    <s v="8-431-640"/>
    <s v="MASIVO"/>
    <s v="NPN"/>
    <x v="1"/>
    <m/>
    <m/>
    <m/>
    <m/>
  </r>
  <r>
    <x v="0"/>
    <s v="JACSARY BENITA HERNANDEZ PINZON"/>
    <n v="356363530009"/>
    <s v="Cobros Abril Canal Fijo 2 meses a NPN"/>
    <n v="0"/>
    <m/>
    <d v="2026-01-04T00:00:00"/>
    <n v="66663505"/>
    <n v="66663505"/>
    <m/>
    <s v="Email:anaestelaaguiosotis@gmail.com"/>
    <m/>
    <m/>
    <m/>
    <d v="2026-01-04T00:00:00"/>
    <m/>
    <m/>
    <m/>
    <s v="6-86-454"/>
    <s v="MASIVO"/>
    <s v="NPN"/>
    <x v="6"/>
    <m/>
    <m/>
    <m/>
    <m/>
  </r>
  <r>
    <x v="0"/>
    <s v="Concepción Acosta"/>
    <n v="358363240000"/>
    <s v="Cobros Abril Canal Fijo 2 meses a NPN"/>
    <n v="0"/>
    <m/>
    <d v="2026-01-04T00:00:00"/>
    <n v="65475593"/>
    <n v="65475593"/>
    <m/>
    <s v="Concepcion109@gmail.com"/>
    <m/>
    <m/>
    <m/>
    <d v="2026-01-04T00:00:00"/>
    <m/>
    <m/>
    <m/>
    <s v="3-92-940"/>
    <s v="MASIVO"/>
    <s v="NPN"/>
    <x v="5"/>
    <m/>
    <m/>
    <m/>
    <m/>
  </r>
  <r>
    <x v="0"/>
    <s v="Francisco Valentino Smith"/>
    <n v="357363010000"/>
    <s v="Cobros Abril Canal Fijo 2 meses a NPN"/>
    <n v="0"/>
    <m/>
    <d v="2026-01-04T00:00:00"/>
    <n v="69233280"/>
    <n v="69233280"/>
    <m/>
    <s v="rodolfosmith25@gmail.com"/>
    <m/>
    <m/>
    <m/>
    <d v="2026-01-04T00:00:00"/>
    <m/>
    <m/>
    <m/>
    <s v="3-72-253"/>
    <s v="MASIVO"/>
    <s v="NPN"/>
    <x v="2"/>
    <m/>
    <m/>
    <m/>
    <m/>
  </r>
  <r>
    <x v="0"/>
    <s v="Francisco Valentino Smith"/>
    <n v="357363010000"/>
    <s v="Cobros Abril Canal Fijo 2 meses a NPN"/>
    <n v="0"/>
    <m/>
    <d v="2026-01-04T00:00:00"/>
    <n v="69233280"/>
    <n v="69233280"/>
    <m/>
    <s v="rodolfosmith25@gmail.com"/>
    <m/>
    <m/>
    <m/>
    <d v="2026-01-04T00:00:00"/>
    <m/>
    <m/>
    <m/>
    <s v="3-72-253"/>
    <s v="MASIVO"/>
    <s v="NPN"/>
    <x v="2"/>
    <m/>
    <m/>
    <m/>
    <m/>
  </r>
  <r>
    <x v="0"/>
    <s v="Kimayra kira Diaz fuentes"/>
    <n v="353364870000"/>
    <s v="Cobros Abril Canal Fijo 2 meses a NPN"/>
    <n v="0"/>
    <m/>
    <d v="2026-01-04T00:00:00"/>
    <n v="64183727"/>
    <n v="64183727"/>
    <m/>
    <s v="Kimayrad@gmqil.com"/>
    <m/>
    <m/>
    <m/>
    <d v="2026-01-04T00:00:00"/>
    <m/>
    <m/>
    <m/>
    <s v="8-787-615"/>
    <s v="MASIVO"/>
    <s v="NPN"/>
    <x v="1"/>
    <m/>
    <m/>
    <m/>
    <m/>
  </r>
  <r>
    <x v="0"/>
    <s v="Justo Cedeño"/>
    <n v="186074840000"/>
    <s v="Cobros Abril Canal Fijo 2 meses a NPN"/>
    <n v="0"/>
    <m/>
    <d v="2026-01-04T00:00:00"/>
    <n v="67370576"/>
    <n v="67370576"/>
    <m/>
    <s v="Justocedeno@gmail.com"/>
    <m/>
    <m/>
    <m/>
    <d v="2026-01-04T00:00:00"/>
    <m/>
    <m/>
    <m/>
    <s v="4-95-293"/>
    <s v="MASIVO"/>
    <s v="NPN"/>
    <x v="5"/>
    <m/>
    <m/>
    <m/>
    <m/>
  </r>
  <r>
    <x v="0"/>
    <s v="Luis Sandoval"/>
    <n v="359356930000"/>
    <s v="Cobros Abril Canal Fijo 2 meses a NPN"/>
    <n v="0"/>
    <m/>
    <d v="2026-01-04T00:00:00"/>
    <n v="69387381"/>
    <n v="69387381"/>
    <m/>
    <s v="luissandoval90@gmail.com"/>
    <m/>
    <m/>
    <m/>
    <d v="2026-01-04T00:00:00"/>
    <m/>
    <m/>
    <m/>
    <s v="6-714-1387"/>
    <s v="MASIVO"/>
    <s v="NPN"/>
    <x v="5"/>
    <m/>
    <m/>
    <m/>
    <m/>
  </r>
  <r>
    <x v="0"/>
    <s v="Virginia torrez salas de sanchez"/>
    <n v="354199780000"/>
    <s v="Cobros Abril Canal Fijo 2 meses a NPN"/>
    <n v="0"/>
    <m/>
    <d v="2026-01-04T00:00:00"/>
    <n v="68016740"/>
    <n v="68016740"/>
    <m/>
    <s v="Andiaizprua24@icloud.com"/>
    <m/>
    <m/>
    <m/>
    <d v="2026-01-04T00:00:00"/>
    <m/>
    <m/>
    <m/>
    <s v="8-368-741"/>
    <s v="MASIVO"/>
    <s v="NPN"/>
    <x v="0"/>
    <m/>
    <m/>
    <m/>
    <m/>
  </r>
  <r>
    <x v="0"/>
    <s v="Ilyath Antonio Zuñiga Hernandez "/>
    <n v="356364560000"/>
    <s v="Cobros Abril Canal Fijo 2 meses a NPN"/>
    <n v="0"/>
    <m/>
    <d v="2026-01-04T00:00:00"/>
    <n v="69167315"/>
    <n v="69167315"/>
    <m/>
    <s v="zunigailiath4@gmail.com"/>
    <m/>
    <m/>
    <m/>
    <d v="2026-01-04T00:00:00"/>
    <m/>
    <m/>
    <m/>
    <s v="8-1060-2095"/>
    <s v="MASIVO"/>
    <s v="NPN"/>
    <x v="0"/>
    <m/>
    <m/>
    <m/>
    <m/>
  </r>
  <r>
    <x v="0"/>
    <s v="YADUREIMIS PUENTE"/>
    <n v="358364450000"/>
    <s v="Cobros Abril Canal Fijo 2 meses a NPN"/>
    <n v="0"/>
    <m/>
    <d v="2026-01-04T00:00:00"/>
    <n v="68724479"/>
    <n v="68724479"/>
    <m/>
    <s v="Argibelarevalo@gmail.com"/>
    <m/>
    <m/>
    <m/>
    <d v="2026-01-04T00:00:00"/>
    <m/>
    <m/>
    <m/>
    <s v="L594726"/>
    <s v="MASIVO"/>
    <s v="NPN"/>
    <x v="5"/>
    <m/>
    <m/>
    <m/>
    <m/>
  </r>
  <r>
    <x v="0"/>
    <s v="JOSE MARIA GONZALEZ GUTIERREZ"/>
    <n v="356364250000"/>
    <s v="Cobros Abril Canal Fijo 2 meses a NPN"/>
    <n v="0"/>
    <m/>
    <d v="2026-01-04T00:00:00"/>
    <n v="62373276"/>
    <n v="62373276"/>
    <m/>
    <s v="yearwoodgaspar2@gmail.com"/>
    <m/>
    <m/>
    <m/>
    <d v="2026-01-04T00:00:00"/>
    <m/>
    <m/>
    <m/>
    <s v="8-278-563"/>
    <s v="MASIVO"/>
    <s v="NPN"/>
    <x v="1"/>
    <m/>
    <m/>
    <m/>
    <m/>
  </r>
  <r>
    <x v="0"/>
    <s v="María Lastenia Ríos Pinto de Higuera"/>
    <n v="354365570000"/>
    <s v="Cobros Abril Canal Fijo 2 meses a NPN"/>
    <n v="0"/>
    <m/>
    <d v="2026-01-04T00:00:00"/>
    <n v="68671953"/>
    <n v="68671953"/>
    <m/>
    <s v="Marialastenia1430@gmail.com"/>
    <m/>
    <m/>
    <m/>
    <d v="2026-01-04T00:00:00"/>
    <m/>
    <m/>
    <m/>
    <s v="8-721-2459"/>
    <s v="MASIVO"/>
    <s v="NPN"/>
    <x v="1"/>
    <m/>
    <m/>
    <m/>
    <m/>
  </r>
  <r>
    <x v="0"/>
    <s v="MARIA ISABEL INGA GOMEZ"/>
    <n v="351365160000"/>
    <s v="Cobros Abril Canal Fijo 2 meses a NPN"/>
    <n v="0"/>
    <m/>
    <d v="2026-01-04T00:00:00"/>
    <n v="63464637"/>
    <n v="63464637"/>
    <m/>
    <s v="Crivera856@gmail.com"/>
    <m/>
    <m/>
    <m/>
    <d v="2026-01-04T00:00:00"/>
    <m/>
    <m/>
    <m/>
    <s v="BA319821"/>
    <s v="MASIVO"/>
    <s v="NPN"/>
    <x v="1"/>
    <m/>
    <m/>
    <m/>
    <m/>
  </r>
  <r>
    <x v="0"/>
    <s v="Arturo Alexander aizpu garcia "/>
    <n v="358365770000"/>
    <s v="Cobros Abril Canal Fijo 2 meses a NPN"/>
    <n v="0"/>
    <m/>
    <d v="2026-01-04T00:00:00"/>
    <n v="66351466"/>
    <n v="66351466"/>
    <m/>
    <s v="katherinedelgado2662@gmail.com"/>
    <m/>
    <m/>
    <m/>
    <d v="2026-01-04T00:00:00"/>
    <m/>
    <m/>
    <m/>
    <s v="4-821-1036"/>
    <s v="MASIVO"/>
    <s v="NPN"/>
    <x v="5"/>
    <m/>
    <m/>
    <m/>
    <m/>
  </r>
  <r>
    <x v="0"/>
    <s v="Anyela mairin de leon esturain"/>
    <n v="352366980000"/>
    <s v="Cobros Abril Canal Fijo 2 meses a NPN"/>
    <n v="0"/>
    <m/>
    <d v="2026-01-04T00:00:00"/>
    <n v="62665981"/>
    <n v="62665981"/>
    <m/>
    <s v="anyelamairim31@gmail.com"/>
    <m/>
    <m/>
    <m/>
    <d v="2026-01-04T00:00:00"/>
    <m/>
    <m/>
    <m/>
    <s v="8-1017-2281"/>
    <s v="MASIVO"/>
    <s v="NPN"/>
    <x v="0"/>
    <m/>
    <m/>
    <m/>
    <m/>
  </r>
  <r>
    <x v="0"/>
    <s v="Oliver cortez"/>
    <n v="218672000000"/>
    <s v="Cobros Abril Canal Fijo 2 meses a NPN"/>
    <n v="0"/>
    <m/>
    <d v="2026-01-04T00:00:00"/>
    <n v="63390957"/>
    <n v="63390957"/>
    <m/>
    <s v="oliverc3036@gmail.com"/>
    <m/>
    <m/>
    <m/>
    <d v="2026-01-04T00:00:00"/>
    <m/>
    <m/>
    <m/>
    <s v="8-974-445"/>
    <s v="MASIVO"/>
    <s v="NPN"/>
    <x v="2"/>
    <m/>
    <m/>
    <m/>
    <m/>
  </r>
  <r>
    <x v="0"/>
    <s v="Jonathan Samuel Bethancourt Álvarez "/>
    <n v="352363030000"/>
    <s v="Cobros Abril Canal Fijo 2 meses a NPN"/>
    <n v="0"/>
    <m/>
    <d v="2026-01-04T00:00:00"/>
    <n v="67130824"/>
    <n v="67130824"/>
    <m/>
    <s v="Jonathan1505j@gmail.com"/>
    <m/>
    <m/>
    <m/>
    <d v="2026-01-04T00:00:00"/>
    <m/>
    <m/>
    <m/>
    <s v="8-956-1496"/>
    <s v="MASIVO"/>
    <s v="NPN"/>
    <x v="1"/>
    <m/>
    <m/>
    <m/>
    <m/>
  </r>
  <r>
    <x v="0"/>
    <s v="Karina rueta"/>
    <n v="353365310000"/>
    <s v="Cobros Abril Canal Fijo 2 meses a NPN"/>
    <n v="0"/>
    <m/>
    <d v="2026-01-04T00:00:00"/>
    <n v="68061259"/>
    <n v="68061259"/>
    <m/>
    <s v="Mendezmargarita1508@gmail.com"/>
    <m/>
    <m/>
    <m/>
    <d v="2026-01-04T00:00:00"/>
    <m/>
    <m/>
    <m/>
    <s v="8-1051-693"/>
    <s v="SOHO"/>
    <s v="NPN"/>
    <x v="2"/>
    <m/>
    <m/>
    <m/>
    <m/>
  </r>
  <r>
    <x v="0"/>
    <s v="Guillermo Alvarado "/>
    <n v="359331240000"/>
    <s v="Cobros Abril Canal Fijo 2 meses a NPN"/>
    <n v="0"/>
    <m/>
    <d v="2026-01-04T00:00:00"/>
    <n v="65511214"/>
    <n v="65511214"/>
    <m/>
    <s v="Dianelsatamayo99@gmail.com"/>
    <m/>
    <m/>
    <m/>
    <d v="2026-01-04T00:00:00"/>
    <m/>
    <m/>
    <m/>
    <s v="3-725-404"/>
    <s v="MASIVO"/>
    <s v="NPN"/>
    <x v="6"/>
    <m/>
    <m/>
    <m/>
    <m/>
  </r>
  <r>
    <x v="0"/>
    <s v="Jessica valeria Soto castro"/>
    <n v="356367750000"/>
    <s v="Cobros Abril Canal Fijo 2 meses a NPN"/>
    <n v="0"/>
    <m/>
    <d v="2026-01-04T00:00:00"/>
    <n v="65581900"/>
    <n v="65581900"/>
    <m/>
    <s v="Kin.elizabeth@gmail.com"/>
    <m/>
    <m/>
    <m/>
    <d v="2026-01-04T00:00:00"/>
    <m/>
    <m/>
    <m/>
    <s v="8-934-2364"/>
    <s v="MASIVO"/>
    <s v="NPN"/>
    <x v="1"/>
    <m/>
    <m/>
    <m/>
    <m/>
  </r>
  <r>
    <x v="0"/>
    <s v="Yaminaira maria samaniego flores"/>
    <n v="357365200000"/>
    <s v="Cobros Abril Canal Fijo 2 meses a NPN"/>
    <n v="0"/>
    <m/>
    <d v="2026-01-04T00:00:00"/>
    <n v="69574083"/>
    <n v="69574083"/>
    <m/>
    <s v="dutarymilisa5@gmail.com"/>
    <m/>
    <m/>
    <m/>
    <d v="2026-01-04T00:00:00"/>
    <m/>
    <m/>
    <m/>
    <s v="8-747-2473"/>
    <s v="MASIVO"/>
    <s v="NPN"/>
    <x v="2"/>
    <m/>
    <m/>
    <m/>
    <m/>
  </r>
  <r>
    <x v="0"/>
    <s v="Johanan Azgad Cerrud Gallardo"/>
    <n v="352367240000"/>
    <s v="Cobros Abril Canal Fijo 2 meses a NPN"/>
    <n v="0"/>
    <m/>
    <d v="2026-01-04T00:00:00"/>
    <n v="63844918"/>
    <n v="63844918"/>
    <m/>
    <s v="Colladomichelle84@gmail.com"/>
    <m/>
    <m/>
    <m/>
    <d v="2026-01-04T00:00:00"/>
    <m/>
    <m/>
    <m/>
    <s v="8-927-1843"/>
    <s v="MASIVO"/>
    <s v="NPN"/>
    <x v="5"/>
    <m/>
    <m/>
    <m/>
    <m/>
  </r>
  <r>
    <x v="0"/>
    <s v="Orelis Cortez"/>
    <n v="345322750000"/>
    <s v="Cobros Abril Canal Fijo 2 meses a NPN"/>
    <n v="0"/>
    <m/>
    <d v="2026-01-04T00:00:00"/>
    <n v="62862998"/>
    <n v="62862998"/>
    <m/>
    <s v="oreliscortez@gmail.com"/>
    <m/>
    <m/>
    <m/>
    <d v="2026-01-04T00:00:00"/>
    <m/>
    <m/>
    <m/>
    <s v="8-704-602"/>
    <s v="MASIVO"/>
    <s v="NPN"/>
    <x v="4"/>
    <m/>
    <m/>
    <m/>
    <m/>
  </r>
  <r>
    <x v="0"/>
    <s v="Javier yair bellido baloy"/>
    <n v="352331490000"/>
    <s v="Cobros Abril Canal Fijo 2 meses a NPN"/>
    <n v="0"/>
    <m/>
    <d v="2026-01-04T00:00:00"/>
    <n v="68675714"/>
    <n v="68675714"/>
    <m/>
    <s v="sara1981ester@gmail.com"/>
    <m/>
    <m/>
    <m/>
    <d v="2026-01-04T00:00:00"/>
    <m/>
    <m/>
    <m/>
    <s v="8-890-1706"/>
    <s v="MASIVO"/>
    <s v="NPN"/>
    <x v="2"/>
    <m/>
    <m/>
    <m/>
    <m/>
  </r>
  <r>
    <x v="0"/>
    <s v="Felix alexander vega chiari"/>
    <n v="351365930000"/>
    <s v="Cobros Abril Canal Fijo 2 meses a NPN"/>
    <n v="0"/>
    <m/>
    <d v="2026-01-04T00:00:00"/>
    <n v="61905419"/>
    <n v="61905419"/>
    <m/>
    <s v="Naomi31ortega@gmail.com"/>
    <m/>
    <m/>
    <m/>
    <d v="2026-01-04T00:00:00"/>
    <m/>
    <m/>
    <m/>
    <s v="3-738-8"/>
    <s v="MASIVO"/>
    <s v="NPN"/>
    <x v="1"/>
    <m/>
    <m/>
    <m/>
    <m/>
  </r>
  <r>
    <x v="0"/>
    <s v="Francisco Abdiel Campos Sierra"/>
    <n v="351365030000"/>
    <s v="Cobros Abril Canal Fijo 2 meses a NPN"/>
    <n v="0"/>
    <m/>
    <d v="2026-01-04T00:00:00"/>
    <n v="64531329"/>
    <n v="64531329"/>
    <m/>
    <s v="Reinavaleradiaz@gmail.com"/>
    <m/>
    <m/>
    <m/>
    <d v="2026-01-04T00:00:00"/>
    <m/>
    <m/>
    <m/>
    <s v="2-742-172"/>
    <s v="MASIVO"/>
    <s v="NPN"/>
    <x v="5"/>
    <m/>
    <m/>
    <m/>
    <m/>
  </r>
  <r>
    <x v="0"/>
    <s v="Midelia Pérez Tela"/>
    <n v="359367270000"/>
    <s v="Cobros Abril Canal Fijo 2 meses a NPN"/>
    <n v="0"/>
    <m/>
    <d v="2026-01-04T00:00:00"/>
    <n v="68237646"/>
    <n v="68237646"/>
    <m/>
    <s v="mideliaperez@gmail.com"/>
    <m/>
    <m/>
    <m/>
    <d v="2026-01-04T00:00:00"/>
    <m/>
    <m/>
    <m/>
    <s v="10-705-1349"/>
    <s v="MASIVO"/>
    <s v="NPN"/>
    <x v="0"/>
    <m/>
    <m/>
    <m/>
    <m/>
  </r>
  <r>
    <x v="0"/>
    <s v="Rosalina Sánchez "/>
    <n v="356368870000"/>
    <s v="Cobros Abril Canal Fijo 2 meses a NPN"/>
    <n v="0"/>
    <m/>
    <d v="2026-01-04T00:00:00"/>
    <n v="68477282"/>
    <n v="68477282"/>
    <m/>
    <s v="rosalinasanches2@gmail.com"/>
    <m/>
    <m/>
    <m/>
    <d v="2026-01-04T00:00:00"/>
    <m/>
    <m/>
    <m/>
    <s v="9-737-2061"/>
    <s v="MASIVO"/>
    <s v="NPN"/>
    <x v="2"/>
    <m/>
    <m/>
    <m/>
    <m/>
  </r>
  <r>
    <x v="0"/>
    <s v="Damiris Cruz"/>
    <n v="356368410000"/>
    <s v="Cobros Abril Canal Fijo 2 meses a NPN"/>
    <n v="0"/>
    <m/>
    <d v="2026-01-04T00:00:00"/>
    <n v="69290466"/>
    <n v="69290466"/>
    <m/>
    <s v="Gustavianop@gmail.com"/>
    <m/>
    <m/>
    <m/>
    <d v="2026-01-04T00:00:00"/>
    <m/>
    <m/>
    <m/>
    <s v="C02185111"/>
    <s v="MASIVO"/>
    <s v="NPN"/>
    <x v="1"/>
    <m/>
    <m/>
    <m/>
    <m/>
  </r>
  <r>
    <x v="0"/>
    <s v="Carola Castillero Castrellon"/>
    <n v="185066630000"/>
    <s v="Cobros Abril Canal Fijo 2 meses a NPN"/>
    <n v="0"/>
    <m/>
    <d v="2026-01-04T00:00:00"/>
    <n v="63333333"/>
    <n v="63333333"/>
    <m/>
    <s v="eduardoalonzo09@gmail.com"/>
    <m/>
    <m/>
    <m/>
    <d v="2026-01-04T00:00:00"/>
    <m/>
    <m/>
    <m/>
    <s v="5-701-1200"/>
    <s v="MASIVO"/>
    <s v="NPN"/>
    <x v="1"/>
    <m/>
    <m/>
    <m/>
    <m/>
  </r>
  <r>
    <x v="0"/>
    <s v="Alberto Rivera"/>
    <n v="346058410000"/>
    <s v="Cobros Abril Canal Fijo 2 meses a NPN"/>
    <n v="0"/>
    <m/>
    <d v="2026-01-04T00:00:00"/>
    <n v="64345234"/>
    <n v="64345234"/>
    <m/>
    <s v="Antoniorivera147414@gmail.com"/>
    <m/>
    <m/>
    <m/>
    <d v="2026-01-04T00:00:00"/>
    <m/>
    <m/>
    <m/>
    <s v="8-720-2162"/>
    <s v="DIGITAL"/>
    <s v="NPN"/>
    <x v="5"/>
    <m/>
    <m/>
    <m/>
    <m/>
  </r>
  <r>
    <x v="0"/>
    <s v="Juan Enrique Torres Mojica"/>
    <n v="359369000000"/>
    <s v="Cobros Abril Canal Fijo 2 meses a NPN"/>
    <n v="0"/>
    <m/>
    <d v="2026-01-04T00:00:00"/>
    <n v="68494071"/>
    <n v="68494071"/>
    <m/>
    <s v="028678ar@gmail.com"/>
    <m/>
    <m/>
    <m/>
    <d v="2026-01-04T00:00:00"/>
    <m/>
    <m/>
    <m/>
    <s v="8-493-683"/>
    <s v="MASIVO"/>
    <s v="NPN"/>
    <x v="2"/>
    <m/>
    <m/>
    <m/>
    <m/>
  </r>
  <r>
    <x v="0"/>
    <s v="Katherine Judith Rodríguez Rodríguez "/>
    <n v="358359760000"/>
    <s v="Cobros Abril Canal Fijo 2 meses a NPN"/>
    <n v="0"/>
    <m/>
    <d v="2026-01-04T00:00:00"/>
    <n v="66173749"/>
    <n v="66173749"/>
    <m/>
    <s v="Katherine.8080@outlook.com"/>
    <m/>
    <m/>
    <m/>
    <d v="2026-01-04T00:00:00"/>
    <m/>
    <m/>
    <m/>
    <s v="8-937-1058"/>
    <s v="MASIVO"/>
    <s v="NPN"/>
    <x v="5"/>
    <m/>
    <m/>
    <m/>
    <m/>
  </r>
  <r>
    <x v="0"/>
    <s v="Juan Carlos binns Peralta "/>
    <n v="351363260000"/>
    <s v="Cobros Abril Canal Fijo 2 meses a NPN"/>
    <n v="0"/>
    <m/>
    <d v="2026-01-04T00:00:00"/>
    <n v="64198354"/>
    <n v="64198354"/>
    <m/>
    <s v="Jenniferyassin17@gmail.com"/>
    <m/>
    <m/>
    <m/>
    <d v="2026-01-04T00:00:00"/>
    <m/>
    <m/>
    <m/>
    <s v="7-710-598"/>
    <s v="MASIVO"/>
    <s v="NPN"/>
    <x v="5"/>
    <m/>
    <m/>
    <m/>
    <m/>
  </r>
  <r>
    <x v="0"/>
    <s v="CELIANO JAVIER DE LEON MORALES"/>
    <n v="358367750000"/>
    <s v="Cobros Abril Canal Fijo 2 meses a NPN"/>
    <n v="0"/>
    <m/>
    <d v="2026-01-04T00:00:00"/>
    <n v="61219189"/>
    <n v="61219189"/>
    <m/>
    <s v="Celianojavierdeleon@gmail.com"/>
    <m/>
    <m/>
    <m/>
    <d v="2026-01-04T00:00:00"/>
    <m/>
    <m/>
    <m/>
    <s v="8-856-927"/>
    <s v="MASIVO"/>
    <s v="NPN"/>
    <x v="2"/>
    <m/>
    <m/>
    <m/>
    <m/>
  </r>
  <r>
    <x v="0"/>
    <s v="Francisco hermenegildo Rodriguez Cruz "/>
    <n v="357369010000"/>
    <s v="Cobros Abril Canal Fijo 2 meses a NPN"/>
    <n v="0"/>
    <m/>
    <d v="2026-01-04T00:00:00"/>
    <n v="68185452"/>
    <n v="68185452"/>
    <m/>
    <s v="yadelreina742@gmail.com"/>
    <m/>
    <m/>
    <m/>
    <d v="2026-01-04T00:00:00"/>
    <m/>
    <m/>
    <m/>
    <s v="8-415-149"/>
    <s v="MASIVO"/>
    <s v="NPN"/>
    <x v="1"/>
    <m/>
    <m/>
    <m/>
    <m/>
  </r>
  <r>
    <x v="0"/>
    <s v="Abigayl Sthephany Carvajal Navarro"/>
    <n v="355368300000"/>
    <s v="Cobros Abril Canal Fijo 2 meses a NPN"/>
    <n v="0"/>
    <m/>
    <d v="2026-01-04T00:00:00"/>
    <n v="65525605"/>
    <n v="65525605"/>
    <m/>
    <s v="Kataleyanavarrocarvajal@gmail.com"/>
    <m/>
    <m/>
    <m/>
    <d v="2026-01-04T00:00:00"/>
    <m/>
    <m/>
    <m/>
    <s v="8-1059-804"/>
    <s v="MASIVO"/>
    <s v="NPN"/>
    <x v="0"/>
    <m/>
    <m/>
    <m/>
    <m/>
  </r>
  <r>
    <x v="0"/>
    <s v="MARIA ISABEL ARIAS CERCEÑO"/>
    <n v="356364090000"/>
    <s v="Cobros Abril Canal Fijo 2 meses a NPN"/>
    <n v="0"/>
    <m/>
    <d v="2026-01-04T00:00:00"/>
    <n v="64065266"/>
    <n v="64065266"/>
    <m/>
    <s v="amarisabel05@gmail.com"/>
    <m/>
    <m/>
    <m/>
    <d v="2026-01-04T00:00:00"/>
    <m/>
    <m/>
    <m/>
    <s v="8-453-139"/>
    <s v="MASIVO"/>
    <s v="NPN"/>
    <x v="0"/>
    <m/>
    <m/>
    <m/>
    <m/>
  </r>
  <r>
    <x v="0"/>
    <s v="GLORIA MARIA ALVEO HERNANDEZ"/>
    <n v="358358770000"/>
    <s v="Cobros Abril Canal Fijo 2 meses a NPN"/>
    <n v="0"/>
    <m/>
    <d v="2026-01-04T00:00:00"/>
    <n v="62999845"/>
    <n v="62999845"/>
    <m/>
    <s v="Alveogloria8@gmail.com"/>
    <m/>
    <m/>
    <m/>
    <d v="2026-01-04T00:00:00"/>
    <m/>
    <m/>
    <m/>
    <s v="3-722-2038"/>
    <s v="MASIVO"/>
    <s v="NPN"/>
    <x v="0"/>
    <m/>
    <m/>
    <m/>
    <m/>
  </r>
  <r>
    <x v="0"/>
    <s v="RHAJIB RICARDO GONZÁLEZ RODRÍGUEZ "/>
    <n v="352369840000"/>
    <s v="Cobros Abril Canal Fijo 2 meses a NPN"/>
    <n v="0"/>
    <m/>
    <d v="2026-01-04T00:00:00"/>
    <n v="65877816"/>
    <n v="65877816"/>
    <m/>
    <s v="RHAJIBRSAYED@HOTMAIL.COM"/>
    <m/>
    <m/>
    <m/>
    <d v="2026-01-04T00:00:00"/>
    <m/>
    <m/>
    <m/>
    <s v="8-824-2174"/>
    <s v="MASIVO"/>
    <s v="NPN"/>
    <x v="0"/>
    <m/>
    <m/>
    <m/>
    <m/>
  </r>
  <r>
    <x v="0"/>
    <s v="Nancy Aidee Arcia Rodriguez "/>
    <n v="358363410000"/>
    <s v="Cobros Abril Canal Fijo 2 meses a NPN"/>
    <n v="0"/>
    <m/>
    <d v="2026-01-04T00:00:00"/>
    <n v="69870832"/>
    <n v="69870832"/>
    <m/>
    <s v="narcia155@gmail.com"/>
    <m/>
    <m/>
    <m/>
    <d v="2026-01-04T00:00:00"/>
    <m/>
    <m/>
    <m/>
    <s v="8-513-2197"/>
    <s v="MASIVO"/>
    <s v="NPN"/>
    <x v="1"/>
    <m/>
    <m/>
    <m/>
    <m/>
  </r>
  <r>
    <x v="0"/>
    <s v="ANAYANSI ORTEGA"/>
    <n v="353369030000"/>
    <s v="Cobros Abril Canal Fijo 2 meses a NPN"/>
    <n v="0"/>
    <m/>
    <d v="2026-01-04T00:00:00"/>
    <n v="65894658"/>
    <n v="65894658"/>
    <m/>
    <s v="Arhin507@gmail.com"/>
    <m/>
    <m/>
    <m/>
    <d v="2026-01-04T00:00:00"/>
    <m/>
    <m/>
    <m/>
    <s v="3-701-109"/>
    <s v="MASIVO"/>
    <s v="NPN"/>
    <x v="1"/>
    <m/>
    <m/>
    <m/>
    <m/>
  </r>
  <r>
    <x v="0"/>
    <s v="Lurelys yanisel Sánchez Alee"/>
    <n v="357357890000"/>
    <s v="Cobros Abril Canal Fijo 2 meses a NPN"/>
    <n v="0"/>
    <m/>
    <d v="2026-01-04T00:00:00"/>
    <n v="63030594"/>
    <n v="63030594"/>
    <m/>
    <s v="Franklin.abraham.43@gmail.com"/>
    <m/>
    <m/>
    <m/>
    <d v="2026-01-04T00:00:00"/>
    <m/>
    <m/>
    <m/>
    <s v="8-894-2244"/>
    <s v="MASIVO"/>
    <s v="NPN"/>
    <x v="1"/>
    <m/>
    <m/>
    <m/>
    <m/>
  </r>
  <r>
    <x v="0"/>
    <s v="Juan Montes"/>
    <n v="357369770000"/>
    <s v="Cobros Abril Canal Fijo 2 meses a NPN"/>
    <n v="0"/>
    <m/>
    <d v="2026-01-04T00:00:00"/>
    <n v="67248799"/>
    <n v="67248799"/>
    <m/>
    <s v="juanmontesgallardo007@gmail.com"/>
    <m/>
    <m/>
    <m/>
    <d v="2026-01-04T00:00:00"/>
    <m/>
    <m/>
    <m/>
    <n v="72172508"/>
    <s v="MASIVO"/>
    <s v="NPN"/>
    <x v="2"/>
    <m/>
    <m/>
    <m/>
    <m/>
  </r>
  <r>
    <x v="0"/>
    <s v="Victor manuel lopez Velasquez"/>
    <n v="351363700000"/>
    <s v="Cobros Abril Canal Fijo 2 meses a NPN"/>
    <n v="0"/>
    <m/>
    <d v="2026-01-04T00:00:00"/>
    <n v="67895566"/>
    <n v="67895566"/>
    <m/>
    <s v="Vmanuellopez608@gmai.com"/>
    <m/>
    <m/>
    <m/>
    <d v="2026-01-04T00:00:00"/>
    <m/>
    <m/>
    <m/>
    <s v="C03481288"/>
    <s v="MASIVO"/>
    <s v="NPN"/>
    <x v="1"/>
    <m/>
    <m/>
    <m/>
    <m/>
  </r>
  <r>
    <x v="0"/>
    <s v=" Ruth soto"/>
    <n v="35236968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795-1362"/>
    <s v="MASIVO"/>
    <s v="NPN"/>
    <x v="3"/>
    <m/>
    <m/>
    <m/>
    <m/>
  </r>
  <r>
    <x v="0"/>
    <s v=" Sugey Gomez"/>
    <n v="278068620000"/>
    <s v="Cobros Abril Canal Fijo 2 meses a NPN"/>
    <n v="0"/>
    <m/>
    <d v="2026-01-04T00:00:00"/>
    <n v="62663429"/>
    <n v="62663429"/>
    <m/>
    <s v="sugeygomez87@gmail.com"/>
    <m/>
    <m/>
    <m/>
    <d v="2026-01-04T00:00:00"/>
    <m/>
    <m/>
    <m/>
    <s v="8-806-530"/>
    <s v="DIGITAL"/>
    <s v="NPN"/>
    <x v="1"/>
    <m/>
    <m/>
    <m/>
    <m/>
  </r>
  <r>
    <x v="0"/>
    <s v="CLARK STEVE MEDINA GRANADOS"/>
    <n v="354361130000"/>
    <s v="Cobros Abril Canal Fijo 2 meses a NPN"/>
    <n v="0"/>
    <m/>
    <d v="2026-01-04T00:00:00"/>
    <n v="63580364"/>
    <n v="63580364"/>
    <m/>
    <s v="Clarkstivenmedina@gmail.com"/>
    <m/>
    <m/>
    <m/>
    <d v="2026-01-04T00:00:00"/>
    <m/>
    <m/>
    <m/>
    <s v="PE-12-562"/>
    <s v="MASIVO"/>
    <s v="NPN"/>
    <x v="0"/>
    <m/>
    <m/>
    <m/>
    <m/>
  </r>
  <r>
    <x v="0"/>
    <s v="Pablo Torres osorio"/>
    <n v="353363240000"/>
    <s v="Cobros Abril Canal Fijo 2 meses a NPN"/>
    <n v="0"/>
    <m/>
    <d v="2026-01-04T00:00:00"/>
    <n v="68451482"/>
    <n v="68451482"/>
    <m/>
    <s v="Piinedaezequiel23@gmail.com"/>
    <m/>
    <m/>
    <m/>
    <d v="2026-01-04T00:00:00"/>
    <m/>
    <m/>
    <m/>
    <s v="8-294-118"/>
    <s v="MASIVO"/>
    <s v="NPN"/>
    <x v="5"/>
    <m/>
    <m/>
    <m/>
    <m/>
  </r>
  <r>
    <x v="0"/>
    <s v="Raúl Antonio West Linares "/>
    <n v="353369960000"/>
    <s v="Cobros Abril Canal Fijo 2 meses a NPN"/>
    <n v="0"/>
    <m/>
    <d v="2026-01-04T00:00:00"/>
    <n v="68061435"/>
    <n v="68061435"/>
    <m/>
    <s v="wyirely@gmail.com"/>
    <m/>
    <m/>
    <m/>
    <d v="2026-01-04T00:00:00"/>
    <m/>
    <m/>
    <m/>
    <s v="8-1062-670"/>
    <s v="MASIVO"/>
    <s v="NPN"/>
    <x v="1"/>
    <m/>
    <m/>
    <m/>
    <m/>
  </r>
  <r>
    <x v="0"/>
    <s v="MARTINA GONZALEZ ARROCHA"/>
    <n v="354371690000"/>
    <s v="Cobros Abril Canal Fijo 2 meses a NPN"/>
    <n v="0"/>
    <m/>
    <d v="2026-01-04T00:00:00"/>
    <n v="65294266"/>
    <n v="65294266"/>
    <m/>
    <s v="Martina02@gmail.com"/>
    <m/>
    <m/>
    <m/>
    <d v="2026-01-04T00:00:00"/>
    <m/>
    <m/>
    <m/>
    <s v="2-722-1424"/>
    <s v="MASIVO"/>
    <s v="NPN"/>
    <x v="3"/>
    <m/>
    <m/>
    <m/>
    <m/>
  </r>
  <r>
    <x v="0"/>
    <s v="ROBINSON RIBET RODRIGUEZ DIAZ"/>
    <n v="359371560000"/>
    <s v="Cobros Abril Canal Fijo 2 meses a NPN"/>
    <n v="0"/>
    <m/>
    <d v="2026-01-04T00:00:00"/>
    <n v="64283894"/>
    <n v="64283894"/>
    <m/>
    <s v="robinrodri73@gmail.com"/>
    <m/>
    <m/>
    <m/>
    <d v="2026-01-04T00:00:00"/>
    <m/>
    <m/>
    <m/>
    <s v="6-81-609"/>
    <s v="MASIVO"/>
    <s v="NPN"/>
    <x v="1"/>
    <m/>
    <m/>
    <m/>
    <m/>
  </r>
  <r>
    <x v="0"/>
    <s v="ERICK BRUCE"/>
    <n v="214048580000"/>
    <s v="Cobros Abril Canal Fijo 2 meses a NPN"/>
    <n v="0"/>
    <m/>
    <d v="2026-01-04T00:00:00"/>
    <n v="62254511"/>
    <n v="62254511"/>
    <m/>
    <s v="ebruce807@gmail.com"/>
    <m/>
    <m/>
    <m/>
    <d v="2026-01-04T00:00:00"/>
    <m/>
    <m/>
    <m/>
    <s v="8-814-663 "/>
    <s v="DIGITAL"/>
    <s v="NPN"/>
    <x v="2"/>
    <m/>
    <m/>
    <m/>
    <m/>
  </r>
  <r>
    <x v="0"/>
    <s v="MARTINA GONZALEZ ARROCHA"/>
    <n v="354371690000"/>
    <s v="Cobros Abril Canal Fijo 2 meses a NPN"/>
    <n v="0"/>
    <m/>
    <d v="2026-01-04T00:00:00"/>
    <n v="65294266"/>
    <n v="65294266"/>
    <m/>
    <s v="marrocha@gmail.com"/>
    <m/>
    <m/>
    <m/>
    <d v="2026-01-04T00:00:00"/>
    <m/>
    <m/>
    <m/>
    <s v="2-722-1424"/>
    <s v="MASIVO"/>
    <s v="NPN"/>
    <x v="3"/>
    <m/>
    <m/>
    <m/>
    <m/>
  </r>
  <r>
    <x v="0"/>
    <s v="Cristina Shannin Mendez Mancilla"/>
    <n v="355369030000"/>
    <s v="Cobros Abril Canal Fijo 2 meses a NPN"/>
    <n v="0"/>
    <m/>
    <d v="2026-01-04T00:00:00"/>
    <n v="60450970"/>
    <n v="60450970"/>
    <m/>
    <s v="kellijannell1118@hotmail.com"/>
    <m/>
    <m/>
    <m/>
    <d v="2026-01-04T00:00:00"/>
    <m/>
    <m/>
    <m/>
    <s v="8-1051-1434"/>
    <s v="MASIVO"/>
    <s v="NPN"/>
    <x v="0"/>
    <m/>
    <m/>
    <m/>
    <m/>
  </r>
  <r>
    <x v="0"/>
    <s v="Fermin Eduardo Chong"/>
    <n v="352369050000"/>
    <s v="Cobros Abril Canal Fijo 2 meses a NPN"/>
    <n v="0"/>
    <m/>
    <d v="2026-01-04T00:00:00"/>
    <n v="66507107"/>
    <n v="66507107"/>
    <m/>
    <s v="eduarchong@gmail.com"/>
    <m/>
    <m/>
    <m/>
    <d v="2026-01-04T00:00:00"/>
    <m/>
    <m/>
    <m/>
    <s v="8-748-558"/>
    <s v="MASIVO"/>
    <s v="NPN"/>
    <x v="5"/>
    <m/>
    <m/>
    <m/>
    <m/>
  </r>
  <r>
    <x v="0"/>
    <s v="Rosa foster "/>
    <n v="355371690000"/>
    <s v="Cobros Abril Canal Fijo 2 meses a NPN"/>
    <n v="0"/>
    <m/>
    <d v="2026-01-04T00:00:00"/>
    <n v="65294266"/>
    <n v="65294266"/>
    <m/>
    <s v="Rosa49@gmail.com"/>
    <m/>
    <m/>
    <m/>
    <d v="2026-01-04T00:00:00"/>
    <m/>
    <m/>
    <m/>
    <s v="8-184-1522"/>
    <s v="MASIVO"/>
    <s v="NPN"/>
    <x v="3"/>
    <m/>
    <m/>
    <m/>
    <m/>
  </r>
  <r>
    <x v="0"/>
    <s v="Joel efrain de frías Quintero "/>
    <n v="356371560000"/>
    <s v="Cobros Abril Canal Fijo 2 meses a NPN"/>
    <n v="0"/>
    <m/>
    <d v="2026-01-04T00:00:00"/>
    <n v="65456463"/>
    <n v="65456463"/>
    <m/>
    <s v="joelquientero120@gmail.com"/>
    <m/>
    <m/>
    <m/>
    <d v="2026-01-04T00:00:00"/>
    <m/>
    <m/>
    <m/>
    <s v="8-1031-392"/>
    <s v="MASIVO"/>
    <s v="NPN"/>
    <x v="5"/>
    <m/>
    <m/>
    <m/>
    <m/>
  </r>
  <r>
    <x v="0"/>
    <s v="Jorge Enrique Jiménez Urriola"/>
    <n v="358372590000"/>
    <s v="Cobros Abril Canal Fijo 2 meses a NPN"/>
    <n v="0"/>
    <m/>
    <d v="2026-01-04T00:00:00"/>
    <n v="69725396"/>
    <n v="69725396"/>
    <m/>
    <s v="Jimenez0211@gmail.com"/>
    <m/>
    <m/>
    <m/>
    <d v="2026-01-04T00:00:00"/>
    <m/>
    <m/>
    <m/>
    <s v="8-494-97"/>
    <s v="MASIVO"/>
    <s v="NPN"/>
    <x v="1"/>
    <m/>
    <m/>
    <m/>
    <m/>
  </r>
  <r>
    <x v="0"/>
    <s v="Isabel Eulalia Palacio Gamboa de Ordenez "/>
    <n v="358371670000"/>
    <s v="Cobros Abril Canal Fijo 2 meses a NPN"/>
    <n v="0"/>
    <m/>
    <d v="2026-01-04T00:00:00"/>
    <n v="65141568"/>
    <n v="65141568"/>
    <m/>
    <s v="edierpalacios5@gmail.com"/>
    <m/>
    <m/>
    <m/>
    <d v="2026-01-04T00:00:00"/>
    <m/>
    <m/>
    <m/>
    <s v="E-8-74342"/>
    <s v="MASIVO"/>
    <s v="NPN"/>
    <x v="1"/>
    <m/>
    <m/>
    <m/>
    <m/>
  </r>
  <r>
    <x v="0"/>
    <s v="Elvira Castillo "/>
    <n v="352371800000"/>
    <s v="Cobros Abril Canal Fijo 2 meses a NPN"/>
    <n v="0"/>
    <m/>
    <d v="2026-01-04T00:00:00"/>
    <n v="62663936"/>
    <n v="62663936"/>
    <m/>
    <s v="Elviacastillo9@gmail.com"/>
    <m/>
    <m/>
    <m/>
    <d v="2026-01-04T00:00:00"/>
    <m/>
    <m/>
    <m/>
    <s v="4-152-674"/>
    <s v="SOHO"/>
    <s v="NPN"/>
    <x v="1"/>
    <m/>
    <m/>
    <m/>
    <m/>
  </r>
  <r>
    <x v="0"/>
    <s v="ESMERALDA MARGO SANCHEZ RAMOS"/>
    <n v="349245230000"/>
    <s v="Cobros Abril Canal Fijo 2 meses a NPN"/>
    <n v="0"/>
    <m/>
    <d v="2026-01-04T00:00:00"/>
    <n v="69114205"/>
    <n v="69114205"/>
    <m/>
    <s v="esmeraldasanchez08007@gmail.com"/>
    <m/>
    <m/>
    <m/>
    <d v="2026-01-04T00:00:00"/>
    <m/>
    <m/>
    <m/>
    <s v="9-704-699"/>
    <s v="MASIVO"/>
    <s v="NPN"/>
    <x v="1"/>
    <m/>
    <m/>
    <m/>
    <m/>
  </r>
  <r>
    <x v="0"/>
    <s v=" Felipe alcibiades Zamora lasso"/>
    <n v="358340200000"/>
    <s v="Cobros Abril Canal Fijo 2 meses a NPN"/>
    <n v="0"/>
    <m/>
    <d v="2026-01-04T00:00:00"/>
    <n v="64620677"/>
    <n v="64620677"/>
    <m/>
    <s v="lassoalcibiades@gmail.com"/>
    <m/>
    <m/>
    <m/>
    <d v="2026-01-04T00:00:00"/>
    <m/>
    <m/>
    <m/>
    <s v="8-965-1086"/>
    <s v="CALL CENTER"/>
    <s v="NPN"/>
    <x v="5"/>
    <m/>
    <m/>
    <m/>
    <m/>
  </r>
  <r>
    <x v="0"/>
    <s v="BUENAVENTURA GUERRA DE GRACIA"/>
    <n v="357370320000"/>
    <s v="Cobros Abril Canal Fijo 2 meses a NPN"/>
    <n v="0"/>
    <m/>
    <d v="2026-01-04T00:00:00"/>
    <n v="60387305"/>
    <n v="60387305"/>
    <m/>
    <s v="anaguapa486@gmail.com"/>
    <m/>
    <m/>
    <m/>
    <d v="2026-01-04T00:00:00"/>
    <m/>
    <m/>
    <m/>
    <s v="4-123-2066"/>
    <s v="MASIVO"/>
    <s v="NPN"/>
    <x v="1"/>
    <m/>
    <m/>
    <m/>
    <m/>
  </r>
  <r>
    <x v="0"/>
    <s v="Yamariel Quintero Serrano "/>
    <n v="355373180000"/>
    <s v="Cobros Abril Canal Fijo 2 meses a NPN"/>
    <n v="0"/>
    <m/>
    <d v="2026-01-04T00:00:00"/>
    <n v="64134068"/>
    <n v="64134068"/>
    <m/>
    <s v="yamarielquintero@gmail.com"/>
    <m/>
    <m/>
    <m/>
    <d v="2026-01-04T00:00:00"/>
    <m/>
    <m/>
    <m/>
    <s v="4-739-1680"/>
    <s v="MASIVO"/>
    <s v="NPN"/>
    <x v="0"/>
    <m/>
    <m/>
    <m/>
    <m/>
  </r>
  <r>
    <x v="0"/>
    <s v="Luvianca Jelenny Labrador Benítez "/>
    <n v="352371680000"/>
    <s v="Cobros Abril Canal Fijo 2 meses a NPN"/>
    <n v="0"/>
    <m/>
    <d v="2026-01-04T00:00:00"/>
    <n v="67433978"/>
    <n v="67433978"/>
    <m/>
    <s v="patinoeliecer76@gmail.com"/>
    <m/>
    <m/>
    <m/>
    <d v="2026-01-04T00:00:00"/>
    <m/>
    <m/>
    <m/>
    <s v="8-773-2054"/>
    <s v="MASIVO"/>
    <s v="NPN"/>
    <x v="1"/>
    <m/>
    <m/>
    <m/>
    <m/>
  </r>
  <r>
    <x v="0"/>
    <s v="LINETH CORTEZ SANTOS"/>
    <n v="358371560000"/>
    <s v="Cobros Abril Canal Fijo 2 meses a NPN"/>
    <n v="0"/>
    <m/>
    <d v="2026-01-04T00:00:00"/>
    <n v="69465378"/>
    <n v="69465378"/>
    <m/>
    <s v="pyaneth626@gmail.com"/>
    <m/>
    <m/>
    <m/>
    <d v="2026-01-04T00:00:00"/>
    <m/>
    <m/>
    <m/>
    <s v="12-704-916"/>
    <s v="MASIVO"/>
    <s v="NPN"/>
    <x v="1"/>
    <m/>
    <m/>
    <m/>
    <m/>
  </r>
  <r>
    <x v="0"/>
    <s v="Sabría Rodriguez Cabrera "/>
    <n v="351370820000"/>
    <s v="Cobros Abril Canal Fijo 2 meses a NPN"/>
    <n v="0"/>
    <m/>
    <d v="2026-01-04T00:00:00"/>
    <n v="69434421"/>
    <n v="69434421"/>
    <m/>
    <s v="Ortegammm7@gmail.com"/>
    <m/>
    <m/>
    <m/>
    <d v="2026-01-04T00:00:00"/>
    <m/>
    <m/>
    <m/>
    <s v="5-710-1949"/>
    <s v="MASIVO"/>
    <s v="NPN"/>
    <x v="1"/>
    <m/>
    <m/>
    <m/>
    <m/>
  </r>
  <r>
    <x v="0"/>
    <s v="Yesibell gisel campos young"/>
    <n v="358373240000"/>
    <s v="Cobros Abril Canal Fijo 2 meses a NPN"/>
    <n v="0"/>
    <m/>
    <d v="2026-01-04T00:00:00"/>
    <n v="69695648"/>
    <n v="69695648"/>
    <m/>
    <s v="Marlenistorres0660@gmail.com"/>
    <m/>
    <m/>
    <m/>
    <d v="2026-01-04T00:00:00"/>
    <m/>
    <m/>
    <m/>
    <s v="8-1062-2358"/>
    <s v="MASIVO"/>
    <s v="NPN"/>
    <x v="1"/>
    <m/>
    <m/>
    <m/>
    <m/>
  </r>
  <r>
    <x v="0"/>
    <s v="Regina García "/>
    <n v="352047340000"/>
    <s v="Cobros Abril Canal Fijo 2 meses a NPN"/>
    <n v="0"/>
    <m/>
    <d v="2026-01-04T00:00:00"/>
    <n v="67890453"/>
    <n v="67890453"/>
    <m/>
    <s v="juancarlos@gmail.com"/>
    <m/>
    <m/>
    <m/>
    <d v="2026-01-04T00:00:00"/>
    <m/>
    <m/>
    <m/>
    <s v="12-703-19"/>
    <s v="MASIVO"/>
    <s v="NPN"/>
    <x v="3"/>
    <m/>
    <m/>
    <m/>
    <m/>
  </r>
  <r>
    <x v="0"/>
    <s v="YARIELA YERISSA GUIRAUD BATISTA"/>
    <n v="357374630000"/>
    <s v="Cobros Abril Canal Fijo 2 meses a NPN"/>
    <n v="0"/>
    <m/>
    <d v="2026-01-04T00:00:00"/>
    <n v="69029941"/>
    <n v="69029941"/>
    <m/>
    <s v="contrerasmarylin@gmail.com"/>
    <m/>
    <m/>
    <m/>
    <d v="2026-01-04T00:00:00"/>
    <m/>
    <m/>
    <m/>
    <s v="8-739-995"/>
    <s v="MASIVO"/>
    <s v="NPN"/>
    <x v="5"/>
    <m/>
    <m/>
    <m/>
    <m/>
  </r>
  <r>
    <x v="0"/>
    <s v="Maria Santamaria "/>
    <n v="352371830000"/>
    <s v="Cobros Abril Canal Fijo 2 meses a NPN"/>
    <n v="0"/>
    <m/>
    <d v="2026-01-04T00:00:00"/>
    <n v="69421550"/>
    <n v="69421550"/>
    <m/>
    <s v="danna17.santamaria2021@gmail.com"/>
    <m/>
    <m/>
    <m/>
    <d v="2026-01-04T00:00:00"/>
    <m/>
    <m/>
    <m/>
    <s v="1-762-598"/>
    <s v="MASIVO"/>
    <s v="NPN"/>
    <x v="2"/>
    <m/>
    <m/>
    <m/>
    <m/>
  </r>
  <r>
    <x v="0"/>
    <s v=" MICHAEL STITH VALENCIA YEPES"/>
    <n v="356373900000"/>
    <s v="Cobros Abril Canal Fijo 2 meses a NPN"/>
    <n v="0"/>
    <m/>
    <d v="2026-01-04T00:00:00"/>
    <n v="67085126"/>
    <n v="67085126"/>
    <m/>
    <s v="delacruzcayra89@gmail.com"/>
    <m/>
    <m/>
    <m/>
    <d v="2026-01-04T00:00:00"/>
    <m/>
    <m/>
    <m/>
    <s v="BF797982"/>
    <s v="MASIVO"/>
    <s v="NPN"/>
    <x v="1"/>
    <m/>
    <m/>
    <m/>
    <m/>
  </r>
  <r>
    <x v="0"/>
    <s v="Ana gabriela Delgado "/>
    <n v="357372660000"/>
    <s v="Cobros Abril Canal Fijo 2 meses a NPN"/>
    <n v="0"/>
    <m/>
    <d v="2026-01-04T00:00:00"/>
    <n v="61619039"/>
    <n v="61619039"/>
    <m/>
    <s v="Chinamilagro@gmail.com"/>
    <m/>
    <m/>
    <m/>
    <d v="2026-01-04T00:00:00"/>
    <m/>
    <m/>
    <m/>
    <s v="2-732-1592"/>
    <s v="MASIVO"/>
    <s v="NPN"/>
    <x v="5"/>
    <m/>
    <m/>
    <m/>
    <m/>
  </r>
  <r>
    <x v="0"/>
    <s v=" MAURICIO ALBERT ROJAS QUIROZ"/>
    <n v="358371720000"/>
    <s v="Cobros Abril Canal Fijo 2 meses a NPN"/>
    <n v="0"/>
    <m/>
    <d v="2026-01-04T00:00:00"/>
    <n v="67534852"/>
    <n v="67534852"/>
    <m/>
    <s v="rojasnikolas07@gmail.com"/>
    <m/>
    <m/>
    <m/>
    <d v="2026-01-04T00:00:00"/>
    <m/>
    <m/>
    <m/>
    <s v="E-8-169466"/>
    <s v="DIGITAL"/>
    <s v="NPN"/>
    <x v="0"/>
    <m/>
    <m/>
    <m/>
    <m/>
  </r>
  <r>
    <x v="0"/>
    <s v="YAMILETH FLORES"/>
    <n v="351374240000"/>
    <s v="Cobros Abril Canal Fijo 2 meses a NPN"/>
    <n v="0"/>
    <m/>
    <d v="2026-01-04T00:00:00"/>
    <n v="62044738"/>
    <n v="62044738"/>
    <m/>
    <s v="fyamileth333@gmail.com"/>
    <m/>
    <m/>
    <m/>
    <d v="2026-01-04T00:00:00"/>
    <m/>
    <m/>
    <m/>
    <s v="8-868-759"/>
    <s v="MASIVO"/>
    <s v="NPN"/>
    <x v="0"/>
    <m/>
    <m/>
    <m/>
    <m/>
  </r>
  <r>
    <x v="0"/>
    <s v="Cora Eduviges Aguilar"/>
    <n v="355374270000"/>
    <s v="Cobros Abril Canal Fijo 2 meses a NPN"/>
    <n v="0"/>
    <m/>
    <d v="2026-01-04T00:00:00"/>
    <n v="69552256"/>
    <n v="69552256"/>
    <m/>
    <s v="coraeduviges@gmail.com"/>
    <m/>
    <m/>
    <m/>
    <d v="2026-01-04T00:00:00"/>
    <m/>
    <m/>
    <m/>
    <s v="C03182844"/>
    <s v="MASIVO"/>
    <s v="NPN"/>
    <x v="0"/>
    <m/>
    <m/>
    <m/>
    <m/>
  </r>
  <r>
    <x v="0"/>
    <s v="MARIANO DIAZ MELENDEZ"/>
    <n v="355371650000"/>
    <s v="Cobros Abril Canal Fijo 2 meses a NPN"/>
    <n v="0"/>
    <m/>
    <d v="2026-01-04T00:00:00"/>
    <n v="62496833"/>
    <n v="62496833"/>
    <m/>
    <s v="Markland632@gmail.com"/>
    <m/>
    <m/>
    <m/>
    <d v="2026-01-04T00:00:00"/>
    <m/>
    <m/>
    <m/>
    <s v="9-106-543"/>
    <s v="MASIVO"/>
    <s v="NPN"/>
    <x v="2"/>
    <m/>
    <m/>
    <m/>
    <m/>
  </r>
  <r>
    <x v="0"/>
    <s v="Alexis Javier Moreno  "/>
    <n v="359374110000"/>
    <s v="Cobros Abril Canal Fijo 2 meses a NPN"/>
    <n v="0"/>
    <m/>
    <d v="2026-01-04T00:00:00"/>
    <n v="65456463"/>
    <n v="65456463"/>
    <m/>
    <s v="morenoalexmor74@gmail.com"/>
    <m/>
    <m/>
    <m/>
    <d v="2026-01-04T00:00:00"/>
    <m/>
    <m/>
    <m/>
    <s v="8-873-2284"/>
    <s v="MASIVO"/>
    <s v="NPN"/>
    <x v="5"/>
    <m/>
    <m/>
    <m/>
    <m/>
  </r>
  <r>
    <x v="0"/>
    <s v="ISMENIA LINETH VASQUEZ GUILLEN"/>
    <n v="346279900000"/>
    <s v="Cobros Abril Canal Fijo 2 meses a NPN"/>
    <n v="0"/>
    <m/>
    <d v="2026-01-04T00:00:00"/>
    <n v="66638308"/>
    <n v="66638308"/>
    <m/>
    <s v="heilinvasquez1017@gmail.com"/>
    <m/>
    <m/>
    <m/>
    <d v="2026-01-04T00:00:00"/>
    <m/>
    <m/>
    <m/>
    <s v="4-799-1194"/>
    <s v="MASIVO"/>
    <s v="NPN"/>
    <x v="1"/>
    <m/>
    <m/>
    <m/>
    <m/>
  </r>
  <r>
    <x v="0"/>
    <s v="Yetzibel Martinez De "/>
    <n v="183050720000"/>
    <s v="Cobros Abril Canal Fijo 2 meses a NPN"/>
    <n v="0"/>
    <m/>
    <d v="2026-01-04T00:00:00"/>
    <n v="63405001"/>
    <n v="63405001"/>
    <m/>
    <s v="Yureth.sierra@icloud.com"/>
    <m/>
    <m/>
    <m/>
    <d v="2026-01-04T00:00:00"/>
    <m/>
    <m/>
    <m/>
    <s v="8-829-2462"/>
    <s v="MASIVO"/>
    <s v="NPN"/>
    <x v="1"/>
    <m/>
    <m/>
    <m/>
    <m/>
  </r>
  <r>
    <x v="0"/>
    <s v="ADRIAN ANTONIO MARTINEZ MUÑOZ"/>
    <n v="355366470000"/>
    <s v="Cobros Abril Canal Fijo 2 meses a NPN"/>
    <n v="0"/>
    <m/>
    <d v="2026-01-04T00:00:00"/>
    <n v="64107079"/>
    <n v="64107079"/>
    <m/>
    <s v="eydrianmartinez2@gmail.com"/>
    <m/>
    <m/>
    <m/>
    <d v="2026-01-04T00:00:00"/>
    <m/>
    <m/>
    <m/>
    <s v="8-956-2159"/>
    <s v="MASIVO"/>
    <s v="NPN"/>
    <x v="0"/>
    <m/>
    <m/>
    <m/>
    <m/>
  </r>
  <r>
    <x v="0"/>
    <s v="Alcibíades cerceño"/>
    <n v="35737505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8-1055-793"/>
    <s v="MASIVO"/>
    <s v="NPN"/>
    <x v="1"/>
    <m/>
    <m/>
    <m/>
    <m/>
  </r>
  <r>
    <x v="0"/>
    <s v="Arceliana Garay Pineda"/>
    <n v="357373170000"/>
    <s v="Cobros Abril Canal Fijo 2 meses a NPN"/>
    <n v="0"/>
    <m/>
    <d v="2026-01-04T00:00:00"/>
    <n v="66587271"/>
    <n v="66587271"/>
    <m/>
    <s v="renesantosgaray@gmail.com"/>
    <m/>
    <m/>
    <m/>
    <d v="2026-01-04T00:00:00"/>
    <m/>
    <m/>
    <m/>
    <s v="12-704-224"/>
    <s v="MASIVO"/>
    <s v="NPN"/>
    <x v="1"/>
    <m/>
    <m/>
    <m/>
    <m/>
  </r>
  <r>
    <x v="0"/>
    <s v="Maria eugenia cortez cortez "/>
    <n v="352375580000"/>
    <s v="Cobros Abril Canal Fijo 2 meses a NPN"/>
    <n v="0"/>
    <m/>
    <d v="2026-01-04T00:00:00"/>
    <n v="65101667"/>
    <n v="65101667"/>
    <m/>
    <s v="Eugeniademurillo507@gmail.com"/>
    <m/>
    <m/>
    <m/>
    <d v="2026-01-04T00:00:00"/>
    <m/>
    <m/>
    <m/>
    <s v="8-397-305"/>
    <s v="MASIVO"/>
    <s v="NPN"/>
    <x v="2"/>
    <m/>
    <m/>
    <m/>
    <m/>
  </r>
  <r>
    <x v="0"/>
    <s v="Miriam Diaz"/>
    <n v="351374740000"/>
    <s v="Cobros Abril Canal Fijo 2 meses a NPN"/>
    <n v="0"/>
    <m/>
    <d v="2026-01-04T00:00:00"/>
    <n v="67351722"/>
    <n v="67351722"/>
    <m/>
    <s v="Mirianjanethdiaz70@gmail.com"/>
    <m/>
    <m/>
    <m/>
    <d v="2026-01-04T00:00:00"/>
    <m/>
    <m/>
    <m/>
    <s v="9-172-555"/>
    <s v="MASIVO"/>
    <s v="NPN"/>
    <x v="1"/>
    <m/>
    <m/>
    <m/>
    <m/>
  </r>
  <r>
    <x v="0"/>
    <s v="Rosa Maria Garcia"/>
    <n v="204075450000"/>
    <s v="Cobros Abril Canal Fijo 2 meses a NPN"/>
    <n v="0"/>
    <m/>
    <d v="2026-01-04T00:00:00"/>
    <n v="66612798"/>
    <n v="66612798"/>
    <m/>
    <s v="Anghye23@gmail.com"/>
    <m/>
    <m/>
    <m/>
    <d v="2026-01-04T00:00:00"/>
    <m/>
    <m/>
    <m/>
    <s v="8-719-1220"/>
    <s v="MASIVO"/>
    <s v="NPN"/>
    <x v="1"/>
    <m/>
    <m/>
    <m/>
    <m/>
  </r>
  <r>
    <x v="0"/>
    <s v="Ismael alexis Vergara murillo"/>
    <n v="356375320000"/>
    <s v="Cobros Abril Canal Fijo 2 meses a NPN"/>
    <n v="0"/>
    <m/>
    <d v="2026-01-04T00:00:00"/>
    <n v="68299587"/>
    <n v="68299587"/>
    <m/>
    <s v="IVERGARA@GMAIL.COM"/>
    <m/>
    <m/>
    <m/>
    <d v="2026-01-04T00:00:00"/>
    <m/>
    <m/>
    <m/>
    <s v="8-1050-2217"/>
    <s v="MASIVO"/>
    <s v="NPN"/>
    <x v="5"/>
    <m/>
    <m/>
    <m/>
    <m/>
  </r>
  <r>
    <x v="0"/>
    <s v="LISANDRA MARIBEL GUARDADO SANCHEZ"/>
    <n v="353374390000"/>
    <s v="Cobros Abril Canal Fijo 2 meses a NPN"/>
    <n v="0"/>
    <m/>
    <d v="2026-01-04T00:00:00"/>
    <n v="68690102"/>
    <n v="68690102"/>
    <m/>
    <s v="lisandraguardad08@gmail.com"/>
    <m/>
    <m/>
    <m/>
    <d v="2026-01-04T00:00:00"/>
    <m/>
    <m/>
    <m/>
    <s v="8-777-1373"/>
    <s v="MASIVO"/>
    <s v="NPN"/>
    <x v="0"/>
    <m/>
    <m/>
    <m/>
    <m/>
  </r>
  <r>
    <x v="0"/>
    <s v="Alex Ivan Peren Guerrero "/>
    <n v="355374120000"/>
    <s v="Cobros Abril Canal Fijo 2 meses a NPN"/>
    <n v="0"/>
    <m/>
    <d v="2026-01-04T00:00:00"/>
    <n v="62241109"/>
    <n v="62241109"/>
    <m/>
    <s v="dellisarauz23@gmail.com"/>
    <m/>
    <m/>
    <m/>
    <d v="2026-01-04T00:00:00"/>
    <m/>
    <m/>
    <m/>
    <s v="4-139-1689"/>
    <s v="MASIVO"/>
    <s v="NPN"/>
    <x v="0"/>
    <m/>
    <m/>
    <m/>
    <m/>
  </r>
  <r>
    <x v="0"/>
    <s v="Enilda María Concepción Atencio "/>
    <n v="353373200000"/>
    <s v="Cobros Abril Canal Fijo 2 meses a NPN"/>
    <n v="0"/>
    <m/>
    <d v="2026-01-04T00:00:00"/>
    <n v="68348185"/>
    <n v="68348185"/>
    <m/>
    <s v="enildaconcepcion1@gmail.com"/>
    <m/>
    <m/>
    <m/>
    <d v="2026-01-04T00:00:00"/>
    <m/>
    <m/>
    <m/>
    <s v="4-103-693"/>
    <s v="MASIVO"/>
    <s v="NPN"/>
    <x v="0"/>
    <m/>
    <m/>
    <m/>
    <m/>
  </r>
  <r>
    <x v="0"/>
    <s v="Jhandy Ayme Medina Bravo"/>
    <n v="199041020000"/>
    <s v="Cobros Abril Canal Fijo 2 meses a NPN"/>
    <n v="0"/>
    <m/>
    <d v="2026-01-04T00:00:00"/>
    <n v="68320874"/>
    <n v="68320874"/>
    <m/>
    <s v="Jhairydenis@gmail.com"/>
    <m/>
    <m/>
    <m/>
    <d v="2026-01-04T00:00:00"/>
    <m/>
    <m/>
    <m/>
    <s v="8-841-1839"/>
    <s v="MASIVO"/>
    <s v="NPN"/>
    <x v="0"/>
    <m/>
    <m/>
    <m/>
    <m/>
  </r>
  <r>
    <x v="0"/>
    <s v="EDGAR MOISES ROMAIN ARROCHA"/>
    <n v="357370530000"/>
    <s v="Cobros Abril Canal Fijo 2 meses a NPN"/>
    <n v="0"/>
    <m/>
    <d v="2026-01-04T00:00:00"/>
    <n v="68988544"/>
    <n v="68988544"/>
    <m/>
    <s v="moisesromain4@gmail.com"/>
    <m/>
    <m/>
    <m/>
    <d v="2026-01-04T00:00:00"/>
    <m/>
    <m/>
    <m/>
    <s v="8-963-1119"/>
    <s v="MASIVO"/>
    <s v="NPN"/>
    <x v="0"/>
    <m/>
    <m/>
    <m/>
    <m/>
  </r>
  <r>
    <x v="0"/>
    <s v="Elba Elena newell"/>
    <n v="353375010000"/>
    <s v="Cobros Abril Canal Fijo 2 meses a NPN"/>
    <n v="0"/>
    <m/>
    <d v="2026-01-04T00:00:00"/>
    <n v="65340423"/>
    <n v="65340423"/>
    <m/>
    <s v="Sonia20@gmail.com"/>
    <m/>
    <m/>
    <m/>
    <d v="2026-01-04T00:00:00"/>
    <m/>
    <m/>
    <m/>
    <s v="8-208-1447"/>
    <s v="MASIVO"/>
    <s v="NPN"/>
    <x v="1"/>
    <m/>
    <m/>
    <m/>
    <m/>
  </r>
  <r>
    <x v="0"/>
    <s v="HIDALIDES MC ELFRESH"/>
    <n v="351376670000"/>
    <s v="Cobros Abril Canal Fijo 2 meses a NPN"/>
    <n v="0"/>
    <m/>
    <d v="2026-01-04T00:00:00"/>
    <n v="65370502"/>
    <n v="65370502"/>
    <m/>
    <s v="floresezequiel2@gmail.com"/>
    <m/>
    <m/>
    <m/>
    <d v="2026-01-04T00:00:00"/>
    <m/>
    <m/>
    <m/>
    <s v="8-818-1789"/>
    <s v="MASIVO"/>
    <s v="NPN"/>
    <x v="1"/>
    <m/>
    <m/>
    <m/>
    <m/>
  </r>
  <r>
    <x v="0"/>
    <s v="NAYELIS SARAY RODRIGUEZ GARCIA"/>
    <n v="353376580000"/>
    <s v="Cobros Abril Canal Fijo 2 meses a NPN"/>
    <n v="0"/>
    <m/>
    <d v="2026-01-04T00:00:00"/>
    <n v="65873326"/>
    <n v="65873326"/>
    <m/>
    <s v="alexanderaperez2223@gmail.com"/>
    <m/>
    <m/>
    <m/>
    <d v="2026-01-04T00:00:00"/>
    <m/>
    <m/>
    <m/>
    <s v="3-748-1618"/>
    <s v="MASIVO"/>
    <s v="NPN"/>
    <x v="5"/>
    <m/>
    <m/>
    <m/>
    <m/>
  </r>
  <r>
    <x v="0"/>
    <s v="MOISES ALEJANDRO GIL MELA"/>
    <n v="357362200000"/>
    <s v="Cobros Abril Canal Fijo 2 meses a NPN"/>
    <n v="0"/>
    <m/>
    <d v="2026-01-04T00:00:00"/>
    <n v="61391426"/>
    <n v="61391426"/>
    <m/>
    <s v="Javierabrahaha70@gmail.com"/>
    <m/>
    <m/>
    <m/>
    <d v="2026-01-04T00:00:00"/>
    <m/>
    <m/>
    <m/>
    <s v="9-764-1621"/>
    <s v="MASIVO"/>
    <s v="NPN"/>
    <x v="4"/>
    <m/>
    <m/>
    <m/>
    <m/>
  </r>
  <r>
    <x v="0"/>
    <s v="LUIS ARCERSIO GODOY DIAZ"/>
    <n v="357370650000"/>
    <s v="Cobros Abril Canal Fijo 2 meses a NPN"/>
    <n v="0"/>
    <m/>
    <d v="2026-01-04T00:00:00"/>
    <n v="67399429"/>
    <n v="67399429"/>
    <m/>
    <s v="ABREGOLUISALBERTO@GMAIL.COM"/>
    <m/>
    <m/>
    <m/>
    <d v="2026-01-04T00:00:00"/>
    <m/>
    <m/>
    <m/>
    <s v="8-1053-2337"/>
    <s v="MASIVO"/>
    <s v="NPN"/>
    <x v="0"/>
    <m/>
    <m/>
    <m/>
    <m/>
  </r>
  <r>
    <x v="0"/>
    <s v="Dania castro"/>
    <n v="354374850000"/>
    <s v="Cobros Abril Canal Fijo 2 meses a NPN"/>
    <n v="0"/>
    <m/>
    <d v="2026-01-04T00:00:00"/>
    <n v="66029013"/>
    <n v="66029013"/>
    <m/>
    <s v="Daniacastroperez5@gmail.com"/>
    <m/>
    <m/>
    <m/>
    <d v="2026-01-04T00:00:00"/>
    <m/>
    <m/>
    <m/>
    <s v="7-85-2444"/>
    <s v="SOHO"/>
    <s v="NPN"/>
    <x v="0"/>
    <m/>
    <m/>
    <m/>
    <m/>
  </r>
  <r>
    <x v="0"/>
    <s v="Jairo Darío Herrera "/>
    <n v="358373381000"/>
    <s v="Cobros Abril Canal Fijo 2 meses a NPN"/>
    <n v="0"/>
    <m/>
    <d v="2026-01-04T00:00:00"/>
    <n v="67880204"/>
    <n v="67880204"/>
    <m/>
    <s v="Calyogonzalez1@Gmail.com"/>
    <m/>
    <m/>
    <m/>
    <d v="2026-01-04T00:00:00"/>
    <m/>
    <m/>
    <m/>
    <s v="10-3-264"/>
    <s v="MASIVO"/>
    <s v="NPN"/>
    <x v="5"/>
    <m/>
    <m/>
    <m/>
    <m/>
  </r>
  <r>
    <x v="0"/>
    <s v="Norma Mezua"/>
    <n v="358375590000"/>
    <s v="Cobros Abril Canal Fijo 2 meses a NPN"/>
    <n v="0"/>
    <m/>
    <d v="2026-01-04T00:00:00"/>
    <n v="68481258"/>
    <n v="68481258"/>
    <m/>
    <s v="Norma0725@gmail.com"/>
    <m/>
    <m/>
    <m/>
    <d v="2026-01-04T00:00:00"/>
    <m/>
    <m/>
    <m/>
    <s v="5-702-70"/>
    <s v="MASIVO"/>
    <s v="NPN"/>
    <x v="5"/>
    <m/>
    <m/>
    <m/>
    <m/>
  </r>
  <r>
    <x v="0"/>
    <s v="ISMAEL DUMASA ORTEGA"/>
    <n v="359373520000"/>
    <s v="Cobros Abril Canal Fijo 2 meses a NPN"/>
    <n v="0"/>
    <m/>
    <d v="2026-01-04T00:00:00"/>
    <n v="68087495"/>
    <n v="68087495"/>
    <m/>
    <s v="IDUMASA@GMAIL.CON"/>
    <m/>
    <m/>
    <m/>
    <d v="2026-01-04T00:00:00"/>
    <m/>
    <m/>
    <m/>
    <s v="8-970-1581"/>
    <s v="MASIVO"/>
    <s v="NPN"/>
    <x v="5"/>
    <m/>
    <m/>
    <m/>
    <m/>
  </r>
  <r>
    <x v="0"/>
    <s v="RODRIGO ALEXIS PAZ GAITAN"/>
    <n v="355376710000"/>
    <s v="Cobros Abril Canal Fijo 2 meses a NPN"/>
    <n v="0"/>
    <m/>
    <d v="2026-01-04T00:00:00"/>
    <n v="69095319"/>
    <n v="69095319"/>
    <m/>
    <s v="Rodrigopg11@gmail.com"/>
    <m/>
    <m/>
    <m/>
    <d v="2026-01-04T00:00:00"/>
    <m/>
    <m/>
    <m/>
    <s v="8-514-3"/>
    <s v="MASIVO"/>
    <s v="NPN"/>
    <x v="0"/>
    <m/>
    <m/>
    <m/>
    <m/>
  </r>
  <r>
    <x v="0"/>
    <s v="Nestor eloy Mirando Chávez"/>
    <n v="351377670000"/>
    <s v="Cobros Abril Canal Fijo 2 meses a NPN"/>
    <n v="0"/>
    <m/>
    <d v="2026-01-04T00:00:00"/>
    <n v="65077219"/>
    <n v="65077219"/>
    <m/>
    <s v="Nestorelias@gmail.com"/>
    <m/>
    <m/>
    <m/>
    <d v="2026-01-04T00:00:00"/>
    <m/>
    <m/>
    <m/>
    <s v="1-745-1322"/>
    <s v="MASIVO"/>
    <s v="NPN"/>
    <x v="1"/>
    <m/>
    <m/>
    <m/>
    <m/>
  </r>
  <r>
    <x v="0"/>
    <s v="ROSA ENEIDA RODRIGUEZ ROA DE JIM"/>
    <n v="353377540000"/>
    <s v="Cobros Abril Canal Fijo 2 meses a NPN"/>
    <n v="0"/>
    <m/>
    <d v="2026-01-04T00:00:00"/>
    <n v="65026286"/>
    <n v="65026286"/>
    <m/>
    <s v="rosaeneidarodriguez@gmail.com"/>
    <m/>
    <m/>
    <m/>
    <d v="2026-01-04T00:00:00"/>
    <m/>
    <m/>
    <m/>
    <s v="8-156-1797"/>
    <s v="MASIVO"/>
    <s v="NPN"/>
    <x v="1"/>
    <m/>
    <m/>
    <m/>
    <m/>
  </r>
  <r>
    <x v="0"/>
    <s v=" DENCIL DE JESUS ESCOBAR SOTO"/>
    <n v="233001820000"/>
    <s v="Cobros Abril Canal Fijo 2 meses a NPN"/>
    <n v="0"/>
    <m/>
    <d v="2026-01-04T00:00:00"/>
    <n v="62265327"/>
    <n v="62265327"/>
    <m/>
    <s v="soemarisele@gmail.com"/>
    <m/>
    <m/>
    <m/>
    <d v="2026-01-04T00:00:00"/>
    <m/>
    <m/>
    <m/>
    <s v="2-721-1448"/>
    <s v="DIGITAL"/>
    <s v="NPN"/>
    <x v="4"/>
    <m/>
    <m/>
    <m/>
    <m/>
  </r>
  <r>
    <x v="0"/>
    <s v="Yasilda solis"/>
    <n v="357377040000"/>
    <s v="Cobros Abril Canal Fijo 2 meses a NPN"/>
    <n v="0"/>
    <m/>
    <d v="2026-01-04T00:00:00"/>
    <n v="69309272"/>
    <n v="69309272"/>
    <m/>
    <s v="Yasnildasolis@gmail.com"/>
    <m/>
    <m/>
    <m/>
    <d v="2026-01-04T00:00:00"/>
    <m/>
    <m/>
    <m/>
    <s v="8918-2340"/>
    <s v="MASIVO"/>
    <s v="NPN"/>
    <x v="1"/>
    <m/>
    <m/>
    <m/>
    <m/>
  </r>
  <r>
    <x v="0"/>
    <s v="Marcos Antonio Reyes Herrera"/>
    <n v="358376620000"/>
    <s v="Cobros Abril Canal Fijo 2 meses a NPN"/>
    <n v="0"/>
    <m/>
    <d v="2026-01-04T00:00:00"/>
    <n v="66616225"/>
    <n v="66616225"/>
    <m/>
    <s v="arlethmejia3131@gmail.com"/>
    <m/>
    <m/>
    <m/>
    <d v="2026-01-04T00:00:00"/>
    <m/>
    <m/>
    <m/>
    <s v="8-808-1886"/>
    <s v="MASIVO"/>
    <s v="NPN"/>
    <x v="2"/>
    <m/>
    <m/>
    <m/>
    <m/>
  </r>
  <r>
    <x v="0"/>
    <s v="Bladimir Parra"/>
    <n v="354376890000"/>
    <s v="Cobros Abril Canal Fijo 2 meses a NPN"/>
    <n v="0"/>
    <m/>
    <d v="2026-01-04T00:00:00"/>
    <n v="69574862"/>
    <n v="69574862"/>
    <m/>
    <s v="Nicolearielys6@gmail.com"/>
    <m/>
    <m/>
    <m/>
    <d v="2026-01-04T00:00:00"/>
    <m/>
    <m/>
    <m/>
    <s v="8-1019-1572"/>
    <s v="MASIVO"/>
    <s v="NPN"/>
    <x v="1"/>
    <m/>
    <m/>
    <m/>
    <m/>
  </r>
  <r>
    <x v="0"/>
    <s v="Virginia Judith Sánchez Villanueva "/>
    <n v="353372180000"/>
    <s v="Cobros Abril Canal Fijo 2 meses a NPN"/>
    <n v="0"/>
    <m/>
    <d v="2026-01-04T00:00:00"/>
    <n v="67476722"/>
    <n v="67476722"/>
    <m/>
    <s v="angelvaldes01@gmail.com"/>
    <m/>
    <m/>
    <m/>
    <d v="2026-01-04T00:00:00"/>
    <m/>
    <m/>
    <m/>
    <s v="8-909-61"/>
    <s v="MASIVO"/>
    <s v="NPN"/>
    <x v="0"/>
    <m/>
    <m/>
    <m/>
    <m/>
  </r>
  <r>
    <x v="0"/>
    <s v="Romulo González "/>
    <n v="355377690000"/>
    <s v="Cobros Abril Canal Fijo 2 meses a NPN"/>
    <n v="0"/>
    <m/>
    <d v="2026-01-04T00:00:00"/>
    <n v="64321567"/>
    <n v="64321567"/>
    <m/>
    <s v="juancarlos@gmail.com"/>
    <m/>
    <m/>
    <m/>
    <d v="2026-01-04T00:00:00"/>
    <m/>
    <m/>
    <m/>
    <s v="2-124-362"/>
    <s v="MASIVO"/>
    <s v="NPN"/>
    <x v="1"/>
    <m/>
    <m/>
    <m/>
    <m/>
  </r>
  <r>
    <x v="0"/>
    <s v="Argelida maria Alonzo Salazar "/>
    <n v="350377760000"/>
    <s v="Cobros Abril Canal Fijo 2 meses a NPN"/>
    <n v="0"/>
    <m/>
    <d v="2026-01-04T00:00:00"/>
    <n v="64684446"/>
    <n v="64684446"/>
    <m/>
    <s v="elialonzos16@gmail.com"/>
    <m/>
    <m/>
    <m/>
    <d v="2026-01-04T00:00:00"/>
    <m/>
    <m/>
    <m/>
    <s v="3-7210-444"/>
    <s v="MASIVO"/>
    <s v="NPN"/>
    <x v="1"/>
    <m/>
    <m/>
    <m/>
    <m/>
  </r>
  <r>
    <x v="0"/>
    <s v="Leodelsa Lilibella Smith Franklyn"/>
    <n v="357371860000"/>
    <s v="Cobros Abril Canal Fijo 2 meses a NPN"/>
    <n v="0"/>
    <m/>
    <d v="2026-01-04T00:00:00"/>
    <n v="64664474"/>
    <n v="64664474"/>
    <m/>
    <s v="lilibella507@gmail.com"/>
    <m/>
    <m/>
    <m/>
    <d v="2026-01-04T00:00:00"/>
    <m/>
    <m/>
    <m/>
    <s v="10-708-2001"/>
    <s v="MASIVO"/>
    <s v="NPN"/>
    <x v="1"/>
    <m/>
    <m/>
    <m/>
    <m/>
  </r>
  <r>
    <x v="0"/>
    <s v="Eliot Hermenegildo Poveda Mejía "/>
    <n v="351372710000"/>
    <s v="Cobros Abril Canal Fijo 2 meses a NPN"/>
    <n v="0"/>
    <m/>
    <d v="2026-01-04T00:00:00"/>
    <n v="65881414"/>
    <n v="65881414"/>
    <m/>
    <s v="puppiesgallery@gmail.com"/>
    <m/>
    <m/>
    <m/>
    <d v="2026-01-04T00:00:00"/>
    <m/>
    <m/>
    <m/>
    <s v="8-709-111"/>
    <s v="SOHO"/>
    <s v="NPN"/>
    <x v="1"/>
    <m/>
    <m/>
    <m/>
    <m/>
  </r>
  <r>
    <x v="0"/>
    <s v="Mariana castillo "/>
    <n v="351373720000"/>
    <s v="Cobros Abril Canal Fijo 2 meses a NPN"/>
    <n v="0"/>
    <m/>
    <d v="2026-01-04T00:00:00"/>
    <n v="68593774"/>
    <n v="68593774"/>
    <m/>
    <s v="kelvinperez020@gmail.com"/>
    <m/>
    <m/>
    <m/>
    <d v="2026-01-04T00:00:00"/>
    <m/>
    <m/>
    <m/>
    <s v="7-115-878"/>
    <s v="MASIVO"/>
    <s v="NPN"/>
    <x v="5"/>
    <m/>
    <m/>
    <m/>
    <m/>
  </r>
  <r>
    <x v="0"/>
    <s v=" DENCIL DE JESUS ESCOBAR SOTO"/>
    <n v="233001820000"/>
    <s v="Cobros Abril Canal Fijo 2 meses a NPN"/>
    <n v="0"/>
    <m/>
    <d v="2026-01-04T00:00:00"/>
    <n v="62265327"/>
    <n v="62265327"/>
    <m/>
    <s v="soemarisele@gmail.com"/>
    <m/>
    <m/>
    <m/>
    <d v="2026-01-04T00:00:00"/>
    <m/>
    <m/>
    <m/>
    <s v="2-721-1448"/>
    <s v="DIGITAL"/>
    <s v="NPN"/>
    <x v="4"/>
    <m/>
    <m/>
    <m/>
    <m/>
  </r>
  <r>
    <x v="0"/>
    <s v="Eliecer de Jesús guerrero "/>
    <n v="353369980000"/>
    <s v="Cobros Abril Canal Fijo 2 meses a NPN"/>
    <n v="0"/>
    <m/>
    <d v="2026-01-04T00:00:00"/>
    <n v="62844482"/>
    <n v="62844482"/>
    <m/>
    <s v="Eliecerantonio6524738@gmail.com"/>
    <m/>
    <m/>
    <m/>
    <d v="2026-01-04T00:00:00"/>
    <m/>
    <m/>
    <m/>
    <s v="BG388051"/>
    <s v="MASIVO"/>
    <s v="NPN"/>
    <x v="1"/>
    <m/>
    <m/>
    <m/>
    <m/>
  </r>
  <r>
    <x v="0"/>
    <s v="Sumaya Sussette Moreno Delgado"/>
    <n v="351373250000"/>
    <s v="Cobros Abril Canal Fijo 2 meses a NPN"/>
    <n v="0"/>
    <m/>
    <d v="2026-01-04T00:00:00"/>
    <n v="65243309"/>
    <n v="65243309"/>
    <m/>
    <s v="nikolepacheco72@gmail.com"/>
    <m/>
    <m/>
    <m/>
    <d v="2026-01-04T00:00:00"/>
    <m/>
    <m/>
    <m/>
    <s v="3-761-1024"/>
    <s v="MASIVO"/>
    <s v="NPN"/>
    <x v="0"/>
    <m/>
    <m/>
    <m/>
    <m/>
  </r>
  <r>
    <x v="0"/>
    <s v="Cristina Shannin Mendez Mancilla"/>
    <n v="355369030000"/>
    <s v="Cobros Abril Canal Fijo 2 meses a NPN"/>
    <n v="0"/>
    <m/>
    <d v="2026-01-04T00:00:00"/>
    <n v="60450970"/>
    <n v="60450970"/>
    <m/>
    <s v="jusamaba.2332@gmail.com"/>
    <m/>
    <m/>
    <m/>
    <d v="2026-01-04T00:00:00"/>
    <m/>
    <m/>
    <m/>
    <s v="8-1051-1434"/>
    <s v="MASIVO"/>
    <s v="NPN"/>
    <x v="0"/>
    <m/>
    <m/>
    <m/>
    <m/>
  </r>
  <r>
    <x v="0"/>
    <s v="Lourdes Irisbeth Guerra Tuñon "/>
    <n v="203009570000"/>
    <s v="Cobros Abril Canal Fijo 2 meses a NPN"/>
    <n v="0"/>
    <m/>
    <d v="2026-01-04T00:00:00"/>
    <n v="65412393"/>
    <n v="65412393"/>
    <m/>
    <s v="lourdesguerra80@gmail.com"/>
    <m/>
    <m/>
    <m/>
    <d v="2026-01-04T00:00:00"/>
    <m/>
    <m/>
    <m/>
    <s v="8-444-926"/>
    <s v="MASIVO"/>
    <s v="NPN"/>
    <x v="0"/>
    <m/>
    <m/>
    <m/>
    <m/>
  </r>
  <r>
    <x v="0"/>
    <s v="Yaribeth ortega"/>
    <n v="282001570000"/>
    <s v="Cobros Abril Canal Fijo 2 meses a NPN"/>
    <n v="0"/>
    <m/>
    <d v="2026-01-04T00:00:00"/>
    <n v="68765432"/>
    <n v="68765432"/>
    <m/>
    <s v="maryori@gmail.com"/>
    <m/>
    <m/>
    <m/>
    <d v="2026-01-04T00:00:00"/>
    <m/>
    <m/>
    <m/>
    <s v="8-744-1156"/>
    <s v="MASIVO"/>
    <s v="NPN"/>
    <x v="2"/>
    <m/>
    <m/>
    <m/>
    <m/>
  </r>
  <r>
    <x v="0"/>
    <s v="Eveline Rodriguez "/>
    <n v="351379010000"/>
    <s v="Cobros Abril Canal Fijo 2 meses a NPN"/>
    <n v="0"/>
    <m/>
    <d v="2026-01-04T00:00:00"/>
    <n v="62070216"/>
    <n v="62070216"/>
    <m/>
    <s v="evelin98@gmail.com"/>
    <m/>
    <m/>
    <m/>
    <d v="2026-01-04T00:00:00"/>
    <m/>
    <m/>
    <m/>
    <s v="6-721-1669"/>
    <s v="MASIVO"/>
    <s v="NPN"/>
    <x v="0"/>
    <m/>
    <m/>
    <m/>
    <m/>
  </r>
  <r>
    <x v="0"/>
    <s v="Yaricel Yaneth Jaen Acosta"/>
    <n v="355379060000"/>
    <s v="Cobros Abril Canal Fijo 2 meses a NPN"/>
    <n v="0"/>
    <m/>
    <d v="2026-01-04T00:00:00"/>
    <n v="67114742"/>
    <n v="67114742"/>
    <m/>
    <s v="villegaarielys@gmail.com"/>
    <m/>
    <m/>
    <m/>
    <d v="2026-01-04T00:00:00"/>
    <m/>
    <m/>
    <m/>
    <s v="2-713-1329"/>
    <s v="MASIVO"/>
    <s v="NPN"/>
    <x v="1"/>
    <m/>
    <m/>
    <m/>
    <m/>
  </r>
  <r>
    <x v="0"/>
    <s v="Nestor Leonel Escoto"/>
    <n v="354375080000"/>
    <s v="Cobros Abril Canal Fijo 2 meses a NPN"/>
    <n v="0"/>
    <m/>
    <d v="2026-01-04T00:00:00"/>
    <n v="69507452"/>
    <n v="69507452"/>
    <m/>
    <s v="nsoto@gmail.com"/>
    <m/>
    <m/>
    <m/>
    <d v="2026-01-04T00:00:00"/>
    <m/>
    <m/>
    <m/>
    <s v="C03966104"/>
    <s v="MASIVO"/>
    <s v="NPN"/>
    <x v="1"/>
    <m/>
    <m/>
    <m/>
    <m/>
  </r>
  <r>
    <x v="0"/>
    <s v="Eduardo Vasquez "/>
    <n v="35837855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525-1626"/>
    <s v="MASIVO"/>
    <s v="NPN"/>
    <x v="1"/>
    <m/>
    <m/>
    <m/>
    <m/>
  </r>
  <r>
    <x v="0"/>
    <s v="Mayra edith Acosta quintero6"/>
    <n v="358380770000"/>
    <s v="Cobros Abril Canal Fijo 2 meses a NPN"/>
    <n v="0"/>
    <m/>
    <d v="2026-01-04T00:00:00"/>
    <n v="61609931"/>
    <n v="61609931"/>
    <m/>
    <s v="marindario388@gmail.com"/>
    <m/>
    <m/>
    <m/>
    <d v="2026-01-04T00:00:00"/>
    <m/>
    <m/>
    <m/>
    <s v="8-252-374"/>
    <s v="MASIVO"/>
    <s v="NPN"/>
    <x v="1"/>
    <m/>
    <m/>
    <m/>
    <m/>
  </r>
  <r>
    <x v="0"/>
    <s v="Nayelin salazar hood"/>
    <n v="354379790000"/>
    <s v="Cobros Abril Canal Fijo 2 meses a NPN"/>
    <n v="0"/>
    <m/>
    <d v="2026-01-04T00:00:00"/>
    <n v="63267385"/>
    <n v="63267385"/>
    <m/>
    <s v="jamesabrego27@gmail.com"/>
    <m/>
    <m/>
    <m/>
    <d v="2026-01-04T00:00:00"/>
    <m/>
    <m/>
    <m/>
    <s v="8-1011-99"/>
    <s v="MASIVO"/>
    <s v="NPN"/>
    <x v="1"/>
    <m/>
    <m/>
    <m/>
    <m/>
  </r>
  <r>
    <x v="0"/>
    <s v="Katieska Pérez "/>
    <n v="354379010000"/>
    <s v="Cobros Abril Canal Fijo 2 meses a NPN"/>
    <n v="0"/>
    <m/>
    <d v="2026-01-04T00:00:00"/>
    <n v="66622600"/>
    <n v="66622600"/>
    <m/>
    <s v="katieskaperez452@gmail.com"/>
    <m/>
    <m/>
    <m/>
    <d v="2026-01-04T00:00:00"/>
    <m/>
    <m/>
    <m/>
    <s v="8-868-1180"/>
    <s v="MASIVO"/>
    <s v="NPN"/>
    <x v="5"/>
    <m/>
    <m/>
    <m/>
    <m/>
  </r>
  <r>
    <x v="0"/>
    <s v="Juan Carlos Garcias Cedeño"/>
    <n v="344095500000"/>
    <s v="Cobros Abril Canal Fijo 2 meses a NPN"/>
    <n v="0"/>
    <m/>
    <d v="2026-01-04T00:00:00"/>
    <n v="65270318"/>
    <n v="65270318"/>
    <m/>
    <s v="Juanshira@yahoot.com"/>
    <m/>
    <m/>
    <m/>
    <d v="2026-01-04T00:00:00"/>
    <m/>
    <m/>
    <m/>
    <s v="8-701-1002"/>
    <s v="MASIVO"/>
    <s v="NPN"/>
    <x v="0"/>
    <m/>
    <m/>
    <m/>
    <m/>
  </r>
  <r>
    <x v="0"/>
    <s v="Ana Matilde Nuñez Atencio"/>
    <n v="357380660000"/>
    <s v="Cobros Abril Canal Fijo 2 meses a NPN"/>
    <n v="0"/>
    <m/>
    <d v="2026-01-04T00:00:00"/>
    <n v="65376410"/>
    <n v="65376410"/>
    <m/>
    <s v="fren07197550@gmail.com"/>
    <m/>
    <m/>
    <m/>
    <d v="2026-01-04T00:00:00"/>
    <m/>
    <m/>
    <m/>
    <s v="9-704-587"/>
    <s v="MASIVO"/>
    <s v="NPN"/>
    <x v="1"/>
    <m/>
    <m/>
    <m/>
    <m/>
  </r>
  <r>
    <x v="0"/>
    <s v="Cesar enrique Salazar"/>
    <n v="358379960000"/>
    <s v="Cobros Abril Canal Fijo 2 meses a NPN"/>
    <n v="0"/>
    <m/>
    <d v="2026-01-04T00:00:00"/>
    <n v="66382311"/>
    <n v="66382311"/>
    <m/>
    <s v="Noris1392@gmail.com"/>
    <m/>
    <m/>
    <m/>
    <d v="2026-01-04T00:00:00"/>
    <m/>
    <m/>
    <m/>
    <s v="8-334-17"/>
    <s v="MASIVO"/>
    <s v="NPN"/>
    <x v="1"/>
    <m/>
    <m/>
    <m/>
    <m/>
  </r>
  <r>
    <x v="0"/>
    <s v="Daniel Alejandro Martínez Calderón "/>
    <n v="353378650000"/>
    <s v="Cobros Abril Canal Fijo 2 meses a NPN"/>
    <n v="0"/>
    <m/>
    <d v="2026-01-04T00:00:00"/>
    <n v="64785667"/>
    <n v="64785667"/>
    <m/>
    <s v="dani.xhv2311@gmail.com"/>
    <m/>
    <m/>
    <m/>
    <d v="2026-01-04T00:00:00"/>
    <m/>
    <m/>
    <m/>
    <s v="8-1059-494"/>
    <s v="MASIVO"/>
    <s v="NPN"/>
    <x v="1"/>
    <m/>
    <m/>
    <m/>
    <m/>
  </r>
  <r>
    <x v="0"/>
    <s v="Gomes santiago "/>
    <n v="358377250000"/>
    <s v="Cobros Abril Canal Fijo 2 meses a NPN"/>
    <n v="0"/>
    <m/>
    <d v="2026-01-04T00:00:00"/>
    <n v="62679681"/>
    <n v="62679681"/>
    <m/>
    <s v="2021santiagogomez@gmail.com"/>
    <m/>
    <m/>
    <m/>
    <d v="2026-01-04T00:00:00"/>
    <m/>
    <m/>
    <m/>
    <s v="6-708-1572"/>
    <s v="MASIVO"/>
    <s v="NPN"/>
    <x v="0"/>
    <m/>
    <m/>
    <m/>
    <m/>
  </r>
  <r>
    <x v="0"/>
    <s v="Yanisel jaen"/>
    <n v="359378810000"/>
    <s v="Cobros Abril Canal Fijo 2 meses a NPN"/>
    <n v="0"/>
    <m/>
    <d v="2026-01-04T00:00:00"/>
    <n v="67917670"/>
    <n v="67917670"/>
    <m/>
    <s v="yaniselmacias626@gmail.com"/>
    <m/>
    <m/>
    <m/>
    <d v="2026-01-04T00:00:00"/>
    <m/>
    <m/>
    <m/>
    <s v="2-747-1996"/>
    <s v="MASIVO"/>
    <s v="NPN"/>
    <x v="1"/>
    <m/>
    <m/>
    <m/>
    <m/>
  </r>
  <r>
    <x v="0"/>
    <s v="LUZ ENEIDA PEREZ RODRIGUEZ"/>
    <n v="329051000000"/>
    <s v="Cobros Abril Canal Fijo 2 meses a NPN"/>
    <n v="0"/>
    <m/>
    <d v="2026-01-04T00:00:00"/>
    <n v="63323851"/>
    <n v="63323851"/>
    <m/>
    <s v="Oscarpoveda27@gmail.com"/>
    <m/>
    <m/>
    <m/>
    <d v="2026-01-04T00:00:00"/>
    <m/>
    <m/>
    <m/>
    <s v="2-734-100"/>
    <s v="DIGITAL"/>
    <s v="NPN"/>
    <x v="1"/>
    <m/>
    <m/>
    <m/>
    <m/>
  </r>
  <r>
    <x v="0"/>
    <s v="MILDRED ROSE JOHNSON DE STEWART"/>
    <n v="353379550000"/>
    <s v="Cobros Abril Canal Fijo 2 meses a NPN"/>
    <n v="0"/>
    <m/>
    <d v="2026-01-04T00:00:00"/>
    <n v="64218076"/>
    <n v="64218076"/>
    <m/>
    <s v="Vivirorog@gmail.com"/>
    <m/>
    <m/>
    <m/>
    <d v="2026-01-04T00:00:00"/>
    <m/>
    <m/>
    <m/>
    <s v="3-31-772"/>
    <s v="MASIVO"/>
    <s v="NPN"/>
    <x v="1"/>
    <m/>
    <m/>
    <m/>
    <m/>
  </r>
  <r>
    <x v="0"/>
    <s v="YANINA ARIAS "/>
    <n v="355459610000"/>
    <s v="Cobros Abril Canal Fijo 2 meses a NPN"/>
    <n v="0"/>
    <m/>
    <d v="2026-01-04T00:00:00"/>
    <n v="67180582"/>
    <n v="67180582"/>
    <m/>
    <s v="sandrafalconet@gmail.com"/>
    <m/>
    <m/>
    <m/>
    <d v="2026-01-04T00:00:00"/>
    <m/>
    <m/>
    <m/>
    <s v="10-716-782"/>
    <s v="MASIVO"/>
    <s v="NPN"/>
    <x v="5"/>
    <m/>
    <m/>
    <m/>
    <m/>
  </r>
  <r>
    <x v="0"/>
    <s v="YANETH AILYN SMITH HERNANDEZ"/>
    <n v="356381440000"/>
    <s v="Cobros Abril Canal Fijo 2 meses a NPN"/>
    <n v="0"/>
    <m/>
    <d v="2026-01-04T00:00:00"/>
    <n v="67857456"/>
    <n v="67857456"/>
    <m/>
    <s v="mvictorlopez8@gmail.com"/>
    <m/>
    <m/>
    <m/>
    <d v="2026-01-04T00:00:00"/>
    <m/>
    <m/>
    <m/>
    <s v="8-939-750"/>
    <s v="MASIVO"/>
    <s v="NPN"/>
    <x v="1"/>
    <m/>
    <m/>
    <m/>
    <m/>
  </r>
  <r>
    <x v="0"/>
    <s v="ANDREA MORALES MARTINEZ"/>
    <n v="357364590000"/>
    <s v="Cobros Abril Canal Fijo 2 meses a NPN"/>
    <n v="0"/>
    <m/>
    <d v="2026-01-04T00:00:00"/>
    <n v="67005858"/>
    <n v="67005858"/>
    <m/>
    <s v="a.ymoralesm.18@gmail.com"/>
    <m/>
    <m/>
    <m/>
    <d v="2026-01-04T00:00:00"/>
    <m/>
    <m/>
    <m/>
    <s v="8-959-2070"/>
    <s v="MASIVO"/>
    <s v="NPN"/>
    <x v="1"/>
    <m/>
    <m/>
    <m/>
    <m/>
  </r>
  <r>
    <x v="0"/>
    <s v="Juana confesora González Guzmán"/>
    <n v="353381320000"/>
    <s v="Cobros Abril Canal Fijo 2 meses a NPN"/>
    <n v="0"/>
    <m/>
    <d v="2026-01-04T00:00:00"/>
    <n v="67939214"/>
    <n v="67939214"/>
    <m/>
    <s v="Josuejosueperez2@gmail.com"/>
    <m/>
    <m/>
    <m/>
    <d v="2026-01-04T00:00:00"/>
    <m/>
    <m/>
    <m/>
    <s v="AZ0456677"/>
    <s v="MASIVO"/>
    <s v="NPN"/>
    <x v="0"/>
    <m/>
    <m/>
    <m/>
    <m/>
  </r>
  <r>
    <x v="0"/>
    <s v="Alejandro Galvan"/>
    <n v="357380220000"/>
    <s v="Cobros Abril Canal Fijo 2 meses a NPN"/>
    <n v="0"/>
    <m/>
    <d v="2026-01-04T00:00:00"/>
    <n v="62461398"/>
    <n v="62461398"/>
    <m/>
    <s v="galvanalejandro007@gmail.com"/>
    <m/>
    <m/>
    <m/>
    <d v="2026-01-04T00:00:00"/>
    <m/>
    <m/>
    <m/>
    <s v="8-916-1193"/>
    <s v="MASIVO"/>
    <s v="NPN"/>
    <x v="0"/>
    <m/>
    <m/>
    <m/>
    <m/>
  </r>
  <r>
    <x v="0"/>
    <s v="Yaritzel Yaneth González Visuete"/>
    <n v="355082630000"/>
    <s v="Cobros Abril Canal Fijo 2 meses a NPN"/>
    <n v="0"/>
    <m/>
    <d v="2026-01-04T00:00:00"/>
    <n v="63591312"/>
    <n v="63591312"/>
    <m/>
    <s v="27hannadaniela@gmail.com"/>
    <m/>
    <m/>
    <m/>
    <d v="2026-01-04T00:00:00"/>
    <m/>
    <m/>
    <m/>
    <s v="8-1037-1958"/>
    <s v="MASIVO"/>
    <s v="NPN"/>
    <x v="1"/>
    <m/>
    <m/>
    <m/>
    <m/>
  </r>
  <r>
    <x v="0"/>
    <s v="Bladimir Parra"/>
    <n v="354376890000"/>
    <s v="Cobros Abril Canal Fijo 2 meses a NPN"/>
    <n v="0"/>
    <m/>
    <d v="2026-01-04T00:00:00"/>
    <n v="69574862"/>
    <n v="69574862"/>
    <m/>
    <s v="parrabladimir340@gmail.com"/>
    <m/>
    <m/>
    <m/>
    <d v="2026-01-04T00:00:00"/>
    <m/>
    <m/>
    <m/>
    <s v="8-1019-1572"/>
    <s v="MASIVO"/>
    <s v="NPN"/>
    <x v="1"/>
    <m/>
    <m/>
    <m/>
    <m/>
  </r>
  <r>
    <x v="0"/>
    <s v="Matilde perez"/>
    <n v="354377940000"/>
    <s v="Cobros Abril Canal Fijo 2 meses a NPN"/>
    <n v="0"/>
    <m/>
    <d v="2026-01-04T00:00:00"/>
    <n v="69445028"/>
    <n v="69445028"/>
    <m/>
    <s v="Matildep5923@gmail.com"/>
    <m/>
    <m/>
    <m/>
    <d v="2026-01-04T00:00:00"/>
    <m/>
    <m/>
    <m/>
    <s v="CO3688888"/>
    <s v="MASIVO"/>
    <s v="NPN"/>
    <x v="1"/>
    <m/>
    <m/>
    <m/>
    <m/>
  </r>
  <r>
    <x v="0"/>
    <s v="ERMENEGILDO ACOSTA MARTINEZ"/>
    <n v="353379760000"/>
    <s v="Cobros Abril Canal Fijo 2 meses a NPN"/>
    <n v="0"/>
    <m/>
    <d v="2026-01-04T00:00:00"/>
    <n v="65897309"/>
    <n v="65897309"/>
    <m/>
    <s v="ermeacosta80@gmail.com"/>
    <m/>
    <m/>
    <m/>
    <d v="2026-01-04T00:00:00"/>
    <m/>
    <m/>
    <m/>
    <s v="10-713-1422"/>
    <s v="SOHO"/>
    <s v="NPN"/>
    <x v="1"/>
    <m/>
    <m/>
    <m/>
    <m/>
  </r>
  <r>
    <x v="0"/>
    <s v="Lilibeth Pereira estrada "/>
    <n v="352338253000"/>
    <s v="Cobros Abril Canal Fijo 2 meses a NPN"/>
    <n v="0"/>
    <m/>
    <d v="2026-01-04T00:00:00"/>
    <n v="69304080"/>
    <n v="69304080"/>
    <m/>
    <s v="Riosmily322@Gmail.com"/>
    <m/>
    <m/>
    <m/>
    <d v="2026-01-04T00:00:00"/>
    <m/>
    <m/>
    <m/>
    <s v="10-703-1571"/>
    <s v="MASIVO"/>
    <s v="NPN"/>
    <x v="6"/>
    <m/>
    <m/>
    <m/>
    <m/>
  </r>
  <r>
    <x v="0"/>
    <s v="Diomedes Nieto"/>
    <n v="356379510000"/>
    <s v="Cobros Abril Canal Fijo 2 meses a NPN"/>
    <n v="0"/>
    <m/>
    <d v="2026-01-04T00:00:00"/>
    <n v="67293087"/>
    <n v="67293087"/>
    <m/>
    <s v="yeseniae.3030@gmail.com"/>
    <m/>
    <m/>
    <m/>
    <d v="2026-01-04T00:00:00"/>
    <m/>
    <m/>
    <m/>
    <s v="6-716-758"/>
    <s v="MASIVO"/>
    <s v="NPN"/>
    <x v="5"/>
    <m/>
    <m/>
    <m/>
    <m/>
  </r>
  <r>
    <x v="0"/>
    <s v=" SABRINA IYADERIS ESPINOSA URIETA"/>
    <n v="358381690000"/>
    <s v="Cobros Abril Canal Fijo 2 meses a NPN"/>
    <n v="0"/>
    <m/>
    <d v="2026-01-04T00:00:00"/>
    <n v="67160698"/>
    <n v="67160698"/>
    <m/>
    <s v="ewhite@data-phone.net"/>
    <m/>
    <m/>
    <m/>
    <d v="2026-01-04T00:00:00"/>
    <m/>
    <m/>
    <m/>
    <s v="8-738-2199"/>
    <s v="CALL CENTER"/>
    <s v="NPN"/>
    <x v="5"/>
    <m/>
    <m/>
    <m/>
    <m/>
  </r>
  <r>
    <x v="0"/>
    <s v=" Pedro Pablo Rodriguez Villarreal"/>
    <n v="356378610000"/>
    <s v="Cobros Abril Canal Fijo 2 meses a NPN"/>
    <n v="0"/>
    <m/>
    <d v="2026-01-04T00:00:00"/>
    <n v="64552409"/>
    <n v="64552409"/>
    <m/>
    <s v="Davidg35@gmail.com"/>
    <m/>
    <m/>
    <m/>
    <d v="2026-01-04T00:00:00"/>
    <m/>
    <m/>
    <m/>
    <s v="K788633"/>
    <s v="CALL CENTER"/>
    <s v="NPN"/>
    <x v="5"/>
    <m/>
    <m/>
    <m/>
    <m/>
  </r>
  <r>
    <x v="0"/>
    <s v=" LISANDRO JAVIER ARCIA CASTILLO"/>
    <n v="354379990000"/>
    <s v="Cobros Abril Canal Fijo 2 meses a NPN"/>
    <n v="0"/>
    <m/>
    <d v="2026-01-04T00:00:00"/>
    <n v="67336577"/>
    <n v="67336577"/>
    <m/>
    <s v="arcialisandro574@gmail.com"/>
    <m/>
    <m/>
    <m/>
    <d v="2026-01-04T00:00:00"/>
    <m/>
    <m/>
    <m/>
    <s v="8-1032-2069"/>
    <s v="DIGITAL"/>
    <s v="NPN"/>
    <x v="1"/>
    <m/>
    <m/>
    <m/>
    <m/>
  </r>
  <r>
    <x v="0"/>
    <s v="Yemy Zhang Yang "/>
    <n v="354382570000"/>
    <s v="Cobros Abril Canal Fijo 2 meses a NPN"/>
    <n v="0"/>
    <m/>
    <d v="2026-01-04T00:00:00"/>
    <n v="62446598"/>
    <n v="62446598"/>
    <m/>
    <s v="park_eymie@live.com"/>
    <m/>
    <m/>
    <m/>
    <d v="2026-01-04T00:00:00"/>
    <m/>
    <m/>
    <m/>
    <s v="8-889-767"/>
    <s v="MASIVO"/>
    <s v="NPN"/>
    <x v="0"/>
    <m/>
    <m/>
    <m/>
    <m/>
  </r>
  <r>
    <x v="0"/>
    <s v="Sthefanie aguilar"/>
    <n v="353382750000"/>
    <s v="Cobros Abril Canal Fijo 2 meses a NPN"/>
    <n v="0"/>
    <m/>
    <d v="2026-01-04T00:00:00"/>
    <n v="69657911"/>
    <n v="69657911"/>
    <m/>
    <s v="Sthefanieaviles54@gmail.com"/>
    <m/>
    <m/>
    <m/>
    <d v="2026-01-04T00:00:00"/>
    <m/>
    <m/>
    <m/>
    <s v="8-956-2200"/>
    <s v="MASIVO"/>
    <s v="NPN"/>
    <x v="2"/>
    <m/>
    <m/>
    <m/>
    <m/>
  </r>
  <r>
    <x v="0"/>
    <s v="YANEYRIS CORDOBA AGRAZALES"/>
    <n v="355379210000"/>
    <s v="Cobros Abril Canal Fijo 2 meses a NPN"/>
    <n v="0"/>
    <m/>
    <d v="2026-01-04T00:00:00"/>
    <n v="64962898"/>
    <n v="64962898"/>
    <m/>
    <s v="nenam6076@gmail.com"/>
    <m/>
    <m/>
    <m/>
    <d v="2026-01-04T00:00:00"/>
    <m/>
    <m/>
    <m/>
    <s v="8-887-1395"/>
    <s v="MASIVO"/>
    <s v="NPN"/>
    <x v="1"/>
    <m/>
    <m/>
    <m/>
    <m/>
  </r>
  <r>
    <x v="0"/>
    <s v="Rodolfo Cooper"/>
    <n v="351383910000"/>
    <s v="Cobros Abril Canal Fijo 2 meses a NPN"/>
    <n v="0"/>
    <m/>
    <d v="2026-01-04T00:00:00"/>
    <n v="63333333"/>
    <n v="63333333"/>
    <m/>
    <s v="bneleysha@gmail.com"/>
    <m/>
    <m/>
    <m/>
    <d v="2026-01-04T00:00:00"/>
    <m/>
    <m/>
    <m/>
    <s v="8-776-2157"/>
    <s v="MASIVO"/>
    <s v="NPN"/>
    <x v="1"/>
    <m/>
    <m/>
    <m/>
    <m/>
  </r>
  <r>
    <x v="0"/>
    <s v="Antonia Jaen Gonzalez de Herrera "/>
    <n v="356383540000"/>
    <s v="Cobros Abril Canal Fijo 2 meses a NPN"/>
    <n v="0"/>
    <m/>
    <d v="2026-01-04T00:00:00"/>
    <n v="63436486"/>
    <n v="63436486"/>
    <m/>
    <s v="37082067juan@gmail.com"/>
    <m/>
    <m/>
    <m/>
    <d v="2026-01-04T00:00:00"/>
    <m/>
    <m/>
    <m/>
    <s v="2-99-70"/>
    <s v="MASIVO"/>
    <s v="NPN"/>
    <x v="2"/>
    <m/>
    <m/>
    <m/>
    <m/>
  </r>
  <r>
    <x v="0"/>
    <s v="Adán González González "/>
    <n v="357373380000"/>
    <s v="Cobros Abril Canal Fijo 2 meses a NPN"/>
    <n v="0"/>
    <m/>
    <d v="2026-01-04T00:00:00"/>
    <n v="67527884"/>
    <n v="67527884"/>
    <m/>
    <s v="Adangonzales@gmail.com "/>
    <m/>
    <m/>
    <m/>
    <d v="2026-01-04T00:00:00"/>
    <m/>
    <m/>
    <m/>
    <s v="8-787-1953"/>
    <s v="MASIVO"/>
    <s v="NPN"/>
    <x v="1"/>
    <m/>
    <m/>
    <m/>
    <m/>
  </r>
  <r>
    <x v="0"/>
    <s v="Xabdier Alexander sports de los ríos "/>
    <n v="352382740000"/>
    <s v="Cobros Abril Canal Fijo 2 meses a NPN"/>
    <n v="0"/>
    <m/>
    <d v="2026-01-04T00:00:00"/>
    <n v="66810932"/>
    <n v="66810932"/>
    <m/>
    <s v="Guilles77@hotmail.com"/>
    <m/>
    <m/>
    <m/>
    <d v="2026-01-04T00:00:00"/>
    <m/>
    <m/>
    <m/>
    <s v="8-1048-2122"/>
    <s v="MASIVO"/>
    <s v="NPN"/>
    <x v="1"/>
    <m/>
    <m/>
    <m/>
    <m/>
  </r>
  <r>
    <x v="0"/>
    <s v="Alfredo gordon"/>
    <n v="358667870000"/>
    <s v="Cobros Abril Canal Fijo 2 meses a NPN"/>
    <n v="0"/>
    <m/>
    <d v="2026-01-04T00:00:00"/>
    <n v="68759366"/>
    <n v="68759366"/>
    <m/>
    <s v="Alfredogordon@gmail.com"/>
    <m/>
    <m/>
    <m/>
    <d v="2026-01-04T00:00:00"/>
    <m/>
    <m/>
    <m/>
    <s v="8-901-235"/>
    <s v="MASIVO"/>
    <s v="NPN"/>
    <x v="1"/>
    <m/>
    <m/>
    <m/>
    <m/>
  </r>
  <r>
    <x v="0"/>
    <s v="Yolanda Valdespino Gonzalez"/>
    <n v="353317370000"/>
    <s v="Cobros Abril Canal Fijo 2 meses a NPN"/>
    <n v="0"/>
    <m/>
    <d v="2026-01-04T00:00:00"/>
    <n v="65101089"/>
    <n v="65101089"/>
    <m/>
    <s v="Yolandavaldespino11@gmail.com"/>
    <m/>
    <m/>
    <m/>
    <d v="2026-01-04T00:00:00"/>
    <m/>
    <m/>
    <m/>
    <s v="8-491-655"/>
    <s v="MASIVO"/>
    <s v="NPN"/>
    <x v="4"/>
    <m/>
    <m/>
    <m/>
    <m/>
  </r>
  <r>
    <x v="0"/>
    <s v="Eusebio Ortega"/>
    <n v="355372380000"/>
    <s v="Cobros Abril Canal Fijo 2 meses a NPN"/>
    <n v="0"/>
    <m/>
    <d v="2026-01-04T00:00:00"/>
    <n v="67322843"/>
    <n v="67322843"/>
    <m/>
    <s v="Carolinaloo2626@gmail.com"/>
    <m/>
    <m/>
    <m/>
    <d v="2026-01-04T00:00:00"/>
    <m/>
    <m/>
    <m/>
    <s v="4-190-388"/>
    <s v="MASIVO"/>
    <s v="NPN"/>
    <x v="1"/>
    <m/>
    <m/>
    <m/>
    <m/>
  </r>
  <r>
    <x v="0"/>
    <s v="Gisela Esther Sánchez Cuesta "/>
    <n v="353383810000"/>
    <s v="Cobros Abril Canal Fijo 2 meses a NPN"/>
    <n v="0"/>
    <m/>
    <d v="2026-01-04T00:00:00"/>
    <n v="67592709"/>
    <n v="67592709"/>
    <m/>
    <s v="giselacuesta34@gmail.com"/>
    <m/>
    <m/>
    <m/>
    <d v="2026-01-04T00:00:00"/>
    <m/>
    <m/>
    <m/>
    <s v="8-807-876"/>
    <s v="MASIVO"/>
    <s v="NPN"/>
    <x v="2"/>
    <m/>
    <m/>
    <m/>
    <m/>
  </r>
  <r>
    <x v="0"/>
    <s v="Talia cordoba"/>
    <n v="179067700000"/>
    <s v="Cobros Abril Canal Fijo 2 meses a NPN"/>
    <n v="0"/>
    <m/>
    <d v="2026-01-04T00:00:00"/>
    <n v="68429072"/>
    <n v="68429072"/>
    <m/>
    <s v="Essau20@hotmail.com"/>
    <m/>
    <m/>
    <m/>
    <d v="2026-01-04T00:00:00"/>
    <m/>
    <m/>
    <m/>
    <s v="9-199-221"/>
    <s v="MASIVO"/>
    <s v="NPN"/>
    <x v="0"/>
    <m/>
    <m/>
    <m/>
    <m/>
  </r>
  <r>
    <x v="0"/>
    <s v=" Alaya Nicoles Aguilar Caicedo&gt;"/>
    <n v="354380920000"/>
    <s v="Cobros Abril Canal Fijo 2 meses a NPN"/>
    <n v="0"/>
    <m/>
    <d v="2026-01-04T00:00:00"/>
    <n v="67305396"/>
    <n v="67305396"/>
    <m/>
    <s v="morealdahir21@gmail.com"/>
    <m/>
    <m/>
    <m/>
    <d v="2026-01-04T00:00:00"/>
    <m/>
    <m/>
    <m/>
    <s v="8-1006-2387"/>
    <s v="CALL CENTER"/>
    <s v="NPN"/>
    <x v="1"/>
    <m/>
    <m/>
    <m/>
    <m/>
  </r>
  <r>
    <x v="0"/>
    <s v="EUDELINA GEBIGDILI MARTINEZ"/>
    <n v="356383490000"/>
    <s v="Cobros Abril Canal Fijo 2 meses a NPN"/>
    <n v="0"/>
    <m/>
    <d v="2026-01-04T00:00:00"/>
    <n v="63372689"/>
    <n v="63372689"/>
    <m/>
    <s v="emartinez@gmail.com "/>
    <m/>
    <m/>
    <m/>
    <d v="2026-01-04T00:00:00"/>
    <m/>
    <m/>
    <m/>
    <s v="10-714-1870"/>
    <s v="MASIVO"/>
    <s v="NPN"/>
    <x v="0"/>
    <m/>
    <m/>
    <m/>
    <m/>
  </r>
  <r>
    <x v="0"/>
    <s v="Katlin Laleska Guerra Perez"/>
    <n v="354382860000"/>
    <s v="Cobros Abril Canal Fijo 2 meses a NPN"/>
    <n v="0"/>
    <m/>
    <d v="2026-01-04T00:00:00"/>
    <n v="65944556"/>
    <n v="65944556"/>
    <m/>
    <s v="moises_98_01@hotmail.com"/>
    <m/>
    <m/>
    <m/>
    <d v="2026-01-04T00:00:00"/>
    <m/>
    <m/>
    <m/>
    <s v="4-819-552"/>
    <s v="MASIVO"/>
    <s v="NPN"/>
    <x v="0"/>
    <m/>
    <m/>
    <m/>
    <m/>
  </r>
  <r>
    <x v="0"/>
    <s v="NATHALY MASSIEL FUENTES"/>
    <n v="291005610000"/>
    <s v="Cobros Abril Canal Fijo 2 meses a NPN"/>
    <n v="0"/>
    <m/>
    <d v="2026-01-04T00:00:00"/>
    <n v="68452681"/>
    <n v="68452681"/>
    <m/>
    <s v="nathyf13000@gmail.com"/>
    <m/>
    <m/>
    <m/>
    <d v="2026-01-04T00:00:00"/>
    <m/>
    <m/>
    <m/>
    <s v="4-813-2353"/>
    <s v="MASIVO"/>
    <s v="NPN"/>
    <x v="0"/>
    <m/>
    <m/>
    <m/>
    <m/>
  </r>
  <r>
    <x v="0"/>
    <s v="Marina Coba De La Torre"/>
    <n v="358382120000"/>
    <s v="Cobros Abril Canal Fijo 2 meses a NPN"/>
    <n v="0"/>
    <m/>
    <d v="2026-01-04T00:00:00"/>
    <n v="64567011"/>
    <n v="64567011"/>
    <m/>
    <s v="ka.coba19@gmail.com"/>
    <m/>
    <m/>
    <m/>
    <d v="2026-01-04T00:00:00"/>
    <m/>
    <m/>
    <m/>
    <s v="4-99-2719"/>
    <s v="MASIVO"/>
    <s v="NPN"/>
    <x v="0"/>
    <m/>
    <m/>
    <m/>
    <m/>
  </r>
  <r>
    <x v="0"/>
    <s v="Magaly Romero Valencia "/>
    <n v="357383050000"/>
    <s v="Cobros Abril Canal Fijo 2 meses a NPN"/>
    <n v="0"/>
    <m/>
    <d v="2026-01-04T00:00:00"/>
    <n v="69065303"/>
    <n v="69065303"/>
    <m/>
    <s v="Arlenmorales2986@gmail.com"/>
    <m/>
    <m/>
    <m/>
    <d v="2026-01-04T00:00:00"/>
    <m/>
    <m/>
    <m/>
    <s v="1-712-253"/>
    <s v="MASIVO"/>
    <s v="NPN"/>
    <x v="0"/>
    <m/>
    <m/>
    <m/>
    <m/>
  </r>
  <r>
    <x v="0"/>
    <s v="Monserath Almanza"/>
    <n v="356385550000"/>
    <s v="Cobros Abril Canal Fijo 2 meses a NPN"/>
    <n v="0"/>
    <m/>
    <d v="2026-01-04T00:00:00"/>
    <n v="65077219"/>
    <n v="65077219"/>
    <m/>
    <s v="Monse22@gmail.com"/>
    <m/>
    <m/>
    <m/>
    <d v="2026-01-04T00:00:00"/>
    <m/>
    <m/>
    <m/>
    <s v="1-766-2399"/>
    <s v="MASIVO"/>
    <s v="NPN"/>
    <x v="1"/>
    <m/>
    <m/>
    <m/>
    <m/>
  </r>
  <r>
    <x v="0"/>
    <s v="Azael santos"/>
    <n v="352383640000"/>
    <s v="Cobros Abril Canal Fijo 2 meses a NPN"/>
    <n v="0"/>
    <m/>
    <d v="2026-01-04T00:00:00"/>
    <n v="63906657"/>
    <n v="63906657"/>
    <m/>
    <s v="Yudielsantos7@gmail.com"/>
    <m/>
    <m/>
    <m/>
    <d v="2026-01-04T00:00:00"/>
    <m/>
    <m/>
    <m/>
    <s v="8-1048-382"/>
    <s v="MASIVO"/>
    <s v="NPN"/>
    <x v="0"/>
    <m/>
    <m/>
    <m/>
    <m/>
  </r>
  <r>
    <x v="0"/>
    <s v="JAFETH ELIAS ROSALES DELGADO"/>
    <n v="359374450000"/>
    <s v="Cobros Abril Canal Fijo 2 meses a NPN"/>
    <n v="0"/>
    <m/>
    <d v="2026-01-04T00:00:00"/>
    <n v="68811259"/>
    <n v="68811259"/>
    <m/>
    <s v="Izharbabilonia853@gmail.com"/>
    <m/>
    <m/>
    <m/>
    <d v="2026-01-04T00:00:00"/>
    <m/>
    <m/>
    <m/>
    <s v="2-743-564"/>
    <s v="MASIVO"/>
    <s v="NPN"/>
    <x v="5"/>
    <m/>
    <m/>
    <m/>
    <m/>
  </r>
  <r>
    <x v="0"/>
    <s v="EDWIN ERNESTO TREJOS CARPUS"/>
    <n v="357383640000"/>
    <s v="Cobros Abril Canal Fijo 2 meses a NPN"/>
    <n v="0"/>
    <m/>
    <d v="2026-01-04T00:00:00"/>
    <n v="61760559"/>
    <n v="61760559"/>
    <m/>
    <s v="Luisplicett0220@gmail.com"/>
    <m/>
    <m/>
    <m/>
    <d v="2026-01-04T00:00:00"/>
    <m/>
    <m/>
    <m/>
    <s v="8-942-2448"/>
    <s v="MASIVO"/>
    <s v="NPN"/>
    <x v="2"/>
    <m/>
    <m/>
    <m/>
    <m/>
  </r>
  <r>
    <x v="0"/>
    <s v="Norbis Keliam Lopez"/>
    <n v="355381720000"/>
    <s v="Cobros Abril Canal Fijo 2 meses a NPN"/>
    <n v="0"/>
    <m/>
    <d v="2026-01-04T00:00:00"/>
    <n v="62440681"/>
    <n v="62440681"/>
    <m/>
    <s v="lopeznorbis7@gmail.com"/>
    <m/>
    <m/>
    <m/>
    <d v="2026-01-04T00:00:00"/>
    <m/>
    <m/>
    <m/>
    <s v="8-776-1893"/>
    <s v="SOHO"/>
    <s v="NPN"/>
    <x v="4"/>
    <m/>
    <m/>
    <m/>
    <m/>
  </r>
  <r>
    <x v="0"/>
    <s v="Lizeida Santamaría"/>
    <n v="357384990000"/>
    <s v="Cobros Abril Canal Fijo 2 meses a NPN"/>
    <n v="0"/>
    <m/>
    <d v="2026-01-04T00:00:00"/>
    <n v="66667283"/>
    <n v="66667283"/>
    <m/>
    <s v="quinteroangelica69@gmail.com"/>
    <m/>
    <m/>
    <m/>
    <d v="2026-01-04T00:00:00"/>
    <m/>
    <m/>
    <m/>
    <s v="4-770-412"/>
    <s v="SOHO"/>
    <s v="NPN"/>
    <x v="4"/>
    <m/>
    <m/>
    <m/>
    <m/>
  </r>
  <r>
    <x v="0"/>
    <s v="Laleiska karelis rodriguez bocanegra"/>
    <n v="355381640000"/>
    <s v="Cobros Abril Canal Fijo 2 meses a NPN"/>
    <n v="0"/>
    <m/>
    <d v="2026-01-04T00:00:00"/>
    <n v="68285741"/>
    <n v="68285741"/>
    <m/>
    <s v="Bocakarelis4114@gmail.com"/>
    <m/>
    <m/>
    <m/>
    <d v="2026-01-04T00:00:00"/>
    <m/>
    <m/>
    <m/>
    <s v="3-742-1450"/>
    <s v="SOHO"/>
    <s v="NPN"/>
    <x v="1"/>
    <m/>
    <m/>
    <m/>
    <m/>
  </r>
  <r>
    <x v="0"/>
    <s v="Carlos parra"/>
    <n v="351383310000"/>
    <s v="Cobros Abril Canal Fijo 2 meses a NPN"/>
    <n v="0"/>
    <m/>
    <d v="2026-01-04T00:00:00"/>
    <n v="62645918"/>
    <n v="62645918"/>
    <m/>
    <s v="Fannytapia628@gmail.com"/>
    <m/>
    <m/>
    <m/>
    <d v="2026-01-04T00:00:00"/>
    <m/>
    <m/>
    <m/>
    <s v="E-8-180713"/>
    <s v="SOHO"/>
    <s v="NPN"/>
    <x v="0"/>
    <m/>
    <m/>
    <m/>
    <m/>
  </r>
  <r>
    <x v="0"/>
    <s v=" Lois Kelvy Francisco Herrera"/>
    <n v="355384240000"/>
    <s v="Cobros Abril Canal Fijo 2 meses a NPN"/>
    <n v="0"/>
    <m/>
    <d v="2026-01-04T00:00:00"/>
    <n v="67315962"/>
    <n v="67315962"/>
    <m/>
    <s v="Kelvyfrancisco20@gmail.com"/>
    <m/>
    <m/>
    <m/>
    <d v="2026-01-04T00:00:00"/>
    <m/>
    <m/>
    <m/>
    <s v="8-326-884"/>
    <s v="DIGITAL"/>
    <s v="NPN"/>
    <x v="2"/>
    <m/>
    <m/>
    <m/>
    <m/>
  </r>
  <r>
    <x v="0"/>
    <s v="JEAN CARLOS MOSQUERA MOSQUERA"/>
    <n v="353370320000"/>
    <s v="Cobros Abril Canal Fijo 2 meses a NPN"/>
    <n v="0"/>
    <m/>
    <d v="2026-01-04T00:00:00"/>
    <n v="67778899"/>
    <n v="67778899"/>
    <m/>
    <s v="Arismosquera654@outlook.com"/>
    <m/>
    <m/>
    <m/>
    <d v="2026-01-04T00:00:00"/>
    <m/>
    <m/>
    <m/>
    <s v="10-707-344"/>
    <s v="MASIVO"/>
    <s v="NPN"/>
    <x v="2"/>
    <m/>
    <m/>
    <m/>
    <m/>
  </r>
  <r>
    <x v="0"/>
    <s v="letzaida gonzales ortega "/>
    <n v="355384430000"/>
    <s v="Cobros Abril Canal Fijo 2 meses a NPN"/>
    <n v="0"/>
    <m/>
    <d v="2026-01-04T00:00:00"/>
    <n v="68595161"/>
    <n v="68595161"/>
    <m/>
    <s v="sen048578@gmail.com"/>
    <m/>
    <m/>
    <m/>
    <d v="2026-01-04T00:00:00"/>
    <m/>
    <m/>
    <m/>
    <s v="8-703-1218"/>
    <s v="MASIVO"/>
    <s v="NPN"/>
    <x v="1"/>
    <m/>
    <m/>
    <m/>
    <m/>
  </r>
  <r>
    <x v="0"/>
    <s v="JESUS NEHEMIAS ORTIZ VELASQUEZ"/>
    <n v="358385390000"/>
    <s v="Cobros Abril Canal Fijo 2 meses a NPN"/>
    <n v="0"/>
    <m/>
    <d v="2026-01-04T00:00:00"/>
    <n v="67447725"/>
    <n v="67447725"/>
    <m/>
    <s v="Ortisjesus002244@gmail.com"/>
    <m/>
    <m/>
    <m/>
    <d v="2026-01-04T00:00:00"/>
    <m/>
    <m/>
    <m/>
    <s v="8-1006-357"/>
    <s v="MASIVO"/>
    <s v="NPN"/>
    <x v="2"/>
    <m/>
    <m/>
    <m/>
    <m/>
  </r>
  <r>
    <x v="0"/>
    <s v="Derex castillo Ortiz"/>
    <n v="357384780000"/>
    <s v="Cobros Abril Canal Fijo 2 meses a NPN"/>
    <n v="0"/>
    <m/>
    <d v="2026-01-04T00:00:00"/>
    <n v="64352780"/>
    <n v="64352780"/>
    <m/>
    <s v="dereckjoharicastillo@gmail.com"/>
    <m/>
    <m/>
    <m/>
    <d v="2026-01-04T00:00:00"/>
    <m/>
    <m/>
    <m/>
    <s v="4-733-519"/>
    <s v="MASIVO"/>
    <s v="NPN"/>
    <x v="2"/>
    <m/>
    <m/>
    <m/>
    <m/>
  </r>
  <r>
    <x v="0"/>
    <s v="Angela castillo "/>
    <n v="356386670000"/>
    <s v="Cobros Abril Canal Fijo 2 meses a NPN"/>
    <n v="0"/>
    <m/>
    <d v="2026-01-04T00:00:00"/>
    <n v="62286447"/>
    <n v="62286447"/>
    <m/>
    <s v="Angel07@gmail.com"/>
    <m/>
    <m/>
    <m/>
    <d v="2026-01-04T00:00:00"/>
    <m/>
    <m/>
    <m/>
    <s v="8-785-1998"/>
    <s v="MASIVO"/>
    <s v="NPN"/>
    <x v="1"/>
    <m/>
    <m/>
    <m/>
    <m/>
  </r>
  <r>
    <x v="0"/>
    <s v="Tania De Gracia"/>
    <n v="355386920000"/>
    <s v="Cobros Abril Canal Fijo 2 meses a NPN"/>
    <n v="0"/>
    <m/>
    <d v="2026-01-04T00:00:00"/>
    <n v="61624504"/>
    <n v="61624504"/>
    <m/>
    <s v="Tania81@gmail.com"/>
    <m/>
    <m/>
    <m/>
    <d v="2026-01-04T00:00:00"/>
    <m/>
    <m/>
    <m/>
    <s v="8-746-244"/>
    <s v="MASIVO"/>
    <s v="NPN"/>
    <x v="5"/>
    <m/>
    <m/>
    <m/>
    <m/>
  </r>
  <r>
    <x v="0"/>
    <s v="Omar Murillo "/>
    <n v="357387010000"/>
    <s v="Cobros Abril Canal Fijo 2 meses a NPN"/>
    <n v="0"/>
    <m/>
    <d v="2026-01-04T00:00:00"/>
    <n v="65481234"/>
    <n v="65481234"/>
    <m/>
    <s v="Omar99@gmail.com"/>
    <m/>
    <m/>
    <m/>
    <d v="2026-01-04T00:00:00"/>
    <m/>
    <m/>
    <m/>
    <s v="5-706-2515"/>
    <s v="MASIVO"/>
    <s v="NPN"/>
    <x v="2"/>
    <m/>
    <m/>
    <m/>
    <m/>
  </r>
  <r>
    <x v="0"/>
    <s v="MARITZA AGRAZAL"/>
    <n v="15107697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8-329-78"/>
    <s v="MASIVO"/>
    <s v="NPN"/>
    <x v="2"/>
    <m/>
    <m/>
    <m/>
    <m/>
  </r>
  <r>
    <x v="0"/>
    <s v="Addys ramof"/>
    <n v="35238547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916-491"/>
    <s v="MASIVO"/>
    <s v="NPN"/>
    <x v="1"/>
    <m/>
    <m/>
    <m/>
    <m/>
  </r>
  <r>
    <x v="0"/>
    <s v="Alex Jonel Bracho Manzanero"/>
    <n v="354386270000"/>
    <s v="Cobros Abril Canal Fijo 2 meses a NPN"/>
    <n v="0"/>
    <m/>
    <d v="2026-01-04T00:00:00"/>
    <n v="68745282"/>
    <n v="68745282"/>
    <m/>
    <s v="000fdiaz@gmail.com"/>
    <m/>
    <m/>
    <m/>
    <d v="2026-01-04T00:00:00"/>
    <m/>
    <m/>
    <m/>
    <n v="118866555"/>
    <s v="MASIVO"/>
    <s v="NPN"/>
    <x v="3"/>
    <m/>
    <m/>
    <m/>
    <m/>
  </r>
  <r>
    <x v="0"/>
    <s v="Kibler herrera"/>
    <n v="359385400000"/>
    <s v="Cobros Abril Canal Fijo 2 meses a NPN"/>
    <n v="0"/>
    <m/>
    <d v="2026-01-04T00:00:00"/>
    <n v="64098122"/>
    <n v="64098122"/>
    <m/>
    <s v="Benitezandrelina72@gmail.com"/>
    <m/>
    <m/>
    <m/>
    <d v="2026-01-04T00:00:00"/>
    <m/>
    <m/>
    <m/>
    <s v="10-720-238"/>
    <s v="MASIVO"/>
    <s v="NPN"/>
    <x v="1"/>
    <m/>
    <m/>
    <m/>
    <m/>
  </r>
  <r>
    <x v="0"/>
    <s v=" JESUS MARIO RESTREPO CHAVARRIAGA"/>
    <n v="353383450000"/>
    <s v="Cobros Abril Canal Fijo 2 meses a NPN"/>
    <n v="0"/>
    <m/>
    <d v="2026-01-04T00:00:00"/>
    <n v="65311544"/>
    <n v="65311544"/>
    <m/>
    <s v="Bcj7822panama@gmail.com"/>
    <m/>
    <m/>
    <m/>
    <d v="2026-01-04T00:00:00"/>
    <m/>
    <m/>
    <m/>
    <s v="E-8-225177"/>
    <s v="DIGITAL"/>
    <s v="NPN"/>
    <x v="0"/>
    <m/>
    <m/>
    <m/>
    <m/>
  </r>
  <r>
    <x v="0"/>
    <s v=" JOE DANIELS SMITH ATENCIO "/>
    <n v="353385560000"/>
    <s v="Cobros Abril Canal Fijo 2 meses a NPN"/>
    <n v="0"/>
    <m/>
    <d v="2026-01-04T00:00:00"/>
    <n v="63407637"/>
    <n v="63407637"/>
    <m/>
    <s v="joe0197smith@gmail.com"/>
    <m/>
    <m/>
    <m/>
    <d v="2026-01-04T00:00:00"/>
    <m/>
    <m/>
    <m/>
    <s v="4-790-639"/>
    <s v="MASIVO"/>
    <s v="NPN"/>
    <x v="0"/>
    <m/>
    <m/>
    <m/>
    <m/>
  </r>
  <r>
    <x v="0"/>
    <s v="YIVIANA YIVELIS ESQUINA PEREZ"/>
    <n v="352385790000"/>
    <s v="Cobros Abril Canal Fijo 2 meses a NPN"/>
    <n v="0"/>
    <m/>
    <d v="2026-01-04T00:00:00"/>
    <n v="65599146"/>
    <n v="65599146"/>
    <m/>
    <s v="Esquinayiviani@gmail.com"/>
    <m/>
    <m/>
    <m/>
    <d v="2026-01-04T00:00:00"/>
    <m/>
    <m/>
    <m/>
    <s v="3-737-1542"/>
    <s v="MASIVO"/>
    <s v="NPN"/>
    <x v="0"/>
    <m/>
    <m/>
    <m/>
    <m/>
  </r>
  <r>
    <x v="0"/>
    <s v="Javier González Brown "/>
    <n v="219058320000"/>
    <s v="Cobros Abril Canal Fijo 2 meses a NPN"/>
    <n v="0"/>
    <m/>
    <d v="2026-01-04T00:00:00"/>
    <n v="65695107"/>
    <n v="65695107"/>
    <m/>
    <s v="Javier009@gmail.com"/>
    <m/>
    <m/>
    <m/>
    <d v="2026-01-04T00:00:00"/>
    <m/>
    <m/>
    <m/>
    <s v="3-710-1453"/>
    <s v="MASIVO"/>
    <s v="NPN"/>
    <x v="1"/>
    <m/>
    <m/>
    <m/>
    <m/>
  </r>
  <r>
    <x v="0"/>
    <s v="LUIS ALFREDO GALLARDO REID"/>
    <n v="352384910000"/>
    <s v="Cobros Abril Canal Fijo 2 meses a NPN"/>
    <n v="0"/>
    <m/>
    <d v="2026-01-04T00:00:00"/>
    <n v="62929057"/>
    <n v="62929057"/>
    <m/>
    <s v="christopher27marceline@gmail.com"/>
    <m/>
    <m/>
    <m/>
    <d v="2026-01-04T00:00:00"/>
    <m/>
    <m/>
    <m/>
    <s v="8-960-2125"/>
    <s v="MASIVO"/>
    <s v="NPN"/>
    <x v="2"/>
    <m/>
    <m/>
    <m/>
    <m/>
  </r>
  <r>
    <x v="0"/>
    <s v="ROSIBEL OSIRIS ALFREDO MOLINO"/>
    <n v="355385090000"/>
    <s v="Cobros Abril Canal Fijo 2 meses a NPN"/>
    <n v="0"/>
    <m/>
    <d v="2026-01-04T00:00:00"/>
    <n v="66838567"/>
    <n v="66838567"/>
    <m/>
    <s v="rosibelosiris1993@gmail.com"/>
    <m/>
    <m/>
    <m/>
    <d v="2026-01-04T00:00:00"/>
    <m/>
    <m/>
    <m/>
    <s v="1-732-2281"/>
    <s v="MASIVO"/>
    <s v="NPN"/>
    <x v="1"/>
    <m/>
    <m/>
    <m/>
    <m/>
  </r>
  <r>
    <x v="0"/>
    <s v="Ixia ixania Samudio Perez"/>
    <n v="297038390000"/>
    <s v="Cobros Abril Canal Fijo 2 meses a NPN"/>
    <n v="0"/>
    <m/>
    <d v="2026-01-04T00:00:00"/>
    <n v="66030778"/>
    <n v="66030778"/>
    <m/>
    <s v="Samudioixa@gmail.com"/>
    <m/>
    <m/>
    <m/>
    <d v="2026-01-04T00:00:00"/>
    <m/>
    <m/>
    <m/>
    <s v="4-768-2366"/>
    <s v="MASIVO"/>
    <s v="NPN"/>
    <x v="7"/>
    <m/>
    <m/>
    <m/>
    <m/>
  </r>
  <r>
    <x v="0"/>
    <s v="Javier Rodolfo Carpintero Quintero"/>
    <n v="355386550000"/>
    <s v="Cobros Abril Canal Fijo 2 meses a NPN"/>
    <n v="0"/>
    <m/>
    <d v="2026-01-04T00:00:00"/>
    <n v="66680977"/>
    <n v="66680977"/>
    <m/>
    <s v="carpinterojavier92@gmail.com"/>
    <m/>
    <m/>
    <m/>
    <d v="2026-01-04T00:00:00"/>
    <m/>
    <m/>
    <m/>
    <s v="6-728-2234"/>
    <s v="MASIVO"/>
    <s v="NPN"/>
    <x v="5"/>
    <m/>
    <m/>
    <m/>
    <m/>
  </r>
  <r>
    <x v="0"/>
    <s v="DANIEL ALEXIS BATISTA DELGADO"/>
    <n v="359384340000"/>
    <s v="Cobros Abril Canal Fijo 2 meses a NPN"/>
    <n v="0"/>
    <m/>
    <d v="2026-01-04T00:00:00"/>
    <n v="67990181"/>
    <n v="67990181"/>
    <m/>
    <s v="gabrielareyes04@gmail.com"/>
    <m/>
    <m/>
    <m/>
    <d v="2026-01-04T00:00:00"/>
    <m/>
    <m/>
    <m/>
    <s v="8-809-1503"/>
    <s v="MASIVO"/>
    <s v="NPN"/>
    <x v="1"/>
    <m/>
    <m/>
    <m/>
    <m/>
  </r>
  <r>
    <x v="0"/>
    <s v="Daniel Yoel Mosquera"/>
    <n v="352381260000"/>
    <s v="Cobros Abril Canal Fijo 2 meses a NPN"/>
    <n v="0"/>
    <m/>
    <d v="2026-01-04T00:00:00"/>
    <n v="62876593"/>
    <n v="62876593"/>
    <m/>
    <s v="danielmosquera@gmail.com"/>
    <m/>
    <m/>
    <m/>
    <d v="2026-01-04T00:00:00"/>
    <m/>
    <m/>
    <m/>
    <s v=" 8-511-2 DV 10"/>
    <s v="SOHO"/>
    <s v="NPN"/>
    <x v="3"/>
    <m/>
    <m/>
    <m/>
    <m/>
  </r>
  <r>
    <x v="0"/>
    <s v="Ladilla paredes barsallo "/>
    <n v="354384850000"/>
    <s v="Cobros Abril Canal Fijo 2 meses a NPN"/>
    <n v="0"/>
    <m/>
    <d v="2026-01-04T00:00:00"/>
    <n v="64624750"/>
    <n v="64624750"/>
    <m/>
    <s v="Cleinparedes@gmail.com"/>
    <m/>
    <m/>
    <m/>
    <d v="2026-01-04T00:00:00"/>
    <m/>
    <m/>
    <m/>
    <s v="10-709-1872"/>
    <s v="MASIVO"/>
    <s v="NPN"/>
    <x v="1"/>
    <m/>
    <m/>
    <m/>
    <m/>
  </r>
  <r>
    <x v="0"/>
    <s v="Elsy batista"/>
    <n v="339386610000"/>
    <s v="Cobros Abril Canal Fijo 2 meses a NPN"/>
    <n v="0"/>
    <m/>
    <d v="2026-01-04T00:00:00"/>
    <n v="63417299"/>
    <n v="63417299"/>
    <m/>
    <s v="elsybatista742@gmail.com"/>
    <m/>
    <m/>
    <m/>
    <d v="2026-01-04T00:00:00"/>
    <m/>
    <m/>
    <m/>
    <s v="9-156-917"/>
    <s v="MASIVO"/>
    <s v="NPN"/>
    <x v="1"/>
    <m/>
    <m/>
    <m/>
    <m/>
  </r>
  <r>
    <x v="0"/>
    <s v="NEDELCA MERCEDES ESCARTÍN ATENCIO"/>
    <n v="369000800000"/>
    <s v="Cobros Abril Canal Fijo 2 meses a NPN"/>
    <n v="0"/>
    <m/>
    <d v="2026-01-04T00:00:00"/>
    <n v="65862163"/>
    <n v="65862163"/>
    <m/>
    <s v="nedelcaescartin4@gmail.com"/>
    <m/>
    <m/>
    <m/>
    <d v="2026-01-04T00:00:00"/>
    <m/>
    <m/>
    <m/>
    <s v="4-256-213"/>
    <s v="DIGITAL"/>
    <s v="NPN"/>
    <x v="1"/>
    <m/>
    <m/>
    <m/>
    <m/>
  </r>
  <r>
    <x v="0"/>
    <s v="MICHELY SOLIS"/>
    <n v="361000890000"/>
    <s v="Cobros Abril Canal Fijo 2 meses a NPN"/>
    <n v="0"/>
    <m/>
    <d v="2026-01-04T00:00:00"/>
    <n v="63464637"/>
    <n v="63464637"/>
    <m/>
    <s v="Jcami7520@gmail.com"/>
    <m/>
    <m/>
    <m/>
    <d v="2026-01-04T00:00:00"/>
    <m/>
    <m/>
    <m/>
    <s v="3-736-2353"/>
    <s v="MASIVO"/>
    <s v="NPN"/>
    <x v="1"/>
    <m/>
    <m/>
    <m/>
    <m/>
  </r>
  <r>
    <x v="0"/>
    <s v="ORLANDO JAVIER DELGADO RODRIGUEZ"/>
    <n v="364001020000"/>
    <s v="Cobros Abril Canal Fijo 2 meses a NPN"/>
    <n v="0"/>
    <m/>
    <d v="2026-01-04T00:00:00"/>
    <n v="67282492"/>
    <n v="67282492"/>
    <m/>
    <s v="Gibsonkarla01@gmail.com"/>
    <m/>
    <m/>
    <m/>
    <d v="2026-01-04T00:00:00"/>
    <m/>
    <m/>
    <m/>
    <s v="3-719-1749"/>
    <s v="MASIVO"/>
    <s v="NPN"/>
    <x v="5"/>
    <m/>
    <m/>
    <m/>
    <m/>
  </r>
  <r>
    <x v="0"/>
    <s v="VIOLETA REYES RIVAS "/>
    <n v="369001490000"/>
    <s v="Cobros Abril Canal Fijo 2 meses a NPN"/>
    <n v="0"/>
    <m/>
    <d v="2026-01-04T00:00:00"/>
    <n v="67927520"/>
    <n v="67927520"/>
    <m/>
    <s v="Isabellareyes2809@gmail.com"/>
    <m/>
    <m/>
    <m/>
    <d v="2026-01-04T00:00:00"/>
    <m/>
    <m/>
    <m/>
    <s v="E-8-126668"/>
    <s v="MASIVO"/>
    <s v="NPN"/>
    <x v="4"/>
    <m/>
    <m/>
    <m/>
    <m/>
  </r>
  <r>
    <x v="0"/>
    <s v="Osmel morales"/>
    <n v="356328950000"/>
    <s v="Cobros Abril Canal Fijo 2 meses a NPN"/>
    <n v="0"/>
    <m/>
    <d v="2026-01-04T00:00:00"/>
    <n v="68873336"/>
    <n v="68873336"/>
    <m/>
    <s v="orielauintefo@gmail.com"/>
    <m/>
    <m/>
    <m/>
    <d v="2026-01-04T00:00:00"/>
    <m/>
    <m/>
    <m/>
    <s v="8-746-1133"/>
    <s v="MASIVO"/>
    <s v="NPN"/>
    <x v="0"/>
    <m/>
    <m/>
    <m/>
    <m/>
  </r>
  <r>
    <x v="0"/>
    <s v="Juan Rodriguez "/>
    <n v="362001930000"/>
    <s v="Cobros Abril Canal Fijo 2 meses a NPN"/>
    <n v="0"/>
    <m/>
    <d v="2026-01-04T00:00:00"/>
    <n v="64521528"/>
    <n v="64521528"/>
    <m/>
    <s v="Juandediosrodriguez0770@gmail.com"/>
    <m/>
    <m/>
    <m/>
    <d v="2026-01-04T00:00:00"/>
    <m/>
    <m/>
    <m/>
    <s v="3-101-324"/>
    <s v="MASIVO"/>
    <s v="NPN"/>
    <x v="1"/>
    <m/>
    <m/>
    <m/>
    <m/>
  </r>
  <r>
    <x v="0"/>
    <s v="Roxana Abrego Abrego "/>
    <n v="365000670000"/>
    <s v="Cobros Abril Canal Fijo 2 meses a NPN"/>
    <n v="0"/>
    <m/>
    <d v="2026-01-04T00:00:00"/>
    <n v="65174066"/>
    <n v="65174066"/>
    <m/>
    <s v="abregoroxana95@gmail.com"/>
    <m/>
    <m/>
    <m/>
    <d v="2026-01-04T00:00:00"/>
    <m/>
    <m/>
    <m/>
    <s v="1-765-626"/>
    <s v="MASIVO"/>
    <s v="NPN"/>
    <x v="0"/>
    <m/>
    <m/>
    <m/>
    <m/>
  </r>
  <r>
    <x v="0"/>
    <s v="YANETH ALEIDA VILLARREAL"/>
    <n v="363000680000"/>
    <s v="Cobros Abril Canal Fijo 2 meses a NPN"/>
    <n v="0"/>
    <m/>
    <d v="2026-01-04T00:00:00"/>
    <n v="69191844"/>
    <n v="69191844"/>
    <m/>
    <s v="ya.villarreal.10@gmail.com"/>
    <m/>
    <m/>
    <m/>
    <d v="2026-01-04T00:00:00"/>
    <m/>
    <m/>
    <m/>
    <s v="4-901-1210"/>
    <s v="MASIVO"/>
    <s v="NPN"/>
    <x v="0"/>
    <m/>
    <m/>
    <m/>
    <m/>
  </r>
  <r>
    <x v="0"/>
    <s v="LUIS VASQUEZ PEREZ"/>
    <n v="214008740000"/>
    <s v="Cobros Abril Canal Fijo 2 meses a NPN"/>
    <n v="0"/>
    <m/>
    <d v="2026-01-04T00:00:00"/>
    <n v="65294266"/>
    <n v="65294266"/>
    <m/>
    <s v="Luisvasquez@gmsil.com"/>
    <m/>
    <m/>
    <m/>
    <d v="2026-01-04T00:00:00"/>
    <m/>
    <m/>
    <m/>
    <s v="8-528-1351"/>
    <s v="MASIVO"/>
    <s v="NPN"/>
    <x v="3"/>
    <m/>
    <m/>
    <m/>
    <m/>
  </r>
  <r>
    <x v="0"/>
    <s v="Jhon Jairo Palacios Ocampo"/>
    <n v="367002930000"/>
    <s v="Cobros Abril Canal Fijo 2 meses a NPN"/>
    <n v="0"/>
    <m/>
    <d v="2026-01-04T00:00:00"/>
    <n v="67028339"/>
    <n v="67028339"/>
    <m/>
    <s v="Carlossaul1771@gmail.com"/>
    <m/>
    <m/>
    <m/>
    <d v="2026-01-04T00:00:00"/>
    <m/>
    <m/>
    <m/>
    <s v="E-8-200653"/>
    <s v="MASIVO"/>
    <s v="NPN"/>
    <x v="1"/>
    <m/>
    <m/>
    <m/>
    <m/>
  </r>
  <r>
    <x v="0"/>
    <s v="Ehany Yamileth Mosquera Cáceres "/>
    <n v="363003090000"/>
    <s v="Cobros Abril Canal Fijo 2 meses a NPN"/>
    <n v="0"/>
    <m/>
    <d v="2026-01-04T00:00:00"/>
    <n v="63468266"/>
    <n v="63468266"/>
    <m/>
    <s v="Ehanymosquera71@gmail.com"/>
    <m/>
    <m/>
    <m/>
    <d v="2026-01-04T00:00:00"/>
    <m/>
    <m/>
    <m/>
    <s v="8-1050-2240"/>
    <s v="MASIVO"/>
    <s v="NPN"/>
    <x v="2"/>
    <m/>
    <m/>
    <m/>
    <m/>
  </r>
  <r>
    <x v="0"/>
    <s v="Dayan garcia"/>
    <n v="215060250000"/>
    <s v="Cobros Abril Canal Fijo 2 meses a NPN"/>
    <n v="0"/>
    <m/>
    <d v="2026-01-04T00:00:00"/>
    <n v="66210454"/>
    <n v="66210454"/>
    <m/>
    <s v="Estrella19michu@gmail.com"/>
    <m/>
    <m/>
    <m/>
    <d v="2026-01-04T00:00:00"/>
    <m/>
    <m/>
    <m/>
    <s v="8-859-1394"/>
    <s v="MASIVO"/>
    <s v="NPN"/>
    <x v="1"/>
    <m/>
    <m/>
    <m/>
    <m/>
  </r>
  <r>
    <x v="0"/>
    <s v="Cristian melendez"/>
    <n v="342345490000"/>
    <s v="Cobros Abril Canal Fijo 2 meses a NPN"/>
    <n v="0"/>
    <m/>
    <d v="2026-01-04T00:00:00"/>
    <n v="63385364"/>
    <n v="63385364"/>
    <m/>
    <s v="Yanelafuentes542@gmail.com"/>
    <m/>
    <m/>
    <m/>
    <d v="2026-01-04T00:00:00"/>
    <m/>
    <m/>
    <m/>
    <s v="8-811-1708"/>
    <s v="MASIVO"/>
    <s v="NPN"/>
    <x v="0"/>
    <m/>
    <m/>
    <m/>
    <m/>
  </r>
  <r>
    <x v="0"/>
    <s v="MIGUEL ANGEL GUEVARA MARTINEz"/>
    <n v="366000710000"/>
    <s v="Cobros Abril Canal Fijo 2 meses a NPN"/>
    <n v="0"/>
    <m/>
    <d v="2026-01-04T00:00:00"/>
    <n v="68588708"/>
    <n v="68588708"/>
    <m/>
    <s v="miguelagm172011@gmail.com"/>
    <m/>
    <m/>
    <m/>
    <d v="2026-01-04T00:00:00"/>
    <m/>
    <m/>
    <m/>
    <s v="3-748-1562"/>
    <s v="MASIVO"/>
    <s v="NPN"/>
    <x v="5"/>
    <m/>
    <m/>
    <m/>
    <m/>
  </r>
  <r>
    <x v="0"/>
    <s v="Daysi De Gracia"/>
    <n v="365002870000"/>
    <s v="Cobros Abril Canal Fijo 2 meses a NPN"/>
    <n v="0"/>
    <m/>
    <d v="2026-01-04T00:00:00"/>
    <n v="67313117"/>
    <n v="67313117"/>
    <m/>
    <s v="daisym_19@hotmail.com"/>
    <m/>
    <m/>
    <m/>
    <d v="2026-01-04T00:00:00"/>
    <m/>
    <m/>
    <m/>
    <s v="4-749-1357"/>
    <s v="MASIVO"/>
    <s v="NPN"/>
    <x v="5"/>
    <m/>
    <m/>
    <m/>
    <m/>
  </r>
  <r>
    <x v="0"/>
    <s v="Dilson Yosimar Arosemena Alvarado"/>
    <n v="367000460000"/>
    <s v="Cobros Abril Canal Fijo 2 meses a NPN"/>
    <n v="0"/>
    <m/>
    <d v="2026-01-04T00:00:00"/>
    <n v="60349166"/>
    <n v="60349166"/>
    <m/>
    <s v="dilsonarosemena6@gmail.com"/>
    <m/>
    <m/>
    <m/>
    <d v="2026-01-04T00:00:00"/>
    <m/>
    <m/>
    <m/>
    <s v="10-709-1470"/>
    <s v="MASIVO"/>
    <s v="NPN"/>
    <x v="1"/>
    <m/>
    <m/>
    <m/>
    <m/>
  </r>
  <r>
    <x v="0"/>
    <s v="Oscar oriel Oses Trujillo "/>
    <n v="358370160000"/>
    <s v="Cobros Abril Canal Fijo 2 meses a NPN"/>
    <n v="0"/>
    <m/>
    <d v="2026-01-04T00:00:00"/>
    <n v="64122590"/>
    <n v="64122590"/>
    <m/>
    <s v="Og66602@gmail.com"/>
    <m/>
    <m/>
    <m/>
    <d v="2026-01-04T00:00:00"/>
    <m/>
    <m/>
    <m/>
    <s v="2-706-1935"/>
    <s v="MASIVO"/>
    <s v="NPN"/>
    <x v="0"/>
    <m/>
    <m/>
    <m/>
    <m/>
  </r>
  <r>
    <x v="0"/>
    <s v="Maribel Martínez Sánchez "/>
    <n v="362004080000"/>
    <s v="Cobros Abril Canal Fijo 2 meses a NPN"/>
    <n v="0"/>
    <m/>
    <d v="2026-01-04T00:00:00"/>
    <n v="65404671"/>
    <n v="65404671"/>
    <m/>
    <s v="abregojeans78@gmail.com"/>
    <m/>
    <m/>
    <m/>
    <d v="2026-01-04T00:00:00"/>
    <m/>
    <m/>
    <m/>
    <s v="8-832-230"/>
    <s v="MASIVO"/>
    <s v="NPN"/>
    <x v="3"/>
    <m/>
    <m/>
    <m/>
    <m/>
  </r>
  <r>
    <x v="0"/>
    <s v="Orieliz oseira Ortega Gonzalez"/>
    <n v="365004390000"/>
    <s v="Cobros Abril Canal Fijo 2 meses a NPN"/>
    <n v="0"/>
    <m/>
    <d v="2026-01-04T00:00:00"/>
    <n v="65404636"/>
    <n v="65404636"/>
    <m/>
    <s v="Jorgebeby0220@gmail.com"/>
    <m/>
    <m/>
    <m/>
    <d v="2026-01-04T00:00:00"/>
    <m/>
    <m/>
    <m/>
    <s v="3-712-662"/>
    <s v="MASIVO"/>
    <s v="NPN"/>
    <x v="0"/>
    <m/>
    <m/>
    <m/>
    <m/>
  </r>
  <r>
    <x v="0"/>
    <s v="Johany Andrade "/>
    <n v="275067830000"/>
    <s v="Cobros Abril Canal Fijo 2 meses a NPN"/>
    <n v="0"/>
    <m/>
    <d v="2026-01-04T00:00:00"/>
    <n v="63197407"/>
    <n v="63197407"/>
    <m/>
    <s v="Johany42429@gmail.com"/>
    <m/>
    <m/>
    <m/>
    <d v="2026-01-04T00:00:00"/>
    <m/>
    <m/>
    <m/>
    <s v="8-944-2043"/>
    <s v="MASIVO"/>
    <s v="NPN"/>
    <x v="1"/>
    <m/>
    <m/>
    <m/>
    <m/>
  </r>
  <r>
    <x v="0"/>
    <s v="Jhon Roa"/>
    <n v="361004030000"/>
    <s v="Cobros Abril Canal Fijo 2 meses a NPN"/>
    <n v="0"/>
    <m/>
    <d v="2026-01-04T00:00:00"/>
    <n v="67031272"/>
    <n v="67031272"/>
    <m/>
    <s v="Jhonroa2524@gmail.com"/>
    <m/>
    <m/>
    <m/>
    <d v="2026-01-04T00:00:00"/>
    <m/>
    <m/>
    <m/>
    <s v="BG338244"/>
    <s v="MASIVO"/>
    <s v="NPN"/>
    <x v="1"/>
    <m/>
    <m/>
    <m/>
    <m/>
  </r>
  <r>
    <x v="0"/>
    <s v="LUIS ALFONSO GÓMEZ CHACON"/>
    <n v="366004010000"/>
    <s v="Cobros Abril Canal Fijo 2 meses a NPN"/>
    <n v="0"/>
    <m/>
    <d v="2026-01-04T00:00:00"/>
    <n v="68004840"/>
    <n v="68004840"/>
    <m/>
    <s v="Cleochaco88@gmail.com"/>
    <m/>
    <m/>
    <m/>
    <d v="2026-01-04T00:00:00"/>
    <m/>
    <m/>
    <m/>
    <s v="8-739-917"/>
    <s v="MASIVO"/>
    <s v="NPN"/>
    <x v="1"/>
    <m/>
    <m/>
    <m/>
    <m/>
  </r>
  <r>
    <x v="0"/>
    <s v="Dayne  tercero "/>
    <n v="369003370000"/>
    <s v="Cobros Abril Canal Fijo 2 meses a NPN"/>
    <n v="0"/>
    <m/>
    <d v="2026-01-04T00:00:00"/>
    <n v="68906543"/>
    <n v="68906543"/>
    <m/>
    <s v="danirudas42@gmail.com"/>
    <m/>
    <m/>
    <m/>
    <d v="2026-01-04T00:00:00"/>
    <m/>
    <m/>
    <m/>
    <s v="4-702-838"/>
    <s v="MASIVO"/>
    <s v="NPN"/>
    <x v="1"/>
    <m/>
    <m/>
    <m/>
    <m/>
  </r>
  <r>
    <x v="0"/>
    <s v="NATALIA RODRIGUEZ PEÑALBA"/>
    <n v="363000200000"/>
    <s v="Cobros Abril Canal Fijo 2 meses a NPN"/>
    <n v="0"/>
    <m/>
    <d v="2026-01-04T00:00:00"/>
    <n v="65608513"/>
    <n v="65608513"/>
    <m/>
    <s v="fernandoalvarezpanama@gmail.com"/>
    <m/>
    <m/>
    <m/>
    <d v="2026-01-04T00:00:00"/>
    <m/>
    <m/>
    <m/>
    <s v="8-360-757"/>
    <s v="MASIVO"/>
    <s v="NPN"/>
    <x v="3"/>
    <m/>
    <m/>
    <m/>
    <m/>
  </r>
  <r>
    <x v="0"/>
    <s v="MICHELLE RAISA RUIZ"/>
    <n v="363003190000"/>
    <s v="Cobros Abril Canal Fijo 2 meses a NPN"/>
    <n v="0"/>
    <m/>
    <d v="2026-01-04T00:00:00"/>
    <n v="63479119"/>
    <n v="63479119"/>
    <m/>
    <s v="ruizmichelleraisa@gmail.com"/>
    <m/>
    <m/>
    <m/>
    <d v="2026-01-04T00:00:00"/>
    <m/>
    <m/>
    <m/>
    <s v="6-726-538"/>
    <s v="MASIVO"/>
    <s v="NPN"/>
    <x v="1"/>
    <m/>
    <m/>
    <m/>
    <m/>
  </r>
  <r>
    <x v="0"/>
    <s v="ENEIDA DE GRACIA MUÑOZ"/>
    <n v="368002400000"/>
    <s v="Cobros Abril Canal Fijo 2 meses a NPN"/>
    <n v="0"/>
    <m/>
    <d v="2026-01-04T00:00:00"/>
    <n v="64610148"/>
    <n v="64610148"/>
    <m/>
    <s v="malvinmendoza745@gmail.com"/>
    <m/>
    <m/>
    <m/>
    <d v="2026-01-04T00:00:00"/>
    <m/>
    <m/>
    <m/>
    <s v="4-719-668"/>
    <s v="MASIVO"/>
    <s v="NPN"/>
    <x v="0"/>
    <m/>
    <m/>
    <m/>
    <m/>
  </r>
  <r>
    <x v="0"/>
    <s v="Yorlenis Yasiel Adams Chiari"/>
    <n v="363003760000"/>
    <s v="Cobros Abril Canal Fijo 2 meses a NPN"/>
    <n v="0"/>
    <m/>
    <d v="2026-01-04T00:00:00"/>
    <n v="67049348"/>
    <n v="67049348"/>
    <m/>
    <s v="Villarrealyanisett@gmail.com"/>
    <m/>
    <m/>
    <m/>
    <d v="2026-01-04T00:00:00"/>
    <m/>
    <m/>
    <m/>
    <s v="3-753-288"/>
    <s v="MASIVO"/>
    <s v="NPN"/>
    <x v="5"/>
    <m/>
    <m/>
    <m/>
    <m/>
  </r>
  <r>
    <x v="0"/>
    <s v="MANUEL RODRIGUEZ"/>
    <n v="369002140000"/>
    <s v="Cobros Abril Canal Fijo 2 meses a NPN"/>
    <n v="0"/>
    <m/>
    <d v="2026-01-04T00:00:00"/>
    <n v="63373915"/>
    <n v="63373915"/>
    <m/>
    <s v="Esfiel416@gmail.com"/>
    <m/>
    <m/>
    <m/>
    <d v="2026-01-04T00:00:00"/>
    <m/>
    <m/>
    <m/>
    <s v="3-733-1572"/>
    <s v="MASIVO"/>
    <s v="NPN"/>
    <x v="1"/>
    <m/>
    <m/>
    <m/>
    <m/>
  </r>
  <r>
    <x v="0"/>
    <s v="Cristobalina Rios "/>
    <n v="367003480000"/>
    <s v="Cobros Abril Canal Fijo 2 meses a NPN"/>
    <n v="0"/>
    <m/>
    <d v="2026-01-04T00:00:00"/>
    <n v="63104683"/>
    <n v="63104683"/>
    <m/>
    <s v="Viviandolores1976@gmail.com"/>
    <m/>
    <m/>
    <m/>
    <d v="2026-01-04T00:00:00"/>
    <m/>
    <m/>
    <m/>
    <s v="3-63-855"/>
    <s v="MASIVO"/>
    <s v="NPN"/>
    <x v="0"/>
    <m/>
    <m/>
    <m/>
    <m/>
  </r>
  <r>
    <x v="0"/>
    <s v="Viatnessa Stefany  Marin Rosales"/>
    <n v="368004580000"/>
    <s v="Cobros Abril Canal Fijo 2 meses a NPN"/>
    <n v="0"/>
    <m/>
    <d v="2026-01-04T00:00:00"/>
    <n v="60512175"/>
    <n v="60512175"/>
    <m/>
    <s v="Contabilidad.angconstrucciones@gmail.com"/>
    <m/>
    <m/>
    <m/>
    <d v="2026-01-04T00:00:00"/>
    <m/>
    <m/>
    <m/>
    <s v="AW329866"/>
    <s v="SOHO"/>
    <s v="NPN"/>
    <x v="1"/>
    <m/>
    <m/>
    <m/>
    <m/>
  </r>
  <r>
    <x v="0"/>
    <s v="Jenny liseth  Barsallo brow"/>
    <n v="366005850000"/>
    <s v="Cobros Abril Canal Fijo 2 meses a NPN"/>
    <n v="0"/>
    <m/>
    <d v="2026-01-04T00:00:00"/>
    <n v="68268742"/>
    <n v="68268742"/>
    <m/>
    <s v="Leslyecordoba98@gmaicom.com"/>
    <m/>
    <m/>
    <m/>
    <d v="2026-01-04T00:00:00"/>
    <m/>
    <m/>
    <m/>
    <s v="10-707-314"/>
    <s v="MASIVO"/>
    <s v="NPN"/>
    <x v="1"/>
    <m/>
    <m/>
    <m/>
    <m/>
  </r>
  <r>
    <x v="0"/>
    <s v="Joel lezcano "/>
    <n v="362006040000"/>
    <s v="Cobros Abril Canal Fijo 2 meses a NPN"/>
    <n v="0"/>
    <m/>
    <d v="2026-01-04T00:00:00"/>
    <n v="64899463"/>
    <n v="64899463"/>
    <m/>
    <s v="Joelesxano@gmail.com"/>
    <m/>
    <m/>
    <m/>
    <d v="2026-01-04T00:00:00"/>
    <m/>
    <m/>
    <m/>
    <s v="8-1079-1439"/>
    <s v="MASIVO"/>
    <s v="NPN"/>
    <x v="1"/>
    <m/>
    <m/>
    <m/>
    <m/>
  </r>
  <r>
    <x v="0"/>
    <s v="MAYELA BELTRAN"/>
    <n v="3670030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2-701-1276"/>
    <s v="MASIVO"/>
    <s v="NPN"/>
    <x v="3"/>
    <m/>
    <m/>
    <m/>
    <m/>
  </r>
  <r>
    <x v="0"/>
    <s v="EDIZA KARELL HALL ACOSTA DE"/>
    <n v="363005830000"/>
    <s v="Cobros Abril Canal Fijo 2 meses a NPN"/>
    <n v="0"/>
    <m/>
    <d v="2026-01-04T00:00:00"/>
    <n v="69320573"/>
    <n v="69320573"/>
    <m/>
    <s v="abdulay_ferith@icloud.com"/>
    <m/>
    <m/>
    <m/>
    <d v="2026-01-04T00:00:00"/>
    <m/>
    <m/>
    <m/>
    <s v="3-711-988"/>
    <s v="MASIVO"/>
    <s v="NPN"/>
    <x v="1"/>
    <m/>
    <m/>
    <m/>
    <m/>
  </r>
  <r>
    <x v="0"/>
    <s v="YONAIRA YULEISI RENTERIA MARTINEZ"/>
    <n v="369004710000"/>
    <s v="Cobros Abril Canal Fijo 2 meses a NPN"/>
    <n v="0"/>
    <m/>
    <d v="2026-01-04T00:00:00"/>
    <n v="68073711"/>
    <n v="68073711"/>
    <m/>
    <s v="Liseth04munoz7@gmail.com"/>
    <m/>
    <m/>
    <m/>
    <d v="2026-01-04T00:00:00"/>
    <m/>
    <m/>
    <m/>
    <s v="3-748-395"/>
    <s v="MASIVO"/>
    <s v="NPN"/>
    <x v="4"/>
    <m/>
    <m/>
    <m/>
    <m/>
  </r>
  <r>
    <x v="0"/>
    <s v="Idequel Rodriguez "/>
    <n v="367006670000"/>
    <s v="Cobros Abril Canal Fijo 2 meses a NPN"/>
    <n v="0"/>
    <m/>
    <d v="2026-01-04T00:00:00"/>
    <n v="69477856"/>
    <n v="69477856"/>
    <m/>
    <s v="Santosidequel1224@gmail.com"/>
    <m/>
    <m/>
    <m/>
    <d v="2026-01-04T00:00:00"/>
    <m/>
    <m/>
    <m/>
    <s v="8-976-1552"/>
    <s v="MASIVO"/>
    <s v="NPN"/>
    <x v="4"/>
    <m/>
    <m/>
    <m/>
    <m/>
  </r>
  <r>
    <x v="0"/>
    <s v="Heidi mendoza"/>
    <n v="363005870000"/>
    <s v="Cobros Abril Canal Fijo 2 meses a NPN"/>
    <n v="0"/>
    <m/>
    <d v="2026-01-04T00:00:00"/>
    <n v="63806351"/>
    <n v="63806351"/>
    <m/>
    <s v="Justo30@gmail.com"/>
    <m/>
    <m/>
    <m/>
    <d v="2026-01-04T00:00:00"/>
    <m/>
    <m/>
    <m/>
    <s v="6-726-1326"/>
    <s v="MASIVO"/>
    <s v="NPN"/>
    <x v="1"/>
    <m/>
    <m/>
    <m/>
    <m/>
  </r>
  <r>
    <x v="0"/>
    <s v="CARLOS PÉREZ"/>
    <n v="361003580000"/>
    <s v="Cobros Abril Canal Fijo 2 meses a NPN"/>
    <n v="0"/>
    <m/>
    <d v="2026-01-04T00:00:00"/>
    <n v="68116008"/>
    <n v="68116008"/>
    <m/>
    <s v="carlitoruletero@gmail.com"/>
    <m/>
    <m/>
    <m/>
    <d v="2026-01-04T00:00:00"/>
    <m/>
    <m/>
    <m/>
    <s v="6-702-1623"/>
    <s v="MASIVO"/>
    <s v="NPN"/>
    <x v="1"/>
    <m/>
    <m/>
    <m/>
    <m/>
  </r>
  <r>
    <x v="0"/>
    <s v="Iony record "/>
    <n v="365007390000"/>
    <s v="Cobros Abril Canal Fijo 2 meses a NPN"/>
    <n v="0"/>
    <m/>
    <d v="2026-01-04T00:00:00"/>
    <n v="69487900"/>
    <n v="69487900"/>
    <m/>
    <s v="Iony.record@gmail.com"/>
    <m/>
    <m/>
    <m/>
    <d v="2026-01-04T00:00:00"/>
    <m/>
    <m/>
    <m/>
    <s v="8-821-2082"/>
    <s v="MASIVO"/>
    <s v="NPN"/>
    <x v="0"/>
    <m/>
    <m/>
    <m/>
    <m/>
  </r>
  <r>
    <x v="0"/>
    <s v="Delfina gomez"/>
    <n v="369004990000"/>
    <s v="Cobros Abril Canal Fijo 2 meses a NPN"/>
    <n v="0"/>
    <m/>
    <d v="2026-01-04T00:00:00"/>
    <n v="62911877"/>
    <n v="62911877"/>
    <m/>
    <s v="bbarria189@gmail.com"/>
    <m/>
    <m/>
    <m/>
    <d v="2026-01-04T00:00:00"/>
    <m/>
    <m/>
    <m/>
    <s v="8-755-2186"/>
    <s v="MASIVO"/>
    <s v="NPN"/>
    <x v="5"/>
    <m/>
    <m/>
    <m/>
    <m/>
  </r>
  <r>
    <x v="0"/>
    <s v="Yasuri Castillo"/>
    <n v="369007940000"/>
    <s v="Cobros Abril Canal Fijo 2 meses a NPN"/>
    <n v="0"/>
    <m/>
    <d v="2026-01-04T00:00:00"/>
    <n v="65294266"/>
    <n v="65294266"/>
    <m/>
    <s v="Yaducas@gmail.com"/>
    <m/>
    <m/>
    <m/>
    <d v="2026-01-04T00:00:00"/>
    <m/>
    <m/>
    <m/>
    <s v="8-769-022"/>
    <s v="MASIVO"/>
    <s v="NPN"/>
    <x v="3"/>
    <m/>
    <m/>
    <m/>
    <m/>
  </r>
  <r>
    <x v="0"/>
    <s v="BERLIDES LEAL "/>
    <n v="358375740000"/>
    <s v="Cobros Abril Canal Fijo 2 meses a NPN"/>
    <n v="0"/>
    <m/>
    <d v="2026-01-04T00:00:00"/>
    <n v="69538572"/>
    <n v="69538572"/>
    <m/>
    <s v="lahijasabor@hotmail.com"/>
    <m/>
    <m/>
    <m/>
    <d v="2026-01-04T00:00:00"/>
    <m/>
    <m/>
    <m/>
    <s v="10-703-2442"/>
    <s v="MASIVO"/>
    <s v="NPN"/>
    <x v="1"/>
    <m/>
    <m/>
    <m/>
    <m/>
  </r>
  <r>
    <x v="0"/>
    <s v="Reyna Elizabeth Morales"/>
    <n v="362004930000"/>
    <s v="Cobros Abril Canal Fijo 2 meses a NPN"/>
    <n v="0"/>
    <m/>
    <d v="2026-01-04T00:00:00"/>
    <n v="63357684"/>
    <n v="63357684"/>
    <m/>
    <s v="Montezumaeuclides468@gmail.com"/>
    <m/>
    <m/>
    <m/>
    <d v="2026-01-04T00:00:00"/>
    <m/>
    <m/>
    <m/>
    <s v="9-730-199"/>
    <s v="MASIVO"/>
    <s v="NPN"/>
    <x v="0"/>
    <m/>
    <m/>
    <m/>
    <m/>
  </r>
  <r>
    <x v="0"/>
    <s v="Katleen Haydee Niño Zapata"/>
    <n v="363007180000"/>
    <s v="Cobros Abril Canal Fijo 2 meses a NPN"/>
    <n v="0"/>
    <m/>
    <d v="2026-01-04T00:00:00"/>
    <n v="69500888"/>
    <n v="69500888"/>
    <m/>
    <s v="Jeissyyearwood@gmail.com"/>
    <m/>
    <m/>
    <m/>
    <d v="2026-01-04T00:00:00"/>
    <m/>
    <m/>
    <m/>
    <s v="8-977-524"/>
    <s v="MASIVO"/>
    <s v="NPN"/>
    <x v="1"/>
    <m/>
    <m/>
    <m/>
    <m/>
  </r>
  <r>
    <x v="0"/>
    <s v="Marlin gomez"/>
    <n v="361005810000"/>
    <s v="Cobros Abril Canal Fijo 2 meses a NPN"/>
    <n v="0"/>
    <m/>
    <d v="2026-01-04T00:00:00"/>
    <n v="67890432"/>
    <n v="67890432"/>
    <m/>
    <s v="maryori@gmail.com"/>
    <m/>
    <m/>
    <m/>
    <d v="2026-01-04T00:00:00"/>
    <m/>
    <m/>
    <m/>
    <s v="2-717-2076"/>
    <s v="MASIVO"/>
    <s v="NPN"/>
    <x v="4"/>
    <m/>
    <m/>
    <m/>
    <m/>
  </r>
  <r>
    <x v="0"/>
    <s v="Pedro Chanel Guerrero Ortega "/>
    <n v="372005030000"/>
    <s v="Cobros Abril Canal Fijo 2 meses a NPN"/>
    <n v="0"/>
    <m/>
    <d v="2026-01-04T00:00:00"/>
    <n v="65510120"/>
    <n v="65510120"/>
    <m/>
    <s v="pitergm31@gmail.com"/>
    <m/>
    <m/>
    <m/>
    <d v="2026-01-04T00:00:00"/>
    <m/>
    <m/>
    <m/>
    <s v="CÃ©dula"/>
    <s v="SOHO"/>
    <s v="NPN"/>
    <x v="1"/>
    <m/>
    <m/>
    <m/>
    <m/>
  </r>
  <r>
    <x v="0"/>
    <s v=" JOSE JESUS BORREGALES ABREU"/>
    <n v="363005990000"/>
    <s v="Cobros Abril Canal Fijo 2 meses a NPN"/>
    <n v="0"/>
    <m/>
    <d v="2026-01-04T00:00:00"/>
    <n v="69082411"/>
    <n v="69082411"/>
    <m/>
    <s v="jesusabreu0235@gmail.com"/>
    <m/>
    <m/>
    <m/>
    <d v="2026-01-04T00:00:00"/>
    <m/>
    <m/>
    <m/>
    <n v="104726581"/>
    <s v="DIGITAL"/>
    <s v="NPN"/>
    <x v="1"/>
    <m/>
    <m/>
    <m/>
    <m/>
  </r>
  <r>
    <x v="0"/>
    <s v="Genessis Mayelis Saldaña Pineda"/>
    <n v="285057050000"/>
    <s v="Cobros Abril Canal Fijo 2 meses a NPN"/>
    <n v="0"/>
    <m/>
    <d v="2026-01-04T00:00:00"/>
    <n v="65149033"/>
    <n v="65149033"/>
    <m/>
    <s v="genessissaldana@gmail.com"/>
    <m/>
    <m/>
    <m/>
    <d v="2026-01-04T00:00:00"/>
    <m/>
    <m/>
    <m/>
    <s v="4-769-2248"/>
    <s v="MASIVO"/>
    <s v="NPN"/>
    <x v="1"/>
    <m/>
    <m/>
    <m/>
    <m/>
  </r>
  <r>
    <x v="0"/>
    <s v="MARIA CATALINA HERNANDEZ PINO"/>
    <n v="365006510000"/>
    <s v="Cobros Abril Canal Fijo 2 meses a NPN"/>
    <n v="0"/>
    <m/>
    <d v="2026-01-04T00:00:00"/>
    <n v="66831414"/>
    <n v="66831414"/>
    <m/>
    <s v="friopino@gmail.com"/>
    <m/>
    <m/>
    <m/>
    <d v="2026-01-04T00:00:00"/>
    <m/>
    <m/>
    <m/>
    <s v="9-82-1944"/>
    <s v="MASIVO"/>
    <s v="NPN"/>
    <x v="1"/>
    <m/>
    <m/>
    <m/>
    <m/>
  </r>
  <r>
    <x v="0"/>
    <s v="Argelis Vanegas "/>
    <n v="355001270000"/>
    <s v="Cobros Abril Canal Fijo 2 meses a NPN"/>
    <n v="0"/>
    <m/>
    <d v="2026-01-04T00:00:00"/>
    <n v="69907641"/>
    <n v="69907641"/>
    <m/>
    <s v="Tobiicastle@gmail.com"/>
    <m/>
    <m/>
    <m/>
    <d v="2026-01-04T00:00:00"/>
    <m/>
    <m/>
    <m/>
    <s v="8-994-1586"/>
    <s v="MASIVO"/>
    <s v="NPN"/>
    <x v="4"/>
    <m/>
    <m/>
    <m/>
    <m/>
  </r>
  <r>
    <x v="0"/>
    <s v="María Marilin Gómez"/>
    <n v="364006990000"/>
    <s v="Cobros Abril Canal Fijo 2 meses a NPN"/>
    <n v="0"/>
    <m/>
    <d v="2026-01-04T00:00:00"/>
    <n v="64193122"/>
    <n v="64193122"/>
    <m/>
    <s v="mariamarylingomez@gmail.com"/>
    <m/>
    <m/>
    <m/>
    <d v="2026-01-04T00:00:00"/>
    <m/>
    <m/>
    <m/>
    <s v="8-1056-1162"/>
    <s v="MASIVO"/>
    <s v="NPN"/>
    <x v="0"/>
    <m/>
    <m/>
    <m/>
    <m/>
  </r>
  <r>
    <x v="0"/>
    <s v="Sabino González "/>
    <n v="361006340000"/>
    <s v="Cobros Abril Canal Fijo 2 meses a NPN"/>
    <n v="0"/>
    <m/>
    <d v="2026-01-04T00:00:00"/>
    <n v="67898031"/>
    <n v="67898031"/>
    <m/>
    <s v="SabinoGonzales55@gmail.com"/>
    <m/>
    <m/>
    <m/>
    <d v="2026-01-04T00:00:00"/>
    <m/>
    <m/>
    <m/>
    <s v="3-79-2494"/>
    <s v="MASIVO"/>
    <s v="NPN"/>
    <x v="1"/>
    <m/>
    <m/>
    <m/>
    <m/>
  </r>
  <r>
    <x v="0"/>
    <s v="EZEQUIEL QUINTERO POLONIA"/>
    <n v="369008540000"/>
    <s v="Cobros Abril Canal Fijo 2 meses a NPN"/>
    <n v="0"/>
    <m/>
    <d v="2026-01-04T00:00:00"/>
    <n v="65362954"/>
    <n v="65362954"/>
    <m/>
    <s v="equinterop38@gmail.com"/>
    <m/>
    <m/>
    <m/>
    <d v="2026-01-04T00:00:00"/>
    <m/>
    <m/>
    <m/>
    <s v="8-247-924"/>
    <s v="MASIVO"/>
    <s v="NPN"/>
    <x v="2"/>
    <m/>
    <m/>
    <m/>
    <m/>
  </r>
  <r>
    <x v="0"/>
    <s v="Yessica Andrea Panuela Arroyave "/>
    <n v="369007690000"/>
    <s v="Cobros Abril Canal Fijo 2 meses a NPN"/>
    <n v="0"/>
    <m/>
    <d v="2026-01-04T00:00:00"/>
    <n v="63573718"/>
    <n v="63573718"/>
    <m/>
    <s v="andrearroyave.1989@gmail.com"/>
    <m/>
    <m/>
    <m/>
    <d v="2026-01-04T00:00:00"/>
    <m/>
    <m/>
    <m/>
    <s v="BF006377"/>
    <s v="MASIVO"/>
    <s v="NPN"/>
    <x v="1"/>
    <m/>
    <m/>
    <m/>
    <m/>
  </r>
  <r>
    <x v="0"/>
    <s v="FRANCISCA GOMEZ"/>
    <n v="366007100000"/>
    <s v="Cobros Abril Canal Fijo 2 meses a NPN"/>
    <n v="0"/>
    <m/>
    <d v="2026-01-04T00:00:00"/>
    <n v="66566488"/>
    <n v="66566488"/>
    <m/>
    <s v="Kaisuzeth@gmail.com"/>
    <m/>
    <m/>
    <m/>
    <d v="2026-01-04T00:00:00"/>
    <m/>
    <m/>
    <m/>
    <s v="4-81-158"/>
    <s v="MASIVO"/>
    <s v="NPN"/>
    <x v="5"/>
    <m/>
    <m/>
    <m/>
    <m/>
  </r>
  <r>
    <x v="0"/>
    <s v="VICTOR DANIEL GARCIAN DE GRACIA"/>
    <n v="366007030000"/>
    <s v="Cobros Abril Canal Fijo 2 meses a NPN"/>
    <n v="0"/>
    <m/>
    <d v="2026-01-04T00:00:00"/>
    <n v="69365329"/>
    <n v="69365329"/>
    <m/>
    <s v="danygracias0805@gmail.com"/>
    <m/>
    <m/>
    <m/>
    <d v="2026-01-04T00:00:00"/>
    <m/>
    <m/>
    <m/>
    <s v="8-1003-615"/>
    <s v="MASIVO"/>
    <s v="NPN"/>
    <x v="1"/>
    <m/>
    <m/>
    <m/>
    <m/>
  </r>
  <r>
    <x v="0"/>
    <s v="Marta Alicia Beltrán García de Sealy"/>
    <n v="364008580000"/>
    <s v="Cobros Abril Canal Fijo 2 meses a NPN"/>
    <n v="0"/>
    <m/>
    <d v="2026-01-04T00:00:00"/>
    <n v="69489822"/>
    <n v="69489822"/>
    <m/>
    <s v="alfreditos.507@gmail.com"/>
    <m/>
    <m/>
    <m/>
    <d v="2026-01-04T00:00:00"/>
    <m/>
    <m/>
    <m/>
    <s v="E-8-44624"/>
    <s v="MASIVO"/>
    <s v="NPN"/>
    <x v="2"/>
    <m/>
    <m/>
    <m/>
    <m/>
  </r>
  <r>
    <x v="0"/>
    <s v="Ernesto Lam Velasquez"/>
    <n v="346382020000"/>
    <s v="Cobros Abril Canal Fijo 2 meses a NPN"/>
    <n v="0"/>
    <m/>
    <d v="2026-01-04T00:00:00"/>
    <n v="68184307"/>
    <n v="68184307"/>
    <m/>
    <s v="Lamernesto120@gmail.com"/>
    <m/>
    <m/>
    <m/>
    <d v="2026-01-04T00:00:00"/>
    <m/>
    <m/>
    <m/>
    <s v="3-753-110"/>
    <s v="MASIVO"/>
    <s v="NPN"/>
    <x v="5"/>
    <m/>
    <m/>
    <m/>
    <m/>
  </r>
  <r>
    <x v="0"/>
    <s v="Miguel Puello"/>
    <n v="363010370000"/>
    <s v="Cobros Abril Canal Fijo 2 meses a NPN"/>
    <n v="0"/>
    <m/>
    <d v="2026-01-04T00:00:00"/>
    <n v="68838441"/>
    <n v="68838441"/>
    <m/>
    <s v="mibett0227@gmaim.com "/>
    <m/>
    <m/>
    <m/>
    <d v="2026-01-04T00:00:00"/>
    <m/>
    <m/>
    <m/>
    <s v="BH138232"/>
    <s v="MASIVO"/>
    <s v="NPN"/>
    <x v="2"/>
    <m/>
    <m/>
    <m/>
    <m/>
  </r>
  <r>
    <x v="0"/>
    <s v="Magaly Quintana "/>
    <n v="364010360000"/>
    <s v="Cobros Abril Canal Fijo 2 meses a NPN"/>
    <n v="0"/>
    <m/>
    <d v="2026-01-04T00:00:00"/>
    <n v="63366292"/>
    <n v="63366292"/>
    <m/>
    <s v="magalyquintana@gmail.com"/>
    <m/>
    <m/>
    <m/>
    <d v="2026-01-04T00:00:00"/>
    <m/>
    <m/>
    <m/>
    <s v="8-847-711"/>
    <s v="MASIVO"/>
    <s v="NPN"/>
    <x v="0"/>
    <m/>
    <m/>
    <m/>
    <m/>
  </r>
  <r>
    <x v="0"/>
    <s v="PLINIO GUILLERMO MC NULTY MAURE"/>
    <n v="216045700000"/>
    <s v="Cobros Abril Canal Fijo 2 meses a NPN"/>
    <n v="0"/>
    <m/>
    <d v="2026-01-04T00:00:00"/>
    <n v="63140940"/>
    <n v="63140940"/>
    <m/>
    <s v="Pliniomcnulty@gmail.com"/>
    <m/>
    <m/>
    <m/>
    <d v="2026-01-04T00:00:00"/>
    <m/>
    <m/>
    <m/>
    <s v="8-229-824"/>
    <s v="MASIVO"/>
    <s v="NPN"/>
    <x v="1"/>
    <m/>
    <m/>
    <m/>
    <m/>
  </r>
  <r>
    <x v="0"/>
    <s v="FEDERICO JAIME DE LEON OSORIO"/>
    <n v="362010160000"/>
    <s v="Cobros Abril Canal Fijo 2 meses a NPN"/>
    <n v="0"/>
    <m/>
    <d v="2026-01-04T00:00:00"/>
    <n v="64620677"/>
    <n v="64620677"/>
    <m/>
    <s v="Federicosorio@gmail.com"/>
    <m/>
    <m/>
    <m/>
    <d v="2026-01-04T00:00:00"/>
    <m/>
    <m/>
    <m/>
    <s v="8-770-1669"/>
    <s v="MASIVO"/>
    <s v="NPN"/>
    <x v="5"/>
    <m/>
    <m/>
    <m/>
    <m/>
  </r>
  <r>
    <x v="0"/>
    <s v="Maria Leonicia Garrido cruz"/>
    <n v="342410060000"/>
    <s v="Cobros Abril Canal Fijo 2 meses a NPN"/>
    <n v="0"/>
    <m/>
    <d v="2026-01-04T00:00:00"/>
    <n v="66536181"/>
    <n v="66536181"/>
    <m/>
    <s v="mg8466175@gmail.com"/>
    <m/>
    <m/>
    <m/>
    <d v="2026-01-04T00:00:00"/>
    <m/>
    <m/>
    <m/>
    <s v="8-708-1590"/>
    <s v="MASIVO"/>
    <s v="NPN"/>
    <x v="2"/>
    <m/>
    <m/>
    <m/>
    <m/>
  </r>
  <r>
    <x v="0"/>
    <s v="Rachel Juliach Padilla Poveda"/>
    <n v="347453750000"/>
    <s v="Cobros Abril Canal Fijo 2 meses a NPN"/>
    <n v="0"/>
    <m/>
    <d v="2026-01-04T00:00:00"/>
    <n v="66935479"/>
    <n v="66935479"/>
    <m/>
    <s v="Rachelpadilla221102@gmail.com"/>
    <m/>
    <m/>
    <m/>
    <d v="2026-01-04T00:00:00"/>
    <m/>
    <m/>
    <m/>
    <s v="8-870-38"/>
    <s v="MASIVO"/>
    <s v="NPN"/>
    <x v="0"/>
    <m/>
    <m/>
    <m/>
    <m/>
  </r>
  <r>
    <x v="0"/>
    <s v="DENIS ORLANDA VILLALVA DE NAVARRO"/>
    <n v="368010570000"/>
    <s v="Cobros Abril Canal Fijo 2 meses a NPN"/>
    <n v="0"/>
    <m/>
    <d v="2026-01-04T00:00:00"/>
    <n v="65285484"/>
    <n v="65285484"/>
    <m/>
    <s v="Denisorlanda17@gmail.com"/>
    <m/>
    <m/>
    <m/>
    <d v="2026-01-04T00:00:00"/>
    <m/>
    <m/>
    <m/>
    <s v="2-110-430"/>
    <s v="MASIVO"/>
    <s v="NPN"/>
    <x v="0"/>
    <m/>
    <m/>
    <m/>
    <m/>
  </r>
  <r>
    <x v="0"/>
    <s v="José Manuel Hernández "/>
    <n v="363009810000"/>
    <s v="Cobros Abril Canal Fijo 2 meses a NPN"/>
    <n v="0"/>
    <m/>
    <d v="2026-01-04T00:00:00"/>
    <n v="64526837"/>
    <n v="64526837"/>
    <m/>
    <s v="Cp645128@gmail.com"/>
    <m/>
    <m/>
    <m/>
    <d v="2026-01-04T00:00:00"/>
    <m/>
    <m/>
    <m/>
    <s v="CC84082100"/>
    <s v="MASIVO"/>
    <s v="NPN"/>
    <x v="2"/>
    <m/>
    <m/>
    <m/>
    <m/>
  </r>
  <r>
    <x v="0"/>
    <s v="FONDA TIPIQUERA"/>
    <n v="361004700000"/>
    <s v="Cobros Abril Canal Fijo 2 meses a NPN"/>
    <n v="0"/>
    <m/>
    <d v="2026-01-04T00:00:00"/>
    <n v="69143489"/>
    <n v="69143489"/>
    <m/>
    <s v="yaribethb24@gmail.com"/>
    <m/>
    <m/>
    <m/>
    <d v="2026-01-04T00:00:00"/>
    <m/>
    <m/>
    <m/>
    <s v="1-708-1886"/>
    <s v="SOHO"/>
    <s v="NPN"/>
    <x v="8"/>
    <m/>
    <m/>
    <m/>
    <m/>
  </r>
  <r>
    <x v="0"/>
    <s v="Ysbeth González "/>
    <n v="356381500000"/>
    <s v="Cobros Abril Canal Fijo 2 meses a NPN"/>
    <n v="0"/>
    <m/>
    <d v="2026-01-04T00:00:00"/>
    <n v="65320123"/>
    <n v="65320123"/>
    <m/>
    <s v="yjgonza31@gmail.com"/>
    <m/>
    <m/>
    <m/>
    <d v="2026-01-04T00:00:00"/>
    <m/>
    <m/>
    <m/>
    <s v="E-8-204693"/>
    <s v="SOHO"/>
    <s v="NPN"/>
    <x v="0"/>
    <m/>
    <m/>
    <m/>
    <m/>
  </r>
  <r>
    <x v="0"/>
    <s v="José Antonio Vargas Alvarado "/>
    <n v="354376950000"/>
    <s v="Cobros Abril Canal Fijo 2 meses a NPN"/>
    <n v="0"/>
    <m/>
    <d v="2026-01-04T00:00:00"/>
    <n v="65501305"/>
    <n v="65501305"/>
    <m/>
    <s v="java1880@gmail.com"/>
    <m/>
    <m/>
    <m/>
    <d v="2026-01-04T00:00:00"/>
    <m/>
    <m/>
    <m/>
    <s v="8-735-1520"/>
    <s v="SOHO"/>
    <s v="NPN"/>
    <x v="1"/>
    <m/>
    <m/>
    <m/>
    <m/>
  </r>
  <r>
    <x v="0"/>
    <s v="Etzel mayin arias Guillen"/>
    <n v="269018190000"/>
    <s v="Cobros Abril Canal Fijo 2 meses a NPN"/>
    <n v="0"/>
    <m/>
    <d v="2026-01-04T00:00:00"/>
    <n v="68661624"/>
    <n v="68661624"/>
    <m/>
    <s v="Etzelariarias30@Gmail.com"/>
    <m/>
    <m/>
    <m/>
    <d v="2026-01-04T00:00:00"/>
    <m/>
    <m/>
    <m/>
    <s v="10-701-1243"/>
    <s v="MASIVO"/>
    <s v="NPN"/>
    <x v="0"/>
    <m/>
    <m/>
    <m/>
    <m/>
  </r>
  <r>
    <x v="0"/>
    <s v="Edeison Núñez Hernández "/>
    <n v="362010280000"/>
    <s v="Cobros Abril Canal Fijo 2 meses a NPN"/>
    <n v="0"/>
    <m/>
    <d v="2026-01-04T00:00:00"/>
    <n v="69267566"/>
    <n v="69267566"/>
    <m/>
    <s v="Andreog519@gmail.com"/>
    <m/>
    <m/>
    <m/>
    <d v="2026-01-04T00:00:00"/>
    <m/>
    <m/>
    <m/>
    <s v="5-718-409"/>
    <s v="MASIVO"/>
    <s v="NPN"/>
    <x v="1"/>
    <m/>
    <m/>
    <m/>
    <m/>
  </r>
  <r>
    <x v="0"/>
    <s v="Miguel escudero "/>
    <n v="346448850000"/>
    <s v="Cobros Abril Canal Fijo 2 meses a NPN"/>
    <n v="0"/>
    <m/>
    <d v="2026-01-04T00:00:00"/>
    <n v="68290890"/>
    <n v="68290890"/>
    <m/>
    <s v="jnunez2528c@gmail.com"/>
    <m/>
    <m/>
    <m/>
    <d v="2026-01-04T00:00:00"/>
    <m/>
    <m/>
    <m/>
    <s v="7-702-210"/>
    <s v="MASIVO"/>
    <s v="NPN"/>
    <x v="4"/>
    <m/>
    <m/>
    <m/>
    <m/>
  </r>
  <r>
    <x v="0"/>
    <s v=" KATIUSKA QUINTERO FLORES"/>
    <n v="223023930000"/>
    <s v="Cobros Abril Canal Fijo 2 meses a NPN"/>
    <n v="0"/>
    <m/>
    <d v="2026-01-04T00:00:00"/>
    <n v="63345226"/>
    <n v="63345226"/>
    <m/>
    <s v="katyquintero62@gmail.com"/>
    <m/>
    <m/>
    <m/>
    <d v="2026-01-04T00:00:00"/>
    <m/>
    <m/>
    <m/>
    <s v="8-768-1447"/>
    <s v="CALL CENTER"/>
    <s v="NPN"/>
    <x v="5"/>
    <m/>
    <m/>
    <m/>
    <m/>
  </r>
  <r>
    <x v="0"/>
    <s v="Ever Gonzalez Gil"/>
    <n v="362011840000"/>
    <s v="Cobros Abril Canal Fijo 2 meses a NPN"/>
    <n v="0"/>
    <m/>
    <d v="2026-01-04T00:00:00"/>
    <n v="62929601"/>
    <n v="62929601"/>
    <m/>
    <s v="gardielispaola07@icloud.com"/>
    <m/>
    <m/>
    <m/>
    <d v="2026-01-04T00:00:00"/>
    <m/>
    <m/>
    <m/>
    <s v="AX826188"/>
    <s v="MASIVO"/>
    <s v="NPN"/>
    <x v="5"/>
    <m/>
    <m/>
    <m/>
    <m/>
  </r>
  <r>
    <x v="0"/>
    <s v="HELIBELINA LOPEZ ERHMAN"/>
    <n v="362008530000"/>
    <s v="Cobros Abril Canal Fijo 2 meses a NPN"/>
    <n v="0"/>
    <m/>
    <d v="2026-01-04T00:00:00"/>
    <n v="68587773"/>
    <n v="68587773"/>
    <m/>
    <s v="Helilopez@gmail.com"/>
    <m/>
    <m/>
    <m/>
    <d v="2026-01-04T00:00:00"/>
    <m/>
    <m/>
    <m/>
    <s v="10-705-2365"/>
    <s v="MASIVO"/>
    <s v="NPN"/>
    <x v="2"/>
    <m/>
    <m/>
    <m/>
    <m/>
  </r>
  <r>
    <x v="0"/>
    <s v="RATCHEL CLEOTILDE NAVARRO MOSQUERA"/>
    <n v="336035180000"/>
    <s v="Cobros Abril Canal Fijo 2 meses a NPN"/>
    <n v="0"/>
    <m/>
    <d v="2026-01-04T00:00:00"/>
    <n v="66257200"/>
    <n v="66257200"/>
    <m/>
    <s v="ratchelnavarro@gmail.com"/>
    <m/>
    <m/>
    <m/>
    <d v="2026-01-04T00:00:00"/>
    <m/>
    <m/>
    <m/>
    <s v="8-763-1043"/>
    <s v="MASIVO"/>
    <s v="NPN"/>
    <x v="0"/>
    <m/>
    <m/>
    <m/>
    <m/>
  </r>
  <r>
    <x v="0"/>
    <s v="Manuel Antonio Nieto"/>
    <n v="366011660000"/>
    <s v="Cobros Abril Canal Fijo 2 meses a NPN"/>
    <n v="0"/>
    <m/>
    <d v="2026-01-04T00:00:00"/>
    <n v="61354256"/>
    <n v="61354256"/>
    <m/>
    <s v="hernandezrutt4@gmail.com"/>
    <m/>
    <m/>
    <m/>
    <d v="2026-01-04T00:00:00"/>
    <m/>
    <m/>
    <m/>
    <s v="6-8-100"/>
    <s v="MASIVO"/>
    <s v="NPN"/>
    <x v="1"/>
    <m/>
    <m/>
    <m/>
    <m/>
  </r>
  <r>
    <x v="0"/>
    <s v="Sasha gisel Rodriguez echavarria"/>
    <n v="362006100000"/>
    <s v="Cobros Abril Canal Fijo 2 meses a NPN"/>
    <n v="0"/>
    <m/>
    <d v="2026-01-04T00:00:00"/>
    <n v="69984531"/>
    <n v="69984531"/>
    <m/>
    <s v="Katherine0880lede@gmail.com"/>
    <m/>
    <m/>
    <m/>
    <d v="2026-01-04T00:00:00"/>
    <m/>
    <m/>
    <m/>
    <s v="8-765-51"/>
    <s v="MASIVO"/>
    <s v="NPN"/>
    <x v="5"/>
    <m/>
    <m/>
    <m/>
    <m/>
  </r>
  <r>
    <x v="0"/>
    <s v="Laura Vega "/>
    <n v="362010540000"/>
    <s v="Cobros Abril Canal Fijo 2 meses a NPN"/>
    <n v="0"/>
    <m/>
    <d v="2026-01-04T00:00:00"/>
    <n v="63238835"/>
    <n v="63238835"/>
    <m/>
    <s v="Yoafer526@gmail.com"/>
    <m/>
    <m/>
    <m/>
    <d v="2026-01-04T00:00:00"/>
    <m/>
    <m/>
    <m/>
    <s v="L896523"/>
    <s v="MASIVO"/>
    <s v="NPN"/>
    <x v="1"/>
    <m/>
    <m/>
    <m/>
    <m/>
  </r>
  <r>
    <x v="0"/>
    <s v="Jaime Isaias Sanchez Reyes"/>
    <n v="368009770000"/>
    <s v="Cobros Abril Canal Fijo 2 meses a NPN"/>
    <n v="0"/>
    <m/>
    <d v="2026-01-04T00:00:00"/>
    <n v="69916876"/>
    <n v="69916876"/>
    <m/>
    <s v="jaimesnchez214@gmail.com"/>
    <m/>
    <m/>
    <m/>
    <d v="2026-01-04T00:00:00"/>
    <m/>
    <m/>
    <m/>
    <s v="8-464-336"/>
    <s v="MASIVO"/>
    <s v="NPN"/>
    <x v="5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ilviaten0237@gmail.com"/>
    <m/>
    <m/>
    <m/>
    <d v="2026-01-04T00:00:00"/>
    <m/>
    <m/>
    <m/>
    <s v="8-748-1351"/>
    <s v="MASIVO"/>
    <s v="NPN"/>
    <x v="0"/>
    <m/>
    <m/>
    <m/>
    <m/>
  </r>
  <r>
    <x v="0"/>
    <s v="Avril Rodriguez "/>
    <n v="369013330000"/>
    <s v="Cobros Abril Canal Fijo 2 meses a NPN"/>
    <n v="0"/>
    <m/>
    <d v="2026-01-04T00:00:00"/>
    <n v="60146263"/>
    <n v="60146263"/>
    <m/>
    <s v="maylinavril@gmail.com"/>
    <m/>
    <m/>
    <m/>
    <d v="2026-01-04T00:00:00"/>
    <m/>
    <m/>
    <m/>
    <s v="8-1061-2059"/>
    <s v="MASIVO"/>
    <s v="NPN"/>
    <x v="1"/>
    <m/>
    <m/>
    <m/>
    <m/>
  </r>
  <r>
    <x v="0"/>
    <s v="Luis Carlos Quintero Almanza"/>
    <n v="303032830000"/>
    <s v="Cobros Abril Canal Fijo 2 meses a NPN"/>
    <n v="0"/>
    <m/>
    <d v="2026-01-04T00:00:00"/>
    <n v="64701986"/>
    <n v="64701986"/>
    <m/>
    <s v="carlosquinteroluis17@gmail.com"/>
    <m/>
    <m/>
    <m/>
    <d v="2026-01-04T00:00:00"/>
    <m/>
    <m/>
    <m/>
    <s v="3-738-1347"/>
    <s v="CALL CENTER"/>
    <s v="NPN"/>
    <x v="1"/>
    <m/>
    <m/>
    <m/>
    <m/>
  </r>
  <r>
    <x v="0"/>
    <s v="CESAR ANDRES SUAREZ RODRIGUEZ"/>
    <n v="368014210000"/>
    <s v="Cobros Abril Canal Fijo 2 meses a NPN"/>
    <n v="0"/>
    <m/>
    <d v="2026-01-04T00:00:00"/>
    <n v="64883347"/>
    <n v="64883347"/>
    <m/>
    <s v="Rachel.carrillo291719@gmail.com"/>
    <m/>
    <m/>
    <m/>
    <d v="2026-01-04T00:00:00"/>
    <m/>
    <m/>
    <m/>
    <n v="187320623"/>
    <s v="MASIVO"/>
    <s v="NPN"/>
    <x v="2"/>
    <m/>
    <m/>
    <m/>
    <m/>
  </r>
  <r>
    <x v="0"/>
    <s v="Etilcia ernela acostá Martínez "/>
    <n v="367012450000"/>
    <s v="Cobros Abril Canal Fijo 2 meses a NPN"/>
    <n v="0"/>
    <m/>
    <d v="2026-01-04T00:00:00"/>
    <n v="64024594"/>
    <n v="64024594"/>
    <m/>
    <s v="ranjeliagonzalez2@Gmail.com"/>
    <m/>
    <m/>
    <m/>
    <d v="2026-01-04T00:00:00"/>
    <m/>
    <m/>
    <m/>
    <s v="10-706-1839"/>
    <s v="MASIVO"/>
    <s v="NPN"/>
    <x v="5"/>
    <m/>
    <m/>
    <m/>
    <m/>
  </r>
  <r>
    <x v="0"/>
    <s v="ALEIDA LINETH RODRIGUEZ DUART"/>
    <n v="368011420000"/>
    <s v="Cobros Abril Canal Fijo 2 meses a NPN"/>
    <n v="0"/>
    <m/>
    <d v="2026-01-04T00:00:00"/>
    <n v="68211838"/>
    <n v="68211838"/>
    <m/>
    <s v="aleidalineth95@hotmail.com"/>
    <m/>
    <m/>
    <m/>
    <d v="2026-01-04T00:00:00"/>
    <m/>
    <m/>
    <m/>
    <s v="9-746-1198"/>
    <s v="MASIVO"/>
    <s v="NPN"/>
    <x v="0"/>
    <m/>
    <m/>
    <m/>
    <m/>
  </r>
  <r>
    <x v="0"/>
    <s v="Oscar Alexi Antencio arauz "/>
    <n v="361008990000"/>
    <s v="Cobros Abril Canal Fijo 2 meses a NPN"/>
    <n v="0"/>
    <m/>
    <d v="2026-01-04T00:00:00"/>
    <n v="69662263"/>
    <n v="69662263"/>
    <m/>
    <s v="oatencii@gmail.com"/>
    <m/>
    <m/>
    <m/>
    <d v="2026-01-04T00:00:00"/>
    <m/>
    <m/>
    <m/>
    <s v="1-51-133"/>
    <s v="MASIVO"/>
    <s v="NPN"/>
    <x v="4"/>
    <m/>
    <m/>
    <m/>
    <m/>
  </r>
  <r>
    <x v="0"/>
    <s v="Marcos Antonio Howard catuy"/>
    <n v="359242000000"/>
    <s v="Cobros Abril Canal Fijo 2 meses a NPN"/>
    <n v="0"/>
    <m/>
    <d v="2026-01-04T00:00:00"/>
    <n v="64079225"/>
    <n v="64079225"/>
    <m/>
    <s v="kimberlydelaespada0@gmail.com"/>
    <m/>
    <m/>
    <m/>
    <d v="2026-01-04T00:00:00"/>
    <m/>
    <m/>
    <m/>
    <s v="3-761-2136"/>
    <s v="MASIVO"/>
    <s v="NPN"/>
    <x v="5"/>
    <m/>
    <m/>
    <m/>
    <m/>
  </r>
  <r>
    <x v="0"/>
    <s v="Algis Humberto cedeño Sánchez "/>
    <n v="354055900000"/>
    <s v="Cobros Abril Canal Fijo 2 meses a NPN"/>
    <n v="0"/>
    <m/>
    <d v="2026-01-04T00:00:00"/>
    <n v="69227968"/>
    <n v="69227968"/>
    <m/>
    <s v="19sanchez.mariela28@gmail.com"/>
    <m/>
    <m/>
    <m/>
    <d v="2026-01-04T00:00:00"/>
    <m/>
    <m/>
    <m/>
    <s v="8-756-1517"/>
    <s v="MASIVO"/>
    <s v="NPN"/>
    <x v="1"/>
    <m/>
    <m/>
    <m/>
    <m/>
  </r>
  <r>
    <x v="0"/>
    <s v="Luis Alberto Lañas Guerrero"/>
    <n v="362011030000"/>
    <s v="Cobros Abril Canal Fijo 2 meses a NPN"/>
    <n v="0"/>
    <m/>
    <d v="2026-01-04T00:00:00"/>
    <n v="67082818"/>
    <n v="67082818"/>
    <m/>
    <s v="luislana982@gmail.com"/>
    <m/>
    <m/>
    <m/>
    <d v="2026-01-04T00:00:00"/>
    <m/>
    <m/>
    <m/>
    <s v="8-441-11"/>
    <s v="MASIVO"/>
    <s v="NPN"/>
    <x v="0"/>
    <m/>
    <m/>
    <m/>
    <m/>
  </r>
  <r>
    <x v="0"/>
    <s v="Juan Carlos Zamora Rodriguez "/>
    <n v="205010200000"/>
    <s v="Cobros Abril Canal Fijo 2 meses a NPN"/>
    <n v="0"/>
    <m/>
    <d v="2026-01-04T00:00:00"/>
    <n v="67920874"/>
    <n v="67920874"/>
    <m/>
    <s v="juanzamora2913@gmail.com "/>
    <m/>
    <m/>
    <m/>
    <d v="2026-01-04T00:00:00"/>
    <m/>
    <m/>
    <m/>
    <s v="8-783-775"/>
    <s v="MASIVO"/>
    <s v="NPN"/>
    <x v="2"/>
    <m/>
    <m/>
    <m/>
    <m/>
  </r>
  <r>
    <x v="0"/>
    <s v="Yaneli lisbeth navalo Martinez "/>
    <n v="351247450000"/>
    <s v="Cobros Abril Canal Fijo 2 meses a NPN"/>
    <n v="0"/>
    <m/>
    <d v="2026-01-04T00:00:00"/>
    <n v="64296356"/>
    <n v="64296356"/>
    <m/>
    <s v="Marysincontreras@gmail.com"/>
    <m/>
    <m/>
    <m/>
    <d v="2026-01-04T00:00:00"/>
    <m/>
    <m/>
    <m/>
    <s v="3-730-2220"/>
    <s v="MASIVO"/>
    <s v="NPN"/>
    <x v="5"/>
    <m/>
    <m/>
    <m/>
    <m/>
  </r>
  <r>
    <x v="0"/>
    <s v="Freddy balza "/>
    <n v="368014280000"/>
    <s v="Cobros Abril Canal Fijo 2 meses a NPN"/>
    <n v="0"/>
    <m/>
    <d v="2026-01-04T00:00:00"/>
    <n v="68211872"/>
    <n v="68211872"/>
    <m/>
    <s v="Freddybalza@gmail.com"/>
    <m/>
    <m/>
    <m/>
    <d v="2026-01-04T00:00:00"/>
    <m/>
    <m/>
    <m/>
    <s v="Bf558050"/>
    <s v="SOHO"/>
    <s v="NPN"/>
    <x v="3"/>
    <m/>
    <m/>
    <m/>
    <m/>
  </r>
  <r>
    <x v="0"/>
    <s v="Erick Alberto Gómez Ávila "/>
    <n v="362012510000"/>
    <s v="Cobros Abril Canal Fijo 2 meses a NPN"/>
    <n v="0"/>
    <m/>
    <d v="2026-01-04T00:00:00"/>
    <n v="63835021"/>
    <n v="63835021"/>
    <m/>
    <s v="tg9442944@gmail.com"/>
    <m/>
    <m/>
    <m/>
    <d v="2026-01-04T00:00:00"/>
    <m/>
    <m/>
    <m/>
    <s v="5-712-2177"/>
    <s v="MASIVO"/>
    <s v="NPN"/>
    <x v="1"/>
    <m/>
    <m/>
    <m/>
    <m/>
  </r>
  <r>
    <x v="0"/>
    <s v=" TONY MC KALOMAN"/>
    <n v="362016470000"/>
    <s v="Cobros Abril Canal Fijo 2 meses a NPN"/>
    <n v="0"/>
    <m/>
    <d v="2026-01-04T00:00:00"/>
    <n v="69868393"/>
    <n v="69868393"/>
    <m/>
    <s v="juliapalacios.0621@gmail.com"/>
    <m/>
    <m/>
    <m/>
    <d v="2026-01-04T00:00:00"/>
    <m/>
    <m/>
    <m/>
    <s v="8-784-361"/>
    <s v="CALL CENTER"/>
    <s v="NPN"/>
    <x v="1"/>
    <m/>
    <m/>
    <m/>
    <m/>
  </r>
  <r>
    <x v="0"/>
    <s v="Estephany Lineth Jiménez Pitti"/>
    <n v="363014040000"/>
    <s v="Cobros Abril Canal Fijo 2 meses a NPN"/>
    <n v="0"/>
    <m/>
    <d v="2026-01-04T00:00:00"/>
    <n v="63485982"/>
    <n v="63485982"/>
    <m/>
    <s v="estephanylineth24@gmail.com"/>
    <m/>
    <m/>
    <m/>
    <d v="2026-01-04T00:00:00"/>
    <m/>
    <m/>
    <m/>
    <s v="4-808-197"/>
    <s v="MASIVO"/>
    <s v="NPN"/>
    <x v="0"/>
    <m/>
    <m/>
    <m/>
    <m/>
  </r>
  <r>
    <x v="0"/>
    <s v="DIONISIO VASQUEZ SANTANA"/>
    <n v="365014860000"/>
    <s v="Cobros Abril Canal Fijo 2 meses a NPN"/>
    <n v="0"/>
    <m/>
    <d v="2026-01-04T00:00:00"/>
    <n v="64364799"/>
    <n v="64364799"/>
    <m/>
    <s v="joadellm@gmail.com"/>
    <m/>
    <m/>
    <m/>
    <d v="2026-01-04T00:00:00"/>
    <m/>
    <m/>
    <m/>
    <s v="c"/>
    <s v="MASIVO"/>
    <s v="NPN"/>
    <x v="1"/>
    <m/>
    <m/>
    <m/>
    <m/>
  </r>
  <r>
    <x v="0"/>
    <s v="Víctor Manuel Guzmán Guerrel "/>
    <n v="362014660000"/>
    <s v="Cobros Abril Canal Fijo 2 meses a NPN"/>
    <n v="0"/>
    <m/>
    <d v="2026-01-04T00:00:00"/>
    <n v="65579008"/>
    <n v="65579008"/>
    <m/>
    <s v="Vg7479242@gmail.com"/>
    <m/>
    <m/>
    <m/>
    <d v="2026-01-04T00:00:00"/>
    <m/>
    <m/>
    <m/>
    <s v="8-318-539"/>
    <s v="MASIVO"/>
    <s v="NPN"/>
    <x v="3"/>
    <m/>
    <m/>
    <m/>
    <m/>
  </r>
  <r>
    <x v="0"/>
    <s v="Alexia Ramos"/>
    <n v="362013760000"/>
    <s v="Cobros Abril Canal Fijo 2 meses a NPN"/>
    <n v="0"/>
    <m/>
    <d v="2026-01-04T00:00:00"/>
    <n v="67542007"/>
    <n v="67542007"/>
    <m/>
    <s v="franklinb10709294@gmail.com"/>
    <m/>
    <m/>
    <m/>
    <d v="2026-01-04T00:00:00"/>
    <m/>
    <m/>
    <m/>
    <n v="312109"/>
    <s v="MASIVO"/>
    <s v="NPN"/>
    <x v="1"/>
    <m/>
    <m/>
    <m/>
    <m/>
  </r>
  <r>
    <x v="0"/>
    <s v="MARCO TULIO ALBEAR SIVALA"/>
    <n v="357386290000"/>
    <s v="Cobros Abril Canal Fijo 2 meses a NPN"/>
    <n v="0"/>
    <m/>
    <d v="2026-01-04T00:00:00"/>
    <n v="65190440"/>
    <n v="65190440"/>
    <m/>
    <s v="fg461953@gmail.com"/>
    <m/>
    <m/>
    <m/>
    <d v="2026-01-04T00:00:00"/>
    <m/>
    <m/>
    <m/>
    <s v="8-909-2163"/>
    <s v="MASIVO"/>
    <s v="NPN"/>
    <x v="2"/>
    <m/>
    <m/>
    <m/>
    <m/>
  </r>
  <r>
    <x v="0"/>
    <s v="ALEJANDRO PEREZ GONZALEZ"/>
    <n v="368014530000"/>
    <s v="Cobros Abril Canal Fijo 2 meses a NPN"/>
    <n v="0"/>
    <m/>
    <d v="2026-01-04T00:00:00"/>
    <n v="66056106"/>
    <n v="66056106"/>
    <m/>
    <s v="Miriam6leguisamo04@gnail.com"/>
    <m/>
    <m/>
    <m/>
    <d v="2026-01-04T00:00:00"/>
    <m/>
    <m/>
    <m/>
    <s v="2-709-2020"/>
    <s v="MASIVO"/>
    <s v="NPN"/>
    <x v="0"/>
    <m/>
    <m/>
    <m/>
    <m/>
  </r>
  <r>
    <x v="0"/>
    <s v="Angel Rodriguez "/>
    <n v="361016910000"/>
    <s v="Cobros Abril Canal Fijo 2 meses a NPN"/>
    <n v="0"/>
    <m/>
    <d v="2026-01-04T00:00:00"/>
    <n v="65294266"/>
    <n v="65294266"/>
    <m/>
    <s v="Angrodriguez@gmail.com"/>
    <m/>
    <m/>
    <m/>
    <d v="2026-01-04T00:00:00"/>
    <m/>
    <m/>
    <m/>
    <s v="8-901-7164"/>
    <s v="MASIVO"/>
    <s v="NPN"/>
    <x v="3"/>
    <m/>
    <m/>
    <m/>
    <m/>
  </r>
  <r>
    <x v="0"/>
    <s v="MELICIO JERRI ARIAS LOPEZ"/>
    <n v="365016660000"/>
    <s v="Cobros Abril Canal Fijo 2 meses a NPN"/>
    <n v="0"/>
    <m/>
    <d v="2026-01-04T00:00:00"/>
    <n v="62474885"/>
    <n v="62474885"/>
    <m/>
    <s v="yadilkac1002@gmail.com"/>
    <m/>
    <m/>
    <m/>
    <d v="2026-01-04T00:00:00"/>
    <m/>
    <m/>
    <m/>
    <s v="8-1014-1424"/>
    <s v="MASIVO"/>
    <s v="NPN"/>
    <x v="0"/>
    <m/>
    <m/>
    <m/>
    <m/>
  </r>
  <r>
    <x v="0"/>
    <s v="Delmira Sanjur Cedeño "/>
    <n v="351262510000"/>
    <s v="Cobros Abril Canal Fijo 2 meses a NPN"/>
    <n v="0"/>
    <m/>
    <d v="2026-01-04T00:00:00"/>
    <n v="65227543"/>
    <n v="65227543"/>
    <m/>
    <s v="Brayanpardo0220@gmail.com"/>
    <m/>
    <m/>
    <m/>
    <d v="2026-01-04T00:00:00"/>
    <m/>
    <m/>
    <m/>
    <s v="4-207-596"/>
    <s v="MASIVO"/>
    <s v="NPN"/>
    <x v="5"/>
    <m/>
    <m/>
    <m/>
    <m/>
  </r>
  <r>
    <x v="0"/>
    <s v="MARIA DEL CARMEN GONZALEZ PEREZ "/>
    <n v="362014680000"/>
    <s v="Cobros Abril Canal Fijo 2 meses a NPN"/>
    <n v="0"/>
    <m/>
    <d v="2026-01-04T00:00:00"/>
    <n v="63182320"/>
    <n v="63182320"/>
    <m/>
    <s v="mg8493950@gmail.com"/>
    <m/>
    <m/>
    <m/>
    <d v="2026-01-04T00:00:00"/>
    <m/>
    <m/>
    <m/>
    <s v="8-794-1225"/>
    <s v="MASIVO"/>
    <s v="NPN"/>
    <x v="0"/>
    <m/>
    <m/>
    <m/>
    <m/>
  </r>
  <r>
    <x v="0"/>
    <s v="Benita Samaniego ortega "/>
    <n v="364014840000"/>
    <s v="Cobros Abril Canal Fijo 2 meses a NPN"/>
    <n v="0"/>
    <m/>
    <d v="2026-01-04T00:00:00"/>
    <n v="66637565"/>
    <n v="66637565"/>
    <m/>
    <s v="Ruizelenaa.05@gmail.com"/>
    <m/>
    <m/>
    <m/>
    <d v="2026-01-04T00:00:00"/>
    <m/>
    <m/>
    <m/>
    <s v="2-87-2011"/>
    <s v="MASIVO"/>
    <s v="NPN"/>
    <x v="0"/>
    <m/>
    <m/>
    <m/>
    <m/>
  </r>
  <r>
    <x v="0"/>
    <s v="EMILSA THOMAS "/>
    <n v="356383460000"/>
    <s v="Cobros Abril Canal Fijo 2 meses a NPN"/>
    <n v="0"/>
    <m/>
    <d v="2026-01-04T00:00:00"/>
    <n v="63333333"/>
    <n v="63333333"/>
    <m/>
    <s v="alfredovarria@gmail.com"/>
    <m/>
    <m/>
    <m/>
    <d v="2026-01-04T00:00:00"/>
    <m/>
    <m/>
    <m/>
    <s v="1-741-1126"/>
    <s v="MASIVO"/>
    <s v="NPN"/>
    <x v="1"/>
    <m/>
    <m/>
    <m/>
    <m/>
  </r>
  <r>
    <x v="0"/>
    <s v="Aristides de leon sosa "/>
    <n v="362012150000"/>
    <s v="Cobros Abril Canal Fijo 2 meses a NPN"/>
    <n v="0"/>
    <m/>
    <d v="2026-01-04T00:00:00"/>
    <n v="65324478"/>
    <n v="65324478"/>
    <m/>
    <s v="Estelaarosemena1012@gmail.com"/>
    <m/>
    <m/>
    <m/>
    <d v="2026-01-04T00:00:00"/>
    <m/>
    <m/>
    <m/>
    <s v="8-342-661"/>
    <s v="SOHO"/>
    <s v="NPN"/>
    <x v="1"/>
    <m/>
    <m/>
    <m/>
    <m/>
  </r>
  <r>
    <x v="0"/>
    <s v="Eugenio paz "/>
    <n v="365015690000"/>
    <s v="Cobros Abril Canal Fijo 2 meses a NPN"/>
    <n v="0"/>
    <m/>
    <d v="2026-01-04T00:00:00"/>
    <n v="66463899"/>
    <n v="66463899"/>
    <m/>
    <s v="eugenio2306@gmail.com"/>
    <m/>
    <m/>
    <m/>
    <d v="2026-01-04T00:00:00"/>
    <m/>
    <m/>
    <m/>
    <s v="8-511-473"/>
    <s v="SOHO"/>
    <s v="NPN"/>
    <x v="9"/>
    <m/>
    <m/>
    <m/>
    <m/>
  </r>
  <r>
    <x v="0"/>
    <s v="Itzel Cristina Miranda Quiel"/>
    <n v="365015530000"/>
    <s v="Cobros Abril Canal Fijo 2 meses a NPN"/>
    <n v="0"/>
    <m/>
    <d v="2026-01-04T00:00:00"/>
    <n v="62523161"/>
    <n v="62523161"/>
    <m/>
    <s v="cmira685@gmail.com"/>
    <m/>
    <m/>
    <m/>
    <d v="2026-01-04T00:00:00"/>
    <m/>
    <m/>
    <m/>
    <s v="4-277-797"/>
    <s v="MASIVO"/>
    <s v="NPN"/>
    <x v="1"/>
    <m/>
    <m/>
    <m/>
    <m/>
  </r>
  <r>
    <x v="0"/>
    <s v="Argelis González "/>
    <n v="363017480000"/>
    <s v="Cobros Abril Canal Fijo 2 meses a NPN"/>
    <n v="0"/>
    <m/>
    <d v="2026-01-04T00:00:00"/>
    <n v="68179400"/>
    <n v="68179400"/>
    <m/>
    <s v="claudiagonzaleze10@gmail.com"/>
    <m/>
    <m/>
    <m/>
    <d v="2026-01-04T00:00:00"/>
    <m/>
    <m/>
    <m/>
    <s v="2-748-178"/>
    <s v="MASIVO"/>
    <s v="NPN"/>
    <x v="1"/>
    <m/>
    <m/>
    <m/>
    <m/>
  </r>
  <r>
    <x v="0"/>
    <s v="EVELYN ITZEL ROMERO BATISTA"/>
    <n v="363013180000"/>
    <s v="Cobros Abril Canal Fijo 2 meses a NPN"/>
    <n v="0"/>
    <m/>
    <d v="2026-01-04T00:00:00"/>
    <n v="63337433"/>
    <n v="63337433"/>
    <m/>
    <s v="evelynitzelromero41@gmail.com"/>
    <m/>
    <m/>
    <m/>
    <d v="2026-01-04T00:00:00"/>
    <m/>
    <m/>
    <m/>
    <s v="9-734-1042"/>
    <s v="MASIVO"/>
    <s v="NPN"/>
    <x v="5"/>
    <m/>
    <m/>
    <m/>
    <m/>
  </r>
  <r>
    <x v="0"/>
    <s v="LUIS MARIA SANTAMARIA ARJONA "/>
    <n v="366014530000"/>
    <s v="Cobros Abril Canal Fijo 2 meses a NPN"/>
    <n v="0"/>
    <m/>
    <d v="2026-01-04T00:00:00"/>
    <n v="64443661"/>
    <n v="64443661"/>
    <m/>
    <s v="luismsantamaria@gmail.com"/>
    <m/>
    <m/>
    <m/>
    <d v="2026-01-04T00:00:00"/>
    <m/>
    <m/>
    <m/>
    <s v="4-117-1554"/>
    <s v="MASIVO"/>
    <s v="NPN"/>
    <x v="2"/>
    <m/>
    <m/>
    <m/>
    <m/>
  </r>
  <r>
    <x v="0"/>
    <s v="Manuel Hurtado "/>
    <n v="365010760000"/>
    <s v="Cobros Abril Canal Fijo 2 meses a NPN"/>
    <n v="0"/>
    <m/>
    <d v="2026-01-04T00:00:00"/>
    <n v="62303873"/>
    <n v="62303873"/>
    <m/>
    <s v="manuelmdj11@gmail.com"/>
    <m/>
    <m/>
    <m/>
    <d v="2026-01-04T00:00:00"/>
    <m/>
    <m/>
    <m/>
    <s v="4-746-1080"/>
    <s v="MASIVO"/>
    <s v="NPN"/>
    <x v="5"/>
    <m/>
    <m/>
    <m/>
    <m/>
  </r>
  <r>
    <x v="0"/>
    <s v="Jaime Eliecer Castillo Carrera"/>
    <n v="366015700000"/>
    <s v="Cobros Abril Canal Fijo 2 meses a NPN"/>
    <n v="0"/>
    <m/>
    <d v="2026-01-04T00:00:00"/>
    <n v="69913295"/>
    <n v="69913295"/>
    <m/>
    <s v="mixicastillo2016@gmail.com"/>
    <m/>
    <m/>
    <m/>
    <d v="2026-01-04T00:00:00"/>
    <m/>
    <m/>
    <m/>
    <s v="4-142-1188"/>
    <s v="MASIVO"/>
    <s v="NPN"/>
    <x v="0"/>
    <m/>
    <m/>
    <m/>
    <m/>
  </r>
  <r>
    <x v="0"/>
    <s v="Yazmary Bustamante "/>
    <n v="366017240000"/>
    <s v="Cobros Abril Canal Fijo 2 meses a NPN"/>
    <n v="0"/>
    <m/>
    <d v="2026-01-04T00:00:00"/>
    <n v="66510030"/>
    <n v="66510030"/>
    <m/>
    <s v="Barcenayinelli@gmail.com"/>
    <m/>
    <m/>
    <m/>
    <d v="2026-01-04T00:00:00"/>
    <m/>
    <m/>
    <m/>
    <s v="3-741-1353"/>
    <s v="MASIVO"/>
    <s v="NPN"/>
    <x v="5"/>
    <m/>
    <m/>
    <m/>
    <m/>
  </r>
  <r>
    <x v="0"/>
    <s v="Joaquín Sánchez "/>
    <n v="207019860000"/>
    <s v="Cobros Abril Canal Fijo 2 meses a NPN"/>
    <n v="0"/>
    <m/>
    <d v="2026-01-04T00:00:00"/>
    <n v="64892970"/>
    <n v="64892970"/>
    <m/>
    <s v="Sanchezjoako@gmail.com"/>
    <m/>
    <m/>
    <m/>
    <d v="2026-01-04T00:00:00"/>
    <m/>
    <m/>
    <m/>
    <s v="8-440-536"/>
    <s v="MASIVO"/>
    <s v="NPN"/>
    <x v="1"/>
    <m/>
    <m/>
    <m/>
    <m/>
  </r>
  <r>
    <x v="0"/>
    <s v="Yatzury  Lorenzo "/>
    <n v="36400812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926-1422"/>
    <s v="MASIVO"/>
    <s v="NPN"/>
    <x v="3"/>
    <m/>
    <m/>
    <m/>
    <m/>
  </r>
  <r>
    <x v="0"/>
    <s v="Milagros Isabel Peña Santamaría "/>
    <n v="361017650000"/>
    <s v="Cobros Abril Canal Fijo 2 meses a NPN"/>
    <n v="0"/>
    <m/>
    <d v="2026-01-04T00:00:00"/>
    <n v="65822235"/>
    <n v="65822235"/>
    <m/>
    <s v="penamilagros133@gmail.com"/>
    <m/>
    <m/>
    <m/>
    <d v="2026-01-04T00:00:00"/>
    <m/>
    <m/>
    <m/>
    <s v="4-751-763"/>
    <s v="MASIVO"/>
    <s v="NPN"/>
    <x v="5"/>
    <m/>
    <m/>
    <m/>
    <m/>
  </r>
  <r>
    <x v="0"/>
    <s v="Miguel Angel Brassfield Castillo "/>
    <n v="363016620000"/>
    <s v="Cobros Abril Canal Fijo 2 meses a NPN"/>
    <n v="0"/>
    <m/>
    <d v="2026-01-04T00:00:00"/>
    <n v="65289981"/>
    <n v="65289981"/>
    <m/>
    <s v="barbeljavier@gmail.com"/>
    <m/>
    <m/>
    <m/>
    <d v="2026-01-04T00:00:00"/>
    <m/>
    <m/>
    <m/>
    <s v="8-255-131"/>
    <s v="MASIVO"/>
    <s v="NPN"/>
    <x v="2"/>
    <m/>
    <m/>
    <m/>
    <m/>
  </r>
  <r>
    <x v="0"/>
    <s v="Fiomena Cardenas diaz"/>
    <n v="361014760000"/>
    <s v="Cobros Abril Canal Fijo 2 meses a NPN"/>
    <n v="0"/>
    <m/>
    <d v="2026-01-04T00:00:00"/>
    <n v="63058274"/>
    <n v="63058274"/>
    <m/>
    <s v="Filomenacardenas1955@gmail.com"/>
    <m/>
    <m/>
    <m/>
    <d v="2026-01-04T00:00:00"/>
    <m/>
    <m/>
    <m/>
    <s v="9-84-354"/>
    <s v="MASIVO"/>
    <s v="NPN"/>
    <x v="2"/>
    <m/>
    <m/>
    <m/>
    <m/>
  </r>
  <r>
    <x v="0"/>
    <s v="Mario Hindis"/>
    <n v="365017290000"/>
    <s v="Cobros Abril Canal Fijo 2 meses a NPN"/>
    <n v="0"/>
    <m/>
    <d v="2026-01-04T00:00:00"/>
    <n v="65294266"/>
    <n v="65294266"/>
    <m/>
    <s v="mario90@gmail.com"/>
    <m/>
    <m/>
    <m/>
    <d v="2026-01-04T00:00:00"/>
    <m/>
    <m/>
    <m/>
    <s v="8-832-211"/>
    <s v="MASIVO"/>
    <s v="NPN"/>
    <x v="3"/>
    <m/>
    <m/>
    <m/>
    <m/>
  </r>
  <r>
    <x v="0"/>
    <s v="Isaac Javier Samaniego Serrano"/>
    <n v="367018440000"/>
    <s v="Cobros Abril Canal Fijo 2 meses a NPN"/>
    <n v="0"/>
    <m/>
    <d v="2026-01-04T00:00:00"/>
    <n v="67042067"/>
    <n v="67042067"/>
    <m/>
    <s v="isaaxpapi24@icloud.com"/>
    <m/>
    <m/>
    <m/>
    <d v="2026-01-04T00:00:00"/>
    <m/>
    <m/>
    <m/>
    <s v="8-1006-2083"/>
    <s v="MASIVO"/>
    <s v="NPN"/>
    <x v="4"/>
    <m/>
    <m/>
    <m/>
    <m/>
  </r>
  <r>
    <x v="0"/>
    <s v="Karlos huertas"/>
    <n v="35703696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1042-1604"/>
    <s v="MASIVO"/>
    <s v="NPN"/>
    <x v="1"/>
    <m/>
    <m/>
    <m/>
    <m/>
  </r>
  <r>
    <x v="0"/>
    <s v="Yael perez"/>
    <n v="367018910000"/>
    <s v="Cobros Abril Canal Fijo 2 meses a NPN"/>
    <n v="0"/>
    <m/>
    <d v="2026-01-04T00:00:00"/>
    <n v="68926032"/>
    <n v="68926032"/>
    <m/>
    <s v="Yaelperez198@gmail.com"/>
    <m/>
    <m/>
    <m/>
    <d v="2026-01-04T00:00:00"/>
    <m/>
    <m/>
    <m/>
    <s v="8-734-1906"/>
    <s v="MASIVO"/>
    <s v="NPN"/>
    <x v="1"/>
    <m/>
    <m/>
    <m/>
    <m/>
  </r>
  <r>
    <x v="0"/>
    <s v="Mayanith Fidelcia Evans Perez"/>
    <n v="364018050000"/>
    <s v="Cobros Abril Canal Fijo 2 meses a NPN"/>
    <n v="0"/>
    <m/>
    <d v="2026-01-04T00:00:00"/>
    <n v="67115436"/>
    <n v="67115436"/>
    <m/>
    <s v="meybelmorales19mp@gmail.com"/>
    <m/>
    <m/>
    <m/>
    <d v="2026-01-04T00:00:00"/>
    <m/>
    <m/>
    <m/>
    <s v="10-706-638"/>
    <s v="DIGITAL"/>
    <s v="NPN"/>
    <x v="1"/>
    <m/>
    <m/>
    <m/>
    <m/>
  </r>
  <r>
    <x v="0"/>
    <s v="Dalkiria lineth Rodriguez Castillo  "/>
    <n v="209100520000"/>
    <s v="Cobros Abril Canal Fijo 2 meses a NPN"/>
    <n v="0"/>
    <m/>
    <d v="2026-01-04T00:00:00"/>
    <n v="69075540"/>
    <n v="69075540"/>
    <m/>
    <s v="isaccr975@gmail.com"/>
    <m/>
    <m/>
    <m/>
    <d v="2026-01-04T00:00:00"/>
    <m/>
    <m/>
    <m/>
    <s v="4-773-435"/>
    <s v="MASIVO"/>
    <s v="NPN"/>
    <x v="0"/>
    <m/>
    <m/>
    <m/>
    <m/>
  </r>
  <r>
    <x v="0"/>
    <s v="Auristela Nofra del Carmen López Perez"/>
    <n v="989093400000"/>
    <s v="Cobros Abril Canal Fijo 2 meses a NPN"/>
    <n v="0"/>
    <m/>
    <d v="2026-01-04T00:00:00"/>
    <n v="67165963"/>
    <n v="67165963"/>
    <m/>
    <s v="lopezaristela637@gmail.com"/>
    <m/>
    <m/>
    <m/>
    <d v="2026-01-04T00:00:00"/>
    <m/>
    <m/>
    <m/>
    <s v="8-315-45"/>
    <s v="MASIVO"/>
    <s v="NPN"/>
    <x v="0"/>
    <m/>
    <m/>
    <m/>
    <m/>
  </r>
  <r>
    <x v="0"/>
    <s v="YARIBEL ARELIS CAMARENA DEL CID"/>
    <n v="361006550000"/>
    <s v="Cobros Abril Canal Fijo 2 meses a NPN"/>
    <n v="0"/>
    <m/>
    <d v="2026-01-04T00:00:00"/>
    <n v="65125950"/>
    <n v="65125950"/>
    <m/>
    <s v="yarisbelcamarena20@gmail.com"/>
    <m/>
    <m/>
    <m/>
    <d v="2026-01-04T00:00:00"/>
    <m/>
    <m/>
    <m/>
    <s v="3-727-1067"/>
    <s v="MASIVO"/>
    <s v="NPN"/>
    <x v="1"/>
    <m/>
    <m/>
    <m/>
    <m/>
  </r>
  <r>
    <x v="0"/>
    <s v="EDGAR ALCIDES REINA CEDEÑO"/>
    <n v="368018740000"/>
    <s v="Cobros Abril Canal Fijo 2 meses a NPN"/>
    <n v="0"/>
    <m/>
    <d v="2026-01-04T00:00:00"/>
    <n v="67956645"/>
    <n v="67956645"/>
    <m/>
    <s v="edgarreina365@gmail.com"/>
    <m/>
    <m/>
    <m/>
    <d v="2026-01-04T00:00:00"/>
    <m/>
    <m/>
    <m/>
    <s v="8-224-2242"/>
    <s v="MASIVO"/>
    <s v="NPN"/>
    <x v="0"/>
    <m/>
    <m/>
    <m/>
    <m/>
  </r>
  <r>
    <x v="0"/>
    <s v="Federico Barrios"/>
    <n v="361017120000"/>
    <s v="Cobros Abril Canal Fijo 2 meses a NPN"/>
    <n v="0"/>
    <m/>
    <d v="2026-01-04T00:00:00"/>
    <n v="67890543"/>
    <n v="67890543"/>
    <m/>
    <s v="danirudas42@gmail.com"/>
    <m/>
    <m/>
    <m/>
    <d v="2026-01-04T00:00:00"/>
    <m/>
    <m/>
    <m/>
    <s v="8-963-1138"/>
    <s v="MASIVO"/>
    <s v="NPN"/>
    <x v="3"/>
    <m/>
    <m/>
    <m/>
    <m/>
  </r>
  <r>
    <x v="0"/>
    <s v="Ivan Ariel Pineda Cedeño"/>
    <n v="369011710000"/>
    <s v="Cobros Abril Canal Fijo 2 meses a NPN"/>
    <n v="0"/>
    <m/>
    <d v="2026-01-04T00:00:00"/>
    <n v="68324980"/>
    <n v="68324980"/>
    <m/>
    <s v="ivanpineda1078@gmail.com"/>
    <m/>
    <m/>
    <m/>
    <d v="2026-01-04T00:00:00"/>
    <m/>
    <m/>
    <m/>
    <s v="4-725-257"/>
    <s v="MASIVO"/>
    <s v="NPN"/>
    <x v="0"/>
    <m/>
    <m/>
    <m/>
    <m/>
  </r>
  <r>
    <x v="0"/>
    <s v="Katherine London "/>
    <n v="361021900000"/>
    <s v="Cobros Abril Canal Fijo 2 meses a NPN"/>
    <n v="0"/>
    <m/>
    <d v="2026-01-04T00:00:00"/>
    <n v="65294266"/>
    <n v="65294266"/>
    <m/>
    <s v="Katherine88@gmail.com"/>
    <m/>
    <m/>
    <m/>
    <d v="2026-01-04T00:00:00"/>
    <m/>
    <m/>
    <m/>
    <s v="8-815-547"/>
    <s v="MASIVO"/>
    <s v="NPN"/>
    <x v="3"/>
    <m/>
    <m/>
    <m/>
    <m/>
  </r>
  <r>
    <x v="0"/>
    <s v="Mac Gloria Oliveros Camargo"/>
    <n v="804568220000"/>
    <s v="Cobros Abril Canal Fijo 2 meses a NPN"/>
    <n v="0"/>
    <m/>
    <d v="2026-01-04T00:00:00"/>
    <n v="66021364"/>
    <n v="66021364"/>
    <m/>
    <s v="macgloriaoliveros@gmail.com"/>
    <m/>
    <m/>
    <m/>
    <d v="2026-01-04T00:00:00"/>
    <m/>
    <m/>
    <m/>
    <s v="3-72-2709"/>
    <s v="MASIVO"/>
    <s v="NPN"/>
    <x v="0"/>
    <m/>
    <m/>
    <m/>
    <m/>
  </r>
  <r>
    <x v="0"/>
    <s v="MIGUEL CABALLERO"/>
    <n v="362021260000"/>
    <s v="Cobros Abril Canal Fijo 2 meses a NPN"/>
    <n v="0"/>
    <m/>
    <d v="2026-01-04T00:00:00"/>
    <n v="64099571"/>
    <n v="64099571"/>
    <m/>
    <s v="M.caballero2414@gmail.com"/>
    <m/>
    <m/>
    <m/>
    <d v="2026-01-04T00:00:00"/>
    <m/>
    <m/>
    <m/>
    <s v="8-943-836"/>
    <s v="MASIVO"/>
    <s v="NPN"/>
    <x v="1"/>
    <m/>
    <m/>
    <m/>
    <m/>
  </r>
  <r>
    <x v="0"/>
    <s v="Javier eduardo salas galeano "/>
    <n v="367020250000"/>
    <s v="Cobros Abril Canal Fijo 2 meses a NPN"/>
    <n v="0"/>
    <m/>
    <d v="2026-01-04T00:00:00"/>
    <n v="62164267"/>
    <n v="62164267"/>
    <m/>
    <s v="Katherinebarrioscervantes1989@gmail.com "/>
    <m/>
    <m/>
    <m/>
    <d v="2026-01-04T00:00:00"/>
    <m/>
    <m/>
    <m/>
    <s v="8-973-1160"/>
    <s v="SOHO"/>
    <s v="NPN"/>
    <x v="4"/>
    <m/>
    <m/>
    <m/>
    <m/>
  </r>
  <r>
    <x v="0"/>
    <s v="Eusebio Tevera Baker "/>
    <n v="365018880000"/>
    <s v="Cobros Abril Canal Fijo 2 meses a NPN"/>
    <n v="0"/>
    <m/>
    <d v="2026-01-04T00:00:00"/>
    <n v="66892012"/>
    <n v="66892012"/>
    <m/>
    <s v="eusebiotebera4@gmail.com"/>
    <m/>
    <m/>
    <m/>
    <d v="2026-01-04T00:00:00"/>
    <m/>
    <m/>
    <m/>
    <s v="1-750-2107"/>
    <s v="MASIVO"/>
    <s v="NPN"/>
    <x v="5"/>
    <m/>
    <m/>
    <m/>
    <m/>
  </r>
  <r>
    <x v="0"/>
    <s v="Alcibiades Araúz Araúz"/>
    <n v="363019400000"/>
    <s v="Cobros Abril Canal Fijo 2 meses a NPN"/>
    <n v="0"/>
    <m/>
    <d v="2026-01-04T00:00:00"/>
    <n v="62338815"/>
    <n v="62338815"/>
    <m/>
    <s v="nicollerivera21@hotmail.com"/>
    <m/>
    <m/>
    <m/>
    <d v="2026-01-04T00:00:00"/>
    <m/>
    <m/>
    <m/>
    <s v="4-109-394"/>
    <s v="MASIVO"/>
    <s v="NPN"/>
    <x v="0"/>
    <m/>
    <m/>
    <m/>
    <m/>
  </r>
  <r>
    <x v="0"/>
    <s v="Reutelina Díaz Perez"/>
    <n v="367022530000"/>
    <s v="Cobros Abril Canal Fijo 2 meses a NPN"/>
    <n v="0"/>
    <m/>
    <d v="2026-01-04T00:00:00"/>
    <n v="63417972"/>
    <n v="63417972"/>
    <m/>
    <s v="Reutelinadiaz21@gmail.com"/>
    <m/>
    <m/>
    <m/>
    <d v="2026-01-04T00:00:00"/>
    <m/>
    <m/>
    <m/>
    <s v="10-28-519"/>
    <s v="MASIVO"/>
    <s v="NPN"/>
    <x v="5"/>
    <m/>
    <m/>
    <m/>
    <m/>
  </r>
  <r>
    <x v="0"/>
    <s v="MANUEL BONILLA"/>
    <n v="366022540000"/>
    <s v="Cobros Abril Canal Fijo 2 meses a NPN"/>
    <n v="0"/>
    <m/>
    <d v="2026-01-04T00:00:00"/>
    <n v="65640329"/>
    <n v="65640329"/>
    <m/>
    <s v="sxtra5689@gmail.com"/>
    <m/>
    <m/>
    <m/>
    <d v="2026-01-04T00:00:00"/>
    <m/>
    <m/>
    <m/>
    <s v="8-327-350"/>
    <s v="MASIVO"/>
    <s v="NPN"/>
    <x v="1"/>
    <m/>
    <m/>
    <m/>
    <m/>
  </r>
  <r>
    <x v="0"/>
    <s v="Jeiker Mendez"/>
    <n v="361021690000"/>
    <s v="Cobros Abril Canal Fijo 2 meses a NPN"/>
    <n v="0"/>
    <m/>
    <d v="2026-01-04T00:00:00"/>
    <n v="60045640"/>
    <n v="60045640"/>
    <m/>
    <s v="aliciomendez52@gmail.com"/>
    <m/>
    <m/>
    <m/>
    <d v="2026-01-04T00:00:00"/>
    <m/>
    <m/>
    <m/>
    <s v="8-1044-1237"/>
    <s v="MASIVO"/>
    <s v="NPN"/>
    <x v="2"/>
    <m/>
    <m/>
    <m/>
    <m/>
  </r>
  <r>
    <x v="0"/>
    <s v="Karla aguirre"/>
    <n v="221788200000"/>
    <s v="Cobros Abril Canal Fijo 2 meses a NPN"/>
    <n v="0"/>
    <m/>
    <d v="2026-01-04T00:00:00"/>
    <n v="67890543"/>
    <n v="67890543"/>
    <m/>
    <s v="katesca@gmail.com"/>
    <m/>
    <m/>
    <m/>
    <d v="2026-01-04T00:00:00"/>
    <m/>
    <m/>
    <m/>
    <s v="8-952-734"/>
    <s v="MASIVO"/>
    <s v="NPN"/>
    <x v="3"/>
    <m/>
    <m/>
    <m/>
    <m/>
  </r>
  <r>
    <x v="0"/>
    <s v="Luis Antonio Chanis Marmolejo"/>
    <n v="352288250000"/>
    <s v="Cobros Abril Canal Fijo 2 meses a NPN"/>
    <n v="0"/>
    <m/>
    <d v="2026-01-04T00:00:00"/>
    <n v="66224904"/>
    <n v="66224904"/>
    <m/>
    <s v="dorissanches300@gmail.com"/>
    <m/>
    <m/>
    <m/>
    <d v="2026-01-04T00:00:00"/>
    <m/>
    <m/>
    <m/>
    <s v="8-912-2423"/>
    <s v="MASIVO"/>
    <s v="NPN"/>
    <x v="0"/>
    <m/>
    <m/>
    <m/>
    <m/>
  </r>
  <r>
    <x v="0"/>
    <s v="GEOR FREDY CORREA MUÑOS "/>
    <n v="364017280000"/>
    <s v="Cobros Abril Canal Fijo 2 meses a NPN"/>
    <n v="0"/>
    <m/>
    <d v="2026-01-04T00:00:00"/>
    <n v="61408492"/>
    <n v="61408492"/>
    <m/>
    <s v="georfredyc@gmail.com"/>
    <m/>
    <m/>
    <m/>
    <d v="2026-01-04T00:00:00"/>
    <m/>
    <m/>
    <m/>
    <s v="BE500464"/>
    <s v="SOHO"/>
    <s v="NPN"/>
    <x v="1"/>
    <m/>
    <m/>
    <m/>
    <m/>
  </r>
  <r>
    <x v="0"/>
    <s v="Eloy Madrid Santamaria"/>
    <n v="366021820000"/>
    <s v="Cobros Abril Canal Fijo 2 meses a NPN"/>
    <n v="0"/>
    <m/>
    <d v="2026-01-04T00:00:00"/>
    <n v="65075123"/>
    <n v="65075123"/>
    <m/>
    <s v="eloy.madrid1@gmail.com"/>
    <m/>
    <m/>
    <m/>
    <d v="2026-01-04T00:00:00"/>
    <m/>
    <m/>
    <m/>
    <s v="4-703-544"/>
    <s v="MASIVO"/>
    <s v="NPN"/>
    <x v="0"/>
    <m/>
    <m/>
    <m/>
    <m/>
  </r>
  <r>
    <x v="0"/>
    <s v="Osvaldo Boutet Miranda"/>
    <n v="367021200000"/>
    <s v="Cobros Abril Canal Fijo 2 meses a NPN"/>
    <n v="0"/>
    <m/>
    <d v="2026-01-04T00:00:00"/>
    <n v="66058961"/>
    <n v="66058961"/>
    <m/>
    <s v="polipama20@gmail.com"/>
    <m/>
    <m/>
    <m/>
    <d v="2026-01-04T00:00:00"/>
    <m/>
    <m/>
    <m/>
    <s v="4-147-2074"/>
    <s v="MASIVO"/>
    <s v="NPN"/>
    <x v="0"/>
    <m/>
    <m/>
    <m/>
    <m/>
  </r>
  <r>
    <x v="0"/>
    <s v="Daniela Andrea Henao DíaZ"/>
    <n v="369022570000"/>
    <s v="Cobros Abril Canal Fijo 2 meses a NPN"/>
    <n v="0"/>
    <m/>
    <d v="2026-01-04T00:00:00"/>
    <n v="67314803"/>
    <n v="67314803"/>
    <m/>
    <s v="danielaandreahenaodiaz@gmail.com"/>
    <m/>
    <m/>
    <m/>
    <d v="2026-01-04T00:00:00"/>
    <m/>
    <m/>
    <m/>
    <s v="BE131922"/>
    <s v="MASIVO"/>
    <s v="NPN"/>
    <x v="0"/>
    <m/>
    <m/>
    <m/>
    <m/>
  </r>
  <r>
    <x v="0"/>
    <s v="Manuel savedraa "/>
    <n v="361024760000"/>
    <s v="Cobros Abril Canal Fijo 2 meses a NPN"/>
    <n v="0"/>
    <m/>
    <d v="2026-01-04T00:00:00"/>
    <n v="65294266"/>
    <n v="65294266"/>
    <m/>
    <s v="Manuel52@gmail.com"/>
    <m/>
    <m/>
    <m/>
    <d v="2026-01-04T00:00:00"/>
    <m/>
    <m/>
    <m/>
    <s v="8-417-978"/>
    <s v="MASIVO"/>
    <s v="NPN"/>
    <x v="3"/>
    <m/>
    <m/>
    <m/>
    <m/>
  </r>
  <r>
    <x v="0"/>
    <s v="Mileydi corina Olmedo giron"/>
    <n v="366024530000"/>
    <s v="Cobros Abril Canal Fijo 2 meses a NPN"/>
    <n v="0"/>
    <m/>
    <d v="2026-01-04T00:00:00"/>
    <n v="67964003"/>
    <n v="67964003"/>
    <m/>
    <s v="Olmedomileydi02@Gmail.com"/>
    <m/>
    <m/>
    <m/>
    <d v="2026-01-04T00:00:00"/>
    <m/>
    <m/>
    <m/>
    <s v="8-802-577"/>
    <s v="MASIVO"/>
    <s v="NPN"/>
    <x v="1"/>
    <m/>
    <m/>
    <m/>
    <m/>
  </r>
  <r>
    <x v="0"/>
    <s v="Leonor Jeannette Rivera Afat"/>
    <n v="368023640000"/>
    <s v="Cobros Abril Canal Fijo 2 meses a NPN"/>
    <n v="0"/>
    <m/>
    <d v="2026-01-04T00:00:00"/>
    <n v="65002916"/>
    <n v="65002916"/>
    <m/>
    <s v="Nicolerivera111196@gmail.com"/>
    <m/>
    <m/>
    <m/>
    <d v="2026-01-04T00:00:00"/>
    <m/>
    <m/>
    <m/>
    <s v="8-732-678"/>
    <s v="MASIVO"/>
    <s v="NPN"/>
    <x v="1"/>
    <m/>
    <m/>
    <m/>
    <m/>
  </r>
  <r>
    <x v="0"/>
    <s v="Virginia Rodriguez"/>
    <n v="368009660000"/>
    <s v="Cobros Abril Canal Fijo 2 meses a NPN"/>
    <n v="0"/>
    <m/>
    <d v="2026-01-04T00:00:00"/>
    <n v="67243602"/>
    <n v="67243602"/>
    <m/>
    <s v="virgiliorodriguez2416@gmail.com"/>
    <m/>
    <m/>
    <m/>
    <d v="2026-01-04T00:00:00"/>
    <m/>
    <m/>
    <m/>
    <s v="8-436-357"/>
    <s v="MASIVO"/>
    <s v="NPN"/>
    <x v="0"/>
    <m/>
    <m/>
    <m/>
    <m/>
  </r>
  <r>
    <x v="0"/>
    <s v=" Carlos carrion "/>
    <n v="367024920000"/>
    <s v="Cobros Abril Canal Fijo 2 meses a NPN"/>
    <n v="0"/>
    <m/>
    <d v="2026-01-04T00:00:00"/>
    <n v="65294266"/>
    <n v="65294266"/>
    <m/>
    <s v="Angel90@gmail.com"/>
    <m/>
    <m/>
    <m/>
    <d v="2026-01-04T00:00:00"/>
    <m/>
    <m/>
    <m/>
    <s v="8-739-383"/>
    <s v="MASIVO"/>
    <s v="NPN"/>
    <x v="3"/>
    <m/>
    <m/>
    <m/>
    <m/>
  </r>
  <r>
    <x v="0"/>
    <s v="Akeyda Escobar"/>
    <n v="363021920000"/>
    <s v="Cobros Abril Canal Fijo 2 meses a NPN"/>
    <n v="0"/>
    <m/>
    <d v="2026-01-04T00:00:00"/>
    <n v="62505662"/>
    <n v="62505662"/>
    <m/>
    <s v="Escobara@gmail.com"/>
    <m/>
    <m/>
    <m/>
    <d v="2026-01-04T00:00:00"/>
    <m/>
    <m/>
    <m/>
    <s v="3-80-1090"/>
    <s v="MASIVO"/>
    <s v="NPN"/>
    <x v="1"/>
    <m/>
    <m/>
    <m/>
    <m/>
  </r>
  <r>
    <x v="0"/>
    <s v="MAITE ELOISA MARTES RUIZ"/>
    <n v="369021720000"/>
    <s v="Cobros Abril Canal Fijo 2 meses a NPN"/>
    <n v="0"/>
    <m/>
    <d v="2026-01-04T00:00:00"/>
    <n v="68532816"/>
    <n v="68532816"/>
    <m/>
    <s v="Zuleimavillarreal31@gmail.com"/>
    <m/>
    <m/>
    <m/>
    <d v="2026-01-04T00:00:00"/>
    <m/>
    <m/>
    <m/>
    <s v="8-956-2364"/>
    <s v="MASIVO"/>
    <s v="NPN"/>
    <x v="2"/>
    <m/>
    <m/>
    <m/>
    <m/>
  </r>
  <r>
    <x v="0"/>
    <s v="Anthony Romero "/>
    <n v="365023220000"/>
    <s v="Cobros Abril Canal Fijo 2 meses a NPN"/>
    <n v="0"/>
    <m/>
    <d v="2026-01-04T00:00:00"/>
    <n v="64222796"/>
    <n v="64222796"/>
    <m/>
    <s v="antoinerivera23@gmail.com"/>
    <m/>
    <m/>
    <m/>
    <d v="2026-01-04T00:00:00"/>
    <m/>
    <m/>
    <m/>
    <s v="8-969-870"/>
    <s v="MASIVO"/>
    <s v="NPN"/>
    <x v="1"/>
    <m/>
    <m/>
    <m/>
    <m/>
  </r>
  <r>
    <x v="0"/>
    <s v="Anayka Aguilar "/>
    <n v="369023800000"/>
    <s v="Cobros Abril Canal Fijo 2 meses a NPN"/>
    <n v="0"/>
    <m/>
    <d v="2026-01-04T00:00:00"/>
    <n v="63569485"/>
    <n v="63569485"/>
    <m/>
    <s v="Anaykaaguilar81@gmail.com"/>
    <m/>
    <m/>
    <m/>
    <d v="2026-01-04T00:00:00"/>
    <m/>
    <m/>
    <m/>
    <s v="8-845-495"/>
    <s v="MASIVO"/>
    <s v="NPN"/>
    <x v="1"/>
    <m/>
    <m/>
    <m/>
    <m/>
  </r>
  <r>
    <x v="0"/>
    <s v="Benarda Garcia"/>
    <n v="361023060000"/>
    <s v="Cobros Abril Canal Fijo 2 meses a NPN"/>
    <n v="0"/>
    <m/>
    <d v="2026-01-04T00:00:00"/>
    <n v="60106162"/>
    <n v="60106162"/>
    <m/>
    <s v="ayden250211@outlook.com"/>
    <m/>
    <m/>
    <m/>
    <d v="2026-01-04T00:00:00"/>
    <m/>
    <m/>
    <m/>
    <s v="12-700-1888"/>
    <s v="MASIVO"/>
    <s v="NPN"/>
    <x v="2"/>
    <m/>
    <m/>
    <m/>
    <m/>
  </r>
  <r>
    <x v="0"/>
    <s v="Fausto Urbano Romero Troya"/>
    <n v="351385850000"/>
    <s v="Cobros Abril Canal Fijo 2 meses a NPN"/>
    <n v="0"/>
    <m/>
    <d v="2026-01-04T00:00:00"/>
    <n v="68872570"/>
    <n v="68872570"/>
    <m/>
    <s v="Romeroyobana03@gmail.com"/>
    <m/>
    <m/>
    <m/>
    <d v="2026-01-04T00:00:00"/>
    <m/>
    <m/>
    <m/>
    <s v="8-143-959"/>
    <s v="MASIVO"/>
    <s v="NPN"/>
    <x v="5"/>
    <m/>
    <m/>
    <m/>
    <m/>
  </r>
  <r>
    <x v="0"/>
    <s v="CRISTOPHER WILSON ESQUIVEL "/>
    <n v="361021270000"/>
    <s v="Cobros Abril Canal Fijo 2 meses a NPN"/>
    <n v="0"/>
    <m/>
    <d v="2026-01-04T00:00:00"/>
    <n v="63730149"/>
    <n v="63730149"/>
    <m/>
    <s v="Sammydavis1627@gmail.com "/>
    <m/>
    <m/>
    <m/>
    <d v="2026-01-04T00:00:00"/>
    <m/>
    <m/>
    <m/>
    <s v="8-904-361"/>
    <s v="MASIVO"/>
    <s v="NPN"/>
    <x v="2"/>
    <m/>
    <m/>
    <m/>
    <m/>
  </r>
  <r>
    <x v="0"/>
    <s v="SANDRA MILENA PELAEZ"/>
    <n v="367022970000"/>
    <s v="Cobros Abril Canal Fijo 2 meses a NPN"/>
    <n v="0"/>
    <m/>
    <d v="2026-01-04T00:00:00"/>
    <n v="68009374"/>
    <n v="68009374"/>
    <m/>
    <s v="Sandramilenapelaez2@gmail.com"/>
    <m/>
    <m/>
    <m/>
    <d v="2026-01-04T00:00:00"/>
    <m/>
    <m/>
    <m/>
    <s v="FB630348"/>
    <s v="MASIVO"/>
    <s v="NPN"/>
    <x v="1"/>
    <m/>
    <m/>
    <m/>
    <m/>
  </r>
  <r>
    <x v="0"/>
    <s v="ERIBERTO ROMERO"/>
    <n v="367023580000"/>
    <s v="Cobros Abril Canal Fijo 2 meses a NPN"/>
    <n v="0"/>
    <m/>
    <d v="2026-01-04T00:00:00"/>
    <n v="62905565"/>
    <n v="62905565"/>
    <m/>
    <s v="arielbatista@gmail.com"/>
    <m/>
    <m/>
    <m/>
    <d v="2026-01-04T00:00:00"/>
    <m/>
    <m/>
    <m/>
    <s v="8-932-2436"/>
    <s v="MASIVO"/>
    <s v="NPN"/>
    <x v="1"/>
    <m/>
    <m/>
    <m/>
    <m/>
  </r>
  <r>
    <x v="0"/>
    <s v="Silvia maria Hernández Ortega "/>
    <n v="368023560000"/>
    <s v="Cobros Abril Canal Fijo 2 meses a NPN"/>
    <n v="0"/>
    <m/>
    <d v="2026-01-04T00:00:00"/>
    <n v="69618493"/>
    <n v="69618493"/>
    <m/>
    <s v="hernandezsilvia011123@gmail.com"/>
    <m/>
    <m/>
    <m/>
    <d v="2026-01-04T00:00:00"/>
    <m/>
    <m/>
    <m/>
    <s v="8-94-607"/>
    <s v="MASIVO"/>
    <s v="NPN"/>
    <x v="1"/>
    <m/>
    <m/>
    <m/>
    <m/>
  </r>
  <r>
    <x v="0"/>
    <s v="MARÍA YORLADY SOTO GALVIZ"/>
    <n v="361023160000"/>
    <s v="Cobros Abril Canal Fijo 2 meses a NPN"/>
    <n v="0"/>
    <m/>
    <d v="2026-01-04T00:00:00"/>
    <n v="63540344"/>
    <n v="63540344"/>
    <m/>
    <s v="yordaly1006@gmail.com"/>
    <m/>
    <m/>
    <m/>
    <d v="2026-01-04T00:00:00"/>
    <m/>
    <m/>
    <m/>
    <s v="E-8-236725"/>
    <s v="SOHO"/>
    <s v="NPN"/>
    <x v="0"/>
    <m/>
    <m/>
    <m/>
    <m/>
  </r>
  <r>
    <x v="0"/>
    <s v="Yennifer aparicio"/>
    <n v="365023060000"/>
    <s v="Cobros Abril Canal Fijo 2 meses a NPN"/>
    <n v="0"/>
    <m/>
    <d v="2026-01-04T00:00:00"/>
    <n v="62352225"/>
    <n v="62352225"/>
    <m/>
    <s v="riquelme3011@gmail.com"/>
    <m/>
    <m/>
    <m/>
    <d v="2026-01-04T00:00:00"/>
    <m/>
    <m/>
    <m/>
    <s v="6-711-1030"/>
    <s v="MASIVO"/>
    <s v="NPN"/>
    <x v="0"/>
    <m/>
    <m/>
    <m/>
    <m/>
  </r>
  <r>
    <x v="0"/>
    <s v="manuela González Santamaría "/>
    <n v="365022420000"/>
    <s v="Cobros Abril Canal Fijo 2 meses a NPN"/>
    <n v="0"/>
    <m/>
    <d v="2026-01-04T00:00:00"/>
    <n v="64377330"/>
    <n v="64377330"/>
    <m/>
    <s v="manuela.g2427@gmail.com"/>
    <m/>
    <m/>
    <m/>
    <d v="2026-01-04T00:00:00"/>
    <m/>
    <m/>
    <m/>
    <s v="4-230-469"/>
    <s v="MASIVO"/>
    <s v="NPN"/>
    <x v="1"/>
    <m/>
    <m/>
    <m/>
    <m/>
  </r>
  <r>
    <x v="0"/>
    <s v="Luis Edgar Cáceres "/>
    <n v="365022860000"/>
    <s v="Cobros Abril Canal Fijo 2 meses a NPN"/>
    <n v="0"/>
    <m/>
    <d v="2026-01-04T00:00:00"/>
    <n v="65402731"/>
    <n v="65402731"/>
    <m/>
    <s v="stephaniequintero849@gmail.com"/>
    <m/>
    <m/>
    <m/>
    <d v="2026-01-04T00:00:00"/>
    <m/>
    <m/>
    <m/>
    <s v="4-780-293"/>
    <s v="MASIVO"/>
    <s v="NPN"/>
    <x v="2"/>
    <m/>
    <m/>
    <m/>
    <m/>
  </r>
  <r>
    <x v="0"/>
    <s v="Erick Fernández "/>
    <n v="367025630000"/>
    <s v="Cobros Abril Canal Fijo 2 meses a NPN"/>
    <n v="0"/>
    <m/>
    <d v="2026-01-04T00:00:00"/>
    <n v="66580217"/>
    <n v="66580217"/>
    <m/>
    <s v="nelsondario03@gmail.com"/>
    <m/>
    <m/>
    <m/>
    <d v="2026-01-04T00:00:00"/>
    <m/>
    <m/>
    <m/>
    <s v="8-1046-1765"/>
    <s v="MASIVO"/>
    <s v="NPN"/>
    <x v="5"/>
    <m/>
    <m/>
    <m/>
    <m/>
  </r>
  <r>
    <x v="0"/>
    <s v="Antonio Bracho "/>
    <n v="362025790000"/>
    <s v="Cobros Abril Canal Fijo 2 meses a NPN"/>
    <n v="0"/>
    <m/>
    <d v="2026-01-04T00:00:00"/>
    <n v="65081748"/>
    <n v="65081748"/>
    <m/>
    <s v="antoniojose10990@gmail.com"/>
    <m/>
    <m/>
    <m/>
    <d v="2026-01-04T00:00:00"/>
    <m/>
    <m/>
    <m/>
    <n v="180703524"/>
    <s v="MASIVO"/>
    <s v="NPN"/>
    <x v="2"/>
    <m/>
    <m/>
    <m/>
    <m/>
  </r>
  <r>
    <x v="0"/>
    <s v="Genaro rosales "/>
    <n v="365015340000"/>
    <s v="Cobros Abril Canal Fijo 2 meses a NPN"/>
    <n v="0"/>
    <m/>
    <d v="2026-01-04T00:00:00"/>
    <n v="65986159"/>
    <n v="65986159"/>
    <m/>
    <s v="rosalesgenaro447@gmail.com"/>
    <m/>
    <m/>
    <m/>
    <d v="2026-01-04T00:00:00"/>
    <m/>
    <m/>
    <m/>
    <s v="C03878675"/>
    <s v="MASIVO"/>
    <s v="NPN"/>
    <x v="1"/>
    <m/>
    <m/>
    <m/>
    <m/>
  </r>
  <r>
    <x v="0"/>
    <s v="Juan Alberto Valle Cubas"/>
    <n v="361023870000"/>
    <s v="Cobros Abril Canal Fijo 2 meses a NPN"/>
    <n v="0"/>
    <m/>
    <d v="2026-01-04T00:00:00"/>
    <n v="66861905"/>
    <n v="66861905"/>
    <m/>
    <s v="Juancuba1180@gmail.comBda"/>
    <m/>
    <m/>
    <m/>
    <d v="2026-01-04T00:00:00"/>
    <m/>
    <m/>
    <m/>
    <s v="C03797305"/>
    <s v="MASIVO"/>
    <s v="NPN"/>
    <x v="2"/>
    <m/>
    <m/>
    <m/>
    <m/>
  </r>
  <r>
    <x v="0"/>
    <s v="Ydolis ortega"/>
    <n v="362024860000"/>
    <s v="Cobros Abril Canal Fijo 2 meses a NPN"/>
    <n v="0"/>
    <m/>
    <d v="2026-01-04T00:00:00"/>
    <n v="67890543"/>
    <n v="67890543"/>
    <m/>
    <s v="yasitorrero@gmail.com"/>
    <m/>
    <m/>
    <m/>
    <d v="2026-01-04T00:00:00"/>
    <m/>
    <m/>
    <m/>
    <s v="2-128-294"/>
    <s v="MASIVO"/>
    <s v="NPN"/>
    <x v="3"/>
    <m/>
    <m/>
    <m/>
    <m/>
  </r>
  <r>
    <x v="0"/>
    <s v="Ayleen Mabel Rodriguez Vejarano"/>
    <n v="361024630000"/>
    <s v="Cobros Abril Canal Fijo 2 meses a NPN"/>
    <n v="0"/>
    <m/>
    <d v="2026-01-04T00:00:00"/>
    <n v="62052690"/>
    <n v="62052690"/>
    <m/>
    <s v="dinelpared@gmail.com"/>
    <m/>
    <m/>
    <m/>
    <d v="2026-01-04T00:00:00"/>
    <m/>
    <m/>
    <m/>
    <s v="8-1043-424"/>
    <s v="MASIVO"/>
    <s v="NPN"/>
    <x v="2"/>
    <m/>
    <m/>
    <m/>
    <m/>
  </r>
  <r>
    <x v="0"/>
    <s v=" ROLANDO MIGUEL MALDONADO PEREZ"/>
    <n v="369024060000"/>
    <s v="Cobros Abril Canal Fijo 2 meses a NPN"/>
    <n v="0"/>
    <m/>
    <d v="2026-01-04T00:00:00"/>
    <n v="67464275"/>
    <n v="67464275"/>
    <m/>
    <s v="rolando87611861@gmail.com"/>
    <m/>
    <m/>
    <m/>
    <d v="2026-01-04T00:00:00"/>
    <m/>
    <m/>
    <m/>
    <s v="8-761-1861"/>
    <s v="DIGITAL"/>
    <s v="NPN"/>
    <x v="2"/>
    <m/>
    <m/>
    <m/>
    <m/>
  </r>
  <r>
    <x v="0"/>
    <s v="Nicole Stephany Pandales Jiménez "/>
    <n v="368021270000"/>
    <s v="Cobros Abril Canal Fijo 2 meses a NPN"/>
    <n v="0"/>
    <m/>
    <d v="2026-01-04T00:00:00"/>
    <n v="63105697"/>
    <n v="63105697"/>
    <m/>
    <s v="npandales2325@gmail.com"/>
    <m/>
    <m/>
    <m/>
    <d v="2026-01-04T00:00:00"/>
    <m/>
    <m/>
    <m/>
    <s v="8-931-2664"/>
    <s v="MASIVO"/>
    <s v="NPN"/>
    <x v="1"/>
    <m/>
    <m/>
    <m/>
    <m/>
  </r>
  <r>
    <x v="0"/>
    <s v="Verónica Trejos "/>
    <n v="364027820000"/>
    <s v="Cobros Abril Canal Fijo 2 meses a NPN"/>
    <n v="0"/>
    <m/>
    <d v="2026-01-04T00:00:00"/>
    <n v="66546767"/>
    <n v="66546767"/>
    <m/>
    <s v="Trejos03@gmail.com"/>
    <m/>
    <m/>
    <m/>
    <d v="2026-01-04T00:00:00"/>
    <m/>
    <m/>
    <m/>
    <s v="2-714-1552"/>
    <s v="MASIVO"/>
    <s v="NPN"/>
    <x v="1"/>
    <m/>
    <m/>
    <m/>
    <m/>
  </r>
  <r>
    <x v="0"/>
    <s v="Zaida agames"/>
    <n v="362026410000"/>
    <s v="Cobros Abril Canal Fijo 2 meses a NPN"/>
    <n v="0"/>
    <m/>
    <d v="2026-01-04T00:00:00"/>
    <n v="67965157"/>
    <n v="67965157"/>
    <m/>
    <s v="Julissarodriguez8901@gmail.com"/>
    <m/>
    <m/>
    <m/>
    <d v="2026-01-04T00:00:00"/>
    <m/>
    <m/>
    <m/>
    <s v="8-748-33"/>
    <s v="MASIVO"/>
    <s v="NPN"/>
    <x v="1"/>
    <m/>
    <m/>
    <m/>
    <m/>
  </r>
  <r>
    <x v="0"/>
    <s v="Haidy Danileth Lopez Muñoz"/>
    <n v="365026410000"/>
    <s v="Cobros Abril Canal Fijo 2 meses a NPN"/>
    <n v="0"/>
    <m/>
    <d v="2026-01-04T00:00:00"/>
    <n v="69655038"/>
    <n v="69655038"/>
    <m/>
    <s v="Heidylopez0711@gmail.com"/>
    <m/>
    <m/>
    <m/>
    <d v="2026-01-04T00:00:00"/>
    <m/>
    <m/>
    <m/>
    <s v="8-956-2023"/>
    <s v="MASIVO"/>
    <s v="NPN"/>
    <x v="2"/>
    <m/>
    <m/>
    <m/>
    <m/>
  </r>
  <r>
    <x v="0"/>
    <s v="MIGUEL ANGEL RUDAS"/>
    <n v="357290680000"/>
    <s v="Cobros Abril Canal Fijo 2 meses a NPN"/>
    <n v="0"/>
    <m/>
    <d v="2026-01-04T00:00:00"/>
    <n v="67255943"/>
    <n v="67255943"/>
    <m/>
    <s v="franciscoariel1099@gmail.com"/>
    <m/>
    <m/>
    <m/>
    <d v="2026-01-04T00:00:00"/>
    <m/>
    <m/>
    <m/>
    <s v="8-997-2038"/>
    <s v="MASIVO"/>
    <s v="NPN"/>
    <x v="2"/>
    <m/>
    <m/>
    <m/>
    <m/>
  </r>
  <r>
    <x v="0"/>
    <s v="Ianeth nieto "/>
    <n v="3678904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6-718-847"/>
    <s v="MASIVO"/>
    <s v="NPN"/>
    <x v="3"/>
    <m/>
    <m/>
    <m/>
    <m/>
  </r>
  <r>
    <x v="0"/>
    <s v="Regino Arosemena Jimenez "/>
    <n v="363024520000"/>
    <s v="Cobros Abril Canal Fijo 2 meses a NPN"/>
    <n v="0"/>
    <m/>
    <d v="2026-01-04T00:00:00"/>
    <n v="69489691"/>
    <n v="69489691"/>
    <m/>
    <s v="arosemenaregino27@gmail.com"/>
    <m/>
    <m/>
    <m/>
    <d v="2026-01-04T00:00:00"/>
    <m/>
    <m/>
    <m/>
    <s v="8-231-714"/>
    <s v="MASIVO"/>
    <s v="NPN"/>
    <x v="1"/>
    <m/>
    <m/>
    <m/>
    <m/>
  </r>
  <r>
    <x v="0"/>
    <s v="Telmo Antonio Pascual Suarez "/>
    <n v="367024750000"/>
    <s v="Cobros Abril Canal Fijo 2 meses a NPN"/>
    <n v="0"/>
    <m/>
    <d v="2026-01-04T00:00:00"/>
    <n v="69786590"/>
    <n v="69786590"/>
    <m/>
    <s v="antoniopas2814@gmail.com"/>
    <m/>
    <m/>
    <m/>
    <d v="2026-01-04T00:00:00"/>
    <m/>
    <m/>
    <m/>
    <s v="2-721-2393"/>
    <s v="MASIVO"/>
    <s v="NPN"/>
    <x v="1"/>
    <m/>
    <m/>
    <m/>
    <m/>
  </r>
  <r>
    <x v="0"/>
    <s v="Amarelis lisbeth Moreno Estrebi"/>
    <n v="367028750000"/>
    <s v="Cobros Abril Canal Fijo 2 meses a NPN"/>
    <n v="0"/>
    <m/>
    <d v="2026-01-04T00:00:00"/>
    <n v="65460407"/>
    <n v="65460407"/>
    <m/>
    <s v="Velkissanchezsan@gmail.com"/>
    <m/>
    <m/>
    <m/>
    <d v="2026-01-04T00:00:00"/>
    <m/>
    <m/>
    <m/>
    <s v="8-1052-994"/>
    <s v="MASIVO"/>
    <s v="NPN"/>
    <x v="1"/>
    <m/>
    <m/>
    <m/>
    <m/>
  </r>
  <r>
    <x v="0"/>
    <s v="JAMES JAK NIEL HANSELL PADILLA"/>
    <n v="363023100000"/>
    <s v="Cobros Abril Canal Fijo 2 meses a NPN"/>
    <n v="0"/>
    <m/>
    <d v="2026-01-04T00:00:00"/>
    <n v="64683071"/>
    <n v="64683071"/>
    <m/>
    <s v="Jameshansell13@icloud.com"/>
    <m/>
    <m/>
    <m/>
    <d v="2026-01-04T00:00:00"/>
    <m/>
    <m/>
    <m/>
    <s v="3-726-1449"/>
    <s v="MASIVO"/>
    <s v="NPN"/>
    <x v="10"/>
    <m/>
    <m/>
    <m/>
    <m/>
  </r>
  <r>
    <x v="0"/>
    <s v="Hector Barrios herrera"/>
    <n v="363028920000"/>
    <s v="Cobros Abril Canal Fijo 2 meses a NPN"/>
    <n v="0"/>
    <m/>
    <d v="2026-01-04T00:00:00"/>
    <n v="61983253"/>
    <n v="61983253"/>
    <m/>
    <s v="hectorbarrios08@gmail.com"/>
    <m/>
    <m/>
    <m/>
    <d v="2026-01-04T00:00:00"/>
    <m/>
    <m/>
    <m/>
    <s v="3-704-1993"/>
    <s v="MASIVO"/>
    <s v="NPN"/>
    <x v="1"/>
    <m/>
    <m/>
    <m/>
    <m/>
  </r>
  <r>
    <x v="0"/>
    <s v="Hilda Martinez"/>
    <n v="353352820000"/>
    <s v="Cobros Abril Canal Fijo 2 meses a NPN"/>
    <n v="0"/>
    <m/>
    <d v="2026-01-04T00:00:00"/>
    <n v="68276190"/>
    <n v="68276190"/>
    <m/>
    <s v="hildamartinez0110@gmail.com"/>
    <m/>
    <m/>
    <m/>
    <d v="2026-01-04T00:00:00"/>
    <m/>
    <m/>
    <m/>
    <s v="3-736-2413"/>
    <s v="MASIVO"/>
    <s v="NPN"/>
    <x v="1"/>
    <m/>
    <m/>
    <m/>
    <m/>
  </r>
  <r>
    <x v="0"/>
    <s v="Ivis adiany vergara pinzón "/>
    <n v="361026230000"/>
    <s v="Cobros Abril Canal Fijo 2 meses a NPN"/>
    <n v="0"/>
    <m/>
    <d v="2026-01-04T00:00:00"/>
    <n v="62674101"/>
    <n v="62674101"/>
    <m/>
    <s v="Arielalv@gmail.com"/>
    <m/>
    <m/>
    <m/>
    <d v="2026-01-04T00:00:00"/>
    <m/>
    <m/>
    <m/>
    <s v="8-1037-985"/>
    <s v="MASIVO"/>
    <s v="NPN"/>
    <x v="1"/>
    <m/>
    <m/>
    <m/>
    <m/>
  </r>
  <r>
    <x v="0"/>
    <s v="JORGE ISAAC ROMERO FRIAS "/>
    <n v="363026030000"/>
    <s v="Cobros Abril Canal Fijo 2 meses a NPN"/>
    <n v="0"/>
    <m/>
    <d v="2026-01-04T00:00:00"/>
    <n v="61617598"/>
    <n v="61617598"/>
    <m/>
    <s v="tomcrique@gmail.com"/>
    <m/>
    <m/>
    <m/>
    <d v="2026-01-04T00:00:00"/>
    <m/>
    <m/>
    <m/>
    <s v="6-729-578"/>
    <s v="SOHO"/>
    <s v="NPN"/>
    <x v="3"/>
    <m/>
    <m/>
    <m/>
    <m/>
  </r>
  <r>
    <x v="0"/>
    <s v="Jose Antonio Villarreal Guerra"/>
    <n v="361016030000"/>
    <s v="Cobros Abril Canal Fijo 2 meses a NPN"/>
    <n v="0"/>
    <m/>
    <d v="2026-01-04T00:00:00"/>
    <n v="65463703"/>
    <n v="65463703"/>
    <m/>
    <s v="josvillarreal0812@gmail.com"/>
    <m/>
    <m/>
    <m/>
    <d v="2026-01-04T00:00:00"/>
    <m/>
    <m/>
    <m/>
    <s v="8-797-2444"/>
    <s v="SOHO"/>
    <s v="NPN"/>
    <x v="2"/>
    <m/>
    <m/>
    <m/>
    <m/>
  </r>
  <r>
    <x v="0"/>
    <s v="Jonathan Rivera"/>
    <n v="368027760000"/>
    <s v="Cobros Abril Canal Fijo 2 meses a NPN"/>
    <n v="0"/>
    <m/>
    <d v="2026-01-04T00:00:00"/>
    <n v="66033534"/>
    <n v="66033534"/>
    <m/>
    <s v="Xavier.jonath25@gmail.com"/>
    <m/>
    <m/>
    <m/>
    <d v="2026-01-04T00:00:00"/>
    <m/>
    <m/>
    <m/>
    <s v="8-1038-862"/>
    <s v="SOHO"/>
    <s v="NPN"/>
    <x v="1"/>
    <m/>
    <m/>
    <m/>
    <m/>
  </r>
  <r>
    <x v="0"/>
    <s v="Nemesis tatiana viquez corella"/>
    <n v="360285300000"/>
    <s v="Cobros Abril Canal Fijo 2 meses a NPN"/>
    <n v="0"/>
    <m/>
    <d v="2026-01-04T00:00:00"/>
    <n v="68443527"/>
    <n v="68443527"/>
    <m/>
    <s v="Nemesisviquez507@Gmail.com"/>
    <m/>
    <m/>
    <m/>
    <d v="2026-01-04T00:00:00"/>
    <m/>
    <m/>
    <m/>
    <s v="4-759-714"/>
    <s v="MASIVO"/>
    <s v="NPN"/>
    <x v="1"/>
    <m/>
    <m/>
    <m/>
    <m/>
  </r>
  <r>
    <x v="0"/>
    <s v="SELINETH ANISSA TORIBIO AÑINO"/>
    <n v="364028220000"/>
    <s v="Cobros Abril Canal Fijo 2 meses a NPN"/>
    <n v="0"/>
    <m/>
    <d v="2026-01-04T00:00:00"/>
    <n v="66335632"/>
    <n v="66335632"/>
    <m/>
    <s v="aselineth@gmail.com"/>
    <m/>
    <m/>
    <m/>
    <d v="2026-01-04T00:00:00"/>
    <m/>
    <m/>
    <m/>
    <s v="2-756-411"/>
    <s v="MASIVO"/>
    <s v="NPN"/>
    <x v="0"/>
    <m/>
    <m/>
    <m/>
    <m/>
  </r>
  <r>
    <x v="0"/>
    <s v="Manuel Ernesto Rodriguez Santos "/>
    <n v="366027720000"/>
    <s v="Cobros Abril Canal Fijo 2 meses a NPN"/>
    <n v="0"/>
    <m/>
    <d v="2026-01-04T00:00:00"/>
    <n v="64719078"/>
    <n v="64719078"/>
    <m/>
    <s v="manuerodrigz@gmail.com"/>
    <m/>
    <m/>
    <m/>
    <d v="2026-01-04T00:00:00"/>
    <m/>
    <m/>
    <m/>
    <s v="2-731-2407"/>
    <s v="MASIVO"/>
    <s v="NPN"/>
    <x v="2"/>
    <m/>
    <m/>
    <m/>
    <m/>
  </r>
  <r>
    <x v="0"/>
    <s v="Digna Emerita Caicedo "/>
    <n v="356184570000"/>
    <s v="Cobros Abril Canal Fijo 2 meses a NPN"/>
    <n v="0"/>
    <m/>
    <d v="2026-01-04T00:00:00"/>
    <n v="67668769"/>
    <n v="67668769"/>
    <m/>
    <s v="Naomi31ortega@gmail.com"/>
    <m/>
    <m/>
    <m/>
    <d v="2026-01-04T00:00:00"/>
    <m/>
    <m/>
    <m/>
    <s v="8-440-804"/>
    <s v="MASIVO"/>
    <s v="NPN"/>
    <x v="2"/>
    <m/>
    <m/>
    <m/>
    <m/>
  </r>
  <r>
    <x v="0"/>
    <s v="Gilberto Garcés "/>
    <n v="206096480000"/>
    <s v="Cobros Abril Canal Fijo 2 meses a NPN"/>
    <n v="0"/>
    <m/>
    <d v="2026-01-04T00:00:00"/>
    <n v="62622378"/>
    <n v="62622378"/>
    <m/>
    <s v="gigarces082624@gmail.com"/>
    <m/>
    <m/>
    <m/>
    <d v="2026-01-04T00:00:00"/>
    <m/>
    <m/>
    <m/>
    <s v="8-790-1991"/>
    <s v="MASIVO"/>
    <s v="NPN"/>
    <x v="1"/>
    <m/>
    <m/>
    <m/>
    <m/>
  </r>
  <r>
    <x v="0"/>
    <s v="María Isabel Arias"/>
    <n v="366027580000"/>
    <s v="Cobros Abril Canal Fijo 2 meses a NPN"/>
    <n v="0"/>
    <m/>
    <d v="2026-01-04T00:00:00"/>
    <n v="65948925"/>
    <n v="65948925"/>
    <m/>
    <s v="isabelarias0102@gmail.com"/>
    <m/>
    <m/>
    <m/>
    <d v="2026-01-04T00:00:00"/>
    <m/>
    <m/>
    <m/>
    <s v="3-756-51"/>
    <s v="MASIVO"/>
    <s v="NPN"/>
    <x v="1"/>
    <m/>
    <m/>
    <m/>
    <m/>
  </r>
  <r>
    <x v="0"/>
    <s v="Roberto carlos fernandez danwinks"/>
    <n v="369027630000"/>
    <s v="Cobros Abril Canal Fijo 2 meses a NPN"/>
    <n v="0"/>
    <m/>
    <d v="2026-01-04T00:00:00"/>
    <n v="65878780"/>
    <n v="65878780"/>
    <m/>
    <s v="Robertojrc18@gmail.com"/>
    <m/>
    <m/>
    <m/>
    <d v="2026-01-04T00:00:00"/>
    <m/>
    <m/>
    <m/>
    <s v="8-1013-2421"/>
    <s v="MASIVO"/>
    <s v="NPN"/>
    <x v="4"/>
    <m/>
    <m/>
    <m/>
    <m/>
  </r>
  <r>
    <x v="0"/>
    <s v="SOGDILI DEL BASTO MORALES"/>
    <n v="347356120000"/>
    <s v="Cobros Abril Canal Fijo 2 meses a NPN"/>
    <n v="0"/>
    <m/>
    <d v="2026-01-04T00:00:00"/>
    <n v="64328113"/>
    <n v="64328113"/>
    <m/>
    <s v="Kingalilerhernandez277@gmail.com"/>
    <m/>
    <m/>
    <m/>
    <d v="2026-01-04T00:00:00"/>
    <m/>
    <m/>
    <m/>
    <s v="10-710-1020"/>
    <s v="MASIVO"/>
    <s v="NPN"/>
    <x v="1"/>
    <m/>
    <m/>
    <m/>
    <m/>
  </r>
  <r>
    <x v="0"/>
    <s v="Erick withigan "/>
    <n v="365028950000"/>
    <s v="Cobros Abril Canal Fijo 2 meses a NPN"/>
    <n v="0"/>
    <m/>
    <d v="2026-01-04T00:00:00"/>
    <n v="65294266"/>
    <n v="65294266"/>
    <m/>
    <s v="Erick76@gmail.com"/>
    <m/>
    <m/>
    <m/>
    <d v="2026-01-04T00:00:00"/>
    <m/>
    <m/>
    <m/>
    <s v="8-716-668"/>
    <s v="MASIVO"/>
    <s v="NPN"/>
    <x v="3"/>
    <m/>
    <m/>
    <m/>
    <m/>
  </r>
  <r>
    <x v="0"/>
    <s v="Oscar Martinez "/>
    <n v="363029740000"/>
    <s v="Cobros Abril Canal Fijo 2 meses a NPN"/>
    <n v="0"/>
    <m/>
    <d v="2026-01-04T00:00:00"/>
    <n v="63270813"/>
    <n v="63270813"/>
    <m/>
    <s v="Martinezo@gmail.com"/>
    <m/>
    <m/>
    <m/>
    <d v="2026-01-04T00:00:00"/>
    <m/>
    <m/>
    <m/>
    <s v="4-737-377"/>
    <s v="MASIVO"/>
    <s v="NPN"/>
    <x v="1"/>
    <m/>
    <m/>
    <m/>
    <m/>
  </r>
  <r>
    <x v="0"/>
    <s v="Indira guerra"/>
    <n v="173075250000"/>
    <s v="Cobros Abril Canal Fijo 2 meses a NPN"/>
    <n v="0"/>
    <m/>
    <d v="2026-01-04T00:00:00"/>
    <n v="63175912"/>
    <n v="63175912"/>
    <m/>
    <s v="gindira223@gmail.com"/>
    <m/>
    <m/>
    <m/>
    <d v="2026-01-04T00:00:00"/>
    <m/>
    <m/>
    <m/>
    <s v="9-184-323"/>
    <s v="MASIVO"/>
    <s v="NPN"/>
    <x v="8"/>
    <m/>
    <m/>
    <m/>
    <m/>
  </r>
  <r>
    <x v="0"/>
    <s v="Francisco Jesús Camarco Pinilla "/>
    <n v="365030400000"/>
    <s v="Cobros Abril Canal Fijo 2 meses a NPN"/>
    <n v="0"/>
    <m/>
    <d v="2026-01-04T00:00:00"/>
    <n v="62463716"/>
    <n v="62463716"/>
    <m/>
    <s v="Xavierbarber28@gmail.com"/>
    <m/>
    <m/>
    <m/>
    <d v="2026-01-04T00:00:00"/>
    <m/>
    <m/>
    <m/>
    <s v="8-773-754"/>
    <s v="MASIVO"/>
    <s v="NPN"/>
    <x v="0"/>
    <m/>
    <m/>
    <m/>
    <m/>
  </r>
  <r>
    <x v="0"/>
    <s v="Yariela acevedo "/>
    <n v="359346870000"/>
    <s v="Cobros Abril Canal Fijo 2 meses a NPN"/>
    <n v="0"/>
    <m/>
    <d v="2026-01-04T00:00:00"/>
    <n v="67453214"/>
    <n v="67453214"/>
    <m/>
    <s v="Luigimendieta02@gmail.com"/>
    <m/>
    <m/>
    <m/>
    <d v="2026-01-04T00:00:00"/>
    <m/>
    <m/>
    <m/>
    <s v="8-741-1525"/>
    <s v="MASIVO"/>
    <s v="NPN"/>
    <x v="3"/>
    <m/>
    <m/>
    <m/>
    <m/>
  </r>
  <r>
    <x v="0"/>
    <s v="Donita Solís "/>
    <n v="361027770000"/>
    <s v="Cobros Abril Canal Fijo 2 meses a NPN"/>
    <n v="0"/>
    <m/>
    <d v="2026-01-04T00:00:00"/>
    <n v="65892172"/>
    <n v="65892172"/>
    <m/>
    <s v="ayatzaelci@gmail.com"/>
    <m/>
    <m/>
    <m/>
    <d v="2026-01-04T00:00:00"/>
    <m/>
    <m/>
    <m/>
    <s v="10-700-1249"/>
    <s v="MASIVO"/>
    <s v="NPN"/>
    <x v="1"/>
    <m/>
    <m/>
    <m/>
    <m/>
  </r>
  <r>
    <x v="0"/>
    <s v="Yostin Alejandro Reina"/>
    <n v="365028850000"/>
    <s v="Cobros Abril Canal Fijo 2 meses a NPN"/>
    <n v="0"/>
    <m/>
    <d v="2026-01-04T00:00:00"/>
    <n v="69404488"/>
    <n v="69404488"/>
    <m/>
    <s v="X.yostin13@gmail.com"/>
    <m/>
    <m/>
    <m/>
    <d v="2026-01-04T00:00:00"/>
    <m/>
    <m/>
    <m/>
    <s v="8-961-188"/>
    <s v="MASIVO"/>
    <s v="NPN"/>
    <x v="1"/>
    <m/>
    <m/>
    <m/>
    <m/>
  </r>
  <r>
    <x v="0"/>
    <s v="Gabriela Martinez "/>
    <n v="373027430000"/>
    <s v="Cobros Abril Canal Fijo 2 meses a NPN"/>
    <n v="0"/>
    <m/>
    <d v="2026-01-04T00:00:00"/>
    <n v="68905432"/>
    <n v="68905432"/>
    <m/>
    <s v="gabriela29alex22@gmail.com"/>
    <m/>
    <m/>
    <m/>
    <d v="2026-01-04T00:00:00"/>
    <m/>
    <m/>
    <m/>
    <s v="8-1045-54"/>
    <s v="MASIVO"/>
    <s v="NPN"/>
    <x v="1"/>
    <m/>
    <m/>
    <m/>
    <m/>
  </r>
  <r>
    <x v="0"/>
    <s v="Francisco González "/>
    <n v="35602760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2-119-929"/>
    <s v="MASIVO"/>
    <s v="NPN"/>
    <x v="3"/>
    <m/>
    <m/>
    <m/>
    <m/>
  </r>
  <r>
    <x v="0"/>
    <s v="María mendes"/>
    <n v="363027720000"/>
    <s v="Cobros Abril Canal Fijo 2 meses a NPN"/>
    <n v="0"/>
    <m/>
    <d v="2026-01-04T00:00:00"/>
    <n v="67890543"/>
    <n v="67890543"/>
    <m/>
    <s v="yasitorrero@gmail.com"/>
    <m/>
    <m/>
    <m/>
    <d v="2026-01-04T00:00:00"/>
    <m/>
    <m/>
    <m/>
    <s v="10-7-1056"/>
    <s v="MASIVO"/>
    <s v="NPN"/>
    <x v="3"/>
    <m/>
    <m/>
    <m/>
    <m/>
  </r>
  <r>
    <x v="0"/>
    <s v="ERASMO EUCLIDES BARRIOS GOMEZ"/>
    <n v="36603136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322-153"/>
    <s v="MASIVO"/>
    <s v="NPN"/>
    <x v="3"/>
    <m/>
    <m/>
    <m/>
    <m/>
  </r>
  <r>
    <x v="0"/>
    <s v="Alexis villarreta Dominguez"/>
    <n v="362029010000"/>
    <s v="Cobros Abril Canal Fijo 2 meses a NPN"/>
    <n v="0"/>
    <m/>
    <d v="2026-01-04T00:00:00"/>
    <n v="62784815"/>
    <n v="62784815"/>
    <m/>
    <s v="yanethca25@gmail.com"/>
    <m/>
    <m/>
    <m/>
    <d v="2026-01-04T00:00:00"/>
    <m/>
    <m/>
    <m/>
    <s v="8-394-313"/>
    <s v="SOHO"/>
    <s v="NPN"/>
    <x v="2"/>
    <m/>
    <m/>
    <m/>
    <m/>
  </r>
  <r>
    <x v="0"/>
    <s v="Fernado antonio de leon morales"/>
    <n v="366027830000"/>
    <s v="Cobros Abril Canal Fijo 2 meses a NPN"/>
    <n v="0"/>
    <m/>
    <d v="2026-01-04T00:00:00"/>
    <n v="67509647"/>
    <n v="67509647"/>
    <m/>
    <s v="antonioDLM12@gmail.com"/>
    <m/>
    <m/>
    <m/>
    <d v="2026-01-04T00:00:00"/>
    <m/>
    <m/>
    <m/>
    <s v="3-754-1885"/>
    <s v="SOHO"/>
    <s v="NPN"/>
    <x v="1"/>
    <m/>
    <m/>
    <m/>
    <m/>
  </r>
  <r>
    <x v="0"/>
    <s v="mileika aponte"/>
    <n v="362027850000"/>
    <s v="Cobros Abril Canal Fijo 2 meses a NPN"/>
    <n v="0"/>
    <m/>
    <d v="2026-01-04T00:00:00"/>
    <n v="65222013"/>
    <n v="65222013"/>
    <m/>
    <s v="mileika22@gmail.com"/>
    <m/>
    <m/>
    <m/>
    <d v="2026-01-04T00:00:00"/>
    <m/>
    <m/>
    <m/>
    <s v="9-741-2213"/>
    <s v="SOHO"/>
    <s v="NPN"/>
    <x v="2"/>
    <m/>
    <m/>
    <m/>
    <m/>
  </r>
  <r>
    <x v="0"/>
    <s v="Danna Masiel Quirós Garcia"/>
    <n v="364028150000"/>
    <s v="Cobros Abril Canal Fijo 2 meses a NPN"/>
    <n v="0"/>
    <m/>
    <d v="2026-01-04T00:00:00"/>
    <n v="65215997"/>
    <n v="65215997"/>
    <m/>
    <s v="quirosdanna56@gmail.com"/>
    <m/>
    <m/>
    <m/>
    <d v="2026-01-04T00:00:00"/>
    <m/>
    <m/>
    <m/>
    <s v="2-756-2212"/>
    <s v="MASIVO"/>
    <s v="NPN"/>
    <x v="8"/>
    <m/>
    <m/>
    <m/>
    <m/>
  </r>
  <r>
    <x v="0"/>
    <s v="Karol zaibeth Rodríguez Arauz"/>
    <n v="363026240000"/>
    <s v="Cobros Abril Canal Fijo 2 meses a NPN"/>
    <n v="0"/>
    <m/>
    <d v="2026-01-04T00:00:00"/>
    <n v="66559511"/>
    <n v="66559511"/>
    <m/>
    <s v="VoyPokys11@hotmail.com"/>
    <m/>
    <m/>
    <m/>
    <d v="2026-01-04T00:00:00"/>
    <m/>
    <m/>
    <m/>
    <s v="4-702-637"/>
    <s v="MASIVO"/>
    <s v="NPN"/>
    <x v="1"/>
    <m/>
    <m/>
    <m/>
    <m/>
  </r>
  <r>
    <x v="0"/>
    <s v="Jomar Diaz"/>
    <n v="361031150000"/>
    <s v="Cobros Abril Canal Fijo 2 meses a NPN"/>
    <n v="0"/>
    <m/>
    <d v="2026-01-04T00:00:00"/>
    <n v="65294266"/>
    <n v="65294266"/>
    <m/>
    <s v="Jomar90@gmail.com"/>
    <m/>
    <m/>
    <m/>
    <d v="2026-01-04T00:00:00"/>
    <m/>
    <m/>
    <m/>
    <s v="8-966-2126"/>
    <s v="MASIVO"/>
    <s v="NPN"/>
    <x v="3"/>
    <m/>
    <m/>
    <m/>
    <m/>
  </r>
  <r>
    <x v="0"/>
    <s v="May lee Urrutia Valdespino"/>
    <n v="363031770000"/>
    <s v="Cobros Abril Canal Fijo 2 meses a NPN"/>
    <n v="0"/>
    <m/>
    <d v="2026-01-04T00:00:00"/>
    <n v="65294266"/>
    <n v="65294266"/>
    <m/>
    <s v="Maylee94@gmail.com"/>
    <m/>
    <m/>
    <m/>
    <d v="2026-01-04T00:00:00"/>
    <m/>
    <m/>
    <m/>
    <s v="8-882-2525"/>
    <s v="MASIVO"/>
    <s v="NPN"/>
    <x v="3"/>
    <m/>
    <m/>
    <m/>
    <m/>
  </r>
  <r>
    <x v="0"/>
    <s v="RANGEL RUIZ ROBERTO"/>
    <n v="369030950000"/>
    <s v="Cobros Abril Canal Fijo 2 meses a NPN"/>
    <n v="0"/>
    <m/>
    <d v="2026-01-04T00:00:00"/>
    <n v="65294266"/>
    <n v="65294266"/>
    <m/>
    <s v="Roberto59@gmail.com"/>
    <m/>
    <m/>
    <m/>
    <d v="2026-01-04T00:00:00"/>
    <m/>
    <m/>
    <m/>
    <s v="8-212-1199"/>
    <s v="MASIVO"/>
    <s v="NPN"/>
    <x v="3"/>
    <m/>
    <m/>
    <m/>
    <m/>
  </r>
  <r>
    <x v="0"/>
    <s v="Eybran González "/>
    <n v="365031300000"/>
    <s v="Cobros Abril Canal Fijo 2 meses a NPN"/>
    <n v="0"/>
    <m/>
    <d v="2026-01-04T00:00:00"/>
    <n v="65032955"/>
    <n v="65032955"/>
    <m/>
    <s v="Gonzalez12@gmail.com"/>
    <m/>
    <m/>
    <m/>
    <d v="2026-01-04T00:00:00"/>
    <m/>
    <m/>
    <m/>
    <s v="8-877-7373"/>
    <s v="MASIVO"/>
    <s v="NPN"/>
    <x v="2"/>
    <m/>
    <m/>
    <m/>
    <m/>
  </r>
  <r>
    <x v="0"/>
    <s v="Tony rivera "/>
    <n v="364031880000"/>
    <s v="Cobros Abril Canal Fijo 2 meses a NPN"/>
    <n v="0"/>
    <m/>
    <d v="2026-01-04T00:00:00"/>
    <n v="65032955"/>
    <n v="65032955"/>
    <m/>
    <s v="Rivera23@gmail.com"/>
    <m/>
    <m/>
    <m/>
    <d v="2026-01-04T00:00:00"/>
    <m/>
    <m/>
    <m/>
    <s v="8-812-002"/>
    <s v="MASIVO"/>
    <s v="NPN"/>
    <x v="2"/>
    <m/>
    <m/>
    <m/>
    <m/>
  </r>
  <r>
    <x v="0"/>
    <s v="Miriam Rivas "/>
    <n v="364032240000"/>
    <s v="Cobros Abril Canal Fijo 2 meses a NPN"/>
    <n v="0"/>
    <m/>
    <d v="2026-01-04T00:00:00"/>
    <n v="65032955"/>
    <n v="65032955"/>
    <m/>
    <s v="Rivasm@gmail.com"/>
    <m/>
    <m/>
    <m/>
    <d v="2026-01-04T00:00:00"/>
    <m/>
    <m/>
    <m/>
    <s v="8-513-889"/>
    <s v="MASIVO"/>
    <s v="NPN"/>
    <x v="2"/>
    <m/>
    <m/>
    <m/>
    <m/>
  </r>
  <r>
    <x v="0"/>
    <s v="Hilario Perez"/>
    <n v="366032510000"/>
    <s v="Cobros Abril Canal Fijo 2 meses a NPN"/>
    <n v="0"/>
    <m/>
    <d v="2026-01-04T00:00:00"/>
    <n v="65032955"/>
    <n v="65032955"/>
    <m/>
    <s v="Perezr@gmail.com"/>
    <m/>
    <m/>
    <m/>
    <d v="2026-01-04T00:00:00"/>
    <m/>
    <m/>
    <m/>
    <s v="10-700-2001"/>
    <s v="MASIVO"/>
    <s v="NPN"/>
    <x v="2"/>
    <m/>
    <m/>
    <m/>
    <m/>
  </r>
  <r>
    <x v="0"/>
    <s v="Yecenia Serracin "/>
    <n v="366029990000"/>
    <s v="Cobros Abril Canal Fijo 2 meses a NPN"/>
    <n v="0"/>
    <m/>
    <d v="2026-01-04T00:00:00"/>
    <n v="63925643"/>
    <n v="63925643"/>
    <m/>
    <s v="Serracinyecenia7@gmail.com"/>
    <m/>
    <m/>
    <m/>
    <d v="2026-01-04T00:00:00"/>
    <m/>
    <m/>
    <m/>
    <s v="1-43-273"/>
    <s v="MASIVO"/>
    <s v="NPN"/>
    <x v="5"/>
    <m/>
    <m/>
    <m/>
    <m/>
  </r>
  <r>
    <x v="0"/>
    <s v="Erika Palacio"/>
    <n v="368029950000"/>
    <s v="Cobros Abril Canal Fijo 2 meses a NPN"/>
    <n v="0"/>
    <m/>
    <d v="2026-01-04T00:00:00"/>
    <n v="67456777"/>
    <n v="67456777"/>
    <m/>
    <s v="eplacio.s0898@gmail.com"/>
    <m/>
    <m/>
    <m/>
    <d v="2026-01-04T00:00:00"/>
    <m/>
    <m/>
    <m/>
    <s v="1-744-1660"/>
    <s v="MASIVO"/>
    <s v="NPN"/>
    <x v="1"/>
    <m/>
    <m/>
    <m/>
    <m/>
  </r>
  <r>
    <x v="0"/>
    <s v="Mirian perea"/>
    <n v="361028770000"/>
    <s v="Cobros Abril Canal Fijo 2 meses a NPN"/>
    <n v="0"/>
    <m/>
    <d v="2026-01-04T00:00:00"/>
    <n v="66786577"/>
    <n v="66786577"/>
    <m/>
    <s v="mirianperrea008@gmail.com"/>
    <m/>
    <m/>
    <m/>
    <d v="2026-01-04T00:00:00"/>
    <m/>
    <m/>
    <m/>
    <s v="8-844-1952"/>
    <s v="MASIVO"/>
    <s v="NPN"/>
    <x v="5"/>
    <m/>
    <m/>
    <m/>
    <m/>
  </r>
  <r>
    <x v="0"/>
    <s v="Luis Ortiz "/>
    <n v="366031610000"/>
    <s v="Cobros Abril Canal Fijo 2 meses a NPN"/>
    <n v="0"/>
    <m/>
    <d v="2026-01-04T00:00:00"/>
    <n v="68562326"/>
    <n v="68562326"/>
    <m/>
    <s v="luisoctavioortiz27@gmail.com"/>
    <m/>
    <m/>
    <m/>
    <d v="2026-01-04T00:00:00"/>
    <m/>
    <m/>
    <m/>
    <s v="10-701-582"/>
    <s v="MASIVO"/>
    <s v="NPN"/>
    <x v="1"/>
    <m/>
    <m/>
    <m/>
    <m/>
  </r>
  <r>
    <x v="0"/>
    <s v="José Rodríguez "/>
    <n v="984072480000"/>
    <s v="Cobros Abril Canal Fijo 2 meses a NPN"/>
    <n v="0"/>
    <m/>
    <d v="2026-01-04T00:00:00"/>
    <n v="65811775"/>
    <n v="65811775"/>
    <m/>
    <s v="Joseluro7706@gmail.com"/>
    <m/>
    <m/>
    <m/>
    <d v="2026-01-04T00:00:00"/>
    <m/>
    <m/>
    <m/>
    <s v="8-738-1653"/>
    <s v="MASIVO"/>
    <s v="NPN"/>
    <x v="5"/>
    <m/>
    <m/>
    <m/>
    <m/>
  </r>
  <r>
    <x v="0"/>
    <s v="Luis Alberto Dacos parra"/>
    <n v="362030030000"/>
    <s v="Cobros Abril Canal Fijo 2 meses a NPN"/>
    <n v="0"/>
    <m/>
    <d v="2026-01-04T00:00:00"/>
    <n v="61060987"/>
    <n v="61060987"/>
    <m/>
    <s v="Luisdacos1507@Gmail.com"/>
    <m/>
    <m/>
    <m/>
    <d v="2026-01-04T00:00:00"/>
    <m/>
    <m/>
    <m/>
    <n v="172438856"/>
    <s v="MASIVO"/>
    <s v="NPN"/>
    <x v="1"/>
    <m/>
    <m/>
    <m/>
    <m/>
  </r>
  <r>
    <x v="0"/>
    <s v="CESAR XAVIER CANO BONICHE"/>
    <n v="362028790000"/>
    <s v="Cobros Abril Canal Fijo 2 meses a NPN"/>
    <n v="0"/>
    <m/>
    <d v="2026-01-04T00:00:00"/>
    <n v="67148256"/>
    <n v="67148256"/>
    <m/>
    <s v="bonicheberlin@gmail.com"/>
    <m/>
    <m/>
    <m/>
    <d v="2026-01-04T00:00:00"/>
    <m/>
    <m/>
    <m/>
    <s v="4-821-642"/>
    <s v="MASIVO"/>
    <s v="NPN"/>
    <x v="1"/>
    <m/>
    <m/>
    <m/>
    <m/>
  </r>
  <r>
    <x v="0"/>
    <s v="José Manuel Filos Nieto "/>
    <n v="364030950000"/>
    <s v="Cobros Abril Canal Fijo 2 meses a NPN"/>
    <n v="0"/>
    <m/>
    <d v="2026-01-04T00:00:00"/>
    <n v="65652862"/>
    <n v="65652862"/>
    <m/>
    <s v="monserratcampuzano115@gmail.com"/>
    <m/>
    <m/>
    <m/>
    <d v="2026-01-04T00:00:00"/>
    <m/>
    <m/>
    <m/>
    <s v="2-736-509"/>
    <s v="MASIVO"/>
    <s v="NPN"/>
    <x v="2"/>
    <m/>
    <m/>
    <m/>
    <m/>
  </r>
  <r>
    <x v="0"/>
    <s v="Hugo Enrique Canto Castillo"/>
    <n v="366028830000"/>
    <s v="Cobros Abril Canal Fijo 2 meses a NPN"/>
    <n v="0"/>
    <m/>
    <d v="2026-01-04T00:00:00"/>
    <n v="64872844"/>
    <n v="64872844"/>
    <m/>
    <s v="bayron.rodriguez51@gmail.com"/>
    <m/>
    <m/>
    <m/>
    <d v="2026-01-04T00:00:00"/>
    <m/>
    <m/>
    <m/>
    <s v="8-460-402"/>
    <s v="MASIVO"/>
    <s v="NPN"/>
    <x v="1"/>
    <m/>
    <m/>
    <m/>
    <m/>
  </r>
  <r>
    <x v="0"/>
    <s v="Marvanis Navas Magallon"/>
    <n v="361023540000"/>
    <s v="Cobros Abril Canal Fijo 2 meses a NPN"/>
    <n v="0"/>
    <m/>
    <d v="2026-01-04T00:00:00"/>
    <n v="63966973"/>
    <n v="63966973"/>
    <m/>
    <s v="danieljesuz876@gmail.com "/>
    <m/>
    <m/>
    <m/>
    <d v="2026-01-04T00:00:00"/>
    <m/>
    <m/>
    <m/>
    <s v="2-707-216"/>
    <s v="MASIVO"/>
    <s v="NPN"/>
    <x v="4"/>
    <m/>
    <m/>
    <m/>
    <m/>
  </r>
  <r>
    <x v="0"/>
    <s v=" ESMERALDA CHAVERRA"/>
    <n v="212011570000"/>
    <s v="Cobros Abril Canal Fijo 2 meses a NPN"/>
    <n v="0"/>
    <m/>
    <d v="2026-01-04T00:00:00"/>
    <n v="69401647"/>
    <n v="69401647"/>
    <m/>
    <s v="chaverracarmen081@gmail.com"/>
    <m/>
    <m/>
    <m/>
    <d v="2026-01-04T00:00:00"/>
    <m/>
    <m/>
    <m/>
    <s v="8-743-1760"/>
    <s v="DIGITAL"/>
    <s v="NPN"/>
    <x v="1"/>
    <m/>
    <m/>
    <m/>
    <m/>
  </r>
  <r>
    <x v="0"/>
    <s v="Maria teresa Saldaña serrano"/>
    <n v="365027410000"/>
    <s v="Cobros Abril Canal Fijo 2 meses a NPN"/>
    <n v="0"/>
    <m/>
    <d v="2026-01-04T00:00:00"/>
    <n v="69490703"/>
    <n v="69490703"/>
    <m/>
    <s v="msaldana867@gmail.com"/>
    <m/>
    <m/>
    <m/>
    <d v="2026-01-04T00:00:00"/>
    <m/>
    <m/>
    <m/>
    <s v="4-754-1596"/>
    <s v="MASIVO"/>
    <s v="NPN"/>
    <x v="1"/>
    <m/>
    <m/>
    <m/>
    <m/>
  </r>
  <r>
    <x v="0"/>
    <s v="Hugo Víctor Carrera Morales "/>
    <n v="367029550000"/>
    <s v="Cobros Abril Canal Fijo 2 meses a NPN"/>
    <n v="0"/>
    <m/>
    <d v="2026-01-04T00:00:00"/>
    <n v="62154434"/>
    <n v="62154434"/>
    <m/>
    <s v="mailto:hugoc4461@gmail.com"/>
    <m/>
    <m/>
    <m/>
    <d v="2026-01-04T00:00:00"/>
    <m/>
    <m/>
    <m/>
    <s v="4-753-1543"/>
    <s v="MASIVO"/>
    <s v="NPN"/>
    <x v="4"/>
    <m/>
    <m/>
    <m/>
    <m/>
  </r>
  <r>
    <x v="0"/>
    <s v="Abdul  amet perez panezco"/>
    <n v="362030440000"/>
    <s v="Cobros Abril Canal Fijo 2 meses a NPN"/>
    <n v="0"/>
    <m/>
    <d v="2026-01-04T00:00:00"/>
    <n v="65095224"/>
    <n v="65095224"/>
    <m/>
    <s v="Yamileth@gmail.com"/>
    <m/>
    <m/>
    <m/>
    <d v="2026-01-04T00:00:00"/>
    <m/>
    <m/>
    <m/>
    <s v="8-1048-7191"/>
    <s v="MASIVO"/>
    <s v="NPN"/>
    <x v="2"/>
    <m/>
    <m/>
    <m/>
    <m/>
  </r>
  <r>
    <x v="0"/>
    <s v="Tyron Villareal"/>
    <n v="361031750000"/>
    <s v="Cobros Abril Canal Fijo 2 meses a NPN"/>
    <n v="0"/>
    <m/>
    <d v="2026-01-04T00:00:00"/>
    <n v="66009595"/>
    <n v="66009595"/>
    <m/>
    <s v="Villarreal29@gmail.com"/>
    <m/>
    <m/>
    <m/>
    <d v="2026-01-04T00:00:00"/>
    <m/>
    <m/>
    <m/>
    <s v="8-731-1798"/>
    <s v="MASIVO"/>
    <s v="NPN"/>
    <x v="1"/>
    <m/>
    <m/>
    <m/>
    <m/>
  </r>
  <r>
    <x v="0"/>
    <s v="LUIS FERNANDO HERNANDEZ CONCEPCION"/>
    <n v="365026990000"/>
    <s v="Cobros Abril Canal Fijo 2 meses a NPN"/>
    <n v="0"/>
    <m/>
    <d v="2026-01-04T00:00:00"/>
    <n v="66223422"/>
    <s v="66223422"/>
    <m/>
    <s v="hernandezluis198228@gmail.com"/>
    <m/>
    <m/>
    <m/>
    <d v="2026-01-04T00:00:00"/>
    <m/>
    <m/>
    <m/>
    <s v="4-791-1221"/>
    <s v="MASIVO"/>
    <s v="NPN"/>
    <x v="2"/>
    <m/>
    <m/>
    <m/>
    <m/>
  </r>
  <r>
    <x v="0"/>
    <s v="KANIESHA MC DONALD"/>
    <n v="199031050000"/>
    <s v="Cobros Abril Canal Fijo 2 meses a NPN"/>
    <n v="0"/>
    <m/>
    <d v="2026-01-04T00:00:00"/>
    <n v="61963114"/>
    <s v="61963114"/>
    <m/>
    <s v="kanieshamcdonalds@hotmail.es"/>
    <m/>
    <m/>
    <m/>
    <d v="2026-01-04T00:00:00"/>
    <m/>
    <m/>
    <m/>
    <s v="8-832-2006"/>
    <s v="MASIVO"/>
    <s v="NPN"/>
    <x v="3"/>
    <m/>
    <m/>
    <m/>
    <m/>
  </r>
  <r>
    <x v="0"/>
    <s v=" IBETH ZUNILL SAMANIEGO CHERIGO"/>
    <n v="365028030000"/>
    <s v="Cobros Abril Canal Fijo 2 meses a NPN"/>
    <n v="0"/>
    <m/>
    <d v="2026-01-04T00:00:00"/>
    <n v="62230100"/>
    <s v="62230100"/>
    <m/>
    <s v="Yarisselw0302@gmail.com"/>
    <m/>
    <m/>
    <m/>
    <d v="2026-01-04T00:00:00"/>
    <m/>
    <m/>
    <m/>
    <s v="8-429-65"/>
    <s v="CALL CENTER P2P"/>
    <s v="NPN"/>
    <x v="5"/>
    <m/>
    <m/>
    <m/>
    <m/>
  </r>
  <r>
    <x v="0"/>
    <s v=" Pablo Ernesto Valderrama Tuñon"/>
    <n v="363028110000"/>
    <s v="Cobros Abril Canal Fijo 2 meses a NPN"/>
    <n v="0"/>
    <m/>
    <d v="2026-01-04T00:00:00"/>
    <n v="61641852"/>
    <s v="61641852"/>
    <m/>
    <s v="deividthuprincipe507@gmail.com"/>
    <m/>
    <m/>
    <m/>
    <d v="2026-01-04T00:00:00"/>
    <m/>
    <m/>
    <m/>
    <s v="8-1022-2282"/>
    <s v="DIGITAL"/>
    <s v="NPN"/>
    <x v="4"/>
    <m/>
    <m/>
    <m/>
    <m/>
  </r>
  <r>
    <x v="0"/>
    <s v="Delmira Gomez"/>
    <n v="368030360000"/>
    <s v="Cobros Abril Canal Fijo 2 meses a NPN"/>
    <n v="0"/>
    <m/>
    <d v="2026-01-04T00:00:00"/>
    <n v="68284706"/>
    <s v="68284706"/>
    <m/>
    <s v="sidiag146@gmail.com"/>
    <m/>
    <m/>
    <m/>
    <d v="2026-01-04T00:00:00"/>
    <m/>
    <m/>
    <m/>
    <s v="1-17-379"/>
    <s v="MASIVO"/>
    <s v="NPN"/>
    <x v="1"/>
    <m/>
    <m/>
    <m/>
    <m/>
  </r>
  <r>
    <x v="0"/>
    <s v="Jonathan wezn Almada Sanjur "/>
    <n v="356182480000"/>
    <s v="Cobros Abril Canal Fijo 2 meses a NPN"/>
    <n v="0"/>
    <m/>
    <d v="2026-01-04T00:00:00"/>
    <n v="68675714"/>
    <s v="68675714"/>
    <m/>
    <s v="Sp468217@gmail.com"/>
    <m/>
    <m/>
    <m/>
    <d v="2026-01-04T00:00:00"/>
    <m/>
    <m/>
    <m/>
    <s v="8-814-1713"/>
    <s v="MASIVO"/>
    <s v="NPN"/>
    <x v="2"/>
    <m/>
    <m/>
    <m/>
    <m/>
  </r>
  <r>
    <x v="0"/>
    <s v="Gladys Pineda "/>
    <n v="364031640000"/>
    <s v="Cobros Abril Canal Fijo 2 meses a NPN"/>
    <n v="0"/>
    <m/>
    <d v="2026-01-04T00:00:00"/>
    <n v="68926270"/>
    <s v="68926270"/>
    <m/>
    <s v="Gladispinedamadrid@gmail.com"/>
    <m/>
    <m/>
    <m/>
    <d v="2026-01-04T00:00:00"/>
    <m/>
    <m/>
    <m/>
    <s v="8-795-1295"/>
    <s v="MASIVO"/>
    <s v="NPN"/>
    <x v="0"/>
    <m/>
    <m/>
    <m/>
    <m/>
  </r>
  <r>
    <x v="0"/>
    <s v="Dayanara Ardines "/>
    <n v="249011980000"/>
    <s v="Cobros Abril Canal Fijo 2 meses a NPN"/>
    <n v="0"/>
    <m/>
    <d v="2026-01-04T00:00:00"/>
    <n v="64151950"/>
    <s v="64151950"/>
    <m/>
    <s v="Dayanara14@gmail.com"/>
    <m/>
    <m/>
    <m/>
    <d v="2026-01-04T00:00:00"/>
    <m/>
    <m/>
    <m/>
    <s v="8-752-83"/>
    <s v="MASIVO"/>
    <s v="NPN"/>
    <x v="1"/>
    <m/>
    <m/>
    <m/>
    <m/>
  </r>
  <r>
    <x v="0"/>
    <s v="Airan Herrera"/>
    <n v="356120640000"/>
    <s v="Cobros Abril Canal Fijo 2 meses a NPN"/>
    <n v="0"/>
    <m/>
    <d v="2026-01-04T00:00:00"/>
    <n v="67113267"/>
    <s v="67113267"/>
    <m/>
    <s v="Herreraairam56@gmail.com"/>
    <m/>
    <m/>
    <m/>
    <d v="2026-01-04T00:00:00"/>
    <m/>
    <m/>
    <m/>
    <s v="8-945-876"/>
    <s v="MASIVO"/>
    <s v="NPN"/>
    <x v="2"/>
    <m/>
    <m/>
    <m/>
    <m/>
  </r>
  <r>
    <x v="0"/>
    <s v="Tomas sanchez"/>
    <n v="361030390000"/>
    <s v="Cobros Abril Canal Fijo 2 meses a NPN"/>
    <n v="0"/>
    <m/>
    <d v="2026-01-04T00:00:00"/>
    <n v="65459191"/>
    <s v="65459191"/>
    <m/>
    <s v="Tommy-22-88@hotmail.com"/>
    <m/>
    <m/>
    <m/>
    <d v="2026-01-04T00:00:00"/>
    <m/>
    <m/>
    <m/>
    <s v="8-838-1559"/>
    <s v="MASIVO"/>
    <s v="NPN"/>
    <x v="0"/>
    <m/>
    <m/>
    <m/>
    <m/>
  </r>
  <r>
    <x v="0"/>
    <s v="Brandon Alexander West Gaitán "/>
    <n v="221908800000"/>
    <s v="Cobros Abril Canal Fijo 2 meses a NPN"/>
    <n v="0"/>
    <m/>
    <d v="2026-01-04T00:00:00"/>
    <n v="60746711"/>
    <n v="60746711"/>
    <m/>
    <s v="Suiras17@gmail.com"/>
    <m/>
    <m/>
    <m/>
    <d v="2026-01-04T00:00:00"/>
    <m/>
    <m/>
    <m/>
    <s v="8-1040-2422"/>
    <s v="MASIVO"/>
    <s v="NPN"/>
    <x v="1"/>
    <m/>
    <m/>
    <m/>
    <m/>
  </r>
  <r>
    <x v="0"/>
    <s v="beato gordillo"/>
    <n v="364030600000"/>
    <s v="Cobros Abril Canal Fijo 2 meses a NPN"/>
    <n v="0"/>
    <m/>
    <d v="2026-01-04T00:00:00"/>
    <n v="68743602"/>
    <s v="68743602"/>
    <m/>
    <s v="gordillo61@gmail.com"/>
    <m/>
    <m/>
    <m/>
    <d v="2026-01-04T00:00:00"/>
    <m/>
    <m/>
    <m/>
    <s v="9-734-1361"/>
    <s v="SOHO"/>
    <s v="NPN"/>
    <x v="1"/>
    <m/>
    <m/>
    <m/>
    <m/>
  </r>
  <r>
    <x v="0"/>
    <s v="Reyselina solis "/>
    <n v="266049280000"/>
    <s v="Cobros Abril Canal Fijo 2 meses a NPN"/>
    <n v="0"/>
    <m/>
    <d v="2026-01-04T00:00:00"/>
    <n v="60521687"/>
    <s v="60521687"/>
    <m/>
    <s v="Allenandres409@Gmail.com"/>
    <m/>
    <m/>
    <m/>
    <d v="2026-01-04T00:00:00"/>
    <m/>
    <m/>
    <m/>
    <s v="10-701-2590"/>
    <s v="MASIVO"/>
    <s v="NPN"/>
    <x v="1"/>
    <m/>
    <m/>
    <m/>
    <m/>
  </r>
  <r>
    <x v="0"/>
    <s v="Karla Tenorio "/>
    <n v="367031300000"/>
    <s v="Cobros Abril Canal Fijo 2 meses a NPN"/>
    <n v="0"/>
    <m/>
    <d v="2026-01-04T00:00:00"/>
    <n v="62189985"/>
    <s v="62189985"/>
    <m/>
    <s v="karalatenorio2417@gmail.com "/>
    <m/>
    <m/>
    <m/>
    <d v="2026-01-04T00:00:00"/>
    <m/>
    <m/>
    <m/>
    <s v="2-749-516"/>
    <s v="MASIVO"/>
    <s v="NPN"/>
    <x v="0"/>
    <m/>
    <m/>
    <m/>
    <m/>
  </r>
  <r>
    <x v="0"/>
    <s v="Milagros diaz"/>
    <n v="365031370000"/>
    <s v="Cobros Abril Canal Fijo 2 meses a NPN"/>
    <n v="0"/>
    <m/>
    <d v="2026-01-04T00:00:00"/>
    <n v="63512341"/>
    <s v="63512341"/>
    <m/>
    <s v="diasmilagros362@gmail.com"/>
    <m/>
    <m/>
    <m/>
    <d v="2026-01-04T00:00:00"/>
    <m/>
    <m/>
    <m/>
    <s v="2-760-844"/>
    <s v="MASIVO"/>
    <s v="NPN"/>
    <x v="1"/>
    <m/>
    <m/>
    <m/>
    <m/>
  </r>
  <r>
    <x v="0"/>
    <s v="REINA JIMENEZ"/>
    <n v="361031490000"/>
    <s v="Cobros Abril Canal Fijo 2 meses a NPN"/>
    <n v="0"/>
    <m/>
    <d v="2026-01-04T00:00:00"/>
    <n v="68907654"/>
    <s v="68907654"/>
    <m/>
    <s v="juancarlos@gmail.com"/>
    <m/>
    <m/>
    <m/>
    <d v="2026-01-04T00:00:00"/>
    <m/>
    <m/>
    <m/>
    <s v="4-150-122"/>
    <s v="MASIVO"/>
    <s v="NPN"/>
    <x v="1"/>
    <m/>
    <m/>
    <m/>
    <m/>
  </r>
  <r>
    <x v="0"/>
    <s v="Arcelio Alonzo Tamayo"/>
    <n v="365031200000"/>
    <s v="Cobros Abril Canal Fijo 2 meses a NPN"/>
    <n v="0"/>
    <m/>
    <d v="2026-01-04T00:00:00"/>
    <n v="64298923"/>
    <s v="64298923"/>
    <m/>
    <s v="alonzoarcelio61@gmail.com"/>
    <m/>
    <m/>
    <m/>
    <d v="2026-01-04T00:00:00"/>
    <m/>
    <m/>
    <m/>
    <s v="2-744-87"/>
    <s v="MASIVO"/>
    <s v="NPN"/>
    <x v="0"/>
    <m/>
    <m/>
    <m/>
    <m/>
  </r>
  <r>
    <x v="0"/>
    <s v="MARÍA ISABEL ARIAS HURTADO"/>
    <n v="367031570000"/>
    <s v="Cobros Abril Canal Fijo 2 meses a NPN"/>
    <n v="0"/>
    <m/>
    <d v="2026-01-04T00:00:00"/>
    <n v="65948925"/>
    <s v="65948925"/>
    <m/>
    <s v="isabelarias0102@gmail.com"/>
    <m/>
    <m/>
    <m/>
    <d v="2026-01-04T00:00:00"/>
    <m/>
    <m/>
    <m/>
    <s v="3-756-51"/>
    <s v="MASIVO"/>
    <s v="NPN"/>
    <x v="1"/>
    <m/>
    <m/>
    <m/>
    <m/>
  </r>
  <r>
    <x v="0"/>
    <s v="HEILBRON HERRERA JAIR"/>
    <n v="369022550000"/>
    <s v="Cobros Abril Canal Fijo 2 meses a NPN"/>
    <n v="0"/>
    <m/>
    <d v="2026-01-04T00:00:00"/>
    <n v="61654181"/>
    <s v="61654181"/>
    <m/>
    <s v="herrerajair829@gmail.com"/>
    <m/>
    <m/>
    <m/>
    <d v="2026-01-04T00:00:00"/>
    <m/>
    <m/>
    <m/>
    <s v="FB608704"/>
    <s v="MASIVO"/>
    <s v="NPN"/>
    <x v="2"/>
    <m/>
    <m/>
    <m/>
    <m/>
  </r>
  <r>
    <x v="0"/>
    <s v="Allan Ricardo Vega Garcia"/>
    <n v="362031110000"/>
    <s v="Cobros Abril Canal Fijo 2 meses a NPN"/>
    <n v="0"/>
    <m/>
    <d v="2026-01-04T00:00:00"/>
    <n v="67814228"/>
    <n v="67814228"/>
    <m/>
    <s v="vega.allan11@gmail.com"/>
    <m/>
    <m/>
    <m/>
    <d v="2026-01-04T00:00:00"/>
    <m/>
    <m/>
    <m/>
    <s v="8-1001-2089"/>
    <s v="MASIVO"/>
    <s v="NPN"/>
    <x v="0"/>
    <m/>
    <m/>
    <m/>
    <m/>
  </r>
  <r>
    <x v="0"/>
    <s v="Jonathan mejia "/>
    <n v="365027980000"/>
    <s v="Cobros Abril Canal Fijo 2 meses a NPN"/>
    <n v="0"/>
    <m/>
    <d v="2026-01-04T00:00:00"/>
    <n v="63982140"/>
    <s v="63982140"/>
    <m/>
    <s v="c507barbershop@gmail.com"/>
    <m/>
    <m/>
    <m/>
    <d v="2026-01-04T00:00:00"/>
    <m/>
    <m/>
    <m/>
    <s v="8-926-1764"/>
    <s v="SOHO"/>
    <s v="NPN"/>
    <x v="1"/>
    <m/>
    <m/>
    <m/>
    <m/>
  </r>
  <r>
    <x v="0"/>
    <s v="Jaime Eribel Gallardo Martínez "/>
    <n v="368033760000"/>
    <s v="Cobros Abril Canal Fijo 2 meses a NPN"/>
    <n v="0"/>
    <m/>
    <d v="2026-01-04T00:00:00"/>
    <n v="68705237"/>
    <s v="68705237"/>
    <m/>
    <s v="gonzalescristobalina032@gmail.com"/>
    <m/>
    <m/>
    <m/>
    <d v="2026-01-04T00:00:00"/>
    <m/>
    <m/>
    <m/>
    <s v="2-719-550"/>
    <s v="MASIVO"/>
    <s v="NPN"/>
    <x v="5"/>
    <m/>
    <m/>
    <m/>
    <m/>
  </r>
  <r>
    <x v="0"/>
    <s v=" Crusita Perez"/>
    <n v="366033420000"/>
    <s v="Cobros Abril Canal Fijo 2 meses a NPN"/>
    <n v="0"/>
    <m/>
    <d v="2026-01-04T00:00:00"/>
    <n v="63535798"/>
    <s v="63535798"/>
    <m/>
    <s v="Joeldiazusa@gmail.com"/>
    <m/>
    <m/>
    <m/>
    <d v="2026-01-04T00:00:00"/>
    <m/>
    <m/>
    <m/>
    <s v="6-725-1092"/>
    <s v="DIGITAL"/>
    <s v="NPN"/>
    <x v="1"/>
    <m/>
    <m/>
    <m/>
    <m/>
  </r>
  <r>
    <x v="0"/>
    <s v="MIGUEL TOBA"/>
    <n v="363033630000"/>
    <s v="Cobros Abril Canal Fijo 2 meses a NPN"/>
    <n v="0"/>
    <m/>
    <d v="2026-01-04T00:00:00"/>
    <n v="64620676"/>
    <s v="64620676"/>
    <m/>
    <s v="rivas24@gmail.com"/>
    <m/>
    <m/>
    <m/>
    <d v="2026-01-04T00:00:00"/>
    <m/>
    <m/>
    <m/>
    <s v="8-778-1332"/>
    <s v="MASIVO"/>
    <s v="NPN"/>
    <x v="2"/>
    <m/>
    <m/>
    <m/>
    <m/>
  </r>
  <r>
    <x v="0"/>
    <s v="Arecelys Esther Ramos Chavez"/>
    <n v="323068970000"/>
    <s v="Cobros Abril Canal Fijo 2 meses a NPN"/>
    <n v="0"/>
    <m/>
    <d v="2026-01-04T00:00:00"/>
    <n v="68775065"/>
    <s v="68775065"/>
    <m/>
    <s v="ramirezescudino88@gmail.com"/>
    <m/>
    <m/>
    <m/>
    <d v="2026-01-04T00:00:00"/>
    <m/>
    <m/>
    <m/>
    <s v="6-704-933"/>
    <s v="MASIVO"/>
    <s v="NPN"/>
    <x v="5"/>
    <m/>
    <m/>
    <m/>
    <m/>
  </r>
  <r>
    <x v="0"/>
    <s v="Abel Venció Llano Linares"/>
    <n v="364034880000"/>
    <s v="Cobros Abril Canal Fijo 2 meses a NPN"/>
    <n v="0"/>
    <m/>
    <d v="2026-01-04T00:00:00"/>
    <n v="65872342"/>
    <s v="65872342"/>
    <m/>
    <s v="Aldrete0621@gmail.com"/>
    <m/>
    <m/>
    <m/>
    <d v="2026-01-04T00:00:00"/>
    <m/>
    <m/>
    <m/>
    <s v="8-1045-2326"/>
    <s v="MASIVO"/>
    <s v="NPN"/>
    <x v="0"/>
    <m/>
    <m/>
    <m/>
    <m/>
  </r>
  <r>
    <x v="0"/>
    <s v="Emmy Roxana Degracia Pinto"/>
    <n v="363034570000"/>
    <s v="Cobros Abril Canal Fijo 2 meses a NPN"/>
    <n v="0"/>
    <m/>
    <d v="2026-01-04T00:00:00"/>
    <n v="65628929"/>
    <s v="65628929"/>
    <m/>
    <s v="Anyirelis26@gmail.com"/>
    <m/>
    <m/>
    <m/>
    <d v="2026-01-04T00:00:00"/>
    <m/>
    <m/>
    <m/>
    <s v="8-997-530"/>
    <s v="MASIVO"/>
    <s v="NPN"/>
    <x v="1"/>
    <m/>
    <m/>
    <m/>
    <m/>
  </r>
  <r>
    <x v="0"/>
    <s v=" Jean Carlos Malespin"/>
    <n v="368034870000"/>
    <s v="Cobros Abril Canal Fijo 2 meses a NPN"/>
    <n v="0"/>
    <m/>
    <d v="2026-01-04T00:00:00"/>
    <n v="65339395"/>
    <s v="65339395"/>
    <m/>
    <s v="jeanmalespin4@gmail.com"/>
    <m/>
    <m/>
    <m/>
    <d v="2026-01-04T00:00:00"/>
    <m/>
    <m/>
    <m/>
    <s v="C01252153"/>
    <s v="MASIVO"/>
    <s v="NPN"/>
    <x v="0"/>
    <m/>
    <m/>
    <m/>
    <m/>
  </r>
  <r>
    <x v="0"/>
    <s v="Jean nieto "/>
    <n v="361035160000"/>
    <s v="Cobros Abril Canal Fijo 2 meses a NPN"/>
    <n v="0"/>
    <m/>
    <d v="2026-01-04T00:00:00"/>
    <n v="68647408"/>
    <s v="68647408"/>
    <m/>
    <s v="Jeancarlosnieto31@gmail.com"/>
    <m/>
    <m/>
    <m/>
    <d v="2026-01-04T00:00:00"/>
    <m/>
    <m/>
    <m/>
    <s v="8-947-465"/>
    <s v="MASIVO"/>
    <s v="NPN"/>
    <x v="1"/>
    <m/>
    <m/>
    <m/>
    <m/>
  </r>
  <r>
    <x v="0"/>
    <s v="Yinibeth Iliany Castillo"/>
    <n v="327001870000"/>
    <s v="Cobros Abril Canal Fijo 2 meses a NPN"/>
    <n v="0"/>
    <m/>
    <d v="2026-01-04T00:00:00"/>
    <n v="64153733"/>
    <s v="64153733"/>
    <m/>
    <s v="pintoyanibeth30@gmail.com"/>
    <m/>
    <m/>
    <m/>
    <d v="2026-01-04T00:00:00"/>
    <m/>
    <m/>
    <m/>
    <s v="3-733-247"/>
    <s v="MASIVO"/>
    <s v="NPN"/>
    <x v="1"/>
    <m/>
    <m/>
    <m/>
    <m/>
  </r>
  <r>
    <x v="0"/>
    <s v="Ignacio herrera"/>
    <n v="368033060000"/>
    <s v="Cobros Abril Canal Fijo 2 meses a NPN"/>
    <n v="0"/>
    <m/>
    <d v="2026-01-04T00:00:00"/>
    <n v="61607001"/>
    <s v="61607001"/>
    <m/>
    <s v="Goldentradeng.mktg@gmail.com"/>
    <m/>
    <m/>
    <m/>
    <d v="2026-01-04T00:00:00"/>
    <m/>
    <m/>
    <m/>
    <s v="8-424-244"/>
    <s v="SOHO"/>
    <s v="NPN"/>
    <x v="1"/>
    <m/>
    <m/>
    <m/>
    <m/>
  </r>
  <r>
    <x v="0"/>
    <s v="SEBASTIAN MANUEL VASQUEZ GOMEZ"/>
    <n v="367034390000"/>
    <s v="Cobros Abril Canal Fijo 2 meses a NPN"/>
    <n v="0"/>
    <m/>
    <d v="2026-01-04T00:00:00"/>
    <n v="64626087"/>
    <s v="64626087"/>
    <m/>
    <s v="Macielvasquez2111@gmail.com"/>
    <m/>
    <m/>
    <m/>
    <d v="2026-01-04T00:00:00"/>
    <m/>
    <m/>
    <m/>
    <s v="8-1013-955"/>
    <s v="MASIVO"/>
    <s v="NPN"/>
    <x v="0"/>
    <m/>
    <m/>
    <m/>
    <m/>
  </r>
  <r>
    <x v="0"/>
    <s v="RIGGIE JAHIR CASTILLO SAEZ"/>
    <n v="367033660000"/>
    <s v="Cobros Abril Canal Fijo 2 meses a NPN"/>
    <n v="0"/>
    <m/>
    <d v="2026-01-04T00:00:00"/>
    <n v="61513667"/>
    <s v="61513667"/>
    <m/>
    <s v="riggiejc@gmail.com"/>
    <m/>
    <m/>
    <m/>
    <d v="2026-01-04T00:00:00"/>
    <m/>
    <m/>
    <m/>
    <s v="8-753-1259"/>
    <s v="MASIVO"/>
    <s v="NPN"/>
    <x v="0"/>
    <m/>
    <m/>
    <m/>
    <m/>
  </r>
  <r>
    <x v="0"/>
    <s v=" YAJAIRA YOHANA RODRIGUEZ MOLINA FER"/>
    <n v="362033460000"/>
    <s v="Cobros Abril Canal Fijo 2 meses a NPN"/>
    <n v="0"/>
    <m/>
    <d v="2026-01-04T00:00:00"/>
    <n v="64160500"/>
    <s v="64160500"/>
    <m/>
    <s v="yajaira01@hotmail.com"/>
    <m/>
    <m/>
    <m/>
    <d v="2026-01-04T00:00:00"/>
    <m/>
    <m/>
    <m/>
    <s v="8-451-884"/>
    <s v="RENOVACIONES"/>
    <s v="NPN"/>
    <x v="2"/>
    <m/>
    <m/>
    <m/>
    <m/>
  </r>
  <r>
    <x v="0"/>
    <s v=" OSMAN YAFETH GONZALEZ BANQUEZ"/>
    <n v="366014750000"/>
    <s v="Cobros Abril Canal Fijo 2 meses a NPN"/>
    <n v="0"/>
    <m/>
    <d v="2026-01-04T00:00:00"/>
    <n v="67361909"/>
    <s v="67361909"/>
    <m/>
    <s v="porfiriomiranda403@gmail.com"/>
    <m/>
    <m/>
    <m/>
    <d v="2026-01-04T00:00:00"/>
    <m/>
    <m/>
    <m/>
    <s v="8-1060-989"/>
    <s v="CALL CENTER P2P"/>
    <s v="NPN"/>
    <x v="8"/>
    <m/>
    <m/>
    <m/>
    <m/>
  </r>
  <r>
    <x v="0"/>
    <s v="Azaly itzel Eldemire Gonzales "/>
    <n v="369035140000"/>
    <s v="Cobros Abril Canal Fijo 2 meses a NPN"/>
    <n v="0"/>
    <m/>
    <d v="2026-01-04T00:00:00"/>
    <n v="66767187"/>
    <s v="66767187"/>
    <m/>
    <s v="dianaitzelgh06@gmail.com"/>
    <m/>
    <m/>
    <m/>
    <d v="2026-01-04T00:00:00"/>
    <m/>
    <m/>
    <m/>
    <s v="8-1060-2408"/>
    <s v="MASIVO"/>
    <s v="NPN"/>
    <x v="1"/>
    <m/>
    <m/>
    <m/>
    <m/>
  </r>
  <r>
    <x v="0"/>
    <s v="Joshua jamall Williams figueroa"/>
    <n v="365035170000"/>
    <s v="Cobros Abril Canal Fijo 2 meses a NPN"/>
    <n v="0"/>
    <m/>
    <d v="2026-01-04T00:00:00"/>
    <n v="67523232"/>
    <s v="67523232"/>
    <m/>
    <s v="Joshua.1512@gmail.com"/>
    <m/>
    <m/>
    <m/>
    <d v="2026-01-04T00:00:00"/>
    <m/>
    <m/>
    <m/>
    <s v="8-901-1657"/>
    <s v="MASIVO"/>
    <s v="NPN"/>
    <x v="0"/>
    <m/>
    <m/>
    <m/>
    <m/>
  </r>
  <r>
    <x v="0"/>
    <s v="Rupert Ernesto olgilvie Taitt "/>
    <n v="368028740000"/>
    <s v="Cobros Abril Canal Fijo 2 meses a NPN"/>
    <n v="0"/>
    <m/>
    <d v="2026-01-04T00:00:00"/>
    <n v="64514859"/>
    <s v="64514859"/>
    <m/>
    <s v="ruperternestoogilvie@gmail.com"/>
    <m/>
    <m/>
    <m/>
    <d v="2026-01-04T00:00:00"/>
    <m/>
    <m/>
    <m/>
    <s v="8-357-169"/>
    <s v="MASIVO"/>
    <s v="NPN"/>
    <x v="0"/>
    <m/>
    <m/>
    <m/>
    <m/>
  </r>
  <r>
    <x v="0"/>
    <s v="CARLOS RODRIGUEZ"/>
    <n v="364033810000"/>
    <s v="Cobros Abril Canal Fijo 2 meses a NPN"/>
    <n v="0"/>
    <m/>
    <d v="2026-01-04T00:00:00"/>
    <n v="62685947"/>
    <s v="62685947"/>
    <m/>
    <s v="Dios85544@gmail.com"/>
    <m/>
    <m/>
    <m/>
    <d v="2026-01-04T00:00:00"/>
    <m/>
    <m/>
    <m/>
    <s v="3-72-2014"/>
    <s v="MASIVO"/>
    <s v="NPN"/>
    <x v="1"/>
    <m/>
    <m/>
    <m/>
    <m/>
  </r>
  <r>
    <x v="0"/>
    <s v="Epifanio Bethancur Tuñon"/>
    <n v="362036160000"/>
    <s v="Cobros Abril Canal Fijo 2 meses a NPN"/>
    <n v="0"/>
    <m/>
    <d v="2026-01-04T00:00:00"/>
    <n v="68777997"/>
    <s v="68777997"/>
    <m/>
    <s v="Epifaniobetancur@gmail.com"/>
    <m/>
    <m/>
    <m/>
    <d v="2026-01-04T00:00:00"/>
    <m/>
    <m/>
    <m/>
    <s v="8-858-2219"/>
    <s v="MASIVO"/>
    <s v="NPN"/>
    <x v="2"/>
    <m/>
    <m/>
    <m/>
    <m/>
  </r>
  <r>
    <x v="0"/>
    <s v="Yolibeth Curundama "/>
    <n v="366036750000"/>
    <s v="Cobros Abril Canal Fijo 2 meses a NPN"/>
    <n v="0"/>
    <m/>
    <d v="2026-01-04T00:00:00"/>
    <n v="0"/>
    <s v="00000000"/>
    <m/>
    <s v="Anacastiilo67895@gmail.com"/>
    <m/>
    <m/>
    <m/>
    <d v="2026-01-04T00:00:00"/>
    <m/>
    <m/>
    <m/>
    <s v="11-711-183"/>
    <s v="MASIVO"/>
    <s v="NPN"/>
    <x v="0"/>
    <m/>
    <m/>
    <m/>
    <m/>
  </r>
  <r>
    <x v="0"/>
    <s v="Vielka abrego abrego"/>
    <n v="362036260000"/>
    <s v="Cobros Abril Canal Fijo 2 meses a NPN"/>
    <n v="0"/>
    <m/>
    <d v="2026-01-04T00:00:00"/>
    <n v="67795397"/>
    <s v="67795397"/>
    <m/>
    <s v="Julissarodriguez8901@gmail.com"/>
    <m/>
    <m/>
    <m/>
    <d v="2026-01-04T00:00:00"/>
    <m/>
    <m/>
    <m/>
    <s v="1-735-1329"/>
    <s v="MASIVO"/>
    <s v="NPN"/>
    <x v="1"/>
    <m/>
    <m/>
    <m/>
    <m/>
  </r>
  <r>
    <x v="0"/>
    <s v="Yennifer De Gracia "/>
    <n v="367035280000"/>
    <s v="Cobros Abril Canal Fijo 2 meses a NPN"/>
    <n v="0"/>
    <m/>
    <d v="2026-01-04T00:00:00"/>
    <n v="68981574"/>
    <s v="68981574"/>
    <m/>
    <s v="Yeseniadegracia28@gmail.com"/>
    <m/>
    <m/>
    <m/>
    <d v="2026-01-04T00:00:00"/>
    <m/>
    <m/>
    <m/>
    <s v="1-729-1095"/>
    <s v="MASIVO"/>
    <s v="NPN"/>
    <x v="1"/>
    <m/>
    <m/>
    <m/>
    <m/>
  </r>
  <r>
    <x v="0"/>
    <s v=" Teodoro Caicedo"/>
    <n v="996017340000"/>
    <s v="Cobros Abril Canal Fijo 2 meses a NPN"/>
    <n v="0"/>
    <m/>
    <d v="2026-01-04T00:00:00"/>
    <n v="65923460"/>
    <s v="65923460"/>
    <m/>
    <s v="Leroy250002@gmail.com"/>
    <m/>
    <m/>
    <m/>
    <d v="2026-01-04T00:00:00"/>
    <m/>
    <m/>
    <m/>
    <s v="8-466-34"/>
    <s v="DIGITAL"/>
    <s v="NPN"/>
    <x v="2"/>
    <m/>
    <m/>
    <m/>
    <m/>
  </r>
  <r>
    <x v="0"/>
    <s v="Guillermina luis"/>
    <n v="36503407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12-713-1551"/>
    <s v="MASIVO"/>
    <s v="NPN"/>
    <x v="1"/>
    <m/>
    <m/>
    <m/>
    <m/>
  </r>
  <r>
    <x v="0"/>
    <s v="Eira del Carmen Gómez Santamaría "/>
    <n v="369036400000"/>
    <s v="Cobros Abril Canal Fijo 2 meses a NPN"/>
    <n v="0"/>
    <m/>
    <d v="2026-01-04T00:00:00"/>
    <n v="68692765"/>
    <s v="68692765"/>
    <m/>
    <s v="eiragomez@yahooo.com"/>
    <m/>
    <m/>
    <m/>
    <d v="2026-01-04T00:00:00"/>
    <m/>
    <m/>
    <m/>
    <s v="4-87-264"/>
    <s v="MASIVO"/>
    <s v="NPN"/>
    <x v="0"/>
    <m/>
    <m/>
    <m/>
    <m/>
  </r>
  <r>
    <x v="0"/>
    <s v="Yairenis sanchez"/>
    <n v="369034530000"/>
    <s v="Cobros Abril Canal Fijo 2 meses a NPN"/>
    <n v="0"/>
    <m/>
    <d v="2026-01-04T00:00:00"/>
    <n v="68603659"/>
    <s v="68603659"/>
    <m/>
    <s v="Yairenissanches000@gmail.com"/>
    <m/>
    <m/>
    <m/>
    <d v="2026-01-04T00:00:00"/>
    <m/>
    <m/>
    <m/>
    <s v="3-744-2470"/>
    <s v="MASIVO"/>
    <s v="NPN"/>
    <x v="1"/>
    <m/>
    <m/>
    <m/>
    <m/>
  </r>
  <r>
    <x v="0"/>
    <s v="Yosimar West"/>
    <n v="367036390000"/>
    <s v="Cobros Abril Canal Fijo 2 meses a NPN"/>
    <n v="0"/>
    <m/>
    <d v="2026-01-04T00:00:00"/>
    <n v="63787210"/>
    <s v="63787210"/>
    <m/>
    <s v="eufrasiahood48@gmail.com"/>
    <m/>
    <m/>
    <m/>
    <d v="2026-01-04T00:00:00"/>
    <m/>
    <m/>
    <m/>
    <s v="3-758-953"/>
    <s v="MASIVO"/>
    <s v="NPN"/>
    <x v="5"/>
    <m/>
    <m/>
    <m/>
    <m/>
  </r>
  <r>
    <x v="0"/>
    <s v="Julia da silva"/>
    <n v="361037430000"/>
    <s v="Cobros Abril Canal Fijo 2 meses a NPN"/>
    <n v="0"/>
    <m/>
    <d v="2026-01-04T00:00:00"/>
    <n v="67123494"/>
    <s v="67123494"/>
    <m/>
    <s v="julissarodriguez8901@gmail.com"/>
    <m/>
    <m/>
    <m/>
    <d v="2026-01-04T00:00:00"/>
    <m/>
    <m/>
    <m/>
    <s v="8-341-61"/>
    <s v="MASIVO"/>
    <s v="NPN"/>
    <x v="2"/>
    <m/>
    <m/>
    <m/>
    <m/>
  </r>
  <r>
    <x v="0"/>
    <s v="Elsa Franco "/>
    <n v="361036580000"/>
    <s v="Cobros Abril Canal Fijo 2 meses a NPN"/>
    <n v="0"/>
    <m/>
    <d v="2026-01-04T00:00:00"/>
    <n v="64563326"/>
    <s v="64563326"/>
    <m/>
    <s v="Elsafranco963@gmail.com"/>
    <m/>
    <m/>
    <m/>
    <d v="2026-01-04T00:00:00"/>
    <m/>
    <m/>
    <m/>
    <s v="8-774-1728"/>
    <s v="MASIVO"/>
    <s v="NPN"/>
    <x v="0"/>
    <m/>
    <m/>
    <m/>
    <m/>
  </r>
  <r>
    <x v="0"/>
    <s v="VALENTINA ALBA SMITH"/>
    <n v="361037900000"/>
    <s v="Cobros Abril Canal Fijo 2 meses a NPN"/>
    <n v="0"/>
    <m/>
    <d v="2026-01-04T00:00:00"/>
    <n v="64392217"/>
    <s v="64392217"/>
    <m/>
    <s v="inaroger0@gmail.com"/>
    <m/>
    <m/>
    <m/>
    <d v="2026-01-04T00:00:00"/>
    <m/>
    <m/>
    <m/>
    <s v="10-707-2196"/>
    <s v="MASIVO"/>
    <s v="NPN"/>
    <x v="1"/>
    <m/>
    <m/>
    <m/>
    <m/>
  </r>
  <r>
    <x v="0"/>
    <s v="Ana Lucia Casallas Gomez"/>
    <n v="361019970000"/>
    <s v="Cobros Abril Canal Fijo 2 meses a NPN"/>
    <n v="0"/>
    <m/>
    <d v="2026-01-04T00:00:00"/>
    <n v="65302840"/>
    <s v="65302840"/>
    <m/>
    <s v="Aaronguevara1401@gmail.com"/>
    <m/>
    <m/>
    <m/>
    <d v="2026-01-04T00:00:00"/>
    <m/>
    <m/>
    <m/>
    <s v="E-8-69795"/>
    <s v="MASIVO"/>
    <s v="NPN"/>
    <x v="1"/>
    <m/>
    <m/>
    <m/>
    <m/>
  </r>
  <r>
    <x v="0"/>
    <s v="Stella Cumberbatch "/>
    <n v="365036580000"/>
    <s v="Cobros Abril Canal Fijo 2 meses a NPN"/>
    <n v="0"/>
    <m/>
    <d v="2026-01-04T00:00:00"/>
    <n v="61629844"/>
    <s v="61629844"/>
    <m/>
    <s v="Stellajones17@gmail.com"/>
    <m/>
    <m/>
    <m/>
    <d v="2026-01-04T00:00:00"/>
    <m/>
    <m/>
    <m/>
    <s v="3-21-222"/>
    <s v="SOHO"/>
    <s v="NPN"/>
    <x v="3"/>
    <m/>
    <m/>
    <m/>
    <m/>
  </r>
  <r>
    <x v="0"/>
    <s v=" Bryan Herrera"/>
    <n v="366034170000"/>
    <s v="Cobros Abril Canal Fijo 2 meses a NPN"/>
    <n v="0"/>
    <m/>
    <d v="2026-01-04T00:00:00"/>
    <n v="64900263"/>
    <s v="64900263"/>
    <m/>
    <s v="cristhela2003@outlook.com"/>
    <m/>
    <m/>
    <m/>
    <d v="2026-01-04T00:00:00"/>
    <m/>
    <m/>
    <m/>
    <s v="4-833-2327"/>
    <s v="DIGITAL"/>
    <s v="NPN"/>
    <x v="1"/>
    <m/>
    <m/>
    <m/>
    <m/>
  </r>
  <r>
    <x v="0"/>
    <s v="ALFREDIZ MICHELLE PEREZ LEON"/>
    <n v="361037260000"/>
    <s v="Cobros Abril Canal Fijo 2 meses a NPN"/>
    <n v="0"/>
    <m/>
    <d v="2026-01-04T00:00:00"/>
    <n v="67517166"/>
    <s v="67517166"/>
    <m/>
    <s v="nayrobiarias0@gmail.com"/>
    <m/>
    <m/>
    <m/>
    <d v="2026-01-04T00:00:00"/>
    <m/>
    <m/>
    <m/>
    <s v="10-709-502"/>
    <s v="MASIVO"/>
    <s v="NPN"/>
    <x v="1"/>
    <m/>
    <m/>
    <m/>
    <m/>
  </r>
  <r>
    <x v="0"/>
    <s v="Eida Ines Salazar Cortez "/>
    <n v="981043730000"/>
    <s v="Cobros Abril Canal Fijo 2 meses a NPN"/>
    <n v="0"/>
    <m/>
    <d v="2026-01-04T00:00:00"/>
    <n v="64548378"/>
    <s v="64548378"/>
    <m/>
    <s v="yoha151992@gmail.com"/>
    <m/>
    <m/>
    <m/>
    <d v="2026-01-04T00:00:00"/>
    <m/>
    <m/>
    <m/>
    <s v="4-140-904"/>
    <s v="MASIVO"/>
    <s v="NPN"/>
    <x v="1"/>
    <m/>
    <m/>
    <m/>
    <m/>
  </r>
  <r>
    <x v="0"/>
    <s v="Yesenia Yasmin Duarte Cedeño"/>
    <n v="362036560000"/>
    <s v="Cobros Abril Canal Fijo 2 meses a NPN"/>
    <n v="0"/>
    <m/>
    <d v="2026-01-04T00:00:00"/>
    <n v="66862471"/>
    <n v="66862471"/>
    <m/>
    <s v="yewiduartes2312@gmail.com"/>
    <m/>
    <m/>
    <m/>
    <d v="2026-01-04T00:00:00"/>
    <m/>
    <m/>
    <m/>
    <s v="4-703-2471"/>
    <s v="MASIVO"/>
    <s v="NPN"/>
    <x v="1"/>
    <m/>
    <m/>
    <m/>
    <m/>
  </r>
  <r>
    <x v="0"/>
    <s v="VALENCIA ARGENTINA RODRIGUEZ QUIROZ"/>
    <n v="362037870000"/>
    <s v="Cobros Abril Canal Fijo 2 meses a NPN"/>
    <n v="0"/>
    <m/>
    <d v="2026-01-04T00:00:00"/>
    <n v="64157773"/>
    <s v="64157773"/>
    <m/>
    <s v="Fredycastillero@hotmail.com"/>
    <m/>
    <m/>
    <m/>
    <d v="2026-01-04T00:00:00"/>
    <m/>
    <m/>
    <m/>
    <s v="2-105-231"/>
    <s v="MASIVO"/>
    <s v="NPN"/>
    <x v="0"/>
    <m/>
    <m/>
    <m/>
    <m/>
  </r>
  <r>
    <x v="0"/>
    <s v="Gabriel Antonio Vásquez "/>
    <n v="364039060000"/>
    <s v="Cobros Abril Canal Fijo 2 meses a NPN"/>
    <n v="0"/>
    <m/>
    <d v="2026-01-04T00:00:00"/>
    <n v="67430506"/>
    <s v="67430506"/>
    <m/>
    <s v="migueldianous10@gmail.com"/>
    <m/>
    <m/>
    <m/>
    <d v="2026-01-04T00:00:00"/>
    <m/>
    <m/>
    <m/>
    <s v="8-719-1481"/>
    <s v="MASIVO"/>
    <s v="NPN"/>
    <x v="1"/>
    <m/>
    <m/>
    <m/>
    <m/>
  </r>
  <r>
    <x v="0"/>
    <s v="ANGELINA JOLY PEGUERO"/>
    <n v="359067460000"/>
    <s v="Cobros Abril Canal Fijo 2 meses a NPN"/>
    <n v="0"/>
    <m/>
    <d v="2026-01-04T00:00:00"/>
    <n v="60246032"/>
    <s v="60246032"/>
    <m/>
    <s v="Angelinajoly835@gmail.com"/>
    <m/>
    <m/>
    <m/>
    <d v="2026-01-04T00:00:00"/>
    <m/>
    <m/>
    <m/>
    <s v="3-757-2201"/>
    <s v="MASIVO"/>
    <s v="NPN"/>
    <x v="2"/>
    <m/>
    <m/>
    <m/>
    <m/>
  </r>
  <r>
    <x v="0"/>
    <s v="Katherine hazel kirton castillo"/>
    <n v="361037300000"/>
    <s v="Cobros Abril Canal Fijo 2 meses a NPN"/>
    <n v="0"/>
    <m/>
    <d v="2026-01-04T00:00:00"/>
    <n v="69048776"/>
    <s v="69048776"/>
    <m/>
    <s v="Katherinekirton38@gmail.com"/>
    <m/>
    <m/>
    <m/>
    <d v="2026-01-04T00:00:00"/>
    <m/>
    <m/>
    <m/>
    <s v="8-949-2083"/>
    <s v="SOHO"/>
    <s v="NPN"/>
    <x v="2"/>
    <m/>
    <m/>
    <m/>
    <m/>
  </r>
  <r>
    <x v="0"/>
    <s v="DIRLEY DIAZ"/>
    <n v="364036870000"/>
    <s v="Cobros Abril Canal Fijo 2 meses a NPN"/>
    <n v="0"/>
    <m/>
    <d v="2026-01-04T00:00:00"/>
    <n v="66399201"/>
    <s v="66399201"/>
    <m/>
    <s v="yurydir_1@hotmail.com"/>
    <m/>
    <m/>
    <m/>
    <d v="2026-01-04T00:00:00"/>
    <m/>
    <m/>
    <m/>
    <n v="182863259"/>
    <s v="CALL CENTER P2P"/>
    <s v="NPN"/>
    <x v="1"/>
    <m/>
    <m/>
    <m/>
    <m/>
  </r>
  <r>
    <x v="0"/>
    <s v="Mitsy Rodríguez "/>
    <n v="341388600000"/>
    <s v="Cobros Abril Canal Fijo 2 meses a NPN"/>
    <n v="0"/>
    <m/>
    <d v="2026-01-04T00:00:00"/>
    <n v="68905432"/>
    <s v="68905432"/>
    <m/>
    <s v="katesca@gmail.com"/>
    <m/>
    <m/>
    <m/>
    <d v="2026-01-04T00:00:00"/>
    <m/>
    <m/>
    <m/>
    <s v="8-852-2299"/>
    <s v="MASIVO"/>
    <s v="NPN"/>
    <x v="1"/>
    <m/>
    <m/>
    <m/>
    <m/>
  </r>
  <r>
    <x v="0"/>
    <s v="Isabeth cordones Marin "/>
    <n v="364039100000"/>
    <s v="Cobros Abril Canal Fijo 2 meses a NPN"/>
    <n v="0"/>
    <m/>
    <d v="2026-01-04T00:00:00"/>
    <n v="64866239"/>
    <s v="64866239"/>
    <m/>
    <s v="isabelcordones04@gmail.com"/>
    <m/>
    <m/>
    <m/>
    <d v="2026-01-04T00:00:00"/>
    <m/>
    <m/>
    <m/>
    <s v="8-714-1857"/>
    <s v="MASIVO"/>
    <s v="NPN"/>
    <x v="1"/>
    <m/>
    <m/>
    <m/>
    <m/>
  </r>
  <r>
    <x v="0"/>
    <s v="David Arturo Melony gonzalez"/>
    <n v="365036310000"/>
    <s v="Cobros Abril Canal Fijo 2 meses a NPN"/>
    <n v="0"/>
    <m/>
    <d v="2026-01-04T00:00:00"/>
    <n v="67331934"/>
    <s v="67331934"/>
    <m/>
    <s v="carmengonsalez935@gmail.com"/>
    <m/>
    <m/>
    <m/>
    <d v="2026-01-04T00:00:00"/>
    <m/>
    <m/>
    <m/>
    <s v="8-909-2086"/>
    <s v="MASIVO"/>
    <s v="NPN"/>
    <x v="8"/>
    <m/>
    <m/>
    <m/>
    <m/>
  </r>
  <r>
    <x v="0"/>
    <s v="OVETT ALVAREZ MORALES"/>
    <n v="363033580000"/>
    <s v="Cobros Abril Canal Fijo 2 meses a NPN"/>
    <n v="0"/>
    <m/>
    <d v="2026-01-04T00:00:00"/>
    <n v="68136773"/>
    <s v="68136773"/>
    <m/>
    <s v="alvarezovett4@gmail.com"/>
    <m/>
    <m/>
    <m/>
    <d v="2026-01-04T00:00:00"/>
    <m/>
    <m/>
    <m/>
    <s v="4-97-853"/>
    <s v="MASIVO"/>
    <s v="NPN"/>
    <x v="0"/>
    <m/>
    <m/>
    <m/>
    <m/>
  </r>
  <r>
    <x v="0"/>
    <s v="YANETH YARILETH RUIZ GONZALEZ "/>
    <n v="369036530000"/>
    <s v="Cobros Abril Canal Fijo 2 meses a NPN"/>
    <n v="0"/>
    <m/>
    <d v="2026-01-04T00:00:00"/>
    <n v="67176750"/>
    <s v="67176750"/>
    <m/>
    <s v="Yanethruiz579@gmail.com"/>
    <m/>
    <m/>
    <m/>
    <d v="2026-01-04T00:00:00"/>
    <m/>
    <m/>
    <m/>
    <s v="8-769-1669"/>
    <s v="MASIVO"/>
    <s v="NPN"/>
    <x v="1"/>
    <m/>
    <m/>
    <m/>
    <m/>
  </r>
  <r>
    <x v="0"/>
    <s v="Sakiel Israel alb Fernández "/>
    <n v="366038820000"/>
    <s v="Cobros Abril Canal Fijo 2 meses a NPN"/>
    <n v="0"/>
    <m/>
    <d v="2026-01-04T00:00:00"/>
    <n v="60082188"/>
    <s v="60082188"/>
    <m/>
    <s v="graciamaikel467@Gmail.com"/>
    <m/>
    <m/>
    <m/>
    <d v="2026-01-04T00:00:00"/>
    <m/>
    <m/>
    <m/>
    <s v="8-1049-1495"/>
    <s v="MASIVO"/>
    <s v="NPN"/>
    <x v="2"/>
    <m/>
    <m/>
    <m/>
    <m/>
  </r>
  <r>
    <x v="0"/>
    <s v="Elia Guerra  Molina "/>
    <n v="365039010000"/>
    <s v="Cobros Abril Canal Fijo 2 meses a NPN"/>
    <n v="0"/>
    <m/>
    <d v="2026-01-04T00:00:00"/>
    <n v="68368222"/>
    <s v="68368222"/>
    <m/>
    <s v="bayron.rodriguez51@gmail.com"/>
    <m/>
    <m/>
    <m/>
    <d v="2026-01-04T00:00:00"/>
    <m/>
    <m/>
    <m/>
    <s v="1-737-715"/>
    <s v="MASIVO"/>
    <s v="NPN"/>
    <x v="1"/>
    <m/>
    <m/>
    <m/>
    <m/>
  </r>
  <r>
    <x v="0"/>
    <s v="Daniel josue ruiz Bermudez "/>
    <n v="363035150000"/>
    <s v="Cobros Abril Canal Fijo 2 meses a NPN"/>
    <n v="0"/>
    <m/>
    <d v="2026-01-04T00:00:00"/>
    <n v="69885694"/>
    <n v="69885694"/>
    <m/>
    <s v="Bermudezmitzin030515@gmail.com"/>
    <m/>
    <m/>
    <m/>
    <d v="2026-01-04T00:00:00"/>
    <m/>
    <m/>
    <m/>
    <s v="8-986-432"/>
    <s v="MASIVO"/>
    <s v="NPN"/>
    <x v="0"/>
    <m/>
    <m/>
    <m/>
    <m/>
  </r>
  <r>
    <x v="0"/>
    <s v="Betzibel del carmen Lino Tocano "/>
    <n v="365035800000"/>
    <s v="Cobros Abril Canal Fijo 2 meses a NPN"/>
    <n v="0"/>
    <m/>
    <d v="2026-01-04T00:00:00"/>
    <n v="69002624"/>
    <s v="69002624"/>
    <m/>
    <s v="betzibellino923@gmail.com"/>
    <m/>
    <m/>
    <m/>
    <d v="2026-01-04T00:00:00"/>
    <m/>
    <m/>
    <m/>
    <s v="11-700-115"/>
    <s v="MASIVO"/>
    <s v="NPN"/>
    <x v="1"/>
    <m/>
    <m/>
    <m/>
    <m/>
  </r>
  <r>
    <x v="0"/>
    <s v="MARIELA EDITH ESPINOSA ARROCHA"/>
    <n v="297007170000"/>
    <s v="Cobros Abril Canal Fijo 2 meses a NPN"/>
    <n v="0"/>
    <m/>
    <d v="2026-01-04T00:00:00"/>
    <n v="65294266"/>
    <s v="65294266"/>
    <m/>
    <s v="Mespinosa0718@gmail.com"/>
    <m/>
    <m/>
    <m/>
    <d v="2026-01-04T00:00:00"/>
    <m/>
    <m/>
    <m/>
    <s v="8-860-277"/>
    <s v="MASIVO"/>
    <s v="NPN"/>
    <x v="3"/>
    <m/>
    <m/>
    <m/>
    <m/>
  </r>
  <r>
    <x v="0"/>
    <s v="Doña Achito "/>
    <n v="367041040000"/>
    <s v="Cobros Abril Canal Fijo 2 meses a NPN"/>
    <n v="0"/>
    <m/>
    <d v="2026-01-04T00:00:00"/>
    <n v="0"/>
    <s v="00000000"/>
    <m/>
    <s v="Achitomarta33@gmail.com"/>
    <m/>
    <m/>
    <m/>
    <d v="2026-01-04T00:00:00"/>
    <m/>
    <m/>
    <m/>
    <s v="5-705-2185"/>
    <s v="MASIVO"/>
    <s v="NPN"/>
    <x v="0"/>
    <m/>
    <m/>
    <m/>
    <m/>
  </r>
  <r>
    <x v="0"/>
    <s v="Bauleriano perea "/>
    <n v="361037820000"/>
    <s v="Cobros Abril Canal Fijo 2 meses a NPN"/>
    <n v="0"/>
    <m/>
    <d v="2026-01-04T00:00:00"/>
    <n v="66960178"/>
    <s v="66960178"/>
    <m/>
    <s v="Baule33@gmail.com"/>
    <m/>
    <m/>
    <m/>
    <d v="2026-01-04T00:00:00"/>
    <m/>
    <m/>
    <m/>
    <s v="10-707-1675"/>
    <s v="MASIVO"/>
    <s v="NPN"/>
    <x v="4"/>
    <m/>
    <m/>
    <m/>
    <m/>
  </r>
  <r>
    <x v="0"/>
    <s v="Irving Agusto Caballero Gonzalez "/>
    <n v="368040430000"/>
    <s v="Cobros Abril Canal Fijo 2 meses a NPN"/>
    <n v="0"/>
    <m/>
    <d v="2026-01-04T00:00:00"/>
    <n v="69621867"/>
    <s v="69621867"/>
    <m/>
    <s v="Ig1741998@gmail.com"/>
    <m/>
    <m/>
    <m/>
    <d v="2026-01-04T00:00:00"/>
    <m/>
    <m/>
    <m/>
    <s v="8-1029-1398"/>
    <s v="MASIVO"/>
    <s v="NPN"/>
    <x v="1"/>
    <m/>
    <m/>
    <m/>
    <m/>
  </r>
  <r>
    <x v="0"/>
    <s v="Vielka abre"/>
    <n v="363040350000"/>
    <s v="Cobros Abril Canal Fijo 2 meses a NPN"/>
    <n v="0"/>
    <m/>
    <d v="2026-01-04T00:00:00"/>
    <n v="64957028"/>
    <s v="64957028"/>
    <m/>
    <s v="julissarodriguez8901@gmail.com"/>
    <m/>
    <m/>
    <m/>
    <d v="2026-01-04T00:00:00"/>
    <m/>
    <m/>
    <m/>
    <s v="1-735-1329"/>
    <s v="MASIVO"/>
    <s v="NPN"/>
    <x v="4"/>
    <m/>
    <m/>
    <m/>
    <m/>
  </r>
  <r>
    <x v="0"/>
    <s v="Gabriela Adames "/>
    <n v="363031990000"/>
    <s v="Cobros Abril Canal Fijo 2 meses a NPN"/>
    <n v="0"/>
    <m/>
    <d v="2026-01-04T00:00:00"/>
    <n v="69923084"/>
    <s v="69923084"/>
    <m/>
    <s v="Adamesg65@gmail.com"/>
    <m/>
    <m/>
    <m/>
    <d v="2026-01-04T00:00:00"/>
    <m/>
    <m/>
    <m/>
    <s v="8-936-721"/>
    <s v="MASIVO"/>
    <s v="NPN"/>
    <x v="1"/>
    <m/>
    <m/>
    <m/>
    <m/>
  </r>
  <r>
    <x v="0"/>
    <s v="YULIAN ALBINIO BRENES VALDEZ "/>
    <n v="341342150000"/>
    <s v="Cobros Abril Canal Fijo 2 meses a NPN"/>
    <n v="0"/>
    <m/>
    <d v="2026-01-04T00:00:00"/>
    <n v="62304771"/>
    <s v="62304771"/>
    <m/>
    <s v="arciaoliveromarlenysvictoria@gmail.com"/>
    <m/>
    <m/>
    <m/>
    <d v="2026-01-04T00:00:00"/>
    <m/>
    <m/>
    <m/>
    <s v="8-835-1168"/>
    <s v="MASIVO"/>
    <s v="NPN"/>
    <x v="1"/>
    <m/>
    <m/>
    <m/>
    <m/>
  </r>
  <r>
    <x v="0"/>
    <s v="Rosa Chico Jimenez"/>
    <n v="367037110000"/>
    <s v="Cobros Abril Canal Fijo 2 meses a NPN"/>
    <n v="0"/>
    <m/>
    <d v="2026-01-04T00:00:00"/>
    <n v="69669701"/>
    <s v="69669701"/>
    <m/>
    <s v="emanuelpaiz723@gmail.com"/>
    <m/>
    <m/>
    <m/>
    <d v="2026-01-04T00:00:00"/>
    <m/>
    <m/>
    <m/>
    <s v="1-717-651"/>
    <s v="SOHO"/>
    <s v="NPN"/>
    <x v="3"/>
    <m/>
    <m/>
    <m/>
    <m/>
  </r>
  <r>
    <x v="0"/>
    <s v="Angelo guliano céspedes londoño"/>
    <n v="366026760000"/>
    <s v="Cobros Abril Canal Fijo 2 meses a NPN"/>
    <n v="0"/>
    <m/>
    <d v="2026-01-04T00:00:00"/>
    <n v="62129461"/>
    <s v="62129461"/>
    <m/>
    <s v="Angeloguliano@outlook.com"/>
    <m/>
    <m/>
    <m/>
    <d v="2026-01-04T00:00:00"/>
    <m/>
    <m/>
    <m/>
    <s v="PE-9-599"/>
    <s v="SOHO"/>
    <s v="NPN"/>
    <x v="0"/>
    <m/>
    <m/>
    <m/>
    <m/>
  </r>
  <r>
    <x v="0"/>
    <s v="Ismael yerald Ortiz jaen"/>
    <n v="368039100000"/>
    <s v="Cobros Abril Canal Fijo 2 meses a NPN"/>
    <n v="0"/>
    <m/>
    <d v="2026-01-04T00:00:00"/>
    <n v="60327569"/>
    <s v="60327569"/>
    <m/>
    <s v="Tatiana25866@gmail.com"/>
    <m/>
    <m/>
    <m/>
    <d v="2026-01-04T00:00:00"/>
    <m/>
    <m/>
    <m/>
    <s v="8-1066-1473"/>
    <s v="SOHO"/>
    <s v="NPN"/>
    <x v="1"/>
    <m/>
    <m/>
    <m/>
    <m/>
  </r>
  <r>
    <x v="0"/>
    <s v="Giancarlo guisado "/>
    <n v="348413180000"/>
    <s v="Cobros Abril Canal Fijo 2 meses a NPN"/>
    <n v="0"/>
    <m/>
    <d v="2026-01-04T00:00:00"/>
    <n v="67091518"/>
    <s v="67091518"/>
    <m/>
    <s v="Mpozo5454@gmail.com"/>
    <m/>
    <m/>
    <m/>
    <d v="2026-01-04T00:00:00"/>
    <m/>
    <m/>
    <m/>
    <s v="8-741-2402"/>
    <s v="MASIVO"/>
    <s v="NPN"/>
    <x v="1"/>
    <m/>
    <m/>
    <m/>
    <m/>
  </r>
  <r>
    <x v="0"/>
    <s v="ZORAYA MAGALY ECHEVERRIA BOYD"/>
    <n v="299073030000"/>
    <s v="Cobros Abril Canal Fijo 2 meses a NPN"/>
    <n v="0"/>
    <m/>
    <d v="2026-01-04T00:00:00"/>
    <n v="64941371"/>
    <s v="64941371"/>
    <m/>
    <s v="zoraya1988@gmail.com"/>
    <m/>
    <m/>
    <m/>
    <d v="2026-01-04T00:00:00"/>
    <m/>
    <m/>
    <m/>
    <s v="8-820-1354"/>
    <s v="DIGITAL"/>
    <s v="NPN"/>
    <x v="1"/>
    <m/>
    <m/>
    <m/>
    <m/>
  </r>
  <r>
    <x v="0"/>
    <s v="ERASMO EUCLIDES BARRIOS GOMEZ"/>
    <n v="366031360000"/>
    <s v="Cobros Abril Canal Fijo 2 meses a NPN"/>
    <n v="0"/>
    <m/>
    <d v="2026-01-04T00:00:00"/>
    <n v="67890543"/>
    <n v="67890543"/>
    <m/>
    <s v="danirudas42@gmail.com"/>
    <m/>
    <m/>
    <m/>
    <d v="2026-01-04T00:00:00"/>
    <m/>
    <m/>
    <m/>
    <s v="8-322-153"/>
    <s v="MASIVO"/>
    <s v="NPN"/>
    <x v="3"/>
    <m/>
    <m/>
    <m/>
    <m/>
  </r>
  <r>
    <x v="0"/>
    <s v="Aurora Nazaret Rodriguez Núñez "/>
    <n v="365037960000"/>
    <s v="Cobros Abril Canal Fijo 2 meses a NPN"/>
    <n v="0"/>
    <m/>
    <d v="2026-01-04T00:00:00"/>
    <n v="62697293"/>
    <s v="62697293"/>
    <m/>
    <s v="auroranazazaret1089@mail.com"/>
    <m/>
    <m/>
    <m/>
    <d v="2026-01-04T00:00:00"/>
    <m/>
    <m/>
    <m/>
    <s v="8-825-2226"/>
    <s v="MASIVO"/>
    <s v="NPN"/>
    <x v="2"/>
    <m/>
    <m/>
    <m/>
    <m/>
  </r>
  <r>
    <x v="0"/>
    <s v="Eynar Rene Lezcano Caballero"/>
    <n v="362040380000"/>
    <s v="Cobros Abril Canal Fijo 2 meses a NPN"/>
    <n v="0"/>
    <m/>
    <d v="2026-01-04T00:00:00"/>
    <n v="63436202"/>
    <s v="63436202"/>
    <m/>
    <s v="yeseniacastillo@gmail.com"/>
    <m/>
    <m/>
    <m/>
    <d v="2026-01-04T00:00:00"/>
    <m/>
    <m/>
    <m/>
    <s v="4-259-555"/>
    <s v="MASIVO"/>
    <s v="NPN"/>
    <x v="0"/>
    <m/>
    <m/>
    <m/>
    <m/>
  </r>
  <r>
    <x v="0"/>
    <s v="MELANY BEATRIZ MIRANDA SALDAÑA "/>
    <n v="369038770000"/>
    <s v="Cobros Abril Canal Fijo 2 meses a NPN"/>
    <n v="0"/>
    <m/>
    <d v="2026-01-04T00:00:00"/>
    <n v="64079001"/>
    <s v="64079001"/>
    <m/>
    <s v="melanydemiranda507@gmail.com"/>
    <m/>
    <m/>
    <m/>
    <d v="2026-01-04T00:00:00"/>
    <m/>
    <m/>
    <m/>
    <s v="4-774-632"/>
    <s v="MASIVO"/>
    <s v="NPN"/>
    <x v="1"/>
    <m/>
    <m/>
    <m/>
    <m/>
  </r>
  <r>
    <x v="0"/>
    <s v="EDGAR LIONEL MC LEAN HOOKER"/>
    <n v="362035470000"/>
    <s v="Cobros Abril Canal Fijo 2 meses a NPN"/>
    <n v="0"/>
    <m/>
    <d v="2026-01-04T00:00:00"/>
    <n v="64360740"/>
    <s v="64360740"/>
    <m/>
    <s v="lapepaedgar@gmail.com"/>
    <m/>
    <m/>
    <m/>
    <d v="2026-01-04T00:00:00"/>
    <m/>
    <m/>
    <m/>
    <s v="3-88-53"/>
    <s v="MASIVO"/>
    <s v="NPN"/>
    <x v="0"/>
    <m/>
    <m/>
    <m/>
    <m/>
  </r>
  <r>
    <x v="0"/>
    <s v="NILKA KERIMA TORRES ROJAS"/>
    <n v="369040250000"/>
    <s v="Cobros Abril Canal Fijo 2 meses a NPN"/>
    <n v="0"/>
    <m/>
    <d v="2026-01-04T00:00:00"/>
    <n v="65294266"/>
    <s v="65294266"/>
    <m/>
    <s v="nilka56@gmail.com"/>
    <m/>
    <m/>
    <m/>
    <d v="2026-01-04T00:00:00"/>
    <m/>
    <m/>
    <m/>
    <n v="24051"/>
    <s v="MASIVO"/>
    <s v="NPN"/>
    <x v="3"/>
    <m/>
    <m/>
    <m/>
    <m/>
  </r>
  <r>
    <x v="0"/>
    <s v="Elinor cecilia guardia dominguez de pitty"/>
    <n v="368042250000"/>
    <s v="Cobros Abril Canal Fijo 2 meses a NPN"/>
    <n v="0"/>
    <m/>
    <d v="2026-01-04T00:00:00"/>
    <n v="62386925"/>
    <s v="62386925"/>
    <m/>
    <s v="epitty888@gmail.com"/>
    <m/>
    <m/>
    <m/>
    <d v="2026-01-04T00:00:00"/>
    <m/>
    <m/>
    <m/>
    <s v="8-202-1757"/>
    <s v="MASIVO"/>
    <s v="NPN"/>
    <x v="0"/>
    <m/>
    <m/>
    <m/>
    <m/>
  </r>
  <r>
    <x v="0"/>
    <s v="Isa Tejada"/>
    <n v="366041920000"/>
    <s v="Cobros Abril Canal Fijo 2 meses a NPN"/>
    <n v="0"/>
    <m/>
    <d v="2026-01-04T00:00:00"/>
    <n v="67959643"/>
    <s v="67959643"/>
    <m/>
    <s v="isabelen25@hotmail.com"/>
    <m/>
    <m/>
    <m/>
    <d v="2026-01-04T00:00:00"/>
    <m/>
    <m/>
    <m/>
    <s v="8-454-464"/>
    <s v="MASIVO"/>
    <s v="NPN"/>
    <x v="3"/>
    <m/>
    <m/>
    <m/>
    <m/>
  </r>
  <r>
    <x v="0"/>
    <s v="Rosiris primera luna"/>
    <n v="369040330000"/>
    <s v="Cobros Abril Canal Fijo 2 meses a NPN"/>
    <n v="0"/>
    <m/>
    <d v="2026-01-04T00:00:00"/>
    <n v="69082900"/>
    <s v="69082900"/>
    <m/>
    <s v="rosiritaprimera@gmail.com"/>
    <m/>
    <m/>
    <m/>
    <d v="2026-01-04T00:00:00"/>
    <m/>
    <m/>
    <m/>
    <s v="BE567483"/>
    <s v="MASIVO"/>
    <s v="NPN"/>
    <x v="2"/>
    <m/>
    <m/>
    <m/>
    <m/>
  </r>
  <r>
    <x v="0"/>
    <s v="Lucia Mercedes González Ambulorio "/>
    <n v="369039810000"/>
    <s v="Cobros Abril Canal Fijo 2 meses a NPN"/>
    <n v="0"/>
    <m/>
    <d v="2026-01-04T00:00:00"/>
    <n v="67477868"/>
    <s v="67477868"/>
    <m/>
    <s v="luciamercedes2630@gmail.com"/>
    <m/>
    <m/>
    <m/>
    <d v="2026-01-04T00:00:00"/>
    <m/>
    <m/>
    <m/>
    <s v="8-1001-2155"/>
    <s v="MASIVO"/>
    <s v="NPN"/>
    <x v="2"/>
    <m/>
    <m/>
    <m/>
    <m/>
  </r>
  <r>
    <x v="0"/>
    <s v="Wilber Córdoba Campana"/>
    <n v="368039340000"/>
    <s v="Cobros Abril Canal Fijo 2 meses a NPN"/>
    <n v="0"/>
    <m/>
    <d v="2026-01-04T00:00:00"/>
    <n v="66989352"/>
    <s v="66989352"/>
    <m/>
    <s v="cordoba260599@gmail.com"/>
    <m/>
    <m/>
    <m/>
    <d v="2026-01-04T00:00:00"/>
    <m/>
    <m/>
    <m/>
    <s v="BD427693"/>
    <s v="MASIVO"/>
    <s v="NPN"/>
    <x v="3"/>
    <m/>
    <m/>
    <m/>
    <m/>
  </r>
  <r>
    <x v="0"/>
    <s v="Lucinelly Burgos Herrera"/>
    <n v="367037660000"/>
    <s v="Cobros Abril Canal Fijo 2 meses a NPN"/>
    <n v="0"/>
    <m/>
    <d v="2026-01-04T00:00:00"/>
    <n v="66335632"/>
    <s v="66335632"/>
    <m/>
    <s v="solaaldahir287@gmail.com"/>
    <m/>
    <m/>
    <m/>
    <d v="2026-01-04T00:00:00"/>
    <m/>
    <m/>
    <m/>
    <s v="2-213-750"/>
    <s v="MASIVO"/>
    <s v="NPN"/>
    <x v="0"/>
    <m/>
    <m/>
    <m/>
    <m/>
  </r>
  <r>
    <x v="0"/>
    <s v="Eladia Fernández "/>
    <n v="366041300000"/>
    <s v="Cobros Abril Canal Fijo 2 meses a NPN"/>
    <n v="0"/>
    <m/>
    <d v="2026-01-04T00:00:00"/>
    <n v="67465348"/>
    <s v="67465348"/>
    <m/>
    <s v="mariegalvez392@gmail.com"/>
    <m/>
    <m/>
    <m/>
    <d v="2026-01-04T00:00:00"/>
    <m/>
    <m/>
    <m/>
    <s v="2-58-317"/>
    <s v="MASIVO"/>
    <s v="NPN"/>
    <x v="10"/>
    <m/>
    <m/>
    <m/>
    <m/>
  </r>
  <r>
    <x v="0"/>
    <s v="Juan navas"/>
    <n v="36204063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2-163-1211"/>
    <s v="MASIVO"/>
    <s v="NPN"/>
    <x v="1"/>
    <m/>
    <m/>
    <m/>
    <m/>
  </r>
  <r>
    <x v="0"/>
    <s v="Beatriz martinez"/>
    <n v="369039440000"/>
    <s v="Cobros Abril Canal Fijo 2 meses a NPN"/>
    <n v="0"/>
    <m/>
    <d v="2026-01-04T00:00:00"/>
    <n v="67542007"/>
    <s v="67542007"/>
    <m/>
    <s v="Prestanalex82@gmail.com"/>
    <m/>
    <m/>
    <m/>
    <d v="2026-01-04T00:00:00"/>
    <m/>
    <m/>
    <m/>
    <s v="3-721-1959"/>
    <s v="MASIVO"/>
    <s v="NPN"/>
    <x v="1"/>
    <m/>
    <m/>
    <m/>
    <m/>
  </r>
  <r>
    <x v="0"/>
    <s v="Pablo morales "/>
    <n v="369031330000"/>
    <s v="Cobros Abril Canal Fijo 2 meses a NPN"/>
    <n v="0"/>
    <m/>
    <d v="2026-01-04T00:00:00"/>
    <n v="64746422"/>
    <s v="64746422"/>
    <m/>
    <s v="Pabloisacmorales1988@gmail.com"/>
    <m/>
    <m/>
    <m/>
    <d v="2026-01-04T00:00:00"/>
    <m/>
    <m/>
    <m/>
    <s v="3-721-1546"/>
    <s v="MASIVO"/>
    <s v="NPN"/>
    <x v="1"/>
    <m/>
    <m/>
    <m/>
    <m/>
  </r>
  <r>
    <x v="0"/>
    <s v="Olmedo guerra"/>
    <n v="361043240000"/>
    <s v="Cobros Abril Canal Fijo 2 meses a NPN"/>
    <n v="0"/>
    <m/>
    <d v="2026-01-04T00:00:00"/>
    <n v="66235009"/>
    <s v="66235009"/>
    <m/>
    <s v="Aizpruajuan23@gmail.com"/>
    <m/>
    <m/>
    <m/>
    <d v="2026-01-04T00:00:00"/>
    <m/>
    <m/>
    <m/>
    <s v="1-735-228"/>
    <s v="MASIVO"/>
    <s v="NPN"/>
    <x v="1"/>
    <m/>
    <m/>
    <m/>
    <m/>
  </r>
  <r>
    <x v="0"/>
    <s v="Rosa torres"/>
    <n v="367043220000"/>
    <s v="Cobros Abril Canal Fijo 2 meses a NPN"/>
    <n v="0"/>
    <m/>
    <d v="2026-01-04T00:00:00"/>
    <n v="69092525"/>
    <s v="69092525"/>
    <m/>
    <s v="Betzi.more08@gmail.com"/>
    <m/>
    <m/>
    <m/>
    <d v="2026-01-04T00:00:00"/>
    <m/>
    <m/>
    <m/>
    <s v="E-8-74809"/>
    <s v="MASIVO"/>
    <s v="NPN"/>
    <x v="10"/>
    <m/>
    <m/>
    <m/>
    <m/>
  </r>
  <r>
    <x v="0"/>
    <s v="Yoselin Arlene González Campo"/>
    <n v="369042400000"/>
    <s v="Cobros Abril Canal Fijo 2 meses a NPN"/>
    <n v="0"/>
    <m/>
    <d v="2026-01-04T00:00:00"/>
    <n v="63374360"/>
    <s v="63374360"/>
    <m/>
    <s v="Sanchezbenis61@gmail.com"/>
    <m/>
    <m/>
    <m/>
    <d v="2026-01-04T00:00:00"/>
    <m/>
    <m/>
    <m/>
    <s v="8-1106-1093"/>
    <s v="MASIVO"/>
    <s v="NPN"/>
    <x v="1"/>
    <m/>
    <m/>
    <m/>
    <m/>
  </r>
  <r>
    <x v="0"/>
    <s v="Roberto Elíseo González Baruco "/>
    <n v="362040240000"/>
    <s v="Cobros Abril Canal Fijo 2 meses a NPN"/>
    <n v="0"/>
    <m/>
    <d v="2026-01-04T00:00:00"/>
    <n v="65411583"/>
    <s v="65411583"/>
    <m/>
    <s v="Ocanajemima5@gmail.com"/>
    <m/>
    <m/>
    <m/>
    <d v="2026-01-04T00:00:00"/>
    <m/>
    <m/>
    <m/>
    <s v="8-211-1646"/>
    <s v="MASIVO"/>
    <s v="NPN"/>
    <x v="0"/>
    <m/>
    <m/>
    <m/>
    <m/>
  </r>
  <r>
    <x v="0"/>
    <s v="LEONEL MONTEZUMA SALINA"/>
    <n v="369041900000"/>
    <s v="Cobros Abril Canal Fijo 2 meses a NPN"/>
    <n v="0"/>
    <m/>
    <d v="2026-01-04T00:00:00"/>
    <n v="67323047"/>
    <s v="67323047"/>
    <m/>
    <s v="auroracedeno440@gmail.com"/>
    <m/>
    <m/>
    <m/>
    <d v="2026-01-04T00:00:00"/>
    <m/>
    <m/>
    <m/>
    <s v="4-816-1879"/>
    <s v="MASIVO"/>
    <s v="NPN"/>
    <x v="1"/>
    <m/>
    <m/>
    <m/>
    <m/>
  </r>
  <r>
    <x v="0"/>
    <s v="Cindy Quintero "/>
    <n v="369041980000"/>
    <s v="Cobros Abril Canal Fijo 2 meses a NPN"/>
    <n v="0"/>
    <m/>
    <d v="2026-01-04T00:00:00"/>
    <n v="66885841"/>
    <s v="66885841"/>
    <m/>
    <s v="Alfonsoconcepcion104@gmail.com"/>
    <m/>
    <m/>
    <m/>
    <d v="2026-01-04T00:00:00"/>
    <m/>
    <m/>
    <m/>
    <s v="3-112-232"/>
    <s v="SOHO"/>
    <s v="NPN"/>
    <x v="2"/>
    <m/>
    <m/>
    <m/>
    <m/>
  </r>
  <r>
    <x v="0"/>
    <s v="Rolando Antonio Rivera Iturriaga "/>
    <n v="361041030000"/>
    <s v="Cobros Abril Canal Fijo 2 meses a NPN"/>
    <n v="0"/>
    <m/>
    <d v="2026-01-04T00:00:00"/>
    <n v="63864444"/>
    <s v="63864444"/>
    <m/>
    <s v="javi2848673@gmail.com"/>
    <m/>
    <m/>
    <m/>
    <d v="2026-01-04T00:00:00"/>
    <m/>
    <m/>
    <m/>
    <s v="8-1001-347"/>
    <s v="MASIVO"/>
    <s v="NPN"/>
    <x v="1"/>
    <m/>
    <m/>
    <m/>
    <m/>
  </r>
  <r>
    <x v="0"/>
    <s v="Edilma Dixon"/>
    <n v="364042230000"/>
    <s v="Cobros Abril Canal Fijo 2 meses a NPN"/>
    <n v="0"/>
    <m/>
    <d v="2026-01-04T00:00:00"/>
    <n v="63122882"/>
    <s v="63122882"/>
    <m/>
    <s v="Edilmadixon19@gmail.com"/>
    <m/>
    <m/>
    <m/>
    <d v="2026-01-04T00:00:00"/>
    <m/>
    <m/>
    <m/>
    <s v="1-721-2490"/>
    <s v="MASIVO"/>
    <s v="NPN"/>
    <x v="4"/>
    <m/>
    <m/>
    <m/>
    <m/>
  </r>
  <r>
    <x v="0"/>
    <s v="Ninoska Vanesa Vásquez Rivera de Abrego"/>
    <n v="369042460000"/>
    <s v="Cobros Abril Canal Fijo 2 meses a NPN"/>
    <n v="0"/>
    <m/>
    <d v="2026-01-04T00:00:00"/>
    <n v="61814394"/>
    <s v="61814394"/>
    <m/>
    <s v="Estrella.82.09.nv@gmail.com"/>
    <m/>
    <m/>
    <m/>
    <d v="2026-01-04T00:00:00"/>
    <m/>
    <m/>
    <m/>
    <s v="8-761-281"/>
    <s v="MASIVO"/>
    <s v="NPN"/>
    <x v="0"/>
    <m/>
    <m/>
    <m/>
    <m/>
  </r>
  <r>
    <x v="0"/>
    <s v="Lorenzo De La Cruz"/>
    <n v="369045150000"/>
    <s v="Cobros Abril Canal Fijo 2 meses a NPN"/>
    <n v="0"/>
    <m/>
    <d v="2026-01-04T00:00:00"/>
    <n v="0"/>
    <s v="00000000"/>
    <m/>
    <s v="Anasepelio18@gmail.com"/>
    <m/>
    <m/>
    <m/>
    <d v="2026-01-04T00:00:00"/>
    <m/>
    <m/>
    <m/>
    <s v="8-891-1061"/>
    <s v="MASIVO"/>
    <s v="NPN"/>
    <x v="0"/>
    <m/>
    <m/>
    <m/>
    <m/>
  </r>
  <r>
    <x v="0"/>
    <s v="Zaira Tapia"/>
    <n v="363045090000"/>
    <s v="Cobros Abril Canal Fijo 2 meses a NPN"/>
    <n v="0"/>
    <m/>
    <d v="2026-01-04T00:00:00"/>
    <n v="0"/>
    <s v="00000000"/>
    <m/>
    <s v="Resoolibia@gmail.com"/>
    <m/>
    <m/>
    <m/>
    <d v="2026-01-04T00:00:00"/>
    <m/>
    <m/>
    <m/>
    <s v="8-1024-267"/>
    <s v="MASIVO"/>
    <s v="NPN"/>
    <x v="0"/>
    <m/>
    <m/>
    <m/>
    <m/>
  </r>
  <r>
    <x v="0"/>
    <s v="Nelson Edil Hernández Batista"/>
    <n v="362044350000"/>
    <s v="Cobros Abril Canal Fijo 2 meses a NPN"/>
    <n v="0"/>
    <m/>
    <d v="2026-01-04T00:00:00"/>
    <n v="67271810"/>
    <s v="67271810"/>
    <m/>
    <s v="Mercemorapola@gmail.com"/>
    <m/>
    <m/>
    <m/>
    <d v="2026-01-04T00:00:00"/>
    <m/>
    <m/>
    <m/>
    <s v="8-964-1518"/>
    <s v="MASIVO"/>
    <s v="NPN"/>
    <x v="0"/>
    <m/>
    <m/>
    <m/>
    <m/>
  </r>
  <r>
    <x v="0"/>
    <s v="Miguel Martínez "/>
    <n v="361044590000"/>
    <s v="Cobros Abril Canal Fijo 2 meses a NPN"/>
    <n v="0"/>
    <m/>
    <d v="2026-01-04T00:00:00"/>
    <n v="60590544"/>
    <s v="60590544"/>
    <m/>
    <s v="Chifundoricardo25@gmail.com"/>
    <m/>
    <m/>
    <m/>
    <d v="2026-01-04T00:00:00"/>
    <m/>
    <m/>
    <m/>
    <s v="8-1062-403"/>
    <s v="MASIVO"/>
    <s v="NPN"/>
    <x v="1"/>
    <m/>
    <m/>
    <m/>
    <m/>
  </r>
  <r>
    <x v="0"/>
    <s v="Vielka Itzel Jarvis Matos "/>
    <n v="366041170000"/>
    <s v="Cobros Abril Canal Fijo 2 meses a NPN"/>
    <n v="0"/>
    <m/>
    <d v="2026-01-04T00:00:00"/>
    <n v="68490478"/>
    <s v="68490478"/>
    <m/>
    <s v="Anabelcmf@hotmail.com"/>
    <m/>
    <m/>
    <m/>
    <d v="2026-01-04T00:00:00"/>
    <m/>
    <m/>
    <m/>
    <s v="8-743-1368"/>
    <s v="MASIVO"/>
    <s v="NPN"/>
    <x v="1"/>
    <m/>
    <m/>
    <m/>
    <m/>
  </r>
  <r>
    <x v="0"/>
    <s v="Amileyka de gracia "/>
    <n v="312062280000"/>
    <s v="Cobros Abril Canal Fijo 2 meses a NPN"/>
    <n v="0"/>
    <m/>
    <d v="2026-01-04T00:00:00"/>
    <n v="61478550"/>
    <s v="61478550"/>
    <m/>
    <s v="Amileykadegracia@gmail.com"/>
    <m/>
    <m/>
    <m/>
    <d v="2026-01-04T00:00:00"/>
    <m/>
    <m/>
    <m/>
    <s v="8-885-1749"/>
    <s v="MASIVO"/>
    <s v="NPN"/>
    <x v="0"/>
    <m/>
    <m/>
    <m/>
    <m/>
  </r>
  <r>
    <x v="0"/>
    <s v="Yandira Torres "/>
    <n v="365043260000"/>
    <s v="Cobros Abril Canal Fijo 2 meses a NPN"/>
    <n v="0"/>
    <m/>
    <d v="2026-01-04T00:00:00"/>
    <n v="64267994"/>
    <s v="64267994"/>
    <m/>
    <s v="Yandirat487@gmail.com"/>
    <m/>
    <m/>
    <m/>
    <d v="2026-01-04T00:00:00"/>
    <m/>
    <m/>
    <m/>
    <s v="8-798-980"/>
    <s v="MASIVO"/>
    <s v="NPN"/>
    <x v="1"/>
    <m/>
    <m/>
    <m/>
    <m/>
  </r>
  <r>
    <x v="0"/>
    <s v="Suleimi Villamil"/>
    <n v="369045940000"/>
    <s v="Cobros Abril Canal Fijo 2 meses a NPN"/>
    <n v="0"/>
    <m/>
    <d v="2026-01-04T00:00:00"/>
    <n v="63992513"/>
    <s v="63992513"/>
    <m/>
    <s v="Villamils951@gmail.com"/>
    <m/>
    <m/>
    <m/>
    <d v="2026-01-04T00:00:00"/>
    <m/>
    <m/>
    <m/>
    <s v="8-990-2000"/>
    <s v="MASIVO"/>
    <s v="NPN"/>
    <x v="1"/>
    <m/>
    <m/>
    <m/>
    <m/>
  </r>
  <r>
    <x v="0"/>
    <s v="LEONIDAS GUILLERMO Olivarren"/>
    <n v="367041060000"/>
    <s v="Cobros Abril Canal Fijo 2 meses a NPN"/>
    <n v="0"/>
    <m/>
    <d v="2026-01-04T00:00:00"/>
    <n v="64121203"/>
    <s v="64121203"/>
    <m/>
    <s v="eliasolivarren@gmail.com"/>
    <m/>
    <m/>
    <m/>
    <d v="2026-01-04T00:00:00"/>
    <m/>
    <m/>
    <m/>
    <s v="9-92-653"/>
    <s v="MASIVO"/>
    <s v="NPN"/>
    <x v="2"/>
    <m/>
    <m/>
    <m/>
    <m/>
  </r>
  <r>
    <x v="0"/>
    <s v="Juan Perez"/>
    <n v="363042870000"/>
    <s v="Cobros Abril Canal Fijo 2 meses a NPN"/>
    <n v="0"/>
    <m/>
    <d v="2026-01-04T00:00:00"/>
    <n v="67161815"/>
    <s v="67161815"/>
    <m/>
    <s v="juanbautista35@gamil.com"/>
    <m/>
    <m/>
    <m/>
    <d v="2026-01-04T00:00:00"/>
    <m/>
    <m/>
    <m/>
    <s v="9-121-2501"/>
    <s v="SOHO"/>
    <s v="NPN"/>
    <x v="1"/>
    <m/>
    <m/>
    <m/>
    <m/>
  </r>
  <r>
    <x v="0"/>
    <s v="JOHANLU LUNDO"/>
    <n v="367043290000"/>
    <s v="Cobros Abril Canal Fijo 2 meses a NPN"/>
    <n v="0"/>
    <m/>
    <d v="2026-01-04T00:00:00"/>
    <n v="64450926"/>
    <s v="64450926"/>
    <m/>
    <s v="Elpaladardeyou02@gmail.com"/>
    <m/>
    <m/>
    <m/>
    <d v="2026-01-04T00:00:00"/>
    <m/>
    <m/>
    <m/>
    <n v="19915765"/>
    <s v="SOHO"/>
    <s v="NPN"/>
    <x v="0"/>
    <m/>
    <m/>
    <m/>
    <m/>
  </r>
  <r>
    <x v="0"/>
    <s v="Sandro atehortua"/>
    <n v="367042770000"/>
    <s v="Cobros Abril Canal Fijo 2 meses a NPN"/>
    <n v="0"/>
    <m/>
    <d v="2026-01-04T00:00:00"/>
    <n v="66680118"/>
    <s v="66680118"/>
    <m/>
    <s v="Hojalateriaj572@gmail.com"/>
    <m/>
    <m/>
    <m/>
    <d v="2026-01-04T00:00:00"/>
    <m/>
    <m/>
    <m/>
    <s v="E-8-229047"/>
    <s v="SOHO"/>
    <s v="NPN"/>
    <x v="1"/>
    <m/>
    <m/>
    <m/>
    <m/>
  </r>
  <r>
    <x v="0"/>
    <s v="Karen Aguilar "/>
    <n v="355344960000"/>
    <s v="Cobros Abril Canal Fijo 2 meses a NPN"/>
    <n v="0"/>
    <m/>
    <d v="2026-01-04T00:00:00"/>
    <n v="63515026"/>
    <s v="63515026"/>
    <m/>
    <s v="Linneth292210@gmail.com"/>
    <m/>
    <m/>
    <m/>
    <d v="2026-01-04T00:00:00"/>
    <m/>
    <m/>
    <m/>
    <s v="6-715-599"/>
    <s v="MASIVO"/>
    <s v="NPN"/>
    <x v="10"/>
    <m/>
    <m/>
    <m/>
    <m/>
  </r>
  <r>
    <x v="0"/>
    <s v="Mitzi Argelia Cabrera Pitty de San"/>
    <n v="365042850000"/>
    <s v="Cobros Abril Canal Fijo 2 meses a NPN"/>
    <n v="0"/>
    <m/>
    <d v="2026-01-04T00:00:00"/>
    <n v="65599308"/>
    <s v="65599308"/>
    <m/>
    <s v="ysc16@live.com"/>
    <m/>
    <m/>
    <m/>
    <d v="2026-01-04T00:00:00"/>
    <m/>
    <m/>
    <m/>
    <s v="4-215-902"/>
    <s v="RENOVACIONES"/>
    <s v="NPN"/>
    <x v="1"/>
    <m/>
    <m/>
    <m/>
    <m/>
  </r>
  <r>
    <x v="0"/>
    <s v="Kener omar Plata cabas"/>
    <n v="369039250000"/>
    <s v="Cobros Abril Canal Fijo 2 meses a NPN"/>
    <n v="0"/>
    <m/>
    <d v="2026-01-04T00:00:00"/>
    <n v="61441494"/>
    <s v="61441494"/>
    <m/>
    <s v="Valeryyireth10@gmail.com"/>
    <m/>
    <m/>
    <m/>
    <d v="2026-01-04T00:00:00"/>
    <m/>
    <m/>
    <m/>
    <s v="BH136898"/>
    <s v="MASIVO"/>
    <s v="NPN"/>
    <x v="2"/>
    <m/>
    <m/>
    <m/>
    <m/>
  </r>
  <r>
    <x v="0"/>
    <s v="Ronmy Pomares"/>
    <n v="361045560000"/>
    <s v="Cobros Abril Canal Fijo 2 meses a NPN"/>
    <n v="0"/>
    <m/>
    <d v="2026-01-04T00:00:00"/>
    <n v="68418651"/>
    <s v="68418651"/>
    <m/>
    <s v="Pasando49@gmail.com"/>
    <m/>
    <m/>
    <m/>
    <d v="2026-01-04T00:00:00"/>
    <m/>
    <m/>
    <m/>
    <s v="E8108222"/>
    <s v="MASIVO"/>
    <s v="NPN"/>
    <x v="1"/>
    <m/>
    <m/>
    <m/>
    <m/>
  </r>
  <r>
    <x v="0"/>
    <s v="MARIO JOEL Gutiérrez "/>
    <n v="363045470000"/>
    <s v="Cobros Abril Canal Fijo 2 meses a NPN"/>
    <n v="0"/>
    <m/>
    <d v="2026-01-04T00:00:00"/>
    <n v="65032955"/>
    <s v="65032955"/>
    <m/>
    <s v="Gutierrez18@gmail.com"/>
    <m/>
    <m/>
    <m/>
    <d v="2026-01-04T00:00:00"/>
    <m/>
    <m/>
    <m/>
    <s v="8-939-2110"/>
    <s v="MASIVO"/>
    <s v="NPN"/>
    <x v="2"/>
    <m/>
    <m/>
    <m/>
    <m/>
  </r>
  <r>
    <x v="0"/>
    <s v=" Rachell Julieth Guardia"/>
    <n v="315023150000"/>
    <s v="Cobros Abril Canal Fijo 2 meses a NPN"/>
    <n v="0"/>
    <m/>
    <d v="2026-01-04T00:00:00"/>
    <n v="64446859"/>
    <s v="64446859"/>
    <m/>
    <s v="raychguardia@gmail.com"/>
    <m/>
    <m/>
    <m/>
    <d v="2026-01-04T00:00:00"/>
    <m/>
    <m/>
    <m/>
    <s v="8-959-2411"/>
    <s v="MASIVO"/>
    <s v="NPN"/>
    <x v="1"/>
    <m/>
    <m/>
    <m/>
    <m/>
  </r>
  <r>
    <x v="0"/>
    <s v=" LORENZO Ariel MARTINEZ Soto"/>
    <n v="368046070000"/>
    <s v="Cobros Abril Canal Fijo 2 meses a NPN"/>
    <n v="0"/>
    <m/>
    <d v="2026-01-04T00:00:00"/>
    <n v="66888447"/>
    <s v="66888447"/>
    <m/>
    <s v="airamis53@gmail.com"/>
    <m/>
    <m/>
    <m/>
    <d v="2026-01-04T00:00:00"/>
    <m/>
    <m/>
    <m/>
    <s v="8-747-588"/>
    <s v="MASIVO"/>
    <s v="NPN"/>
    <x v="2"/>
    <m/>
    <m/>
    <m/>
    <m/>
  </r>
  <r>
    <x v="0"/>
    <s v="Odilio Antonio Domínguez Ortiz "/>
    <n v="366044660000"/>
    <s v="Cobros Abril Canal Fijo 2 meses a NPN"/>
    <n v="0"/>
    <m/>
    <d v="2026-01-04T00:00:00"/>
    <n v="69279886"/>
    <s v="69279886"/>
    <m/>
    <s v="dominguescheito@hotmail.com"/>
    <m/>
    <m/>
    <m/>
    <d v="2026-01-04T00:00:00"/>
    <m/>
    <m/>
    <m/>
    <s v="8-840-388"/>
    <s v="MASIVO"/>
    <s v="NPN"/>
    <x v="1"/>
    <m/>
    <m/>
    <m/>
    <m/>
  </r>
  <r>
    <x v="0"/>
    <s v="ENRIQUETA SUMOSA CANTULE"/>
    <n v="804236570000"/>
    <s v="Cobros Abril Canal Fijo 2 meses a NPN"/>
    <n v="0"/>
    <m/>
    <d v="2026-01-04T00:00:00"/>
    <n v="69376282"/>
    <s v="69376282"/>
    <m/>
    <s v="enriquesumosa04@gmail.com"/>
    <m/>
    <m/>
    <m/>
    <d v="2026-01-04T00:00:00"/>
    <m/>
    <m/>
    <m/>
    <s v="3-61-56"/>
    <s v="MASIVO"/>
    <s v="NPN"/>
    <x v="0"/>
    <m/>
    <m/>
    <m/>
    <m/>
  </r>
  <r>
    <x v="0"/>
    <s v="Lud Manuel Quintero García"/>
    <n v="367045450000"/>
    <s v="Cobros Abril Canal Fijo 2 meses a NPN"/>
    <n v="0"/>
    <m/>
    <d v="2026-01-04T00:00:00"/>
    <n v="64553600"/>
    <s v="64553600"/>
    <m/>
    <s v="ludmanuel.30@gmail.com"/>
    <m/>
    <m/>
    <m/>
    <d v="2026-01-04T00:00:00"/>
    <m/>
    <m/>
    <m/>
    <s v="8-850-455"/>
    <s v="SOHO-CALL CENTER"/>
    <s v="NPN"/>
    <x v="4"/>
    <m/>
    <m/>
    <m/>
    <m/>
  </r>
  <r>
    <x v="0"/>
    <s v="JINGWEI HUANG "/>
    <n v="368043450000"/>
    <s v="Cobros Abril Canal Fijo 2 meses a NPN"/>
    <n v="0"/>
    <m/>
    <d v="2026-01-04T00:00:00"/>
    <n v="65422007"/>
    <s v="65422007"/>
    <m/>
    <s v="592195318@qq.com"/>
    <m/>
    <m/>
    <m/>
    <d v="2026-01-04T00:00:00"/>
    <m/>
    <m/>
    <m/>
    <s v="E-8-106596"/>
    <s v="SOHO"/>
    <s v="NPN"/>
    <x v="1"/>
    <m/>
    <m/>
    <m/>
    <m/>
  </r>
  <r>
    <x v="0"/>
    <s v="Edison Rene Gary Fula  "/>
    <n v="364040960000"/>
    <s v="Cobros Abril Canal Fijo 2 meses a NPN"/>
    <n v="0"/>
    <m/>
    <d v="2026-01-04T00:00:00"/>
    <n v="62195276"/>
    <s v="62195276"/>
    <m/>
    <s v="fulalesyani09@gmail.com"/>
    <m/>
    <m/>
    <m/>
    <d v="2026-01-04T00:00:00"/>
    <m/>
    <m/>
    <m/>
    <s v="3-759-210"/>
    <s v="SOHO"/>
    <s v="NPN"/>
    <x v="4"/>
    <m/>
    <m/>
    <m/>
    <m/>
  </r>
  <r>
    <x v="0"/>
    <s v="Guido Bacorizo"/>
    <n v="361045600000"/>
    <s v="Cobros Abril Canal Fijo 2 meses a NPN"/>
    <n v="0"/>
    <m/>
    <d v="2026-01-04T00:00:00"/>
    <n v="66773797"/>
    <s v="66773797"/>
    <m/>
    <s v="Guidobacorizo@gmail.com"/>
    <m/>
    <m/>
    <m/>
    <d v="2026-01-04T00:00:00"/>
    <m/>
    <m/>
    <m/>
    <s v="5-714-2411"/>
    <s v="MASIVO"/>
    <s v="NPN"/>
    <x v="2"/>
    <m/>
    <m/>
    <m/>
    <m/>
  </r>
  <r>
    <x v="0"/>
    <s v="ISAAC ALBERTO TEJADA"/>
    <n v="361043620000"/>
    <s v="Cobros Abril Canal Fijo 2 meses a NPN"/>
    <n v="0"/>
    <m/>
    <d v="2026-01-04T00:00:00"/>
    <n v="65326867"/>
    <s v="65326867"/>
    <m/>
    <s v="detero2407@gmail.com"/>
    <m/>
    <m/>
    <m/>
    <d v="2026-01-04T00:00:00"/>
    <m/>
    <m/>
    <m/>
    <s v="8-1017-994"/>
    <s v="DIGITAL"/>
    <s v="NPN"/>
    <x v="0"/>
    <m/>
    <m/>
    <m/>
    <m/>
  </r>
  <r>
    <x v="0"/>
    <s v="Alvin acosta"/>
    <n v="36504462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8-830-587"/>
    <s v="MASIVO"/>
    <s v="NPN"/>
    <x v="1"/>
    <m/>
    <m/>
    <m/>
    <m/>
  </r>
  <r>
    <x v="0"/>
    <s v="PEDRO GUTIERREZ AVILA"/>
    <n v="368044060000"/>
    <s v="Cobros Abril Canal Fijo 2 meses a NPN"/>
    <n v="0"/>
    <m/>
    <d v="2026-01-04T00:00:00"/>
    <n v="65582601"/>
    <s v="65582601"/>
    <m/>
    <s v="gutierrezpedro@gmail.com"/>
    <m/>
    <m/>
    <m/>
    <d v="2026-01-04T00:00:00"/>
    <m/>
    <m/>
    <m/>
    <s v="4-108-825"/>
    <s v="MASIVO"/>
    <s v="NPN"/>
    <x v="0"/>
    <m/>
    <m/>
    <m/>
    <m/>
  </r>
  <r>
    <x v="0"/>
    <s v="ELENA CAMPOS"/>
    <n v="369044140000"/>
    <s v="Cobros Abril Canal Fijo 2 meses a NPN"/>
    <n v="0"/>
    <m/>
    <d v="2026-01-04T00:00:00"/>
    <n v="68082860"/>
    <s v="68082860"/>
    <m/>
    <s v="Elecampos188@gmail.com"/>
    <m/>
    <m/>
    <m/>
    <d v="2026-01-04T00:00:00"/>
    <m/>
    <m/>
    <m/>
    <s v="3-742-811"/>
    <s v="MASIVO"/>
    <s v="NPN"/>
    <x v="1"/>
    <m/>
    <m/>
    <m/>
    <m/>
  </r>
  <r>
    <x v="0"/>
    <s v="Lorenzo De La Cruz"/>
    <n v="369045150000"/>
    <s v="Cobros Abril Canal Fijo 2 meses a NPN"/>
    <n v="0"/>
    <m/>
    <d v="2026-01-04T00:00:00"/>
    <n v="0"/>
    <s v="00000000"/>
    <m/>
    <s v="Anasepelio18@gmail.com"/>
    <m/>
    <m/>
    <m/>
    <d v="2026-01-04T00:00:00"/>
    <m/>
    <m/>
    <m/>
    <s v="8-891-1061"/>
    <s v="MASIVO"/>
    <s v="NPN"/>
    <x v="0"/>
    <m/>
    <m/>
    <m/>
    <m/>
  </r>
  <r>
    <x v="0"/>
    <s v="Zaira Tapia"/>
    <n v="363045090000"/>
    <s v="Cobros Abril Canal Fijo 2 meses a NPN"/>
    <n v="0"/>
    <m/>
    <d v="2026-01-04T00:00:00"/>
    <n v="0"/>
    <s v="00000000"/>
    <m/>
    <s v="Resoolibia@gmail.com"/>
    <m/>
    <m/>
    <m/>
    <d v="2026-01-04T00:00:00"/>
    <m/>
    <m/>
    <m/>
    <s v="8-1024-267"/>
    <s v="MASIVO"/>
    <s v="NPN"/>
    <x v="0"/>
    <m/>
    <m/>
    <m/>
    <m/>
  </r>
  <r>
    <x v="0"/>
    <s v="Gissell Warren"/>
    <n v="367046420000"/>
    <s v="Cobros Abril Canal Fijo 2 meses a NPN"/>
    <n v="0"/>
    <m/>
    <d v="2026-01-04T00:00:00"/>
    <n v="64622296"/>
    <n v="64622296"/>
    <m/>
    <s v="Warren18@gmail.com"/>
    <m/>
    <m/>
    <m/>
    <d v="2026-01-04T00:00:00"/>
    <m/>
    <m/>
    <m/>
    <s v="1-720-1919"/>
    <s v="MASIVO"/>
    <s v="NPN"/>
    <x v="1"/>
    <m/>
    <m/>
    <m/>
    <m/>
  </r>
  <r>
    <x v="0"/>
    <s v="Neftali Baca "/>
    <n v="366044600000"/>
    <s v="Cobros Abril Canal Fijo 2 meses a NPN"/>
    <n v="0"/>
    <m/>
    <d v="2026-01-04T00:00:00"/>
    <n v="66960174"/>
    <s v="66960174"/>
    <m/>
    <s v="Camar1991@gmail.com"/>
    <m/>
    <m/>
    <m/>
    <d v="2026-01-04T00:00:00"/>
    <m/>
    <m/>
    <m/>
    <s v="C02569146"/>
    <s v="MASIVO"/>
    <s v="NPN"/>
    <x v="1"/>
    <m/>
    <m/>
    <m/>
    <m/>
  </r>
  <r>
    <x v="0"/>
    <s v="Natividad Montezuma Montezuma"/>
    <n v="368046250000"/>
    <s v="Cobros Abril Canal Fijo 2 meses a NPN"/>
    <n v="0"/>
    <m/>
    <d v="2026-01-04T00:00:00"/>
    <n v="67844698"/>
    <s v="67844698"/>
    <m/>
    <s v="Natividadmontezuma67@gmail.com"/>
    <m/>
    <m/>
    <m/>
    <d v="2026-01-04T00:00:00"/>
    <m/>
    <m/>
    <m/>
    <s v="4-764-1023"/>
    <s v="MASIVO"/>
    <s v="NPN"/>
    <x v="2"/>
    <m/>
    <m/>
    <m/>
    <m/>
  </r>
  <r>
    <x v="0"/>
    <s v="Julia guerra pinto"/>
    <n v="362045230000"/>
    <s v="Cobros Abril Canal Fijo 2 meses a NPN"/>
    <n v="0"/>
    <m/>
    <d v="2026-01-04T00:00:00"/>
    <n v="62283674"/>
    <s v="62283674"/>
    <m/>
    <s v="Antoniodegracia74@gmail.com"/>
    <m/>
    <m/>
    <m/>
    <d v="2026-01-04T00:00:00"/>
    <m/>
    <m/>
    <m/>
    <s v="4-720-2376"/>
    <s v="MASIVO"/>
    <s v="NPN"/>
    <x v="1"/>
    <m/>
    <m/>
    <m/>
    <m/>
  </r>
  <r>
    <x v="0"/>
    <s v="Taycha Toscano "/>
    <n v="369044290000"/>
    <s v="Cobros Abril Canal Fijo 2 meses a NPN"/>
    <n v="0"/>
    <m/>
    <d v="2026-01-04T00:00:00"/>
    <n v="66095793"/>
    <n v="66095793"/>
    <m/>
    <s v="rihanna122113@gmail.com"/>
    <m/>
    <m/>
    <m/>
    <d v="2026-01-04T00:00:00"/>
    <m/>
    <m/>
    <m/>
    <s v="3-707-924"/>
    <s v="MASIVO"/>
    <s v="NPN"/>
    <x v="1"/>
    <m/>
    <m/>
    <m/>
    <m/>
  </r>
  <r>
    <x v="0"/>
    <s v="MIKE BORDA RUIZ"/>
    <n v="362039070000"/>
    <s v="Cobros Abril Canal Fijo 2 meses a NPN"/>
    <n v="0"/>
    <m/>
    <d v="2026-01-04T00:00:00"/>
    <n v="66499032"/>
    <s v="66499032"/>
    <m/>
    <s v="mikeborda64@gmail.com"/>
    <m/>
    <m/>
    <m/>
    <d v="2026-01-04T00:00:00"/>
    <m/>
    <m/>
    <m/>
    <s v="BF713496"/>
    <s v="MASIVO"/>
    <s v="NPN"/>
    <x v="1"/>
    <m/>
    <m/>
    <m/>
    <m/>
  </r>
  <r>
    <x v="0"/>
    <s v="CRISTOBAL PEREZ GARCIA"/>
    <n v="359227530000"/>
    <s v="Cobros Abril Canal Fijo 2 meses a NPN"/>
    <n v="0"/>
    <m/>
    <d v="2026-01-04T00:00:00"/>
    <n v="68560545"/>
    <s v="68560545"/>
    <m/>
    <s v="Josebautista21021969@gmail.com"/>
    <m/>
    <m/>
    <m/>
    <d v="2026-01-04T00:00:00"/>
    <m/>
    <m/>
    <m/>
    <s v="7-700-2056"/>
    <s v="MASIVO"/>
    <s v="NPN"/>
    <x v="0"/>
    <m/>
    <m/>
    <m/>
    <m/>
  </r>
  <r>
    <x v="0"/>
    <s v=" JOSE ANGEL JARAMILLO ROSALES"/>
    <n v="369045400000"/>
    <s v="Cobros Abril Canal Fijo 2 meses a NPN"/>
    <n v="0"/>
    <m/>
    <d v="2026-01-04T00:00:00"/>
    <n v="65528623"/>
    <s v="65528623"/>
    <m/>
    <s v="rodriguezkeylianis73@gmail.com"/>
    <m/>
    <m/>
    <m/>
    <d v="2026-01-04T00:00:00"/>
    <m/>
    <m/>
    <m/>
    <s v="2-147-276"/>
    <s v="DIGITAL"/>
    <s v="NPN"/>
    <x v="1"/>
    <m/>
    <m/>
    <m/>
    <m/>
  </r>
  <r>
    <x v="0"/>
    <s v="Yaxiziel Pérez garrido"/>
    <n v="369045920000"/>
    <s v="Cobros Abril Canal Fijo 2 meses a NPN"/>
    <n v="0"/>
    <m/>
    <d v="2026-01-04T00:00:00"/>
    <n v="69812294"/>
    <s v="69812294"/>
    <m/>
    <s v="rafaelsanchez200982@gmail.com"/>
    <m/>
    <m/>
    <m/>
    <d v="2026-01-04T00:00:00"/>
    <m/>
    <m/>
    <m/>
    <s v="8 1061 295"/>
    <s v="MASIVO"/>
    <s v="NPN"/>
    <x v="2"/>
    <m/>
    <m/>
    <m/>
    <m/>
  </r>
  <r>
    <x v="0"/>
    <s v="Yair Hernández"/>
    <n v="367037860000"/>
    <s v="Cobros Abril Canal Fijo 2 meses a NPN"/>
    <n v="0"/>
    <m/>
    <d v="2026-01-04T00:00:00"/>
    <n v="68150976"/>
    <s v="68150976"/>
    <m/>
    <s v="King.electric02@gmail.com"/>
    <m/>
    <m/>
    <m/>
    <d v="2026-01-04T00:00:00"/>
    <m/>
    <m/>
    <m/>
    <s v="9-757-382"/>
    <s v="MASIVO"/>
    <s v="NPN"/>
    <x v="1"/>
    <m/>
    <m/>
    <m/>
    <m/>
  </r>
  <r>
    <x v="0"/>
    <s v="Luis José Quintero Araúz "/>
    <n v="366044960000"/>
    <s v="Cobros Abril Canal Fijo 2 meses a NPN"/>
    <n v="0"/>
    <m/>
    <d v="2026-01-04T00:00:00"/>
    <n v="68675138"/>
    <s v="68675138"/>
    <m/>
    <s v="josearauz0303@gmail.com"/>
    <m/>
    <m/>
    <m/>
    <d v="2026-01-04T00:00:00"/>
    <m/>
    <m/>
    <m/>
    <s v="4-798-157"/>
    <s v="MASIVO"/>
    <s v="NPN"/>
    <x v="0"/>
    <m/>
    <m/>
    <m/>
    <m/>
  </r>
  <r>
    <x v="0"/>
    <s v="Joshua olton"/>
    <n v="352339340000"/>
    <s v="Cobros Abril Canal Fijo 2 meses a NPN"/>
    <n v="0"/>
    <m/>
    <d v="2026-01-04T00:00:00"/>
    <n v="64048366"/>
    <n v="64048366"/>
    <m/>
    <s v="mariadelcarmensmith46@gmail.com"/>
    <m/>
    <m/>
    <m/>
    <d v="2026-01-04T00:00:00"/>
    <m/>
    <m/>
    <m/>
    <s v="8-858-2108"/>
    <s v="MASIVO"/>
    <s v="3 MESES DE MORA"/>
    <x v="0"/>
    <m/>
    <m/>
    <m/>
    <m/>
  </r>
  <r>
    <x v="0"/>
    <s v="Johan Garcia "/>
    <n v="351338400000"/>
    <s v="Cobros Abril Canal Fijo 2 meses a NPN"/>
    <n v="0"/>
    <m/>
    <d v="2026-01-04T00:00:00"/>
    <n v="67828679"/>
    <n v="67828679"/>
    <m/>
    <s v="Johanaguilar1029@gmail.com"/>
    <m/>
    <m/>
    <m/>
    <d v="2026-01-04T00:00:00"/>
    <m/>
    <m/>
    <m/>
    <s v="8-1048-974"/>
    <s v="MASIVO"/>
    <s v="3 MESES DE MORA"/>
    <x v="0"/>
    <m/>
    <m/>
    <m/>
    <m/>
  </r>
  <r>
    <x v="0"/>
    <s v="Jocelyn Lilian Maltez Silva"/>
    <n v="355339240000"/>
    <s v="Cobros Abril Canal Fijo 2 meses a NPN"/>
    <n v="0"/>
    <m/>
    <d v="2026-01-04T00:00:00"/>
    <n v="67840653"/>
    <n v="67840653"/>
    <m/>
    <s v="Miguelyariela@gmail.com"/>
    <m/>
    <m/>
    <m/>
    <d v="2026-01-04T00:00:00"/>
    <m/>
    <m/>
    <m/>
    <s v="8-951-2214"/>
    <s v="MASIVO"/>
    <s v="3 MESES DE MORA"/>
    <x v="0"/>
    <m/>
    <m/>
    <m/>
    <m/>
  </r>
  <r>
    <x v="0"/>
    <s v="Doris hernandez"/>
    <n v="359338250000"/>
    <s v="Cobros Abril Canal Fijo 2 meses a NPN"/>
    <n v="0"/>
    <m/>
    <d v="2026-01-04T00:00:00"/>
    <n v="69889114"/>
    <n v="69889114"/>
    <m/>
    <s v="enriquesavila73@gmail.com"/>
    <m/>
    <m/>
    <m/>
    <d v="2026-01-04T00:00:00"/>
    <m/>
    <m/>
    <m/>
    <s v="9-729-753"/>
    <s v="MASIVO"/>
    <s v="3 MESES DE MORA"/>
    <x v="0"/>
    <m/>
    <m/>
    <m/>
    <m/>
  </r>
  <r>
    <x v="0"/>
    <s v="Katherine Esther Pineda Barrios"/>
    <n v="357338330000"/>
    <s v="Cobros Abril Canal Fijo 2 meses a NPN"/>
    <n v="0"/>
    <m/>
    <d v="2026-01-04T00:00:00"/>
    <n v="68772330"/>
    <n v="68772330"/>
    <m/>
    <s v="katherinpineda003@gmail.com"/>
    <m/>
    <m/>
    <m/>
    <d v="2026-01-04T00:00:00"/>
    <m/>
    <m/>
    <m/>
    <s v="8-952-2459"/>
    <s v="MASIVO"/>
    <s v="3 MESES DE MORA"/>
    <x v="0"/>
    <m/>
    <m/>
    <m/>
    <m/>
  </r>
  <r>
    <x v="0"/>
    <s v="Igmar Moreno"/>
    <n v="356338570000"/>
    <s v="Cobros Abril Canal Fijo 2 meses a NPN"/>
    <n v="0"/>
    <m/>
    <d v="2026-01-04T00:00:00"/>
    <n v="62809866"/>
    <n v="62809866"/>
    <m/>
    <s v="imarmoreno27@gmail.com"/>
    <m/>
    <m/>
    <m/>
    <d v="2026-01-04T00:00:00"/>
    <m/>
    <m/>
    <m/>
    <s v="5-755-162"/>
    <s v="MASIVO"/>
    <s v="3 MESES DE MORA"/>
    <x v="0"/>
    <m/>
    <m/>
    <m/>
    <m/>
  </r>
  <r>
    <x v="0"/>
    <s v="Arcelio Pérez "/>
    <n v="356337120000"/>
    <s v="Cobros Abril Canal Fijo 2 meses a NPN"/>
    <n v="0"/>
    <m/>
    <d v="2026-01-04T00:00:00"/>
    <n v="64716057"/>
    <n v="64716057"/>
    <m/>
    <s v="Yailinegutierrez1808@gmail.com"/>
    <m/>
    <m/>
    <m/>
    <d v="2026-01-04T00:00:00"/>
    <m/>
    <m/>
    <m/>
    <s v="8-1023-370"/>
    <s v="MASIVO"/>
    <s v="3 MESES DE MORA"/>
    <x v="0"/>
    <m/>
    <m/>
    <m/>
    <m/>
  </r>
  <r>
    <x v="0"/>
    <s v="Saturnina Pineda "/>
    <n v="355328700000"/>
    <s v="Cobros Abril Canal Fijo 2 meses a NPN"/>
    <n v="0"/>
    <m/>
    <d v="2026-01-04T00:00:00"/>
    <n v="69938048"/>
    <n v="69938048"/>
    <m/>
    <s v="saturninapineda@gmail.com"/>
    <m/>
    <m/>
    <m/>
    <d v="2026-01-04T00:00:00"/>
    <m/>
    <m/>
    <m/>
    <s v="9-173-195"/>
    <s v="MASIVO"/>
    <s v="3 MESES DE MORA"/>
    <x v="2"/>
    <m/>
    <m/>
    <m/>
    <m/>
  </r>
  <r>
    <x v="0"/>
    <s v=" Jesus Humberto Rivas Bonilla"/>
    <n v="353339160000"/>
    <s v="Cobros Abril Canal Fijo 2 meses a NPN"/>
    <n v="0"/>
    <m/>
    <d v="2026-01-04T00:00:00"/>
    <n v="66103004"/>
    <n v="66103004"/>
    <m/>
    <s v="jesushumbertorivas502@gmail.com"/>
    <m/>
    <m/>
    <m/>
    <d v="2026-01-04T00:00:00"/>
    <m/>
    <m/>
    <m/>
    <s v="8-794-503"/>
    <s v="DIGITAL"/>
    <s v="3 MESES DE MORA"/>
    <x v="7"/>
    <m/>
    <m/>
    <m/>
    <m/>
  </r>
  <r>
    <x v="0"/>
    <s v="Giovanni rivera"/>
    <n v="359317110000"/>
    <s v="Cobros Abril Canal Fijo 2 meses a NPN"/>
    <n v="0"/>
    <m/>
    <d v="2026-01-04T00:00:00"/>
    <n v="66816945"/>
    <n v="66816945"/>
    <m/>
    <s v="Shadaynegra2727@gmail.comm"/>
    <m/>
    <m/>
    <m/>
    <d v="2026-01-04T00:00:00"/>
    <m/>
    <m/>
    <m/>
    <s v="8-752-1097"/>
    <s v="MASIVO"/>
    <s v="3 MESES DE MORA"/>
    <x v="1"/>
    <m/>
    <m/>
    <m/>
    <m/>
  </r>
  <r>
    <x v="0"/>
    <s v="Lisbeth Pinto Urriola"/>
    <n v="352337060000"/>
    <s v="Cobros Abril Canal Fijo 2 meses a NPN"/>
    <n v="0"/>
    <m/>
    <d v="2026-01-04T00:00:00"/>
    <n v="68629047"/>
    <n v="68629047"/>
    <m/>
    <s v="Camilvivianeth3@gmail.Com"/>
    <m/>
    <m/>
    <m/>
    <d v="2026-01-04T00:00:00"/>
    <m/>
    <m/>
    <m/>
    <s v="9-746-2037"/>
    <s v="MASIVO"/>
    <s v="3 MESES DE MORA"/>
    <x v="0"/>
    <m/>
    <m/>
    <m/>
    <m/>
  </r>
  <r>
    <x v="0"/>
    <s v="Yonny Jose montes Urriola "/>
    <n v="351338950000"/>
    <s v="Cobros Abril Canal Fijo 2 meses a NPN"/>
    <n v="0"/>
    <m/>
    <d v="2026-01-04T00:00:00"/>
    <n v="65666080"/>
    <n v="65666080"/>
    <m/>
    <s v="Luialberto091117@gmail.com"/>
    <m/>
    <m/>
    <m/>
    <d v="2026-01-04T00:00:00"/>
    <m/>
    <m/>
    <m/>
    <s v="4-825-295"/>
    <s v="MASIVO"/>
    <s v="3 MESES DE MORA"/>
    <x v="0"/>
    <m/>
    <m/>
    <m/>
    <m/>
  </r>
  <r>
    <x v="0"/>
    <s v="Marcelo Acosta Carpintero"/>
    <n v="358338300000"/>
    <s v="Cobros Abril Canal Fijo 2 meses a NPN"/>
    <n v="0"/>
    <m/>
    <d v="2026-01-04T00:00:00"/>
    <n v="66518264"/>
    <n v="66518264"/>
    <m/>
    <s v="tita.2816@hotmail.com"/>
    <m/>
    <m/>
    <m/>
    <d v="2026-01-04T00:00:00"/>
    <m/>
    <m/>
    <m/>
    <s v="12-724-1026"/>
    <s v="MASIVO"/>
    <s v="3 MESES DE MORA"/>
    <x v="0"/>
    <m/>
    <m/>
    <m/>
    <m/>
  </r>
  <r>
    <x v="0"/>
    <s v="JOSELYN AILIN AGUIRRE MEDINA"/>
    <n v="354301790000"/>
    <s v="Cobros Abril Canal Fijo 2 meses a NPN"/>
    <n v="0"/>
    <m/>
    <d v="2026-01-04T00:00:00"/>
    <n v="65309575"/>
    <n v="65309575"/>
    <m/>
    <s v="Ailinaguirre770@gmail.com"/>
    <m/>
    <m/>
    <m/>
    <d v="2026-01-04T00:00:00"/>
    <m/>
    <m/>
    <m/>
    <s v="4-755-1585"/>
    <s v="MASIVO"/>
    <s v="3 MESES DE MORA"/>
    <x v="0"/>
    <m/>
    <m/>
    <m/>
    <m/>
  </r>
  <r>
    <x v="0"/>
    <s v="Rigoberto midi"/>
    <n v="358338850000"/>
    <s v="Cobros Abril Canal Fijo 2 meses a NPN"/>
    <n v="0"/>
    <m/>
    <d v="2026-01-04T00:00:00"/>
    <n v="68148439"/>
    <n v="68148439"/>
    <m/>
    <s v="rigobertomidi@gmail.com"/>
    <m/>
    <m/>
    <m/>
    <d v="2026-01-04T00:00:00"/>
    <m/>
    <m/>
    <m/>
    <s v="1-712-1863"/>
    <s v="MASIVO"/>
    <s v="3 MESES DE MORA"/>
    <x v="0"/>
    <m/>
    <m/>
    <m/>
    <m/>
  </r>
  <r>
    <x v="0"/>
    <s v="BRAYAN EDNILSON RODRIGUEZ DE GRACIA"/>
    <n v="358337600000"/>
    <s v="Cobros Abril Canal Fijo 2 meses a NPN"/>
    <n v="0"/>
    <m/>
    <d v="2026-01-04T00:00:00"/>
    <n v="65101089"/>
    <n v="65101089"/>
    <m/>
    <s v="Brayan12@gmail.com"/>
    <m/>
    <m/>
    <m/>
    <d v="2026-01-04T00:00:00"/>
    <m/>
    <m/>
    <m/>
    <s v="8-987-805"/>
    <s v="MASIVO"/>
    <s v="3 MESES DE MORA"/>
    <x v="4"/>
    <m/>
    <m/>
    <m/>
    <m/>
  </r>
  <r>
    <x v="0"/>
    <s v="Luis Carlos Flores Moreno "/>
    <n v="352340280000"/>
    <s v="Cobros Abril Canal Fijo 2 meses a NPN"/>
    <n v="0"/>
    <m/>
    <d v="2026-01-04T00:00:00"/>
    <n v="63522008"/>
    <n v="63522008"/>
    <m/>
    <s v="Luiscarlosflores90@gmail.com"/>
    <m/>
    <m/>
    <m/>
    <d v="2026-01-04T00:00:00"/>
    <m/>
    <m/>
    <m/>
    <s v="8-841-2243"/>
    <s v="MASIVO"/>
    <s v="3 MESES DE MORA"/>
    <x v="0"/>
    <m/>
    <m/>
    <m/>
    <m/>
  </r>
  <r>
    <x v="0"/>
    <s v="Javier Hernández vega"/>
    <n v="352331700000"/>
    <s v="Cobros Abril Canal Fijo 2 meses a NPN"/>
    <n v="0"/>
    <m/>
    <d v="2026-01-04T00:00:00"/>
    <n v="69858713"/>
    <n v="69858713"/>
    <m/>
    <s v="Abimelth0770@gimel.com"/>
    <m/>
    <m/>
    <m/>
    <d v="2026-01-04T00:00:00"/>
    <m/>
    <m/>
    <m/>
    <s v="8-820-1150"/>
    <s v="MASIVO"/>
    <s v="3 MESES DE MORA"/>
    <x v="0"/>
    <m/>
    <m/>
    <m/>
    <m/>
  </r>
  <r>
    <x v="0"/>
    <s v="GILBERTO VALENTINO JOHSON BETHANCOURT"/>
    <n v="354340610000"/>
    <s v="Cobros Abril Canal Fijo 2 meses a NPN"/>
    <n v="0"/>
    <m/>
    <d v="2026-01-04T00:00:00"/>
    <n v="65454683"/>
    <n v="65454683"/>
    <m/>
    <s v="gilbertovalentinojb@gmail.com"/>
    <m/>
    <m/>
    <m/>
    <d v="2026-01-04T00:00:00"/>
    <m/>
    <m/>
    <m/>
    <s v="8-948-438"/>
    <s v="MASIVO"/>
    <s v="3 MESES DE MORA"/>
    <x v="0"/>
    <m/>
    <m/>
    <m/>
    <m/>
  </r>
  <r>
    <x v="0"/>
    <s v="Josue ortega "/>
    <n v="351340690000"/>
    <s v="Cobros Abril Canal Fijo 2 meses a NPN"/>
    <n v="0"/>
    <m/>
    <d v="2026-01-04T00:00:00"/>
    <n v="61398885"/>
    <n v="61398885"/>
    <m/>
    <s v="Beckybosques09@gmail.com"/>
    <m/>
    <m/>
    <m/>
    <d v="2026-01-04T00:00:00"/>
    <m/>
    <m/>
    <m/>
    <s v="8-846-2319"/>
    <s v="MASIVO"/>
    <s v="3 MESES DE MORA"/>
    <x v="0"/>
    <m/>
    <m/>
    <m/>
    <m/>
  </r>
  <r>
    <x v="0"/>
    <s v="Edilcia martinez "/>
    <n v="357340680000"/>
    <s v="Cobros Abril Canal Fijo 2 meses a NPN"/>
    <n v="0"/>
    <m/>
    <d v="2026-01-04T00:00:00"/>
    <n v="69935301"/>
    <n v="69935301"/>
    <m/>
    <s v="Edilciam22@gmail.com"/>
    <m/>
    <m/>
    <m/>
    <d v="2026-01-04T00:00:00"/>
    <m/>
    <m/>
    <m/>
    <s v="4-124-1892"/>
    <s v="MASIVO"/>
    <s v="3 MESES DE MORA"/>
    <x v="0"/>
    <m/>
    <m/>
    <m/>
    <m/>
  </r>
  <r>
    <x v="0"/>
    <s v="Maria gordon"/>
    <n v="353338960000"/>
    <s v="Cobros Abril Canal Fijo 2 meses a NPN"/>
    <n v="0"/>
    <m/>
    <d v="2026-01-04T00:00:00"/>
    <n v="65398607"/>
    <n v="65398607"/>
    <m/>
    <s v="Luismartinez21nov@gmail.com"/>
    <m/>
    <m/>
    <m/>
    <d v="2026-01-04T00:00:00"/>
    <m/>
    <m/>
    <m/>
    <s v="2-106-940"/>
    <s v="MASIVO"/>
    <s v="3 MESES DE MORA"/>
    <x v="0"/>
    <m/>
    <m/>
    <m/>
    <m/>
  </r>
  <r>
    <x v="0"/>
    <s v="José segundo "/>
    <n v="358339470000"/>
    <s v="Cobros Abril Canal Fijo 2 meses a NPN"/>
    <n v="0"/>
    <m/>
    <d v="2026-01-04T00:00:00"/>
    <n v="68905432"/>
    <n v="68905432"/>
    <m/>
    <s v="josealexanders906@gmail.com"/>
    <m/>
    <m/>
    <m/>
    <d v="2026-01-04T00:00:00"/>
    <m/>
    <m/>
    <m/>
    <s v="2-739-82"/>
    <s v="MASIVO"/>
    <s v="3 MESES DE MORA"/>
    <x v="1"/>
    <m/>
    <m/>
    <m/>
    <m/>
  </r>
  <r>
    <x v="0"/>
    <s v="Roberto Cano bethancourt"/>
    <n v="358335800000"/>
    <s v="Cobros Abril Canal Fijo 2 meses a NPN"/>
    <n v="0"/>
    <m/>
    <d v="2026-01-04T00:00:00"/>
    <n v="66277308"/>
    <n v="66277308"/>
    <m/>
    <s v="Gondolalinda2@gmail.com"/>
    <m/>
    <m/>
    <m/>
    <d v="2026-01-04T00:00:00"/>
    <m/>
    <m/>
    <m/>
    <s v="8-205-1478"/>
    <s v="MASIVO"/>
    <s v="3 MESES DE MORA"/>
    <x v="0"/>
    <m/>
    <m/>
    <m/>
    <m/>
  </r>
  <r>
    <x v="0"/>
    <s v="Daiyis johanis navarro delgado"/>
    <n v="351337750000"/>
    <s v="Cobros Abril Canal Fijo 2 meses a NPN"/>
    <n v="0"/>
    <m/>
    <d v="2026-01-04T00:00:00"/>
    <n v="68963043"/>
    <n v="68963043"/>
    <m/>
    <s v="Dayi30@gmail.c9m"/>
    <m/>
    <m/>
    <m/>
    <d v="2026-01-04T00:00:00"/>
    <m/>
    <m/>
    <m/>
    <s v="8-985-1009"/>
    <s v="MASIVO"/>
    <s v="3 MESES DE MORA"/>
    <x v="0"/>
    <m/>
    <m/>
    <m/>
    <m/>
  </r>
  <r>
    <x v="0"/>
    <s v="Edgardo zelaya "/>
    <n v="356340100000"/>
    <s v="Cobros Abril Canal Fijo 2 meses a NPN"/>
    <n v="0"/>
    <m/>
    <d v="2026-01-04T00:00:00"/>
    <n v="64894765"/>
    <n v="64894765"/>
    <m/>
    <s v="Ohh.zea31@gmail.com"/>
    <m/>
    <m/>
    <m/>
    <d v="2026-01-04T00:00:00"/>
    <m/>
    <m/>
    <m/>
    <s v="8-172-516"/>
    <s v="MASIVO"/>
    <s v="3 MESES DE MORA"/>
    <x v="0"/>
    <m/>
    <m/>
    <m/>
    <m/>
  </r>
  <r>
    <x v="0"/>
    <s v="Yomaira Lozada"/>
    <n v="201026150000"/>
    <s v="Cobros Abril Canal Fijo 2 meses a NPN"/>
    <n v="0"/>
    <m/>
    <d v="2026-01-04T00:00:00"/>
    <n v="65069658"/>
    <n v="65069658"/>
    <m/>
    <s v="Jjlbladinir41@gmail.com"/>
    <m/>
    <m/>
    <m/>
    <d v="2026-01-04T00:00:00"/>
    <m/>
    <m/>
    <m/>
    <s v="3-717-2446"/>
    <s v="MASIVO"/>
    <s v="3 MESES DE MORA"/>
    <x v="0"/>
    <m/>
    <m/>
    <m/>
    <m/>
  </r>
  <r>
    <x v="0"/>
    <s v="Jamilka Molinar Rodriguez"/>
    <n v="193027150000"/>
    <s v="Cobros Abril Canal Fijo 2 meses a NPN"/>
    <n v="0"/>
    <m/>
    <d v="2026-01-04T00:00:00"/>
    <n v="66011897"/>
    <n v="66011897"/>
    <m/>
    <s v="jamilkaelisethmolinar1986@gmail.com"/>
    <m/>
    <m/>
    <m/>
    <d v="2026-01-04T00:00:00"/>
    <m/>
    <m/>
    <m/>
    <s v="3-718-1515"/>
    <s v="MASIVO"/>
    <s v="3 MESES DE MORA"/>
    <x v="0"/>
    <m/>
    <m/>
    <m/>
    <m/>
  </r>
  <r>
    <x v="0"/>
    <s v="Yusnaidys Paola Utria Navarro"/>
    <n v="353275110000"/>
    <s v="Cobros Abril Canal Fijo 2 meses a NPN"/>
    <n v="0"/>
    <m/>
    <d v="2026-01-04T00:00:00"/>
    <n v="69954027"/>
    <n v="69954027"/>
    <m/>
    <s v="yusnairynavarro@gmail.com"/>
    <m/>
    <m/>
    <m/>
    <d v="2026-01-04T00:00:00"/>
    <m/>
    <m/>
    <m/>
    <s v="3-757-1760"/>
    <s v="MASIVO"/>
    <s v="3 MESES DE MORA"/>
    <x v="0"/>
    <m/>
    <m/>
    <m/>
    <m/>
  </r>
  <r>
    <x v="0"/>
    <s v="XADIR SHARMINE THORPE LOUPADIERE"/>
    <n v="352331280000"/>
    <s v="Cobros Abril Canal Fijo 2 meses a NPN"/>
    <n v="0"/>
    <m/>
    <d v="2026-01-04T00:00:00"/>
    <n v="65317077"/>
    <n v="65317077"/>
    <m/>
    <s v="Thorpexadir0@gmail.com"/>
    <m/>
    <m/>
    <m/>
    <d v="2026-01-04T00:00:00"/>
    <m/>
    <m/>
    <m/>
    <s v="8-1049-2046"/>
    <s v="MASIVO"/>
    <s v="3 MESES DE MORA"/>
    <x v="0"/>
    <m/>
    <m/>
    <m/>
    <m/>
  </r>
  <r>
    <x v="0"/>
    <s v="Shazia Andrea elliott laboriel"/>
    <n v="351338320000"/>
    <s v="Cobros Abril Canal Fijo 2 meses a NPN"/>
    <n v="0"/>
    <m/>
    <d v="2026-01-04T00:00:00"/>
    <n v="65581741"/>
    <n v="65581741"/>
    <m/>
    <s v="Shaziaandrea01@gmail.com"/>
    <m/>
    <m/>
    <m/>
    <d v="2026-01-04T00:00:00"/>
    <m/>
    <m/>
    <m/>
    <s v="8-1039-1119"/>
    <s v="MASIVO"/>
    <s v="3 MESES DE MORA"/>
    <x v="0"/>
    <m/>
    <m/>
    <m/>
    <m/>
  </r>
  <r>
    <x v="0"/>
    <s v="Yuleymis Suira "/>
    <n v="356110070000"/>
    <s v="Cobros Abril Canal Fijo 2 meses a NPN"/>
    <n v="0"/>
    <m/>
    <d v="2026-01-04T00:00:00"/>
    <n v="63665042"/>
    <n v="63665042"/>
    <m/>
    <s v="Pologenesis387@gmail.com"/>
    <m/>
    <m/>
    <m/>
    <d v="2026-01-04T00:00:00"/>
    <m/>
    <m/>
    <m/>
    <s v="8-952-2087"/>
    <s v="MASIVO"/>
    <s v="3 MESES DE MORA"/>
    <x v="0"/>
    <m/>
    <m/>
    <m/>
    <m/>
  </r>
  <r>
    <x v="0"/>
    <s v="Dalvis cedeño"/>
    <n v="354340850000"/>
    <s v="Cobros Abril Canal Fijo 2 meses a NPN"/>
    <n v="0"/>
    <m/>
    <d v="2026-01-04T00:00:00"/>
    <n v="63637264"/>
    <n v="63637264"/>
    <m/>
    <s v="dalviscedeno94@gmail.com"/>
    <m/>
    <m/>
    <m/>
    <d v="2026-01-04T00:00:00"/>
    <m/>
    <m/>
    <m/>
    <s v="8-882-516"/>
    <s v="MASIVO"/>
    <s v="3 MESES DE MORA"/>
    <x v="0"/>
    <m/>
    <m/>
    <m/>
    <m/>
  </r>
  <r>
    <x v="0"/>
    <s v="Juan antioco"/>
    <n v="35534064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3-706-2118"/>
    <s v="MASIVO"/>
    <s v="3 MESES DE MORA"/>
    <x v="1"/>
    <m/>
    <m/>
    <m/>
    <m/>
  </r>
  <r>
    <x v="0"/>
    <s v="rodrigo montezuma abrego"/>
    <n v="355339020000"/>
    <s v="Cobros Abril Canal Fijo 2 meses a NPN"/>
    <n v="0"/>
    <m/>
    <d v="2026-01-04T00:00:00"/>
    <n v="66513801"/>
    <n v="66513801"/>
    <m/>
    <s v="rodrigomontezuna97@icloud.com"/>
    <m/>
    <m/>
    <m/>
    <d v="2026-01-04T00:00:00"/>
    <m/>
    <m/>
    <m/>
    <s v="4-799-17"/>
    <s v="MASIVO"/>
    <s v="3 MESES DE MORA"/>
    <x v="0"/>
    <m/>
    <m/>
    <m/>
    <m/>
  </r>
  <r>
    <x v="0"/>
    <s v="MELAISA LUZ MARIA MALONEY DE LEON"/>
    <n v="352197050000"/>
    <s v="Cobros Abril Canal Fijo 2 meses a NPN"/>
    <n v="0"/>
    <m/>
    <d v="2026-01-04T00:00:00"/>
    <n v="66540425"/>
    <n v="66540425"/>
    <m/>
    <s v="serranocamilocorrea@gmail.com"/>
    <m/>
    <m/>
    <m/>
    <d v="2026-01-04T00:00:00"/>
    <m/>
    <m/>
    <m/>
    <s v="8-997-2157"/>
    <s v="MASIVO"/>
    <s v="3 MESES DE MORA"/>
    <x v="0"/>
    <m/>
    <m/>
    <m/>
    <m/>
  </r>
  <r>
    <x v="0"/>
    <s v="DAYNERISJULANYS ACEROMARIN"/>
    <n v="354335980000"/>
    <s v="Cobros Abril Canal Fijo 2 meses a NPN"/>
    <n v="0"/>
    <m/>
    <d v="2026-01-04T00:00:00"/>
    <n v="66533227"/>
    <n v="66533227"/>
    <m/>
    <s v="Valdesmichell17@gmail.com"/>
    <m/>
    <m/>
    <m/>
    <d v="2026-01-04T00:00:00"/>
    <m/>
    <m/>
    <m/>
    <s v="8-1060-2409"/>
    <s v="MASIVO"/>
    <s v="3 MESES DE MORA"/>
    <x v="0"/>
    <m/>
    <m/>
    <m/>
    <m/>
  </r>
  <r>
    <x v="0"/>
    <s v="Gloria Esther Gordon Sanchez"/>
    <n v="356340750000"/>
    <s v="Cobros Abril Canal Fijo 2 meses a NPN"/>
    <n v="0"/>
    <m/>
    <d v="2026-01-04T00:00:00"/>
    <n v="64031174"/>
    <n v="64031174"/>
    <m/>
    <s v="gloriagordon115@gmail.com"/>
    <m/>
    <m/>
    <m/>
    <d v="2026-01-04T00:00:00"/>
    <m/>
    <m/>
    <m/>
    <s v="8-780-2334"/>
    <s v="MASIVO"/>
    <s v="3 MESES DE MORA"/>
    <x v="0"/>
    <m/>
    <m/>
    <m/>
    <m/>
  </r>
  <r>
    <x v="0"/>
    <s v="Osmel morales"/>
    <n v="356328950000"/>
    <s v="Cobros Abril Canal Fijo 2 meses a NPN"/>
    <n v="0"/>
    <m/>
    <d v="2026-01-04T00:00:00"/>
    <n v="68873336"/>
    <n v="68873336"/>
    <m/>
    <s v="orielquintero@gmail.com"/>
    <m/>
    <m/>
    <m/>
    <d v="2026-01-04T00:00:00"/>
    <m/>
    <m/>
    <m/>
    <s v="8-746-1133"/>
    <s v="MASIVO"/>
    <s v="3 MESES DE MORA"/>
    <x v="0"/>
    <m/>
    <m/>
    <m/>
    <m/>
  </r>
  <r>
    <x v="0"/>
    <s v="Israel Samaniego "/>
    <n v="358342110000"/>
    <s v="Cobros Abril Canal Fijo 2 meses a NPN"/>
    <n v="0"/>
    <m/>
    <d v="2026-01-04T00:00:00"/>
    <n v="66113707"/>
    <n v="66113707"/>
    <m/>
    <s v="israel.s237@gmail.com"/>
    <m/>
    <m/>
    <m/>
    <d v="2026-01-04T00:00:00"/>
    <m/>
    <m/>
    <m/>
    <s v="8-857-965"/>
    <s v="MASIVO"/>
    <s v="3 MESES DE MORA"/>
    <x v="0"/>
    <m/>
    <m/>
    <m/>
    <m/>
  </r>
  <r>
    <x v="0"/>
    <s v="Taniaha Naomi Morales Gonzalez"/>
    <n v="359289460000"/>
    <s v="Cobros Abril Canal Fijo 2 meses a NPN"/>
    <n v="0"/>
    <m/>
    <d v="2026-01-04T00:00:00"/>
    <n v="61985827"/>
    <n v="61985827"/>
    <m/>
    <s v="tanystudio@icloud.com"/>
    <m/>
    <m/>
    <m/>
    <d v="2026-01-04T00:00:00"/>
    <m/>
    <m/>
    <m/>
    <s v="8-875-1712"/>
    <s v="MASIVO"/>
    <s v="3 MESES DE MORA"/>
    <x v="0"/>
    <m/>
    <m/>
    <m/>
    <m/>
  </r>
  <r>
    <x v="0"/>
    <s v="CHRISTOFER MANUEL CARDALES OLIER"/>
    <n v="356343400000"/>
    <s v="Cobros Abril Canal Fijo 2 meses a NPN"/>
    <n v="0"/>
    <m/>
    <d v="2026-01-04T00:00:00"/>
    <n v="65056627"/>
    <n v="65056627"/>
    <m/>
    <s v="yoandri@gmail.com"/>
    <m/>
    <m/>
    <m/>
    <d v="2026-01-04T00:00:00"/>
    <m/>
    <m/>
    <m/>
    <s v="8-958-1646"/>
    <s v="MASIVO"/>
    <s v="3 MESES DE MORA"/>
    <x v="0"/>
    <m/>
    <m/>
    <m/>
    <m/>
  </r>
  <r>
    <x v="0"/>
    <s v="Yubeli andrea gomez gomez "/>
    <n v="359326160000"/>
    <s v="Cobros Abril Canal Fijo 2 meses a NPN"/>
    <n v="0"/>
    <m/>
    <d v="2026-01-04T00:00:00"/>
    <n v="69420604"/>
    <n v="69420604"/>
    <m/>
    <s v="Yubygomez309@gmail.com"/>
    <m/>
    <m/>
    <m/>
    <d v="2026-01-04T00:00:00"/>
    <m/>
    <m/>
    <m/>
    <s v="BD387724 "/>
    <s v="SOHO"/>
    <s v="3 MESES DE MORA"/>
    <x v="2"/>
    <m/>
    <m/>
    <m/>
    <m/>
  </r>
  <r>
    <x v="0"/>
    <s v="Yanier Cabrera "/>
    <n v="351343030000"/>
    <s v="Cobros Abril Canal Fijo 2 meses a NPN"/>
    <n v="0"/>
    <m/>
    <d v="2026-01-04T00:00:00"/>
    <n v="69854689"/>
    <n v="69854689"/>
    <m/>
    <s v="Cyanier70@gmail.com"/>
    <m/>
    <m/>
    <m/>
    <d v="2026-01-04T00:00:00"/>
    <m/>
    <m/>
    <m/>
    <s v="4-823-472"/>
    <s v="MASIVO"/>
    <s v="3 MESES DE MORA"/>
    <x v="0"/>
    <m/>
    <m/>
    <m/>
    <m/>
  </r>
  <r>
    <x v="0"/>
    <s v="Angeline marien niño Alonso "/>
    <n v="351343330000"/>
    <s v="Cobros Abril Canal Fijo 2 meses a NPN"/>
    <n v="0"/>
    <m/>
    <d v="2026-01-04T00:00:00"/>
    <n v="67730189"/>
    <n v="67730189"/>
    <m/>
    <s v="Anaalonso2717@gmail.com"/>
    <m/>
    <m/>
    <m/>
    <d v="2026-01-04T00:00:00"/>
    <m/>
    <m/>
    <m/>
    <s v="8-1046-1259"/>
    <s v="MASIVO"/>
    <s v="3 MESES DE MORA"/>
    <x v="0"/>
    <m/>
    <m/>
    <m/>
    <m/>
  </r>
  <r>
    <x v="0"/>
    <s v="Oscar Almanza"/>
    <n v="354344520000"/>
    <s v="Cobros Abril Canal Fijo 2 meses a NPN"/>
    <n v="0"/>
    <m/>
    <d v="2026-01-04T00:00:00"/>
    <n v="66541419"/>
    <n v="66541419"/>
    <m/>
    <s v="Osalmanza1998@icloud.com"/>
    <m/>
    <m/>
    <m/>
    <d v="2026-01-04T00:00:00"/>
    <m/>
    <m/>
    <m/>
    <s v="8-440-152"/>
    <s v="MASIVO"/>
    <s v="3 MESES DE MORA"/>
    <x v="0"/>
    <m/>
    <m/>
    <m/>
    <m/>
  </r>
  <r>
    <x v="0"/>
    <s v="Ricardo Taylor"/>
    <n v="357213860000"/>
    <s v="Cobros Abril Canal Fijo 2 meses a NPN"/>
    <n v="0"/>
    <m/>
    <d v="2026-01-04T00:00:00"/>
    <n v="68451400"/>
    <n v="68451400"/>
    <m/>
    <s v="Rt404506@gmail.com"/>
    <m/>
    <m/>
    <m/>
    <d v="2026-01-04T00:00:00"/>
    <m/>
    <m/>
    <m/>
    <s v="8-761-719"/>
    <s v="MASIVO"/>
    <s v="3 MESES DE MORA"/>
    <x v="0"/>
    <m/>
    <m/>
    <m/>
    <m/>
  </r>
  <r>
    <x v="0"/>
    <s v="Arturo Rowe "/>
    <n v="352337180000"/>
    <s v="Cobros Abril Canal Fijo 2 meses a NPN"/>
    <n v="0"/>
    <m/>
    <d v="2026-01-04T00:00:00"/>
    <n v="65310987"/>
    <n v="65310987"/>
    <m/>
    <s v="rowearturo@gmail.com"/>
    <m/>
    <m/>
    <m/>
    <d v="2026-01-04T00:00:00"/>
    <m/>
    <m/>
    <m/>
    <s v="1-20-1344"/>
    <s v="MASIVO"/>
    <s v="3 MESES DE MORA"/>
    <x v="0"/>
    <m/>
    <m/>
    <m/>
    <m/>
  </r>
  <r>
    <x v="0"/>
    <s v="Linett Elvira García Quintero "/>
    <n v="358342670000"/>
    <s v="Cobros Abril Canal Fijo 2 meses a NPN"/>
    <n v="0"/>
    <m/>
    <d v="2026-01-04T00:00:00"/>
    <n v="63357684"/>
    <n v="63357684"/>
    <m/>
    <s v="Montezumaeuclide468@gmail.com"/>
    <m/>
    <m/>
    <m/>
    <d v="2026-01-04T00:00:00"/>
    <m/>
    <m/>
    <m/>
    <s v="8-448-902"/>
    <s v="MASIVO"/>
    <s v="3 MESES DE MORA"/>
    <x v="0"/>
    <m/>
    <m/>
    <m/>
    <m/>
  </r>
  <r>
    <x v="0"/>
    <s v="Ismael Geovany Aguirre Cornavaca"/>
    <n v="356328840000"/>
    <s v="Cobros Abril Canal Fijo 2 meses a NPN"/>
    <n v="0"/>
    <m/>
    <d v="2026-01-04T00:00:00"/>
    <n v="62442132"/>
    <n v="62442132"/>
    <m/>
    <s v="maybislopez7@gmail.com"/>
    <m/>
    <m/>
    <m/>
    <d v="2026-01-04T00:00:00"/>
    <m/>
    <m/>
    <m/>
    <s v="4-781-1545"/>
    <s v="MASIVO"/>
    <s v="3 MESES DE MORA"/>
    <x v="0"/>
    <m/>
    <m/>
    <m/>
    <m/>
  </r>
  <r>
    <x v="0"/>
    <s v="ADARGELIS  CAJAR "/>
    <n v="338087860000"/>
    <s v="Cobros Abril Canal Fijo 2 meses a NPN"/>
    <n v="0"/>
    <m/>
    <d v="2026-01-04T00:00:00"/>
    <n v="66469524"/>
    <n v="66469524"/>
    <m/>
    <s v="adargeliscajar@gmail.com"/>
    <m/>
    <m/>
    <m/>
    <d v="2026-01-04T00:00:00"/>
    <m/>
    <m/>
    <m/>
    <s v="8-748-2144"/>
    <s v="MASIVO"/>
    <s v="3 MESES DE MORA"/>
    <x v="0"/>
    <m/>
    <m/>
    <m/>
    <m/>
  </r>
  <r>
    <x v="0"/>
    <s v="Arisnelio Rodriguez "/>
    <n v="351344570000"/>
    <s v="Cobros Abril Canal Fijo 2 meses a NPN"/>
    <n v="0"/>
    <m/>
    <d v="2026-01-04T00:00:00"/>
    <n v="68104442"/>
    <n v="68104442"/>
    <m/>
    <s v="Yeremihchavez1@gmail.com"/>
    <m/>
    <m/>
    <m/>
    <d v="2026-01-04T00:00:00"/>
    <m/>
    <m/>
    <m/>
    <s v="10-707-201"/>
    <s v="MASIVO"/>
    <s v="3 MESES DE MORA"/>
    <x v="0"/>
    <m/>
    <m/>
    <m/>
    <m/>
  </r>
  <r>
    <x v="0"/>
    <s v=" Valerie Nicole Medina Muñiz"/>
    <n v="359342370000"/>
    <s v="Cobros Abril Canal Fijo 2 meses a NPN"/>
    <n v="0"/>
    <m/>
    <d v="2026-01-04T00:00:00"/>
    <n v="61516065"/>
    <n v="61516065"/>
    <m/>
    <s v="Ayleendecoideas@outlook.com"/>
    <m/>
    <m/>
    <m/>
    <d v="2026-01-04T00:00:00"/>
    <m/>
    <m/>
    <m/>
    <s v="8-1045-839"/>
    <s v="DIGITAL"/>
    <s v="3 MESES DE MORA"/>
    <x v="0"/>
    <m/>
    <m/>
    <m/>
    <m/>
  </r>
  <r>
    <x v="0"/>
    <s v="Maykel Abdiel Cisneros Espinosa "/>
    <n v="354257900000"/>
    <s v="Cobros Abril Canal Fijo 2 meses a NPN"/>
    <n v="0"/>
    <m/>
    <d v="2026-01-04T00:00:00"/>
    <n v="68451762"/>
    <n v="68451762"/>
    <m/>
    <s v="Maikelgarcia136@gmail.Com"/>
    <m/>
    <m/>
    <m/>
    <d v="2026-01-04T00:00:00"/>
    <m/>
    <m/>
    <m/>
    <s v="8-514-359"/>
    <s v="MASIVO"/>
    <s v="3 MESES DE MORA"/>
    <x v="0"/>
    <m/>
    <m/>
    <m/>
    <m/>
  </r>
  <r>
    <x v="0"/>
    <s v="YADIRA ESTHER MOSQUERA MONTENEGRO"/>
    <n v="358242080000"/>
    <s v="Cobros Abril Canal Fijo 2 meses a NPN"/>
    <n v="0"/>
    <m/>
    <d v="2026-01-04T00:00:00"/>
    <n v="66620017"/>
    <n v="66620017"/>
    <m/>
    <s v="yadiramosquera3160@gmail.com"/>
    <m/>
    <m/>
    <m/>
    <d v="2026-01-04T00:00:00"/>
    <m/>
    <m/>
    <m/>
    <s v="8-328-705"/>
    <s v="MASIVO"/>
    <s v="3 MESES DE MORA"/>
    <x v="0"/>
    <m/>
    <m/>
    <m/>
    <m/>
  </r>
  <r>
    <x v="0"/>
    <s v="Juritza ortiz"/>
    <n v="352344350000"/>
    <s v="Cobros Abril Canal Fijo 2 meses a NPN"/>
    <n v="0"/>
    <m/>
    <d v="2026-01-04T00:00:00"/>
    <n v="60521681"/>
    <n v="60521681"/>
    <m/>
    <s v="Yyosimark@gmail.com"/>
    <m/>
    <m/>
    <m/>
    <d v="2026-01-04T00:00:00"/>
    <m/>
    <m/>
    <m/>
    <s v="8-816-2044"/>
    <s v="MASIVO"/>
    <s v="3 MESES DE MORA"/>
    <x v="0"/>
    <m/>
    <m/>
    <m/>
    <m/>
  </r>
  <r>
    <x v="0"/>
    <s v="FABIÁN JOEL MORALES DE LEON"/>
    <n v="357331770000"/>
    <s v="Cobros Abril Canal Fijo 2 meses a NPN"/>
    <n v="0"/>
    <m/>
    <d v="2026-01-04T00:00:00"/>
    <n v="64212031"/>
    <n v="64212031"/>
    <m/>
    <s v="moralesfabian@gmail.com"/>
    <m/>
    <m/>
    <m/>
    <d v="2026-01-04T00:00:00"/>
    <m/>
    <m/>
    <m/>
    <s v="8-973-1199"/>
    <s v="MASIVO"/>
    <s v="3 MESES DE MORA"/>
    <x v="0"/>
    <m/>
    <m/>
    <m/>
    <m/>
  </r>
  <r>
    <x v="0"/>
    <s v="Andrés Muñoz vergara"/>
    <n v="355250630000"/>
    <s v="Cobros Abril Canal Fijo 2 meses a NPN"/>
    <n v="0"/>
    <m/>
    <d v="2026-01-04T00:00:00"/>
    <n v="64851595"/>
    <n v="64851595"/>
    <m/>
    <s v="alfibarre@gmail.com"/>
    <m/>
    <m/>
    <m/>
    <d v="2026-01-04T00:00:00"/>
    <m/>
    <m/>
    <m/>
    <s v="8-776-10"/>
    <s v="MASIVO"/>
    <s v="3 MESES DE MORA"/>
    <x v="0"/>
    <m/>
    <m/>
    <m/>
    <m/>
  </r>
  <r>
    <x v="0"/>
    <s v="Mercedes Suárez González "/>
    <n v="358343330000"/>
    <s v="Cobros Abril Canal Fijo 2 meses a NPN"/>
    <n v="0"/>
    <m/>
    <d v="2026-01-04T00:00:00"/>
    <n v="62893873"/>
    <n v="62893873"/>
    <m/>
    <s v="soja1985sugel@gmail.com"/>
    <m/>
    <m/>
    <m/>
    <d v="2026-01-04T00:00:00"/>
    <m/>
    <m/>
    <m/>
    <s v="8-981-350"/>
    <s v="MASIVO"/>
    <s v="3 MESES DE MORA"/>
    <x v="0"/>
    <m/>
    <m/>
    <m/>
    <m/>
  </r>
  <r>
    <x v="0"/>
    <s v="Oscar Vasquez"/>
    <n v="351343130000"/>
    <s v="Cobros Abril Canal Fijo 2 meses a NPN"/>
    <n v="0"/>
    <m/>
    <d v="2026-01-04T00:00:00"/>
    <n v="67642685"/>
    <n v="67642685"/>
    <m/>
    <s v="oscarvasquez@gmail.com"/>
    <m/>
    <m/>
    <m/>
    <d v="2026-01-04T00:00:00"/>
    <m/>
    <m/>
    <m/>
    <s v="8-1049-1481"/>
    <s v="MASIVO"/>
    <s v="3 MESES DE MORA"/>
    <x v="0"/>
    <m/>
    <m/>
    <m/>
    <m/>
  </r>
  <r>
    <x v="0"/>
    <s v="Dinora Edith Cordoba Peralta"/>
    <n v="356345390000"/>
    <s v="Cobros Abril Canal Fijo 2 meses a NPN"/>
    <n v="0"/>
    <m/>
    <d v="2026-01-04T00:00:00"/>
    <n v="61131682"/>
    <n v="61131682"/>
    <m/>
    <s v="Lizm8936@gmail.com"/>
    <m/>
    <m/>
    <m/>
    <d v="2026-01-04T00:00:00"/>
    <m/>
    <m/>
    <m/>
    <s v="8-744-2153"/>
    <s v="MASIVO"/>
    <s v="3 MESES DE MORA"/>
    <x v="0"/>
    <m/>
    <m/>
    <m/>
    <m/>
  </r>
  <r>
    <x v="0"/>
    <s v="GINIVA RODRÍGUEZ"/>
    <n v="353341690000"/>
    <s v="Cobros Abril Canal Fijo 2 meses a NPN"/>
    <n v="0"/>
    <m/>
    <d v="2026-01-04T00:00:00"/>
    <n v="69341941"/>
    <n v="69341941"/>
    <m/>
    <s v="givone0909@gmail.com"/>
    <m/>
    <m/>
    <m/>
    <d v="2026-01-04T00:00:00"/>
    <m/>
    <m/>
    <m/>
    <s v="8-875-1017"/>
    <s v="MASIVO"/>
    <s v="3 MESES DE MORA"/>
    <x v="0"/>
    <m/>
    <m/>
    <m/>
    <m/>
  </r>
  <r>
    <x v="0"/>
    <s v="Winston Torres Espinoza"/>
    <n v="352344240000"/>
    <s v="Cobros Abril Canal Fijo 2 meses a NPN"/>
    <n v="0"/>
    <m/>
    <d v="2026-01-04T00:00:00"/>
    <n v="68187236"/>
    <n v="68187236"/>
    <m/>
    <s v="Iriaany@gmail.com"/>
    <m/>
    <m/>
    <m/>
    <d v="2026-01-04T00:00:00"/>
    <m/>
    <m/>
    <m/>
    <s v="AX456004"/>
    <s v="MASIVO"/>
    <s v="3 MESES DE MORA"/>
    <x v="0"/>
    <m/>
    <m/>
    <m/>
    <m/>
  </r>
  <r>
    <x v="0"/>
    <s v="Susana Paz "/>
    <n v="355330470000"/>
    <s v="Cobros Abril Canal Fijo 2 meses a NPN"/>
    <n v="0"/>
    <m/>
    <d v="2026-01-04T00:00:00"/>
    <n v="69812495"/>
    <n v="69812495"/>
    <m/>
    <s v="Pazsusana10@gmail.com"/>
    <m/>
    <m/>
    <m/>
    <d v="2026-01-04T00:00:00"/>
    <m/>
    <m/>
    <m/>
    <s v="8-881-2358"/>
    <s v="MASIVO"/>
    <s v="3 MESES DE MORA"/>
    <x v="0"/>
    <m/>
    <m/>
    <m/>
    <m/>
  </r>
  <r>
    <x v="0"/>
    <s v="Omar Acosta Muñoz"/>
    <n v="353345910000"/>
    <s v="Cobros Abril Canal Fijo 2 meses a NPN"/>
    <n v="0"/>
    <m/>
    <d v="2026-01-04T00:00:00"/>
    <n v="61013989"/>
    <n v="61013989"/>
    <m/>
    <s v="Siulpalacio8@gmail.com"/>
    <m/>
    <m/>
    <m/>
    <d v="2026-01-04T00:00:00"/>
    <m/>
    <m/>
    <m/>
    <s v="4-143-210"/>
    <s v="MASIVO"/>
    <s v="3 MESES DE MORA"/>
    <x v="2"/>
    <m/>
    <m/>
    <m/>
    <m/>
  </r>
  <r>
    <x v="0"/>
    <s v="Josefa Narvaez"/>
    <n v="355345990000"/>
    <s v="Cobros Abril Canal Fijo 2 meses a NPN"/>
    <n v="0"/>
    <m/>
    <d v="2026-01-04T00:00:00"/>
    <n v="62870053"/>
    <n v="62870053"/>
    <m/>
    <s v="Castilloisaac527@gmail.com"/>
    <m/>
    <m/>
    <m/>
    <d v="2026-01-04T00:00:00"/>
    <m/>
    <m/>
    <m/>
    <s v="AV812087"/>
    <s v="MASIVO"/>
    <s v="3 MESES DE MORA"/>
    <x v="0"/>
    <m/>
    <m/>
    <m/>
    <m/>
  </r>
  <r>
    <x v="0"/>
    <s v="BRAYAN EDGARDO MARTINEZ LORENZO"/>
    <n v="356345100000"/>
    <s v="Cobros Abril Canal Fijo 2 meses a NPN"/>
    <n v="0"/>
    <m/>
    <d v="2026-01-04T00:00:00"/>
    <n v="65549998"/>
    <n v="65549998"/>
    <m/>
    <s v="rosalindaderuiz29@gmail.com"/>
    <m/>
    <m/>
    <m/>
    <d v="2026-01-04T00:00:00"/>
    <m/>
    <m/>
    <m/>
    <s v="2-737-101"/>
    <s v="MASIVO"/>
    <s v="3 MESES DE MORA"/>
    <x v="0"/>
    <m/>
    <m/>
    <m/>
    <m/>
  </r>
  <r>
    <x v="0"/>
    <s v="Jesús Antonio Baloy Osorio "/>
    <n v="353279420000"/>
    <s v="Cobros Abril Canal Fijo 2 meses a NPN"/>
    <n v="0"/>
    <m/>
    <d v="2026-01-04T00:00:00"/>
    <n v="65239756"/>
    <n v="65239756"/>
    <m/>
    <s v="dinonegociopty@gmail.com"/>
    <m/>
    <m/>
    <m/>
    <d v="2026-01-04T00:00:00"/>
    <m/>
    <m/>
    <m/>
    <s v="8-1062-707"/>
    <s v="MASIVO"/>
    <s v="3 MESES DE MORA"/>
    <x v="0"/>
    <m/>
    <m/>
    <m/>
    <m/>
  </r>
  <r>
    <x v="0"/>
    <s v="VIVIAN KARINA BETHANCOURT HERNANDE"/>
    <n v="351331680000"/>
    <s v="Cobros Abril Canal Fijo 2 meses a NPN"/>
    <n v="0"/>
    <m/>
    <d v="2026-01-04T00:00:00"/>
    <n v="62195501"/>
    <n v="62195501"/>
    <m/>
    <s v="bethancourtjoselyn18@gmail.com"/>
    <m/>
    <m/>
    <m/>
    <d v="2026-01-04T00:00:00"/>
    <m/>
    <m/>
    <m/>
    <s v="8-1016-2007"/>
    <s v="MASIVO"/>
    <s v="3 MESES DE MORA"/>
    <x v="0"/>
    <m/>
    <m/>
    <m/>
    <m/>
  </r>
  <r>
    <x v="0"/>
    <s v="Yancy Murillo"/>
    <n v="358344520000"/>
    <s v="Cobros Abril Canal Fijo 2 meses a NPN"/>
    <n v="0"/>
    <m/>
    <d v="2026-01-04T00:00:00"/>
    <n v="65988468"/>
    <n v="65988468"/>
    <m/>
    <s v="doraltorres@gmail.com"/>
    <m/>
    <m/>
    <m/>
    <d v="2026-01-04T00:00:00"/>
    <m/>
    <m/>
    <m/>
    <s v="8-1036-798"/>
    <s v="MASIVO"/>
    <s v="3 MESES DE MORA"/>
    <x v="0"/>
    <m/>
    <m/>
    <m/>
    <m/>
  </r>
  <r>
    <x v="0"/>
    <s v="Cen siting"/>
    <n v="357344630000"/>
    <s v="Cobros Abril Canal Fijo 2 meses a NPN"/>
    <n v="0"/>
    <m/>
    <d v="2026-01-04T00:00:00"/>
    <n v="68893194"/>
    <n v="68893194"/>
    <m/>
    <s v="censiting@vip.qq.com"/>
    <m/>
    <m/>
    <m/>
    <d v="2026-01-04T00:00:00"/>
    <m/>
    <m/>
    <m/>
    <s v="ED5484468"/>
    <s v="SOHO"/>
    <s v="3 MESES DE MORA"/>
    <x v="0"/>
    <m/>
    <m/>
    <m/>
    <m/>
  </r>
  <r>
    <x v="0"/>
    <s v="Josue Mendoza "/>
    <n v="359342840000"/>
    <s v="Cobros Abril Canal Fijo 2 meses a NPN"/>
    <n v="0"/>
    <m/>
    <d v="2026-01-04T00:00:00"/>
    <n v="63473553"/>
    <n v="63473553"/>
    <m/>
    <s v="Josue130809@gmail.com"/>
    <m/>
    <m/>
    <m/>
    <d v="2026-01-04T00:00:00"/>
    <m/>
    <m/>
    <m/>
    <s v="2-742-1974"/>
    <s v="MASIVO"/>
    <s v="3 MESES DE MORA"/>
    <x v="0"/>
    <m/>
    <m/>
    <m/>
    <m/>
  </r>
  <r>
    <x v="0"/>
    <s v="Lidya vergara "/>
    <n v="358152410000"/>
    <s v="Cobros Abril Canal Fijo 2 meses a NPN"/>
    <n v="0"/>
    <m/>
    <d v="2026-01-04T00:00:00"/>
    <n v="67787352"/>
    <n v="67787352"/>
    <m/>
    <s v="farmarena3457@gmail.com"/>
    <m/>
    <m/>
    <m/>
    <d v="2026-01-04T00:00:00"/>
    <m/>
    <m/>
    <m/>
    <s v="7-710-2283"/>
    <s v="MASIVO"/>
    <s v="3 MESES DE MORA"/>
    <x v="0"/>
    <m/>
    <m/>
    <m/>
    <m/>
  </r>
  <r>
    <x v="0"/>
    <s v="kimberly stefany SANCHEZ planes"/>
    <n v="356335460000"/>
    <s v="Cobros Abril Canal Fijo 2 meses a NPN"/>
    <n v="0"/>
    <m/>
    <d v="2026-01-04T00:00:00"/>
    <n v="67683055"/>
    <n v="67683055"/>
    <m/>
    <s v="cristhiang1522@gmail.com"/>
    <m/>
    <m/>
    <m/>
    <d v="2026-01-04T00:00:00"/>
    <m/>
    <m/>
    <m/>
    <s v="8-1057-442"/>
    <s v="MASIVO"/>
    <s v="3 MESES DE MORA"/>
    <x v="2"/>
    <m/>
    <m/>
    <m/>
    <m/>
  </r>
  <r>
    <x v="0"/>
    <s v="MARTHA MARIA GONZALEZ CASTRO"/>
    <n v="359333510000"/>
    <s v="Cobros Abril Canal Fijo 2 meses a NPN"/>
    <n v="0"/>
    <m/>
    <d v="2026-01-04T00:00:00"/>
    <n v="66801686"/>
    <n v="66801686"/>
    <m/>
    <s v="marcoskael19@gmail.com"/>
    <m/>
    <m/>
    <m/>
    <d v="2026-01-04T00:00:00"/>
    <m/>
    <m/>
    <m/>
    <s v="2-760-522"/>
    <s v="MASIVO"/>
    <s v="3 MESES DE MORA"/>
    <x v="0"/>
    <m/>
    <m/>
    <m/>
    <m/>
  </r>
  <r>
    <x v="0"/>
    <s v="Evelyn Bonilla"/>
    <n v="358347220000"/>
    <s v="Cobros Abril Canal Fijo 2 meses a NPN"/>
    <n v="0"/>
    <m/>
    <d v="2026-01-04T00:00:00"/>
    <n v="67557929"/>
    <n v="67557929"/>
    <m/>
    <s v="Pedrozat1705@gmail.com"/>
    <m/>
    <m/>
    <m/>
    <d v="2026-01-04T00:00:00"/>
    <m/>
    <m/>
    <m/>
    <s v="8-1036-1365"/>
    <s v="MASIVO"/>
    <s v="3 MESES DE MORA"/>
    <x v="0"/>
    <m/>
    <m/>
    <m/>
    <m/>
  </r>
  <r>
    <x v="0"/>
    <s v="Luis aldair castillo ortega"/>
    <n v="352346180000"/>
    <s v="Cobros Abril Canal Fijo 2 meses a NPN"/>
    <n v="0"/>
    <m/>
    <d v="2026-01-04T00:00:00"/>
    <n v="62257589"/>
    <n v="62257589"/>
    <m/>
    <s v="Luisaldaircastillo@gmail.com"/>
    <m/>
    <m/>
    <m/>
    <d v="2026-01-04T00:00:00"/>
    <m/>
    <m/>
    <m/>
    <s v="2-745-2180"/>
    <s v="MASIVO"/>
    <s v="3 MESES DE MORA"/>
    <x v="0"/>
    <m/>
    <m/>
    <m/>
    <m/>
  </r>
  <r>
    <x v="0"/>
    <s v="LUIS ANTONIO RODRIGUEZ"/>
    <n v="352346940000"/>
    <s v="Cobros Abril Canal Fijo 2 meses a NPN"/>
    <n v="0"/>
    <m/>
    <d v="2026-01-04T00:00:00"/>
    <n v="66864208"/>
    <n v="66864208"/>
    <m/>
    <s v="luisrodriguez@gmail.com"/>
    <m/>
    <m/>
    <m/>
    <d v="2026-01-04T00:00:00"/>
    <m/>
    <m/>
    <m/>
    <s v="9-721-1894"/>
    <s v="MASIVO"/>
    <s v="3 MESES DE MORA"/>
    <x v="0"/>
    <m/>
    <m/>
    <m/>
    <m/>
  </r>
  <r>
    <x v="0"/>
    <s v="Fermin rosales"/>
    <n v="355347330000"/>
    <s v="Cobros Abril Canal Fijo 2 meses a NPN"/>
    <n v="0"/>
    <m/>
    <d v="2026-01-04T00:00:00"/>
    <n v="68037664"/>
    <n v="68037664"/>
    <m/>
    <s v="ferminrosales014@gmail.com"/>
    <m/>
    <m/>
    <m/>
    <d v="2026-01-04T00:00:00"/>
    <m/>
    <m/>
    <m/>
    <s v="9-219-2218"/>
    <s v="MASIVO"/>
    <s v="3 MESES DE MORA"/>
    <x v="0"/>
    <m/>
    <m/>
    <m/>
    <m/>
  </r>
  <r>
    <x v="0"/>
    <s v="David Saavedra "/>
    <n v="198071140000"/>
    <s v="Cobros Abril Canal Fijo 2 meses a NPN"/>
    <n v="0"/>
    <m/>
    <d v="2026-01-04T00:00:00"/>
    <n v="65029308"/>
    <n v="65029308"/>
    <m/>
    <s v="Saavedrasolanodavidantonio@gmail.com"/>
    <m/>
    <m/>
    <m/>
    <d v="2026-01-04T00:00:00"/>
    <m/>
    <m/>
    <m/>
    <s v="8-770-2029"/>
    <s v="MASIVO"/>
    <s v="3 MESES DE MORA"/>
    <x v="3"/>
    <m/>
    <m/>
    <m/>
    <m/>
  </r>
  <r>
    <x v="0"/>
    <s v="Alfredo Guardia "/>
    <n v="352328790000"/>
    <s v="Cobros Abril Canal Fijo 2 meses a NPN"/>
    <n v="0"/>
    <m/>
    <d v="2026-01-04T00:00:00"/>
    <n v="65381746"/>
    <n v="65381746"/>
    <m/>
    <s v="Stodo2323@gmail.bom"/>
    <m/>
    <m/>
    <m/>
    <d v="2026-01-04T00:00:00"/>
    <m/>
    <m/>
    <m/>
    <s v="8-316-760"/>
    <s v="MASIVO"/>
    <s v="3 MESES DE MORA"/>
    <x v="0"/>
    <m/>
    <m/>
    <m/>
    <m/>
  </r>
  <r>
    <x v="0"/>
    <s v="Gian Carlos Cedeño Gracia"/>
    <n v="357235160000"/>
    <s v="Cobros Abril Canal Fijo 2 meses a NPN"/>
    <n v="0"/>
    <m/>
    <d v="2026-01-04T00:00:00"/>
    <n v="66474430"/>
    <n v="66474430"/>
    <m/>
    <s v="soniagracia280410@gmail.com"/>
    <m/>
    <m/>
    <m/>
    <d v="2026-01-04T00:00:00"/>
    <m/>
    <m/>
    <m/>
    <s v="8-763-1032"/>
    <s v="MASIVO"/>
    <s v="3 MESES DE MORA"/>
    <x v="0"/>
    <m/>
    <m/>
    <m/>
    <m/>
  </r>
  <r>
    <x v="0"/>
    <s v="Hector Aurelio Muñoz Murillo "/>
    <n v="355347970000"/>
    <s v="Cobros Abril Canal Fijo 2 meses a NPN"/>
    <n v="0"/>
    <m/>
    <d v="2026-01-04T00:00:00"/>
    <n v="63578975"/>
    <n v="63578975"/>
    <m/>
    <s v="doviazadariluz@gmail.com"/>
    <m/>
    <m/>
    <m/>
    <d v="2026-01-04T00:00:00"/>
    <m/>
    <m/>
    <m/>
    <s v="8-722-2497"/>
    <s v="MASIVO"/>
    <s v="3 MESES DE MORA"/>
    <x v="0"/>
    <m/>
    <m/>
    <m/>
    <m/>
  </r>
  <r>
    <x v="0"/>
    <s v="Ismael carvajal"/>
    <n v="286020850000"/>
    <s v="Cobros Abril Canal Fijo 2 meses a NPN"/>
    <n v="0"/>
    <m/>
    <d v="2026-01-04T00:00:00"/>
    <n v="63398946"/>
    <n v="63398946"/>
    <m/>
    <s v="Ismael2431@gmail.com"/>
    <m/>
    <m/>
    <m/>
    <d v="2026-01-04T00:00:00"/>
    <m/>
    <m/>
    <m/>
    <s v="8-211-2666"/>
    <s v="MASIVO"/>
    <s v="3 MESES DE MORA"/>
    <x v="0"/>
    <m/>
    <m/>
    <m/>
    <m/>
  </r>
  <r>
    <x v="0"/>
    <s v="AFIK BARAK"/>
    <n v="356284120000"/>
    <s v="Cobros Abril Canal Fijo 2 meses a NPN"/>
    <n v="0"/>
    <m/>
    <d v="2026-01-04T00:00:00"/>
    <n v="62706514"/>
    <n v="62706514"/>
    <m/>
    <s v="Oficina@admin-santana.com"/>
    <m/>
    <m/>
    <m/>
    <d v="2026-01-04T00:00:00"/>
    <m/>
    <m/>
    <m/>
    <n v="34600144"/>
    <s v="MASIVO"/>
    <s v="3 MESES DE MORA"/>
    <x v="0"/>
    <m/>
    <m/>
    <m/>
    <m/>
  </r>
  <r>
    <x v="0"/>
    <s v="RIGO GONZÁLEZ "/>
    <n v="355346590000"/>
    <s v="Cobros Abril Canal Fijo 2 meses a NPN"/>
    <n v="0"/>
    <m/>
    <d v="2026-01-04T00:00:00"/>
    <n v="61166682"/>
    <n v="61166682"/>
    <m/>
    <s v="Yshm09@gmail.com "/>
    <m/>
    <m/>
    <m/>
    <d v="2026-01-04T00:00:00"/>
    <m/>
    <m/>
    <m/>
    <s v="6-52-2530 "/>
    <s v="SOHO"/>
    <s v="3 MESES DE MORA"/>
    <x v="0"/>
    <m/>
    <m/>
    <m/>
    <m/>
  </r>
  <r>
    <x v="0"/>
    <s v="JAMES RUBEN POLANCO FORERO"/>
    <n v="359344600000"/>
    <s v="Cobros Abril Canal Fijo 2 meses a NPN"/>
    <n v="0"/>
    <m/>
    <d v="2026-01-04T00:00:00"/>
    <n v="68232657"/>
    <n v="68232657"/>
    <m/>
    <s v="oaldeano23@gmail.com"/>
    <m/>
    <m/>
    <m/>
    <d v="2026-01-04T00:00:00"/>
    <m/>
    <m/>
    <m/>
    <s v="8-772-841"/>
    <s v="MASIVO"/>
    <s v="3 MESES DE MORA"/>
    <x v="0"/>
    <m/>
    <m/>
    <m/>
    <m/>
  </r>
  <r>
    <x v="0"/>
    <s v="JANETH MARIBEL HERRERA MONTERO"/>
    <n v="355348390000"/>
    <s v="Cobros Abril Canal Fijo 2 meses a NPN"/>
    <n v="0"/>
    <m/>
    <d v="2026-01-04T00:00:00"/>
    <n v="65882211"/>
    <n v="65882211"/>
    <m/>
    <s v="Obaldiae61@gmail.com"/>
    <m/>
    <m/>
    <m/>
    <d v="2026-01-04T00:00:00"/>
    <m/>
    <m/>
    <m/>
    <s v="2-752-394"/>
    <s v="MASIVO"/>
    <s v="3 MESES DE MORA"/>
    <x v="0"/>
    <m/>
    <m/>
    <m/>
    <m/>
  </r>
  <r>
    <x v="0"/>
    <s v="Marta Castañeda cañizales"/>
    <n v="355345750000"/>
    <s v="Cobros Abril Canal Fijo 2 meses a NPN"/>
    <n v="0"/>
    <m/>
    <d v="2026-01-04T00:00:00"/>
    <n v="63459619"/>
    <n v="63459619"/>
    <m/>
    <s v="bcaÃ±izales@mire.gob.pa"/>
    <m/>
    <m/>
    <m/>
    <d v="2026-01-04T00:00:00"/>
    <m/>
    <m/>
    <m/>
    <s v="8-351-543"/>
    <s v="MASIVO"/>
    <s v="3 MESES DE MORA"/>
    <x v="0"/>
    <m/>
    <m/>
    <m/>
    <m/>
  </r>
  <r>
    <x v="0"/>
    <s v="Jose Reinaldo Castillo"/>
    <n v="343270960000"/>
    <s v="Cobros Abril Canal Fijo 2 meses a NPN"/>
    <n v="0"/>
    <m/>
    <d v="2026-01-04T00:00:00"/>
    <n v="64051753"/>
    <n v="64051753"/>
    <m/>
    <s v="Jc2827558@gmail.com"/>
    <m/>
    <m/>
    <m/>
    <d v="2026-01-04T00:00:00"/>
    <m/>
    <m/>
    <m/>
    <s v="4-730-1357"/>
    <s v="MASIVO"/>
    <s v="3 MESES DE MORA"/>
    <x v="0"/>
    <m/>
    <m/>
    <m/>
    <m/>
  </r>
  <r>
    <x v="0"/>
    <s v="Rosa Idalbia Gonzalez Pinto"/>
    <n v="358348320000"/>
    <s v="Cobros Abril Canal Fijo 2 meses a NPN"/>
    <n v="0"/>
    <m/>
    <d v="2026-01-04T00:00:00"/>
    <n v="63850802"/>
    <n v="63850802"/>
    <m/>
    <s v="Meganmoreno410@gmail.com"/>
    <m/>
    <m/>
    <m/>
    <d v="2026-01-04T00:00:00"/>
    <m/>
    <m/>
    <m/>
    <s v="4-280-956"/>
    <s v="MASIVO"/>
    <s v="3 MESES DE MORA"/>
    <x v="0"/>
    <m/>
    <m/>
    <m/>
    <m/>
  </r>
  <r>
    <x v="0"/>
    <s v="Emilia Cedeño cruz de vega"/>
    <n v="352347970000"/>
    <s v="Cobros Abril Canal Fijo 2 meses a NPN"/>
    <n v="0"/>
    <m/>
    <d v="2026-01-04T00:00:00"/>
    <n v="66356174"/>
    <n v="66356174"/>
    <m/>
    <s v="emiliacede30@gmail.com"/>
    <m/>
    <m/>
    <m/>
    <d v="2026-01-04T00:00:00"/>
    <m/>
    <m/>
    <m/>
    <s v="7-63-654"/>
    <s v="MASIVO"/>
    <s v="3 MESES DE MORA"/>
    <x v="0"/>
    <m/>
    <m/>
    <m/>
    <m/>
  </r>
  <r>
    <x v="0"/>
    <s v="Rodrigo aguirre"/>
    <n v="354347480000"/>
    <s v="Cobros Abril Canal Fijo 2 meses a NPN"/>
    <n v="0"/>
    <m/>
    <d v="2026-01-04T00:00:00"/>
    <n v="61670183"/>
    <n v="61670183"/>
    <m/>
    <s v="Rodrigoblanco016@gmail.com"/>
    <m/>
    <m/>
    <m/>
    <d v="2026-01-04T00:00:00"/>
    <m/>
    <m/>
    <m/>
    <s v="E-8-236793"/>
    <s v="MASIVO"/>
    <s v="3 MESES DE MORA"/>
    <x v="0"/>
    <m/>
    <m/>
    <m/>
    <m/>
  </r>
  <r>
    <x v="0"/>
    <s v="Oscar Almanza"/>
    <n v="354344520000"/>
    <s v="Cobros Abril Canal Fijo 2 meses a NPN"/>
    <n v="0"/>
    <m/>
    <d v="2026-01-04T00:00:00"/>
    <n v="66541419"/>
    <n v="66541419"/>
    <m/>
    <s v="Osalmanza1998@icloud.com"/>
    <m/>
    <m/>
    <m/>
    <d v="2026-01-04T00:00:00"/>
    <m/>
    <m/>
    <m/>
    <s v="8-440-152"/>
    <s v="MASIVO"/>
    <s v="3 MESES DE MORA"/>
    <x v="0"/>
    <m/>
    <m/>
    <m/>
    <m/>
  </r>
  <r>
    <x v="0"/>
    <s v="Alcira Fossatti Sanchez"/>
    <n v="803753060000"/>
    <s v="Cobros Abril Canal Fijo 2 meses a NPN"/>
    <n v="0"/>
    <m/>
    <d v="2026-01-04T00:00:00"/>
    <n v="66556304"/>
    <n v="66556304"/>
    <m/>
    <s v="fossattialcira@gmail.com"/>
    <m/>
    <m/>
    <m/>
    <d v="2026-01-04T00:00:00"/>
    <m/>
    <m/>
    <m/>
    <s v="8-357-493"/>
    <s v="MASIVO"/>
    <s v="3 MESES DE MORA"/>
    <x v="0"/>
    <m/>
    <m/>
    <m/>
    <m/>
  </r>
  <r>
    <x v="0"/>
    <s v="José Rodríguez "/>
    <n v="351348330000"/>
    <s v="Cobros Abril Canal Fijo 2 meses a NPN"/>
    <n v="0"/>
    <m/>
    <d v="2026-01-04T00:00:00"/>
    <n v="67890543"/>
    <n v="67890543"/>
    <m/>
    <s v="michellmmguzman20@gmail.com"/>
    <m/>
    <m/>
    <m/>
    <d v="2026-01-04T00:00:00"/>
    <m/>
    <m/>
    <m/>
    <s v="8-370-536"/>
    <s v="MASIVO"/>
    <s v="3 MESES DE MORA"/>
    <x v="3"/>
    <m/>
    <m/>
    <m/>
    <m/>
  </r>
  <r>
    <x v="0"/>
    <s v="FABIAN ANDRES MONFANTE CUNANA"/>
    <n v="352345830000"/>
    <s v="Cobros Abril Canal Fijo 2 meses a NPN"/>
    <n v="0"/>
    <m/>
    <d v="2026-01-04T00:00:00"/>
    <n v="68767439"/>
    <n v="68767439"/>
    <m/>
    <s v="Cordobaarturo182@gmail.com"/>
    <m/>
    <m/>
    <m/>
    <d v="2026-01-04T00:00:00"/>
    <m/>
    <m/>
    <m/>
    <s v="8-1028-1117"/>
    <s v="DIGITAL"/>
    <s v="3 MESES DE MORA"/>
    <x v="0"/>
    <m/>
    <m/>
    <m/>
    <m/>
  </r>
  <r>
    <x v="0"/>
    <s v="Orelis Cortez"/>
    <n v="345322750000"/>
    <s v="Cobros Abril Canal Fijo 2 meses a NPN"/>
    <n v="0"/>
    <m/>
    <d v="2026-01-04T00:00:00"/>
    <n v="62862998"/>
    <n v="62862998"/>
    <m/>
    <s v="Celindacortes27septiembre@gmail.com"/>
    <m/>
    <m/>
    <m/>
    <d v="2026-01-04T00:00:00"/>
    <m/>
    <m/>
    <m/>
    <s v="8-704-602"/>
    <s v="MASIVO"/>
    <s v="3 MESES DE MORA"/>
    <x v="4"/>
    <m/>
    <m/>
    <m/>
    <m/>
  </r>
  <r>
    <x v="0"/>
    <s v="Glorisbeth González "/>
    <n v="359348860000"/>
    <s v="Cobros Abril Canal Fijo 2 meses a NPN"/>
    <n v="0"/>
    <m/>
    <d v="2026-01-04T00:00:00"/>
    <n v="66014642"/>
    <n v="66014642"/>
    <m/>
    <s v="gonzalezglory19@gmail.com"/>
    <m/>
    <m/>
    <m/>
    <d v="2026-01-04T00:00:00"/>
    <m/>
    <m/>
    <m/>
    <s v="4-752-370"/>
    <s v="MASIVO"/>
    <s v="3 MESES DE MORA"/>
    <x v="0"/>
    <m/>
    <m/>
    <m/>
    <m/>
  </r>
  <r>
    <x v="0"/>
    <s v="Jorge Miguel Jaime "/>
    <n v="358348770000"/>
    <s v="Cobros Abril Canal Fijo 2 meses a NPN"/>
    <n v="0"/>
    <m/>
    <d v="2026-01-04T00:00:00"/>
    <n v="63109381"/>
    <n v="63109381"/>
    <m/>
    <s v="jorgeenriquediaz83@gmail.com"/>
    <m/>
    <m/>
    <m/>
    <d v="2026-01-04T00:00:00"/>
    <m/>
    <m/>
    <m/>
    <s v="8-1046-1026"/>
    <s v="MASIVO"/>
    <s v="3 MESES DE MORA"/>
    <x v="2"/>
    <m/>
    <m/>
    <m/>
    <m/>
  </r>
  <r>
    <x v="0"/>
    <s v="BLADIMIR ANTON BENNETT MATHEWS"/>
    <n v="356340130000"/>
    <s v="Cobros Abril Canal Fijo 2 meses a NPN"/>
    <n v="0"/>
    <m/>
    <d v="2026-01-04T00:00:00"/>
    <n v="69521916"/>
    <n v="69521916"/>
    <m/>
    <s v="Bladimirbennett6@gmail.com"/>
    <m/>
    <m/>
    <m/>
    <d v="2026-01-04T00:00:00"/>
    <m/>
    <m/>
    <m/>
    <s v="3-726-426"/>
    <s v="MASIVO"/>
    <s v="3 MESES DE MORA"/>
    <x v="0"/>
    <m/>
    <m/>
    <m/>
    <m/>
  </r>
  <r>
    <x v="0"/>
    <s v="Angel Ameth Cortez Villarreal"/>
    <n v="351326200000"/>
    <s v="Cobros Abril Canal Fijo 2 meses a NPN"/>
    <n v="0"/>
    <m/>
    <d v="2026-01-04T00:00:00"/>
    <n v="63256977"/>
    <n v="63256977"/>
    <m/>
    <s v="angelcortez188103@gmail.com"/>
    <m/>
    <m/>
    <m/>
    <d v="2026-01-04T00:00:00"/>
    <m/>
    <m/>
    <m/>
    <s v="8-1053-1309"/>
    <s v="MASIVO"/>
    <s v="3 MESES DE MORA"/>
    <x v="2"/>
    <m/>
    <m/>
    <m/>
    <m/>
  </r>
  <r>
    <x v="0"/>
    <s v=" Orleanys Nairelys Amstong Inniss"/>
    <n v="356345290000"/>
    <s v="Cobros Abril Canal Fijo 2 meses a NPN"/>
    <n v="0"/>
    <m/>
    <d v="2026-01-04T00:00:00"/>
    <n v="65183514"/>
    <n v="65183514"/>
    <m/>
    <s v="lamorenazabailey@gmail.com"/>
    <m/>
    <m/>
    <m/>
    <d v="2026-01-04T00:00:00"/>
    <m/>
    <m/>
    <m/>
    <s v="3-762-678"/>
    <s v="DIGITAL"/>
    <s v="3 MESES DE MORA"/>
    <x v="0"/>
    <m/>
    <m/>
    <m/>
    <m/>
  </r>
  <r>
    <x v="0"/>
    <s v="Siu Sineth Guerra Valdes"/>
    <n v="357348890000"/>
    <s v="Cobros Abril Canal Fijo 2 meses a NPN"/>
    <n v="0"/>
    <m/>
    <d v="2026-01-04T00:00:00"/>
    <n v="65761643"/>
    <n v="65761643"/>
    <m/>
    <s v="sinethchavez@gmail.com"/>
    <m/>
    <m/>
    <m/>
    <d v="2026-01-04T00:00:00"/>
    <m/>
    <m/>
    <m/>
    <s v="4-765-888"/>
    <s v="MASIVO"/>
    <s v="3 MESES DE MORA"/>
    <x v="0"/>
    <m/>
    <m/>
    <m/>
    <m/>
  </r>
  <r>
    <x v="0"/>
    <s v="Eduardo paz"/>
    <n v="359350360000"/>
    <s v="Cobros Abril Canal Fijo 2 meses a NPN"/>
    <n v="0"/>
    <m/>
    <d v="2026-01-04T00:00:00"/>
    <n v="65077219"/>
    <n v="65077219"/>
    <m/>
    <s v="Armandogodoy90@gmail.com"/>
    <m/>
    <m/>
    <m/>
    <d v="2026-01-04T00:00:00"/>
    <m/>
    <m/>
    <m/>
    <s v="8-846-1155"/>
    <s v="MASIVO"/>
    <s v="3 MESES DE MORA"/>
    <x v="1"/>
    <m/>
    <m/>
    <m/>
    <m/>
  </r>
  <r>
    <x v="0"/>
    <s v="Dennise Desirreth Morato solano"/>
    <n v="357351920000"/>
    <s v="Cobros Abril Canal Fijo 2 meses a NPN"/>
    <n v="0"/>
    <m/>
    <d v="2026-01-04T00:00:00"/>
    <n v="65101089"/>
    <n v="65101089"/>
    <m/>
    <s v="Dennise05@gmail.com"/>
    <m/>
    <m/>
    <m/>
    <d v="2026-01-04T00:00:00"/>
    <m/>
    <m/>
    <m/>
    <s v="8-1024-1458"/>
    <s v="MASIVO"/>
    <s v="3 MESES DE MORA"/>
    <x v="4"/>
    <m/>
    <m/>
    <m/>
    <m/>
  </r>
  <r>
    <x v="0"/>
    <s v="Alfredo Campbell"/>
    <n v="351007740000"/>
    <s v="Cobros Abril Canal Fijo 2 meses a NPN"/>
    <n v="0"/>
    <m/>
    <d v="2026-01-04T00:00:00"/>
    <n v="65418116"/>
    <n v="65418116"/>
    <m/>
    <s v="daryss16@gmail.com"/>
    <m/>
    <m/>
    <m/>
    <d v="2026-01-04T00:00:00"/>
    <m/>
    <m/>
    <m/>
    <s v="8-305-303"/>
    <s v="MASIVO"/>
    <s v="3 MESES DE MORA"/>
    <x v="0"/>
    <m/>
    <m/>
    <m/>
    <m/>
  </r>
  <r>
    <x v="0"/>
    <s v="MADELEINS ESTEFANI MENDEZ VIGIL"/>
    <n v="356340620000"/>
    <s v="Cobros Abril Canal Fijo 2 meses a NPN"/>
    <n v="0"/>
    <m/>
    <d v="2026-01-04T00:00:00"/>
    <n v="67524043"/>
    <n v="67524043"/>
    <m/>
    <s v="Madeleinmendez@gmail.com"/>
    <m/>
    <m/>
    <m/>
    <d v="2026-01-04T00:00:00"/>
    <m/>
    <m/>
    <m/>
    <s v="8-892-1229"/>
    <s v="MASIVO"/>
    <s v="3 MESES DE MORA"/>
    <x v="2"/>
    <m/>
    <m/>
    <m/>
    <m/>
  </r>
  <r>
    <x v="0"/>
    <s v="Antonio Oporta Gallardo"/>
    <n v="356352220000"/>
    <s v="Cobros Abril Canal Fijo 2 meses a NPN"/>
    <n v="0"/>
    <m/>
    <d v="2026-01-04T00:00:00"/>
    <n v="62630312"/>
    <n v="62630312"/>
    <m/>
    <s v="Antoniooporta91979@gmail.com"/>
    <m/>
    <m/>
    <m/>
    <d v="2026-01-04T00:00:00"/>
    <m/>
    <m/>
    <m/>
    <s v="8-725-2308"/>
    <s v="MASIVO"/>
    <s v="3 MESES DE MORA"/>
    <x v="0"/>
    <m/>
    <m/>
    <m/>
    <m/>
  </r>
  <r>
    <x v="0"/>
    <s v="Fudong Luo"/>
    <n v="354349460000"/>
    <s v="Cobros Abril Canal Fijo 2 meses a NPN"/>
    <n v="0"/>
    <m/>
    <d v="2026-01-04T00:00:00"/>
    <n v="62928164"/>
    <n v="62928164"/>
    <m/>
    <s v="Sebastianandres0314@gmail.com"/>
    <m/>
    <m/>
    <m/>
    <d v="2026-01-04T00:00:00"/>
    <m/>
    <m/>
    <m/>
    <s v="E-8-166447"/>
    <s v="MASIVO"/>
    <s v="3 MESES DE MORA"/>
    <x v="0"/>
    <m/>
    <m/>
    <m/>
    <m/>
  </r>
  <r>
    <x v="0"/>
    <s v="Minerva Soto toribio"/>
    <n v="353351060000"/>
    <s v="Cobros Abril Canal Fijo 2 meses a NPN"/>
    <n v="0"/>
    <m/>
    <d v="2026-01-04T00:00:00"/>
    <n v="64532695"/>
    <n v="64532695"/>
    <m/>
    <s v="mariojoseroqueosorio@gmail.com"/>
    <m/>
    <m/>
    <m/>
    <d v="2026-01-04T00:00:00"/>
    <m/>
    <m/>
    <m/>
    <s v="9-724-596"/>
    <s v="MASIVO"/>
    <s v="3 MESES DE MORA"/>
    <x v="0"/>
    <m/>
    <m/>
    <m/>
    <m/>
  </r>
  <r>
    <x v="0"/>
    <s v="Yulianni aideth santos carasquito"/>
    <n v="358349970000"/>
    <s v="Cobros Abril Canal Fijo 2 meses a NPN"/>
    <n v="0"/>
    <m/>
    <d v="2026-01-04T00:00:00"/>
    <n v="67892235"/>
    <n v="67892235"/>
    <m/>
    <s v="Jo.sants0406@gmail.com"/>
    <m/>
    <m/>
    <m/>
    <d v="2026-01-04T00:00:00"/>
    <m/>
    <m/>
    <m/>
    <s v="8-1051-438"/>
    <s v="MASIVO"/>
    <s v="3 MESES DE MORA"/>
    <x v="0"/>
    <m/>
    <m/>
    <m/>
    <m/>
  </r>
  <r>
    <x v="0"/>
    <s v="Luis Garcia"/>
    <n v="211047610000"/>
    <s v="Cobros Abril Canal Fijo 2 meses a NPN"/>
    <n v="0"/>
    <m/>
    <d v="2026-01-04T00:00:00"/>
    <n v="69511105"/>
    <n v="69511105"/>
    <m/>
    <s v="Luis2798131006@gmail.com"/>
    <m/>
    <m/>
    <m/>
    <d v="2026-01-04T00:00:00"/>
    <m/>
    <m/>
    <m/>
    <s v="8-402-979"/>
    <s v="MASIVO"/>
    <s v="3 MESES DE MORA"/>
    <x v="0"/>
    <m/>
    <m/>
    <m/>
    <m/>
  </r>
  <r>
    <x v="0"/>
    <s v="Luz barrios"/>
    <n v="356349630000"/>
    <s v="Cobros Abril Canal Fijo 2 meses a NPN"/>
    <n v="0"/>
    <m/>
    <d v="2026-01-04T00:00:00"/>
    <n v="67890543"/>
    <n v="67890543"/>
    <m/>
    <s v="bluz3710@gmail.com"/>
    <m/>
    <m/>
    <m/>
    <d v="2026-01-04T00:00:00"/>
    <m/>
    <m/>
    <m/>
    <s v="8-963-1243"/>
    <s v="MASIVO"/>
    <s v="3 MESES DE MORA"/>
    <x v="3"/>
    <m/>
    <m/>
    <m/>
    <m/>
  </r>
  <r>
    <x v="0"/>
    <s v="Javier Sánchez "/>
    <n v="352310300000"/>
    <s v="Cobros Abril Canal Fijo 2 meses a NPN"/>
    <n v="0"/>
    <m/>
    <d v="2026-01-04T00:00:00"/>
    <n v="68905432"/>
    <n v="68905432"/>
    <m/>
    <s v="jotta1926@gmail.com"/>
    <m/>
    <m/>
    <m/>
    <d v="2026-01-04T00:00:00"/>
    <m/>
    <m/>
    <m/>
    <s v="2-744-1838"/>
    <s v="MASIVO"/>
    <s v="3 MESES DE MORA"/>
    <x v="1"/>
    <m/>
    <m/>
    <m/>
    <m/>
  </r>
  <r>
    <x v="0"/>
    <s v="Alcides Jimenez"/>
    <n v="352351450000"/>
    <s v="Cobros Abril Canal Fijo 2 meses a NPN"/>
    <n v="0"/>
    <m/>
    <d v="2026-01-04T00:00:00"/>
    <n v="65154657"/>
    <n v="65154657"/>
    <m/>
    <s v="Supermercadoconproposito@gmail.com"/>
    <m/>
    <m/>
    <m/>
    <d v="2026-01-04T00:00:00"/>
    <m/>
    <m/>
    <m/>
    <s v="8-530-1465"/>
    <s v="MASIVO"/>
    <s v="3 MESES DE MORA"/>
    <x v="2"/>
    <m/>
    <m/>
    <m/>
    <m/>
  </r>
  <r>
    <x v="0"/>
    <s v="Humberto Dionis González Chavez"/>
    <n v="174079880000"/>
    <s v="Cobros Abril Canal Fijo 2 meses a NPN"/>
    <n v="0"/>
    <m/>
    <d v="2026-01-04T00:00:00"/>
    <n v="65744758"/>
    <n v="65744758"/>
    <m/>
    <s v="hdionisgonzalez67@gmail.com"/>
    <m/>
    <m/>
    <m/>
    <d v="2026-01-04T00:00:00"/>
    <m/>
    <m/>
    <m/>
    <s v="7-79-259"/>
    <s v="MASIVO"/>
    <s v="3 MESES DE MORA"/>
    <x v="0"/>
    <m/>
    <m/>
    <m/>
    <m/>
  </r>
  <r>
    <x v="0"/>
    <s v="GIANINA ELIZABETH GOMEZ MORENO"/>
    <n v="358347900000"/>
    <s v="Cobros Abril Canal Fijo 2 meses a NPN"/>
    <n v="0"/>
    <m/>
    <d v="2026-01-04T00:00:00"/>
    <n v="67602925"/>
    <n v="67602925"/>
    <m/>
    <s v="agradecidosteams2015@gmail.com"/>
    <m/>
    <m/>
    <m/>
    <d v="2026-01-04T00:00:00"/>
    <m/>
    <m/>
    <m/>
    <s v="8-802-2084"/>
    <s v="MASIVO"/>
    <s v="3 MESES DE MORA"/>
    <x v="0"/>
    <m/>
    <m/>
    <m/>
    <m/>
  </r>
  <r>
    <x v="0"/>
    <s v="Felipa Pérez González "/>
    <n v="358349530000"/>
    <s v="Cobros Abril Canal Fijo 2 meses a NPN"/>
    <n v="0"/>
    <m/>
    <d v="2026-01-04T00:00:00"/>
    <n v="65739318"/>
    <n v="65739318"/>
    <m/>
    <s v="felaperez864@gmail.com"/>
    <m/>
    <m/>
    <m/>
    <d v="2026-01-04T00:00:00"/>
    <m/>
    <m/>
    <m/>
    <s v="3-90-1905"/>
    <s v="MASIVO"/>
    <s v="3 MESES DE MORA"/>
    <x v="0"/>
    <m/>
    <m/>
    <m/>
    <m/>
  </r>
  <r>
    <x v="0"/>
    <s v="Eleida Minerva Ortega Vda De Hernandez"/>
    <n v="800468580000"/>
    <s v="Cobros Abril Canal Fijo 2 meses a NPN"/>
    <n v="0"/>
    <m/>
    <d v="2026-01-04T00:00:00"/>
    <n v="69143000"/>
    <n v="69143000"/>
    <m/>
    <s v="Minerva2025@gmail.com "/>
    <m/>
    <m/>
    <m/>
    <d v="2026-01-04T00:00:00"/>
    <m/>
    <m/>
    <m/>
    <s v="2-54-542"/>
    <s v="MASIVO"/>
    <s v="3 MESES DE MORA"/>
    <x v="0"/>
    <m/>
    <m/>
    <m/>
    <m/>
  </r>
  <r>
    <x v="0"/>
    <s v="OLMEDO DE LEON CARDENAS"/>
    <n v="353349370000"/>
    <s v="Cobros Abril Canal Fijo 2 meses a NPN"/>
    <n v="0"/>
    <m/>
    <d v="2026-01-04T00:00:00"/>
    <n v="63858769"/>
    <n v="63858769"/>
    <m/>
    <s v="delgadoyeisi5@gmail.com"/>
    <m/>
    <m/>
    <m/>
    <d v="2026-01-04T00:00:00"/>
    <m/>
    <m/>
    <m/>
    <s v="2-713-270"/>
    <s v="MASIVO"/>
    <s v="3 MESES DE MORA"/>
    <x v="0"/>
    <m/>
    <m/>
    <m/>
    <m/>
  </r>
  <r>
    <x v="0"/>
    <s v="Airdanys Iramys Catuy Atencio"/>
    <n v="351325650000"/>
    <s v="Cobros Abril Canal Fijo 2 meses a NPN"/>
    <n v="0"/>
    <m/>
    <d v="2026-01-04T00:00:00"/>
    <n v="63357998"/>
    <n v="63357998"/>
    <m/>
    <s v="marioatenorio1981@gmail.com"/>
    <m/>
    <m/>
    <m/>
    <d v="2026-01-04T00:00:00"/>
    <m/>
    <m/>
    <m/>
    <s v="3-751-2037"/>
    <s v="DIGITAL"/>
    <s v="3 MESES DE MORA"/>
    <x v="0"/>
    <m/>
    <m/>
    <m/>
    <m/>
  </r>
  <r>
    <x v="0"/>
    <s v="FELIX OTERO"/>
    <n v="352349830000"/>
    <s v="Cobros Abril Canal Fijo 2 meses a NPN"/>
    <n v="0"/>
    <m/>
    <d v="2026-01-04T00:00:00"/>
    <n v="68871252"/>
    <n v="68871252"/>
    <m/>
    <s v="rosap0213@gmail.com"/>
    <m/>
    <m/>
    <m/>
    <d v="2026-01-04T00:00:00"/>
    <m/>
    <m/>
    <m/>
    <s v="8-887-1164"/>
    <s v="DIGITAL"/>
    <s v="3 MESES DE MORA"/>
    <x v="0"/>
    <m/>
    <m/>
    <m/>
    <m/>
  </r>
  <r>
    <x v="0"/>
    <s v="Henry Caballero"/>
    <n v="355345110000"/>
    <s v="Cobros Abril Canal Fijo 2 meses a NPN"/>
    <n v="0"/>
    <m/>
    <d v="2026-01-04T00:00:00"/>
    <n v="67873804"/>
    <n v="67873804"/>
    <m/>
    <s v="henrycaballero@gmail.com"/>
    <m/>
    <m/>
    <m/>
    <d v="2026-01-04T00:00:00"/>
    <m/>
    <m/>
    <m/>
    <s v="8-761-1623"/>
    <s v="MASIVO"/>
    <s v="3 MESES DE MORA"/>
    <x v="2"/>
    <m/>
    <m/>
    <m/>
    <m/>
  </r>
  <r>
    <x v="0"/>
    <s v="Virginia villarreal"/>
    <n v="353350410000"/>
    <s v="Cobros Abril Canal Fijo 2 meses a NPN"/>
    <n v="0"/>
    <m/>
    <d v="2026-01-04T00:00:00"/>
    <n v="63734325"/>
    <n v="63734325"/>
    <m/>
    <s v="virginiaVillareal@gmail.com"/>
    <m/>
    <m/>
    <m/>
    <d v="2026-01-04T00:00:00"/>
    <m/>
    <m/>
    <m/>
    <s v="8-265-841"/>
    <s v="MASIVO"/>
    <s v="3 MESES DE MORA"/>
    <x v="0"/>
    <m/>
    <m/>
    <m/>
    <m/>
  </r>
  <r>
    <x v="0"/>
    <s v="El ia Elisabed Núñez Moran "/>
    <n v="287025800000"/>
    <s v="Cobros Abril Canal Fijo 2 meses a NPN"/>
    <n v="0"/>
    <m/>
    <d v="2026-01-04T00:00:00"/>
    <n v="69756886"/>
    <n v="69756886"/>
    <m/>
    <s v="elvian09@hotmail.com"/>
    <m/>
    <m/>
    <m/>
    <d v="2026-01-04T00:00:00"/>
    <m/>
    <m/>
    <m/>
    <s v="8-777-1828"/>
    <s v="MASIVO"/>
    <s v="3 MESES DE MORA"/>
    <x v="0"/>
    <m/>
    <m/>
    <m/>
    <m/>
  </r>
  <r>
    <x v="0"/>
    <s v="WILMER HERMEDIO CASTAÑO"/>
    <n v="357174810000"/>
    <s v="Cobros Abril Canal Fijo 2 meses a NPN"/>
    <n v="0"/>
    <m/>
    <d v="2026-01-04T00:00:00"/>
    <n v="68673221"/>
    <n v="68673221"/>
    <m/>
    <s v="wuilmerh073@gmail.com"/>
    <m/>
    <m/>
    <m/>
    <d v="2026-01-04T00:00:00"/>
    <m/>
    <m/>
    <m/>
    <s v="AZ971341"/>
    <s v="MASIVO"/>
    <s v="3 MESES DE MORA"/>
    <x v="0"/>
    <m/>
    <m/>
    <m/>
    <m/>
  </r>
  <r>
    <x v="0"/>
    <s v="MANUEL LIZANDRO CALDERON CRISTOBAL"/>
    <n v="357352710000"/>
    <s v="Cobros Abril Canal Fijo 2 meses a NPN"/>
    <n v="0"/>
    <m/>
    <d v="2026-01-04T00:00:00"/>
    <n v="63846808"/>
    <n v="63846808"/>
    <m/>
    <s v="comisiondealbitros@hotmail.com"/>
    <m/>
    <m/>
    <m/>
    <d v="2026-01-04T00:00:00"/>
    <m/>
    <m/>
    <m/>
    <s v="8-406-540"/>
    <s v="MASIVO"/>
    <s v="3 MESES DE MORA"/>
    <x v="0"/>
    <m/>
    <m/>
    <m/>
    <m/>
  </r>
  <r>
    <x v="0"/>
    <s v="YADILKA NAYELIS MORENO RUIZ"/>
    <n v="358351480000"/>
    <s v="Cobros Abril Canal Fijo 2 meses a NPN"/>
    <n v="0"/>
    <m/>
    <d v="2026-01-04T00:00:00"/>
    <n v="60304052"/>
    <n v="60304052"/>
    <m/>
    <s v="yadilka703@hotmail.com"/>
    <m/>
    <m/>
    <m/>
    <d v="2026-01-04T00:00:00"/>
    <m/>
    <m/>
    <m/>
    <s v="8-881-1844"/>
    <s v="MASIVO"/>
    <s v="3 MESES DE MORA"/>
    <x v="0"/>
    <m/>
    <m/>
    <m/>
    <m/>
  </r>
  <r>
    <x v="0"/>
    <s v="Nidia Alabarca"/>
    <n v="359354590000"/>
    <s v="Cobros Abril Canal Fijo 2 meses a NPN"/>
    <n v="0"/>
    <m/>
    <d v="2026-01-04T00:00:00"/>
    <n v="66283720"/>
    <n v="66283720"/>
    <m/>
    <s v="Nidiaalabarca64@gmail.com"/>
    <m/>
    <m/>
    <m/>
    <d v="2026-01-04T00:00:00"/>
    <m/>
    <m/>
    <m/>
    <s v="8-723-1357"/>
    <s v="MASIVO"/>
    <s v="3 MESES DE MORA"/>
    <x v="0"/>
    <m/>
    <m/>
    <m/>
    <m/>
  </r>
  <r>
    <x v="0"/>
    <s v="TEODORO NATHANIEL JAMES CARRASQUILLA"/>
    <n v="352340690000"/>
    <s v="Cobros Abril Canal Fijo 2 meses a NPN"/>
    <n v="0"/>
    <m/>
    <d v="2026-01-04T00:00:00"/>
    <n v="65294266"/>
    <n v="65294266"/>
    <m/>
    <s v="Janeaa1998@gmail.com"/>
    <m/>
    <m/>
    <m/>
    <d v="2026-01-04T00:00:00"/>
    <m/>
    <m/>
    <m/>
    <s v="8-311-359"/>
    <s v="MASIVO"/>
    <s v="3 MESES DE MORA"/>
    <x v="3"/>
    <m/>
    <m/>
    <m/>
    <m/>
  </r>
  <r>
    <x v="0"/>
    <s v="Esther meneses "/>
    <n v="206004200000"/>
    <s v="Cobros Abril Canal Fijo 2 meses a NPN"/>
    <n v="0"/>
    <m/>
    <d v="2026-01-04T00:00:00"/>
    <n v="65294266"/>
    <n v="65294266"/>
    <m/>
    <s v="ysilvera242424@gmail.com"/>
    <m/>
    <m/>
    <m/>
    <d v="2026-01-04T00:00:00"/>
    <m/>
    <m/>
    <m/>
    <s v="8-759-1932"/>
    <s v="MASIVO"/>
    <s v="3 MESES DE MORA"/>
    <x v="3"/>
    <m/>
    <m/>
    <m/>
    <m/>
  </r>
  <r>
    <x v="0"/>
    <s v="Celeste solano"/>
    <n v="354353890000"/>
    <s v="Cobros Abril Canal Fijo 2 meses a NPN"/>
    <n v="0"/>
    <m/>
    <d v="2026-01-04T00:00:00"/>
    <n v="65077219"/>
    <n v="65077219"/>
    <m/>
    <s v="Celeste68@gmail.com"/>
    <m/>
    <m/>
    <m/>
    <d v="2026-01-04T00:00:00"/>
    <m/>
    <m/>
    <m/>
    <s v="8-414-221"/>
    <s v="MASIVO"/>
    <s v="3 MESES DE MORA"/>
    <x v="1"/>
    <m/>
    <m/>
    <m/>
    <m/>
  </r>
  <r>
    <x v="0"/>
    <s v="Ana Matilde "/>
    <n v="351145820000"/>
    <s v="Cobros Abril Canal Fijo 2 meses a NPN"/>
    <n v="0"/>
    <m/>
    <d v="2026-01-04T00:00:00"/>
    <n v="65294266"/>
    <n v="65294266"/>
    <m/>
    <s v="Gorginaacosta608@gmail.com"/>
    <m/>
    <m/>
    <m/>
    <d v="2026-01-04T00:00:00"/>
    <m/>
    <m/>
    <m/>
    <s v="2-98-2015"/>
    <s v="MASIVO"/>
    <s v="3 MESES DE MORA"/>
    <x v="3"/>
    <m/>
    <m/>
    <m/>
    <m/>
  </r>
  <r>
    <x v="0"/>
    <s v="Luis Chavarría "/>
    <n v="351285830000"/>
    <s v="Cobros Abril Canal Fijo 2 meses a NPN"/>
    <n v="0"/>
    <m/>
    <d v="2026-01-04T00:00:00"/>
    <n v="66541419"/>
    <n v="66541419"/>
    <m/>
    <s v="Chavarrialuismojica20@gmail.com"/>
    <m/>
    <m/>
    <m/>
    <d v="2026-01-04T00:00:00"/>
    <m/>
    <m/>
    <m/>
    <s v="8-1005-789"/>
    <s v="MASIVO"/>
    <s v="3 MESES DE MORA"/>
    <x v="0"/>
    <m/>
    <m/>
    <m/>
    <m/>
  </r>
  <r>
    <x v="0"/>
    <s v="ADELKIN CONDE SABUGARA"/>
    <n v="355348380000"/>
    <s v="Cobros Abril Canal Fijo 2 meses a NPN"/>
    <n v="0"/>
    <m/>
    <d v="2026-01-04T00:00:00"/>
    <n v="64947805"/>
    <n v="64947805"/>
    <m/>
    <s v="adelkinconde@gmail.com"/>
    <m/>
    <m/>
    <m/>
    <d v="2026-01-04T00:00:00"/>
    <m/>
    <m/>
    <m/>
    <s v="5-718-2445"/>
    <s v="MASIVO"/>
    <s v="3 MESES DE MORA"/>
    <x v="0"/>
    <m/>
    <m/>
    <m/>
    <m/>
  </r>
  <r>
    <x v="0"/>
    <s v="Jorge Issac Guerrero Martínez "/>
    <n v="355352270000"/>
    <s v="Cobros Abril Canal Fijo 2 meses a NPN"/>
    <n v="0"/>
    <m/>
    <d v="2026-01-04T00:00:00"/>
    <n v="65197054"/>
    <n v="65197054"/>
    <m/>
    <s v="Jose231809jk@gmail.com"/>
    <m/>
    <m/>
    <m/>
    <d v="2026-01-04T00:00:00"/>
    <m/>
    <m/>
    <m/>
    <s v="8-753-1357"/>
    <s v="MASIVO"/>
    <s v="3 MESES DE MORA"/>
    <x v="0"/>
    <m/>
    <m/>
    <m/>
    <m/>
  </r>
  <r>
    <x v="0"/>
    <s v="JOSÉ MARIA GUERRA RODRÍGUEZ"/>
    <n v="357354930000"/>
    <s v="Cobros Abril Canal Fijo 2 meses a NPN"/>
    <n v="0"/>
    <m/>
    <d v="2026-01-04T00:00:00"/>
    <n v="68215334"/>
    <n v="68215334"/>
    <m/>
    <s v="Joseguerra040290@gmail.com"/>
    <m/>
    <m/>
    <m/>
    <d v="2026-01-04T00:00:00"/>
    <m/>
    <m/>
    <m/>
    <s v="9-732-1267"/>
    <s v="MASIVO"/>
    <s v="3 MESES DE MORA"/>
    <x v="0"/>
    <m/>
    <m/>
    <m/>
    <m/>
  </r>
  <r>
    <x v="0"/>
    <s v="Ibeth Elisa Canto Castillo"/>
    <n v="355343210000"/>
    <s v="Cobros Abril Canal Fijo 2 meses a NPN"/>
    <n v="0"/>
    <m/>
    <d v="2026-01-04T00:00:00"/>
    <n v="69272687"/>
    <n v="69272687"/>
    <m/>
    <s v="josuejr19@gmail.com"/>
    <m/>
    <m/>
    <m/>
    <d v="2026-01-04T00:00:00"/>
    <m/>
    <m/>
    <m/>
    <s v="9-718-1208"/>
    <s v="MASIVO"/>
    <s v="3 MESES DE MORA"/>
    <x v="0"/>
    <m/>
    <m/>
    <m/>
    <m/>
  </r>
  <r>
    <x v="0"/>
    <s v="MÍRIAM MORAN DE LA CRUZ DE DE LEON "/>
    <n v="353351080000"/>
    <s v="Cobros Abril Canal Fijo 2 meses a NPN"/>
    <n v="0"/>
    <m/>
    <d v="2026-01-04T00:00:00"/>
    <n v="60239669"/>
    <n v="60239669"/>
    <m/>
    <s v="miriammora357m@gmail.com"/>
    <m/>
    <m/>
    <m/>
    <d v="2026-01-04T00:00:00"/>
    <m/>
    <m/>
    <m/>
    <s v="8-253-125"/>
    <s v="MASIVO"/>
    <s v="3 MESES DE MORA"/>
    <x v="0"/>
    <m/>
    <m/>
    <m/>
    <m/>
  </r>
  <r>
    <x v="0"/>
    <s v="Ricauter vital Ramos"/>
    <n v="351315170000"/>
    <s v="Cobros Abril Canal Fijo 2 meses a NPN"/>
    <n v="0"/>
    <m/>
    <d v="2026-01-04T00:00:00"/>
    <n v="64049590"/>
    <n v="64049590"/>
    <m/>
    <s v="ricauteramos596@magil.com"/>
    <m/>
    <m/>
    <m/>
    <d v="2026-01-04T00:00:00"/>
    <m/>
    <m/>
    <m/>
    <s v="6-39-461"/>
    <s v="MASIVO"/>
    <s v="3 MESES DE MORA"/>
    <x v="0"/>
    <m/>
    <m/>
    <m/>
    <m/>
  </r>
  <r>
    <x v="0"/>
    <s v="EDUARDO SILVA PEREA"/>
    <n v="355354190000"/>
    <s v="Cobros Abril Canal Fijo 2 meses a NPN"/>
    <n v="0"/>
    <m/>
    <d v="2026-01-04T00:00:00"/>
    <n v="65469088"/>
    <n v="65469088"/>
    <m/>
    <s v="Marxdecasta1997@gmail.com"/>
    <m/>
    <m/>
    <m/>
    <d v="2026-01-04T00:00:00"/>
    <m/>
    <m/>
    <m/>
    <s v="8-476-711"/>
    <s v="MASIVO"/>
    <s v="3 MESES DE MORA"/>
    <x v="2"/>
    <m/>
    <m/>
    <m/>
    <m/>
  </r>
  <r>
    <x v="0"/>
    <s v="Julia Maricruz Ortega Pitti"/>
    <n v="357353360000"/>
    <s v="Cobros Abril Canal Fijo 2 meses a NPN"/>
    <n v="0"/>
    <m/>
    <d v="2026-01-04T00:00:00"/>
    <n v="63079515"/>
    <n v="63079515"/>
    <m/>
    <s v="solimarvillarrue@gmail.com"/>
    <m/>
    <m/>
    <m/>
    <d v="2026-01-04T00:00:00"/>
    <m/>
    <m/>
    <m/>
    <s v="4-263-277"/>
    <s v="MASIVO"/>
    <s v="3 MESES DE MORA"/>
    <x v="0"/>
    <m/>
    <m/>
    <m/>
    <m/>
  </r>
  <r>
    <x v="0"/>
    <s v="OLAYDI FLAVIANO ALFARO"/>
    <n v="356347970000"/>
    <s v="Cobros Abril Canal Fijo 2 meses a NPN"/>
    <n v="0"/>
    <m/>
    <d v="2026-01-04T00:00:00"/>
    <n v="69518502"/>
    <n v="69518502"/>
    <m/>
    <s v="Anthonyescudero1771@gmail.com"/>
    <m/>
    <m/>
    <m/>
    <d v="2026-01-04T00:00:00"/>
    <m/>
    <m/>
    <m/>
    <s v="10-717-1016"/>
    <s v="MASIVO"/>
    <s v="3 MESES DE MORA"/>
    <x v="0"/>
    <m/>
    <m/>
    <m/>
    <m/>
  </r>
  <r>
    <x v="0"/>
    <s v="NASHLY JAZMIN RODRÍGUEZ FLORE"/>
    <n v="354350640000"/>
    <s v="Cobros Abril Canal Fijo 2 meses a NPN"/>
    <n v="0"/>
    <m/>
    <d v="2026-01-04T00:00:00"/>
    <n v="67975584"/>
    <n v="67975584"/>
    <m/>
    <s v="nashlyrodriguez@gmail.com"/>
    <m/>
    <m/>
    <m/>
    <d v="2026-01-04T00:00:00"/>
    <m/>
    <m/>
    <m/>
    <s v="10-715-1417"/>
    <s v="MASIVO"/>
    <s v="3 MESES DE MORA"/>
    <x v="0"/>
    <m/>
    <m/>
    <m/>
    <m/>
  </r>
  <r>
    <x v="0"/>
    <s v="Yislen Alejandra Rodriguez Valdes"/>
    <n v="359346910000"/>
    <s v="Cobros Abril Canal Fijo 2 meses a NPN"/>
    <n v="0"/>
    <m/>
    <d v="2026-01-04T00:00:00"/>
    <n v="63663360"/>
    <n v="63663360"/>
    <m/>
    <s v="ryislen633@gmail.com"/>
    <m/>
    <m/>
    <m/>
    <d v="2026-01-04T00:00:00"/>
    <m/>
    <m/>
    <m/>
    <s v="8-1044-2403"/>
    <s v="MASIVO"/>
    <s v="3 MESES DE MORA"/>
    <x v="0"/>
    <m/>
    <m/>
    <m/>
    <m/>
  </r>
  <r>
    <x v="0"/>
    <s v="Edimar Enrique Ocando González "/>
    <n v="351352930000"/>
    <s v="Cobros Abril Canal Fijo 2 meses a NPN"/>
    <n v="0"/>
    <m/>
    <d v="2026-01-04T00:00:00"/>
    <n v="65361718"/>
    <n v="65361718"/>
    <m/>
    <s v="1718RIOediocando.0279.zu@gmail.com"/>
    <m/>
    <m/>
    <m/>
    <d v="2026-01-04T00:00:00"/>
    <m/>
    <m/>
    <m/>
    <n v="139457115"/>
    <s v="SOHO"/>
    <s v="3 MESES DE MORA"/>
    <x v="0"/>
    <m/>
    <m/>
    <m/>
    <m/>
  </r>
  <r>
    <x v="0"/>
    <s v="Víctor Manuel Irving "/>
    <n v="354353030000"/>
    <s v="Cobros Abril Canal Fijo 2 meses a NPN"/>
    <n v="0"/>
    <m/>
    <d v="2026-01-04T00:00:00"/>
    <n v="69896189"/>
    <n v="69896189"/>
    <m/>
    <s v="victormanueljr16@gmail.com"/>
    <m/>
    <m/>
    <m/>
    <d v="2026-01-04T00:00:00"/>
    <m/>
    <m/>
    <m/>
    <s v="8-955-522"/>
    <s v="SOHO"/>
    <s v="3 MESES DE MORA"/>
    <x v="0"/>
    <m/>
    <m/>
    <m/>
    <m/>
  </r>
  <r>
    <x v="0"/>
    <s v="Jose lin Wang "/>
    <n v="352352800000"/>
    <s v="Cobros Abril Canal Fijo 2 meses a NPN"/>
    <n v="0"/>
    <m/>
    <d v="2026-01-04T00:00:00"/>
    <n v="62453879"/>
    <n v="62453879"/>
    <m/>
    <s v="J71191@gmail.com"/>
    <m/>
    <m/>
    <m/>
    <d v="2026-01-04T00:00:00"/>
    <m/>
    <m/>
    <m/>
    <s v="8-853-757"/>
    <s v="SOHO"/>
    <s v="3 MESES DE MORA"/>
    <x v="0"/>
    <m/>
    <m/>
    <m/>
    <m/>
  </r>
  <r>
    <x v="0"/>
    <s v="Marlene Velarde "/>
    <n v="354350390000"/>
    <s v="Cobros Abril Canal Fijo 2 meses a NPN"/>
    <n v="0"/>
    <m/>
    <d v="2026-01-04T00:00:00"/>
    <n v="66276681"/>
    <n v="66276681"/>
    <m/>
    <s v="Mvelarde470@gmail.com"/>
    <m/>
    <m/>
    <m/>
    <d v="2026-01-04T00:00:00"/>
    <m/>
    <m/>
    <m/>
    <s v="8-286-310"/>
    <s v="SOHO"/>
    <s v="3 MESES DE MORA"/>
    <x v="0"/>
    <m/>
    <m/>
    <m/>
    <m/>
  </r>
  <r>
    <x v="0"/>
    <s v="Abdiel Bruce"/>
    <n v="359349760000"/>
    <s v="Cobros Abril Canal Fijo 2 meses a NPN"/>
    <n v="0"/>
    <m/>
    <d v="2026-01-04T00:00:00"/>
    <n v="65319164"/>
    <n v="65319164"/>
    <m/>
    <s v="Abdirkb3849@gmail.com"/>
    <m/>
    <m/>
    <m/>
    <d v="2026-01-04T00:00:00"/>
    <m/>
    <m/>
    <m/>
    <s v="8-1004-1627"/>
    <s v="MASIVO"/>
    <s v="3 MESES DE MORA"/>
    <x v="4"/>
    <m/>
    <m/>
    <m/>
    <m/>
  </r>
  <r>
    <x v="0"/>
    <s v="Franklin falcony"/>
    <n v="355352800000"/>
    <s v="Cobros Abril Canal Fijo 2 meses a NPN"/>
    <n v="0"/>
    <m/>
    <d v="2026-01-04T00:00:00"/>
    <n v="67505958"/>
    <n v="67505958"/>
    <m/>
    <s v="valeria.0392@hotmail.com"/>
    <m/>
    <m/>
    <m/>
    <d v="2026-01-04T00:00:00"/>
    <m/>
    <m/>
    <m/>
    <s v="6-703-1118"/>
    <s v="MASIVO"/>
    <s v="3 MESES DE MORA"/>
    <x v="0"/>
    <m/>
    <m/>
    <m/>
    <m/>
  </r>
  <r>
    <x v="0"/>
    <s v="Nathanael Rodriguez Castillo"/>
    <n v="352350290000"/>
    <s v="Cobros Abril Canal Fijo 2 meses a NPN"/>
    <n v="0"/>
    <m/>
    <d v="2026-01-04T00:00:00"/>
    <n v="62619449"/>
    <n v="62619449"/>
    <m/>
    <s v="carlosrodruguez667@gmail.com"/>
    <m/>
    <m/>
    <m/>
    <d v="2026-01-04T00:00:00"/>
    <m/>
    <m/>
    <m/>
    <s v="2-738-665"/>
    <s v="MASIVO"/>
    <s v="3 MESES DE MORA"/>
    <x v="0"/>
    <m/>
    <m/>
    <m/>
    <m/>
  </r>
  <r>
    <x v="0"/>
    <s v="Faustino Dominguez"/>
    <n v="351352190000"/>
    <s v="Cobros Abril Canal Fijo 2 meses a NPN"/>
    <n v="0"/>
    <m/>
    <d v="2026-01-04T00:00:00"/>
    <n v="64073244"/>
    <n v="64073244"/>
    <m/>
    <s v="Benjamingonzalez2113@gmail.com"/>
    <m/>
    <m/>
    <m/>
    <d v="2026-01-04T00:00:00"/>
    <m/>
    <m/>
    <m/>
    <s v="9-189-174"/>
    <s v="MASIVO"/>
    <s v="3 MESES DE MORA"/>
    <x v="0"/>
    <m/>
    <m/>
    <m/>
    <m/>
  </r>
  <r>
    <x v="0"/>
    <s v="GRACIELA CABALLERO  SALDAÑA"/>
    <n v="356351860000"/>
    <s v="Cobros Abril Canal Fijo 2 meses a NPN"/>
    <n v="0"/>
    <m/>
    <d v="2026-01-04T00:00:00"/>
    <n v="66688135"/>
    <n v="66688135"/>
    <m/>
    <s v="Gracielacaballero3003@gmail.com"/>
    <m/>
    <m/>
    <m/>
    <d v="2026-01-04T00:00:00"/>
    <m/>
    <m/>
    <m/>
    <s v="4-147-1739"/>
    <s v="MASIVO"/>
    <s v="3 MESES DE MORA"/>
    <x v="0"/>
    <m/>
    <m/>
    <m/>
    <m/>
  </r>
  <r>
    <x v="0"/>
    <s v="Ángel rivera "/>
    <n v="351348520000"/>
    <s v="Cobros Abril Canal Fijo 2 meses a NPN"/>
    <n v="0"/>
    <m/>
    <d v="2026-01-04T00:00:00"/>
    <n v="66084536"/>
    <n v="66084536"/>
    <m/>
    <s v="valeriliriam13@gmail.com"/>
    <m/>
    <m/>
    <m/>
    <d v="2026-01-04T00:00:00"/>
    <m/>
    <m/>
    <m/>
    <s v="4-745-1073"/>
    <s v="MASIVO"/>
    <s v="3 MESES DE MORA"/>
    <x v="0"/>
    <m/>
    <m/>
    <m/>
    <m/>
  </r>
  <r>
    <x v="0"/>
    <s v="MAYDELINE ANABEL HURTADO GALLARDO"/>
    <n v="357348840000"/>
    <s v="Cobros Abril Canal Fijo 2 meses a NPN"/>
    <n v="0"/>
    <m/>
    <d v="2026-01-04T00:00:00"/>
    <n v="63592874"/>
    <n v="63592874"/>
    <m/>
    <s v="maydelinegallardo2007@gmail.com"/>
    <m/>
    <m/>
    <m/>
    <d v="2026-01-04T00:00:00"/>
    <m/>
    <m/>
    <m/>
    <s v="4-843-1163"/>
    <s v="MASIVO"/>
    <s v="3 MESES DE MORA"/>
    <x v="0"/>
    <m/>
    <m/>
    <m/>
    <m/>
  </r>
  <r>
    <x v="0"/>
    <s v="DANIEL ANGEL ESTRELLA DE GRACIA"/>
    <n v="358354110000"/>
    <s v="Cobros Abril Canal Fijo 2 meses a NPN"/>
    <n v="0"/>
    <m/>
    <d v="2026-01-04T00:00:00"/>
    <n v="63086190"/>
    <n v="63086190"/>
    <m/>
    <s v="danielestrella24.2.0@gmail.com"/>
    <m/>
    <m/>
    <m/>
    <d v="2026-01-04T00:00:00"/>
    <m/>
    <m/>
    <m/>
    <s v="8-1049-196"/>
    <s v="MASIVO"/>
    <s v="3 MESES DE MORA"/>
    <x v="0"/>
    <m/>
    <m/>
    <m/>
    <m/>
  </r>
  <r>
    <x v="0"/>
    <s v="Isaac antonio fadias sanchez"/>
    <n v="357334080000"/>
    <s v="Cobros Abril Canal Fijo 2 meses a NPN"/>
    <n v="0"/>
    <m/>
    <d v="2026-01-04T00:00:00"/>
    <n v="62858117"/>
    <n v="62858117"/>
    <m/>
    <s v="Juancarlosrosales@gmail.com"/>
    <m/>
    <m/>
    <m/>
    <d v="2026-01-04T00:00:00"/>
    <m/>
    <m/>
    <m/>
    <s v="8-964-2427"/>
    <s v="MASIVO"/>
    <s v="3 MESES DE MORA"/>
    <x v="0"/>
    <m/>
    <m/>
    <m/>
    <m/>
  </r>
  <r>
    <x v="0"/>
    <s v="IVAN SANTOS RODRIGUEZ"/>
    <n v="359354210000"/>
    <s v="Cobros Abril Canal Fijo 2 meses a NPN"/>
    <n v="0"/>
    <m/>
    <d v="2026-01-04T00:00:00"/>
    <n v="61972244"/>
    <n v="61972244"/>
    <m/>
    <s v="Keynerrodriguez0603@gmail.com"/>
    <m/>
    <m/>
    <m/>
    <d v="2026-01-04T00:00:00"/>
    <m/>
    <m/>
    <m/>
    <s v="4-758-1735"/>
    <s v="MASIVO"/>
    <s v="3 MESES DE MORA"/>
    <x v="0"/>
    <m/>
    <m/>
    <m/>
    <m/>
  </r>
  <r>
    <x v="0"/>
    <s v="Iguanaididily merybel perez sheck"/>
    <n v="352344370000"/>
    <s v="Cobros Abril Canal Fijo 2 meses a NPN"/>
    <n v="0"/>
    <m/>
    <d v="2026-01-04T00:00:00"/>
    <n v="64424822"/>
    <n v="64424822"/>
    <m/>
    <s v="Naidyperez58@gmail.com"/>
    <m/>
    <m/>
    <m/>
    <d v="2026-01-04T00:00:00"/>
    <m/>
    <m/>
    <m/>
    <s v="8-1053-1557"/>
    <s v="MASIVO"/>
    <s v="3 MESES DE MORA"/>
    <x v="0"/>
    <m/>
    <m/>
    <m/>
    <m/>
  </r>
  <r>
    <x v="0"/>
    <s v="Luis Chang "/>
    <n v="351355800000"/>
    <s v="Cobros Abril Canal Fijo 2 meses a NPN"/>
    <n v="0"/>
    <m/>
    <d v="2026-01-04T00:00:00"/>
    <n v="65294266"/>
    <n v="65294266"/>
    <m/>
    <s v="Luisalberto@gmail.com"/>
    <m/>
    <m/>
    <m/>
    <d v="2026-01-04T00:00:00"/>
    <m/>
    <m/>
    <m/>
    <s v="8-1064-1288"/>
    <s v="MASIVO"/>
    <s v="3 MESES DE MORA"/>
    <x v="3"/>
    <m/>
    <m/>
    <m/>
    <m/>
  </r>
  <r>
    <x v="0"/>
    <s v="Johana Calderón "/>
    <n v="359355940000"/>
    <s v="Cobros Abril Canal Fijo 2 meses a NPN"/>
    <n v="0"/>
    <m/>
    <d v="2026-01-04T00:00:00"/>
    <n v="65099454"/>
    <n v="65099454"/>
    <m/>
    <s v="Joana80@gmail.com"/>
    <m/>
    <m/>
    <m/>
    <d v="2026-01-04T00:00:00"/>
    <m/>
    <m/>
    <m/>
    <s v="E-8-97299"/>
    <s v="MASIVO"/>
    <s v="3 MESES DE MORA"/>
    <x v="2"/>
    <m/>
    <m/>
    <m/>
    <m/>
  </r>
  <r>
    <x v="0"/>
    <s v="Leyver Paneso"/>
    <n v="352355920000"/>
    <s v="Cobros Abril Canal Fijo 2 meses a NPN"/>
    <n v="0"/>
    <m/>
    <d v="2026-01-04T00:00:00"/>
    <n v="65099454"/>
    <n v="65099454"/>
    <m/>
    <s v="Leyber83@gmail.com"/>
    <m/>
    <m/>
    <m/>
    <d v="2026-01-04T00:00:00"/>
    <m/>
    <m/>
    <m/>
    <s v="FB640078"/>
    <s v="MASIVO"/>
    <s v="3 MESES DE MORA"/>
    <x v="2"/>
    <m/>
    <m/>
    <m/>
    <m/>
  </r>
  <r>
    <x v="0"/>
    <s v="Gemelos me bache pisario"/>
    <n v="351351490000"/>
    <s v="Cobros Abril Canal Fijo 2 meses a NPN"/>
    <n v="0"/>
    <m/>
    <d v="2026-01-04T00:00:00"/>
    <n v="68087641"/>
    <n v="68087641"/>
    <m/>
    <s v="Emelismembache2@gmail.com"/>
    <m/>
    <m/>
    <m/>
    <d v="2026-01-04T00:00:00"/>
    <m/>
    <m/>
    <m/>
    <s v="5-716-771"/>
    <s v="MASIVO"/>
    <s v="3 MESES DE MORA"/>
    <x v="0"/>
    <m/>
    <m/>
    <m/>
    <m/>
  </r>
  <r>
    <x v="0"/>
    <s v="Adelso Eduardo Macia Nunez"/>
    <n v="352353380000"/>
    <s v="Cobros Abril Canal Fijo 2 meses a NPN"/>
    <n v="0"/>
    <m/>
    <d v="2026-01-04T00:00:00"/>
    <n v="66839512"/>
    <n v="66839512"/>
    <m/>
    <s v="Sashamacia07@gmail.com"/>
    <m/>
    <m/>
    <m/>
    <d v="2026-01-04T00:00:00"/>
    <m/>
    <m/>
    <m/>
    <s v="3-719-858"/>
    <s v="MASIVO"/>
    <s v="3 MESES DE MORA"/>
    <x v="0"/>
    <m/>
    <m/>
    <m/>
    <m/>
  </r>
  <r>
    <x v="0"/>
    <s v="Anibal Espinosa Molina"/>
    <n v="357355580000"/>
    <s v="Cobros Abril Canal Fijo 2 meses a NPN"/>
    <n v="0"/>
    <m/>
    <d v="2026-01-04T00:00:00"/>
    <n v="67784529"/>
    <n v="67784529"/>
    <m/>
    <s v="Lizamelgar8329@gmail.com"/>
    <m/>
    <m/>
    <m/>
    <d v="2026-01-04T00:00:00"/>
    <m/>
    <m/>
    <m/>
    <s v="4-292-766"/>
    <s v="MASIVO"/>
    <s v="3 MESES DE MORA"/>
    <x v="0"/>
    <m/>
    <m/>
    <m/>
    <m/>
  </r>
  <r>
    <x v="0"/>
    <s v="Nicolasa Hernandez"/>
    <n v="352355500000"/>
    <s v="Cobros Abril Canal Fijo 2 meses a NPN"/>
    <n v="0"/>
    <m/>
    <d v="2026-01-04T00:00:00"/>
    <n v="63063741"/>
    <n v="63063741"/>
    <m/>
    <s v="Kiriansaenz@gmail.com"/>
    <m/>
    <m/>
    <m/>
    <d v="2026-01-04T00:00:00"/>
    <m/>
    <m/>
    <m/>
    <s v="4-146-731"/>
    <s v="MASIVO"/>
    <s v="3 MESES DE MORA"/>
    <x v="0"/>
    <m/>
    <m/>
    <m/>
    <m/>
  </r>
  <r>
    <x v="0"/>
    <s v="Herminia cardenas bacorizo"/>
    <n v="358355740000"/>
    <s v="Cobros Abril Canal Fijo 2 meses a NPN"/>
    <n v="0"/>
    <m/>
    <d v="2026-01-04T00:00:00"/>
    <n v="65579008"/>
    <n v="65579008"/>
    <m/>
    <s v="cardenasherminia138@gmail.com"/>
    <m/>
    <m/>
    <m/>
    <d v="2026-01-04T00:00:00"/>
    <m/>
    <m/>
    <m/>
    <s v="5-709-1595"/>
    <s v="MASIVO"/>
    <s v="3 MESES DE MORA"/>
    <x v="3"/>
    <m/>
    <m/>
    <m/>
    <m/>
  </r>
  <r>
    <x v="0"/>
    <s v="JOSE MORENO "/>
    <n v="355354600000"/>
    <s v="Cobros Abril Canal Fijo 2 meses a NPN"/>
    <n v="0"/>
    <m/>
    <d v="2026-01-04T00:00:00"/>
    <n v="68185820"/>
    <n v="68185820"/>
    <m/>
    <s v="noeliacalderon2300@gmail.com"/>
    <m/>
    <m/>
    <m/>
    <d v="2026-01-04T00:00:00"/>
    <m/>
    <m/>
    <m/>
    <s v="8-713-1805"/>
    <s v="MASIVO"/>
    <s v="3 MESES DE MORA"/>
    <x v="0"/>
    <m/>
    <m/>
    <m/>
    <m/>
  </r>
  <r>
    <x v="0"/>
    <s v="INDIRA MARIA CABALLERO SOLIS"/>
    <n v="358328410000"/>
    <s v="Cobros Abril Canal Fijo 2 meses a NPN"/>
    <n v="0"/>
    <m/>
    <d v="2026-01-04T00:00:00"/>
    <n v="68591258"/>
    <n v="68591258"/>
    <m/>
    <s v="Indiracaballero@gmail.com"/>
    <m/>
    <m/>
    <m/>
    <d v="2026-01-04T00:00:00"/>
    <m/>
    <m/>
    <m/>
    <s v="6-725-588"/>
    <s v="MASIVO"/>
    <s v="3 MESES DE MORA"/>
    <x v="0"/>
    <m/>
    <m/>
    <m/>
    <m/>
  </r>
  <r>
    <x v="0"/>
    <s v="CELESTINA ICELA DELGADO CABALLERO"/>
    <n v="358355520000"/>
    <s v="Cobros Abril Canal Fijo 2 meses a NPN"/>
    <n v="0"/>
    <m/>
    <d v="2026-01-04T00:00:00"/>
    <n v="64179054"/>
    <n v="64179054"/>
    <m/>
    <s v="celestinadelgado19@yahoo.es"/>
    <m/>
    <m/>
    <m/>
    <d v="2026-01-04T00:00:00"/>
    <m/>
    <m/>
    <m/>
    <s v="8-227-64"/>
    <s v="MASIVO"/>
    <s v="3 MESES DE MORA"/>
    <x v="0"/>
    <m/>
    <m/>
    <m/>
    <m/>
  </r>
  <r>
    <x v="0"/>
    <s v=" Duneska Seerley Quintero Rodríguez"/>
    <n v="353354300000"/>
    <s v="Cobros Abril Canal Fijo 2 meses a NPN"/>
    <n v="0"/>
    <m/>
    <d v="2026-01-04T00:00:00"/>
    <n v="68484439"/>
    <n v="68484439"/>
    <m/>
    <s v="duneska.quintero26@gmail.com"/>
    <m/>
    <m/>
    <m/>
    <d v="2026-01-04T00:00:00"/>
    <m/>
    <m/>
    <m/>
    <s v="1-764-1050"/>
    <s v="DIGITAL"/>
    <s v="3 MESES DE MORA"/>
    <x v="0"/>
    <m/>
    <m/>
    <m/>
    <m/>
  </r>
  <r>
    <x v="0"/>
    <s v="IVETH ALMAIRA LOPEZ RODRIGUEZ"/>
    <n v="354353850000"/>
    <s v="Cobros Abril Canal Fijo 2 meses a NPN"/>
    <n v="0"/>
    <m/>
    <d v="2026-01-04T00:00:00"/>
    <n v="66447868"/>
    <n v="66447868"/>
    <m/>
    <s v="ivethlopez06122008@gmail.com"/>
    <m/>
    <m/>
    <m/>
    <d v="2026-01-04T00:00:00"/>
    <m/>
    <m/>
    <m/>
    <s v="1-740-2468"/>
    <s v="MASIVO"/>
    <s v="3 MESES DE MORA"/>
    <x v="0"/>
    <m/>
    <m/>
    <m/>
    <m/>
  </r>
  <r>
    <x v="0"/>
    <s v="Edgardo Enrique Morales Beitia "/>
    <n v="355351470000"/>
    <s v="Cobros Abril Canal Fijo 2 meses a NPN"/>
    <n v="0"/>
    <m/>
    <d v="2026-01-04T00:00:00"/>
    <n v="69604906"/>
    <n v="69604906"/>
    <m/>
    <s v="CORREO:sfanny1024@gmail.com"/>
    <m/>
    <m/>
    <m/>
    <d v="2026-01-04T00:00:00"/>
    <m/>
    <m/>
    <m/>
    <s v="4-746-2278"/>
    <s v="MASIVO"/>
    <s v="3 MESES DE MORA"/>
    <x v="0"/>
    <m/>
    <m/>
    <m/>
    <m/>
  </r>
  <r>
    <x v="0"/>
    <s v="Idaura Alicia Sánchez montes "/>
    <n v="214029100000"/>
    <s v="Cobros Abril Canal Fijo 2 meses a NPN"/>
    <n v="0"/>
    <m/>
    <d v="2026-01-04T00:00:00"/>
    <n v="64077062"/>
    <n v="64077062"/>
    <m/>
    <s v="Idasanchez293@gmail.com"/>
    <m/>
    <m/>
    <m/>
    <d v="2026-01-04T00:00:00"/>
    <m/>
    <m/>
    <m/>
    <s v="4-712-1161"/>
    <s v="MASIVO"/>
    <s v="3 MESES DE MORA"/>
    <x v="0"/>
    <m/>
    <m/>
    <m/>
    <m/>
  </r>
  <r>
    <x v="0"/>
    <s v="LUIS ANGEL OROZCO"/>
    <n v="351319660000"/>
    <s v="Cobros Abril Canal Fijo 2 meses a NPN"/>
    <n v="0"/>
    <m/>
    <d v="2026-01-04T00:00:00"/>
    <n v="62495654"/>
    <n v="62495654"/>
    <m/>
    <s v="luisorozco272727@gmail.com"/>
    <m/>
    <m/>
    <m/>
    <d v="2026-01-04T00:00:00"/>
    <m/>
    <m/>
    <m/>
    <s v="8-961-1012"/>
    <s v="MASIVO"/>
    <s v="3 MESES DE MORA"/>
    <x v="0"/>
    <m/>
    <m/>
    <m/>
    <m/>
  </r>
  <r>
    <x v="0"/>
    <s v="Nisval feliz chacon Rodriguez"/>
    <n v="351337710000"/>
    <s v="Cobros Abril Canal Fijo 2 meses a NPN"/>
    <n v="0"/>
    <m/>
    <d v="2026-01-04T00:00:00"/>
    <n v="63912870"/>
    <n v="63912870"/>
    <m/>
    <s v="audio1601@gmail.com"/>
    <m/>
    <m/>
    <m/>
    <d v="2026-01-04T00:00:00"/>
    <m/>
    <m/>
    <m/>
    <s v="8-924-2386"/>
    <s v="MASIVO"/>
    <s v="2 MESES DE MORA"/>
    <x v="0"/>
    <m/>
    <m/>
    <m/>
    <m/>
  </r>
  <r>
    <x v="0"/>
    <s v="yesenia serrano perez"/>
    <n v="353339460000"/>
    <s v="Cobros Abril Canal Fijo 2 meses a NPN"/>
    <n v="0"/>
    <m/>
    <d v="2026-01-04T00:00:00"/>
    <n v="65047823"/>
    <n v="65047823"/>
    <m/>
    <s v="yeseniaserrano@gmail.com"/>
    <m/>
    <m/>
    <m/>
    <d v="2026-01-04T00:00:00"/>
    <m/>
    <m/>
    <m/>
    <s v="9-707-714"/>
    <s v="MASIVO"/>
    <s v="2 MESES DE MORA"/>
    <x v="0"/>
    <m/>
    <m/>
    <m/>
    <m/>
  </r>
  <r>
    <x v="0"/>
    <s v="Obdulio melo"/>
    <n v="354339450000"/>
    <s v="Cobros Abril Canal Fijo 2 meses a NPN"/>
    <n v="0"/>
    <m/>
    <d v="2026-01-04T00:00:00"/>
    <n v="64348533"/>
    <n v="64348533"/>
    <m/>
    <s v="Rastrolosmelo@gmail.com"/>
    <m/>
    <m/>
    <m/>
    <d v="2026-01-04T00:00:00"/>
    <m/>
    <m/>
    <m/>
    <s v="BE586268"/>
    <s v="SOHO"/>
    <s v="2 MESES DE MORA"/>
    <x v="0"/>
    <m/>
    <m/>
    <m/>
    <m/>
  </r>
  <r>
    <x v="0"/>
    <s v="Bellarina Perez"/>
    <n v="351336750000"/>
    <s v="Cobros Abril Canal Fijo 2 meses a NPN"/>
    <n v="0"/>
    <m/>
    <d v="2026-01-04T00:00:00"/>
    <n v="63524408"/>
    <n v="63524408"/>
    <m/>
    <s v="Ayshanetori2926@gmail.com"/>
    <m/>
    <m/>
    <m/>
    <d v="2026-01-04T00:00:00"/>
    <m/>
    <m/>
    <m/>
    <s v="2-705-2073"/>
    <s v="MASIVO"/>
    <s v="2 MESES DE MORA"/>
    <x v="0"/>
    <m/>
    <m/>
    <m/>
    <m/>
  </r>
  <r>
    <x v="0"/>
    <s v="Reymundo Salado "/>
    <n v="356339790000"/>
    <s v="Cobros Abril Canal Fijo 2 meses a NPN"/>
    <n v="0"/>
    <m/>
    <d v="2026-01-04T00:00:00"/>
    <n v="65380331"/>
    <n v="65380331"/>
    <m/>
    <s v="Abdielsalado619@gmail.com"/>
    <m/>
    <m/>
    <m/>
    <d v="2026-01-04T00:00:00"/>
    <m/>
    <m/>
    <m/>
    <s v="8-754-1029"/>
    <s v="MASIVO"/>
    <s v="2 MESES DE MORA"/>
    <x v="0"/>
    <m/>
    <m/>
    <m/>
    <m/>
  </r>
  <r>
    <x v="0"/>
    <s v="Ricardo Enrique cedñi batista"/>
    <n v="313082400000"/>
    <s v="Cobros Abril Canal Fijo 2 meses a NPN"/>
    <n v="0"/>
    <m/>
    <d v="2026-01-04T00:00:00"/>
    <n v="64969771"/>
    <n v="64969771"/>
    <m/>
    <s v="greciavasquez2412@gmail.com"/>
    <m/>
    <m/>
    <m/>
    <d v="2026-01-04T00:00:00"/>
    <m/>
    <m/>
    <m/>
    <s v="6-702-572"/>
    <s v="MASIVO"/>
    <s v="2 MESES DE MORA"/>
    <x v="0"/>
    <m/>
    <m/>
    <m/>
    <m/>
  </r>
  <r>
    <x v="0"/>
    <s v=" AUSBERTO MENDOZAABREGO"/>
    <n v="356338160000"/>
    <s v="Cobros Abril Canal Fijo 2 meses a NPN"/>
    <n v="0"/>
    <m/>
    <d v="2026-01-04T00:00:00"/>
    <n v="62127638"/>
    <n v="62127638"/>
    <m/>
    <s v="ausbertom09@gmail.com"/>
    <m/>
    <m/>
    <m/>
    <d v="2026-01-04T00:00:00"/>
    <m/>
    <m/>
    <m/>
    <s v="9-146-610"/>
    <s v="CALL CENTER"/>
    <s v="2 MESES DE MORA"/>
    <x v="6"/>
    <m/>
    <m/>
    <m/>
    <m/>
  </r>
  <r>
    <x v="0"/>
    <s v="Tobias sanchez"/>
    <n v="351339430000"/>
    <s v="Cobros Abril Canal Fijo 2 meses a NPN"/>
    <n v="0"/>
    <m/>
    <d v="2026-01-04T00:00:00"/>
    <n v="67879995"/>
    <n v="67879995"/>
    <m/>
    <s v="tobiassanchez722@gmail.com"/>
    <m/>
    <m/>
    <m/>
    <d v="2026-01-04T00:00:00"/>
    <m/>
    <m/>
    <m/>
    <s v="8-856-2161"/>
    <s v="MASIVO"/>
    <s v="2 MESES DE MORA"/>
    <x v="0"/>
    <m/>
    <m/>
    <m/>
    <m/>
  </r>
  <r>
    <x v="0"/>
    <s v="Irving Javier Sánchez "/>
    <n v="296064470000"/>
    <s v="Cobros Abril Canal Fijo 2 meses a NPN"/>
    <n v="0"/>
    <m/>
    <d v="2026-01-04T00:00:00"/>
    <n v="61612790"/>
    <n v="61612790"/>
    <m/>
    <s v="Irvingdelacruz0@gmail.com"/>
    <m/>
    <m/>
    <m/>
    <d v="2026-01-04T00:00:00"/>
    <m/>
    <m/>
    <m/>
    <s v="8-858-2360"/>
    <s v="MASIVO"/>
    <s v="2 MESES DE MORA"/>
    <x v="0"/>
    <m/>
    <m/>
    <m/>
    <m/>
  </r>
  <r>
    <x v="0"/>
    <s v="Nicole Andrea Ledezma Morales"/>
    <n v="354338330000"/>
    <s v="Cobros Abril Canal Fijo 2 meses a NPN"/>
    <n v="0"/>
    <m/>
    <d v="2026-01-04T00:00:00"/>
    <n v="68227924"/>
    <n v="68227924"/>
    <m/>
    <s v="miahisabella0880@gmail.com"/>
    <m/>
    <m/>
    <m/>
    <d v="2026-01-04T00:00:00"/>
    <m/>
    <m/>
    <m/>
    <s v="8-1043-1018"/>
    <s v="MASIVO"/>
    <s v="2 MESES DE MORA"/>
    <x v="0"/>
    <m/>
    <m/>
    <m/>
    <m/>
  </r>
  <r>
    <x v="0"/>
    <s v="Jurgen Ignacio Barrios Franco "/>
    <n v="213049300000"/>
    <s v="Cobros Abril Canal Fijo 2 meses a NPN"/>
    <n v="0"/>
    <m/>
    <d v="2026-01-04T00:00:00"/>
    <n v="69395280"/>
    <n v="69395280"/>
    <m/>
    <s v="barriosj2921@Gmail.com"/>
    <m/>
    <m/>
    <m/>
    <d v="2026-01-04T00:00:00"/>
    <m/>
    <m/>
    <m/>
    <s v="8-865-1682"/>
    <s v="MASIVO"/>
    <s v="2 MESES DE MORA"/>
    <x v="0"/>
    <m/>
    <m/>
    <m/>
    <m/>
  </r>
  <r>
    <x v="0"/>
    <s v="IGNACIO Barria ODA"/>
    <n v="351338510000"/>
    <s v="Cobros Abril Canal Fijo 2 meses a NPN"/>
    <n v="0"/>
    <m/>
    <d v="2026-01-04T00:00:00"/>
    <n v="64284709"/>
    <n v="64284709"/>
    <m/>
    <s v="Mpozo5454@gmail.com"/>
    <m/>
    <m/>
    <m/>
    <d v="2026-01-04T00:00:00"/>
    <m/>
    <m/>
    <m/>
    <s v="6-49-1135"/>
    <s v="MASIVO"/>
    <s v="2 MESES DE MORA"/>
    <x v="0"/>
    <m/>
    <m/>
    <m/>
    <m/>
  </r>
  <r>
    <x v="0"/>
    <s v="Omar Alexis Rodriguez"/>
    <n v="355336870000"/>
    <s v="Cobros Abril Canal Fijo 2 meses a NPN"/>
    <n v="0"/>
    <m/>
    <d v="2026-01-04T00:00:00"/>
    <n v="69945457"/>
    <n v="69945457"/>
    <m/>
    <s v="bernalkathy10@gmail.com"/>
    <m/>
    <m/>
    <m/>
    <d v="2026-01-04T00:00:00"/>
    <m/>
    <m/>
    <m/>
    <s v="2-712-389"/>
    <s v="MASIVO"/>
    <s v="2 MESES DE MORA"/>
    <x v="0"/>
    <m/>
    <m/>
    <m/>
    <m/>
  </r>
  <r>
    <x v="0"/>
    <s v="Nilton Stalin Sire"/>
    <n v="354338570000"/>
    <s v="Cobros Abril Canal Fijo 2 meses a NPN"/>
    <n v="0"/>
    <m/>
    <d v="2026-01-04T00:00:00"/>
    <n v="69147013"/>
    <n v="69147013"/>
    <m/>
    <s v="martinezisai347@gmail.com"/>
    <m/>
    <m/>
    <m/>
    <d v="2026-01-04T00:00:00"/>
    <m/>
    <m/>
    <m/>
    <s v="4-737-795"/>
    <s v="MASIVO"/>
    <s v="2 MESES DE MORA"/>
    <x v="0"/>
    <m/>
    <m/>
    <m/>
    <m/>
  </r>
  <r>
    <x v="0"/>
    <s v="YADIRA BALLESTER "/>
    <n v="212061440000"/>
    <s v="Cobros Abril Canal Fijo 2 meses a NPN"/>
    <n v="0"/>
    <m/>
    <d v="2026-01-04T00:00:00"/>
    <n v="68559655"/>
    <n v="68559655"/>
    <m/>
    <s v="Ballesterjesica@gmail.com"/>
    <m/>
    <m/>
    <m/>
    <d v="2026-01-04T00:00:00"/>
    <m/>
    <m/>
    <m/>
    <s v="8-719-1200"/>
    <s v="MASIVO"/>
    <s v="2 MESES DE MORA"/>
    <x v="0"/>
    <m/>
    <m/>
    <m/>
    <m/>
  </r>
  <r>
    <x v="0"/>
    <s v="Laura Patricia Rivera Peña"/>
    <n v="356125840000"/>
    <s v="Cobros Abril Canal Fijo 2 meses a NPN"/>
    <n v="0"/>
    <m/>
    <d v="2026-01-04T00:00:00"/>
    <n v="69578226"/>
    <n v="69578226"/>
    <m/>
    <s v="rosaemeritamena@gmail.com"/>
    <m/>
    <m/>
    <m/>
    <d v="2026-01-04T00:00:00"/>
    <m/>
    <m/>
    <m/>
    <s v="8-949-1537"/>
    <s v="MASIVO"/>
    <s v="2 MESES DE MORA"/>
    <x v="0"/>
    <m/>
    <m/>
    <m/>
    <m/>
  </r>
  <r>
    <x v="0"/>
    <s v="Julieta Edith Sagel López"/>
    <n v="352340370000"/>
    <s v="Cobros Abril Canal Fijo 2 meses a NPN"/>
    <n v="0"/>
    <m/>
    <d v="2026-01-04T00:00:00"/>
    <n v="68382298"/>
    <n v="68382298"/>
    <m/>
    <s v="maurelionunez60@gmail.com"/>
    <m/>
    <m/>
    <m/>
    <d v="2026-01-04T00:00:00"/>
    <m/>
    <m/>
    <m/>
    <s v="10-24-439"/>
    <s v="MASIVO"/>
    <s v="2 MESES DE MORA"/>
    <x v="0"/>
    <m/>
    <m/>
    <m/>
    <m/>
  </r>
  <r>
    <x v="0"/>
    <s v="Yaiceth Julieth Cerceño Joyce"/>
    <n v="356339430000"/>
    <s v="Cobros Abril Canal Fijo 2 meses a NPN"/>
    <n v="0"/>
    <m/>
    <d v="2026-01-04T00:00:00"/>
    <n v="60204644"/>
    <n v="60204644"/>
    <m/>
    <s v=" enithyaima20@gmail.com"/>
    <m/>
    <m/>
    <m/>
    <d v="2026-01-04T00:00:00"/>
    <m/>
    <m/>
    <m/>
    <s v="8-1045-378"/>
    <s v="MASIVO"/>
    <s v="2 MESES DE MORA"/>
    <x v="0"/>
    <m/>
    <m/>
    <m/>
    <m/>
  </r>
  <r>
    <x v="0"/>
    <s v="BRYAN JHOAN MENDOZA TROYA"/>
    <n v="355340130000"/>
    <s v="Cobros Abril Canal Fijo 2 meses a NPN"/>
    <n v="0"/>
    <m/>
    <d v="2026-01-04T00:00:00"/>
    <n v="62779764"/>
    <n v="62779764"/>
    <m/>
    <s v="jhoanmendoza062006@gmail.com"/>
    <m/>
    <m/>
    <m/>
    <d v="2026-01-04T00:00:00"/>
    <m/>
    <m/>
    <m/>
    <s v="8-1040-2011"/>
    <s v="MASIVO"/>
    <s v="2 MESES DE MORA"/>
    <x v="0"/>
    <m/>
    <m/>
    <m/>
    <m/>
  </r>
  <r>
    <x v="0"/>
    <s v="Ana Rodríguez "/>
    <n v="358340120000"/>
    <s v="Cobros Abril Canal Fijo 2 meses a NPN"/>
    <n v="0"/>
    <m/>
    <d v="2026-01-04T00:00:00"/>
    <n v="68732188"/>
    <n v="68732188"/>
    <m/>
    <s v="Autocompany@gmail.com"/>
    <m/>
    <m/>
    <m/>
    <d v="2026-01-04T00:00:00"/>
    <m/>
    <m/>
    <m/>
    <s v="2-105-2162"/>
    <s v="SOHO"/>
    <s v="2 MESES DE MORA"/>
    <x v="0"/>
    <m/>
    <m/>
    <m/>
    <m/>
  </r>
  <r>
    <x v="0"/>
    <s v="Edixon mudarra Sánchez "/>
    <n v="358339510000"/>
    <s v="Cobros Abril Canal Fijo 2 meses a NPN"/>
    <n v="0"/>
    <m/>
    <d v="2026-01-04T00:00:00"/>
    <n v="63140354"/>
    <n v="63140354"/>
    <m/>
    <s v="Mily_3003@Gmail.com"/>
    <m/>
    <m/>
    <m/>
    <d v="2026-01-04T00:00:00"/>
    <m/>
    <m/>
    <m/>
    <s v="8-733-319 "/>
    <s v="MASIVO"/>
    <s v="2 MESES DE MORA"/>
    <x v="0"/>
    <m/>
    <m/>
    <m/>
    <m/>
  </r>
  <r>
    <x v="0"/>
    <s v="JACKZULAY KATIUSKA FLETCHER VEGA"/>
    <n v="351340710000"/>
    <s v="Cobros Abril Canal Fijo 2 meses a NPN"/>
    <n v="0"/>
    <m/>
    <d v="2026-01-04T00:00:00"/>
    <n v="63081453"/>
    <n v="63081453"/>
    <m/>
    <s v="Vegafzulay@gmail.com"/>
    <m/>
    <m/>
    <m/>
    <d v="2026-01-04T00:00:00"/>
    <m/>
    <m/>
    <m/>
    <s v="3-720-1453"/>
    <s v="MASIVO"/>
    <s v="2 MESES DE MORA"/>
    <x v="0"/>
    <m/>
    <m/>
    <m/>
    <m/>
  </r>
  <r>
    <x v="0"/>
    <s v="Héctor Ricardo wong pineda "/>
    <n v="352182950000"/>
    <s v="Cobros Abril Canal Fijo 2 meses a NPN"/>
    <n v="0"/>
    <m/>
    <d v="2026-01-04T00:00:00"/>
    <n v="66075809"/>
    <n v="66075809"/>
    <m/>
    <s v="Shaolinwong05@gmail.com"/>
    <m/>
    <m/>
    <m/>
    <d v="2026-01-04T00:00:00"/>
    <m/>
    <m/>
    <m/>
    <s v="8-502-224"/>
    <s v="MASIVO"/>
    <s v="2 MESES DE MORA"/>
    <x v="0"/>
    <m/>
    <m/>
    <m/>
    <m/>
  </r>
  <r>
    <x v="0"/>
    <s v="Agustín Carrera Aparivio"/>
    <n v="357342270000"/>
    <s v="Cobros Abril Canal Fijo 2 meses a NPN"/>
    <n v="0"/>
    <m/>
    <d v="2026-01-04T00:00:00"/>
    <n v="64932873"/>
    <n v="64932873"/>
    <m/>
    <s v="acarrera@arrocha.com"/>
    <m/>
    <m/>
    <m/>
    <d v="2026-01-04T00:00:00"/>
    <m/>
    <m/>
    <m/>
    <s v="4-235-865"/>
    <s v="MASIVO"/>
    <s v="2 MESES DE MORA"/>
    <x v="0"/>
    <m/>
    <m/>
    <m/>
    <m/>
  </r>
  <r>
    <x v="0"/>
    <s v="Mariley Palacios Rivas"/>
    <n v="356342870000"/>
    <s v="Cobros Abril Canal Fijo 2 meses a NPN"/>
    <n v="0"/>
    <m/>
    <d v="2026-01-04T00:00:00"/>
    <n v="64425891"/>
    <n v="64425891"/>
    <m/>
    <s v="marileydelosangeles@gmail.com"/>
    <m/>
    <m/>
    <m/>
    <d v="2026-01-04T00:00:00"/>
    <m/>
    <m/>
    <m/>
    <s v="C03660681"/>
    <s v="MASIVO"/>
    <s v="2 MESES DE MORA"/>
    <x v="0"/>
    <m/>
    <m/>
    <m/>
    <m/>
  </r>
  <r>
    <x v="0"/>
    <s v="Yanina Vásquez "/>
    <n v="356342700000"/>
    <s v="Cobros Abril Canal Fijo 2 meses a NPN"/>
    <n v="0"/>
    <m/>
    <d v="2026-01-04T00:00:00"/>
    <n v="69547840"/>
    <n v="69547840"/>
    <m/>
    <s v="yanina_0115@hotmail.com"/>
    <m/>
    <m/>
    <m/>
    <d v="2026-01-04T00:00:00"/>
    <m/>
    <m/>
    <m/>
    <s v="9-714-715"/>
    <s v="MASIVO"/>
    <s v="2 MESES DE MORA"/>
    <x v="0"/>
    <m/>
    <m/>
    <m/>
    <m/>
  </r>
  <r>
    <x v="0"/>
    <s v="José Antonio Gonzalez "/>
    <n v="351328910000"/>
    <s v="Cobros Abril Canal Fijo 2 meses a NPN"/>
    <n v="0"/>
    <m/>
    <d v="2026-01-04T00:00:00"/>
    <n v="63869138"/>
    <n v="63869138"/>
    <m/>
    <s v="joseaimar507@gmail.com"/>
    <m/>
    <m/>
    <m/>
    <d v="2026-01-04T00:00:00"/>
    <m/>
    <m/>
    <m/>
    <s v="5-17-416"/>
    <s v="MASIVO"/>
    <s v="2 MESES DE MORA"/>
    <x v="0"/>
    <m/>
    <m/>
    <m/>
    <m/>
  </r>
  <r>
    <x v="0"/>
    <s v="Abel Enrique González Sierro"/>
    <n v="355334020000"/>
    <s v="Cobros Abril Canal Fijo 2 meses a NPN"/>
    <n v="0"/>
    <m/>
    <d v="2026-01-04T00:00:00"/>
    <n v="65755939"/>
    <n v="65755939"/>
    <m/>
    <s v="AG7502234@gmail.com"/>
    <m/>
    <m/>
    <m/>
    <d v="2026-01-04T00:00:00"/>
    <m/>
    <m/>
    <m/>
    <s v="4-208-90"/>
    <s v="MASIVO"/>
    <s v="2 MESES DE MORA"/>
    <x v="0"/>
    <m/>
    <m/>
    <m/>
    <m/>
  </r>
  <r>
    <x v="0"/>
    <s v="José Julián sierra Batista "/>
    <n v="354325620000"/>
    <s v="Cobros Abril Canal Fijo 2 meses a NPN"/>
    <n v="0"/>
    <m/>
    <d v="2026-01-04T00:00:00"/>
    <n v="68721673"/>
    <n v="68721673"/>
    <m/>
    <s v="ergalvez2029@gmail.com"/>
    <m/>
    <m/>
    <m/>
    <d v="2026-01-04T00:00:00"/>
    <m/>
    <m/>
    <m/>
    <s v="8-1005-2102"/>
    <s v="MASIVO"/>
    <s v="2 MESES DE MORA"/>
    <x v="0"/>
    <m/>
    <m/>
    <m/>
    <m/>
  </r>
  <r>
    <x v="0"/>
    <s v="Juan Esteban Hernández "/>
    <n v="357340400000"/>
    <s v="Cobros Abril Canal Fijo 2 meses a NPN"/>
    <n v="0"/>
    <m/>
    <d v="2026-01-04T00:00:00"/>
    <n v="64793076"/>
    <n v="64793076"/>
    <m/>
    <s v="dalyshellbaez1@gmail.com"/>
    <m/>
    <m/>
    <m/>
    <d v="2026-01-04T00:00:00"/>
    <m/>
    <m/>
    <m/>
    <s v="10-715-894"/>
    <s v="MASIVO"/>
    <s v="2 MESES DE MORA"/>
    <x v="0"/>
    <m/>
    <m/>
    <m/>
    <m/>
  </r>
  <r>
    <x v="0"/>
    <s v="GRABINI CAMAÑO"/>
    <n v="281011940000"/>
    <s v="Cobros Abril Canal Fijo 2 meses a NPN"/>
    <n v="0"/>
    <m/>
    <d v="2026-01-04T00:00:00"/>
    <n v="68962490"/>
    <n v="68962490"/>
    <m/>
    <s v="cgabrini@gmail.com"/>
    <m/>
    <m/>
    <m/>
    <d v="2026-01-04T00:00:00"/>
    <m/>
    <m/>
    <m/>
    <s v="8-866-1822"/>
    <s v="MASIVO"/>
    <s v="2 MESES DE MORA"/>
    <x v="7"/>
    <m/>
    <m/>
    <m/>
    <m/>
  </r>
  <r>
    <x v="0"/>
    <s v="Juan Carlos Gonzales "/>
    <n v="351343810000"/>
    <s v="Cobros Abril Canal Fijo 2 meses a NPN"/>
    <n v="0"/>
    <m/>
    <d v="2026-01-04T00:00:00"/>
    <n v="69129469"/>
    <n v="69129469"/>
    <m/>
    <s v="nicole.1010dutary@gmail.com"/>
    <m/>
    <m/>
    <m/>
    <d v="2026-01-04T00:00:00"/>
    <m/>
    <m/>
    <m/>
    <s v="8-787-894"/>
    <s v="MASIVO"/>
    <s v="2 MESES DE MORA"/>
    <x v="0"/>
    <m/>
    <m/>
    <m/>
    <m/>
  </r>
  <r>
    <x v="0"/>
    <s v="Ileana Dianeth Martinez Moran"/>
    <n v="353343830000"/>
    <s v="Cobros Abril Canal Fijo 2 meses a NPN"/>
    <n v="0"/>
    <m/>
    <d v="2026-01-04T00:00:00"/>
    <n v="61621615"/>
    <n v="61621615"/>
    <m/>
    <s v="dianethmartinez0512@gmail.com "/>
    <m/>
    <m/>
    <m/>
    <d v="2026-01-04T00:00:00"/>
    <m/>
    <m/>
    <m/>
    <s v="2-747-998"/>
    <s v="MASIVO"/>
    <s v="2 MESES DE MORA"/>
    <x v="0"/>
    <m/>
    <m/>
    <m/>
    <m/>
  </r>
  <r>
    <x v="0"/>
    <s v="Marco shakespeare"/>
    <n v="352342060000"/>
    <s v="Cobros Abril Canal Fijo 2 meses a NPN"/>
    <n v="0"/>
    <m/>
    <d v="2026-01-04T00:00:00"/>
    <n v="66085855"/>
    <n v="66085855"/>
    <m/>
    <s v="Mashakespeare08@gmail.con"/>
    <m/>
    <m/>
    <m/>
    <d v="2026-01-04T00:00:00"/>
    <m/>
    <m/>
    <m/>
    <s v="8-240-182"/>
    <s v="MASIVO"/>
    <s v="2 MESES DE MORA"/>
    <x v="0"/>
    <m/>
    <m/>
    <m/>
    <m/>
  </r>
  <r>
    <x v="0"/>
    <s v="ISMAEL MORALES"/>
    <n v="355342060000"/>
    <s v="Cobros Abril Canal Fijo 2 meses a NPN"/>
    <n v="0"/>
    <m/>
    <d v="2026-01-04T00:00:00"/>
    <n v="63829194"/>
    <n v="63829194"/>
    <m/>
    <s v="Leonildadealfaro@gmail.com"/>
    <m/>
    <m/>
    <m/>
    <d v="2026-01-04T00:00:00"/>
    <m/>
    <m/>
    <m/>
    <s v="12-725-736"/>
    <s v="MASIVO"/>
    <s v="2 MESES DE MORA"/>
    <x v="0"/>
    <m/>
    <m/>
    <m/>
    <m/>
  </r>
  <r>
    <x v="0"/>
    <s v="NILKA OMAIRA MORENO"/>
    <n v="356344660000"/>
    <s v="Cobros Abril Canal Fijo 2 meses a NPN"/>
    <n v="0"/>
    <m/>
    <d v="2026-01-04T00:00:00"/>
    <n v="67648332"/>
    <n v="67648332"/>
    <m/>
    <s v="nilka5606@gmail.com"/>
    <m/>
    <m/>
    <m/>
    <d v="2026-01-04T00:00:00"/>
    <m/>
    <m/>
    <m/>
    <s v="4-103-1503"/>
    <s v="MASIVO"/>
    <s v="2 MESES DE MORA"/>
    <x v="0"/>
    <m/>
    <m/>
    <m/>
    <m/>
  </r>
  <r>
    <x v="0"/>
    <s v="IGNACIO GUERRA"/>
    <n v="359344760000"/>
    <s v="Cobros Abril Canal Fijo 2 meses a NPN"/>
    <n v="0"/>
    <m/>
    <d v="2026-01-04T00:00:00"/>
    <n v="69164265"/>
    <n v="69164265"/>
    <m/>
    <s v="Ignacioguerra1771@gmail.com"/>
    <m/>
    <m/>
    <m/>
    <d v="2026-01-04T00:00:00"/>
    <m/>
    <m/>
    <m/>
    <s v="9-719-649"/>
    <s v="MASIVO"/>
    <s v="2 MESES DE MORA"/>
    <x v="0"/>
    <m/>
    <m/>
    <m/>
    <m/>
  </r>
  <r>
    <x v="0"/>
    <s v="CESAR ABEL LEYTON"/>
    <n v="342338080000"/>
    <s v="Cobros Abril Canal Fijo 2 meses a NPN"/>
    <n v="0"/>
    <m/>
    <d v="2026-01-04T00:00:00"/>
    <n v="62366769"/>
    <n v="62366769"/>
    <m/>
    <s v="perezleyton4567@gmail.com"/>
    <m/>
    <m/>
    <m/>
    <d v="2026-01-04T00:00:00"/>
    <m/>
    <m/>
    <m/>
    <s v="8-1037-145"/>
    <s v="MASIVO"/>
    <s v="2 MESES DE MORA"/>
    <x v="0"/>
    <m/>
    <m/>
    <m/>
    <m/>
  </r>
  <r>
    <x v="0"/>
    <s v="GLORIA ESTHER ROSALES GARCIA"/>
    <n v="353244410000"/>
    <s v="Cobros Abril Canal Fijo 2 meses a NPN"/>
    <n v="0"/>
    <m/>
    <d v="2026-01-04T00:00:00"/>
    <n v="64652188"/>
    <n v="64652188"/>
    <m/>
    <s v="gloriarosalesga15rcia@gmail.com"/>
    <m/>
    <m/>
    <m/>
    <d v="2026-01-04T00:00:00"/>
    <m/>
    <m/>
    <m/>
    <n v="179527694"/>
    <s v="MASIVO"/>
    <s v="2 MESES DE MORA"/>
    <x v="0"/>
    <m/>
    <m/>
    <m/>
    <m/>
  </r>
  <r>
    <x v="0"/>
    <s v=" Oscar Antonio Poveda Gómez"/>
    <n v="287020080000"/>
    <s v="Cobros Abril Canal Fijo 2 meses a NPN"/>
    <n v="0"/>
    <m/>
    <d v="2026-01-04T00:00:00"/>
    <n v="63323851"/>
    <n v="63323851"/>
    <m/>
    <s v="Oscarpoveda27@gmail.com"/>
    <m/>
    <m/>
    <m/>
    <d v="2026-01-04T00:00:00"/>
    <m/>
    <m/>
    <m/>
    <s v="C02218758"/>
    <s v="DIGITAL"/>
    <s v="2 MESES DE MORA"/>
    <x v="1"/>
    <m/>
    <m/>
    <m/>
    <m/>
  </r>
  <r>
    <x v="0"/>
    <s v="Elvia lisbeth "/>
    <n v="304023100000"/>
    <s v="Cobros Abril Canal Fijo 2 meses a NPN"/>
    <n v="0"/>
    <m/>
    <d v="2026-01-04T00:00:00"/>
    <n v="65294266"/>
    <n v="65294266"/>
    <m/>
    <s v="elviasinclair837@gmail.com"/>
    <m/>
    <m/>
    <m/>
    <d v="2026-01-04T00:00:00"/>
    <m/>
    <m/>
    <m/>
    <s v="1-702-952"/>
    <s v="MASIVO"/>
    <s v="2 MESES DE MORA"/>
    <x v="3"/>
    <m/>
    <m/>
    <m/>
    <m/>
  </r>
  <r>
    <x v="0"/>
    <s v="Mauricio Quintero"/>
    <n v="357345950000"/>
    <s v="Cobros Abril Canal Fijo 2 meses a NPN"/>
    <n v="0"/>
    <m/>
    <d v="2026-01-04T00:00:00"/>
    <n v="67966894"/>
    <n v="67966894"/>
    <m/>
    <s v="Cq9553328@gmail.com"/>
    <m/>
    <m/>
    <m/>
    <d v="2026-01-04T00:00:00"/>
    <m/>
    <m/>
    <m/>
    <s v="1-722-1529"/>
    <s v="MASIVO"/>
    <s v="2 MESES DE MORA"/>
    <x v="0"/>
    <m/>
    <m/>
    <m/>
    <m/>
  </r>
  <r>
    <x v="0"/>
    <s v="Ya mi del carmen Gonzales gomez"/>
    <n v="357346910000"/>
    <s v="Cobros Abril Canal Fijo 2 meses a NPN"/>
    <n v="0"/>
    <m/>
    <d v="2026-01-04T00:00:00"/>
    <n v="65370104"/>
    <n v="65370104"/>
    <m/>
    <s v="Jonnyeric783@gmail.com"/>
    <m/>
    <m/>
    <m/>
    <d v="2026-01-04T00:00:00"/>
    <m/>
    <m/>
    <m/>
    <s v="8-815-885"/>
    <s v="MASIVO"/>
    <s v="2 MESES DE MORA"/>
    <x v="0"/>
    <m/>
    <m/>
    <m/>
    <m/>
  </r>
  <r>
    <x v="0"/>
    <s v="Francisca bedolla"/>
    <n v="35234453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5-710-187"/>
    <s v="MASIVO"/>
    <s v="2 MESES DE MORA"/>
    <x v="1"/>
    <m/>
    <m/>
    <m/>
    <m/>
  </r>
  <r>
    <x v="0"/>
    <s v="Oscar oda"/>
    <n v="356345590000"/>
    <s v="Cobros Abril Canal Fijo 2 meses a NPN"/>
    <n v="0"/>
    <m/>
    <d v="2026-01-04T00:00:00"/>
    <n v="60088799"/>
    <n v="60088799"/>
    <m/>
    <s v="Tuchinitha3023@gmail.com"/>
    <m/>
    <m/>
    <m/>
    <d v="2026-01-04T00:00:00"/>
    <m/>
    <m/>
    <m/>
    <s v="6-76-245"/>
    <s v="MASIVO"/>
    <s v="2 MESES DE MORA"/>
    <x v="0"/>
    <m/>
    <m/>
    <m/>
    <m/>
  </r>
  <r>
    <x v="0"/>
    <s v="CRISTOBALINA PEREZ"/>
    <n v="358345820000"/>
    <s v="Cobros Abril Canal Fijo 2 meses a NPN"/>
    <n v="0"/>
    <m/>
    <d v="2026-01-04T00:00:00"/>
    <n v="63650986"/>
    <n v="63650986"/>
    <m/>
    <s v="galleta_2196@hotmail.com"/>
    <m/>
    <m/>
    <m/>
    <d v="2026-01-04T00:00:00"/>
    <m/>
    <m/>
    <m/>
    <s v="9-58-46"/>
    <s v="MASIVO"/>
    <s v="2 MESES DE MORA"/>
    <x v="0"/>
    <m/>
    <m/>
    <m/>
    <m/>
  </r>
  <r>
    <x v="0"/>
    <s v="JEAN CARLOS QUINTERO GONZALEZ"/>
    <n v="358345030000"/>
    <s v="Cobros Abril Canal Fijo 2 meses a NPN"/>
    <n v="0"/>
    <m/>
    <d v="2026-01-04T00:00:00"/>
    <n v="69756073"/>
    <n v="69756073"/>
    <m/>
    <s v="Quinterojean016@gmail.com"/>
    <m/>
    <m/>
    <m/>
    <d v="2026-01-04T00:00:00"/>
    <m/>
    <m/>
    <m/>
    <s v="8-881-1471"/>
    <s v="MASIVO"/>
    <s v="2 MESES DE MORA"/>
    <x v="0"/>
    <m/>
    <m/>
    <m/>
    <m/>
  </r>
  <r>
    <x v="0"/>
    <s v="William Antonio García Obredor"/>
    <n v="356342330000"/>
    <s v="Cobros Abril Canal Fijo 2 meses a NPN"/>
    <n v="0"/>
    <m/>
    <d v="2026-01-04T00:00:00"/>
    <n v="66067473"/>
    <n v="66067473"/>
    <m/>
    <s v="wiantonio475@gmail.com"/>
    <m/>
    <m/>
    <m/>
    <d v="2026-01-04T00:00:00"/>
    <m/>
    <m/>
    <m/>
    <s v="BE957154"/>
    <s v="MASIVO"/>
    <s v="2 MESES DE MORA"/>
    <x v="0"/>
    <m/>
    <m/>
    <m/>
    <m/>
  </r>
  <r>
    <x v="0"/>
    <s v="Darling Ruiz"/>
    <n v="353347410000"/>
    <s v="Cobros Abril Canal Fijo 2 meses a NPN"/>
    <n v="0"/>
    <m/>
    <d v="2026-01-04T00:00:00"/>
    <n v="67189141"/>
    <n v="67189141"/>
    <m/>
    <s v="Darlingruiz555@gmail.com"/>
    <m/>
    <m/>
    <m/>
    <d v="2026-01-04T00:00:00"/>
    <m/>
    <m/>
    <m/>
    <s v="C02616863"/>
    <s v="MASIVO"/>
    <s v="2 MESES DE MORA"/>
    <x v="2"/>
    <m/>
    <m/>
    <m/>
    <m/>
  </r>
  <r>
    <x v="0"/>
    <s v="Rosmery arosemena"/>
    <n v="357347820000"/>
    <s v="Cobros Abril Canal Fijo 2 meses a NPN"/>
    <n v="0"/>
    <m/>
    <d v="2026-01-04T00:00:00"/>
    <n v="68114151"/>
    <n v="68114151"/>
    <m/>
    <s v="Yetyramos2@gmail.com"/>
    <m/>
    <m/>
    <m/>
    <d v="2026-01-04T00:00:00"/>
    <m/>
    <m/>
    <m/>
    <n v="599220117"/>
    <s v="MASIVO"/>
    <s v="2 MESES DE MORA"/>
    <x v="0"/>
    <m/>
    <m/>
    <m/>
    <m/>
  </r>
  <r>
    <x v="0"/>
    <s v="Joselyn Gabriela Ortega Guevara"/>
    <n v="351347210000"/>
    <s v="Cobros Abril Canal Fijo 2 meses a NPN"/>
    <n v="0"/>
    <m/>
    <d v="2026-01-04T00:00:00"/>
    <n v="66582908"/>
    <n v="66582908"/>
    <m/>
    <s v="gabrielaguevara298409@gmail.com"/>
    <m/>
    <m/>
    <m/>
    <d v="2026-01-04T00:00:00"/>
    <m/>
    <m/>
    <m/>
    <s v="8-779-1630"/>
    <s v="MASIVO"/>
    <s v="2 MESES DE MORA"/>
    <x v="0"/>
    <m/>
    <m/>
    <m/>
    <m/>
  </r>
  <r>
    <x v="0"/>
    <s v="YAZURI YARAVI BLYCHENTON VALDEZ "/>
    <n v="354346910000"/>
    <s v="Cobros Abril Canal Fijo 2 meses a NPN"/>
    <n v="0"/>
    <m/>
    <d v="2026-01-04T00:00:00"/>
    <n v="63157264"/>
    <n v="63157264"/>
    <m/>
    <s v="yazuriblychenton90@gmail.com"/>
    <m/>
    <m/>
    <m/>
    <d v="2026-01-04T00:00:00"/>
    <m/>
    <m/>
    <m/>
    <s v="3-728-19"/>
    <s v="MASIVO"/>
    <s v="2 MESES DE MORA"/>
    <x v="0"/>
    <m/>
    <m/>
    <m/>
    <m/>
  </r>
  <r>
    <x v="0"/>
    <s v="Virginia Sáez "/>
    <n v="351346110000"/>
    <s v="Cobros Abril Canal Fijo 2 meses a NPN"/>
    <n v="0"/>
    <m/>
    <d v="2026-01-04T00:00:00"/>
    <n v="65174448"/>
    <n v="65174448"/>
    <m/>
    <s v="Saesvirginia@gmail.com"/>
    <m/>
    <m/>
    <m/>
    <d v="2026-01-04T00:00:00"/>
    <m/>
    <m/>
    <m/>
    <s v="8-898-2330"/>
    <s v="MASIVO"/>
    <s v="2 MESES DE MORA"/>
    <x v="0"/>
    <m/>
    <m/>
    <m/>
    <m/>
  </r>
  <r>
    <x v="0"/>
    <s v="MARITZA THOMAS MARIN"/>
    <n v="356346880000"/>
    <s v="Cobros Abril Canal Fijo 2 meses a NPN"/>
    <n v="0"/>
    <m/>
    <d v="2026-01-04T00:00:00"/>
    <n v="65431472"/>
    <n v="65431472"/>
    <m/>
    <s v="Chrisneymar12772@gmail.com"/>
    <m/>
    <m/>
    <m/>
    <d v="2026-01-04T00:00:00"/>
    <m/>
    <m/>
    <m/>
    <s v="3-81-1297"/>
    <s v="MASIVO"/>
    <s v="2 MESES DE MORA"/>
    <x v="0"/>
    <m/>
    <m/>
    <m/>
    <m/>
  </r>
  <r>
    <x v="0"/>
    <s v="Alida Rosa Ortiz Gondola"/>
    <n v="359346900000"/>
    <s v="Cobros Abril Canal Fijo 2 meses a NPN"/>
    <n v="0"/>
    <m/>
    <d v="2026-01-04T00:00:00"/>
    <n v="67354418"/>
    <n v="67354418"/>
    <m/>
    <s v="Gondolamigdonio@gmail.com"/>
    <m/>
    <m/>
    <m/>
    <d v="2026-01-04T00:00:00"/>
    <m/>
    <m/>
    <m/>
    <s v="3-71-43"/>
    <s v="MASIVO"/>
    <s v="2 MESES DE MORA"/>
    <x v="0"/>
    <m/>
    <m/>
    <m/>
    <m/>
  </r>
  <r>
    <x v="0"/>
    <s v="Deiver Diegues"/>
    <n v="357338100000"/>
    <s v="Cobros Abril Canal Fijo 2 meses a NPN"/>
    <n v="0"/>
    <m/>
    <d v="2026-01-04T00:00:00"/>
    <n v="64130383"/>
    <n v="64130383"/>
    <m/>
    <s v="Kerenpineda18@icloud.com"/>
    <m/>
    <m/>
    <m/>
    <d v="2026-01-04T00:00:00"/>
    <m/>
    <m/>
    <m/>
    <s v="E-8-208241"/>
    <s v="MASIVO"/>
    <s v="2 MESES DE MORA"/>
    <x v="0"/>
    <m/>
    <m/>
    <m/>
    <m/>
  </r>
  <r>
    <x v="0"/>
    <s v="Elizabeth Mendoza"/>
    <n v="351319070000"/>
    <s v="Cobros Abril Canal Fijo 2 meses a NPN"/>
    <n v="0"/>
    <m/>
    <d v="2026-01-04T00:00:00"/>
    <n v="69352405"/>
    <n v="69352405"/>
    <m/>
    <s v="Latuve03@gmail.com"/>
    <m/>
    <m/>
    <m/>
    <d v="2026-01-04T00:00:00"/>
    <m/>
    <m/>
    <m/>
    <s v="8-204-2040"/>
    <s v="MASIVO"/>
    <s v="2 MESES DE MORA"/>
    <x v="0"/>
    <m/>
    <m/>
    <m/>
    <m/>
  </r>
  <r>
    <x v="0"/>
    <s v="Mayte Martinez "/>
    <n v="352347730000"/>
    <s v="Cobros Abril Canal Fijo 2 meses a NPN"/>
    <n v="0"/>
    <m/>
    <d v="2026-01-04T00:00:00"/>
    <n v="68905432"/>
    <n v="68905432"/>
    <m/>
    <s v="adrian14.ae58@gmail.com"/>
    <m/>
    <m/>
    <m/>
    <d v="2026-01-04T00:00:00"/>
    <m/>
    <m/>
    <m/>
    <s v="2-162-544"/>
    <s v="MASIVO"/>
    <s v="2 MESES DE MORA"/>
    <x v="1"/>
    <m/>
    <m/>
    <m/>
    <m/>
  </r>
  <r>
    <x v="0"/>
    <s v="HEIDY EULOGIA MARQUEZ ALVAREZ"/>
    <n v="353345680000"/>
    <s v="Cobros Abril Canal Fijo 2 meses a NPN"/>
    <n v="0"/>
    <m/>
    <d v="2026-01-04T00:00:00"/>
    <n v="64595443"/>
    <n v="64595443"/>
    <m/>
    <s v="candyrachelmarquez233@gmail.com"/>
    <m/>
    <m/>
    <m/>
    <d v="2026-01-04T00:00:00"/>
    <m/>
    <m/>
    <m/>
    <s v="8-725-966"/>
    <s v="MASIVO"/>
    <s v="2 MESES DE MORA"/>
    <x v="0"/>
    <m/>
    <m/>
    <m/>
    <m/>
  </r>
  <r>
    <x v="0"/>
    <s v="Robinson Quintero"/>
    <n v="355347810000"/>
    <s v="Cobros Abril Canal Fijo 2 meses a NPN"/>
    <n v="0"/>
    <m/>
    <d v="2026-01-04T00:00:00"/>
    <n v="64531235"/>
    <n v="64531235"/>
    <m/>
    <s v="mileydis.flore@gmail.com"/>
    <m/>
    <m/>
    <m/>
    <d v="2026-01-04T00:00:00"/>
    <m/>
    <m/>
    <m/>
    <s v="6-87-304"/>
    <s v="MASIVO"/>
    <s v="2 MESES DE MORA"/>
    <x v="0"/>
    <m/>
    <m/>
    <m/>
    <m/>
  </r>
  <r>
    <x v="0"/>
    <s v="Javier Martin Abrego abrigo"/>
    <n v="351347900000"/>
    <s v="Cobros Abril Canal Fijo 2 meses a NPN"/>
    <n v="0"/>
    <m/>
    <d v="2026-01-04T00:00:00"/>
    <n v="67079629"/>
    <n v="67079629"/>
    <m/>
    <s v="Abrigoabrego788@gmail.com"/>
    <m/>
    <m/>
    <m/>
    <d v="2026-01-04T00:00:00"/>
    <m/>
    <m/>
    <m/>
    <s v="12-713-696"/>
    <s v="MASIVO"/>
    <s v="2 MESES DE MORA"/>
    <x v="0"/>
    <m/>
    <m/>
    <m/>
    <m/>
  </r>
  <r>
    <x v="0"/>
    <s v="Kabiria Ríos Herrera "/>
    <n v="353345900000"/>
    <s v="Cobros Abril Canal Fijo 2 meses a NPN"/>
    <n v="0"/>
    <m/>
    <d v="2026-01-04T00:00:00"/>
    <n v="66499451"/>
    <n v="66499451"/>
    <m/>
    <s v="kabiriarios@hotmal.com"/>
    <m/>
    <m/>
    <m/>
    <d v="2026-01-04T00:00:00"/>
    <m/>
    <m/>
    <m/>
    <s v="4-219-92"/>
    <s v="MASIVO"/>
    <s v="2 MESES DE MORA"/>
    <x v="0"/>
    <m/>
    <m/>
    <m/>
    <m/>
  </r>
  <r>
    <x v="0"/>
    <s v="GILMA NELIS DE GRACIA CAMP"/>
    <n v="327063180000"/>
    <s v="Cobros Abril Canal Fijo 2 meses a NPN"/>
    <n v="0"/>
    <m/>
    <d v="2026-01-04T00:00:00"/>
    <n v="67015459"/>
    <n v="67015459"/>
    <m/>
    <s v="gilmadegracia2@gmail.com"/>
    <m/>
    <m/>
    <m/>
    <d v="2026-01-04T00:00:00"/>
    <m/>
    <m/>
    <m/>
    <s v="8-724-2364"/>
    <s v="MASIVO"/>
    <s v="2 MESES DE MORA"/>
    <x v="0"/>
    <m/>
    <m/>
    <m/>
    <m/>
  </r>
  <r>
    <x v="0"/>
    <s v="Mielyka Gonzales "/>
    <n v="353347160000"/>
    <s v="Cobros Abril Canal Fijo 2 meses a NPN"/>
    <n v="0"/>
    <m/>
    <d v="2026-01-04T00:00:00"/>
    <n v="67104471"/>
    <n v="67104471"/>
    <m/>
    <s v="delcarmen29.m@gmail.com"/>
    <m/>
    <m/>
    <m/>
    <d v="2026-01-04T00:00:00"/>
    <m/>
    <m/>
    <m/>
    <s v="8-961-72"/>
    <s v="MASIVO"/>
    <s v="2 MESES DE MORA"/>
    <x v="0"/>
    <m/>
    <m/>
    <m/>
    <m/>
  </r>
  <r>
    <x v="0"/>
    <s v="Mario perez"/>
    <n v="353348390000"/>
    <s v="Cobros Abril Canal Fijo 2 meses a NPN"/>
    <n v="0"/>
    <m/>
    <d v="2026-01-04T00:00:00"/>
    <n v="65294266"/>
    <n v="65294266"/>
    <m/>
    <s v="Marioperez97@gmail.com "/>
    <m/>
    <m/>
    <m/>
    <d v="2026-01-04T00:00:00"/>
    <m/>
    <m/>
    <m/>
    <s v="4-791-850"/>
    <s v="MASIVO"/>
    <s v="2 MESES DE MORA"/>
    <x v="3"/>
    <m/>
    <m/>
    <m/>
    <m/>
  </r>
  <r>
    <x v="0"/>
    <s v="América mirones"/>
    <n v="35734760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9-712-1096"/>
    <s v="MASIVO"/>
    <s v="2 MESES DE MORA"/>
    <x v="1"/>
    <m/>
    <m/>
    <m/>
    <m/>
  </r>
  <r>
    <x v="0"/>
    <s v="Edwing Torres"/>
    <n v="359347690000"/>
    <s v="Cobros Abril Canal Fijo 2 meses a NPN"/>
    <n v="0"/>
    <m/>
    <d v="2026-01-04T00:00:00"/>
    <n v="63425230"/>
    <n v="63425230"/>
    <m/>
    <s v="Lilibethtorres11@gmail.com"/>
    <m/>
    <m/>
    <m/>
    <d v="2026-01-04T00:00:00"/>
    <m/>
    <m/>
    <m/>
    <s v="2-105-2095"/>
    <s v="SOHO"/>
    <s v="2 MESES DE MORA"/>
    <x v="0"/>
    <m/>
    <m/>
    <m/>
    <m/>
  </r>
  <r>
    <x v="0"/>
    <s v="Isidra Mendoza"/>
    <n v="355347760000"/>
    <s v="Cobros Abril Canal Fijo 2 meses a NPN"/>
    <n v="0"/>
    <m/>
    <d v="2026-01-04T00:00:00"/>
    <n v="65964756"/>
    <n v="65964756"/>
    <m/>
    <s v="Iydg0725@gmail.com"/>
    <m/>
    <m/>
    <m/>
    <d v="2026-01-04T00:00:00"/>
    <m/>
    <m/>
    <m/>
    <s v="6-716-864"/>
    <s v="MASIVO"/>
    <s v="2 MESES DE MORA"/>
    <x v="1"/>
    <m/>
    <m/>
    <m/>
    <m/>
  </r>
  <r>
    <x v="0"/>
    <s v="JAIME JOSUE SUIRA SANCHEZ "/>
    <n v="355345270000"/>
    <s v="Cobros Abril Canal Fijo 2 meses a NPN"/>
    <n v="0"/>
    <m/>
    <d v="2026-01-04T00:00:00"/>
    <n v="63017723"/>
    <n v="63017723"/>
    <m/>
    <s v="jaimesuirach507@gmail.com"/>
    <m/>
    <m/>
    <m/>
    <d v="2026-01-04T00:00:00"/>
    <m/>
    <m/>
    <m/>
    <s v="8-1056-1088"/>
    <s v="MASIVO"/>
    <s v="2 MESES DE MORA"/>
    <x v="0"/>
    <m/>
    <m/>
    <m/>
    <m/>
  </r>
  <r>
    <x v="0"/>
    <s v="NEREIDA PINTO CASTILLO"/>
    <n v="358349360000"/>
    <s v="Cobros Abril Canal Fijo 2 meses a NPN"/>
    <n v="0"/>
    <m/>
    <d v="2026-01-04T00:00:00"/>
    <n v="65343455"/>
    <n v="65343455"/>
    <m/>
    <s v="neyi140873@gmail.com"/>
    <m/>
    <m/>
    <m/>
    <d v="2026-01-04T00:00:00"/>
    <m/>
    <m/>
    <m/>
    <s v="4-263-916"/>
    <s v="MASIVO"/>
    <s v="2 MESES DE MORA"/>
    <x v="0"/>
    <m/>
    <m/>
    <m/>
    <m/>
  </r>
  <r>
    <x v="0"/>
    <s v="ISMAEL MORALES"/>
    <n v="355342060000"/>
    <s v="Cobros Abril Canal Fijo 2 meses a NPN"/>
    <n v="0"/>
    <m/>
    <d v="2026-01-04T00:00:00"/>
    <n v="63829194"/>
    <n v="63829194"/>
    <m/>
    <s v="Leonildadealfaro@gmail.com"/>
    <m/>
    <m/>
    <m/>
    <d v="2026-01-04T00:00:00"/>
    <m/>
    <m/>
    <m/>
    <s v="12-725-736"/>
    <s v="MASIVO"/>
    <s v="2 MESES DE MORA"/>
    <x v="0"/>
    <m/>
    <m/>
    <m/>
    <m/>
  </r>
  <r>
    <x v="0"/>
    <s v="LUCIA YARISETH RODRIGUEZ ABREGO"/>
    <n v="353350290000"/>
    <s v="Cobros Abril Canal Fijo 2 meses a NPN"/>
    <n v="0"/>
    <m/>
    <d v="2026-01-04T00:00:00"/>
    <n v="64136623"/>
    <n v="64136623"/>
    <m/>
    <s v="edwinoscar229@gmail.com"/>
    <m/>
    <m/>
    <m/>
    <d v="2026-01-04T00:00:00"/>
    <m/>
    <m/>
    <m/>
    <s v="8-820-2011"/>
    <s v="MASIVO"/>
    <s v="2 MESES DE MORA"/>
    <x v="1"/>
    <m/>
    <m/>
    <m/>
    <m/>
  </r>
  <r>
    <x v="0"/>
    <s v="Migdalis Saenz"/>
    <n v="358347940000"/>
    <s v="Cobros Abril Canal Fijo 2 meses a NPN"/>
    <n v="0"/>
    <m/>
    <d v="2026-01-04T00:00:00"/>
    <n v="69892872"/>
    <n v="69892872"/>
    <m/>
    <s v="Migdalismichelle1998@gmail.com"/>
    <m/>
    <m/>
    <m/>
    <d v="2026-01-04T00:00:00"/>
    <m/>
    <m/>
    <m/>
    <s v="3-741-1971"/>
    <s v="MASIVO"/>
    <s v="2 MESES DE MORA"/>
    <x v="1"/>
    <m/>
    <m/>
    <m/>
    <m/>
  </r>
  <r>
    <x v="0"/>
    <s v="Yaritza Zelaya"/>
    <n v="352344420000"/>
    <s v="Cobros Abril Canal Fijo 2 meses a NPN"/>
    <n v="0"/>
    <m/>
    <d v="2026-01-04T00:00:00"/>
    <n v="69692517"/>
    <n v="69692517"/>
    <m/>
    <s v="Igdaliascruz@gmail.com"/>
    <m/>
    <m/>
    <m/>
    <d v="2026-01-04T00:00:00"/>
    <m/>
    <m/>
    <m/>
    <s v="C02527596"/>
    <s v="MASIVO"/>
    <s v="2 MESES DE MORA"/>
    <x v="0"/>
    <m/>
    <m/>
    <m/>
    <m/>
  </r>
  <r>
    <x v="0"/>
    <s v="MINOSKA YURILIS LASSO DE LA CRUZ"/>
    <n v="217044350000"/>
    <s v="Cobros Abril Canal Fijo 2 meses a NPN"/>
    <n v="0"/>
    <m/>
    <d v="2026-01-04T00:00:00"/>
    <n v="65582655"/>
    <n v="65582655"/>
    <m/>
    <s v="Lassominoska@gmail.com"/>
    <m/>
    <m/>
    <m/>
    <d v="2026-01-04T00:00:00"/>
    <m/>
    <m/>
    <m/>
    <s v="8-829-1470"/>
    <s v="MASIVO"/>
    <s v="2 MESES DE MORA"/>
    <x v="0"/>
    <m/>
    <m/>
    <m/>
    <m/>
  </r>
  <r>
    <x v="0"/>
    <s v="Edwing Torres"/>
    <n v="356348070000"/>
    <s v="Cobros Abril Canal Fijo 2 meses a NPN"/>
    <n v="0"/>
    <m/>
    <d v="2026-01-04T00:00:00"/>
    <n v="63425230"/>
    <n v="63425230"/>
    <m/>
    <s v="lilibethtorres11@gmail.com"/>
    <m/>
    <m/>
    <m/>
    <d v="2026-01-04T00:00:00"/>
    <m/>
    <m/>
    <m/>
    <s v="2-105-2095"/>
    <s v="SOHO"/>
    <s v="2 MESES DE MORA"/>
    <x v="0"/>
    <m/>
    <m/>
    <m/>
    <m/>
  </r>
  <r>
    <x v="0"/>
    <s v="ISAIAS SAMUEL GONZALEZ STEWART"/>
    <n v="357352250000"/>
    <s v="Cobros Abril Canal Fijo 2 meses a NPN"/>
    <n v="0"/>
    <m/>
    <d v="2026-01-04T00:00:00"/>
    <n v="66939894"/>
    <n v="66939894"/>
    <m/>
    <s v="isaiasgonzalez0220@gmail.com"/>
    <m/>
    <m/>
    <m/>
    <d v="2026-01-04T00:00:00"/>
    <m/>
    <m/>
    <m/>
    <s v="3-758-1953"/>
    <s v="MASIVO"/>
    <s v="2 MESES DE MORA"/>
    <x v="1"/>
    <m/>
    <m/>
    <m/>
    <m/>
  </r>
  <r>
    <x v="0"/>
    <s v="Keytel Fitere"/>
    <n v="358351850000"/>
    <s v="Cobros Abril Canal Fijo 2 meses a NPN"/>
    <n v="0"/>
    <m/>
    <d v="2026-01-04T00:00:00"/>
    <n v="65619314"/>
    <n v="65619314"/>
    <m/>
    <s v="keythel22@gmail.com"/>
    <m/>
    <m/>
    <m/>
    <d v="2026-01-04T00:00:00"/>
    <m/>
    <m/>
    <m/>
    <s v="9-771-2423"/>
    <s v="MASIVO"/>
    <s v="2 MESES DE MORA"/>
    <x v="0"/>
    <m/>
    <m/>
    <m/>
    <m/>
  </r>
  <r>
    <x v="0"/>
    <s v="MS Irene Mabel Saa Castillo"/>
    <n v="292092850000"/>
    <s v="Cobros Abril Canal Fijo 2 meses a NPN"/>
    <n v="0"/>
    <m/>
    <d v="2026-01-04T00:00:00"/>
    <n v="66662952"/>
    <n v="66662952"/>
    <m/>
    <s v="irenesaa7@gmail.com"/>
    <m/>
    <m/>
    <m/>
    <d v="2026-01-04T00:00:00"/>
    <m/>
    <m/>
    <m/>
    <s v="8-885-662"/>
    <s v="CALL CENTER"/>
    <s v="2 MESES DE MORA"/>
    <x v="8"/>
    <m/>
    <m/>
    <m/>
    <m/>
  </r>
  <r>
    <x v="0"/>
    <s v=" Manuel Montenegro"/>
    <n v="282015770000"/>
    <s v="Cobros Abril Canal Fijo 2 meses a NPN"/>
    <n v="0"/>
    <m/>
    <d v="2026-01-04T00:00:00"/>
    <n v="66925289"/>
    <n v="66925289"/>
    <m/>
    <s v="Montenegromanuel379@gmail.com"/>
    <m/>
    <m/>
    <m/>
    <d v="2026-01-04T00:00:00"/>
    <m/>
    <m/>
    <m/>
    <s v="8-858-1742"/>
    <s v="DIGITAL"/>
    <s v="2 MESES DE MORA"/>
    <x v="0"/>
    <m/>
    <m/>
    <m/>
    <m/>
  </r>
  <r>
    <x v="0"/>
    <s v="Richard Enrique Bermudez Dean"/>
    <n v="359350370000"/>
    <s v="Cobros Abril Canal Fijo 2 meses a NPN"/>
    <n v="0"/>
    <m/>
    <d v="2026-01-04T00:00:00"/>
    <n v="68970231"/>
    <n v="68970231"/>
    <m/>
    <s v="Richardean642@gmail.com"/>
    <m/>
    <m/>
    <m/>
    <d v="2026-01-04T00:00:00"/>
    <m/>
    <m/>
    <m/>
    <s v="4-810-324"/>
    <s v="MASIVO"/>
    <s v="2 MESES DE MORA"/>
    <x v="1"/>
    <m/>
    <m/>
    <m/>
    <m/>
  </r>
  <r>
    <x v="0"/>
    <s v="Arian Robinson Pitti Flores"/>
    <n v="352351040000"/>
    <s v="Cobros Abril Canal Fijo 2 meses a NPN"/>
    <n v="0"/>
    <m/>
    <d v="2026-01-04T00:00:00"/>
    <n v="69812237"/>
    <n v="69812237"/>
    <m/>
    <s v="apitti19@hotmail.com"/>
    <m/>
    <m/>
    <m/>
    <d v="2026-01-04T00:00:00"/>
    <m/>
    <m/>
    <m/>
    <s v="4-715-206"/>
    <s v="MASIVO"/>
    <s v="2 MESES DE MORA"/>
    <x v="1"/>
    <m/>
    <m/>
    <m/>
    <m/>
  </r>
  <r>
    <x v="0"/>
    <s v="Roberto Hernández Aguirre "/>
    <n v="353351260000"/>
    <s v="Cobros Abril Canal Fijo 2 meses a NPN"/>
    <n v="0"/>
    <m/>
    <d v="2026-01-04T00:00:00"/>
    <n v="67321070"/>
    <n v="67321070"/>
    <m/>
    <s v="yerihg26@outlook.es"/>
    <m/>
    <m/>
    <m/>
    <d v="2026-01-04T00:00:00"/>
    <m/>
    <m/>
    <m/>
    <s v="8-487-798"/>
    <s v="MASIVO"/>
    <s v="2 MESES DE MORA"/>
    <x v="0"/>
    <m/>
    <m/>
    <m/>
    <m/>
  </r>
  <r>
    <x v="0"/>
    <s v="Ernestina de gracia de gracia de perez"/>
    <n v="359352320000"/>
    <s v="Cobros Abril Canal Fijo 2 meses a NPN"/>
    <n v="0"/>
    <m/>
    <d v="2026-01-04T00:00:00"/>
    <n v="63068028"/>
    <n v="63068028"/>
    <m/>
    <s v="Yarielayamileth7@gmail.com"/>
    <m/>
    <m/>
    <m/>
    <d v="2026-01-04T00:00:00"/>
    <m/>
    <m/>
    <m/>
    <s v="9-55-386"/>
    <s v="MASIVO"/>
    <s v="2 MESES DE MORA"/>
    <x v="0"/>
    <m/>
    <m/>
    <m/>
    <m/>
  </r>
  <r>
    <x v="0"/>
    <s v="Marian Sofia Flores"/>
    <n v="354328720000"/>
    <s v="Cobros Abril Canal Fijo 2 meses a NPN"/>
    <n v="0"/>
    <m/>
    <d v="2026-01-04T00:00:00"/>
    <n v="67129550"/>
    <n v="67129550"/>
    <m/>
    <s v="v17flores@gmail.com"/>
    <m/>
    <m/>
    <m/>
    <d v="2026-01-04T00:00:00"/>
    <m/>
    <m/>
    <m/>
    <s v="8-1048-822"/>
    <s v="MASIVO"/>
    <s v="2 MESES DE MORA"/>
    <x v="0"/>
    <m/>
    <m/>
    <m/>
    <m/>
  </r>
  <r>
    <x v="0"/>
    <s v="JORGE BERMUDEZ"/>
    <n v="351346870000"/>
    <s v="Cobros Abril Canal Fijo 2 meses a NPN"/>
    <n v="0"/>
    <m/>
    <d v="2026-01-04T00:00:00"/>
    <n v="60320794"/>
    <n v="60320794"/>
    <m/>
    <s v="yonira728@gmail.com"/>
    <m/>
    <m/>
    <m/>
    <d v="2026-01-04T00:00:00"/>
    <m/>
    <m/>
    <m/>
    <s v="3-705-445"/>
    <s v="MASIVO"/>
    <s v="2 MESES DE MORA"/>
    <x v="1"/>
    <m/>
    <m/>
    <m/>
    <m/>
  </r>
  <r>
    <x v="0"/>
    <s v="Carolina Rios "/>
    <n v="355247760000"/>
    <s v="Cobros Abril Canal Fijo 2 meses a NPN"/>
    <n v="0"/>
    <m/>
    <d v="2026-01-04T00:00:00"/>
    <n v="69967944"/>
    <n v="69967944"/>
    <m/>
    <s v="Carolina136@gmail.com"/>
    <m/>
    <m/>
    <m/>
    <d v="2026-01-04T00:00:00"/>
    <m/>
    <m/>
    <m/>
    <s v="8-972-928"/>
    <s v="MASIVO"/>
    <s v="2 MESES DE MORA"/>
    <x v="0"/>
    <m/>
    <m/>
    <m/>
    <m/>
  </r>
  <r>
    <x v="0"/>
    <s v="AARON ENRIQUE RODRIGUEZ DE LEON"/>
    <n v="358352750000"/>
    <s v="Cobros Abril Canal Fijo 2 meses a NPN"/>
    <n v="0"/>
    <m/>
    <d v="2026-01-04T00:00:00"/>
    <n v="64427752"/>
    <n v="64427752"/>
    <m/>
    <s v="giseyda_1417@hotmail.com"/>
    <m/>
    <m/>
    <m/>
    <d v="2026-01-04T00:00:00"/>
    <m/>
    <m/>
    <m/>
    <s v="9-764-694"/>
    <s v="MASIVO"/>
    <s v="2 MESES DE MORA"/>
    <x v="0"/>
    <m/>
    <m/>
    <m/>
    <m/>
  </r>
  <r>
    <x v="0"/>
    <s v="GABRIEL ANDRES FRANCO"/>
    <n v="355353430000"/>
    <s v="Cobros Abril Canal Fijo 2 meses a NPN"/>
    <n v="0"/>
    <m/>
    <d v="2026-01-04T00:00:00"/>
    <n v="65401943"/>
    <n v="65401943"/>
    <m/>
    <s v="gabboo2810@gmail.com"/>
    <m/>
    <m/>
    <m/>
    <d v="2026-01-04T00:00:00"/>
    <m/>
    <m/>
    <m/>
    <s v="8-977-577"/>
    <s v="CALL CENTER"/>
    <s v="2 MESES DE MORA"/>
    <x v="2"/>
    <m/>
    <m/>
    <m/>
    <m/>
  </r>
  <r>
    <x v="0"/>
    <s v="Rolando Alexis Villarreal mitre "/>
    <n v="353350210000"/>
    <s v="Cobros Abril Canal Fijo 2 meses a NPN"/>
    <n v="0"/>
    <m/>
    <d v="2026-01-04T00:00:00"/>
    <n v="68592283"/>
    <n v="68592283"/>
    <m/>
    <s v="Keylamercado587@gmail.com"/>
    <m/>
    <m/>
    <m/>
    <d v="2026-01-04T00:00:00"/>
    <m/>
    <m/>
    <m/>
    <s v="8-805-1412"/>
    <s v="MASIVO"/>
    <s v="2 MESES DE MORA"/>
    <x v="0"/>
    <m/>
    <m/>
    <m/>
    <m/>
  </r>
  <r>
    <x v="0"/>
    <s v="Victor Guerrero "/>
    <n v="351355020000"/>
    <s v="Cobros Abril Canal Fijo 2 meses a NPN"/>
    <n v="0"/>
    <m/>
    <d v="2026-01-04T00:00:00"/>
    <n v="63951904"/>
    <n v="63951904"/>
    <m/>
    <s v="pisabel0110@gmail.com"/>
    <m/>
    <m/>
    <m/>
    <d v="2026-01-04T00:00:00"/>
    <m/>
    <m/>
    <m/>
    <s v="8-781-1986"/>
    <s v="MASIVO"/>
    <s v="2 MESES DE MORA"/>
    <x v="0"/>
    <m/>
    <m/>
    <m/>
    <m/>
  </r>
  <r>
    <x v="0"/>
    <s v="SAMIR ALEXIS HUDSON VANEGAS"/>
    <n v="354329990000"/>
    <s v="Cobros Abril Canal Fijo 2 meses a NPN"/>
    <n v="0"/>
    <m/>
    <d v="2026-01-04T00:00:00"/>
    <n v="62585373"/>
    <n v="62585373"/>
    <m/>
    <s v="samirhudson12@gmail.com"/>
    <m/>
    <m/>
    <m/>
    <d v="2026-01-04T00:00:00"/>
    <m/>
    <m/>
    <m/>
    <s v="3-756-1691"/>
    <s v="MASIVO"/>
    <s v="2 MESES DE MORA"/>
    <x v="0"/>
    <m/>
    <m/>
    <m/>
    <m/>
  </r>
  <r>
    <x v="0"/>
    <s v="Juaquin cedeño "/>
    <n v="35835104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2-140-702"/>
    <s v="MASIVO"/>
    <s v="2 MESES DE MORA"/>
    <x v="3"/>
    <m/>
    <m/>
    <m/>
    <m/>
  </r>
  <r>
    <x v="0"/>
    <s v="Briseida González "/>
    <n v="353353280000"/>
    <s v="Cobros Abril Canal Fijo 2 meses a NPN"/>
    <n v="0"/>
    <m/>
    <d v="2026-01-04T00:00:00"/>
    <n v="68905432"/>
    <n v="68905432"/>
    <m/>
    <s v="briceidagonzalez317@gmail.com"/>
    <m/>
    <m/>
    <m/>
    <d v="2026-01-04T00:00:00"/>
    <m/>
    <m/>
    <m/>
    <s v="2-700-2038"/>
    <s v="MASIVO"/>
    <s v="2 MESES DE MORA"/>
    <x v="1"/>
    <m/>
    <m/>
    <m/>
    <m/>
  </r>
  <r>
    <x v="0"/>
    <s v="Harold quiñones toro"/>
    <n v="353353000000"/>
    <s v="Cobros Abril Canal Fijo 2 meses a NPN"/>
    <n v="0"/>
    <m/>
    <d v="2026-01-04T00:00:00"/>
    <n v="60981230"/>
    <n v="60981230"/>
    <m/>
    <s v="movimientosocialmv@hotmail.com"/>
    <m/>
    <m/>
    <m/>
    <d v="2026-01-04T00:00:00"/>
    <m/>
    <m/>
    <m/>
    <s v="C02811862"/>
    <s v="SOHO"/>
    <s v="2 MESES DE MORA"/>
    <x v="0"/>
    <m/>
    <m/>
    <m/>
    <m/>
  </r>
  <r>
    <x v="0"/>
    <s v="Erika Lui Chen"/>
    <n v="354352140000"/>
    <s v="Cobros Abril Canal Fijo 2 meses a NPN"/>
    <n v="0"/>
    <m/>
    <d v="2026-01-04T00:00:00"/>
    <n v="69801381"/>
    <n v="69801381"/>
    <m/>
    <s v="multicenteralan@gmail.com"/>
    <m/>
    <m/>
    <m/>
    <d v="2026-01-04T00:00:00"/>
    <m/>
    <m/>
    <m/>
    <s v="8-793-349"/>
    <s v="SOHO"/>
    <s v="2 MESES DE MORA"/>
    <x v="0"/>
    <m/>
    <m/>
    <m/>
    <m/>
  </r>
  <r>
    <x v="0"/>
    <s v="Wejian Zhuo"/>
    <n v="357352780000"/>
    <s v="Cobros Abril Canal Fijo 2 meses a NPN"/>
    <n v="0"/>
    <m/>
    <d v="2026-01-04T00:00:00"/>
    <n v="69454499"/>
    <n v="69454499"/>
    <m/>
    <s v="zhuo69454499@gmail.com"/>
    <m/>
    <m/>
    <m/>
    <d v="2026-01-04T00:00:00"/>
    <m/>
    <m/>
    <m/>
    <s v="E-8-212090"/>
    <s v="SOHO"/>
    <s v="2 MESES DE MORA"/>
    <x v="0"/>
    <m/>
    <m/>
    <m/>
    <m/>
  </r>
  <r>
    <x v="0"/>
    <s v="YASSIDEYS MASSIEL RODRIGUEZ"/>
    <n v="352353470000"/>
    <s v="Cobros Abril Canal Fijo 2 meses a NPN"/>
    <n v="0"/>
    <m/>
    <d v="2026-01-04T00:00:00"/>
    <n v="64426685"/>
    <n v="64426685"/>
    <m/>
    <s v="Lizlopez299220@gmail.com"/>
    <m/>
    <m/>
    <m/>
    <d v="2026-01-04T00:00:00"/>
    <m/>
    <m/>
    <m/>
    <s v="2-755-2072"/>
    <s v="MASIVO"/>
    <s v="2 MESES DE MORA"/>
    <x v="0"/>
    <m/>
    <m/>
    <m/>
    <m/>
  </r>
  <r>
    <x v="0"/>
    <s v="Alexis Barria"/>
    <n v="359352080000"/>
    <s v="Cobros Abril Canal Fijo 2 meses a NPN"/>
    <n v="0"/>
    <m/>
    <d v="2026-01-04T00:00:00"/>
    <n v="67945783"/>
    <n v="67945783"/>
    <m/>
    <s v="mp9808274@gmail.com "/>
    <m/>
    <m/>
    <m/>
    <d v="2026-01-04T00:00:00"/>
    <m/>
    <m/>
    <m/>
    <s v="9-769-976"/>
    <s v="MASIVO"/>
    <s v="2 MESES DE MORA"/>
    <x v="0"/>
    <m/>
    <m/>
    <m/>
    <m/>
  </r>
  <r>
    <x v="0"/>
    <s v="Angelica Isabel Jaramillo Villareal "/>
    <n v="354191950000"/>
    <s v="Cobros Abril Canal Fijo 2 meses a NPN"/>
    <n v="0"/>
    <m/>
    <d v="2026-01-04T00:00:00"/>
    <n v="61000160"/>
    <n v="61000160"/>
    <m/>
    <s v="angelicajaramilli96@gmail.com"/>
    <m/>
    <m/>
    <m/>
    <d v="2026-01-04T00:00:00"/>
    <m/>
    <m/>
    <m/>
    <s v="8-1000-787"/>
    <s v="MASIVO"/>
    <s v="2 MESES DE MORA"/>
    <x v="4"/>
    <m/>
    <m/>
    <m/>
    <m/>
  </r>
  <r>
    <x v="0"/>
    <s v="Ricardo Molina Cobos"/>
    <n v="355352440000"/>
    <s v="Cobros Abril Canal Fijo 2 meses a NPN"/>
    <n v="0"/>
    <m/>
    <d v="2026-01-04T00:00:00"/>
    <n v="66660154"/>
    <n v="66660154"/>
    <m/>
    <s v="sarah18.jm@gmail.com"/>
    <m/>
    <m/>
    <m/>
    <d v="2026-01-04T00:00:00"/>
    <m/>
    <m/>
    <m/>
    <s v="8-237-1807"/>
    <s v="MASIVO"/>
    <s v="2 MESES DE MORA"/>
    <x v="0"/>
    <m/>
    <m/>
    <m/>
    <m/>
  </r>
  <r>
    <x v="0"/>
    <s v="Maruquel Marfiza Mendoza Marin"/>
    <n v="356354040000"/>
    <s v="Cobros Abril Canal Fijo 2 meses a NPN"/>
    <n v="0"/>
    <m/>
    <d v="2026-01-04T00:00:00"/>
    <n v="69605051"/>
    <n v="69605051"/>
    <m/>
    <s v="mendozamaruquel@gmail.com"/>
    <m/>
    <m/>
    <m/>
    <d v="2026-01-04T00:00:00"/>
    <m/>
    <m/>
    <m/>
    <s v="8-763-287"/>
    <s v="MASIVO"/>
    <s v="2 MESES DE MORA"/>
    <x v="0"/>
    <m/>
    <m/>
    <m/>
    <m/>
  </r>
  <r>
    <x v="0"/>
    <s v="Jesus Adbeel Berrio Vasquez"/>
    <n v="359347200000"/>
    <s v="Cobros Abril Canal Fijo 2 meses a NPN"/>
    <n v="0"/>
    <m/>
    <d v="2026-01-04T00:00:00"/>
    <n v="63645460"/>
    <n v="63645460"/>
    <m/>
    <s v="berrioyaeslyn@gmail.com"/>
    <m/>
    <m/>
    <m/>
    <d v="2026-01-04T00:00:00"/>
    <m/>
    <m/>
    <m/>
    <s v="8-876-1341"/>
    <s v="MASIVO"/>
    <s v="2 MESES DE MORA"/>
    <x v="3"/>
    <m/>
    <m/>
    <m/>
    <m/>
  </r>
  <r>
    <x v="0"/>
    <s v="Urania noble "/>
    <n v="354353790000"/>
    <s v="Cobros Abril Canal Fijo 2 meses a NPN"/>
    <n v="0"/>
    <m/>
    <d v="2026-01-04T00:00:00"/>
    <n v="68890598"/>
    <n v="68890598"/>
    <m/>
    <s v="uranianoble14@gmail.com"/>
    <m/>
    <m/>
    <m/>
    <d v="2026-01-04T00:00:00"/>
    <m/>
    <m/>
    <m/>
    <s v="8-501-711"/>
    <s v="MASIVO"/>
    <s v="2 MESES DE MORA"/>
    <x v="0"/>
    <m/>
    <m/>
    <m/>
    <m/>
  </r>
  <r>
    <x v="0"/>
    <s v="RODERICKRANCES AVILARENTERIA"/>
    <n v="354336580000"/>
    <s v="Cobros Abril Canal Fijo 2 meses a NPN"/>
    <n v="0"/>
    <m/>
    <d v="2026-01-04T00:00:00"/>
    <n v="62932711"/>
    <n v="62932711"/>
    <m/>
    <s v="Roderickavila01@gmail.com"/>
    <m/>
    <m/>
    <m/>
    <d v="2026-01-04T00:00:00"/>
    <m/>
    <m/>
    <m/>
    <s v="5-707-1090"/>
    <s v="MASIVO"/>
    <s v="2 MESES DE MORA"/>
    <x v="1"/>
    <m/>
    <m/>
    <m/>
    <m/>
  </r>
  <r>
    <x v="0"/>
    <s v="Dayanara Hinds"/>
    <n v="357340310000"/>
    <s v="Cobros Abril Canal Fijo 2 meses a NPN"/>
    <n v="0"/>
    <m/>
    <d v="2026-01-04T00:00:00"/>
    <n v="66414934"/>
    <n v="66414934"/>
    <m/>
    <s v="Hindsdayanara@gmail.com"/>
    <m/>
    <m/>
    <m/>
    <d v="2026-01-04T00:00:00"/>
    <m/>
    <m/>
    <m/>
    <s v="8-471-349"/>
    <s v="MASIVO"/>
    <s v="2 MESES DE MORA"/>
    <x v="0"/>
    <m/>
    <m/>
    <m/>
    <m/>
  </r>
  <r>
    <x v="0"/>
    <s v="Alexis Antonio Asprilla Martínez "/>
    <n v="355073770000"/>
    <s v="Cobros Abril Canal Fijo 2 meses a NPN"/>
    <n v="0"/>
    <m/>
    <d v="2026-01-04T00:00:00"/>
    <n v="65588645"/>
    <n v="65588645"/>
    <m/>
    <s v="Lariza.avila1028@gmail.com"/>
    <m/>
    <m/>
    <m/>
    <d v="2026-01-04T00:00:00"/>
    <m/>
    <m/>
    <m/>
    <s v="8-967-98"/>
    <s v="MASIVO"/>
    <s v="2 MESES DE MORA"/>
    <x v="0"/>
    <m/>
    <m/>
    <m/>
    <m/>
  </r>
  <r>
    <x v="0"/>
    <s v="MOISES ISAAC VASQUEZ DIAZ"/>
    <n v="354354340000"/>
    <s v="Cobros Abril Canal Fijo 2 meses a NPN"/>
    <n v="0"/>
    <m/>
    <d v="2026-01-04T00:00:00"/>
    <n v="66942993"/>
    <n v="66942993"/>
    <m/>
    <s v="vasquez.moises3003@gmail.com"/>
    <m/>
    <m/>
    <m/>
    <d v="2026-01-04T00:00:00"/>
    <m/>
    <m/>
    <m/>
    <s v="8-972-410"/>
    <s v="MASIVO"/>
    <s v="2 MESES DE MORA"/>
    <x v="2"/>
    <m/>
    <m/>
    <m/>
    <m/>
  </r>
  <r>
    <x v="0"/>
    <s v="Luis Alberto González Villarreal"/>
    <n v="356354070000"/>
    <s v="Cobros Abril Canal Fijo 2 meses a NPN"/>
    <n v="0"/>
    <m/>
    <d v="2026-01-04T00:00:00"/>
    <n v="62729282"/>
    <n v="62729282"/>
    <m/>
    <s v="jesiluethan05@gmail.com"/>
    <m/>
    <m/>
    <m/>
    <d v="2026-01-04T00:00:00"/>
    <m/>
    <m/>
    <m/>
    <s v="8-730-1739"/>
    <s v="MASIVO"/>
    <s v="2 MESES DE MORA"/>
    <x v="0"/>
    <m/>
    <m/>
    <m/>
    <m/>
  </r>
  <r>
    <x v="0"/>
    <s v="Jasper Joel Cortez Urriola"/>
    <n v="355337600000"/>
    <s v="Cobros Abril Canal Fijo 2 meses a NPN"/>
    <n v="0"/>
    <m/>
    <d v="2026-01-04T00:00:00"/>
    <n v="68583613"/>
    <n v="68583613"/>
    <m/>
    <s v="kendocortez87@gmail.com"/>
    <m/>
    <m/>
    <m/>
    <d v="2026-01-04T00:00:00"/>
    <m/>
    <m/>
    <m/>
    <s v="12-721-2297"/>
    <s v="MASIVO"/>
    <s v="2 MESES DE MORA"/>
    <x v="0"/>
    <m/>
    <m/>
    <m/>
    <m/>
  </r>
  <r>
    <x v="0"/>
    <s v="Katia Guerrero"/>
    <n v="353354940000"/>
    <s v="Cobros Abril Canal Fijo 2 meses a NPN"/>
    <n v="0"/>
    <m/>
    <d v="2026-01-04T00:00:00"/>
    <n v="67673022"/>
    <n v="67673022"/>
    <m/>
    <s v="guerrerokathia20@gmail.com"/>
    <m/>
    <m/>
    <m/>
    <d v="2026-01-04T00:00:00"/>
    <m/>
    <m/>
    <m/>
    <s v="8-495-588"/>
    <s v="MASIVO"/>
    <s v="2 MESES DE MORA"/>
    <x v="1"/>
    <m/>
    <m/>
    <m/>
    <m/>
  </r>
  <r>
    <x v="0"/>
    <s v="Madisson Arauz"/>
    <n v="352354230000"/>
    <s v="Cobros Abril Canal Fijo 2 meses a NPN"/>
    <n v="0"/>
    <m/>
    <d v="2026-01-04T00:00:00"/>
    <n v="67513423"/>
    <n v="67513423"/>
    <m/>
    <s v="madissonarauz11@gmail.com"/>
    <m/>
    <m/>
    <m/>
    <d v="2026-01-04T00:00:00"/>
    <m/>
    <m/>
    <m/>
    <s v="4-823-606"/>
    <s v="MASIVO"/>
    <s v="2 MESES DE MORA"/>
    <x v="0"/>
    <m/>
    <m/>
    <m/>
    <m/>
  </r>
  <r>
    <x v="0"/>
    <s v="FELIX AMETH BATISTA SILVA"/>
    <n v="354355460000"/>
    <s v="Cobros Abril Canal Fijo 2 meses a NPN"/>
    <n v="0"/>
    <m/>
    <d v="2026-01-04T00:00:00"/>
    <n v="68416221"/>
    <n v="68416221"/>
    <m/>
    <s v="amethbatista1005@gmail.com"/>
    <m/>
    <m/>
    <m/>
    <d v="2026-01-04T00:00:00"/>
    <m/>
    <m/>
    <m/>
    <s v="8-815-1560"/>
    <s v="MASIVO"/>
    <s v="2 MESES DE MORA"/>
    <x v="0"/>
    <m/>
    <m/>
    <m/>
    <m/>
  </r>
  <r>
    <x v="0"/>
    <s v="Carlos Lagos "/>
    <n v="353355910000"/>
    <s v="Cobros Abril Canal Fijo 2 meses a NPN"/>
    <n v="0"/>
    <m/>
    <d v="2026-01-04T00:00:00"/>
    <n v="65099454"/>
    <n v="65099454"/>
    <m/>
    <s v="Carloslagos@gmail.com"/>
    <m/>
    <m/>
    <m/>
    <d v="2026-01-04T00:00:00"/>
    <m/>
    <m/>
    <m/>
    <s v="C03923499"/>
    <s v="MASIVO"/>
    <s v="2 MESES DE MORA"/>
    <x v="2"/>
    <m/>
    <m/>
    <m/>
    <m/>
  </r>
  <r>
    <x v="0"/>
    <s v="FRANCISCO RODRIGUEZ"/>
    <n v="356346790000"/>
    <s v="Cobros Abril Canal Fijo 2 meses a NPN"/>
    <n v="0"/>
    <m/>
    <d v="2026-01-04T00:00:00"/>
    <n v="69112797"/>
    <n v="69112797"/>
    <m/>
    <s v="Franciscorleidysanjur@gmail.com"/>
    <m/>
    <m/>
    <m/>
    <d v="2026-01-04T00:00:00"/>
    <m/>
    <m/>
    <m/>
    <s v="8-738-926"/>
    <s v="MASIVO"/>
    <s v="2 MESES DE MORA"/>
    <x v="1"/>
    <m/>
    <m/>
    <m/>
    <m/>
  </r>
  <r>
    <x v="0"/>
    <s v="Zaieliz zaieth osorio magallon"/>
    <n v="356256530000"/>
    <s v="Cobros Abril Canal Fijo 2 meses a NPN"/>
    <n v="0"/>
    <m/>
    <d v="2026-01-04T00:00:00"/>
    <n v="68270210"/>
    <n v="68270210"/>
    <m/>
    <s v="Zaieliz002@gmail.com"/>
    <m/>
    <m/>
    <m/>
    <d v="2026-01-04T00:00:00"/>
    <m/>
    <m/>
    <m/>
    <s v="2-746-1979"/>
    <s v="MASIVO"/>
    <s v="2 MESES DE MORA"/>
    <x v="0"/>
    <m/>
    <m/>
    <m/>
    <m/>
  </r>
  <r>
    <x v="0"/>
    <s v="Danesa flores "/>
    <n v="358356100000"/>
    <s v="Cobros Abril Canal Fijo 2 meses a NPN"/>
    <n v="0"/>
    <m/>
    <d v="2026-01-04T00:00:00"/>
    <n v="65536427"/>
    <n v="65536427"/>
    <m/>
    <s v="danesa1822@gmail.com"/>
    <m/>
    <m/>
    <m/>
    <d v="2026-01-04T00:00:00"/>
    <m/>
    <m/>
    <m/>
    <s v="2-738-79"/>
    <s v="MASIVO"/>
    <s v="2 MESES DE MORA"/>
    <x v="0"/>
    <m/>
    <m/>
    <m/>
    <m/>
  </r>
  <r>
    <x v="0"/>
    <s v="José Araque"/>
    <n v="351353190000"/>
    <s v="Cobros Abril Canal Fijo 2 meses a NPN"/>
    <n v="0"/>
    <m/>
    <d v="2026-01-04T00:00:00"/>
    <n v="69569872"/>
    <n v="69569872"/>
    <m/>
    <s v="Nicoledegracia@gmail.com"/>
    <m/>
    <m/>
    <m/>
    <d v="2026-01-04T00:00:00"/>
    <m/>
    <m/>
    <m/>
    <s v="8-265-718"/>
    <s v="MASIVO"/>
    <s v="2 MESES DE MORA"/>
    <x v="3"/>
    <m/>
    <m/>
    <m/>
    <m/>
  </r>
  <r>
    <x v="0"/>
    <s v="Leisy cristal hernandez lezcano"/>
    <n v="359357830000"/>
    <s v="Cobros Abril Canal Fijo 2 meses a NPN"/>
    <n v="0"/>
    <m/>
    <d v="2026-01-04T00:00:00"/>
    <n v="62699170"/>
    <n v="62699170"/>
    <m/>
    <s v="leisyhernandez788@gmail.com"/>
    <m/>
    <m/>
    <m/>
    <d v="2026-01-04T00:00:00"/>
    <m/>
    <m/>
    <m/>
    <s v="4-827-1799"/>
    <s v="MASIVO"/>
    <s v="2 MESES DE MORA"/>
    <x v="3"/>
    <m/>
    <m/>
    <m/>
    <m/>
  </r>
  <r>
    <x v="0"/>
    <s v="Virgilio torres"/>
    <n v="353352650000"/>
    <s v="Cobros Abril Canal Fijo 2 meses a NPN"/>
    <n v="0"/>
    <m/>
    <d v="2026-01-04T00:00:00"/>
    <n v="68905432"/>
    <n v="68905432"/>
    <m/>
    <s v="mirtha.guzman@up.ac.pa"/>
    <m/>
    <m/>
    <m/>
    <d v="2026-01-04T00:00:00"/>
    <m/>
    <m/>
    <m/>
    <s v="8-405-204"/>
    <s v="MASIVO"/>
    <s v="2 MESES DE MORA"/>
    <x v="1"/>
    <m/>
    <m/>
    <m/>
    <m/>
  </r>
  <r>
    <x v="0"/>
    <s v="Yaravis Davelis castillo ortiz"/>
    <n v="354353480000"/>
    <s v="Cobros Abril Canal Fijo 2 meses a NPN"/>
    <n v="0"/>
    <m/>
    <d v="2026-01-04T00:00:00"/>
    <n v="69393189"/>
    <n v="69393189"/>
    <m/>
    <s v="Ortizyaravis61@gmail.com"/>
    <m/>
    <m/>
    <m/>
    <d v="2026-01-04T00:00:00"/>
    <m/>
    <m/>
    <m/>
    <s v="3-731-2198"/>
    <s v="MASIVO"/>
    <s v="2 MESES DE MORA"/>
    <x v="7"/>
    <m/>
    <m/>
    <m/>
    <m/>
  </r>
  <r>
    <x v="0"/>
    <s v="CARLOS JHOSSIMAR CABALLERO MEDINA"/>
    <n v="357356440000"/>
    <s v="Cobros Abril Canal Fijo 2 meses a NPN"/>
    <n v="0"/>
    <m/>
    <d v="2026-01-04T00:00:00"/>
    <n v="64670459"/>
    <n v="64670459"/>
    <m/>
    <s v="stadedefrance2022@gmail.com"/>
    <m/>
    <m/>
    <m/>
    <d v="2026-01-04T00:00:00"/>
    <m/>
    <m/>
    <m/>
    <s v="8-811-2424"/>
    <s v="DIGITAL"/>
    <s v="2 MESES DE MORA"/>
    <x v="0"/>
    <m/>
    <m/>
    <m/>
    <m/>
  </r>
  <r>
    <x v="0"/>
    <s v="Lidia Hurtado "/>
    <n v="351359600000"/>
    <s v="Cobros Abril Canal Fijo 2 meses a NPN"/>
    <n v="0"/>
    <m/>
    <d v="2026-01-04T00:00:00"/>
    <n v="64870277"/>
    <n v="64870277"/>
    <m/>
    <s v="Yigiriyigiri29@gmail.com"/>
    <m/>
    <m/>
    <m/>
    <d v="2026-01-04T00:00:00"/>
    <m/>
    <m/>
    <m/>
    <s v="4-121-1495"/>
    <s v="MASIVO"/>
    <s v="2 MESES DE MORA"/>
    <x v="1"/>
    <m/>
    <m/>
    <m/>
    <m/>
  </r>
  <r>
    <x v="0"/>
    <s v="Ruben Dario Guzman Rodriguez"/>
    <n v="352231490000"/>
    <s v="Cobros Abril Canal Fijo 2 meses a NPN"/>
    <n v="0"/>
    <m/>
    <d v="2026-01-04T00:00:00"/>
    <n v="68006101"/>
    <n v="68006101"/>
    <m/>
    <s v="guzmanruben3209@gmail.com"/>
    <m/>
    <m/>
    <m/>
    <d v="2026-01-04T00:00:00"/>
    <m/>
    <m/>
    <m/>
    <s v="8-1023-112"/>
    <s v="MASIVO"/>
    <s v="2 MESES DE MORA"/>
    <x v="0"/>
    <m/>
    <m/>
    <m/>
    <m/>
  </r>
  <r>
    <x v="0"/>
    <s v="Yaravis archer"/>
    <n v="351197290000"/>
    <s v="Cobros Abril Canal Fijo 2 meses a NPN"/>
    <n v="0"/>
    <m/>
    <d v="2026-01-04T00:00:00"/>
    <n v="69099843"/>
    <n v="69099843"/>
    <m/>
    <s v="Yaravis@gmail.com"/>
    <m/>
    <m/>
    <m/>
    <d v="2026-01-04T00:00:00"/>
    <m/>
    <m/>
    <m/>
    <s v="3-727-1147"/>
    <s v="MASIVO"/>
    <s v="2 MESES DE MORA"/>
    <x v="2"/>
    <m/>
    <m/>
    <m/>
    <m/>
  </r>
  <r>
    <x v="0"/>
    <s v="MERCEDES CÁRTER "/>
    <n v="295070430000"/>
    <s v="Cobros Abril Canal Fijo 2 meses a NPN"/>
    <n v="0"/>
    <m/>
    <d v="2026-01-04T00:00:00"/>
    <n v="64881720"/>
    <n v="64881720"/>
    <m/>
    <s v="mercarter2655@gmail.com"/>
    <m/>
    <m/>
    <m/>
    <d v="2026-01-04T00:00:00"/>
    <m/>
    <m/>
    <m/>
    <s v="8-178-438"/>
    <s v="MASIVO"/>
    <s v="2 MESES DE MORA"/>
    <x v="1"/>
    <m/>
    <m/>
    <m/>
    <m/>
  </r>
  <r>
    <x v="0"/>
    <s v="MICHELLE CRISTINA CHIRU CASTILLO"/>
    <n v="327056460000"/>
    <s v="Cobros Abril Canal Fijo 2 meses a NPN"/>
    <n v="0"/>
    <m/>
    <d v="2026-01-04T00:00:00"/>
    <n v="62611657"/>
    <n v="62611657"/>
    <m/>
    <s v="chirucastillo14@gmail.com"/>
    <m/>
    <m/>
    <m/>
    <d v="2026-01-04T00:00:00"/>
    <m/>
    <m/>
    <m/>
    <s v="8-880-1155"/>
    <s v="MASIVO"/>
    <s v="2 MESES DE MORA"/>
    <x v="10"/>
    <m/>
    <m/>
    <m/>
    <m/>
  </r>
  <r>
    <x v="0"/>
    <s v="Arnoldo Fuentes Patiño"/>
    <n v="351358500000"/>
    <s v="Cobros Abril Canal Fijo 2 meses a NPN"/>
    <n v="0"/>
    <m/>
    <d v="2026-01-04T00:00:00"/>
    <n v="68105259"/>
    <n v="68105259"/>
    <m/>
    <s v="arnoldofuentes051963@gmail.com"/>
    <m/>
    <m/>
    <m/>
    <d v="2026-01-04T00:00:00"/>
    <m/>
    <m/>
    <m/>
    <s v="4-142-35"/>
    <s v="MASIVO"/>
    <s v="2 MESES DE MORA"/>
    <x v="0"/>
    <m/>
    <m/>
    <m/>
    <m/>
  </r>
  <r>
    <x v="0"/>
    <s v="Cristhian Gaviria "/>
    <n v="351342930000"/>
    <s v="Cobros Abril Canal Fijo 2 meses a NPN"/>
    <n v="0"/>
    <m/>
    <d v="2026-01-04T00:00:00"/>
    <n v="69205433"/>
    <n v="69205433"/>
    <m/>
    <s v="Cristhiangaviria5@gmail.com"/>
    <m/>
    <m/>
    <m/>
    <d v="2026-01-04T00:00:00"/>
    <m/>
    <m/>
    <m/>
    <s v="3-755-984"/>
    <s v="MASIVO"/>
    <s v="2 MESES DE MORA"/>
    <x v="0"/>
    <m/>
    <m/>
    <m/>
    <m/>
  </r>
  <r>
    <x v="0"/>
    <s v="EDITH MARIA REYNA QUIJADA DE MAR"/>
    <n v="357357600000"/>
    <s v="Cobros Abril Canal Fijo 2 meses a NPN"/>
    <n v="0"/>
    <m/>
    <d v="2026-01-04T00:00:00"/>
    <n v="65763166"/>
    <n v="65763166"/>
    <m/>
    <s v="martinezjulioreyna@gmail.com"/>
    <m/>
    <m/>
    <m/>
    <d v="2026-01-04T00:00:00"/>
    <m/>
    <m/>
    <m/>
    <s v="8-167-835"/>
    <s v="MASIVO"/>
    <s v="2 MESES DE MORA"/>
    <x v="1"/>
    <m/>
    <m/>
    <m/>
    <m/>
  </r>
  <r>
    <x v="0"/>
    <s v="FELICIANA BEKER GARAY"/>
    <n v="357358170000"/>
    <s v="Cobros Abril Canal Fijo 2 meses a NPN"/>
    <n v="0"/>
    <m/>
    <d v="2026-01-04T00:00:00"/>
    <n v="64874387"/>
    <n v="64874387"/>
    <m/>
    <s v="bekerfeliciana74@gmail.com"/>
    <m/>
    <m/>
    <m/>
    <d v="2026-01-04T00:00:00"/>
    <m/>
    <m/>
    <m/>
    <s v="1-736-100"/>
    <s v="MASIVO"/>
    <s v="2 MESES DE MORA"/>
    <x v="0"/>
    <m/>
    <m/>
    <m/>
    <m/>
  </r>
  <r>
    <x v="0"/>
    <s v="ISAAC EZEQUIEL MORENO SEPTIMO"/>
    <n v="354358390000"/>
    <s v="Cobros Abril Canal Fijo 2 meses a NPN"/>
    <n v="0"/>
    <m/>
    <d v="2026-01-04T00:00:00"/>
    <n v="63131031"/>
    <n v="63131031"/>
    <m/>
    <s v="Isaacmoreno23@gmail.com"/>
    <m/>
    <m/>
    <m/>
    <d v="2026-01-04T00:00:00"/>
    <m/>
    <m/>
    <m/>
    <s v="8-1012-1731"/>
    <s v="MASIVO"/>
    <s v="2 MESES DE MORA"/>
    <x v="1"/>
    <m/>
    <m/>
    <m/>
    <m/>
  </r>
  <r>
    <x v="0"/>
    <s v="Rosibel angélica Murillo "/>
    <n v="354359160000"/>
    <s v="Cobros Abril Canal Fijo 2 meses a NPN"/>
    <n v="0"/>
    <m/>
    <d v="2026-01-04T00:00:00"/>
    <n v="61618534"/>
    <n v="61618534"/>
    <m/>
    <s v="amarelismendosa@gmail.com"/>
    <m/>
    <m/>
    <m/>
    <d v="2026-01-04T00:00:00"/>
    <m/>
    <m/>
    <m/>
    <s v="9-739-1739"/>
    <s v="MASIVO"/>
    <s v="2 MESES DE MORA"/>
    <x v="0"/>
    <m/>
    <m/>
    <m/>
    <m/>
  </r>
  <r>
    <x v="0"/>
    <s v="KRISTHEL MELISS GONZALEZ FERNAN"/>
    <n v="358372310000"/>
    <s v="Cobros Abril Canal Fijo 2 meses a NPN"/>
    <n v="0"/>
    <m/>
    <d v="2026-01-04T00:00:00"/>
    <n v="67008460"/>
    <n v="67008460"/>
    <m/>
    <s v="bethancourtkristyn18@gmail.com"/>
    <m/>
    <m/>
    <m/>
    <d v="2026-01-04T00:00:00"/>
    <m/>
    <m/>
    <m/>
    <s v="8-982-2332"/>
    <s v="MASIVO"/>
    <s v="2 MESES DE MORA"/>
    <x v="0"/>
    <m/>
    <m/>
    <m/>
    <m/>
  </r>
  <r>
    <x v="0"/>
    <s v="Rosaida Solis Escobar"/>
    <n v="333260730000"/>
    <s v="Cobros Abril Canal Fijo 2 meses a NPN"/>
    <n v="0"/>
    <m/>
    <d v="2026-01-04T00:00:00"/>
    <n v="65380039"/>
    <n v="65380039"/>
    <m/>
    <s v="Alfonsourriola77@gmail.com"/>
    <m/>
    <m/>
    <m/>
    <d v="2026-01-04T00:00:00"/>
    <m/>
    <m/>
    <m/>
    <s v="10-711-771"/>
    <s v="MASIVO"/>
    <s v="2 MESES DE MORA"/>
    <x v="0"/>
    <m/>
    <m/>
    <m/>
    <m/>
  </r>
  <r>
    <x v="0"/>
    <s v="XENIA WILBERTA CASTILLO CASTILLO"/>
    <n v="356360590000"/>
    <s v="Cobros Abril Canal Fijo 2 meses a NPN"/>
    <n v="0"/>
    <m/>
    <d v="2026-01-04T00:00:00"/>
    <n v="66367593"/>
    <n v="66367593"/>
    <m/>
    <s v="jg4591760@gmail.com"/>
    <m/>
    <m/>
    <m/>
    <d v="2026-01-04T00:00:00"/>
    <m/>
    <m/>
    <m/>
    <s v="2-162-1176"/>
    <s v="MASIVO"/>
    <s v="2 MESES DE MORA"/>
    <x v="0"/>
    <m/>
    <m/>
    <m/>
    <m/>
  </r>
  <r>
    <x v="0"/>
    <s v="Valerio mora"/>
    <n v="351359270000"/>
    <s v="Cobros Abril Canal Fijo 2 meses a NPN"/>
    <n v="0"/>
    <m/>
    <d v="2026-01-04T00:00:00"/>
    <n v="68565271"/>
    <n v="68565271"/>
    <m/>
    <s v="Gleonilka@gmail.com"/>
    <m/>
    <m/>
    <m/>
    <d v="2026-01-04T00:00:00"/>
    <m/>
    <m/>
    <m/>
    <s v="5-716-1671"/>
    <s v="MASIVO"/>
    <s v="2 MESES DE MORA"/>
    <x v="3"/>
    <m/>
    <m/>
    <m/>
    <m/>
  </r>
  <r>
    <x v="0"/>
    <s v="Marjorie del carmen Jiménez Mera"/>
    <n v="357356800000"/>
    <s v="Cobros Abril Canal Fijo 2 meses a NPN"/>
    <n v="0"/>
    <m/>
    <d v="2026-01-04T00:00:00"/>
    <n v="69051389"/>
    <n v="69051389"/>
    <m/>
    <s v="Meralizmarie@gmail.com "/>
    <m/>
    <m/>
    <m/>
    <d v="2026-01-04T00:00:00"/>
    <m/>
    <m/>
    <m/>
    <s v="2-759-2284"/>
    <s v="MASIVO"/>
    <s v="2 MESES DE MORA"/>
    <x v="0"/>
    <m/>
    <m/>
    <m/>
    <m/>
  </r>
  <r>
    <x v="0"/>
    <s v=" BETY LUZ RUIZ MARRUGO"/>
    <n v="358107870000"/>
    <s v="Cobros Abril Canal Fijo 2 meses a NPN"/>
    <n v="0"/>
    <m/>
    <d v="2026-01-04T00:00:00"/>
    <n v="64031538"/>
    <n v="64031538"/>
    <m/>
    <s v="luzruiz0910@gmail.com"/>
    <m/>
    <m/>
    <m/>
    <d v="2026-01-04T00:00:00"/>
    <m/>
    <m/>
    <m/>
    <s v="BE544987"/>
    <s v="CALL CENTER"/>
    <s v="2 MESES DE MORA"/>
    <x v="8"/>
    <m/>
    <m/>
    <m/>
    <m/>
  </r>
  <r>
    <x v="0"/>
    <s v=" Kelvin Chacon"/>
    <n v="271067250000"/>
    <s v="Cobros Abril Canal Fijo 2 meses a NPN"/>
    <n v="0"/>
    <m/>
    <d v="2026-01-04T00:00:00"/>
    <n v="68622579"/>
    <n v="68622579"/>
    <m/>
    <s v="Kelvinchacon82@gmail.com"/>
    <m/>
    <m/>
    <m/>
    <d v="2026-01-04T00:00:00"/>
    <m/>
    <m/>
    <m/>
    <s v="8-1000-926"/>
    <s v="DIGITAL"/>
    <s v="2 MESES DE MORA"/>
    <x v="0"/>
    <m/>
    <m/>
    <m/>
    <m/>
  </r>
  <r>
    <x v="0"/>
    <s v=" JIRMA IDA MORAN VILLARREAL"/>
    <n v="357360140000"/>
    <s v="Cobros Abril Canal Fijo 2 meses a NPN"/>
    <n v="0"/>
    <m/>
    <d v="2026-01-04T00:00:00"/>
    <n v="61021767"/>
    <n v="61021767"/>
    <m/>
    <s v="jirmamoran2104@gmail.com"/>
    <m/>
    <m/>
    <m/>
    <d v="2026-01-04T00:00:00"/>
    <m/>
    <m/>
    <m/>
    <s v="8-918-2389"/>
    <s v="DIGITAL"/>
    <s v="2 MESES DE MORA"/>
    <x v="1"/>
    <m/>
    <m/>
    <m/>
    <m/>
  </r>
  <r>
    <x v="0"/>
    <s v="YARABI DEL CARMEN RIVAS CAMPBELL"/>
    <n v="357358800000"/>
    <s v="Cobros Abril Canal Fijo 2 meses a NPN"/>
    <n v="0"/>
    <m/>
    <d v="2026-01-04T00:00:00"/>
    <n v="62855882"/>
    <n v="62855882"/>
    <m/>
    <s v="Bonillamiguel1922@gmail.com"/>
    <m/>
    <m/>
    <m/>
    <d v="2026-01-04T00:00:00"/>
    <m/>
    <m/>
    <m/>
    <s v="3-753-1075"/>
    <s v="MASIVO"/>
    <s v="2 MESES DE MORA"/>
    <x v="10"/>
    <m/>
    <m/>
    <m/>
    <m/>
  </r>
  <r>
    <x v="0"/>
    <s v="Julitza lineth rivera ortega"/>
    <n v="352359090000"/>
    <s v="Cobros Abril Canal Fijo 2 meses a NPN"/>
    <n v="0"/>
    <m/>
    <d v="2026-01-04T00:00:00"/>
    <n v="68650386"/>
    <n v="68650386"/>
    <m/>
    <s v="Rjulitza24@gmail.com"/>
    <m/>
    <m/>
    <m/>
    <d v="2026-01-04T00:00:00"/>
    <m/>
    <m/>
    <m/>
    <s v="8-848-157"/>
    <s v="MASIVO"/>
    <s v="2 MESES DE MORA"/>
    <x v="0"/>
    <m/>
    <m/>
    <m/>
    <m/>
  </r>
  <r>
    <x v="0"/>
    <s v="Kevin Damián Rivera simpson"/>
    <n v="358360620000"/>
    <s v="Cobros Abril Canal Fijo 2 meses a NPN"/>
    <n v="0"/>
    <m/>
    <d v="2026-01-04T00:00:00"/>
    <n v="65101089"/>
    <n v="65101089"/>
    <m/>
    <s v="Kevin99@gmail.com "/>
    <m/>
    <m/>
    <m/>
    <d v="2026-01-04T00:00:00"/>
    <m/>
    <m/>
    <m/>
    <s v="8-943-537"/>
    <s v="MASIVO"/>
    <s v="2 MESES DE MORA"/>
    <x v="4"/>
    <m/>
    <m/>
    <m/>
    <m/>
  </r>
  <r>
    <x v="0"/>
    <s v="Carmen Rios"/>
    <n v="356334410000"/>
    <s v="Cobros Abril Canal Fijo 2 meses a NPN"/>
    <n v="0"/>
    <m/>
    <d v="2026-01-04T00:00:00"/>
    <n v="61603045"/>
    <n v="61603045"/>
    <m/>
    <s v="C.rios0986@gmail.com"/>
    <m/>
    <m/>
    <m/>
    <d v="2026-01-04T00:00:00"/>
    <m/>
    <m/>
    <m/>
    <s v="8-972-926"/>
    <s v="MASIVO"/>
    <s v="2 MESES DE MORA"/>
    <x v="3"/>
    <m/>
    <m/>
    <m/>
    <m/>
  </r>
  <r>
    <x v="0"/>
    <s v="NITZELY Quijano "/>
    <n v="357317130000"/>
    <s v="Cobros Abril Canal Fijo 2 meses a NPN"/>
    <n v="0"/>
    <m/>
    <d v="2026-01-04T00:00:00"/>
    <n v="67450828"/>
    <n v="67450828"/>
    <m/>
    <s v="claribethvgaviria29@gmail.com"/>
    <m/>
    <m/>
    <m/>
    <d v="2026-01-04T00:00:00"/>
    <m/>
    <m/>
    <m/>
    <s v="10-716-744"/>
    <s v="MASIVO"/>
    <s v="2 MESES DE MORA"/>
    <x v="8"/>
    <m/>
    <m/>
    <m/>
    <m/>
  </r>
  <r>
    <x v="0"/>
    <s v="KEINNER DAVID ANAYA BARRAZA"/>
    <n v="351361340000"/>
    <s v="Cobros Abril Canal Fijo 2 meses a NPN"/>
    <n v="0"/>
    <m/>
    <d v="2026-01-04T00:00:00"/>
    <n v="67237216"/>
    <n v="67237216"/>
    <m/>
    <s v="anayabarraza@gmail.com"/>
    <m/>
    <m/>
    <m/>
    <d v="2026-01-04T00:00:00"/>
    <m/>
    <m/>
    <m/>
    <s v="BE060795"/>
    <s v="MASIVO"/>
    <s v="2 MESES DE MORA"/>
    <x v="4"/>
    <m/>
    <m/>
    <m/>
    <m/>
  </r>
  <r>
    <x v="0"/>
    <s v="Andres Antonio Castillo Llorente "/>
    <n v="357353230000"/>
    <s v="Cobros Abril Canal Fijo 2 meses a NPN"/>
    <n v="0"/>
    <m/>
    <d v="2026-01-04T00:00:00"/>
    <n v="61089801"/>
    <n v="61089801"/>
    <m/>
    <s v="Andresxevaa@gmail.com"/>
    <m/>
    <m/>
    <m/>
    <d v="2026-01-04T00:00:00"/>
    <m/>
    <m/>
    <m/>
    <s v="4-760-554"/>
    <s v="MASIVO"/>
    <s v="2 MESES DE MORA"/>
    <x v="0"/>
    <m/>
    <m/>
    <m/>
    <m/>
  </r>
  <r>
    <x v="0"/>
    <s v="Andrea Escobar"/>
    <n v="357361720000"/>
    <s v="Cobros Abril Canal Fijo 2 meses a NPN"/>
    <n v="0"/>
    <m/>
    <d v="2026-01-04T00:00:00"/>
    <n v="65077219"/>
    <n v="65077219"/>
    <m/>
    <s v="Daniel06@gmail.com "/>
    <m/>
    <m/>
    <m/>
    <d v="2026-01-04T00:00:00"/>
    <m/>
    <m/>
    <m/>
    <s v="8-1038-1729"/>
    <s v="MASIVO"/>
    <s v="2 MESES DE MORA"/>
    <x v="1"/>
    <m/>
    <m/>
    <m/>
    <m/>
  </r>
  <r>
    <x v="0"/>
    <s v="Maribel González Campos "/>
    <n v="357362920000"/>
    <s v="Cobros Abril Canal Fijo 2 meses a NPN"/>
    <n v="0"/>
    <m/>
    <d v="2026-01-04T00:00:00"/>
    <n v="65361691"/>
    <n v="65361691"/>
    <m/>
    <s v="maribelcamposgonzales212@gmail.com"/>
    <m/>
    <m/>
    <m/>
    <d v="2026-01-04T00:00:00"/>
    <m/>
    <m/>
    <m/>
    <s v="8-1001-239"/>
    <s v="MASIVO"/>
    <s v="2 MESES DE MORA"/>
    <x v="2"/>
    <m/>
    <m/>
    <m/>
    <m/>
  </r>
  <r>
    <x v="0"/>
    <s v="Ruth Enilda Cedeño Vasquez"/>
    <n v="359363020000"/>
    <s v="Cobros Abril Canal Fijo 2 meses a NPN"/>
    <n v="0"/>
    <m/>
    <d v="2026-01-04T00:00:00"/>
    <n v="68341548"/>
    <n v="68341548"/>
    <m/>
    <s v="Aba880842@gmail.com"/>
    <m/>
    <m/>
    <m/>
    <d v="2026-01-04T00:00:00"/>
    <m/>
    <m/>
    <m/>
    <s v="2-76-721"/>
    <s v="MASIVO"/>
    <s v="2 MESES DE MORA"/>
    <x v="0"/>
    <m/>
    <m/>
    <m/>
    <m/>
  </r>
  <r>
    <x v="0"/>
    <s v="Marlenis Marlieth Serrano Sandoval "/>
    <n v="355363050000"/>
    <s v="Cobros Abril Canal Fijo 2 meses a NPN"/>
    <n v="0"/>
    <m/>
    <d v="2026-01-04T00:00:00"/>
    <n v="68472312"/>
    <n v="68472312"/>
    <m/>
    <s v="Aba880842@gmail.com"/>
    <m/>
    <m/>
    <m/>
    <d v="2026-01-04T00:00:00"/>
    <m/>
    <m/>
    <m/>
    <s v="9-746-1495"/>
    <s v="MASIVO"/>
    <s v="2 MESES DE MORA"/>
    <x v="1"/>
    <m/>
    <m/>
    <m/>
    <m/>
  </r>
  <r>
    <x v="0"/>
    <s v="Analia Pérez "/>
    <n v="359363180000"/>
    <s v="Cobros Abril Canal Fijo 2 meses a NPN"/>
    <n v="0"/>
    <m/>
    <d v="2026-01-04T00:00:00"/>
    <n v="65099454"/>
    <n v="65099454"/>
    <m/>
    <s v="Analia200@gmail.com"/>
    <m/>
    <m/>
    <m/>
    <d v="2026-01-04T00:00:00"/>
    <m/>
    <m/>
    <m/>
    <s v="8-1049-1902"/>
    <s v="MASIVO"/>
    <s v="2 MESES DE MORA"/>
    <x v="2"/>
    <m/>
    <m/>
    <m/>
    <m/>
  </r>
  <r>
    <x v="0"/>
    <s v="Buenaventura Pimentel Pimentel "/>
    <n v="354362810000"/>
    <s v="Cobros Abril Canal Fijo 2 meses a NPN"/>
    <n v="0"/>
    <m/>
    <d v="2026-01-04T00:00:00"/>
    <n v="65291102"/>
    <n v="65291102"/>
    <m/>
    <s v="Kenuysoud@gmail.com"/>
    <m/>
    <m/>
    <m/>
    <d v="2026-01-04T00:00:00"/>
    <m/>
    <m/>
    <m/>
    <s v="5-708-74"/>
    <s v="MASIVO"/>
    <s v="2 MESES DE MORA"/>
    <x v="0"/>
    <m/>
    <m/>
    <m/>
    <m/>
  </r>
  <r>
    <x v="0"/>
    <s v="Olowidnikiper. Lopez"/>
    <n v="352360030000"/>
    <s v="Cobros Abril Canal Fijo 2 meses a NPN"/>
    <n v="0"/>
    <m/>
    <d v="2026-01-04T00:00:00"/>
    <n v="63390957"/>
    <n v="63390957"/>
    <m/>
    <s v="pereztamin@gmail.com"/>
    <m/>
    <m/>
    <m/>
    <d v="2026-01-04T00:00:00"/>
    <m/>
    <m/>
    <m/>
    <s v="10-705-46"/>
    <s v="MASIVO"/>
    <s v="2 MESES DE MORA"/>
    <x v="2"/>
    <m/>
    <m/>
    <m/>
    <m/>
  </r>
  <r>
    <x v="0"/>
    <s v="JOSE CARVAJAL"/>
    <n v="356315090000"/>
    <s v="Cobros Abril Canal Fijo 2 meses a NPN"/>
    <n v="0"/>
    <m/>
    <d v="2026-01-04T00:00:00"/>
    <n v="64177008"/>
    <n v="64177008"/>
    <m/>
    <s v="jose04carvajalmitre@gmail.com"/>
    <m/>
    <m/>
    <m/>
    <d v="2026-01-04T00:00:00"/>
    <m/>
    <m/>
    <m/>
    <s v="7-64-526"/>
    <s v="MASIVO"/>
    <s v="2 MESES DE MORA"/>
    <x v="0"/>
    <m/>
    <m/>
    <m/>
    <m/>
  </r>
  <r>
    <x v="0"/>
    <s v="JOSE CARVAJAL"/>
    <n v="356315090000"/>
    <s v="Cobros Abril Canal Fijo 2 meses a NPN"/>
    <n v="0"/>
    <m/>
    <d v="2026-01-04T00:00:00"/>
    <n v="64177008"/>
    <n v="64177008"/>
    <m/>
    <s v="carvajaljose1944@gmail.com"/>
    <m/>
    <m/>
    <m/>
    <d v="2026-01-04T00:00:00"/>
    <m/>
    <m/>
    <m/>
    <s v="7-64-526"/>
    <s v="MASIVO"/>
    <s v="2 MESES DE MORA"/>
    <x v="0"/>
    <m/>
    <m/>
    <m/>
    <m/>
  </r>
  <r>
    <x v="0"/>
    <s v="Alexandra López "/>
    <n v="359363940000"/>
    <s v="Cobros Abril Canal Fijo 2 meses a NPN"/>
    <n v="0"/>
    <m/>
    <d v="2026-01-04T00:00:00"/>
    <n v="65307245"/>
    <n v="65307245"/>
    <m/>
    <s v="alexandralopez1811@gmail.com"/>
    <m/>
    <m/>
    <m/>
    <d v="2026-01-04T00:00:00"/>
    <m/>
    <m/>
    <m/>
    <s v="8-1059-1157"/>
    <s v="MASIVO"/>
    <s v="2 MESES DE MORA"/>
    <x v="0"/>
    <m/>
    <m/>
    <m/>
    <m/>
  </r>
  <r>
    <x v="0"/>
    <s v="HECTOR JAVIER MORALES MARIN "/>
    <n v="351358170000"/>
    <s v="Cobros Abril Canal Fijo 2 meses a NPN"/>
    <n v="0"/>
    <m/>
    <d v="2026-01-04T00:00:00"/>
    <n v="61762204"/>
    <n v="61762204"/>
    <m/>
    <s v="hectormorales2076@gmail.com "/>
    <m/>
    <m/>
    <m/>
    <d v="2026-01-04T00:00:00"/>
    <m/>
    <m/>
    <m/>
    <s v="2-702-2277 "/>
    <s v="MASIVO"/>
    <s v="2 MESES DE MORA"/>
    <x v="8"/>
    <m/>
    <m/>
    <m/>
    <m/>
  </r>
  <r>
    <x v="0"/>
    <s v="CAROLINA GARRIDO"/>
    <n v="231005720000"/>
    <s v="Cobros Abril Canal Fijo 2 meses a NPN"/>
    <n v="0"/>
    <m/>
    <d v="2026-01-04T00:00:00"/>
    <n v="65609410"/>
    <n v="65609410"/>
    <m/>
    <s v="Abogadosgarridos1987@gmail.com"/>
    <m/>
    <m/>
    <m/>
    <d v="2026-01-04T00:00:00"/>
    <m/>
    <m/>
    <m/>
    <s v="8-811-617"/>
    <s v="MASIVO"/>
    <s v="2 MESES DE MORA"/>
    <x v="1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yajairacanto484@gmail.com"/>
    <m/>
    <m/>
    <m/>
    <d v="2026-01-04T00:00:00"/>
    <m/>
    <m/>
    <m/>
    <s v="6-86-879"/>
    <s v="MASIVO"/>
    <s v="2 MESES DE MORA"/>
    <x v="0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yajairacanto484@gmail.com"/>
    <m/>
    <m/>
    <m/>
    <d v="2026-01-04T00:00:00"/>
    <m/>
    <m/>
    <m/>
    <s v="6-86-879"/>
    <s v="MASIVO"/>
    <s v="2 MESES DE MORA"/>
    <x v="0"/>
    <m/>
    <m/>
    <m/>
    <m/>
  </r>
  <r>
    <x v="0"/>
    <s v="Juan Miguel Jordan Fossatti"/>
    <n v="352366440000"/>
    <s v="Cobros Abril Canal Fijo 2 meses a NPN"/>
    <n v="0"/>
    <m/>
    <d v="2026-01-04T00:00:00"/>
    <n v="64320903"/>
    <n v="64320903"/>
    <m/>
    <s v="Gracielasrosales459@gmail.com "/>
    <m/>
    <m/>
    <m/>
    <d v="2026-01-04T00:00:00"/>
    <m/>
    <m/>
    <m/>
    <s v="4-277-831"/>
    <s v="MASIVO"/>
    <s v="2 MESES DE MORA"/>
    <x v="8"/>
    <m/>
    <m/>
    <m/>
    <m/>
  </r>
  <r>
    <x v="0"/>
    <s v="Enrique Antonio Marín Aguirre "/>
    <n v="234010250000"/>
    <s v="Cobros Abril Canal Fijo 2 meses a NPN"/>
    <n v="0"/>
    <m/>
    <d v="2026-01-04T00:00:00"/>
    <n v="68235940"/>
    <n v="68235940"/>
    <m/>
    <s v="Enerriquemarine5422@Gmail.com"/>
    <m/>
    <m/>
    <m/>
    <d v="2026-01-04T00:00:00"/>
    <m/>
    <m/>
    <m/>
    <s v="4-700-1364"/>
    <s v="MASIVO"/>
    <s v="2 MESES DE MORA"/>
    <x v="1"/>
    <m/>
    <m/>
    <m/>
    <m/>
  </r>
  <r>
    <x v="0"/>
    <s v="Jose Ramos"/>
    <n v="356362230000"/>
    <s v="Cobros Abril Canal Fijo 2 meses a NPN"/>
    <n v="0"/>
    <m/>
    <d v="2026-01-04T00:00:00"/>
    <n v="65070014"/>
    <n v="65070014"/>
    <m/>
    <s v="Nani47503@gmail.com "/>
    <m/>
    <m/>
    <m/>
    <d v="2026-01-04T00:00:00"/>
    <m/>
    <m/>
    <m/>
    <s v="8-1018-384"/>
    <s v="MASIVO"/>
    <s v="2 MESES DE MORA"/>
    <x v="0"/>
    <m/>
    <m/>
    <m/>
    <m/>
  </r>
  <r>
    <x v="0"/>
    <s v="Yenisleidy Sotolongo alarcon"/>
    <n v="351367510000"/>
    <s v="Cobros Abril Canal Fijo 2 meses a NPN"/>
    <n v="0"/>
    <m/>
    <d v="2026-01-04T00:00:00"/>
    <n v="64099284"/>
    <n v="64099284"/>
    <m/>
    <s v="dylanyeni9121@gmail.com"/>
    <m/>
    <m/>
    <m/>
    <d v="2026-01-04T00:00:00"/>
    <m/>
    <m/>
    <m/>
    <s v="P515138"/>
    <s v="MASIVO"/>
    <s v="2 MESES DE MORA"/>
    <x v="3"/>
    <m/>
    <m/>
    <m/>
    <m/>
  </r>
  <r>
    <x v="0"/>
    <s v="María Lourdes Galeano Trejos"/>
    <n v="355366330000"/>
    <s v="Cobros Abril Canal Fijo 2 meses a NPN"/>
    <n v="0"/>
    <m/>
    <d v="2026-01-04T00:00:00"/>
    <n v="66057738"/>
    <n v="66057738"/>
    <m/>
    <s v="saradiaz030330@gmail.com"/>
    <m/>
    <m/>
    <m/>
    <d v="2026-01-04T00:00:00"/>
    <m/>
    <m/>
    <m/>
    <s v="E-8-196045"/>
    <s v="MASIVO"/>
    <s v="2 MESES DE MORA"/>
    <x v="0"/>
    <m/>
    <m/>
    <m/>
    <m/>
  </r>
  <r>
    <x v="0"/>
    <s v="Domingo reyes Robles"/>
    <n v="351319450000"/>
    <s v="Cobros Abril Canal Fijo 2 meses a NPN"/>
    <n v="0"/>
    <m/>
    <d v="2026-01-04T00:00:00"/>
    <n v="69386338"/>
    <n v="69386338"/>
    <m/>
    <s v="Ramirezcolunchemf11@gmail.com"/>
    <m/>
    <m/>
    <m/>
    <d v="2026-01-04T00:00:00"/>
    <m/>
    <m/>
    <m/>
    <s v="4-67-248"/>
    <s v="MASIVO"/>
    <s v="2 MESES DE MORA"/>
    <x v="0"/>
    <m/>
    <m/>
    <m/>
    <m/>
  </r>
  <r>
    <x v="0"/>
    <s v="Maria Pinto"/>
    <n v="356368000000"/>
    <s v="Cobros Abril Canal Fijo 2 meses a NPN"/>
    <n v="0"/>
    <m/>
    <d v="2026-01-04T00:00:00"/>
    <n v="63683717"/>
    <n v="63683717"/>
    <m/>
    <s v="Katherinetrejos15@outlook.es"/>
    <m/>
    <m/>
    <m/>
    <d v="2026-01-04T00:00:00"/>
    <m/>
    <m/>
    <m/>
    <s v="8-531-1327"/>
    <s v="MASIVO"/>
    <s v="2 MESES DE MORA"/>
    <x v="1"/>
    <m/>
    <m/>
    <m/>
    <m/>
  </r>
  <r>
    <x v="0"/>
    <s v="Charline concepción "/>
    <n v="355360820000"/>
    <s v="Cobros Abril Canal Fijo 2 meses a NPN"/>
    <n v="0"/>
    <m/>
    <d v="2026-01-04T00:00:00"/>
    <n v="60373107"/>
    <n v="60373107"/>
    <m/>
    <s v="jahirpimentel19@gmail.com"/>
    <m/>
    <m/>
    <m/>
    <d v="2026-01-04T00:00:00"/>
    <m/>
    <m/>
    <m/>
    <s v="8-877-2079"/>
    <s v="MASIVO"/>
    <s v="2 MESES DE MORA"/>
    <x v="0"/>
    <m/>
    <m/>
    <m/>
    <m/>
  </r>
  <r>
    <x v="0"/>
    <s v="ALEXIS ALDAHIR RAMIREZ BOLAÑOS"/>
    <n v="358361920000"/>
    <s v="Cobros Abril Canal Fijo 2 meses a NPN"/>
    <n v="0"/>
    <m/>
    <d v="2026-01-04T00:00:00"/>
    <n v="69323155"/>
    <n v="69323155"/>
    <m/>
    <s v="ar2452989@gmail.com"/>
    <m/>
    <m/>
    <m/>
    <d v="2026-01-04T00:00:00"/>
    <m/>
    <m/>
    <m/>
    <s v="8-1004-511"/>
    <s v="MASIVO"/>
    <s v="2 MESES DE MORA"/>
    <x v="0"/>
    <m/>
    <m/>
    <m/>
    <m/>
  </r>
  <r>
    <x v="0"/>
    <s v="Augusto Alberto Acosta Gomez"/>
    <n v="351366550000"/>
    <s v="Cobros Abril Canal Fijo 2 meses a NPN"/>
    <n v="0"/>
    <m/>
    <d v="2026-01-04T00:00:00"/>
    <n v="68057007"/>
    <n v="68057007"/>
    <m/>
    <s v="Albertobreth@gmail.com"/>
    <m/>
    <m/>
    <m/>
    <d v="2026-01-04T00:00:00"/>
    <m/>
    <m/>
    <m/>
    <s v="4-747-2331"/>
    <s v="MASIVO"/>
    <s v="2 MESES DE MORA"/>
    <x v="2"/>
    <m/>
    <m/>
    <m/>
    <m/>
  </r>
  <r>
    <x v="0"/>
    <s v="RICHARD ELMER MUÑOZ GUTIERREZ"/>
    <n v="351362330000"/>
    <s v="Cobros Abril Canal Fijo 2 meses a NPN"/>
    <n v="0"/>
    <m/>
    <d v="2026-01-04T00:00:00"/>
    <n v="68975857"/>
    <n v="68975857"/>
    <m/>
    <s v="sertragarzapiquera@gmail.com"/>
    <m/>
    <m/>
    <m/>
    <d v="2026-01-04T00:00:00"/>
    <m/>
    <m/>
    <m/>
    <s v="8-305-761"/>
    <s v="MASIVO"/>
    <s v="2 MESES DE MORA"/>
    <x v="0"/>
    <m/>
    <m/>
    <m/>
    <m/>
  </r>
  <r>
    <x v="0"/>
    <s v="ANA SODELBA CANO DE LARGAESPADA"/>
    <n v="359366130000"/>
    <s v="Cobros Abril Canal Fijo 2 meses a NPN"/>
    <n v="0"/>
    <m/>
    <d v="2026-01-04T00:00:00"/>
    <n v="66037283"/>
    <n v="66037283"/>
    <m/>
    <s v="celestelargaespada644@gmail.com"/>
    <m/>
    <m/>
    <m/>
    <d v="2026-01-04T00:00:00"/>
    <m/>
    <m/>
    <m/>
    <s v="C02499997"/>
    <s v="MASIVO"/>
    <s v="2 MESES DE MORA"/>
    <x v="0"/>
    <m/>
    <m/>
    <m/>
    <m/>
  </r>
  <r>
    <x v="0"/>
    <s v=" Sofia Raquel Valdes Perez"/>
    <n v="352340470000"/>
    <s v="Cobros Abril Canal Fijo 2 meses a NPN"/>
    <n v="0"/>
    <m/>
    <d v="2026-01-04T00:00:00"/>
    <n v="66587679"/>
    <n v="66587679"/>
    <m/>
    <s v="valdess516@gmail.com"/>
    <m/>
    <m/>
    <m/>
    <d v="2026-01-04T00:00:00"/>
    <m/>
    <m/>
    <m/>
    <s v="8-974-2343"/>
    <s v="DIGITAL"/>
    <s v="2 MESES DE MORA"/>
    <x v="0"/>
    <m/>
    <m/>
    <m/>
    <m/>
  </r>
  <r>
    <x v="0"/>
    <s v="Kevin Enrique Molina Williams "/>
    <n v="355363260000"/>
    <s v="Cobros Abril Canal Fijo 2 meses a NPN"/>
    <n v="0"/>
    <m/>
    <d v="2026-01-04T00:00:00"/>
    <n v="65333971"/>
    <n v="65333971"/>
    <m/>
    <s v="Julissaisabeld04@gmail.com"/>
    <m/>
    <m/>
    <m/>
    <d v="2026-01-04T00:00:00"/>
    <m/>
    <m/>
    <m/>
    <s v="1-730-1882"/>
    <s v="MASIVO"/>
    <s v="2 MESES DE MORA"/>
    <x v="0"/>
    <m/>
    <m/>
    <m/>
    <m/>
  </r>
  <r>
    <x v="0"/>
    <s v="ALEJANDRO MELENDEZ"/>
    <n v="356366700000"/>
    <s v="Cobros Abril Canal Fijo 2 meses a NPN"/>
    <n v="0"/>
    <m/>
    <d v="2026-01-04T00:00:00"/>
    <n v="64575908"/>
    <n v="64575908"/>
    <m/>
    <s v="Melendez.r08r@gmail.com"/>
    <m/>
    <m/>
    <m/>
    <d v="2026-01-04T00:00:00"/>
    <m/>
    <m/>
    <m/>
    <s v="8-1037-609"/>
    <s v="MASIVO"/>
    <s v="2 MESES DE MORA"/>
    <x v="10"/>
    <m/>
    <m/>
    <m/>
    <m/>
  </r>
  <r>
    <x v="0"/>
    <s v="Yurisa Zoraida madrid rueda "/>
    <n v="256046840000"/>
    <s v="Cobros Abril Canal Fijo 2 meses a NPN"/>
    <n v="0"/>
    <m/>
    <d v="2026-01-04T00:00:00"/>
    <n v="68911386"/>
    <n v="68911386"/>
    <m/>
    <s v="yuramad2@gmail.com"/>
    <m/>
    <m/>
    <m/>
    <d v="2026-01-04T00:00:00"/>
    <m/>
    <m/>
    <m/>
    <s v="8-772-313"/>
    <s v="MASIVO"/>
    <s v="2 MESES DE MORA"/>
    <x v="1"/>
    <m/>
    <m/>
    <m/>
    <m/>
  </r>
  <r>
    <x v="0"/>
    <s v="Saturnina"/>
    <n v="353368490000"/>
    <s v="Cobros Abril Canal Fijo 2 meses a NPN"/>
    <n v="0"/>
    <m/>
    <d v="2026-01-04T00:00:00"/>
    <n v="67078276"/>
    <n v="67078276"/>
    <m/>
    <s v="Saturninacurundama391@gmail.com"/>
    <m/>
    <m/>
    <m/>
    <d v="2026-01-04T00:00:00"/>
    <m/>
    <m/>
    <m/>
    <s v="5-16-503"/>
    <s v="MASIVO"/>
    <s v="2 MESES DE MORA"/>
    <x v="0"/>
    <m/>
    <m/>
    <m/>
    <m/>
  </r>
  <r>
    <x v="0"/>
    <s v="Stephanie Brown "/>
    <n v="356368620000"/>
    <s v="Cobros Abril Canal Fijo 2 meses a NPN"/>
    <n v="0"/>
    <m/>
    <d v="2026-01-04T00:00:00"/>
    <n v="69308815"/>
    <n v="69308815"/>
    <m/>
    <s v="Ja9750687@gmail.com"/>
    <m/>
    <m/>
    <m/>
    <d v="2026-01-04T00:00:00"/>
    <m/>
    <m/>
    <m/>
    <s v="8-860-1144"/>
    <s v="MASIVO"/>
    <s v="2 MESES DE MORA"/>
    <x v="0"/>
    <m/>
    <m/>
    <m/>
    <m/>
  </r>
  <r>
    <x v="0"/>
    <s v="Héctor Alfredo Herrera zerna"/>
    <n v="351368460000"/>
    <s v="Cobros Abril Canal Fijo 2 meses a NPN"/>
    <n v="0"/>
    <m/>
    <d v="2026-01-04T00:00:00"/>
    <n v="61473145"/>
    <n v="61473145"/>
    <m/>
    <s v="esthermariadeherrera39@Gmail.com"/>
    <m/>
    <m/>
    <m/>
    <d v="2026-01-04T00:00:00"/>
    <m/>
    <m/>
    <m/>
    <s v="8-398-316"/>
    <s v="MASIVO"/>
    <s v="2 MESES DE MORA"/>
    <x v="4"/>
    <m/>
    <m/>
    <m/>
    <m/>
  </r>
  <r>
    <x v="0"/>
    <s v="Edy oldemar "/>
    <n v="358369450000"/>
    <s v="Cobros Abril Canal Fijo 2 meses a NPN"/>
    <n v="0"/>
    <m/>
    <d v="2026-01-04T00:00:00"/>
    <n v="67574331"/>
    <n v="67574331"/>
    <m/>
    <s v="maryori@gmail.com"/>
    <m/>
    <m/>
    <m/>
    <d v="2026-01-04T00:00:00"/>
    <m/>
    <m/>
    <m/>
    <s v="8-508-219"/>
    <s v="MASIVO"/>
    <s v="2 MESES DE MORA"/>
    <x v="2"/>
    <m/>
    <m/>
    <m/>
    <m/>
  </r>
  <r>
    <x v="0"/>
    <s v=" Jomar Alfredo Ochoa Jones"/>
    <n v="352368230000"/>
    <s v="Cobros Abril Canal Fijo 2 meses a NPN"/>
    <n v="0"/>
    <m/>
    <d v="2026-01-04T00:00:00"/>
    <n v="68612220"/>
    <n v="68612220"/>
    <m/>
    <s v="Jomaralfredo0325@gmail.com"/>
    <m/>
    <m/>
    <m/>
    <d v="2026-01-04T00:00:00"/>
    <m/>
    <m/>
    <m/>
    <s v="8-992-495"/>
    <s v="MASIVO"/>
    <s v="2 MESES DE MORA"/>
    <x v="10"/>
    <m/>
    <m/>
    <m/>
    <m/>
  </r>
  <r>
    <x v="0"/>
    <s v="DIANELYS YINETH MORENO AVILA"/>
    <n v="353369750000"/>
    <s v="Cobros Abril Canal Fijo 2 meses a NPN"/>
    <n v="0"/>
    <m/>
    <d v="2026-01-04T00:00:00"/>
    <n v="65101089"/>
    <n v="65101089"/>
    <m/>
    <s v="Dianelys92@gmail.com"/>
    <m/>
    <m/>
    <m/>
    <d v="2026-01-04T00:00:00"/>
    <m/>
    <m/>
    <m/>
    <s v="6-716-2487"/>
    <s v="MASIVO"/>
    <s v="2 MESES DE MORA"/>
    <x v="4"/>
    <m/>
    <m/>
    <m/>
    <m/>
  </r>
  <r>
    <x v="0"/>
    <s v="Joel Armando Martínez Jaramillo"/>
    <n v="354365810000"/>
    <s v="Cobros Abril Canal Fijo 2 meses a NPN"/>
    <n v="0"/>
    <m/>
    <d v="2026-01-04T00:00:00"/>
    <n v="69109219"/>
    <n v="69109219"/>
    <m/>
    <s v="yarlinacake@gmail.com"/>
    <m/>
    <m/>
    <m/>
    <d v="2026-01-04T00:00:00"/>
    <m/>
    <m/>
    <m/>
    <s v="8-997-44"/>
    <s v="MASIVO"/>
    <s v="2 MESES DE MORA"/>
    <x v="0"/>
    <m/>
    <m/>
    <m/>
    <m/>
  </r>
  <r>
    <x v="0"/>
    <s v="Hassell Ibeth Jimenez Osorio"/>
    <n v="286018590000"/>
    <s v="Cobros Abril Canal Fijo 2 meses a NPN"/>
    <n v="0"/>
    <m/>
    <d v="2026-01-04T00:00:00"/>
    <n v="62538896"/>
    <n v="62538896"/>
    <m/>
    <s v="Hassellosorio@gmail.com"/>
    <m/>
    <m/>
    <m/>
    <d v="2026-01-04T00:00:00"/>
    <m/>
    <m/>
    <m/>
    <s v="8-926-76"/>
    <s v="MASIVO"/>
    <s v="2 MESES DE MORA"/>
    <x v="0"/>
    <m/>
    <m/>
    <m/>
    <m/>
  </r>
  <r>
    <x v="0"/>
    <s v="Jon Matthew Leventis Campbell"/>
    <n v="342342600000"/>
    <s v="Cobros Abril Canal Fijo 2 meses a NPN"/>
    <n v="0"/>
    <m/>
    <d v="2026-01-04T00:00:00"/>
    <n v="65975660"/>
    <n v="65975660"/>
    <m/>
    <s v="leventisjon@gmail.com"/>
    <m/>
    <m/>
    <m/>
    <d v="2026-01-04T00:00:00"/>
    <m/>
    <m/>
    <m/>
    <s v="8-1009-1453"/>
    <s v="MASIVO"/>
    <s v="2 MESES DE MORA"/>
    <x v="1"/>
    <m/>
    <m/>
    <m/>
    <m/>
  </r>
  <r>
    <x v="0"/>
    <s v="ELVIS ANDRES ALMENGOR TORRES"/>
    <n v="359370290000"/>
    <s v="Cobros Abril Canal Fijo 2 meses a NPN"/>
    <n v="0"/>
    <m/>
    <d v="2026-01-04T00:00:00"/>
    <n v="60696170"/>
    <n v="60696170"/>
    <m/>
    <s v="xaviermoreno@gmail.com"/>
    <m/>
    <m/>
    <m/>
    <d v="2026-01-04T00:00:00"/>
    <m/>
    <m/>
    <m/>
    <s v="4-160-531"/>
    <s v="MASIVO"/>
    <s v="2 MESES DE MORA"/>
    <x v="1"/>
    <m/>
    <m/>
    <m/>
    <m/>
  </r>
  <r>
    <x v="0"/>
    <s v="Yulaimy Aracellys Zúñiga "/>
    <n v="356366510000"/>
    <s v="Cobros Abril Canal Fijo 2 meses a NPN"/>
    <n v="0"/>
    <m/>
    <d v="2026-01-04T00:00:00"/>
    <n v="62236883"/>
    <n v="62236883"/>
    <m/>
    <s v="yulaimy286@gmail.com"/>
    <m/>
    <m/>
    <m/>
    <d v="2026-01-04T00:00:00"/>
    <m/>
    <m/>
    <m/>
    <s v="8-863-90"/>
    <s v="MASIVO"/>
    <s v="2 MESES DE MORA"/>
    <x v="3"/>
    <m/>
    <m/>
    <m/>
    <m/>
  </r>
  <r>
    <x v="0"/>
    <s v="Utimio Caisamo Aji"/>
    <n v="356371320000"/>
    <s v="Cobros Abril Canal Fijo 2 meses a NPN"/>
    <n v="0"/>
    <m/>
    <d v="2026-01-04T00:00:00"/>
    <n v="62381149"/>
    <n v="62381149"/>
    <m/>
    <s v="Judydeleon670@gmail.com"/>
    <m/>
    <m/>
    <m/>
    <d v="2026-01-04T00:00:00"/>
    <m/>
    <m/>
    <m/>
    <s v="5-702-1576"/>
    <s v="MASIVO"/>
    <s v="2 MESES DE MORA"/>
    <x v="0"/>
    <m/>
    <m/>
    <m/>
    <m/>
  </r>
  <r>
    <x v="0"/>
    <s v="Judo Fabiana De León Falcon"/>
    <n v="356370710000"/>
    <s v="Cobros Abril Canal Fijo 2 meses a NPN"/>
    <n v="0"/>
    <m/>
    <d v="2026-01-04T00:00:00"/>
    <n v="68472312"/>
    <n v="68472312"/>
    <m/>
    <s v="Judydeleon670@gmail.com"/>
    <m/>
    <m/>
    <m/>
    <d v="2026-01-04T00:00:00"/>
    <m/>
    <m/>
    <m/>
    <s v="8-940-149"/>
    <s v="MASIVO"/>
    <s v="2 MESES DE MORA"/>
    <x v="1"/>
    <m/>
    <m/>
    <m/>
    <m/>
  </r>
  <r>
    <x v="0"/>
    <s v="Mileyki yarubi mirillo ortega"/>
    <n v="358370890000"/>
    <s v="Cobros Abril Canal Fijo 2 meses a NPN"/>
    <n v="0"/>
    <m/>
    <d v="2026-01-04T00:00:00"/>
    <n v="63563344"/>
    <n v="63563344"/>
    <m/>
    <s v="bryangonzalez9e@gmail.com"/>
    <m/>
    <m/>
    <m/>
    <d v="2026-01-04T00:00:00"/>
    <m/>
    <m/>
    <m/>
    <s v="8-1041-239"/>
    <s v="MASIVO"/>
    <s v="2 MESES DE MORA"/>
    <x v="3"/>
    <m/>
    <m/>
    <m/>
    <m/>
  </r>
  <r>
    <x v="0"/>
    <s v="Lazaro gonzalez "/>
    <n v="352361420000"/>
    <s v="Cobros Abril Canal Fijo 2 meses a NPN"/>
    <n v="0"/>
    <m/>
    <d v="2026-01-04T00:00:00"/>
    <n v="63592078"/>
    <n v="63592078"/>
    <m/>
    <s v="gonzaleznoriel79@gmail.com"/>
    <m/>
    <m/>
    <m/>
    <d v="2026-01-04T00:00:00"/>
    <m/>
    <m/>
    <m/>
    <s v="8-828-1548"/>
    <s v="MASIVO"/>
    <s v="2 MESES DE MORA"/>
    <x v="0"/>
    <m/>
    <m/>
    <m/>
    <m/>
  </r>
  <r>
    <x v="0"/>
    <s v="ARIEL ABEL ORTEGA DE LEON"/>
    <n v="357369900000"/>
    <s v="Cobros Abril Canal Fijo 2 meses a NPN"/>
    <n v="0"/>
    <m/>
    <d v="2026-01-04T00:00:00"/>
    <n v="64047882"/>
    <n v="64047882"/>
    <m/>
    <s v="aldahira970@gmail.com"/>
    <m/>
    <m/>
    <m/>
    <d v="2026-01-04T00:00:00"/>
    <m/>
    <m/>
    <m/>
    <s v="8-1041-2235"/>
    <s v="MASIVO"/>
    <s v="2 MESES DE MORA"/>
    <x v="1"/>
    <m/>
    <m/>
    <m/>
    <m/>
  </r>
  <r>
    <x v="0"/>
    <s v="Luis Felipe Castillo Ortiz"/>
    <n v="356370120000"/>
    <s v="Cobros Abril Canal Fijo 2 meses a NPN"/>
    <n v="0"/>
    <m/>
    <d v="2026-01-04T00:00:00"/>
    <n v="68149339"/>
    <n v="68149339"/>
    <m/>
    <s v="Luiscasti932@gmail.com"/>
    <m/>
    <m/>
    <m/>
    <d v="2026-01-04T00:00:00"/>
    <m/>
    <m/>
    <m/>
    <s v="2-735-261"/>
    <s v="MASIVO"/>
    <s v="2 MESES DE MORA"/>
    <x v="0"/>
    <m/>
    <m/>
    <m/>
    <m/>
  </r>
  <r>
    <x v="0"/>
    <s v="Mayelin maría escalona nueva"/>
    <n v="357369080000"/>
    <s v="Cobros Abril Canal Fijo 2 meses a NPN"/>
    <n v="0"/>
    <m/>
    <d v="2026-01-04T00:00:00"/>
    <n v="65725486"/>
    <n v="65725486"/>
    <m/>
    <s v="Mayelinmariaescalona@gmail.com"/>
    <m/>
    <m/>
    <m/>
    <d v="2026-01-04T00:00:00"/>
    <m/>
    <m/>
    <m/>
    <s v="E-8-237224"/>
    <s v="SOHO"/>
    <s v="2 MESES DE MORA"/>
    <x v="0"/>
    <m/>
    <m/>
    <m/>
    <m/>
  </r>
  <r>
    <x v="0"/>
    <s v="JOSE LUIS PEREZ"/>
    <n v="219028600000"/>
    <s v="Cobros Abril Canal Fijo 2 meses a NPN"/>
    <n v="0"/>
    <m/>
    <d v="2026-01-04T00:00:00"/>
    <n v="69652563"/>
    <n v="69652563"/>
    <m/>
    <s v="josevelasquez25@gmail.com"/>
    <m/>
    <m/>
    <m/>
    <d v="2026-01-04T00:00:00"/>
    <m/>
    <m/>
    <m/>
    <s v="2-707-444"/>
    <s v="MASIVO"/>
    <s v="2 MESES DE MORA"/>
    <x v="0"/>
    <m/>
    <m/>
    <m/>
    <m/>
  </r>
  <r>
    <x v="0"/>
    <s v=" Elainez Yasmara Segura "/>
    <n v="352371690000"/>
    <s v="Cobros Abril Canal Fijo 2 meses a NPN"/>
    <n v="0"/>
    <m/>
    <d v="2026-01-04T00:00:00"/>
    <n v="69875835"/>
    <n v="69875835"/>
    <m/>
    <s v="yasmara1277@gmail.com"/>
    <m/>
    <m/>
    <m/>
    <d v="2026-01-04T00:00:00"/>
    <m/>
    <m/>
    <m/>
    <s v="5-700-850"/>
    <s v="DIGITAL"/>
    <s v="2 MESES DE MORA"/>
    <x v="0"/>
    <m/>
    <m/>
    <m/>
    <m/>
  </r>
  <r>
    <x v="0"/>
    <s v="Yethjanis Yassiel Ismare Choco"/>
    <n v="355368170000"/>
    <s v="Cobros Abril Canal Fijo 2 meses a NPN"/>
    <n v="0"/>
    <m/>
    <d v="2026-01-04T00:00:00"/>
    <n v="62285645"/>
    <n v="62285645"/>
    <m/>
    <s v="Yethjaniismare@gmail.com"/>
    <m/>
    <m/>
    <m/>
    <d v="2026-01-04T00:00:00"/>
    <m/>
    <m/>
    <m/>
    <s v="5-718-970"/>
    <s v="MASIVO"/>
    <s v="2 MESES DE MORA"/>
    <x v="1"/>
    <m/>
    <m/>
    <m/>
    <m/>
  </r>
  <r>
    <x v="0"/>
    <s v="Rosaura Barrios Ballesteros "/>
    <n v="352372410000"/>
    <s v="Cobros Abril Canal Fijo 2 meses a NPN"/>
    <n v="0"/>
    <m/>
    <d v="2026-01-04T00:00:00"/>
    <n v="69931900"/>
    <n v="69931900"/>
    <m/>
    <s v="Judydeleon670@gmail.com"/>
    <m/>
    <m/>
    <m/>
    <d v="2026-01-04T00:00:00"/>
    <m/>
    <m/>
    <m/>
    <s v="9-716-1348"/>
    <s v="MASIVO"/>
    <s v="2 MESES DE MORA"/>
    <x v="0"/>
    <m/>
    <m/>
    <m/>
    <m/>
  </r>
  <r>
    <x v="0"/>
    <s v="Milagros Itzel Dominguez Flores"/>
    <n v="355371300000"/>
    <s v="Cobros Abril Canal Fijo 2 meses a NPN"/>
    <n v="0"/>
    <m/>
    <d v="2026-01-04T00:00:00"/>
    <n v="65560240"/>
    <n v="65560240"/>
    <m/>
    <s v="no.copiomarca@gmail.com"/>
    <m/>
    <m/>
    <m/>
    <d v="2026-01-04T00:00:00"/>
    <m/>
    <m/>
    <m/>
    <s v="3-744-1148"/>
    <s v="MASIVO"/>
    <s v="2 MESES DE MORA"/>
    <x v="0"/>
    <m/>
    <m/>
    <m/>
    <m/>
  </r>
  <r>
    <x v="0"/>
    <s v="Ana Navarro "/>
    <n v="3513731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9-770-1289"/>
    <s v="MASIVO"/>
    <s v="2 MESES DE MORA"/>
    <x v="3"/>
    <m/>
    <m/>
    <m/>
    <m/>
  </r>
  <r>
    <x v="0"/>
    <s v="Florencio Rodriguez Garay"/>
    <n v="357370300000"/>
    <s v="Cobros Abril Canal Fijo 2 meses a NPN"/>
    <n v="0"/>
    <m/>
    <d v="2026-01-04T00:00:00"/>
    <n v="68294152"/>
    <n v="68294152"/>
    <m/>
    <s v="emilyesquilin8@gmail.com"/>
    <m/>
    <m/>
    <m/>
    <d v="2026-01-04T00:00:00"/>
    <m/>
    <m/>
    <m/>
    <s v="3-70-514"/>
    <s v="MASIVO"/>
    <s v="2 MESES DE MORA"/>
    <x v="0"/>
    <m/>
    <m/>
    <m/>
    <m/>
  </r>
  <r>
    <x v="0"/>
    <s v="Midsy maricela muñoz cedeño "/>
    <n v="353365190000"/>
    <s v="Cobros Abril Canal Fijo 2 meses a NPN"/>
    <n v="0"/>
    <m/>
    <d v="2026-01-04T00:00:00"/>
    <n v="66178334"/>
    <n v="66178334"/>
    <m/>
    <s v="Mmariela13@Gmail.com"/>
    <m/>
    <m/>
    <m/>
    <d v="2026-01-04T00:00:00"/>
    <m/>
    <m/>
    <m/>
    <s v="8-162-884"/>
    <s v="MASIVO"/>
    <s v="2 MESES DE MORA"/>
    <x v="1"/>
    <m/>
    <m/>
    <m/>
    <m/>
  </r>
  <r>
    <x v="0"/>
    <s v="Jorge Yunier Juarez Camarena"/>
    <n v="359367900000"/>
    <s v="Cobros Abril Canal Fijo 2 meses a NPN"/>
    <n v="0"/>
    <m/>
    <d v="2026-01-04T00:00:00"/>
    <n v="60452651"/>
    <n v="60452651"/>
    <m/>
    <s v="junierjuarez51@gmail.com"/>
    <m/>
    <m/>
    <m/>
    <d v="2026-01-04T00:00:00"/>
    <m/>
    <m/>
    <m/>
    <s v="8-771-858"/>
    <s v="MASIVO"/>
    <s v="2 MESES DE MORA"/>
    <x v="0"/>
    <m/>
    <m/>
    <m/>
    <m/>
  </r>
  <r>
    <x v="0"/>
    <s v="RICARDO NAVARRO"/>
    <n v="355370310000"/>
    <s v="Cobros Abril Canal Fijo 2 meses a NPN"/>
    <n v="0"/>
    <m/>
    <d v="2026-01-04T00:00:00"/>
    <n v="69625968"/>
    <n v="69625968"/>
    <m/>
    <s v="ricardonavarrob39@gmail.com"/>
    <m/>
    <m/>
    <m/>
    <d v="2026-01-04T00:00:00"/>
    <m/>
    <m/>
    <m/>
    <s v="8-519-370"/>
    <s v="MASIVO"/>
    <s v="2 MESES DE MORA"/>
    <x v="1"/>
    <m/>
    <m/>
    <m/>
    <m/>
  </r>
  <r>
    <x v="0"/>
    <s v="LUIS CARLOS GIL BONILLA"/>
    <n v="345447110000"/>
    <s v="Cobros Abril Canal Fijo 2 meses a NPN"/>
    <n v="0"/>
    <m/>
    <d v="2026-01-04T00:00:00"/>
    <n v="67931627"/>
    <n v="67931627"/>
    <m/>
    <s v="anibalhp06@gmail.com"/>
    <m/>
    <m/>
    <m/>
    <d v="2026-01-04T00:00:00"/>
    <m/>
    <m/>
    <m/>
    <s v="8-904-1513"/>
    <s v="MASIVO"/>
    <s v="2 MESES DE MORA"/>
    <x v="3"/>
    <m/>
    <m/>
    <m/>
    <m/>
  </r>
  <r>
    <x v="0"/>
    <s v="Lizbeth anaya castillo"/>
    <n v="358374390000"/>
    <s v="Cobros Abril Canal Fijo 2 meses a NPN"/>
    <n v="0"/>
    <m/>
    <d v="2026-01-04T00:00:00"/>
    <n v="66143731"/>
    <n v="66143731"/>
    <m/>
    <s v="nairobypalacio33@gmail.com"/>
    <m/>
    <m/>
    <m/>
    <d v="2026-01-04T00:00:00"/>
    <m/>
    <m/>
    <m/>
    <s v="8-513-851"/>
    <s v="MASIVO"/>
    <s v="2 MESES DE MORA"/>
    <x v="10"/>
    <m/>
    <m/>
    <m/>
    <m/>
  </r>
  <r>
    <x v="0"/>
    <s v="Jose guillermo bonilla ricaurte"/>
    <n v="354370970000"/>
    <s v="Cobros Abril Canal Fijo 2 meses a NPN"/>
    <n v="0"/>
    <m/>
    <d v="2026-01-04T00:00:00"/>
    <n v="66814737"/>
    <n v="66814737"/>
    <m/>
    <s v="joseguillermo27bonilla@gmail.com"/>
    <m/>
    <m/>
    <m/>
    <d v="2026-01-04T00:00:00"/>
    <m/>
    <m/>
    <m/>
    <s v="8-1063-547"/>
    <s v="MASIVO"/>
    <s v="2 MESES DE MORA"/>
    <x v="0"/>
    <m/>
    <m/>
    <m/>
    <m/>
  </r>
  <r>
    <x v="0"/>
    <s v="Victor tuñon"/>
    <n v="35337352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8-997-1561"/>
    <s v="MASIVO"/>
    <s v="2 MESES DE MORA"/>
    <x v="2"/>
    <m/>
    <m/>
    <m/>
    <m/>
  </r>
  <r>
    <x v="0"/>
    <s v="JORGE ALBERTO CARRILLO"/>
    <n v="355372700000"/>
    <s v="Cobros Abril Canal Fijo 2 meses a NPN"/>
    <n v="0"/>
    <m/>
    <d v="2026-01-04T00:00:00"/>
    <n v="66657682"/>
    <n v="66657682"/>
    <m/>
    <s v="gloryy@hotmail.es"/>
    <m/>
    <m/>
    <m/>
    <d v="2026-01-04T00:00:00"/>
    <m/>
    <m/>
    <m/>
    <s v="8-831-1395"/>
    <s v="MASIVO"/>
    <s v="2 MESES DE MORA"/>
    <x v="1"/>
    <m/>
    <m/>
    <m/>
    <m/>
  </r>
  <r>
    <x v="0"/>
    <s v="Jannette Clotilde Rodriguez Ortiz "/>
    <n v="354369980000"/>
    <s v="Cobros Abril Canal Fijo 2 meses a NPN"/>
    <n v="0"/>
    <m/>
    <d v="2026-01-04T00:00:00"/>
    <n v="66596740"/>
    <n v="66596740"/>
    <m/>
    <s v="yennyrodriguez280514@gmail.com"/>
    <m/>
    <m/>
    <m/>
    <d v="2026-01-04T00:00:00"/>
    <m/>
    <m/>
    <m/>
    <s v="8-226-821 "/>
    <s v="MASIVO"/>
    <s v="2 MESES DE MORA"/>
    <x v="10"/>
    <m/>
    <m/>
    <m/>
    <m/>
  </r>
  <r>
    <x v="0"/>
    <s v="Gissell Franco"/>
    <n v="357374160000"/>
    <s v="Cobros Abril Canal Fijo 2 meses a NPN"/>
    <n v="0"/>
    <m/>
    <d v="2026-01-04T00:00:00"/>
    <n v="61736897"/>
    <n v="61736897"/>
    <m/>
    <s v="gissell0712@gmail.com"/>
    <m/>
    <m/>
    <m/>
    <d v="2026-01-04T00:00:00"/>
    <m/>
    <m/>
    <m/>
    <s v="8-780-2066"/>
    <s v="MASIVO"/>
    <s v="2 MESES DE MORA"/>
    <x v="0"/>
    <m/>
    <m/>
    <m/>
    <m/>
  </r>
  <r>
    <x v="0"/>
    <s v="Karielys Gómez "/>
    <n v="356374380000"/>
    <s v="Cobros Abril Canal Fijo 2 meses a NPN"/>
    <n v="0"/>
    <m/>
    <d v="2026-01-04T00:00:00"/>
    <n v="65294266"/>
    <n v="65294266"/>
    <m/>
    <s v="Karelis12@gmail.com"/>
    <m/>
    <m/>
    <m/>
    <d v="2026-01-04T00:00:00"/>
    <m/>
    <m/>
    <m/>
    <s v="8-949-1566"/>
    <s v="MASIVO"/>
    <s v="2 MESES DE MORA"/>
    <x v="3"/>
    <m/>
    <m/>
    <m/>
    <m/>
  </r>
  <r>
    <x v="0"/>
    <s v="Osvaldo Gómez de gracia "/>
    <n v="351332420000"/>
    <s v="Cobros Abril Canal Fijo 2 meses a NPN"/>
    <n v="0"/>
    <m/>
    <d v="2026-01-04T00:00:00"/>
    <n v="66094108"/>
    <n v="66094108"/>
    <m/>
    <s v="gomezosvaldo688@gmail.com"/>
    <m/>
    <m/>
    <m/>
    <d v="2026-01-04T00:00:00"/>
    <m/>
    <m/>
    <m/>
    <s v="8-445-37"/>
    <s v="MASIVO"/>
    <s v="2 MESES DE MORA"/>
    <x v="1"/>
    <m/>
    <m/>
    <m/>
    <m/>
  </r>
  <r>
    <x v="0"/>
    <s v="Milagros del carmen velaquez chiru "/>
    <n v="358375350000"/>
    <s v="Cobros Abril Canal Fijo 2 meses a NPN"/>
    <n v="0"/>
    <m/>
    <d v="2026-01-04T00:00:00"/>
    <n v="67979292"/>
    <n v="67979292"/>
    <m/>
    <s v="velaquezmilagros43@gmail.com"/>
    <m/>
    <m/>
    <m/>
    <d v="2026-01-04T00:00:00"/>
    <m/>
    <m/>
    <m/>
    <s v="8-975-1321"/>
    <s v="MASIVO"/>
    <s v="2 MESES DE MORA"/>
    <x v="1"/>
    <m/>
    <m/>
    <m/>
    <m/>
  </r>
  <r>
    <x v="0"/>
    <s v="Yorlenis Massie Andrion Quijada"/>
    <n v="352371580000"/>
    <s v="Cobros Abril Canal Fijo 2 meses a NPN"/>
    <n v="0"/>
    <m/>
    <d v="2026-01-04T00:00:00"/>
    <n v="69888225"/>
    <n v="69888225"/>
    <m/>
    <s v="Heromanuel13@gmail.com"/>
    <m/>
    <m/>
    <m/>
    <d v="2026-01-04T00:00:00"/>
    <m/>
    <m/>
    <m/>
    <s v="8-920-2027"/>
    <s v="MASIVO"/>
    <s v="2 MESES DE MORA"/>
    <x v="0"/>
    <m/>
    <m/>
    <m/>
    <m/>
  </r>
  <r>
    <x v="0"/>
    <s v="Mirian Montesuma Montesuma "/>
    <n v="357373000000"/>
    <s v="Cobros Abril Canal Fijo 2 meses a NPN"/>
    <n v="0"/>
    <m/>
    <d v="2026-01-04T00:00:00"/>
    <n v="64510612"/>
    <n v="64510612"/>
    <m/>
    <s v="Montesumamirian4@gmail.com"/>
    <m/>
    <m/>
    <m/>
    <d v="2026-01-04T00:00:00"/>
    <m/>
    <m/>
    <m/>
    <s v="4-769-817"/>
    <s v="MASIVO"/>
    <s v="2 MESES DE MORA"/>
    <x v="0"/>
    <m/>
    <m/>
    <m/>
    <m/>
  </r>
  <r>
    <x v="0"/>
    <s v="Xiuquing luo"/>
    <n v="356374630000"/>
    <s v="Cobros Abril Canal Fijo 2 meses a NPN"/>
    <n v="0"/>
    <m/>
    <d v="2026-01-04T00:00:00"/>
    <n v="60380047"/>
    <n v="60380047"/>
    <m/>
    <s v="Cindyluo910@icloud.com"/>
    <m/>
    <m/>
    <m/>
    <d v="2026-01-04T00:00:00"/>
    <m/>
    <m/>
    <m/>
    <s v="E-8-143331"/>
    <s v="SOHO"/>
    <s v="2 MESES DE MORA"/>
    <x v="1"/>
    <m/>
    <m/>
    <m/>
    <m/>
  </r>
  <r>
    <x v="0"/>
    <s v="Migdalia herrerra López "/>
    <n v="351370950000"/>
    <s v="Cobros Abril Canal Fijo 2 meses a NPN"/>
    <n v="0"/>
    <m/>
    <d v="2026-01-04T00:00:00"/>
    <n v="67016214"/>
    <n v="67016214"/>
    <m/>
    <s v="herreramidalia773@Gmail.com"/>
    <m/>
    <m/>
    <m/>
    <d v="2026-01-04T00:00:00"/>
    <m/>
    <m/>
    <m/>
    <s v="10-6-1510"/>
    <s v="MASIVO"/>
    <s v="2 MESES DE MORA"/>
    <x v="1"/>
    <m/>
    <m/>
    <m/>
    <m/>
  </r>
  <r>
    <x v="0"/>
    <s v="Jahir David Jesús Perez Lara"/>
    <n v="336012910000"/>
    <s v="Cobros Abril Canal Fijo 2 meses a NPN"/>
    <n v="0"/>
    <m/>
    <d v="2026-01-04T00:00:00"/>
    <n v="63048733"/>
    <n v="63048733"/>
    <m/>
    <s v="whats25appp@gmail.com"/>
    <m/>
    <m/>
    <m/>
    <d v="2026-01-04T00:00:00"/>
    <m/>
    <m/>
    <m/>
    <s v="9-744-2179"/>
    <s v="MASIVO"/>
    <s v="2 MESES DE MORA"/>
    <x v="0"/>
    <m/>
    <m/>
    <m/>
    <m/>
  </r>
  <r>
    <x v="0"/>
    <s v=" Aylyn Jiménez"/>
    <n v="343300850000"/>
    <s v="Cobros Abril Canal Fijo 2 meses a NPN"/>
    <n v="0"/>
    <m/>
    <d v="2026-01-04T00:00:00"/>
    <n v="62820490"/>
    <n v="62820490"/>
    <m/>
    <s v="aylynjimenez31@hotmail.com"/>
    <m/>
    <m/>
    <m/>
    <d v="2026-01-04T00:00:00"/>
    <m/>
    <m/>
    <m/>
    <s v="BE094109"/>
    <s v="DIGITAL"/>
    <s v="2 MESES DE MORA"/>
    <x v="2"/>
    <m/>
    <m/>
    <m/>
    <m/>
  </r>
  <r>
    <x v="0"/>
    <s v="Jaffet Jaramillo "/>
    <n v="351374970000"/>
    <s v="Cobros Abril Canal Fijo 2 meses a NPN"/>
    <n v="0"/>
    <m/>
    <d v="2026-01-04T00:00:00"/>
    <n v="68116284"/>
    <n v="68116284"/>
    <m/>
    <s v="jaramillojaffet@gmail.com"/>
    <m/>
    <m/>
    <m/>
    <d v="2026-01-04T00:00:00"/>
    <m/>
    <m/>
    <m/>
    <s v="8-989-1992"/>
    <s v="MASIVO"/>
    <s v="2 MESES DE MORA"/>
    <x v="7"/>
    <m/>
    <m/>
    <m/>
    <m/>
  </r>
  <r>
    <x v="0"/>
    <s v="Dianelys cedeño"/>
    <n v="356369130000"/>
    <s v="Cobros Abril Canal Fijo 2 meses a NPN"/>
    <n v="0"/>
    <m/>
    <d v="2026-01-04T00:00:00"/>
    <n v="63112659"/>
    <n v="63112659"/>
    <m/>
    <s v="Lopezguerraericairima@gmail.com"/>
    <m/>
    <m/>
    <m/>
    <d v="2026-01-04T00:00:00"/>
    <m/>
    <m/>
    <m/>
    <s v="8-952-1613"/>
    <s v="MASIVO"/>
    <s v="2 MESES DE MORA"/>
    <x v="2"/>
    <m/>
    <m/>
    <m/>
    <m/>
  </r>
  <r>
    <x v="0"/>
    <s v="Clarissa vejerano "/>
    <n v="352312090000"/>
    <s v="Cobros Abril Canal Fijo 2 meses a NPN"/>
    <n v="0"/>
    <m/>
    <d v="2026-01-04T00:00:00"/>
    <n v="69854449"/>
    <n v="69854449"/>
    <m/>
    <s v="Miguelitov0979@gmail.com"/>
    <m/>
    <m/>
    <m/>
    <d v="2026-01-04T00:00:00"/>
    <m/>
    <m/>
    <m/>
    <s v="4-805-1614"/>
    <s v="MASIVO"/>
    <s v="2 MESES DE MORA"/>
    <x v="4"/>
    <m/>
    <m/>
    <m/>
    <m/>
  </r>
  <r>
    <x v="0"/>
    <s v="Erika lizzeth sayers de la penha miranda "/>
    <n v="359259100000"/>
    <s v="Cobros Abril Canal Fijo 2 meses a NPN"/>
    <n v="0"/>
    <m/>
    <d v="2026-01-04T00:00:00"/>
    <n v="68430827"/>
    <n v="68430827"/>
    <m/>
    <s v="Sayersastrid@gmail.com "/>
    <m/>
    <m/>
    <m/>
    <d v="2026-01-04T00:00:00"/>
    <m/>
    <m/>
    <m/>
    <s v="8-488-677"/>
    <s v="MASIVO"/>
    <s v="2 MESES DE MORA"/>
    <x v="0"/>
    <m/>
    <m/>
    <m/>
    <m/>
  </r>
  <r>
    <x v="0"/>
    <s v="Amado Carmona"/>
    <n v="351376320000"/>
    <s v="Cobros Abril Canal Fijo 2 meses a NPN"/>
    <n v="0"/>
    <m/>
    <d v="2026-01-04T00:00:00"/>
    <n v="68494943"/>
    <n v="68494943"/>
    <m/>
    <s v="Shirethiago2805@gmail.com"/>
    <m/>
    <m/>
    <m/>
    <d v="2026-01-04T00:00:00"/>
    <m/>
    <m/>
    <m/>
    <s v="8-504-499"/>
    <s v="MASIVO"/>
    <s v="2 MESES DE MORA"/>
    <x v="0"/>
    <m/>
    <m/>
    <m/>
    <m/>
  </r>
  <r>
    <x v="0"/>
    <s v="Yelena maye Rodriguez vega"/>
    <n v="353370130000"/>
    <s v="Cobros Abril Canal Fijo 2 meses a NPN"/>
    <n v="0"/>
    <m/>
    <d v="2026-01-04T00:00:00"/>
    <n v="66444460"/>
    <n v="66444460"/>
    <m/>
    <s v="yelenarodriguez121@gmail.com"/>
    <m/>
    <m/>
    <m/>
    <d v="2026-01-04T00:00:00"/>
    <m/>
    <m/>
    <m/>
    <s v="8-816-252"/>
    <s v="MASIVO"/>
    <s v="2 MESES DE MORA"/>
    <x v="0"/>
    <m/>
    <m/>
    <m/>
    <m/>
  </r>
  <r>
    <x v="0"/>
    <s v="DANIEL JOSE HERNANDEZ ARIAS"/>
    <n v="355370140000"/>
    <s v="Cobros Abril Canal Fijo 2 meses a NPN"/>
    <n v="0"/>
    <m/>
    <d v="2026-01-04T00:00:00"/>
    <n v="63933562"/>
    <n v="63933562"/>
    <m/>
    <s v="Itzelgla06@gmail.com "/>
    <m/>
    <m/>
    <m/>
    <d v="2026-01-04T00:00:00"/>
    <m/>
    <m/>
    <m/>
    <s v="8-1047-1063"/>
    <s v="MASIVO"/>
    <s v="2 MESES DE MORA"/>
    <x v="1"/>
    <m/>
    <m/>
    <m/>
    <m/>
  </r>
  <r>
    <x v="0"/>
    <s v="KARLA NINOSKA DE GARCIA"/>
    <n v="357343910000"/>
    <s v="Cobros Abril Canal Fijo 2 meses a NPN"/>
    <n v="0"/>
    <m/>
    <d v="2026-01-04T00:00:00"/>
    <n v="69428987"/>
    <n v="69428987"/>
    <m/>
    <s v="karladegarcia@gmail.com"/>
    <m/>
    <m/>
    <m/>
    <d v="2026-01-04T00:00:00"/>
    <m/>
    <m/>
    <m/>
    <s v="8-856-345"/>
    <s v="MASIVO"/>
    <s v="2 MESES DE MORA"/>
    <x v="1"/>
    <m/>
    <m/>
    <m/>
    <m/>
  </r>
  <r>
    <x v="0"/>
    <s v="JOVANKA GONZALEZ"/>
    <n v="355376140000"/>
    <s v="Cobros Abril Canal Fijo 2 meses a NPN"/>
    <n v="0"/>
    <m/>
    <d v="2026-01-04T00:00:00"/>
    <n v="65284971"/>
    <n v="65284971"/>
    <m/>
    <s v="jovankagonzalez156@gmail.com"/>
    <m/>
    <m/>
    <m/>
    <d v="2026-01-04T00:00:00"/>
    <m/>
    <m/>
    <m/>
    <s v="8-843-1551"/>
    <s v="DIGITAL"/>
    <s v="2 MESES DE MORA"/>
    <x v="2"/>
    <m/>
    <m/>
    <m/>
    <m/>
  </r>
  <r>
    <x v="0"/>
    <s v="julio agripino Obregón arcia"/>
    <n v="353375510000"/>
    <s v="Cobros Abril Canal Fijo 2 meses a NPN"/>
    <n v="0"/>
    <m/>
    <d v="2026-01-04T00:00:00"/>
    <n v="65351924"/>
    <n v="65351924"/>
    <m/>
    <s v="carmenhassan44@gmail.com"/>
    <m/>
    <m/>
    <m/>
    <d v="2026-01-04T00:00:00"/>
    <m/>
    <m/>
    <m/>
    <s v="8-212-1685"/>
    <s v="MASIVO"/>
    <s v="2 MESES DE MORA"/>
    <x v="0"/>
    <m/>
    <m/>
    <m/>
    <m/>
  </r>
  <r>
    <x v="0"/>
    <s v="AnnJaneth Sánchez Gómez de Alvarado"/>
    <n v="354062600000"/>
    <s v="Cobros Abril Canal Fijo 2 meses a NPN"/>
    <n v="0"/>
    <m/>
    <d v="2026-01-04T00:00:00"/>
    <n v="62411313"/>
    <n v="62411313"/>
    <m/>
    <s v="annjasanchez@gmail.com"/>
    <m/>
    <m/>
    <m/>
    <d v="2026-01-04T00:00:00"/>
    <m/>
    <m/>
    <m/>
    <s v=" 4-752-369"/>
    <s v="MASIVO"/>
    <s v="2 MESES DE MORA"/>
    <x v="2"/>
    <m/>
    <m/>
    <m/>
    <m/>
  </r>
  <r>
    <x v="0"/>
    <s v="Anaika Lopez"/>
    <n v="353374660000"/>
    <s v="Cobros Abril Canal Fijo 2 meses a NPN"/>
    <n v="0"/>
    <m/>
    <d v="2026-01-04T00:00:00"/>
    <n v="64451702"/>
    <n v="64451702"/>
    <m/>
    <s v="yaselin0907@gmail.com"/>
    <m/>
    <m/>
    <m/>
    <d v="2026-01-04T00:00:00"/>
    <m/>
    <m/>
    <m/>
    <s v="8-982-1823"/>
    <s v="MASIVO"/>
    <s v="2 MESES DE MORA"/>
    <x v="1"/>
    <m/>
    <m/>
    <m/>
    <m/>
  </r>
  <r>
    <x v="0"/>
    <s v="YANIN ITZEL DELGADO JOHNSON"/>
    <n v="353374670000"/>
    <s v="Cobros Abril Canal Fijo 2 meses a NPN"/>
    <n v="0"/>
    <m/>
    <d v="2026-01-04T00:00:00"/>
    <n v="67457050"/>
    <n v="67457050"/>
    <m/>
    <s v="itzeljhonson329@gmail.com"/>
    <m/>
    <m/>
    <m/>
    <d v="2026-01-04T00:00:00"/>
    <m/>
    <m/>
    <m/>
    <s v=" 3-710-397"/>
    <s v="MASIVO"/>
    <s v="2 MESES DE MORA"/>
    <x v="0"/>
    <m/>
    <m/>
    <m/>
    <m/>
  </r>
  <r>
    <x v="0"/>
    <s v="Cesar Rodriguez"/>
    <n v="358369630000"/>
    <s v="Cobros Abril Canal Fijo 2 meses a NPN"/>
    <n v="0"/>
    <m/>
    <d v="2026-01-04T00:00:00"/>
    <n v="62995272"/>
    <n v="62995272"/>
    <m/>
    <s v="Alicemurgas2318@gmail.com"/>
    <m/>
    <m/>
    <m/>
    <d v="2026-01-04T00:00:00"/>
    <m/>
    <m/>
    <m/>
    <s v="4-722-1418"/>
    <s v="MASIVO"/>
    <s v="2 MESES DE MORA"/>
    <x v="1"/>
    <m/>
    <m/>
    <m/>
    <m/>
  </r>
  <r>
    <x v="0"/>
    <s v="GLADYS MERCEDES PÁEZ CASTILLO "/>
    <n v="352375610000"/>
    <s v="Cobros Abril Canal Fijo 2 meses a NPN"/>
    <n v="0"/>
    <m/>
    <d v="2026-01-04T00:00:00"/>
    <n v="66545512"/>
    <n v="66545512"/>
    <m/>
    <s v="Gladyspaez354@gmail.com"/>
    <m/>
    <m/>
    <m/>
    <d v="2026-01-04T00:00:00"/>
    <m/>
    <m/>
    <m/>
    <s v="1-15-61"/>
    <s v="MASIVO"/>
    <s v="2 MESES DE MORA"/>
    <x v="9"/>
    <m/>
    <m/>
    <m/>
    <m/>
  </r>
  <r>
    <x v="0"/>
    <s v="Ana Rosa Castillo Avilés "/>
    <n v="351377150000"/>
    <s v="Cobros Abril Canal Fijo 2 meses a NPN"/>
    <n v="0"/>
    <m/>
    <d v="2026-01-04T00:00:00"/>
    <n v="63582218"/>
    <n v="63582218"/>
    <m/>
    <s v="jr2311701@gmail.com "/>
    <m/>
    <m/>
    <m/>
    <d v="2026-01-04T00:00:00"/>
    <m/>
    <m/>
    <m/>
    <s v="4-751-230"/>
    <s v="MASIVO"/>
    <s v="2 MESES DE MORA"/>
    <x v="0"/>
    <m/>
    <m/>
    <m/>
    <m/>
  </r>
  <r>
    <x v="0"/>
    <s v="Justine haydee"/>
    <n v="354350880000"/>
    <s v="Cobros Abril Canal Fijo 2 meses a NPN"/>
    <n v="0"/>
    <m/>
    <d v="2026-01-04T00:00:00"/>
    <n v="69692960"/>
    <n v="69692960"/>
    <m/>
    <s v="Justinehaydeecabrera@gmail.com "/>
    <m/>
    <m/>
    <m/>
    <d v="2026-01-04T00:00:00"/>
    <m/>
    <m/>
    <m/>
    <s v="8-1025-1260"/>
    <s v="MASIVO"/>
    <s v="2 MESES DE MORA"/>
    <x v="1"/>
    <m/>
    <m/>
    <m/>
    <m/>
  </r>
  <r>
    <x v="0"/>
    <s v="Glorria Esthefania Martinez Mora "/>
    <n v="354375580000"/>
    <s v="Cobros Abril Canal Fijo 2 meses a NPN"/>
    <n v="0"/>
    <m/>
    <d v="2026-01-04T00:00:00"/>
    <n v="66450937"/>
    <n v="66450937"/>
    <m/>
    <s v="mendezasesorias20@gmail.com"/>
    <m/>
    <m/>
    <m/>
    <d v="2026-01-04T00:00:00"/>
    <m/>
    <m/>
    <m/>
    <s v="8-956-2358"/>
    <s v="MASIVO"/>
    <s v="2 MESES DE MORA"/>
    <x v="0"/>
    <m/>
    <m/>
    <m/>
    <m/>
  </r>
  <r>
    <x v="0"/>
    <s v="KRISTHEL MELISS GONZALEZ FERNAN"/>
    <n v="358372310000"/>
    <s v="Cobros Abril Canal Fijo 2 meses a NPN"/>
    <n v="0"/>
    <m/>
    <d v="2026-01-04T00:00:00"/>
    <n v="67008460"/>
    <n v="67008460"/>
    <m/>
    <s v="yitcibels@gmail.com"/>
    <m/>
    <m/>
    <m/>
    <d v="2026-01-04T00:00:00"/>
    <m/>
    <m/>
    <m/>
    <s v="4-223-222"/>
    <s v="MASIVO"/>
    <s v="2 MESES DE MORA"/>
    <x v="0"/>
    <m/>
    <m/>
    <m/>
    <m/>
  </r>
  <r>
    <x v="0"/>
    <s v="MIRIAM HERNANDES"/>
    <n v="355376430000"/>
    <s v="Cobros Abril Canal Fijo 2 meses a NPN"/>
    <n v="0"/>
    <m/>
    <d v="2026-01-04T00:00:00"/>
    <n v="62388856"/>
    <n v="62388856"/>
    <m/>
    <s v="Jerelarchbold.@gmail.com"/>
    <m/>
    <m/>
    <m/>
    <d v="2026-01-04T00:00:00"/>
    <m/>
    <m/>
    <m/>
    <s v="8-781-777"/>
    <s v="MASIVO"/>
    <s v="2 MESES DE MORA"/>
    <x v="3"/>
    <m/>
    <m/>
    <m/>
    <m/>
  </r>
  <r>
    <x v="0"/>
    <s v="Sui yi wong"/>
    <n v="353370310000"/>
    <s v="Cobros Abril Canal Fijo 2 meses a NPN"/>
    <n v="0"/>
    <m/>
    <d v="2026-01-04T00:00:00"/>
    <n v="67680989"/>
    <n v="67680989"/>
    <m/>
    <s v="Susanazhong89@gmail.com"/>
    <m/>
    <m/>
    <m/>
    <d v="2026-01-04T00:00:00"/>
    <m/>
    <m/>
    <m/>
    <s v="E-8-66058"/>
    <s v="SOHO"/>
    <s v="2 MESES DE MORA"/>
    <x v="8"/>
    <m/>
    <m/>
    <m/>
    <m/>
  </r>
  <r>
    <x v="0"/>
    <s v="Carlos armando Perez"/>
    <n v="359374860000"/>
    <s v="Cobros Abril Canal Fijo 2 meses a NPN"/>
    <n v="0"/>
    <m/>
    <d v="2026-01-04T00:00:00"/>
    <n v="65577067"/>
    <n v="65577067"/>
    <m/>
    <s v="Nasicortes7@gmail.com"/>
    <m/>
    <m/>
    <m/>
    <d v="2026-01-04T00:00:00"/>
    <m/>
    <m/>
    <m/>
    <s v="7-113-124"/>
    <s v="MASIVO"/>
    <s v="2 MESES DE MORA"/>
    <x v="2"/>
    <m/>
    <m/>
    <m/>
    <m/>
  </r>
  <r>
    <x v="0"/>
    <s v="Janeth Ureña "/>
    <n v="351357060000"/>
    <s v="Cobros Abril Canal Fijo 2 meses a NPN"/>
    <n v="0"/>
    <m/>
    <d v="2026-01-04T00:00:00"/>
    <n v="69739483"/>
    <n v="69739483"/>
    <m/>
    <s v="Janeth201929@gmail.com"/>
    <m/>
    <m/>
    <m/>
    <d v="2026-01-04T00:00:00"/>
    <m/>
    <m/>
    <m/>
    <s v="6-702-309"/>
    <s v="MASIVO"/>
    <s v="2 MESES DE MORA"/>
    <x v="0"/>
    <m/>
    <m/>
    <m/>
    <m/>
  </r>
  <r>
    <x v="0"/>
    <s v="Mayrobis SHADAY Carrasquilla GONZALE"/>
    <n v="359364440000"/>
    <s v="Cobros Abril Canal Fijo 2 meses a NPN"/>
    <n v="0"/>
    <m/>
    <d v="2026-01-04T00:00:00"/>
    <n v="63503205"/>
    <n v="63503205"/>
    <m/>
    <s v="MCARRASQUILLAS@GMAIL.COM"/>
    <m/>
    <m/>
    <m/>
    <d v="2026-01-04T00:00:00"/>
    <m/>
    <m/>
    <m/>
    <s v="8-1026-1238"/>
    <s v="MASIVO"/>
    <s v="2 MESES DE MORA"/>
    <x v="0"/>
    <m/>
    <m/>
    <m/>
    <m/>
  </r>
  <r>
    <x v="0"/>
    <s v="Angel Franklin Chenevot Sanchez "/>
    <n v="354375680000"/>
    <s v="Cobros Abril Canal Fijo 2 meses a NPN"/>
    <n v="0"/>
    <m/>
    <d v="2026-01-04T00:00:00"/>
    <n v="65579992"/>
    <n v="65579992"/>
    <m/>
    <s v="angelchenevot112@gmail.com "/>
    <m/>
    <m/>
    <m/>
    <d v="2026-01-04T00:00:00"/>
    <m/>
    <m/>
    <m/>
    <s v="8-404-125"/>
    <s v="MASIVO"/>
    <s v="2 MESES DE MORA"/>
    <x v="2"/>
    <m/>
    <m/>
    <m/>
    <m/>
  </r>
  <r>
    <x v="0"/>
    <s v="FARES ISAI VEGA SERRU"/>
    <n v="356383810000"/>
    <s v="Cobros Abril Canal Fijo 2 meses a NPN"/>
    <n v="0"/>
    <m/>
    <d v="2026-01-04T00:00:00"/>
    <n v="69701476"/>
    <n v="69701476"/>
    <m/>
    <s v="faresvega09@gmail.com"/>
    <m/>
    <m/>
    <m/>
    <d v="2026-01-04T00:00:00"/>
    <m/>
    <m/>
    <m/>
    <s v="4-818-726"/>
    <s v="MASIVO"/>
    <s v="2 MESES DE MORA"/>
    <x v="0"/>
    <m/>
    <m/>
    <m/>
    <m/>
  </r>
  <r>
    <x v="0"/>
    <s v="JOSE LUIS PERALTA"/>
    <n v="357376910000"/>
    <s v="Cobros Abril Canal Fijo 2 meses a NPN"/>
    <n v="0"/>
    <m/>
    <d v="2026-01-04T00:00:00"/>
    <n v="66020541"/>
    <n v="66020541"/>
    <m/>
    <s v="jlperalta@gmail.com"/>
    <m/>
    <m/>
    <m/>
    <d v="2026-01-04T00:00:00"/>
    <m/>
    <m/>
    <m/>
    <s v="8-346-524"/>
    <s v="MASIVO"/>
    <s v="2 MESES DE MORA"/>
    <x v="1"/>
    <m/>
    <m/>
    <m/>
    <m/>
  </r>
  <r>
    <x v="0"/>
    <s v="SORAYDA KIRUCHI GODINEZ TORRES"/>
    <n v="352372440000"/>
    <s v="Cobros Abril Canal Fijo 2 meses a NPN"/>
    <n v="0"/>
    <m/>
    <d v="2026-01-04T00:00:00"/>
    <n v="66289354"/>
    <n v="66289354"/>
    <m/>
    <s v="soraidatorres@gmail.com"/>
    <m/>
    <m/>
    <m/>
    <d v="2026-01-04T00:00:00"/>
    <m/>
    <m/>
    <m/>
    <s v="C02391209"/>
    <s v="MASIVO"/>
    <s v="2 MESES DE MORA"/>
    <x v="0"/>
    <m/>
    <m/>
    <m/>
    <m/>
  </r>
  <r>
    <x v="0"/>
    <s v="IRMA SALAS"/>
    <n v="355376050000"/>
    <s v="Cobros Abril Canal Fijo 2 meses a NPN"/>
    <n v="0"/>
    <m/>
    <d v="2026-01-04T00:00:00"/>
    <n v="64663965"/>
    <n v="64663965"/>
    <m/>
    <s v="yaskaniasalas72@gmail.com"/>
    <m/>
    <m/>
    <m/>
    <d v="2026-01-04T00:00:00"/>
    <m/>
    <m/>
    <m/>
    <s v="8-1047-1220"/>
    <s v="MASIVO"/>
    <s v="2 MESES DE MORA"/>
    <x v="0"/>
    <m/>
    <m/>
    <m/>
    <m/>
  </r>
  <r>
    <x v="0"/>
    <s v="ZAYDA LISSETT RIVAS CARVAJAL"/>
    <n v="351372610000"/>
    <s v="Cobros Abril Canal Fijo 2 meses a NPN"/>
    <n v="0"/>
    <m/>
    <d v="2026-01-04T00:00:00"/>
    <n v="64312170"/>
    <n v="64312170"/>
    <m/>
    <s v="Zaydarivas5@gmail.com"/>
    <m/>
    <m/>
    <m/>
    <d v="2026-01-04T00:00:00"/>
    <m/>
    <m/>
    <m/>
    <s v="C02820620"/>
    <s v="MASIVO"/>
    <s v="2 MESES DE MORA"/>
    <x v="2"/>
    <m/>
    <m/>
    <m/>
    <m/>
  </r>
  <r>
    <x v="0"/>
    <s v="Ana del carmen zuñiga "/>
    <n v="355376090000"/>
    <s v="Cobros Abril Canal Fijo 2 meses a NPN"/>
    <n v="0"/>
    <m/>
    <d v="2026-01-04T00:00:00"/>
    <n v="61403797"/>
    <n v="61403797"/>
    <m/>
    <s v="Fernandomgold@gmail.com "/>
    <m/>
    <m/>
    <m/>
    <d v="2026-01-04T00:00:00"/>
    <m/>
    <m/>
    <m/>
    <s v="5-23-138"/>
    <s v="MASIVO"/>
    <s v="2 MESES DE MORA"/>
    <x v="4"/>
    <m/>
    <m/>
    <m/>
    <m/>
  </r>
  <r>
    <x v="0"/>
    <s v="Jennifer duarte"/>
    <n v="359379260000"/>
    <s v="Cobros Abril Canal Fijo 2 meses a NPN"/>
    <n v="0"/>
    <m/>
    <d v="2026-01-04T00:00:00"/>
    <n v="65294266"/>
    <n v="65294266"/>
    <m/>
    <s v="Jenifer99@gmail.com "/>
    <m/>
    <m/>
    <m/>
    <d v="2026-01-04T00:00:00"/>
    <m/>
    <m/>
    <m/>
    <s v="8-934-643"/>
    <s v="MASIVO"/>
    <s v="2 MESES DE MORA"/>
    <x v="3"/>
    <m/>
    <m/>
    <m/>
    <m/>
  </r>
  <r>
    <x v="0"/>
    <s v="Miguel Estribí"/>
    <n v="355377910000"/>
    <s v="Cobros Abril Canal Fijo 2 meses a NPN"/>
    <n v="0"/>
    <m/>
    <d v="2026-01-04T00:00:00"/>
    <n v="67739033"/>
    <n v="67739033"/>
    <m/>
    <s v="miguelestribi01@gmail.com"/>
    <m/>
    <m/>
    <m/>
    <d v="2026-01-04T00:00:00"/>
    <m/>
    <m/>
    <m/>
    <s v="8-428-792"/>
    <s v="MASIVO"/>
    <s v="2 MESES DE MORA"/>
    <x v="3"/>
    <m/>
    <m/>
    <m/>
    <m/>
  </r>
  <r>
    <x v="0"/>
    <s v="Katherine montes"/>
    <n v="244013920000"/>
    <s v="Cobros Abril Canal Fijo 2 meses a NPN"/>
    <n v="0"/>
    <m/>
    <d v="2026-01-04T00:00:00"/>
    <n v="67890543"/>
    <n v="67890543"/>
    <m/>
    <s v="pereztamin@gmail.com"/>
    <m/>
    <m/>
    <m/>
    <d v="2026-01-04T00:00:00"/>
    <m/>
    <m/>
    <m/>
    <s v="4-759-1243"/>
    <s v="MASIVO"/>
    <s v="2 MESES DE MORA"/>
    <x v="3"/>
    <m/>
    <m/>
    <m/>
    <m/>
  </r>
  <r>
    <x v="0"/>
    <s v="Jairo Gabriel Domínguez "/>
    <n v="357374950000"/>
    <s v="Cobros Abril Canal Fijo 2 meses a NPN"/>
    <n v="0"/>
    <m/>
    <d v="2026-01-04T00:00:00"/>
    <n v="63186905"/>
    <n v="63186905"/>
    <m/>
    <s v="Jairodominguez456@gmail.com"/>
    <m/>
    <m/>
    <m/>
    <d v="2026-01-04T00:00:00"/>
    <m/>
    <m/>
    <m/>
    <s v="8-810-1690"/>
    <s v="MASIVO"/>
    <s v="2 MESES DE MORA"/>
    <x v="2"/>
    <m/>
    <m/>
    <m/>
    <m/>
  </r>
  <r>
    <x v="0"/>
    <s v="EDUARDO SILVA PEREA"/>
    <n v="355354190000"/>
    <s v="Cobros Abril Canal Fijo 2 meses a NPN"/>
    <n v="0"/>
    <m/>
    <d v="2026-01-04T00:00:00"/>
    <n v="65469088"/>
    <n v="65469088"/>
    <m/>
    <s v="Marxdecasta1997@gmail.com"/>
    <m/>
    <m/>
    <m/>
    <d v="2026-01-04T00:00:00"/>
    <m/>
    <m/>
    <m/>
    <s v="8-476-711"/>
    <s v="MASIVO"/>
    <s v="2 MESES DE MORA"/>
    <x v="2"/>
    <m/>
    <m/>
    <m/>
    <m/>
  </r>
  <r>
    <x v="0"/>
    <s v="Felicidad Aldrete Aizpurua"/>
    <n v="802744040000"/>
    <s v="Cobros Abril Canal Fijo 2 meses a NPN"/>
    <n v="0"/>
    <m/>
    <d v="2026-01-04T00:00:00"/>
    <n v="63139226"/>
    <n v="63139226"/>
    <m/>
    <s v="felita2223@gmail.com "/>
    <m/>
    <m/>
    <m/>
    <d v="2026-01-04T00:00:00"/>
    <m/>
    <m/>
    <m/>
    <s v="8-178-338"/>
    <s v="MASIVO"/>
    <s v="2 MESES DE MORA"/>
    <x v="1"/>
    <m/>
    <m/>
    <m/>
    <m/>
  </r>
  <r>
    <x v="0"/>
    <s v="RAFAEL BONINI VILLAMIL"/>
    <n v="358374780000"/>
    <s v="Cobros Abril Canal Fijo 2 meses a NPN"/>
    <n v="0"/>
    <m/>
    <d v="2026-01-04T00:00:00"/>
    <n v="64725908"/>
    <n v="64725908"/>
    <m/>
    <s v="rbonini550@gmail.com"/>
    <m/>
    <m/>
    <m/>
    <d v="2026-01-04T00:00:00"/>
    <m/>
    <m/>
    <m/>
    <s v="9-216-649"/>
    <s v="MASIVO"/>
    <s v="2 MESES DE MORA"/>
    <x v="1"/>
    <m/>
    <m/>
    <m/>
    <m/>
  </r>
  <r>
    <x v="0"/>
    <s v="YARLENIS ANNETH ALVARADO RAMOS"/>
    <n v="351377490000"/>
    <s v="Cobros Abril Canal Fijo 2 meses a NPN"/>
    <n v="0"/>
    <m/>
    <d v="2026-01-04T00:00:00"/>
    <n v="61161512"/>
    <n v="61161512"/>
    <m/>
    <s v="alvaradoyarlenis035@gmail.com"/>
    <m/>
    <m/>
    <m/>
    <d v="2026-01-04T00:00:00"/>
    <m/>
    <m/>
    <m/>
    <s v="8-1002-719"/>
    <s v="MASIVO"/>
    <s v="2 MESES DE MORA"/>
    <x v="1"/>
    <m/>
    <m/>
    <m/>
    <m/>
  </r>
  <r>
    <x v="0"/>
    <s v="JACQUELINE YESENIA THORNE OROZCO"/>
    <n v="357377210000"/>
    <s v="Cobros Abril Canal Fijo 2 meses a NPN"/>
    <n v="0"/>
    <m/>
    <d v="2026-01-04T00:00:00"/>
    <n v="67272723"/>
    <n v="67272723"/>
    <m/>
    <s v="jacqueline-thorne@hotmail.com"/>
    <m/>
    <m/>
    <m/>
    <d v="2026-01-04T00:00:00"/>
    <m/>
    <m/>
    <m/>
    <s v="3-718-981"/>
    <s v="MASIVO"/>
    <s v="2 MESES DE MORA"/>
    <x v="0"/>
    <m/>
    <m/>
    <m/>
    <m/>
  </r>
  <r>
    <x v="0"/>
    <s v="Manuel Barahona"/>
    <n v="327094390000"/>
    <s v="Cobros Abril Canal Fijo 2 meses a NPN"/>
    <n v="0"/>
    <m/>
    <d v="2026-01-04T00:00:00"/>
    <n v="62669884"/>
    <n v="62669884"/>
    <m/>
    <s v="manuelbarahona1050@gmail.com"/>
    <m/>
    <m/>
    <m/>
    <d v="2026-01-04T00:00:00"/>
    <m/>
    <m/>
    <m/>
    <s v="8-936-170"/>
    <s v="MASIVO"/>
    <s v="2 MESES DE MORA"/>
    <x v="2"/>
    <m/>
    <m/>
    <m/>
    <m/>
  </r>
  <r>
    <x v="0"/>
    <s v="Mizury Zuleimy Rangel Linares"/>
    <n v="354379910000"/>
    <s v="Cobros Abril Canal Fijo 2 meses a NPN"/>
    <n v="0"/>
    <m/>
    <d v="2026-01-04T00:00:00"/>
    <n v="64299118"/>
    <n v="64299118"/>
    <m/>
    <s v="Cordobacarolyn6@gmail.com"/>
    <m/>
    <m/>
    <m/>
    <d v="2026-01-04T00:00:00"/>
    <m/>
    <m/>
    <m/>
    <s v="8-940-1069"/>
    <s v="MASIVO"/>
    <s v="2 MESES DE MORA"/>
    <x v="0"/>
    <m/>
    <m/>
    <m/>
    <m/>
  </r>
  <r>
    <x v="0"/>
    <s v="Jean martinez "/>
    <n v="358380660000"/>
    <s v="Cobros Abril Canal Fijo 2 meses a NPN"/>
    <n v="0"/>
    <m/>
    <d v="2026-01-04T00:00:00"/>
    <n v="68885423"/>
    <n v="68885423"/>
    <m/>
    <s v="Jeanc.martinez507@gmail.com"/>
    <m/>
    <m/>
    <m/>
    <d v="2026-01-04T00:00:00"/>
    <m/>
    <m/>
    <m/>
    <s v="3-732-1480"/>
    <s v="MASIVO"/>
    <s v="2 MESES DE MORA"/>
    <x v="0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leonelamartinez662@gmail.com"/>
    <m/>
    <m/>
    <m/>
    <d v="2026-01-04T00:00:00"/>
    <m/>
    <m/>
    <m/>
    <s v="8-854-94"/>
    <s v="MASIVO"/>
    <s v="2 MESES DE MORA"/>
    <x v="0"/>
    <m/>
    <m/>
    <m/>
    <m/>
  </r>
  <r>
    <x v="0"/>
    <s v="Naydelie Milagros Rivas"/>
    <n v="354380100000"/>
    <s v="Cobros Abril Canal Fijo 2 meses a NPN"/>
    <n v="0"/>
    <m/>
    <d v="2026-01-04T00:00:00"/>
    <n v="66821631"/>
    <n v="66821631"/>
    <m/>
    <s v="yari23santos@gmail.com"/>
    <m/>
    <m/>
    <m/>
    <d v="2026-01-04T00:00:00"/>
    <m/>
    <m/>
    <m/>
    <s v="8-1048-995"/>
    <s v="MASIVO"/>
    <s v="2 MESES DE MORA"/>
    <x v="0"/>
    <m/>
    <m/>
    <m/>
    <m/>
  </r>
  <r>
    <x v="0"/>
    <s v="YARIZA DEL CARMEN NAVARRO"/>
    <n v="354380020000"/>
    <s v="Cobros Abril Canal Fijo 2 meses a NPN"/>
    <n v="0"/>
    <m/>
    <d v="2026-01-04T00:00:00"/>
    <n v="62666744"/>
    <n v="62666744"/>
    <m/>
    <s v="Yarizadelcarmen5225@gmail.com"/>
    <m/>
    <m/>
    <m/>
    <d v="2026-01-04T00:00:00"/>
    <m/>
    <m/>
    <m/>
    <s v="8-1004-2441"/>
    <s v="MASIVO"/>
    <s v="2 MESES DE MORA"/>
    <x v="0"/>
    <m/>
    <m/>
    <m/>
    <m/>
  </r>
  <r>
    <x v="0"/>
    <s v="Ovidio martinez "/>
    <n v="359377240000"/>
    <s v="Cobros Abril Canal Fijo 2 meses a NPN"/>
    <n v="0"/>
    <m/>
    <d v="2026-01-04T00:00:00"/>
    <n v="69935219"/>
    <n v="69935219"/>
    <m/>
    <s v="Iramendoza2207@gmail.com"/>
    <m/>
    <m/>
    <m/>
    <d v="2026-01-04T00:00:00"/>
    <m/>
    <m/>
    <m/>
    <s v="2-150-970"/>
    <s v="MASIVO"/>
    <s v="2 MESES DE MORA"/>
    <x v="2"/>
    <m/>
    <m/>
    <m/>
    <m/>
  </r>
  <r>
    <x v="0"/>
    <s v="Tahirys Sharit Monrroy Justianiani"/>
    <n v="358363300000"/>
    <s v="Cobros Abril Canal Fijo 2 meses a NPN"/>
    <n v="0"/>
    <m/>
    <d v="2026-01-04T00:00:00"/>
    <n v="66078671"/>
    <n v="66078671"/>
    <m/>
    <s v="monroyjustianianit10@gmail.com"/>
    <m/>
    <m/>
    <m/>
    <d v="2026-01-04T00:00:00"/>
    <m/>
    <m/>
    <m/>
    <s v="4-840-1326"/>
    <s v="MASIVO"/>
    <s v="2 MESES DE MORA"/>
    <x v="4"/>
    <m/>
    <m/>
    <m/>
    <m/>
  </r>
  <r>
    <x v="0"/>
    <s v="Emelida Aguirre"/>
    <n v="358381200000"/>
    <s v="Cobros Abril Canal Fijo 2 meses a NPN"/>
    <n v="0"/>
    <m/>
    <d v="2026-01-04T00:00:00"/>
    <n v="62870054"/>
    <n v="62870054"/>
    <m/>
    <s v="Sebastiangarcia031002@gmail.com"/>
    <m/>
    <m/>
    <m/>
    <d v="2026-01-04T00:00:00"/>
    <m/>
    <m/>
    <m/>
    <s v="1-30-896"/>
    <s v="MASIVO"/>
    <s v="2 MESES DE MORA"/>
    <x v="0"/>
    <m/>
    <m/>
    <m/>
    <m/>
  </r>
  <r>
    <x v="0"/>
    <s v="Jorge Javier Bravo Vega"/>
    <n v="353377350000"/>
    <s v="Cobros Abril Canal Fijo 2 meses a NPN"/>
    <n v="0"/>
    <m/>
    <d v="2026-01-04T00:00:00"/>
    <n v="66838164"/>
    <n v="66838164"/>
    <m/>
    <s v="Sebastiangarcia031002@gmail.com"/>
    <m/>
    <m/>
    <m/>
    <d v="2026-01-04T00:00:00"/>
    <m/>
    <m/>
    <m/>
    <s v="8-977-2491"/>
    <s v="MASIVO"/>
    <s v="2 MESES DE MORA"/>
    <x v="0"/>
    <m/>
    <m/>
    <m/>
    <m/>
  </r>
  <r>
    <x v="0"/>
    <s v="Carlos Antonio Fonseca torres"/>
    <n v="352379570000"/>
    <s v="Cobros Abril Canal Fijo 2 meses a NPN"/>
    <n v="0"/>
    <m/>
    <d v="2026-01-04T00:00:00"/>
    <n v="62045544"/>
    <n v="62045544"/>
    <m/>
    <s v="Halstenbergfonseca91@gmail.com"/>
    <m/>
    <m/>
    <m/>
    <d v="2026-01-04T00:00:00"/>
    <m/>
    <m/>
    <m/>
    <s v="8-881-1679"/>
    <s v="MASIVO"/>
    <s v="2 MESES DE MORA"/>
    <x v="0"/>
    <m/>
    <m/>
    <m/>
    <m/>
  </r>
  <r>
    <x v="0"/>
    <s v="Enilda Robles"/>
    <n v="997027880000"/>
    <s v="Cobros Abril Canal Fijo 2 meses a NPN"/>
    <n v="0"/>
    <m/>
    <d v="2026-01-04T00:00:00"/>
    <n v="67900112"/>
    <n v="67900112"/>
    <m/>
    <s v="enildarobles18@gmail.com"/>
    <m/>
    <m/>
    <m/>
    <d v="2026-01-04T00:00:00"/>
    <m/>
    <m/>
    <m/>
    <s v="9-150-199"/>
    <s v="MASIVO"/>
    <s v="2 MESES DE MORA"/>
    <x v="0"/>
    <m/>
    <m/>
    <m/>
    <m/>
  </r>
  <r>
    <x v="0"/>
    <s v="Nicomedes arica beitia"/>
    <n v="354375500000"/>
    <s v="Cobros Abril Canal Fijo 2 meses a NPN"/>
    <n v="0"/>
    <m/>
    <d v="2026-01-04T00:00:00"/>
    <n v="69773455"/>
    <n v="69773455"/>
    <m/>
    <s v="nicomedesarcia45@gmail.com"/>
    <m/>
    <m/>
    <m/>
    <d v="2026-01-04T00:00:00"/>
    <m/>
    <m/>
    <m/>
    <s v="4-83-600"/>
    <s v="MASIVO"/>
    <s v="2 MESES DE MORA"/>
    <x v="0"/>
    <m/>
    <m/>
    <m/>
    <m/>
  </r>
  <r>
    <x v="0"/>
    <s v="Daniel bosquez"/>
    <n v="359382360000"/>
    <s v="Cobros Abril Canal Fijo 2 meses a NPN"/>
    <n v="0"/>
    <m/>
    <d v="2026-01-04T00:00:00"/>
    <n v="61622585"/>
    <n v="61622585"/>
    <m/>
    <s v="Aliciamarquelda@gmail.com"/>
    <m/>
    <m/>
    <m/>
    <d v="2026-01-04T00:00:00"/>
    <m/>
    <m/>
    <m/>
    <s v="6-703-2233"/>
    <s v="MASIVO"/>
    <s v="2 MESES DE MORA"/>
    <x v="1"/>
    <m/>
    <m/>
    <m/>
    <m/>
  </r>
  <r>
    <x v="0"/>
    <s v="Daniel Gómez Calderón"/>
    <n v="358381850000"/>
    <s v="Cobros Abril Canal Fijo 2 meses a NPN"/>
    <n v="0"/>
    <m/>
    <d v="2026-01-04T00:00:00"/>
    <n v="65780912"/>
    <n v="65780912"/>
    <m/>
    <s v="Danielgomez24@gmail.com"/>
    <m/>
    <m/>
    <m/>
    <d v="2026-01-04T00:00:00"/>
    <m/>
    <m/>
    <m/>
    <s v="AV340319"/>
    <s v="MASIVO"/>
    <s v="2 MESES DE MORA"/>
    <x v="0"/>
    <m/>
    <m/>
    <m/>
    <m/>
  </r>
  <r>
    <x v="0"/>
    <s v="BELKYS RODRÍGUEZ "/>
    <n v="358377450000"/>
    <s v="Cobros Abril Canal Fijo 2 meses a NPN"/>
    <n v="0"/>
    <m/>
    <d v="2026-01-04T00:00:00"/>
    <n v="66248153"/>
    <n v="66248153"/>
    <m/>
    <s v="belyaneth28@hotmail.com"/>
    <m/>
    <m/>
    <m/>
    <d v="2026-01-04T00:00:00"/>
    <m/>
    <m/>
    <m/>
    <s v="9-735-351"/>
    <s v="MASIVO"/>
    <s v="2 MESES DE MORA"/>
    <x v="0"/>
    <m/>
    <m/>
    <m/>
    <m/>
  </r>
  <r>
    <x v="0"/>
    <s v="Yaremis García Rivera"/>
    <n v="358381400000"/>
    <s v="Cobros Abril Canal Fijo 2 meses a NPN"/>
    <n v="0"/>
    <m/>
    <d v="2026-01-04T00:00:00"/>
    <n v="65441317"/>
    <n v="65441317"/>
    <m/>
    <s v="ubaldinarivera639@gmail.com"/>
    <m/>
    <m/>
    <m/>
    <d v="2026-01-04T00:00:00"/>
    <m/>
    <m/>
    <m/>
    <s v="8-989-2135"/>
    <s v="SOHO"/>
    <s v="2 MESES DE MORA"/>
    <x v="3"/>
    <m/>
    <m/>
    <m/>
    <m/>
  </r>
  <r>
    <x v="0"/>
    <s v="Irma Raquel Martínez Osorio de Flores"/>
    <n v="353381110000"/>
    <s v="Cobros Abril Canal Fijo 2 meses a NPN"/>
    <n v="0"/>
    <m/>
    <d v="2026-01-04T00:00:00"/>
    <n v="63919521"/>
    <n v="63919521"/>
    <m/>
    <s v="jose1950pty@gmail.com"/>
    <m/>
    <m/>
    <m/>
    <d v="2026-01-04T00:00:00"/>
    <m/>
    <m/>
    <m/>
    <s v="8-184-2384"/>
    <s v="MASIVO"/>
    <s v="2 MESES DE MORA"/>
    <x v="0"/>
    <m/>
    <m/>
    <m/>
    <m/>
  </r>
  <r>
    <x v="0"/>
    <s v="Lisseth Yutzel Cortez Sánchez "/>
    <n v="354382280000"/>
    <s v="Cobros Abril Canal Fijo 2 meses a NPN"/>
    <n v="0"/>
    <m/>
    <d v="2026-01-04T00:00:00"/>
    <n v="68805236"/>
    <n v="68805236"/>
    <m/>
    <s v="elsacarpintero98@gmail.com"/>
    <m/>
    <m/>
    <m/>
    <d v="2026-01-04T00:00:00"/>
    <m/>
    <m/>
    <m/>
    <s v="9-752-275"/>
    <s v="MASIVO"/>
    <s v="2 MESES DE MORA"/>
    <x v="4"/>
    <m/>
    <m/>
    <m/>
    <m/>
  </r>
  <r>
    <x v="0"/>
    <s v=" JOSE DOLORES QUINTANA"/>
    <n v="354380740000"/>
    <s v="Cobros Abril Canal Fijo 2 meses a NPN"/>
    <n v="0"/>
    <m/>
    <d v="2026-01-04T00:00:00"/>
    <n v="64512080"/>
    <n v="64512080"/>
    <m/>
    <s v="berthaq2552@gmail.com"/>
    <m/>
    <m/>
    <m/>
    <d v="2026-01-04T00:00:00"/>
    <m/>
    <m/>
    <m/>
    <s v="E-8-79004"/>
    <s v="MASIVO"/>
    <s v="2 MESES DE MORA"/>
    <x v="0"/>
    <m/>
    <m/>
    <m/>
    <m/>
  </r>
  <r>
    <x v="0"/>
    <s v="TONY OMAR ARDINEZ GALLARDO"/>
    <n v="354383430000"/>
    <s v="Cobros Abril Canal Fijo 2 meses a NPN"/>
    <n v="0"/>
    <m/>
    <d v="2026-01-04T00:00:00"/>
    <n v="63638799"/>
    <n v="63638799"/>
    <m/>
    <s v="Vietnamita2690@gmail.com"/>
    <m/>
    <m/>
    <m/>
    <d v="2026-01-04T00:00:00"/>
    <m/>
    <m/>
    <m/>
    <s v="8-766-2311"/>
    <s v="MASIVO"/>
    <s v="2 MESES DE MORA"/>
    <x v="1"/>
    <m/>
    <m/>
    <m/>
    <m/>
  </r>
  <r>
    <x v="0"/>
    <s v="Esli Antonio lobo umaña"/>
    <n v="359383220000"/>
    <s v="Cobros Abril Canal Fijo 2 meses a NPN"/>
    <n v="0"/>
    <m/>
    <d v="2026-01-04T00:00:00"/>
    <n v="60134005"/>
    <n v="60134005"/>
    <m/>
    <s v="sanchesamangaleno511@gmail.com"/>
    <m/>
    <m/>
    <m/>
    <d v="2026-01-04T00:00:00"/>
    <m/>
    <m/>
    <m/>
    <s v="C01756687"/>
    <s v="MASIVO"/>
    <s v="2 MESES DE MORA"/>
    <x v="0"/>
    <m/>
    <m/>
    <m/>
    <m/>
  </r>
  <r>
    <x v="0"/>
    <s v="Kimberly cristina Peter Márquez"/>
    <n v="351383220000"/>
    <s v="Cobros Abril Canal Fijo 2 meses a NPN"/>
    <n v="0"/>
    <m/>
    <d v="2026-01-04T00:00:00"/>
    <n v="65294266"/>
    <n v="65294266"/>
    <m/>
    <s v="Kimberly95@gmail.com"/>
    <m/>
    <m/>
    <m/>
    <d v="2026-01-04T00:00:00"/>
    <m/>
    <m/>
    <m/>
    <s v="8-894-1759"/>
    <s v="MASIVO"/>
    <s v="2 MESES DE MORA"/>
    <x v="3"/>
    <m/>
    <m/>
    <m/>
    <m/>
  </r>
  <r>
    <x v="0"/>
    <s v="Emily aileen molina molina"/>
    <n v="333333280000"/>
    <s v="Cobros Abril Canal Fijo 2 meses a NPN"/>
    <n v="0"/>
    <m/>
    <d v="2026-01-04T00:00:00"/>
    <n v="66443795"/>
    <n v="66443795"/>
    <m/>
    <s v="tyvm2114@gmail.com "/>
    <m/>
    <m/>
    <m/>
    <d v="2026-01-04T00:00:00"/>
    <m/>
    <m/>
    <m/>
    <s v="8-907-1911"/>
    <s v="MASIVO"/>
    <s v="2 MESES DE MORA"/>
    <x v="0"/>
    <m/>
    <m/>
    <m/>
    <m/>
  </r>
  <r>
    <x v="0"/>
    <s v="Givelly ramirez"/>
    <n v="289039710000"/>
    <s v="Cobros Abril Canal Fijo 2 meses a NPN"/>
    <n v="0"/>
    <m/>
    <d v="2026-01-04T00:00:00"/>
    <n v="60550802"/>
    <n v="60550802"/>
    <m/>
    <s v="Yinalop18@gmail.com"/>
    <m/>
    <m/>
    <m/>
    <d v="2026-01-04T00:00:00"/>
    <m/>
    <m/>
    <m/>
    <s v="8-886-794"/>
    <s v="MASIVO"/>
    <s v="2 MESES DE MORA"/>
    <x v="0"/>
    <m/>
    <m/>
    <m/>
    <m/>
  </r>
  <r>
    <x v="0"/>
    <s v="Eric Romero"/>
    <n v="355381910000"/>
    <s v="Cobros Abril Canal Fijo 2 meses a NPN"/>
    <n v="0"/>
    <m/>
    <d v="2026-01-04T00:00:00"/>
    <n v="64084880"/>
    <n v="64084880"/>
    <m/>
    <s v="Bluegolden26@gmail.com"/>
    <m/>
    <m/>
    <m/>
    <d v="2026-01-04T00:00:00"/>
    <m/>
    <m/>
    <m/>
    <s v="8-792-2258"/>
    <s v="MASIVO"/>
    <s v="2 MESES DE MORA"/>
    <x v="0"/>
    <m/>
    <m/>
    <m/>
    <m/>
  </r>
  <r>
    <x v="0"/>
    <s v="Armando zuñiga"/>
    <n v="352383620000"/>
    <s v="Cobros Abril Canal Fijo 2 meses a NPN"/>
    <n v="0"/>
    <m/>
    <d v="2026-01-04T00:00:00"/>
    <n v="65188201"/>
    <n v="65188201"/>
    <m/>
    <s v="Saxofon8561@gmail.com"/>
    <m/>
    <m/>
    <m/>
    <d v="2026-01-04T00:00:00"/>
    <m/>
    <m/>
    <m/>
    <s v="8-226-809"/>
    <s v="MASIVO"/>
    <s v="2 MESES DE MORA"/>
    <x v="0"/>
    <m/>
    <m/>
    <m/>
    <m/>
  </r>
  <r>
    <x v="0"/>
    <s v="Milagros Daivelys Palacios"/>
    <n v="358382760000"/>
    <s v="Cobros Abril Canal Fijo 2 meses a NPN"/>
    <n v="0"/>
    <m/>
    <d v="2026-01-04T00:00:00"/>
    <n v="68425516"/>
    <n v="68425516"/>
    <m/>
    <s v="daylopez0121@gmail.com"/>
    <m/>
    <m/>
    <m/>
    <d v="2026-01-04T00:00:00"/>
    <m/>
    <m/>
    <m/>
    <s v="8-1046-200"/>
    <s v="MASIVO"/>
    <s v="2 MESES DE MORA"/>
    <x v="1"/>
    <m/>
    <m/>
    <m/>
    <m/>
  </r>
  <r>
    <x v="0"/>
    <s v="EMILSA THOMAS "/>
    <n v="356383460000"/>
    <s v="Cobros Abril Canal Fijo 2 meses a NPN"/>
    <n v="0"/>
    <m/>
    <d v="2026-01-04T00:00:00"/>
    <n v="63333333"/>
    <n v="63333333"/>
    <m/>
    <s v="alfredovarria@gmail.com"/>
    <m/>
    <m/>
    <m/>
    <d v="2026-01-04T00:00:00"/>
    <m/>
    <m/>
    <m/>
    <s v="1-741-1126"/>
    <s v="MASIVO"/>
    <s v="2 MESES DE MORA"/>
    <x v="1"/>
    <m/>
    <m/>
    <m/>
    <m/>
  </r>
  <r>
    <x v="0"/>
    <s v="Josue Perez"/>
    <n v="355219600000"/>
    <s v="Cobros Abril Canal Fijo 2 meses a NPN"/>
    <n v="0"/>
    <m/>
    <d v="2026-01-04T00:00:00"/>
    <n v="68671976"/>
    <n v="68671976"/>
    <m/>
    <s v="josue3407@gmail.com"/>
    <m/>
    <m/>
    <m/>
    <d v="2026-01-04T00:00:00"/>
    <m/>
    <m/>
    <m/>
    <s v="6-725-959"/>
    <s v="MASIVO"/>
    <s v="2 MESES DE MORA"/>
    <x v="0"/>
    <m/>
    <m/>
    <m/>
    <m/>
  </r>
  <r>
    <x v="0"/>
    <s v="DOMINICA GONDOLA ACOSTA"/>
    <n v="351382650000"/>
    <s v="Cobros Abril Canal Fijo 2 meses a NPN"/>
    <n v="0"/>
    <m/>
    <d v="2026-01-04T00:00:00"/>
    <n v="63425799"/>
    <n v="63425799"/>
    <m/>
    <s v="gondoladominica978@gmail.com"/>
    <m/>
    <m/>
    <m/>
    <d v="2026-01-04T00:00:00"/>
    <m/>
    <m/>
    <m/>
    <s v="3-88-420"/>
    <s v="MASIVO"/>
    <s v="2 MESES DE MORA"/>
    <x v="0"/>
    <m/>
    <m/>
    <m/>
    <m/>
  </r>
  <r>
    <x v="0"/>
    <s v="Jenifer Mogica"/>
    <n v="359385510000"/>
    <s v="Cobros Abril Canal Fijo 2 meses a NPN"/>
    <n v="0"/>
    <m/>
    <d v="2026-01-04T00:00:00"/>
    <n v="65077219"/>
    <n v="65077219"/>
    <m/>
    <s v="Mogica00@gmail.com"/>
    <m/>
    <m/>
    <m/>
    <d v="2026-01-04T00:00:00"/>
    <m/>
    <m/>
    <m/>
    <s v="8-497-1711"/>
    <s v="MASIVO"/>
    <s v="2 MESES DE MORA"/>
    <x v="1"/>
    <m/>
    <m/>
    <m/>
    <m/>
  </r>
  <r>
    <x v="0"/>
    <s v="Yireishi Penay"/>
    <n v="356386170000"/>
    <s v="Cobros Abril Canal Fijo 2 meses a NPN"/>
    <n v="0"/>
    <m/>
    <d v="2026-01-04T00:00:00"/>
    <n v="65077219"/>
    <n v="65077219"/>
    <m/>
    <s v="Yerilee@gmail.com"/>
    <m/>
    <m/>
    <m/>
    <d v="2026-01-04T00:00:00"/>
    <m/>
    <m/>
    <m/>
    <s v="3-758-388"/>
    <s v="MASIVO"/>
    <s v="2 MESES DE MORA"/>
    <x v="1"/>
    <m/>
    <m/>
    <m/>
    <m/>
  </r>
  <r>
    <x v="0"/>
    <s v="Angel Cristomo Gutierrez corrales "/>
    <n v="351371000000"/>
    <s v="Cobros Abril Canal Fijo 2 meses a NPN"/>
    <n v="0"/>
    <m/>
    <d v="2026-01-04T00:00:00"/>
    <n v="64366171"/>
    <n v="64366171"/>
    <m/>
    <s v="Ag4208928@gmail.com"/>
    <m/>
    <m/>
    <m/>
    <d v="2026-01-04T00:00:00"/>
    <m/>
    <m/>
    <m/>
    <s v="9-125-1979"/>
    <s v="MASIVO"/>
    <s v="2 MESES DE MORA"/>
    <x v="1"/>
    <m/>
    <m/>
    <m/>
    <m/>
  </r>
  <r>
    <x v="0"/>
    <s v="CELIA VIRGINIA WILLIAMS CARMICHALL"/>
    <n v="359384100000"/>
    <s v="Cobros Abril Canal Fijo 2 meses a NPN"/>
    <n v="0"/>
    <m/>
    <d v="2026-01-04T00:00:00"/>
    <n v="66002798"/>
    <n v="66002798"/>
    <m/>
    <s v="Hblackman721@gmail.com"/>
    <m/>
    <m/>
    <m/>
    <d v="2026-01-04T00:00:00"/>
    <m/>
    <m/>
    <m/>
    <s v="3-66-89"/>
    <s v="MASIVO"/>
    <s v="2 MESES DE MORA"/>
    <x v="0"/>
    <m/>
    <m/>
    <m/>
    <m/>
  </r>
  <r>
    <x v="0"/>
    <s v="EDSON MAHYR  CENTELLA CASTRO"/>
    <n v="352379670000"/>
    <s v="Cobros Abril Canal Fijo 2 meses a NPN"/>
    <n v="0"/>
    <m/>
    <d v="2026-01-04T00:00:00"/>
    <n v="67028577"/>
    <n v="67028577"/>
    <m/>
    <s v="edsoncentella@icloud.com "/>
    <m/>
    <m/>
    <m/>
    <d v="2026-01-04T00:00:00"/>
    <m/>
    <m/>
    <m/>
    <s v=" 6-82-693"/>
    <s v="SOHO"/>
    <s v="2 MESES DE MORA"/>
    <x v="0"/>
    <m/>
    <m/>
    <m/>
    <m/>
  </r>
  <r>
    <x v="0"/>
    <s v="Shulin zhong "/>
    <n v="358381870000"/>
    <s v="Cobros Abril Canal Fijo 2 meses a NPN"/>
    <n v="0"/>
    <m/>
    <d v="2026-01-04T00:00:00"/>
    <n v="69780962"/>
    <n v="69780962"/>
    <m/>
    <s v="Zhong1987luo@gmail.com"/>
    <m/>
    <m/>
    <m/>
    <d v="2026-01-04T00:00:00"/>
    <m/>
    <m/>
    <m/>
    <s v="E-8-92942"/>
    <s v="SOHO"/>
    <s v="2 MESES DE MORA"/>
    <x v="0"/>
    <m/>
    <m/>
    <m/>
    <m/>
  </r>
  <r>
    <x v="0"/>
    <s v="Inaonipiler Lopez arias "/>
    <n v="353383400000"/>
    <s v="Cobros Abril Canal Fijo 2 meses a NPN"/>
    <n v="0"/>
    <m/>
    <d v="2026-01-04T00:00:00"/>
    <n v="66633423"/>
    <n v="66633423"/>
    <m/>
    <s v="Melidalopez187@gmail.com"/>
    <m/>
    <m/>
    <m/>
    <d v="2026-01-04T00:00:00"/>
    <m/>
    <m/>
    <m/>
    <s v="10-709-2294"/>
    <s v="MASIVO"/>
    <s v="2 MESES DE MORA"/>
    <x v="1"/>
    <m/>
    <m/>
    <m/>
    <m/>
  </r>
  <r>
    <x v="0"/>
    <s v=" Matilde Corina Castro Rivas"/>
    <n v="359385220000"/>
    <s v="Cobros Abril Canal Fijo 2 meses a NPN"/>
    <n v="0"/>
    <m/>
    <d v="2026-01-04T00:00:00"/>
    <n v="67690599"/>
    <n v="67690599"/>
    <m/>
    <s v="Matildecas99@gmail.com"/>
    <m/>
    <m/>
    <m/>
    <d v="2026-01-04T00:00:00"/>
    <m/>
    <m/>
    <m/>
    <s v="8-115-843"/>
    <s v="DIGITAL"/>
    <s v="2 MESES DE MORA"/>
    <x v="0"/>
    <m/>
    <m/>
    <m/>
    <m/>
  </r>
  <r>
    <x v="0"/>
    <s v="Yanelys Deney Arcia García"/>
    <n v="357379660000"/>
    <s v="Cobros Abril Canal Fijo 2 meses a NPN"/>
    <n v="0"/>
    <m/>
    <d v="2026-01-04T00:00:00"/>
    <n v="61304545"/>
    <n v="61304545"/>
    <m/>
    <s v="Arciayanelys@gmail.com"/>
    <m/>
    <m/>
    <m/>
    <d v="2026-01-04T00:00:00"/>
    <m/>
    <m/>
    <m/>
    <s v="9-712-1380"/>
    <s v="MASIVO"/>
    <s v="2 MESES DE MORA"/>
    <x v="0"/>
    <m/>
    <m/>
    <m/>
    <m/>
  </r>
  <r>
    <x v="0"/>
    <s v="Enrique Nazareth Espinosa chavarria"/>
    <n v="358378940000"/>
    <s v="Cobros Abril Canal Fijo 2 meses a NPN"/>
    <n v="0"/>
    <m/>
    <d v="2026-01-04T00:00:00"/>
    <n v="67894086"/>
    <n v="67894086"/>
    <m/>
    <s v="Kikeevangelista86@gmail.com"/>
    <m/>
    <m/>
    <m/>
    <d v="2026-01-04T00:00:00"/>
    <m/>
    <m/>
    <m/>
    <s v="E-8-214834"/>
    <s v="MASIVO"/>
    <s v="2 MESES DE MORA"/>
    <x v="2"/>
    <m/>
    <m/>
    <m/>
    <m/>
  </r>
  <r>
    <x v="0"/>
    <s v="Luz Rodríguez "/>
    <n v="351386650000"/>
    <s v="Cobros Abril Canal Fijo 2 meses a NPN"/>
    <n v="0"/>
    <m/>
    <d v="2026-01-04T00:00:00"/>
    <n v="62393565"/>
    <n v="62393565"/>
    <m/>
    <s v="Rodriguezluz@gmail.com"/>
    <m/>
    <m/>
    <m/>
    <d v="2026-01-04T00:00:00"/>
    <m/>
    <m/>
    <m/>
    <s v="8-721-393"/>
    <s v="MASIVO"/>
    <s v="2 MESES DE MORA"/>
    <x v="2"/>
    <m/>
    <m/>
    <m/>
    <m/>
  </r>
  <r>
    <x v="0"/>
    <s v="Jorge Montes "/>
    <n v="352386280000"/>
    <s v="Cobros Abril Canal Fijo 2 meses a NPN"/>
    <n v="0"/>
    <m/>
    <d v="2026-01-04T00:00:00"/>
    <n v="62286447"/>
    <n v="62286447"/>
    <m/>
    <s v="Jorge78@gmail.com"/>
    <m/>
    <m/>
    <m/>
    <d v="2026-01-04T00:00:00"/>
    <m/>
    <m/>
    <m/>
    <s v="4-712-218 "/>
    <s v="MASIVO"/>
    <s v="2 MESES DE MORA"/>
    <x v="1"/>
    <m/>
    <m/>
    <m/>
    <m/>
  </r>
  <r>
    <x v="0"/>
    <s v="Edwin Cabrera"/>
    <n v="351386440000"/>
    <s v="Cobros Abril Canal Fijo 2 meses a NPN"/>
    <n v="0"/>
    <m/>
    <d v="2026-01-04T00:00:00"/>
    <n v="61652012"/>
    <n v="61652012"/>
    <m/>
    <s v="Eduin99@gmail.com"/>
    <m/>
    <m/>
    <m/>
    <d v="2026-01-04T00:00:00"/>
    <m/>
    <m/>
    <m/>
    <s v="8-905-1558"/>
    <s v="MASIVO"/>
    <s v="2 MESES DE MORA"/>
    <x v="9"/>
    <m/>
    <m/>
    <m/>
    <m/>
  </r>
  <r>
    <x v="0"/>
    <s v="Elsi Rodríguez "/>
    <n v="359386670000"/>
    <s v="Cobros Abril Canal Fijo 2 meses a NPN"/>
    <n v="0"/>
    <m/>
    <d v="2026-01-04T00:00:00"/>
    <n v="62393565"/>
    <n v="62393565"/>
    <m/>
    <s v="Elsi07@gmail.com"/>
    <m/>
    <m/>
    <m/>
    <d v="2026-01-04T00:00:00"/>
    <m/>
    <m/>
    <m/>
    <s v="8-853-5955"/>
    <s v="MASIVO"/>
    <s v="2 MESES DE MORA"/>
    <x v="2"/>
    <m/>
    <m/>
    <m/>
    <m/>
  </r>
  <r>
    <x v="0"/>
    <s v="JOSE SANCHEZ"/>
    <n v="354386030000"/>
    <s v="Cobros Abril Canal Fijo 2 meses a NPN"/>
    <n v="0"/>
    <m/>
    <d v="2026-01-04T00:00:00"/>
    <n v="63360064"/>
    <n v="63360064"/>
    <m/>
    <s v="Luisbultron9210@gmail.com"/>
    <m/>
    <m/>
    <m/>
    <d v="2026-01-04T00:00:00"/>
    <m/>
    <m/>
    <m/>
    <s v="8-283-2"/>
    <s v="MASIVO"/>
    <s v="2 MESES DE MORA"/>
    <x v="7"/>
    <m/>
    <m/>
    <m/>
    <m/>
  </r>
  <r>
    <x v="0"/>
    <s v="Yariela acevedo "/>
    <n v="359346870000"/>
    <s v="Cobros Abril Canal Fijo 2 meses a NPN"/>
    <n v="0"/>
    <m/>
    <d v="2026-01-04T00:00:00"/>
    <n v="67453214"/>
    <n v="67453214"/>
    <m/>
    <s v="Yulincbboy@hotmail.com"/>
    <m/>
    <m/>
    <m/>
    <d v="2026-01-04T00:00:00"/>
    <m/>
    <m/>
    <m/>
    <s v="8-741-1525"/>
    <s v="MASIVO"/>
    <s v="2 MESES DE MORA"/>
    <x v="3"/>
    <m/>
    <m/>
    <m/>
    <m/>
  </r>
  <r>
    <x v="0"/>
    <s v="Carlos herrera "/>
    <n v="352383800000"/>
    <s v="Cobros Abril Canal Fijo 2 meses a NPN"/>
    <n v="0"/>
    <m/>
    <d v="2026-01-04T00:00:00"/>
    <n v="66582053"/>
    <n v="66582053"/>
    <m/>
    <s v="herreracarlosvaldes@gmail.com"/>
    <m/>
    <m/>
    <m/>
    <d v="2026-01-04T00:00:00"/>
    <m/>
    <m/>
    <m/>
    <s v="8-1036-675"/>
    <s v="MASIVO"/>
    <s v="2 MESES DE MORA"/>
    <x v="0"/>
    <m/>
    <m/>
    <m/>
    <m/>
  </r>
  <r>
    <x v="0"/>
    <s v="Heidy yitzel tejada bejerano"/>
    <n v="352383950000"/>
    <s v="Cobros Abril Canal Fijo 2 meses a NPN"/>
    <n v="0"/>
    <m/>
    <d v="2026-01-04T00:00:00"/>
    <n v="65840330"/>
    <n v="65840330"/>
    <m/>
    <s v="Im66666667@gmail.com"/>
    <m/>
    <m/>
    <m/>
    <d v="2026-01-04T00:00:00"/>
    <m/>
    <m/>
    <m/>
    <s v="8-1002-1766"/>
    <s v="MASIVO"/>
    <s v="2 MESES DE MORA"/>
    <x v="2"/>
    <m/>
    <m/>
    <m/>
    <m/>
  </r>
  <r>
    <x v="0"/>
    <s v="Antonio  Franco Cruz"/>
    <n v="355384900000"/>
    <s v="Cobros Abril Canal Fijo 2 meses a NPN"/>
    <n v="0"/>
    <m/>
    <d v="2026-01-04T00:00:00"/>
    <n v="64746025"/>
    <n v="64746025"/>
    <m/>
    <s v="mayelaf28@gmail.com"/>
    <m/>
    <m/>
    <m/>
    <d v="2026-01-04T00:00:00"/>
    <m/>
    <m/>
    <m/>
    <s v="9-94-798"/>
    <s v="MASIVO"/>
    <s v="2 MESES DE MORA"/>
    <x v="0"/>
    <m/>
    <m/>
    <m/>
    <m/>
  </r>
  <r>
    <x v="0"/>
    <s v=" INDIRA ESTHER PALMA JARAMILLO"/>
    <n v="355386670000"/>
    <s v="Cobros Abril Canal Fijo 2 meses a NPN"/>
    <n v="0"/>
    <m/>
    <d v="2026-01-04T00:00:00"/>
    <n v="67690599"/>
    <n v="67690599"/>
    <m/>
    <s v="matildecas99@gmail.com"/>
    <m/>
    <m/>
    <m/>
    <d v="2026-01-04T00:00:00"/>
    <m/>
    <m/>
    <m/>
    <s v="8-473-128"/>
    <s v="DIGITAL"/>
    <s v="2 MESES DE MORA"/>
    <x v="0"/>
    <m/>
    <m/>
    <m/>
    <m/>
  </r>
  <r>
    <x v="0"/>
    <s v="Ana Iris Nuñez Serrano "/>
    <n v="352377850000"/>
    <s v="Cobros Abril Canal Fijo 2 meses a NPN"/>
    <n v="0"/>
    <m/>
    <d v="2026-01-04T00:00:00"/>
    <n v="62210828"/>
    <n v="62210828"/>
    <m/>
    <s v="dangelismorgan1@gmail.com"/>
    <m/>
    <m/>
    <m/>
    <d v="2026-01-04T00:00:00"/>
    <m/>
    <m/>
    <m/>
    <s v="8-774-1761"/>
    <s v="MASIVO"/>
    <s v="2 MESES DE MORA"/>
    <x v="1"/>
    <m/>
    <m/>
    <m/>
    <m/>
  </r>
  <r>
    <x v="1"/>
    <s v="Maria elena medina"/>
    <n v="367037840000"/>
    <s v="Cobros Mayo"/>
    <m/>
    <m/>
    <d v="2026-05-01T00:00:00"/>
    <n v="2345678"/>
    <n v="2345678"/>
    <m/>
    <m/>
    <m/>
    <m/>
    <m/>
    <d v="2026-05-01T00:00:00"/>
    <m/>
    <m/>
    <m/>
    <s v="2-140-174"/>
    <s v="MASIVO"/>
    <s v="NPN"/>
    <x v="2"/>
    <m/>
    <m/>
    <m/>
    <m/>
  </r>
  <r>
    <x v="1"/>
    <s v="ELIECER DE JESUS CABRERA ROMERO "/>
    <n v="369036430000"/>
    <s v="Cobros Mayo"/>
    <m/>
    <m/>
    <d v="2026-05-01T00:00:00"/>
    <n v="3556678"/>
    <n v="3556678"/>
    <m/>
    <m/>
    <m/>
    <m/>
    <m/>
    <d v="2026-05-01T00:00:00"/>
    <m/>
    <m/>
    <m/>
    <s v="8-937-2371"/>
    <s v="SOHO"/>
    <s v="NPN"/>
    <x v="2"/>
    <m/>
    <m/>
    <m/>
    <m/>
  </r>
  <r>
    <x v="1"/>
    <s v="Selma Judith Martínez Ortiz "/>
    <n v="366044350000"/>
    <s v="Cobros Mayo"/>
    <m/>
    <m/>
    <d v="2026-05-01T00:00:00"/>
    <n v="4446270"/>
    <n v="4446270"/>
    <m/>
    <m/>
    <m/>
    <m/>
    <m/>
    <d v="2026-05-01T00:00:00"/>
    <m/>
    <m/>
    <m/>
    <s v="8-210-1623"/>
    <s v="MASIVO"/>
    <s v="NPN"/>
    <x v="2"/>
    <m/>
    <m/>
    <m/>
    <m/>
  </r>
  <r>
    <x v="1"/>
    <s v="Kevin Pan "/>
    <n v="369079250000"/>
    <s v="Cobros Mayo"/>
    <m/>
    <m/>
    <d v="2026-05-01T00:00:00"/>
    <n v="2246572"/>
    <n v="2246572"/>
    <m/>
    <m/>
    <m/>
    <m/>
    <m/>
    <d v="2026-05-01T00:00:00"/>
    <m/>
    <m/>
    <m/>
    <s v="8-1032-1440"/>
    <s v="SOHO"/>
    <s v="NPN"/>
    <x v="2"/>
    <m/>
    <m/>
    <m/>
    <m/>
  </r>
  <r>
    <x v="1"/>
    <s v="BB STORE TECNOLOGY AND SERVICES IN "/>
    <n v="367076500000"/>
    <s v="Cobros Mayo"/>
    <m/>
    <m/>
    <d v="2026-05-01T00:00:00"/>
    <n v="2400600"/>
    <n v="2400600"/>
    <m/>
    <m/>
    <m/>
    <m/>
    <m/>
    <d v="2026-05-01T00:00:00"/>
    <m/>
    <m/>
    <m/>
    <s v="E-8-203676"/>
    <s v="SOHO"/>
    <s v="NPN"/>
    <x v="2"/>
    <m/>
    <m/>
    <m/>
    <m/>
  </r>
  <r>
    <x v="1"/>
    <s v="Yanishka Yaleima Powell"/>
    <n v="366076280000"/>
    <s v="Cobros Mayo"/>
    <m/>
    <m/>
    <d v="2026-05-01T00:00:00"/>
    <n v="60014341"/>
    <n v="60014341"/>
    <m/>
    <m/>
    <m/>
    <m/>
    <m/>
    <d v="2026-05-01T00:00:00"/>
    <m/>
    <m/>
    <m/>
    <s v="3-729-424"/>
    <s v="MASIVO"/>
    <s v="NPN"/>
    <x v="1"/>
    <m/>
    <m/>
    <m/>
    <m/>
  </r>
  <r>
    <x v="1"/>
    <s v="Jeiker Mendez"/>
    <n v="361021690000"/>
    <s v="Cobros Mayo"/>
    <m/>
    <m/>
    <d v="2026-05-01T00:00:00"/>
    <n v="60045640"/>
    <n v="60045640"/>
    <m/>
    <m/>
    <m/>
    <m/>
    <m/>
    <d v="2026-05-01T00:00:00"/>
    <m/>
    <m/>
    <m/>
    <s v="8-1044-1237"/>
    <s v="MASIVO"/>
    <s v="NPN"/>
    <x v="2"/>
    <m/>
    <m/>
    <m/>
    <m/>
  </r>
  <r>
    <x v="1"/>
    <s v="Sakiel Israel alb Fernández "/>
    <n v="366038820000"/>
    <s v="Cobros Mayo"/>
    <m/>
    <m/>
    <d v="2026-05-01T00:00:00"/>
    <n v="60082188"/>
    <n v="60082188"/>
    <m/>
    <m/>
    <m/>
    <m/>
    <m/>
    <d v="2026-05-01T00:00:00"/>
    <m/>
    <m/>
    <m/>
    <s v="8-1049-1495"/>
    <s v="MASIVO"/>
    <s v="NPN"/>
    <x v="2"/>
    <m/>
    <m/>
    <m/>
    <m/>
  </r>
  <r>
    <x v="1"/>
    <s v="Vielka valdez"/>
    <n v="363056260000"/>
    <s v="Cobros Mayo"/>
    <m/>
    <m/>
    <d v="2026-05-01T00:00:00"/>
    <n v="60088710"/>
    <n v="60088710"/>
    <m/>
    <m/>
    <m/>
    <m/>
    <m/>
    <d v="2026-05-01T00:00:00"/>
    <m/>
    <m/>
    <m/>
    <s v="8-809-1625"/>
    <s v="MASIVO"/>
    <s v="NPN"/>
    <x v="2"/>
    <m/>
    <m/>
    <m/>
    <m/>
  </r>
  <r>
    <x v="1"/>
    <s v="Joseph anel Ortega andrade"/>
    <n v="353357320000"/>
    <s v="Cobros Mayo"/>
    <m/>
    <m/>
    <d v="2026-05-01T00:00:00"/>
    <n v="60093261"/>
    <n v="60093261"/>
    <m/>
    <m/>
    <m/>
    <m/>
    <m/>
    <d v="2026-05-01T00:00:00"/>
    <m/>
    <m/>
    <m/>
    <s v="8-832-774"/>
    <s v="MASIVO"/>
    <s v="NPN"/>
    <x v="1"/>
    <m/>
    <m/>
    <m/>
    <m/>
  </r>
  <r>
    <x v="1"/>
    <s v="Benarda Garcia"/>
    <n v="361023060000"/>
    <s v="Cobros Mayo"/>
    <m/>
    <m/>
    <d v="2026-05-01T00:00:00"/>
    <n v="60106162"/>
    <n v="60106162"/>
    <m/>
    <m/>
    <m/>
    <m/>
    <m/>
    <d v="2026-05-01T00:00:00"/>
    <m/>
    <m/>
    <m/>
    <s v="12-700-1888"/>
    <s v="MASIVO"/>
    <s v="NPN"/>
    <x v="2"/>
    <m/>
    <m/>
    <m/>
    <m/>
  </r>
  <r>
    <x v="1"/>
    <s v="Avril Rodriguez "/>
    <n v="369013330000"/>
    <s v="Cobros Mayo"/>
    <m/>
    <m/>
    <d v="2026-05-01T00:00:00"/>
    <n v="60146263"/>
    <n v="60146263"/>
    <m/>
    <m/>
    <m/>
    <m/>
    <m/>
    <d v="2026-05-01T00:00:00"/>
    <m/>
    <m/>
    <m/>
    <s v="8-1061-2059"/>
    <s v="MASIVO"/>
    <s v="2 PAGOS PENDIENTES"/>
    <x v="1"/>
    <m/>
    <m/>
    <m/>
    <m/>
  </r>
  <r>
    <x v="1"/>
    <s v="Luz mery Córdoba Asprilla "/>
    <n v="367086480000"/>
    <s v="Cobros Mayo"/>
    <m/>
    <m/>
    <d v="2026-05-01T00:00:00"/>
    <n v="60164743"/>
    <n v="60164743"/>
    <m/>
    <m/>
    <m/>
    <m/>
    <m/>
    <d v="2026-05-01T00:00:00"/>
    <m/>
    <m/>
    <m/>
    <s v="8-1106-2093"/>
    <s v="MASIVO"/>
    <s v="NPN"/>
    <x v="1"/>
    <m/>
    <m/>
    <m/>
    <m/>
  </r>
  <r>
    <x v="1"/>
    <s v="Roberto Antonio Moore MILLS "/>
    <n v="363065110000"/>
    <s v="Cobros Mayo"/>
    <m/>
    <m/>
    <d v="2026-05-01T00:00:00"/>
    <n v="60177725"/>
    <n v="60177725"/>
    <m/>
    <m/>
    <m/>
    <m/>
    <m/>
    <d v="2026-05-01T00:00:00"/>
    <m/>
    <m/>
    <m/>
    <s v="8-257-111"/>
    <s v="MASIVO"/>
    <s v="NPN"/>
    <x v="1"/>
    <m/>
    <m/>
    <m/>
    <m/>
  </r>
  <r>
    <x v="1"/>
    <s v="Antonio Nieto"/>
    <n v="368006110000"/>
    <s v="Cobros Mayo"/>
    <m/>
    <m/>
    <d v="2026-05-01T00:00:00"/>
    <n v="60199324"/>
    <n v="60199324"/>
    <m/>
    <m/>
    <m/>
    <m/>
    <m/>
    <d v="2026-05-01T00:00:00"/>
    <m/>
    <m/>
    <m/>
    <s v="7-710-1493"/>
    <s v="MASIVO"/>
    <s v="2 PAGOS PENDIENTES"/>
    <x v="1"/>
    <m/>
    <m/>
    <m/>
    <m/>
  </r>
  <r>
    <x v="1"/>
    <s v="ANGELINA JOLY PEGUERO"/>
    <n v="359067460000"/>
    <s v="Cobros Mayo"/>
    <m/>
    <m/>
    <d v="2026-05-01T00:00:00"/>
    <n v="60246032"/>
    <n v="60246032"/>
    <m/>
    <m/>
    <m/>
    <m/>
    <m/>
    <d v="2026-05-01T00:00:00"/>
    <m/>
    <m/>
    <m/>
    <s v="3-757-2201"/>
    <s v="MASIVO"/>
    <s v="NPN"/>
    <x v="2"/>
    <m/>
    <m/>
    <m/>
    <m/>
  </r>
  <r>
    <x v="1"/>
    <s v="ERNESTO JOSE MENDOZA RODRIGUEZ"/>
    <n v="366087720000"/>
    <s v="Cobros Mayo"/>
    <m/>
    <m/>
    <d v="2026-05-01T00:00:00"/>
    <n v="60255440"/>
    <n v="60255440"/>
    <m/>
    <m/>
    <m/>
    <m/>
    <m/>
    <d v="2026-05-01T00:00:00"/>
    <m/>
    <m/>
    <m/>
    <s v="8-962-2142"/>
    <s v="MASIVO"/>
    <s v="NPN"/>
    <x v="10"/>
    <m/>
    <m/>
    <m/>
    <m/>
  </r>
  <r>
    <x v="1"/>
    <s v="Joel Alvaro Quintero Bejerano"/>
    <n v="354341640000"/>
    <s v="Cobros Mayo"/>
    <m/>
    <m/>
    <d v="2026-05-01T00:00:00"/>
    <n v="60279270"/>
    <n v="60279270"/>
    <m/>
    <m/>
    <m/>
    <m/>
    <m/>
    <d v="2026-05-01T00:00:00"/>
    <m/>
    <m/>
    <m/>
    <s v="4-842-1157"/>
    <s v="MASIVO"/>
    <s v="NPN"/>
    <x v="2"/>
    <m/>
    <m/>
    <m/>
    <m/>
  </r>
  <r>
    <x v="1"/>
    <s v="Ismael yerald Ortiz jaen"/>
    <n v="368039100000"/>
    <s v="Cobros Mayo"/>
    <m/>
    <m/>
    <d v="2026-05-01T00:00:00"/>
    <n v="60327569"/>
    <n v="60327569"/>
    <m/>
    <m/>
    <m/>
    <m/>
    <m/>
    <d v="2026-05-01T00:00:00"/>
    <m/>
    <m/>
    <m/>
    <s v="8-1066-1473"/>
    <s v="SOHO"/>
    <s v="NPN"/>
    <x v="1"/>
    <m/>
    <m/>
    <m/>
    <m/>
  </r>
  <r>
    <x v="1"/>
    <s v="ALEXANDER DIAZ CHAVARRIA"/>
    <n v="361073620000"/>
    <s v="Cobros Mayo"/>
    <m/>
    <m/>
    <d v="2026-05-01T00:00:00"/>
    <n v="60343819"/>
    <n v="60343819"/>
    <m/>
    <m/>
    <m/>
    <m/>
    <m/>
    <d v="2026-05-01T00:00:00"/>
    <m/>
    <m/>
    <m/>
    <s v="E-8-132763"/>
    <s v="MASIVO"/>
    <s v="NPN"/>
    <x v="1"/>
    <m/>
    <m/>
    <m/>
    <m/>
  </r>
  <r>
    <x v="1"/>
    <s v="Ramón Martínez Barría"/>
    <n v="361020710000"/>
    <s v="Cobros Mayo"/>
    <m/>
    <m/>
    <d v="2026-05-01T00:00:00"/>
    <n v="60345653"/>
    <n v="60345653"/>
    <m/>
    <m/>
    <m/>
    <m/>
    <m/>
    <d v="2026-05-01T00:00:00"/>
    <m/>
    <m/>
    <m/>
    <s v="8-273-58 "/>
    <s v="MASIVO"/>
    <s v="2 PAGOS PENDIENTES"/>
    <x v="8"/>
    <m/>
    <m/>
    <m/>
    <m/>
  </r>
  <r>
    <x v="1"/>
    <s v="Dilson Yosimar Arosemena Alvarado"/>
    <n v="367000460000"/>
    <s v="Cobros Mayo"/>
    <m/>
    <m/>
    <d v="2026-05-01T00:00:00"/>
    <n v="60349166"/>
    <n v="60349166"/>
    <m/>
    <m/>
    <m/>
    <m/>
    <m/>
    <d v="2026-05-01T00:00:00"/>
    <m/>
    <m/>
    <m/>
    <s v="10-709-1470"/>
    <s v="MASIVO"/>
    <s v="NPN"/>
    <x v="1"/>
    <m/>
    <m/>
    <m/>
    <m/>
  </r>
  <r>
    <x v="1"/>
    <s v="Nairelis Aguilar"/>
    <n v="365075140000"/>
    <s v="Cobros Mayo"/>
    <m/>
    <m/>
    <d v="2026-05-01T00:00:00"/>
    <n v="60363977"/>
    <n v="60363977"/>
    <m/>
    <m/>
    <m/>
    <m/>
    <m/>
    <d v="2026-05-01T00:00:00"/>
    <m/>
    <m/>
    <m/>
    <s v="176809559"/>
    <s v="SOHO"/>
    <s v="NPN"/>
    <x v="1"/>
    <m/>
    <m/>
    <m/>
    <m/>
  </r>
  <r>
    <x v="1"/>
    <s v="BUENAVENTURA GUERRA DE GRACIA"/>
    <n v="357370320000"/>
    <s v="Cobros Mayo"/>
    <m/>
    <m/>
    <d v="2026-05-01T00:00:00"/>
    <n v="60387305"/>
    <n v="60387305"/>
    <m/>
    <m/>
    <m/>
    <m/>
    <m/>
    <d v="2026-05-01T00:00:00"/>
    <m/>
    <m/>
    <m/>
    <s v="4-123-2066"/>
    <s v="MASIVO"/>
    <s v="NPN"/>
    <x v="1"/>
    <m/>
    <m/>
    <m/>
    <m/>
  </r>
  <r>
    <x v="1"/>
    <s v="YAJAIRA LEE"/>
    <n v="362003540000"/>
    <s v="Cobros Mayo"/>
    <m/>
    <m/>
    <d v="2026-05-01T00:00:00"/>
    <n v="60402909"/>
    <n v="60402909"/>
    <m/>
    <m/>
    <m/>
    <m/>
    <m/>
    <d v="2026-05-01T00:00:00"/>
    <m/>
    <m/>
    <m/>
    <s v="3-712-724"/>
    <s v="MASIVO"/>
    <s v="2 PAGOS PENDIENTES"/>
    <x v="1"/>
    <m/>
    <m/>
    <m/>
    <m/>
  </r>
  <r>
    <x v="1"/>
    <s v="Lourdes Idalia Caballero Rodriguez de Bryan"/>
    <n v="206038640000"/>
    <s v="Cobros Mayo"/>
    <m/>
    <m/>
    <d v="2026-05-01T00:00:00"/>
    <n v="60493352"/>
    <n v="60493352"/>
    <m/>
    <m/>
    <m/>
    <m/>
    <m/>
    <d v="2026-05-01T00:00:00"/>
    <m/>
    <m/>
    <m/>
    <s v="8-786-2"/>
    <s v="MASIVO"/>
    <s v="NPN"/>
    <x v="2"/>
    <m/>
    <m/>
    <m/>
    <m/>
  </r>
  <r>
    <x v="1"/>
    <s v="Viatnessa Stefany  Marin Rosales"/>
    <n v="368004580000"/>
    <s v="Cobros Mayo"/>
    <m/>
    <m/>
    <d v="2026-05-01T00:00:00"/>
    <n v="60512175"/>
    <n v="60512175"/>
    <m/>
    <m/>
    <m/>
    <m/>
    <m/>
    <d v="2026-05-01T00:00:00"/>
    <m/>
    <m/>
    <m/>
    <s v=" AW329866"/>
    <s v="SOHO"/>
    <s v="NPN"/>
    <x v="1"/>
    <m/>
    <m/>
    <m/>
    <m/>
  </r>
  <r>
    <x v="1"/>
    <s v="Reyselina solis "/>
    <n v="266049280000"/>
    <s v="Cobros Mayo"/>
    <m/>
    <m/>
    <d v="2026-05-01T00:00:00"/>
    <n v="60521687"/>
    <n v="60521687"/>
    <m/>
    <m/>
    <m/>
    <m/>
    <m/>
    <d v="2026-05-01T00:00:00"/>
    <m/>
    <m/>
    <m/>
    <s v="10-701-2590"/>
    <s v="MASIVO"/>
    <s v="NPN"/>
    <x v="1"/>
    <m/>
    <m/>
    <m/>
    <m/>
  </r>
  <r>
    <x v="1"/>
    <s v="Miguel Martínez "/>
    <n v="361044590000"/>
    <s v="Cobros Mayo"/>
    <m/>
    <m/>
    <d v="2026-05-01T00:00:00"/>
    <n v="60590544"/>
    <n v="60590544"/>
    <m/>
    <m/>
    <m/>
    <m/>
    <m/>
    <d v="2026-05-01T00:00:00"/>
    <m/>
    <m/>
    <m/>
    <s v="8-1062-403"/>
    <s v="MASIVO"/>
    <s v="NPN"/>
    <x v="1"/>
    <m/>
    <m/>
    <m/>
    <m/>
  </r>
  <r>
    <x v="1"/>
    <s v="Martha Burgos "/>
    <n v="363089910000"/>
    <s v="Cobros Mayo"/>
    <m/>
    <m/>
    <d v="2026-05-01T00:00:00"/>
    <n v="60598594"/>
    <n v="60598594"/>
    <m/>
    <m/>
    <m/>
    <m/>
    <m/>
    <d v="2026-05-01T00:00:00"/>
    <m/>
    <m/>
    <m/>
    <s v="6-47-1288"/>
    <s v="MASIVO"/>
    <s v="NPN"/>
    <x v="4"/>
    <m/>
    <m/>
    <m/>
    <m/>
  </r>
  <r>
    <x v="1"/>
    <s v="Odalis Lisett Matinez Mathews "/>
    <n v="362075190000"/>
    <s v="Cobros Mayo"/>
    <m/>
    <m/>
    <d v="2026-05-01T00:00:00"/>
    <n v="60604019"/>
    <n v="60604019"/>
    <m/>
    <m/>
    <m/>
    <m/>
    <m/>
    <d v="2026-05-01T00:00:00"/>
    <m/>
    <m/>
    <m/>
    <s v="8-235-952"/>
    <s v="MASIVO"/>
    <s v="NPN"/>
    <x v="1"/>
    <m/>
    <m/>
    <m/>
    <m/>
  </r>
  <r>
    <x v="1"/>
    <s v="DAVID EDUARDO JARAMILLO  "/>
    <n v="361059310000"/>
    <s v="Cobros Mayo"/>
    <m/>
    <m/>
    <d v="2026-05-01T00:00:00"/>
    <n v="60618097"/>
    <n v="60618097"/>
    <m/>
    <m/>
    <m/>
    <m/>
    <m/>
    <d v="2026-05-01T00:00:00"/>
    <m/>
    <m/>
    <m/>
    <s v="8-772-1101 DV0"/>
    <s v="SOHO"/>
    <s v="NPN"/>
    <x v="1"/>
    <m/>
    <m/>
    <m/>
    <m/>
  </r>
  <r>
    <x v="1"/>
    <s v="Julio cesar underwoo solis "/>
    <n v="353362270000"/>
    <s v="Cobros Mayo"/>
    <m/>
    <m/>
    <d v="2026-05-01T00:00:00"/>
    <n v="60627074"/>
    <n v="60627074"/>
    <m/>
    <m/>
    <m/>
    <m/>
    <m/>
    <d v="2026-05-01T00:00:00"/>
    <m/>
    <m/>
    <m/>
    <s v="8-821-1437"/>
    <s v="MASIVO"/>
    <s v="NPN"/>
    <x v="1"/>
    <m/>
    <m/>
    <m/>
    <m/>
  </r>
  <r>
    <x v="1"/>
    <s v="ELVIS ANDRES ALMENGOR TORRES"/>
    <n v="359370290000"/>
    <s v="Cobros Mayo"/>
    <m/>
    <m/>
    <d v="2026-05-01T00:00:00"/>
    <n v="60696170"/>
    <n v="60696170"/>
    <m/>
    <m/>
    <m/>
    <m/>
    <m/>
    <d v="2026-05-01T00:00:00"/>
    <m/>
    <m/>
    <m/>
    <s v="4-160-531"/>
    <s v="MASIVO"/>
    <s v="3 PAGOS PENDIENTES"/>
    <x v="1"/>
    <m/>
    <m/>
    <m/>
    <m/>
  </r>
  <r>
    <x v="1"/>
    <s v="Brandon Alexander West Gaitán "/>
    <n v="221908800000"/>
    <s v="Cobros Mayo"/>
    <m/>
    <m/>
    <d v="2026-05-01T00:00:00"/>
    <n v="60746711"/>
    <n v="60746711"/>
    <m/>
    <m/>
    <m/>
    <m/>
    <m/>
    <d v="2026-05-01T00:00:00"/>
    <m/>
    <m/>
    <m/>
    <s v="8-1040-2422"/>
    <s v="MASIVO"/>
    <s v="NPN"/>
    <x v="1"/>
    <m/>
    <m/>
    <m/>
    <m/>
  </r>
  <r>
    <x v="1"/>
    <s v="Luis Carlos riley"/>
    <n v="361004650000"/>
    <s v="Cobros Mayo"/>
    <m/>
    <m/>
    <d v="2026-05-01T00:00:00"/>
    <n v="60991433"/>
    <n v="60991433"/>
    <m/>
    <m/>
    <m/>
    <m/>
    <m/>
    <d v="2026-05-01T00:00:00"/>
    <m/>
    <m/>
    <m/>
    <s v="8-503-818"/>
    <s v="SOHO"/>
    <s v="2 PAGOS PENDIENTES"/>
    <x v="3"/>
    <m/>
    <m/>
    <m/>
    <m/>
  </r>
  <r>
    <x v="1"/>
    <s v="Georgina iglesias "/>
    <n v="362005830000"/>
    <s v="Cobros Mayo"/>
    <m/>
    <m/>
    <d v="2026-05-01T00:00:00"/>
    <n v="61001147"/>
    <n v="61001147"/>
    <m/>
    <m/>
    <m/>
    <m/>
    <m/>
    <d v="2026-05-01T00:00:00"/>
    <m/>
    <m/>
    <m/>
    <s v="10-5-1140"/>
    <s v="MASIVO"/>
    <s v="2 PAGOS PENDIENTES"/>
    <x v="3"/>
    <m/>
    <m/>
    <m/>
    <m/>
  </r>
  <r>
    <x v="1"/>
    <s v="Lina Fernanda Vega Londoño"/>
    <n v="366089240000"/>
    <s v="Cobros Mayo"/>
    <m/>
    <m/>
    <d v="2026-05-01T00:00:00"/>
    <n v="61029137"/>
    <n v="61029137"/>
    <m/>
    <m/>
    <m/>
    <m/>
    <m/>
    <d v="2026-05-01T00:00:00"/>
    <m/>
    <m/>
    <m/>
    <s v="E-8-204683"/>
    <s v="SOHO"/>
    <s v="NPN"/>
    <x v="2"/>
    <m/>
    <m/>
    <m/>
    <m/>
  </r>
  <r>
    <x v="1"/>
    <s v="Luis Alberto Dacos parra"/>
    <n v="362030030000"/>
    <s v="Cobros Mayo"/>
    <m/>
    <m/>
    <d v="2026-05-01T00:00:00"/>
    <n v="61060987"/>
    <n v="61060987"/>
    <m/>
    <m/>
    <m/>
    <m/>
    <m/>
    <d v="2026-05-01T00:00:00"/>
    <m/>
    <m/>
    <m/>
    <n v="172438856"/>
    <s v="MASIVO"/>
    <s v="2 PAGOS PENDIENTES"/>
    <x v="1"/>
    <m/>
    <m/>
    <m/>
    <m/>
  </r>
  <r>
    <x v="1"/>
    <s v="Joanna del carmen castillo miro"/>
    <n v="357186870000"/>
    <s v="Cobros Mayo"/>
    <m/>
    <m/>
    <d v="2026-05-01T00:00:00"/>
    <n v="61071807"/>
    <n v="61071807"/>
    <m/>
    <m/>
    <m/>
    <m/>
    <m/>
    <d v="2026-05-01T00:00:00"/>
    <m/>
    <m/>
    <m/>
    <s v="8-813-1496"/>
    <s v="MASIVO"/>
    <s v="2 PAGOS PENDIENTES"/>
    <x v="3"/>
    <m/>
    <m/>
    <m/>
    <m/>
  </r>
  <r>
    <x v="1"/>
    <s v="TATHIANA GRETTEL SALVATIERRA SANTANA"/>
    <n v="302030030000"/>
    <s v="Cobros Mayo"/>
    <m/>
    <m/>
    <d v="2026-05-01T00:00:00"/>
    <n v="61123186"/>
    <n v="61123186"/>
    <m/>
    <m/>
    <m/>
    <m/>
    <m/>
    <d v="2026-05-01T00:00:00"/>
    <m/>
    <m/>
    <m/>
    <s v="8-760-511"/>
    <s v="MASIVO"/>
    <s v="NPN"/>
    <x v="1"/>
    <m/>
    <m/>
    <m/>
    <m/>
  </r>
  <r>
    <x v="1"/>
    <s v="YARLENIS ANNETH ALVARADO RAMOS"/>
    <n v="351377490000"/>
    <s v="Cobros Mayo"/>
    <m/>
    <m/>
    <d v="2026-05-01T00:00:00"/>
    <n v="61161512"/>
    <n v="61161512"/>
    <m/>
    <m/>
    <m/>
    <m/>
    <m/>
    <d v="2026-05-01T00:00:00"/>
    <m/>
    <m/>
    <m/>
    <s v="8-1002-719"/>
    <s v="MASIVO"/>
    <s v="3 PAGOS PENDIENTES"/>
    <x v="1"/>
    <m/>
    <m/>
    <m/>
    <m/>
  </r>
  <r>
    <x v="1"/>
    <s v="CELIANO JAVIER DE LEON MORALES"/>
    <n v="358367750000"/>
    <s v="Cobros Mayo"/>
    <m/>
    <m/>
    <d v="2026-05-01T00:00:00"/>
    <n v="61219189"/>
    <n v="61219189"/>
    <m/>
    <m/>
    <m/>
    <m/>
    <m/>
    <d v="2026-05-01T00:00:00"/>
    <m/>
    <m/>
    <m/>
    <s v="8-856-927"/>
    <s v="MASIVO"/>
    <s v="NPN"/>
    <x v="2"/>
    <m/>
    <m/>
    <m/>
    <m/>
  </r>
  <r>
    <x v="1"/>
    <s v="Luzmila perez muños "/>
    <n v="206076270000"/>
    <s v="Cobros Mayo"/>
    <m/>
    <m/>
    <d v="2026-05-01T00:00:00"/>
    <n v="61229793"/>
    <n v="61229793"/>
    <m/>
    <m/>
    <m/>
    <m/>
    <m/>
    <d v="2026-05-01T00:00:00"/>
    <m/>
    <m/>
    <m/>
    <s v="8-195-335"/>
    <s v="MASIVO"/>
    <s v="NPN"/>
    <x v="1"/>
    <m/>
    <m/>
    <m/>
    <m/>
  </r>
  <r>
    <x v="1"/>
    <s v="Ronaldo Alberto Rodríguez Ayarsa"/>
    <n v="364062250000"/>
    <s v="Cobros Mayo"/>
    <m/>
    <m/>
    <d v="2026-05-01T00:00:00"/>
    <n v="61237057"/>
    <n v="61237057"/>
    <m/>
    <m/>
    <m/>
    <m/>
    <m/>
    <d v="2026-05-01T00:00:00"/>
    <m/>
    <m/>
    <m/>
    <s v="8-849-2175"/>
    <s v="MASIVO"/>
    <s v="NPN"/>
    <x v="10"/>
    <m/>
    <m/>
    <m/>
    <m/>
  </r>
  <r>
    <x v="1"/>
    <s v="ALEIDA MARTINEZ PEREZ"/>
    <n v="365059930000"/>
    <s v="Cobros Mayo"/>
    <m/>
    <m/>
    <d v="2026-05-01T00:00:00"/>
    <n v="61239291"/>
    <n v="61239291"/>
    <m/>
    <m/>
    <m/>
    <m/>
    <m/>
    <d v="2026-05-01T00:00:00"/>
    <m/>
    <m/>
    <m/>
    <s v="10-704-1158"/>
    <s v="MASIVO"/>
    <s v="NPN"/>
    <x v="2"/>
    <m/>
    <m/>
    <m/>
    <m/>
  </r>
  <r>
    <x v="1"/>
    <s v="KAROLYN NICOLE FERNÁNDEZ DE GRACIA"/>
    <n v="352351890000"/>
    <s v="Cobros Mayo"/>
    <m/>
    <m/>
    <d v="2026-05-01T00:00:00"/>
    <n v="61318661"/>
    <n v="61318661"/>
    <m/>
    <m/>
    <m/>
    <m/>
    <m/>
    <d v="2026-05-01T00:00:00"/>
    <m/>
    <m/>
    <m/>
    <s v="8-958-146"/>
    <s v="SOHO"/>
    <s v="2 PAGOS PENDIENTES"/>
    <x v="3"/>
    <m/>
    <m/>
    <m/>
    <m/>
  </r>
  <r>
    <x v="1"/>
    <s v="MARTA MARTINEZ"/>
    <n v="361093030000"/>
    <s v="Cobros Mayo"/>
    <m/>
    <m/>
    <d v="2026-05-01T00:00:00"/>
    <n v="61330181"/>
    <n v="61330181"/>
    <m/>
    <m/>
    <m/>
    <m/>
    <m/>
    <d v="2026-05-01T00:00:00"/>
    <m/>
    <m/>
    <m/>
    <s v="2-79-1600"/>
    <s v="MASIVO"/>
    <s v="NPN"/>
    <x v="2"/>
    <m/>
    <m/>
    <m/>
    <m/>
  </r>
  <r>
    <x v="1"/>
    <s v="Trinidad Jessenia Rojas Campo"/>
    <n v="365082650000"/>
    <s v="Cobros Mayo"/>
    <m/>
    <m/>
    <d v="2026-05-01T00:00:00"/>
    <n v="61338803"/>
    <n v="61338803"/>
    <m/>
    <m/>
    <m/>
    <m/>
    <m/>
    <d v="2026-05-01T00:00:00"/>
    <m/>
    <m/>
    <m/>
    <s v="8-862-2478"/>
    <s v="MASIVO"/>
    <s v="NPN"/>
    <x v="1"/>
    <m/>
    <m/>
    <m/>
    <m/>
  </r>
  <r>
    <x v="1"/>
    <s v="Manuel Antonio Nieto"/>
    <n v="366011660000"/>
    <s v="Cobros Mayo"/>
    <m/>
    <m/>
    <d v="2026-05-01T00:00:00"/>
    <n v="61354256"/>
    <n v="61354256"/>
    <m/>
    <m/>
    <m/>
    <m/>
    <m/>
    <d v="2026-05-01T00:00:00"/>
    <m/>
    <m/>
    <m/>
    <s v="6-8-100"/>
    <s v="MASIVO"/>
    <s v="NPN"/>
    <x v="1"/>
    <m/>
    <m/>
    <m/>
    <m/>
  </r>
  <r>
    <x v="1"/>
    <s v="Madelyne Amira "/>
    <n v="361057550000"/>
    <s v="Cobros Mayo"/>
    <m/>
    <m/>
    <d v="2026-05-01T00:00:00"/>
    <n v="61373231"/>
    <n v="61373231"/>
    <m/>
    <m/>
    <m/>
    <m/>
    <m/>
    <d v="2026-05-01T00:00:00"/>
    <m/>
    <m/>
    <m/>
    <s v="8-833-2498"/>
    <s v="MASIVO"/>
    <s v="NPN"/>
    <x v="4"/>
    <m/>
    <m/>
    <m/>
    <m/>
  </r>
  <r>
    <x v="1"/>
    <s v="MOISES ALEJANDRO GIL MELA"/>
    <n v="357362200000"/>
    <s v="Cobros Mayo"/>
    <m/>
    <m/>
    <d v="2026-05-01T00:00:00"/>
    <n v="61391426"/>
    <n v="61391426"/>
    <m/>
    <m/>
    <m/>
    <m/>
    <m/>
    <d v="2026-05-01T00:00:00"/>
    <m/>
    <m/>
    <m/>
    <s v="9-764-1621"/>
    <s v="MASIVO"/>
    <s v="NPN"/>
    <x v="4"/>
    <m/>
    <m/>
    <m/>
    <m/>
  </r>
  <r>
    <x v="1"/>
    <s v="Javier anaya"/>
    <n v="361076950000"/>
    <s v="Cobros Mayo"/>
    <m/>
    <m/>
    <d v="2026-05-01T00:00:00"/>
    <n v="61402787"/>
    <n v="61402787"/>
    <m/>
    <m/>
    <m/>
    <m/>
    <m/>
    <d v="2026-05-01T00:00:00"/>
    <m/>
    <m/>
    <m/>
    <s v="8-477-628"/>
    <s v="MASIVO"/>
    <s v="NPN"/>
    <x v="7"/>
    <m/>
    <m/>
    <m/>
    <m/>
  </r>
  <r>
    <x v="1"/>
    <s v="Ana del carmen zuñiga "/>
    <n v="355376090000"/>
    <s v="Cobros Mayo"/>
    <m/>
    <m/>
    <d v="2026-05-01T00:00:00"/>
    <n v="61403797"/>
    <n v="61403797"/>
    <m/>
    <m/>
    <m/>
    <m/>
    <m/>
    <d v="2026-05-01T00:00:00"/>
    <m/>
    <m/>
    <m/>
    <s v="5-23-138"/>
    <s v="MASIVO"/>
    <s v="3 PAGOS PENDIENTES"/>
    <x v="4"/>
    <m/>
    <m/>
    <m/>
    <m/>
  </r>
  <r>
    <x v="1"/>
    <s v="GEOR FREDY CORREA MUÑOS "/>
    <n v="364017280000"/>
    <s v="Cobros Mayo"/>
    <m/>
    <m/>
    <d v="2026-05-01T00:00:00"/>
    <n v="61408492"/>
    <n v="61408492"/>
    <m/>
    <m/>
    <m/>
    <m/>
    <m/>
    <d v="2026-05-01T00:00:00"/>
    <m/>
    <m/>
    <m/>
    <s v="BE500464"/>
    <s v="SOHO"/>
    <s v="NPN"/>
    <x v="1"/>
    <m/>
    <m/>
    <m/>
    <m/>
  </r>
  <r>
    <x v="1"/>
    <s v="Kener omar Plata cabas"/>
    <n v="369039250000"/>
    <s v="Cobros Mayo"/>
    <m/>
    <m/>
    <d v="2026-05-01T00:00:00"/>
    <n v="61441494"/>
    <n v="61441494"/>
    <m/>
    <m/>
    <m/>
    <m/>
    <m/>
    <d v="2026-05-01T00:00:00"/>
    <m/>
    <m/>
    <m/>
    <s v="BH136898"/>
    <s v="MASIVO"/>
    <s v="NPN"/>
    <x v="2"/>
    <m/>
    <m/>
    <m/>
    <m/>
  </r>
  <r>
    <x v="1"/>
    <s v="Héctor Alfredo Herrera zerna"/>
    <n v="351368460000"/>
    <s v="Cobros Mayo"/>
    <m/>
    <m/>
    <d v="2026-05-01T00:00:00"/>
    <n v="61473145"/>
    <n v="61473145"/>
    <m/>
    <m/>
    <m/>
    <m/>
    <m/>
    <d v="2026-05-01T00:00:00"/>
    <m/>
    <m/>
    <m/>
    <s v="8-398-316"/>
    <s v="MASIVO"/>
    <s v="3 PAGOS PENDIENTES"/>
    <x v="4"/>
    <m/>
    <m/>
    <m/>
    <m/>
  </r>
  <r>
    <x v="1"/>
    <s v="Enelcy morris "/>
    <n v="361020900000"/>
    <s v="Cobros Mayo"/>
    <m/>
    <m/>
    <d v="2026-05-01T00:00:00"/>
    <n v="61473648"/>
    <n v="61473648"/>
    <m/>
    <m/>
    <m/>
    <m/>
    <m/>
    <d v="2026-05-01T00:00:00"/>
    <m/>
    <m/>
    <m/>
    <s v="10-720-1740"/>
    <s v="MASIVO"/>
    <s v="2 PAGOS PENDIENTES"/>
    <x v="4"/>
    <m/>
    <m/>
    <m/>
    <m/>
  </r>
  <r>
    <x v="1"/>
    <s v=" Eybis Elvira Frias Chacon"/>
    <n v="803956250000"/>
    <s v="Cobros Mayo"/>
    <m/>
    <m/>
    <d v="2026-05-01T00:00:00"/>
    <n v="61520827"/>
    <n v="61520827"/>
    <m/>
    <m/>
    <m/>
    <m/>
    <m/>
    <d v="2026-05-01T00:00:00"/>
    <m/>
    <m/>
    <m/>
    <s v="7-119-232"/>
    <s v="DIGITAL"/>
    <s v="NPN"/>
    <x v="5"/>
    <m/>
    <m/>
    <m/>
    <m/>
  </r>
  <r>
    <x v="1"/>
    <s v="ANAYKA CAMPOS"/>
    <n v="206054610000"/>
    <s v="Cobros Mayo"/>
    <m/>
    <m/>
    <d v="2026-05-01T00:00:00"/>
    <n v="61573042"/>
    <n v="61573042"/>
    <m/>
    <m/>
    <m/>
    <m/>
    <m/>
    <d v="2026-05-01T00:00:00"/>
    <m/>
    <m/>
    <m/>
    <s v="10-706-842"/>
    <s v="MASIVO"/>
    <s v="NPN"/>
    <x v="1"/>
    <m/>
    <m/>
    <m/>
    <m/>
  </r>
  <r>
    <x v="1"/>
    <s v="Carmen Rios"/>
    <n v="356334410000"/>
    <s v="Cobros Mayo"/>
    <m/>
    <m/>
    <d v="2026-05-01T00:00:00"/>
    <n v="61603045"/>
    <n v="61603045"/>
    <m/>
    <m/>
    <m/>
    <m/>
    <m/>
    <d v="2026-05-01T00:00:00"/>
    <m/>
    <m/>
    <m/>
    <s v="8-972-926"/>
    <s v="MASIVO"/>
    <s v="3 PAGOS PENDIENTES"/>
    <x v="3"/>
    <m/>
    <m/>
    <m/>
    <m/>
  </r>
  <r>
    <x v="1"/>
    <s v="Ignacio herrera"/>
    <n v="368033060000"/>
    <s v="Cobros Mayo"/>
    <m/>
    <m/>
    <d v="2026-05-01T00:00:00"/>
    <n v="61607001"/>
    <n v="61607001"/>
    <m/>
    <m/>
    <m/>
    <m/>
    <m/>
    <d v="2026-05-01T00:00:00"/>
    <m/>
    <m/>
    <m/>
    <s v="8-424-244"/>
    <s v="SOHO"/>
    <s v="NPN"/>
    <x v="1"/>
    <m/>
    <m/>
    <m/>
    <m/>
  </r>
  <r>
    <x v="1"/>
    <s v="Mayra edith Acosta quintero6"/>
    <n v="358380770000"/>
    <s v="Cobros Mayo"/>
    <m/>
    <m/>
    <d v="2026-05-01T00:00:00"/>
    <n v="61609931"/>
    <n v="61609931"/>
    <m/>
    <m/>
    <m/>
    <m/>
    <m/>
    <d v="2026-05-01T00:00:00"/>
    <m/>
    <m/>
    <m/>
    <s v="8-252-374"/>
    <s v="MASIVO"/>
    <s v="NPN"/>
    <x v="1"/>
    <m/>
    <m/>
    <m/>
    <m/>
  </r>
  <r>
    <x v="1"/>
    <s v="JORGE ISAAC ROMERO FRIAS "/>
    <n v="363026030000"/>
    <s v="Cobros Mayo"/>
    <m/>
    <m/>
    <d v="2026-05-01T00:00:00"/>
    <n v="61617598"/>
    <n v="61617598"/>
    <m/>
    <m/>
    <m/>
    <m/>
    <m/>
    <d v="2026-05-01T00:00:00"/>
    <m/>
    <m/>
    <m/>
    <s v="6-729-578"/>
    <s v="SOHO"/>
    <s v="NPN"/>
    <x v="3"/>
    <m/>
    <m/>
    <m/>
    <m/>
  </r>
  <r>
    <x v="1"/>
    <s v="Ana gabriela Delgado "/>
    <n v="357372660000"/>
    <s v="Cobros Mayo"/>
    <m/>
    <m/>
    <d v="2026-05-01T00:00:00"/>
    <n v="61619039"/>
    <n v="61619039"/>
    <m/>
    <m/>
    <m/>
    <m/>
    <m/>
    <d v="2026-05-01T00:00:00"/>
    <m/>
    <m/>
    <m/>
    <s v="2-732-1592"/>
    <s v="MASIVO"/>
    <s v="NPN"/>
    <x v="5"/>
    <m/>
    <m/>
    <m/>
    <m/>
  </r>
  <r>
    <x v="1"/>
    <s v="Adalberto García "/>
    <n v="361082610000"/>
    <s v="Cobros Mayo"/>
    <m/>
    <m/>
    <d v="2026-05-01T00:00:00"/>
    <n v="61621914"/>
    <n v="61621914"/>
    <m/>
    <m/>
    <m/>
    <m/>
    <m/>
    <d v="2026-05-01T00:00:00"/>
    <m/>
    <m/>
    <m/>
    <s v="3-723-1483"/>
    <s v="MASIVO"/>
    <s v="NPN"/>
    <x v="1"/>
    <m/>
    <m/>
    <m/>
    <m/>
  </r>
  <r>
    <x v="1"/>
    <s v="Daniel bosquez"/>
    <n v="359382360000"/>
    <s v="Cobros Mayo"/>
    <m/>
    <m/>
    <d v="2026-05-01T00:00:00"/>
    <n v="61622585"/>
    <n v="61622585"/>
    <m/>
    <m/>
    <m/>
    <m/>
    <m/>
    <d v="2026-05-01T00:00:00"/>
    <m/>
    <m/>
    <m/>
    <s v="6-703-2233"/>
    <s v="MASIVO"/>
    <s v="3 PAGOS PENDIENTES"/>
    <x v="1"/>
    <m/>
    <m/>
    <m/>
    <m/>
  </r>
  <r>
    <x v="1"/>
    <s v="Tania De Gracia"/>
    <n v="355386920000"/>
    <s v="Cobros Mayo"/>
    <m/>
    <m/>
    <d v="2026-05-01T00:00:00"/>
    <n v="61624504"/>
    <n v="61624504"/>
    <m/>
    <m/>
    <m/>
    <m/>
    <m/>
    <d v="2026-05-01T00:00:00"/>
    <m/>
    <m/>
    <m/>
    <s v="8-746-244"/>
    <s v="MASIVO"/>
    <s v="NPN"/>
    <x v="5"/>
    <m/>
    <m/>
    <m/>
    <m/>
  </r>
  <r>
    <x v="1"/>
    <s v="Diocelina Brown "/>
    <n v="364059380000"/>
    <s v="Cobros Mayo"/>
    <m/>
    <m/>
    <d v="2026-05-01T00:00:00"/>
    <n v="61625857"/>
    <n v="61625857"/>
    <m/>
    <m/>
    <m/>
    <m/>
    <m/>
    <d v="2026-05-01T00:00:00"/>
    <m/>
    <m/>
    <m/>
    <s v="1-734-1896"/>
    <s v="MASIVO"/>
    <s v="NPN"/>
    <x v="1"/>
    <m/>
    <m/>
    <m/>
    <m/>
  </r>
  <r>
    <x v="1"/>
    <s v="MAXELINO JESUS CASTILLO PEREZ"/>
    <n v="353363710000"/>
    <s v="Cobros Mayo"/>
    <m/>
    <m/>
    <d v="2026-05-01T00:00:00"/>
    <n v="61626717"/>
    <n v="61626717"/>
    <m/>
    <m/>
    <m/>
    <m/>
    <m/>
    <d v="2026-05-01T00:00:00"/>
    <m/>
    <m/>
    <m/>
    <s v="2-722-1502"/>
    <s v="MASIVO"/>
    <s v="NPN"/>
    <x v="1"/>
    <m/>
    <m/>
    <m/>
    <m/>
  </r>
  <r>
    <x v="1"/>
    <s v="Stella Cumberbatch "/>
    <n v="365036580000"/>
    <s v="Cobros Mayo"/>
    <m/>
    <m/>
    <d v="2026-05-01T00:00:00"/>
    <n v="61629844"/>
    <n v="61629844"/>
    <m/>
    <m/>
    <m/>
    <m/>
    <m/>
    <d v="2026-05-01T00:00:00"/>
    <m/>
    <m/>
    <m/>
    <s v="3-21-222"/>
    <s v="SOHO"/>
    <s v="NPN"/>
    <x v="3"/>
    <m/>
    <m/>
    <m/>
    <m/>
  </r>
  <r>
    <x v="1"/>
    <s v=" Pablo Ernesto Valderrama Tuñon"/>
    <n v="363028110000"/>
    <s v="Cobros Mayo"/>
    <m/>
    <m/>
    <d v="2026-05-01T00:00:00"/>
    <n v="61641852"/>
    <n v="61641852"/>
    <m/>
    <m/>
    <m/>
    <m/>
    <m/>
    <d v="2026-05-01T00:00:00"/>
    <m/>
    <m/>
    <m/>
    <s v="8-1022-2282"/>
    <s v="DIGITAL"/>
    <s v="NPN"/>
    <x v="4"/>
    <m/>
    <m/>
    <m/>
    <m/>
  </r>
  <r>
    <x v="1"/>
    <s v="Roshbay Valdez"/>
    <n v="337004780000"/>
    <s v="Cobros Mayo"/>
    <m/>
    <m/>
    <d v="2026-05-01T00:00:00"/>
    <n v="61642920"/>
    <n v="61642920"/>
    <m/>
    <m/>
    <m/>
    <m/>
    <m/>
    <d v="2026-05-01T00:00:00"/>
    <m/>
    <m/>
    <m/>
    <s v="4-263-407"/>
    <s v="MASIVO"/>
    <s v="NPN"/>
    <x v="1"/>
    <m/>
    <m/>
    <m/>
    <m/>
  </r>
  <r>
    <x v="1"/>
    <s v="Manuel gonzalez"/>
    <n v="367075490000"/>
    <s v="Cobros Mayo"/>
    <m/>
    <m/>
    <d v="2026-05-01T00:00:00"/>
    <n v="61646786"/>
    <n v="61646786"/>
    <m/>
    <m/>
    <m/>
    <m/>
    <m/>
    <d v="2026-05-01T00:00:00"/>
    <m/>
    <m/>
    <m/>
    <s v="3-84-1995"/>
    <s v="MASIVO"/>
    <s v="NPN"/>
    <x v="10"/>
    <m/>
    <m/>
    <m/>
    <m/>
  </r>
  <r>
    <x v="1"/>
    <s v="ABRAM ISAAC CASTILLO LUNA"/>
    <n v="368008220000"/>
    <s v="Cobros Mayo"/>
    <m/>
    <m/>
    <d v="2026-05-01T00:00:00"/>
    <n v="61647645"/>
    <n v="61647645"/>
    <m/>
    <m/>
    <m/>
    <m/>
    <m/>
    <d v="2026-05-01T00:00:00"/>
    <m/>
    <m/>
    <m/>
    <s v="3-761-2309"/>
    <s v="MASIVO"/>
    <s v="2 PAGOS PENDIENTES"/>
    <x v="8"/>
    <m/>
    <m/>
    <m/>
    <m/>
  </r>
  <r>
    <x v="1"/>
    <s v="Edwin Cabrera"/>
    <n v="351386440000"/>
    <s v="Cobros Mayo"/>
    <m/>
    <m/>
    <d v="2026-05-01T00:00:00"/>
    <n v="61652012"/>
    <n v="61652012"/>
    <m/>
    <m/>
    <m/>
    <m/>
    <m/>
    <d v="2026-05-01T00:00:00"/>
    <m/>
    <m/>
    <m/>
    <s v="8-905-1558"/>
    <s v="MASIVO"/>
    <s v="3 PAGOS PENDIENTES"/>
    <x v="9"/>
    <m/>
    <m/>
    <m/>
    <m/>
  </r>
  <r>
    <x v="1"/>
    <s v="Adelaida Argelis de Gracia Toribio Gonzaez"/>
    <n v="358198720000"/>
    <s v="Cobros Mayo"/>
    <m/>
    <m/>
    <d v="2026-05-01T00:00:00"/>
    <n v="61667807"/>
    <n v="61667807"/>
    <m/>
    <m/>
    <m/>
    <m/>
    <m/>
    <d v="2026-05-01T00:00:00"/>
    <m/>
    <m/>
    <m/>
    <s v="8-721-1148"/>
    <s v="MASIVO"/>
    <s v="NPN"/>
    <x v="1"/>
    <m/>
    <m/>
    <m/>
    <m/>
  </r>
  <r>
    <x v="1"/>
    <s v="Adrian Escobar "/>
    <n v="368092180000"/>
    <s v="Cobros Mayo"/>
    <m/>
    <m/>
    <d v="2026-05-01T00:00:00"/>
    <n v="61677688"/>
    <n v="61677688"/>
    <m/>
    <m/>
    <m/>
    <m/>
    <m/>
    <d v="2026-05-01T00:00:00"/>
    <m/>
    <m/>
    <m/>
    <s v="3-736-1071"/>
    <s v="MASIVO"/>
    <s v="NPN"/>
    <x v="8"/>
    <m/>
    <m/>
    <m/>
    <m/>
  </r>
  <r>
    <x v="1"/>
    <s v=" ALYAZERA STEPHANIE ARCHILBOLD CHEN"/>
    <n v="365053970000"/>
    <s v="Cobros Mayo"/>
    <m/>
    <m/>
    <d v="2026-05-01T00:00:00"/>
    <n v="61732456"/>
    <n v="61732456"/>
    <m/>
    <m/>
    <m/>
    <m/>
    <m/>
    <d v="2026-05-01T00:00:00"/>
    <m/>
    <m/>
    <m/>
    <s v="8-1020-2495"/>
    <s v="MASIVO"/>
    <s v="NPN"/>
    <x v="2"/>
    <m/>
    <m/>
    <m/>
    <m/>
  </r>
  <r>
    <x v="1"/>
    <s v="ADELINA BEKER SANTOS"/>
    <n v="361020570000"/>
    <s v="Cobros Mayo"/>
    <m/>
    <m/>
    <d v="2026-05-01T00:00:00"/>
    <n v="61750050"/>
    <n v="61750050"/>
    <m/>
    <m/>
    <m/>
    <m/>
    <m/>
    <d v="2026-05-01T00:00:00"/>
    <m/>
    <m/>
    <m/>
    <s v="12-709-2024"/>
    <s v="MASIVO"/>
    <s v="2 PAGOS PENDIENTES"/>
    <x v="3"/>
    <m/>
    <m/>
    <m/>
    <m/>
  </r>
  <r>
    <x v="1"/>
    <s v="Mirleydi Judith Muñoz Niño "/>
    <n v="365086840000"/>
    <s v="Cobros Mayo"/>
    <m/>
    <m/>
    <d v="2026-05-01T00:00:00"/>
    <n v="61757220"/>
    <n v="61757220"/>
    <m/>
    <m/>
    <m/>
    <m/>
    <m/>
    <d v="2026-05-01T00:00:00"/>
    <m/>
    <m/>
    <m/>
    <s v="BH743234"/>
    <s v="MASIVO"/>
    <s v="NPN"/>
    <x v="2"/>
    <m/>
    <m/>
    <m/>
    <m/>
  </r>
  <r>
    <x v="1"/>
    <s v="EDWIN ERNESTO TREJOS CARPUS"/>
    <n v="357383640000"/>
    <s v="Cobros Mayo"/>
    <m/>
    <m/>
    <d v="2026-05-01T00:00:00"/>
    <n v="61760559"/>
    <n v="61760559"/>
    <m/>
    <m/>
    <m/>
    <m/>
    <m/>
    <d v="2026-05-01T00:00:00"/>
    <m/>
    <m/>
    <m/>
    <s v="8-942-2448"/>
    <s v="MASIVO"/>
    <s v="NPN"/>
    <x v="2"/>
    <m/>
    <m/>
    <m/>
    <m/>
  </r>
  <r>
    <x v="1"/>
    <s v="HECTOR JAVIER MORALES MARIN "/>
    <n v="351358170000"/>
    <s v="Cobros Mayo"/>
    <m/>
    <m/>
    <d v="2026-05-01T00:00:00"/>
    <n v="61762204"/>
    <n v="61762204"/>
    <m/>
    <m/>
    <m/>
    <m/>
    <m/>
    <d v="2026-05-01T00:00:00"/>
    <m/>
    <m/>
    <m/>
    <s v="2-702-2277 "/>
    <s v="MASIVO"/>
    <s v="3 PAGOS PENDIENTES"/>
    <x v="8"/>
    <m/>
    <m/>
    <m/>
    <m/>
  </r>
  <r>
    <x v="1"/>
    <s v="Isleny romero"/>
    <n v="369075100000"/>
    <s v="Cobros Mayo"/>
    <m/>
    <m/>
    <d v="2026-05-01T00:00:00"/>
    <n v="61768667"/>
    <n v="61768667"/>
    <m/>
    <m/>
    <m/>
    <m/>
    <m/>
    <d v="2026-05-01T00:00:00"/>
    <m/>
    <m/>
    <m/>
    <s v="3-743-918"/>
    <s v="MASIVO"/>
    <s v="NPN"/>
    <x v="2"/>
    <m/>
    <m/>
    <m/>
    <m/>
  </r>
  <r>
    <x v="1"/>
    <s v="Eliezer Ariel Olmos Cabezas"/>
    <n v="366021580000"/>
    <s v="Cobros Mayo"/>
    <m/>
    <m/>
    <d v="2026-05-01T00:00:00"/>
    <n v="61772742"/>
    <n v="61772742"/>
    <m/>
    <m/>
    <m/>
    <m/>
    <m/>
    <d v="2026-05-01T00:00:00"/>
    <m/>
    <m/>
    <m/>
    <s v="3-739-2335 "/>
    <s v="MASIVO"/>
    <s v="2 PAGOS PENDIENTES"/>
    <x v="10"/>
    <m/>
    <m/>
    <m/>
    <m/>
  </r>
  <r>
    <x v="1"/>
    <s v="Míriam peñalba"/>
    <n v="366093020000"/>
    <s v="Cobros Mayo"/>
    <m/>
    <m/>
    <d v="2026-05-01T00:00:00"/>
    <n v="61902839"/>
    <n v="61902839"/>
    <m/>
    <m/>
    <m/>
    <m/>
    <m/>
    <d v="2026-05-01T00:00:00"/>
    <m/>
    <m/>
    <m/>
    <s v="9-717-333"/>
    <s v="SOHO"/>
    <s v="NPN"/>
    <x v="1"/>
    <m/>
    <m/>
    <m/>
    <m/>
  </r>
  <r>
    <x v="1"/>
    <s v="MEIQIN ZHONG "/>
    <n v="368050460000"/>
    <s v="Cobros Mayo"/>
    <m/>
    <m/>
    <d v="2026-05-01T00:00:00"/>
    <n v="61903275"/>
    <n v="61903275"/>
    <m/>
    <m/>
    <m/>
    <m/>
    <m/>
    <d v="2026-05-01T00:00:00"/>
    <m/>
    <m/>
    <m/>
    <s v="EC3132480"/>
    <s v="SOHO"/>
    <s v="NPN"/>
    <x v="8"/>
    <m/>
    <m/>
    <m/>
    <m/>
  </r>
  <r>
    <x v="1"/>
    <s v="Daniel smith alvares de leon "/>
    <n v="362066750000"/>
    <s v="Cobros Mayo"/>
    <m/>
    <m/>
    <d v="2026-05-01T00:00:00"/>
    <n v="61905419"/>
    <n v="61905419"/>
    <m/>
    <m/>
    <m/>
    <m/>
    <m/>
    <d v="2026-05-01T00:00:00"/>
    <m/>
    <m/>
    <m/>
    <s v="2-97-2119"/>
    <s v="MASIVO"/>
    <s v="NPN"/>
    <x v="1"/>
    <m/>
    <m/>
    <m/>
    <m/>
  </r>
  <r>
    <x v="1"/>
    <s v="NELSON SECAIDA RODRIGUEZ"/>
    <n v="353257620000"/>
    <s v="Cobros Mayo"/>
    <m/>
    <m/>
    <d v="2026-05-01T00:00:00"/>
    <n v="61939763"/>
    <n v="61939763"/>
    <m/>
    <m/>
    <m/>
    <m/>
    <m/>
    <d v="2026-05-01T00:00:00"/>
    <m/>
    <m/>
    <m/>
    <s v="9-84-107"/>
    <s v="MASIVO"/>
    <s v="NPN"/>
    <x v="1"/>
    <m/>
    <m/>
    <m/>
    <m/>
  </r>
  <r>
    <x v="1"/>
    <s v="FRANCISCA CRISTIAN SAAVEDRA "/>
    <n v="362057470000"/>
    <s v="Cobros Mayo"/>
    <m/>
    <m/>
    <d v="2026-05-01T00:00:00"/>
    <n v="61962461"/>
    <n v="61962461"/>
    <m/>
    <m/>
    <m/>
    <m/>
    <m/>
    <d v="2026-05-01T00:00:00"/>
    <m/>
    <m/>
    <m/>
    <s v="8-864-121"/>
    <s v="SOHO"/>
    <s v="NPN"/>
    <x v="4"/>
    <m/>
    <m/>
    <m/>
    <m/>
  </r>
  <r>
    <x v="1"/>
    <s v="KANIESHA MC DONALD"/>
    <n v="199031050000"/>
    <s v="Cobros Mayo"/>
    <m/>
    <m/>
    <d v="2026-05-01T00:00:00"/>
    <n v="61963114"/>
    <n v="61963114"/>
    <m/>
    <m/>
    <m/>
    <m/>
    <m/>
    <d v="2026-05-01T00:00:00"/>
    <m/>
    <m/>
    <m/>
    <s v="8-832-2006"/>
    <s v="MASIVO"/>
    <s v="NPN"/>
    <x v="3"/>
    <m/>
    <m/>
    <m/>
    <m/>
  </r>
  <r>
    <x v="1"/>
    <s v="ALDAIR HERNAN RODRIGUEZ MADDE"/>
    <n v="362001260000"/>
    <s v="Cobros Mayo"/>
    <m/>
    <m/>
    <d v="2026-05-01T00:00:00"/>
    <n v="61980833"/>
    <n v="61980833"/>
    <m/>
    <m/>
    <m/>
    <m/>
    <m/>
    <d v="2026-05-01T00:00:00"/>
    <m/>
    <m/>
    <m/>
    <s v="3-756-211"/>
    <s v="MASIVO"/>
    <s v="2 PAGOS PENDIENTES"/>
    <x v="3"/>
    <m/>
    <m/>
    <m/>
    <m/>
  </r>
  <r>
    <x v="1"/>
    <s v="Hector Barrios herrera"/>
    <n v="363028920000"/>
    <s v="Cobros Mayo"/>
    <m/>
    <m/>
    <d v="2026-05-01T00:00:00"/>
    <n v="61983253"/>
    <n v="61983253"/>
    <m/>
    <m/>
    <m/>
    <m/>
    <m/>
    <d v="2026-05-01T00:00:00"/>
    <m/>
    <m/>
    <m/>
    <s v="3-704-1993"/>
    <s v="MASIVO"/>
    <s v="NPN"/>
    <x v="1"/>
    <m/>
    <m/>
    <m/>
    <m/>
  </r>
  <r>
    <x v="1"/>
    <s v="CARLOS EDUARDO"/>
    <n v="344263940000"/>
    <s v="Cobros Mayo"/>
    <m/>
    <m/>
    <d v="2026-05-01T00:00:00"/>
    <n v="61988885"/>
    <n v="61988885"/>
    <m/>
    <m/>
    <m/>
    <m/>
    <m/>
    <d v="2026-05-01T00:00:00"/>
    <m/>
    <m/>
    <m/>
    <s v="2-710-2206"/>
    <s v="MASIVO"/>
    <s v="NPN"/>
    <x v="1"/>
    <m/>
    <m/>
    <m/>
    <m/>
  </r>
  <r>
    <x v="1"/>
    <s v="Ticxiana layans "/>
    <n v="362008590000"/>
    <s v="Cobros Mayo"/>
    <m/>
    <m/>
    <d v="2026-05-01T00:00:00"/>
    <n v="61989416"/>
    <n v="61989416"/>
    <m/>
    <m/>
    <m/>
    <m/>
    <m/>
    <d v="2026-05-01T00:00:00"/>
    <m/>
    <m/>
    <m/>
    <s v="10-709-2357"/>
    <s v="MASIVO"/>
    <s v="2 PAGOS PENDIENTES"/>
    <x v="3"/>
    <m/>
    <m/>
    <m/>
    <m/>
  </r>
  <r>
    <x v="1"/>
    <s v="Vielka Xiomara Samaniego Reyes"/>
    <n v="369077160000"/>
    <s v="Cobros Mayo"/>
    <m/>
    <m/>
    <d v="2026-05-01T00:00:00"/>
    <n v="62031336"/>
    <n v="62031336"/>
    <m/>
    <m/>
    <m/>
    <m/>
    <m/>
    <d v="2026-05-01T00:00:00"/>
    <m/>
    <m/>
    <m/>
    <s v="8-241-846"/>
    <s v="MASIVO"/>
    <s v="NPN"/>
    <x v="1"/>
    <m/>
    <m/>
    <m/>
    <m/>
  </r>
  <r>
    <x v="1"/>
    <s v=" YENITZA LILIBETH LEZCANO MORALES"/>
    <n v="363086960000"/>
    <s v="Cobros Mayo"/>
    <m/>
    <m/>
    <d v="2026-05-01T00:00:00"/>
    <n v="62038247"/>
    <n v="62038247"/>
    <m/>
    <m/>
    <m/>
    <m/>
    <m/>
    <d v="2026-05-01T00:00:00"/>
    <m/>
    <m/>
    <m/>
    <s v="4-737-2145"/>
    <s v="Outbound Residencial"/>
    <s v="NPN"/>
    <x v="1"/>
    <m/>
    <m/>
    <m/>
    <m/>
  </r>
  <r>
    <x v="1"/>
    <s v="MIKAYRI MAYBEL SUAREZ"/>
    <n v="369051160000"/>
    <s v="Cobros Mayo"/>
    <m/>
    <m/>
    <d v="2026-05-01T00:00:00"/>
    <n v="62040017"/>
    <n v="62040017"/>
    <m/>
    <m/>
    <m/>
    <m/>
    <m/>
    <d v="2026-05-01T00:00:00"/>
    <m/>
    <m/>
    <m/>
    <s v="8-1058-1849"/>
    <s v="MASIVO"/>
    <s v="NPN"/>
    <x v="3"/>
    <m/>
    <m/>
    <m/>
    <m/>
  </r>
  <r>
    <x v="1"/>
    <s v="Ayleen Mabel Rodriguez Vejarano"/>
    <n v="361024630000"/>
    <s v="Cobros Mayo"/>
    <m/>
    <m/>
    <d v="2026-05-01T00:00:00"/>
    <n v="62052690"/>
    <n v="62052690"/>
    <m/>
    <m/>
    <m/>
    <m/>
    <m/>
    <d v="2026-05-01T00:00:00"/>
    <m/>
    <m/>
    <m/>
    <s v="8-1043-424"/>
    <s v="MASIVO"/>
    <s v="NPN"/>
    <x v="2"/>
    <m/>
    <m/>
    <m/>
    <m/>
  </r>
  <r>
    <x v="1"/>
    <s v="Inapalibler López "/>
    <n v="365066070000"/>
    <s v="Cobros Mayo"/>
    <m/>
    <m/>
    <d v="2026-05-01T00:00:00"/>
    <n v="62063838"/>
    <n v="62063838"/>
    <m/>
    <m/>
    <m/>
    <m/>
    <m/>
    <d v="2026-05-01T00:00:00"/>
    <m/>
    <m/>
    <m/>
    <s v="10-711-1628 "/>
    <s v="MASIVO"/>
    <s v="NPN"/>
    <x v="4"/>
    <m/>
    <m/>
    <m/>
    <m/>
  </r>
  <r>
    <x v="1"/>
    <s v="Fernando Ortega "/>
    <n v="364001250000"/>
    <s v="Cobros Mayo"/>
    <m/>
    <m/>
    <d v="2026-05-01T00:00:00"/>
    <n v="62083560"/>
    <n v="62083560"/>
    <m/>
    <m/>
    <m/>
    <m/>
    <m/>
    <d v="2026-05-01T00:00:00"/>
    <m/>
    <m/>
    <m/>
    <s v="8-886-2274"/>
    <s v="MASIVO"/>
    <s v="2 PAGOS PENDIENTES"/>
    <x v="7"/>
    <m/>
    <m/>
    <m/>
    <m/>
  </r>
  <r>
    <x v="1"/>
    <s v="JOSE MANUEL CACERES CONCEPCION"/>
    <n v="365074590000"/>
    <s v="Cobros Mayo"/>
    <m/>
    <m/>
    <d v="2026-05-01T00:00:00"/>
    <n v="62115491"/>
    <n v="62115491"/>
    <m/>
    <m/>
    <m/>
    <m/>
    <m/>
    <d v="2026-05-01T00:00:00"/>
    <m/>
    <m/>
    <m/>
    <s v="8-236-951"/>
    <s v="MASIVO"/>
    <s v="NPN"/>
    <x v="1"/>
    <m/>
    <m/>
    <m/>
    <m/>
  </r>
  <r>
    <x v="1"/>
    <s v="Marlon Rodríguez "/>
    <n v="367075060000"/>
    <s v="Cobros Mayo"/>
    <m/>
    <m/>
    <d v="2026-05-01T00:00:00"/>
    <n v="62119868"/>
    <n v="62119868"/>
    <m/>
    <m/>
    <m/>
    <m/>
    <m/>
    <d v="2026-05-01T00:00:00"/>
    <m/>
    <m/>
    <m/>
    <s v="8-717-2426"/>
    <s v="MASIVO"/>
    <s v="NPN"/>
    <x v="2"/>
    <m/>
    <m/>
    <m/>
    <m/>
  </r>
  <r>
    <x v="1"/>
    <s v="Alvin Saul Moreno Sequeira "/>
    <n v="369005810000"/>
    <s v="Cobros Mayo"/>
    <m/>
    <m/>
    <d v="2026-05-01T00:00:00"/>
    <n v="62131595"/>
    <n v="62131595"/>
    <m/>
    <m/>
    <m/>
    <m/>
    <m/>
    <d v="2026-05-01T00:00:00"/>
    <m/>
    <m/>
    <m/>
    <s v="8-881-700"/>
    <s v="MASIVO"/>
    <s v="2 PAGOS PENDIENTES"/>
    <x v="5"/>
    <m/>
    <m/>
    <m/>
    <m/>
  </r>
  <r>
    <x v="1"/>
    <s v="Hugo Víctor Carrera Morales "/>
    <n v="367029550000"/>
    <s v="Cobros Mayo"/>
    <m/>
    <m/>
    <d v="2026-05-01T00:00:00"/>
    <n v="62154434"/>
    <n v="62154434"/>
    <m/>
    <m/>
    <m/>
    <m/>
    <m/>
    <d v="2026-05-01T00:00:00"/>
    <m/>
    <m/>
    <m/>
    <s v="4-753-1543"/>
    <s v="MASIVO"/>
    <s v="NPN"/>
    <x v="4"/>
    <m/>
    <m/>
    <m/>
    <m/>
  </r>
  <r>
    <x v="1"/>
    <s v="Carlos Alberto Alvarado Bethancourt "/>
    <n v="369042550000"/>
    <s v="Cobros Mayo"/>
    <m/>
    <m/>
    <d v="2026-05-01T00:00:00"/>
    <n v="62158195"/>
    <n v="62158195"/>
    <m/>
    <m/>
    <m/>
    <m/>
    <m/>
    <d v="2026-05-01T00:00:00"/>
    <m/>
    <m/>
    <m/>
    <s v="8-379-952"/>
    <s v="SOHO"/>
    <s v="NPN"/>
    <x v="2"/>
    <m/>
    <m/>
    <m/>
    <m/>
  </r>
  <r>
    <x v="1"/>
    <s v="Javier eduardo salas galeano "/>
    <n v="367020250000"/>
    <s v="Cobros Mayo"/>
    <m/>
    <m/>
    <d v="2026-05-01T00:00:00"/>
    <n v="62164267"/>
    <n v="62164267"/>
    <m/>
    <m/>
    <m/>
    <m/>
    <m/>
    <d v="2026-05-01T00:00:00"/>
    <m/>
    <m/>
    <m/>
    <s v="8-973-1160"/>
    <s v="SOHO"/>
    <s v="2 PAGOS PENDIENTES"/>
    <x v="4"/>
    <m/>
    <m/>
    <m/>
    <m/>
  </r>
  <r>
    <x v="1"/>
    <s v="Rebeca Betegon"/>
    <n v="366070530000"/>
    <s v="Cobros Mayo"/>
    <m/>
    <m/>
    <d v="2026-05-01T00:00:00"/>
    <n v="62168821"/>
    <n v="62168821"/>
    <m/>
    <m/>
    <m/>
    <m/>
    <m/>
    <d v="2026-05-01T00:00:00"/>
    <m/>
    <m/>
    <m/>
    <s v="8-107-284"/>
    <s v="MASIVO"/>
    <s v="NPN"/>
    <x v="9"/>
    <m/>
    <m/>
    <m/>
    <m/>
  </r>
  <r>
    <x v="1"/>
    <s v="Edison Rene Gary Fula  "/>
    <n v="364040960000"/>
    <s v="Cobros Mayo"/>
    <m/>
    <m/>
    <d v="2026-05-01T00:00:00"/>
    <n v="62195276"/>
    <n v="62195276"/>
    <m/>
    <m/>
    <m/>
    <m/>
    <m/>
    <d v="2026-05-01T00:00:00"/>
    <m/>
    <m/>
    <m/>
    <s v="3-759-210"/>
    <s v="SOHO"/>
    <s v="NPN"/>
    <x v="4"/>
    <m/>
    <m/>
    <m/>
    <m/>
  </r>
  <r>
    <x v="1"/>
    <s v="Julio Ernesto Silva Mejia"/>
    <n v="369050150000"/>
    <s v="Cobros Mayo"/>
    <m/>
    <m/>
    <d v="2026-05-01T00:00:00"/>
    <n v="62204387"/>
    <n v="62204387"/>
    <m/>
    <m/>
    <m/>
    <m/>
    <m/>
    <d v="2026-05-01T00:00:00"/>
    <m/>
    <m/>
    <m/>
    <s v="8-526-2234"/>
    <s v="MASIVO"/>
    <s v="NPN"/>
    <x v="1"/>
    <m/>
    <m/>
    <m/>
    <m/>
  </r>
  <r>
    <x v="1"/>
    <s v="Ana Iris Nuñez Serrano "/>
    <n v="352377850000"/>
    <s v="Cobros Mayo"/>
    <m/>
    <m/>
    <d v="2026-05-01T00:00:00"/>
    <n v="62210828"/>
    <n v="62210828"/>
    <m/>
    <m/>
    <m/>
    <m/>
    <m/>
    <d v="2026-05-01T00:00:00"/>
    <m/>
    <m/>
    <m/>
    <s v="8-774-1761"/>
    <s v="MASIVO"/>
    <s v="3 PAGOS PENDIENTES"/>
    <x v="1"/>
    <m/>
    <m/>
    <m/>
    <m/>
  </r>
  <r>
    <x v="1"/>
    <s v="Ana Gabriela Rodriguez Beitia"/>
    <n v="369074860000"/>
    <s v="Cobros Mayo"/>
    <m/>
    <m/>
    <d v="2026-05-01T00:00:00"/>
    <n v="62213643"/>
    <n v="62213643"/>
    <m/>
    <m/>
    <m/>
    <m/>
    <m/>
    <d v="2026-05-01T00:00:00"/>
    <m/>
    <m/>
    <m/>
    <s v="8-1020-1378"/>
    <s v="MASIVO"/>
    <s v="NPN"/>
    <x v="1"/>
    <m/>
    <m/>
    <m/>
    <m/>
  </r>
  <r>
    <x v="1"/>
    <s v=" IBETH ZUNILL SAMANIEGO CHERIGO"/>
    <n v="365028030000"/>
    <s v="Cobros Mayo"/>
    <m/>
    <m/>
    <d v="2026-05-01T00:00:00"/>
    <n v="62230100"/>
    <n v="62230100"/>
    <m/>
    <m/>
    <m/>
    <m/>
    <m/>
    <d v="2026-05-01T00:00:00"/>
    <m/>
    <m/>
    <m/>
    <s v="8-429-65"/>
    <s v="CALL CENTER P2P"/>
    <s v="NPN"/>
    <x v="5"/>
    <m/>
    <m/>
    <m/>
    <m/>
  </r>
  <r>
    <x v="1"/>
    <s v="Carlos torres "/>
    <n v="364092790000"/>
    <s v="Cobros Mayo"/>
    <m/>
    <m/>
    <d v="2026-05-01T00:00:00"/>
    <n v="62231427"/>
    <n v="62231427"/>
    <m/>
    <m/>
    <m/>
    <m/>
    <m/>
    <d v="2026-05-01T00:00:00"/>
    <m/>
    <m/>
    <m/>
    <s v="8-837-597"/>
    <s v="SOHO"/>
    <s v="NPN"/>
    <x v="1"/>
    <m/>
    <m/>
    <m/>
    <m/>
  </r>
  <r>
    <x v="1"/>
    <s v="Yulaimy Aracellys Zúñiga "/>
    <n v="356366510000"/>
    <s v="Cobros Mayo"/>
    <m/>
    <m/>
    <d v="2026-05-01T00:00:00"/>
    <n v="62236883"/>
    <n v="62236883"/>
    <m/>
    <m/>
    <m/>
    <m/>
    <m/>
    <d v="2026-05-01T00:00:00"/>
    <m/>
    <m/>
    <m/>
    <s v="8-863-90"/>
    <s v="MASIVO"/>
    <s v="3 PAGOS PENDIENTES"/>
    <x v="3"/>
    <m/>
    <m/>
    <m/>
    <m/>
  </r>
  <r>
    <x v="1"/>
    <s v="JESSIKA MARTINEZ"/>
    <n v="369070850000"/>
    <s v="Cobros Mayo"/>
    <m/>
    <m/>
    <d v="2026-05-01T00:00:00"/>
    <n v="62242657"/>
    <n v="62242657"/>
    <m/>
    <m/>
    <m/>
    <m/>
    <m/>
    <d v="2026-05-01T00:00:00"/>
    <m/>
    <m/>
    <m/>
    <s v="3-735-1899"/>
    <s v="MASIVO"/>
    <s v="NPN"/>
    <x v="4"/>
    <m/>
    <m/>
    <m/>
    <m/>
  </r>
  <r>
    <x v="1"/>
    <s v="ERICK BRUCE"/>
    <n v="214048580000"/>
    <s v="Cobros Mayo"/>
    <m/>
    <m/>
    <d v="2026-05-01T00:00:00"/>
    <n v="62254511"/>
    <n v="62254511"/>
    <m/>
    <m/>
    <m/>
    <m/>
    <m/>
    <d v="2026-05-01T00:00:00"/>
    <m/>
    <m/>
    <m/>
    <s v="8-814-663 "/>
    <s v="DIGITAL"/>
    <s v="NPN"/>
    <x v="2"/>
    <m/>
    <m/>
    <m/>
    <m/>
  </r>
  <r>
    <x v="1"/>
    <s v=" DENCIL DE JESUS ESCOBAR SOTO"/>
    <n v="233001820000"/>
    <s v="Cobros Mayo"/>
    <m/>
    <m/>
    <d v="2026-05-01T00:00:00"/>
    <n v="62265327"/>
    <n v="62265327"/>
    <m/>
    <m/>
    <m/>
    <m/>
    <m/>
    <d v="2026-05-01T00:00:00"/>
    <m/>
    <m/>
    <m/>
    <s v="2-721-1448"/>
    <s v="DIGITAL"/>
    <s v="NPN"/>
    <x v="4"/>
    <m/>
    <m/>
    <m/>
    <m/>
  </r>
  <r>
    <x v="1"/>
    <s v="ULISES SANCHEZ"/>
    <n v="365007830000"/>
    <s v="Cobros Mayo"/>
    <m/>
    <m/>
    <d v="2026-05-01T00:00:00"/>
    <n v="62281473"/>
    <n v="62281473"/>
    <m/>
    <m/>
    <m/>
    <m/>
    <m/>
    <d v="2026-05-01T00:00:00"/>
    <m/>
    <m/>
    <m/>
    <s v="2-746-1771"/>
    <s v="MASIVO"/>
    <s v="2 PAGOS PENDIENTES"/>
    <x v="3"/>
    <m/>
    <m/>
    <m/>
    <m/>
  </r>
  <r>
    <x v="1"/>
    <s v="NEFTALI ERNESTO GONZALEZ"/>
    <n v="367089400000"/>
    <s v="Cobros Mayo"/>
    <m/>
    <m/>
    <d v="2026-05-01T00:00:00"/>
    <n v="62282897"/>
    <n v="62282897"/>
    <m/>
    <m/>
    <m/>
    <m/>
    <m/>
    <d v="2026-05-01T00:00:00"/>
    <m/>
    <m/>
    <m/>
    <s v="8-953-2496"/>
    <s v="MASIVO"/>
    <s v="NPN"/>
    <x v="2"/>
    <m/>
    <m/>
    <m/>
    <m/>
  </r>
  <r>
    <x v="1"/>
    <s v="Julia guerra pinto"/>
    <n v="362045230000"/>
    <s v="Cobros Mayo"/>
    <m/>
    <m/>
    <d v="2026-05-01T00:00:00"/>
    <n v="62283674"/>
    <n v="62283674"/>
    <m/>
    <m/>
    <m/>
    <m/>
    <m/>
    <d v="2026-05-01T00:00:00"/>
    <m/>
    <m/>
    <m/>
    <s v="4-720-2376"/>
    <s v="MASIVO"/>
    <s v="NPN"/>
    <x v="1"/>
    <m/>
    <m/>
    <m/>
    <m/>
  </r>
  <r>
    <x v="1"/>
    <s v="Yethjanis Yassiel Ismare Choco"/>
    <n v="355368170000"/>
    <s v="Cobros Mayo"/>
    <m/>
    <m/>
    <d v="2026-05-01T00:00:00"/>
    <n v="62285645"/>
    <n v="62285645"/>
    <m/>
    <m/>
    <m/>
    <m/>
    <m/>
    <d v="2026-05-01T00:00:00"/>
    <m/>
    <m/>
    <m/>
    <s v="5-718-970"/>
    <s v="MASIVO"/>
    <s v="3 PAGOS PENDIENTES"/>
    <x v="1"/>
    <m/>
    <m/>
    <m/>
    <m/>
  </r>
  <r>
    <x v="1"/>
    <s v="Alina Carpintero "/>
    <n v="364075060000"/>
    <s v="Cobros Mayo"/>
    <m/>
    <m/>
    <d v="2026-05-01T00:00:00"/>
    <n v="62286447"/>
    <n v="62286447"/>
    <m/>
    <m/>
    <m/>
    <m/>
    <m/>
    <d v="2026-05-01T00:00:00"/>
    <m/>
    <m/>
    <m/>
    <s v="4-795-629"/>
    <s v="MASIVO"/>
    <s v="NPN"/>
    <x v="1"/>
    <m/>
    <m/>
    <m/>
    <m/>
  </r>
  <r>
    <x v="1"/>
    <s v="Jorge Montes "/>
    <n v="352386280000"/>
    <s v="Cobros Mayo"/>
    <m/>
    <m/>
    <d v="2026-05-01T00:00:00"/>
    <n v="62286447"/>
    <n v="62286447"/>
    <m/>
    <m/>
    <m/>
    <m/>
    <m/>
    <d v="2026-05-01T00:00:00"/>
    <m/>
    <m/>
    <m/>
    <s v="4-712-218 "/>
    <s v="MASIVO"/>
    <s v="3 PAGOS PENDIENTES"/>
    <x v="1"/>
    <m/>
    <m/>
    <m/>
    <m/>
  </r>
  <r>
    <x v="1"/>
    <s v="Manuel Hurtado "/>
    <n v="365010760000"/>
    <s v="Cobros Mayo"/>
    <m/>
    <m/>
    <d v="2026-05-01T00:00:00"/>
    <n v="62303873"/>
    <n v="62303873"/>
    <m/>
    <m/>
    <m/>
    <m/>
    <m/>
    <d v="2026-05-01T00:00:00"/>
    <m/>
    <m/>
    <m/>
    <s v=" 4-746-1080"/>
    <s v="MASIVO"/>
    <s v="NPN"/>
    <x v="5"/>
    <m/>
    <m/>
    <m/>
    <m/>
  </r>
  <r>
    <x v="1"/>
    <s v="YULIAN ALBINIO BRENES VALDEZ "/>
    <n v="341342150000"/>
    <s v="Cobros Mayo"/>
    <m/>
    <m/>
    <d v="2026-05-01T00:00:00"/>
    <n v="62304771"/>
    <n v="62304771"/>
    <m/>
    <m/>
    <m/>
    <m/>
    <m/>
    <d v="2026-05-01T00:00:00"/>
    <m/>
    <m/>
    <m/>
    <s v="8-835-1168"/>
    <s v="MASIVO"/>
    <s v="NPN"/>
    <x v="1"/>
    <m/>
    <m/>
    <m/>
    <m/>
  </r>
  <r>
    <x v="1"/>
    <s v="RODOLFO JOSE CHIARI MARTINEZ"/>
    <n v="368065490000"/>
    <s v="Cobros Mayo"/>
    <m/>
    <m/>
    <d v="2026-05-01T00:00:00"/>
    <n v="62362257"/>
    <n v="62362257"/>
    <m/>
    <m/>
    <m/>
    <m/>
    <m/>
    <d v="2026-05-01T00:00:00"/>
    <m/>
    <m/>
    <m/>
    <s v="8-940-1244"/>
    <s v="MASIVO"/>
    <s v="NPN"/>
    <x v="1"/>
    <m/>
    <m/>
    <m/>
    <m/>
  </r>
  <r>
    <x v="1"/>
    <s v="JOSE MARIA GONZALEZ GUTIERREZ"/>
    <n v="356364250000"/>
    <s v="Cobros Mayo"/>
    <m/>
    <m/>
    <d v="2026-05-01T00:00:00"/>
    <n v="62373276"/>
    <n v="62373276"/>
    <m/>
    <m/>
    <m/>
    <m/>
    <m/>
    <d v="2026-05-01T00:00:00"/>
    <m/>
    <m/>
    <m/>
    <s v="8-278-563"/>
    <s v="MASIVO"/>
    <s v="NPN"/>
    <x v="1"/>
    <m/>
    <m/>
    <m/>
    <m/>
  </r>
  <r>
    <x v="1"/>
    <s v="Cristina van horne"/>
    <n v="353326540000"/>
    <s v="Cobros Mayo"/>
    <m/>
    <m/>
    <d v="2026-05-01T00:00:00"/>
    <n v="62384398"/>
    <n v="62384398"/>
    <m/>
    <m/>
    <m/>
    <m/>
    <m/>
    <d v="2026-05-01T00:00:00"/>
    <m/>
    <m/>
    <m/>
    <s v="8-515-280"/>
    <s v="MASIVO"/>
    <s v="2 PAGOS PENDIENTES"/>
    <x v="1"/>
    <m/>
    <m/>
    <m/>
    <m/>
  </r>
  <r>
    <x v="1"/>
    <s v="MIRIAM HERNANDES"/>
    <n v="355376430000"/>
    <s v="Cobros Mayo"/>
    <m/>
    <m/>
    <d v="2026-05-01T00:00:00"/>
    <n v="62388856"/>
    <n v="62388856"/>
    <m/>
    <m/>
    <m/>
    <m/>
    <m/>
    <d v="2026-05-01T00:00:00"/>
    <m/>
    <m/>
    <m/>
    <s v="8-781-777"/>
    <s v="MASIVO"/>
    <s v="3 PAGOS PENDIENTES"/>
    <x v="3"/>
    <m/>
    <m/>
    <m/>
    <m/>
  </r>
  <r>
    <x v="1"/>
    <s v="Luz Rodríguez "/>
    <n v="351386650000"/>
    <s v="Cobros Mayo"/>
    <m/>
    <m/>
    <d v="2026-05-01T00:00:00"/>
    <n v="62393565"/>
    <n v="62393565"/>
    <m/>
    <m/>
    <m/>
    <m/>
    <m/>
    <d v="2026-05-01T00:00:00"/>
    <m/>
    <m/>
    <m/>
    <s v="8-721-393"/>
    <s v="MASIVO"/>
    <s v="3 PAGOS PENDIENTES"/>
    <x v="2"/>
    <m/>
    <m/>
    <m/>
    <m/>
  </r>
  <r>
    <x v="1"/>
    <s v="FRANCISCA ANTONIO ZÚÑIGA MEDINA "/>
    <n v="367045970000"/>
    <s v="Cobros Mayo"/>
    <m/>
    <m/>
    <d v="2026-05-01T00:00:00"/>
    <n v="62409388"/>
    <n v="62409388"/>
    <m/>
    <m/>
    <m/>
    <m/>
    <m/>
    <d v="2026-05-01T00:00:00"/>
    <m/>
    <m/>
    <m/>
    <s v="3-98-96"/>
    <s v="SOHO"/>
    <s v="NPN"/>
    <x v="1"/>
    <m/>
    <m/>
    <m/>
    <m/>
  </r>
  <r>
    <x v="1"/>
    <s v="AnnJaneth Sánchez Gómez de Alvarado"/>
    <n v="354062600000"/>
    <s v="Cobros Mayo"/>
    <m/>
    <m/>
    <d v="2026-05-01T00:00:00"/>
    <n v="62411313"/>
    <n v="62411313"/>
    <m/>
    <m/>
    <m/>
    <m/>
    <m/>
    <d v="2026-05-01T00:00:00"/>
    <m/>
    <m/>
    <m/>
    <s v=" 4-752-369"/>
    <s v="MASIVO"/>
    <s v="3 PAGOS PENDIENTES"/>
    <x v="2"/>
    <m/>
    <m/>
    <m/>
    <m/>
  </r>
  <r>
    <x v="1"/>
    <s v="DUBIS FRANCISCO MARTINEZ MENCHACA"/>
    <n v="369089130000"/>
    <s v="Cobros Mayo"/>
    <m/>
    <m/>
    <d v="2026-05-01T00:00:00"/>
    <n v="62417144"/>
    <n v="62417144"/>
    <m/>
    <m/>
    <m/>
    <m/>
    <m/>
    <d v="2026-05-01T00:00:00"/>
    <m/>
    <m/>
    <m/>
    <s v="2-131-526"/>
    <s v="MASIVO"/>
    <s v="NPN"/>
    <x v="2"/>
    <m/>
    <m/>
    <m/>
    <m/>
  </r>
  <r>
    <x v="1"/>
    <s v="Eralio Moreno Torres"/>
    <n v="362090810000"/>
    <s v="Cobros Mayo"/>
    <m/>
    <m/>
    <d v="2026-05-01T00:00:00"/>
    <n v="62424841"/>
    <n v="62424841"/>
    <m/>
    <m/>
    <m/>
    <m/>
    <m/>
    <d v="2026-05-01T00:00:00"/>
    <m/>
    <m/>
    <m/>
    <s v="E-8-78233"/>
    <s v="MASIVO"/>
    <s v="NPN"/>
    <x v="1"/>
    <m/>
    <m/>
    <m/>
    <m/>
  </r>
  <r>
    <x v="1"/>
    <s v="Yilianis Lizbeth armuelles morales "/>
    <n v="361087050000"/>
    <s v="Cobros Mayo"/>
    <m/>
    <m/>
    <d v="2026-05-01T00:00:00"/>
    <n v="62429553"/>
    <n v="62429553"/>
    <m/>
    <m/>
    <m/>
    <m/>
    <m/>
    <d v="2026-05-01T00:00:00"/>
    <m/>
    <m/>
    <m/>
    <s v="8-951-757"/>
    <s v="MASIVO"/>
    <s v="NPN"/>
    <x v="4"/>
    <m/>
    <m/>
    <m/>
    <m/>
  </r>
  <r>
    <x v="1"/>
    <s v="Norbis Keliam Lopez"/>
    <n v="355381720000"/>
    <s v="Cobros Mayo"/>
    <m/>
    <m/>
    <d v="2026-05-01T00:00:00"/>
    <n v="62440681"/>
    <n v="62440681"/>
    <m/>
    <m/>
    <m/>
    <m/>
    <m/>
    <d v="2026-05-01T00:00:00"/>
    <m/>
    <m/>
    <m/>
    <s v="8-776-1893"/>
    <s v="SOHO"/>
    <s v="NPN"/>
    <x v="4"/>
    <m/>
    <m/>
    <m/>
    <m/>
  </r>
  <r>
    <x v="1"/>
    <s v="Pamela Damaris Hall "/>
    <n v="803290840000"/>
    <s v="Cobros Mayo"/>
    <m/>
    <m/>
    <d v="2026-05-01T00:00:00"/>
    <n v="62459001"/>
    <n v="62459001"/>
    <m/>
    <m/>
    <m/>
    <m/>
    <m/>
    <d v="2026-05-01T00:00:00"/>
    <m/>
    <m/>
    <m/>
    <s v="1-21-1843"/>
    <s v="MASIVO"/>
    <s v="NPN"/>
    <x v="3"/>
    <m/>
    <m/>
    <m/>
    <m/>
  </r>
  <r>
    <x v="1"/>
    <s v="MARIANO DIAZ MELENDEZ"/>
    <n v="355371650000"/>
    <s v="Cobros Mayo"/>
    <m/>
    <m/>
    <d v="2026-05-01T00:00:00"/>
    <n v="62496833"/>
    <n v="62496833"/>
    <m/>
    <m/>
    <m/>
    <m/>
    <m/>
    <d v="2026-05-01T00:00:00"/>
    <m/>
    <m/>
    <m/>
    <s v="9-106-543"/>
    <s v="MASIVO"/>
    <s v="NPN"/>
    <x v="2"/>
    <m/>
    <m/>
    <m/>
    <m/>
  </r>
  <r>
    <x v="1"/>
    <s v="Akeyda Escobar"/>
    <n v="363021920000"/>
    <s v="Cobros Mayo"/>
    <m/>
    <m/>
    <d v="2026-05-01T00:00:00"/>
    <n v="62505662"/>
    <n v="62505662"/>
    <m/>
    <m/>
    <m/>
    <m/>
    <m/>
    <d v="2026-05-01T00:00:00"/>
    <m/>
    <m/>
    <m/>
    <s v="3-80-1090"/>
    <s v="MASIVO"/>
    <s v="2 PAGOS PENDIENTES"/>
    <x v="1"/>
    <m/>
    <m/>
    <m/>
    <m/>
  </r>
  <r>
    <x v="1"/>
    <s v="Itzel Cristina Miranda Quiel"/>
    <n v="365015530000"/>
    <s v="Cobros Mayo"/>
    <m/>
    <m/>
    <d v="2026-05-01T00:00:00"/>
    <n v="62523161"/>
    <n v="62523161"/>
    <m/>
    <m/>
    <m/>
    <m/>
    <m/>
    <d v="2026-05-01T00:00:00"/>
    <m/>
    <m/>
    <m/>
    <s v="4-277-797"/>
    <s v="MASIVO"/>
    <s v="2 PAGOS PENDIENTES"/>
    <x v="1"/>
    <m/>
    <m/>
    <m/>
    <m/>
  </r>
  <r>
    <x v="1"/>
    <s v="Martha Gloria Díaz Sánchez "/>
    <n v="365076740000"/>
    <s v="Cobros Mayo"/>
    <m/>
    <m/>
    <d v="2026-05-01T00:00:00"/>
    <n v="62533924"/>
    <n v="62533924"/>
    <m/>
    <m/>
    <m/>
    <m/>
    <m/>
    <d v="2026-05-01T00:00:00"/>
    <m/>
    <m/>
    <m/>
    <s v="8-797-71"/>
    <s v="MASIVO"/>
    <s v="NPN"/>
    <x v="5"/>
    <m/>
    <m/>
    <m/>
    <m/>
  </r>
  <r>
    <x v="1"/>
    <s v="Jacinto Dominguez"/>
    <n v="356358370000"/>
    <s v="Cobros Mayo"/>
    <m/>
    <m/>
    <d v="2026-05-01T00:00:00"/>
    <n v="62547114"/>
    <n v="62547114"/>
    <m/>
    <m/>
    <m/>
    <m/>
    <m/>
    <d v="2026-05-01T00:00:00"/>
    <m/>
    <m/>
    <m/>
    <s v="8-977-1695"/>
    <s v="MASIVO"/>
    <s v="2 PAGOS PENDIENTES"/>
    <x v="1"/>
    <m/>
    <m/>
    <m/>
    <m/>
  </r>
  <r>
    <x v="1"/>
    <s v=" DARLENG PORRAS CONTRERAS"/>
    <n v="202092890000"/>
    <s v="Cobros Mayo"/>
    <m/>
    <m/>
    <d v="2026-05-01T00:00:00"/>
    <n v="62565088"/>
    <n v="62565088"/>
    <m/>
    <m/>
    <m/>
    <m/>
    <m/>
    <d v="2026-05-01T00:00:00"/>
    <m/>
    <m/>
    <m/>
    <s v="8-845-1546"/>
    <s v="MASIVO"/>
    <s v="NPN"/>
    <x v="2"/>
    <m/>
    <m/>
    <m/>
    <m/>
  </r>
  <r>
    <x v="1"/>
    <s v="ASLHIS AILIN RODRIGUEZ MONTENEGRO"/>
    <n v="368075200000"/>
    <s v="Cobros Mayo"/>
    <m/>
    <m/>
    <d v="2026-05-01T00:00:00"/>
    <n v="62622313"/>
    <n v="62622313"/>
    <m/>
    <m/>
    <m/>
    <m/>
    <m/>
    <d v="2026-05-01T00:00:00"/>
    <m/>
    <m/>
    <m/>
    <s v="4-775-824"/>
    <s v="MASIVO"/>
    <s v="NPN"/>
    <x v="9"/>
    <m/>
    <m/>
    <m/>
    <m/>
  </r>
  <r>
    <x v="1"/>
    <s v="Gilberto Garcés "/>
    <n v="206096480000"/>
    <s v="Cobros Mayo"/>
    <m/>
    <m/>
    <d v="2026-05-01T00:00:00"/>
    <n v="62622378"/>
    <n v="62622378"/>
    <m/>
    <m/>
    <m/>
    <m/>
    <m/>
    <d v="2026-05-01T00:00:00"/>
    <m/>
    <m/>
    <m/>
    <s v="8-790-1991"/>
    <s v="MASIVO"/>
    <s v="NPN"/>
    <x v="1"/>
    <m/>
    <m/>
    <m/>
    <m/>
  </r>
  <r>
    <x v="1"/>
    <s v="Angeline Peña"/>
    <n v="367063130000"/>
    <s v="Cobros Mayo"/>
    <m/>
    <m/>
    <d v="2026-05-01T00:00:00"/>
    <n v="62628959"/>
    <n v="62628959"/>
    <m/>
    <m/>
    <m/>
    <m/>
    <m/>
    <d v="2026-05-01T00:00:00"/>
    <m/>
    <m/>
    <m/>
    <s v="8-1064-243"/>
    <s v="DIGITAL"/>
    <s v="NPN"/>
    <x v="1"/>
    <m/>
    <m/>
    <m/>
    <m/>
  </r>
  <r>
    <x v="1"/>
    <s v=" Sugey Gomez"/>
    <n v="278068620000"/>
    <s v="Cobros Mayo"/>
    <m/>
    <m/>
    <d v="2026-05-01T00:00:00"/>
    <n v="62663429"/>
    <n v="62663429"/>
    <m/>
    <m/>
    <m/>
    <m/>
    <m/>
    <d v="2026-05-01T00:00:00"/>
    <m/>
    <m/>
    <m/>
    <s v="8-806-530"/>
    <s v="DIGITAL"/>
    <s v="NPN"/>
    <x v="1"/>
    <m/>
    <m/>
    <m/>
    <m/>
  </r>
  <r>
    <x v="1"/>
    <s v="Elvira Castillo "/>
    <n v="352371800000"/>
    <s v="Cobros Mayo"/>
    <m/>
    <m/>
    <d v="2026-05-01T00:00:00"/>
    <n v="62663936"/>
    <n v="62663936"/>
    <m/>
    <m/>
    <m/>
    <m/>
    <m/>
    <d v="2026-05-01T00:00:00"/>
    <m/>
    <m/>
    <m/>
    <s v="4-152-674"/>
    <s v="SOHO"/>
    <s v="NPN"/>
    <x v="1"/>
    <m/>
    <m/>
    <m/>
    <m/>
  </r>
  <r>
    <x v="1"/>
    <s v="Anthony ezequiel Chávez MC targgart"/>
    <n v="368018360000"/>
    <s v="Cobros Mayo"/>
    <m/>
    <m/>
    <d v="2026-05-01T00:00:00"/>
    <n v="62667442"/>
    <n v="62667442"/>
    <m/>
    <m/>
    <m/>
    <m/>
    <m/>
    <d v="2026-05-01T00:00:00"/>
    <m/>
    <m/>
    <m/>
    <s v="8-778-313"/>
    <s v="MASIVO"/>
    <s v="2 PAGOS PENDIENTES"/>
    <x v="5"/>
    <m/>
    <m/>
    <m/>
    <m/>
  </r>
  <r>
    <x v="1"/>
    <s v="Manuel Barahona"/>
    <n v="327094390000"/>
    <s v="Cobros Mayo"/>
    <m/>
    <m/>
    <d v="2026-05-01T00:00:00"/>
    <n v="62669884"/>
    <n v="62669884"/>
    <m/>
    <m/>
    <m/>
    <m/>
    <m/>
    <d v="2026-05-01T00:00:00"/>
    <m/>
    <m/>
    <m/>
    <s v="8-936-170"/>
    <s v="MASIVO"/>
    <s v="3 PAGOS PENDIENTES"/>
    <x v="2"/>
    <m/>
    <m/>
    <m/>
    <m/>
  </r>
  <r>
    <x v="1"/>
    <s v="Ivis adiany vergara pinzón "/>
    <n v="361026230000"/>
    <s v="Cobros Mayo"/>
    <m/>
    <m/>
    <d v="2026-05-01T00:00:00"/>
    <n v="62674101"/>
    <n v="62674101"/>
    <m/>
    <m/>
    <m/>
    <m/>
    <m/>
    <d v="2026-05-01T00:00:00"/>
    <m/>
    <m/>
    <m/>
    <s v="8-1037-985"/>
    <s v="MASIVO"/>
    <s v="NPN"/>
    <x v="1"/>
    <m/>
    <m/>
    <m/>
    <m/>
  </r>
  <r>
    <x v="1"/>
    <s v="CARLOS RODRIGUEZ"/>
    <n v="364033810000"/>
    <s v="Cobros Mayo"/>
    <m/>
    <m/>
    <d v="2026-05-01T00:00:00"/>
    <n v="62685947"/>
    <n v="62685947"/>
    <m/>
    <m/>
    <m/>
    <m/>
    <m/>
    <d v="2026-05-01T00:00:00"/>
    <m/>
    <m/>
    <m/>
    <s v="3-72-2014"/>
    <s v="MASIVO"/>
    <s v="NPN"/>
    <x v="1"/>
    <m/>
    <m/>
    <m/>
    <m/>
  </r>
  <r>
    <x v="1"/>
    <s v="Aurora Nazaret Rodriguez Núñez "/>
    <n v="365037960000"/>
    <s v="Cobros Mayo"/>
    <m/>
    <m/>
    <d v="2026-05-01T00:00:00"/>
    <n v="62697293"/>
    <n v="62697293"/>
    <m/>
    <m/>
    <m/>
    <m/>
    <m/>
    <d v="2026-05-01T00:00:00"/>
    <m/>
    <m/>
    <m/>
    <s v="8-825-2226"/>
    <s v="MASIVO"/>
    <s v="NPN"/>
    <x v="2"/>
    <m/>
    <m/>
    <m/>
    <m/>
  </r>
  <r>
    <x v="1"/>
    <s v="Leisy cristal hernandez lezcano"/>
    <n v="359357830000"/>
    <s v="Cobros Mayo"/>
    <m/>
    <m/>
    <d v="2026-05-01T00:00:00"/>
    <n v="62699170"/>
    <n v="62699170"/>
    <m/>
    <m/>
    <m/>
    <m/>
    <m/>
    <d v="2026-05-01T00:00:00"/>
    <m/>
    <m/>
    <m/>
    <s v="4-827-1799"/>
    <s v="MASIVO"/>
    <s v="3 PAGOS PENDIENTES"/>
    <x v="3"/>
    <m/>
    <m/>
    <m/>
    <m/>
  </r>
  <r>
    <x v="1"/>
    <s v="Sonia Raquel ortega poveda "/>
    <n v="361019610000"/>
    <s v="Cobros Mayo"/>
    <m/>
    <m/>
    <d v="2026-05-01T00:00:00"/>
    <n v="62712490"/>
    <n v="62712490"/>
    <m/>
    <m/>
    <m/>
    <m/>
    <m/>
    <d v="2026-05-01T00:00:00"/>
    <m/>
    <m/>
    <m/>
    <s v="8-456-717"/>
    <s v="MASIVO"/>
    <s v="2 PAGOS PENDIENTES"/>
    <x v="1"/>
    <m/>
    <m/>
    <m/>
    <m/>
  </r>
  <r>
    <x v="1"/>
    <s v="ANTHONI JESUS SOBERON RIOS"/>
    <n v="364093600000"/>
    <s v="Cobros Mayo"/>
    <m/>
    <m/>
    <d v="2026-05-01T00:00:00"/>
    <n v="62725842"/>
    <n v="62725842"/>
    <m/>
    <m/>
    <m/>
    <m/>
    <m/>
    <d v="2026-05-01T00:00:00"/>
    <m/>
    <m/>
    <m/>
    <s v="6-717-715"/>
    <s v="MASIVO"/>
    <s v="NPN"/>
    <x v="1"/>
    <m/>
    <m/>
    <m/>
    <m/>
  </r>
  <r>
    <x v="1"/>
    <s v="Aída Iveth Rodríguez Sanchez "/>
    <n v="366015110000"/>
    <s v="Cobros Mayo"/>
    <m/>
    <m/>
    <d v="2026-05-01T00:00:00"/>
    <n v="62748580"/>
    <n v="62748580"/>
    <m/>
    <m/>
    <m/>
    <m/>
    <m/>
    <d v="2026-05-01T00:00:00"/>
    <m/>
    <m/>
    <m/>
    <s v="8-920-1039"/>
    <s v="MASIVO"/>
    <s v="2 PAGOS PENDIENTES"/>
    <x v="1"/>
    <m/>
    <m/>
    <m/>
    <m/>
  </r>
  <r>
    <x v="1"/>
    <s v="Alexis villarreta Dominguez"/>
    <n v="362029010000"/>
    <s v="Cobros Mayo"/>
    <m/>
    <m/>
    <d v="2026-05-01T00:00:00"/>
    <n v="62784815"/>
    <n v="62784815"/>
    <m/>
    <m/>
    <m/>
    <m/>
    <m/>
    <d v="2026-05-01T00:00:00"/>
    <m/>
    <m/>
    <m/>
    <s v="8-394-313"/>
    <s v="SOHO"/>
    <s v="NPN"/>
    <x v="2"/>
    <m/>
    <m/>
    <m/>
    <m/>
  </r>
  <r>
    <x v="1"/>
    <s v="Lorena Patricia Delgado Valentín "/>
    <n v="361053930000"/>
    <s v="Cobros Mayo"/>
    <m/>
    <m/>
    <d v="2026-05-01T00:00:00"/>
    <n v="62814351"/>
    <n v="62814351"/>
    <m/>
    <m/>
    <m/>
    <m/>
    <m/>
    <d v="2026-05-01T00:00:00"/>
    <m/>
    <m/>
    <m/>
    <s v="8-894-1380"/>
    <s v="MASIVO"/>
    <s v="NPN"/>
    <x v="2"/>
    <m/>
    <m/>
    <m/>
    <m/>
  </r>
  <r>
    <x v="1"/>
    <s v="Eliecer de Jesús guerrero "/>
    <n v="353369980000"/>
    <s v="Cobros Mayo"/>
    <m/>
    <m/>
    <d v="2026-05-01T00:00:00"/>
    <n v="62844482"/>
    <n v="62844482"/>
    <m/>
    <m/>
    <m/>
    <m/>
    <m/>
    <d v="2026-05-01T00:00:00"/>
    <m/>
    <m/>
    <m/>
    <s v="BG388051"/>
    <s v="MASIVO"/>
    <s v="NPN"/>
    <x v="1"/>
    <m/>
    <m/>
    <m/>
    <m/>
  </r>
  <r>
    <x v="1"/>
    <s v="Mario de Leon Castillo"/>
    <n v="260319800000"/>
    <s v="Cobros Mayo"/>
    <m/>
    <m/>
    <d v="2026-05-01T00:00:00"/>
    <n v="62852061"/>
    <n v="62852061"/>
    <m/>
    <m/>
    <m/>
    <m/>
    <m/>
    <d v="2026-05-01T00:00:00"/>
    <m/>
    <m/>
    <m/>
    <s v="9-746-115"/>
    <s v="MASIVO"/>
    <s v="NPN"/>
    <x v="5"/>
    <m/>
    <m/>
    <m/>
    <m/>
  </r>
  <r>
    <x v="1"/>
    <s v="Yadira Castillo "/>
    <n v="321030380000"/>
    <s v="Cobros Mayo"/>
    <m/>
    <m/>
    <d v="2026-05-01T00:00:00"/>
    <n v="62855320"/>
    <n v="62855320"/>
    <m/>
    <m/>
    <m/>
    <m/>
    <m/>
    <d v="2026-05-01T00:00:00"/>
    <m/>
    <m/>
    <m/>
    <s v="6-53-2198"/>
    <s v="MASIVO"/>
    <s v="2 PAGOS PENDIENTES"/>
    <x v="2"/>
    <m/>
    <m/>
    <m/>
    <m/>
  </r>
  <r>
    <x v="1"/>
    <s v="YARABI DEL CARMEN RIVAS CAMPBELL"/>
    <n v="357358800000"/>
    <s v="Cobros Mayo"/>
    <m/>
    <m/>
    <d v="2026-05-01T00:00:00"/>
    <n v="62855882"/>
    <n v="62855882"/>
    <m/>
    <m/>
    <m/>
    <m/>
    <m/>
    <d v="2026-05-01T00:00:00"/>
    <m/>
    <m/>
    <m/>
    <s v="3-753-1075"/>
    <s v="MASIVO"/>
    <s v="3 PAGOS PENDIENTES"/>
    <x v="10"/>
    <m/>
    <m/>
    <m/>
    <m/>
  </r>
  <r>
    <x v="1"/>
    <s v="Orelis Cortez"/>
    <n v="345322750000"/>
    <s v="Cobros Mayo"/>
    <m/>
    <m/>
    <d v="2026-05-01T00:00:00"/>
    <n v="62862998"/>
    <n v="62862998"/>
    <m/>
    <m/>
    <m/>
    <m/>
    <m/>
    <d v="2026-05-01T00:00:00"/>
    <m/>
    <m/>
    <m/>
    <s v="8-704-602"/>
    <s v="MASIVO"/>
    <s v="NPN"/>
    <x v="4"/>
    <m/>
    <m/>
    <m/>
    <m/>
  </r>
  <r>
    <x v="1"/>
    <s v=" Yilka Pitti"/>
    <n v="366073630000"/>
    <s v="Cobros Mayo"/>
    <m/>
    <m/>
    <d v="2026-05-01T00:00:00"/>
    <n v="62888335"/>
    <n v="62888335"/>
    <m/>
    <m/>
    <m/>
    <m/>
    <m/>
    <d v="2026-05-01T00:00:00"/>
    <m/>
    <m/>
    <m/>
    <s v="4-478-2099"/>
    <s v="CALL CENTER P2P"/>
    <s v="NPN"/>
    <x v="2"/>
    <m/>
    <m/>
    <m/>
    <m/>
  </r>
  <r>
    <x v="1"/>
    <s v="ERIBERTO ROMERO"/>
    <n v="367023580000"/>
    <s v="Cobros Mayo"/>
    <m/>
    <m/>
    <d v="2026-05-01T00:00:00"/>
    <n v="62905565"/>
    <n v="62905565"/>
    <m/>
    <m/>
    <m/>
    <m/>
    <m/>
    <d v="2026-05-01T00:00:00"/>
    <m/>
    <m/>
    <m/>
    <s v="8-932-2436"/>
    <s v="MASIVO"/>
    <s v="NPN"/>
    <x v="1"/>
    <m/>
    <m/>
    <m/>
    <m/>
  </r>
  <r>
    <x v="1"/>
    <s v="Delfina gomez"/>
    <n v="369004990000"/>
    <s v="Cobros Mayo"/>
    <m/>
    <m/>
    <d v="2026-05-01T00:00:00"/>
    <n v="62911877"/>
    <n v="62911877"/>
    <m/>
    <m/>
    <m/>
    <m/>
    <m/>
    <d v="2026-05-01T00:00:00"/>
    <m/>
    <m/>
    <m/>
    <s v="8-755-2186"/>
    <s v="MASIVO"/>
    <s v="NPN"/>
    <x v="5"/>
    <m/>
    <m/>
    <m/>
    <m/>
  </r>
  <r>
    <x v="1"/>
    <s v="LUIS ALFREDO GALLARDO REID"/>
    <n v="352384910000"/>
    <s v="Cobros Mayo"/>
    <m/>
    <m/>
    <d v="2026-05-01T00:00:00"/>
    <n v="62929057"/>
    <n v="62929057"/>
    <m/>
    <m/>
    <m/>
    <m/>
    <m/>
    <d v="2026-05-01T00:00:00"/>
    <m/>
    <m/>
    <m/>
    <s v="8-960-2125"/>
    <s v="MASIVO"/>
    <s v="NPN"/>
    <x v="2"/>
    <m/>
    <m/>
    <m/>
    <m/>
  </r>
  <r>
    <x v="1"/>
    <s v="Ever Gonzalez Gil"/>
    <n v="362011840000"/>
    <s v="Cobros Mayo"/>
    <m/>
    <m/>
    <d v="2026-05-01T00:00:00"/>
    <n v="62929601"/>
    <n v="62929601"/>
    <m/>
    <m/>
    <m/>
    <m/>
    <m/>
    <d v="2026-05-01T00:00:00"/>
    <m/>
    <m/>
    <m/>
    <s v="AX826188"/>
    <s v="MASIVO"/>
    <s v="NPN"/>
    <x v="5"/>
    <m/>
    <m/>
    <m/>
    <m/>
  </r>
  <r>
    <x v="1"/>
    <s v="Cesar Rodriguez"/>
    <n v="358369630000"/>
    <s v="Cobros Mayo"/>
    <m/>
    <m/>
    <d v="2026-05-01T00:00:00"/>
    <n v="62995272"/>
    <n v="62995272"/>
    <m/>
    <m/>
    <m/>
    <m/>
    <m/>
    <d v="2026-05-01T00:00:00"/>
    <m/>
    <m/>
    <m/>
    <s v="4-722-1418"/>
    <s v="MASIVO"/>
    <s v="3 PAGOS PENDIENTES"/>
    <x v="1"/>
    <m/>
    <m/>
    <m/>
    <m/>
  </r>
  <r>
    <x v="1"/>
    <s v="Katherin Beatriz Castro Durán "/>
    <n v="365053180000"/>
    <s v="Cobros Mayo"/>
    <m/>
    <m/>
    <d v="2026-05-01T00:00:00"/>
    <n v="62999100"/>
    <n v="62999100"/>
    <m/>
    <m/>
    <m/>
    <m/>
    <m/>
    <d v="2026-05-01T00:00:00"/>
    <m/>
    <m/>
    <m/>
    <s v="E-8-120075"/>
    <s v="MASIVO"/>
    <s v="NPN"/>
    <x v="5"/>
    <m/>
    <m/>
    <m/>
    <m/>
  </r>
  <r>
    <x v="1"/>
    <s v="FRANCISCO OMAR GUARDIA OLIVA"/>
    <n v="366022910000"/>
    <s v="Cobros Mayo"/>
    <m/>
    <m/>
    <d v="2026-05-01T00:00:00"/>
    <n v="63026745"/>
    <n v="63026745"/>
    <m/>
    <m/>
    <m/>
    <m/>
    <m/>
    <d v="2026-05-01T00:00:00"/>
    <m/>
    <m/>
    <m/>
    <s v="8-1056-88"/>
    <s v="MASIVO"/>
    <s v="2 PAGOS PENDIENTES"/>
    <x v="8"/>
    <m/>
    <m/>
    <m/>
    <m/>
  </r>
  <r>
    <x v="1"/>
    <s v="Lurelys yanisel Sánchez Alee"/>
    <n v="357357890000"/>
    <s v="Cobros Mayo"/>
    <m/>
    <m/>
    <d v="2026-05-01T00:00:00"/>
    <n v="63030594"/>
    <n v="63030594"/>
    <m/>
    <m/>
    <m/>
    <m/>
    <m/>
    <d v="2026-05-01T00:00:00"/>
    <m/>
    <m/>
    <m/>
    <s v="8-894-2244"/>
    <s v="MASIVO"/>
    <s v="NPN"/>
    <x v="1"/>
    <m/>
    <m/>
    <m/>
    <m/>
  </r>
  <r>
    <x v="1"/>
    <s v="Walter concepción "/>
    <n v="369091930000"/>
    <s v="Cobros Mayo"/>
    <m/>
    <m/>
    <d v="2026-05-01T00:00:00"/>
    <n v="63048635"/>
    <n v="63048635"/>
    <m/>
    <m/>
    <m/>
    <m/>
    <m/>
    <d v="2026-05-01T00:00:00"/>
    <m/>
    <m/>
    <m/>
    <s v="4-722-1742"/>
    <s v="SOHO"/>
    <s v="NPN"/>
    <x v="4"/>
    <m/>
    <m/>
    <m/>
    <m/>
  </r>
  <r>
    <x v="1"/>
    <s v="Fiomena Cardenas diaz"/>
    <n v="361014760000"/>
    <s v="Cobros Mayo"/>
    <m/>
    <m/>
    <d v="2026-05-01T00:00:00"/>
    <n v="63058274"/>
    <n v="63058274"/>
    <m/>
    <m/>
    <m/>
    <m/>
    <m/>
    <d v="2026-05-01T00:00:00"/>
    <m/>
    <m/>
    <m/>
    <s v="9-84-354"/>
    <s v="MASIVO"/>
    <s v="NPN"/>
    <x v="2"/>
    <m/>
    <m/>
    <m/>
    <m/>
  </r>
  <r>
    <x v="1"/>
    <s v="Ana Maria Bonilla"/>
    <n v="343375760000"/>
    <s v="Cobros Mayo"/>
    <m/>
    <m/>
    <d v="2026-05-01T00:00:00"/>
    <n v="63065853"/>
    <n v="63065853"/>
    <m/>
    <m/>
    <m/>
    <m/>
    <m/>
    <d v="2026-05-01T00:00:00"/>
    <m/>
    <m/>
    <m/>
    <s v="9-206-884"/>
    <s v="MASIVO"/>
    <s v="NPN"/>
    <x v="8"/>
    <m/>
    <m/>
    <m/>
    <m/>
  </r>
  <r>
    <x v="1"/>
    <s v="Sebastian Salazar Perez "/>
    <n v="363063180000"/>
    <s v="Cobros Mayo"/>
    <m/>
    <m/>
    <d v="2026-05-01T00:00:00"/>
    <n v="63077492"/>
    <n v="63077492"/>
    <m/>
    <m/>
    <m/>
    <m/>
    <m/>
    <d v="2026-05-01T00:00:00"/>
    <m/>
    <m/>
    <m/>
    <s v="AV579508"/>
    <s v="SOHO"/>
    <s v="NPN"/>
    <x v="1"/>
    <m/>
    <m/>
    <m/>
    <m/>
  </r>
  <r>
    <x v="1"/>
    <s v="Barreno, Maria"/>
    <n v="364074660000"/>
    <s v="Cobros Mayo"/>
    <m/>
    <m/>
    <d v="2026-05-01T00:00:00"/>
    <n v="63093862"/>
    <n v="63093862"/>
    <m/>
    <m/>
    <m/>
    <m/>
    <m/>
    <d v="2026-05-01T00:00:00"/>
    <m/>
    <m/>
    <m/>
    <s v="8-152-622"/>
    <s v="MASIVO"/>
    <s v="NPN"/>
    <x v="1"/>
    <m/>
    <m/>
    <m/>
    <m/>
  </r>
  <r>
    <x v="1"/>
    <s v="YADILETH YASMIN H ACOSTA DE MARTINEZ"/>
    <n v="358346740000"/>
    <s v="Cobros Mayo"/>
    <m/>
    <m/>
    <d v="2026-05-01T00:00:00"/>
    <n v="63096925"/>
    <n v="63096925"/>
    <m/>
    <m/>
    <m/>
    <m/>
    <m/>
    <d v="2026-05-01T00:00:00"/>
    <m/>
    <m/>
    <m/>
    <s v="4-705-468"/>
    <s v="MASIVO"/>
    <s v="NPN"/>
    <x v="1"/>
    <m/>
    <m/>
    <m/>
    <m/>
  </r>
  <r>
    <x v="1"/>
    <s v="Nicole Stephany Pandales Jiménez "/>
    <n v="368021270000"/>
    <s v="Cobros Mayo"/>
    <m/>
    <m/>
    <d v="2026-05-01T00:00:00"/>
    <n v="63105697"/>
    <n v="63105697"/>
    <m/>
    <m/>
    <m/>
    <m/>
    <m/>
    <d v="2026-05-01T00:00:00"/>
    <m/>
    <m/>
    <m/>
    <s v="8-931-2664"/>
    <s v="MASIVO"/>
    <s v="NPN"/>
    <x v="1"/>
    <m/>
    <m/>
    <m/>
    <m/>
  </r>
  <r>
    <x v="1"/>
    <s v="Dianelys cedeño"/>
    <n v="356369130000"/>
    <s v="Cobros Mayo"/>
    <m/>
    <m/>
    <d v="2026-05-01T00:00:00"/>
    <n v="63112659"/>
    <n v="63112659"/>
    <m/>
    <m/>
    <m/>
    <m/>
    <m/>
    <d v="2026-05-01T00:00:00"/>
    <m/>
    <m/>
    <m/>
    <s v="8-952-1613"/>
    <s v="MASIVO"/>
    <s v="3 PAGOS PENDIENTES"/>
    <x v="2"/>
    <m/>
    <m/>
    <m/>
    <m/>
  </r>
  <r>
    <x v="1"/>
    <s v="Edilma Dixon"/>
    <n v="364042230000"/>
    <s v="Cobros Mayo"/>
    <m/>
    <m/>
    <d v="2026-05-01T00:00:00"/>
    <n v="63122882"/>
    <n v="63122882"/>
    <m/>
    <m/>
    <m/>
    <m/>
    <m/>
    <d v="2026-05-01T00:00:00"/>
    <m/>
    <m/>
    <m/>
    <s v="1-721-2490"/>
    <s v="MASIVO"/>
    <s v="NPN"/>
    <x v="4"/>
    <m/>
    <m/>
    <m/>
    <m/>
  </r>
  <r>
    <x v="1"/>
    <s v="ISAAC EZEQUIEL MORENO SEPTIMO"/>
    <n v="354358390000"/>
    <s v="Cobros Mayo"/>
    <m/>
    <m/>
    <d v="2026-05-01T00:00:00"/>
    <n v="63131031"/>
    <n v="63131031"/>
    <m/>
    <m/>
    <m/>
    <m/>
    <m/>
    <d v="2026-05-01T00:00:00"/>
    <m/>
    <m/>
    <m/>
    <s v="8-1012-1731"/>
    <s v="MASIVO"/>
    <s v="3 PAGOS PENDIENTES"/>
    <x v="1"/>
    <m/>
    <m/>
    <m/>
    <m/>
  </r>
  <r>
    <x v="1"/>
    <s v="Felicidad Aldrete Aizpurua"/>
    <n v="802744040000"/>
    <s v="Cobros Mayo"/>
    <m/>
    <m/>
    <d v="2026-05-01T00:00:00"/>
    <n v="63139226"/>
    <n v="63139226"/>
    <m/>
    <m/>
    <m/>
    <m/>
    <m/>
    <d v="2026-05-01T00:00:00"/>
    <m/>
    <m/>
    <m/>
    <s v="8-178-338"/>
    <s v="MASIVO"/>
    <s v="3 PAGOS PENDIENTES"/>
    <x v="1"/>
    <m/>
    <m/>
    <m/>
    <m/>
  </r>
  <r>
    <x v="1"/>
    <s v="PLINIO GUILLERMO MC NULTY MAURE"/>
    <n v="216045700000"/>
    <s v="Cobros Mayo"/>
    <m/>
    <m/>
    <d v="2026-05-01T00:00:00"/>
    <n v="63140940"/>
    <n v="63140940"/>
    <m/>
    <m/>
    <m/>
    <m/>
    <m/>
    <d v="2026-05-01T00:00:00"/>
    <m/>
    <m/>
    <m/>
    <s v="8-229-824"/>
    <s v="MASIVO"/>
    <s v="NPN"/>
    <x v="1"/>
    <m/>
    <m/>
    <m/>
    <m/>
  </r>
  <r>
    <x v="1"/>
    <s v="JUAN PABLO ARAQUE FIGUEROA "/>
    <n v="367093770000"/>
    <s v="Cobros Mayo"/>
    <m/>
    <m/>
    <d v="2026-05-01T00:00:00"/>
    <n v="63155740"/>
    <n v="63155740"/>
    <m/>
    <m/>
    <m/>
    <m/>
    <m/>
    <d v="2026-05-01T00:00:00"/>
    <m/>
    <m/>
    <m/>
    <s v="BC992511"/>
    <s v="SOHO"/>
    <s v="NPN"/>
    <x v="1"/>
    <m/>
    <m/>
    <m/>
    <m/>
  </r>
  <r>
    <x v="1"/>
    <s v="Lydia cordoba "/>
    <n v="362084370000"/>
    <s v="Cobros Mayo"/>
    <m/>
    <m/>
    <d v="2026-05-01T00:00:00"/>
    <n v="63161185"/>
    <n v="63161185"/>
    <m/>
    <m/>
    <m/>
    <m/>
    <m/>
    <d v="2026-05-01T00:00:00"/>
    <m/>
    <m/>
    <m/>
    <s v="3-87-1465"/>
    <s v="MASIVO"/>
    <s v="NPN"/>
    <x v="4"/>
    <m/>
    <m/>
    <m/>
    <m/>
  </r>
  <r>
    <x v="1"/>
    <s v="KATHLEEN JANET PEREZ CASTILLO"/>
    <n v="366023610000"/>
    <s v="Cobros Mayo"/>
    <m/>
    <m/>
    <d v="2026-05-01T00:00:00"/>
    <n v="63165778"/>
    <n v="63165778"/>
    <m/>
    <m/>
    <m/>
    <m/>
    <m/>
    <d v="2026-05-01T00:00:00"/>
    <m/>
    <m/>
    <m/>
    <s v="8-761-80"/>
    <s v="MASIVO"/>
    <s v="2 PAGOS PENDIENTES"/>
    <x v="3"/>
    <m/>
    <m/>
    <m/>
    <m/>
  </r>
  <r>
    <x v="1"/>
    <s v="Indira guerra"/>
    <n v="173075250000"/>
    <s v="Cobros Mayo"/>
    <m/>
    <m/>
    <d v="2026-05-01T00:00:00"/>
    <n v="63175912"/>
    <n v="63175912"/>
    <m/>
    <m/>
    <m/>
    <m/>
    <m/>
    <d v="2026-05-01T00:00:00"/>
    <m/>
    <m/>
    <m/>
    <s v="9-184-323"/>
    <s v="MASIVO"/>
    <s v="2 PAGOS PENDIENTES"/>
    <x v="8"/>
    <m/>
    <m/>
    <m/>
    <m/>
  </r>
  <r>
    <x v="1"/>
    <s v="Jairo Gabriel Domínguez "/>
    <n v="357374950000"/>
    <s v="Cobros Mayo"/>
    <m/>
    <m/>
    <d v="2026-05-01T00:00:00"/>
    <n v="63186905"/>
    <n v="63186905"/>
    <m/>
    <m/>
    <m/>
    <m/>
    <m/>
    <d v="2026-05-01T00:00:00"/>
    <m/>
    <m/>
    <m/>
    <s v="8-810-1690"/>
    <s v="MASIVO"/>
    <s v="3 PAGOS PENDIENTES"/>
    <x v="2"/>
    <m/>
    <m/>
    <m/>
    <m/>
  </r>
  <r>
    <x v="1"/>
    <s v="Johany Andrade "/>
    <n v="275067830000"/>
    <s v="Cobros Mayo"/>
    <m/>
    <m/>
    <d v="2026-05-01T00:00:00"/>
    <n v="63197407"/>
    <n v="63197407"/>
    <m/>
    <m/>
    <m/>
    <m/>
    <m/>
    <d v="2026-05-01T00:00:00"/>
    <m/>
    <m/>
    <m/>
    <s v="8-944-2043"/>
    <s v="MASIVO"/>
    <s v="NPN"/>
    <x v="1"/>
    <m/>
    <m/>
    <m/>
    <m/>
  </r>
  <r>
    <x v="1"/>
    <s v="Cristina María Cáceres Guerra"/>
    <n v="361007930000"/>
    <s v="Cobros Mayo"/>
    <m/>
    <m/>
    <d v="2026-05-01T00:00:00"/>
    <n v="63232344"/>
    <n v="63232344"/>
    <m/>
    <m/>
    <m/>
    <m/>
    <m/>
    <d v="2026-05-01T00:00:00"/>
    <m/>
    <m/>
    <m/>
    <s v="8-982-1100"/>
    <s v="MASIVO"/>
    <s v="2 PAGOS PENDIENTES"/>
    <x v="8"/>
    <m/>
    <m/>
    <m/>
    <m/>
  </r>
  <r>
    <x v="1"/>
    <s v="Laura Vega "/>
    <n v="362010540000"/>
    <s v="Cobros Mayo"/>
    <m/>
    <m/>
    <d v="2026-05-01T00:00:00"/>
    <n v="63238835"/>
    <n v="63238835"/>
    <m/>
    <m/>
    <m/>
    <m/>
    <m/>
    <d v="2026-05-01T00:00:00"/>
    <m/>
    <m/>
    <m/>
    <s v="L896523"/>
    <s v="MASIVO"/>
    <s v="NPN"/>
    <x v="1"/>
    <m/>
    <m/>
    <m/>
    <m/>
  </r>
  <r>
    <x v="1"/>
    <s v="WEIXIANG TANG "/>
    <n v="367055540000"/>
    <s v="Cobros Mayo"/>
    <m/>
    <m/>
    <d v="2026-05-01T00:00:00"/>
    <n v="63242228"/>
    <n v="63242228"/>
    <m/>
    <m/>
    <m/>
    <m/>
    <m/>
    <d v="2026-05-01T00:00:00"/>
    <m/>
    <m/>
    <m/>
    <s v="E-8-190030"/>
    <s v="SOHO"/>
    <s v="NPN"/>
    <x v="6"/>
    <m/>
    <m/>
    <m/>
    <m/>
  </r>
  <r>
    <x v="1"/>
    <s v=" ANA MERCEDES MARMOL"/>
    <n v="364078870000"/>
    <s v="Cobros Mayo"/>
    <m/>
    <m/>
    <d v="2026-05-01T00:00:00"/>
    <n v="63243255"/>
    <n v="63243255"/>
    <m/>
    <m/>
    <m/>
    <m/>
    <m/>
    <d v="2026-05-01T00:00:00"/>
    <m/>
    <m/>
    <m/>
    <s v="E-8-133617"/>
    <s v="RENOVACIONES"/>
    <s v="NPN"/>
    <x v="2"/>
    <m/>
    <m/>
    <m/>
    <m/>
  </r>
  <r>
    <x v="1"/>
    <s v="JOSE ALEXIS DE GRACIA NAVARRO"/>
    <n v="358371710000"/>
    <s v="Cobros Mayo"/>
    <m/>
    <m/>
    <d v="2026-05-01T00:00:00"/>
    <n v="63246343"/>
    <n v="63246343"/>
    <m/>
    <m/>
    <m/>
    <m/>
    <m/>
    <d v="2026-05-01T00:00:00"/>
    <m/>
    <m/>
    <m/>
    <s v="9-157-407"/>
    <s v="MASIVO"/>
    <s v="2 PAGOS PENDIENTES"/>
    <x v="8"/>
    <m/>
    <m/>
    <m/>
    <m/>
  </r>
  <r>
    <x v="1"/>
    <s v="Nayelin salazar hood"/>
    <n v="354379790000"/>
    <s v="Cobros Mayo"/>
    <m/>
    <m/>
    <d v="2026-05-01T00:00:00"/>
    <n v="63267385"/>
    <n v="63267385"/>
    <m/>
    <m/>
    <m/>
    <m/>
    <m/>
    <d v="2026-05-01T00:00:00"/>
    <m/>
    <m/>
    <m/>
    <s v="8-1011-99"/>
    <s v="MASIVO"/>
    <s v="NPN"/>
    <x v="1"/>
    <m/>
    <m/>
    <m/>
    <m/>
  </r>
  <r>
    <x v="1"/>
    <s v="JOHANA MARCELA GIRALDO LARGO"/>
    <n v="363058060000"/>
    <s v="Cobros Mayo"/>
    <m/>
    <m/>
    <d v="2026-05-01T00:00:00"/>
    <n v="63269942"/>
    <n v="63269942"/>
    <m/>
    <m/>
    <m/>
    <m/>
    <m/>
    <d v="2026-05-01T00:00:00"/>
    <m/>
    <m/>
    <m/>
    <s v="AS640152"/>
    <s v="MASIVO"/>
    <s v="NPN"/>
    <x v="1"/>
    <m/>
    <m/>
    <m/>
    <m/>
  </r>
  <r>
    <x v="1"/>
    <s v="Oscar Martinez "/>
    <n v="363029740000"/>
    <s v="Cobros Mayo"/>
    <m/>
    <m/>
    <d v="2026-05-01T00:00:00"/>
    <n v="63270813"/>
    <n v="63270813"/>
    <m/>
    <m/>
    <m/>
    <m/>
    <m/>
    <d v="2026-05-01T00:00:00"/>
    <m/>
    <m/>
    <m/>
    <s v="4-737-377"/>
    <s v="MASIVO"/>
    <s v="2 PAGOS PENDIENTES"/>
    <x v="1"/>
    <m/>
    <m/>
    <m/>
    <m/>
  </r>
  <r>
    <x v="1"/>
    <s v="Humberto Caballero"/>
    <n v="999075350000"/>
    <s v="Cobros Mayo"/>
    <m/>
    <m/>
    <d v="2026-05-01T00:00:00"/>
    <n v="63309000"/>
    <n v="63309000"/>
    <m/>
    <m/>
    <m/>
    <m/>
    <m/>
    <d v="2026-05-01T00:00:00"/>
    <m/>
    <m/>
    <m/>
    <s v="8-344-416"/>
    <s v="MASIVO"/>
    <s v="NPN"/>
    <x v="4"/>
    <m/>
    <m/>
    <m/>
    <m/>
  </r>
  <r>
    <x v="1"/>
    <s v="Reinaldo rorberto Blake welsh"/>
    <n v="366053870000"/>
    <s v="Cobros Mayo"/>
    <m/>
    <m/>
    <d v="2026-05-01T00:00:00"/>
    <n v="63309512"/>
    <n v="63309512"/>
    <m/>
    <m/>
    <m/>
    <m/>
    <m/>
    <d v="2026-05-01T00:00:00"/>
    <m/>
    <m/>
    <m/>
    <s v="8-316-529"/>
    <s v="MASIVO"/>
    <s v="NPN"/>
    <x v="3"/>
    <m/>
    <m/>
    <m/>
    <m/>
  </r>
  <r>
    <x v="1"/>
    <s v="Norma Ruiz"/>
    <n v="365065890000"/>
    <s v="Cobros Mayo"/>
    <m/>
    <m/>
    <d v="2026-05-01T00:00:00"/>
    <n v="63319808"/>
    <n v="63319808"/>
    <m/>
    <m/>
    <m/>
    <m/>
    <m/>
    <d v="2026-05-01T00:00:00"/>
    <m/>
    <m/>
    <m/>
    <s v="5-725-446"/>
    <s v="MASIVO"/>
    <s v="NPN"/>
    <x v="2"/>
    <m/>
    <m/>
    <m/>
    <m/>
  </r>
  <r>
    <x v="1"/>
    <s v="Nasaret masckill Tenorio "/>
    <n v="358355590000"/>
    <s v="Cobros Mayo"/>
    <m/>
    <m/>
    <d v="2026-05-01T00:00:00"/>
    <n v="63321872"/>
    <n v="63321872"/>
    <m/>
    <m/>
    <m/>
    <m/>
    <m/>
    <d v="2026-05-01T00:00:00"/>
    <m/>
    <m/>
    <m/>
    <s v="9-749-486"/>
    <s v="MASIVO"/>
    <s v="NPN"/>
    <x v="4"/>
    <m/>
    <m/>
    <m/>
    <m/>
  </r>
  <r>
    <x v="1"/>
    <s v="LUZ ENEIDA PEREZ RODRIGUEZ"/>
    <n v="329051000000"/>
    <s v="Cobros Mayo"/>
    <m/>
    <m/>
    <d v="2026-05-01T00:00:00"/>
    <n v="63323851"/>
    <n v="63323851"/>
    <m/>
    <m/>
    <m/>
    <m/>
    <m/>
    <d v="2026-05-01T00:00:00"/>
    <m/>
    <m/>
    <m/>
    <s v="2-734-100"/>
    <s v="DIGITAL"/>
    <s v="NPN"/>
    <x v="1"/>
    <m/>
    <m/>
    <m/>
    <m/>
  </r>
  <r>
    <x v="1"/>
    <s v="Carola Castillero Castrellon"/>
    <n v="185066630000"/>
    <s v="Cobros Mayo"/>
    <m/>
    <m/>
    <d v="2026-05-01T00:00:00"/>
    <n v="63333333"/>
    <n v="63333333"/>
    <m/>
    <m/>
    <m/>
    <m/>
    <m/>
    <d v="2026-05-01T00:00:00"/>
    <m/>
    <m/>
    <m/>
    <s v="5-701-1200"/>
    <s v="MASIVO"/>
    <s v="NPN"/>
    <x v="1"/>
    <m/>
    <m/>
    <m/>
    <m/>
  </r>
  <r>
    <x v="1"/>
    <s v="EVELYN ITZEL ROMERO BATISTA"/>
    <n v="363013180000"/>
    <s v="Cobros Mayo"/>
    <m/>
    <m/>
    <d v="2026-05-01T00:00:00"/>
    <n v="63337433"/>
    <n v="63337433"/>
    <m/>
    <m/>
    <m/>
    <m/>
    <m/>
    <d v="2026-05-01T00:00:00"/>
    <m/>
    <m/>
    <m/>
    <s v="9-734-1042"/>
    <s v="MASIVO"/>
    <s v="NPN"/>
    <x v="5"/>
    <m/>
    <m/>
    <m/>
    <m/>
  </r>
  <r>
    <x v="1"/>
    <s v=" KATIUSKA QUINTERO FLORES"/>
    <n v="223023930000"/>
    <s v="Cobros Mayo"/>
    <m/>
    <m/>
    <d v="2026-05-01T00:00:00"/>
    <n v="63345226"/>
    <n v="63345226"/>
    <m/>
    <m/>
    <m/>
    <m/>
    <m/>
    <d v="2026-05-01T00:00:00"/>
    <m/>
    <m/>
    <m/>
    <s v="8-768-1447"/>
    <s v="CALL CENTER"/>
    <s v="NPN"/>
    <x v="5"/>
    <m/>
    <m/>
    <m/>
    <m/>
  </r>
  <r>
    <x v="1"/>
    <s v="JOSE SANCHEZ"/>
    <n v="354386030000"/>
    <s v="Cobros Mayo"/>
    <m/>
    <m/>
    <d v="2026-05-01T00:00:00"/>
    <n v="63360064"/>
    <n v="63360064"/>
    <m/>
    <m/>
    <m/>
    <m/>
    <m/>
    <d v="2026-05-01T00:00:00"/>
    <m/>
    <m/>
    <m/>
    <s v="8-283-2"/>
    <s v="MASIVO"/>
    <s v="3 PAGOS PENDIENTES"/>
    <x v="7"/>
    <m/>
    <m/>
    <m/>
    <m/>
  </r>
  <r>
    <x v="1"/>
    <s v="RONALDO GUSTAVO BOVELL URRIOLA "/>
    <n v="362012640000"/>
    <s v="Cobros Mayo"/>
    <m/>
    <m/>
    <d v="2026-05-01T00:00:00"/>
    <n v="63368388"/>
    <n v="63368388"/>
    <m/>
    <m/>
    <m/>
    <m/>
    <m/>
    <d v="2026-05-01T00:00:00"/>
    <m/>
    <m/>
    <m/>
    <s v="8-923-1869"/>
    <s v="MASIVO"/>
    <s v="2 PAGOS PENDIENTES"/>
    <x v="8"/>
    <m/>
    <m/>
    <m/>
    <m/>
  </r>
  <r>
    <x v="1"/>
    <s v="MANUEL RODRIGUEZ"/>
    <n v="369002140000"/>
    <s v="Cobros Mayo"/>
    <m/>
    <m/>
    <d v="2026-05-01T00:00:00"/>
    <n v="63373915"/>
    <n v="63373915"/>
    <m/>
    <m/>
    <m/>
    <m/>
    <m/>
    <d v="2026-05-01T00:00:00"/>
    <m/>
    <m/>
    <m/>
    <s v="3-733-1572"/>
    <s v="MASIVO"/>
    <s v="NPN"/>
    <x v="1"/>
    <m/>
    <m/>
    <m/>
    <m/>
  </r>
  <r>
    <x v="1"/>
    <s v="Katia Gicela Murillo Castillo"/>
    <n v="364048200000"/>
    <s v="Cobros Mayo"/>
    <m/>
    <m/>
    <d v="2026-05-01T00:00:00"/>
    <n v="63390355"/>
    <n v="63390355"/>
    <m/>
    <m/>
    <m/>
    <m/>
    <m/>
    <d v="2026-05-01T00:00:00"/>
    <m/>
    <m/>
    <m/>
    <s v="2-728-245"/>
    <s v="MASIVO"/>
    <s v="NPN"/>
    <x v="1"/>
    <m/>
    <m/>
    <m/>
    <m/>
  </r>
  <r>
    <x v="1"/>
    <s v="Lorenzo Betancourt "/>
    <n v="355360850000"/>
    <s v="Cobros Mayo"/>
    <m/>
    <m/>
    <d v="2026-05-01T00:00:00"/>
    <n v="63390957"/>
    <n v="63390957"/>
    <m/>
    <m/>
    <m/>
    <m/>
    <m/>
    <d v="2026-05-01T00:00:00"/>
    <m/>
    <m/>
    <m/>
    <s v="2-743-2190"/>
    <s v="MASIVO"/>
    <s v="NPN"/>
    <x v="2"/>
    <m/>
    <m/>
    <m/>
    <m/>
  </r>
  <r>
    <x v="1"/>
    <s v="Victor tuñon"/>
    <n v="353373520000"/>
    <s v="Cobros Mayo"/>
    <m/>
    <m/>
    <d v="2026-05-01T00:00:00"/>
    <n v="63390957"/>
    <n v="63390957"/>
    <m/>
    <m/>
    <m/>
    <m/>
    <m/>
    <d v="2026-05-01T00:00:00"/>
    <m/>
    <m/>
    <m/>
    <s v="8-997-1561"/>
    <s v="MASIVO"/>
    <s v="3 PAGOS PENDIENTES"/>
    <x v="2"/>
    <m/>
    <m/>
    <m/>
    <m/>
  </r>
  <r>
    <x v="1"/>
    <s v="Wendoly Jessabel Valdes Guizado"/>
    <n v="362062100000"/>
    <s v="Cobros Mayo"/>
    <m/>
    <m/>
    <d v="2026-05-01T00:00:00"/>
    <n v="63392944"/>
    <n v="63392944"/>
    <m/>
    <m/>
    <m/>
    <m/>
    <m/>
    <d v="2026-05-01T00:00:00"/>
    <m/>
    <m/>
    <m/>
    <s v="8-901-2240"/>
    <s v="SOHO-CALL CENTER"/>
    <s v="NPN"/>
    <x v="10"/>
    <m/>
    <m/>
    <m/>
    <m/>
  </r>
  <r>
    <x v="1"/>
    <s v="Yetzibel Martinez De "/>
    <n v="183050720000"/>
    <s v="Cobros Mayo"/>
    <m/>
    <m/>
    <d v="2026-05-01T00:00:00"/>
    <n v="63405001"/>
    <n v="63405001"/>
    <m/>
    <m/>
    <m/>
    <m/>
    <m/>
    <d v="2026-05-01T00:00:00"/>
    <m/>
    <m/>
    <m/>
    <s v="8-829-2462"/>
    <s v="MASIVO"/>
    <s v="NPN"/>
    <x v="1"/>
    <m/>
    <m/>
    <m/>
    <m/>
  </r>
  <r>
    <x v="1"/>
    <s v="DALYS CASTRO "/>
    <n v="369089980000"/>
    <s v="Cobros Mayo"/>
    <m/>
    <m/>
    <d v="2026-05-01T00:00:00"/>
    <n v="63406149"/>
    <n v="63406149"/>
    <m/>
    <m/>
    <m/>
    <m/>
    <m/>
    <d v="2026-05-01T00:00:00"/>
    <m/>
    <m/>
    <m/>
    <s v="8-865-974"/>
    <s v="MASIVO"/>
    <s v="NPN"/>
    <x v="1"/>
    <m/>
    <m/>
    <m/>
    <m/>
  </r>
  <r>
    <x v="1"/>
    <s v="Joshua Miranda "/>
    <n v="369023860000"/>
    <s v="Cobros Mayo"/>
    <m/>
    <m/>
    <d v="2026-05-01T00:00:00"/>
    <n v="63415263"/>
    <n v="63415263"/>
    <m/>
    <m/>
    <m/>
    <m/>
    <m/>
    <d v="2026-05-01T00:00:00"/>
    <m/>
    <m/>
    <m/>
    <s v="1-759-2223"/>
    <s v="MASIVO"/>
    <s v="2 PAGOS PENDIENTES"/>
    <x v="8"/>
    <m/>
    <m/>
    <m/>
    <m/>
  </r>
  <r>
    <x v="1"/>
    <s v="Elsy batista"/>
    <n v="339386610000"/>
    <s v="Cobros Mayo"/>
    <m/>
    <m/>
    <d v="2026-05-01T00:00:00"/>
    <n v="63417299"/>
    <n v="63417299"/>
    <m/>
    <m/>
    <m/>
    <m/>
    <m/>
    <d v="2026-05-01T00:00:00"/>
    <m/>
    <m/>
    <m/>
    <s v="9-156-917"/>
    <s v="MASIVO"/>
    <s v="NPN"/>
    <x v="1"/>
    <m/>
    <m/>
    <m/>
    <m/>
  </r>
  <r>
    <x v="1"/>
    <s v="Reutelina Díaz Perez"/>
    <n v="367022530000"/>
    <s v="Cobros Mayo"/>
    <m/>
    <m/>
    <d v="2026-05-01T00:00:00"/>
    <n v="63417972"/>
    <n v="63417972"/>
    <m/>
    <m/>
    <m/>
    <m/>
    <m/>
    <d v="2026-05-01T00:00:00"/>
    <m/>
    <m/>
    <m/>
    <s v="10-28-519"/>
    <s v="MASIVO"/>
    <s v="NPN"/>
    <x v="5"/>
    <m/>
    <m/>
    <m/>
    <m/>
  </r>
  <r>
    <x v="1"/>
    <s v="JUNWEI HOU"/>
    <n v="362088251000"/>
    <s v="Cobros Mayo"/>
    <m/>
    <m/>
    <d v="2026-05-01T00:00:00"/>
    <n v="63423609"/>
    <n v="63423609"/>
    <m/>
    <m/>
    <m/>
    <m/>
    <m/>
    <d v="2026-05-01T00:00:00"/>
    <m/>
    <m/>
    <m/>
    <s v="E-8-124810"/>
    <s v="SOHO"/>
    <s v="NPN"/>
    <x v="2"/>
    <m/>
    <m/>
    <m/>
    <m/>
  </r>
  <r>
    <x v="1"/>
    <s v="Geraldina Arias"/>
    <n v="366082850000"/>
    <s v="Cobros Mayo"/>
    <m/>
    <m/>
    <d v="2026-05-01T00:00:00"/>
    <n v="63432157"/>
    <n v="63432157"/>
    <m/>
    <m/>
    <m/>
    <m/>
    <m/>
    <d v="2026-05-01T00:00:00"/>
    <m/>
    <m/>
    <m/>
    <s v="10-7-2556"/>
    <s v="MASIVO"/>
    <s v="NPN"/>
    <x v="3"/>
    <m/>
    <m/>
    <m/>
    <m/>
  </r>
  <r>
    <x v="1"/>
    <s v="Antonia Jaen Gonzalez de Herrera "/>
    <n v="356383540000"/>
    <s v="Cobros Mayo"/>
    <m/>
    <m/>
    <d v="2026-05-01T00:00:00"/>
    <n v="63436486"/>
    <n v="63436486"/>
    <m/>
    <m/>
    <m/>
    <m/>
    <m/>
    <d v="2026-05-01T00:00:00"/>
    <m/>
    <m/>
    <m/>
    <s v="2-99-70"/>
    <s v="MASIVO"/>
    <s v="NPN"/>
    <x v="2"/>
    <m/>
    <m/>
    <m/>
    <m/>
  </r>
  <r>
    <x v="1"/>
    <s v="Nitzury Santamaria "/>
    <n v="351374870000"/>
    <s v="Cobros Mayo"/>
    <m/>
    <m/>
    <d v="2026-05-01T00:00:00"/>
    <n v="63440247"/>
    <n v="63440247"/>
    <m/>
    <m/>
    <m/>
    <m/>
    <m/>
    <d v="2026-05-01T00:00:00"/>
    <m/>
    <m/>
    <m/>
    <s v="8-1036-1515"/>
    <s v="MASIVO"/>
    <s v="2 PAGOS PENDIENTES"/>
    <x v="3"/>
    <m/>
    <m/>
    <m/>
    <m/>
  </r>
  <r>
    <x v="1"/>
    <s v="MARIA RIOS"/>
    <n v="362062650000"/>
    <s v="Cobros Mayo"/>
    <m/>
    <m/>
    <d v="2026-05-01T00:00:00"/>
    <n v="63440822"/>
    <n v="63440822"/>
    <m/>
    <m/>
    <m/>
    <m/>
    <m/>
    <d v="2026-05-01T00:00:00"/>
    <m/>
    <m/>
    <m/>
    <s v="8-764-1283"/>
    <s v="MASIVO"/>
    <s v="NPN"/>
    <x v="1"/>
    <m/>
    <m/>
    <m/>
    <m/>
  </r>
  <r>
    <x v="1"/>
    <s v="MARIA ISABEL INGA GOMEZ"/>
    <n v="351365160000"/>
    <s v="Cobros Mayo"/>
    <m/>
    <m/>
    <d v="2026-05-01T00:00:00"/>
    <n v="63464637"/>
    <n v="63464637"/>
    <m/>
    <m/>
    <m/>
    <m/>
    <m/>
    <d v="2026-05-01T00:00:00"/>
    <m/>
    <m/>
    <m/>
    <s v="BA319821"/>
    <s v="MASIVO"/>
    <s v="NPN"/>
    <x v="1"/>
    <m/>
    <m/>
    <m/>
    <m/>
  </r>
  <r>
    <x v="1"/>
    <s v="Zenaida vejerano vejerano "/>
    <n v="366011850000"/>
    <s v="Cobros Mayo"/>
    <m/>
    <m/>
    <d v="2026-05-01T00:00:00"/>
    <n v="63468147"/>
    <n v="63468147"/>
    <m/>
    <m/>
    <m/>
    <m/>
    <m/>
    <d v="2026-05-01T00:00:00"/>
    <m/>
    <m/>
    <m/>
    <s v="12-723-1932"/>
    <s v="MASIVO"/>
    <s v="2 PAGOS PENDIENTES"/>
    <x v="8"/>
    <m/>
    <m/>
    <m/>
    <m/>
  </r>
  <r>
    <x v="1"/>
    <s v="Yarleika Coronado"/>
    <n v="365070730000"/>
    <s v="Cobros Mayo"/>
    <m/>
    <m/>
    <d v="2026-05-01T00:00:00"/>
    <n v="63468560"/>
    <n v="63468560"/>
    <m/>
    <m/>
    <m/>
    <m/>
    <m/>
    <d v="2026-05-01T00:00:00"/>
    <m/>
    <m/>
    <m/>
    <s v="8-865-756"/>
    <s v="MASIVO"/>
    <s v="NPN"/>
    <x v="4"/>
    <m/>
    <m/>
    <m/>
    <m/>
  </r>
  <r>
    <x v="1"/>
    <s v="MICHELLE RAISA RUIZ"/>
    <n v="363003190000"/>
    <s v="Cobros Mayo"/>
    <m/>
    <m/>
    <d v="2026-05-01T00:00:00"/>
    <n v="63479119"/>
    <n v="63479119"/>
    <m/>
    <m/>
    <m/>
    <m/>
    <m/>
    <d v="2026-05-01T00:00:00"/>
    <m/>
    <m/>
    <m/>
    <s v="6-726-538"/>
    <s v="MASIVO"/>
    <s v="NPN"/>
    <x v="1"/>
    <m/>
    <m/>
    <m/>
    <m/>
  </r>
  <r>
    <x v="1"/>
    <s v="Leonicia Alfaro Ben "/>
    <n v="361013340000"/>
    <s v="Cobros Mayo"/>
    <m/>
    <m/>
    <d v="2026-05-01T00:00:00"/>
    <n v="63500846"/>
    <n v="63500846"/>
    <m/>
    <m/>
    <m/>
    <m/>
    <m/>
    <d v="2026-05-01T00:00:00"/>
    <m/>
    <m/>
    <m/>
    <s v="10-714-2028"/>
    <s v="MASIVO"/>
    <s v="2 PAGOS PENDIENTES"/>
    <x v="7"/>
    <m/>
    <m/>
    <m/>
    <m/>
  </r>
  <r>
    <x v="1"/>
    <s v="Roberto Hernan Rincon Aguilar"/>
    <n v="321053950000"/>
    <s v="Cobros Mayo"/>
    <m/>
    <m/>
    <d v="2026-05-01T00:00:00"/>
    <n v="63509275"/>
    <n v="63509275"/>
    <m/>
    <m/>
    <m/>
    <m/>
    <m/>
    <d v="2026-05-01T00:00:00"/>
    <m/>
    <m/>
    <m/>
    <s v="4-273-761"/>
    <s v="MASIVO"/>
    <s v="NPN"/>
    <x v="2"/>
    <m/>
    <m/>
    <m/>
    <m/>
  </r>
  <r>
    <x v="1"/>
    <s v=" VALDEMAR IVAN CUBILLA PALMA"/>
    <n v="362054530000"/>
    <s v="Cobros Mayo"/>
    <m/>
    <m/>
    <d v="2026-05-01T00:00:00"/>
    <n v="63510073"/>
    <n v="63510073"/>
    <m/>
    <m/>
    <m/>
    <m/>
    <m/>
    <d v="2026-05-01T00:00:00"/>
    <m/>
    <m/>
    <m/>
    <s v="4-219-950"/>
    <s v="DIGITAL"/>
    <s v="NPN"/>
    <x v="1"/>
    <m/>
    <m/>
    <m/>
    <m/>
  </r>
  <r>
    <x v="1"/>
    <s v="Milagros diaz"/>
    <n v="365031370000"/>
    <s v="Cobros Mayo"/>
    <m/>
    <m/>
    <d v="2026-05-01T00:00:00"/>
    <n v="63512341"/>
    <n v="63512341"/>
    <m/>
    <m/>
    <m/>
    <m/>
    <m/>
    <d v="2026-05-01T00:00:00"/>
    <m/>
    <m/>
    <m/>
    <s v="2-760-844"/>
    <s v="MASIVO"/>
    <s v="NPN"/>
    <x v="1"/>
    <m/>
    <m/>
    <m/>
    <m/>
  </r>
  <r>
    <x v="1"/>
    <s v="Rosario del carmen sanchez"/>
    <n v="355023730000"/>
    <s v="Cobros Mayo"/>
    <m/>
    <m/>
    <d v="2026-05-01T00:00:00"/>
    <n v="63512807"/>
    <n v="63512807"/>
    <m/>
    <m/>
    <m/>
    <m/>
    <m/>
    <d v="2026-05-01T00:00:00"/>
    <m/>
    <m/>
    <m/>
    <s v="4-179-476"/>
    <s v="MASIVO"/>
    <s v="NPN"/>
    <x v="1"/>
    <m/>
    <m/>
    <m/>
    <m/>
  </r>
  <r>
    <x v="1"/>
    <s v="Karen Aguilar "/>
    <n v="355344960000"/>
    <s v="Cobros Mayo"/>
    <m/>
    <m/>
    <d v="2026-05-01T00:00:00"/>
    <n v="63515026"/>
    <n v="63515026"/>
    <m/>
    <m/>
    <m/>
    <m/>
    <m/>
    <d v="2026-05-01T00:00:00"/>
    <m/>
    <m/>
    <m/>
    <s v="6-715-599"/>
    <s v="MASIVO"/>
    <s v="NPN"/>
    <x v="10"/>
    <m/>
    <m/>
    <m/>
    <m/>
  </r>
  <r>
    <x v="1"/>
    <s v="JAVIER ANEL AGUILAR NUÑEZ"/>
    <n v="367054930000"/>
    <s v="Cobros Mayo"/>
    <m/>
    <m/>
    <d v="2026-05-01T00:00:00"/>
    <n v="63528067"/>
    <n v="63528067"/>
    <m/>
    <m/>
    <m/>
    <m/>
    <m/>
    <d v="2026-05-01T00:00:00"/>
    <m/>
    <m/>
    <m/>
    <s v="8-913-1779"/>
    <s v="MASIVO"/>
    <s v="NPN"/>
    <x v="1"/>
    <m/>
    <m/>
    <m/>
    <m/>
  </r>
  <r>
    <x v="1"/>
    <s v=" Crusita Perez"/>
    <n v="366033420000"/>
    <s v="Cobros Mayo"/>
    <m/>
    <m/>
    <d v="2026-05-01T00:00:00"/>
    <n v="63535798"/>
    <n v="63535798"/>
    <m/>
    <m/>
    <m/>
    <m/>
    <m/>
    <d v="2026-05-01T00:00:00"/>
    <m/>
    <m/>
    <m/>
    <s v="6-725-1092"/>
    <s v="DIGITAL"/>
    <s v="NPN"/>
    <x v="1"/>
    <m/>
    <m/>
    <m/>
    <m/>
  </r>
  <r>
    <x v="1"/>
    <s v="Meibis Querube Arenas Mirones"/>
    <n v="362053400000"/>
    <s v="Cobros Mayo"/>
    <m/>
    <m/>
    <d v="2026-05-01T00:00:00"/>
    <n v="63548617"/>
    <n v="63548617"/>
    <m/>
    <m/>
    <m/>
    <m/>
    <m/>
    <d v="2026-05-01T00:00:00"/>
    <m/>
    <m/>
    <m/>
    <s v="8-912-1154"/>
    <s v="MASIVO"/>
    <s v="NPN"/>
    <x v="1"/>
    <m/>
    <m/>
    <m/>
    <m/>
  </r>
  <r>
    <x v="1"/>
    <s v="Mileyki yarubi mirillo ortega"/>
    <n v="358370890000"/>
    <s v="Cobros Mayo"/>
    <m/>
    <m/>
    <d v="2026-05-01T00:00:00"/>
    <n v="63563344"/>
    <n v="63563344"/>
    <m/>
    <m/>
    <m/>
    <m/>
    <m/>
    <d v="2026-05-01T00:00:00"/>
    <m/>
    <m/>
    <m/>
    <s v="8-1041-239"/>
    <s v="MASIVO"/>
    <s v="3 PAGOS PENDIENTES"/>
    <x v="3"/>
    <m/>
    <m/>
    <m/>
    <m/>
  </r>
  <r>
    <x v="1"/>
    <s v="NELVA GONZALEZ"/>
    <n v="364055080000"/>
    <s v="Cobros Mayo"/>
    <m/>
    <m/>
    <d v="2026-05-01T00:00:00"/>
    <n v="63564570"/>
    <n v="63564570"/>
    <m/>
    <m/>
    <m/>
    <m/>
    <m/>
    <d v="2026-05-01T00:00:00"/>
    <m/>
    <m/>
    <m/>
    <s v="8-208-1816"/>
    <s v="MASIVO"/>
    <s v="NPN"/>
    <x v="1"/>
    <m/>
    <m/>
    <m/>
    <m/>
  </r>
  <r>
    <x v="1"/>
    <s v="Anayka Aguilar "/>
    <n v="369023800000"/>
    <s v="Cobros Mayo"/>
    <m/>
    <m/>
    <d v="2026-05-01T00:00:00"/>
    <n v="63569485"/>
    <n v="63569485"/>
    <m/>
    <m/>
    <m/>
    <m/>
    <m/>
    <d v="2026-05-01T00:00:00"/>
    <m/>
    <m/>
    <m/>
    <s v="8-845-495"/>
    <s v="MASIVO"/>
    <s v="NPN"/>
    <x v="1"/>
    <m/>
    <m/>
    <m/>
    <m/>
  </r>
  <r>
    <x v="1"/>
    <s v="Yessica Andrea Panuela Arroyave "/>
    <n v="369007690000"/>
    <s v="Cobros Mayo"/>
    <m/>
    <m/>
    <d v="2026-05-01T00:00:00"/>
    <n v="63573718"/>
    <n v="63573718"/>
    <m/>
    <m/>
    <m/>
    <m/>
    <m/>
    <d v="2026-05-01T00:00:00"/>
    <m/>
    <m/>
    <m/>
    <s v="BF006377"/>
    <s v="MASIVO"/>
    <s v="NPN"/>
    <x v="1"/>
    <m/>
    <m/>
    <m/>
    <m/>
  </r>
  <r>
    <x v="1"/>
    <s v="Yaritzel Yaneth González Visuete"/>
    <n v="355082630000"/>
    <s v="Cobros Mayo"/>
    <m/>
    <m/>
    <d v="2026-05-01T00:00:00"/>
    <n v="63591312"/>
    <n v="63591312"/>
    <m/>
    <m/>
    <m/>
    <m/>
    <m/>
    <d v="2026-05-01T00:00:00"/>
    <m/>
    <m/>
    <m/>
    <s v="8-1037-1958"/>
    <s v="MASIVO"/>
    <s v="NPN"/>
    <x v="1"/>
    <m/>
    <m/>
    <m/>
    <m/>
  </r>
  <r>
    <x v="1"/>
    <s v="Olokindipi Lopez "/>
    <n v="364051150000"/>
    <s v="Cobros Mayo"/>
    <m/>
    <m/>
    <d v="2026-05-01T00:00:00"/>
    <n v="63636494"/>
    <n v="63636494"/>
    <m/>
    <m/>
    <m/>
    <m/>
    <m/>
    <d v="2026-05-01T00:00:00"/>
    <m/>
    <m/>
    <m/>
    <s v="10-710-1662"/>
    <s v="MASIVO"/>
    <s v="NPN"/>
    <x v="5"/>
    <m/>
    <m/>
    <m/>
    <m/>
  </r>
  <r>
    <x v="1"/>
    <s v="TONY OMAR ARDINEZ GALLARDO"/>
    <n v="354383430000"/>
    <s v="Cobros Mayo"/>
    <m/>
    <m/>
    <d v="2026-05-01T00:00:00"/>
    <n v="63638799"/>
    <n v="63638799"/>
    <m/>
    <m/>
    <m/>
    <m/>
    <m/>
    <d v="2026-05-01T00:00:00"/>
    <m/>
    <m/>
    <m/>
    <s v="8-766-2311"/>
    <s v="MASIVO"/>
    <s v="3 PAGOS PENDIENTES"/>
    <x v="1"/>
    <m/>
    <m/>
    <m/>
    <m/>
  </r>
  <r>
    <x v="1"/>
    <s v="Mónica Palomeque "/>
    <n v="365090940000"/>
    <s v="Cobros Mayo"/>
    <m/>
    <m/>
    <d v="2026-05-01T00:00:00"/>
    <n v="63677380"/>
    <n v="63677380"/>
    <m/>
    <m/>
    <m/>
    <m/>
    <m/>
    <d v="2026-05-01T00:00:00"/>
    <m/>
    <m/>
    <m/>
    <s v="8-1060-935"/>
    <s v="MASIVO"/>
    <s v="NPN"/>
    <x v="1"/>
    <m/>
    <m/>
    <m/>
    <m/>
  </r>
  <r>
    <x v="1"/>
    <s v="Carlos Enrique Hernández Miniel"/>
    <n v="361051060000"/>
    <s v="Cobros Mayo"/>
    <m/>
    <m/>
    <d v="2026-05-01T00:00:00"/>
    <n v="63679769"/>
    <n v="63679769"/>
    <m/>
    <m/>
    <m/>
    <m/>
    <m/>
    <d v="2026-05-01T00:00:00"/>
    <m/>
    <m/>
    <m/>
    <s v="8-787-1757"/>
    <s v="MASIVO"/>
    <s v="NPN"/>
    <x v="1"/>
    <m/>
    <m/>
    <m/>
    <m/>
  </r>
  <r>
    <x v="1"/>
    <s v="Ana Miranda"/>
    <n v="367087190000"/>
    <s v="Cobros Mayo"/>
    <m/>
    <m/>
    <d v="2026-05-01T00:00:00"/>
    <n v="63681191"/>
    <n v="63681191"/>
    <m/>
    <m/>
    <m/>
    <m/>
    <m/>
    <d v="2026-05-01T00:00:00"/>
    <m/>
    <m/>
    <m/>
    <s v="4-806-2112"/>
    <s v="MASIVO"/>
    <s v="NPN"/>
    <x v="3"/>
    <m/>
    <m/>
    <m/>
    <m/>
  </r>
  <r>
    <x v="1"/>
    <s v="Maria Pinto"/>
    <n v="356368000000"/>
    <s v="Cobros Mayo"/>
    <m/>
    <m/>
    <d v="2026-05-01T00:00:00"/>
    <n v="63683717"/>
    <n v="63683717"/>
    <m/>
    <m/>
    <m/>
    <m/>
    <m/>
    <d v="2026-05-01T00:00:00"/>
    <m/>
    <m/>
    <m/>
    <s v="8-531-1327"/>
    <s v="MASIVO"/>
    <s v="3 PAGOS PENDIENTES"/>
    <x v="1"/>
    <m/>
    <m/>
    <m/>
    <m/>
  </r>
  <r>
    <x v="1"/>
    <s v="FRANCISCO DANIEL JORDAN  "/>
    <n v="368052640000"/>
    <s v="Cobros Mayo"/>
    <m/>
    <m/>
    <d v="2026-05-01T00:00:00"/>
    <n v="63684257"/>
    <n v="63684257"/>
    <m/>
    <m/>
    <m/>
    <m/>
    <m/>
    <d v="2026-05-01T00:00:00"/>
    <m/>
    <m/>
    <m/>
    <s v="4-843-1631"/>
    <s v="MASIVO"/>
    <s v="NPN"/>
    <x v="1"/>
    <m/>
    <m/>
    <m/>
    <m/>
  </r>
  <r>
    <x v="1"/>
    <s v="Gabriela Edilsa Quintero Pinto"/>
    <n v="361081420000"/>
    <s v="Cobros Mayo"/>
    <m/>
    <m/>
    <d v="2026-05-01T00:00:00"/>
    <n v="63694637"/>
    <n v="63694637"/>
    <m/>
    <m/>
    <m/>
    <m/>
    <m/>
    <d v="2026-05-01T00:00:00"/>
    <m/>
    <m/>
    <m/>
    <s v="2-754-223"/>
    <s v="MASIVO"/>
    <s v="NPN"/>
    <x v="2"/>
    <m/>
    <m/>
    <m/>
    <m/>
  </r>
  <r>
    <x v="1"/>
    <s v="CRISTOPHER WILSON ESQUIVEL "/>
    <n v="361021270000"/>
    <s v="Cobros Mayo"/>
    <m/>
    <m/>
    <d v="2026-05-01T00:00:00"/>
    <n v="63730149"/>
    <n v="63730149"/>
    <m/>
    <m/>
    <m/>
    <m/>
    <m/>
    <d v="2026-05-01T00:00:00"/>
    <m/>
    <m/>
    <m/>
    <s v="8-904-361"/>
    <s v="MASIVO"/>
    <s v="NPN"/>
    <x v="2"/>
    <m/>
    <m/>
    <m/>
    <m/>
  </r>
  <r>
    <x v="1"/>
    <s v="Wendy Carolina "/>
    <n v="365068410000"/>
    <s v="Cobros Mayo"/>
    <m/>
    <m/>
    <d v="2026-05-01T00:00:00"/>
    <n v="63758860"/>
    <n v="63758860"/>
    <m/>
    <m/>
    <m/>
    <m/>
    <m/>
    <d v="2026-05-01T00:00:00"/>
    <m/>
    <m/>
    <m/>
    <s v="7-715-438"/>
    <s v="MASIVO"/>
    <s v="NPN"/>
    <x v="1"/>
    <m/>
    <m/>
    <m/>
    <m/>
  </r>
  <r>
    <x v="1"/>
    <s v="INES DEL CARMEN CASTILLO ARCEYUT DE"/>
    <n v="367065980000"/>
    <s v="Cobros Mayo"/>
    <m/>
    <m/>
    <d v="2026-05-01T00:00:00"/>
    <n v="63781156"/>
    <n v="63781156"/>
    <m/>
    <m/>
    <m/>
    <m/>
    <m/>
    <d v="2026-05-01T00:00:00"/>
    <m/>
    <m/>
    <m/>
    <s v="8-171-440"/>
    <s v="MASIVO"/>
    <s v="NPN"/>
    <x v="2"/>
    <m/>
    <m/>
    <m/>
    <m/>
  </r>
  <r>
    <x v="1"/>
    <s v="Yosimar West"/>
    <n v="367036390000"/>
    <s v="Cobros Mayo"/>
    <m/>
    <m/>
    <d v="2026-05-01T00:00:00"/>
    <n v="63787210"/>
    <n v="63787210"/>
    <m/>
    <m/>
    <m/>
    <m/>
    <m/>
    <d v="2026-05-01T00:00:00"/>
    <m/>
    <m/>
    <m/>
    <s v="3-758-953"/>
    <s v="MASIVO"/>
    <s v="NPN"/>
    <x v="5"/>
    <m/>
    <m/>
    <m/>
    <m/>
  </r>
  <r>
    <x v="1"/>
    <s v="Heidi mendoza"/>
    <n v="363005870000"/>
    <s v="Cobros Mayo"/>
    <m/>
    <m/>
    <d v="2026-05-01T00:00:00"/>
    <n v="63806351"/>
    <n v="63806351"/>
    <m/>
    <m/>
    <m/>
    <m/>
    <m/>
    <d v="2026-05-01T00:00:00"/>
    <m/>
    <m/>
    <m/>
    <s v="6-726-1326"/>
    <s v="MASIVO"/>
    <s v="NPN"/>
    <x v="1"/>
    <m/>
    <m/>
    <m/>
    <m/>
  </r>
  <r>
    <x v="1"/>
    <s v="Erick Alberto Gómez Ávila "/>
    <n v="362012510000"/>
    <s v="Cobros Mayo"/>
    <m/>
    <m/>
    <d v="2026-05-01T00:00:00"/>
    <n v="63835021"/>
    <n v="63835021"/>
    <m/>
    <m/>
    <m/>
    <m/>
    <m/>
    <d v="2026-05-01T00:00:00"/>
    <m/>
    <m/>
    <m/>
    <s v="5-712-2177"/>
    <s v="MASIVO"/>
    <s v="NPN"/>
    <x v="1"/>
    <m/>
    <m/>
    <m/>
    <m/>
  </r>
  <r>
    <x v="1"/>
    <s v="LEONICIO GONZALEZ ALAIN"/>
    <n v="366068670000"/>
    <s v="Cobros Mayo"/>
    <m/>
    <m/>
    <d v="2026-05-01T00:00:00"/>
    <n v="63838397"/>
    <n v="63838397"/>
    <m/>
    <m/>
    <m/>
    <m/>
    <m/>
    <d v="2026-05-01T00:00:00"/>
    <m/>
    <m/>
    <m/>
    <s v="9-711-1784"/>
    <s v="MASIVO"/>
    <s v="NPN"/>
    <x v="1"/>
    <m/>
    <m/>
    <m/>
    <m/>
  </r>
  <r>
    <x v="1"/>
    <s v="Johanan Azgad Cerrud Gallardo"/>
    <n v="352367240000"/>
    <s v="Cobros Mayo"/>
    <m/>
    <m/>
    <d v="2026-05-01T00:00:00"/>
    <n v="63844918"/>
    <n v="63844918"/>
    <m/>
    <m/>
    <m/>
    <m/>
    <m/>
    <d v="2026-05-01T00:00:00"/>
    <m/>
    <m/>
    <m/>
    <s v="8-927-1843"/>
    <s v="MASIVO"/>
    <s v="NPN"/>
    <x v="5"/>
    <m/>
    <m/>
    <m/>
    <m/>
  </r>
  <r>
    <x v="1"/>
    <s v="Reymor Benjamin Montaño "/>
    <n v="366046220000"/>
    <s v="Cobros Mayo"/>
    <m/>
    <m/>
    <d v="2026-05-01T00:00:00"/>
    <n v="63849758"/>
    <n v="63849758"/>
    <m/>
    <m/>
    <m/>
    <m/>
    <m/>
    <d v="2026-05-01T00:00:00"/>
    <m/>
    <m/>
    <m/>
    <s v="E-8-12-7795"/>
    <s v="MASIVO"/>
    <s v="NPN"/>
    <x v="1"/>
    <m/>
    <m/>
    <m/>
    <m/>
  </r>
  <r>
    <x v="1"/>
    <s v="Kathia Yaneth Guerra de león"/>
    <n v="364085380000"/>
    <s v="Cobros Mayo"/>
    <m/>
    <m/>
    <d v="2026-05-01T00:00:00"/>
    <n v="63852115"/>
    <n v="63852115"/>
    <m/>
    <m/>
    <m/>
    <m/>
    <m/>
    <d v="2026-05-01T00:00:00"/>
    <m/>
    <m/>
    <m/>
    <s v="9-724-41"/>
    <s v="SOHO"/>
    <s v="NPN"/>
    <x v="1"/>
    <m/>
    <m/>
    <m/>
    <m/>
  </r>
  <r>
    <x v="1"/>
    <s v="Brandon Alexander West Gaitán "/>
    <n v="354383650000"/>
    <s v="Cobros Mayo"/>
    <m/>
    <m/>
    <d v="2026-05-01T00:00:00"/>
    <n v="63865641"/>
    <n v="63865641"/>
    <m/>
    <m/>
    <m/>
    <m/>
    <m/>
    <d v="2026-05-01T00:00:00"/>
    <m/>
    <m/>
    <m/>
    <s v="8-1040-2422"/>
    <s v="MASIVO"/>
    <s v="2 PAGOS PENDIENTES"/>
    <x v="10"/>
    <m/>
    <m/>
    <m/>
    <m/>
  </r>
  <r>
    <x v="1"/>
    <s v="DANESKA JULISSA MENA ALONZO"/>
    <n v="362072600000"/>
    <s v="Cobros Mayo"/>
    <m/>
    <m/>
    <d v="2026-05-01T00:00:00"/>
    <n v="63883898"/>
    <n v="63883898"/>
    <m/>
    <m/>
    <m/>
    <m/>
    <m/>
    <d v="2026-05-01T00:00:00"/>
    <m/>
    <m/>
    <m/>
    <s v="8-904-2493"/>
    <s v="MASIVO"/>
    <s v="NPN"/>
    <x v="8"/>
    <m/>
    <m/>
    <m/>
    <m/>
  </r>
  <r>
    <x v="1"/>
    <s v="EVIUDES FILOMENA ALEGRIA ZAPATEIRO"/>
    <n v="362058960000"/>
    <s v="Cobros Mayo"/>
    <m/>
    <m/>
    <d v="2026-05-01T00:00:00"/>
    <n v="63893244"/>
    <n v="63893244"/>
    <m/>
    <m/>
    <m/>
    <m/>
    <m/>
    <d v="2026-05-01T00:00:00"/>
    <m/>
    <m/>
    <m/>
    <s v="5-6-131"/>
    <s v="MASIVO"/>
    <s v="NPN"/>
    <x v="5"/>
    <m/>
    <m/>
    <m/>
    <m/>
  </r>
  <r>
    <x v="1"/>
    <s v="AGUSTIN CAMPOS"/>
    <n v="367002700000"/>
    <s v="Cobros Mayo"/>
    <m/>
    <m/>
    <d v="2026-05-01T00:00:00"/>
    <n v="63899166"/>
    <n v="63899166"/>
    <m/>
    <m/>
    <m/>
    <m/>
    <m/>
    <d v="2026-05-01T00:00:00"/>
    <m/>
    <m/>
    <m/>
    <s v="8-724-1299"/>
    <s v="MASIVO"/>
    <s v="2 PAGOS PENDIENTES"/>
    <x v="3"/>
    <m/>
    <m/>
    <m/>
    <m/>
  </r>
  <r>
    <x v="1"/>
    <s v="Luis Enrique López "/>
    <n v="363001670000"/>
    <s v="Cobros Mayo"/>
    <m/>
    <m/>
    <d v="2026-05-01T00:00:00"/>
    <n v="63907994"/>
    <n v="63907994"/>
    <m/>
    <m/>
    <m/>
    <m/>
    <m/>
    <d v="2026-05-01T00:00:00"/>
    <m/>
    <m/>
    <m/>
    <s v="10-711-1039"/>
    <s v="MASIVO"/>
    <s v="2 PAGOS PENDIENTES"/>
    <x v="3"/>
    <m/>
    <m/>
    <m/>
    <m/>
  </r>
  <r>
    <x v="1"/>
    <s v="RICARDO MARIN"/>
    <n v="363016010000"/>
    <s v="Cobros Mayo"/>
    <m/>
    <m/>
    <d v="2026-05-01T00:00:00"/>
    <n v="63916363"/>
    <n v="63916363"/>
    <m/>
    <m/>
    <m/>
    <m/>
    <m/>
    <d v="2026-05-01T00:00:00"/>
    <m/>
    <m/>
    <m/>
    <s v="8-1038-1551"/>
    <s v="MASIVO"/>
    <s v="2 PAGOS PENDIENTES"/>
    <x v="3"/>
    <m/>
    <m/>
    <m/>
    <m/>
  </r>
  <r>
    <x v="1"/>
    <s v="Daniel smith alvares de leon "/>
    <n v="362066750000"/>
    <s v="Cobros Mayo"/>
    <m/>
    <m/>
    <d v="2026-05-01T00:00:00"/>
    <n v="63919850"/>
    <n v="63919850"/>
    <m/>
    <m/>
    <m/>
    <m/>
    <m/>
    <d v="2026-05-01T00:00:00"/>
    <m/>
    <m/>
    <m/>
    <s v="2-97-2119"/>
    <s v="MASIVO"/>
    <s v="NPN"/>
    <x v="1"/>
    <m/>
    <m/>
    <m/>
    <m/>
  </r>
  <r>
    <x v="1"/>
    <s v="Yecenia Serracin "/>
    <n v="366029990000"/>
    <s v="Cobros Mayo"/>
    <m/>
    <m/>
    <d v="2026-05-01T00:00:00"/>
    <n v="63925643"/>
    <n v="63925643"/>
    <m/>
    <m/>
    <m/>
    <m/>
    <m/>
    <d v="2026-05-01T00:00:00"/>
    <m/>
    <m/>
    <m/>
    <s v="1-43-273"/>
    <s v="MASIVO"/>
    <s v="NPN"/>
    <x v="5"/>
    <m/>
    <m/>
    <m/>
    <m/>
  </r>
  <r>
    <x v="1"/>
    <s v="DANIEL JOSE HERNANDEZ ARIAS"/>
    <n v="355370140000"/>
    <s v="Cobros Mayo"/>
    <m/>
    <m/>
    <d v="2026-05-01T00:00:00"/>
    <n v="63933562"/>
    <n v="63933562"/>
    <m/>
    <m/>
    <m/>
    <m/>
    <m/>
    <d v="2026-05-01T00:00:00"/>
    <m/>
    <m/>
    <m/>
    <s v="8-1047-1063"/>
    <s v="MASIVO"/>
    <s v="3 PAGOS PENDIENTES"/>
    <x v="1"/>
    <m/>
    <m/>
    <m/>
    <m/>
  </r>
  <r>
    <x v="1"/>
    <s v="Paola jaen"/>
    <n v="305059430000"/>
    <s v="Cobros Mayo"/>
    <m/>
    <m/>
    <d v="2026-05-01T00:00:00"/>
    <n v="63943208"/>
    <n v="63943208"/>
    <m/>
    <m/>
    <m/>
    <m/>
    <m/>
    <d v="2026-05-01T00:00:00"/>
    <m/>
    <m/>
    <m/>
    <s v="8-928-1087"/>
    <s v="MASIVO"/>
    <s v="NPN"/>
    <x v="1"/>
    <m/>
    <m/>
    <m/>
    <m/>
  </r>
  <r>
    <x v="1"/>
    <s v="Marvanis Navas Magallon"/>
    <n v="361023540000"/>
    <s v="Cobros Mayo"/>
    <m/>
    <m/>
    <d v="2026-05-01T00:00:00"/>
    <n v="63966973"/>
    <n v="63966973"/>
    <m/>
    <m/>
    <m/>
    <m/>
    <m/>
    <d v="2026-05-01T00:00:00"/>
    <m/>
    <m/>
    <m/>
    <s v="2-707-216"/>
    <s v="MASIVO"/>
    <s v="NPN"/>
    <x v="4"/>
    <m/>
    <m/>
    <m/>
    <m/>
  </r>
  <r>
    <x v="1"/>
    <s v="Manuel Maria Cervera Charris"/>
    <n v="367068970000"/>
    <s v="Cobros Mayo"/>
    <m/>
    <m/>
    <d v="2026-05-01T00:00:00"/>
    <n v="63979985"/>
    <n v="63979985"/>
    <m/>
    <m/>
    <m/>
    <m/>
    <m/>
    <d v="2026-05-01T00:00:00"/>
    <m/>
    <m/>
    <m/>
    <s v="BE875940"/>
    <s v="MASIVO"/>
    <s v="NPN"/>
    <x v="3"/>
    <m/>
    <m/>
    <m/>
    <m/>
  </r>
  <r>
    <x v="1"/>
    <s v="ERIS ENRIQUE GUERRERO TORRERO"/>
    <n v="368053950000"/>
    <s v="Cobros Mayo"/>
    <m/>
    <m/>
    <d v="2026-05-01T00:00:00"/>
    <n v="63981239"/>
    <n v="63981239"/>
    <m/>
    <m/>
    <m/>
    <m/>
    <m/>
    <d v="2026-05-01T00:00:00"/>
    <m/>
    <m/>
    <m/>
    <s v="2-743-1966"/>
    <s v="MASIVO"/>
    <s v="NPN"/>
    <x v="1"/>
    <m/>
    <m/>
    <m/>
    <m/>
  </r>
  <r>
    <x v="1"/>
    <s v="Jonathan mejia "/>
    <n v="365027980000"/>
    <s v="Cobros Mayo"/>
    <m/>
    <m/>
    <d v="2026-05-01T00:00:00"/>
    <n v="63982140"/>
    <n v="63982140"/>
    <m/>
    <m/>
    <m/>
    <m/>
    <m/>
    <d v="2026-05-01T00:00:00"/>
    <m/>
    <m/>
    <m/>
    <s v="8-926-1764"/>
    <s v="SOHO"/>
    <s v="NPN"/>
    <x v="1"/>
    <m/>
    <m/>
    <m/>
    <m/>
  </r>
  <r>
    <x v="1"/>
    <s v="Suleimi Villamil"/>
    <n v="369045940000"/>
    <s v="Cobros Mayo"/>
    <m/>
    <m/>
    <d v="2026-05-01T00:00:00"/>
    <n v="63992513"/>
    <n v="63992513"/>
    <m/>
    <m/>
    <m/>
    <m/>
    <m/>
    <d v="2026-05-01T00:00:00"/>
    <m/>
    <m/>
    <m/>
    <s v="8-990-2000"/>
    <s v="MASIVO"/>
    <s v="NPN"/>
    <x v="1"/>
    <m/>
    <m/>
    <m/>
    <m/>
  </r>
  <r>
    <x v="1"/>
    <s v="Didimo Javier Caballero "/>
    <n v="366051290000"/>
    <s v="Cobros Mayo"/>
    <m/>
    <m/>
    <d v="2026-05-01T00:00:00"/>
    <n v="64008804"/>
    <n v="64008804"/>
    <m/>
    <m/>
    <m/>
    <m/>
    <m/>
    <d v="2026-05-01T00:00:00"/>
    <m/>
    <m/>
    <m/>
    <s v="4-753-207"/>
    <s v="MASIVO"/>
    <s v="NPN"/>
    <x v="1"/>
    <m/>
    <m/>
    <m/>
    <m/>
  </r>
  <r>
    <x v="1"/>
    <s v="Etilcia ernela acostá Martínez "/>
    <n v="367012450000"/>
    <s v="Cobros Mayo"/>
    <m/>
    <m/>
    <d v="2026-05-01T00:00:00"/>
    <n v="64024594"/>
    <n v="64024594"/>
    <m/>
    <m/>
    <m/>
    <m/>
    <m/>
    <d v="2026-05-01T00:00:00"/>
    <m/>
    <m/>
    <m/>
    <s v="10-706-1839"/>
    <s v="MASIVO"/>
    <s v="NPN"/>
    <x v="5"/>
    <m/>
    <m/>
    <m/>
    <m/>
  </r>
  <r>
    <x v="1"/>
    <s v="Angel abraham gudiño Miranda "/>
    <n v="364054100000"/>
    <s v="Cobros Mayo"/>
    <m/>
    <m/>
    <d v="2026-05-01T00:00:00"/>
    <n v="64028896"/>
    <n v="64028896"/>
    <m/>
    <m/>
    <m/>
    <m/>
    <m/>
    <d v="2026-05-01T00:00:00"/>
    <m/>
    <m/>
    <m/>
    <s v="8-1054-971"/>
    <s v="MASIVO"/>
    <s v="NPN"/>
    <x v="1"/>
    <m/>
    <m/>
    <m/>
    <m/>
  </r>
  <r>
    <x v="1"/>
    <s v="Geronima Ellington"/>
    <n v="363081040000"/>
    <s v="Cobros Mayo"/>
    <m/>
    <m/>
    <d v="2026-05-01T00:00:00"/>
    <n v="64034925"/>
    <n v="64034925"/>
    <m/>
    <m/>
    <m/>
    <m/>
    <m/>
    <d v="2026-05-01T00:00:00"/>
    <m/>
    <m/>
    <m/>
    <s v="12-714-1410"/>
    <s v="MASIVO"/>
    <s v="NPN"/>
    <x v="1"/>
    <m/>
    <m/>
    <m/>
    <m/>
  </r>
  <r>
    <x v="1"/>
    <s v="ARIEL ABEL ORTEGA DE LEON"/>
    <n v="357369900000"/>
    <s v="Cobros Mayo"/>
    <m/>
    <m/>
    <d v="2026-05-01T00:00:00"/>
    <n v="64047882"/>
    <n v="64047882"/>
    <m/>
    <m/>
    <m/>
    <m/>
    <m/>
    <d v="2026-05-01T00:00:00"/>
    <m/>
    <m/>
    <m/>
    <s v="8-1041-2235"/>
    <s v="MASIVO"/>
    <s v="3 PAGOS PENDIENTES"/>
    <x v="1"/>
    <m/>
    <m/>
    <m/>
    <m/>
  </r>
  <r>
    <x v="1"/>
    <s v="Malcolm Luther Airboine Best"/>
    <n v="369084320000"/>
    <s v="Cobros Mayo"/>
    <m/>
    <m/>
    <d v="2026-05-01T00:00:00"/>
    <n v="64071614"/>
    <n v="64071614"/>
    <m/>
    <m/>
    <m/>
    <m/>
    <m/>
    <d v="2026-05-01T00:00:00"/>
    <m/>
    <m/>
    <m/>
    <s v="8-486-618"/>
    <s v="SOHO-CALL CENTER"/>
    <s v="NPN"/>
    <x v="1"/>
    <m/>
    <m/>
    <m/>
    <m/>
  </r>
  <r>
    <x v="1"/>
    <s v="MELANY BEATRIZ MIRANDA SALDAÑA "/>
    <n v="369038770000"/>
    <s v="Cobros Mayo"/>
    <m/>
    <m/>
    <d v="2026-05-01T00:00:00"/>
    <n v="64079001"/>
    <n v="64079001"/>
    <m/>
    <m/>
    <m/>
    <m/>
    <m/>
    <d v="2026-05-01T00:00:00"/>
    <m/>
    <m/>
    <m/>
    <s v="4-774-632"/>
    <s v="MASIVO"/>
    <s v="NPN"/>
    <x v="1"/>
    <m/>
    <m/>
    <m/>
    <m/>
  </r>
  <r>
    <x v="1"/>
    <s v="Marcos Antonio Howard catuy"/>
    <n v="359242000000"/>
    <s v="Cobros Mayo"/>
    <m/>
    <m/>
    <d v="2026-05-01T00:00:00"/>
    <n v="64079225"/>
    <n v="64079225"/>
    <m/>
    <m/>
    <m/>
    <m/>
    <m/>
    <d v="2026-05-01T00:00:00"/>
    <m/>
    <m/>
    <m/>
    <s v="3-761-2136"/>
    <s v="MASIVO"/>
    <s v="NPN"/>
    <x v="5"/>
    <m/>
    <m/>
    <m/>
    <m/>
  </r>
  <r>
    <x v="1"/>
    <s v="Dyana Silva Perez"/>
    <n v="217002760000"/>
    <s v="Cobros Mayo"/>
    <m/>
    <m/>
    <d v="2026-05-01T00:00:00"/>
    <n v="64084980"/>
    <n v="64084980"/>
    <m/>
    <m/>
    <m/>
    <m/>
    <m/>
    <d v="2026-05-01T00:00:00"/>
    <m/>
    <m/>
    <m/>
    <s v="8-767-801"/>
    <s v="MASIVO"/>
    <s v="NPN"/>
    <x v="1"/>
    <m/>
    <m/>
    <m/>
    <m/>
  </r>
  <r>
    <x v="1"/>
    <s v="Kibler herrera"/>
    <n v="359385400000"/>
    <s v="Cobros Mayo"/>
    <m/>
    <m/>
    <d v="2026-05-01T00:00:00"/>
    <n v="64098122"/>
    <n v="64098122"/>
    <m/>
    <m/>
    <m/>
    <m/>
    <m/>
    <d v="2026-05-01T00:00:00"/>
    <m/>
    <m/>
    <m/>
    <s v="10-720-238"/>
    <s v="MASIVO"/>
    <s v="NPN"/>
    <x v="1"/>
    <m/>
    <m/>
    <m/>
    <m/>
  </r>
  <r>
    <x v="1"/>
    <s v="Yenisleidy Sotolongo alarcon"/>
    <n v="351367510000"/>
    <s v="Cobros Mayo"/>
    <m/>
    <m/>
    <d v="2026-05-01T00:00:00"/>
    <n v="64099284"/>
    <n v="64099284"/>
    <m/>
    <m/>
    <m/>
    <m/>
    <m/>
    <d v="2026-05-01T00:00:00"/>
    <m/>
    <m/>
    <m/>
    <s v="P515138"/>
    <s v="MASIVO"/>
    <s v="3 PAGOS PENDIENTES"/>
    <x v="3"/>
    <m/>
    <m/>
    <m/>
    <m/>
  </r>
  <r>
    <x v="1"/>
    <s v="MIGUEL CABALLERO"/>
    <n v="362021260000"/>
    <s v="Cobros Mayo"/>
    <m/>
    <m/>
    <d v="2026-05-01T00:00:00"/>
    <n v="64099571"/>
    <n v="64099571"/>
    <m/>
    <m/>
    <m/>
    <m/>
    <m/>
    <d v="2026-05-01T00:00:00"/>
    <m/>
    <m/>
    <m/>
    <s v="8-943-836"/>
    <s v="MASIVO"/>
    <s v="NPN"/>
    <x v="1"/>
    <m/>
    <m/>
    <m/>
    <m/>
  </r>
  <r>
    <x v="1"/>
    <s v="NORIS ESTHER BUSTAMANTE AGUILAR"/>
    <n v="362000400000"/>
    <s v="Cobros Mayo"/>
    <m/>
    <m/>
    <d v="2026-05-01T00:00:00"/>
    <n v="64108391"/>
    <n v="64108391"/>
    <m/>
    <m/>
    <m/>
    <m/>
    <m/>
    <d v="2026-05-01T00:00:00"/>
    <m/>
    <m/>
    <m/>
    <s v="3-753-999"/>
    <s v="MASIVO"/>
    <s v="2 PAGOS PENDIENTES"/>
    <x v="3"/>
    <m/>
    <m/>
    <m/>
    <m/>
  </r>
  <r>
    <x v="1"/>
    <s v="LUIS CARLOS YEPEZ ORTEGA"/>
    <n v="363009000000"/>
    <s v="Cobros Mayo"/>
    <m/>
    <m/>
    <d v="2026-05-01T00:00:00"/>
    <n v="64116796"/>
    <n v="64116796"/>
    <m/>
    <m/>
    <m/>
    <m/>
    <m/>
    <d v="2026-05-01T00:00:00"/>
    <m/>
    <m/>
    <m/>
    <s v="AU915051"/>
    <s v="MASIVO"/>
    <s v="2 PAGOS PENDIENTES"/>
    <x v="10"/>
    <m/>
    <m/>
    <m/>
    <m/>
  </r>
  <r>
    <x v="1"/>
    <s v="LEONIDAS GUILLERMO Olivarren"/>
    <n v="367041060000"/>
    <s v="Cobros Mayo"/>
    <m/>
    <m/>
    <d v="2026-05-01T00:00:00"/>
    <n v="64121203"/>
    <n v="64121203"/>
    <m/>
    <m/>
    <m/>
    <m/>
    <m/>
    <d v="2026-05-01T00:00:00"/>
    <m/>
    <m/>
    <m/>
    <s v="9-92-653"/>
    <s v="MASIVO"/>
    <s v="NPN"/>
    <x v="2"/>
    <m/>
    <m/>
    <m/>
    <m/>
  </r>
  <r>
    <x v="1"/>
    <s v="Dayanara Ardines "/>
    <n v="249011980000"/>
    <s v="Cobros Mayo"/>
    <m/>
    <m/>
    <d v="2026-05-01T00:00:00"/>
    <n v="64151950"/>
    <n v="64151950"/>
    <m/>
    <m/>
    <m/>
    <m/>
    <m/>
    <d v="2026-05-01T00:00:00"/>
    <m/>
    <m/>
    <m/>
    <s v="8-752-83"/>
    <s v="MASIVO"/>
    <s v="NPN"/>
    <x v="1"/>
    <m/>
    <m/>
    <m/>
    <m/>
  </r>
  <r>
    <x v="1"/>
    <s v="ALEXANDER ADHIR AIZPU SALAS"/>
    <n v="358358460000"/>
    <s v="Cobros Mayo"/>
    <m/>
    <m/>
    <d v="2026-05-01T00:00:00"/>
    <n v="64152539"/>
    <n v="64152539"/>
    <m/>
    <m/>
    <m/>
    <m/>
    <m/>
    <d v="2026-05-01T00:00:00"/>
    <m/>
    <m/>
    <m/>
    <s v="8-870-2267"/>
    <s v="MASIVO"/>
    <s v="2 PAGOS PENDIENTES"/>
    <x v="3"/>
    <m/>
    <m/>
    <m/>
    <m/>
  </r>
  <r>
    <x v="1"/>
    <s v="Yinibeth Iliany Castillo"/>
    <n v="327001870000"/>
    <s v="Cobros Mayo"/>
    <m/>
    <m/>
    <d v="2026-05-01T00:00:00"/>
    <n v="64153733"/>
    <n v="64153733"/>
    <m/>
    <m/>
    <m/>
    <m/>
    <m/>
    <d v="2026-05-01T00:00:00"/>
    <m/>
    <m/>
    <m/>
    <s v="3-733-247"/>
    <s v="MASIVO"/>
    <s v="NPN"/>
    <x v="1"/>
    <m/>
    <m/>
    <m/>
    <m/>
  </r>
  <r>
    <x v="1"/>
    <s v=" YAJAIRA YOHANA RODRIGUEZ MOLINA FER"/>
    <n v="362033460000"/>
    <s v="Cobros Mayo"/>
    <m/>
    <m/>
    <d v="2026-05-01T00:00:00"/>
    <n v="64160500"/>
    <n v="64160500"/>
    <m/>
    <m/>
    <m/>
    <m/>
    <m/>
    <d v="2026-05-01T00:00:00"/>
    <m/>
    <m/>
    <m/>
    <s v="8-451-884"/>
    <s v="RENOVACIONES"/>
    <s v="NPN"/>
    <x v="2"/>
    <m/>
    <m/>
    <m/>
    <m/>
  </r>
  <r>
    <x v="1"/>
    <s v=" ÁMBAR FERNANDA ALFARO CAIZAMO"/>
    <n v="365089000000"/>
    <s v="Cobros Mayo"/>
    <m/>
    <m/>
    <d v="2026-05-01T00:00:00"/>
    <n v="64165146"/>
    <n v="64165146"/>
    <m/>
    <m/>
    <m/>
    <m/>
    <m/>
    <d v="2026-05-01T00:00:00"/>
    <m/>
    <m/>
    <m/>
    <s v="8-1063-1770"/>
    <s v="MASIVO"/>
    <s v="NPN"/>
    <x v="1"/>
    <m/>
    <m/>
    <m/>
    <m/>
  </r>
  <r>
    <x v="1"/>
    <s v="Vilma Esther Ovalle Cañizalez"/>
    <n v="308019740000"/>
    <s v="Cobros Mayo"/>
    <m/>
    <m/>
    <d v="2026-05-01T00:00:00"/>
    <n v="64167382"/>
    <n v="64167382"/>
    <m/>
    <m/>
    <m/>
    <m/>
    <m/>
    <d v="2026-05-01T00:00:00"/>
    <m/>
    <m/>
    <m/>
    <s v="8-792-415"/>
    <s v="MASIVO"/>
    <s v="NPN"/>
    <x v="1"/>
    <m/>
    <m/>
    <m/>
    <m/>
  </r>
  <r>
    <x v="1"/>
    <s v="KEVIN ISMAEL CORNEJO"/>
    <n v="357357140000"/>
    <s v="Cobros Mayo"/>
    <m/>
    <m/>
    <d v="2026-05-01T00:00:00"/>
    <n v="64170798"/>
    <n v="64170798"/>
    <m/>
    <m/>
    <m/>
    <m/>
    <m/>
    <d v="2026-05-01T00:00:00"/>
    <m/>
    <m/>
    <m/>
    <s v="8-1031-1601"/>
    <s v="MASIVO"/>
    <s v="NPN"/>
    <x v="1"/>
    <m/>
    <m/>
    <m/>
    <m/>
  </r>
  <r>
    <x v="1"/>
    <s v="Kimayra kira Diaz fuentes"/>
    <n v="353364870000"/>
    <s v="Cobros Mayo"/>
    <m/>
    <m/>
    <d v="2026-05-01T00:00:00"/>
    <n v="64183727"/>
    <n v="64183727"/>
    <m/>
    <m/>
    <m/>
    <m/>
    <m/>
    <d v="2026-05-01T00:00:00"/>
    <m/>
    <m/>
    <m/>
    <s v="8-787-615"/>
    <s v="MASIVO"/>
    <s v="NPN"/>
    <x v="1"/>
    <m/>
    <m/>
    <m/>
    <m/>
  </r>
  <r>
    <x v="1"/>
    <s v="DINA ESTER ACOSTA FLORES"/>
    <n v="366087300000"/>
    <s v="Cobros Mayo"/>
    <m/>
    <m/>
    <d v="2026-05-01T00:00:00"/>
    <n v="64188477"/>
    <n v="64188477"/>
    <m/>
    <m/>
    <m/>
    <m/>
    <m/>
    <d v="2026-05-01T00:00:00"/>
    <m/>
    <m/>
    <m/>
    <s v="9-754-1255"/>
    <s v="MASIVO"/>
    <s v="NPN"/>
    <x v="6"/>
    <m/>
    <m/>
    <m/>
    <m/>
  </r>
  <r>
    <x v="1"/>
    <s v="CLAUDETTE DEL ROSARI ROBLES SOLIS"/>
    <n v="362082210000"/>
    <s v="Cobros Mayo"/>
    <m/>
    <m/>
    <d v="2026-05-01T00:00:00"/>
    <n v="64198054"/>
    <n v="64198054"/>
    <m/>
    <m/>
    <m/>
    <m/>
    <m/>
    <d v="2026-05-01T00:00:00"/>
    <m/>
    <m/>
    <m/>
    <s v="9-707-302"/>
    <s v="MASIVO"/>
    <s v="NPN"/>
    <x v="1"/>
    <m/>
    <m/>
    <m/>
    <m/>
  </r>
  <r>
    <x v="1"/>
    <s v="Juan Carlos binns Peralta "/>
    <n v="351363260000"/>
    <s v="Cobros Mayo"/>
    <m/>
    <m/>
    <d v="2026-05-01T00:00:00"/>
    <n v="64198354"/>
    <n v="64198354"/>
    <m/>
    <m/>
    <m/>
    <m/>
    <m/>
    <d v="2026-05-01T00:00:00"/>
    <m/>
    <m/>
    <m/>
    <s v="7-710-598"/>
    <s v="MASIVO"/>
    <s v="NPN"/>
    <x v="5"/>
    <m/>
    <m/>
    <m/>
    <m/>
  </r>
  <r>
    <x v="1"/>
    <s v="SOLANGEL GESELLE CASTILLO "/>
    <n v="366001430000"/>
    <s v="Cobros Mayo"/>
    <m/>
    <m/>
    <d v="2026-05-01T00:00:00"/>
    <n v="64199917"/>
    <n v="64199917"/>
    <m/>
    <m/>
    <m/>
    <m/>
    <m/>
    <d v="2026-05-01T00:00:00"/>
    <m/>
    <m/>
    <m/>
    <s v="8-731-787"/>
    <s v="SOHO"/>
    <s v="2 PAGOS PENDIENTES"/>
    <x v="8"/>
    <m/>
    <m/>
    <m/>
    <m/>
  </r>
  <r>
    <x v="1"/>
    <s v="ARISTIDES MENDEZ RODRIGUEZ"/>
    <n v="368073600000"/>
    <s v="Cobros Mayo"/>
    <m/>
    <m/>
    <d v="2026-05-01T00:00:00"/>
    <n v="64203466"/>
    <n v="64203466"/>
    <m/>
    <m/>
    <m/>
    <m/>
    <m/>
    <d v="2026-05-01T00:00:00"/>
    <m/>
    <m/>
    <m/>
    <s v="4-101-583"/>
    <s v="MASIVO"/>
    <s v="NPN"/>
    <x v="3"/>
    <m/>
    <m/>
    <m/>
    <m/>
  </r>
  <r>
    <x v="1"/>
    <s v="MILDRED ROSE JOHNSON DE STEWART"/>
    <n v="353379550000"/>
    <s v="Cobros Mayo"/>
    <m/>
    <m/>
    <d v="2026-05-01T00:00:00"/>
    <n v="64218076"/>
    <n v="64218076"/>
    <m/>
    <m/>
    <m/>
    <m/>
    <m/>
    <d v="2026-05-01T00:00:00"/>
    <m/>
    <m/>
    <m/>
    <s v="3-31-772"/>
    <s v="MASIVO"/>
    <s v="NPN"/>
    <x v="1"/>
    <m/>
    <m/>
    <m/>
    <m/>
  </r>
  <r>
    <x v="1"/>
    <s v="Anthony Romero "/>
    <n v="365023220000"/>
    <s v="Cobros Mayo"/>
    <m/>
    <m/>
    <d v="2026-05-01T00:00:00"/>
    <n v="64222796"/>
    <n v="64222796"/>
    <m/>
    <m/>
    <m/>
    <m/>
    <m/>
    <d v="2026-05-01T00:00:00"/>
    <m/>
    <m/>
    <m/>
    <s v="8-969-870"/>
    <s v="MASIVO"/>
    <s v="NPN"/>
    <x v="1"/>
    <m/>
    <m/>
    <m/>
    <m/>
  </r>
  <r>
    <x v="1"/>
    <s v="Daniela Peralta "/>
    <n v="368092250000"/>
    <s v="Cobros Mayo"/>
    <m/>
    <m/>
    <d v="2026-05-01T00:00:00"/>
    <n v="64237069"/>
    <n v="64237069"/>
    <m/>
    <m/>
    <m/>
    <m/>
    <m/>
    <d v="2026-05-01T00:00:00"/>
    <m/>
    <m/>
    <m/>
    <s v="8-1000-957"/>
    <s v="MASIVO"/>
    <s v="NPN"/>
    <x v="9"/>
    <m/>
    <m/>
    <m/>
    <m/>
  </r>
  <r>
    <x v="1"/>
    <s v="ALEX HAU CHEUNG"/>
    <n v="352356110000"/>
    <s v="Cobros Mayo"/>
    <m/>
    <m/>
    <d v="2026-05-01T00:00:00"/>
    <n v="64242878"/>
    <n v="64242878"/>
    <m/>
    <m/>
    <m/>
    <m/>
    <m/>
    <d v="2026-05-01T00:00:00"/>
    <m/>
    <m/>
    <m/>
    <s v="8-902-1681"/>
    <s v="MASIVO"/>
    <s v="NPN"/>
    <x v="3"/>
    <m/>
    <m/>
    <m/>
    <m/>
  </r>
  <r>
    <x v="1"/>
    <s v="Yandira Torres "/>
    <n v="365043260000"/>
    <s v="Cobros Mayo"/>
    <m/>
    <m/>
    <d v="2026-05-01T00:00:00"/>
    <n v="64267994"/>
    <n v="64267994"/>
    <m/>
    <m/>
    <m/>
    <m/>
    <m/>
    <d v="2026-05-01T00:00:00"/>
    <m/>
    <m/>
    <m/>
    <s v="8-798-980"/>
    <s v="MASIVO"/>
    <s v="NPN"/>
    <x v="1"/>
    <m/>
    <m/>
    <m/>
    <m/>
  </r>
  <r>
    <x v="1"/>
    <s v="ROSA RODRIGUEZ AMADOR"/>
    <n v="361046740000"/>
    <s v="Cobros Mayo"/>
    <m/>
    <m/>
    <d v="2026-05-01T00:00:00"/>
    <n v="64271911"/>
    <n v="64271911"/>
    <m/>
    <m/>
    <m/>
    <m/>
    <m/>
    <d v="2026-05-01T00:00:00"/>
    <m/>
    <m/>
    <m/>
    <s v="4-803-100"/>
    <s v="MASIVO"/>
    <s v="NPN"/>
    <x v="1"/>
    <m/>
    <m/>
    <m/>
    <m/>
  </r>
  <r>
    <x v="1"/>
    <s v="Maria Miranda "/>
    <n v="328076230000"/>
    <s v="Cobros Mayo"/>
    <m/>
    <m/>
    <d v="2026-05-01T00:00:00"/>
    <n v="64279466"/>
    <n v="64279466"/>
    <m/>
    <m/>
    <m/>
    <m/>
    <m/>
    <d v="2026-05-01T00:00:00"/>
    <m/>
    <m/>
    <m/>
    <s v="4-100-1611"/>
    <s v="MASIVO"/>
    <s v="NPN"/>
    <x v="5"/>
    <m/>
    <m/>
    <m/>
    <m/>
  </r>
  <r>
    <x v="1"/>
    <s v="ROBINSON RIBET RODRIGUEZ DIAZ"/>
    <n v="359371560000"/>
    <s v="Cobros Mayo"/>
    <m/>
    <m/>
    <d v="2026-05-01T00:00:00"/>
    <n v="64283894"/>
    <n v="64283894"/>
    <m/>
    <m/>
    <m/>
    <m/>
    <m/>
    <d v="2026-05-01T00:00:00"/>
    <m/>
    <m/>
    <m/>
    <s v="6-81-609"/>
    <s v="MASIVO"/>
    <s v="NPN"/>
    <x v="1"/>
    <m/>
    <m/>
    <m/>
    <m/>
  </r>
  <r>
    <x v="1"/>
    <s v="Keisser Hussein Caballero Nieto"/>
    <n v="362050050000"/>
    <s v="Cobros Mayo"/>
    <m/>
    <m/>
    <d v="2026-05-01T00:00:00"/>
    <n v="64290731"/>
    <n v="64290731"/>
    <m/>
    <m/>
    <m/>
    <m/>
    <m/>
    <d v="2026-05-01T00:00:00"/>
    <m/>
    <m/>
    <m/>
    <s v="4-737-2320"/>
    <s v="MASIVO"/>
    <s v="NPN"/>
    <x v="1"/>
    <m/>
    <m/>
    <m/>
    <m/>
  </r>
  <r>
    <x v="1"/>
    <s v="Yaneli lisbeth navalo Martinez "/>
    <n v="351247450000"/>
    <s v="Cobros Mayo"/>
    <m/>
    <m/>
    <d v="2026-05-01T00:00:00"/>
    <n v="64296356"/>
    <n v="64296356"/>
    <m/>
    <m/>
    <m/>
    <m/>
    <m/>
    <d v="2026-05-01T00:00:00"/>
    <m/>
    <m/>
    <m/>
    <s v="3-730-2220"/>
    <s v="MASIVO"/>
    <s v="NPN"/>
    <x v="5"/>
    <m/>
    <m/>
    <m/>
    <m/>
  </r>
  <r>
    <x v="1"/>
    <s v="YANETH ALEIDA VILLARREAL"/>
    <n v="363000680000"/>
    <s v="Cobros Mayo"/>
    <m/>
    <m/>
    <d v="2026-05-01T00:00:00"/>
    <n v="64303024"/>
    <n v="64303024"/>
    <m/>
    <m/>
    <m/>
    <m/>
    <m/>
    <d v="2026-05-01T00:00:00"/>
    <m/>
    <m/>
    <m/>
    <s v="4-901-1210"/>
    <s v="MASIVO"/>
    <s v="NPN"/>
    <x v="4"/>
    <m/>
    <m/>
    <m/>
    <m/>
  </r>
  <r>
    <x v="1"/>
    <s v="Miguel antonio martinez dimas"/>
    <n v="366080160000"/>
    <s v="Cobros Mayo"/>
    <m/>
    <m/>
    <d v="2026-05-01T00:00:00"/>
    <n v="64312092"/>
    <n v="64312092"/>
    <m/>
    <m/>
    <m/>
    <m/>
    <m/>
    <d v="2026-05-01T00:00:00"/>
    <m/>
    <m/>
    <m/>
    <s v="8-967-1071"/>
    <s v="MASIVO"/>
    <s v="NPN"/>
    <x v="1"/>
    <m/>
    <m/>
    <m/>
    <m/>
  </r>
  <r>
    <x v="1"/>
    <s v="ZAYDA LISSETT RIVAS CARVAJAL"/>
    <n v="351372610000"/>
    <s v="Cobros Mayo"/>
    <m/>
    <m/>
    <d v="2026-05-01T00:00:00"/>
    <n v="64312170"/>
    <n v="64312170"/>
    <m/>
    <m/>
    <m/>
    <m/>
    <m/>
    <d v="2026-05-01T00:00:00"/>
    <m/>
    <m/>
    <m/>
    <s v="C02820620"/>
    <s v="MASIVO"/>
    <s v="3 PAGOS PENDIENTES"/>
    <x v="2"/>
    <m/>
    <m/>
    <m/>
    <m/>
  </r>
  <r>
    <x v="1"/>
    <s v="Edwin ramirez"/>
    <n v="362085290000"/>
    <s v="Cobros Mayo"/>
    <m/>
    <m/>
    <d v="2026-05-01T00:00:00"/>
    <n v="64314000"/>
    <n v="64314000"/>
    <m/>
    <m/>
    <m/>
    <m/>
    <m/>
    <d v="2026-05-01T00:00:00"/>
    <m/>
    <m/>
    <m/>
    <s v="8-938-2247"/>
    <s v="SOHO"/>
    <s v="NPN"/>
    <x v="10"/>
    <m/>
    <m/>
    <m/>
    <m/>
  </r>
  <r>
    <x v="1"/>
    <s v="Juan Miguel Jordan Fossatti"/>
    <n v="352366440000"/>
    <s v="Cobros Mayo"/>
    <m/>
    <m/>
    <d v="2026-05-01T00:00:00"/>
    <n v="64320903"/>
    <n v="64320903"/>
    <m/>
    <m/>
    <m/>
    <m/>
    <m/>
    <d v="2026-05-01T00:00:00"/>
    <m/>
    <m/>
    <m/>
    <s v="4-277-831"/>
    <s v="MASIVO"/>
    <s v="3 PAGOS PENDIENTES"/>
    <x v="8"/>
    <m/>
    <m/>
    <m/>
    <m/>
  </r>
  <r>
    <x v="1"/>
    <s v="Romulo González "/>
    <n v="355377690000"/>
    <s v="Cobros Mayo"/>
    <m/>
    <m/>
    <d v="2026-05-01T00:00:00"/>
    <n v="64321567"/>
    <n v="64321567"/>
    <m/>
    <m/>
    <m/>
    <m/>
    <m/>
    <d v="2026-05-01T00:00:00"/>
    <m/>
    <m/>
    <m/>
    <s v="2-124-362"/>
    <s v="MASIVO"/>
    <s v="NPN"/>
    <x v="1"/>
    <m/>
    <m/>
    <m/>
    <m/>
  </r>
  <r>
    <x v="1"/>
    <s v="SOGDILI DEL BASTO MORALES"/>
    <n v="347356120000"/>
    <s v="Cobros Mayo"/>
    <m/>
    <m/>
    <d v="2026-05-01T00:00:00"/>
    <n v="64328113"/>
    <n v="64328113"/>
    <m/>
    <m/>
    <m/>
    <m/>
    <m/>
    <d v="2026-05-01T00:00:00"/>
    <m/>
    <m/>
    <m/>
    <s v="10-710-1020"/>
    <s v="MASIVO"/>
    <s v="NPN"/>
    <x v="1"/>
    <m/>
    <m/>
    <m/>
    <m/>
  </r>
  <r>
    <x v="1"/>
    <s v="Alberto Rivera"/>
    <n v="346058410000"/>
    <s v="Cobros Mayo"/>
    <m/>
    <m/>
    <d v="2026-05-01T00:00:00"/>
    <n v="64345234"/>
    <n v="64345234"/>
    <m/>
    <m/>
    <m/>
    <m/>
    <m/>
    <d v="2026-05-01T00:00:00"/>
    <m/>
    <m/>
    <m/>
    <s v="8-720-2162"/>
    <s v="DIGITAL"/>
    <s v="NPN"/>
    <x v="5"/>
    <m/>
    <m/>
    <m/>
    <m/>
  </r>
  <r>
    <x v="1"/>
    <s v="Zuleica Salas Rengifo"/>
    <n v="358233970000"/>
    <s v="Cobros Mayo"/>
    <m/>
    <m/>
    <d v="2026-05-01T00:00:00"/>
    <n v="64348837"/>
    <n v="64348837"/>
    <m/>
    <m/>
    <m/>
    <m/>
    <m/>
    <d v="2026-05-01T00:00:00"/>
    <m/>
    <m/>
    <m/>
    <s v="8-703-798"/>
    <s v="MASIVO"/>
    <s v="2 PAGOS PENDIENTES"/>
    <x v="1"/>
    <m/>
    <m/>
    <m/>
    <m/>
  </r>
  <r>
    <x v="1"/>
    <s v="Derex castillo Ortiz"/>
    <n v="357384780000"/>
    <s v="Cobros Mayo"/>
    <m/>
    <m/>
    <d v="2026-05-01T00:00:00"/>
    <n v="64352780"/>
    <n v="64352780"/>
    <m/>
    <m/>
    <m/>
    <m/>
    <m/>
    <d v="2026-05-01T00:00:00"/>
    <m/>
    <m/>
    <m/>
    <s v="4-733-519"/>
    <s v="MASIVO"/>
    <s v="NPN"/>
    <x v="2"/>
    <m/>
    <m/>
    <m/>
    <m/>
  </r>
  <r>
    <x v="1"/>
    <s v="ADRIANA Garcia"/>
    <n v="361092140000"/>
    <s v="Cobros Mayo"/>
    <m/>
    <m/>
    <d v="2026-05-01T00:00:00"/>
    <n v="64353268"/>
    <n v="64353268"/>
    <m/>
    <m/>
    <m/>
    <m/>
    <m/>
    <d v="2026-05-01T00:00:00"/>
    <m/>
    <m/>
    <m/>
    <s v="8-1000-1838"/>
    <s v="MASIVO"/>
    <s v="NPN"/>
    <x v="1"/>
    <m/>
    <m/>
    <m/>
    <m/>
  </r>
  <r>
    <x v="1"/>
    <s v="DIONISIO VASQUEZ SANTANA"/>
    <n v="365014860000"/>
    <s v="Cobros Mayo"/>
    <m/>
    <m/>
    <d v="2026-05-01T00:00:00"/>
    <n v="64364799"/>
    <n v="64364799"/>
    <m/>
    <m/>
    <m/>
    <m/>
    <m/>
    <d v="2026-05-01T00:00:00"/>
    <m/>
    <m/>
    <m/>
    <s v="8-201-1311"/>
    <s v="MASIVO"/>
    <s v="NPN"/>
    <x v="1"/>
    <m/>
    <m/>
    <m/>
    <m/>
  </r>
  <r>
    <x v="1"/>
    <s v="PANAMA CARDS GROUP 2, S.A"/>
    <n v="366056840000"/>
    <s v="Cobros Mayo"/>
    <m/>
    <m/>
    <d v="2026-05-01T00:00:00"/>
    <n v="64366435"/>
    <n v="64366435"/>
    <m/>
    <m/>
    <m/>
    <m/>
    <m/>
    <d v="2026-05-01T00:00:00"/>
    <m/>
    <m/>
    <m/>
    <s v="8-758-10"/>
    <s v="SOHO-CALL CENTER"/>
    <s v="NPN"/>
    <x v="1"/>
    <m/>
    <m/>
    <m/>
    <m/>
  </r>
  <r>
    <x v="1"/>
    <s v="Marielys Rodriguez González "/>
    <n v="368046040000"/>
    <s v="Cobros Mayo"/>
    <m/>
    <m/>
    <d v="2026-05-01T00:00:00"/>
    <n v="64374707"/>
    <n v="64374707"/>
    <m/>
    <m/>
    <m/>
    <m/>
    <m/>
    <d v="2026-05-01T00:00:00"/>
    <m/>
    <m/>
    <m/>
    <s v="8-1011-2462"/>
    <s v="SOHO"/>
    <s v="NPN"/>
    <x v="3"/>
    <m/>
    <m/>
    <m/>
    <m/>
  </r>
  <r>
    <x v="1"/>
    <s v="manuela González Santamaría "/>
    <n v="365022420000"/>
    <s v="Cobros Mayo"/>
    <m/>
    <m/>
    <d v="2026-05-01T00:00:00"/>
    <n v="64377330"/>
    <n v="64377330"/>
    <m/>
    <m/>
    <m/>
    <m/>
    <m/>
    <d v="2026-05-01T00:00:00"/>
    <m/>
    <m/>
    <m/>
    <s v="4-230-469"/>
    <s v="MASIVO"/>
    <s v="NPN"/>
    <x v="1"/>
    <m/>
    <m/>
    <m/>
    <m/>
  </r>
  <r>
    <x v="1"/>
    <s v="Jhostein Flores"/>
    <n v="361023080000"/>
    <s v="Cobros Mayo"/>
    <m/>
    <m/>
    <d v="2026-05-01T00:00:00"/>
    <n v="64381146"/>
    <n v="64381146"/>
    <m/>
    <m/>
    <m/>
    <m/>
    <m/>
    <d v="2026-05-01T00:00:00"/>
    <m/>
    <m/>
    <m/>
    <s v="9-754-2237"/>
    <s v="MASIVO"/>
    <s v="2 PAGOS PENDIENTES"/>
    <x v="7"/>
    <m/>
    <m/>
    <m/>
    <m/>
  </r>
  <r>
    <x v="1"/>
    <s v="VALENTINA ALBA SMITH"/>
    <n v="361037900000"/>
    <s v="Cobros Mayo"/>
    <m/>
    <m/>
    <d v="2026-05-01T00:00:00"/>
    <n v="64392217"/>
    <n v="64392217"/>
    <m/>
    <m/>
    <m/>
    <m/>
    <m/>
    <d v="2026-05-01T00:00:00"/>
    <m/>
    <m/>
    <m/>
    <s v="10-707-2196"/>
    <s v="MASIVO"/>
    <s v="NPN"/>
    <x v="1"/>
    <m/>
    <m/>
    <m/>
    <m/>
  </r>
  <r>
    <x v="1"/>
    <s v="Juan acosta galindo"/>
    <n v="368089170000"/>
    <s v="Cobros Mayo"/>
    <m/>
    <m/>
    <d v="2026-05-01T00:00:00"/>
    <n v="64411353"/>
    <n v="64411353"/>
    <m/>
    <m/>
    <m/>
    <m/>
    <m/>
    <d v="2026-05-01T00:00:00"/>
    <m/>
    <m/>
    <m/>
    <s v="4-206-693"/>
    <s v="MASIVO"/>
    <s v="NPN"/>
    <x v="1"/>
    <m/>
    <m/>
    <m/>
    <m/>
  </r>
  <r>
    <x v="1"/>
    <s v="Yeisi Alexandra Martínez Caballero"/>
    <n v="368074250000"/>
    <s v="Cobros Mayo"/>
    <m/>
    <m/>
    <d v="2026-05-01T00:00:00"/>
    <n v="64437334"/>
    <n v="64437334"/>
    <m/>
    <m/>
    <m/>
    <m/>
    <m/>
    <d v="2026-05-01T00:00:00"/>
    <m/>
    <m/>
    <m/>
    <s v="4-829-868"/>
    <s v="MASIVO"/>
    <s v="NPN"/>
    <x v="9"/>
    <m/>
    <m/>
    <m/>
    <m/>
  </r>
  <r>
    <x v="1"/>
    <s v=" Rachell Julieth Guardia"/>
    <n v="315023150000"/>
    <s v="Cobros Mayo"/>
    <m/>
    <m/>
    <d v="2026-05-01T00:00:00"/>
    <n v="64446859"/>
    <n v="64446859"/>
    <m/>
    <m/>
    <m/>
    <m/>
    <m/>
    <d v="2026-05-01T00:00:00"/>
    <m/>
    <m/>
    <m/>
    <s v="8-959-2411"/>
    <s v="MASIVO"/>
    <s v="NPN"/>
    <x v="1"/>
    <m/>
    <m/>
    <m/>
    <m/>
  </r>
  <r>
    <x v="1"/>
    <s v="Abraham Melgar"/>
    <n v="366018320000"/>
    <s v="Cobros Mayo"/>
    <m/>
    <m/>
    <d v="2026-05-01T00:00:00"/>
    <n v="64449407"/>
    <n v="64449407"/>
    <m/>
    <m/>
    <m/>
    <m/>
    <m/>
    <d v="2026-05-01T00:00:00"/>
    <m/>
    <m/>
    <m/>
    <s v="8-1041-1168"/>
    <s v="MASIVO"/>
    <s v="2 PAGOS PENDIENTES"/>
    <x v="3"/>
    <m/>
    <m/>
    <m/>
    <m/>
  </r>
  <r>
    <x v="1"/>
    <s v="Anaika Lopez"/>
    <n v="353374660000"/>
    <s v="Cobros Mayo"/>
    <m/>
    <m/>
    <d v="2026-05-01T00:00:00"/>
    <n v="64451702"/>
    <n v="64451702"/>
    <m/>
    <m/>
    <m/>
    <m/>
    <m/>
    <d v="2026-05-01T00:00:00"/>
    <m/>
    <m/>
    <m/>
    <s v="8-982-1823"/>
    <s v="MASIVO"/>
    <s v="3 PAGOS PENDIENTES"/>
    <x v="1"/>
    <m/>
    <m/>
    <m/>
    <m/>
  </r>
  <r>
    <x v="1"/>
    <s v="Josafath Escobar"/>
    <n v="362083770000"/>
    <s v="Cobros Mayo"/>
    <m/>
    <m/>
    <d v="2026-05-01T00:00:00"/>
    <n v="64453028"/>
    <n v="64453028"/>
    <m/>
    <m/>
    <m/>
    <m/>
    <m/>
    <d v="2026-05-01T00:00:00"/>
    <m/>
    <m/>
    <m/>
    <s v="PA1332679"/>
    <s v="MASIVO"/>
    <s v="NPN"/>
    <x v="3"/>
    <m/>
    <m/>
    <m/>
    <m/>
  </r>
  <r>
    <x v="1"/>
    <s v="Isaac manuel Diaz perez"/>
    <n v="366024570000"/>
    <s v="Cobros Mayo"/>
    <m/>
    <m/>
    <d v="2026-05-01T00:00:00"/>
    <n v="64514901"/>
    <n v="64514901"/>
    <m/>
    <m/>
    <m/>
    <m/>
    <m/>
    <d v="2026-05-01T00:00:00"/>
    <m/>
    <m/>
    <m/>
    <s v="8-933-537"/>
    <s v="MASIVO"/>
    <s v="2 PAGOS PENDIENTES"/>
    <x v="1"/>
    <m/>
    <m/>
    <m/>
    <m/>
  </r>
  <r>
    <x v="1"/>
    <s v="Juan Rodriguez "/>
    <n v="362001930000"/>
    <s v="Cobros Mayo"/>
    <m/>
    <m/>
    <d v="2026-05-01T00:00:00"/>
    <n v="64521528"/>
    <n v="64521528"/>
    <m/>
    <m/>
    <m/>
    <m/>
    <m/>
    <d v="2026-05-01T00:00:00"/>
    <m/>
    <m/>
    <m/>
    <s v="3-101-324"/>
    <s v="MASIVO"/>
    <s v="NPN"/>
    <x v="1"/>
    <m/>
    <m/>
    <m/>
    <m/>
  </r>
  <r>
    <x v="1"/>
    <s v="María Odilia Sánchez Serrano De González "/>
    <n v="362086720000"/>
    <s v="Cobros Mayo"/>
    <m/>
    <m/>
    <d v="2026-05-01T00:00:00"/>
    <n v="64522054"/>
    <n v="64522054"/>
    <m/>
    <m/>
    <m/>
    <m/>
    <m/>
    <d v="2026-05-01T00:00:00"/>
    <m/>
    <m/>
    <m/>
    <s v="4-126-838"/>
    <s v="MASIVO"/>
    <s v="NPN"/>
    <x v="1"/>
    <m/>
    <m/>
    <m/>
    <m/>
  </r>
  <r>
    <x v="1"/>
    <s v="José Manuel Hernández "/>
    <n v="363009810000"/>
    <s v="Cobros Mayo"/>
    <m/>
    <m/>
    <d v="2026-05-01T00:00:00"/>
    <n v="64526837"/>
    <n v="64526837"/>
    <m/>
    <m/>
    <m/>
    <m/>
    <m/>
    <d v="2026-05-01T00:00:00"/>
    <m/>
    <m/>
    <m/>
    <s v="CC84082100"/>
    <s v="MASIVO"/>
    <s v="NPN"/>
    <x v="2"/>
    <m/>
    <m/>
    <m/>
    <m/>
  </r>
  <r>
    <x v="1"/>
    <s v="Jhomar Hernández "/>
    <n v="364091220000"/>
    <s v="Cobros Mayo"/>
    <m/>
    <m/>
    <d v="2026-05-01T00:00:00"/>
    <n v="64528326"/>
    <n v="64528326"/>
    <m/>
    <m/>
    <m/>
    <m/>
    <m/>
    <d v="2026-05-01T00:00:00"/>
    <m/>
    <m/>
    <m/>
    <s v="8-1010-1315 "/>
    <s v="SOHO"/>
    <s v="NPN"/>
    <x v="1"/>
    <m/>
    <m/>
    <m/>
    <m/>
  </r>
  <r>
    <x v="1"/>
    <s v="Francisco Abdiel Campos Sierra"/>
    <n v="351365030000"/>
    <s v="Cobros Mayo"/>
    <m/>
    <m/>
    <d v="2026-05-01T00:00:00"/>
    <n v="64531329"/>
    <n v="64531329"/>
    <m/>
    <m/>
    <m/>
    <m/>
    <m/>
    <d v="2026-05-01T00:00:00"/>
    <m/>
    <m/>
    <m/>
    <s v="2-742-172"/>
    <s v="MASIVO"/>
    <s v="NPN"/>
    <x v="5"/>
    <m/>
    <m/>
    <m/>
    <m/>
  </r>
  <r>
    <x v="1"/>
    <s v="ABEL OMAR SANCHEZ RODRIGUEZ"/>
    <n v="302026110000"/>
    <s v="Cobros Mayo"/>
    <m/>
    <m/>
    <d v="2026-05-01T00:00:00"/>
    <n v="64541514"/>
    <n v="64541514"/>
    <m/>
    <m/>
    <m/>
    <m/>
    <m/>
    <d v="2026-05-01T00:00:00"/>
    <m/>
    <m/>
    <m/>
    <s v="8-958-1863"/>
    <s v="DIGITAL"/>
    <s v="NPN"/>
    <x v="1"/>
    <m/>
    <m/>
    <m/>
    <m/>
  </r>
  <r>
    <x v="1"/>
    <s v="Eida Ines Salazar Cortez "/>
    <n v="981043730000"/>
    <s v="Cobros Mayo"/>
    <m/>
    <m/>
    <d v="2026-05-01T00:00:00"/>
    <n v="64548378"/>
    <n v="64548378"/>
    <m/>
    <m/>
    <m/>
    <m/>
    <m/>
    <d v="2026-05-01T00:00:00"/>
    <m/>
    <m/>
    <m/>
    <s v="4-140-904"/>
    <s v="MASIVO"/>
    <s v="NPN"/>
    <x v="1"/>
    <m/>
    <m/>
    <m/>
    <m/>
  </r>
  <r>
    <x v="1"/>
    <s v=" Pedro Pablo Rodriguez Villarreal"/>
    <n v="356378610000"/>
    <s v="Cobros Mayo"/>
    <m/>
    <m/>
    <d v="2026-05-01T00:00:00"/>
    <n v="64552409"/>
    <n v="64552409"/>
    <m/>
    <m/>
    <m/>
    <m/>
    <m/>
    <d v="2026-05-01T00:00:00"/>
    <m/>
    <m/>
    <m/>
    <s v="K788633"/>
    <s v="CALL CENTER"/>
    <s v="NPN"/>
    <x v="5"/>
    <m/>
    <m/>
    <m/>
    <m/>
  </r>
  <r>
    <x v="1"/>
    <s v="Carlos Gutierrez "/>
    <n v="354351160000"/>
    <s v="Cobros Mayo"/>
    <m/>
    <m/>
    <d v="2026-05-01T00:00:00"/>
    <n v="64552668"/>
    <n v="64552668"/>
    <m/>
    <m/>
    <m/>
    <m/>
    <m/>
    <d v="2026-05-01T00:00:00"/>
    <m/>
    <m/>
    <m/>
    <s v="8-969-1767"/>
    <s v="MASIVO"/>
    <s v="NPN"/>
    <x v="1"/>
    <m/>
    <m/>
    <m/>
    <m/>
  </r>
  <r>
    <x v="1"/>
    <s v="Lud Manuel Quintero García"/>
    <n v="367045450000"/>
    <s v="Cobros Mayo"/>
    <m/>
    <m/>
    <d v="2026-05-01T00:00:00"/>
    <n v="64553600"/>
    <n v="64553600"/>
    <m/>
    <m/>
    <m/>
    <m/>
    <m/>
    <d v="2026-05-01T00:00:00"/>
    <m/>
    <m/>
    <m/>
    <s v="8-850-455"/>
    <s v="SOHO-CALL CENTER"/>
    <s v="NPN"/>
    <x v="4"/>
    <m/>
    <m/>
    <m/>
    <m/>
  </r>
  <r>
    <x v="1"/>
    <s v="ALEJANDRO MELENDEZ"/>
    <n v="356366700000"/>
    <s v="Cobros Mayo"/>
    <m/>
    <m/>
    <d v="2026-05-01T00:00:00"/>
    <n v="64575908"/>
    <n v="64575908"/>
    <m/>
    <m/>
    <m/>
    <m/>
    <m/>
    <d v="2026-05-01T00:00:00"/>
    <m/>
    <m/>
    <m/>
    <s v="8-1037-609"/>
    <s v="MASIVO"/>
    <s v="3 PAGOS PENDIENTES"/>
    <x v="10"/>
    <m/>
    <m/>
    <m/>
    <m/>
  </r>
  <r>
    <x v="1"/>
    <s v="Kaira Karina de los Tíos Betancourt "/>
    <n v="274015610000"/>
    <s v="Cobros Mayo"/>
    <m/>
    <m/>
    <d v="2026-05-01T00:00:00"/>
    <n v="64598921"/>
    <n v="64598921"/>
    <m/>
    <m/>
    <m/>
    <m/>
    <m/>
    <d v="2026-05-01T00:00:00"/>
    <m/>
    <m/>
    <m/>
    <s v="8-854-1740"/>
    <s v="MASIVO"/>
    <s v="2 PAGOS PENDIENTES"/>
    <x v="1"/>
    <m/>
    <m/>
    <m/>
    <m/>
  </r>
  <r>
    <x v="1"/>
    <s v="Excelso Jacob moreno Guillén "/>
    <n v="353361830000"/>
    <s v="Cobros Mayo"/>
    <m/>
    <m/>
    <d v="2026-05-01T00:00:00"/>
    <n v="64600861"/>
    <n v="64600861"/>
    <m/>
    <m/>
    <m/>
    <m/>
    <m/>
    <d v="2026-05-01T00:00:00"/>
    <m/>
    <m/>
    <m/>
    <s v="4-723-1744"/>
    <s v="MASIVO"/>
    <s v="NPN"/>
    <x v="1"/>
    <m/>
    <m/>
    <m/>
    <m/>
  </r>
  <r>
    <x v="1"/>
    <s v="MIGUEL TOBA"/>
    <n v="363033630000"/>
    <s v="Cobros Mayo"/>
    <m/>
    <m/>
    <d v="2026-05-01T00:00:00"/>
    <n v="64620676"/>
    <n v="64620676"/>
    <m/>
    <m/>
    <m/>
    <m/>
    <m/>
    <d v="2026-05-01T00:00:00"/>
    <m/>
    <m/>
    <m/>
    <s v="8-778-1332"/>
    <s v="MASIVO"/>
    <s v="NPN"/>
    <x v="2"/>
    <m/>
    <m/>
    <m/>
    <m/>
  </r>
  <r>
    <x v="1"/>
    <s v=" Felipe alcibiades Zamora lasso"/>
    <n v="358340200000"/>
    <s v="Cobros Mayo"/>
    <m/>
    <m/>
    <d v="2026-05-01T00:00:00"/>
    <n v="64620677"/>
    <n v="64620677"/>
    <m/>
    <m/>
    <m/>
    <m/>
    <m/>
    <d v="2026-05-01T00:00:00"/>
    <m/>
    <m/>
    <m/>
    <s v="8-965-1086"/>
    <s v="CALL CENTER"/>
    <s v="NPN"/>
    <x v="5"/>
    <m/>
    <m/>
    <m/>
    <m/>
  </r>
  <r>
    <x v="1"/>
    <s v="Gissell Warren"/>
    <n v="367046420000"/>
    <s v="Cobros Mayo"/>
    <m/>
    <m/>
    <d v="2026-05-01T00:00:00"/>
    <n v="64622296"/>
    <n v="64622296"/>
    <m/>
    <m/>
    <m/>
    <m/>
    <m/>
    <d v="2026-05-01T00:00:00"/>
    <m/>
    <m/>
    <m/>
    <s v="1-720-1919"/>
    <s v="MASIVO"/>
    <s v="NPN"/>
    <x v="1"/>
    <m/>
    <m/>
    <m/>
    <m/>
  </r>
  <r>
    <x v="1"/>
    <s v="Ladilla paredes barsallo "/>
    <n v="354384850000"/>
    <s v="Cobros Mayo"/>
    <m/>
    <m/>
    <d v="2026-05-01T00:00:00"/>
    <n v="64624750"/>
    <n v="64624750"/>
    <m/>
    <m/>
    <m/>
    <m/>
    <m/>
    <d v="2026-05-01T00:00:00"/>
    <m/>
    <m/>
    <m/>
    <s v="10-709-1872"/>
    <s v="MASIVO"/>
    <s v="NPN"/>
    <x v="1"/>
    <m/>
    <m/>
    <m/>
    <m/>
  </r>
  <r>
    <x v="1"/>
    <s v="Leiris ANELIA ARIAS ARIAS"/>
    <n v="366025960000"/>
    <s v="Cobros Mayo"/>
    <m/>
    <m/>
    <d v="2026-05-01T00:00:00"/>
    <n v="64637455"/>
    <n v="64637455"/>
    <m/>
    <m/>
    <m/>
    <m/>
    <m/>
    <d v="2026-05-01T00:00:00"/>
    <m/>
    <m/>
    <m/>
    <s v="8-1067-258"/>
    <s v="MASIVO"/>
    <s v="2 PAGOS PENDIENTES"/>
    <x v="1"/>
    <m/>
    <m/>
    <m/>
    <m/>
  </r>
  <r>
    <x v="1"/>
    <s v="Yesenia Jeanette Gonzalez Gonzalez"/>
    <n v="362076850000"/>
    <s v="Cobros Mayo"/>
    <m/>
    <m/>
    <d v="2026-05-01T00:00:00"/>
    <n v="64657965"/>
    <n v="64657965"/>
    <m/>
    <m/>
    <m/>
    <m/>
    <m/>
    <d v="2026-05-01T00:00:00"/>
    <m/>
    <m/>
    <m/>
    <s v="9-192-678"/>
    <s v="MASIVO"/>
    <s v="NPN"/>
    <x v="7"/>
    <m/>
    <m/>
    <m/>
    <m/>
  </r>
  <r>
    <x v="1"/>
    <s v="Leodelsa Lilibella Smith Franklyn"/>
    <n v="357371860000"/>
    <s v="Cobros Mayo"/>
    <m/>
    <m/>
    <d v="2026-05-01T00:00:00"/>
    <n v="64664474"/>
    <n v="64664474"/>
    <m/>
    <m/>
    <m/>
    <m/>
    <m/>
    <d v="2026-05-01T00:00:00"/>
    <m/>
    <m/>
    <m/>
    <s v="10-708-2001"/>
    <s v="MASIVO"/>
    <s v="NPN"/>
    <x v="1"/>
    <m/>
    <m/>
    <m/>
    <m/>
  </r>
  <r>
    <x v="1"/>
    <s v="JAMES JAK NIEL HANSELL PADILLA"/>
    <n v="363023100000"/>
    <s v="Cobros Mayo"/>
    <m/>
    <m/>
    <d v="2026-05-01T00:00:00"/>
    <n v="64683071"/>
    <n v="64683071"/>
    <m/>
    <m/>
    <m/>
    <m/>
    <m/>
    <d v="2026-05-01T00:00:00"/>
    <m/>
    <m/>
    <m/>
    <s v="3-726-1449"/>
    <s v="MASIVO"/>
    <s v="2 PAGOS PENDIENTES"/>
    <x v="10"/>
    <m/>
    <m/>
    <m/>
    <m/>
  </r>
  <r>
    <x v="1"/>
    <s v="Argelida maria Alonzo Salazar "/>
    <n v="350377760000"/>
    <s v="Cobros Mayo"/>
    <m/>
    <m/>
    <d v="2026-05-01T00:00:00"/>
    <n v="64684446"/>
    <n v="64684446"/>
    <m/>
    <m/>
    <m/>
    <m/>
    <m/>
    <d v="2026-05-01T00:00:00"/>
    <m/>
    <m/>
    <m/>
    <s v="3-7210-444"/>
    <s v="MASIVO"/>
    <s v="NPN"/>
    <x v="1"/>
    <m/>
    <m/>
    <m/>
    <m/>
  </r>
  <r>
    <x v="1"/>
    <s v="Juan Enrique Caballero fuentes"/>
    <n v="362050480000"/>
    <s v="Cobros Mayo"/>
    <m/>
    <m/>
    <d v="2026-05-01T00:00:00"/>
    <n v="64684688"/>
    <n v="64684688"/>
    <m/>
    <m/>
    <m/>
    <m/>
    <m/>
    <d v="2026-05-01T00:00:00"/>
    <m/>
    <m/>
    <m/>
    <s v="4-190-178"/>
    <s v="MASIVO"/>
    <s v="NPN"/>
    <x v="1"/>
    <m/>
    <m/>
    <m/>
    <m/>
  </r>
  <r>
    <x v="1"/>
    <s v="Edilia Becker"/>
    <n v="367081470000"/>
    <s v="Cobros Mayo"/>
    <m/>
    <m/>
    <d v="2026-05-01T00:00:00"/>
    <n v="64689457"/>
    <n v="64689457"/>
    <m/>
    <m/>
    <m/>
    <m/>
    <m/>
    <d v="2026-05-01T00:00:00"/>
    <m/>
    <m/>
    <m/>
    <s v="12-725-1688"/>
    <s v="MASIVO"/>
    <s v="NPN"/>
    <x v="4"/>
    <m/>
    <m/>
    <m/>
    <m/>
  </r>
  <r>
    <x v="1"/>
    <s v="Luis Carlos Quintero Almanza"/>
    <n v="303032830000"/>
    <s v="Cobros Mayo"/>
    <m/>
    <m/>
    <d v="2026-05-01T00:00:00"/>
    <n v="64701986"/>
    <n v="64701986"/>
    <m/>
    <m/>
    <m/>
    <m/>
    <m/>
    <d v="2026-05-01T00:00:00"/>
    <m/>
    <m/>
    <m/>
    <s v="3-738-1347"/>
    <s v="CALL CENTER"/>
    <s v="NPN"/>
    <x v="1"/>
    <m/>
    <m/>
    <m/>
    <m/>
  </r>
  <r>
    <x v="1"/>
    <s v="ENEIDA DE GRACIA MUÑOZ"/>
    <n v="368002400000"/>
    <s v="Cobros Mayo"/>
    <m/>
    <m/>
    <d v="2026-05-01T00:00:00"/>
    <n v="64702061"/>
    <n v="64702061"/>
    <m/>
    <m/>
    <m/>
    <m/>
    <m/>
    <d v="2026-05-01T00:00:00"/>
    <m/>
    <m/>
    <m/>
    <s v="4-719-668"/>
    <s v="MASIVO"/>
    <s v="NPN"/>
    <x v="5"/>
    <m/>
    <m/>
    <m/>
    <m/>
  </r>
  <r>
    <x v="1"/>
    <s v="Manuel Ernesto Rodriguez Santos "/>
    <n v="366027720000"/>
    <s v="Cobros Mayo"/>
    <m/>
    <m/>
    <d v="2026-05-01T00:00:00"/>
    <n v="64719078"/>
    <n v="64719078"/>
    <m/>
    <m/>
    <m/>
    <m/>
    <m/>
    <d v="2026-05-01T00:00:00"/>
    <m/>
    <m/>
    <m/>
    <s v="2-731-2407"/>
    <s v="MASIVO"/>
    <s v="NPN"/>
    <x v="2"/>
    <m/>
    <m/>
    <m/>
    <m/>
  </r>
  <r>
    <x v="1"/>
    <s v="RAFAEL BONINI VILLAMIL"/>
    <n v="358374780000"/>
    <s v="Cobros Mayo"/>
    <m/>
    <m/>
    <d v="2026-05-01T00:00:00"/>
    <n v="64725908"/>
    <n v="64725908"/>
    <m/>
    <m/>
    <m/>
    <m/>
    <m/>
    <d v="2026-05-01T00:00:00"/>
    <m/>
    <m/>
    <m/>
    <s v="9-216-649"/>
    <s v="MASIVO"/>
    <s v="3 PAGOS PENDIENTES"/>
    <x v="1"/>
    <m/>
    <m/>
    <m/>
    <m/>
  </r>
  <r>
    <x v="1"/>
    <s v="Julio Villaverde"/>
    <n v="364008810000"/>
    <s v="Cobros Mayo"/>
    <m/>
    <m/>
    <d v="2026-05-01T00:00:00"/>
    <n v="64737651"/>
    <n v="64737651"/>
    <m/>
    <m/>
    <m/>
    <m/>
    <m/>
    <d v="2026-05-01T00:00:00"/>
    <m/>
    <m/>
    <m/>
    <s v="8-925-1400"/>
    <s v="MASIVO"/>
    <s v="2 PAGOS PENDIENTES"/>
    <x v="3"/>
    <m/>
    <m/>
    <m/>
    <m/>
  </r>
  <r>
    <x v="1"/>
    <s v="Hernan Rodriguez Rojas"/>
    <n v="361001590000"/>
    <s v="Cobros Mayo"/>
    <m/>
    <m/>
    <d v="2026-05-01T00:00:00"/>
    <n v="64742066"/>
    <n v="64742066"/>
    <m/>
    <m/>
    <m/>
    <m/>
    <m/>
    <d v="2026-05-01T00:00:00"/>
    <m/>
    <m/>
    <m/>
    <s v="2-134-123"/>
    <s v="MASIVO"/>
    <s v="2 PAGOS PENDIENTES"/>
    <x v="3"/>
    <m/>
    <m/>
    <m/>
    <m/>
  </r>
  <r>
    <x v="1"/>
    <s v="Adelis karlianis sanchez macias"/>
    <n v="365045590000"/>
    <s v="Cobros Mayo"/>
    <m/>
    <m/>
    <d v="2026-05-01T00:00:00"/>
    <n v="64742767"/>
    <n v="64742767"/>
    <m/>
    <m/>
    <m/>
    <m/>
    <m/>
    <d v="2026-05-01T00:00:00"/>
    <m/>
    <m/>
    <m/>
    <s v="8-1054-331"/>
    <s v="MASIVO"/>
    <s v="NPN"/>
    <x v="1"/>
    <m/>
    <m/>
    <m/>
    <m/>
  </r>
  <r>
    <x v="1"/>
    <s v="Ruben bernal "/>
    <n v="363068220000"/>
    <s v="Cobros Mayo"/>
    <m/>
    <m/>
    <d v="2026-05-01T00:00:00"/>
    <n v="64745635"/>
    <n v="64745635"/>
    <m/>
    <m/>
    <m/>
    <m/>
    <m/>
    <d v="2026-05-01T00:00:00"/>
    <m/>
    <m/>
    <m/>
    <s v="8-874-92"/>
    <s v="MASIVO"/>
    <s v="NPN"/>
    <x v="10"/>
    <m/>
    <m/>
    <m/>
    <m/>
  </r>
  <r>
    <x v="1"/>
    <s v="Pablo morales "/>
    <n v="369031330000"/>
    <s v="Cobros Mayo"/>
    <m/>
    <m/>
    <d v="2026-05-01T00:00:00"/>
    <n v="64746422"/>
    <n v="64746422"/>
    <m/>
    <m/>
    <m/>
    <m/>
    <m/>
    <d v="2026-05-01T00:00:00"/>
    <m/>
    <m/>
    <m/>
    <s v="3-721-1546"/>
    <s v="MASIVO"/>
    <s v="NPN"/>
    <x v="1"/>
    <m/>
    <m/>
    <m/>
    <m/>
  </r>
  <r>
    <x v="1"/>
    <s v="María Lastenia Quintero Ramos"/>
    <n v="363087220000"/>
    <s v="Cobros Mayo"/>
    <m/>
    <m/>
    <d v="2026-05-01T00:00:00"/>
    <n v="64747695"/>
    <n v="64747695"/>
    <m/>
    <m/>
    <m/>
    <m/>
    <m/>
    <d v="2026-05-01T00:00:00"/>
    <m/>
    <m/>
    <m/>
    <s v="6-700-986"/>
    <s v="MASIVO"/>
    <s v="NPN"/>
    <x v="1"/>
    <m/>
    <m/>
    <m/>
    <m/>
  </r>
  <r>
    <x v="1"/>
    <s v="Francisco Enrique banista lasso"/>
    <n v="369018260000"/>
    <s v="Cobros Mayo"/>
    <m/>
    <m/>
    <d v="2026-05-01T00:00:00"/>
    <n v="64757907"/>
    <n v="64757907"/>
    <m/>
    <m/>
    <m/>
    <m/>
    <m/>
    <d v="2026-05-01T00:00:00"/>
    <m/>
    <m/>
    <m/>
    <s v="8-83-248"/>
    <s v="MASIVO"/>
    <s v="2 PAGOS PENDIENTES"/>
    <x v="3"/>
    <m/>
    <m/>
    <m/>
    <m/>
  </r>
  <r>
    <x v="1"/>
    <s v="Daniel Alejandro Martínez Calderón "/>
    <n v="353378650000"/>
    <s v="Cobros Mayo"/>
    <m/>
    <m/>
    <d v="2026-05-01T00:00:00"/>
    <n v="64785667"/>
    <n v="64785667"/>
    <m/>
    <m/>
    <m/>
    <m/>
    <m/>
    <d v="2026-05-01T00:00:00"/>
    <m/>
    <m/>
    <m/>
    <s v="8-1059-494"/>
    <s v="MASIVO"/>
    <s v="NPN"/>
    <x v="1"/>
    <m/>
    <m/>
    <m/>
    <m/>
  </r>
  <r>
    <x v="1"/>
    <s v="Mijael Daniel Fernández Paredes"/>
    <n v="362086920000"/>
    <s v="Cobros Mayo"/>
    <m/>
    <m/>
    <d v="2026-05-01T00:00:00"/>
    <n v="64808307"/>
    <n v="64808307"/>
    <m/>
    <m/>
    <m/>
    <m/>
    <m/>
    <d v="2026-05-01T00:00:00"/>
    <m/>
    <m/>
    <m/>
    <s v="8-1070-2463"/>
    <s v="MASIVO"/>
    <s v="NPN"/>
    <x v="1"/>
    <m/>
    <m/>
    <m/>
    <m/>
  </r>
  <r>
    <x v="1"/>
    <s v="Isabeth cordones Marin "/>
    <n v="364039100000"/>
    <s v="Cobros Mayo"/>
    <m/>
    <m/>
    <d v="2026-05-01T00:00:00"/>
    <n v="64866239"/>
    <n v="64866239"/>
    <m/>
    <m/>
    <m/>
    <m/>
    <m/>
    <d v="2026-05-01T00:00:00"/>
    <m/>
    <m/>
    <m/>
    <s v="8-714-1857"/>
    <s v="MASIVO"/>
    <s v="NPN"/>
    <x v="1"/>
    <m/>
    <m/>
    <m/>
    <m/>
  </r>
  <r>
    <x v="1"/>
    <s v="Wendy Itzel Navarro De Gracia"/>
    <n v="369088900000"/>
    <s v="Cobros Mayo"/>
    <m/>
    <m/>
    <d v="2026-05-01T00:00:00"/>
    <n v="64867841"/>
    <n v="64867841"/>
    <m/>
    <m/>
    <m/>
    <m/>
    <m/>
    <d v="2026-05-01T00:00:00"/>
    <m/>
    <m/>
    <m/>
    <s v="8-917-1184"/>
    <s v="MASIVO"/>
    <s v="NPN"/>
    <x v="3"/>
    <m/>
    <m/>
    <m/>
    <m/>
  </r>
  <r>
    <x v="1"/>
    <s v="Hugo Enrique Canto Castillo"/>
    <n v="366028830000"/>
    <s v="Cobros Mayo"/>
    <m/>
    <m/>
    <d v="2026-05-01T00:00:00"/>
    <n v="64872844"/>
    <n v="64872844"/>
    <m/>
    <m/>
    <m/>
    <m/>
    <m/>
    <d v="2026-05-01T00:00:00"/>
    <m/>
    <m/>
    <m/>
    <s v="8-460-402"/>
    <s v="MASIVO"/>
    <s v="NPN"/>
    <x v="1"/>
    <m/>
    <m/>
    <m/>
    <m/>
  </r>
  <r>
    <x v="1"/>
    <s v="NIKEISCA YULANIS GUERRA "/>
    <n v="365082580000"/>
    <s v="Cobros Mayo"/>
    <m/>
    <m/>
    <d v="2026-05-01T00:00:00"/>
    <n v="64879272"/>
    <n v="64879272"/>
    <m/>
    <m/>
    <m/>
    <m/>
    <m/>
    <d v="2026-05-01T00:00:00"/>
    <m/>
    <m/>
    <m/>
    <s v=" 4-859-2187"/>
    <s v="MASIVO"/>
    <s v="NPN"/>
    <x v="1"/>
    <m/>
    <m/>
    <m/>
    <m/>
  </r>
  <r>
    <x v="1"/>
    <s v="MERCEDES CÁRTER "/>
    <n v="295070430000"/>
    <s v="Cobros Mayo"/>
    <m/>
    <m/>
    <d v="2026-05-01T00:00:00"/>
    <n v="64881720"/>
    <n v="64881720"/>
    <m/>
    <m/>
    <m/>
    <m/>
    <m/>
    <d v="2026-05-01T00:00:00"/>
    <m/>
    <m/>
    <m/>
    <s v="8-178-438"/>
    <s v="MASIVO"/>
    <s v="3 PAGOS PENDIENTES"/>
    <x v="1"/>
    <m/>
    <m/>
    <m/>
    <m/>
  </r>
  <r>
    <x v="1"/>
    <s v="CESAR ANDRES SUAREZ RODRIGUEZ"/>
    <n v="368014210000"/>
    <s v="Cobros Mayo"/>
    <m/>
    <m/>
    <d v="2026-05-01T00:00:00"/>
    <n v="64883347"/>
    <n v="64883347"/>
    <m/>
    <m/>
    <m/>
    <m/>
    <m/>
    <d v="2026-05-01T00:00:00"/>
    <m/>
    <m/>
    <m/>
    <n v="187320623"/>
    <s v="MASIVO"/>
    <s v="2 PAGOS PENDIENTES"/>
    <x v="2"/>
    <m/>
    <m/>
    <m/>
    <m/>
  </r>
  <r>
    <x v="1"/>
    <s v="Joaquín Sánchez "/>
    <n v="207019860000"/>
    <s v="Cobros Mayo"/>
    <m/>
    <m/>
    <d v="2026-05-01T00:00:00"/>
    <n v="64892970"/>
    <n v="64892970"/>
    <m/>
    <m/>
    <m/>
    <m/>
    <m/>
    <d v="2026-05-01T00:00:00"/>
    <m/>
    <m/>
    <m/>
    <s v="8-440-536"/>
    <s v="MASIVO"/>
    <s v="2 PAGOS PENDIENTES"/>
    <x v="1"/>
    <m/>
    <m/>
    <m/>
    <m/>
  </r>
  <r>
    <x v="1"/>
    <s v="Joel lezcano "/>
    <n v="362006040000"/>
    <s v="Cobros Mayo"/>
    <m/>
    <m/>
    <d v="2026-05-01T00:00:00"/>
    <n v="64899463"/>
    <n v="64899463"/>
    <m/>
    <m/>
    <m/>
    <m/>
    <m/>
    <d v="2026-05-01T00:00:00"/>
    <m/>
    <m/>
    <m/>
    <s v="8-1079-1439"/>
    <s v="MASIVO"/>
    <s v="NPN"/>
    <x v="1"/>
    <m/>
    <m/>
    <m/>
    <m/>
  </r>
  <r>
    <x v="1"/>
    <s v=" Bryan Herrera"/>
    <n v="366034170000"/>
    <s v="Cobros Mayo"/>
    <m/>
    <m/>
    <d v="2026-05-01T00:00:00"/>
    <n v="64900263"/>
    <n v="64900263"/>
    <m/>
    <m/>
    <m/>
    <m/>
    <m/>
    <d v="2026-05-01T00:00:00"/>
    <m/>
    <m/>
    <m/>
    <s v="4-833-2327"/>
    <s v="DIGITAL"/>
    <s v="NPN"/>
    <x v="1"/>
    <m/>
    <m/>
    <m/>
    <m/>
  </r>
  <r>
    <x v="1"/>
    <s v="Rosaida prado ortega"/>
    <n v="368089740000"/>
    <s v="Cobros Mayo"/>
    <m/>
    <m/>
    <d v="2026-05-01T00:00:00"/>
    <n v="64925118"/>
    <n v="64925118"/>
    <m/>
    <m/>
    <m/>
    <m/>
    <m/>
    <d v="2026-05-01T00:00:00"/>
    <m/>
    <m/>
    <m/>
    <s v="7-117-538"/>
    <s v="MASIVO"/>
    <s v="NPN"/>
    <x v="1"/>
    <m/>
    <m/>
    <m/>
    <m/>
  </r>
  <r>
    <x v="1"/>
    <s v="Oristela Gonzalez Otero "/>
    <n v="363081470000"/>
    <s v="Cobros Mayo"/>
    <m/>
    <m/>
    <d v="2026-05-01T00:00:00"/>
    <n v="64928299"/>
    <n v="64928299"/>
    <m/>
    <m/>
    <m/>
    <m/>
    <m/>
    <d v="2026-05-01T00:00:00"/>
    <m/>
    <m/>
    <m/>
    <s v="4-706-2011"/>
    <s v="MASIVO"/>
    <s v="NPN"/>
    <x v="8"/>
    <m/>
    <m/>
    <m/>
    <m/>
  </r>
  <r>
    <x v="1"/>
    <s v="Mauricio Diaz Secaida de Sousa"/>
    <n v="362013070000"/>
    <s v="Cobros Mayo"/>
    <m/>
    <m/>
    <d v="2026-05-01T00:00:00"/>
    <n v="64935364"/>
    <n v="64935364"/>
    <m/>
    <m/>
    <m/>
    <m/>
    <m/>
    <d v="2026-05-01T00:00:00"/>
    <m/>
    <m/>
    <m/>
    <s v="5-9-623"/>
    <s v="MASIVO"/>
    <s v="2 PAGOS PENDIENTES"/>
    <x v="3"/>
    <m/>
    <m/>
    <m/>
    <m/>
  </r>
  <r>
    <x v="1"/>
    <s v="ZORAYA MAGALY ECHEVERRIA BOYD"/>
    <n v="299073030000"/>
    <s v="Cobros Mayo"/>
    <m/>
    <m/>
    <d v="2026-05-01T00:00:00"/>
    <n v="64941371"/>
    <n v="64941371"/>
    <m/>
    <m/>
    <m/>
    <m/>
    <m/>
    <d v="2026-05-01T00:00:00"/>
    <m/>
    <m/>
    <m/>
    <s v="8-820-1354"/>
    <s v="DIGITAL"/>
    <s v="NPN"/>
    <x v="1"/>
    <m/>
    <m/>
    <m/>
    <m/>
  </r>
  <r>
    <x v="1"/>
    <s v="Luis José Quintero Araúz "/>
    <n v="366044960000"/>
    <s v="Cobros Mayo"/>
    <m/>
    <m/>
    <d v="2026-05-01T00:00:00"/>
    <n v="64942046"/>
    <n v="64942046"/>
    <m/>
    <m/>
    <m/>
    <m/>
    <m/>
    <d v="2026-05-01T00:00:00"/>
    <m/>
    <m/>
    <m/>
    <s v="4-798-157"/>
    <s v="MASIVO"/>
    <s v="NPN"/>
    <x v="5"/>
    <m/>
    <m/>
    <m/>
    <m/>
  </r>
  <r>
    <x v="1"/>
    <s v="NATHALY MASSIEL FUENTES"/>
    <n v="291005610000"/>
    <s v="Cobros Mayo"/>
    <m/>
    <m/>
    <d v="2026-05-01T00:00:00"/>
    <n v="64944140"/>
    <n v="64944140"/>
    <m/>
    <m/>
    <m/>
    <m/>
    <m/>
    <d v="2026-05-01T00:00:00"/>
    <m/>
    <m/>
    <m/>
    <s v="4-813-2353"/>
    <s v="MASIVO"/>
    <s v="NPN"/>
    <x v="1"/>
    <m/>
    <m/>
    <m/>
    <m/>
  </r>
  <r>
    <x v="1"/>
    <s v="Einar miranda"/>
    <n v="368066630000"/>
    <s v="Cobros Mayo"/>
    <m/>
    <m/>
    <d v="2026-05-01T00:00:00"/>
    <n v="64953189"/>
    <n v="64953189"/>
    <m/>
    <m/>
    <m/>
    <m/>
    <m/>
    <d v="2026-05-01T00:00:00"/>
    <m/>
    <m/>
    <m/>
    <s v="4-818-2067"/>
    <s v="MASIVO"/>
    <s v="NPN"/>
    <x v="1"/>
    <m/>
    <m/>
    <m/>
    <m/>
  </r>
  <r>
    <x v="1"/>
    <s v="Vielka abre"/>
    <n v="363040350000"/>
    <s v="Cobros Mayo"/>
    <m/>
    <m/>
    <d v="2026-05-01T00:00:00"/>
    <n v="64957028"/>
    <n v="64957028"/>
    <m/>
    <m/>
    <m/>
    <m/>
    <m/>
    <d v="2026-05-01T00:00:00"/>
    <m/>
    <m/>
    <m/>
    <s v="1-735-1329"/>
    <s v="MASIVO"/>
    <s v="NPN"/>
    <x v="4"/>
    <m/>
    <m/>
    <m/>
    <m/>
  </r>
  <r>
    <x v="1"/>
    <s v="Yamileth Acosta Palacios "/>
    <n v="995063180000"/>
    <s v="Cobros Mayo"/>
    <m/>
    <m/>
    <d v="2026-05-01T00:00:00"/>
    <n v="64960054"/>
    <n v="64960054"/>
    <m/>
    <m/>
    <m/>
    <m/>
    <m/>
    <d v="2026-05-01T00:00:00"/>
    <m/>
    <m/>
    <m/>
    <s v="3-709-223"/>
    <s v="MASIVO"/>
    <s v="2 PAGOS PENDIENTES"/>
    <x v="11"/>
    <m/>
    <m/>
    <m/>
    <m/>
  </r>
  <r>
    <x v="1"/>
    <s v="YANEYRIS CORDOBA AGRAZALES"/>
    <n v="355379210000"/>
    <s v="Cobros Mayo"/>
    <m/>
    <m/>
    <d v="2026-05-01T00:00:00"/>
    <n v="64962898"/>
    <n v="64962898"/>
    <m/>
    <m/>
    <m/>
    <m/>
    <m/>
    <d v="2026-05-01T00:00:00"/>
    <m/>
    <m/>
    <m/>
    <s v="8-887-1395"/>
    <s v="MASIVO"/>
    <s v="NPN"/>
    <x v="1"/>
    <m/>
    <m/>
    <m/>
    <m/>
  </r>
  <r>
    <x v="1"/>
    <s v="Linoshka Elionor Scott Joaeph"/>
    <n v="369016990000"/>
    <s v="Cobros Mayo"/>
    <m/>
    <m/>
    <d v="2026-05-01T00:00:00"/>
    <n v="64975971"/>
    <n v="64975971"/>
    <m/>
    <m/>
    <m/>
    <m/>
    <m/>
    <d v="2026-05-01T00:00:00"/>
    <m/>
    <m/>
    <m/>
    <s v="3-729-138"/>
    <s v="MASIVO"/>
    <s v="2 PAGOS PENDIENTES"/>
    <x v="8"/>
    <m/>
    <m/>
    <m/>
    <m/>
  </r>
  <r>
    <x v="1"/>
    <s v="Leonor Jeannette Rivera Afat"/>
    <n v="368023640000"/>
    <s v="Cobros Mayo"/>
    <m/>
    <m/>
    <d v="2026-05-01T00:00:00"/>
    <n v="65002916"/>
    <n v="65002916"/>
    <m/>
    <m/>
    <m/>
    <m/>
    <m/>
    <d v="2026-05-01T00:00:00"/>
    <m/>
    <m/>
    <m/>
    <s v="8-732-678"/>
    <s v="MASIVO"/>
    <s v="NPN"/>
    <x v="1"/>
    <m/>
    <m/>
    <m/>
    <m/>
  </r>
  <r>
    <x v="1"/>
    <s v="ORMELIS ALBERTO MARTINEZ CAMARGO"/>
    <n v="367086100000"/>
    <s v="Cobros Mayo"/>
    <m/>
    <m/>
    <d v="2026-05-01T00:00:00"/>
    <n v="65014507"/>
    <n v="65014507"/>
    <m/>
    <m/>
    <m/>
    <m/>
    <m/>
    <d v="2026-05-01T00:00:00"/>
    <m/>
    <m/>
    <m/>
    <s v="9-746-1333"/>
    <s v="MASIVO"/>
    <s v="NPN"/>
    <x v="7"/>
    <m/>
    <m/>
    <m/>
    <m/>
  </r>
  <r>
    <x v="1"/>
    <s v="ABEL ANTONIO ARJONA MELENDEZ"/>
    <n v="359338580000"/>
    <s v="Cobros Mayo"/>
    <m/>
    <m/>
    <d v="2026-05-01T00:00:00"/>
    <n v="65014520"/>
    <n v="65014520"/>
    <m/>
    <m/>
    <m/>
    <m/>
    <m/>
    <d v="2026-05-01T00:00:00"/>
    <m/>
    <m/>
    <m/>
    <s v="8-711-1877"/>
    <s v="MASIVO"/>
    <s v="NPN"/>
    <x v="2"/>
    <m/>
    <m/>
    <m/>
    <m/>
  </r>
  <r>
    <x v="1"/>
    <s v="Olayda del Carmen González Moreno de Batista"/>
    <n v="366050490000"/>
    <s v="Cobros Mayo"/>
    <m/>
    <m/>
    <d v="2026-05-01T00:00:00"/>
    <n v="65023465"/>
    <n v="65023465"/>
    <m/>
    <m/>
    <m/>
    <m/>
    <m/>
    <d v="2026-05-01T00:00:00"/>
    <m/>
    <m/>
    <m/>
    <s v="4-140-144"/>
    <s v="MASIVO"/>
    <s v="NPN"/>
    <x v="2"/>
    <m/>
    <m/>
    <m/>
    <m/>
  </r>
  <r>
    <x v="1"/>
    <s v="ROSA ENEIDA RODRIGUEZ ROA DE JIM"/>
    <n v="353377540000"/>
    <s v="Cobros Mayo"/>
    <m/>
    <m/>
    <d v="2026-05-01T00:00:00"/>
    <n v="65026286"/>
    <n v="65026286"/>
    <m/>
    <m/>
    <m/>
    <m/>
    <m/>
    <d v="2026-05-01T00:00:00"/>
    <m/>
    <m/>
    <m/>
    <s v="8-156-1797"/>
    <s v="MASIVO"/>
    <s v="NPN"/>
    <x v="1"/>
    <m/>
    <m/>
    <m/>
    <m/>
  </r>
  <r>
    <x v="1"/>
    <s v="Giovanna Nerilda Guerrero "/>
    <n v="364004380000"/>
    <s v="Cobros Mayo"/>
    <m/>
    <m/>
    <d v="2026-05-01T00:00:00"/>
    <n v="65032446"/>
    <n v="65032446"/>
    <m/>
    <m/>
    <m/>
    <m/>
    <m/>
    <d v="2026-05-01T00:00:00"/>
    <m/>
    <m/>
    <m/>
    <n v="42228478"/>
    <s v="MASIVO"/>
    <s v="2 PAGOS PENDIENTES"/>
    <x v="3"/>
    <m/>
    <m/>
    <m/>
    <m/>
  </r>
  <r>
    <x v="1"/>
    <s v="MARIO JOEL Gutiérrez "/>
    <n v="363045470000"/>
    <s v="Cobros Mayo"/>
    <m/>
    <m/>
    <d v="2026-05-01T00:00:00"/>
    <n v="65032955"/>
    <n v="65032955"/>
    <m/>
    <m/>
    <m/>
    <m/>
    <m/>
    <d v="2026-05-01T00:00:00"/>
    <m/>
    <m/>
    <m/>
    <s v="8-939-2110"/>
    <s v="MASIVO"/>
    <s v="NPN"/>
    <x v="2"/>
    <m/>
    <m/>
    <m/>
    <m/>
  </r>
  <r>
    <x v="1"/>
    <s v="Hilario Perez"/>
    <n v="366032510000"/>
    <s v="Cobros Mayo"/>
    <m/>
    <m/>
    <d v="2026-05-01T00:00:00"/>
    <n v="65032955"/>
    <n v="65032955"/>
    <m/>
    <m/>
    <m/>
    <m/>
    <m/>
    <d v="2026-05-01T00:00:00"/>
    <m/>
    <m/>
    <m/>
    <s v="10-700-2001"/>
    <s v="MASIVO"/>
    <s v="2 PAGOS PENDIENTES"/>
    <x v="2"/>
    <m/>
    <m/>
    <m/>
    <m/>
  </r>
  <r>
    <x v="1"/>
    <s v="MADELINE YANETH ESCUDERO CASTIL"/>
    <n v="356360130000"/>
    <s v="Cobros Mayo"/>
    <m/>
    <m/>
    <d v="2026-05-01T00:00:00"/>
    <n v="65033484"/>
    <n v="65033484"/>
    <m/>
    <m/>
    <m/>
    <m/>
    <m/>
    <d v="2026-05-01T00:00:00"/>
    <m/>
    <m/>
    <m/>
    <s v="7-710-1963"/>
    <s v="MASIVO"/>
    <s v="NPN"/>
    <x v="5"/>
    <m/>
    <m/>
    <m/>
    <m/>
  </r>
  <r>
    <x v="1"/>
    <s v="Magnolia Martínez "/>
    <n v="369022980000"/>
    <s v="Cobros Mayo"/>
    <m/>
    <m/>
    <d v="2026-05-01T00:00:00"/>
    <n v="65035301"/>
    <n v="65035301"/>
    <m/>
    <m/>
    <m/>
    <m/>
    <m/>
    <d v="2026-05-01T00:00:00"/>
    <m/>
    <m/>
    <m/>
    <s v="3-114-897"/>
    <s v="MASIVO"/>
    <s v="2 PAGOS PENDIENTES"/>
    <x v="8"/>
    <m/>
    <m/>
    <m/>
    <m/>
  </r>
  <r>
    <x v="1"/>
    <s v="Audina Rodriguez Rodriguez"/>
    <n v="365029440000"/>
    <s v="Cobros Mayo"/>
    <m/>
    <m/>
    <d v="2026-05-01T00:00:00"/>
    <n v="65055421"/>
    <n v="65055421"/>
    <m/>
    <m/>
    <m/>
    <m/>
    <m/>
    <d v="2026-05-01T00:00:00"/>
    <m/>
    <m/>
    <m/>
    <s v="8-1026-1637"/>
    <s v="MASIVO"/>
    <s v="2 PAGOS PENDIENTES"/>
    <x v="2"/>
    <m/>
    <m/>
    <m/>
    <m/>
  </r>
  <r>
    <x v="1"/>
    <s v="Macriano Denis"/>
    <n v="369028250000"/>
    <s v="Cobros Mayo"/>
    <m/>
    <m/>
    <d v="2026-05-01T00:00:00"/>
    <n v="65065945"/>
    <n v="65065945"/>
    <m/>
    <m/>
    <m/>
    <m/>
    <m/>
    <d v="2026-05-01T00:00:00"/>
    <m/>
    <m/>
    <m/>
    <s v="10-11-261"/>
    <s v="MASIVO"/>
    <s v="2 PAGOS PENDIENTES"/>
    <x v="9"/>
    <m/>
    <m/>
    <m/>
    <m/>
  </r>
  <r>
    <x v="1"/>
    <s v="NILKA KERIMA TORRES ROJAS"/>
    <n v="369040250000"/>
    <s v="Cobros Mayo"/>
    <m/>
    <m/>
    <d v="2026-05-01T00:00:00"/>
    <n v="65077219"/>
    <n v="65077219"/>
    <m/>
    <m/>
    <m/>
    <m/>
    <m/>
    <d v="2026-05-01T00:00:00"/>
    <m/>
    <m/>
    <m/>
    <s v="5-11-65"/>
    <s v="MASIVO"/>
    <s v="NPN"/>
    <x v="1"/>
    <m/>
    <m/>
    <m/>
    <m/>
  </r>
  <r>
    <x v="1"/>
    <s v="Antonio Bracho "/>
    <n v="362025790000"/>
    <s v="Cobros Mayo"/>
    <m/>
    <m/>
    <d v="2026-05-01T00:00:00"/>
    <n v="65081748"/>
    <n v="65081748"/>
    <m/>
    <m/>
    <m/>
    <m/>
    <m/>
    <d v="2026-05-01T00:00:00"/>
    <m/>
    <m/>
    <m/>
    <n v="180703524"/>
    <s v="MASIVO"/>
    <s v="NPN"/>
    <x v="2"/>
    <m/>
    <m/>
    <m/>
    <m/>
  </r>
  <r>
    <x v="1"/>
    <s v="Mercedes Arcia Camaño"/>
    <n v="363083850000"/>
    <s v="Cobros Mayo"/>
    <m/>
    <m/>
    <d v="2026-05-01T00:00:00"/>
    <n v="65085834"/>
    <n v="65085834"/>
    <m/>
    <m/>
    <m/>
    <m/>
    <m/>
    <d v="2026-05-01T00:00:00"/>
    <m/>
    <m/>
    <m/>
    <s v="9-738-1997"/>
    <s v="SOHO-CALL CENTER"/>
    <s v="NPN"/>
    <x v="7"/>
    <m/>
    <m/>
    <m/>
    <m/>
  </r>
  <r>
    <x v="1"/>
    <s v="Lizeyka  Sánchez "/>
    <n v="366093870000"/>
    <s v="Cobros Mayo"/>
    <m/>
    <m/>
    <d v="2026-05-01T00:00:00"/>
    <n v="65092300"/>
    <n v="65092300"/>
    <m/>
    <m/>
    <m/>
    <m/>
    <m/>
    <d v="2026-05-01T00:00:00"/>
    <m/>
    <m/>
    <m/>
    <s v="8-910-714"/>
    <s v="MASIVO"/>
    <s v="NPN"/>
    <x v="2"/>
    <m/>
    <m/>
    <m/>
    <m/>
  </r>
  <r>
    <x v="1"/>
    <s v="Abdul  amet perez panezco"/>
    <n v="362030440000"/>
    <s v="Cobros Mayo"/>
    <m/>
    <m/>
    <d v="2026-05-01T00:00:00"/>
    <n v="65095224"/>
    <n v="65095224"/>
    <m/>
    <m/>
    <m/>
    <m/>
    <m/>
    <d v="2026-05-01T00:00:00"/>
    <m/>
    <m/>
    <m/>
    <s v="8-1048-7191"/>
    <s v="MASIVO"/>
    <s v="NPN"/>
    <x v="2"/>
    <m/>
    <m/>
    <m/>
    <m/>
  </r>
  <r>
    <x v="1"/>
    <s v="MARTINA GONZALEZ ARROCHA"/>
    <n v="354371690000"/>
    <s v="Cobros Mayo"/>
    <m/>
    <m/>
    <d v="2026-05-01T00:00:00"/>
    <n v="65099454"/>
    <n v="65099454"/>
    <m/>
    <m/>
    <m/>
    <m/>
    <m/>
    <d v="2026-05-01T00:00:00"/>
    <m/>
    <m/>
    <m/>
    <s v="2-722-1424"/>
    <s v="MASIVO"/>
    <s v="NPN"/>
    <x v="2"/>
    <m/>
    <m/>
    <m/>
    <m/>
  </r>
  <r>
    <x v="1"/>
    <s v="Analia Pérez "/>
    <n v="359363180000"/>
    <s v="Cobros Mayo"/>
    <m/>
    <m/>
    <d v="2026-05-01T00:00:00"/>
    <n v="65099454"/>
    <n v="65099454"/>
    <m/>
    <m/>
    <m/>
    <m/>
    <m/>
    <d v="2026-05-01T00:00:00"/>
    <m/>
    <m/>
    <m/>
    <s v="8-1049-1902"/>
    <s v="MASIVO"/>
    <s v="3 PAGOS PENDIENTES"/>
    <x v="2"/>
    <m/>
    <m/>
    <m/>
    <m/>
  </r>
  <r>
    <x v="1"/>
    <s v="Maria eugenia cortez cortez "/>
    <n v="352375580000"/>
    <s v="Cobros Mayo"/>
    <m/>
    <m/>
    <d v="2026-05-01T00:00:00"/>
    <n v="65101667"/>
    <n v="65101667"/>
    <m/>
    <m/>
    <m/>
    <m/>
    <m/>
    <d v="2026-05-01T00:00:00"/>
    <m/>
    <m/>
    <m/>
    <s v="8-397-305"/>
    <s v="MASIVO"/>
    <s v="NPN"/>
    <x v="2"/>
    <m/>
    <m/>
    <m/>
    <m/>
  </r>
  <r>
    <x v="1"/>
    <s v="Edgar Valdivieso "/>
    <n v="364075060000"/>
    <s v="Cobros Mayo"/>
    <m/>
    <m/>
    <d v="2026-05-01T00:00:00"/>
    <n v="65106195"/>
    <n v="65106195"/>
    <m/>
    <m/>
    <m/>
    <m/>
    <m/>
    <d v="2026-05-01T00:00:00"/>
    <m/>
    <m/>
    <m/>
    <s v="9-746-1035"/>
    <s v="MASIVO"/>
    <s v="NPN"/>
    <x v="4"/>
    <m/>
    <m/>
    <m/>
    <m/>
  </r>
  <r>
    <x v="1"/>
    <s v="Yamariel Quintero Serrano "/>
    <n v="355373180000"/>
    <s v="Cobros Mayo"/>
    <m/>
    <m/>
    <d v="2026-05-01T00:00:00"/>
    <n v="65112127"/>
    <n v="65112127"/>
    <m/>
    <m/>
    <m/>
    <m/>
    <m/>
    <d v="2026-05-01T00:00:00"/>
    <m/>
    <m/>
    <m/>
    <s v="4-739-1680"/>
    <s v="MASIVO"/>
    <s v="NPN"/>
    <x v="2"/>
    <m/>
    <m/>
    <m/>
    <m/>
  </r>
  <r>
    <x v="1"/>
    <s v="LUIS ARCERSIO GODOY DIAZ"/>
    <n v="357370650000"/>
    <s v="Cobros Mayo"/>
    <m/>
    <m/>
    <d v="2026-05-01T00:00:00"/>
    <n v="65116266"/>
    <n v="65116266"/>
    <m/>
    <m/>
    <m/>
    <m/>
    <m/>
    <d v="2026-05-01T00:00:00"/>
    <m/>
    <m/>
    <m/>
    <s v="8-1053-2337"/>
    <s v="MASIVO"/>
    <s v="NPN"/>
    <x v="2"/>
    <m/>
    <m/>
    <m/>
    <m/>
  </r>
  <r>
    <x v="1"/>
    <s v="María aurora Chávez Saldaña"/>
    <n v="366080900000"/>
    <s v="Cobros Mayo"/>
    <m/>
    <m/>
    <d v="2026-05-01T00:00:00"/>
    <n v="65122191"/>
    <n v="65122191"/>
    <m/>
    <m/>
    <m/>
    <m/>
    <m/>
    <d v="2026-05-01T00:00:00"/>
    <m/>
    <m/>
    <m/>
    <s v="4-702-804"/>
    <s v="MASIVO"/>
    <s v="NPN"/>
    <x v="5"/>
    <m/>
    <m/>
    <m/>
    <m/>
  </r>
  <r>
    <x v="1"/>
    <s v="YARIBEL ARELIS CAMARENA DEL CID"/>
    <n v="361006550000"/>
    <s v="Cobros Mayo"/>
    <m/>
    <m/>
    <d v="2026-05-01T00:00:00"/>
    <n v="65125950"/>
    <n v="65125950"/>
    <m/>
    <m/>
    <m/>
    <m/>
    <m/>
    <d v="2026-05-01T00:00:00"/>
    <m/>
    <m/>
    <m/>
    <s v="3-727-1067"/>
    <s v="MASIVO"/>
    <s v="NPN"/>
    <x v="1"/>
    <m/>
    <m/>
    <m/>
    <m/>
  </r>
  <r>
    <x v="1"/>
    <s v="Luis  David pineda González "/>
    <n v="361016470000"/>
    <s v="Cobros Mayo"/>
    <m/>
    <m/>
    <d v="2026-05-01T00:00:00"/>
    <n v="65132135"/>
    <n v="65132135"/>
    <m/>
    <m/>
    <m/>
    <m/>
    <m/>
    <d v="2026-05-01T00:00:00"/>
    <m/>
    <m/>
    <m/>
    <s v="8-1045-1303"/>
    <s v="MASIVO"/>
    <s v="2 PAGOS PENDIENTES"/>
    <x v="7"/>
    <m/>
    <m/>
    <m/>
    <m/>
  </r>
  <r>
    <x v="1"/>
    <s v="Isabel Eulalia Palacio Gamboa de Ordenez "/>
    <n v="358371670000"/>
    <s v="Cobros Mayo"/>
    <m/>
    <m/>
    <d v="2026-05-01T00:00:00"/>
    <n v="65141568"/>
    <n v="65141568"/>
    <m/>
    <m/>
    <m/>
    <m/>
    <m/>
    <d v="2026-05-01T00:00:00"/>
    <m/>
    <m/>
    <m/>
    <s v="E-8-74342"/>
    <s v="MASIVO"/>
    <s v="NPN"/>
    <x v="1"/>
    <m/>
    <m/>
    <m/>
    <m/>
  </r>
  <r>
    <x v="1"/>
    <s v="Genessis Mayelis Saldaña Pineda"/>
    <n v="285057050000"/>
    <s v="Cobros Mayo"/>
    <m/>
    <m/>
    <d v="2026-05-01T00:00:00"/>
    <n v="65149033"/>
    <n v="65149033"/>
    <m/>
    <m/>
    <m/>
    <m/>
    <m/>
    <d v="2026-05-01T00:00:00"/>
    <m/>
    <m/>
    <m/>
    <s v="4-769-2248"/>
    <s v="MASIVO"/>
    <s v="NPN"/>
    <x v="1"/>
    <m/>
    <m/>
    <m/>
    <m/>
  </r>
  <r>
    <x v="1"/>
    <s v="Juan julio"/>
    <n v="361056590000"/>
    <s v="Cobros Mayo"/>
    <m/>
    <m/>
    <d v="2026-05-01T00:00:00"/>
    <n v="65151500"/>
    <n v="65151500"/>
    <m/>
    <m/>
    <m/>
    <m/>
    <m/>
    <d v="2026-05-01T00:00:00"/>
    <m/>
    <m/>
    <m/>
    <s v="8-782-40"/>
    <s v="MASIVO"/>
    <s v="NPN"/>
    <x v="2"/>
    <m/>
    <m/>
    <m/>
    <m/>
  </r>
  <r>
    <x v="1"/>
    <s v="Victor bernal"/>
    <n v="366014760000"/>
    <s v="Cobros Mayo"/>
    <m/>
    <m/>
    <d v="2026-05-01T00:00:00"/>
    <n v="65160807"/>
    <n v="65160807"/>
    <m/>
    <m/>
    <m/>
    <m/>
    <m/>
    <d v="2026-05-01T00:00:00"/>
    <m/>
    <m/>
    <m/>
    <s v="CO3818210"/>
    <s v="MASIVO"/>
    <s v="2 PAGOS PENDIENTES"/>
    <x v="10"/>
    <m/>
    <m/>
    <m/>
    <m/>
  </r>
  <r>
    <x v="1"/>
    <s v="Roberto Jafeth Castillo Gonzalez"/>
    <n v="366065250000"/>
    <s v="Cobros Mayo"/>
    <m/>
    <m/>
    <d v="2026-05-01T00:00:00"/>
    <n v="65181113"/>
    <n v="65181113"/>
    <m/>
    <m/>
    <m/>
    <m/>
    <m/>
    <d v="2026-05-01T00:00:00"/>
    <m/>
    <m/>
    <m/>
    <s v=" 8-1054-1641 "/>
    <s v="MASIVO"/>
    <s v="NPN"/>
    <x v="1"/>
    <m/>
    <m/>
    <m/>
    <m/>
  </r>
  <r>
    <x v="1"/>
    <s v="MARCO TULIO ALBEAR SIVALA"/>
    <n v="357386290000"/>
    <s v="Cobros Mayo"/>
    <m/>
    <m/>
    <d v="2026-05-01T00:00:00"/>
    <n v="65190440"/>
    <n v="65190440"/>
    <m/>
    <m/>
    <m/>
    <m/>
    <m/>
    <d v="2026-05-01T00:00:00"/>
    <m/>
    <m/>
    <m/>
    <s v="8-909-2163"/>
    <s v="MASIVO"/>
    <s v="NPN"/>
    <x v="2"/>
    <m/>
    <m/>
    <m/>
    <m/>
  </r>
  <r>
    <x v="1"/>
    <s v=" NAIR ANGELICA RODRIGUEZ"/>
    <n v="354114390000"/>
    <s v="Cobros Mayo"/>
    <m/>
    <m/>
    <d v="2026-05-01T00:00:00"/>
    <n v="65209719"/>
    <n v="65209719"/>
    <m/>
    <m/>
    <m/>
    <m/>
    <m/>
    <d v="2026-05-01T00:00:00"/>
    <m/>
    <m/>
    <m/>
    <s v="8-902-2041"/>
    <s v="DIGITAL"/>
    <s v="NPN"/>
    <x v="2"/>
    <m/>
    <m/>
    <m/>
    <m/>
  </r>
  <r>
    <x v="1"/>
    <s v="Danna Masiel Quirós Garcia"/>
    <n v="364028150000"/>
    <s v="Cobros Mayo"/>
    <m/>
    <m/>
    <d v="2026-05-01T00:00:00"/>
    <n v="65215997"/>
    <n v="65215997"/>
    <m/>
    <m/>
    <m/>
    <m/>
    <m/>
    <d v="2026-05-01T00:00:00"/>
    <m/>
    <m/>
    <m/>
    <s v="2-756-2212"/>
    <s v="MASIVO"/>
    <s v="2 PAGOS PENDIENTES"/>
    <x v="8"/>
    <m/>
    <m/>
    <m/>
    <m/>
  </r>
  <r>
    <x v="1"/>
    <s v="mileika aponte"/>
    <n v="362027850000"/>
    <s v="Cobros Mayo"/>
    <m/>
    <m/>
    <d v="2026-05-01T00:00:00"/>
    <n v="65222013"/>
    <n v="65222013"/>
    <m/>
    <m/>
    <m/>
    <m/>
    <m/>
    <d v="2026-05-01T00:00:00"/>
    <m/>
    <m/>
    <m/>
    <s v="9-741-2213"/>
    <s v="SOHO"/>
    <s v="NPN"/>
    <x v="2"/>
    <m/>
    <m/>
    <m/>
    <m/>
  </r>
  <r>
    <x v="1"/>
    <s v="LUIS OMAR RODRIGUEZ DIAZ"/>
    <n v="367071610000"/>
    <s v="Cobros Mayo"/>
    <m/>
    <m/>
    <d v="2026-05-01T00:00:00"/>
    <n v="65224736"/>
    <n v="65224736"/>
    <m/>
    <m/>
    <m/>
    <m/>
    <m/>
    <d v="2026-05-01T00:00:00"/>
    <m/>
    <m/>
    <m/>
    <s v="8-945-1354"/>
    <s v="CALL CENTER P2P"/>
    <s v="NPN"/>
    <x v="2"/>
    <m/>
    <m/>
    <m/>
    <m/>
  </r>
  <r>
    <x v="1"/>
    <s v="Delmira Sanjur Cedeño "/>
    <n v="351262510000"/>
    <s v="Cobros Mayo"/>
    <m/>
    <m/>
    <d v="2026-05-01T00:00:00"/>
    <n v="65227543"/>
    <n v="65227543"/>
    <m/>
    <m/>
    <m/>
    <m/>
    <m/>
    <d v="2026-05-01T00:00:00"/>
    <m/>
    <m/>
    <m/>
    <s v="4-207-596"/>
    <s v="MASIVO"/>
    <s v="NPN"/>
    <x v="5"/>
    <m/>
    <m/>
    <m/>
    <m/>
  </r>
  <r>
    <x v="1"/>
    <s v="Irving Hernández "/>
    <n v="356242740000"/>
    <s v="Cobros Mayo"/>
    <m/>
    <m/>
    <d v="2026-05-01T00:00:00"/>
    <n v="65228645"/>
    <n v="65228645"/>
    <m/>
    <m/>
    <m/>
    <m/>
    <m/>
    <d v="2026-05-01T00:00:00"/>
    <m/>
    <m/>
    <m/>
    <s v="8-1043-663"/>
    <s v="MASIVO"/>
    <s v="NPN"/>
    <x v="2"/>
    <m/>
    <m/>
    <m/>
    <m/>
  </r>
  <r>
    <x v="1"/>
    <s v="Edilsa Izel Sánchez González "/>
    <n v="365059580000"/>
    <s v="Cobros Mayo"/>
    <m/>
    <m/>
    <d v="2026-05-01T00:00:00"/>
    <n v="65268484"/>
    <n v="65268484"/>
    <m/>
    <m/>
    <m/>
    <m/>
    <m/>
    <d v="2026-05-01T00:00:00"/>
    <m/>
    <m/>
    <m/>
    <s v="3-735-1736"/>
    <s v="MASIVO"/>
    <s v="NPN"/>
    <x v="1"/>
    <m/>
    <m/>
    <m/>
    <m/>
  </r>
  <r>
    <x v="1"/>
    <s v="JUAN BAUTISTA SALDAÑA VALDEZ"/>
    <n v="369092440000"/>
    <s v="Cobros Mayo"/>
    <m/>
    <m/>
    <d v="2026-05-01T00:00:00"/>
    <n v="65271425"/>
    <n v="65271425"/>
    <m/>
    <m/>
    <m/>
    <m/>
    <m/>
    <d v="2026-05-01T00:00:00"/>
    <m/>
    <m/>
    <m/>
    <s v="8-878-357"/>
    <s v="DIGITAL"/>
    <s v="NPN"/>
    <x v="8"/>
    <m/>
    <m/>
    <m/>
    <m/>
  </r>
  <r>
    <x v="1"/>
    <s v="Teodomiro prieto tulandy"/>
    <n v="367037840000"/>
    <s v="Cobros Mayo"/>
    <m/>
    <m/>
    <d v="2026-05-01T00:00:00"/>
    <n v="65286732"/>
    <n v="65286732"/>
    <m/>
    <m/>
    <m/>
    <m/>
    <m/>
    <d v="2026-05-01T00:00:00"/>
    <m/>
    <m/>
    <m/>
    <s v="E-8-179920"/>
    <s v="MASIVO"/>
    <s v="NPN"/>
    <x v="4"/>
    <m/>
    <m/>
    <m/>
    <m/>
  </r>
  <r>
    <x v="1"/>
    <s v="FREDDI ANTONIO LYNCH"/>
    <n v="356348370000"/>
    <s v="Cobros Mayo"/>
    <m/>
    <m/>
    <d v="2026-05-01T00:00:00"/>
    <n v="65287756"/>
    <n v="65287756"/>
    <m/>
    <m/>
    <m/>
    <m/>
    <m/>
    <d v="2026-05-01T00:00:00"/>
    <m/>
    <m/>
    <m/>
    <s v="8-821-1473"/>
    <s v="MASIVO"/>
    <s v="NPN"/>
    <x v="4"/>
    <m/>
    <m/>
    <m/>
    <m/>
  </r>
  <r>
    <x v="1"/>
    <s v="Miguel Angel Brassfield Castillo "/>
    <n v="363016620000"/>
    <s v="Cobros Mayo"/>
    <m/>
    <m/>
    <d v="2026-05-01T00:00:00"/>
    <n v="65289981"/>
    <n v="65289981"/>
    <m/>
    <m/>
    <m/>
    <m/>
    <m/>
    <d v="2026-05-01T00:00:00"/>
    <m/>
    <m/>
    <m/>
    <s v="8-255-131"/>
    <s v="MASIVO"/>
    <s v="NPN"/>
    <x v="2"/>
    <m/>
    <m/>
    <m/>
    <m/>
  </r>
  <r>
    <x v="1"/>
    <s v="Mayelin Brozoban de Jesús"/>
    <n v="363053950000"/>
    <s v="Cobros Mayo"/>
    <m/>
    <m/>
    <d v="2026-05-01T00:00:00"/>
    <n v="65294266"/>
    <n v="65294266"/>
    <m/>
    <m/>
    <m/>
    <m/>
    <m/>
    <d v="2026-05-01T00:00:00"/>
    <m/>
    <m/>
    <m/>
    <s v="E-8-127558"/>
    <s v="MASIVO"/>
    <s v="NPN"/>
    <x v="3"/>
    <m/>
    <m/>
    <m/>
    <m/>
  </r>
  <r>
    <x v="1"/>
    <s v="Ana Lucia Casallas Gomez"/>
    <n v="361019970000"/>
    <s v="Cobros Mayo"/>
    <m/>
    <m/>
    <d v="2026-05-01T00:00:00"/>
    <n v="65302840"/>
    <n v="65302840"/>
    <m/>
    <m/>
    <m/>
    <m/>
    <m/>
    <d v="2026-05-01T00:00:00"/>
    <m/>
    <m/>
    <m/>
    <s v="E-8-69795"/>
    <s v="MASIVO"/>
    <s v="NPN"/>
    <x v="1"/>
    <m/>
    <m/>
    <m/>
    <m/>
  </r>
  <r>
    <x v="1"/>
    <s v="Eva Esther Martínez Gomez"/>
    <n v="145002040000"/>
    <s v="Cobros Mayo"/>
    <m/>
    <m/>
    <d v="2026-05-01T00:00:00"/>
    <n v="65308699"/>
    <n v="65308699"/>
    <m/>
    <m/>
    <m/>
    <m/>
    <m/>
    <d v="2026-05-01T00:00:00"/>
    <m/>
    <m/>
    <m/>
    <s v="8-440-736"/>
    <s v="MASIVO"/>
    <s v="NPN"/>
    <x v="1"/>
    <m/>
    <m/>
    <m/>
    <m/>
  </r>
  <r>
    <x v="1"/>
    <s v="Odalys Esther Ortega"/>
    <n v="367062690000"/>
    <s v="Cobros Mayo"/>
    <m/>
    <m/>
    <d v="2026-05-01T00:00:00"/>
    <n v="65322618"/>
    <n v="65322618"/>
    <m/>
    <m/>
    <m/>
    <m/>
    <m/>
    <d v="2026-05-01T00:00:00"/>
    <m/>
    <m/>
    <m/>
    <s v="4-129-169"/>
    <s v="MASIVO"/>
    <s v="NPN"/>
    <x v="1"/>
    <m/>
    <m/>
    <m/>
    <m/>
  </r>
  <r>
    <x v="1"/>
    <s v="Yesenia Trujillo"/>
    <n v="368092400000"/>
    <s v="Cobros Mayo"/>
    <m/>
    <m/>
    <d v="2026-05-01T00:00:00"/>
    <n v="65323133"/>
    <n v="65323133"/>
    <m/>
    <m/>
    <m/>
    <m/>
    <m/>
    <d v="2026-05-01T00:00:00"/>
    <m/>
    <m/>
    <m/>
    <s v="CO22484259"/>
    <s v="MASIVO"/>
    <s v="NPN"/>
    <x v="2"/>
    <m/>
    <m/>
    <m/>
    <m/>
  </r>
  <r>
    <x v="1"/>
    <s v="Aristides de leon sosa "/>
    <n v="362012150000"/>
    <s v="Cobros Mayo"/>
    <m/>
    <m/>
    <d v="2026-05-01T00:00:00"/>
    <n v="65324478"/>
    <n v="65324478"/>
    <m/>
    <m/>
    <m/>
    <m/>
    <m/>
    <d v="2026-05-01T00:00:00"/>
    <m/>
    <m/>
    <m/>
    <s v="8-342-661"/>
    <s v="SOHO"/>
    <s v="NPN"/>
    <x v="1"/>
    <m/>
    <m/>
    <m/>
    <m/>
  </r>
  <r>
    <x v="1"/>
    <s v="Leonardo Eugenio Guzmán Shaw"/>
    <n v="219061750000"/>
    <s v="Cobros Mayo"/>
    <m/>
    <m/>
    <d v="2026-05-01T00:00:00"/>
    <n v="65326159"/>
    <n v="65326159"/>
    <m/>
    <m/>
    <m/>
    <m/>
    <m/>
    <d v="2026-05-01T00:00:00"/>
    <m/>
    <m/>
    <m/>
    <s v="8-255-668"/>
    <s v="MASIVO"/>
    <s v="NPN"/>
    <x v="8"/>
    <m/>
    <m/>
    <m/>
    <m/>
  </r>
  <r>
    <x v="1"/>
    <s v="MABEL SUANITH HILBERT AYALA"/>
    <n v="362088490000"/>
    <s v="Cobros Mayo"/>
    <m/>
    <m/>
    <d v="2026-05-01T00:00:00"/>
    <n v="65333937"/>
    <n v="65333937"/>
    <m/>
    <m/>
    <m/>
    <m/>
    <m/>
    <d v="2026-05-01T00:00:00"/>
    <m/>
    <m/>
    <m/>
    <s v="8-972-791"/>
    <s v="MASIVO"/>
    <s v="NPN"/>
    <x v="1"/>
    <m/>
    <m/>
    <m/>
    <m/>
  </r>
  <r>
    <x v="1"/>
    <s v="Elba Elena newell"/>
    <n v="353375010000"/>
    <s v="Cobros Mayo"/>
    <m/>
    <m/>
    <d v="2026-05-01T00:00:00"/>
    <n v="65340423"/>
    <n v="65340423"/>
    <m/>
    <m/>
    <m/>
    <m/>
    <m/>
    <d v="2026-05-01T00:00:00"/>
    <m/>
    <m/>
    <m/>
    <s v="8-208-1447"/>
    <s v="MASIVO"/>
    <s v="NPN"/>
    <x v="1"/>
    <m/>
    <m/>
    <m/>
    <m/>
  </r>
  <r>
    <x v="1"/>
    <s v="Maribel González Campos "/>
    <n v="357362920000"/>
    <s v="Cobros Mayo"/>
    <m/>
    <m/>
    <d v="2026-05-01T00:00:00"/>
    <n v="65361691"/>
    <n v="65361691"/>
    <m/>
    <m/>
    <m/>
    <m/>
    <m/>
    <d v="2026-05-01T00:00:00"/>
    <m/>
    <m/>
    <m/>
    <s v="8-1001-239"/>
    <s v="MASIVO"/>
    <s v="3 PAGOS PENDIENTES"/>
    <x v="2"/>
    <m/>
    <m/>
    <m/>
    <m/>
  </r>
  <r>
    <x v="1"/>
    <s v="EZEQUIEL QUINTERO POLONIA"/>
    <n v="369008540000"/>
    <s v="Cobros Mayo"/>
    <m/>
    <m/>
    <d v="2026-05-01T00:00:00"/>
    <n v="65362954"/>
    <n v="65362954"/>
    <m/>
    <m/>
    <m/>
    <m/>
    <m/>
    <d v="2026-05-01T00:00:00"/>
    <m/>
    <m/>
    <m/>
    <s v="8-247-924"/>
    <s v="MASIVO"/>
    <s v="NPN"/>
    <x v="2"/>
    <m/>
    <m/>
    <m/>
    <m/>
  </r>
  <r>
    <x v="1"/>
    <s v="HIDALIDES MC ELFRESH"/>
    <n v="351376670000"/>
    <s v="Cobros Mayo"/>
    <m/>
    <m/>
    <d v="2026-05-01T00:00:00"/>
    <n v="65370502"/>
    <n v="65370502"/>
    <m/>
    <m/>
    <m/>
    <m/>
    <m/>
    <d v="2026-05-01T00:00:00"/>
    <m/>
    <m/>
    <m/>
    <s v="8-818-1789"/>
    <s v="MASIVO"/>
    <s v="NPN"/>
    <x v="1"/>
    <m/>
    <m/>
    <m/>
    <m/>
  </r>
  <r>
    <x v="1"/>
    <s v="Ana Matilde Nuñez Atencio"/>
    <n v="357380660000"/>
    <s v="Cobros Mayo"/>
    <m/>
    <m/>
    <d v="2026-05-01T00:00:00"/>
    <n v="65376410"/>
    <n v="65376410"/>
    <m/>
    <m/>
    <m/>
    <m/>
    <m/>
    <d v="2026-05-01T00:00:00"/>
    <m/>
    <m/>
    <m/>
    <s v="9-704-587"/>
    <s v="MASIVO"/>
    <s v="NPN"/>
    <x v="1"/>
    <m/>
    <m/>
    <m/>
    <m/>
  </r>
  <r>
    <x v="1"/>
    <s v="Fabián Guerra Abrego"/>
    <n v="368067720000"/>
    <s v="Cobros Mayo"/>
    <m/>
    <m/>
    <d v="2026-05-01T00:00:00"/>
    <n v="65378996"/>
    <n v="65378996"/>
    <m/>
    <m/>
    <m/>
    <m/>
    <m/>
    <d v="2026-05-01T00:00:00"/>
    <m/>
    <m/>
    <m/>
    <s v="12-719-59"/>
    <s v="MASIVO"/>
    <s v="NPN"/>
    <x v="1"/>
    <m/>
    <m/>
    <m/>
    <m/>
  </r>
  <r>
    <x v="1"/>
    <s v="Carlos Manuel Vásquez Gonzalez"/>
    <n v="366031310000"/>
    <s v="Cobros Mayo"/>
    <m/>
    <m/>
    <d v="2026-05-01T00:00:00"/>
    <n v="65384587"/>
    <n v="65384587"/>
    <m/>
    <m/>
    <m/>
    <m/>
    <m/>
    <d v="2026-05-01T00:00:00"/>
    <m/>
    <m/>
    <m/>
    <s v="C03623049"/>
    <s v="MASIVO"/>
    <s v="2 PAGOS PENDIENTES"/>
    <x v="1"/>
    <m/>
    <m/>
    <m/>
    <m/>
  </r>
  <r>
    <x v="1"/>
    <s v="Pricy Gutierrez "/>
    <n v="367065970000"/>
    <s v="Cobros Mayo"/>
    <m/>
    <m/>
    <d v="2026-05-01T00:00:00"/>
    <n v="65391567"/>
    <n v="65391567"/>
    <m/>
    <m/>
    <m/>
    <m/>
    <m/>
    <d v="2026-05-01T00:00:00"/>
    <m/>
    <m/>
    <m/>
    <s v="7-708-1050"/>
    <s v="MASIVO"/>
    <s v="NPN"/>
    <x v="1"/>
    <m/>
    <m/>
    <m/>
    <m/>
  </r>
  <r>
    <x v="1"/>
    <s v="Cinthia Pinilla"/>
    <n v="352352850000"/>
    <s v="Cobros Mayo"/>
    <m/>
    <m/>
    <d v="2026-05-01T00:00:00"/>
    <n v="65393761"/>
    <n v="65393761"/>
    <m/>
    <m/>
    <m/>
    <m/>
    <m/>
    <d v="2026-05-01T00:00:00"/>
    <m/>
    <m/>
    <m/>
    <s v="6-64-755"/>
    <s v="MASIVO"/>
    <s v="2 PAGOS PENDIENTES"/>
    <x v="1"/>
    <m/>
    <m/>
    <m/>
    <m/>
  </r>
  <r>
    <x v="1"/>
    <s v="Luis Edgar Cáceres "/>
    <n v="365022860000"/>
    <s v="Cobros Mayo"/>
    <m/>
    <m/>
    <d v="2026-05-01T00:00:00"/>
    <n v="65402731"/>
    <n v="65402731"/>
    <m/>
    <m/>
    <m/>
    <m/>
    <m/>
    <d v="2026-05-01T00:00:00"/>
    <m/>
    <m/>
    <m/>
    <s v="4-780-293"/>
    <s v="MASIVO"/>
    <s v="NPN"/>
    <x v="2"/>
    <m/>
    <m/>
    <m/>
    <m/>
  </r>
  <r>
    <x v="1"/>
    <s v="Maribel Martínez Sánchez "/>
    <n v="362004080000"/>
    <s v="Cobros Mayo"/>
    <m/>
    <m/>
    <d v="2026-05-01T00:00:00"/>
    <n v="65404671"/>
    <n v="65404671"/>
    <m/>
    <m/>
    <m/>
    <m/>
    <m/>
    <d v="2026-05-01T00:00:00"/>
    <m/>
    <m/>
    <m/>
    <s v="8-832-230"/>
    <s v="MASIVO"/>
    <s v="NPN"/>
    <x v="3"/>
    <m/>
    <m/>
    <m/>
    <m/>
  </r>
  <r>
    <x v="1"/>
    <s v="Anabel Castillo Santo"/>
    <n v="364056550000"/>
    <s v="Cobros Mayo"/>
    <m/>
    <m/>
    <d v="2026-05-01T00:00:00"/>
    <n v="65407934"/>
    <n v="65407934"/>
    <m/>
    <m/>
    <m/>
    <m/>
    <m/>
    <d v="2026-05-01T00:00:00"/>
    <m/>
    <m/>
    <m/>
    <s v="1-725-1783"/>
    <s v="MASIVO"/>
    <s v="NPN"/>
    <x v="1"/>
    <m/>
    <m/>
    <m/>
    <m/>
  </r>
  <r>
    <x v="1"/>
    <s v="Isaac Josue Acosta Hernández "/>
    <n v="369056400000"/>
    <s v="Cobros Mayo"/>
    <m/>
    <m/>
    <d v="2026-05-01T00:00:00"/>
    <n v="65407963"/>
    <n v="65407963"/>
    <m/>
    <m/>
    <m/>
    <m/>
    <m/>
    <d v="2026-05-01T00:00:00"/>
    <m/>
    <m/>
    <m/>
    <s v="8-980-541"/>
    <s v="MASIVO"/>
    <s v="NPN"/>
    <x v="1"/>
    <m/>
    <m/>
    <m/>
    <m/>
  </r>
  <r>
    <x v="1"/>
    <s v="LUITGARDO GONZÁLEZ"/>
    <n v="351373200000"/>
    <s v="Cobros Mayo"/>
    <m/>
    <m/>
    <d v="2026-05-01T00:00:00"/>
    <n v="65417427"/>
    <n v="65417427"/>
    <m/>
    <m/>
    <m/>
    <m/>
    <m/>
    <d v="2026-05-01T00:00:00"/>
    <m/>
    <m/>
    <m/>
    <s v="10-5-375"/>
    <s v="MASIVO"/>
    <s v="2 PAGOS PENDIENTES"/>
    <x v="3"/>
    <m/>
    <m/>
    <m/>
    <m/>
  </r>
  <r>
    <x v="1"/>
    <s v="JINGWEI HUANG "/>
    <n v="368043450000"/>
    <s v="Cobros Mayo"/>
    <m/>
    <m/>
    <d v="2026-05-01T00:00:00"/>
    <n v="65422007"/>
    <n v="65422007"/>
    <m/>
    <m/>
    <m/>
    <m/>
    <m/>
    <d v="2026-05-01T00:00:00"/>
    <m/>
    <m/>
    <m/>
    <s v="E-8-106596"/>
    <s v="SOHO"/>
    <s v="NPN"/>
    <x v="1"/>
    <m/>
    <m/>
    <m/>
    <m/>
  </r>
  <r>
    <x v="1"/>
    <s v="Beatriz Rodriguez"/>
    <n v="361053640000"/>
    <s v="Cobros Mayo"/>
    <m/>
    <m/>
    <d v="2026-05-01T00:00:00"/>
    <n v="65422157"/>
    <n v="65422157"/>
    <m/>
    <m/>
    <m/>
    <m/>
    <m/>
    <d v="2026-05-01T00:00:00"/>
    <m/>
    <m/>
    <m/>
    <s v="8-988-1642"/>
    <s v="MASIVO"/>
    <s v="NPN"/>
    <x v="4"/>
    <m/>
    <m/>
    <m/>
    <m/>
  </r>
  <r>
    <x v="1"/>
    <s v="LUIS A VILLARREAL A"/>
    <n v="363074050000"/>
    <s v="Cobros Mayo"/>
    <m/>
    <m/>
    <d v="2026-05-01T00:00:00"/>
    <n v="65423731"/>
    <n v="65423731"/>
    <m/>
    <m/>
    <m/>
    <m/>
    <m/>
    <d v="2026-05-01T00:00:00"/>
    <m/>
    <m/>
    <m/>
    <s v="8-773-626"/>
    <s v="MASIVO"/>
    <s v="NPN"/>
    <x v="3"/>
    <m/>
    <m/>
    <m/>
    <m/>
  </r>
  <r>
    <x v="1"/>
    <s v="Ariel Antonio Montero Monroy"/>
    <n v="365082280000"/>
    <s v="Cobros Mayo"/>
    <m/>
    <m/>
    <d v="2026-05-01T00:00:00"/>
    <n v="65431104"/>
    <n v="65431104"/>
    <m/>
    <m/>
    <m/>
    <m/>
    <m/>
    <d v="2026-05-01T00:00:00"/>
    <m/>
    <m/>
    <m/>
    <s v="8-1063-1286"/>
    <s v="MASIVO"/>
    <s v="NPN"/>
    <x v="5"/>
    <m/>
    <m/>
    <m/>
    <m/>
  </r>
  <r>
    <x v="1"/>
    <s v="Cristina Shannin Mendez Mancilla"/>
    <n v="355369030000"/>
    <s v="Cobros Mayo"/>
    <m/>
    <m/>
    <d v="2026-05-01T00:00:00"/>
    <n v="65431223"/>
    <n v="65431223"/>
    <m/>
    <m/>
    <m/>
    <m/>
    <m/>
    <d v="2026-05-01T00:00:00"/>
    <m/>
    <m/>
    <m/>
    <s v="8-1051-1434"/>
    <s v="MASIVO"/>
    <s v="NPN"/>
    <x v="1"/>
    <m/>
    <m/>
    <m/>
    <m/>
  </r>
  <r>
    <x v="1"/>
    <s v="MARIA JESUS VILLAMIL CAMARENA"/>
    <n v="369024670000"/>
    <s v="Cobros Mayo"/>
    <m/>
    <m/>
    <d v="2026-05-01T00:00:00"/>
    <n v="65446163"/>
    <n v="65446163"/>
    <m/>
    <m/>
    <m/>
    <m/>
    <m/>
    <d v="2026-05-01T00:00:00"/>
    <m/>
    <m/>
    <m/>
    <s v="9-714-2319"/>
    <s v="MASIVO"/>
    <s v="2 PAGOS PENDIENTES"/>
    <x v="8"/>
    <m/>
    <m/>
    <m/>
    <m/>
  </r>
  <r>
    <x v="1"/>
    <s v="Joel efrain de frías Quintero "/>
    <n v="356371560000"/>
    <s v="Cobros Mayo"/>
    <m/>
    <m/>
    <d v="2026-05-01T00:00:00"/>
    <n v="65456463"/>
    <n v="65456463"/>
    <m/>
    <m/>
    <m/>
    <m/>
    <m/>
    <d v="2026-05-01T00:00:00"/>
    <m/>
    <m/>
    <m/>
    <s v="8-1031-392"/>
    <s v="MASIVO"/>
    <s v="NPN"/>
    <x v="5"/>
    <m/>
    <m/>
    <m/>
    <m/>
  </r>
  <r>
    <x v="1"/>
    <s v="Christopher cedeno"/>
    <n v="367054380000"/>
    <s v="Cobros Mayo"/>
    <m/>
    <m/>
    <d v="2026-05-01T00:00:00"/>
    <n v="65460179"/>
    <n v="65460179"/>
    <m/>
    <m/>
    <m/>
    <m/>
    <m/>
    <d v="2026-05-01T00:00:00"/>
    <m/>
    <m/>
    <m/>
    <s v="8-1065-193"/>
    <s v="MASIVO"/>
    <s v="NPN"/>
    <x v="1"/>
    <m/>
    <m/>
    <m/>
    <m/>
  </r>
  <r>
    <x v="1"/>
    <s v="Amarelis lisbeth Moreno Estrebi"/>
    <n v="367028750000"/>
    <s v="Cobros Mayo"/>
    <m/>
    <m/>
    <d v="2026-05-01T00:00:00"/>
    <n v="65460407"/>
    <n v="65460407"/>
    <m/>
    <m/>
    <m/>
    <m/>
    <m/>
    <d v="2026-05-01T00:00:00"/>
    <m/>
    <m/>
    <m/>
    <s v="8-1052-994"/>
    <s v="MASIVO"/>
    <s v="NPN"/>
    <x v="1"/>
    <m/>
    <m/>
    <m/>
    <m/>
  </r>
  <r>
    <x v="1"/>
    <s v="Jose Antonio Villarreal Guerra"/>
    <n v="361016030000"/>
    <s v="Cobros Mayo"/>
    <m/>
    <m/>
    <d v="2026-05-01T00:00:00"/>
    <n v="65463703"/>
    <n v="65463703"/>
    <m/>
    <m/>
    <m/>
    <m/>
    <m/>
    <d v="2026-05-01T00:00:00"/>
    <m/>
    <m/>
    <m/>
    <s v="8-797-2444"/>
    <s v="SOHO"/>
    <s v="2 PAGOS PENDIENTES"/>
    <x v="2"/>
    <m/>
    <m/>
    <m/>
    <m/>
  </r>
  <r>
    <x v="1"/>
    <s v="EDUARDO SILVA PEREA"/>
    <n v="355354190000"/>
    <s v="Cobros Mayo"/>
    <m/>
    <m/>
    <d v="2026-05-01T00:00:00"/>
    <n v="65469088"/>
    <n v="65469088"/>
    <m/>
    <m/>
    <m/>
    <m/>
    <m/>
    <d v="2026-05-01T00:00:00"/>
    <m/>
    <m/>
    <m/>
    <s v="8-476-711"/>
    <s v="MASIVO"/>
    <s v="3 PAGOS PENDIENTES"/>
    <x v="2"/>
    <m/>
    <m/>
    <m/>
    <m/>
  </r>
  <r>
    <x v="1"/>
    <s v="Concepción Acosta"/>
    <n v="358363240000"/>
    <s v="Cobros Mayo"/>
    <m/>
    <m/>
    <d v="2026-05-01T00:00:00"/>
    <n v="65475593"/>
    <n v="65475593"/>
    <m/>
    <m/>
    <m/>
    <m/>
    <m/>
    <d v="2026-05-01T00:00:00"/>
    <m/>
    <m/>
    <m/>
    <s v="3-92-940"/>
    <s v="MASIVO"/>
    <s v="NPN"/>
    <x v="5"/>
    <m/>
    <m/>
    <m/>
    <m/>
  </r>
  <r>
    <x v="1"/>
    <s v="ROBERTO CARLOS RODRIGUEZ MILLAR"/>
    <n v="365021010000"/>
    <s v="Cobros Mayo"/>
    <m/>
    <m/>
    <d v="2026-05-01T00:00:00"/>
    <n v="65476390"/>
    <n v="65476390"/>
    <m/>
    <m/>
    <m/>
    <m/>
    <m/>
    <d v="2026-05-01T00:00:00"/>
    <m/>
    <m/>
    <m/>
    <s v="8-1045-1324"/>
    <s v="MASIVO"/>
    <s v="2 PAGOS PENDIENTES"/>
    <x v="3"/>
    <m/>
    <m/>
    <m/>
    <m/>
  </r>
  <r>
    <x v="1"/>
    <s v="Omar Murillo "/>
    <n v="357387010000"/>
    <s v="Cobros Mayo"/>
    <m/>
    <m/>
    <d v="2026-05-01T00:00:00"/>
    <n v="65481234"/>
    <n v="65481234"/>
    <m/>
    <m/>
    <m/>
    <m/>
    <m/>
    <d v="2026-05-01T00:00:00"/>
    <m/>
    <m/>
    <m/>
    <s v="5-706-2515"/>
    <s v="MASIVO"/>
    <s v="NPN"/>
    <x v="2"/>
    <m/>
    <m/>
    <m/>
    <m/>
  </r>
  <r>
    <x v="1"/>
    <s v="José Antonio Vargas Alvarado "/>
    <n v="354376950000"/>
    <s v="Cobros Mayo"/>
    <m/>
    <m/>
    <d v="2026-05-01T00:00:00"/>
    <n v="65501305"/>
    <n v="65501305"/>
    <m/>
    <m/>
    <m/>
    <m/>
    <m/>
    <d v="2026-05-01T00:00:00"/>
    <m/>
    <m/>
    <m/>
    <s v="8-735-1520"/>
    <s v="SOHO"/>
    <s v="NPN"/>
    <x v="1"/>
    <m/>
    <m/>
    <m/>
    <m/>
  </r>
  <r>
    <x v="1"/>
    <s v="Pedro Chanel Guerrero Ortega "/>
    <n v="372005030000"/>
    <s v="Cobros Mayo"/>
    <m/>
    <m/>
    <d v="2026-05-01T00:00:00"/>
    <n v="65510120"/>
    <n v="65510120"/>
    <m/>
    <m/>
    <m/>
    <m/>
    <m/>
    <d v="2026-05-01T00:00:00"/>
    <m/>
    <m/>
    <m/>
    <s v="Cédula "/>
    <s v="SOHO"/>
    <s v="NPN"/>
    <x v="1"/>
    <m/>
    <m/>
    <m/>
    <m/>
  </r>
  <r>
    <x v="1"/>
    <s v="Guillermo Alvarado "/>
    <n v="359331240000"/>
    <s v="Cobros Mayo"/>
    <m/>
    <m/>
    <d v="2026-05-01T00:00:00"/>
    <n v="65511214"/>
    <n v="65511214"/>
    <m/>
    <m/>
    <m/>
    <m/>
    <m/>
    <d v="2026-05-01T00:00:00"/>
    <m/>
    <m/>
    <m/>
    <s v="3-725-404"/>
    <s v="MASIVO"/>
    <s v="NPN"/>
    <x v="6"/>
    <m/>
    <m/>
    <m/>
    <m/>
  </r>
  <r>
    <x v="1"/>
    <s v="Leonardo Fuentes Mosquera"/>
    <n v="364054690000"/>
    <s v="Cobros Mayo"/>
    <m/>
    <m/>
    <d v="2026-05-01T00:00:00"/>
    <n v="65524411"/>
    <n v="65524411"/>
    <m/>
    <m/>
    <m/>
    <m/>
    <m/>
    <d v="2026-05-01T00:00:00"/>
    <m/>
    <m/>
    <m/>
    <s v="8-829-1230"/>
    <s v="MASIVO"/>
    <s v="NPN"/>
    <x v="1"/>
    <m/>
    <m/>
    <m/>
    <m/>
  </r>
  <r>
    <x v="1"/>
    <s v=" JOSE ANGEL JARAMILLO ROSALES"/>
    <n v="369045400000"/>
    <s v="Cobros Mayo"/>
    <m/>
    <m/>
    <d v="2026-05-01T00:00:00"/>
    <n v="65528623"/>
    <n v="65528623"/>
    <m/>
    <m/>
    <m/>
    <m/>
    <m/>
    <d v="2026-05-01T00:00:00"/>
    <m/>
    <m/>
    <m/>
    <s v="2-147-276"/>
    <s v="DIGITAL"/>
    <s v="NPN"/>
    <x v="1"/>
    <m/>
    <m/>
    <m/>
    <m/>
  </r>
  <r>
    <x v="1"/>
    <s v="ENI ELIZABETH SOLIS SANTOS"/>
    <n v="368071870000"/>
    <s v="Cobros Mayo"/>
    <m/>
    <m/>
    <d v="2026-05-01T00:00:00"/>
    <n v="65529125"/>
    <n v="65529125"/>
    <m/>
    <m/>
    <m/>
    <m/>
    <m/>
    <d v="2026-05-01T00:00:00"/>
    <m/>
    <m/>
    <m/>
    <s v="4-778-447"/>
    <s v="MASIVO"/>
    <s v="NPN"/>
    <x v="2"/>
    <m/>
    <m/>
    <m/>
    <m/>
  </r>
  <r>
    <x v="1"/>
    <s v="Migduly sanguillen"/>
    <n v="367071540000"/>
    <s v="Cobros Mayo"/>
    <m/>
    <m/>
    <d v="2026-05-01T00:00:00"/>
    <n v="65560923"/>
    <n v="65560923"/>
    <m/>
    <m/>
    <m/>
    <m/>
    <m/>
    <d v="2026-05-01T00:00:00"/>
    <m/>
    <m/>
    <m/>
    <s v="3-753-1329"/>
    <s v="MASIVO"/>
    <s v="NPN"/>
    <x v="8"/>
    <m/>
    <m/>
    <m/>
    <m/>
  </r>
  <r>
    <x v="1"/>
    <s v="JAHIR IGLESIAS "/>
    <n v="365089160000"/>
    <s v="Cobros Mayo"/>
    <m/>
    <m/>
    <d v="2026-05-01T00:00:00"/>
    <n v="65565821"/>
    <n v="65565821"/>
    <m/>
    <m/>
    <m/>
    <m/>
    <m/>
    <d v="2026-05-01T00:00:00"/>
    <m/>
    <m/>
    <m/>
    <s v="8-818-832"/>
    <s v="MASIVO"/>
    <s v="NPN"/>
    <x v="1"/>
    <m/>
    <m/>
    <m/>
    <m/>
  </r>
  <r>
    <x v="1"/>
    <s v="Ulises javier Sanchez padilla"/>
    <n v="365007830000"/>
    <s v="Cobros Mayo"/>
    <m/>
    <m/>
    <d v="2026-05-01T00:00:00"/>
    <n v="65566105"/>
    <n v="65566105"/>
    <m/>
    <m/>
    <m/>
    <m/>
    <m/>
    <d v="2026-05-01T00:00:00"/>
    <m/>
    <m/>
    <m/>
    <s v="2-746-1771"/>
    <s v="MASIVO"/>
    <s v="2 PAGOS PENDIENTES"/>
    <x v="9"/>
    <m/>
    <m/>
    <m/>
    <m/>
  </r>
  <r>
    <x v="1"/>
    <s v="Celack Ceitu Real"/>
    <n v="366055990000"/>
    <s v="Cobros Mayo"/>
    <m/>
    <m/>
    <d v="2026-05-01T00:00:00"/>
    <n v="65568091"/>
    <n v="65568091"/>
    <m/>
    <m/>
    <m/>
    <m/>
    <m/>
    <d v="2026-05-01T00:00:00"/>
    <m/>
    <m/>
    <m/>
    <s v="2-149-744"/>
    <s v="MASIVO"/>
    <s v="NPN"/>
    <x v="1"/>
    <m/>
    <m/>
    <m/>
    <m/>
  </r>
  <r>
    <x v="1"/>
    <s v="Ruth Edith Peralta Bethancourt"/>
    <n v="364020320000"/>
    <s v="Cobros Mayo"/>
    <m/>
    <m/>
    <d v="2026-05-01T00:00:00"/>
    <n v="65569320"/>
    <n v="65569320"/>
    <m/>
    <m/>
    <m/>
    <m/>
    <m/>
    <d v="2026-05-01T00:00:00"/>
    <m/>
    <m/>
    <m/>
    <s v="5-21-481"/>
    <s v="MASIVO"/>
    <s v="2 PAGOS PENDIENTES"/>
    <x v="8"/>
    <m/>
    <m/>
    <m/>
    <m/>
  </r>
  <r>
    <x v="1"/>
    <s v="Marcelina Betancourt"/>
    <n v="369080990000"/>
    <s v="Cobros Mayo"/>
    <m/>
    <m/>
    <d v="2026-05-01T00:00:00"/>
    <n v="65572252"/>
    <n v="65572252"/>
    <m/>
    <m/>
    <m/>
    <m/>
    <m/>
    <d v="2026-05-01T00:00:00"/>
    <m/>
    <m/>
    <m/>
    <s v="5-707-1121"/>
    <s v="MASIVO"/>
    <s v="NPN"/>
    <x v="8"/>
    <m/>
    <m/>
    <m/>
    <m/>
  </r>
  <r>
    <x v="1"/>
    <s v="Eutimia Diaz"/>
    <n v="368070410000"/>
    <s v="Cobros Mayo"/>
    <m/>
    <m/>
    <d v="2026-05-01T00:00:00"/>
    <n v="65572662"/>
    <n v="65572662"/>
    <m/>
    <m/>
    <m/>
    <m/>
    <m/>
    <d v="2026-05-01T00:00:00"/>
    <m/>
    <m/>
    <m/>
    <s v="9-716-147"/>
    <s v="MASIVO"/>
    <s v="NPN"/>
    <x v="1"/>
    <m/>
    <m/>
    <m/>
    <m/>
  </r>
  <r>
    <x v="1"/>
    <s v="Carlos armando Perez"/>
    <n v="359374860000"/>
    <s v="Cobros Mayo"/>
    <m/>
    <m/>
    <d v="2026-05-01T00:00:00"/>
    <n v="65577067"/>
    <n v="65577067"/>
    <m/>
    <m/>
    <m/>
    <m/>
    <m/>
    <d v="2026-05-01T00:00:00"/>
    <m/>
    <m/>
    <m/>
    <s v="7-113-124"/>
    <s v="MASIVO"/>
    <s v="3 PAGOS PENDIENTES"/>
    <x v="2"/>
    <m/>
    <m/>
    <m/>
    <m/>
  </r>
  <r>
    <x v="1"/>
    <s v="Víctor Manuel Guzmán Guerrel "/>
    <n v="362014660000"/>
    <s v="Cobros Mayo"/>
    <m/>
    <m/>
    <d v="2026-05-01T00:00:00"/>
    <n v="65579008"/>
    <n v="65579008"/>
    <m/>
    <m/>
    <m/>
    <m/>
    <m/>
    <d v="2026-05-01T00:00:00"/>
    <m/>
    <m/>
    <m/>
    <s v="8-318-539"/>
    <s v="MASIVO"/>
    <s v="NPN"/>
    <x v="3"/>
    <m/>
    <m/>
    <m/>
    <m/>
  </r>
  <r>
    <x v="1"/>
    <s v="Jessica valeria Soto castro"/>
    <n v="356367750000"/>
    <s v="Cobros Mayo"/>
    <m/>
    <m/>
    <d v="2026-05-01T00:00:00"/>
    <n v="65581900"/>
    <n v="65581900"/>
    <m/>
    <m/>
    <m/>
    <m/>
    <m/>
    <d v="2026-05-01T00:00:00"/>
    <m/>
    <m/>
    <m/>
    <s v="8-934-2364"/>
    <s v="MASIVO"/>
    <s v="NPN"/>
    <x v="1"/>
    <m/>
    <m/>
    <m/>
    <m/>
  </r>
  <r>
    <x v="1"/>
    <s v="Sabas Castillo"/>
    <n v="364076270000"/>
    <s v="Cobros Mayo"/>
    <m/>
    <m/>
    <d v="2026-05-01T00:00:00"/>
    <n v="65602061"/>
    <n v="65602061"/>
    <m/>
    <m/>
    <m/>
    <m/>
    <m/>
    <d v="2026-05-01T00:00:00"/>
    <m/>
    <m/>
    <m/>
    <s v="9-217-712"/>
    <s v="MASIVO"/>
    <s v="NPN"/>
    <x v="1"/>
    <m/>
    <m/>
    <m/>
    <m/>
  </r>
  <r>
    <x v="1"/>
    <s v="Johnathan Ospina Ramirez"/>
    <n v="366077440000"/>
    <s v="Cobros Mayo"/>
    <m/>
    <m/>
    <d v="2026-05-01T00:00:00"/>
    <n v="65602917"/>
    <n v="65602917"/>
    <m/>
    <m/>
    <m/>
    <m/>
    <m/>
    <d v="2026-05-01T00:00:00"/>
    <m/>
    <m/>
    <m/>
    <s v="AP671971"/>
    <s v="MASIVO"/>
    <s v="NPN"/>
    <x v="2"/>
    <m/>
    <m/>
    <m/>
    <m/>
  </r>
  <r>
    <x v="1"/>
    <s v="NATALIA RODRIGUEZ PEÑALBA"/>
    <n v="363000200000"/>
    <s v="Cobros Mayo"/>
    <m/>
    <m/>
    <d v="2026-05-01T00:00:00"/>
    <n v="65608513"/>
    <n v="65608513"/>
    <m/>
    <m/>
    <m/>
    <m/>
    <m/>
    <d v="2026-05-01T00:00:00"/>
    <m/>
    <m/>
    <m/>
    <s v="8-360-757"/>
    <s v="MASIVO"/>
    <s v="NPN"/>
    <x v="3"/>
    <m/>
    <m/>
    <m/>
    <m/>
  </r>
  <r>
    <x v="1"/>
    <s v="Emmy Roxana Degracia Pinto"/>
    <n v="363034570000"/>
    <s v="Cobros Mayo"/>
    <m/>
    <m/>
    <d v="2026-05-01T00:00:00"/>
    <n v="65628929"/>
    <n v="65628929"/>
    <m/>
    <m/>
    <m/>
    <m/>
    <m/>
    <d v="2026-05-01T00:00:00"/>
    <m/>
    <m/>
    <m/>
    <s v="8-997-530"/>
    <s v="MASIVO"/>
    <s v="NPN"/>
    <x v="1"/>
    <m/>
    <m/>
    <m/>
    <m/>
  </r>
  <r>
    <x v="1"/>
    <s v="MANUEL BONILLA"/>
    <n v="366022540000"/>
    <s v="Cobros Mayo"/>
    <m/>
    <m/>
    <d v="2026-05-01T00:00:00"/>
    <n v="65640329"/>
    <n v="65640329"/>
    <m/>
    <m/>
    <m/>
    <m/>
    <m/>
    <d v="2026-05-01T00:00:00"/>
    <m/>
    <m/>
    <m/>
    <s v="8-327-350"/>
    <s v="MASIVO"/>
    <s v="NPN"/>
    <x v="1"/>
    <m/>
    <m/>
    <m/>
    <m/>
  </r>
  <r>
    <x v="1"/>
    <s v="José Manuel Filos Nieto "/>
    <n v="364030950000"/>
    <s v="Cobros Mayo"/>
    <m/>
    <m/>
    <d v="2026-05-01T00:00:00"/>
    <n v="65652862"/>
    <n v="65652862"/>
    <m/>
    <m/>
    <m/>
    <m/>
    <m/>
    <d v="2026-05-01T00:00:00"/>
    <m/>
    <m/>
    <m/>
    <s v="2-736-509"/>
    <s v="MASIVO"/>
    <s v="NPN"/>
    <x v="2"/>
    <m/>
    <m/>
    <m/>
    <m/>
  </r>
  <r>
    <x v="1"/>
    <s v="Wiliam molinas "/>
    <n v="365077090000"/>
    <s v="Cobros Mayo"/>
    <m/>
    <m/>
    <d v="2026-05-01T00:00:00"/>
    <n v="65665749"/>
    <n v="65665749"/>
    <m/>
    <m/>
    <m/>
    <m/>
    <m/>
    <d v="2026-05-01T00:00:00"/>
    <m/>
    <m/>
    <m/>
    <s v="AU826453"/>
    <s v="MASIVO"/>
    <s v="NPN"/>
    <x v="1"/>
    <m/>
    <m/>
    <m/>
    <m/>
  </r>
  <r>
    <x v="1"/>
    <s v="LUIS CARLOS YEPEZ ORTEGA"/>
    <n v="363009000000"/>
    <s v="Cobros Mayo"/>
    <m/>
    <m/>
    <d v="2026-05-01T00:00:00"/>
    <n v="65675141"/>
    <n v="65675141"/>
    <m/>
    <m/>
    <m/>
    <m/>
    <m/>
    <d v="2026-05-01T00:00:00"/>
    <m/>
    <m/>
    <m/>
    <s v="AU195051"/>
    <s v="MASIVO"/>
    <s v="2 PAGOS PENDIENTES"/>
    <x v="1"/>
    <m/>
    <m/>
    <m/>
    <m/>
  </r>
  <r>
    <x v="1"/>
    <s v="Javier González Brown "/>
    <n v="219058320000"/>
    <s v="Cobros Mayo"/>
    <m/>
    <m/>
    <d v="2026-05-01T00:00:00"/>
    <n v="65695107"/>
    <n v="65695107"/>
    <m/>
    <m/>
    <m/>
    <m/>
    <m/>
    <d v="2026-05-01T00:00:00"/>
    <m/>
    <m/>
    <m/>
    <s v="3-710-1453"/>
    <s v="MASIVO"/>
    <s v="NPN"/>
    <x v="1"/>
    <m/>
    <m/>
    <m/>
    <m/>
  </r>
  <r>
    <x v="1"/>
    <s v="Roxana del carmen Corella Saldaña"/>
    <n v="365084050000"/>
    <s v="Cobros Mayo"/>
    <m/>
    <m/>
    <d v="2026-05-01T00:00:00"/>
    <n v="65702797"/>
    <n v="65702797"/>
    <m/>
    <m/>
    <m/>
    <m/>
    <m/>
    <d v="2026-05-01T00:00:00"/>
    <m/>
    <m/>
    <m/>
    <s v="4-728-1865"/>
    <s v="MASIVO"/>
    <s v="NPN"/>
    <x v="5"/>
    <m/>
    <m/>
    <m/>
    <m/>
  </r>
  <r>
    <x v="1"/>
    <s v="Ameth rodriguez"/>
    <n v="366011910000"/>
    <s v="Cobros Mayo"/>
    <m/>
    <m/>
    <d v="2026-05-01T00:00:00"/>
    <n v="65705686"/>
    <n v="65705686"/>
    <m/>
    <m/>
    <m/>
    <m/>
    <m/>
    <d v="2026-05-01T00:00:00"/>
    <m/>
    <m/>
    <m/>
    <s v="9-767-2097"/>
    <s v="MASIVO"/>
    <s v="2 PAGOS PENDIENTES"/>
    <x v="3"/>
    <m/>
    <m/>
    <m/>
    <m/>
  </r>
  <r>
    <x v="1"/>
    <s v="Dolores sandino cruz"/>
    <n v="352061060000"/>
    <s v="Cobros Mayo"/>
    <m/>
    <m/>
    <d v="2026-05-01T00:00:00"/>
    <n v="65709766"/>
    <n v="65709766"/>
    <m/>
    <m/>
    <m/>
    <m/>
    <m/>
    <d v="2026-05-01T00:00:00"/>
    <m/>
    <m/>
    <m/>
    <s v="C0371559"/>
    <s v="MASIVO"/>
    <s v="2 PAGOS PENDIENTES"/>
    <x v="5"/>
    <m/>
    <m/>
    <m/>
    <m/>
  </r>
  <r>
    <x v="1"/>
    <s v="Daniel Alejandro Castro Nuñez"/>
    <n v="365008770000"/>
    <s v="Cobros Mayo"/>
    <m/>
    <m/>
    <d v="2026-05-01T00:00:00"/>
    <n v="65712096"/>
    <n v="65712096"/>
    <m/>
    <m/>
    <m/>
    <m/>
    <m/>
    <d v="2026-05-01T00:00:00"/>
    <m/>
    <m/>
    <m/>
    <s v="8-1042-854"/>
    <s v="MASIVO"/>
    <s v="2 PAGOS PENDIENTES"/>
    <x v="3"/>
    <m/>
    <m/>
    <m/>
    <m/>
  </r>
  <r>
    <x v="1"/>
    <s v="Santa González "/>
    <n v="366065930000"/>
    <s v="Cobros Mayo"/>
    <m/>
    <m/>
    <d v="2026-05-01T00:00:00"/>
    <n v="65723109"/>
    <n v="65723109"/>
    <m/>
    <m/>
    <m/>
    <m/>
    <m/>
    <d v="2026-05-01T00:00:00"/>
    <m/>
    <m/>
    <m/>
    <s v="9-706-1572"/>
    <s v="MASIVO"/>
    <s v="NPN"/>
    <x v="1"/>
    <m/>
    <m/>
    <m/>
    <m/>
  </r>
  <r>
    <x v="1"/>
    <s v="EDITH MARIA REYNA QUIJADA DE MAR"/>
    <n v="357357600000"/>
    <s v="Cobros Mayo"/>
    <m/>
    <m/>
    <d v="2026-05-01T00:00:00"/>
    <n v="65763166"/>
    <n v="65763166"/>
    <m/>
    <m/>
    <m/>
    <m/>
    <m/>
    <d v="2026-05-01T00:00:00"/>
    <m/>
    <m/>
    <m/>
    <s v="8-167-835"/>
    <s v="MASIVO"/>
    <s v="3 PAGOS PENDIENTES"/>
    <x v="1"/>
    <m/>
    <m/>
    <m/>
    <m/>
  </r>
  <r>
    <x v="1"/>
    <s v="José Rodríguez "/>
    <n v="984072480000"/>
    <s v="Cobros Mayo"/>
    <m/>
    <m/>
    <d v="2026-05-01T00:00:00"/>
    <n v="65811775"/>
    <n v="65811775"/>
    <m/>
    <m/>
    <m/>
    <m/>
    <m/>
    <d v="2026-05-01T00:00:00"/>
    <m/>
    <m/>
    <m/>
    <s v="8-738-1653"/>
    <s v="MASIVO"/>
    <s v="NPN"/>
    <x v="5"/>
    <m/>
    <m/>
    <m/>
    <m/>
  </r>
  <r>
    <x v="1"/>
    <s v="Milagros Isabel Peña Santamaría "/>
    <n v="361017650000"/>
    <s v="Cobros Mayo"/>
    <m/>
    <m/>
    <d v="2026-05-01T00:00:00"/>
    <n v="65822235"/>
    <n v="65822235"/>
    <m/>
    <m/>
    <m/>
    <m/>
    <m/>
    <d v="2026-05-01T00:00:00"/>
    <m/>
    <m/>
    <m/>
    <s v="4-751-763"/>
    <s v="MASIVO"/>
    <s v="NPN"/>
    <x v="5"/>
    <m/>
    <m/>
    <m/>
    <m/>
  </r>
  <r>
    <x v="1"/>
    <s v="Heidy yitzel tejada bejerano"/>
    <n v="352383950000"/>
    <s v="Cobros Mayo"/>
    <m/>
    <m/>
    <d v="2026-05-01T00:00:00"/>
    <n v="65840330"/>
    <n v="65840330"/>
    <m/>
    <m/>
    <m/>
    <m/>
    <m/>
    <d v="2026-05-01T00:00:00"/>
    <m/>
    <m/>
    <m/>
    <s v="8-1002-1766"/>
    <s v="MASIVO"/>
    <s v="3 PAGOS PENDIENTES"/>
    <x v="2"/>
    <m/>
    <m/>
    <m/>
    <m/>
  </r>
  <r>
    <x v="1"/>
    <s v="Kerubys Belen Gallardo Saucedo"/>
    <n v="358355700000"/>
    <s v="Cobros Mayo"/>
    <m/>
    <m/>
    <d v="2026-05-01T00:00:00"/>
    <n v="65847194"/>
    <n v="65847194"/>
    <m/>
    <m/>
    <m/>
    <m/>
    <m/>
    <d v="2026-05-01T00:00:00"/>
    <m/>
    <m/>
    <m/>
    <s v="8-1049-2236"/>
    <s v="MASIVO"/>
    <s v="2 PAGOS PENDIENTES"/>
    <x v="1"/>
    <m/>
    <m/>
    <m/>
    <m/>
  </r>
  <r>
    <x v="1"/>
    <s v="Sumaya Sussette Moreno Delgado"/>
    <n v="351373250000"/>
    <s v="Cobros Mayo"/>
    <m/>
    <m/>
    <d v="2026-05-01T00:00:00"/>
    <n v="65848748"/>
    <n v="65848748"/>
    <m/>
    <m/>
    <m/>
    <m/>
    <m/>
    <d v="2026-05-01T00:00:00"/>
    <m/>
    <m/>
    <m/>
    <s v="3-761-1024"/>
    <s v="MASIVO"/>
    <s v="NPN"/>
    <x v="1"/>
    <m/>
    <m/>
    <m/>
    <m/>
  </r>
  <r>
    <x v="1"/>
    <s v="NEDELCA MERCEDES ESCARTÍN ATENCIO"/>
    <n v="369000800000"/>
    <s v="Cobros Mayo"/>
    <m/>
    <m/>
    <d v="2026-05-01T00:00:00"/>
    <n v="65862163"/>
    <n v="65862163"/>
    <m/>
    <m/>
    <m/>
    <m/>
    <m/>
    <d v="2026-05-01T00:00:00"/>
    <m/>
    <m/>
    <m/>
    <s v="4-256-213"/>
    <s v="DIGITAL"/>
    <s v="NPN"/>
    <x v="1"/>
    <m/>
    <m/>
    <m/>
    <m/>
  </r>
  <r>
    <x v="1"/>
    <s v="Eusebia Mojica Santos"/>
    <n v="365077080000"/>
    <s v="Cobros Mayo"/>
    <m/>
    <m/>
    <d v="2026-05-01T00:00:00"/>
    <n v="65868223"/>
    <n v="65868223"/>
    <m/>
    <m/>
    <m/>
    <m/>
    <m/>
    <d v="2026-05-01T00:00:00"/>
    <m/>
    <m/>
    <m/>
    <s v="9-153-698"/>
    <s v="MASIVO"/>
    <s v="NPN"/>
    <x v="1"/>
    <m/>
    <m/>
    <m/>
    <m/>
  </r>
  <r>
    <x v="1"/>
    <s v="NAYELIS SARAY RODRIGUEZ GARCIA"/>
    <n v="353376580000"/>
    <s v="Cobros Mayo"/>
    <m/>
    <m/>
    <d v="2026-05-01T00:00:00"/>
    <n v="65873326"/>
    <n v="65873326"/>
    <m/>
    <m/>
    <m/>
    <m/>
    <m/>
    <d v="2026-05-01T00:00:00"/>
    <m/>
    <m/>
    <m/>
    <s v="3-748-1618"/>
    <s v="MASIVO"/>
    <s v="NPN"/>
    <x v="5"/>
    <m/>
    <m/>
    <m/>
    <m/>
  </r>
  <r>
    <x v="1"/>
    <s v="Roberto carlos fernandez danwinks"/>
    <n v="369027630000"/>
    <s v="Cobros Mayo"/>
    <m/>
    <m/>
    <d v="2026-05-01T00:00:00"/>
    <n v="65878780"/>
    <n v="65878780"/>
    <m/>
    <m/>
    <m/>
    <m/>
    <m/>
    <d v="2026-05-01T00:00:00"/>
    <m/>
    <m/>
    <m/>
    <s v="8-1013-2421"/>
    <s v="MASIVO"/>
    <s v="NPN"/>
    <x v="4"/>
    <m/>
    <m/>
    <m/>
    <m/>
  </r>
  <r>
    <x v="1"/>
    <s v="Eduardo Abel Iturralde Duarte "/>
    <n v="353360370000"/>
    <s v="Cobros Mayo"/>
    <m/>
    <m/>
    <d v="2026-05-01T00:00:00"/>
    <n v="65880586"/>
    <n v="65880586"/>
    <m/>
    <m/>
    <m/>
    <m/>
    <m/>
    <d v="2026-05-01T00:00:00"/>
    <m/>
    <m/>
    <m/>
    <s v="8-444-381"/>
    <s v="SOHO"/>
    <s v="NPN"/>
    <x v="1"/>
    <m/>
    <m/>
    <m/>
    <m/>
  </r>
  <r>
    <x v="1"/>
    <s v="Eliot Hermenegildo Poveda Mejía "/>
    <n v="351372710000"/>
    <s v="Cobros Mayo"/>
    <m/>
    <m/>
    <d v="2026-05-01T00:00:00"/>
    <n v="65881414"/>
    <n v="65881414"/>
    <m/>
    <m/>
    <m/>
    <m/>
    <m/>
    <d v="2026-05-01T00:00:00"/>
    <m/>
    <m/>
    <m/>
    <s v="8-709-111"/>
    <s v="SOHO"/>
    <s v="NPN"/>
    <x v="1"/>
    <m/>
    <m/>
    <m/>
    <m/>
  </r>
  <r>
    <x v="1"/>
    <s v="JOSUÉ MANUEL CATUY LOPEZ"/>
    <n v="362020240000"/>
    <s v="Cobros Mayo"/>
    <m/>
    <m/>
    <d v="2026-05-01T00:00:00"/>
    <n v="65884067"/>
    <n v="65884067"/>
    <m/>
    <m/>
    <m/>
    <m/>
    <m/>
    <d v="2026-05-01T00:00:00"/>
    <m/>
    <m/>
    <m/>
    <s v="3-754-2208"/>
    <s v="MASIVO"/>
    <s v="2 PAGOS PENDIENTES"/>
    <x v="6"/>
    <m/>
    <m/>
    <m/>
    <m/>
  </r>
  <r>
    <x v="1"/>
    <s v="Javier avila "/>
    <n v="362089000000"/>
    <s v="Cobros Mayo"/>
    <m/>
    <m/>
    <d v="2026-05-01T00:00:00"/>
    <n v="65885768"/>
    <n v="65885768"/>
    <m/>
    <m/>
    <m/>
    <m/>
    <m/>
    <d v="2026-05-01T00:00:00"/>
    <m/>
    <m/>
    <m/>
    <s v="8-838-1527"/>
    <s v="SOHO"/>
    <s v="NPN"/>
    <x v="2"/>
    <m/>
    <m/>
    <m/>
    <m/>
  </r>
  <r>
    <x v="1"/>
    <s v="DIANA MAYRUBIS POVEDA VARGAS"/>
    <n v="364091120000"/>
    <s v="Cobros Mayo"/>
    <m/>
    <m/>
    <d v="2026-05-01T00:00:00"/>
    <n v="65890266"/>
    <n v="65890266"/>
    <m/>
    <m/>
    <m/>
    <m/>
    <m/>
    <d v="2026-05-01T00:00:00"/>
    <m/>
    <m/>
    <m/>
    <s v="8-1049-801"/>
    <s v="MASIVO"/>
    <s v="NPN"/>
    <x v="1"/>
    <m/>
    <m/>
    <m/>
    <m/>
  </r>
  <r>
    <x v="1"/>
    <s v="Donita Solís "/>
    <n v="361027770000"/>
    <s v="Cobros Mayo"/>
    <m/>
    <m/>
    <d v="2026-05-01T00:00:00"/>
    <n v="65892172"/>
    <n v="65892172"/>
    <m/>
    <m/>
    <m/>
    <m/>
    <m/>
    <d v="2026-05-01T00:00:00"/>
    <m/>
    <m/>
    <m/>
    <s v="10-700-1249"/>
    <s v="MASIVO"/>
    <s v="NPN"/>
    <x v="1"/>
    <m/>
    <m/>
    <m/>
    <m/>
  </r>
  <r>
    <x v="1"/>
    <s v="ANAYANSI ORTEGA"/>
    <n v="353369030000"/>
    <s v="Cobros Mayo"/>
    <m/>
    <m/>
    <d v="2026-05-01T00:00:00"/>
    <n v="65894658"/>
    <n v="65894658"/>
    <m/>
    <m/>
    <m/>
    <m/>
    <m/>
    <d v="2026-05-01T00:00:00"/>
    <m/>
    <m/>
    <m/>
    <s v="3-701-109"/>
    <s v="MASIVO"/>
    <s v="NPN"/>
    <x v="1"/>
    <m/>
    <m/>
    <m/>
    <m/>
  </r>
  <r>
    <x v="1"/>
    <s v="Ricardo membache chamarra"/>
    <n v="357361480000"/>
    <s v="Cobros Mayo"/>
    <m/>
    <m/>
    <d v="2026-05-01T00:00:00"/>
    <n v="65896977"/>
    <n v="65896977"/>
    <m/>
    <m/>
    <m/>
    <m/>
    <m/>
    <d v="2026-05-01T00:00:00"/>
    <m/>
    <m/>
    <m/>
    <s v="5-713-1315"/>
    <s v="MASIVO"/>
    <s v="NPN"/>
    <x v="1"/>
    <m/>
    <m/>
    <m/>
    <m/>
  </r>
  <r>
    <x v="1"/>
    <s v="ERMENEGILDO ACOSTA MARTINEZ"/>
    <n v="353379760000"/>
    <s v="Cobros Mayo"/>
    <m/>
    <m/>
    <d v="2026-05-01T00:00:00"/>
    <n v="65897309"/>
    <n v="65897309"/>
    <m/>
    <m/>
    <m/>
    <m/>
    <m/>
    <d v="2026-05-01T00:00:00"/>
    <m/>
    <m/>
    <m/>
    <s v="10-713-1422"/>
    <s v="SOHO"/>
    <s v="NPN"/>
    <x v="1"/>
    <m/>
    <m/>
    <m/>
    <m/>
  </r>
  <r>
    <x v="1"/>
    <s v="Roxana Guadalupe Alvarez Mc Donald"/>
    <n v="362052750000"/>
    <s v="Cobros Mayo"/>
    <m/>
    <m/>
    <d v="2026-05-01T00:00:00"/>
    <n v="65909924"/>
    <n v="65909924"/>
    <m/>
    <m/>
    <m/>
    <m/>
    <m/>
    <d v="2026-05-01T00:00:00"/>
    <m/>
    <m/>
    <m/>
    <s v="9-725-1484"/>
    <s v="MASIVO"/>
    <s v="NPN"/>
    <x v="1"/>
    <m/>
    <m/>
    <m/>
    <m/>
  </r>
  <r>
    <x v="1"/>
    <s v=" Teodoro Caicedo"/>
    <n v="996017340000"/>
    <s v="Cobros Mayo"/>
    <m/>
    <m/>
    <d v="2026-05-01T00:00:00"/>
    <n v="65923460"/>
    <n v="65923460"/>
    <m/>
    <m/>
    <m/>
    <m/>
    <m/>
    <d v="2026-05-01T00:00:00"/>
    <m/>
    <m/>
    <m/>
    <s v="8-466-34"/>
    <s v="DIGITAL"/>
    <s v="NPN"/>
    <x v="2"/>
    <m/>
    <m/>
    <m/>
    <m/>
  </r>
  <r>
    <x v="1"/>
    <s v="IDALIA GIL REYES"/>
    <n v="362067450000"/>
    <s v="Cobros Mayo"/>
    <m/>
    <m/>
    <d v="2026-05-01T00:00:00"/>
    <n v="65924574"/>
    <n v="65924574"/>
    <m/>
    <m/>
    <m/>
    <m/>
    <m/>
    <d v="2026-05-01T00:00:00"/>
    <m/>
    <m/>
    <m/>
    <s v="8-722-1936"/>
    <s v="MASIVO"/>
    <s v="NPN"/>
    <x v="1"/>
    <m/>
    <m/>
    <m/>
    <m/>
  </r>
  <r>
    <x v="1"/>
    <s v="María Isabel Arias"/>
    <n v="366027580000"/>
    <s v="Cobros Mayo"/>
    <m/>
    <m/>
    <d v="2026-05-01T00:00:00"/>
    <n v="65948925"/>
    <n v="65948925"/>
    <m/>
    <m/>
    <m/>
    <m/>
    <m/>
    <d v="2026-05-01T00:00:00"/>
    <m/>
    <m/>
    <m/>
    <s v="3-756-51"/>
    <s v="MASIVO"/>
    <s v="NPN"/>
    <x v="1"/>
    <m/>
    <m/>
    <m/>
    <m/>
  </r>
  <r>
    <x v="1"/>
    <s v="Elvia vergara carcez"/>
    <n v="363057440000"/>
    <s v="Cobros Mayo"/>
    <m/>
    <m/>
    <d v="2026-05-01T00:00:00"/>
    <n v="65953641"/>
    <n v="65953641"/>
    <m/>
    <m/>
    <m/>
    <m/>
    <m/>
    <d v="2026-05-01T00:00:00"/>
    <m/>
    <m/>
    <m/>
    <s v="8-981-2335"/>
    <s v="MASIVO"/>
    <s v="NPN"/>
    <x v="1"/>
    <m/>
    <m/>
    <m/>
    <m/>
  </r>
  <r>
    <x v="1"/>
    <s v="Werne Agüero Acosta"/>
    <n v="365086490000"/>
    <s v="Cobros Mayo"/>
    <m/>
    <m/>
    <d v="2026-05-01T00:00:00"/>
    <n v="65958331"/>
    <n v="65958331"/>
    <m/>
    <m/>
    <m/>
    <m/>
    <m/>
    <d v="2026-05-01T00:00:00"/>
    <m/>
    <m/>
    <m/>
    <s v="199179330"/>
    <s v="SOHO"/>
    <s v="NPN"/>
    <x v="4"/>
    <m/>
    <m/>
    <m/>
    <m/>
  </r>
  <r>
    <x v="1"/>
    <s v="Carlos Salvador Dueñas Ortega"/>
    <n v="369088960000"/>
    <s v="Cobros Mayo"/>
    <m/>
    <m/>
    <d v="2026-05-01T00:00:00"/>
    <n v="65961267"/>
    <n v="65961267"/>
    <m/>
    <m/>
    <m/>
    <m/>
    <m/>
    <d v="2026-05-01T00:00:00"/>
    <m/>
    <m/>
    <m/>
    <s v="8-333-541"/>
    <s v="MASIVO"/>
    <s v="NPN"/>
    <x v="1"/>
    <m/>
    <m/>
    <m/>
    <m/>
  </r>
  <r>
    <x v="1"/>
    <s v="Jon Matthew Leventis Campbell"/>
    <n v="342342600000"/>
    <s v="Cobros Mayo"/>
    <m/>
    <m/>
    <d v="2026-05-01T00:00:00"/>
    <n v="65975660"/>
    <n v="65975660"/>
    <m/>
    <m/>
    <m/>
    <m/>
    <m/>
    <d v="2026-05-01T00:00:00"/>
    <m/>
    <m/>
    <m/>
    <s v="8-1009-1453"/>
    <s v="MASIVO"/>
    <s v="3 PAGOS PENDIENTES"/>
    <x v="1"/>
    <m/>
    <m/>
    <m/>
    <m/>
  </r>
  <r>
    <x v="1"/>
    <s v="Genaro rosales "/>
    <n v="365015340000"/>
    <s v="Cobros Mayo"/>
    <m/>
    <m/>
    <d v="2026-05-01T00:00:00"/>
    <n v="65986159"/>
    <n v="65986159"/>
    <m/>
    <m/>
    <m/>
    <m/>
    <m/>
    <d v="2026-05-01T00:00:00"/>
    <m/>
    <m/>
    <m/>
    <s v="C03878675"/>
    <s v="MASIVO"/>
    <s v="NPN"/>
    <x v="1"/>
    <m/>
    <m/>
    <m/>
    <m/>
  </r>
  <r>
    <x v="1"/>
    <s v="Ricardo Jesus Gutiérrez Collazo"/>
    <n v="361067500000"/>
    <s v="Cobros Mayo"/>
    <m/>
    <m/>
    <d v="2026-05-01T00:00:00"/>
    <n v="65987562"/>
    <n v="65987562"/>
    <m/>
    <m/>
    <m/>
    <m/>
    <m/>
    <d v="2026-05-01T00:00:00"/>
    <m/>
    <m/>
    <m/>
    <s v="8-1030-2305"/>
    <s v="SOHO-CALL CENTER"/>
    <s v="NPN"/>
    <x v="1"/>
    <m/>
    <m/>
    <m/>
    <m/>
  </r>
  <r>
    <x v="1"/>
    <s v="GRACIELA GIRALDO"/>
    <n v="351346290000"/>
    <s v="Cobros Mayo"/>
    <m/>
    <m/>
    <d v="2026-05-01T00:00:00"/>
    <n v="65992229"/>
    <n v="65992229"/>
    <m/>
    <m/>
    <m/>
    <m/>
    <m/>
    <d v="2026-05-01T00:00:00"/>
    <m/>
    <m/>
    <m/>
    <s v="A35309185"/>
    <s v="PUNTOS DE VENTA"/>
    <s v="NPN"/>
    <x v="1"/>
    <m/>
    <m/>
    <m/>
    <m/>
  </r>
  <r>
    <x v="1"/>
    <s v="Tyron Villareal"/>
    <n v="361031750000"/>
    <s v="Cobros Mayo"/>
    <m/>
    <m/>
    <d v="2026-05-01T00:00:00"/>
    <n v="66009595"/>
    <n v="66009595"/>
    <m/>
    <m/>
    <m/>
    <m/>
    <m/>
    <d v="2026-05-01T00:00:00"/>
    <m/>
    <m/>
    <m/>
    <s v="8-731-1798"/>
    <s v="MASIVO"/>
    <s v="NPN"/>
    <x v="1"/>
    <m/>
    <m/>
    <m/>
    <m/>
  </r>
  <r>
    <x v="1"/>
    <s v="Ixia ixania Samudio Perez"/>
    <n v="297038390000"/>
    <s v="Cobros Mayo"/>
    <m/>
    <m/>
    <d v="2026-05-01T00:00:00"/>
    <n v="66030778"/>
    <n v="66030778"/>
    <m/>
    <m/>
    <m/>
    <m/>
    <m/>
    <d v="2026-05-01T00:00:00"/>
    <m/>
    <m/>
    <m/>
    <s v="4-768-2366"/>
    <s v="MASIVO"/>
    <s v="2 PAGOS PENDIENTES"/>
    <x v="7"/>
    <m/>
    <m/>
    <m/>
    <m/>
  </r>
  <r>
    <x v="1"/>
    <s v="DIXCIA Quintanar"/>
    <n v="364067690000"/>
    <s v="Cobros Mayo"/>
    <m/>
    <m/>
    <d v="2026-05-01T00:00:00"/>
    <n v="66032783"/>
    <n v="66032783"/>
    <m/>
    <m/>
    <m/>
    <m/>
    <m/>
    <d v="2026-05-01T00:00:00"/>
    <m/>
    <m/>
    <m/>
    <s v="8-155-1383"/>
    <s v="MASIVO"/>
    <s v="NPN"/>
    <x v="1"/>
    <m/>
    <m/>
    <m/>
    <m/>
  </r>
  <r>
    <x v="1"/>
    <s v="Jonathan Rivera"/>
    <n v="368027760000"/>
    <s v="Cobros Mayo"/>
    <m/>
    <m/>
    <d v="2026-05-01T00:00:00"/>
    <n v="66033534"/>
    <n v="66033534"/>
    <m/>
    <m/>
    <m/>
    <m/>
    <m/>
    <d v="2026-05-01T00:00:00"/>
    <m/>
    <m/>
    <m/>
    <s v="8-1038-862"/>
    <s v="SOHO"/>
    <s v="NPN"/>
    <x v="1"/>
    <m/>
    <m/>
    <m/>
    <m/>
  </r>
  <r>
    <x v="1"/>
    <s v="Irving Abraham Campos Batista "/>
    <n v="364010560000"/>
    <s v="Cobros Mayo"/>
    <m/>
    <m/>
    <d v="2026-05-01T00:00:00"/>
    <n v="66046678"/>
    <n v="66046678"/>
    <m/>
    <m/>
    <m/>
    <m/>
    <m/>
    <d v="2026-05-01T00:00:00"/>
    <m/>
    <m/>
    <m/>
    <s v="8-1056-1092"/>
    <s v="MASIVO"/>
    <s v="2 PAGOS PENDIENTES"/>
    <x v="3"/>
    <m/>
    <m/>
    <m/>
    <m/>
  </r>
  <r>
    <x v="1"/>
    <s v=" JOSE ARMANDO DIAZ ROMERO"/>
    <n v="361074360000"/>
    <s v="Cobros Mayo"/>
    <m/>
    <m/>
    <d v="2026-05-01T00:00:00"/>
    <n v="66047682"/>
    <n v="66047682"/>
    <m/>
    <m/>
    <m/>
    <m/>
    <m/>
    <d v="2026-05-01T00:00:00"/>
    <m/>
    <m/>
    <m/>
    <s v="8-956-716"/>
    <s v="CALL CENTER P2P"/>
    <s v="NPN"/>
    <x v="7"/>
    <m/>
    <m/>
    <m/>
    <m/>
  </r>
  <r>
    <x v="1"/>
    <s v="Julissa Jeanette mosquera flores"/>
    <n v="352280910100"/>
    <s v="Cobros Mayo"/>
    <m/>
    <m/>
    <d v="2026-05-01T00:00:00"/>
    <n v="66055984"/>
    <n v="66055984"/>
    <m/>
    <m/>
    <m/>
    <m/>
    <m/>
    <d v="2026-05-01T00:00:00"/>
    <m/>
    <m/>
    <m/>
    <s v="2-117-435"/>
    <s v="SOHO"/>
    <s v="NPN"/>
    <x v="1"/>
    <m/>
    <m/>
    <m/>
    <m/>
  </r>
  <r>
    <x v="1"/>
    <s v="ALEJANDRO PEREZ GONZALEZ"/>
    <n v="368014530000"/>
    <s v="Cobros Mayo"/>
    <m/>
    <m/>
    <d v="2026-05-01T00:00:00"/>
    <n v="66056107"/>
    <n v="66056107"/>
    <m/>
    <m/>
    <m/>
    <m/>
    <m/>
    <d v="2026-05-01T00:00:00"/>
    <m/>
    <m/>
    <m/>
    <s v="2-709-2020"/>
    <s v="MASIVO"/>
    <s v="NPN"/>
    <x v="1"/>
    <m/>
    <m/>
    <m/>
    <m/>
  </r>
  <r>
    <x v="1"/>
    <s v="Jesús Antonio Arauz"/>
    <n v="366050400000"/>
    <s v="Cobros Mayo"/>
    <m/>
    <m/>
    <d v="2026-05-01T00:00:00"/>
    <n v="66067131"/>
    <n v="66067131"/>
    <m/>
    <m/>
    <m/>
    <m/>
    <m/>
    <d v="2026-05-01T00:00:00"/>
    <m/>
    <m/>
    <m/>
    <s v="2-740-1622"/>
    <s v="MASIVO"/>
    <s v="NPN"/>
    <x v="1"/>
    <m/>
    <m/>
    <m/>
    <m/>
  </r>
  <r>
    <x v="1"/>
    <s v="Tahirys Sharit Monrroy Justianiani"/>
    <n v="358363300000"/>
    <s v="Cobros Mayo"/>
    <m/>
    <m/>
    <d v="2026-05-01T00:00:00"/>
    <n v="66078671"/>
    <n v="66078671"/>
    <m/>
    <m/>
    <m/>
    <m/>
    <m/>
    <d v="2026-05-01T00:00:00"/>
    <m/>
    <m/>
    <m/>
    <s v="4-840-1326"/>
    <s v="MASIVO"/>
    <s v="3 PAGOS PENDIENTES"/>
    <x v="4"/>
    <m/>
    <m/>
    <m/>
    <m/>
  </r>
  <r>
    <x v="1"/>
    <s v="Crisabel Malena Castillo caballero "/>
    <n v="364073280000"/>
    <s v="Cobros Mayo"/>
    <m/>
    <m/>
    <d v="2026-05-01T00:00:00"/>
    <n v="66093967"/>
    <n v="66093967"/>
    <m/>
    <m/>
    <m/>
    <m/>
    <m/>
    <d v="2026-05-01T00:00:00"/>
    <m/>
    <m/>
    <m/>
    <s v="4-768-2253"/>
    <s v="MASIVO"/>
    <s v="NPN"/>
    <x v="3"/>
    <m/>
    <m/>
    <m/>
    <m/>
  </r>
  <r>
    <x v="1"/>
    <s v="Osvaldo Gómez de gracia "/>
    <n v="351332420000"/>
    <s v="Cobros Mayo"/>
    <m/>
    <m/>
    <d v="2026-05-01T00:00:00"/>
    <n v="66094108"/>
    <n v="66094108"/>
    <m/>
    <m/>
    <m/>
    <m/>
    <m/>
    <d v="2026-05-01T00:00:00"/>
    <m/>
    <m/>
    <m/>
    <s v="8-445-37"/>
    <s v="MASIVO"/>
    <s v="3 PAGOS PENDIENTES"/>
    <x v="1"/>
    <m/>
    <m/>
    <m/>
    <m/>
  </r>
  <r>
    <x v="1"/>
    <s v="Taycha Toscano "/>
    <n v="369044290000"/>
    <s v="Cobros Mayo"/>
    <m/>
    <m/>
    <d v="2026-05-01T00:00:00"/>
    <n v="66095793"/>
    <n v="66095793"/>
    <m/>
    <m/>
    <m/>
    <m/>
    <m/>
    <d v="2026-05-01T00:00:00"/>
    <m/>
    <m/>
    <m/>
    <s v="3-707-924"/>
    <s v="MASIVO"/>
    <s v="NPN"/>
    <x v="1"/>
    <m/>
    <m/>
    <m/>
    <m/>
  </r>
  <r>
    <x v="1"/>
    <s v="YARIELA ESTHER ACEVEDO HERNANDEZ"/>
    <n v="359346870000"/>
    <s v="Cobros Mayo"/>
    <m/>
    <m/>
    <d v="2026-05-01T00:00:00"/>
    <n v="66115386"/>
    <n v="66115386"/>
    <m/>
    <m/>
    <m/>
    <m/>
    <m/>
    <d v="2026-05-01T00:00:00"/>
    <m/>
    <m/>
    <m/>
    <s v="8-741-1525"/>
    <s v="MASIVO"/>
    <s v="3 PAGOS PENDIENTES"/>
    <x v="2"/>
    <m/>
    <m/>
    <m/>
    <m/>
  </r>
  <r>
    <x v="1"/>
    <s v="Carol Castellanos"/>
    <n v="365028920000"/>
    <s v="Cobros Mayo"/>
    <m/>
    <m/>
    <d v="2026-05-01T00:00:00"/>
    <n v="66122768"/>
    <n v="66122768"/>
    <m/>
    <m/>
    <m/>
    <m/>
    <m/>
    <d v="2026-05-01T00:00:00"/>
    <m/>
    <m/>
    <m/>
    <s v="AS165081"/>
    <s v="MASIVO"/>
    <s v="2 PAGOS PENDIENTES"/>
    <x v="8"/>
    <m/>
    <m/>
    <m/>
    <m/>
  </r>
  <r>
    <x v="1"/>
    <s v="Milagros Rubio "/>
    <n v="367021250000"/>
    <s v="Cobros Mayo"/>
    <m/>
    <m/>
    <d v="2026-05-01T00:00:00"/>
    <n v="66123736"/>
    <n v="66123736"/>
    <m/>
    <m/>
    <m/>
    <m/>
    <m/>
    <d v="2026-05-01T00:00:00"/>
    <m/>
    <m/>
    <m/>
    <s v="8-792-1043"/>
    <s v="MASIVO"/>
    <s v="2 PAGOS PENDIENTES"/>
    <x v="1"/>
    <m/>
    <m/>
    <m/>
    <m/>
  </r>
  <r>
    <x v="1"/>
    <s v="Lizbeth anaya castillo"/>
    <n v="358374390000"/>
    <s v="Cobros Mayo"/>
    <m/>
    <m/>
    <d v="2026-05-01T00:00:00"/>
    <n v="66143731"/>
    <n v="66143731"/>
    <m/>
    <m/>
    <m/>
    <m/>
    <m/>
    <d v="2026-05-01T00:00:00"/>
    <m/>
    <m/>
    <m/>
    <s v="8-513-851"/>
    <s v="MASIVO"/>
    <s v="3 PAGOS PENDIENTES"/>
    <x v="10"/>
    <m/>
    <m/>
    <m/>
    <m/>
  </r>
  <r>
    <x v="1"/>
    <s v="Didio Mendoza Ojo"/>
    <n v="354338820000"/>
    <s v="Cobros Mayo"/>
    <m/>
    <m/>
    <d v="2026-05-01T00:00:00"/>
    <n v="66151597"/>
    <n v="66151597"/>
    <m/>
    <m/>
    <m/>
    <m/>
    <m/>
    <d v="2026-05-01T00:00:00"/>
    <m/>
    <m/>
    <m/>
    <s v="6-707-1648"/>
    <s v="MASIVO"/>
    <s v="NPN"/>
    <x v="1"/>
    <m/>
    <m/>
    <m/>
    <m/>
  </r>
  <r>
    <x v="1"/>
    <s v="JESSICA DEL CARMEN NUNEZ CABALLERO"/>
    <n v="363067410000"/>
    <s v="Cobros Mayo"/>
    <m/>
    <m/>
    <d v="2026-05-01T00:00:00"/>
    <n v="66152591"/>
    <n v="66152591"/>
    <m/>
    <m/>
    <m/>
    <m/>
    <m/>
    <d v="2026-05-01T00:00:00"/>
    <m/>
    <m/>
    <m/>
    <s v="8-852-1687"/>
    <s v="MASIVO"/>
    <s v="NPN"/>
    <x v="1"/>
    <m/>
    <m/>
    <m/>
    <m/>
  </r>
  <r>
    <x v="1"/>
    <s v="Jonathan wezn Almada Sanjur "/>
    <n v="356182480000"/>
    <s v="Cobros Mayo"/>
    <m/>
    <m/>
    <d v="2026-05-01T00:00:00"/>
    <n v="66171962"/>
    <n v="66171962"/>
    <m/>
    <m/>
    <m/>
    <m/>
    <m/>
    <d v="2026-05-01T00:00:00"/>
    <m/>
    <m/>
    <m/>
    <s v="8-814-1713"/>
    <s v="MASIVO"/>
    <s v="NPN"/>
    <x v="1"/>
    <m/>
    <m/>
    <m/>
    <m/>
  </r>
  <r>
    <x v="1"/>
    <s v="Katherine Judith Rodríguez Rodríguez "/>
    <n v="358359760000"/>
    <s v="Cobros Mayo"/>
    <m/>
    <m/>
    <d v="2026-05-01T00:00:00"/>
    <n v="66173749"/>
    <n v="66173749"/>
    <m/>
    <m/>
    <m/>
    <m/>
    <m/>
    <d v="2026-05-01T00:00:00"/>
    <m/>
    <m/>
    <m/>
    <s v="8-937-1058"/>
    <s v="MASIVO"/>
    <s v="NPN"/>
    <x v="5"/>
    <m/>
    <m/>
    <m/>
    <m/>
  </r>
  <r>
    <x v="1"/>
    <s v="Midsy maricela muñoz cedeño "/>
    <n v="353365190000"/>
    <s v="Cobros Mayo"/>
    <m/>
    <m/>
    <d v="2026-05-01T00:00:00"/>
    <n v="66178334"/>
    <n v="66178334"/>
    <m/>
    <m/>
    <m/>
    <m/>
    <m/>
    <d v="2026-05-01T00:00:00"/>
    <m/>
    <m/>
    <m/>
    <s v="8-162-884"/>
    <s v="MASIVO"/>
    <s v="3 PAGOS PENDIENTES"/>
    <x v="1"/>
    <m/>
    <m/>
    <m/>
    <m/>
  </r>
  <r>
    <x v="1"/>
    <s v="Dayan garcia"/>
    <n v="215060250000"/>
    <s v="Cobros Mayo"/>
    <m/>
    <m/>
    <d v="2026-05-01T00:00:00"/>
    <n v="66210454"/>
    <n v="66210454"/>
    <m/>
    <m/>
    <m/>
    <m/>
    <m/>
    <d v="2026-05-01T00:00:00"/>
    <m/>
    <m/>
    <m/>
    <s v="8-859-1394"/>
    <s v="MASIVO"/>
    <s v="NPN"/>
    <x v="1"/>
    <m/>
    <m/>
    <m/>
    <m/>
  </r>
  <r>
    <x v="1"/>
    <s v="LUIS FERNANDO HERNANDEZ CONCEPCION"/>
    <n v="365026990000"/>
    <s v="Cobros Mayo"/>
    <m/>
    <m/>
    <d v="2026-05-01T00:00:00"/>
    <n v="66223422"/>
    <s v="66223422"/>
    <m/>
    <m/>
    <m/>
    <m/>
    <m/>
    <d v="2026-05-01T00:00:00"/>
    <m/>
    <m/>
    <m/>
    <s v="4-791-1221"/>
    <s v="MASIVO"/>
    <s v="NPN"/>
    <x v="2"/>
    <m/>
    <m/>
    <m/>
    <m/>
  </r>
  <r>
    <x v="1"/>
    <s v="Olmedo guerra"/>
    <n v="361043240000"/>
    <s v="Cobros Mayo"/>
    <m/>
    <m/>
    <d v="2026-05-01T00:00:00"/>
    <n v="66235009"/>
    <n v="66235009"/>
    <m/>
    <m/>
    <m/>
    <m/>
    <m/>
    <d v="2026-05-01T00:00:00"/>
    <m/>
    <m/>
    <m/>
    <s v="1-735-228"/>
    <s v="MASIVO"/>
    <s v="NPN"/>
    <x v="1"/>
    <m/>
    <m/>
    <m/>
    <m/>
  </r>
  <r>
    <x v="1"/>
    <s v="Teodomiro prieto tulandy"/>
    <n v="367037840000"/>
    <s v="Cobros Mayo"/>
    <m/>
    <m/>
    <d v="2026-05-01T00:00:00"/>
    <n v="66241362"/>
    <n v="66241362"/>
    <m/>
    <m/>
    <m/>
    <m/>
    <m/>
    <d v="2026-05-01T00:00:00"/>
    <m/>
    <m/>
    <m/>
    <s v="E-8-179920"/>
    <s v="MASIVO"/>
    <s v="NPN"/>
    <x v="3"/>
    <m/>
    <m/>
    <m/>
    <m/>
  </r>
  <r>
    <x v="1"/>
    <s v="Bredio Stanlin Sire"/>
    <n v="362048230000"/>
    <s v="Cobros Mayo"/>
    <m/>
    <m/>
    <d v="2026-05-01T00:00:00"/>
    <n v="66247133"/>
    <n v="66247133"/>
    <m/>
    <m/>
    <m/>
    <m/>
    <m/>
    <d v="2026-05-01T00:00:00"/>
    <m/>
    <m/>
    <m/>
    <s v="12-726-1534"/>
    <s v="MASIVO"/>
    <s v="NPN"/>
    <x v="1"/>
    <m/>
    <m/>
    <m/>
    <m/>
  </r>
  <r>
    <x v="1"/>
    <s v="Azarel Cadmiel Caballero Diaz"/>
    <n v="366083680000"/>
    <s v="Cobros Mayo"/>
    <m/>
    <m/>
    <d v="2026-05-01T00:00:00"/>
    <n v="66262556"/>
    <n v="66262556"/>
    <m/>
    <m/>
    <m/>
    <m/>
    <m/>
    <d v="2026-05-01T00:00:00"/>
    <m/>
    <m/>
    <m/>
    <s v="8-1050-1342"/>
    <s v="MASIVO"/>
    <s v="NPN"/>
    <x v="1"/>
    <m/>
    <m/>
    <m/>
    <m/>
  </r>
  <r>
    <x v="1"/>
    <s v="Enilsa de los angeles Corella"/>
    <n v="368091250000"/>
    <s v="Cobros Mayo"/>
    <m/>
    <m/>
    <d v="2026-05-01T00:00:00"/>
    <n v="66265074"/>
    <n v="66265074"/>
    <m/>
    <m/>
    <m/>
    <m/>
    <m/>
    <d v="2026-05-01T00:00:00"/>
    <m/>
    <m/>
    <m/>
    <s v="4-205-277"/>
    <s v="MASIVO"/>
    <s v="NPN"/>
    <x v="3"/>
    <m/>
    <m/>
    <m/>
    <m/>
  </r>
  <r>
    <x v="1"/>
    <s v="Kenia Santos"/>
    <n v="361002480000"/>
    <s v="Cobros Mayo"/>
    <m/>
    <m/>
    <d v="2026-05-01T00:00:00"/>
    <n v="66274099"/>
    <n v="66274099"/>
    <m/>
    <m/>
    <m/>
    <m/>
    <m/>
    <d v="2026-05-01T00:00:00"/>
    <m/>
    <m/>
    <m/>
    <s v="PN0212896"/>
    <s v="MASIVO"/>
    <s v="2 PAGOS PENDIENTES"/>
    <x v="1"/>
    <m/>
    <m/>
    <m/>
    <m/>
  </r>
  <r>
    <x v="1"/>
    <s v="Jesi Vamileth Camaño Pérez "/>
    <n v="369092360000"/>
    <s v="Cobros Mayo"/>
    <m/>
    <m/>
    <d v="2026-05-01T00:00:00"/>
    <n v="66283392"/>
    <n v="66283392"/>
    <m/>
    <m/>
    <m/>
    <m/>
    <m/>
    <d v="2026-05-01T00:00:00"/>
    <m/>
    <m/>
    <m/>
    <s v="9-716-2018"/>
    <s v="MASIVO"/>
    <s v="NPN"/>
    <x v="1"/>
    <m/>
    <m/>
    <m/>
    <m/>
  </r>
  <r>
    <x v="1"/>
    <s v="José lasso"/>
    <n v="364070840000"/>
    <s v="Cobros Mayo"/>
    <m/>
    <m/>
    <d v="2026-05-01T00:00:00"/>
    <n v="66284461"/>
    <n v="66284461"/>
    <m/>
    <m/>
    <m/>
    <m/>
    <m/>
    <d v="2026-05-01T00:00:00"/>
    <m/>
    <m/>
    <m/>
    <s v="8-256-445"/>
    <s v="MASIVO"/>
    <s v="NPN"/>
    <x v="1"/>
    <m/>
    <m/>
    <m/>
    <m/>
  </r>
  <r>
    <x v="1"/>
    <s v="SHARINA MARQUELYS GODOY SAEZ"/>
    <n v="369058600000"/>
    <s v="Cobros Mayo"/>
    <m/>
    <m/>
    <d v="2026-05-01T00:00:00"/>
    <n v="66307348"/>
    <n v="66307348"/>
    <m/>
    <m/>
    <m/>
    <m/>
    <m/>
    <d v="2026-05-01T00:00:00"/>
    <m/>
    <m/>
    <m/>
    <s v="8-883-1307"/>
    <s v="MASIVO"/>
    <s v="NPN"/>
    <x v="1"/>
    <m/>
    <m/>
    <m/>
    <m/>
  </r>
  <r>
    <x v="1"/>
    <s v="INABAYDIDILI SOLANO"/>
    <n v="365029180000"/>
    <s v="Cobros Mayo"/>
    <m/>
    <m/>
    <d v="2026-05-01T00:00:00"/>
    <n v="66347905"/>
    <n v="66347905"/>
    <m/>
    <m/>
    <m/>
    <m/>
    <m/>
    <d v="2026-05-01T00:00:00"/>
    <m/>
    <m/>
    <m/>
    <s v="10-707-1344"/>
    <s v="MASIVO"/>
    <s v="2 PAGOS PENDIENTES"/>
    <x v="1"/>
    <m/>
    <m/>
    <m/>
    <m/>
  </r>
  <r>
    <x v="1"/>
    <s v="Arturo Alexander aizpu garcia "/>
    <n v="358365770000"/>
    <s v="Cobros Mayo"/>
    <m/>
    <m/>
    <d v="2026-05-01T00:00:00"/>
    <n v="66351466"/>
    <n v="66351466"/>
    <m/>
    <m/>
    <m/>
    <m/>
    <m/>
    <d v="2026-05-01T00:00:00"/>
    <m/>
    <m/>
    <m/>
    <s v="4-821-1036"/>
    <s v="MASIVO"/>
    <s v="NPN"/>
    <x v="5"/>
    <m/>
    <m/>
    <m/>
    <m/>
  </r>
  <r>
    <x v="1"/>
    <s v="Yoner Abdiel Menguisama Opua"/>
    <n v="366060020000"/>
    <s v="Cobros Mayo"/>
    <m/>
    <m/>
    <d v="2026-05-01T00:00:00"/>
    <n v="66360366"/>
    <n v="66360366"/>
    <m/>
    <m/>
    <m/>
    <m/>
    <m/>
    <d v="2026-05-01T00:00:00"/>
    <m/>
    <m/>
    <m/>
    <s v="8-1040-1419"/>
    <s v="MASIVO"/>
    <s v="NPN"/>
    <x v="1"/>
    <m/>
    <m/>
    <m/>
    <m/>
  </r>
  <r>
    <x v="1"/>
    <s v="SELINETH ANISSA TORIBIO AÑINO"/>
    <n v="364028220000"/>
    <s v="Cobros Mayo"/>
    <m/>
    <m/>
    <d v="2026-05-01T00:00:00"/>
    <n v="66368350"/>
    <n v="66368350"/>
    <m/>
    <m/>
    <m/>
    <m/>
    <m/>
    <d v="2026-05-01T00:00:00"/>
    <m/>
    <m/>
    <m/>
    <s v="2-756-411"/>
    <s v="MASIVO"/>
    <s v="NPN"/>
    <x v="5"/>
    <m/>
    <m/>
    <m/>
    <m/>
  </r>
  <r>
    <x v="1"/>
    <s v="Cesar enrique Salazar"/>
    <n v="358379960000"/>
    <s v="Cobros Mayo"/>
    <m/>
    <m/>
    <d v="2026-05-01T00:00:00"/>
    <n v="66382311"/>
    <n v="66382311"/>
    <m/>
    <m/>
    <m/>
    <m/>
    <m/>
    <d v="2026-05-01T00:00:00"/>
    <m/>
    <m/>
    <m/>
    <s v="8-334-17"/>
    <s v="MASIVO"/>
    <s v="NPN"/>
    <x v="1"/>
    <m/>
    <m/>
    <m/>
    <m/>
  </r>
  <r>
    <x v="1"/>
    <s v="Lucinelly Burgos Herrera"/>
    <n v="367037660000"/>
    <s v="Cobros Mayo"/>
    <m/>
    <m/>
    <d v="2026-05-01T00:00:00"/>
    <n v="66386600"/>
    <n v="66386600"/>
    <m/>
    <m/>
    <m/>
    <m/>
    <m/>
    <d v="2026-05-01T00:00:00"/>
    <m/>
    <m/>
    <m/>
    <s v="2-213-750"/>
    <s v="MASIVO"/>
    <s v="NPN"/>
    <x v="7"/>
    <m/>
    <m/>
    <m/>
    <m/>
  </r>
  <r>
    <x v="1"/>
    <s v="Dianeris carolina castellano lopez"/>
    <n v="364028530000"/>
    <s v="Cobros Mayo"/>
    <m/>
    <m/>
    <d v="2026-05-01T00:00:00"/>
    <n v="66386838"/>
    <n v="66386838"/>
    <m/>
    <m/>
    <m/>
    <m/>
    <m/>
    <d v="2026-05-01T00:00:00"/>
    <m/>
    <m/>
    <m/>
    <n v="167126182"/>
    <s v="MASIVO"/>
    <s v="2 PAGOS PENDIENTES"/>
    <x v="3"/>
    <m/>
    <m/>
    <m/>
    <m/>
  </r>
  <r>
    <x v="1"/>
    <s v="Eladia Ríos "/>
    <n v="368078810000"/>
    <s v="Cobros Mayo"/>
    <m/>
    <m/>
    <d v="2026-05-01T00:00:00"/>
    <n v="66389329"/>
    <n v="66389329"/>
    <m/>
    <m/>
    <m/>
    <m/>
    <m/>
    <d v="2026-05-01T00:00:00"/>
    <m/>
    <m/>
    <m/>
    <s v="6-48-2456"/>
    <s v="MASIVO"/>
    <s v="NPN"/>
    <x v="1"/>
    <m/>
    <m/>
    <m/>
    <m/>
  </r>
  <r>
    <x v="1"/>
    <s v="Josefina Abrego"/>
    <n v="361066510000"/>
    <s v="Cobros Mayo"/>
    <m/>
    <m/>
    <d v="2026-05-01T00:00:00"/>
    <n v="66390604"/>
    <n v="66390604"/>
    <m/>
    <m/>
    <m/>
    <m/>
    <m/>
    <d v="2026-05-01T00:00:00"/>
    <m/>
    <m/>
    <m/>
    <s v="9-165-691"/>
    <s v="MASIVO"/>
    <s v="NPN"/>
    <x v="1"/>
    <m/>
    <m/>
    <m/>
    <m/>
  </r>
  <r>
    <x v="1"/>
    <s v="Melvin Jovany Amores "/>
    <n v="368091850000"/>
    <s v="Cobros Mayo"/>
    <m/>
    <m/>
    <d v="2026-05-01T00:00:00"/>
    <n v="66392444"/>
    <n v="66392444"/>
    <m/>
    <m/>
    <m/>
    <m/>
    <m/>
    <d v="2026-05-01T00:00:00"/>
    <m/>
    <m/>
    <m/>
    <s v="9-715-831"/>
    <s v="SOHO"/>
    <s v="NPN"/>
    <x v="1"/>
    <m/>
    <m/>
    <m/>
    <m/>
  </r>
  <r>
    <x v="1"/>
    <s v="DIRLEY DIAZ"/>
    <n v="364036870000"/>
    <s v="Cobros Mayo"/>
    <m/>
    <m/>
    <d v="2026-05-01T00:00:00"/>
    <n v="66399201"/>
    <n v="66399201"/>
    <m/>
    <m/>
    <m/>
    <m/>
    <m/>
    <d v="2026-05-01T00:00:00"/>
    <m/>
    <m/>
    <m/>
    <s v="182863259"/>
    <s v="CALL CENTER P2P"/>
    <s v="NPN"/>
    <x v="1"/>
    <m/>
    <m/>
    <m/>
    <m/>
  </r>
  <r>
    <x v="1"/>
    <s v="LUIS TOMAS CANO PAJARO"/>
    <n v="342252580000"/>
    <s v="Cobros Mayo"/>
    <m/>
    <m/>
    <d v="2026-05-01T00:00:00"/>
    <n v="66416616"/>
    <n v="66416616"/>
    <m/>
    <m/>
    <m/>
    <m/>
    <m/>
    <d v="2026-05-01T00:00:00"/>
    <m/>
    <m/>
    <m/>
    <s v="3-720-1239"/>
    <s v="MASIVO"/>
    <s v="NPN"/>
    <x v="1"/>
    <m/>
    <m/>
    <m/>
    <m/>
  </r>
  <r>
    <x v="1"/>
    <s v="Alex Andres Dominguez jaime"/>
    <n v="366087970000"/>
    <s v="Cobros Mayo"/>
    <m/>
    <m/>
    <d v="2026-05-01T00:00:00"/>
    <n v="66424644"/>
    <n v="66424644"/>
    <m/>
    <m/>
    <m/>
    <m/>
    <m/>
    <d v="2026-05-01T00:00:00"/>
    <m/>
    <m/>
    <m/>
    <s v="8-894-2093"/>
    <s v="MASIVO"/>
    <s v="NPN"/>
    <x v="2"/>
    <m/>
    <m/>
    <m/>
    <m/>
  </r>
  <r>
    <x v="1"/>
    <s v="Alex Joel González "/>
    <n v="367071160000"/>
    <s v="Cobros Mayo"/>
    <m/>
    <m/>
    <d v="2026-05-01T00:00:00"/>
    <n v="66434489"/>
    <n v="66434489"/>
    <m/>
    <m/>
    <m/>
    <m/>
    <m/>
    <d v="2026-05-01T00:00:00"/>
    <m/>
    <m/>
    <m/>
    <s v="4-712-1046"/>
    <s v="MASIVO"/>
    <s v="NPN"/>
    <x v="1"/>
    <m/>
    <m/>
    <m/>
    <m/>
  </r>
  <r>
    <x v="1"/>
    <s v="JEMINA MITZILA VERGARA VASQUEZ"/>
    <n v="357379270000"/>
    <s v="Cobros Mayo"/>
    <m/>
    <m/>
    <d v="2026-05-01T00:00:00"/>
    <n v="66442725"/>
    <n v="66442725"/>
    <m/>
    <m/>
    <m/>
    <m/>
    <m/>
    <d v="2026-05-01T00:00:00"/>
    <m/>
    <m/>
    <m/>
    <s v="8-1026-1815"/>
    <s v="MASIVO"/>
    <s v="2 PAGOS PENDIENTES"/>
    <x v="1"/>
    <m/>
    <m/>
    <m/>
    <m/>
  </r>
  <r>
    <x v="1"/>
    <s v="Doris verónica Mendoza Batista"/>
    <n v="365089710000"/>
    <s v="Cobros Mayo"/>
    <m/>
    <m/>
    <d v="2026-05-01T00:00:00"/>
    <n v="66444126"/>
    <n v="66444126"/>
    <m/>
    <m/>
    <m/>
    <m/>
    <m/>
    <d v="2026-05-01T00:00:00"/>
    <m/>
    <m/>
    <m/>
    <s v="4-706-211"/>
    <s v="MASIVO"/>
    <s v="NPN"/>
    <x v="2"/>
    <m/>
    <m/>
    <m/>
    <m/>
  </r>
  <r>
    <x v="1"/>
    <s v="Ricardo Méndez Julio "/>
    <n v="364084660000"/>
    <s v="Cobros Mayo"/>
    <m/>
    <m/>
    <d v="2026-05-01T00:00:00"/>
    <n v="66447039"/>
    <n v="66447039"/>
    <m/>
    <m/>
    <m/>
    <m/>
    <m/>
    <d v="2026-05-01T00:00:00"/>
    <m/>
    <m/>
    <m/>
    <s v="8-788-371"/>
    <s v="MASIVO"/>
    <s v="NPN"/>
    <x v="1"/>
    <m/>
    <m/>
    <m/>
    <m/>
  </r>
  <r>
    <x v="1"/>
    <s v="Eugenio paz "/>
    <n v="365015690000"/>
    <s v="Cobros Mayo"/>
    <m/>
    <m/>
    <d v="2026-05-01T00:00:00"/>
    <n v="66463899"/>
    <n v="66463899"/>
    <m/>
    <m/>
    <m/>
    <m/>
    <m/>
    <d v="2026-05-01T00:00:00"/>
    <m/>
    <m/>
    <m/>
    <s v="8-511-473"/>
    <s v="SOHO"/>
    <s v="NPN"/>
    <x v="9"/>
    <m/>
    <m/>
    <m/>
    <m/>
  </r>
  <r>
    <x v="1"/>
    <s v="Edwin Ortiz"/>
    <n v="369019030000"/>
    <s v="Cobros Mayo"/>
    <m/>
    <m/>
    <d v="2026-05-01T00:00:00"/>
    <n v="66469658"/>
    <n v="66469658"/>
    <m/>
    <m/>
    <m/>
    <m/>
    <m/>
    <d v="2026-05-01T00:00:00"/>
    <m/>
    <m/>
    <m/>
    <s v="7-119-519"/>
    <s v="MASIVO"/>
    <s v="2 PAGOS PENDIENTES"/>
    <x v="3"/>
    <m/>
    <m/>
    <m/>
    <m/>
  </r>
  <r>
    <x v="1"/>
    <s v="DOMINGA PEREZ GONZALEZ"/>
    <n v="364080020000"/>
    <s v="Cobros Mayo"/>
    <m/>
    <m/>
    <d v="2026-05-01T00:00:00"/>
    <n v="66471278"/>
    <n v="66471278"/>
    <m/>
    <m/>
    <m/>
    <m/>
    <m/>
    <d v="2026-05-01T00:00:00"/>
    <m/>
    <m/>
    <m/>
    <s v="9-704-474"/>
    <s v="MASIVO"/>
    <s v="NPN"/>
    <x v="2"/>
    <m/>
    <m/>
    <m/>
    <m/>
  </r>
  <r>
    <x v="1"/>
    <s v="MIKE BORDA RUIZ"/>
    <n v="362039070000"/>
    <s v="Cobros Mayo"/>
    <m/>
    <m/>
    <d v="2026-05-01T00:00:00"/>
    <n v="66499032"/>
    <n v="66499032"/>
    <m/>
    <m/>
    <m/>
    <m/>
    <m/>
    <d v="2026-05-01T00:00:00"/>
    <m/>
    <m/>
    <m/>
    <s v="BF713496"/>
    <s v="MASIVO"/>
    <s v="NPN"/>
    <x v="1"/>
    <m/>
    <m/>
    <m/>
    <m/>
  </r>
  <r>
    <x v="1"/>
    <s v="Fermin Eduardo Chong"/>
    <n v="352369050000"/>
    <s v="Cobros Mayo"/>
    <m/>
    <m/>
    <d v="2026-05-01T00:00:00"/>
    <n v="66507107"/>
    <n v="66507107"/>
    <m/>
    <m/>
    <m/>
    <m/>
    <m/>
    <d v="2026-05-01T00:00:00"/>
    <m/>
    <m/>
    <m/>
    <s v="8-748-558"/>
    <s v="MASIVO"/>
    <s v="NPN"/>
    <x v="5"/>
    <m/>
    <m/>
    <m/>
    <m/>
  </r>
  <r>
    <x v="1"/>
    <s v=" RAFAEL ENRIQUE PEREZ"/>
    <n v="367087490000"/>
    <s v="Cobros Mayo"/>
    <m/>
    <m/>
    <d v="2026-05-01T00:00:00"/>
    <n v="66508861"/>
    <n v="66508861"/>
    <m/>
    <m/>
    <m/>
    <m/>
    <m/>
    <d v="2026-05-01T00:00:00"/>
    <m/>
    <m/>
    <m/>
    <s v="8-715-1324"/>
    <s v="MASIVO"/>
    <s v="NPN"/>
    <x v="4"/>
    <m/>
    <m/>
    <m/>
    <m/>
  </r>
  <r>
    <x v="1"/>
    <s v="Yazmary Bustamante "/>
    <n v="366017240000"/>
    <s v="Cobros Mayo"/>
    <m/>
    <m/>
    <d v="2026-05-01T00:00:00"/>
    <n v="66510030"/>
    <n v="66510030"/>
    <m/>
    <m/>
    <m/>
    <m/>
    <m/>
    <d v="2026-05-01T00:00:00"/>
    <m/>
    <m/>
    <m/>
    <s v="3-741-1353"/>
    <s v="MASIVO"/>
    <s v="NPN"/>
    <x v="5"/>
    <m/>
    <m/>
    <m/>
    <m/>
  </r>
  <r>
    <x v="1"/>
    <s v="Ashely Juatine Orriz Gomez"/>
    <n v="364090700000"/>
    <s v="Cobros Mayo"/>
    <m/>
    <m/>
    <d v="2026-05-01T00:00:00"/>
    <n v="66524322"/>
    <n v="66524322"/>
    <m/>
    <m/>
    <m/>
    <m/>
    <m/>
    <d v="2026-05-01T00:00:00"/>
    <m/>
    <m/>
    <m/>
    <s v="BH651189"/>
    <s v="MASIVO"/>
    <s v="NPN"/>
    <x v="1"/>
    <m/>
    <m/>
    <m/>
    <m/>
  </r>
  <r>
    <x v="1"/>
    <s v="IRIS VANESSA DIAZ CARRERA DE ROSAS"/>
    <n v="357362650000"/>
    <s v="Cobros Mayo"/>
    <m/>
    <m/>
    <d v="2026-05-01T00:00:00"/>
    <n v="66524941"/>
    <n v="66524941"/>
    <m/>
    <m/>
    <m/>
    <m/>
    <m/>
    <d v="2026-05-01T00:00:00"/>
    <m/>
    <m/>
    <m/>
    <s v="4-718-1129"/>
    <s v="MASIVO"/>
    <s v="NPN"/>
    <x v="2"/>
    <m/>
    <m/>
    <m/>
    <m/>
  </r>
  <r>
    <x v="1"/>
    <s v="Austreverta Ramirez Gonzales"/>
    <n v="359363260000"/>
    <s v="Cobros Mayo"/>
    <m/>
    <m/>
    <d v="2026-05-01T00:00:00"/>
    <n v="66525594"/>
    <n v="66525594"/>
    <m/>
    <m/>
    <m/>
    <m/>
    <m/>
    <d v="2026-05-01T00:00:00"/>
    <m/>
    <m/>
    <m/>
    <s v="9-97-1073"/>
    <s v="MASIVO"/>
    <s v="NPN"/>
    <x v="5"/>
    <m/>
    <m/>
    <m/>
    <m/>
  </r>
  <r>
    <x v="1"/>
    <s v="Maria Leonicia Garrido cruz"/>
    <n v="342410060000"/>
    <s v="Cobros Mayo"/>
    <m/>
    <m/>
    <d v="2026-05-01T00:00:00"/>
    <n v="66536181"/>
    <n v="66536181"/>
    <m/>
    <m/>
    <m/>
    <m/>
    <m/>
    <d v="2026-05-01T00:00:00"/>
    <m/>
    <m/>
    <m/>
    <s v="8-708-1590"/>
    <s v="MASIVO"/>
    <s v="NPN"/>
    <x v="2"/>
    <m/>
    <m/>
    <m/>
    <m/>
  </r>
  <r>
    <x v="1"/>
    <s v="GLADYS GONZALEZ GUEVARA"/>
    <n v="365059110000"/>
    <s v="Cobros Mayo"/>
    <m/>
    <m/>
    <d v="2026-05-01T00:00:00"/>
    <n v="66543378"/>
    <n v="66543378"/>
    <m/>
    <m/>
    <m/>
    <m/>
    <m/>
    <d v="2026-05-01T00:00:00"/>
    <m/>
    <m/>
    <m/>
    <s v="4-838-900"/>
    <s v="MASIVO"/>
    <s v="NPN"/>
    <x v="4"/>
    <m/>
    <m/>
    <m/>
    <m/>
  </r>
  <r>
    <x v="1"/>
    <s v="GLADYS MERCEDES PÁEZ CASTILLO "/>
    <n v="352375610000"/>
    <s v="Cobros Mayo"/>
    <m/>
    <m/>
    <d v="2026-05-01T00:00:00"/>
    <n v="66545512"/>
    <n v="66545512"/>
    <m/>
    <m/>
    <m/>
    <m/>
    <m/>
    <d v="2026-05-01T00:00:00"/>
    <m/>
    <m/>
    <m/>
    <s v="1-15-61"/>
    <s v="MASIVO"/>
    <s v="3 PAGOS PENDIENTES"/>
    <x v="9"/>
    <m/>
    <m/>
    <m/>
    <m/>
  </r>
  <r>
    <x v="1"/>
    <s v="Verónica Trejos "/>
    <n v="364027820000"/>
    <s v="Cobros Mayo"/>
    <m/>
    <m/>
    <d v="2026-05-01T00:00:00"/>
    <n v="66546767"/>
    <n v="66546767"/>
    <m/>
    <m/>
    <m/>
    <m/>
    <m/>
    <d v="2026-05-01T00:00:00"/>
    <m/>
    <m/>
    <m/>
    <s v="2-714-1552"/>
    <s v="MASIVO"/>
    <s v="2 PAGOS PENDIENTES"/>
    <x v="1"/>
    <m/>
    <m/>
    <m/>
    <m/>
  </r>
  <r>
    <x v="1"/>
    <s v="Katlin Laleska Guerra Perez"/>
    <n v="354382860000"/>
    <s v="Cobros Mayo"/>
    <m/>
    <m/>
    <d v="2026-05-01T00:00:00"/>
    <n v="66550210"/>
    <n v="66550210"/>
    <m/>
    <m/>
    <m/>
    <m/>
    <m/>
    <d v="2026-05-01T00:00:00"/>
    <m/>
    <m/>
    <m/>
    <s v="4-819-552"/>
    <s v="MASIVO"/>
    <s v="NPN"/>
    <x v="2"/>
    <m/>
    <m/>
    <m/>
    <m/>
  </r>
  <r>
    <x v="1"/>
    <s v="NELLY ISABEL GOMEZ SANCHEZ"/>
    <n v="369004970000"/>
    <s v="Cobros Mayo"/>
    <m/>
    <m/>
    <d v="2026-05-01T00:00:00"/>
    <n v="66552224"/>
    <n v="66552224"/>
    <m/>
    <m/>
    <m/>
    <m/>
    <m/>
    <d v="2026-05-01T00:00:00"/>
    <m/>
    <m/>
    <m/>
    <s v="8-772-2438"/>
    <s v="MASIVO"/>
    <s v="2 PAGOS PENDIENTES"/>
    <x v="10"/>
    <m/>
    <m/>
    <m/>
    <m/>
  </r>
  <r>
    <x v="1"/>
    <s v="Daniela Páez "/>
    <n v="364072630000"/>
    <s v="Cobros Mayo"/>
    <m/>
    <m/>
    <d v="2026-05-01T00:00:00"/>
    <n v="66553125"/>
    <n v="66553125"/>
    <m/>
    <m/>
    <m/>
    <m/>
    <m/>
    <d v="2026-05-01T00:00:00"/>
    <m/>
    <m/>
    <m/>
    <s v="BE362068"/>
    <s v="MASIVO"/>
    <s v="NPN"/>
    <x v="1"/>
    <m/>
    <m/>
    <m/>
    <m/>
  </r>
  <r>
    <x v="1"/>
    <s v="Alicia pinzon "/>
    <n v="365021050000"/>
    <s v="Cobros Mayo"/>
    <m/>
    <m/>
    <d v="2026-05-01T00:00:00"/>
    <n v="66558136"/>
    <n v="66558136"/>
    <m/>
    <m/>
    <m/>
    <m/>
    <m/>
    <d v="2026-05-01T00:00:00"/>
    <m/>
    <m/>
    <m/>
    <s v="9-161-6701"/>
    <s v="MASIVO"/>
    <s v="2 PAGOS PENDIENTES"/>
    <x v="8"/>
    <m/>
    <m/>
    <m/>
    <m/>
  </r>
  <r>
    <x v="1"/>
    <s v="Karol zaibeth Rodríguez Arauz"/>
    <n v="363026240000"/>
    <s v="Cobros Mayo"/>
    <m/>
    <m/>
    <d v="2026-05-01T00:00:00"/>
    <n v="66559511"/>
    <n v="66559511"/>
    <m/>
    <m/>
    <m/>
    <m/>
    <m/>
    <d v="2026-05-01T00:00:00"/>
    <m/>
    <m/>
    <m/>
    <s v="4-702-637"/>
    <s v="MASIVO"/>
    <s v="NPN"/>
    <x v="1"/>
    <m/>
    <m/>
    <m/>
    <m/>
  </r>
  <r>
    <x v="1"/>
    <s v="jhonatan Otero"/>
    <n v="367071660000"/>
    <s v="Cobros Mayo"/>
    <m/>
    <m/>
    <d v="2026-05-01T00:00:00"/>
    <n v="66563690"/>
    <n v="66563690"/>
    <m/>
    <m/>
    <m/>
    <m/>
    <m/>
    <d v="2026-05-01T00:00:00"/>
    <m/>
    <m/>
    <m/>
    <s v="9-758-643"/>
    <s v="MASIVO"/>
    <s v="NPN"/>
    <x v="3"/>
    <m/>
    <m/>
    <m/>
    <m/>
  </r>
  <r>
    <x v="1"/>
    <s v="Yosyjara Yamileth Malcom Miranda "/>
    <n v="369077440000"/>
    <s v="Cobros Mayo"/>
    <m/>
    <m/>
    <d v="2026-05-01T00:00:00"/>
    <n v="66565010"/>
    <n v="66565010"/>
    <m/>
    <m/>
    <m/>
    <m/>
    <m/>
    <d v="2026-05-01T00:00:00"/>
    <m/>
    <m/>
    <m/>
    <s v="8-780-2498"/>
    <s v="MASIVO"/>
    <s v="NPN"/>
    <x v="1"/>
    <m/>
    <m/>
    <m/>
    <m/>
  </r>
  <r>
    <x v="1"/>
    <s v="FRANCISCA GOMEZ"/>
    <n v="366007100000"/>
    <s v="Cobros Mayo"/>
    <m/>
    <m/>
    <d v="2026-05-01T00:00:00"/>
    <n v="66566488"/>
    <n v="66566488"/>
    <m/>
    <m/>
    <m/>
    <m/>
    <m/>
    <d v="2026-05-01T00:00:00"/>
    <m/>
    <m/>
    <m/>
    <s v="4-81-158"/>
    <s v="MASIVO"/>
    <s v="NPN"/>
    <x v="5"/>
    <m/>
    <m/>
    <m/>
    <m/>
  </r>
  <r>
    <x v="1"/>
    <s v="JUANA ISABEL VALENCIA AVILA"/>
    <n v="363069600000"/>
    <s v="Cobros Mayo"/>
    <m/>
    <m/>
    <d v="2026-05-01T00:00:00"/>
    <n v="66578945"/>
    <n v="66578945"/>
    <m/>
    <m/>
    <m/>
    <m/>
    <m/>
    <d v="2026-05-01T00:00:00"/>
    <m/>
    <m/>
    <m/>
    <s v="8-762-2180"/>
    <s v="MASIVO"/>
    <s v="NPN"/>
    <x v="1"/>
    <m/>
    <m/>
    <m/>
    <m/>
  </r>
  <r>
    <x v="1"/>
    <s v="Erick Fernández "/>
    <n v="367025630000"/>
    <s v="Cobros Mayo"/>
    <m/>
    <m/>
    <d v="2026-05-01T00:00:00"/>
    <n v="66580217"/>
    <n v="66580217"/>
    <m/>
    <m/>
    <m/>
    <m/>
    <m/>
    <d v="2026-05-01T00:00:00"/>
    <m/>
    <m/>
    <m/>
    <s v="8-1046-1765"/>
    <s v="MASIVO"/>
    <s v="NPN"/>
    <x v="5"/>
    <m/>
    <m/>
    <m/>
    <m/>
  </r>
  <r>
    <x v="1"/>
    <s v="Arceliana Garay Pineda"/>
    <n v="357373170000"/>
    <s v="Cobros Mayo"/>
    <m/>
    <m/>
    <d v="2026-05-01T00:00:00"/>
    <n v="66587271"/>
    <n v="66587271"/>
    <m/>
    <m/>
    <m/>
    <m/>
    <m/>
    <d v="2026-05-01T00:00:00"/>
    <m/>
    <m/>
    <m/>
    <s v="12-704-224"/>
    <s v="MASIVO"/>
    <s v="NPN"/>
    <x v="1"/>
    <m/>
    <m/>
    <m/>
    <m/>
  </r>
  <r>
    <x v="1"/>
    <s v="Jannette Clotilde Rodriguez Ortiz "/>
    <n v="354369980000"/>
    <s v="Cobros Mayo"/>
    <m/>
    <m/>
    <d v="2026-05-01T00:00:00"/>
    <n v="66596740"/>
    <n v="66596740"/>
    <m/>
    <m/>
    <m/>
    <m/>
    <m/>
    <d v="2026-05-01T00:00:00"/>
    <m/>
    <m/>
    <m/>
    <s v="8-226-821 "/>
    <s v="MASIVO"/>
    <s v="3 PAGOS PENDIENTES"/>
    <x v="10"/>
    <m/>
    <m/>
    <m/>
    <m/>
  </r>
  <r>
    <x v="1"/>
    <s v="YOMARIS MACIEL MURILLO CHAVEZ"/>
    <n v="366008710000"/>
    <s v="Cobros Mayo"/>
    <m/>
    <m/>
    <d v="2026-05-01T00:00:00"/>
    <n v="66598941"/>
    <n v="66598941"/>
    <m/>
    <m/>
    <m/>
    <m/>
    <m/>
    <d v="2026-05-01T00:00:00"/>
    <m/>
    <m/>
    <m/>
    <s v="9-751-1000"/>
    <s v="MASIVO"/>
    <s v="2 PAGOS PENDIENTES"/>
    <x v="2"/>
    <m/>
    <m/>
    <m/>
    <m/>
  </r>
  <r>
    <x v="1"/>
    <s v="OMAR ANTONIO JOHNSON GUTIERREZ"/>
    <n v="297068920000"/>
    <s v="Cobros Mayo"/>
    <m/>
    <m/>
    <d v="2026-05-01T00:00:00"/>
    <n v="66599184"/>
    <n v="66599184"/>
    <m/>
    <m/>
    <m/>
    <m/>
    <m/>
    <d v="2026-05-01T00:00:00"/>
    <m/>
    <m/>
    <m/>
    <s v="8-839-1532"/>
    <s v="MASIVO"/>
    <s v="2 PAGOS PENDIENTES"/>
    <x v="8"/>
    <m/>
    <m/>
    <m/>
    <m/>
  </r>
  <r>
    <x v="1"/>
    <s v="Analis mosquera "/>
    <n v="341168880000"/>
    <s v="Cobros Mayo"/>
    <m/>
    <m/>
    <d v="2026-05-01T00:00:00"/>
    <n v="66607467"/>
    <n v="66607467"/>
    <m/>
    <m/>
    <m/>
    <m/>
    <m/>
    <d v="2026-05-01T00:00:00"/>
    <m/>
    <m/>
    <m/>
    <s v="8-1039-1283"/>
    <s v="MASIVO"/>
    <s v="NPN"/>
    <x v="1"/>
    <m/>
    <m/>
    <m/>
    <m/>
  </r>
  <r>
    <x v="1"/>
    <s v="Rosa Maria Garcia"/>
    <n v="204075450000"/>
    <s v="Cobros Mayo"/>
    <m/>
    <m/>
    <d v="2026-05-01T00:00:00"/>
    <n v="66612798"/>
    <n v="66612798"/>
    <m/>
    <m/>
    <m/>
    <m/>
    <m/>
    <d v="2026-05-01T00:00:00"/>
    <m/>
    <m/>
    <m/>
    <s v="8-719-1220"/>
    <s v="MASIVO"/>
    <s v="NPN"/>
    <x v="1"/>
    <m/>
    <m/>
    <m/>
    <m/>
  </r>
  <r>
    <x v="1"/>
    <s v="Marcos Antonio Reyes Herrera"/>
    <n v="358376620000"/>
    <s v="Cobros Mayo"/>
    <m/>
    <m/>
    <d v="2026-05-01T00:00:00"/>
    <n v="66616225"/>
    <n v="66616225"/>
    <m/>
    <m/>
    <m/>
    <m/>
    <m/>
    <d v="2026-05-01T00:00:00"/>
    <m/>
    <m/>
    <m/>
    <s v="8-808-1886"/>
    <s v="MASIVO"/>
    <s v="NPN"/>
    <x v="2"/>
    <m/>
    <m/>
    <m/>
    <m/>
  </r>
  <r>
    <x v="1"/>
    <s v="Glindis Dilenia Berroa Rodríguez "/>
    <n v="208008280000"/>
    <s v="Cobros Mayo"/>
    <m/>
    <m/>
    <d v="2026-05-01T00:00:00"/>
    <n v="66619538"/>
    <n v="66619538"/>
    <m/>
    <m/>
    <m/>
    <m/>
    <m/>
    <d v="2026-05-01T00:00:00"/>
    <m/>
    <m/>
    <m/>
    <s v="4-718-63"/>
    <s v="MASIVO"/>
    <s v="NPN"/>
    <x v="1"/>
    <m/>
    <m/>
    <m/>
    <m/>
  </r>
  <r>
    <x v="1"/>
    <s v="Katieska Pérez "/>
    <n v="354379010000"/>
    <s v="Cobros Mayo"/>
    <m/>
    <m/>
    <d v="2026-05-01T00:00:00"/>
    <n v="66622600"/>
    <n v="66622600"/>
    <m/>
    <m/>
    <m/>
    <m/>
    <m/>
    <d v="2026-05-01T00:00:00"/>
    <m/>
    <m/>
    <m/>
    <s v="8-868-1180"/>
    <s v="MASIVO"/>
    <s v="NPN"/>
    <x v="5"/>
    <m/>
    <m/>
    <m/>
    <m/>
  </r>
  <r>
    <x v="1"/>
    <s v="Inaonipiler Lopez arias "/>
    <n v="353383400000"/>
    <s v="Cobros Mayo"/>
    <m/>
    <m/>
    <d v="2026-05-01T00:00:00"/>
    <n v="66633423"/>
    <n v="66633423"/>
    <m/>
    <m/>
    <m/>
    <m/>
    <m/>
    <d v="2026-05-01T00:00:00"/>
    <m/>
    <m/>
    <m/>
    <s v="10-709-2294"/>
    <s v="MASIVO"/>
    <s v="3 PAGOS PENDIENTES"/>
    <x v="1"/>
    <m/>
    <m/>
    <m/>
    <m/>
  </r>
  <r>
    <x v="1"/>
    <s v="ISMENIA LINETH VASQUEZ GUILLEN"/>
    <n v="346279900000"/>
    <s v="Cobros Mayo"/>
    <m/>
    <m/>
    <d v="2026-05-01T00:00:00"/>
    <n v="66638308"/>
    <n v="66638308"/>
    <m/>
    <m/>
    <m/>
    <m/>
    <m/>
    <d v="2026-05-01T00:00:00"/>
    <m/>
    <m/>
    <m/>
    <s v="4-799-1194"/>
    <s v="MASIVO"/>
    <s v="NPN"/>
    <x v="1"/>
    <m/>
    <m/>
    <m/>
    <m/>
  </r>
  <r>
    <x v="1"/>
    <s v="Carlos Antonio Yetema Martinez"/>
    <n v="363051380000"/>
    <s v="Cobros Mayo"/>
    <m/>
    <m/>
    <d v="2026-05-01T00:00:00"/>
    <n v="66643639"/>
    <n v="66643639"/>
    <m/>
    <m/>
    <m/>
    <m/>
    <m/>
    <d v="2026-05-01T00:00:00"/>
    <m/>
    <m/>
    <m/>
    <s v="8-905-109"/>
    <s v="MASIVO"/>
    <s v="NPN"/>
    <x v="3"/>
    <m/>
    <m/>
    <m/>
    <m/>
  </r>
  <r>
    <x v="1"/>
    <s v="Silka Elizabeth Rivera Betancourt"/>
    <n v="361084980000"/>
    <s v="Cobros Mayo"/>
    <m/>
    <m/>
    <d v="2026-05-01T00:00:00"/>
    <n v="66644439"/>
    <n v="66644439"/>
    <m/>
    <m/>
    <m/>
    <m/>
    <m/>
    <d v="2026-05-01T00:00:00"/>
    <m/>
    <m/>
    <m/>
    <s v="8-300-551"/>
    <s v="MASIVO"/>
    <s v="NPN"/>
    <x v="1"/>
    <m/>
    <m/>
    <m/>
    <m/>
  </r>
  <r>
    <x v="1"/>
    <s v="JORGE ALBERTO CARRILLO"/>
    <n v="355372700000"/>
    <s v="Cobros Mayo"/>
    <m/>
    <m/>
    <d v="2026-05-01T00:00:00"/>
    <n v="66657682"/>
    <n v="66657682"/>
    <m/>
    <m/>
    <m/>
    <m/>
    <m/>
    <d v="2026-05-01T00:00:00"/>
    <m/>
    <m/>
    <m/>
    <s v="8-831-1395"/>
    <s v="MASIVO"/>
    <s v="3 PAGOS PENDIENTES"/>
    <x v="1"/>
    <m/>
    <m/>
    <m/>
    <m/>
  </r>
  <r>
    <x v="1"/>
    <s v="Isabel Cristina Sánchez Vasquez "/>
    <n v="365006310000"/>
    <s v="Cobros Mayo"/>
    <m/>
    <m/>
    <d v="2026-05-01T00:00:00"/>
    <n v="66662742"/>
    <n v="66662742"/>
    <m/>
    <m/>
    <m/>
    <m/>
    <m/>
    <d v="2026-05-01T00:00:00"/>
    <m/>
    <m/>
    <m/>
    <s v="Cédula "/>
    <s v="SOHO"/>
    <s v="2 PAGOS PENDIENTES"/>
    <x v="1"/>
    <m/>
    <m/>
    <m/>
    <m/>
  </r>
  <r>
    <x v="1"/>
    <s v="JACSARY BENITA HERNANDEZ PINZON"/>
    <n v="356363530009"/>
    <s v="Cobros Mayo"/>
    <m/>
    <m/>
    <d v="2026-05-01T00:00:00"/>
    <n v="66663505"/>
    <n v="66663505"/>
    <m/>
    <m/>
    <m/>
    <m/>
    <m/>
    <d v="2026-05-01T00:00:00"/>
    <m/>
    <m/>
    <m/>
    <s v="6-86-454"/>
    <s v="MASIVO"/>
    <s v="NPN"/>
    <x v="6"/>
    <m/>
    <m/>
    <m/>
    <m/>
  </r>
  <r>
    <x v="1"/>
    <s v="Lizeida Santamaría"/>
    <n v="357384990000"/>
    <s v="Cobros Mayo"/>
    <m/>
    <m/>
    <d v="2026-05-01T00:00:00"/>
    <n v="66667283"/>
    <n v="66667283"/>
    <m/>
    <m/>
    <m/>
    <m/>
    <m/>
    <d v="2026-05-01T00:00:00"/>
    <m/>
    <m/>
    <m/>
    <s v="4-770-412"/>
    <s v="SOHO"/>
    <s v="NPN"/>
    <x v="4"/>
    <m/>
    <m/>
    <m/>
    <m/>
  </r>
  <r>
    <x v="1"/>
    <s v="Sandro atehortua"/>
    <n v="367042770000"/>
    <s v="Cobros Mayo"/>
    <m/>
    <m/>
    <d v="2026-05-01T00:00:00"/>
    <n v="66680118"/>
    <n v="66680118"/>
    <m/>
    <m/>
    <m/>
    <m/>
    <m/>
    <d v="2026-05-01T00:00:00"/>
    <m/>
    <m/>
    <m/>
    <s v="E-8-229047"/>
    <s v="SOHO"/>
    <s v="NPN"/>
    <x v="1"/>
    <m/>
    <m/>
    <m/>
    <m/>
  </r>
  <r>
    <x v="1"/>
    <s v="Javier Rodolfo Carpintero Quintero"/>
    <n v="355386550000"/>
    <s v="Cobros Mayo"/>
    <m/>
    <m/>
    <d v="2026-05-01T00:00:00"/>
    <n v="66680977"/>
    <n v="66680977"/>
    <m/>
    <m/>
    <m/>
    <m/>
    <m/>
    <d v="2026-05-01T00:00:00"/>
    <m/>
    <m/>
    <m/>
    <s v="6-728-2234"/>
    <s v="MASIVO"/>
    <s v="NPN"/>
    <x v="5"/>
    <m/>
    <m/>
    <m/>
    <m/>
  </r>
  <r>
    <x v="1"/>
    <s v="CIARA DANIUSKA BARBOZA SALAZAR"/>
    <n v="369004650000"/>
    <s v="Cobros Mayo"/>
    <m/>
    <m/>
    <d v="2026-05-01T00:00:00"/>
    <n v="66693145"/>
    <n v="66693145"/>
    <m/>
    <m/>
    <m/>
    <m/>
    <m/>
    <d v="2026-05-01T00:00:00"/>
    <m/>
    <m/>
    <m/>
    <s v="8-1057-466"/>
    <s v="MASIVO"/>
    <s v="2 PAGOS PENDIENTES"/>
    <x v="2"/>
    <m/>
    <m/>
    <m/>
    <m/>
  </r>
  <r>
    <x v="1"/>
    <s v="LUIS MARIA SANTAMARIA ARJONA "/>
    <n v="366014530000"/>
    <s v="Cobros Mayo"/>
    <m/>
    <m/>
    <d v="2026-05-01T00:00:00"/>
    <n v="66705356"/>
    <n v="66705356"/>
    <m/>
    <m/>
    <m/>
    <m/>
    <m/>
    <d v="2026-05-01T00:00:00"/>
    <m/>
    <m/>
    <m/>
    <s v="4-117-1554"/>
    <s v="MASIVO"/>
    <s v="NPN"/>
    <x v="2"/>
    <m/>
    <m/>
    <m/>
    <m/>
  </r>
  <r>
    <x v="1"/>
    <s v="Luis Oscar Hernández&gt;&gt;"/>
    <n v="362082050000"/>
    <s v="Cobros Mayo"/>
    <m/>
    <m/>
    <d v="2026-05-01T00:00:00"/>
    <n v="66722995"/>
    <n v="66722995"/>
    <m/>
    <m/>
    <m/>
    <m/>
    <m/>
    <d v="2026-05-01T00:00:00"/>
    <m/>
    <m/>
    <m/>
    <s v="2-130-797DV28"/>
    <s v="SOHO"/>
    <s v="NPN"/>
    <x v="1"/>
    <m/>
    <m/>
    <m/>
    <m/>
  </r>
  <r>
    <x v="1"/>
    <s v="Eleonida González "/>
    <n v="368088930000"/>
    <s v="Cobros Mayo"/>
    <m/>
    <m/>
    <d v="2026-05-01T00:00:00"/>
    <n v="66737890"/>
    <n v="66737890"/>
    <m/>
    <m/>
    <m/>
    <m/>
    <m/>
    <d v="2026-05-01T00:00:00"/>
    <m/>
    <m/>
    <m/>
    <s v="8-719-503"/>
    <s v="MASIVO"/>
    <s v="NPN"/>
    <x v="9"/>
    <m/>
    <m/>
    <m/>
    <m/>
  </r>
  <r>
    <x v="1"/>
    <s v="EPRESI S.A."/>
    <n v="368079730000"/>
    <s v="Cobros Mayo"/>
    <m/>
    <m/>
    <d v="2026-05-01T00:00:00"/>
    <n v="66754357"/>
    <n v="66754357"/>
    <m/>
    <m/>
    <m/>
    <m/>
    <m/>
    <d v="2026-05-01T00:00:00"/>
    <m/>
    <m/>
    <m/>
    <s v="155649486-2-2017DV6"/>
    <s v="SOHO"/>
    <s v="NPN"/>
    <x v="1"/>
    <m/>
    <m/>
    <m/>
    <m/>
  </r>
  <r>
    <x v="1"/>
    <s v="José Luis Tarras Salas"/>
    <n v="365060660000"/>
    <s v="Cobros Mayo"/>
    <m/>
    <m/>
    <d v="2026-05-01T00:00:00"/>
    <n v="66766082"/>
    <n v="66766082"/>
    <m/>
    <m/>
    <m/>
    <m/>
    <m/>
    <d v="2026-05-01T00:00:00"/>
    <m/>
    <m/>
    <m/>
    <s v="AY613216"/>
    <s v="MASIVO"/>
    <s v="NPN"/>
    <x v="6"/>
    <m/>
    <m/>
    <m/>
    <m/>
  </r>
  <r>
    <x v="1"/>
    <s v="Azaly itzel Eldemire Gonzales "/>
    <n v="369035140000"/>
    <s v="Cobros Mayo"/>
    <m/>
    <m/>
    <d v="2026-05-01T00:00:00"/>
    <n v="66767187"/>
    <n v="66767187"/>
    <m/>
    <m/>
    <m/>
    <m/>
    <m/>
    <d v="2026-05-01T00:00:00"/>
    <m/>
    <m/>
    <m/>
    <s v="8-1060-2408"/>
    <s v="MASIVO"/>
    <s v="NPN"/>
    <x v="1"/>
    <m/>
    <m/>
    <m/>
    <m/>
  </r>
  <r>
    <x v="1"/>
    <s v="Guido Bacorizo"/>
    <n v="361045600000"/>
    <s v="Cobros Mayo"/>
    <m/>
    <m/>
    <d v="2026-05-01T00:00:00"/>
    <n v="66773797"/>
    <n v="66773797"/>
    <m/>
    <m/>
    <m/>
    <m/>
    <m/>
    <d v="2026-05-01T00:00:00"/>
    <m/>
    <m/>
    <m/>
    <s v="5-714-2411"/>
    <s v="MASIVO"/>
    <s v="NPN"/>
    <x v="2"/>
    <m/>
    <m/>
    <m/>
    <m/>
  </r>
  <r>
    <x v="1"/>
    <s v="FERNANDO DE LEON MONTERO"/>
    <n v="313014210000"/>
    <s v="Cobros Mayo"/>
    <m/>
    <m/>
    <d v="2026-05-01T00:00:00"/>
    <n v="66780484"/>
    <n v="66780484"/>
    <m/>
    <m/>
    <m/>
    <m/>
    <m/>
    <d v="2026-05-01T00:00:00"/>
    <m/>
    <m/>
    <m/>
    <s v="8-210-104"/>
    <s v="CALL CENTER P2P"/>
    <s v="NPN"/>
    <x v="3"/>
    <m/>
    <m/>
    <m/>
    <m/>
  </r>
  <r>
    <x v="1"/>
    <s v="Mirian perea"/>
    <n v="361028770000"/>
    <s v="Cobros Mayo"/>
    <m/>
    <m/>
    <d v="2026-05-01T00:00:00"/>
    <n v="66786577"/>
    <n v="66786577"/>
    <m/>
    <m/>
    <m/>
    <m/>
    <m/>
    <d v="2026-05-01T00:00:00"/>
    <m/>
    <m/>
    <m/>
    <s v="8-844-1952"/>
    <s v="MASIVO"/>
    <s v="NPN"/>
    <x v="5"/>
    <m/>
    <m/>
    <m/>
    <m/>
  </r>
  <r>
    <x v="1"/>
    <s v="Guillermo enrique Valdés canto"/>
    <n v="363078930000"/>
    <s v="Cobros Mayo"/>
    <m/>
    <m/>
    <d v="2026-05-01T00:00:00"/>
    <n v="66788947"/>
    <n v="66788947"/>
    <m/>
    <m/>
    <m/>
    <m/>
    <m/>
    <d v="2026-05-01T00:00:00"/>
    <m/>
    <m/>
    <m/>
    <s v="2-132-219"/>
    <s v="MASIVO"/>
    <s v="NPN"/>
    <x v="1"/>
    <m/>
    <m/>
    <m/>
    <m/>
  </r>
  <r>
    <x v="1"/>
    <s v="JUANA ISABEL VALENCIA AVILA"/>
    <n v="363069600000"/>
    <s v="Cobros Mayo"/>
    <m/>
    <m/>
    <d v="2026-05-01T00:00:00"/>
    <n v="66789087"/>
    <n v="66789087"/>
    <m/>
    <m/>
    <m/>
    <m/>
    <m/>
    <d v="2026-05-01T00:00:00"/>
    <m/>
    <m/>
    <m/>
    <s v="8-762-2180"/>
    <s v="MASIVO"/>
    <s v="NPN"/>
    <x v="1"/>
    <m/>
    <m/>
    <m/>
    <m/>
  </r>
  <r>
    <x v="1"/>
    <s v="Raul Ernesto arenas Pinilla "/>
    <n v="355356060000"/>
    <s v="Cobros Mayo"/>
    <m/>
    <m/>
    <d v="2026-05-01T00:00:00"/>
    <n v="66809593"/>
    <n v="66809593"/>
    <m/>
    <m/>
    <m/>
    <m/>
    <m/>
    <d v="2026-05-01T00:00:00"/>
    <m/>
    <m/>
    <m/>
    <s v="7-101-444"/>
    <s v="MASIVO"/>
    <s v="2 PAGOS PENDIENTES"/>
    <x v="3"/>
    <m/>
    <m/>
    <m/>
    <m/>
  </r>
  <r>
    <x v="1"/>
    <s v="Xabdier Alexander sports de los ríos "/>
    <n v="352382740000"/>
    <s v="Cobros Mayo"/>
    <m/>
    <m/>
    <d v="2026-05-01T00:00:00"/>
    <n v="66810932"/>
    <n v="66810932"/>
    <m/>
    <m/>
    <m/>
    <m/>
    <m/>
    <d v="2026-05-01T00:00:00"/>
    <m/>
    <m/>
    <m/>
    <s v="8-1048-2122"/>
    <s v="MASIVO"/>
    <s v="NPN"/>
    <x v="1"/>
    <m/>
    <m/>
    <m/>
    <m/>
  </r>
  <r>
    <x v="1"/>
    <s v="MARIA CATALINA HERNANDEZ PINO"/>
    <n v="365006510000"/>
    <s v="Cobros Mayo"/>
    <m/>
    <m/>
    <d v="2026-05-01T00:00:00"/>
    <n v="66831414"/>
    <n v="66831414"/>
    <m/>
    <m/>
    <m/>
    <m/>
    <m/>
    <d v="2026-05-01T00:00:00"/>
    <m/>
    <m/>
    <m/>
    <s v="9-82-1944"/>
    <s v="MASIVO"/>
    <s v="NPN"/>
    <x v="1"/>
    <m/>
    <m/>
    <m/>
    <m/>
  </r>
  <r>
    <x v="1"/>
    <s v="ROSIBEL OSIRIS ALFREDO MOLINO"/>
    <n v="355385090000"/>
    <s v="Cobros Mayo"/>
    <m/>
    <m/>
    <d v="2026-05-01T00:00:00"/>
    <n v="66838567"/>
    <n v="66838567"/>
    <m/>
    <m/>
    <m/>
    <m/>
    <m/>
    <d v="2026-05-01T00:00:00"/>
    <m/>
    <m/>
    <m/>
    <s v="1-732-2281"/>
    <s v="MASIVO"/>
    <s v="NPN"/>
    <x v="1"/>
    <m/>
    <m/>
    <m/>
    <m/>
  </r>
  <r>
    <x v="1"/>
    <s v="Adelita Martínez Palacio"/>
    <n v="352384670000"/>
    <s v="Cobros Mayo"/>
    <m/>
    <m/>
    <d v="2026-05-01T00:00:00"/>
    <n v="66848000"/>
    <n v="66848000"/>
    <m/>
    <m/>
    <m/>
    <m/>
    <m/>
    <d v="2026-05-01T00:00:00"/>
    <m/>
    <m/>
    <m/>
    <s v="1-710-1374"/>
    <s v="MASIVO"/>
    <s v="NPN"/>
    <x v="1"/>
    <m/>
    <m/>
    <m/>
    <m/>
  </r>
  <r>
    <x v="1"/>
    <s v="Kadir Alexis Mullings Frias"/>
    <n v="361065780000"/>
    <s v="Cobros Mayo"/>
    <m/>
    <m/>
    <d v="2026-05-01T00:00:00"/>
    <n v="66857499"/>
    <n v="66857499"/>
    <m/>
    <m/>
    <m/>
    <m/>
    <m/>
    <d v="2026-05-01T00:00:00"/>
    <m/>
    <m/>
    <m/>
    <s v="8-1056-1324"/>
    <s v="MASIVO"/>
    <s v="NPN"/>
    <x v="10"/>
    <m/>
    <m/>
    <m/>
    <m/>
  </r>
  <r>
    <x v="1"/>
    <s v="Juan Alberto Valle Cubas"/>
    <n v="361023870000"/>
    <s v="Cobros Mayo"/>
    <m/>
    <m/>
    <d v="2026-05-01T00:00:00"/>
    <n v="66861905"/>
    <n v="66861905"/>
    <m/>
    <m/>
    <m/>
    <m/>
    <m/>
    <d v="2026-05-01T00:00:00"/>
    <m/>
    <m/>
    <m/>
    <s v="C03797305"/>
    <s v="MASIVO"/>
    <s v="NPN"/>
    <x v="2"/>
    <m/>
    <m/>
    <m/>
    <m/>
  </r>
  <r>
    <x v="1"/>
    <s v="Yesenia Yasmin Duarte Cedeño"/>
    <n v="362036560000"/>
    <s v="Cobros Mayo"/>
    <m/>
    <m/>
    <d v="2026-05-01T00:00:00"/>
    <n v="66862471"/>
    <n v="66862471"/>
    <m/>
    <m/>
    <m/>
    <m/>
    <m/>
    <d v="2026-05-01T00:00:00"/>
    <m/>
    <m/>
    <m/>
    <s v="4-703-2471"/>
    <s v="MASIVO"/>
    <s v="NPN"/>
    <x v="1"/>
    <m/>
    <m/>
    <m/>
    <m/>
  </r>
  <r>
    <x v="1"/>
    <s v="Joshua Ariel fruto myers"/>
    <n v="367019580000"/>
    <s v="Cobros Mayo"/>
    <m/>
    <m/>
    <d v="2026-05-01T00:00:00"/>
    <n v="66875447"/>
    <n v="66875447"/>
    <m/>
    <m/>
    <m/>
    <m/>
    <m/>
    <d v="2026-05-01T00:00:00"/>
    <m/>
    <m/>
    <m/>
    <s v="3-757-1943"/>
    <s v="MASIVO"/>
    <s v="2 PAGOS PENDIENTES"/>
    <x v="9"/>
    <m/>
    <m/>
    <m/>
    <m/>
  </r>
  <r>
    <x v="1"/>
    <s v="Cindy Quintero "/>
    <n v="369041980000"/>
    <s v="Cobros Mayo"/>
    <m/>
    <m/>
    <d v="2026-05-01T00:00:00"/>
    <n v="66885841"/>
    <n v="66885841"/>
    <m/>
    <m/>
    <m/>
    <m/>
    <m/>
    <d v="2026-05-01T00:00:00"/>
    <m/>
    <m/>
    <m/>
    <s v="3-112-232"/>
    <s v="SOHO"/>
    <s v="NPN"/>
    <x v="2"/>
    <m/>
    <m/>
    <m/>
    <m/>
  </r>
  <r>
    <x v="1"/>
    <s v=" LORENZO Ariel MARTINEZ Soto"/>
    <n v="368046070000"/>
    <s v="Cobros Mayo"/>
    <m/>
    <m/>
    <d v="2026-05-01T00:00:00"/>
    <n v="66888447"/>
    <n v="66888447"/>
    <m/>
    <m/>
    <m/>
    <m/>
    <m/>
    <d v="2026-05-01T00:00:00"/>
    <m/>
    <m/>
    <m/>
    <s v="8-747-588"/>
    <s v="MASIVO"/>
    <s v="NPN"/>
    <x v="2"/>
    <m/>
    <m/>
    <m/>
    <m/>
  </r>
  <r>
    <x v="1"/>
    <s v="Eusebio Tevera Baker "/>
    <n v="365018880000"/>
    <s v="Cobros Mayo"/>
    <m/>
    <m/>
    <d v="2026-05-01T00:00:00"/>
    <n v="66892012"/>
    <n v="66892012"/>
    <m/>
    <m/>
    <m/>
    <m/>
    <m/>
    <d v="2026-05-01T00:00:00"/>
    <m/>
    <m/>
    <m/>
    <s v="1-750-2107"/>
    <s v="MASIVO"/>
    <s v="NPN"/>
    <x v="5"/>
    <m/>
    <m/>
    <m/>
    <m/>
  </r>
  <r>
    <x v="1"/>
    <s v="Iris Yariela Rueda Morales"/>
    <n v="337026240000"/>
    <s v="Cobros Mayo"/>
    <m/>
    <m/>
    <d v="2026-05-01T00:00:00"/>
    <n v="66898270"/>
    <n v="66898270"/>
    <m/>
    <m/>
    <m/>
    <m/>
    <m/>
    <d v="2026-05-01T00:00:00"/>
    <m/>
    <m/>
    <m/>
    <s v="4-774-2357"/>
    <s v="MASIVO"/>
    <s v="NPN"/>
    <x v="1"/>
    <m/>
    <m/>
    <m/>
    <m/>
  </r>
  <r>
    <x v="1"/>
    <s v="Roxana Abrego Abrego "/>
    <n v="365000670000"/>
    <s v="Cobros Mayo"/>
    <m/>
    <m/>
    <d v="2026-05-01T00:00:00"/>
    <n v="66899635"/>
    <n v="66899635"/>
    <m/>
    <m/>
    <m/>
    <m/>
    <m/>
    <d v="2026-05-01T00:00:00"/>
    <m/>
    <m/>
    <m/>
    <s v="1-765-626"/>
    <s v="MASIVO"/>
    <s v="NPN"/>
    <x v="2"/>
    <m/>
    <m/>
    <m/>
    <m/>
  </r>
  <r>
    <x v="1"/>
    <s v="Jesus gonzalez "/>
    <n v="369029410000"/>
    <s v="Cobros Mayo"/>
    <m/>
    <m/>
    <d v="2026-05-01T00:00:00"/>
    <n v="66910678"/>
    <n v="66910678"/>
    <m/>
    <m/>
    <m/>
    <m/>
    <m/>
    <d v="2026-05-01T00:00:00"/>
    <m/>
    <m/>
    <m/>
    <s v="8-1053-1139"/>
    <s v="MASIVO"/>
    <s v="2 PAGOS PENDIENTES"/>
    <x v="3"/>
    <m/>
    <m/>
    <m/>
    <m/>
  </r>
  <r>
    <x v="1"/>
    <s v="JASMIN CUAYAS ZARATE"/>
    <n v="353325540000"/>
    <s v="Cobros Mayo"/>
    <m/>
    <m/>
    <d v="2026-05-01T00:00:00"/>
    <n v="66930362"/>
    <n v="66930362"/>
    <m/>
    <m/>
    <m/>
    <m/>
    <m/>
    <d v="2026-05-01T00:00:00"/>
    <m/>
    <m/>
    <m/>
    <s v="8-488-199"/>
    <s v="MASIVO"/>
    <s v="2 PAGOS PENDIENTES"/>
    <x v="1"/>
    <m/>
    <m/>
    <m/>
    <m/>
  </r>
  <r>
    <x v="1"/>
    <s v="Marcos Arturo Villarreal "/>
    <n v="362092100000"/>
    <s v="Cobros Mayo"/>
    <m/>
    <m/>
    <d v="2026-05-01T00:00:00"/>
    <n v="66945064"/>
    <n v="66945064"/>
    <m/>
    <m/>
    <m/>
    <m/>
    <m/>
    <d v="2026-05-01T00:00:00"/>
    <m/>
    <m/>
    <m/>
    <s v="4-845-1962"/>
    <s v="MASIVO"/>
    <s v="NPN"/>
    <x v="1"/>
    <m/>
    <m/>
    <m/>
    <m/>
  </r>
  <r>
    <x v="1"/>
    <s v="ISABEL DANIRSA SÁNCHEZ PUYOLS"/>
    <n v="365001080000"/>
    <s v="Cobros Mayo"/>
    <m/>
    <m/>
    <d v="2026-05-01T00:00:00"/>
    <n v="66948619"/>
    <n v="66948619"/>
    <m/>
    <m/>
    <m/>
    <m/>
    <m/>
    <d v="2026-05-01T00:00:00"/>
    <m/>
    <m/>
    <m/>
    <s v="E-8-112323"/>
    <s v="MASIVO"/>
    <s v="2 PAGOS PENDIENTES"/>
    <x v="2"/>
    <m/>
    <m/>
    <m/>
    <m/>
  </r>
  <r>
    <x v="1"/>
    <s v="Anyuri  lawson"/>
    <n v="361078820000"/>
    <s v="Cobros Mayo"/>
    <m/>
    <m/>
    <d v="2026-05-01T00:00:00"/>
    <n v="66955631"/>
    <n v="66955631"/>
    <m/>
    <m/>
    <m/>
    <m/>
    <m/>
    <d v="2026-05-01T00:00:00"/>
    <m/>
    <m/>
    <m/>
    <s v="8-500-486"/>
    <s v="MASIVO"/>
    <s v="NPN"/>
    <x v="7"/>
    <m/>
    <m/>
    <m/>
    <m/>
  </r>
  <r>
    <x v="1"/>
    <s v="Yenifer caballero"/>
    <n v="369057020000"/>
    <s v="Cobros Mayo"/>
    <m/>
    <m/>
    <d v="2026-05-01T00:00:00"/>
    <n v="66959290"/>
    <n v="66959290"/>
    <m/>
    <m/>
    <m/>
    <m/>
    <m/>
    <d v="2026-05-01T00:00:00"/>
    <m/>
    <m/>
    <m/>
    <s v="9-745-1036"/>
    <s v="MASIVO"/>
    <s v="NPN"/>
    <x v="1"/>
    <m/>
    <m/>
    <m/>
    <m/>
  </r>
  <r>
    <x v="1"/>
    <s v="Neftali Baca "/>
    <n v="366044600000"/>
    <s v="Cobros Mayo"/>
    <m/>
    <m/>
    <d v="2026-05-01T00:00:00"/>
    <n v="66960174"/>
    <n v="66960174"/>
    <m/>
    <m/>
    <m/>
    <m/>
    <m/>
    <d v="2026-05-01T00:00:00"/>
    <m/>
    <m/>
    <m/>
    <s v="C02569146"/>
    <s v="MASIVO"/>
    <s v="NPN"/>
    <x v="1"/>
    <m/>
    <m/>
    <m/>
    <m/>
  </r>
  <r>
    <x v="1"/>
    <s v="Bauleriano perea "/>
    <n v="361037820000"/>
    <s v="Cobros Mayo"/>
    <m/>
    <m/>
    <d v="2026-05-01T00:00:00"/>
    <n v="66960178"/>
    <n v="66960178"/>
    <m/>
    <m/>
    <m/>
    <m/>
    <m/>
    <d v="2026-05-01T00:00:00"/>
    <m/>
    <m/>
    <m/>
    <s v="10-707-1675"/>
    <s v="MASIVO"/>
    <s v="NPN"/>
    <x v="4"/>
    <m/>
    <m/>
    <m/>
    <m/>
  </r>
  <r>
    <x v="1"/>
    <s v="Cindy Barrero "/>
    <n v="369057390000"/>
    <s v="Cobros Mayo"/>
    <m/>
    <m/>
    <d v="2026-05-01T00:00:00"/>
    <n v="66973670"/>
    <n v="66973670"/>
    <m/>
    <m/>
    <m/>
    <m/>
    <m/>
    <d v="2026-05-01T00:00:00"/>
    <m/>
    <m/>
    <m/>
    <s v="BE196798"/>
    <s v="SOHO"/>
    <s v="NPN"/>
    <x v="4"/>
    <m/>
    <m/>
    <m/>
    <m/>
  </r>
  <r>
    <x v="1"/>
    <s v="Deivis melendez"/>
    <n v="367089590000"/>
    <s v="Cobros Mayo"/>
    <m/>
    <m/>
    <d v="2026-05-01T00:00:00"/>
    <n v="66975549"/>
    <n v="66975549"/>
    <m/>
    <m/>
    <m/>
    <m/>
    <m/>
    <d v="2026-05-01T00:00:00"/>
    <m/>
    <m/>
    <m/>
    <s v="077174440"/>
    <s v="MASIVO"/>
    <s v="NPN"/>
    <x v="9"/>
    <m/>
    <m/>
    <m/>
    <m/>
  </r>
  <r>
    <x v="1"/>
    <s v="Wilber Córdoba Campana"/>
    <n v="368039340000"/>
    <s v="Cobros Mayo"/>
    <m/>
    <m/>
    <d v="2026-05-01T00:00:00"/>
    <n v="66989352"/>
    <n v="66989352"/>
    <m/>
    <m/>
    <m/>
    <m/>
    <m/>
    <d v="2026-05-01T00:00:00"/>
    <m/>
    <m/>
    <m/>
    <s v="BD427693"/>
    <s v="MASIVO"/>
    <s v="NPN"/>
    <x v="3"/>
    <m/>
    <m/>
    <m/>
    <m/>
  </r>
  <r>
    <x v="1"/>
    <s v="ANDREA MORALES MARTINEZ"/>
    <n v="357364590000"/>
    <s v="Cobros Mayo"/>
    <m/>
    <m/>
    <d v="2026-05-01T00:00:00"/>
    <n v="67005858"/>
    <n v="67005858"/>
    <m/>
    <m/>
    <m/>
    <m/>
    <m/>
    <d v="2026-05-01T00:00:00"/>
    <m/>
    <m/>
    <m/>
    <s v="8-959-2070"/>
    <s v="MASIVO"/>
    <s v="NPN"/>
    <x v="1"/>
    <m/>
    <m/>
    <m/>
    <m/>
  </r>
  <r>
    <x v="1"/>
    <s v="Franklin Alberto watson Tuñon "/>
    <n v="369085370000"/>
    <s v="Cobros Mayo"/>
    <m/>
    <m/>
    <d v="2026-05-01T00:00:00"/>
    <n v="67012008"/>
    <n v="67012008"/>
    <m/>
    <m/>
    <m/>
    <m/>
    <m/>
    <d v="2026-05-01T00:00:00"/>
    <m/>
    <m/>
    <m/>
    <s v="8-817-681"/>
    <s v="MASIVO"/>
    <s v="NPN"/>
    <x v="1"/>
    <m/>
    <m/>
    <m/>
    <m/>
  </r>
  <r>
    <x v="1"/>
    <s v="Migdalia herrerra López "/>
    <n v="351370950000"/>
    <s v="Cobros Mayo"/>
    <m/>
    <m/>
    <d v="2026-05-01T00:00:00"/>
    <n v="67016214"/>
    <n v="67016214"/>
    <m/>
    <m/>
    <m/>
    <m/>
    <m/>
    <d v="2026-05-01T00:00:00"/>
    <m/>
    <m/>
    <m/>
    <s v="10-6-1510"/>
    <s v="MASIVO"/>
    <s v="3 PAGOS PENDIENTES"/>
    <x v="1"/>
    <m/>
    <m/>
    <m/>
    <m/>
  </r>
  <r>
    <x v="1"/>
    <s v="Jhon Jairo Palacios Ocampo"/>
    <n v="367002930000"/>
    <s v="Cobros Mayo"/>
    <m/>
    <m/>
    <d v="2026-05-01T00:00:00"/>
    <n v="67028339"/>
    <n v="67028339"/>
    <m/>
    <m/>
    <m/>
    <m/>
    <m/>
    <d v="2026-05-01T00:00:00"/>
    <m/>
    <m/>
    <m/>
    <s v="E-8-200653"/>
    <s v="MASIVO"/>
    <s v="NPN"/>
    <x v="1"/>
    <m/>
    <m/>
    <m/>
    <m/>
  </r>
  <r>
    <x v="1"/>
    <s v="Jhon Roa"/>
    <n v="361004030000"/>
    <s v="Cobros Mayo"/>
    <m/>
    <m/>
    <d v="2026-05-01T00:00:00"/>
    <n v="67031272"/>
    <n v="67031272"/>
    <m/>
    <m/>
    <m/>
    <m/>
    <m/>
    <d v="2026-05-01T00:00:00"/>
    <m/>
    <m/>
    <m/>
    <s v="BG338244"/>
    <s v="MASIVO"/>
    <s v="NPN"/>
    <x v="1"/>
    <m/>
    <m/>
    <m/>
    <m/>
  </r>
  <r>
    <x v="1"/>
    <s v="Isaac Javier Samaniego Serrano"/>
    <n v="367018440000"/>
    <s v="Cobros Mayo"/>
    <m/>
    <m/>
    <d v="2026-05-01T00:00:00"/>
    <n v="67042067"/>
    <n v="67042067"/>
    <m/>
    <m/>
    <m/>
    <m/>
    <m/>
    <d v="2026-05-01T00:00:00"/>
    <m/>
    <m/>
    <m/>
    <s v="8-1006-2083"/>
    <s v="MASIVO"/>
    <s v="NPN"/>
    <x v="4"/>
    <m/>
    <m/>
    <m/>
    <m/>
  </r>
  <r>
    <x v="1"/>
    <s v="Yorlenis Yasiel Adams Chiari"/>
    <n v="363003760000"/>
    <s v="Cobros Mayo"/>
    <m/>
    <m/>
    <d v="2026-05-01T00:00:00"/>
    <n v="67049348"/>
    <n v="67049348"/>
    <m/>
    <m/>
    <m/>
    <m/>
    <m/>
    <d v="2026-05-01T00:00:00"/>
    <m/>
    <m/>
    <m/>
    <s v="3-753-288"/>
    <s v="MASIVO"/>
    <s v="NPN"/>
    <x v="5"/>
    <m/>
    <m/>
    <m/>
    <m/>
  </r>
  <r>
    <x v="1"/>
    <s v="Ricauter Alberto CARRION POLO"/>
    <n v="354358340000"/>
    <s v="Cobros Mayo"/>
    <m/>
    <m/>
    <d v="2026-05-01T00:00:00"/>
    <n v="67059028"/>
    <n v="67059028"/>
    <m/>
    <m/>
    <m/>
    <m/>
    <m/>
    <d v="2026-05-01T00:00:00"/>
    <m/>
    <m/>
    <m/>
    <s v="2-744-1865"/>
    <s v="MASIVO"/>
    <s v="NPN"/>
    <x v="4"/>
    <m/>
    <m/>
    <m/>
    <m/>
  </r>
  <r>
    <x v="1"/>
    <s v="Josue Daniel De León Martinez"/>
    <n v="366056820000"/>
    <s v="Cobros Mayo"/>
    <m/>
    <m/>
    <d v="2026-05-01T00:00:00"/>
    <n v="67071435"/>
    <n v="67071435"/>
    <m/>
    <m/>
    <m/>
    <m/>
    <m/>
    <d v="2026-05-01T00:00:00"/>
    <m/>
    <m/>
    <m/>
    <s v="8-982-465"/>
    <s v="MASIVO"/>
    <s v="NPN"/>
    <x v="10"/>
    <m/>
    <m/>
    <m/>
    <m/>
  </r>
  <r>
    <x v="1"/>
    <s v="Juana Quiñones "/>
    <n v="369067380000"/>
    <s v="Cobros Mayo"/>
    <m/>
    <m/>
    <d v="2026-05-01T00:00:00"/>
    <n v="67072266"/>
    <n v="67072266"/>
    <m/>
    <m/>
    <m/>
    <m/>
    <m/>
    <d v="2026-05-01T00:00:00"/>
    <m/>
    <m/>
    <m/>
    <s v="BC747725"/>
    <s v="MASIVO"/>
    <s v="NPN"/>
    <x v="2"/>
    <m/>
    <m/>
    <m/>
    <m/>
  </r>
  <r>
    <x v="1"/>
    <s v="Francisco Mendez "/>
    <n v="362074360000"/>
    <s v="Cobros Mayo"/>
    <m/>
    <m/>
    <d v="2026-05-01T00:00:00"/>
    <n v="67081297"/>
    <n v="67081297"/>
    <m/>
    <m/>
    <m/>
    <m/>
    <m/>
    <d v="2026-05-01T00:00:00"/>
    <m/>
    <m/>
    <m/>
    <s v="8-827-1352 "/>
    <s v="SOHO"/>
    <s v="NPN"/>
    <x v="8"/>
    <m/>
    <m/>
    <m/>
    <m/>
  </r>
  <r>
    <x v="1"/>
    <s v="Magdiel Aizpurua castillo"/>
    <n v="356385490000"/>
    <s v="Cobros Mayo"/>
    <m/>
    <m/>
    <d v="2026-05-01T00:00:00"/>
    <n v="67081870"/>
    <n v="67081870"/>
    <m/>
    <m/>
    <m/>
    <m/>
    <m/>
    <d v="2026-05-01T00:00:00"/>
    <m/>
    <m/>
    <m/>
    <s v="8-362-565"/>
    <s v="MASIVO"/>
    <s v="2 PAGOS PENDIENTES"/>
    <x v="1"/>
    <m/>
    <m/>
    <m/>
    <m/>
  </r>
  <r>
    <x v="1"/>
    <s v="VALENTIN ALMANZA GALLARDO"/>
    <n v="367055060000"/>
    <s v="Cobros Mayo"/>
    <m/>
    <m/>
    <d v="2026-05-01T00:00:00"/>
    <n v="67082235"/>
    <n v="67082235"/>
    <m/>
    <m/>
    <m/>
    <m/>
    <m/>
    <d v="2026-05-01T00:00:00"/>
    <m/>
    <m/>
    <m/>
    <s v="6-37-533"/>
    <s v="MASIVO"/>
    <s v="NPN"/>
    <x v="1"/>
    <m/>
    <m/>
    <m/>
    <m/>
  </r>
  <r>
    <x v="1"/>
    <s v=" MICHAEL STITH VALENCIA YEPES"/>
    <n v="356373900000"/>
    <s v="Cobros Mayo"/>
    <m/>
    <m/>
    <d v="2026-05-01T00:00:00"/>
    <n v="67085126"/>
    <n v="67085126"/>
    <m/>
    <m/>
    <m/>
    <m/>
    <m/>
    <d v="2026-05-01T00:00:00"/>
    <m/>
    <m/>
    <m/>
    <s v="BF797982"/>
    <s v="MASIVO"/>
    <s v="NPN"/>
    <x v="1"/>
    <m/>
    <m/>
    <m/>
    <m/>
  </r>
  <r>
    <x v="1"/>
    <s v="IDANIA WONG"/>
    <n v="219029460000"/>
    <s v="Cobros Mayo"/>
    <m/>
    <m/>
    <d v="2026-05-01T00:00:00"/>
    <n v="67088784"/>
    <n v="67088784"/>
    <m/>
    <m/>
    <m/>
    <m/>
    <m/>
    <d v="2026-05-01T00:00:00"/>
    <m/>
    <m/>
    <m/>
    <s v="8-781-425"/>
    <s v="MASIVO"/>
    <s v="NPN"/>
    <x v="2"/>
    <m/>
    <m/>
    <m/>
    <m/>
  </r>
  <r>
    <x v="1"/>
    <s v="Jaime Eliecer Castillo Carrera"/>
    <n v="366015700000"/>
    <s v="Cobros Mayo"/>
    <m/>
    <m/>
    <d v="2026-05-01T00:00:00"/>
    <n v="67089173"/>
    <n v="67089173"/>
    <m/>
    <m/>
    <m/>
    <m/>
    <m/>
    <d v="2026-05-01T00:00:00"/>
    <m/>
    <m/>
    <m/>
    <s v="4-142-1188"/>
    <s v="MASIVO"/>
    <s v="NPN"/>
    <x v="1"/>
    <m/>
    <m/>
    <m/>
    <m/>
  </r>
  <r>
    <x v="1"/>
    <s v="Giancarlo guisado "/>
    <n v="348413180000"/>
    <s v="Cobros Mayo"/>
    <m/>
    <m/>
    <d v="2026-05-01T00:00:00"/>
    <n v="67091518"/>
    <n v="67091518"/>
    <m/>
    <m/>
    <m/>
    <m/>
    <m/>
    <d v="2026-05-01T00:00:00"/>
    <m/>
    <m/>
    <m/>
    <s v="8-741-2402"/>
    <s v="MASIVO"/>
    <s v="NPN"/>
    <x v="1"/>
    <m/>
    <m/>
    <m/>
    <m/>
  </r>
  <r>
    <x v="1"/>
    <s v="DIONISIA RAMOS GONDOLA"/>
    <n v="364063540000"/>
    <s v="Cobros Mayo"/>
    <m/>
    <m/>
    <d v="2026-05-01T00:00:00"/>
    <n v="67095666"/>
    <n v="67095666"/>
    <m/>
    <m/>
    <m/>
    <m/>
    <m/>
    <d v="2026-05-01T00:00:00"/>
    <m/>
    <m/>
    <m/>
    <s v="3-53-252"/>
    <s v="MASIVO"/>
    <s v="NPN"/>
    <x v="1"/>
    <m/>
    <m/>
    <m/>
    <m/>
  </r>
  <r>
    <x v="1"/>
    <s v="Zhihong wu"/>
    <n v="388089020000"/>
    <s v="Cobros Mayo"/>
    <m/>
    <m/>
    <d v="2026-05-01T00:00:00"/>
    <n v="67101082"/>
    <n v="67101082"/>
    <m/>
    <m/>
    <m/>
    <m/>
    <m/>
    <d v="2026-05-01T00:00:00"/>
    <m/>
    <m/>
    <m/>
    <s v="E-8-87390"/>
    <s v="SOHO"/>
    <s v="NPN"/>
    <x v="1"/>
    <m/>
    <m/>
    <m/>
    <m/>
  </r>
  <r>
    <x v="1"/>
    <s v="Olaya Cesar Vasquez Obarrio"/>
    <n v="361027750000"/>
    <s v="Cobros Mayo"/>
    <m/>
    <m/>
    <d v="2026-05-01T00:00:00"/>
    <n v="67106042"/>
    <n v="67106042"/>
    <m/>
    <m/>
    <m/>
    <m/>
    <m/>
    <d v="2026-05-01T00:00:00"/>
    <m/>
    <m/>
    <m/>
    <s v="10-705-2103"/>
    <s v="MASIVO"/>
    <s v="2 PAGOS PENDIENTES"/>
    <x v="1"/>
    <m/>
    <m/>
    <m/>
    <m/>
  </r>
  <r>
    <x v="1"/>
    <s v="Airan Herrera"/>
    <n v="356120640000"/>
    <s v="Cobros Mayo"/>
    <m/>
    <m/>
    <d v="2026-05-01T00:00:00"/>
    <n v="67113267"/>
    <n v="67113267"/>
    <m/>
    <m/>
    <m/>
    <m/>
    <m/>
    <d v="2026-05-01T00:00:00"/>
    <m/>
    <m/>
    <m/>
    <s v="8-945-876"/>
    <s v="MASIVO"/>
    <s v="NPN"/>
    <x v="2"/>
    <m/>
    <m/>
    <m/>
    <m/>
  </r>
  <r>
    <x v="1"/>
    <s v="Yaricel Yaneth Jaen Acosta"/>
    <n v="355379060000"/>
    <s v="Cobros Mayo"/>
    <m/>
    <m/>
    <d v="2026-05-01T00:00:00"/>
    <n v="67114742"/>
    <n v="67114742"/>
    <m/>
    <m/>
    <m/>
    <m/>
    <m/>
    <d v="2026-05-01T00:00:00"/>
    <m/>
    <m/>
    <m/>
    <s v="2-713-1329"/>
    <s v="MASIVO"/>
    <s v="NPN"/>
    <x v="1"/>
    <m/>
    <m/>
    <m/>
    <m/>
  </r>
  <r>
    <x v="1"/>
    <s v="Mayanith Fidelcia Evans Perez"/>
    <n v="364018050000"/>
    <s v="Cobros Mayo"/>
    <m/>
    <m/>
    <d v="2026-05-01T00:00:00"/>
    <n v="67115436"/>
    <n v="67115436"/>
    <m/>
    <m/>
    <m/>
    <m/>
    <m/>
    <d v="2026-05-01T00:00:00"/>
    <m/>
    <m/>
    <m/>
    <s v="10-706-638"/>
    <s v="DIGITAL"/>
    <s v="NPN"/>
    <x v="1"/>
    <m/>
    <m/>
    <m/>
    <m/>
  </r>
  <r>
    <x v="1"/>
    <s v=" BEATRIZ ALEJANDRA PEREZ CASTILLO"/>
    <n v="362071690000"/>
    <s v="Cobros Mayo"/>
    <m/>
    <m/>
    <d v="2026-05-01T00:00:00"/>
    <n v="67122687"/>
    <n v="67122687"/>
    <m/>
    <m/>
    <m/>
    <m/>
    <m/>
    <d v="2026-05-01T00:00:00"/>
    <m/>
    <m/>
    <m/>
    <s v="160136722"/>
    <s v="Outbound Residencial"/>
    <s v="NPN"/>
    <x v="4"/>
    <m/>
    <m/>
    <m/>
    <m/>
  </r>
  <r>
    <x v="1"/>
    <s v="Julia da silva"/>
    <n v="361037430000"/>
    <s v="Cobros Mayo"/>
    <m/>
    <m/>
    <d v="2026-05-01T00:00:00"/>
    <n v="67123494"/>
    <n v="67123494"/>
    <m/>
    <m/>
    <m/>
    <m/>
    <m/>
    <d v="2026-05-01T00:00:00"/>
    <m/>
    <m/>
    <m/>
    <s v="8-341-61"/>
    <s v="MASIVO"/>
    <s v="NPN"/>
    <x v="2"/>
    <m/>
    <m/>
    <m/>
    <m/>
  </r>
  <r>
    <x v="1"/>
    <s v="Jonathan Samuel Bethancourt Álvarez "/>
    <n v="352363030000"/>
    <s v="Cobros Mayo"/>
    <m/>
    <m/>
    <d v="2026-05-01T00:00:00"/>
    <n v="67130824"/>
    <n v="67130824"/>
    <m/>
    <m/>
    <m/>
    <m/>
    <m/>
    <d v="2026-05-01T00:00:00"/>
    <m/>
    <m/>
    <m/>
    <s v="8-956-1496"/>
    <s v="MASIVO"/>
    <s v="NPN"/>
    <x v="1"/>
    <m/>
    <m/>
    <m/>
    <m/>
  </r>
  <r>
    <x v="1"/>
    <s v="CARMEN BRANCA VASQUEZ"/>
    <n v="198066980000"/>
    <s v="Cobros Mayo"/>
    <m/>
    <m/>
    <d v="2026-05-01T00:00:00"/>
    <n v="67131544"/>
    <n v="67131544"/>
    <m/>
    <m/>
    <m/>
    <m/>
    <m/>
    <d v="2026-05-01T00:00:00"/>
    <m/>
    <m/>
    <m/>
    <s v="9-727-2163"/>
    <s v="MASIVO"/>
    <s v="NPN"/>
    <x v="2"/>
    <m/>
    <m/>
    <m/>
    <m/>
  </r>
  <r>
    <x v="1"/>
    <s v="Inmaculada Concepción "/>
    <n v="364058780000"/>
    <s v="Cobros Mayo"/>
    <m/>
    <m/>
    <d v="2026-05-01T00:00:00"/>
    <n v="67136569"/>
    <n v="67136569"/>
    <m/>
    <m/>
    <m/>
    <m/>
    <m/>
    <d v="2026-05-01T00:00:00"/>
    <m/>
    <m/>
    <m/>
    <s v="2-725-765"/>
    <s v="MASIVO"/>
    <s v="NPN"/>
    <x v="3"/>
    <m/>
    <m/>
    <m/>
    <m/>
  </r>
  <r>
    <x v="1"/>
    <s v="Cesar Adrián Flores cortez"/>
    <n v="368057530000"/>
    <s v="Cobros Mayo"/>
    <m/>
    <m/>
    <d v="2026-05-01T00:00:00"/>
    <n v="67138045"/>
    <n v="67138045"/>
    <m/>
    <m/>
    <m/>
    <m/>
    <m/>
    <d v="2026-05-01T00:00:00"/>
    <m/>
    <m/>
    <m/>
    <s v="4-813-1625"/>
    <s v="MASIVO"/>
    <s v="NPN"/>
    <x v="1"/>
    <m/>
    <m/>
    <m/>
    <m/>
  </r>
  <r>
    <x v="1"/>
    <s v="Yadira Del Carmen González González "/>
    <n v="362019070000"/>
    <s v="Cobros Mayo"/>
    <m/>
    <m/>
    <d v="2026-05-01T00:00:00"/>
    <n v="67147458"/>
    <n v="67147458"/>
    <m/>
    <m/>
    <m/>
    <m/>
    <m/>
    <d v="2026-05-01T00:00:00"/>
    <m/>
    <m/>
    <m/>
    <s v="2-116-496"/>
    <s v="MASIVO"/>
    <s v="2 PAGOS PENDIENTES"/>
    <x v="8"/>
    <m/>
    <m/>
    <m/>
    <m/>
  </r>
  <r>
    <x v="1"/>
    <s v="CESAR XAVIER CANO BONICHE"/>
    <n v="362028790000"/>
    <s v="Cobros Mayo"/>
    <m/>
    <m/>
    <d v="2026-05-01T00:00:00"/>
    <n v="67148256"/>
    <n v="67148256"/>
    <m/>
    <m/>
    <m/>
    <m/>
    <m/>
    <d v="2026-05-01T00:00:00"/>
    <m/>
    <m/>
    <m/>
    <s v="4-821-642"/>
    <s v="MASIVO"/>
    <s v="NPN"/>
    <x v="1"/>
    <m/>
    <m/>
    <m/>
    <m/>
  </r>
  <r>
    <x v="1"/>
    <s v="Franklin Ismael castillo"/>
    <n v="362055490000"/>
    <s v="Cobros Mayo"/>
    <m/>
    <m/>
    <d v="2026-05-01T00:00:00"/>
    <n v="67158965"/>
    <n v="67158965"/>
    <m/>
    <m/>
    <m/>
    <m/>
    <m/>
    <d v="2026-05-01T00:00:00"/>
    <m/>
    <m/>
    <m/>
    <s v="8-953-2411"/>
    <s v="MASIVO"/>
    <s v="NPN"/>
    <x v="1"/>
    <m/>
    <m/>
    <m/>
    <m/>
  </r>
  <r>
    <x v="1"/>
    <s v=" SABRINA IYADERIS ESPINOSA URIETA"/>
    <n v="358381690000"/>
    <s v="Cobros Mayo"/>
    <m/>
    <m/>
    <d v="2026-05-01T00:00:00"/>
    <n v="67160698"/>
    <n v="67160698"/>
    <m/>
    <m/>
    <m/>
    <m/>
    <m/>
    <d v="2026-05-01T00:00:00"/>
    <m/>
    <m/>
    <m/>
    <s v="8-738-2199"/>
    <s v="CALL CENTER"/>
    <s v="NPN"/>
    <x v="5"/>
    <m/>
    <m/>
    <m/>
    <m/>
  </r>
  <r>
    <x v="1"/>
    <s v="Juan Perez"/>
    <n v="363042870000"/>
    <s v="Cobros Mayo"/>
    <m/>
    <m/>
    <d v="2026-05-01T00:00:00"/>
    <n v="67161815"/>
    <n v="67161815"/>
    <m/>
    <m/>
    <m/>
    <m/>
    <m/>
    <d v="2026-05-01T00:00:00"/>
    <m/>
    <m/>
    <m/>
    <s v="9-121-2501"/>
    <s v="SOHO"/>
    <s v="NPN"/>
    <x v="1"/>
    <m/>
    <m/>
    <m/>
    <m/>
  </r>
  <r>
    <x v="1"/>
    <s v="Celestino Pérez Álvarez "/>
    <n v="361027110000"/>
    <s v="Cobros Mayo"/>
    <m/>
    <m/>
    <d v="2026-05-01T00:00:00"/>
    <n v="67171508"/>
    <n v="67171508"/>
    <m/>
    <m/>
    <m/>
    <m/>
    <m/>
    <d v="2026-05-01T00:00:00"/>
    <m/>
    <m/>
    <m/>
    <s v="9-101-1052"/>
    <s v="MASIVO"/>
    <s v="2 PAGOS PENDIENTES"/>
    <x v="1"/>
    <m/>
    <m/>
    <m/>
    <m/>
  </r>
  <r>
    <x v="1"/>
    <s v="YANETH YARILETH RUIZ GONZALEZ "/>
    <n v="369036530000"/>
    <s v="Cobros Mayo"/>
    <m/>
    <m/>
    <d v="2026-05-01T00:00:00"/>
    <n v="67176750"/>
    <n v="67176750"/>
    <m/>
    <m/>
    <m/>
    <m/>
    <m/>
    <d v="2026-05-01T00:00:00"/>
    <m/>
    <m/>
    <m/>
    <s v="8-769-1669"/>
    <s v="MASIVO"/>
    <s v="NPN"/>
    <x v="1"/>
    <m/>
    <m/>
    <m/>
    <m/>
  </r>
  <r>
    <x v="1"/>
    <s v="YANINA ARIAS "/>
    <n v="355459610000"/>
    <s v="Cobros Mayo"/>
    <m/>
    <m/>
    <d v="2026-05-01T00:00:00"/>
    <n v="67180582"/>
    <n v="67180582"/>
    <m/>
    <m/>
    <m/>
    <m/>
    <m/>
    <d v="2026-05-01T00:00:00"/>
    <m/>
    <m/>
    <m/>
    <s v="10-716-782"/>
    <s v="MASIVO"/>
    <s v="NPN"/>
    <x v="5"/>
    <m/>
    <m/>
    <m/>
    <m/>
  </r>
  <r>
    <x v="1"/>
    <s v="Josueth Iguala"/>
    <n v="329052850000"/>
    <s v="Cobros Mayo"/>
    <m/>
    <m/>
    <d v="2026-05-01T00:00:00"/>
    <n v="67181741"/>
    <n v="67181741"/>
    <m/>
    <m/>
    <m/>
    <m/>
    <m/>
    <d v="2026-05-01T00:00:00"/>
    <m/>
    <m/>
    <m/>
    <s v="8-951-832"/>
    <s v="MASIVO"/>
    <s v="2 PAGOS PENDIENTES"/>
    <x v="4"/>
    <m/>
    <m/>
    <m/>
    <m/>
  </r>
  <r>
    <x v="1"/>
    <s v="SONIA YENIFER HARTMANN FUENTES "/>
    <n v="363076480000"/>
    <s v="Cobros Mayo"/>
    <m/>
    <m/>
    <d v="2026-05-01T00:00:00"/>
    <n v="67195746"/>
    <n v="67195746"/>
    <m/>
    <m/>
    <m/>
    <m/>
    <m/>
    <d v="2026-05-01T00:00:00"/>
    <m/>
    <m/>
    <m/>
    <s v="4-726-1342"/>
    <s v="MASIVO"/>
    <s v="NPN"/>
    <x v="7"/>
    <m/>
    <m/>
    <m/>
    <m/>
  </r>
  <r>
    <x v="1"/>
    <s v="Jesus Alberto  Escobar"/>
    <n v="260319800000"/>
    <s v="Cobros Mayo"/>
    <m/>
    <m/>
    <d v="2026-05-01T00:00:00"/>
    <n v="67196614"/>
    <n v="67196614"/>
    <m/>
    <m/>
    <m/>
    <m/>
    <m/>
    <d v="2026-05-01T00:00:00"/>
    <m/>
    <m/>
    <m/>
    <s v="9-757-136"/>
    <s v="MASIVO"/>
    <s v="NPN"/>
    <x v="1"/>
    <m/>
    <m/>
    <m/>
    <m/>
  </r>
  <r>
    <x v="1"/>
    <s v="Yasuani Daleshka Quintana Villarreal"/>
    <n v="366057790000"/>
    <s v="Cobros Mayo"/>
    <m/>
    <m/>
    <d v="2026-05-01T00:00:00"/>
    <n v="67204484"/>
    <n v="67204484"/>
    <m/>
    <m/>
    <m/>
    <m/>
    <m/>
    <d v="2026-05-01T00:00:00"/>
    <m/>
    <m/>
    <m/>
    <s v="8-1040-1765"/>
    <s v="MASIVO"/>
    <s v="NPN"/>
    <x v="2"/>
    <m/>
    <m/>
    <m/>
    <m/>
  </r>
  <r>
    <x v="1"/>
    <s v="Ruven Quintana Cárdena"/>
    <n v="369080710000"/>
    <s v="Cobros Mayo"/>
    <m/>
    <m/>
    <d v="2026-05-01T00:00:00"/>
    <n v="67208780"/>
    <n v="67208780"/>
    <m/>
    <m/>
    <m/>
    <m/>
    <m/>
    <d v="2026-05-01T00:00:00"/>
    <m/>
    <m/>
    <m/>
    <s v="5-709-291"/>
    <s v="MASIVO"/>
    <s v="NPN"/>
    <x v="3"/>
    <m/>
    <m/>
    <m/>
    <m/>
  </r>
  <r>
    <x v="1"/>
    <s v="David Mariñas"/>
    <n v="351328870000"/>
    <s v="Cobros Mayo"/>
    <m/>
    <m/>
    <d v="2026-05-01T00:00:00"/>
    <n v="67209412"/>
    <n v="67209412"/>
    <m/>
    <m/>
    <m/>
    <m/>
    <m/>
    <d v="2026-05-01T00:00:00"/>
    <m/>
    <m/>
    <m/>
    <s v="8-989-1991"/>
    <s v="MASIVO"/>
    <s v="NPN"/>
    <x v="9"/>
    <m/>
    <m/>
    <m/>
    <m/>
  </r>
  <r>
    <x v="1"/>
    <s v="Rosario Larios"/>
    <n v="363093830000"/>
    <s v="Cobros Mayo"/>
    <m/>
    <m/>
    <d v="2026-05-01T00:00:00"/>
    <n v="67214083"/>
    <n v="67214083"/>
    <m/>
    <m/>
    <m/>
    <m/>
    <m/>
    <d v="2026-05-01T00:00:00"/>
    <m/>
    <m/>
    <m/>
    <s v="AY009864"/>
    <s v="MASIVO"/>
    <s v="NPN"/>
    <x v="1"/>
    <m/>
    <m/>
    <m/>
    <m/>
  </r>
  <r>
    <x v="1"/>
    <s v="Evelio Pérez Virola"/>
    <n v="359360090000"/>
    <s v="Cobros Mayo"/>
    <m/>
    <m/>
    <d v="2026-05-01T00:00:00"/>
    <n v="67220324"/>
    <n v="67220324"/>
    <m/>
    <m/>
    <m/>
    <m/>
    <m/>
    <d v="2026-05-01T00:00:00"/>
    <m/>
    <m/>
    <m/>
    <s v="12-719-1916"/>
    <s v="MASIVO"/>
    <s v="2 PAGOS PENDIENTES"/>
    <x v="1"/>
    <m/>
    <m/>
    <m/>
    <m/>
  </r>
  <r>
    <x v="1"/>
    <s v="Bladimir Villarreal"/>
    <n v="367054000000"/>
    <s v="Cobros Mayo"/>
    <m/>
    <m/>
    <d v="2026-05-01T00:00:00"/>
    <n v="67224350"/>
    <n v="67224350"/>
    <m/>
    <m/>
    <m/>
    <m/>
    <m/>
    <d v="2026-05-01T00:00:00"/>
    <m/>
    <m/>
    <m/>
    <s v="8-753-137"/>
    <s v="MASIVO"/>
    <s v="NPN"/>
    <x v="3"/>
    <m/>
    <m/>
    <m/>
    <m/>
  </r>
  <r>
    <x v="1"/>
    <s v="ALBERTO SANAPI DEGAIZA"/>
    <n v="361090500000"/>
    <s v="Cobros Mayo"/>
    <m/>
    <m/>
    <d v="2026-05-01T00:00:00"/>
    <n v="67229457"/>
    <n v="67229457"/>
    <m/>
    <m/>
    <m/>
    <m/>
    <m/>
    <d v="2026-05-01T00:00:00"/>
    <m/>
    <m/>
    <m/>
    <s v="5-21-201"/>
    <s v="MASIVO"/>
    <s v="NPN"/>
    <x v="4"/>
    <m/>
    <m/>
    <m/>
    <m/>
  </r>
  <r>
    <x v="1"/>
    <s v="KEINNER DAVID ANAYA BARRAZA"/>
    <n v="351361340000"/>
    <s v="Cobros Mayo"/>
    <m/>
    <m/>
    <d v="2026-05-01T00:00:00"/>
    <n v="67237216"/>
    <n v="67237216"/>
    <m/>
    <m/>
    <m/>
    <m/>
    <m/>
    <d v="2026-05-01T00:00:00"/>
    <m/>
    <m/>
    <m/>
    <s v="BE060795"/>
    <s v="MASIVO"/>
    <s v="3 PAGOS PENDIENTES"/>
    <x v="4"/>
    <m/>
    <m/>
    <m/>
    <m/>
  </r>
  <r>
    <x v="1"/>
    <s v="María melendez"/>
    <n v="368080310000"/>
    <s v="Cobros Mayo"/>
    <m/>
    <m/>
    <d v="2026-05-01T00:00:00"/>
    <n v="67241317"/>
    <n v="67241317"/>
    <m/>
    <m/>
    <m/>
    <m/>
    <m/>
    <d v="2026-05-01T00:00:00"/>
    <m/>
    <m/>
    <m/>
    <s v="2111-859"/>
    <s v="MASIVO"/>
    <s v="NPN"/>
    <x v="1"/>
    <m/>
    <m/>
    <m/>
    <m/>
  </r>
  <r>
    <x v="1"/>
    <s v="Belinda esther alverola Jaramillo "/>
    <n v="366010560000"/>
    <s v="Cobros Mayo"/>
    <m/>
    <m/>
    <d v="2026-05-01T00:00:00"/>
    <n v="67241498"/>
    <n v="67241498"/>
    <m/>
    <m/>
    <m/>
    <m/>
    <m/>
    <d v="2026-05-01T00:00:00"/>
    <m/>
    <m/>
    <m/>
    <s v="8-153-2737"/>
    <s v="MASIVO"/>
    <s v="2 PAGOS PENDIENTES"/>
    <x v="1"/>
    <m/>
    <m/>
    <m/>
    <m/>
  </r>
  <r>
    <x v="1"/>
    <s v="Juan Montes"/>
    <n v="357369770000"/>
    <s v="Cobros Mayo"/>
    <m/>
    <m/>
    <d v="2026-05-01T00:00:00"/>
    <n v="67248799"/>
    <n v="67248799"/>
    <m/>
    <m/>
    <m/>
    <m/>
    <m/>
    <d v="2026-05-01T00:00:00"/>
    <m/>
    <m/>
    <m/>
    <n v="72172508"/>
    <s v="MASIVO"/>
    <s v="NPN"/>
    <x v="2"/>
    <m/>
    <m/>
    <m/>
    <m/>
  </r>
  <r>
    <x v="1"/>
    <s v="ELVIA VANESSA JIMENEZ GONZALEZ"/>
    <n v="367040470000"/>
    <s v="Cobros Mayo"/>
    <m/>
    <m/>
    <d v="2026-05-01T00:00:00"/>
    <n v="67254445"/>
    <n v="67254445"/>
    <m/>
    <m/>
    <m/>
    <m/>
    <m/>
    <d v="2026-05-01T00:00:00"/>
    <m/>
    <m/>
    <m/>
    <s v="8-865-465"/>
    <s v="Outbound Residencial"/>
    <s v="NPN"/>
    <x v="8"/>
    <m/>
    <m/>
    <m/>
    <m/>
  </r>
  <r>
    <x v="1"/>
    <s v="DANNA Rodríguez "/>
    <n v="361015950000"/>
    <s v="Cobros Mayo"/>
    <m/>
    <m/>
    <d v="2026-05-01T00:00:00"/>
    <n v="67255071"/>
    <n v="67255071"/>
    <m/>
    <m/>
    <m/>
    <m/>
    <m/>
    <d v="2026-05-01T00:00:00"/>
    <m/>
    <m/>
    <m/>
    <s v="BC263378"/>
    <s v="MASIVO"/>
    <s v="2 PAGOS PENDIENTES"/>
    <x v="8"/>
    <m/>
    <m/>
    <m/>
    <m/>
  </r>
  <r>
    <x v="1"/>
    <s v="MIGUEL ANGEL RUDAS"/>
    <n v="357290680000"/>
    <s v="Cobros Mayo"/>
    <m/>
    <m/>
    <d v="2026-05-01T00:00:00"/>
    <n v="67255943"/>
    <n v="67255943"/>
    <m/>
    <m/>
    <m/>
    <m/>
    <m/>
    <d v="2026-05-01T00:00:00"/>
    <m/>
    <m/>
    <m/>
    <s v="8-997-2038"/>
    <s v="MASIVO"/>
    <s v="NPN"/>
    <x v="2"/>
    <m/>
    <m/>
    <m/>
    <m/>
  </r>
  <r>
    <x v="1"/>
    <s v="Alba Susqueidys Dominguez Coronado"/>
    <n v="363070630000"/>
    <s v="Cobros Mayo"/>
    <m/>
    <m/>
    <d v="2026-05-01T00:00:00"/>
    <n v="67260264"/>
    <n v="67260264"/>
    <m/>
    <m/>
    <m/>
    <m/>
    <m/>
    <d v="2026-05-01T00:00:00"/>
    <m/>
    <m/>
    <m/>
    <s v="2-738-411"/>
    <s v="DIGITAL"/>
    <s v="NPN"/>
    <x v="1"/>
    <m/>
    <m/>
    <m/>
    <m/>
  </r>
  <r>
    <x v="1"/>
    <s v="Edwin Enoc Ledezma Pérez"/>
    <n v="369087400000"/>
    <s v="Cobros Mayo"/>
    <m/>
    <m/>
    <d v="2026-05-01T00:00:00"/>
    <n v="67269179"/>
    <n v="67269179"/>
    <m/>
    <m/>
    <m/>
    <m/>
    <m/>
    <d v="2026-05-01T00:00:00"/>
    <m/>
    <m/>
    <m/>
    <s v="8-1045-1713"/>
    <s v="MASIVO"/>
    <s v="NPN"/>
    <x v="2"/>
    <m/>
    <m/>
    <m/>
    <m/>
  </r>
  <r>
    <x v="1"/>
    <s v="ORLANDO JAVIER DELGADO RODRIGUEZ"/>
    <n v="364001020000"/>
    <s v="Cobros Mayo"/>
    <m/>
    <m/>
    <d v="2026-05-01T00:00:00"/>
    <n v="67282492"/>
    <n v="67282492"/>
    <m/>
    <m/>
    <m/>
    <m/>
    <m/>
    <d v="2026-05-01T00:00:00"/>
    <m/>
    <m/>
    <m/>
    <s v="3-719-1749"/>
    <s v="MASIVO"/>
    <s v="NPN"/>
    <x v="5"/>
    <m/>
    <m/>
    <m/>
    <m/>
  </r>
  <r>
    <x v="1"/>
    <s v="Yoselin Baker "/>
    <n v="364009800000"/>
    <s v="Cobros Mayo"/>
    <m/>
    <m/>
    <d v="2026-05-01T00:00:00"/>
    <n v="67286431"/>
    <n v="67286431"/>
    <m/>
    <m/>
    <m/>
    <m/>
    <m/>
    <d v="2026-05-01T00:00:00"/>
    <m/>
    <m/>
    <m/>
    <s v="1-764-2056"/>
    <s v="MASIVO"/>
    <s v="2 PAGOS PENDIENTES"/>
    <x v="8"/>
    <m/>
    <m/>
    <m/>
    <m/>
  </r>
  <r>
    <x v="1"/>
    <s v="Eloy Madrid Santamaria"/>
    <n v="366021820000"/>
    <s v="Cobros Mayo"/>
    <m/>
    <m/>
    <d v="2026-05-01T00:00:00"/>
    <n v="67288491"/>
    <n v="67288491"/>
    <m/>
    <m/>
    <m/>
    <m/>
    <m/>
    <d v="2026-05-01T00:00:00"/>
    <m/>
    <m/>
    <m/>
    <s v="4-703-544"/>
    <s v="MASIVO"/>
    <s v="NPN"/>
    <x v="1"/>
    <m/>
    <m/>
    <m/>
    <m/>
  </r>
  <r>
    <x v="1"/>
    <s v="Diomedes Nieto"/>
    <n v="356379510000"/>
    <s v="Cobros Mayo"/>
    <m/>
    <m/>
    <d v="2026-05-01T00:00:00"/>
    <n v="67293087"/>
    <n v="67293087"/>
    <m/>
    <m/>
    <m/>
    <m/>
    <m/>
    <d v="2026-05-01T00:00:00"/>
    <m/>
    <m/>
    <m/>
    <s v="6-716-758"/>
    <s v="MASIVO"/>
    <s v="NPN"/>
    <x v="5"/>
    <m/>
    <m/>
    <m/>
    <m/>
  </r>
  <r>
    <x v="1"/>
    <s v="MARIA WOOD"/>
    <n v="369079060000"/>
    <s v="Cobros Mayo"/>
    <m/>
    <m/>
    <d v="2026-05-01T00:00:00"/>
    <n v="67305133"/>
    <n v="67305133"/>
    <m/>
    <m/>
    <m/>
    <m/>
    <m/>
    <d v="2026-05-01T00:00:00"/>
    <m/>
    <m/>
    <m/>
    <s v="3-736-1000"/>
    <s v="MASIVO"/>
    <s v="NPN"/>
    <x v="1"/>
    <m/>
    <m/>
    <m/>
    <m/>
  </r>
  <r>
    <x v="1"/>
    <s v=" Alaya Nicoles Aguilar Caicedo&gt;"/>
    <n v="354380920000"/>
    <s v="Cobros Mayo"/>
    <m/>
    <m/>
    <d v="2026-05-01T00:00:00"/>
    <n v="67305396"/>
    <n v="67305396"/>
    <m/>
    <m/>
    <m/>
    <m/>
    <m/>
    <d v="2026-05-01T00:00:00"/>
    <m/>
    <m/>
    <m/>
    <s v="8-1006-2387"/>
    <s v="CALL CENTER"/>
    <s v="NPN"/>
    <x v="1"/>
    <m/>
    <m/>
    <m/>
    <m/>
  </r>
  <r>
    <x v="1"/>
    <s v="Daysi De Gracia"/>
    <n v="365002870000"/>
    <s v="Cobros Mayo"/>
    <m/>
    <m/>
    <d v="2026-05-01T00:00:00"/>
    <n v="67313117"/>
    <n v="67313117"/>
    <m/>
    <m/>
    <m/>
    <m/>
    <m/>
    <d v="2026-05-01T00:00:00"/>
    <m/>
    <m/>
    <m/>
    <s v="4-749-1357"/>
    <s v="MASIVO"/>
    <s v="NPN"/>
    <x v="5"/>
    <m/>
    <m/>
    <m/>
    <m/>
  </r>
  <r>
    <x v="1"/>
    <s v=" Lois Kelvy Francisco Herrera"/>
    <n v="355384240000"/>
    <s v="Cobros Mayo"/>
    <m/>
    <m/>
    <d v="2026-05-01T00:00:00"/>
    <n v="67315962"/>
    <n v="67315962"/>
    <m/>
    <m/>
    <m/>
    <m/>
    <m/>
    <d v="2026-05-01T00:00:00"/>
    <m/>
    <m/>
    <m/>
    <s v="8-326-884"/>
    <s v="DIGITAL"/>
    <s v="NPN"/>
    <x v="2"/>
    <m/>
    <m/>
    <m/>
    <m/>
  </r>
  <r>
    <x v="1"/>
    <s v="Eusebio Ortega"/>
    <n v="355372380000"/>
    <s v="Cobros Mayo"/>
    <m/>
    <m/>
    <d v="2026-05-01T00:00:00"/>
    <n v="67322843"/>
    <n v="67322843"/>
    <m/>
    <m/>
    <m/>
    <m/>
    <m/>
    <d v="2026-05-01T00:00:00"/>
    <m/>
    <m/>
    <m/>
    <s v="4-190-388"/>
    <s v="MASIVO"/>
    <s v="NPN"/>
    <x v="1"/>
    <m/>
    <m/>
    <m/>
    <m/>
  </r>
  <r>
    <x v="1"/>
    <s v="LEONEL MONTEZUMA SALINA"/>
    <n v="369041900000"/>
    <s v="Cobros Mayo"/>
    <m/>
    <m/>
    <d v="2026-05-01T00:00:00"/>
    <n v="67323047"/>
    <n v="67323047"/>
    <m/>
    <m/>
    <m/>
    <m/>
    <m/>
    <d v="2026-05-01T00:00:00"/>
    <m/>
    <m/>
    <m/>
    <s v="4-816-1879"/>
    <s v="MASIVO"/>
    <s v="NPN"/>
    <x v="1"/>
    <m/>
    <m/>
    <m/>
    <m/>
  </r>
  <r>
    <x v="1"/>
    <s v="Alcibiades Araúz Araúz"/>
    <n v="363019400000"/>
    <s v="Cobros Mayo"/>
    <m/>
    <m/>
    <d v="2026-05-01T00:00:00"/>
    <n v="67325227"/>
    <n v="67325227"/>
    <m/>
    <m/>
    <m/>
    <m/>
    <m/>
    <d v="2026-05-01T00:00:00"/>
    <m/>
    <m/>
    <m/>
    <s v="4-109-394"/>
    <s v="MASIVO"/>
    <s v="NPN"/>
    <x v="1"/>
    <m/>
    <m/>
    <m/>
    <m/>
  </r>
  <r>
    <x v="1"/>
    <s v="David Arturo Melony gonzalez"/>
    <n v="365036310000"/>
    <s v="Cobros Mayo"/>
    <m/>
    <m/>
    <d v="2026-05-01T00:00:00"/>
    <n v="67331934"/>
    <n v="67331934"/>
    <m/>
    <m/>
    <m/>
    <m/>
    <m/>
    <d v="2026-05-01T00:00:00"/>
    <m/>
    <m/>
    <m/>
    <s v="8-909-2086"/>
    <s v="MASIVO"/>
    <s v="NPN"/>
    <x v="8"/>
    <m/>
    <m/>
    <m/>
    <m/>
  </r>
  <r>
    <x v="1"/>
    <s v=" LISANDRO JAVIER ARCIA CASTILLO"/>
    <n v="354379990000"/>
    <s v="Cobros Mayo"/>
    <m/>
    <m/>
    <d v="2026-05-01T00:00:00"/>
    <n v="67336577"/>
    <n v="67336577"/>
    <m/>
    <m/>
    <m/>
    <m/>
    <m/>
    <d v="2026-05-01T00:00:00"/>
    <m/>
    <m/>
    <m/>
    <s v="8-1032-2069"/>
    <s v="DIGITAL"/>
    <s v="NPN"/>
    <x v="1"/>
    <m/>
    <m/>
    <m/>
    <m/>
  </r>
  <r>
    <x v="1"/>
    <s v="CAMILA PARDO"/>
    <n v="364082230000"/>
    <s v="Cobros Mayo"/>
    <m/>
    <m/>
    <d v="2026-05-01T00:00:00"/>
    <n v="67337532"/>
    <n v="67337532"/>
    <m/>
    <m/>
    <m/>
    <m/>
    <m/>
    <d v="2026-05-01T00:00:00"/>
    <m/>
    <m/>
    <m/>
    <s v="9-770-1711"/>
    <s v="MASIVO"/>
    <s v="NPN"/>
    <x v="1"/>
    <m/>
    <m/>
    <m/>
    <m/>
  </r>
  <r>
    <x v="1"/>
    <s v="Norma Delain"/>
    <n v="369058970000"/>
    <s v="Cobros Mayo"/>
    <m/>
    <m/>
    <d v="2026-05-01T00:00:00"/>
    <n v="67348721"/>
    <n v="67348721"/>
    <m/>
    <m/>
    <m/>
    <m/>
    <m/>
    <d v="2026-05-01T00:00:00"/>
    <m/>
    <m/>
    <m/>
    <s v="A61497009"/>
    <s v="MASIVO"/>
    <s v="NPN"/>
    <x v="3"/>
    <m/>
    <m/>
    <m/>
    <m/>
  </r>
  <r>
    <x v="1"/>
    <s v="Miriam Diaz"/>
    <n v="351374740000"/>
    <s v="Cobros Mayo"/>
    <m/>
    <m/>
    <d v="2026-05-01T00:00:00"/>
    <n v="67351722"/>
    <n v="67351722"/>
    <m/>
    <m/>
    <m/>
    <m/>
    <m/>
    <d v="2026-05-01T00:00:00"/>
    <m/>
    <m/>
    <m/>
    <s v="9-172-555 "/>
    <s v="MASIVO"/>
    <s v="NPN"/>
    <x v="1"/>
    <m/>
    <m/>
    <m/>
    <m/>
  </r>
  <r>
    <x v="1"/>
    <s v="CARLOS ALBERTO GONZALEZ"/>
    <n v="361048040000"/>
    <s v="Cobros Mayo"/>
    <m/>
    <m/>
    <d v="2026-05-01T00:00:00"/>
    <n v="67353215"/>
    <n v="67353215"/>
    <m/>
    <m/>
    <m/>
    <m/>
    <m/>
    <d v="2026-05-01T00:00:00"/>
    <m/>
    <m/>
    <m/>
    <s v="8-902-2053"/>
    <s v="MASIVO"/>
    <s v="NPN"/>
    <x v="1"/>
    <m/>
    <m/>
    <m/>
    <m/>
  </r>
  <r>
    <x v="1"/>
    <s v=" OSMAN YAFETH GONZALEZ BANQUEZ"/>
    <n v="366014750000"/>
    <s v="Cobros Mayo"/>
    <m/>
    <m/>
    <d v="2026-05-01T00:00:00"/>
    <n v="67361909"/>
    <n v="67361909"/>
    <m/>
    <m/>
    <m/>
    <m/>
    <m/>
    <d v="2026-05-01T00:00:00"/>
    <m/>
    <m/>
    <m/>
    <s v="8-1060-989"/>
    <s v="CALL CENTER P2P"/>
    <s v="NPN"/>
    <x v="8"/>
    <m/>
    <m/>
    <m/>
    <m/>
  </r>
  <r>
    <x v="1"/>
    <s v="Justo Cedeño"/>
    <n v="186074840000"/>
    <s v="Cobros Mayo"/>
    <m/>
    <m/>
    <d v="2026-05-01T00:00:00"/>
    <n v="67370576"/>
    <n v="67370576"/>
    <m/>
    <m/>
    <m/>
    <m/>
    <m/>
    <d v="2026-05-01T00:00:00"/>
    <m/>
    <m/>
    <m/>
    <s v="4-95-293"/>
    <s v="MASIVO"/>
    <s v="NPN"/>
    <x v="5"/>
    <m/>
    <m/>
    <m/>
    <m/>
  </r>
  <r>
    <x v="1"/>
    <s v="Yonhire Guillén "/>
    <n v="364055230000"/>
    <s v="Cobros Mayo"/>
    <m/>
    <m/>
    <d v="2026-05-01T00:00:00"/>
    <n v="67374223"/>
    <n v="67374223"/>
    <m/>
    <m/>
    <m/>
    <m/>
    <m/>
    <d v="2026-05-01T00:00:00"/>
    <m/>
    <m/>
    <m/>
    <s v="172881506"/>
    <s v="SOHO"/>
    <s v="NPN"/>
    <x v="2"/>
    <m/>
    <m/>
    <m/>
    <m/>
  </r>
  <r>
    <x v="1"/>
    <s v="JESUS OCTAVIO VICTORIA ROLLIZO "/>
    <n v="361059320000"/>
    <s v="Cobros Mayo"/>
    <m/>
    <m/>
    <d v="2026-05-01T00:00:00"/>
    <n v="67383939"/>
    <n v="67383939"/>
    <m/>
    <m/>
    <m/>
    <m/>
    <m/>
    <d v="2026-05-01T00:00:00"/>
    <m/>
    <m/>
    <m/>
    <s v="8-785-1890"/>
    <s v="SOHO"/>
    <s v="NPN"/>
    <x v="1"/>
    <m/>
    <m/>
    <m/>
    <m/>
  </r>
  <r>
    <x v="1"/>
    <s v="Ingrid Chamorro "/>
    <n v="365088760000"/>
    <s v="Cobros Mayo"/>
    <m/>
    <m/>
    <d v="2026-05-01T00:00:00"/>
    <n v="67394428"/>
    <n v="67394428"/>
    <m/>
    <m/>
    <m/>
    <m/>
    <m/>
    <d v="2026-05-01T00:00:00"/>
    <m/>
    <m/>
    <m/>
    <s v="12-717-2106"/>
    <s v="SOHO"/>
    <s v="NPN"/>
    <x v="4"/>
    <m/>
    <m/>
    <m/>
    <m/>
  </r>
  <r>
    <x v="1"/>
    <s v=" Ibet Abrego"/>
    <n v="249025170000"/>
    <s v="Cobros Mayo"/>
    <m/>
    <m/>
    <d v="2026-05-01T00:00:00"/>
    <n v="67410940"/>
    <n v="67410940"/>
    <m/>
    <m/>
    <m/>
    <m/>
    <m/>
    <d v="2026-05-01T00:00:00"/>
    <m/>
    <m/>
    <m/>
    <s v="3-717-1551"/>
    <s v="DIGITAL"/>
    <s v="NPN"/>
    <x v="2"/>
    <m/>
    <m/>
    <m/>
    <m/>
  </r>
  <r>
    <x v="1"/>
    <s v="Aleida Judith Lorenzo Arrocha"/>
    <n v="316012930000"/>
    <s v="Cobros Mayo"/>
    <m/>
    <m/>
    <d v="2026-05-01T00:00:00"/>
    <n v="67418170"/>
    <n v="67418170"/>
    <m/>
    <m/>
    <m/>
    <m/>
    <m/>
    <d v="2026-05-01T00:00:00"/>
    <m/>
    <m/>
    <m/>
    <s v="3-84-2460"/>
    <s v="MASIVO"/>
    <s v="NPN"/>
    <x v="5"/>
    <m/>
    <m/>
    <m/>
    <m/>
  </r>
  <r>
    <x v="1"/>
    <s v="Gabriel Antonio Vásquez "/>
    <n v="364039060000"/>
    <s v="Cobros Mayo"/>
    <m/>
    <m/>
    <d v="2026-05-01T00:00:00"/>
    <n v="67430506"/>
    <n v="67430506"/>
    <m/>
    <m/>
    <m/>
    <m/>
    <m/>
    <d v="2026-05-01T00:00:00"/>
    <m/>
    <m/>
    <m/>
    <s v="8-719-1481"/>
    <s v="MASIVO"/>
    <s v="NPN"/>
    <x v="1"/>
    <m/>
    <m/>
    <m/>
    <m/>
  </r>
  <r>
    <x v="1"/>
    <s v="Luvianca Jelenny Labrador Benítez "/>
    <n v="352371680000"/>
    <s v="Cobros Mayo"/>
    <m/>
    <m/>
    <d v="2026-05-01T00:00:00"/>
    <n v="67433978"/>
    <n v="67433978"/>
    <m/>
    <m/>
    <m/>
    <m/>
    <m/>
    <d v="2026-05-01T00:00:00"/>
    <m/>
    <m/>
    <m/>
    <s v="8-773-2054"/>
    <s v="MASIVO"/>
    <s v="NPN"/>
    <x v="1"/>
    <m/>
    <m/>
    <m/>
    <m/>
  </r>
  <r>
    <x v="1"/>
    <s v="Jesus Escobar"/>
    <n v="260319800000"/>
    <s v="Cobros Mayo"/>
    <m/>
    <m/>
    <d v="2026-05-01T00:00:00"/>
    <n v="67435533"/>
    <n v="67435533"/>
    <m/>
    <m/>
    <m/>
    <m/>
    <m/>
    <d v="2026-05-01T00:00:00"/>
    <m/>
    <m/>
    <m/>
    <s v="9-757-136"/>
    <s v="MASIVO"/>
    <s v="NPN"/>
    <x v="6"/>
    <m/>
    <m/>
    <m/>
    <m/>
  </r>
  <r>
    <x v="1"/>
    <s v="JESUS NEHEMIAS ORTIZ VELASQUEZ"/>
    <n v="358385390000"/>
    <s v="Cobros Mayo"/>
    <m/>
    <m/>
    <d v="2026-05-01T00:00:00"/>
    <n v="67447725"/>
    <n v="67447725"/>
    <m/>
    <m/>
    <m/>
    <m/>
    <m/>
    <d v="2026-05-01T00:00:00"/>
    <m/>
    <m/>
    <m/>
    <s v="8-1006-357"/>
    <s v="MASIVO"/>
    <s v="NPN"/>
    <x v="2"/>
    <m/>
    <m/>
    <m/>
    <m/>
  </r>
  <r>
    <x v="1"/>
    <s v="NITZELY Quijano "/>
    <n v="357317130000"/>
    <s v="Cobros Mayo"/>
    <m/>
    <m/>
    <d v="2026-05-01T00:00:00"/>
    <n v="67450828"/>
    <n v="67450828"/>
    <m/>
    <m/>
    <m/>
    <m/>
    <m/>
    <d v="2026-05-01T00:00:00"/>
    <m/>
    <m/>
    <m/>
    <s v="10-716-744"/>
    <s v="MASIVO"/>
    <s v="3 PAGOS PENDIENTES"/>
    <x v="8"/>
    <m/>
    <m/>
    <m/>
    <m/>
  </r>
  <r>
    <x v="1"/>
    <s v="Yariela acevedo "/>
    <n v="359346870000"/>
    <s v="Cobros Mayo"/>
    <m/>
    <m/>
    <d v="2026-05-01T00:00:00"/>
    <n v="67453214"/>
    <n v="67453214"/>
    <m/>
    <m/>
    <m/>
    <m/>
    <m/>
    <d v="2026-05-01T00:00:00"/>
    <m/>
    <m/>
    <m/>
    <s v="8-741-1525"/>
    <s v="MASIVO"/>
    <s v="NPN"/>
    <x v="3"/>
    <m/>
    <m/>
    <m/>
    <m/>
  </r>
  <r>
    <x v="1"/>
    <s v="Ireneliz Moreno"/>
    <n v="362061040000"/>
    <s v="Cobros Mayo"/>
    <m/>
    <m/>
    <d v="2026-05-01T00:00:00"/>
    <n v="67455177"/>
    <n v="67455177"/>
    <m/>
    <m/>
    <m/>
    <m/>
    <m/>
    <d v="2026-05-01T00:00:00"/>
    <m/>
    <m/>
    <m/>
    <s v="8-885-2106"/>
    <s v="MASIVO"/>
    <s v="NPN"/>
    <x v="2"/>
    <m/>
    <m/>
    <m/>
    <m/>
  </r>
  <r>
    <x v="1"/>
    <s v="Erika Palacio"/>
    <n v="368029950000"/>
    <s v="Cobros Mayo"/>
    <m/>
    <m/>
    <d v="2026-05-01T00:00:00"/>
    <n v="67456777"/>
    <n v="67456777"/>
    <m/>
    <m/>
    <m/>
    <m/>
    <m/>
    <d v="2026-05-01T00:00:00"/>
    <m/>
    <m/>
    <m/>
    <s v="1-744-1660"/>
    <s v="MASIVO"/>
    <s v="NPN"/>
    <x v="1"/>
    <m/>
    <m/>
    <m/>
    <m/>
  </r>
  <r>
    <x v="1"/>
    <s v=" ROLANDO MIGUEL MALDONADO PEREZ"/>
    <n v="369024060000"/>
    <s v="Cobros Mayo"/>
    <m/>
    <m/>
    <d v="2026-05-01T00:00:00"/>
    <n v="67464275"/>
    <n v="67464275"/>
    <m/>
    <m/>
    <m/>
    <m/>
    <m/>
    <d v="2026-05-01T00:00:00"/>
    <m/>
    <m/>
    <m/>
    <s v="8-761-1861"/>
    <s v="DIGITAL"/>
    <s v="NPN"/>
    <x v="2"/>
    <m/>
    <m/>
    <m/>
    <m/>
  </r>
  <r>
    <x v="1"/>
    <s v="Eladia Fernández "/>
    <n v="366041300000"/>
    <s v="Cobros Mayo"/>
    <m/>
    <m/>
    <d v="2026-05-01T00:00:00"/>
    <n v="67465348"/>
    <n v="67465348"/>
    <m/>
    <m/>
    <m/>
    <m/>
    <m/>
    <d v="2026-05-01T00:00:00"/>
    <m/>
    <m/>
    <m/>
    <s v="2-58-317"/>
    <s v="MASIVO"/>
    <s v="NPN"/>
    <x v="10"/>
    <m/>
    <m/>
    <m/>
    <m/>
  </r>
  <r>
    <x v="1"/>
    <s v="Guillermita martinez garcia"/>
    <n v="353362830000"/>
    <s v="Cobros Mayo"/>
    <m/>
    <m/>
    <d v="2026-05-01T00:00:00"/>
    <n v="67472824"/>
    <n v="67472824"/>
    <m/>
    <m/>
    <m/>
    <m/>
    <m/>
    <d v="2026-05-01T00:00:00"/>
    <m/>
    <m/>
    <m/>
    <s v="10-704-551"/>
    <s v="MASIVO"/>
    <s v="NPN"/>
    <x v="2"/>
    <m/>
    <m/>
    <m/>
    <m/>
  </r>
  <r>
    <x v="1"/>
    <s v="Lucia Mercedes González Ambulorio "/>
    <n v="369039810000"/>
    <s v="Cobros Mayo"/>
    <m/>
    <m/>
    <d v="2026-05-01T00:00:00"/>
    <n v="67477868"/>
    <n v="67477868"/>
    <m/>
    <m/>
    <m/>
    <m/>
    <m/>
    <d v="2026-05-01T00:00:00"/>
    <m/>
    <m/>
    <m/>
    <s v="8-1001-2155"/>
    <s v="MASIVO"/>
    <s v="NPN"/>
    <x v="2"/>
    <m/>
    <m/>
    <m/>
    <m/>
  </r>
  <r>
    <x v="1"/>
    <s v="Mayra del carmen martinez Hernandez"/>
    <n v="312003050000"/>
    <s v="Cobros Mayo"/>
    <m/>
    <m/>
    <d v="2026-05-01T00:00:00"/>
    <n v="67489669"/>
    <n v="67489669"/>
    <m/>
    <m/>
    <m/>
    <m/>
    <m/>
    <d v="2026-05-01T00:00:00"/>
    <m/>
    <m/>
    <m/>
    <s v="8-320-15"/>
    <s v="MASIVO"/>
    <s v="NPN"/>
    <x v="3"/>
    <m/>
    <m/>
    <m/>
    <m/>
  </r>
  <r>
    <x v="1"/>
    <s v="Sonia Alicia Clark De Prado"/>
    <n v="351358960000"/>
    <s v="Cobros Mayo"/>
    <m/>
    <m/>
    <d v="2026-05-01T00:00:00"/>
    <n v="67505466"/>
    <n v="67505466"/>
    <m/>
    <m/>
    <m/>
    <m/>
    <m/>
    <d v="2026-05-01T00:00:00"/>
    <m/>
    <m/>
    <m/>
    <s v="3-102-659"/>
    <s v="MASIVO"/>
    <s v="2 PAGOS PENDIENTES"/>
    <x v="1"/>
    <m/>
    <m/>
    <m/>
    <m/>
  </r>
  <r>
    <x v="1"/>
    <s v="dashna boodie"/>
    <n v="353373710000"/>
    <s v="Cobros Mayo"/>
    <m/>
    <m/>
    <d v="2026-05-01T00:00:00"/>
    <n v="67506686"/>
    <n v="67506686"/>
    <m/>
    <m/>
    <m/>
    <m/>
    <m/>
    <d v="2026-05-01T00:00:00"/>
    <m/>
    <m/>
    <m/>
    <s v="1-733-1285"/>
    <s v="MASIVO"/>
    <s v="2 PAGOS PENDIENTES"/>
    <x v="1"/>
    <m/>
    <m/>
    <m/>
    <m/>
  </r>
  <r>
    <x v="1"/>
    <s v="Fernado antonio de leon morales"/>
    <n v="366027830000"/>
    <s v="Cobros Mayo"/>
    <m/>
    <m/>
    <d v="2026-05-01T00:00:00"/>
    <n v="67509647"/>
    <n v="67509647"/>
    <m/>
    <m/>
    <m/>
    <m/>
    <m/>
    <d v="2026-05-01T00:00:00"/>
    <m/>
    <m/>
    <m/>
    <s v="3-754-1885"/>
    <s v="SOHO"/>
    <s v="NPN"/>
    <x v="1"/>
    <m/>
    <m/>
    <m/>
    <m/>
  </r>
  <r>
    <x v="1"/>
    <s v="Juan Carlos Cedeño Peña"/>
    <n v="357305090000"/>
    <s v="Cobros Mayo"/>
    <m/>
    <m/>
    <d v="2026-05-01T00:00:00"/>
    <n v="67511407"/>
    <n v="67511407"/>
    <m/>
    <m/>
    <m/>
    <m/>
    <m/>
    <d v="2026-05-01T00:00:00"/>
    <m/>
    <m/>
    <m/>
    <s v="8-764-1743"/>
    <s v="MASIVO"/>
    <s v="NPN"/>
    <x v="1"/>
    <m/>
    <m/>
    <m/>
    <m/>
  </r>
  <r>
    <x v="1"/>
    <s v="MARIA FERNANDA GONZALEZ ARIAS"/>
    <n v="362081480000"/>
    <s v="Cobros Mayo"/>
    <m/>
    <m/>
    <d v="2026-05-01T00:00:00"/>
    <n v="67513331"/>
    <n v="67513331"/>
    <m/>
    <m/>
    <m/>
    <m/>
    <m/>
    <d v="2026-05-01T00:00:00"/>
    <m/>
    <m/>
    <m/>
    <s v="FB660536"/>
    <s v="MASIVO"/>
    <s v="NPN"/>
    <x v="1"/>
    <m/>
    <m/>
    <m/>
    <m/>
  </r>
  <r>
    <x v="1"/>
    <s v="Gabriel de Jesús Torralba Cedeño "/>
    <n v="369028070000"/>
    <s v="Cobros Mayo"/>
    <m/>
    <m/>
    <d v="2026-05-01T00:00:00"/>
    <n v="67517061"/>
    <n v="67517061"/>
    <m/>
    <m/>
    <m/>
    <m/>
    <m/>
    <d v="2026-05-01T00:00:00"/>
    <m/>
    <m/>
    <m/>
    <s v="8-1032-1125"/>
    <s v="MASIVO"/>
    <s v="2 PAGOS PENDIENTES"/>
    <x v="3"/>
    <m/>
    <m/>
    <m/>
    <m/>
  </r>
  <r>
    <x v="1"/>
    <s v="ALFREDIZ MICHELLE PEREZ LEON"/>
    <n v="361037260000"/>
    <s v="Cobros Mayo"/>
    <m/>
    <m/>
    <d v="2026-05-01T00:00:00"/>
    <n v="67517166"/>
    <n v="67517166"/>
    <m/>
    <m/>
    <m/>
    <m/>
    <m/>
    <d v="2026-05-01T00:00:00"/>
    <m/>
    <m/>
    <m/>
    <s v="10-709-502"/>
    <s v="MASIVO"/>
    <s v="NPN"/>
    <x v="1"/>
    <m/>
    <m/>
    <m/>
    <m/>
  </r>
  <r>
    <x v="1"/>
    <s v="Adán González González "/>
    <n v="357373380000"/>
    <s v="Cobros Mayo"/>
    <m/>
    <m/>
    <d v="2026-05-01T00:00:00"/>
    <n v="67527884"/>
    <n v="67527884"/>
    <m/>
    <m/>
    <m/>
    <m/>
    <m/>
    <d v="2026-05-01T00:00:00"/>
    <m/>
    <m/>
    <m/>
    <s v="8-787-1953"/>
    <s v="MASIVO"/>
    <s v="NPN"/>
    <x v="1"/>
    <m/>
    <m/>
    <m/>
    <m/>
  </r>
  <r>
    <x v="1"/>
    <s v="Héctor Montenegro "/>
    <n v="365056880000"/>
    <s v="Cobros Mayo"/>
    <m/>
    <m/>
    <d v="2026-05-01T00:00:00"/>
    <n v="67529215"/>
    <n v="67529215"/>
    <m/>
    <m/>
    <m/>
    <m/>
    <m/>
    <d v="2026-05-01T00:00:00"/>
    <m/>
    <m/>
    <m/>
    <s v="4-755-1517"/>
    <s v="MASIVO"/>
    <s v="NPN"/>
    <x v="1"/>
    <m/>
    <m/>
    <m/>
    <m/>
  </r>
  <r>
    <x v="1"/>
    <s v="Beatriz martinez"/>
    <n v="369039440000"/>
    <s v="Cobros Mayo"/>
    <m/>
    <m/>
    <d v="2026-05-01T00:00:00"/>
    <n v="67542007"/>
    <n v="67542007"/>
    <m/>
    <m/>
    <m/>
    <m/>
    <m/>
    <d v="2026-05-01T00:00:00"/>
    <m/>
    <m/>
    <m/>
    <s v="3-721-1959"/>
    <s v="MASIVO"/>
    <s v="NPN"/>
    <x v="1"/>
    <m/>
    <m/>
    <m/>
    <m/>
  </r>
  <r>
    <x v="1"/>
    <s v="Isaias bennett"/>
    <n v="367091720000"/>
    <s v="Cobros Mayo"/>
    <m/>
    <m/>
    <d v="2026-05-01T00:00:00"/>
    <n v="67548013"/>
    <n v="67548013"/>
    <m/>
    <m/>
    <m/>
    <m/>
    <m/>
    <d v="2026-05-01T00:00:00"/>
    <m/>
    <m/>
    <m/>
    <s v="3-728-1070"/>
    <s v="MASIVO"/>
    <s v="NPN"/>
    <x v="2"/>
    <m/>
    <m/>
    <m/>
    <m/>
  </r>
  <r>
    <x v="1"/>
    <s v="Natzu Nazeth Gordon Quintero "/>
    <n v="367053310000"/>
    <s v="Cobros Mayo"/>
    <m/>
    <m/>
    <d v="2026-05-01T00:00:00"/>
    <n v="67549384"/>
    <n v="67549384"/>
    <m/>
    <m/>
    <m/>
    <m/>
    <m/>
    <d v="2026-05-01T00:00:00"/>
    <m/>
    <m/>
    <m/>
    <s v="8-1012-2107"/>
    <s v="MASIVO"/>
    <s v="NPN"/>
    <x v="2"/>
    <m/>
    <m/>
    <m/>
    <m/>
  </r>
  <r>
    <x v="1"/>
    <s v="Noriel valdes"/>
    <n v="368080700000"/>
    <s v="Cobros Mayo"/>
    <m/>
    <m/>
    <d v="2026-05-01T00:00:00"/>
    <n v="67555828"/>
    <n v="67555828"/>
    <m/>
    <m/>
    <m/>
    <m/>
    <m/>
    <d v="2026-05-01T00:00:00"/>
    <m/>
    <m/>
    <m/>
    <s v="4-246-246"/>
    <s v="MASIVO"/>
    <s v="NPN"/>
    <x v="2"/>
    <m/>
    <m/>
    <m/>
    <m/>
  </r>
  <r>
    <x v="1"/>
    <s v="Yimmi liu"/>
    <n v="365088000000"/>
    <s v="Cobros Mayo"/>
    <m/>
    <m/>
    <d v="2026-05-01T00:00:00"/>
    <n v="67560097"/>
    <n v="67560097"/>
    <m/>
    <m/>
    <m/>
    <m/>
    <m/>
    <d v="2026-05-01T00:00:00"/>
    <m/>
    <m/>
    <m/>
    <s v="8-925-2096"/>
    <s v="SOHO"/>
    <s v="NPN"/>
    <x v="1"/>
    <m/>
    <m/>
    <m/>
    <m/>
  </r>
  <r>
    <x v="1"/>
    <s v="NANCY FUENTES"/>
    <n v="354383320000"/>
    <s v="Cobros Mayo"/>
    <m/>
    <m/>
    <d v="2026-05-01T00:00:00"/>
    <n v="67566693"/>
    <n v="67566693"/>
    <m/>
    <m/>
    <m/>
    <m/>
    <m/>
    <d v="2026-05-01T00:00:00"/>
    <m/>
    <m/>
    <m/>
    <n v="180126738"/>
    <s v="SOHO"/>
    <s v="2 PAGOS PENDIENTES"/>
    <x v="8"/>
    <m/>
    <m/>
    <m/>
    <m/>
  </r>
  <r>
    <x v="1"/>
    <s v="Edy oldemar "/>
    <n v="358369450000"/>
    <s v="Cobros Mayo"/>
    <m/>
    <m/>
    <d v="2026-05-01T00:00:00"/>
    <n v="67574331"/>
    <n v="67574331"/>
    <m/>
    <m/>
    <m/>
    <m/>
    <m/>
    <d v="2026-05-01T00:00:00"/>
    <m/>
    <m/>
    <m/>
    <s v="8-508-219"/>
    <s v="MASIVO"/>
    <s v="3 PAGOS PENDIENTES"/>
    <x v="2"/>
    <m/>
    <m/>
    <m/>
    <m/>
  </r>
  <r>
    <x v="1"/>
    <s v="Melvin armando Rivera "/>
    <n v="203065320000"/>
    <s v="Cobros Mayo"/>
    <m/>
    <m/>
    <d v="2026-05-01T00:00:00"/>
    <n v="67574925"/>
    <n v="67574925"/>
    <m/>
    <m/>
    <m/>
    <m/>
    <m/>
    <d v="2026-05-01T00:00:00"/>
    <m/>
    <m/>
    <m/>
    <s v="8-782-2325"/>
    <s v="MASIVO"/>
    <s v="NPN"/>
    <x v="1"/>
    <m/>
    <m/>
    <m/>
    <m/>
  </r>
  <r>
    <x v="1"/>
    <s v="Carlos Abdiel Martinez  González "/>
    <n v="365049820000"/>
    <s v="Cobros Mayo"/>
    <m/>
    <m/>
    <d v="2026-05-01T00:00:00"/>
    <n v="67576042"/>
    <n v="67576042"/>
    <m/>
    <m/>
    <m/>
    <m/>
    <m/>
    <d v="2026-05-01T00:00:00"/>
    <m/>
    <m/>
    <m/>
    <s v="8-929-944"/>
    <s v="MASIVO"/>
    <s v="NPN"/>
    <x v="1"/>
    <m/>
    <m/>
    <m/>
    <m/>
  </r>
  <r>
    <x v="1"/>
    <s v="Aura rosa soriano batista"/>
    <n v="283006560000"/>
    <s v="Cobros Mayo"/>
    <m/>
    <m/>
    <d v="2026-05-01T00:00:00"/>
    <n v="67580009"/>
    <n v="67580009"/>
    <m/>
    <m/>
    <m/>
    <m/>
    <m/>
    <d v="2026-05-01T00:00:00"/>
    <m/>
    <m/>
    <m/>
    <s v="7-56-110"/>
    <s v="MASIVO"/>
    <s v="NPN"/>
    <x v="8"/>
    <m/>
    <m/>
    <m/>
    <m/>
  </r>
  <r>
    <x v="1"/>
    <s v="Gisela Esther Sánchez Cuesta "/>
    <n v="353383810000"/>
    <s v="Cobros Mayo"/>
    <m/>
    <m/>
    <d v="2026-05-01T00:00:00"/>
    <n v="67592709"/>
    <n v="67592709"/>
    <m/>
    <m/>
    <m/>
    <m/>
    <m/>
    <d v="2026-05-01T00:00:00"/>
    <m/>
    <m/>
    <m/>
    <s v="8-807-876"/>
    <s v="MASIVO"/>
    <s v="NPN"/>
    <x v="2"/>
    <m/>
    <m/>
    <m/>
    <m/>
  </r>
  <r>
    <x v="1"/>
    <s v="Yissel Arancibia Delgado "/>
    <n v="362001830000"/>
    <s v="Cobros Mayo"/>
    <m/>
    <m/>
    <d v="2026-05-01T00:00:00"/>
    <n v="67600721"/>
    <n v="67600721"/>
    <m/>
    <m/>
    <m/>
    <m/>
    <m/>
    <d v="2026-05-01T00:00:00"/>
    <m/>
    <m/>
    <m/>
    <s v="8-902-1209"/>
    <s v="MASIVO"/>
    <s v="2 PAGOS PENDIENTES"/>
    <x v="8"/>
    <m/>
    <m/>
    <m/>
    <m/>
  </r>
  <r>
    <x v="1"/>
    <s v="Isabel peña "/>
    <n v="363056960000"/>
    <s v="Cobros Mayo"/>
    <m/>
    <m/>
    <d v="2026-05-01T00:00:00"/>
    <n v="67630142"/>
    <n v="67630142"/>
    <m/>
    <m/>
    <m/>
    <m/>
    <m/>
    <d v="2026-05-01T00:00:00"/>
    <m/>
    <m/>
    <m/>
    <s v="10-717-2200"/>
    <s v="MASIVO"/>
    <s v="NPN"/>
    <x v="1"/>
    <m/>
    <m/>
    <m/>
    <m/>
  </r>
  <r>
    <x v="1"/>
    <s v="Jorge Luis Gómez Gutiérrez "/>
    <n v="366070150000"/>
    <s v="Cobros Mayo"/>
    <m/>
    <m/>
    <d v="2026-05-01T00:00:00"/>
    <n v="67631318"/>
    <n v="67631318"/>
    <m/>
    <m/>
    <m/>
    <m/>
    <m/>
    <d v="2026-05-01T00:00:00"/>
    <m/>
    <m/>
    <m/>
    <s v="4-739-1703"/>
    <s v="MASIVO"/>
    <s v="NPN"/>
    <x v="1"/>
    <m/>
    <m/>
    <m/>
    <m/>
  </r>
  <r>
    <x v="1"/>
    <s v="Lourdes Tomasa Pineda palacios"/>
    <n v="364075570000"/>
    <s v="Cobros Mayo"/>
    <m/>
    <m/>
    <d v="2026-05-01T00:00:00"/>
    <n v="67666967"/>
    <n v="67666967"/>
    <m/>
    <m/>
    <m/>
    <m/>
    <m/>
    <d v="2026-05-01T00:00:00"/>
    <m/>
    <m/>
    <m/>
    <s v="4-231-854"/>
    <s v="MASIVO"/>
    <s v="NPN"/>
    <x v="3"/>
    <m/>
    <m/>
    <m/>
    <m/>
  </r>
  <r>
    <x v="1"/>
    <s v="Digna Emerita Caicedo "/>
    <n v="356184570000"/>
    <s v="Cobros Mayo"/>
    <m/>
    <m/>
    <d v="2026-05-01T00:00:00"/>
    <n v="67668769"/>
    <n v="67668769"/>
    <m/>
    <m/>
    <m/>
    <m/>
    <m/>
    <d v="2026-05-01T00:00:00"/>
    <m/>
    <m/>
    <m/>
    <s v="8-440-804"/>
    <s v="MASIVO"/>
    <s v="NPN"/>
    <x v="2"/>
    <m/>
    <m/>
    <m/>
    <m/>
  </r>
  <r>
    <x v="1"/>
    <s v="Dionicia Jordan Gonzalez de Montenegro"/>
    <n v="367084580000"/>
    <s v="Cobros Mayo"/>
    <m/>
    <m/>
    <d v="2026-05-01T00:00:00"/>
    <n v="67669261"/>
    <n v="67669261"/>
    <m/>
    <m/>
    <m/>
    <m/>
    <m/>
    <d v="2026-05-01T00:00:00"/>
    <m/>
    <m/>
    <m/>
    <s v="4-150-649"/>
    <s v="MASIVO"/>
    <s v="NPN"/>
    <x v="2"/>
    <m/>
    <m/>
    <m/>
    <m/>
  </r>
  <r>
    <x v="1"/>
    <s v="Francisco Zabaleta "/>
    <n v="369091120000"/>
    <s v="Cobros Mayo"/>
    <m/>
    <m/>
    <d v="2026-05-01T00:00:00"/>
    <n v="67678843"/>
    <n v="67678843"/>
    <m/>
    <m/>
    <m/>
    <m/>
    <m/>
    <d v="2026-05-01T00:00:00"/>
    <m/>
    <m/>
    <m/>
    <s v="BG327965"/>
    <s v="MASIVO"/>
    <s v="NPN"/>
    <x v="2"/>
    <m/>
    <m/>
    <m/>
    <m/>
  </r>
  <r>
    <x v="1"/>
    <s v="Sui yi wong"/>
    <n v="353370310000"/>
    <s v="Cobros Mayo"/>
    <m/>
    <m/>
    <d v="2026-05-01T00:00:00"/>
    <n v="67680989"/>
    <n v="67680989"/>
    <m/>
    <m/>
    <m/>
    <m/>
    <m/>
    <d v="2026-05-01T00:00:00"/>
    <m/>
    <m/>
    <m/>
    <s v="E-8-66058"/>
    <s v="SOHO"/>
    <s v="3 PAGOS PENDIENTES"/>
    <x v="8"/>
    <m/>
    <m/>
    <m/>
    <m/>
  </r>
  <r>
    <x v="1"/>
    <s v="Alberto Asprilla "/>
    <n v="369020630000"/>
    <s v="Cobros Mayo"/>
    <m/>
    <m/>
    <d v="2026-05-01T00:00:00"/>
    <n v="67701108"/>
    <n v="67701108"/>
    <m/>
    <m/>
    <m/>
    <m/>
    <m/>
    <d v="2026-05-01T00:00:00"/>
    <m/>
    <m/>
    <m/>
    <s v="8-1028-1678"/>
    <s v="MASIVO"/>
    <s v="2 PAGOS PENDIENTES"/>
    <x v="3"/>
    <m/>
    <m/>
    <m/>
    <m/>
  </r>
  <r>
    <x v="1"/>
    <s v="Miguel Angel Meneses"/>
    <n v="367084970000"/>
    <s v="Cobros Mayo"/>
    <m/>
    <m/>
    <d v="2026-05-01T00:00:00"/>
    <n v="67726718"/>
    <n v="67726718"/>
    <m/>
    <m/>
    <m/>
    <m/>
    <m/>
    <d v="2026-05-01T00:00:00"/>
    <m/>
    <m/>
    <m/>
    <s v="8-926-749"/>
    <s v="MASIVO"/>
    <s v="NPN"/>
    <x v="1"/>
    <m/>
    <m/>
    <m/>
    <m/>
  </r>
  <r>
    <x v="1"/>
    <s v="Miguel Estribí"/>
    <n v="355377910000"/>
    <s v="Cobros Mayo"/>
    <m/>
    <m/>
    <d v="2026-05-01T00:00:00"/>
    <n v="67739033"/>
    <n v="67739033"/>
    <m/>
    <m/>
    <m/>
    <m/>
    <m/>
    <d v="2026-05-01T00:00:00"/>
    <m/>
    <m/>
    <m/>
    <s v="8-428-792"/>
    <s v="MASIVO"/>
    <s v="3 PAGOS PENDIENTES"/>
    <x v="3"/>
    <m/>
    <m/>
    <m/>
    <m/>
  </r>
  <r>
    <x v="1"/>
    <s v="FAVIAN ÁVILA"/>
    <n v="367003380000"/>
    <s v="Cobros Mayo"/>
    <m/>
    <m/>
    <d v="2026-05-01T00:00:00"/>
    <n v="67744083"/>
    <n v="67744083"/>
    <m/>
    <m/>
    <m/>
    <m/>
    <m/>
    <d v="2026-05-01T00:00:00"/>
    <m/>
    <m/>
    <m/>
    <s v="8-1044-33"/>
    <s v="MASIVO"/>
    <s v="2 PAGOS PENDIENTES"/>
    <x v="3"/>
    <m/>
    <m/>
    <m/>
    <m/>
  </r>
  <r>
    <x v="1"/>
    <s v="Leticia Vejerano "/>
    <n v="368018700000"/>
    <s v="Cobros Mayo"/>
    <m/>
    <m/>
    <d v="2026-05-01T00:00:00"/>
    <n v="67748938"/>
    <n v="67748938"/>
    <m/>
    <m/>
    <m/>
    <m/>
    <m/>
    <d v="2026-05-01T00:00:00"/>
    <m/>
    <m/>
    <m/>
    <s v="4-792-837"/>
    <s v="SOHO"/>
    <s v="2 PAGOS PENDIENTES"/>
    <x v="3"/>
    <m/>
    <m/>
    <m/>
    <m/>
  </r>
  <r>
    <x v="1"/>
    <s v="Roberto ballard"/>
    <n v="367091090000"/>
    <s v="Cobros Mayo"/>
    <m/>
    <m/>
    <d v="2026-05-01T00:00:00"/>
    <n v="67752319"/>
    <n v="67752319"/>
    <m/>
    <m/>
    <m/>
    <m/>
    <m/>
    <d v="2026-05-01T00:00:00"/>
    <m/>
    <m/>
    <m/>
    <s v="3-105-285"/>
    <s v="MASIVO"/>
    <s v="NPN"/>
    <x v="1"/>
    <m/>
    <m/>
    <m/>
    <m/>
  </r>
  <r>
    <x v="1"/>
    <s v="Herminio Baker Jiménez "/>
    <n v="365083110000"/>
    <s v="Cobros Mayo"/>
    <m/>
    <m/>
    <d v="2026-05-01T00:00:00"/>
    <n v="67776351"/>
    <n v="67776351"/>
    <m/>
    <m/>
    <m/>
    <m/>
    <m/>
    <d v="2026-05-01T00:00:00"/>
    <m/>
    <m/>
    <m/>
    <s v="12-723-605"/>
    <s v="MASIVO"/>
    <s v="NPN"/>
    <x v="3"/>
    <m/>
    <m/>
    <m/>
    <m/>
  </r>
  <r>
    <x v="1"/>
    <s v="ISAAC ABDIEL AROSEMENA ROSARIO"/>
    <n v="361059350000"/>
    <s v="Cobros Mayo"/>
    <m/>
    <m/>
    <d v="2026-05-01T00:00:00"/>
    <n v="67777797"/>
    <n v="67777797"/>
    <m/>
    <m/>
    <m/>
    <m/>
    <m/>
    <d v="2026-05-01T00:00:00"/>
    <m/>
    <m/>
    <m/>
    <s v="8-895-2183"/>
    <s v="MASIVO"/>
    <s v="NPN"/>
    <x v="1"/>
    <m/>
    <m/>
    <m/>
    <m/>
  </r>
  <r>
    <x v="1"/>
    <s v="JEAN CARLOS MOSQUERA MOSQUERA"/>
    <n v="353370320000"/>
    <s v="Cobros Mayo"/>
    <m/>
    <m/>
    <d v="2026-05-01T00:00:00"/>
    <n v="67778899"/>
    <n v="67778899"/>
    <m/>
    <m/>
    <m/>
    <m/>
    <m/>
    <d v="2026-05-01T00:00:00"/>
    <m/>
    <m/>
    <m/>
    <s v="10-707-344"/>
    <s v="MASIVO"/>
    <s v="NPN"/>
    <x v="2"/>
    <m/>
    <m/>
    <m/>
    <m/>
  </r>
  <r>
    <x v="1"/>
    <s v="Hipolito Nieto Velasquez"/>
    <n v="364059480000"/>
    <s v="Cobros Mayo"/>
    <m/>
    <m/>
    <d v="2026-05-01T00:00:00"/>
    <n v="67795397"/>
    <n v="67795397"/>
    <m/>
    <m/>
    <m/>
    <m/>
    <m/>
    <d v="2026-05-01T00:00:00"/>
    <m/>
    <m/>
    <m/>
    <s v="7-40-14"/>
    <s v="DIGITAL"/>
    <s v="NPN"/>
    <x v="1"/>
    <m/>
    <m/>
    <m/>
    <m/>
  </r>
  <r>
    <x v="1"/>
    <s v="Valentin Rodríguez zarate"/>
    <n v="369046840000"/>
    <s v="Cobros Mayo"/>
    <m/>
    <m/>
    <d v="2026-05-01T00:00:00"/>
    <n v="67796670"/>
    <n v="67796670"/>
    <m/>
    <m/>
    <m/>
    <m/>
    <m/>
    <d v="2026-05-01T00:00:00"/>
    <m/>
    <m/>
    <m/>
    <s v="7-97-538"/>
    <s v="MASIVO"/>
    <s v="NPN"/>
    <x v="4"/>
    <m/>
    <m/>
    <m/>
    <m/>
  </r>
  <r>
    <x v="1"/>
    <s v="Mario barría "/>
    <n v="357367140000"/>
    <s v="Cobros Mayo"/>
    <m/>
    <m/>
    <d v="2026-05-01T00:00:00"/>
    <n v="67818022"/>
    <n v="67818022"/>
    <m/>
    <m/>
    <m/>
    <m/>
    <m/>
    <d v="2026-05-01T00:00:00"/>
    <m/>
    <m/>
    <m/>
    <s v="8-830-962"/>
    <s v="SOHO"/>
    <s v="2 PAGOS PENDIENTES"/>
    <x v="8"/>
    <m/>
    <m/>
    <m/>
    <m/>
  </r>
  <r>
    <x v="1"/>
    <s v="Natividad Montezuma Montezuma"/>
    <n v="368046250000"/>
    <s v="Cobros Mayo"/>
    <m/>
    <m/>
    <d v="2026-05-01T00:00:00"/>
    <n v="67844698"/>
    <n v="67844698"/>
    <m/>
    <m/>
    <m/>
    <m/>
    <m/>
    <d v="2026-05-01T00:00:00"/>
    <m/>
    <m/>
    <m/>
    <s v="4-764-1023"/>
    <s v="MASIVO"/>
    <s v="NPN"/>
    <x v="2"/>
    <m/>
    <m/>
    <m/>
    <m/>
  </r>
  <r>
    <x v="1"/>
    <s v="Yarabis Eyllin Vergara Rios "/>
    <n v="283003350000"/>
    <s v="Cobros Mayo"/>
    <m/>
    <m/>
    <d v="2026-05-01T00:00:00"/>
    <n v="67847694"/>
    <n v="67847694"/>
    <m/>
    <m/>
    <m/>
    <m/>
    <m/>
    <d v="2026-05-01T00:00:00"/>
    <m/>
    <m/>
    <m/>
    <s v="8-932-2470"/>
    <s v="MASIVO"/>
    <s v="NPN"/>
    <x v="3"/>
    <m/>
    <m/>
    <m/>
    <m/>
  </r>
  <r>
    <x v="1"/>
    <s v="Ruben dario de sedas eichron"/>
    <n v="206053820000"/>
    <s v="Cobros Mayo"/>
    <m/>
    <m/>
    <d v="2026-05-01T00:00:00"/>
    <n v="67848077"/>
    <n v="67848077"/>
    <m/>
    <m/>
    <m/>
    <m/>
    <m/>
    <d v="2026-05-01T00:00:00"/>
    <m/>
    <m/>
    <m/>
    <s v="8-511-376"/>
    <s v="MASIVO"/>
    <s v="NPN"/>
    <x v="1"/>
    <m/>
    <m/>
    <m/>
    <m/>
  </r>
  <r>
    <x v="1"/>
    <s v=" Omaira miranda "/>
    <n v="366089970000"/>
    <s v="Cobros Mayo"/>
    <m/>
    <m/>
    <d v="2026-05-01T00:00:00"/>
    <n v="67850903"/>
    <n v="67850903"/>
    <m/>
    <m/>
    <m/>
    <m/>
    <m/>
    <d v="2026-05-01T00:00:00"/>
    <m/>
    <m/>
    <m/>
    <s v="12-733-1900"/>
    <s v="SOHO"/>
    <s v="NPN"/>
    <x v="3"/>
    <m/>
    <m/>
    <m/>
    <m/>
  </r>
  <r>
    <x v="1"/>
    <s v="YANETH AILYN SMITH HERNANDEZ"/>
    <n v="356381440000"/>
    <s v="Cobros Mayo"/>
    <m/>
    <m/>
    <d v="2026-05-01T00:00:00"/>
    <n v="67857456"/>
    <n v="67857456"/>
    <m/>
    <m/>
    <m/>
    <m/>
    <m/>
    <d v="2026-05-01T00:00:00"/>
    <m/>
    <m/>
    <m/>
    <s v="8-939-750"/>
    <s v="MASIVO"/>
    <s v="NPN"/>
    <x v="1"/>
    <m/>
    <m/>
    <m/>
    <m/>
  </r>
  <r>
    <x v="1"/>
    <s v="YESTANIA LORENA MADRID NUÑEZ"/>
    <n v="349120800100"/>
    <s v="Cobros Mayo"/>
    <m/>
    <m/>
    <d v="2026-05-01T00:00:00"/>
    <n v="67868257"/>
    <n v="67868257"/>
    <m/>
    <m/>
    <m/>
    <m/>
    <m/>
    <d v="2026-05-01T00:00:00"/>
    <m/>
    <m/>
    <m/>
    <s v="8-839-834"/>
    <s v="MASIVO"/>
    <s v="NPN"/>
    <x v="1"/>
    <m/>
    <m/>
    <m/>
    <m/>
  </r>
  <r>
    <x v="1"/>
    <s v="Alanys Samaniego "/>
    <n v="365027290000"/>
    <s v="Cobros Mayo"/>
    <m/>
    <m/>
    <d v="2026-05-01T00:00:00"/>
    <n v="67878229"/>
    <n v="67878229"/>
    <m/>
    <m/>
    <m/>
    <m/>
    <m/>
    <d v="2026-05-01T00:00:00"/>
    <m/>
    <m/>
    <m/>
    <s v="8-1018-391"/>
    <s v="MASIVO"/>
    <s v="2 PAGOS PENDIENTES"/>
    <x v="1"/>
    <m/>
    <m/>
    <m/>
    <m/>
  </r>
  <r>
    <x v="1"/>
    <s v="Jairo Darío Herrera "/>
    <n v="358373381000"/>
    <s v="Cobros Mayo"/>
    <m/>
    <m/>
    <d v="2026-05-01T00:00:00"/>
    <n v="67880204"/>
    <n v="67880204"/>
    <m/>
    <m/>
    <m/>
    <m/>
    <m/>
    <d v="2026-05-01T00:00:00"/>
    <m/>
    <m/>
    <m/>
    <s v="10-3-264"/>
    <s v="MASIVO"/>
    <s v="NPN"/>
    <x v="5"/>
    <m/>
    <m/>
    <m/>
    <m/>
  </r>
  <r>
    <x v="1"/>
    <s v=" Jesús Carrascal"/>
    <n v="365072000000"/>
    <s v="Cobros Mayo"/>
    <m/>
    <m/>
    <d v="2026-05-01T00:00:00"/>
    <n v="67886376"/>
    <n v="67886376"/>
    <m/>
    <m/>
    <m/>
    <m/>
    <m/>
    <d v="2026-05-01T00:00:00"/>
    <m/>
    <m/>
    <m/>
    <s v="AX072647"/>
    <s v="CALL CENTER P2P"/>
    <s v="NPN"/>
    <x v="4"/>
    <m/>
    <m/>
    <m/>
    <m/>
  </r>
  <r>
    <x v="1"/>
    <s v="KARINA SUYEN DE MERA JOHNSON"/>
    <n v="369010570000"/>
    <s v="Cobros Mayo"/>
    <m/>
    <m/>
    <d v="2026-05-01T00:00:00"/>
    <n v="67887976"/>
    <n v="67887976"/>
    <m/>
    <m/>
    <m/>
    <m/>
    <m/>
    <d v="2026-05-01T00:00:00"/>
    <m/>
    <m/>
    <m/>
    <s v="8-881-622"/>
    <s v="MASIVO"/>
    <s v="2 PAGOS PENDIENTES"/>
    <x v="3"/>
    <m/>
    <m/>
    <m/>
    <m/>
  </r>
  <r>
    <x v="1"/>
    <s v="Javier valdes"/>
    <n v="369076370000"/>
    <s v="Cobros Mayo"/>
    <m/>
    <m/>
    <d v="2026-05-01T00:00:00"/>
    <n v="67890432"/>
    <n v="67890432"/>
    <m/>
    <m/>
    <m/>
    <m/>
    <m/>
    <d v="2026-05-01T00:00:00"/>
    <m/>
    <m/>
    <m/>
    <s v="2-739-2026"/>
    <s v="MASIVO"/>
    <s v="NPN"/>
    <x v="4"/>
    <m/>
    <m/>
    <m/>
    <m/>
  </r>
  <r>
    <x v="1"/>
    <s v="Felix Rodríguez "/>
    <n v="369053400000"/>
    <s v="Cobros Mayo"/>
    <m/>
    <m/>
    <d v="2026-05-01T00:00:00"/>
    <n v="67890453"/>
    <n v="67890453"/>
    <m/>
    <m/>
    <m/>
    <m/>
    <m/>
    <d v="2026-05-01T00:00:00"/>
    <m/>
    <m/>
    <m/>
    <s v="8-843-1831"/>
    <s v="MASIVO"/>
    <s v="NPN"/>
    <x v="3"/>
    <m/>
    <m/>
    <m/>
    <m/>
  </r>
  <r>
    <x v="1"/>
    <s v="Karina solis"/>
    <n v="365003380000"/>
    <s v="Cobros Mayo"/>
    <m/>
    <m/>
    <d v="2026-05-01T00:00:00"/>
    <n v="67890453"/>
    <n v="67890453"/>
    <m/>
    <m/>
    <m/>
    <m/>
    <m/>
    <d v="2026-05-01T00:00:00"/>
    <m/>
    <m/>
    <m/>
    <s v="8-908-1773"/>
    <s v="MASIVO"/>
    <s v="2 PAGOS PENDIENTES"/>
    <x v="3"/>
    <m/>
    <m/>
    <m/>
    <m/>
  </r>
  <r>
    <x v="1"/>
    <s v="Yolanda Olivares "/>
    <n v="366051050000"/>
    <s v="Cobros Mayo"/>
    <m/>
    <m/>
    <d v="2026-05-01T00:00:00"/>
    <n v="67890543"/>
    <n v="67890543"/>
    <m/>
    <m/>
    <m/>
    <m/>
    <m/>
    <d v="2026-05-01T00:00:00"/>
    <m/>
    <m/>
    <m/>
    <s v="2-78-1836"/>
    <s v="MASIVO"/>
    <s v="NPN"/>
    <x v="3"/>
    <m/>
    <m/>
    <m/>
    <m/>
  </r>
  <r>
    <x v="1"/>
    <s v="Katherine montes"/>
    <n v="244013920000"/>
    <s v="Cobros Mayo"/>
    <m/>
    <m/>
    <d v="2026-05-01T00:00:00"/>
    <n v="67890543"/>
    <n v="67890543"/>
    <m/>
    <m/>
    <m/>
    <m/>
    <m/>
    <d v="2026-05-01T00:00:00"/>
    <m/>
    <m/>
    <m/>
    <s v="4-759-1243"/>
    <s v="MASIVO"/>
    <s v="3 PAGOS PENDIENTES"/>
    <x v="3"/>
    <m/>
    <m/>
    <m/>
    <m/>
  </r>
  <r>
    <x v="1"/>
    <s v="Victor manuel lopez Velasquez"/>
    <n v="351363700000"/>
    <s v="Cobros Mayo"/>
    <m/>
    <m/>
    <d v="2026-05-01T00:00:00"/>
    <n v="67895566"/>
    <n v="67895566"/>
    <m/>
    <m/>
    <m/>
    <m/>
    <m/>
    <d v="2026-05-01T00:00:00"/>
    <m/>
    <m/>
    <m/>
    <s v="C03481288"/>
    <s v="MASIVO"/>
    <s v="NPN"/>
    <x v="1"/>
    <m/>
    <m/>
    <m/>
    <m/>
  </r>
  <r>
    <x v="1"/>
    <s v="Sabino González "/>
    <n v="361006340000"/>
    <s v="Cobros Mayo"/>
    <m/>
    <m/>
    <d v="2026-05-01T00:00:00"/>
    <n v="67898031"/>
    <n v="67898031"/>
    <m/>
    <m/>
    <m/>
    <m/>
    <m/>
    <d v="2026-05-01T00:00:00"/>
    <m/>
    <m/>
    <m/>
    <s v="3-79-2494"/>
    <s v="MASIVO"/>
    <s v="NPN"/>
    <x v="1"/>
    <m/>
    <m/>
    <m/>
    <m/>
  </r>
  <r>
    <x v="1"/>
    <s v="EVIUDES FILOMENA ALEGRIA ZAPATEIRO"/>
    <n v="362058960000"/>
    <s v="Cobros Mayo"/>
    <m/>
    <m/>
    <d v="2026-05-01T00:00:00"/>
    <n v="67899021"/>
    <n v="67899021"/>
    <m/>
    <m/>
    <m/>
    <m/>
    <m/>
    <d v="2026-05-01T00:00:00"/>
    <m/>
    <m/>
    <m/>
    <s v="5-6-131"/>
    <s v="MASIVO"/>
    <s v="NPN"/>
    <x v="1"/>
    <m/>
    <m/>
    <m/>
    <m/>
  </r>
  <r>
    <x v="1"/>
    <s v="Karina Lizeth Rodriguez "/>
    <n v="363083890000"/>
    <s v="Cobros Mayo"/>
    <m/>
    <m/>
    <d v="2026-05-01T00:00:00"/>
    <n v="67906485"/>
    <n v="67906485"/>
    <m/>
    <m/>
    <m/>
    <m/>
    <m/>
    <d v="2026-05-01T00:00:00"/>
    <m/>
    <m/>
    <m/>
    <s v="8-1059-1401"/>
    <s v="MASIVO"/>
    <s v="NPN"/>
    <x v="1"/>
    <m/>
    <m/>
    <m/>
    <m/>
  </r>
  <r>
    <x v="1"/>
    <s v="Sara Argelis Rojas Almanza"/>
    <n v="361075500000"/>
    <s v="Cobros Mayo"/>
    <m/>
    <m/>
    <d v="2026-05-01T00:00:00"/>
    <n v="67910828"/>
    <n v="67910828"/>
    <m/>
    <m/>
    <m/>
    <m/>
    <m/>
    <d v="2026-05-01T00:00:00"/>
    <m/>
    <m/>
    <m/>
    <s v="9-164-398"/>
    <s v="MASIVO"/>
    <s v="NPN"/>
    <x v="3"/>
    <m/>
    <m/>
    <m/>
    <m/>
  </r>
  <r>
    <x v="1"/>
    <s v="Yanisel jaen"/>
    <n v="359378810000"/>
    <s v="Cobros Mayo"/>
    <m/>
    <m/>
    <d v="2026-05-01T00:00:00"/>
    <n v="67917670"/>
    <n v="67917670"/>
    <m/>
    <m/>
    <m/>
    <m/>
    <m/>
    <d v="2026-05-01T00:00:00"/>
    <m/>
    <m/>
    <m/>
    <s v="2-747-1996"/>
    <s v="MASIVO"/>
    <s v="NPN"/>
    <x v="1"/>
    <m/>
    <m/>
    <m/>
    <m/>
  </r>
  <r>
    <x v="1"/>
    <s v=" GUILLERMO ENRIQUE SALAZAR"/>
    <n v="349454890000"/>
    <s v="Cobros Mayo"/>
    <m/>
    <m/>
    <d v="2026-05-01T00:00:00"/>
    <n v="67917692"/>
    <n v="67917692"/>
    <m/>
    <m/>
    <m/>
    <m/>
    <m/>
    <d v="2026-05-01T00:00:00"/>
    <m/>
    <m/>
    <m/>
    <s v="8-1009-166"/>
    <s v="DIGITAL"/>
    <s v="NPN"/>
    <x v="1"/>
    <m/>
    <m/>
    <m/>
    <m/>
  </r>
  <r>
    <x v="1"/>
    <s v="Juan Carlos Zamora Rodriguez "/>
    <n v="205010200000"/>
    <s v="Cobros Mayo"/>
    <m/>
    <m/>
    <d v="2026-05-01T00:00:00"/>
    <n v="67920874"/>
    <n v="67920874"/>
    <m/>
    <m/>
    <m/>
    <m/>
    <m/>
    <d v="2026-05-01T00:00:00"/>
    <m/>
    <m/>
    <m/>
    <s v="8-783-775"/>
    <s v="MASIVO"/>
    <s v="NPN"/>
    <x v="2"/>
    <m/>
    <m/>
    <m/>
    <m/>
  </r>
  <r>
    <x v="1"/>
    <s v="VIOLETA REYES RIVAS "/>
    <n v="369001490000"/>
    <s v="Cobros Mayo"/>
    <m/>
    <m/>
    <d v="2026-05-01T00:00:00"/>
    <n v="67927520"/>
    <n v="67927520"/>
    <m/>
    <m/>
    <m/>
    <m/>
    <m/>
    <d v="2026-05-01T00:00:00"/>
    <m/>
    <m/>
    <m/>
    <s v="E-8-126668"/>
    <s v="MASIVO"/>
    <s v="NPN"/>
    <x v="4"/>
    <m/>
    <m/>
    <m/>
    <m/>
  </r>
  <r>
    <x v="1"/>
    <s v="LUIS CARLOS GIL BONILLA"/>
    <n v="345447110000"/>
    <s v="Cobros Mayo"/>
    <m/>
    <m/>
    <d v="2026-05-01T00:00:00"/>
    <n v="67931627"/>
    <n v="67931627"/>
    <m/>
    <m/>
    <m/>
    <m/>
    <m/>
    <d v="2026-05-01T00:00:00"/>
    <m/>
    <m/>
    <m/>
    <s v="8-904-1513"/>
    <s v="MASIVO"/>
    <s v="3 PAGOS PENDIENTES"/>
    <x v="3"/>
    <m/>
    <m/>
    <m/>
    <m/>
  </r>
  <r>
    <x v="1"/>
    <s v="KELVIN PIMENTEL"/>
    <n v="363083020000"/>
    <s v="Cobros Mayo"/>
    <m/>
    <m/>
    <d v="2026-05-01T00:00:00"/>
    <n v="67940533"/>
    <n v="67940533"/>
    <m/>
    <m/>
    <m/>
    <m/>
    <m/>
    <d v="2026-05-01T00:00:00"/>
    <m/>
    <m/>
    <m/>
    <s v="4-843-1458"/>
    <s v="MASIVO"/>
    <s v="NPN"/>
    <x v="2"/>
    <m/>
    <m/>
    <m/>
    <m/>
  </r>
  <r>
    <x v="1"/>
    <s v="Anthony Rodriguez "/>
    <n v="355384590000"/>
    <s v="Cobros Mayo"/>
    <m/>
    <m/>
    <d v="2026-05-01T00:00:00"/>
    <n v="67943025"/>
    <n v="67943025"/>
    <m/>
    <m/>
    <m/>
    <m/>
    <m/>
    <d v="2026-05-01T00:00:00"/>
    <m/>
    <m/>
    <m/>
    <s v="8-905-370"/>
    <s v="MASIVO"/>
    <s v="2 PAGOS PENDIENTES"/>
    <x v="7"/>
    <m/>
    <m/>
    <m/>
    <m/>
  </r>
  <r>
    <x v="1"/>
    <s v="Adolfo Montenegro "/>
    <n v="366087520000"/>
    <s v="Cobros Mayo"/>
    <m/>
    <m/>
    <d v="2026-05-01T00:00:00"/>
    <n v="67944507"/>
    <n v="67944507"/>
    <m/>
    <m/>
    <m/>
    <m/>
    <m/>
    <d v="2026-05-01T00:00:00"/>
    <m/>
    <m/>
    <m/>
    <s v="8-455-130"/>
    <s v="MASIVO"/>
    <s v="NPN"/>
    <x v="1"/>
    <m/>
    <m/>
    <m/>
    <m/>
  </r>
  <r>
    <x v="1"/>
    <s v="Fernando Antonio ledezma ureña"/>
    <n v="354318770000"/>
    <s v="Cobros Mayo"/>
    <m/>
    <m/>
    <d v="2026-05-01T00:00:00"/>
    <n v="67960036"/>
    <n v="67960036"/>
    <m/>
    <m/>
    <m/>
    <m/>
    <m/>
    <d v="2026-05-01T00:00:00"/>
    <m/>
    <m/>
    <m/>
    <s v="2-759-883"/>
    <s v="MASIVO"/>
    <s v="NPN"/>
    <x v="1"/>
    <m/>
    <m/>
    <m/>
    <m/>
  </r>
  <r>
    <x v="1"/>
    <s v="Mileydi corina Olmedo giron"/>
    <n v="366024530000"/>
    <s v="Cobros Mayo"/>
    <m/>
    <m/>
    <d v="2026-05-01T00:00:00"/>
    <n v="67964003"/>
    <n v="67964003"/>
    <m/>
    <m/>
    <m/>
    <m/>
    <m/>
    <d v="2026-05-01T00:00:00"/>
    <m/>
    <m/>
    <m/>
    <s v="8-802-577"/>
    <s v="MASIVO"/>
    <s v="NPN"/>
    <x v="1"/>
    <m/>
    <m/>
    <m/>
    <m/>
  </r>
  <r>
    <x v="1"/>
    <s v="Zaida agames"/>
    <n v="362026410000"/>
    <s v="Cobros Mayo"/>
    <m/>
    <m/>
    <d v="2026-05-01T00:00:00"/>
    <n v="67965157"/>
    <n v="67965157"/>
    <m/>
    <m/>
    <m/>
    <m/>
    <m/>
    <d v="2026-05-01T00:00:00"/>
    <m/>
    <m/>
    <m/>
    <s v="8-748-33"/>
    <s v="MASIVO"/>
    <s v="NPN"/>
    <x v="1"/>
    <m/>
    <m/>
    <m/>
    <m/>
  </r>
  <r>
    <x v="1"/>
    <s v="Milagros del carmen velaquez chiru "/>
    <n v="358375350000"/>
    <s v="Cobros Mayo"/>
    <m/>
    <m/>
    <d v="2026-05-01T00:00:00"/>
    <n v="67979292"/>
    <n v="67979292"/>
    <m/>
    <m/>
    <m/>
    <m/>
    <m/>
    <d v="2026-05-01T00:00:00"/>
    <m/>
    <m/>
    <m/>
    <s v="8-975-1321"/>
    <s v="MASIVO"/>
    <s v="3 PAGOS PENDIENTES"/>
    <x v="1"/>
    <m/>
    <m/>
    <m/>
    <m/>
  </r>
  <r>
    <x v="1"/>
    <s v="DANIEL ALEXIS BATISTA DELGADO"/>
    <n v="359384340000"/>
    <s v="Cobros Mayo"/>
    <m/>
    <m/>
    <d v="2026-05-01T00:00:00"/>
    <n v="67990181"/>
    <n v="67990181"/>
    <m/>
    <m/>
    <m/>
    <m/>
    <m/>
    <d v="2026-05-01T00:00:00"/>
    <m/>
    <m/>
    <m/>
    <s v="8-809-1503"/>
    <s v="MASIVO"/>
    <s v="NPN"/>
    <x v="1"/>
    <m/>
    <m/>
    <m/>
    <m/>
  </r>
  <r>
    <x v="1"/>
    <s v="LUIS ALFONSO GÓMEZ CHACON"/>
    <n v="366004010000"/>
    <s v="Cobros Mayo"/>
    <m/>
    <m/>
    <d v="2026-05-01T00:00:00"/>
    <n v="68004840"/>
    <n v="68004840"/>
    <m/>
    <m/>
    <m/>
    <m/>
    <m/>
    <d v="2026-05-01T00:00:00"/>
    <m/>
    <m/>
    <m/>
    <s v="8-739-917"/>
    <s v="MASIVO"/>
    <s v="NPN"/>
    <x v="1"/>
    <m/>
    <m/>
    <m/>
    <m/>
  </r>
  <r>
    <x v="1"/>
    <s v="Edison Alberto Soto Herrera "/>
    <n v="368019990000"/>
    <s v="Cobros Mayo"/>
    <m/>
    <m/>
    <d v="2026-05-01T00:00:00"/>
    <n v="68008625"/>
    <n v="68008625"/>
    <m/>
    <m/>
    <m/>
    <m/>
    <m/>
    <d v="2026-05-01T00:00:00"/>
    <m/>
    <m/>
    <m/>
    <s v="BH536121"/>
    <s v="MASIVO"/>
    <s v="2 PAGOS PENDIENTES"/>
    <x v="2"/>
    <m/>
    <m/>
    <m/>
    <m/>
  </r>
  <r>
    <x v="1"/>
    <s v="SANDRA MILENA PELAEZ"/>
    <n v="367022970000"/>
    <s v="Cobros Mayo"/>
    <m/>
    <m/>
    <d v="2026-05-01T00:00:00"/>
    <n v="68009374"/>
    <n v="68009374"/>
    <m/>
    <m/>
    <m/>
    <m/>
    <m/>
    <d v="2026-05-01T00:00:00"/>
    <m/>
    <m/>
    <m/>
    <s v="FB630348"/>
    <s v="MASIVO"/>
    <s v="NPN"/>
    <x v="1"/>
    <m/>
    <m/>
    <m/>
    <m/>
  </r>
  <r>
    <x v="1"/>
    <s v="Luisa Fernanda Moreno Córdoba "/>
    <n v="363053080000"/>
    <s v="Cobros Mayo"/>
    <m/>
    <m/>
    <d v="2026-05-01T00:00:00"/>
    <n v="68010458"/>
    <n v="68010458"/>
    <m/>
    <m/>
    <m/>
    <m/>
    <m/>
    <d v="2026-05-01T00:00:00"/>
    <m/>
    <m/>
    <m/>
    <s v="E-8-198628"/>
    <s v="MASIVO"/>
    <s v="NPN"/>
    <x v="1"/>
    <m/>
    <m/>
    <m/>
    <m/>
  </r>
  <r>
    <x v="1"/>
    <s v="JORDAN ARISTIDES DE LEON MOJICA"/>
    <n v="367052350000"/>
    <s v="Cobros Mayo"/>
    <m/>
    <m/>
    <d v="2026-05-01T00:00:00"/>
    <n v="68034721"/>
    <n v="68034721"/>
    <m/>
    <m/>
    <m/>
    <m/>
    <m/>
    <d v="2026-05-01T00:00:00"/>
    <m/>
    <m/>
    <m/>
    <s v="8-893-1572"/>
    <s v="MASIVO"/>
    <s v="NPN"/>
    <x v="4"/>
    <m/>
    <m/>
    <m/>
    <m/>
  </r>
  <r>
    <x v="1"/>
    <s v="GUILLERMO ANTONIO ULLOA VITAL"/>
    <n v="352358880000"/>
    <s v="Cobros Mayo"/>
    <m/>
    <m/>
    <d v="2026-05-01T00:00:00"/>
    <n v="68039283"/>
    <n v="68039283"/>
    <m/>
    <m/>
    <m/>
    <m/>
    <m/>
    <d v="2026-05-01T00:00:00"/>
    <m/>
    <m/>
    <m/>
    <s v="8-431-640"/>
    <s v="MASIVO"/>
    <s v="NPN"/>
    <x v="1"/>
    <m/>
    <m/>
    <m/>
    <m/>
  </r>
  <r>
    <x v="1"/>
    <s v="Augusto Alberto Acosta Gomez"/>
    <n v="351366550000"/>
    <s v="Cobros Mayo"/>
    <m/>
    <m/>
    <d v="2026-05-01T00:00:00"/>
    <n v="68057007"/>
    <n v="68057007"/>
    <m/>
    <m/>
    <m/>
    <m/>
    <m/>
    <d v="2026-05-01T00:00:00"/>
    <m/>
    <m/>
    <m/>
    <s v="4-747-2331"/>
    <s v="MASIVO"/>
    <s v="3 PAGOS PENDIENTES"/>
    <x v="2"/>
    <m/>
    <m/>
    <m/>
    <m/>
  </r>
  <r>
    <x v="1"/>
    <s v="Nelva nícol Alonzo"/>
    <n v="358375880000"/>
    <s v="Cobros Mayo"/>
    <m/>
    <m/>
    <d v="2026-05-01T00:00:00"/>
    <n v="68060885"/>
    <n v="68060885"/>
    <m/>
    <m/>
    <m/>
    <m/>
    <m/>
    <d v="2026-05-01T00:00:00"/>
    <m/>
    <m/>
    <m/>
    <s v="7-711-1326"/>
    <s v="MASIVO"/>
    <s v="2 PAGOS PENDIENTES"/>
    <x v="3"/>
    <m/>
    <m/>
    <m/>
    <m/>
  </r>
  <r>
    <x v="1"/>
    <s v="Karina rueta"/>
    <n v="353365310000"/>
    <s v="Cobros Mayo"/>
    <m/>
    <m/>
    <d v="2026-05-01T00:00:00"/>
    <n v="68061259"/>
    <n v="68061259"/>
    <m/>
    <m/>
    <m/>
    <m/>
    <m/>
    <d v="2026-05-01T00:00:00"/>
    <m/>
    <m/>
    <m/>
    <s v="8-1051-693"/>
    <s v="SOHO"/>
    <s v="NPN"/>
    <x v="2"/>
    <m/>
    <m/>
    <m/>
    <m/>
  </r>
  <r>
    <x v="1"/>
    <s v="Raúl Antonio West Linares "/>
    <n v="353369960000"/>
    <s v="Cobros Mayo"/>
    <m/>
    <m/>
    <d v="2026-05-01T00:00:00"/>
    <n v="68061435"/>
    <n v="68061435"/>
    <m/>
    <m/>
    <m/>
    <m/>
    <m/>
    <d v="2026-05-01T00:00:00"/>
    <m/>
    <m/>
    <m/>
    <s v="8-1062-670"/>
    <s v="MASIVO"/>
    <s v="NPN"/>
    <x v="1"/>
    <m/>
    <m/>
    <m/>
    <m/>
  </r>
  <r>
    <x v="1"/>
    <s v="Alexia archibold"/>
    <n v="364089430000"/>
    <s v="Cobros Mayo"/>
    <m/>
    <m/>
    <d v="2026-05-01T00:00:00"/>
    <n v="68066387"/>
    <n v="68066387"/>
    <m/>
    <m/>
    <m/>
    <m/>
    <m/>
    <d v="2026-05-01T00:00:00"/>
    <m/>
    <m/>
    <m/>
    <s v="3-709-1134"/>
    <s v="MASIVO"/>
    <s v="NPN"/>
    <x v="2"/>
    <m/>
    <m/>
    <m/>
    <m/>
  </r>
  <r>
    <x v="1"/>
    <s v="YONAIRA YULEISI RENTERIA MARTINEZ"/>
    <n v="369004710000"/>
    <s v="Cobros Mayo"/>
    <m/>
    <m/>
    <d v="2026-05-01T00:00:00"/>
    <n v="68073711"/>
    <n v="68073711"/>
    <m/>
    <m/>
    <m/>
    <m/>
    <m/>
    <d v="2026-05-01T00:00:00"/>
    <m/>
    <m/>
    <m/>
    <s v="3-748-395"/>
    <s v="MASIVO"/>
    <s v="NPN"/>
    <x v="4"/>
    <m/>
    <m/>
    <m/>
    <m/>
  </r>
  <r>
    <x v="1"/>
    <s v="ELENA CAMPOS"/>
    <n v="369044140000"/>
    <s v="Cobros Mayo"/>
    <m/>
    <m/>
    <d v="2026-05-01T00:00:00"/>
    <n v="68082860"/>
    <n v="68082860"/>
    <m/>
    <m/>
    <m/>
    <m/>
    <m/>
    <d v="2026-05-01T00:00:00"/>
    <m/>
    <m/>
    <m/>
    <s v="3-742-811"/>
    <s v="MASIVO"/>
    <s v="NPN"/>
    <x v="1"/>
    <m/>
    <m/>
    <m/>
    <m/>
  </r>
  <r>
    <x v="1"/>
    <s v="Carolina Orellana "/>
    <n v="351348550000"/>
    <s v="Cobros Mayo"/>
    <m/>
    <m/>
    <d v="2026-05-01T00:00:00"/>
    <n v="68084318"/>
    <n v="68084318"/>
    <m/>
    <m/>
    <m/>
    <m/>
    <m/>
    <d v="2026-05-01T00:00:00"/>
    <m/>
    <m/>
    <m/>
    <s v="E-8-126837"/>
    <s v="SOHO"/>
    <s v="NPN"/>
    <x v="1"/>
    <m/>
    <m/>
    <m/>
    <m/>
  </r>
  <r>
    <x v="1"/>
    <s v="Rachel Juliach Padilla Poveda"/>
    <n v="347453750000"/>
    <s v="Cobros Mayo"/>
    <m/>
    <m/>
    <d v="2026-05-01T00:00:00"/>
    <n v="68084703"/>
    <n v="68084703"/>
    <m/>
    <m/>
    <m/>
    <m/>
    <m/>
    <d v="2026-05-01T00:00:00"/>
    <m/>
    <m/>
    <m/>
    <s v="8-870-38"/>
    <s v="MASIVO"/>
    <s v="NPN"/>
    <x v="1"/>
    <m/>
    <m/>
    <m/>
    <m/>
  </r>
  <r>
    <x v="1"/>
    <s v="ISMAEL DUMASA ORTEGA"/>
    <n v="359373520000"/>
    <s v="Cobros Mayo"/>
    <m/>
    <m/>
    <d v="2026-05-01T00:00:00"/>
    <n v="68087495"/>
    <n v="68087495"/>
    <m/>
    <m/>
    <m/>
    <m/>
    <m/>
    <d v="2026-05-01T00:00:00"/>
    <m/>
    <m/>
    <m/>
    <s v="8-970-1581"/>
    <s v="MASIVO"/>
    <s v="NPN"/>
    <x v="5"/>
    <m/>
    <m/>
    <m/>
    <m/>
  </r>
  <r>
    <x v="1"/>
    <s v="melineth Pinzón"/>
    <n v="364077070000"/>
    <s v="Cobros Mayo"/>
    <m/>
    <m/>
    <d v="2026-05-01T00:00:00"/>
    <n v="68100949"/>
    <n v="68100949"/>
    <m/>
    <m/>
    <m/>
    <m/>
    <m/>
    <d v="2026-05-01T00:00:00"/>
    <m/>
    <m/>
    <m/>
    <s v="8-880-1686"/>
    <s v="MASIVO"/>
    <s v="NPN"/>
    <x v="1"/>
    <m/>
    <m/>
    <m/>
    <m/>
  </r>
  <r>
    <x v="1"/>
    <s v="CARLOS PÉREZ"/>
    <n v="361003580000"/>
    <s v="Cobros Mayo"/>
    <m/>
    <m/>
    <d v="2026-05-01T00:00:00"/>
    <n v="68116008"/>
    <n v="68116008"/>
    <m/>
    <m/>
    <m/>
    <m/>
    <m/>
    <d v="2026-05-01T00:00:00"/>
    <m/>
    <m/>
    <m/>
    <s v="6-702-1623"/>
    <s v="MASIVO"/>
    <s v="NPN"/>
    <x v="1"/>
    <m/>
    <m/>
    <m/>
    <m/>
  </r>
  <r>
    <x v="1"/>
    <s v="Jaffet Jaramillo "/>
    <n v="351374970000"/>
    <s v="Cobros Mayo"/>
    <m/>
    <m/>
    <d v="2026-05-01T00:00:00"/>
    <n v="68116284"/>
    <n v="68116284"/>
    <m/>
    <m/>
    <m/>
    <m/>
    <m/>
    <d v="2026-05-01T00:00:00"/>
    <m/>
    <m/>
    <m/>
    <s v="8-989-1992"/>
    <s v="MASIVO"/>
    <s v="3 PAGOS PENDIENTES"/>
    <x v="7"/>
    <m/>
    <m/>
    <m/>
    <m/>
  </r>
  <r>
    <x v="1"/>
    <s v="Shephanie Michelle murrell ortega "/>
    <n v="362330440000"/>
    <s v="Cobros Mayo"/>
    <m/>
    <m/>
    <d v="2026-05-01T00:00:00"/>
    <n v="68132648"/>
    <n v="68132648"/>
    <m/>
    <m/>
    <m/>
    <m/>
    <m/>
    <d v="2026-05-01T00:00:00"/>
    <m/>
    <m/>
    <m/>
    <s v="8-1035-234"/>
    <s v="MASIVO"/>
    <s v="NPN"/>
    <x v="1"/>
    <m/>
    <m/>
    <m/>
    <m/>
  </r>
  <r>
    <x v="1"/>
    <s v="Yanela Rosaneth González Castañon"/>
    <n v="367081280000"/>
    <s v="Cobros Mayo"/>
    <m/>
    <m/>
    <d v="2026-05-01T00:00:00"/>
    <n v="68134876"/>
    <n v="68134876"/>
    <m/>
    <m/>
    <m/>
    <m/>
    <m/>
    <d v="2026-05-01T00:00:00"/>
    <m/>
    <m/>
    <m/>
    <s v="8-798-938"/>
    <s v="MASIVO"/>
    <s v="NPN"/>
    <x v="1"/>
    <m/>
    <m/>
    <m/>
    <m/>
  </r>
  <r>
    <x v="1"/>
    <s v="DAYANIS MICHEL CEDEÑO DIAZ"/>
    <n v="361028670000"/>
    <s v="Cobros Mayo"/>
    <m/>
    <m/>
    <d v="2026-05-01T00:00:00"/>
    <n v="68150945"/>
    <n v="68150945"/>
    <m/>
    <m/>
    <m/>
    <m/>
    <m/>
    <d v="2026-05-01T00:00:00"/>
    <m/>
    <m/>
    <m/>
    <s v="8-944-1722"/>
    <s v="MASIVO"/>
    <s v="2 PAGOS PENDIENTES"/>
    <x v="1"/>
    <m/>
    <m/>
    <m/>
    <m/>
  </r>
  <r>
    <x v="1"/>
    <s v="Yair Hernández"/>
    <n v="367037860000"/>
    <s v="Cobros Mayo"/>
    <m/>
    <m/>
    <d v="2026-05-01T00:00:00"/>
    <n v="68150976"/>
    <n v="68150976"/>
    <m/>
    <m/>
    <m/>
    <m/>
    <m/>
    <d v="2026-05-01T00:00:00"/>
    <m/>
    <m/>
    <m/>
    <s v="9-757-382"/>
    <s v="MASIVO"/>
    <s v="NPN"/>
    <x v="1"/>
    <m/>
    <m/>
    <m/>
    <m/>
  </r>
  <r>
    <x v="1"/>
    <s v="Mariangel Duque"/>
    <n v="366051980000"/>
    <s v="Cobros Mayo"/>
    <m/>
    <m/>
    <d v="2026-05-01T00:00:00"/>
    <n v="68162356"/>
    <n v="68162356"/>
    <m/>
    <m/>
    <m/>
    <m/>
    <m/>
    <d v="2026-05-01T00:00:00"/>
    <m/>
    <m/>
    <m/>
    <s v="8-1013-1540"/>
    <s v="MASIVO"/>
    <s v="NPN"/>
    <x v="1"/>
    <m/>
    <m/>
    <m/>
    <m/>
  </r>
  <r>
    <x v="1"/>
    <s v="Ceberino frias moreno"/>
    <n v="356371330000"/>
    <s v="Cobros Mayo"/>
    <m/>
    <m/>
    <d v="2026-05-01T00:00:00"/>
    <n v="68179375"/>
    <n v="68179375"/>
    <m/>
    <m/>
    <m/>
    <m/>
    <m/>
    <d v="2026-05-01T00:00:00"/>
    <m/>
    <m/>
    <m/>
    <s v="8-732-1831"/>
    <s v="MASIVO"/>
    <s v="2 PAGOS PENDIENTES"/>
    <x v="8"/>
    <m/>
    <m/>
    <m/>
    <m/>
  </r>
  <r>
    <x v="1"/>
    <s v="Argelis González "/>
    <n v="363017480000"/>
    <s v="Cobros Mayo"/>
    <m/>
    <m/>
    <d v="2026-05-01T00:00:00"/>
    <n v="68179400"/>
    <n v="68179400"/>
    <m/>
    <m/>
    <m/>
    <m/>
    <m/>
    <d v="2026-05-01T00:00:00"/>
    <m/>
    <m/>
    <m/>
    <s v="2-748-178"/>
    <s v="MASIVO"/>
    <s v="NPN"/>
    <x v="1"/>
    <m/>
    <m/>
    <m/>
    <m/>
  </r>
  <r>
    <x v="1"/>
    <s v="Ernesto Lam Velasquez"/>
    <n v="346382020000"/>
    <s v="Cobros Mayo"/>
    <m/>
    <m/>
    <d v="2026-05-01T00:00:00"/>
    <n v="68184307"/>
    <n v="68184307"/>
    <m/>
    <m/>
    <m/>
    <m/>
    <m/>
    <d v="2026-05-01T00:00:00"/>
    <m/>
    <m/>
    <m/>
    <s v="3-753-110"/>
    <s v="MASIVO"/>
    <s v="NPN"/>
    <x v="5"/>
    <m/>
    <m/>
    <m/>
    <m/>
  </r>
  <r>
    <x v="1"/>
    <s v="Francisco hermenegildo Rodriguez Cruz "/>
    <n v="357369010000"/>
    <s v="Cobros Mayo"/>
    <m/>
    <m/>
    <d v="2026-05-01T00:00:00"/>
    <n v="68185452"/>
    <n v="68185452"/>
    <m/>
    <m/>
    <m/>
    <m/>
    <m/>
    <d v="2026-05-01T00:00:00"/>
    <m/>
    <m/>
    <m/>
    <s v="8-415-149"/>
    <s v="MASIVO"/>
    <s v="NPN"/>
    <x v="1"/>
    <m/>
    <m/>
    <m/>
    <m/>
  </r>
  <r>
    <x v="1"/>
    <s v="SHERLINE NICOLLE VIQUEZ MENDEZ"/>
    <n v="367078170000"/>
    <s v="Cobros Mayo"/>
    <m/>
    <m/>
    <d v="2026-05-01T00:00:00"/>
    <n v="68199560"/>
    <n v="68199560"/>
    <m/>
    <m/>
    <m/>
    <m/>
    <m/>
    <d v="2026-05-01T00:00:00"/>
    <m/>
    <m/>
    <m/>
    <s v="4-827-380"/>
    <s v="MASIVO"/>
    <s v="NPN"/>
    <x v="1"/>
    <m/>
    <m/>
    <m/>
    <m/>
  </r>
  <r>
    <x v="1"/>
    <s v="Juan carlos solar ramos"/>
    <n v="365083820000"/>
    <s v="Cobros Mayo"/>
    <m/>
    <m/>
    <d v="2026-05-01T00:00:00"/>
    <n v="68203534"/>
    <n v="68203534"/>
    <m/>
    <m/>
    <m/>
    <m/>
    <m/>
    <d v="2026-05-01T00:00:00"/>
    <m/>
    <m/>
    <m/>
    <s v="AT533169"/>
    <s v="MASIVO"/>
    <s v="NPN"/>
    <x v="1"/>
    <m/>
    <m/>
    <m/>
    <m/>
  </r>
  <r>
    <x v="1"/>
    <s v="Lizkaida Barcenas"/>
    <n v="366056030000"/>
    <s v="Cobros Mayo"/>
    <m/>
    <m/>
    <d v="2026-05-01T00:00:00"/>
    <n v="68204109"/>
    <n v="68204109"/>
    <m/>
    <m/>
    <m/>
    <m/>
    <m/>
    <d v="2026-05-01T00:00:00"/>
    <m/>
    <m/>
    <m/>
    <s v="3-760-1757"/>
    <s v="MASIVO"/>
    <s v="NPN"/>
    <x v="1"/>
    <m/>
    <m/>
    <m/>
    <m/>
  </r>
  <r>
    <x v="1"/>
    <s v="Freddy balza "/>
    <n v="368014280000"/>
    <s v="Cobros Mayo"/>
    <m/>
    <m/>
    <d v="2026-05-01T00:00:00"/>
    <n v="68211872"/>
    <n v="68211872"/>
    <m/>
    <m/>
    <m/>
    <m/>
    <m/>
    <d v="2026-05-01T00:00:00"/>
    <m/>
    <m/>
    <m/>
    <s v="Bf558050"/>
    <s v="SOHO"/>
    <s v="NPN"/>
    <x v="3"/>
    <m/>
    <m/>
    <m/>
    <m/>
  </r>
  <r>
    <x v="1"/>
    <s v="Enrique Antonio Marín Aguirre "/>
    <n v="234010250000"/>
    <s v="Cobros Mayo"/>
    <m/>
    <m/>
    <d v="2026-05-01T00:00:00"/>
    <n v="68235940"/>
    <n v="68235940"/>
    <m/>
    <m/>
    <m/>
    <m/>
    <m/>
    <d v="2026-05-01T00:00:00"/>
    <m/>
    <m/>
    <m/>
    <s v="4-700-1364"/>
    <s v="MASIVO"/>
    <s v="3 PAGOS PENDIENTES"/>
    <x v="1"/>
    <m/>
    <m/>
    <m/>
    <m/>
  </r>
  <r>
    <x v="1"/>
    <s v="Ricardo Antonio MONTERO MARTÍNEZ"/>
    <n v="998105050000"/>
    <s v="Cobros Mayo"/>
    <m/>
    <m/>
    <d v="2026-05-01T00:00:00"/>
    <n v="68236996"/>
    <n v="68236996"/>
    <m/>
    <m/>
    <m/>
    <m/>
    <m/>
    <d v="2026-05-01T00:00:00"/>
    <m/>
    <m/>
    <m/>
    <s v="4-114-733"/>
    <s v="MASIVO"/>
    <s v="NPN"/>
    <x v="1"/>
    <m/>
    <m/>
    <m/>
    <m/>
  </r>
  <r>
    <x v="1"/>
    <s v="Miguel Chávez "/>
    <n v="365088970000"/>
    <s v="Cobros Mayo"/>
    <m/>
    <m/>
    <d v="2026-05-01T00:00:00"/>
    <n v="68261639"/>
    <n v="68261639"/>
    <m/>
    <m/>
    <m/>
    <m/>
    <m/>
    <d v="2026-05-01T00:00:00"/>
    <m/>
    <m/>
    <m/>
    <s v="9-717-333"/>
    <s v="SOHO"/>
    <s v="NPN"/>
    <x v="1"/>
    <m/>
    <m/>
    <m/>
    <m/>
  </r>
  <r>
    <x v="1"/>
    <s v="Jenny liseth  Barsallo brow"/>
    <n v="366005850000"/>
    <s v="Cobros Mayo"/>
    <m/>
    <m/>
    <d v="2026-05-01T00:00:00"/>
    <n v="68268742"/>
    <n v="68268742"/>
    <m/>
    <m/>
    <m/>
    <m/>
    <m/>
    <d v="2026-05-01T00:00:00"/>
    <m/>
    <m/>
    <m/>
    <s v="10-707-314"/>
    <s v="MASIVO"/>
    <s v="NPN"/>
    <x v="1"/>
    <m/>
    <m/>
    <m/>
    <m/>
  </r>
  <r>
    <x v="1"/>
    <s v="Hilda Martinez"/>
    <n v="353352820000"/>
    <s v="Cobros Mayo"/>
    <m/>
    <m/>
    <d v="2026-05-01T00:00:00"/>
    <n v="68276190"/>
    <n v="68276190"/>
    <m/>
    <m/>
    <m/>
    <m/>
    <m/>
    <d v="2026-05-01T00:00:00"/>
    <m/>
    <m/>
    <m/>
    <s v="3-736-2413"/>
    <s v="MASIVO"/>
    <s v="NPN"/>
    <x v="1"/>
    <m/>
    <m/>
    <m/>
    <m/>
  </r>
  <r>
    <x v="1"/>
    <s v="Delmira Gomez"/>
    <n v="368030360000"/>
    <s v="Cobros Mayo"/>
    <m/>
    <m/>
    <d v="2026-05-01T00:00:00"/>
    <n v="68284706"/>
    <n v="68284706"/>
    <m/>
    <m/>
    <m/>
    <m/>
    <m/>
    <d v="2026-05-01T00:00:00"/>
    <m/>
    <m/>
    <m/>
    <s v="1-17-379"/>
    <s v="MASIVO"/>
    <s v="NPN"/>
    <x v="1"/>
    <m/>
    <m/>
    <m/>
    <m/>
  </r>
  <r>
    <x v="1"/>
    <s v="Laleiska karelis rodriguez bocanegra"/>
    <n v="355381640000"/>
    <s v="Cobros Mayo"/>
    <m/>
    <m/>
    <d v="2026-05-01T00:00:00"/>
    <n v="68285741"/>
    <n v="68285741"/>
    <m/>
    <m/>
    <m/>
    <m/>
    <m/>
    <d v="2026-05-01T00:00:00"/>
    <m/>
    <m/>
    <m/>
    <s v="3-742-1450"/>
    <s v="SOHO"/>
    <s v="NPN"/>
    <x v="1"/>
    <m/>
    <m/>
    <m/>
    <m/>
  </r>
  <r>
    <x v="1"/>
    <s v="Miguel escudero "/>
    <n v="346448850000"/>
    <s v="Cobros Mayo"/>
    <m/>
    <m/>
    <d v="2026-05-01T00:00:00"/>
    <n v="68290890"/>
    <n v="68290890"/>
    <m/>
    <m/>
    <m/>
    <m/>
    <m/>
    <d v="2026-05-01T00:00:00"/>
    <m/>
    <m/>
    <m/>
    <s v="7-702-210"/>
    <s v="MASIVO"/>
    <s v="NPN"/>
    <x v="4"/>
    <m/>
    <m/>
    <m/>
    <m/>
  </r>
  <r>
    <x v="1"/>
    <s v="Ismael alexis Vergara murillo"/>
    <n v="356375320000"/>
    <s v="Cobros Mayo"/>
    <m/>
    <m/>
    <d v="2026-05-01T00:00:00"/>
    <n v="68299587"/>
    <n v="68299587"/>
    <m/>
    <m/>
    <m/>
    <m/>
    <m/>
    <d v="2026-05-01T00:00:00"/>
    <m/>
    <m/>
    <m/>
    <s v="8-1050-2217"/>
    <s v="MASIVO"/>
    <s v="NPN"/>
    <x v="5"/>
    <m/>
    <m/>
    <m/>
    <m/>
  </r>
  <r>
    <x v="1"/>
    <s v="Eric sabet  Morales "/>
    <n v="366010260000"/>
    <s v="Cobros Mayo"/>
    <m/>
    <m/>
    <d v="2026-05-01T00:00:00"/>
    <n v="68303645"/>
    <n v="68303645"/>
    <m/>
    <m/>
    <m/>
    <m/>
    <m/>
    <d v="2026-05-01T00:00:00"/>
    <m/>
    <m/>
    <m/>
    <s v="5-716-1708"/>
    <s v="MASIVO"/>
    <s v="2 PAGOS PENDIENTES"/>
    <x v="8"/>
    <m/>
    <m/>
    <m/>
    <m/>
  </r>
  <r>
    <x v="1"/>
    <s v="Osvaldo Boutet Miranda"/>
    <n v="367021200000"/>
    <s v="Cobros Mayo"/>
    <m/>
    <m/>
    <d v="2026-05-01T00:00:00"/>
    <n v="68313374"/>
    <n v="68313374"/>
    <m/>
    <m/>
    <m/>
    <m/>
    <m/>
    <d v="2026-05-01T00:00:00"/>
    <m/>
    <m/>
    <m/>
    <s v="4-147-2074"/>
    <s v="MASIVO"/>
    <s v="NPN"/>
    <x v="1"/>
    <m/>
    <m/>
    <m/>
    <m/>
  </r>
  <r>
    <x v="1"/>
    <s v="Miguel Angel Ruiz Soto "/>
    <n v="366005830000"/>
    <s v="Cobros Mayo"/>
    <m/>
    <m/>
    <d v="2026-05-01T00:00:00"/>
    <n v="68326091"/>
    <n v="68326091"/>
    <m/>
    <m/>
    <m/>
    <m/>
    <m/>
    <d v="2026-05-01T00:00:00"/>
    <m/>
    <m/>
    <m/>
    <s v="3-728-325"/>
    <s v="MASIVO"/>
    <s v="2 PAGOS PENDIENTES"/>
    <x v="3"/>
    <m/>
    <m/>
    <m/>
    <m/>
  </r>
  <r>
    <x v="1"/>
    <s v="ANA MILENA OVALLE"/>
    <n v="365012970000"/>
    <s v="Cobros Mayo"/>
    <m/>
    <m/>
    <d v="2026-05-01T00:00:00"/>
    <n v="68342815"/>
    <n v="68342815"/>
    <m/>
    <m/>
    <m/>
    <m/>
    <m/>
    <d v="2026-05-01T00:00:00"/>
    <m/>
    <m/>
    <m/>
    <s v="8-810-2035"/>
    <s v="MASIVO"/>
    <s v="2 PAGOS PENDIENTES"/>
    <x v="10"/>
    <m/>
    <m/>
    <m/>
    <m/>
  </r>
  <r>
    <x v="1"/>
    <s v="JOHN FITZGERALD BRATHWAITE LOWE "/>
    <n v="365006330000"/>
    <s v="Cobros Mayo"/>
    <m/>
    <m/>
    <d v="2026-05-01T00:00:00"/>
    <n v="68343299"/>
    <n v="68343299"/>
    <m/>
    <m/>
    <m/>
    <m/>
    <m/>
    <d v="2026-05-01T00:00:00"/>
    <m/>
    <m/>
    <m/>
    <s v="8-314-707"/>
    <s v="MASIVO"/>
    <s v="2 PAGOS PENDIENTES"/>
    <x v="3"/>
    <m/>
    <m/>
    <m/>
    <m/>
  </r>
  <r>
    <x v="1"/>
    <s v="MANUEL ANTONIO MIRANDA FRANCO"/>
    <n v="369055450000"/>
    <s v="Cobros Mayo"/>
    <m/>
    <m/>
    <d v="2026-05-01T00:00:00"/>
    <n v="68358975"/>
    <n v="68358975"/>
    <m/>
    <m/>
    <m/>
    <m/>
    <m/>
    <d v="2026-05-01T00:00:00"/>
    <m/>
    <m/>
    <m/>
    <s v="9-735-619"/>
    <s v="MASIVO"/>
    <s v="NPN"/>
    <x v="1"/>
    <m/>
    <m/>
    <m/>
    <m/>
  </r>
  <r>
    <x v="1"/>
    <s v="Elia Guerra  Molina "/>
    <n v="365039010000"/>
    <s v="Cobros Mayo"/>
    <m/>
    <m/>
    <d v="2026-05-01T00:00:00"/>
    <n v="68368222"/>
    <n v="68368222"/>
    <m/>
    <m/>
    <m/>
    <m/>
    <m/>
    <d v="2026-05-01T00:00:00"/>
    <m/>
    <m/>
    <m/>
    <s v="1-737-715"/>
    <s v="MASIVO"/>
    <s v="NPN"/>
    <x v="1"/>
    <m/>
    <m/>
    <m/>
    <m/>
  </r>
  <r>
    <x v="1"/>
    <s v="YORLENIS VEGA"/>
    <n v="358354670000"/>
    <s v="Cobros Mayo"/>
    <m/>
    <m/>
    <d v="2026-05-01T00:00:00"/>
    <n v="68369773"/>
    <n v="68369773"/>
    <m/>
    <m/>
    <m/>
    <m/>
    <m/>
    <d v="2026-05-01T00:00:00"/>
    <m/>
    <m/>
    <m/>
    <s v="8-904-720"/>
    <s v="MASIVO"/>
    <s v="2 PAGOS PENDIENTES"/>
    <x v="1"/>
    <m/>
    <m/>
    <m/>
    <m/>
  </r>
  <r>
    <x v="1"/>
    <s v="Ronaldo Nazario Justiniano Rodriguez"/>
    <n v="361055190000"/>
    <s v="Cobros Mayo"/>
    <m/>
    <m/>
    <d v="2026-05-01T00:00:00"/>
    <n v="68370299"/>
    <n v="68370299"/>
    <m/>
    <m/>
    <m/>
    <m/>
    <m/>
    <d v="2026-05-01T00:00:00"/>
    <m/>
    <m/>
    <m/>
    <s v="8-1064-579"/>
    <s v="MASIVO"/>
    <s v="NPN"/>
    <x v="1"/>
    <m/>
    <m/>
    <m/>
    <m/>
  </r>
  <r>
    <x v="1"/>
    <s v="Elvis Yandel Estribi Graziani"/>
    <n v="361071000000"/>
    <s v="Cobros Mayo"/>
    <m/>
    <m/>
    <d v="2026-05-01T00:00:00"/>
    <n v="68383673"/>
    <n v="68383673"/>
    <m/>
    <m/>
    <m/>
    <m/>
    <m/>
    <d v="2026-05-01T00:00:00"/>
    <m/>
    <m/>
    <m/>
    <s v="8-1037-1872"/>
    <s v="MASIVO"/>
    <s v="NPN"/>
    <x v="3"/>
    <m/>
    <m/>
    <m/>
    <m/>
  </r>
  <r>
    <x v="1"/>
    <s v="Joel Jonadah Rodriguez Rose"/>
    <n v="364069810000"/>
    <s v="Cobros Mayo"/>
    <m/>
    <m/>
    <d v="2026-05-01T00:00:00"/>
    <n v="68390878"/>
    <n v="68390878"/>
    <m/>
    <m/>
    <m/>
    <m/>
    <m/>
    <d v="2026-05-01T00:00:00"/>
    <m/>
    <m/>
    <m/>
    <s v="8-884-183"/>
    <s v="MASIVO"/>
    <s v="NPN"/>
    <x v="4"/>
    <m/>
    <m/>
    <m/>
    <m/>
  </r>
  <r>
    <x v="1"/>
    <s v="Ronmy Pomares"/>
    <n v="361045560000"/>
    <s v="Cobros Mayo"/>
    <m/>
    <m/>
    <d v="2026-05-01T00:00:00"/>
    <n v="68418651"/>
    <n v="68418651"/>
    <m/>
    <m/>
    <m/>
    <m/>
    <m/>
    <d v="2026-05-01T00:00:00"/>
    <m/>
    <m/>
    <m/>
    <s v="E8108222"/>
    <s v="MASIVO"/>
    <s v="NPN"/>
    <x v="1"/>
    <m/>
    <m/>
    <m/>
    <m/>
  </r>
  <r>
    <x v="1"/>
    <s v="Milagros Daivelys Palacios"/>
    <n v="358382760000"/>
    <s v="Cobros Mayo"/>
    <m/>
    <m/>
    <d v="2026-05-01T00:00:00"/>
    <n v="68425516"/>
    <n v="68425516"/>
    <m/>
    <m/>
    <m/>
    <m/>
    <m/>
    <d v="2026-05-01T00:00:00"/>
    <m/>
    <m/>
    <m/>
    <s v="8-1046-200"/>
    <s v="MASIVO"/>
    <s v="3 PAGOS PENDIENTES"/>
    <x v="1"/>
    <m/>
    <m/>
    <m/>
    <m/>
  </r>
  <r>
    <x v="1"/>
    <s v="Yelineth Rios"/>
    <n v="369070100000"/>
    <s v="Cobros Mayo"/>
    <m/>
    <m/>
    <d v="2026-05-01T00:00:00"/>
    <n v="68427493"/>
    <n v="68427493"/>
    <m/>
    <m/>
    <m/>
    <m/>
    <m/>
    <d v="2026-05-01T00:00:00"/>
    <m/>
    <m/>
    <m/>
    <s v="8-760-1295"/>
    <s v="MASIVO"/>
    <s v="NPN"/>
    <x v="1"/>
    <m/>
    <m/>
    <m/>
    <m/>
  </r>
  <r>
    <x v="1"/>
    <s v="Nemesis tatiana viquez corella"/>
    <n v="360285300000"/>
    <s v="Cobros Mayo"/>
    <m/>
    <m/>
    <d v="2026-05-01T00:00:00"/>
    <n v="68443527"/>
    <n v="68443527"/>
    <m/>
    <m/>
    <m/>
    <m/>
    <m/>
    <d v="2026-05-01T00:00:00"/>
    <m/>
    <m/>
    <m/>
    <s v="4-759-714"/>
    <s v="MASIVO"/>
    <s v="NPN"/>
    <x v="1"/>
    <m/>
    <m/>
    <m/>
    <m/>
  </r>
  <r>
    <x v="1"/>
    <s v="Pablo Torres osorio"/>
    <n v="353363240000"/>
    <s v="Cobros Mayo"/>
    <m/>
    <m/>
    <d v="2026-05-01T00:00:00"/>
    <n v="68451482"/>
    <n v="68451482"/>
    <m/>
    <m/>
    <m/>
    <m/>
    <m/>
    <d v="2026-05-01T00:00:00"/>
    <m/>
    <m/>
    <m/>
    <s v="8-294-118"/>
    <s v="MASIVO"/>
    <s v="NPN"/>
    <x v="5"/>
    <m/>
    <m/>
    <m/>
    <m/>
  </r>
  <r>
    <x v="1"/>
    <s v="Jonathan emerito acevedo gallardo "/>
    <n v="194075090000"/>
    <s v="Cobros Mayo"/>
    <m/>
    <m/>
    <d v="2026-05-01T00:00:00"/>
    <n v="68452412"/>
    <n v="68452412"/>
    <m/>
    <m/>
    <m/>
    <m/>
    <m/>
    <d v="2026-05-01T00:00:00"/>
    <m/>
    <m/>
    <m/>
    <s v="8-799-680"/>
    <s v="MASIVO"/>
    <s v="NPN"/>
    <x v="1"/>
    <m/>
    <m/>
    <m/>
    <m/>
  </r>
  <r>
    <x v="1"/>
    <s v="Alexis emmanuel credidio Gonzales "/>
    <n v="368009960000"/>
    <s v="Cobros Mayo"/>
    <m/>
    <m/>
    <d v="2026-05-01T00:00:00"/>
    <n v="68470179"/>
    <n v="68470179"/>
    <m/>
    <m/>
    <m/>
    <m/>
    <m/>
    <d v="2026-05-01T00:00:00"/>
    <m/>
    <m/>
    <m/>
    <s v="8-976-1116"/>
    <s v="MASIVO"/>
    <s v="2 PAGOS PENDIENTES"/>
    <x v="8"/>
    <m/>
    <m/>
    <m/>
    <m/>
  </r>
  <r>
    <x v="1"/>
    <s v="Rosalina Sánchez "/>
    <n v="356368870000"/>
    <s v="Cobros Mayo"/>
    <m/>
    <m/>
    <d v="2026-05-01T00:00:00"/>
    <n v="68477282"/>
    <n v="68477282"/>
    <m/>
    <m/>
    <m/>
    <m/>
    <m/>
    <d v="2026-05-01T00:00:00"/>
    <m/>
    <m/>
    <m/>
    <s v="9-737-2061"/>
    <s v="MASIVO"/>
    <s v="NPN"/>
    <x v="2"/>
    <m/>
    <m/>
    <m/>
    <m/>
  </r>
  <r>
    <x v="1"/>
    <s v="Norma Mezua"/>
    <n v="358375590000"/>
    <s v="Cobros Mayo"/>
    <m/>
    <m/>
    <d v="2026-05-01T00:00:00"/>
    <n v="68481258"/>
    <n v="68481258"/>
    <m/>
    <m/>
    <m/>
    <m/>
    <m/>
    <d v="2026-05-01T00:00:00"/>
    <m/>
    <m/>
    <m/>
    <s v="5-702-70"/>
    <s v="MASIVO"/>
    <s v="NPN"/>
    <x v="5"/>
    <m/>
    <m/>
    <m/>
    <m/>
  </r>
  <r>
    <x v="1"/>
    <s v="Vielka Itzel Jarvis Matos "/>
    <n v="366041170000"/>
    <s v="Cobros Mayo"/>
    <m/>
    <m/>
    <d v="2026-05-01T00:00:00"/>
    <n v="68490478"/>
    <n v="68490478"/>
    <m/>
    <m/>
    <m/>
    <m/>
    <m/>
    <d v="2026-05-01T00:00:00"/>
    <m/>
    <m/>
    <m/>
    <s v="8-743-1368"/>
    <s v="MASIVO"/>
    <s v="NPN"/>
    <x v="1"/>
    <m/>
    <m/>
    <m/>
    <m/>
  </r>
  <r>
    <x v="1"/>
    <s v="Juan Enrique Torres Mojica"/>
    <n v="359369000000"/>
    <s v="Cobros Mayo"/>
    <m/>
    <m/>
    <d v="2026-05-01T00:00:00"/>
    <n v="68494071"/>
    <n v="68494071"/>
    <m/>
    <m/>
    <m/>
    <m/>
    <m/>
    <d v="2026-05-01T00:00:00"/>
    <m/>
    <m/>
    <m/>
    <s v="8-493-683"/>
    <s v="MASIVO"/>
    <s v="NPN"/>
    <x v="2"/>
    <m/>
    <m/>
    <m/>
    <m/>
  </r>
  <r>
    <x v="1"/>
    <s v="Noel reyes "/>
    <n v="363005370000"/>
    <s v="Cobros Mayo"/>
    <m/>
    <m/>
    <d v="2026-05-01T00:00:00"/>
    <n v="68497331"/>
    <n v="68497331"/>
    <m/>
    <m/>
    <m/>
    <m/>
    <m/>
    <d v="2026-05-01T00:00:00"/>
    <m/>
    <m/>
    <m/>
    <s v="3-737-79"/>
    <s v="MASIVO"/>
    <s v="2 PAGOS PENDIENTES"/>
    <x v="9"/>
    <m/>
    <m/>
    <m/>
    <m/>
  </r>
  <r>
    <x v="1"/>
    <s v="MAITE ELOISA MARTES RUIZ"/>
    <n v="369021720000"/>
    <s v="Cobros Mayo"/>
    <m/>
    <m/>
    <d v="2026-05-01T00:00:00"/>
    <n v="68532816"/>
    <n v="68532816"/>
    <m/>
    <m/>
    <m/>
    <m/>
    <m/>
    <d v="2026-05-01T00:00:00"/>
    <m/>
    <m/>
    <m/>
    <s v="8-956-2364"/>
    <s v="MASIVO"/>
    <s v="NPN"/>
    <x v="2"/>
    <m/>
    <m/>
    <m/>
    <m/>
  </r>
  <r>
    <x v="1"/>
    <s v="MAGNOLIA CARMINA CHUEZ MORALES"/>
    <n v="352357030000"/>
    <s v="Cobros Mayo"/>
    <m/>
    <m/>
    <d v="2026-05-01T00:00:00"/>
    <n v="68535613"/>
    <n v="68535613"/>
    <m/>
    <m/>
    <m/>
    <m/>
    <m/>
    <d v="2026-05-01T00:00:00"/>
    <m/>
    <m/>
    <m/>
    <s v="8-381-337"/>
    <s v="MASIVO"/>
    <s v="NPN"/>
    <x v="4"/>
    <m/>
    <m/>
    <m/>
    <m/>
  </r>
  <r>
    <x v="1"/>
    <s v="GENESIS STHEFANY RODRIGUEZ MORENO"/>
    <n v="365076060000"/>
    <s v="Cobros Mayo"/>
    <m/>
    <m/>
    <d v="2026-05-01T00:00:00"/>
    <n v="68551019"/>
    <n v="68551019"/>
    <m/>
    <m/>
    <m/>
    <m/>
    <m/>
    <d v="2026-05-01T00:00:00"/>
    <m/>
    <m/>
    <m/>
    <s v="8-937-808"/>
    <s v="MASIVO"/>
    <s v="NPN"/>
    <x v="5"/>
    <m/>
    <m/>
    <m/>
    <m/>
  </r>
  <r>
    <x v="1"/>
    <s v="LAURISSA LEREN "/>
    <n v="299042690000"/>
    <s v="Cobros Mayo"/>
    <m/>
    <m/>
    <d v="2026-05-01T00:00:00"/>
    <n v="68561033"/>
    <n v="68561033"/>
    <m/>
    <m/>
    <m/>
    <m/>
    <m/>
    <d v="2026-05-01T00:00:00"/>
    <m/>
    <m/>
    <m/>
    <s v="8-908-2109"/>
    <s v="MASIVO"/>
    <s v="2 PAGOS PENDIENTES"/>
    <x v="1"/>
    <m/>
    <m/>
    <m/>
    <m/>
  </r>
  <r>
    <x v="1"/>
    <s v="Luis Ortiz "/>
    <n v="366031610000"/>
    <s v="Cobros Mayo"/>
    <m/>
    <m/>
    <d v="2026-05-01T00:00:00"/>
    <n v="68562326"/>
    <n v="68562326"/>
    <m/>
    <m/>
    <m/>
    <m/>
    <m/>
    <d v="2026-05-01T00:00:00"/>
    <m/>
    <m/>
    <m/>
    <s v="10-701-582"/>
    <s v="MASIVO"/>
    <s v="NPN"/>
    <x v="1"/>
    <m/>
    <m/>
    <m/>
    <m/>
  </r>
  <r>
    <x v="1"/>
    <s v="Valerio mora"/>
    <n v="351359270000"/>
    <s v="Cobros Mayo"/>
    <m/>
    <m/>
    <d v="2026-05-01T00:00:00"/>
    <n v="68565271"/>
    <n v="68565271"/>
    <m/>
    <m/>
    <m/>
    <m/>
    <m/>
    <d v="2026-05-01T00:00:00"/>
    <m/>
    <m/>
    <m/>
    <s v="5-716-1671"/>
    <s v="MASIVO"/>
    <s v="3 PAGOS PENDIENTES"/>
    <x v="3"/>
    <m/>
    <m/>
    <m/>
    <m/>
  </r>
  <r>
    <x v="1"/>
    <s v="CRISTIAN MORALES"/>
    <n v="368023750000"/>
    <s v="Cobros Mayo"/>
    <m/>
    <m/>
    <d v="2026-05-01T00:00:00"/>
    <n v="68578388"/>
    <n v="68578388"/>
    <m/>
    <m/>
    <m/>
    <m/>
    <m/>
    <d v="2026-05-01T00:00:00"/>
    <m/>
    <m/>
    <m/>
    <s v="3-737-1380"/>
    <s v="MASIVO"/>
    <s v="2 PAGOS PENDIENTES"/>
    <x v="3"/>
    <m/>
    <m/>
    <m/>
    <m/>
  </r>
  <r>
    <x v="1"/>
    <s v="HELIBELINA LOPEZ ERHMAN"/>
    <n v="362008530000"/>
    <s v="Cobros Mayo"/>
    <m/>
    <m/>
    <d v="2026-05-01T00:00:00"/>
    <n v="68587773"/>
    <n v="68587773"/>
    <m/>
    <m/>
    <m/>
    <m/>
    <m/>
    <d v="2026-05-01T00:00:00"/>
    <m/>
    <m/>
    <m/>
    <s v="10-705-2365"/>
    <s v="MASIVO"/>
    <s v="NPN"/>
    <x v="2"/>
    <m/>
    <m/>
    <m/>
    <m/>
  </r>
  <r>
    <x v="1"/>
    <s v="MIGUEL ANGEL GUEVARA MARTINEz"/>
    <n v="366000710000"/>
    <s v="Cobros Mayo"/>
    <m/>
    <m/>
    <d v="2026-05-01T00:00:00"/>
    <n v="68588708"/>
    <n v="68588708"/>
    <m/>
    <m/>
    <m/>
    <m/>
    <m/>
    <d v="2026-05-01T00:00:00"/>
    <m/>
    <m/>
    <m/>
    <s v="3-748-1562"/>
    <s v="MASIVO"/>
    <s v="NPN"/>
    <x v="5"/>
    <m/>
    <m/>
    <m/>
    <m/>
  </r>
  <r>
    <x v="1"/>
    <s v="Mariana castillo "/>
    <n v="351373720000"/>
    <s v="Cobros Mayo"/>
    <m/>
    <m/>
    <d v="2026-05-01T00:00:00"/>
    <n v="68593774"/>
    <n v="68593774"/>
    <m/>
    <m/>
    <m/>
    <m/>
    <m/>
    <d v="2026-05-01T00:00:00"/>
    <m/>
    <m/>
    <m/>
    <s v="7-115-878"/>
    <s v="MASIVO"/>
    <s v="NPN"/>
    <x v="5"/>
    <m/>
    <m/>
    <m/>
    <m/>
  </r>
  <r>
    <x v="1"/>
    <s v="Moisés ezequiel neguera tellez"/>
    <n v="283011120000"/>
    <s v="Cobros Mayo"/>
    <m/>
    <m/>
    <d v="2026-05-01T00:00:00"/>
    <n v="68594598"/>
    <n v="68594598"/>
    <m/>
    <m/>
    <m/>
    <m/>
    <m/>
    <d v="2026-05-01T00:00:00"/>
    <m/>
    <m/>
    <m/>
    <s v="C02194175"/>
    <s v="MASIVO"/>
    <s v="2 PAGOS PENDIENTES"/>
    <x v="3"/>
    <m/>
    <m/>
    <m/>
    <m/>
  </r>
  <r>
    <x v="1"/>
    <s v="letzaida gonzales ortega "/>
    <n v="355384430000"/>
    <s v="Cobros Mayo"/>
    <m/>
    <m/>
    <d v="2026-05-01T00:00:00"/>
    <n v="68595161"/>
    <n v="68595161"/>
    <m/>
    <m/>
    <m/>
    <m/>
    <m/>
    <d v="2026-05-01T00:00:00"/>
    <m/>
    <m/>
    <m/>
    <s v="8-703-1218"/>
    <s v="MASIVO"/>
    <s v="NPN"/>
    <x v="1"/>
    <m/>
    <m/>
    <m/>
    <m/>
  </r>
  <r>
    <x v="1"/>
    <s v="Yairenis sanchez"/>
    <n v="369034530000"/>
    <s v="Cobros Mayo"/>
    <m/>
    <m/>
    <d v="2026-05-01T00:00:00"/>
    <n v="68603659"/>
    <n v="68603659"/>
    <m/>
    <m/>
    <m/>
    <m/>
    <m/>
    <d v="2026-05-01T00:00:00"/>
    <m/>
    <m/>
    <m/>
    <s v="3-744-2470"/>
    <s v="MASIVO"/>
    <s v="NPN"/>
    <x v="1"/>
    <m/>
    <m/>
    <m/>
    <m/>
  </r>
  <r>
    <x v="1"/>
    <s v=" Jomar Alfredo Ochoa Jones"/>
    <n v="352368230000"/>
    <s v="Cobros Mayo"/>
    <m/>
    <m/>
    <d v="2026-05-01T00:00:00"/>
    <n v="68612220"/>
    <n v="68612220"/>
    <m/>
    <m/>
    <m/>
    <m/>
    <m/>
    <d v="2026-05-01T00:00:00"/>
    <m/>
    <m/>
    <m/>
    <s v="8-992-495"/>
    <s v="MASIVO"/>
    <s v="3 PAGOS PENDIENTES"/>
    <x v="10"/>
    <m/>
    <m/>
    <m/>
    <m/>
  </r>
  <r>
    <x v="1"/>
    <s v="Lizondra Franco Avila"/>
    <n v="192020960000"/>
    <s v="Cobros Mayo"/>
    <m/>
    <m/>
    <d v="2026-05-01T00:00:00"/>
    <n v="68616236"/>
    <n v="68616236"/>
    <m/>
    <m/>
    <m/>
    <m/>
    <m/>
    <d v="2026-05-01T00:00:00"/>
    <m/>
    <m/>
    <m/>
    <s v="9-111-2665"/>
    <s v="MASIVO"/>
    <s v="NPN"/>
    <x v="1"/>
    <m/>
    <m/>
    <m/>
    <m/>
  </r>
  <r>
    <x v="1"/>
    <s v="ALEXANDER BATISTA FLORES"/>
    <n v="295094610000"/>
    <s v="Cobros Mayo"/>
    <m/>
    <m/>
    <d v="2026-05-01T00:00:00"/>
    <n v="68629734"/>
    <n v="68629734"/>
    <m/>
    <m/>
    <m/>
    <m/>
    <m/>
    <d v="2026-05-01T00:00:00"/>
    <m/>
    <m/>
    <m/>
    <s v="8-521-1954"/>
    <s v="MASIVO"/>
    <s v="NPN"/>
    <x v="1"/>
    <m/>
    <m/>
    <m/>
    <m/>
  </r>
  <r>
    <x v="1"/>
    <s v="Kelly johylin Miranda Trotman"/>
    <n v="362092600000"/>
    <s v="Cobros Mayo"/>
    <m/>
    <m/>
    <d v="2026-05-01T00:00:00"/>
    <n v="68637645"/>
    <n v="68637645"/>
    <m/>
    <m/>
    <m/>
    <m/>
    <m/>
    <d v="2026-05-01T00:00:00"/>
    <m/>
    <m/>
    <m/>
    <s v="Kelly johylin Miranda Trotman"/>
    <s v="SOHO"/>
    <s v="NPN"/>
    <x v="2"/>
    <m/>
    <m/>
    <m/>
    <m/>
  </r>
  <r>
    <x v="1"/>
    <s v="Jean nieto "/>
    <n v="361035160000"/>
    <s v="Cobros Mayo"/>
    <m/>
    <m/>
    <d v="2026-05-01T00:00:00"/>
    <n v="68647408"/>
    <n v="68647408"/>
    <m/>
    <m/>
    <m/>
    <m/>
    <m/>
    <d v="2026-05-01T00:00:00"/>
    <m/>
    <m/>
    <m/>
    <s v="8-947-465"/>
    <s v="MASIVO"/>
    <s v="NPN"/>
    <x v="1"/>
    <m/>
    <m/>
    <m/>
    <m/>
  </r>
  <r>
    <x v="1"/>
    <s v="Carlos Eloy Franco Antunes"/>
    <n v="354358120000"/>
    <s v="Cobros Mayo"/>
    <m/>
    <m/>
    <d v="2026-05-01T00:00:00"/>
    <n v="68652769"/>
    <n v="68652769"/>
    <m/>
    <m/>
    <m/>
    <m/>
    <m/>
    <d v="2026-05-01T00:00:00"/>
    <m/>
    <m/>
    <m/>
    <s v="8-522-2500"/>
    <s v="MASIVO"/>
    <s v="2 PAGOS PENDIENTES"/>
    <x v="5"/>
    <m/>
    <m/>
    <m/>
    <m/>
  </r>
  <r>
    <x v="1"/>
    <s v="María Lastenia Ríos Pinto de Higuera"/>
    <n v="354365570000"/>
    <s v="Cobros Mayo"/>
    <m/>
    <m/>
    <d v="2026-05-01T00:00:00"/>
    <n v="68671953"/>
    <n v="68671953"/>
    <m/>
    <m/>
    <m/>
    <m/>
    <m/>
    <d v="2026-05-01T00:00:00"/>
    <m/>
    <m/>
    <m/>
    <s v="8-721-2459"/>
    <s v="MASIVO"/>
    <s v="NPN"/>
    <x v="1"/>
    <m/>
    <m/>
    <m/>
    <m/>
  </r>
  <r>
    <x v="1"/>
    <s v="Jonathan wezn Almada Sanjur "/>
    <n v="356182480000"/>
    <s v="Cobros Mayo"/>
    <m/>
    <m/>
    <d v="2026-05-01T00:00:00"/>
    <n v="68675714"/>
    <n v="68675714"/>
    <m/>
    <m/>
    <m/>
    <m/>
    <m/>
    <d v="2026-05-01T00:00:00"/>
    <m/>
    <m/>
    <m/>
    <s v="8-814-1713"/>
    <s v="MASIVO"/>
    <s v="NPN"/>
    <x v="2"/>
    <m/>
    <m/>
    <m/>
    <m/>
  </r>
  <r>
    <x v="1"/>
    <s v="Marlina Muñoz"/>
    <n v="364064270000"/>
    <s v="Cobros Mayo"/>
    <m/>
    <m/>
    <d v="2026-05-01T00:00:00"/>
    <n v="68702493"/>
    <n v="68702493"/>
    <m/>
    <m/>
    <m/>
    <m/>
    <m/>
    <d v="2026-05-01T00:00:00"/>
    <m/>
    <m/>
    <m/>
    <s v="7-703-1837"/>
    <s v="MASIVO"/>
    <s v="NPN"/>
    <x v="1"/>
    <m/>
    <m/>
    <m/>
    <m/>
  </r>
  <r>
    <x v="1"/>
    <s v="Jaime Eribel Gallardo Martínez "/>
    <n v="368033760000"/>
    <s v="Cobros Mayo"/>
    <m/>
    <m/>
    <d v="2026-05-01T00:00:00"/>
    <n v="68705237"/>
    <n v="68705237"/>
    <m/>
    <m/>
    <m/>
    <m/>
    <m/>
    <d v="2026-05-01T00:00:00"/>
    <m/>
    <m/>
    <m/>
    <s v="2-719-550"/>
    <s v="MASIVO"/>
    <s v="NPN"/>
    <x v="5"/>
    <m/>
    <m/>
    <m/>
    <m/>
  </r>
  <r>
    <x v="1"/>
    <s v="GIMMARA SHAILYN YOUNG PEREZ"/>
    <n v="357357770000"/>
    <s v="Cobros Mayo"/>
    <m/>
    <m/>
    <d v="2026-05-01T00:00:00"/>
    <n v="68711220"/>
    <n v="68711220"/>
    <m/>
    <m/>
    <m/>
    <m/>
    <m/>
    <d v="2026-05-01T00:00:00"/>
    <m/>
    <m/>
    <m/>
    <s v="3-746-1242"/>
    <s v="MASIVO"/>
    <s v="2 PAGOS PENDIENTES"/>
    <x v="1"/>
    <m/>
    <m/>
    <m/>
    <m/>
  </r>
  <r>
    <x v="1"/>
    <s v="Hermenegildo Cedeño"/>
    <n v="358363920000"/>
    <s v="Cobros Mayo"/>
    <m/>
    <m/>
    <d v="2026-05-01T00:00:00"/>
    <n v="68712983"/>
    <n v="68712983"/>
    <m/>
    <m/>
    <m/>
    <m/>
    <m/>
    <d v="2026-05-01T00:00:00"/>
    <m/>
    <m/>
    <m/>
    <s v="8-793-2025"/>
    <s v="MASIVO"/>
    <s v="2 PAGOS PENDIENTES"/>
    <x v="1"/>
    <m/>
    <m/>
    <m/>
    <m/>
  </r>
  <r>
    <x v="1"/>
    <s v="YADUREIMIS PUENTE"/>
    <n v="358364450000"/>
    <s v="Cobros Mayo"/>
    <m/>
    <m/>
    <d v="2026-05-01T00:00:00"/>
    <n v="68724479"/>
    <n v="68724479"/>
    <m/>
    <m/>
    <m/>
    <m/>
    <m/>
    <d v="2026-05-01T00:00:00"/>
    <m/>
    <m/>
    <m/>
    <s v="L594726"/>
    <s v="MASIVO"/>
    <s v="NPN"/>
    <x v="5"/>
    <m/>
    <m/>
    <m/>
    <m/>
  </r>
  <r>
    <x v="1"/>
    <s v="Bladimir parra"/>
    <n v="354376890000"/>
    <s v="Cobros Mayo"/>
    <m/>
    <m/>
    <d v="2026-05-01T00:00:00"/>
    <n v="68738533"/>
    <n v="68738533"/>
    <m/>
    <m/>
    <m/>
    <m/>
    <m/>
    <d v="2026-05-01T00:00:00"/>
    <m/>
    <m/>
    <m/>
    <s v="8-1019-1572"/>
    <s v="MASIVO"/>
    <s v="NPN"/>
    <x v="1"/>
    <m/>
    <m/>
    <m/>
    <m/>
  </r>
  <r>
    <x v="1"/>
    <s v="MILAGROS TROYA"/>
    <n v="364005300000"/>
    <s v="Cobros Mayo"/>
    <m/>
    <m/>
    <d v="2026-05-01T00:00:00"/>
    <n v="68740932"/>
    <n v="68740932"/>
    <m/>
    <m/>
    <m/>
    <m/>
    <m/>
    <d v="2026-05-01T00:00:00"/>
    <m/>
    <m/>
    <m/>
    <s v="4-844-372"/>
    <s v="MASIVO"/>
    <s v="2 PAGOS PENDIENTES"/>
    <x v="3"/>
    <m/>
    <m/>
    <m/>
    <m/>
  </r>
  <r>
    <x v="1"/>
    <s v="beato gordillo"/>
    <n v="364030600000"/>
    <s v="Cobros Mayo"/>
    <m/>
    <m/>
    <d v="2026-05-01T00:00:00"/>
    <n v="68743602"/>
    <n v="68743602"/>
    <m/>
    <m/>
    <m/>
    <m/>
    <m/>
    <d v="2026-05-01T00:00:00"/>
    <m/>
    <m/>
    <m/>
    <s v="9-734-1361"/>
    <s v="SOHO"/>
    <s v="NPN"/>
    <x v="1"/>
    <m/>
    <m/>
    <m/>
    <m/>
  </r>
  <r>
    <x v="1"/>
    <s v="Ermenegildo Palacio"/>
    <n v="364065020000"/>
    <s v="Cobros Mayo"/>
    <m/>
    <m/>
    <d v="2026-05-01T00:00:00"/>
    <n v="68744784"/>
    <n v="68744784"/>
    <m/>
    <m/>
    <m/>
    <m/>
    <m/>
    <d v="2026-05-01T00:00:00"/>
    <m/>
    <m/>
    <m/>
    <s v="12-724-711"/>
    <s v="MASIVO"/>
    <s v="NPN"/>
    <x v="1"/>
    <m/>
    <m/>
    <m/>
    <m/>
  </r>
  <r>
    <x v="1"/>
    <s v="Alex Jonel Bracho Manzanero"/>
    <n v="354386270000"/>
    <s v="Cobros Mayo"/>
    <m/>
    <m/>
    <d v="2026-05-01T00:00:00"/>
    <n v="68745282"/>
    <n v="68745282"/>
    <m/>
    <m/>
    <m/>
    <m/>
    <m/>
    <d v="2026-05-01T00:00:00"/>
    <m/>
    <m/>
    <m/>
    <n v="118866555"/>
    <s v="MASIVO"/>
    <s v="NPN"/>
    <x v="3"/>
    <m/>
    <m/>
    <m/>
    <m/>
  </r>
  <r>
    <x v="1"/>
    <s v="Juan Barsallo Morale"/>
    <n v="368009910000"/>
    <s v="Cobros Mayo"/>
    <m/>
    <m/>
    <d v="2026-05-01T00:00:00"/>
    <n v="68745282"/>
    <n v="68745282"/>
    <m/>
    <m/>
    <m/>
    <m/>
    <m/>
    <d v="2026-05-01T00:00:00"/>
    <m/>
    <m/>
    <m/>
    <s v="9-189-339"/>
    <s v="MASIVO"/>
    <s v="2 PAGOS PENDIENTES"/>
    <x v="3"/>
    <m/>
    <m/>
    <m/>
    <m/>
  </r>
  <r>
    <x v="1"/>
    <s v="Alfredo gordon"/>
    <n v="358667870000"/>
    <s v="Cobros Mayo"/>
    <m/>
    <m/>
    <d v="2026-05-01T00:00:00"/>
    <n v="68759366"/>
    <n v="68759366"/>
    <m/>
    <m/>
    <m/>
    <m/>
    <m/>
    <d v="2026-05-01T00:00:00"/>
    <m/>
    <m/>
    <m/>
    <s v="8-901-235"/>
    <s v="MASIVO"/>
    <s v="NPN"/>
    <x v="1"/>
    <m/>
    <m/>
    <m/>
    <m/>
  </r>
  <r>
    <x v="1"/>
    <s v="Yaribeth ortega"/>
    <n v="282001570000"/>
    <s v="Cobros Mayo"/>
    <m/>
    <m/>
    <d v="2026-05-01T00:00:00"/>
    <n v="68765432"/>
    <n v="68765432"/>
    <m/>
    <m/>
    <m/>
    <m/>
    <m/>
    <d v="2026-05-01T00:00:00"/>
    <m/>
    <m/>
    <m/>
    <s v="8-744-1156"/>
    <s v="MASIVO"/>
    <s v="NPN"/>
    <x v="2"/>
    <m/>
    <m/>
    <m/>
    <m/>
  </r>
  <r>
    <x v="1"/>
    <s v="Arecelys Esther Ramos Chavez"/>
    <n v="323068970000"/>
    <s v="Cobros Mayo"/>
    <m/>
    <m/>
    <d v="2026-05-01T00:00:00"/>
    <n v="68775065"/>
    <n v="68775065"/>
    <m/>
    <m/>
    <m/>
    <m/>
    <m/>
    <d v="2026-05-01T00:00:00"/>
    <m/>
    <m/>
    <m/>
    <s v="6-704-933"/>
    <s v="MASIVO"/>
    <s v="NPN"/>
    <x v="5"/>
    <m/>
    <m/>
    <m/>
    <m/>
  </r>
  <r>
    <x v="1"/>
    <s v="Epifanio Bethancur Tuñon"/>
    <n v="362036160000"/>
    <s v="Cobros Mayo"/>
    <m/>
    <m/>
    <d v="2026-05-01T00:00:00"/>
    <n v="68777997"/>
    <n v="68777997"/>
    <m/>
    <m/>
    <m/>
    <m/>
    <m/>
    <d v="2026-05-01T00:00:00"/>
    <m/>
    <m/>
    <m/>
    <s v="8-858-2219"/>
    <s v="MASIVO"/>
    <s v="NPN"/>
    <x v="2"/>
    <m/>
    <m/>
    <m/>
    <m/>
  </r>
  <r>
    <x v="1"/>
    <s v="Alfonso Pinto "/>
    <n v="364087080000"/>
    <s v="Cobros Mayo"/>
    <m/>
    <m/>
    <d v="2026-05-01T00:00:00"/>
    <n v="68790727"/>
    <n v="68790727"/>
    <m/>
    <m/>
    <m/>
    <m/>
    <m/>
    <d v="2026-05-01T00:00:00"/>
    <m/>
    <m/>
    <m/>
    <s v="4-779-775"/>
    <s v="SOHO"/>
    <s v="NPN"/>
    <x v="4"/>
    <m/>
    <m/>
    <m/>
    <m/>
  </r>
  <r>
    <x v="1"/>
    <s v="Lisseth Yutzel Cortez Sánchez "/>
    <n v="354382280000"/>
    <s v="Cobros Mayo"/>
    <m/>
    <m/>
    <d v="2026-05-01T00:00:00"/>
    <n v="68805236"/>
    <n v="68805236"/>
    <m/>
    <m/>
    <m/>
    <m/>
    <m/>
    <d v="2026-05-01T00:00:00"/>
    <m/>
    <m/>
    <m/>
    <s v="9-752-275"/>
    <s v="MASIVO"/>
    <s v="3 PAGOS PENDIENTES"/>
    <x v="4"/>
    <m/>
    <m/>
    <m/>
    <m/>
  </r>
  <r>
    <x v="1"/>
    <s v="JAFETH ELIAS ROSALES DELGADO"/>
    <n v="359374450000"/>
    <s v="Cobros Mayo"/>
    <m/>
    <m/>
    <d v="2026-05-01T00:00:00"/>
    <n v="68811259"/>
    <n v="68811259"/>
    <m/>
    <m/>
    <m/>
    <m/>
    <m/>
    <d v="2026-05-01T00:00:00"/>
    <m/>
    <m/>
    <m/>
    <s v="2-743-564"/>
    <s v="MASIVO"/>
    <s v="NPN"/>
    <x v="5"/>
    <m/>
    <m/>
    <m/>
    <m/>
  </r>
  <r>
    <x v="1"/>
    <s v="ROLANDO ANTONIO ALVARADO DE GRACIA"/>
    <n v="365024500000"/>
    <s v="Cobros Mayo"/>
    <m/>
    <m/>
    <d v="2026-05-01T00:00:00"/>
    <n v="68827027"/>
    <n v="68827027"/>
    <m/>
    <m/>
    <m/>
    <m/>
    <m/>
    <d v="2026-05-01T00:00:00"/>
    <m/>
    <m/>
    <m/>
    <s v="8-908-293"/>
    <s v="MASIVO"/>
    <s v="2 PAGOS PENDIENTES"/>
    <x v="3"/>
    <m/>
    <m/>
    <m/>
    <m/>
  </r>
  <r>
    <x v="1"/>
    <s v="María Elizabeth González Alveo"/>
    <n v="364000640000"/>
    <s v="Cobros Mayo"/>
    <m/>
    <m/>
    <d v="2026-05-01T00:00:00"/>
    <n v="68831728"/>
    <n v="68831728"/>
    <m/>
    <m/>
    <m/>
    <m/>
    <m/>
    <d v="2026-05-01T00:00:00"/>
    <m/>
    <m/>
    <m/>
    <s v="3-727-483"/>
    <s v="MASIVO"/>
    <s v="2 PAGOS PENDIENTES"/>
    <x v="8"/>
    <m/>
    <m/>
    <m/>
    <m/>
  </r>
  <r>
    <x v="1"/>
    <s v="Cristina Shannin Mendez  Marcilla"/>
    <n v="355369030000"/>
    <s v="Cobros Mayo"/>
    <m/>
    <m/>
    <d v="2026-05-01T00:00:00"/>
    <n v="68836236"/>
    <n v="68836236"/>
    <m/>
    <m/>
    <m/>
    <m/>
    <m/>
    <d v="2026-05-01T00:00:00"/>
    <m/>
    <m/>
    <m/>
    <s v="8-1051-1434"/>
    <s v="MASIVO"/>
    <s v="NPN"/>
    <x v="1"/>
    <m/>
    <m/>
    <m/>
    <m/>
  </r>
  <r>
    <x v="1"/>
    <s v="Miguel Puello"/>
    <n v="363010370000"/>
    <s v="Cobros Mayo"/>
    <m/>
    <m/>
    <d v="2026-05-01T00:00:00"/>
    <n v="68838441"/>
    <n v="68838441"/>
    <m/>
    <m/>
    <m/>
    <m/>
    <m/>
    <d v="2026-05-01T00:00:00"/>
    <m/>
    <m/>
    <m/>
    <s v="BH138232"/>
    <s v="MASIVO"/>
    <s v="NPN"/>
    <x v="2"/>
    <m/>
    <m/>
    <m/>
    <m/>
  </r>
  <r>
    <x v="1"/>
    <s v="Azael darinel santos "/>
    <n v="367057200000"/>
    <s v="Cobros Mayo"/>
    <m/>
    <m/>
    <d v="2026-05-01T00:00:00"/>
    <n v="68865082"/>
    <n v="68865082"/>
    <m/>
    <m/>
    <m/>
    <m/>
    <m/>
    <d v="2026-05-01T00:00:00"/>
    <m/>
    <m/>
    <m/>
    <s v="1-760-1293"/>
    <s v="MASIVO"/>
    <s v="NPN"/>
    <x v="1"/>
    <m/>
    <m/>
    <m/>
    <m/>
  </r>
  <r>
    <x v="1"/>
    <s v="Fausto Urbano Romero Troya"/>
    <n v="351385850000"/>
    <s v="Cobros Mayo"/>
    <m/>
    <m/>
    <d v="2026-05-01T00:00:00"/>
    <n v="68872570"/>
    <n v="68872570"/>
    <m/>
    <m/>
    <m/>
    <m/>
    <m/>
    <d v="2026-05-01T00:00:00"/>
    <m/>
    <m/>
    <m/>
    <s v="8-143-959"/>
    <s v="MASIVO"/>
    <s v="NPN"/>
    <x v="5"/>
    <m/>
    <m/>
    <m/>
    <m/>
  </r>
  <r>
    <x v="1"/>
    <s v="Michelle saray Blanquicett arabia"/>
    <n v="363029960000"/>
    <s v="Cobros Mayo"/>
    <m/>
    <m/>
    <d v="2026-05-01T00:00:00"/>
    <n v="68884359"/>
    <n v="68884359"/>
    <m/>
    <m/>
    <m/>
    <m/>
    <m/>
    <d v="2026-05-01T00:00:00"/>
    <m/>
    <m/>
    <m/>
    <s v="3-756-2157"/>
    <s v="MASIVO"/>
    <s v="2 PAGOS PENDIENTES"/>
    <x v="1"/>
    <m/>
    <m/>
    <m/>
    <m/>
  </r>
  <r>
    <x v="1"/>
    <s v="ADAMELIA SANTIZO KEEP"/>
    <n v="368082820000"/>
    <s v="Cobros Mayo"/>
    <m/>
    <m/>
    <d v="2026-05-01T00:00:00"/>
    <n v="68902344"/>
    <n v="68902344"/>
    <m/>
    <m/>
    <m/>
    <m/>
    <m/>
    <d v="2026-05-01T00:00:00"/>
    <m/>
    <m/>
    <m/>
    <s v="10-716-2088"/>
    <s v="MASIVO"/>
    <s v="NPN"/>
    <x v="1"/>
    <m/>
    <m/>
    <m/>
    <m/>
  </r>
  <r>
    <x v="1"/>
    <s v="Guillermina luis"/>
    <n v="365034070000"/>
    <s v="Cobros Mayo"/>
    <m/>
    <m/>
    <d v="2026-05-01T00:00:00"/>
    <n v="68905432"/>
    <n v="68905432"/>
    <m/>
    <m/>
    <m/>
    <m/>
    <m/>
    <d v="2026-05-01T00:00:00"/>
    <m/>
    <m/>
    <m/>
    <s v="12-713-1551"/>
    <s v="MASIVO"/>
    <s v="NPN"/>
    <x v="1"/>
    <m/>
    <m/>
    <m/>
    <m/>
  </r>
  <r>
    <x v="1"/>
    <s v="Virgilio torres"/>
    <n v="353352650000"/>
    <s v="Cobros Mayo"/>
    <m/>
    <m/>
    <d v="2026-05-01T00:00:00"/>
    <n v="68905432"/>
    <n v="68905432"/>
    <m/>
    <m/>
    <m/>
    <m/>
    <m/>
    <d v="2026-05-01T00:00:00"/>
    <m/>
    <m/>
    <m/>
    <s v="8-405-204"/>
    <s v="MASIVO"/>
    <s v="3 PAGOS PENDIENTES"/>
    <x v="1"/>
    <m/>
    <m/>
    <m/>
    <m/>
  </r>
  <r>
    <x v="1"/>
    <s v="Dayne  tercero "/>
    <n v="369003370000"/>
    <s v="Cobros Mayo"/>
    <m/>
    <m/>
    <d v="2026-05-01T00:00:00"/>
    <n v="68906543"/>
    <n v="68906543"/>
    <m/>
    <m/>
    <m/>
    <m/>
    <m/>
    <d v="2026-05-01T00:00:00"/>
    <m/>
    <m/>
    <m/>
    <s v="4-702-838"/>
    <s v="MASIVO"/>
    <s v="NPN"/>
    <x v="1"/>
    <m/>
    <m/>
    <m/>
    <m/>
  </r>
  <r>
    <x v="1"/>
    <s v="REINA JIMENEZ"/>
    <n v="361031490000"/>
    <s v="Cobros Mayo"/>
    <m/>
    <m/>
    <d v="2026-05-01T00:00:00"/>
    <n v="68907654"/>
    <n v="68907654"/>
    <m/>
    <m/>
    <m/>
    <m/>
    <m/>
    <d v="2026-05-01T00:00:00"/>
    <m/>
    <m/>
    <m/>
    <s v="4-150-122"/>
    <s v="MASIVO"/>
    <s v="NPN"/>
    <x v="1"/>
    <m/>
    <m/>
    <m/>
    <m/>
  </r>
  <r>
    <x v="1"/>
    <s v="Yael perez"/>
    <n v="367018910000"/>
    <s v="Cobros Mayo"/>
    <m/>
    <m/>
    <d v="2026-05-01T00:00:00"/>
    <n v="68926032"/>
    <n v="68926032"/>
    <m/>
    <m/>
    <m/>
    <m/>
    <m/>
    <d v="2026-05-01T00:00:00"/>
    <m/>
    <m/>
    <m/>
    <s v="8-734-1906"/>
    <s v="MASIVO"/>
    <s v="2 PAGOS PENDIENTES"/>
    <x v="1"/>
    <m/>
    <m/>
    <m/>
    <m/>
  </r>
  <r>
    <x v="1"/>
    <s v="José González "/>
    <n v="361046610000"/>
    <s v="Cobros Mayo"/>
    <m/>
    <m/>
    <d v="2026-05-01T00:00:00"/>
    <n v="68926334"/>
    <n v="68926334"/>
    <m/>
    <m/>
    <m/>
    <m/>
    <m/>
    <d v="2026-05-01T00:00:00"/>
    <m/>
    <m/>
    <m/>
    <s v="4-774-1797"/>
    <s v="MASIVO"/>
    <s v="NPN"/>
    <x v="1"/>
    <m/>
    <m/>
    <m/>
    <m/>
  </r>
  <r>
    <x v="1"/>
    <s v="Patricia Santos Martinez"/>
    <n v="363070580000"/>
    <s v="Cobros Mayo"/>
    <m/>
    <m/>
    <d v="2026-05-01T00:00:00"/>
    <n v="68927243"/>
    <n v="68927243"/>
    <m/>
    <m/>
    <m/>
    <m/>
    <m/>
    <d v="2026-05-01T00:00:00"/>
    <m/>
    <m/>
    <m/>
    <s v="9-745-372"/>
    <s v="MASIVO"/>
    <s v="NPN"/>
    <x v="1"/>
    <m/>
    <m/>
    <m/>
    <m/>
  </r>
  <r>
    <x v="1"/>
    <s v="Yurineth hurdle"/>
    <n v="368018870000"/>
    <s v="Cobros Mayo"/>
    <m/>
    <m/>
    <d v="2026-05-01T00:00:00"/>
    <n v="68933284"/>
    <n v="68933284"/>
    <m/>
    <m/>
    <m/>
    <m/>
    <m/>
    <d v="2026-05-01T00:00:00"/>
    <m/>
    <m/>
    <m/>
    <s v="8-996-123"/>
    <s v="MASIVO"/>
    <s v="2 PAGOS PENDIENTES"/>
    <x v="10"/>
    <m/>
    <m/>
    <m/>
    <m/>
  </r>
  <r>
    <x v="1"/>
    <s v="Francisco Mojica "/>
    <n v="368062750000"/>
    <s v="Cobros Mayo"/>
    <m/>
    <m/>
    <d v="2026-05-01T00:00:00"/>
    <n v="68955068"/>
    <n v="68955068"/>
    <m/>
    <m/>
    <m/>
    <m/>
    <m/>
    <d v="2026-05-01T00:00:00"/>
    <m/>
    <m/>
    <m/>
    <s v="4-821-860"/>
    <s v="MASIVO"/>
    <s v="NPN"/>
    <x v="3"/>
    <m/>
    <m/>
    <m/>
    <m/>
  </r>
  <r>
    <x v="1"/>
    <s v="Jeyzlin Daybelis Mata Espinosa"/>
    <n v="366073560000"/>
    <s v="Cobros Mayo"/>
    <m/>
    <m/>
    <d v="2026-05-01T00:00:00"/>
    <n v="68959356"/>
    <n v="68959356"/>
    <m/>
    <m/>
    <m/>
    <m/>
    <m/>
    <d v="2026-05-01T00:00:00"/>
    <m/>
    <m/>
    <m/>
    <s v="4-770-1664"/>
    <s v="MASIVO"/>
    <s v="NPN"/>
    <x v="1"/>
    <m/>
    <m/>
    <m/>
    <m/>
  </r>
  <r>
    <x v="1"/>
    <s v="ENCARNACION FRUTOS BERROA"/>
    <n v="352300730000"/>
    <s v="Cobros Mayo"/>
    <m/>
    <m/>
    <d v="2026-05-01T00:00:00"/>
    <n v="68966522"/>
    <n v="68966522"/>
    <m/>
    <m/>
    <m/>
    <m/>
    <m/>
    <d v="2026-05-01T00:00:00"/>
    <m/>
    <m/>
    <m/>
    <s v="8-435-319"/>
    <s v="MASIVO"/>
    <s v="2 PAGOS PENDIENTES"/>
    <x v="1"/>
    <m/>
    <m/>
    <m/>
    <m/>
  </r>
  <r>
    <x v="1"/>
    <s v="Yennifer De Gracia "/>
    <n v="367035280000"/>
    <s v="Cobros Mayo"/>
    <m/>
    <m/>
    <d v="2026-05-01T00:00:00"/>
    <n v="68981574"/>
    <n v="68981574"/>
    <m/>
    <m/>
    <m/>
    <m/>
    <m/>
    <d v="2026-05-01T00:00:00"/>
    <m/>
    <m/>
    <m/>
    <s v="1-729-1095"/>
    <s v="MASIVO"/>
    <s v="NPN"/>
    <x v="1"/>
    <m/>
    <m/>
    <m/>
    <m/>
  </r>
  <r>
    <x v="1"/>
    <s v="JUAN CARLOS ISAZA GUERRA"/>
    <n v="368049760000"/>
    <s v="Cobros Mayo"/>
    <m/>
    <m/>
    <d v="2026-05-01T00:00:00"/>
    <n v="68992032"/>
    <n v="68992032"/>
    <m/>
    <m/>
    <m/>
    <m/>
    <m/>
    <d v="2026-05-01T00:00:00"/>
    <m/>
    <m/>
    <m/>
    <s v="8-993-60"/>
    <s v="MASIVO"/>
    <s v="NPN"/>
    <x v="1"/>
    <m/>
    <m/>
    <m/>
    <m/>
  </r>
  <r>
    <x v="1"/>
    <s v="Betzibel del carmen Lino Tocano "/>
    <n v="365035800000"/>
    <s v="Cobros Mayo"/>
    <m/>
    <m/>
    <d v="2026-05-01T00:00:00"/>
    <n v="69002624"/>
    <n v="69002624"/>
    <m/>
    <m/>
    <m/>
    <m/>
    <m/>
    <d v="2026-05-01T00:00:00"/>
    <m/>
    <m/>
    <m/>
    <s v="11-700-115"/>
    <s v="MASIVO"/>
    <s v="NPN"/>
    <x v="1"/>
    <m/>
    <m/>
    <m/>
    <m/>
  </r>
  <r>
    <x v="1"/>
    <s v="Edson Enrique Martinez "/>
    <n v="342424080000"/>
    <s v="Cobros Mayo"/>
    <m/>
    <m/>
    <d v="2026-05-01T00:00:00"/>
    <n v="69002665"/>
    <n v="69002665"/>
    <m/>
    <m/>
    <m/>
    <m/>
    <m/>
    <d v="2026-05-01T00:00:00"/>
    <m/>
    <m/>
    <m/>
    <s v="4-773-1631"/>
    <s v="MASIVO"/>
    <s v="NPN"/>
    <x v="2"/>
    <m/>
    <m/>
    <m/>
    <m/>
  </r>
  <r>
    <x v="1"/>
    <s v="John barton nuñez"/>
    <n v="369001670000"/>
    <s v="Cobros Mayo"/>
    <m/>
    <m/>
    <d v="2026-05-01T00:00:00"/>
    <n v="69020392"/>
    <n v="69020392"/>
    <m/>
    <m/>
    <m/>
    <m/>
    <m/>
    <d v="2026-05-01T00:00:00"/>
    <m/>
    <m/>
    <m/>
    <s v="8-1035-1844"/>
    <s v="MASIVO"/>
    <s v="2 PAGOS PENDIENTES"/>
    <x v="3"/>
    <m/>
    <m/>
    <m/>
    <m/>
  </r>
  <r>
    <x v="1"/>
    <s v="JOSE FELIPE TEJADA VILLA"/>
    <n v="361023680000"/>
    <s v="Cobros Mayo"/>
    <m/>
    <m/>
    <d v="2026-05-01T00:00:00"/>
    <n v="69023547"/>
    <n v="69023547"/>
    <m/>
    <m/>
    <m/>
    <m/>
    <m/>
    <d v="2026-05-01T00:00:00"/>
    <m/>
    <m/>
    <m/>
    <s v="3-70-145"/>
    <s v="MASIVO"/>
    <s v="2 PAGOS PENDIENTES"/>
    <x v="9"/>
    <m/>
    <m/>
    <m/>
    <m/>
  </r>
  <r>
    <x v="1"/>
    <s v="LEZCANO RICORD IVETTE AURORA"/>
    <n v="363087020000"/>
    <s v="Cobros Mayo"/>
    <m/>
    <m/>
    <d v="2026-05-01T00:00:00"/>
    <n v="69028978"/>
    <n v="69028978"/>
    <m/>
    <m/>
    <m/>
    <m/>
    <m/>
    <d v="2026-05-01T00:00:00"/>
    <m/>
    <m/>
    <m/>
    <s v="8-968-62"/>
    <s v="MASIVO"/>
    <s v="NPN"/>
    <x v="4"/>
    <m/>
    <m/>
    <m/>
    <m/>
  </r>
  <r>
    <x v="1"/>
    <s v="YARIELA YERISSA GUIRAUD BATISTA"/>
    <n v="357374630000"/>
    <s v="Cobros Mayo"/>
    <m/>
    <m/>
    <d v="2026-05-01T00:00:00"/>
    <n v="69029941"/>
    <n v="69029941"/>
    <m/>
    <m/>
    <m/>
    <m/>
    <m/>
    <d v="2026-05-01T00:00:00"/>
    <m/>
    <m/>
    <m/>
    <s v="8-739-995"/>
    <s v="MASIVO"/>
    <s v="NPN"/>
    <x v="5"/>
    <m/>
    <m/>
    <m/>
    <m/>
  </r>
  <r>
    <x v="1"/>
    <s v="KEVIN BRYAN MENDIETA PITTI"/>
    <n v="365029300000"/>
    <s v="Cobros Mayo"/>
    <m/>
    <m/>
    <d v="2026-05-01T00:00:00"/>
    <n v="69032859"/>
    <n v="69032859"/>
    <m/>
    <m/>
    <m/>
    <m/>
    <m/>
    <d v="2026-05-01T00:00:00"/>
    <m/>
    <m/>
    <m/>
    <s v="4-827-1639"/>
    <s v="MASIVO"/>
    <s v="2 PAGOS PENDIENTES"/>
    <x v="1"/>
    <m/>
    <m/>
    <m/>
    <m/>
  </r>
  <r>
    <x v="1"/>
    <s v="Sorangel Robinson "/>
    <n v="361073850000"/>
    <s v="Cobros Mayo"/>
    <m/>
    <m/>
    <d v="2026-05-01T00:00:00"/>
    <n v="69035704"/>
    <n v="69035704"/>
    <m/>
    <m/>
    <m/>
    <m/>
    <m/>
    <d v="2026-05-01T00:00:00"/>
    <m/>
    <m/>
    <m/>
    <s v="1-713-1032"/>
    <s v="MASIVO"/>
    <s v="NPN"/>
    <x v="3"/>
    <m/>
    <m/>
    <m/>
    <m/>
  </r>
  <r>
    <x v="1"/>
    <s v="Wilson Perea Ruiz"/>
    <n v="369008110000"/>
    <s v="Cobros Mayo"/>
    <m/>
    <m/>
    <d v="2026-05-01T00:00:00"/>
    <n v="69037739"/>
    <n v="69037739"/>
    <m/>
    <m/>
    <m/>
    <m/>
    <m/>
    <d v="2026-05-01T00:00:00"/>
    <m/>
    <m/>
    <m/>
    <s v="8-468-884"/>
    <s v="MASIVO"/>
    <s v="2 PAGOS PENDIENTES"/>
    <x v="8"/>
    <m/>
    <m/>
    <m/>
    <m/>
  </r>
  <r>
    <x v="1"/>
    <s v=" Jan Moises Castillo Ward"/>
    <n v="364055280000"/>
    <s v="Cobros Mayo"/>
    <m/>
    <m/>
    <d v="2026-05-01T00:00:00"/>
    <n v="69045247"/>
    <n v="69045247"/>
    <m/>
    <m/>
    <m/>
    <m/>
    <m/>
    <d v="2026-05-01T00:00:00"/>
    <m/>
    <m/>
    <m/>
    <s v="8-1036-416"/>
    <s v="Outbound Residencial"/>
    <s v="NPN"/>
    <x v="1"/>
    <m/>
    <m/>
    <m/>
    <m/>
  </r>
  <r>
    <x v="1"/>
    <s v="Katherine hazel kirton castillo"/>
    <n v="361037300000"/>
    <s v="Cobros Mayo"/>
    <m/>
    <m/>
    <d v="2026-05-01T00:00:00"/>
    <n v="69048776"/>
    <n v="69048776"/>
    <m/>
    <m/>
    <m/>
    <m/>
    <m/>
    <d v="2026-05-01T00:00:00"/>
    <m/>
    <m/>
    <m/>
    <s v="8-949-2083"/>
    <s v="SOHO"/>
    <s v="NPN"/>
    <x v="2"/>
    <m/>
    <m/>
    <m/>
    <m/>
  </r>
  <r>
    <x v="1"/>
    <s v="Angelica Ramos"/>
    <n v="363061230000"/>
    <s v="Cobros Mayo"/>
    <m/>
    <m/>
    <d v="2026-05-01T00:00:00"/>
    <n v="69053546"/>
    <n v="69053546"/>
    <m/>
    <m/>
    <m/>
    <m/>
    <m/>
    <d v="2026-05-01T00:00:00"/>
    <m/>
    <m/>
    <m/>
    <s v="8-949-592"/>
    <s v="MASIVO"/>
    <s v="NPN"/>
    <x v="1"/>
    <m/>
    <m/>
    <m/>
    <m/>
  </r>
  <r>
    <x v="1"/>
    <s v=" JOSE JESUS BORREGALES ABREU"/>
    <n v="363005990000"/>
    <s v="Cobros Mayo"/>
    <m/>
    <m/>
    <d v="2026-05-01T00:00:00"/>
    <n v="69082411"/>
    <n v="69082411"/>
    <m/>
    <m/>
    <m/>
    <m/>
    <m/>
    <d v="2026-05-01T00:00:00"/>
    <m/>
    <m/>
    <m/>
    <n v="104726581"/>
    <s v="DIGITAL"/>
    <s v="NPN"/>
    <x v="1"/>
    <m/>
    <m/>
    <m/>
    <m/>
  </r>
  <r>
    <x v="1"/>
    <s v="Rosiris primera luna"/>
    <n v="369040330000"/>
    <s v="Cobros Mayo"/>
    <m/>
    <m/>
    <d v="2026-05-01T00:00:00"/>
    <n v="69082900"/>
    <n v="69082900"/>
    <m/>
    <m/>
    <m/>
    <m/>
    <m/>
    <d v="2026-05-01T00:00:00"/>
    <m/>
    <m/>
    <m/>
    <s v="BE567483"/>
    <s v="MASIVO"/>
    <s v="NPN"/>
    <x v="2"/>
    <m/>
    <m/>
    <m/>
    <m/>
  </r>
  <r>
    <x v="1"/>
    <s v="Rosa torres"/>
    <n v="367043220000"/>
    <s v="Cobros Mayo"/>
    <m/>
    <m/>
    <d v="2026-05-01T00:00:00"/>
    <n v="69092525"/>
    <n v="69092525"/>
    <m/>
    <m/>
    <m/>
    <m/>
    <m/>
    <d v="2026-05-01T00:00:00"/>
    <m/>
    <m/>
    <m/>
    <s v="E-8-74809"/>
    <s v="MASIVO"/>
    <s v="NPN"/>
    <x v="10"/>
    <m/>
    <m/>
    <m/>
    <m/>
  </r>
  <r>
    <x v="1"/>
    <s v="MS MARIAN DIDIER BENJAMIN CARRIAZO"/>
    <n v="363034120000"/>
    <s v="Cobros Mayo"/>
    <m/>
    <m/>
    <d v="2026-05-01T00:00:00"/>
    <n v="69097845"/>
    <n v="69097845"/>
    <m/>
    <m/>
    <m/>
    <m/>
    <m/>
    <d v="2026-05-01T00:00:00"/>
    <m/>
    <m/>
    <m/>
    <s v="3-749-1529"/>
    <s v="Outbound Residencial"/>
    <s v="NPN"/>
    <x v="2"/>
    <m/>
    <m/>
    <m/>
    <m/>
  </r>
  <r>
    <x v="1"/>
    <s v="Yaravis archer"/>
    <n v="351197290000"/>
    <s v="Cobros Mayo"/>
    <m/>
    <m/>
    <d v="2026-05-01T00:00:00"/>
    <n v="69099843"/>
    <n v="69099843"/>
    <m/>
    <m/>
    <m/>
    <m/>
    <m/>
    <d v="2026-05-01T00:00:00"/>
    <m/>
    <m/>
    <m/>
    <s v="3-727-1147"/>
    <s v="MASIVO"/>
    <s v="3 PAGOS PENDIENTES"/>
    <x v="2"/>
    <m/>
    <m/>
    <m/>
    <m/>
  </r>
  <r>
    <x v="1"/>
    <s v="Isaias López"/>
    <n v="362084080000"/>
    <s v="Cobros Mayo"/>
    <m/>
    <m/>
    <d v="2026-05-01T00:00:00"/>
    <n v="69100559"/>
    <n v="69100559"/>
    <m/>
    <m/>
    <m/>
    <m/>
    <m/>
    <d v="2026-05-01T00:00:00"/>
    <m/>
    <m/>
    <m/>
    <s v="8-752-2376"/>
    <s v="SOHO"/>
    <s v="NPN"/>
    <x v="3"/>
    <m/>
    <m/>
    <m/>
    <m/>
  </r>
  <r>
    <x v="1"/>
    <s v="Rolando Tejada "/>
    <n v="361051250000"/>
    <s v="Cobros Mayo"/>
    <m/>
    <m/>
    <d v="2026-05-01T00:00:00"/>
    <n v="69106337"/>
    <n v="69106337"/>
    <m/>
    <m/>
    <m/>
    <m/>
    <m/>
    <d v="2026-05-01T00:00:00"/>
    <m/>
    <m/>
    <m/>
    <s v="8-342-872"/>
    <s v="MASIVO"/>
    <s v="NPN"/>
    <x v="4"/>
    <m/>
    <m/>
    <m/>
    <m/>
  </r>
  <r>
    <x v="1"/>
    <s v="FRANCISCO RODRIGUEZ"/>
    <n v="356346790000"/>
    <s v="Cobros Mayo"/>
    <m/>
    <m/>
    <d v="2026-05-01T00:00:00"/>
    <n v="69112797"/>
    <n v="69112797"/>
    <m/>
    <m/>
    <m/>
    <m/>
    <m/>
    <d v="2026-05-01T00:00:00"/>
    <m/>
    <m/>
    <m/>
    <s v="8-738-926"/>
    <s v="MASIVO"/>
    <s v="3 PAGOS PENDIENTES"/>
    <x v="1"/>
    <m/>
    <m/>
    <m/>
    <m/>
  </r>
  <r>
    <x v="1"/>
    <s v="ESMERALDA MARGO SANCHEZ RAMOS"/>
    <n v="349245230000"/>
    <s v="Cobros Mayo"/>
    <m/>
    <m/>
    <d v="2026-05-01T00:00:00"/>
    <n v="69114205"/>
    <n v="69114205"/>
    <m/>
    <m/>
    <m/>
    <m/>
    <m/>
    <d v="2026-05-01T00:00:00"/>
    <m/>
    <m/>
    <m/>
    <s v="9-704-699"/>
    <s v="MASIVO"/>
    <s v="NPN"/>
    <x v="1"/>
    <m/>
    <m/>
    <m/>
    <m/>
  </r>
  <r>
    <x v="1"/>
    <s v="Judith Omaira Rodríguez de Gómez "/>
    <n v="804071480000"/>
    <s v="Cobros Mayo"/>
    <m/>
    <m/>
    <d v="2026-05-01T00:00:00"/>
    <n v="69125409"/>
    <n v="69125409"/>
    <m/>
    <m/>
    <m/>
    <m/>
    <m/>
    <d v="2026-05-01T00:00:00"/>
    <m/>
    <m/>
    <m/>
    <s v="8-156-793"/>
    <s v="MASIVO"/>
    <s v="NPN"/>
    <x v="4"/>
    <m/>
    <m/>
    <m/>
    <m/>
  </r>
  <r>
    <x v="1"/>
    <s v="FONDA TIPIQUERA"/>
    <n v="361004700000"/>
    <s v="Cobros Mayo"/>
    <m/>
    <m/>
    <d v="2026-05-01T00:00:00"/>
    <n v="69143489"/>
    <n v="69143489"/>
    <m/>
    <m/>
    <m/>
    <m/>
    <m/>
    <d v="2026-05-01T00:00:00"/>
    <m/>
    <m/>
    <m/>
    <s v="1-708-1886"/>
    <s v="SOHO"/>
    <s v="NPN"/>
    <x v="8"/>
    <m/>
    <m/>
    <m/>
    <m/>
  </r>
  <r>
    <x v="1"/>
    <s v="Dalkiria lineth Rodriguez Castillo  "/>
    <n v="209100520000"/>
    <s v="Cobros Mayo"/>
    <m/>
    <m/>
    <d v="2026-05-01T00:00:00"/>
    <n v="69156333"/>
    <n v="69156333"/>
    <m/>
    <m/>
    <m/>
    <m/>
    <m/>
    <d v="2026-05-01T00:00:00"/>
    <m/>
    <m/>
    <m/>
    <s v="4-773-435"/>
    <s v="MASIVO"/>
    <s v="NPN"/>
    <x v="2"/>
    <m/>
    <m/>
    <m/>
    <m/>
  </r>
  <r>
    <x v="1"/>
    <s v="BHAIRON ZAIR FAJARDO MAGALION"/>
    <n v="363005140000"/>
    <s v="Cobros Mayo"/>
    <m/>
    <m/>
    <d v="2026-05-01T00:00:00"/>
    <n v="69185227"/>
    <n v="69185227"/>
    <m/>
    <m/>
    <m/>
    <m/>
    <m/>
    <d v="2026-05-01T00:00:00"/>
    <m/>
    <m/>
    <m/>
    <s v="8-1054-506"/>
    <s v="MASIVO"/>
    <s v="2 PAGOS PENDIENTES"/>
    <x v="5"/>
    <m/>
    <m/>
    <m/>
    <m/>
  </r>
  <r>
    <x v="1"/>
    <s v="Arístides Perez lasso"/>
    <n v="365066750000"/>
    <s v="Cobros Mayo"/>
    <m/>
    <m/>
    <d v="2026-05-01T00:00:00"/>
    <n v="69193984"/>
    <n v="69193984"/>
    <m/>
    <m/>
    <m/>
    <m/>
    <m/>
    <d v="2026-05-01T00:00:00"/>
    <m/>
    <m/>
    <m/>
    <s v="8-416-943"/>
    <s v="MASIVO"/>
    <s v="NPN"/>
    <x v="1"/>
    <m/>
    <m/>
    <m/>
    <m/>
  </r>
  <r>
    <x v="1"/>
    <s v="ADONIS BATISTA CAMARENA DE Sugastes"/>
    <n v="369088980000"/>
    <s v="Cobros Mayo"/>
    <m/>
    <m/>
    <d v="2026-05-01T00:00:00"/>
    <n v="69216347"/>
    <n v="69216347"/>
    <m/>
    <m/>
    <m/>
    <m/>
    <m/>
    <d v="2026-05-01T00:00:00"/>
    <m/>
    <m/>
    <m/>
    <s v="3-64-2558"/>
    <s v="MASIVO"/>
    <s v="NPN"/>
    <x v="1"/>
    <m/>
    <m/>
    <m/>
    <m/>
  </r>
  <r>
    <x v="1"/>
    <s v="Nilka Marquez Arena"/>
    <n v="359386900000"/>
    <s v="Cobros Mayo"/>
    <m/>
    <m/>
    <d v="2026-05-01T00:00:00"/>
    <n v="69224900"/>
    <n v="69224900"/>
    <m/>
    <m/>
    <m/>
    <m/>
    <m/>
    <d v="2026-05-01T00:00:00"/>
    <m/>
    <m/>
    <m/>
    <s v="9-717-805"/>
    <s v="MASIVO"/>
    <s v="2 PAGOS PENDIENTES"/>
    <x v="1"/>
    <m/>
    <m/>
    <m/>
    <m/>
  </r>
  <r>
    <x v="1"/>
    <s v="Algis Humberto cedeño Sánchez "/>
    <n v="354055900000"/>
    <s v="Cobros Mayo"/>
    <m/>
    <m/>
    <d v="2026-05-01T00:00:00"/>
    <n v="69227968"/>
    <n v="69227968"/>
    <m/>
    <m/>
    <m/>
    <m/>
    <m/>
    <d v="2026-05-01T00:00:00"/>
    <m/>
    <m/>
    <m/>
    <s v="8-756-1517"/>
    <s v="MASIVO"/>
    <s v="NPN"/>
    <x v="1"/>
    <m/>
    <m/>
    <m/>
    <m/>
  </r>
  <r>
    <x v="1"/>
    <s v="Francisco Valentino Smith"/>
    <n v="357363010000"/>
    <s v="Cobros Mayo"/>
    <m/>
    <m/>
    <d v="2026-05-01T00:00:00"/>
    <n v="69233280"/>
    <n v="69233280"/>
    <m/>
    <m/>
    <m/>
    <m/>
    <m/>
    <d v="2026-05-01T00:00:00"/>
    <m/>
    <m/>
    <m/>
    <s v="3-72-253"/>
    <s v="MASIVO"/>
    <s v="NPN"/>
    <x v="2"/>
    <m/>
    <m/>
    <m/>
    <m/>
  </r>
  <r>
    <x v="1"/>
    <s v="Carlos Mardones "/>
    <n v="304054880000"/>
    <s v="Cobros Mayo"/>
    <m/>
    <m/>
    <d v="2026-05-01T00:00:00"/>
    <n v="69234731"/>
    <n v="69234731"/>
    <m/>
    <m/>
    <m/>
    <m/>
    <m/>
    <d v="2026-05-01T00:00:00"/>
    <m/>
    <m/>
    <m/>
    <s v="AN291804"/>
    <s v="MASIVO"/>
    <s v="NPN"/>
    <x v="1"/>
    <m/>
    <m/>
    <m/>
    <m/>
  </r>
  <r>
    <x v="1"/>
    <s v="maikel diomedes cano castillo"/>
    <n v="363057610000"/>
    <s v="Cobros Mayo"/>
    <m/>
    <m/>
    <d v="2026-05-01T00:00:00"/>
    <n v="69248688"/>
    <n v="69248688"/>
    <m/>
    <m/>
    <m/>
    <m/>
    <m/>
    <d v="2026-05-01T00:00:00"/>
    <m/>
    <m/>
    <m/>
    <s v="4-749-1042"/>
    <s v="MASIVO"/>
    <s v="NPN"/>
    <x v="1"/>
    <m/>
    <m/>
    <m/>
    <m/>
  </r>
  <r>
    <x v="1"/>
    <s v="Edeison Núñez Hernández "/>
    <n v="362010280000"/>
    <s v="Cobros Mayo"/>
    <m/>
    <m/>
    <d v="2026-05-01T00:00:00"/>
    <n v="69267566"/>
    <n v="69267566"/>
    <m/>
    <m/>
    <m/>
    <m/>
    <m/>
    <d v="2026-05-01T00:00:00"/>
    <m/>
    <m/>
    <m/>
    <s v="5-718-409"/>
    <s v="MASIVO"/>
    <s v="NPN"/>
    <x v="1"/>
    <m/>
    <m/>
    <m/>
    <m/>
  </r>
  <r>
    <x v="1"/>
    <s v="Odilio Antonio Domínguez Ortiz "/>
    <n v="366044660000"/>
    <s v="Cobros Mayo"/>
    <m/>
    <m/>
    <d v="2026-05-01T00:00:00"/>
    <n v="69279886"/>
    <n v="69279886"/>
    <m/>
    <m/>
    <m/>
    <m/>
    <m/>
    <d v="2026-05-01T00:00:00"/>
    <m/>
    <m/>
    <m/>
    <s v="8-840-388"/>
    <s v="MASIVO"/>
    <s v="NPN"/>
    <x v="1"/>
    <m/>
    <m/>
    <m/>
    <m/>
  </r>
  <r>
    <x v="1"/>
    <s v="GALIPILER DEL BASTO STEVENSON"/>
    <n v="357384890000"/>
    <s v="Cobros Mayo"/>
    <m/>
    <m/>
    <d v="2026-05-01T00:00:00"/>
    <n v="69281139"/>
    <n v="69281139"/>
    <m/>
    <m/>
    <m/>
    <m/>
    <m/>
    <d v="2026-05-01T00:00:00"/>
    <m/>
    <m/>
    <m/>
    <s v="10-709-2495"/>
    <s v="MASIVO"/>
    <s v="2 PAGOS PENDIENTES"/>
    <x v="1"/>
    <m/>
    <m/>
    <m/>
    <m/>
  </r>
  <r>
    <x v="1"/>
    <s v="Damiris Cruz"/>
    <n v="356368410000"/>
    <s v="Cobros Mayo"/>
    <m/>
    <m/>
    <d v="2026-05-01T00:00:00"/>
    <n v="69290466"/>
    <n v="69290466"/>
    <m/>
    <m/>
    <m/>
    <m/>
    <m/>
    <d v="2026-05-01T00:00:00"/>
    <m/>
    <m/>
    <m/>
    <s v="C02185111"/>
    <s v="MASIVO"/>
    <s v="NPN"/>
    <x v="1"/>
    <m/>
    <m/>
    <m/>
    <m/>
  </r>
  <r>
    <x v="1"/>
    <s v="Lilibeth Pereira estrada "/>
    <n v="352338253000"/>
    <s v="Cobros Mayo"/>
    <m/>
    <m/>
    <d v="2026-05-01T00:00:00"/>
    <n v="69304080"/>
    <n v="69304080"/>
    <m/>
    <m/>
    <m/>
    <m/>
    <m/>
    <d v="2026-05-01T00:00:00"/>
    <m/>
    <m/>
    <m/>
    <s v="10-703-1571"/>
    <s v="MASIVO"/>
    <s v="NPN"/>
    <x v="6"/>
    <m/>
    <m/>
    <m/>
    <m/>
  </r>
  <r>
    <x v="1"/>
    <s v="Yasilda solis"/>
    <n v="357377040000"/>
    <s v="Cobros Mayo"/>
    <m/>
    <m/>
    <d v="2026-05-01T00:00:00"/>
    <n v="69309272"/>
    <n v="69309272"/>
    <m/>
    <m/>
    <m/>
    <m/>
    <m/>
    <d v="2026-05-01T00:00:00"/>
    <m/>
    <m/>
    <m/>
    <s v="8918-2340"/>
    <s v="MASIVO"/>
    <s v="NPN"/>
    <x v="1"/>
    <m/>
    <m/>
    <m/>
    <m/>
  </r>
  <r>
    <x v="1"/>
    <s v="EDIZA KARELL HALL ACOSTA DE"/>
    <n v="363005830000"/>
    <s v="Cobros Mayo"/>
    <m/>
    <m/>
    <d v="2026-05-01T00:00:00"/>
    <n v="69320573"/>
    <n v="69320573"/>
    <m/>
    <m/>
    <m/>
    <m/>
    <m/>
    <d v="2026-05-01T00:00:00"/>
    <m/>
    <m/>
    <m/>
    <s v="3-711-988"/>
    <s v="MASIVO"/>
    <s v="NPN"/>
    <x v="1"/>
    <m/>
    <m/>
    <m/>
    <m/>
  </r>
  <r>
    <x v="1"/>
    <s v="TOMAS SAUCEDO AGUILAR"/>
    <n v="362076820000"/>
    <s v="Cobros Mayo"/>
    <m/>
    <m/>
    <d v="2026-05-01T00:00:00"/>
    <n v="69323059"/>
    <n v="69323059"/>
    <m/>
    <m/>
    <m/>
    <m/>
    <m/>
    <d v="2026-05-01T00:00:00"/>
    <m/>
    <m/>
    <m/>
    <s v="2-117-5"/>
    <s v="MASIVO"/>
    <s v="NPN"/>
    <x v="1"/>
    <m/>
    <m/>
    <m/>
    <m/>
  </r>
  <r>
    <x v="1"/>
    <s v=" LIZA MINELLY GARCIA MORRIS"/>
    <n v="366017230000"/>
    <s v="Cobros Mayo"/>
    <m/>
    <m/>
    <d v="2026-05-01T00:00:00"/>
    <n v="69332905"/>
    <n v="69332905"/>
    <m/>
    <m/>
    <m/>
    <m/>
    <m/>
    <d v="2026-05-01T00:00:00"/>
    <m/>
    <m/>
    <m/>
    <s v="10-707-1251"/>
    <s v="MASIVO"/>
    <s v="2 PAGOS PENDIENTES"/>
    <x v="3"/>
    <m/>
    <m/>
    <m/>
    <m/>
  </r>
  <r>
    <x v="1"/>
    <s v="Elena del carmen camejo ángulo "/>
    <n v="368022040000"/>
    <s v="Cobros Mayo"/>
    <m/>
    <m/>
    <d v="2026-05-01T00:00:00"/>
    <n v="69342779"/>
    <n v="69342779"/>
    <m/>
    <m/>
    <m/>
    <m/>
    <m/>
    <d v="2026-05-01T00:00:00"/>
    <m/>
    <m/>
    <m/>
    <n v="191723414"/>
    <s v="SOHO"/>
    <s v="2 PAGOS PENDIENTES"/>
    <x v="1"/>
    <m/>
    <m/>
    <m/>
    <m/>
  </r>
  <r>
    <x v="1"/>
    <s v="Angélica Michel Buitrago"/>
    <n v="363082820000"/>
    <s v="Cobros Mayo"/>
    <m/>
    <m/>
    <d v="2026-05-01T00:00:00"/>
    <n v="69351752"/>
    <n v="69351752"/>
    <m/>
    <m/>
    <m/>
    <m/>
    <m/>
    <d v="2026-05-01T00:00:00"/>
    <m/>
    <m/>
    <m/>
    <s v="8-1006-631"/>
    <s v="MASIVO"/>
    <s v="NPN"/>
    <x v="1"/>
    <m/>
    <m/>
    <m/>
    <m/>
  </r>
  <r>
    <x v="1"/>
    <s v="Dionicio Rodriguez"/>
    <n v="358382810000"/>
    <s v="Cobros Mayo"/>
    <m/>
    <m/>
    <d v="2026-05-01T00:00:00"/>
    <n v="69360050"/>
    <n v="69360050"/>
    <m/>
    <m/>
    <m/>
    <m/>
    <m/>
    <d v="2026-05-01T00:00:00"/>
    <m/>
    <m/>
    <m/>
    <s v="9-765-1209"/>
    <s v="MASIVO"/>
    <s v="2 PAGOS PENDIENTES"/>
    <x v="3"/>
    <m/>
    <m/>
    <m/>
    <m/>
  </r>
  <r>
    <x v="1"/>
    <s v="VICTOR DANIEL GARCIAN DE GRACIA"/>
    <n v="366007030000"/>
    <s v="Cobros Mayo"/>
    <m/>
    <m/>
    <d v="2026-05-01T00:00:00"/>
    <n v="69365329"/>
    <n v="69365329"/>
    <m/>
    <m/>
    <m/>
    <m/>
    <m/>
    <d v="2026-05-01T00:00:00"/>
    <m/>
    <m/>
    <m/>
    <s v="8-1003-615"/>
    <s v="MASIVO"/>
    <s v="NPN"/>
    <x v="1"/>
    <m/>
    <m/>
    <m/>
    <m/>
  </r>
  <r>
    <x v="1"/>
    <s v="Jessenia Perez"/>
    <n v="367084990000"/>
    <s v="Cobros Mayo"/>
    <m/>
    <m/>
    <d v="2026-05-01T00:00:00"/>
    <n v="69372028"/>
    <n v="69372028"/>
    <m/>
    <m/>
    <m/>
    <m/>
    <m/>
    <d v="2026-05-01T00:00:00"/>
    <m/>
    <m/>
    <m/>
    <s v="C02672988"/>
    <s v="MASIVO"/>
    <s v="NPN"/>
    <x v="1"/>
    <m/>
    <m/>
    <m/>
    <m/>
  </r>
  <r>
    <x v="1"/>
    <s v="Luis Sandoval"/>
    <n v="359356930000"/>
    <s v="Cobros Mayo"/>
    <m/>
    <m/>
    <d v="2026-05-01T00:00:00"/>
    <n v="69387381"/>
    <n v="69387381"/>
    <m/>
    <m/>
    <m/>
    <m/>
    <m/>
    <d v="2026-05-01T00:00:00"/>
    <m/>
    <m/>
    <m/>
    <s v="6-714-1387"/>
    <s v="MASIVO"/>
    <s v="NPN"/>
    <x v="5"/>
    <m/>
    <m/>
    <m/>
    <m/>
  </r>
  <r>
    <x v="1"/>
    <s v="Yaravis Davelis castillo ortiz"/>
    <n v="354353480000"/>
    <s v="Cobros Mayo"/>
    <m/>
    <m/>
    <d v="2026-05-01T00:00:00"/>
    <n v="69393189"/>
    <n v="69393189"/>
    <m/>
    <m/>
    <m/>
    <m/>
    <m/>
    <d v="2026-05-01T00:00:00"/>
    <m/>
    <m/>
    <m/>
    <s v="3-731-2198"/>
    <s v="MASIVO"/>
    <s v="3 PAGOS PENDIENTES"/>
    <x v="7"/>
    <m/>
    <m/>
    <m/>
    <m/>
  </r>
  <r>
    <x v="1"/>
    <s v=" ESMERALDA CHAVERRA"/>
    <n v="212011570000"/>
    <s v="Cobros Mayo"/>
    <m/>
    <m/>
    <d v="2026-05-01T00:00:00"/>
    <n v="69401647"/>
    <n v="69401647"/>
    <m/>
    <m/>
    <m/>
    <m/>
    <m/>
    <d v="2026-05-01T00:00:00"/>
    <m/>
    <m/>
    <m/>
    <s v="8-743-1760"/>
    <s v="DIGITAL"/>
    <s v="NPN"/>
    <x v="1"/>
    <m/>
    <m/>
    <m/>
    <m/>
  </r>
  <r>
    <x v="1"/>
    <s v="Yostin Alejandro Reina"/>
    <n v="365028850000"/>
    <s v="Cobros Mayo"/>
    <m/>
    <m/>
    <d v="2026-05-01T00:00:00"/>
    <n v="69404488"/>
    <n v="69404488"/>
    <m/>
    <m/>
    <m/>
    <m/>
    <m/>
    <d v="2026-05-01T00:00:00"/>
    <m/>
    <m/>
    <m/>
    <s v="8-961-188"/>
    <s v="MASIVO"/>
    <s v="NPN"/>
    <x v="1"/>
    <m/>
    <m/>
    <m/>
    <m/>
  </r>
  <r>
    <x v="1"/>
    <s v="Wilfredo Yair Acosta"/>
    <n v="369084930000"/>
    <s v="Cobros Mayo"/>
    <m/>
    <m/>
    <d v="2026-05-01T00:00:00"/>
    <n v="69408166"/>
    <n v="69408166"/>
    <m/>
    <m/>
    <m/>
    <m/>
    <m/>
    <d v="2026-05-01T00:00:00"/>
    <m/>
    <m/>
    <m/>
    <s v="8-1048-1502"/>
    <s v="MASIVO"/>
    <s v="NPN"/>
    <x v="10"/>
    <m/>
    <m/>
    <m/>
    <m/>
  </r>
  <r>
    <x v="1"/>
    <s v="Maria Santamaria "/>
    <n v="352371830000"/>
    <s v="Cobros Mayo"/>
    <m/>
    <m/>
    <d v="2026-05-01T00:00:00"/>
    <n v="69421550"/>
    <n v="69421550"/>
    <m/>
    <m/>
    <m/>
    <m/>
    <m/>
    <d v="2026-05-01T00:00:00"/>
    <m/>
    <m/>
    <m/>
    <s v="1-762-598"/>
    <s v="MASIVO"/>
    <s v="NPN"/>
    <x v="2"/>
    <m/>
    <m/>
    <m/>
    <m/>
  </r>
  <r>
    <x v="1"/>
    <s v="Sabría Rodriguez Cabrera "/>
    <n v="351370820000"/>
    <s v="Cobros Mayo"/>
    <m/>
    <m/>
    <d v="2026-05-01T00:00:00"/>
    <n v="69434421"/>
    <n v="69434421"/>
    <m/>
    <m/>
    <m/>
    <m/>
    <m/>
    <d v="2026-05-01T00:00:00"/>
    <m/>
    <m/>
    <m/>
    <s v="5-710-1949"/>
    <s v="MASIVO"/>
    <s v="NPN"/>
    <x v="1"/>
    <m/>
    <m/>
    <m/>
    <m/>
  </r>
  <r>
    <x v="1"/>
    <s v="Matilde perez"/>
    <n v="354377940000"/>
    <s v="Cobros Mayo"/>
    <m/>
    <m/>
    <d v="2026-05-01T00:00:00"/>
    <n v="69445028"/>
    <n v="69445028"/>
    <m/>
    <m/>
    <m/>
    <m/>
    <m/>
    <d v="2026-05-01T00:00:00"/>
    <m/>
    <m/>
    <m/>
    <s v="CO3688888"/>
    <s v="MASIVO"/>
    <s v="NPN"/>
    <x v="1"/>
    <m/>
    <m/>
    <m/>
    <m/>
  </r>
  <r>
    <x v="1"/>
    <s v="Enelia valdes "/>
    <n v="369010770000"/>
    <s v="Cobros Mayo"/>
    <m/>
    <m/>
    <d v="2026-05-01T00:00:00"/>
    <n v="69455189"/>
    <n v="69455189"/>
    <m/>
    <m/>
    <m/>
    <m/>
    <m/>
    <d v="2026-05-01T00:00:00"/>
    <m/>
    <m/>
    <m/>
    <s v="10-715-601"/>
    <s v="MASIVO"/>
    <s v="2 PAGOS PENDIENTES"/>
    <x v="3"/>
    <m/>
    <m/>
    <m/>
    <m/>
  </r>
  <r>
    <x v="1"/>
    <s v="Luis Enrique Vega Ortiz "/>
    <n v="367054790000"/>
    <s v="Cobros Mayo"/>
    <m/>
    <m/>
    <d v="2026-05-01T00:00:00"/>
    <n v="69455611"/>
    <n v="69455611"/>
    <m/>
    <m/>
    <m/>
    <m/>
    <m/>
    <d v="2026-05-01T00:00:00"/>
    <m/>
    <m/>
    <m/>
    <s v="9-742-195"/>
    <s v="MASIVO"/>
    <s v="NPN"/>
    <x v="1"/>
    <m/>
    <m/>
    <m/>
    <m/>
  </r>
  <r>
    <x v="1"/>
    <s v="Roberto Abdiel Simons Escudero"/>
    <n v="361058600000"/>
    <s v="Cobros Mayo"/>
    <m/>
    <m/>
    <d v="2026-05-01T00:00:00"/>
    <n v="69456048"/>
    <n v="69456048"/>
    <m/>
    <m/>
    <m/>
    <m/>
    <m/>
    <d v="2026-05-01T00:00:00"/>
    <m/>
    <m/>
    <m/>
    <s v="8-755-1522"/>
    <s v="MASIVO"/>
    <s v="NPN"/>
    <x v="1"/>
    <m/>
    <m/>
    <m/>
    <m/>
  </r>
  <r>
    <x v="1"/>
    <s v="LINETH CORTEZ SANTOS"/>
    <n v="358371560000"/>
    <s v="Cobros Mayo"/>
    <m/>
    <m/>
    <d v="2026-05-01T00:00:00"/>
    <n v="69465378"/>
    <n v="69465378"/>
    <m/>
    <m/>
    <m/>
    <m/>
    <m/>
    <d v="2026-05-01T00:00:00"/>
    <m/>
    <m/>
    <m/>
    <s v="12-704-916"/>
    <s v="MASIVO"/>
    <s v="NPN"/>
    <x v="1"/>
    <m/>
    <m/>
    <m/>
    <m/>
  </r>
  <r>
    <x v="1"/>
    <s v="Ivis Keribel Rivera Paralta"/>
    <n v="363049680000"/>
    <s v="Cobros Mayo"/>
    <m/>
    <m/>
    <d v="2026-05-01T00:00:00"/>
    <n v="69470413"/>
    <n v="69470413"/>
    <m/>
    <m/>
    <m/>
    <m/>
    <m/>
    <d v="2026-05-01T00:00:00"/>
    <m/>
    <m/>
    <m/>
    <s v="8-933-2129"/>
    <s v="MASIVO"/>
    <s v="NPN"/>
    <x v="8"/>
    <m/>
    <m/>
    <m/>
    <m/>
  </r>
  <r>
    <x v="1"/>
    <s v="Idequel Rodriguez "/>
    <n v="367006670000"/>
    <s v="Cobros Mayo"/>
    <m/>
    <m/>
    <d v="2026-05-01T00:00:00"/>
    <n v="69477856"/>
    <n v="69477856"/>
    <m/>
    <m/>
    <m/>
    <m/>
    <m/>
    <d v="2026-05-01T00:00:00"/>
    <m/>
    <m/>
    <m/>
    <s v="8-976-1552"/>
    <s v="MASIVO"/>
    <s v="NPN"/>
    <x v="4"/>
    <m/>
    <m/>
    <m/>
    <m/>
  </r>
  <r>
    <x v="1"/>
    <s v="Rosmery Hinds"/>
    <n v="224005930000"/>
    <s v="Cobros Mayo"/>
    <m/>
    <m/>
    <d v="2026-05-01T00:00:00"/>
    <n v="69481398"/>
    <n v="69481398"/>
    <m/>
    <m/>
    <m/>
    <m/>
    <m/>
    <d v="2026-05-01T00:00:00"/>
    <m/>
    <m/>
    <m/>
    <s v="8-844-1899"/>
    <s v="MASIVO"/>
    <s v="NPN"/>
    <x v="3"/>
    <m/>
    <m/>
    <m/>
    <m/>
  </r>
  <r>
    <x v="1"/>
    <s v="Regino Arosemena Jimenez "/>
    <n v="363024520000"/>
    <s v="Cobros Mayo"/>
    <m/>
    <m/>
    <d v="2026-05-01T00:00:00"/>
    <n v="69489691"/>
    <n v="69489691"/>
    <m/>
    <m/>
    <m/>
    <m/>
    <m/>
    <d v="2026-05-01T00:00:00"/>
    <m/>
    <m/>
    <m/>
    <s v="8-231-714"/>
    <s v="MASIVO"/>
    <s v="NPN"/>
    <x v="1"/>
    <m/>
    <m/>
    <m/>
    <m/>
  </r>
  <r>
    <x v="1"/>
    <s v="Marta Alicia Beltrán García de Sealy"/>
    <n v="364008580000"/>
    <s v="Cobros Mayo"/>
    <m/>
    <m/>
    <d v="2026-05-01T00:00:00"/>
    <n v="69489822"/>
    <n v="69489822"/>
    <m/>
    <m/>
    <m/>
    <m/>
    <m/>
    <d v="2026-05-01T00:00:00"/>
    <m/>
    <m/>
    <m/>
    <s v="E-8-44624"/>
    <s v="MASIVO"/>
    <s v="NPN"/>
    <x v="2"/>
    <m/>
    <m/>
    <m/>
    <m/>
  </r>
  <r>
    <x v="1"/>
    <s v="Maria teresa Saldaña serrano"/>
    <n v="365027410000"/>
    <s v="Cobros Mayo"/>
    <m/>
    <m/>
    <d v="2026-05-01T00:00:00"/>
    <n v="69490703"/>
    <n v="69490703"/>
    <m/>
    <m/>
    <m/>
    <m/>
    <m/>
    <d v="2026-05-01T00:00:00"/>
    <m/>
    <m/>
    <m/>
    <s v="4-754-1596"/>
    <s v="MASIVO"/>
    <s v="NPN"/>
    <x v="1"/>
    <m/>
    <m/>
    <m/>
    <m/>
  </r>
  <r>
    <x v="1"/>
    <s v="Katleen Haydee Niño Zapata"/>
    <n v="363007180000"/>
    <s v="Cobros Mayo"/>
    <m/>
    <m/>
    <d v="2026-05-01T00:00:00"/>
    <n v="69500888"/>
    <n v="69500888"/>
    <m/>
    <m/>
    <m/>
    <m/>
    <m/>
    <d v="2026-05-01T00:00:00"/>
    <m/>
    <m/>
    <m/>
    <s v="8-977-524"/>
    <s v="MASIVO"/>
    <s v="NPN"/>
    <x v="1"/>
    <m/>
    <m/>
    <m/>
    <m/>
  </r>
  <r>
    <x v="1"/>
    <s v="Nestor Leonel Escoto"/>
    <n v="354375080000"/>
    <s v="Cobros Mayo"/>
    <m/>
    <m/>
    <d v="2026-05-01T00:00:00"/>
    <n v="69507452"/>
    <n v="69507452"/>
    <m/>
    <m/>
    <m/>
    <m/>
    <m/>
    <d v="2026-05-01T00:00:00"/>
    <m/>
    <m/>
    <m/>
    <s v="C03966104"/>
    <s v="MASIVO"/>
    <s v="NPN"/>
    <x v="1"/>
    <m/>
    <m/>
    <m/>
    <m/>
  </r>
  <r>
    <x v="1"/>
    <s v="Sonia Iguala"/>
    <n v="363058180000"/>
    <s v="Cobros Mayo"/>
    <m/>
    <m/>
    <d v="2026-05-01T00:00:00"/>
    <n v="69523300"/>
    <n v="69523300"/>
    <m/>
    <m/>
    <m/>
    <m/>
    <m/>
    <d v="2026-05-01T00:00:00"/>
    <m/>
    <m/>
    <m/>
    <s v="9-102-335"/>
    <s v="MASIVO"/>
    <s v="NPN"/>
    <x v="1"/>
    <m/>
    <m/>
    <m/>
    <m/>
  </r>
  <r>
    <x v="1"/>
    <s v="BERLIDES LEAL "/>
    <n v="358375740000"/>
    <s v="Cobros Mayo"/>
    <m/>
    <m/>
    <d v="2026-05-01T00:00:00"/>
    <n v="69538572"/>
    <n v="69538572"/>
    <m/>
    <m/>
    <m/>
    <m/>
    <m/>
    <d v="2026-05-01T00:00:00"/>
    <m/>
    <m/>
    <m/>
    <s v="10-703-2442"/>
    <s v="MASIVO"/>
    <s v="NPN"/>
    <x v="1"/>
    <m/>
    <m/>
    <m/>
    <m/>
  </r>
  <r>
    <x v="1"/>
    <s v="GLORIA MOSQUERA SANCHEZ DE NAVARRO"/>
    <n v="366003620000"/>
    <s v="Cobros Mayo"/>
    <m/>
    <m/>
    <d v="2026-05-01T00:00:00"/>
    <n v="69543059"/>
    <n v="69543059"/>
    <m/>
    <m/>
    <m/>
    <m/>
    <m/>
    <d v="2026-05-01T00:00:00"/>
    <m/>
    <m/>
    <m/>
    <s v="8-487-938"/>
    <s v="MASIVO"/>
    <s v="2 PAGOS PENDIENTES"/>
    <x v="3"/>
    <m/>
    <m/>
    <m/>
    <m/>
  </r>
  <r>
    <x v="1"/>
    <s v="DIANA YOVANA"/>
    <n v="359041980000"/>
    <s v="Cobros Mayo"/>
    <m/>
    <m/>
    <d v="2026-05-01T00:00:00"/>
    <n v="69547874"/>
    <n v="69547874"/>
    <m/>
    <m/>
    <m/>
    <m/>
    <m/>
    <d v="2026-05-01T00:00:00"/>
    <m/>
    <m/>
    <m/>
    <s v="8-431-622"/>
    <s v="MASIVO"/>
    <s v="NPN"/>
    <x v="1"/>
    <m/>
    <m/>
    <m/>
    <m/>
  </r>
  <r>
    <x v="1"/>
    <s v="Luis Ortega "/>
    <n v="357285600000"/>
    <s v="Cobros Mayo"/>
    <m/>
    <m/>
    <d v="2026-05-01T00:00:00"/>
    <n v="69558662"/>
    <n v="69558662"/>
    <m/>
    <m/>
    <m/>
    <m/>
    <m/>
    <d v="2026-05-01T00:00:00"/>
    <m/>
    <m/>
    <m/>
    <s v="8-931-2056"/>
    <s v="MASIVO"/>
    <s v="NPN"/>
    <x v="1"/>
    <m/>
    <m/>
    <m/>
    <m/>
  </r>
  <r>
    <x v="1"/>
    <s v="OVETT ALVAREZ MORALES"/>
    <n v="363033580000"/>
    <s v="Cobros Mayo"/>
    <m/>
    <m/>
    <d v="2026-05-01T00:00:00"/>
    <n v="69563282"/>
    <n v="69563282"/>
    <m/>
    <m/>
    <m/>
    <m/>
    <m/>
    <d v="2026-05-01T00:00:00"/>
    <m/>
    <m/>
    <m/>
    <s v="4-97-853"/>
    <s v="MASIVO"/>
    <s v="NPN"/>
    <x v="1"/>
    <m/>
    <m/>
    <m/>
    <m/>
  </r>
  <r>
    <x v="1"/>
    <s v="José Araque"/>
    <n v="351353190000"/>
    <s v="Cobros Mayo"/>
    <m/>
    <m/>
    <d v="2026-05-01T00:00:00"/>
    <n v="69569872"/>
    <n v="69569872"/>
    <m/>
    <m/>
    <m/>
    <m/>
    <m/>
    <d v="2026-05-01T00:00:00"/>
    <m/>
    <m/>
    <m/>
    <s v="8-265-718"/>
    <s v="MASIVO"/>
    <s v="3 PAGOS PENDIENTES"/>
    <x v="3"/>
    <m/>
    <m/>
    <m/>
    <m/>
  </r>
  <r>
    <x v="1"/>
    <s v="Yaminaira maria samaniego flores"/>
    <n v="357365200000"/>
    <s v="Cobros Mayo"/>
    <m/>
    <m/>
    <d v="2026-05-01T00:00:00"/>
    <n v="69574083"/>
    <n v="69574083"/>
    <m/>
    <m/>
    <m/>
    <m/>
    <m/>
    <d v="2026-05-01T00:00:00"/>
    <m/>
    <m/>
    <m/>
    <s v="8-747-2473"/>
    <s v="MASIVO"/>
    <s v="NPN"/>
    <x v="2"/>
    <m/>
    <m/>
    <m/>
    <m/>
  </r>
  <r>
    <x v="1"/>
    <s v="Bladimir Parra"/>
    <n v="354376890000"/>
    <s v="Cobros Mayo"/>
    <m/>
    <m/>
    <d v="2026-05-01T00:00:00"/>
    <n v="69574862"/>
    <n v="69574862"/>
    <m/>
    <m/>
    <m/>
    <m/>
    <m/>
    <d v="2026-05-01T00:00:00"/>
    <m/>
    <m/>
    <m/>
    <s v="8-1019-1572"/>
    <s v="MASIVO"/>
    <s v="NPN"/>
    <x v="1"/>
    <m/>
    <m/>
    <m/>
    <m/>
  </r>
  <r>
    <x v="1"/>
    <s v="Joel alvaro Quintero bejerano"/>
    <n v="354341640000"/>
    <s v="Cobros Mayo"/>
    <m/>
    <m/>
    <d v="2026-05-01T00:00:00"/>
    <n v="69577052"/>
    <n v="69577052"/>
    <m/>
    <m/>
    <m/>
    <m/>
    <m/>
    <d v="2026-05-01T00:00:00"/>
    <m/>
    <m/>
    <m/>
    <s v="4-842-1157"/>
    <s v="MASIVO"/>
    <s v="NPN"/>
    <x v="1"/>
    <m/>
    <m/>
    <m/>
    <m/>
  </r>
  <r>
    <x v="1"/>
    <s v="José Gil Barrios Valdez "/>
    <n v="359377380000"/>
    <s v="Cobros Mayo"/>
    <m/>
    <m/>
    <d v="2026-05-01T00:00:00"/>
    <n v="69595374"/>
    <n v="69595374"/>
    <m/>
    <m/>
    <m/>
    <m/>
    <m/>
    <d v="2026-05-01T00:00:00"/>
    <m/>
    <m/>
    <m/>
    <s v="8-129-17"/>
    <s v="MASIVO"/>
    <s v="2 PAGOS PENDIENTES"/>
    <x v="1"/>
    <m/>
    <m/>
    <m/>
    <m/>
  </r>
  <r>
    <x v="1"/>
    <s v="Angelus Indira Guillen Warren"/>
    <n v="361023570000"/>
    <s v="Cobros Mayo"/>
    <m/>
    <m/>
    <d v="2026-05-01T00:00:00"/>
    <n v="69601798"/>
    <n v="69601798"/>
    <m/>
    <m/>
    <m/>
    <m/>
    <m/>
    <d v="2026-05-01T00:00:00"/>
    <m/>
    <m/>
    <m/>
    <s v="8-716-184"/>
    <s v="MASIVO"/>
    <s v="2 PAGOS PENDIENTES"/>
    <x v="7"/>
    <m/>
    <m/>
    <m/>
    <m/>
  </r>
  <r>
    <x v="1"/>
    <s v="Jarrel Bryan Simpson Smith"/>
    <n v="354355420000"/>
    <s v="Cobros Mayo"/>
    <m/>
    <m/>
    <d v="2026-05-01T00:00:00"/>
    <n v="69617993"/>
    <n v="69617993"/>
    <m/>
    <m/>
    <m/>
    <m/>
    <m/>
    <d v="2026-05-01T00:00:00"/>
    <m/>
    <m/>
    <m/>
    <s v="8-812-2093"/>
    <s v="MASIVO"/>
    <s v="2 PAGOS PENDIENTES"/>
    <x v="1"/>
    <m/>
    <m/>
    <m/>
    <m/>
  </r>
  <r>
    <x v="1"/>
    <s v="Silvia maria Hernández Ortega "/>
    <n v="368023560000"/>
    <s v="Cobros Mayo"/>
    <m/>
    <m/>
    <d v="2026-05-01T00:00:00"/>
    <n v="69618493"/>
    <n v="69618493"/>
    <m/>
    <m/>
    <m/>
    <m/>
    <m/>
    <d v="2026-05-01T00:00:00"/>
    <m/>
    <m/>
    <m/>
    <s v="8-94-607"/>
    <s v="MASIVO"/>
    <s v="NPN"/>
    <x v="1"/>
    <m/>
    <m/>
    <m/>
    <m/>
  </r>
  <r>
    <x v="1"/>
    <s v="Irving Agusto Caballero Gonzalez "/>
    <n v="368040430000"/>
    <s v="Cobros Mayo"/>
    <m/>
    <m/>
    <d v="2026-05-01T00:00:00"/>
    <n v="69621867"/>
    <n v="69621867"/>
    <m/>
    <m/>
    <m/>
    <m/>
    <m/>
    <d v="2026-05-01T00:00:00"/>
    <m/>
    <m/>
    <m/>
    <s v="8-1029-1398"/>
    <s v="MASIVO"/>
    <s v="NPN"/>
    <x v="1"/>
    <m/>
    <m/>
    <m/>
    <m/>
  </r>
  <r>
    <x v="1"/>
    <s v="RICARDO NAVARRO"/>
    <n v="355370310000"/>
    <s v="Cobros Mayo"/>
    <m/>
    <m/>
    <d v="2026-05-01T00:00:00"/>
    <n v="69625968"/>
    <n v="69625968"/>
    <m/>
    <m/>
    <m/>
    <m/>
    <m/>
    <d v="2026-05-01T00:00:00"/>
    <m/>
    <m/>
    <m/>
    <s v="8-519-370"/>
    <s v="MASIVO"/>
    <s v="3 PAGOS PENDIENTES"/>
    <x v="1"/>
    <m/>
    <m/>
    <m/>
    <m/>
  </r>
  <r>
    <x v="1"/>
    <s v="Kevin Madrigal"/>
    <n v="368028370000"/>
    <s v="Cobros Mayo"/>
    <m/>
    <m/>
    <d v="2026-05-01T00:00:00"/>
    <n v="69636656"/>
    <n v="69636656"/>
    <m/>
    <m/>
    <m/>
    <m/>
    <m/>
    <d v="2026-05-01T00:00:00"/>
    <m/>
    <m/>
    <m/>
    <s v="8-921-2411"/>
    <s v="MASIVO"/>
    <s v="2 PAGOS PENDIENTES"/>
    <x v="3"/>
    <m/>
    <m/>
    <m/>
    <m/>
  </r>
  <r>
    <x v="1"/>
    <s v="Haidy Danileth Lopez Muñoz"/>
    <n v="365026410000"/>
    <s v="Cobros Mayo"/>
    <m/>
    <m/>
    <d v="2026-05-01T00:00:00"/>
    <n v="69655038"/>
    <n v="69655038"/>
    <m/>
    <m/>
    <m/>
    <m/>
    <m/>
    <d v="2026-05-01T00:00:00"/>
    <m/>
    <m/>
    <m/>
    <s v="8-956-2023"/>
    <s v="MASIVO"/>
    <s v="NPN"/>
    <x v="2"/>
    <m/>
    <m/>
    <m/>
    <m/>
  </r>
  <r>
    <x v="1"/>
    <s v="Sthefanie aguilar"/>
    <n v="353382750000"/>
    <s v="Cobros Mayo"/>
    <m/>
    <m/>
    <d v="2026-05-01T00:00:00"/>
    <n v="69657911"/>
    <n v="69657911"/>
    <m/>
    <m/>
    <m/>
    <m/>
    <m/>
    <d v="2026-05-01T00:00:00"/>
    <m/>
    <m/>
    <m/>
    <s v="8-956-2200"/>
    <s v="MASIVO"/>
    <s v="NPN"/>
    <x v="2"/>
    <m/>
    <m/>
    <m/>
    <m/>
  </r>
  <r>
    <x v="1"/>
    <s v="Oscar Alexi Antencio arauz "/>
    <n v="361008990000"/>
    <s v="Cobros Mayo"/>
    <m/>
    <m/>
    <d v="2026-05-01T00:00:00"/>
    <n v="69662263"/>
    <n v="69662263"/>
    <m/>
    <m/>
    <m/>
    <m/>
    <m/>
    <d v="2026-05-01T00:00:00"/>
    <m/>
    <m/>
    <m/>
    <s v=" 1-51-133"/>
    <s v="MASIVO"/>
    <s v="NPN"/>
    <x v="4"/>
    <m/>
    <m/>
    <m/>
    <m/>
  </r>
  <r>
    <x v="1"/>
    <s v="Rosa Chico Jimenez"/>
    <n v="367037110000"/>
    <s v="Cobros Mayo"/>
    <m/>
    <m/>
    <d v="2026-05-01T00:00:00"/>
    <n v="69669701"/>
    <n v="69669701"/>
    <m/>
    <m/>
    <m/>
    <m/>
    <m/>
    <d v="2026-05-01T00:00:00"/>
    <m/>
    <m/>
    <m/>
    <s v="1-717-651"/>
    <s v="SOHO"/>
    <s v="NPN"/>
    <x v="3"/>
    <m/>
    <m/>
    <m/>
    <m/>
  </r>
  <r>
    <x v="1"/>
    <s v="Justine haydee"/>
    <n v="354350880000"/>
    <s v="Cobros Mayo"/>
    <m/>
    <m/>
    <d v="2026-05-01T00:00:00"/>
    <n v="69692960"/>
    <n v="69692960"/>
    <m/>
    <m/>
    <m/>
    <m/>
    <m/>
    <d v="2026-05-01T00:00:00"/>
    <m/>
    <m/>
    <m/>
    <s v="8-1025-1260"/>
    <s v="MASIVO"/>
    <s v="3 PAGOS PENDIENTES"/>
    <x v="1"/>
    <m/>
    <m/>
    <m/>
    <m/>
  </r>
  <r>
    <x v="1"/>
    <s v="Yesibell gisel campos young"/>
    <n v="358373240000"/>
    <s v="Cobros Mayo"/>
    <m/>
    <m/>
    <d v="2026-05-01T00:00:00"/>
    <n v="69695648"/>
    <n v="69695648"/>
    <m/>
    <m/>
    <m/>
    <m/>
    <m/>
    <d v="2026-05-01T00:00:00"/>
    <m/>
    <m/>
    <m/>
    <s v="8-1062-2358"/>
    <s v="MASIVO"/>
    <s v="NPN"/>
    <x v="1"/>
    <m/>
    <m/>
    <m/>
    <m/>
  </r>
  <r>
    <x v="1"/>
    <s v="Miguel Enrique Gonzalez Hidalgo"/>
    <n v="352308220000"/>
    <s v="Cobros Mayo"/>
    <m/>
    <m/>
    <d v="2026-05-01T00:00:00"/>
    <n v="69706405"/>
    <n v="69706405"/>
    <m/>
    <m/>
    <m/>
    <m/>
    <m/>
    <d v="2026-05-01T00:00:00"/>
    <m/>
    <m/>
    <m/>
    <s v="8-1016-622"/>
    <s v="MASIVO"/>
    <s v="NPN"/>
    <x v="1"/>
    <m/>
    <m/>
    <m/>
    <m/>
  </r>
  <r>
    <x v="1"/>
    <s v="Yeilan Santana"/>
    <n v="365013320000"/>
    <s v="Cobros Mayo"/>
    <m/>
    <m/>
    <d v="2026-05-01T00:00:00"/>
    <n v="69708468"/>
    <n v="69708468"/>
    <m/>
    <m/>
    <m/>
    <m/>
    <m/>
    <d v="2026-05-01T00:00:00"/>
    <m/>
    <m/>
    <m/>
    <s v="8-1506-1513"/>
    <s v="MASIVO"/>
    <s v="2 PAGOS PENDIENTES"/>
    <x v="1"/>
    <m/>
    <m/>
    <m/>
    <m/>
  </r>
  <r>
    <x v="1"/>
    <s v="Avelardo Santiago Perez Orta"/>
    <n v="369056820000"/>
    <s v="Cobros Mayo"/>
    <m/>
    <m/>
    <d v="2026-05-01T00:00:00"/>
    <n v="69710973"/>
    <n v="69710973"/>
    <m/>
    <m/>
    <m/>
    <m/>
    <m/>
    <d v="2026-05-01T00:00:00"/>
    <m/>
    <m/>
    <m/>
    <s v="179147236"/>
    <s v="SOHO-CALL CENTER"/>
    <s v="NPN"/>
    <x v="1"/>
    <m/>
    <m/>
    <m/>
    <m/>
  </r>
  <r>
    <x v="1"/>
    <s v="Jorge Enrique Jiménez Urriola"/>
    <n v="358372590000"/>
    <s v="Cobros Mayo"/>
    <m/>
    <m/>
    <d v="2026-05-01T00:00:00"/>
    <n v="69725396"/>
    <n v="69725396"/>
    <m/>
    <m/>
    <m/>
    <m/>
    <m/>
    <d v="2026-05-01T00:00:00"/>
    <m/>
    <m/>
    <m/>
    <s v="8-494-97"/>
    <s v="MASIVO"/>
    <s v="NPN"/>
    <x v="1"/>
    <m/>
    <m/>
    <m/>
    <m/>
  </r>
  <r>
    <x v="1"/>
    <s v="EMILY DEYANIRA GANTO DE HOYOS"/>
    <n v="364082690000"/>
    <s v="Cobros Mayo"/>
    <m/>
    <m/>
    <d v="2026-05-01T00:00:00"/>
    <n v="69730504"/>
    <n v="69730504"/>
    <m/>
    <m/>
    <m/>
    <m/>
    <m/>
    <d v="2026-05-01T00:00:00"/>
    <m/>
    <m/>
    <m/>
    <s v="8-895-155"/>
    <s v="MASIVO"/>
    <s v="NPN"/>
    <x v="1"/>
    <m/>
    <m/>
    <m/>
    <m/>
  </r>
  <r>
    <x v="1"/>
    <s v="Liliana de leon"/>
    <n v="357371870000"/>
    <s v="Cobros Mayo"/>
    <m/>
    <m/>
    <d v="2026-05-01T00:00:00"/>
    <n v="69741714"/>
    <n v="69741714"/>
    <m/>
    <m/>
    <m/>
    <m/>
    <m/>
    <d v="2026-05-01T00:00:00"/>
    <m/>
    <m/>
    <m/>
    <s v="7-711-207"/>
    <s v="MASIVO"/>
    <s v="2 PAGOS PENDIENTES"/>
    <x v="3"/>
    <m/>
    <m/>
    <m/>
    <m/>
  </r>
  <r>
    <x v="1"/>
    <s v="Maribel Miranda "/>
    <n v="361023970000"/>
    <s v="Cobros Mayo"/>
    <m/>
    <m/>
    <d v="2026-05-01T00:00:00"/>
    <n v="69746683"/>
    <n v="69746683"/>
    <m/>
    <m/>
    <m/>
    <m/>
    <m/>
    <d v="2026-05-01T00:00:00"/>
    <m/>
    <m/>
    <m/>
    <s v="8-730-340"/>
    <s v="MASIVO"/>
    <s v="2 PAGOS PENDIENTES"/>
    <x v="1"/>
    <m/>
    <m/>
    <m/>
    <m/>
  </r>
  <r>
    <x v="1"/>
    <s v="Limpio Limpio Obarrio S,A"/>
    <n v="366063650000"/>
    <s v="Cobros Mayo"/>
    <m/>
    <m/>
    <d v="2026-05-01T00:00:00"/>
    <n v="69771461"/>
    <n v="69771461"/>
    <m/>
    <m/>
    <m/>
    <m/>
    <m/>
    <d v="2026-05-01T00:00:00"/>
    <m/>
    <m/>
    <m/>
    <s v="155699715-2-2020 DV39"/>
    <s v="SOHO"/>
    <s v="NPN"/>
    <x v="4"/>
    <m/>
    <m/>
    <m/>
    <m/>
  </r>
  <r>
    <x v="1"/>
    <s v="Telmo Antonio Pascual Suarez "/>
    <n v="367024750000"/>
    <s v="Cobros Mayo"/>
    <m/>
    <m/>
    <d v="2026-05-01T00:00:00"/>
    <n v="69786590"/>
    <n v="69786590"/>
    <m/>
    <m/>
    <m/>
    <m/>
    <m/>
    <d v="2026-05-01T00:00:00"/>
    <m/>
    <m/>
    <m/>
    <s v="2-721-2393"/>
    <s v="MASIVO"/>
    <s v="NPN"/>
    <x v="1"/>
    <m/>
    <m/>
    <m/>
    <m/>
  </r>
  <r>
    <x v="1"/>
    <s v="Yovani mateo Pajero sosa"/>
    <n v="368006930000"/>
    <s v="Cobros Mayo"/>
    <m/>
    <m/>
    <d v="2026-05-01T00:00:00"/>
    <n v="69787829"/>
    <n v="69787829"/>
    <m/>
    <m/>
    <m/>
    <m/>
    <m/>
    <d v="2026-05-01T00:00:00"/>
    <m/>
    <m/>
    <m/>
    <s v="BR0213040"/>
    <s v="MASIVO"/>
    <s v="2 PAGOS PENDIENTES"/>
    <x v="3"/>
    <m/>
    <m/>
    <m/>
    <m/>
  </r>
  <r>
    <x v="1"/>
    <s v="Yaxiziel Pérez garrido"/>
    <n v="369045920000"/>
    <s v="Cobros Mayo"/>
    <m/>
    <m/>
    <d v="2026-05-01T00:00:00"/>
    <n v="69812294"/>
    <n v="69812294"/>
    <m/>
    <m/>
    <m/>
    <m/>
    <m/>
    <d v="2026-05-01T00:00:00"/>
    <m/>
    <m/>
    <m/>
    <s v="8 1061 295"/>
    <s v="MASIVO"/>
    <s v="NPN"/>
    <x v="2"/>
    <m/>
    <m/>
    <m/>
    <m/>
  </r>
  <r>
    <x v="1"/>
    <s v="Emilio Ortega "/>
    <n v="366069140000"/>
    <s v="Cobros Mayo"/>
    <m/>
    <m/>
    <d v="2026-05-01T00:00:00"/>
    <n v="69818907"/>
    <n v="69818907"/>
    <m/>
    <m/>
    <m/>
    <m/>
    <m/>
    <d v="2026-05-01T00:00:00"/>
    <m/>
    <m/>
    <m/>
    <s v="8-921-838"/>
    <s v="MASIVO"/>
    <s v="NPN"/>
    <x v="9"/>
    <m/>
    <m/>
    <m/>
    <m/>
  </r>
  <r>
    <x v="1"/>
    <s v="Okira Vanessa Pinto Caicedo"/>
    <n v="363073430000"/>
    <s v="Cobros Mayo"/>
    <m/>
    <m/>
    <d v="2026-05-01T00:00:00"/>
    <n v="69827596"/>
    <n v="69827596"/>
    <m/>
    <m/>
    <m/>
    <m/>
    <m/>
    <d v="2026-05-01T00:00:00"/>
    <m/>
    <m/>
    <m/>
    <s v="8-464-444"/>
    <s v="MASIVO"/>
    <s v="NPN"/>
    <x v="2"/>
    <m/>
    <m/>
    <m/>
    <m/>
  </r>
  <r>
    <x v="1"/>
    <s v="Yolis María Cervantes Zapateiro"/>
    <n v="368065090000"/>
    <s v="Cobros Mayo"/>
    <m/>
    <m/>
    <d v="2026-05-01T00:00:00"/>
    <n v="69830388"/>
    <n v="69830388"/>
    <m/>
    <m/>
    <m/>
    <m/>
    <m/>
    <d v="2026-05-01T00:00:00"/>
    <m/>
    <m/>
    <m/>
    <s v="E-8-107955"/>
    <s v="RENOVACIONES"/>
    <s v="NPN"/>
    <x v="2"/>
    <m/>
    <m/>
    <m/>
    <m/>
  </r>
  <r>
    <x v="1"/>
    <s v="Castillo enrique de león ramos "/>
    <n v="363092040000"/>
    <s v="Cobros Mayo"/>
    <m/>
    <m/>
    <d v="2026-05-01T00:00:00"/>
    <n v="69841788"/>
    <n v="69841788"/>
    <m/>
    <m/>
    <m/>
    <m/>
    <m/>
    <d v="2026-05-01T00:00:00"/>
    <m/>
    <m/>
    <m/>
    <s v="8-152-654"/>
    <s v="MASIVO"/>
    <s v="NPN"/>
    <x v="1"/>
    <m/>
    <m/>
    <m/>
    <m/>
  </r>
  <r>
    <x v="1"/>
    <s v="JOSÉ RIVAS"/>
    <n v="358354380000"/>
    <s v="Cobros Mayo"/>
    <m/>
    <m/>
    <d v="2026-05-01T00:00:00"/>
    <n v="69845555"/>
    <n v="69845555"/>
    <m/>
    <m/>
    <m/>
    <m/>
    <m/>
    <d v="2026-05-01T00:00:00"/>
    <m/>
    <m/>
    <m/>
    <s v="5-706-2023"/>
    <s v="SOHO"/>
    <s v="NPN"/>
    <x v="3"/>
    <m/>
    <m/>
    <m/>
    <m/>
  </r>
  <r>
    <x v="1"/>
    <s v="Isabel peña "/>
    <n v="363056960000"/>
    <s v="Cobros Mayo"/>
    <m/>
    <m/>
    <d v="2026-05-01T00:00:00"/>
    <n v="69848544"/>
    <n v="69848544"/>
    <m/>
    <m/>
    <m/>
    <m/>
    <m/>
    <d v="2026-05-01T00:00:00"/>
    <m/>
    <m/>
    <m/>
    <s v="10-717-2200"/>
    <s v="MASIVO"/>
    <s v="NPN"/>
    <x v="1"/>
    <m/>
    <m/>
    <m/>
    <m/>
  </r>
  <r>
    <x v="1"/>
    <s v="Clarissa vejerano "/>
    <n v="352312090000"/>
    <s v="Cobros Mayo"/>
    <m/>
    <m/>
    <d v="2026-05-01T00:00:00"/>
    <n v="69854449"/>
    <n v="69854449"/>
    <m/>
    <m/>
    <m/>
    <m/>
    <m/>
    <d v="2026-05-01T00:00:00"/>
    <m/>
    <m/>
    <m/>
    <s v="4-805-1614"/>
    <s v="MASIVO"/>
    <s v="3 PAGOS PENDIENTES"/>
    <x v="4"/>
    <m/>
    <m/>
    <m/>
    <m/>
  </r>
  <r>
    <x v="1"/>
    <s v="Yarisbet valdez"/>
    <n v="353342080000"/>
    <s v="Cobros Mayo"/>
    <m/>
    <m/>
    <d v="2026-05-01T00:00:00"/>
    <n v="69860064"/>
    <n v="69860064"/>
    <m/>
    <m/>
    <m/>
    <m/>
    <m/>
    <d v="2026-05-01T00:00:00"/>
    <m/>
    <m/>
    <m/>
    <s v="3-733-1417"/>
    <s v="MASIVO"/>
    <s v="NPN"/>
    <x v="1"/>
    <m/>
    <m/>
    <m/>
    <m/>
  </r>
  <r>
    <x v="1"/>
    <s v=" TONY MC KALOMAN"/>
    <n v="362016470000"/>
    <s v="Cobros Mayo"/>
    <m/>
    <m/>
    <d v="2026-05-01T00:00:00"/>
    <n v="69868393"/>
    <n v="69868393"/>
    <m/>
    <m/>
    <m/>
    <m/>
    <m/>
    <d v="2026-05-01T00:00:00"/>
    <m/>
    <m/>
    <m/>
    <s v="8-784-361"/>
    <s v="CALL CENTER"/>
    <s v="NPN"/>
    <x v="1"/>
    <m/>
    <m/>
    <m/>
    <m/>
  </r>
  <r>
    <x v="1"/>
    <s v="Nancy Aidee Arcia Rodriguez "/>
    <n v="358363410000"/>
    <s v="Cobros Mayo"/>
    <m/>
    <m/>
    <d v="2026-05-01T00:00:00"/>
    <n v="69870832"/>
    <n v="69870832"/>
    <m/>
    <m/>
    <m/>
    <m/>
    <m/>
    <d v="2026-05-01T00:00:00"/>
    <m/>
    <m/>
    <m/>
    <s v="8-513-2197"/>
    <s v="MASIVO"/>
    <s v="NPN"/>
    <x v="1"/>
    <m/>
    <m/>
    <m/>
    <m/>
  </r>
  <r>
    <x v="1"/>
    <s v="Jaime Isaias Sanchez Reyes"/>
    <n v="368009770000"/>
    <s v="Cobros Mayo"/>
    <m/>
    <m/>
    <d v="2026-05-01T00:00:00"/>
    <n v="69916876"/>
    <n v="69916876"/>
    <m/>
    <m/>
    <m/>
    <m/>
    <m/>
    <d v="2026-05-01T00:00:00"/>
    <m/>
    <m/>
    <m/>
    <s v="8-464-336"/>
    <s v="MASIVO"/>
    <s v="NPN"/>
    <x v="5"/>
    <m/>
    <m/>
    <m/>
    <m/>
  </r>
  <r>
    <x v="1"/>
    <s v="Gabriela Adames "/>
    <n v="363031990000"/>
    <s v="Cobros Mayo"/>
    <m/>
    <m/>
    <d v="2026-05-01T00:00:00"/>
    <n v="69923084"/>
    <n v="69923084"/>
    <m/>
    <m/>
    <m/>
    <m/>
    <m/>
    <d v="2026-05-01T00:00:00"/>
    <m/>
    <m/>
    <m/>
    <s v="8-936-721"/>
    <s v="MASIVO"/>
    <s v="NPN"/>
    <x v="1"/>
    <m/>
    <m/>
    <m/>
    <m/>
  </r>
  <r>
    <x v="1"/>
    <s v="Ovidio martinez "/>
    <n v="359377240000"/>
    <s v="Cobros Mayo"/>
    <m/>
    <m/>
    <d v="2026-05-01T00:00:00"/>
    <n v="69935219"/>
    <n v="69935219"/>
    <m/>
    <m/>
    <m/>
    <m/>
    <m/>
    <d v="2026-05-01T00:00:00"/>
    <m/>
    <m/>
    <m/>
    <s v="2-150-970"/>
    <s v="MASIVO"/>
    <s v="3 PAGOS PENDIENTES"/>
    <x v="2"/>
    <m/>
    <m/>
    <m/>
    <m/>
  </r>
  <r>
    <x v="1"/>
    <s v="Norma Abrego Gonzalez"/>
    <n v="365048240000"/>
    <s v="Cobros Mayo"/>
    <m/>
    <m/>
    <d v="2026-05-01T00:00:00"/>
    <n v="69935261"/>
    <n v="69935261"/>
    <m/>
    <m/>
    <m/>
    <m/>
    <m/>
    <d v="2026-05-01T00:00:00"/>
    <m/>
    <m/>
    <m/>
    <s v="4-839-374"/>
    <s v="MASIVO"/>
    <s v="NPN"/>
    <x v="8"/>
    <m/>
    <m/>
    <m/>
    <m/>
  </r>
  <r>
    <x v="1"/>
    <s v="Luis Aleman"/>
    <n v="369058490000"/>
    <s v="Cobros Mayo"/>
    <m/>
    <m/>
    <d v="2026-05-01T00:00:00"/>
    <n v="69955199"/>
    <n v="69955199"/>
    <m/>
    <m/>
    <m/>
    <m/>
    <m/>
    <d v="2026-05-01T00:00:00"/>
    <m/>
    <m/>
    <m/>
    <s v="C03150937"/>
    <s v="MASIVO"/>
    <s v="NPN"/>
    <x v="1"/>
    <m/>
    <m/>
    <m/>
    <m/>
  </r>
  <r>
    <x v="1"/>
    <s v="Víctor Manuel yañez romero "/>
    <n v="351360350000"/>
    <s v="Cobros Mayo"/>
    <m/>
    <m/>
    <d v="2026-05-01T00:00:00"/>
    <n v="69960820"/>
    <n v="69960820"/>
    <m/>
    <m/>
    <m/>
    <m/>
    <m/>
    <d v="2026-05-01T00:00:00"/>
    <m/>
    <m/>
    <m/>
    <s v="9-159-8"/>
    <s v="MASIVO"/>
    <s v="2 PAGOS PENDIENTES"/>
    <x v="1"/>
    <m/>
    <m/>
    <m/>
    <m/>
  </r>
  <r>
    <x v="1"/>
    <s v="Sasha gisel Rodriguez echavarria"/>
    <n v="362006100000"/>
    <s v="Cobros Mayo"/>
    <m/>
    <m/>
    <d v="2026-05-01T00:00:00"/>
    <n v="69984531"/>
    <n v="69984531"/>
    <m/>
    <m/>
    <m/>
    <m/>
    <m/>
    <d v="2026-05-01T00:00:00"/>
    <m/>
    <m/>
    <m/>
    <s v="8-765-51"/>
    <s v="MASIVO"/>
    <s v="NPN"/>
    <x v="5"/>
    <m/>
    <m/>
    <m/>
    <m/>
  </r>
  <r>
    <x v="1"/>
    <s v="Elizabeth Rivera Montenegro"/>
    <n v="358357750000"/>
    <s v="Cobros Mayo"/>
    <m/>
    <m/>
    <d v="2026-05-01T00:00:00"/>
    <n v="69997245"/>
    <n v="69997245"/>
    <m/>
    <m/>
    <m/>
    <m/>
    <m/>
    <d v="2026-05-01T00:00:00"/>
    <m/>
    <m/>
    <m/>
    <s v="4-248-489"/>
    <s v="MASIVO"/>
    <s v="NPN"/>
    <x v="4"/>
    <m/>
    <m/>
    <m/>
    <m/>
  </r>
  <r>
    <x v="1"/>
    <s v="Henry Hernández "/>
    <n v="369064430000"/>
    <s v="Cobros Mayo"/>
    <m/>
    <m/>
    <d v="2026-05-01T00:00:00"/>
    <s v="6335q056"/>
    <s v="6335q056"/>
    <m/>
    <m/>
    <m/>
    <m/>
    <m/>
    <d v="2026-05-01T00:00:00"/>
    <m/>
    <m/>
    <m/>
    <s v="9-721-23"/>
    <s v="MASIVO"/>
    <s v="NPN"/>
    <x v="0"/>
    <m/>
    <m/>
    <m/>
    <m/>
  </r>
  <r>
    <x v="1"/>
    <s v="JUAN ERNESTO RODRIGUEZ ALVEO"/>
    <n v="359345890000"/>
    <s v="Cobros Mayo 2"/>
    <m/>
    <m/>
    <d v="2026-05-01T00:00:00"/>
    <n v="65302379"/>
    <n v="65302379"/>
    <m/>
    <m/>
    <m/>
    <m/>
    <m/>
    <d v="2026-05-01T00:00:00"/>
    <m/>
    <m/>
    <m/>
    <s v="8-761-2007"/>
    <s v="CALL CENTER"/>
    <s v="NPN"/>
    <x v="4"/>
    <m/>
    <m/>
    <m/>
    <m/>
  </r>
  <r>
    <x v="1"/>
    <s v="MS Aixa Arosemena De Gracia"/>
    <n v="246008630000"/>
    <s v="Cobros Mayo 2"/>
    <m/>
    <m/>
    <d v="2026-05-01T00:00:00"/>
    <n v="64500919"/>
    <n v="64500919"/>
    <m/>
    <m/>
    <m/>
    <m/>
    <m/>
    <d v="2026-05-01T00:00:00"/>
    <m/>
    <m/>
    <m/>
    <s v="8-145-719"/>
    <s v="CALL CENTER"/>
    <s v="NPN"/>
    <x v="2"/>
    <m/>
    <m/>
    <m/>
    <m/>
  </r>
  <r>
    <x v="1"/>
    <s v="GABRIEL ANDRES FRANCO"/>
    <n v="355353430000"/>
    <s v="Cobros Mayo 2"/>
    <m/>
    <m/>
    <d v="2026-05-01T00:00:00"/>
    <n v="65401943"/>
    <n v="65401943"/>
    <m/>
    <m/>
    <m/>
    <m/>
    <m/>
    <d v="2026-05-01T00:00:00"/>
    <m/>
    <m/>
    <m/>
    <s v="8-977-577"/>
    <s v="CALL CENTER"/>
    <s v="NPN"/>
    <x v="2"/>
    <m/>
    <m/>
    <m/>
    <m/>
  </r>
  <r>
    <x v="1"/>
    <s v=" Lidya Judith Santamaria Jaen De"/>
    <n v="137022730000"/>
    <s v="Cobros Mayo 2"/>
    <m/>
    <m/>
    <d v="2026-05-01T00:00:00"/>
    <n v="62120885"/>
    <n v="62120885"/>
    <m/>
    <m/>
    <m/>
    <m/>
    <m/>
    <d v="2026-05-01T00:00:00"/>
    <m/>
    <m/>
    <m/>
    <s v="7-83-256"/>
    <s v="CALL CENTER"/>
    <s v="NPN"/>
    <x v="5"/>
    <m/>
    <m/>
    <m/>
    <m/>
  </r>
  <r>
    <x v="1"/>
    <s v=" SANTA JIMENEZ MENDOZA"/>
    <n v="288024820000"/>
    <s v="Cobros Mayo 2"/>
    <m/>
    <m/>
    <d v="2026-05-01T00:00:00"/>
    <n v="68147688"/>
    <n v="68147688"/>
    <m/>
    <m/>
    <m/>
    <m/>
    <m/>
    <d v="2026-05-01T00:00:00"/>
    <m/>
    <m/>
    <m/>
    <s v="4-146-469"/>
    <s v="CALL CENTER"/>
    <s v="NPN"/>
    <x v="4"/>
    <m/>
    <m/>
    <m/>
    <m/>
  </r>
  <r>
    <x v="1"/>
    <s v="MS Irene Mabel Saa Castillo"/>
    <n v="292092850000"/>
    <s v="Cobros Mayo 2"/>
    <m/>
    <m/>
    <d v="2026-05-01T00:00:00"/>
    <n v="66662952"/>
    <n v="66662952"/>
    <m/>
    <m/>
    <m/>
    <m/>
    <m/>
    <d v="2026-05-01T00:00:00"/>
    <m/>
    <m/>
    <m/>
    <s v="8-885-662"/>
    <s v="CALL CENTER"/>
    <s v="NPN"/>
    <x v="8"/>
    <m/>
    <m/>
    <m/>
    <m/>
  </r>
  <r>
    <x v="1"/>
    <s v=" MALEVI DEL CARMEN VARGAS MEJIA"/>
    <n v="358349000000"/>
    <s v="Cobros Mayo 2"/>
    <m/>
    <m/>
    <d v="2026-05-01T00:00:00"/>
    <n v="65547644"/>
    <n v="65547644"/>
    <m/>
    <m/>
    <m/>
    <m/>
    <m/>
    <d v="2026-05-01T00:00:00"/>
    <m/>
    <m/>
    <m/>
    <s v="3-760-2002"/>
    <s v="CALL CENTER"/>
    <s v="NPN"/>
    <x v="1"/>
    <m/>
    <m/>
    <m/>
    <m/>
  </r>
  <r>
    <x v="1"/>
    <s v=" AMELIA PEREZ TEJEIRA DE MEN"/>
    <n v="351351310000"/>
    <s v="Cobros Mayo 2"/>
    <m/>
    <m/>
    <d v="2026-05-01T00:00:00"/>
    <n v="66745216"/>
    <n v="66745216"/>
    <m/>
    <m/>
    <m/>
    <m/>
    <m/>
    <d v="2026-05-01T00:00:00"/>
    <m/>
    <m/>
    <m/>
    <s v="8-164-1541"/>
    <s v="CALL CENTER"/>
    <s v="NPN"/>
    <x v="6"/>
    <m/>
    <m/>
    <m/>
    <m/>
  </r>
  <r>
    <x v="1"/>
    <s v=" SANTA JIMENEZ MENDOZA"/>
    <n v="288024820000"/>
    <s v="Cobros Mayo 2"/>
    <m/>
    <m/>
    <d v="2026-05-01T00:00:00"/>
    <n v="68147688"/>
    <n v="68147688"/>
    <m/>
    <m/>
    <m/>
    <m/>
    <m/>
    <d v="2026-05-01T00:00:00"/>
    <m/>
    <m/>
    <m/>
    <s v="4-146-469"/>
    <s v="CALL CENTER"/>
    <s v="NPN"/>
    <x v="4"/>
    <m/>
    <m/>
    <m/>
    <m/>
  </r>
  <r>
    <x v="1"/>
    <s v="Mohamed Elkinani"/>
    <n v="357335570000"/>
    <s v="Cobros Mayo 2"/>
    <m/>
    <m/>
    <d v="2026-05-01T00:00:00"/>
    <n v="65507470"/>
    <n v="65507470"/>
    <m/>
    <m/>
    <m/>
    <m/>
    <m/>
    <d v="2026-05-01T00:00:00"/>
    <m/>
    <m/>
    <m/>
    <s v="AN840608"/>
    <s v="CALL CENTER"/>
    <s v="NPN"/>
    <x v="1"/>
    <m/>
    <m/>
    <m/>
    <m/>
  </r>
  <r>
    <x v="1"/>
    <s v=" Mohamed Elkinani"/>
    <n v="357335570000"/>
    <s v="Cobros Mayo 2"/>
    <m/>
    <m/>
    <d v="2026-05-01T00:00:00"/>
    <n v="60129523"/>
    <n v="60129523"/>
    <m/>
    <m/>
    <m/>
    <m/>
    <m/>
    <d v="2026-05-01T00:00:00"/>
    <m/>
    <m/>
    <m/>
    <s v="AN840608"/>
    <s v="CALL CENTER"/>
    <s v="NPN"/>
    <x v="8"/>
    <m/>
    <m/>
    <m/>
    <m/>
  </r>
  <r>
    <x v="1"/>
    <s v=" Rosa Magdalena Quezada"/>
    <n v="259070080000"/>
    <s v="Cobros Mayo 2"/>
    <m/>
    <m/>
    <d v="2026-05-01T00:00:00"/>
    <n v="69559002"/>
    <n v="69559002"/>
    <m/>
    <m/>
    <m/>
    <m/>
    <m/>
    <d v="2026-05-01T00:00:00"/>
    <m/>
    <m/>
    <m/>
    <s v="8-210-1636"/>
    <s v="CALL CENTER"/>
    <s v="NPN"/>
    <x v="1"/>
    <m/>
    <m/>
    <m/>
    <m/>
  </r>
  <r>
    <x v="1"/>
    <s v="CECIL ELVIRA ABREGO VELASQUEZ"/>
    <n v="351341120000"/>
    <s v="Cobros Mayo 2"/>
    <m/>
    <m/>
    <d v="2026-05-01T00:00:00"/>
    <n v="68724012"/>
    <n v="68724012"/>
    <m/>
    <m/>
    <m/>
    <m/>
    <m/>
    <d v="2026-05-01T00:00:00"/>
    <m/>
    <m/>
    <m/>
    <s v="3-745-1660"/>
    <s v="CALL CENTER"/>
    <s v="NPN"/>
    <x v="1"/>
    <m/>
    <m/>
    <m/>
    <m/>
  </r>
  <r>
    <x v="1"/>
    <s v=" Lilian Luna"/>
    <n v="355339170000"/>
    <s v="Cobros Mayo 2"/>
    <m/>
    <m/>
    <d v="2026-05-01T00:00:00"/>
    <n v="65242823"/>
    <n v="65242823"/>
    <m/>
    <m/>
    <m/>
    <m/>
    <m/>
    <d v="2026-05-01T00:00:00"/>
    <m/>
    <m/>
    <m/>
    <s v="BF932225"/>
    <s v="CALL CENTER"/>
    <s v="NPN"/>
    <x v="2"/>
    <m/>
    <m/>
    <m/>
    <m/>
  </r>
  <r>
    <x v="1"/>
    <s v=" THANIA TORRESMINDIOLA"/>
    <n v="358336780000"/>
    <s v="Cobros Mayo 2"/>
    <m/>
    <m/>
    <d v="2026-05-01T00:00:00"/>
    <n v="61631521"/>
    <n v="61631521"/>
    <m/>
    <m/>
    <m/>
    <m/>
    <m/>
    <d v="2026-05-01T00:00:00"/>
    <m/>
    <m/>
    <m/>
    <n v="167060738"/>
    <s v="CALL CENTER"/>
    <s v="NPN"/>
    <x v="1"/>
    <m/>
    <m/>
    <m/>
    <m/>
  </r>
  <r>
    <x v="1"/>
    <s v=" AUSBERTO MENDOZAABREGO"/>
    <n v="356338160000"/>
    <s v="Cobros Mayo 2"/>
    <m/>
    <m/>
    <d v="2026-05-01T00:00:00"/>
    <n v="62127638"/>
    <n v="62127638"/>
    <m/>
    <m/>
    <m/>
    <m/>
    <m/>
    <d v="2026-05-01T00:00:00"/>
    <m/>
    <m/>
    <m/>
    <s v="9-146-610"/>
    <s v="CALL CENTER"/>
    <s v="NPN"/>
    <x v="6"/>
    <m/>
    <m/>
    <m/>
    <m/>
  </r>
  <r>
    <x v="1"/>
    <s v=" JOSEALFREDO SANCHEZRODRIGUEZ"/>
    <n v="354335450000"/>
    <s v="Cobros Mayo 2"/>
    <m/>
    <m/>
    <d v="2026-05-01T00:00:00"/>
    <n v="64606511"/>
    <n v="64606511"/>
    <m/>
    <m/>
    <m/>
    <m/>
    <m/>
    <d v="2026-05-01T00:00:00"/>
    <m/>
    <m/>
    <m/>
    <s v="8-930-1984"/>
    <s v="CALL CENTER"/>
    <s v="NPN"/>
    <x v="1"/>
    <m/>
    <m/>
    <m/>
    <m/>
  </r>
  <r>
    <x v="1"/>
    <s v="Maria Clemencia Casco Arias"/>
    <n v="355336850000"/>
    <s v="Cobros Mayo 2"/>
    <m/>
    <m/>
    <d v="2026-05-01T00:00:00"/>
    <n v="63796361"/>
    <n v="63796361"/>
    <m/>
    <m/>
    <m/>
    <m/>
    <m/>
    <d v="2026-05-01T00:00:00"/>
    <m/>
    <m/>
    <m/>
    <s v="8-280-201"/>
    <s v="CALL CENTER"/>
    <s v="NPN"/>
    <x v="6"/>
    <m/>
    <m/>
    <m/>
    <m/>
  </r>
  <r>
    <x v="1"/>
    <s v=" Eugenia Bellido"/>
    <n v="351337280000"/>
    <s v="Cobros Mayo 2"/>
    <m/>
    <m/>
    <d v="2026-05-01T00:00:00"/>
    <n v="65044455"/>
    <n v="65044455"/>
    <m/>
    <m/>
    <m/>
    <m/>
    <m/>
    <d v="2026-05-01T00:00:00"/>
    <m/>
    <m/>
    <m/>
    <s v="8-365-955"/>
    <s v="CALL CENTER"/>
    <s v="NPN"/>
    <x v="1"/>
    <m/>
    <m/>
    <m/>
    <m/>
  </r>
  <r>
    <x v="1"/>
    <s v="Alexis Alejandro Gonzalez Concepción"/>
    <n v="351337410000"/>
    <s v="Cobros Mayo 2"/>
    <m/>
    <m/>
    <d v="2026-05-01T00:00:00"/>
    <n v="65030461"/>
    <n v="65030461"/>
    <m/>
    <m/>
    <m/>
    <m/>
    <m/>
    <d v="2026-05-01T00:00:00"/>
    <m/>
    <m/>
    <m/>
    <s v="8-375-723"/>
    <s v="CALL CENTER"/>
    <s v="NPN"/>
    <x v="2"/>
    <m/>
    <m/>
    <m/>
    <m/>
  </r>
  <r>
    <x v="1"/>
    <s v=" MS Maribel del Carmen Caton Moreno"/>
    <n v="266050980000"/>
    <s v="Cobros Mayo 2"/>
    <m/>
    <m/>
    <d v="2026-05-01T00:00:00"/>
    <n v="66529477"/>
    <n v="66529477"/>
    <m/>
    <m/>
    <m/>
    <m/>
    <m/>
    <d v="2026-05-01T00:00:00"/>
    <m/>
    <m/>
    <m/>
    <s v="8-875-711"/>
    <s v="CALL CENTER"/>
    <s v="NPN"/>
    <x v="1"/>
    <m/>
    <m/>
    <m/>
    <m/>
  </r>
  <r>
    <x v="1"/>
    <s v=" DARISEL D GONZALEZ ABREGO"/>
    <n v="236000400000"/>
    <s v="Cobros Mayo 2"/>
    <m/>
    <m/>
    <d v="2026-05-01T00:00:00"/>
    <n v="68012396"/>
    <n v="68012396"/>
    <m/>
    <m/>
    <m/>
    <m/>
    <m/>
    <d v="2026-05-01T00:00:00"/>
    <m/>
    <m/>
    <m/>
    <s v="8-870-1224"/>
    <s v="CALL CENTER"/>
    <s v="NPN"/>
    <x v="2"/>
    <m/>
    <m/>
    <m/>
    <m/>
  </r>
  <r>
    <x v="1"/>
    <s v=" LENIN ENRIQUE RODRÍGUEZ DORTA"/>
    <n v="358333900000"/>
    <s v="Cobros Mayo 2"/>
    <m/>
    <m/>
    <d v="2026-05-01T00:00:00"/>
    <n v="68499585"/>
    <n v="68499585"/>
    <m/>
    <m/>
    <m/>
    <m/>
    <m/>
    <d v="2026-05-01T00:00:00"/>
    <m/>
    <m/>
    <m/>
    <n v="176260705"/>
    <s v="CALL CENTER"/>
    <s v="NPN"/>
    <x v="0"/>
    <m/>
    <m/>
    <m/>
    <m/>
  </r>
  <r>
    <x v="1"/>
    <s v=" ZIOLA VIOLETA TORRES BARRAGAN"/>
    <n v="351333710000"/>
    <s v="Cobros Mayo 2"/>
    <m/>
    <m/>
    <d v="2026-05-01T00:00:00"/>
    <n v="69121542"/>
    <n v="69121542"/>
    <m/>
    <m/>
    <m/>
    <m/>
    <m/>
    <d v="2026-05-01T00:00:00"/>
    <m/>
    <m/>
    <m/>
    <n v="124362905"/>
    <s v="CALL CENTER"/>
    <s v="NPN"/>
    <x v="3"/>
    <m/>
    <m/>
    <m/>
    <m/>
  </r>
  <r>
    <x v="1"/>
    <s v=" ALCIDES PERALTA"/>
    <n v="352329640000"/>
    <s v="Cobros Mayo 2"/>
    <m/>
    <m/>
    <d v="2026-05-01T00:00:00"/>
    <n v="65838633"/>
    <n v="65838633"/>
    <m/>
    <m/>
    <m/>
    <m/>
    <m/>
    <d v="2026-05-01T00:00:00"/>
    <m/>
    <m/>
    <m/>
    <s v="7-102-696"/>
    <s v="CALL CENTER"/>
    <s v="NPN"/>
    <x v="1"/>
    <m/>
    <m/>
    <m/>
    <m/>
  </r>
  <r>
    <x v="1"/>
    <s v=" Agustin Concepcion Gallardo"/>
    <n v="359328160000"/>
    <s v="Cobros Mayo 2"/>
    <m/>
    <m/>
    <d v="2026-05-01T00:00:00"/>
    <n v="62174428"/>
    <n v="62174428"/>
    <m/>
    <m/>
    <m/>
    <m/>
    <m/>
    <d v="2026-05-01T00:00:00"/>
    <m/>
    <m/>
    <m/>
    <s v="4-219-991"/>
    <s v="CALL CENTER"/>
    <s v="NPN"/>
    <x v="2"/>
    <m/>
    <m/>
    <m/>
    <m/>
  </r>
  <r>
    <x v="1"/>
    <s v="AYCHELL ANGELICA MOSQUERA ALMANZA"/>
    <n v="358385610000"/>
    <s v="Cobros Mayo 2"/>
    <m/>
    <m/>
    <d v="2026-05-01T00:00:00"/>
    <n v="65460412"/>
    <n v="65460412"/>
    <m/>
    <m/>
    <m/>
    <m/>
    <m/>
    <d v="2026-05-01T00:00:00"/>
    <m/>
    <m/>
    <m/>
    <s v="8-934-2373"/>
    <s v="CALL CENTER"/>
    <s v="NPN"/>
    <x v="6"/>
    <m/>
    <m/>
    <m/>
    <m/>
  </r>
  <r>
    <x v="1"/>
    <s v=" DEANETT EDISA NAVARRO VEGA"/>
    <n v="355379040000"/>
    <s v="Cobros Mayo 2"/>
    <m/>
    <m/>
    <d v="2026-05-01T00:00:00"/>
    <n v="63770569"/>
    <n v="63770569"/>
    <m/>
    <m/>
    <m/>
    <m/>
    <m/>
    <d v="2026-05-01T00:00:00"/>
    <m/>
    <m/>
    <m/>
    <s v="1-30-55"/>
    <s v="CALL CENTER"/>
    <s v="NPN"/>
    <x v="1"/>
    <m/>
    <m/>
    <m/>
    <m/>
  </r>
  <r>
    <x v="1"/>
    <s v=" Alaya Nicoles Aguilar Caicedo&gt;"/>
    <n v="354380920000"/>
    <s v="Cobros Mayo 2"/>
    <m/>
    <m/>
    <d v="2026-05-01T00:00:00"/>
    <n v="67305396"/>
    <n v="67305396"/>
    <m/>
    <m/>
    <m/>
    <m/>
    <m/>
    <d v="2026-05-01T00:00:00"/>
    <m/>
    <m/>
    <m/>
    <s v="8-1006-2387"/>
    <s v="CALL CENTER"/>
    <s v="NPN"/>
    <x v="1"/>
    <m/>
    <m/>
    <m/>
    <m/>
  </r>
  <r>
    <x v="1"/>
    <s v=" Yadisel Aneida Pérez Morales"/>
    <n v="359379520000"/>
    <s v="Cobros Mayo 2"/>
    <m/>
    <m/>
    <d v="2026-05-01T00:00:00"/>
    <n v="63898547"/>
    <n v="63898547"/>
    <m/>
    <m/>
    <m/>
    <m/>
    <m/>
    <d v="2026-05-01T00:00:00"/>
    <m/>
    <m/>
    <m/>
    <s v="10-711-297"/>
    <s v="CALL CENTER"/>
    <s v="NPN"/>
    <x v="1"/>
    <m/>
    <m/>
    <m/>
    <m/>
  </r>
  <r>
    <x v="1"/>
    <s v=" Franklin Gonzalez Salazar"/>
    <n v="359382080000"/>
    <s v="Cobros Mayo 2"/>
    <m/>
    <m/>
    <d v="2026-05-01T00:00:00"/>
    <n v="67641259"/>
    <n v="67641259"/>
    <m/>
    <m/>
    <m/>
    <m/>
    <m/>
    <d v="2026-05-01T00:00:00"/>
    <m/>
    <m/>
    <m/>
    <s v="8-724-606"/>
    <s v="CALL CENTER"/>
    <s v="NPN"/>
    <x v="1"/>
    <m/>
    <m/>
    <m/>
    <m/>
  </r>
  <r>
    <x v="1"/>
    <s v=" Pedro Pablo Rodriguez Villarreal"/>
    <n v="356378610000"/>
    <s v="Cobros Mayo 2"/>
    <m/>
    <m/>
    <d v="2026-05-01T00:00:00"/>
    <n v="64552409"/>
    <n v="64552409"/>
    <m/>
    <m/>
    <m/>
    <m/>
    <m/>
    <d v="2026-05-01T00:00:00"/>
    <m/>
    <m/>
    <m/>
    <s v="K788633"/>
    <s v="CALL CENTER"/>
    <s v="NPN"/>
    <x v="5"/>
    <m/>
    <m/>
    <m/>
    <m/>
  </r>
  <r>
    <x v="1"/>
    <s v="Luzmila Gobea"/>
    <n v="355376360000"/>
    <s v="Cobros Mayo 2"/>
    <m/>
    <m/>
    <d v="2026-05-01T00:00:00"/>
    <n v="65557585"/>
    <n v="65557585"/>
    <m/>
    <m/>
    <m/>
    <m/>
    <m/>
    <d v="2026-05-01T00:00:00"/>
    <m/>
    <m/>
    <m/>
    <s v="8-411-927"/>
    <s v="CALL CENTER"/>
    <s v="NPN"/>
    <x v="1"/>
    <m/>
    <m/>
    <m/>
    <m/>
  </r>
  <r>
    <x v="1"/>
    <s v=" SABRINA IYADERIS ESPINOSA URIETA"/>
    <n v="358381690000"/>
    <s v="Cobros Mayo 2"/>
    <m/>
    <m/>
    <d v="2026-05-01T00:00:00"/>
    <n v="67160698"/>
    <n v="67160698"/>
    <m/>
    <m/>
    <m/>
    <m/>
    <m/>
    <d v="2026-05-01T00:00:00"/>
    <m/>
    <m/>
    <m/>
    <s v="8-738-2199"/>
    <s v="CALL CENTER"/>
    <s v="NPN"/>
    <x v="5"/>
    <m/>
    <m/>
    <m/>
    <m/>
  </r>
  <r>
    <x v="1"/>
    <s v=" RANDY ALEXANDER LOO RODRIGUEZ"/>
    <n v="355381620000"/>
    <s v="Cobros Mayo 2"/>
    <m/>
    <m/>
    <d v="2026-05-01T00:00:00"/>
    <n v="69775401"/>
    <n v="69775401"/>
    <m/>
    <m/>
    <m/>
    <m/>
    <m/>
    <d v="2026-05-01T00:00:00"/>
    <m/>
    <m/>
    <m/>
    <s v="2-740-1460"/>
    <s v="CALL CENTER"/>
    <s v="NPN"/>
    <x v="1"/>
    <m/>
    <m/>
    <m/>
    <m/>
  </r>
  <r>
    <x v="1"/>
    <s v="ANDRES MENA MOSQUERA"/>
    <n v="358379790000"/>
    <s v="Cobros Mayo 2"/>
    <m/>
    <m/>
    <d v="2026-05-01T00:00:00"/>
    <n v="62136813"/>
    <n v="62136813"/>
    <m/>
    <m/>
    <m/>
    <m/>
    <m/>
    <d v="2026-05-01T00:00:00"/>
    <m/>
    <m/>
    <m/>
    <s v="5-21-689"/>
    <s v="CALL CENTER"/>
    <s v="NPN"/>
    <x v="0"/>
    <m/>
    <m/>
    <m/>
    <m/>
  </r>
  <r>
    <x v="1"/>
    <s v=" ZULEIKA MILENA GONZALEZ JIMENEZ"/>
    <n v="356380580000"/>
    <s v="Cobros Mayo 2"/>
    <m/>
    <m/>
    <d v="2026-05-01T00:00:00"/>
    <n v="65760187"/>
    <n v="65760187"/>
    <m/>
    <m/>
    <m/>
    <m/>
    <m/>
    <d v="2026-05-01T00:00:00"/>
    <m/>
    <m/>
    <m/>
    <s v="4-790-1193"/>
    <s v="CALL CENTER"/>
    <s v="NPN"/>
    <x v="1"/>
    <m/>
    <m/>
    <m/>
    <m/>
  </r>
  <r>
    <x v="1"/>
    <s v="LINMARY MAYLIN RODRIGEZ RAMOS"/>
    <n v="337076220000"/>
    <s v="Cobros Mayo 2"/>
    <m/>
    <m/>
    <d v="2026-05-01T00:00:00"/>
    <n v="60021035"/>
    <n v="60021035"/>
    <m/>
    <m/>
    <m/>
    <m/>
    <m/>
    <d v="2026-05-01T00:00:00"/>
    <m/>
    <m/>
    <m/>
    <s v="8-803-990"/>
    <s v="CALL CENTER"/>
    <s v="NPN"/>
    <x v="1"/>
    <m/>
    <m/>
    <m/>
    <m/>
  </r>
  <r>
    <x v="1"/>
    <s v=" WILFREDO EDUARDO DIAZ ZALA"/>
    <n v="351378170000"/>
    <s v="Cobros Mayo 2"/>
    <m/>
    <m/>
    <d v="2026-05-01T00:00:00"/>
    <n v="64372879"/>
    <n v="64372879"/>
    <m/>
    <m/>
    <m/>
    <m/>
    <m/>
    <d v="2026-05-01T00:00:00"/>
    <m/>
    <m/>
    <m/>
    <s v="5-715-2190"/>
    <s v="CALL CENTER"/>
    <s v="NPN"/>
    <x v="1"/>
    <m/>
    <m/>
    <m/>
    <m/>
  </r>
  <r>
    <x v="1"/>
    <s v=" GABRIELA CRISTEL SANCHEZ"/>
    <n v="353372110000"/>
    <s v="Cobros Mayo 2"/>
    <m/>
    <m/>
    <d v="2026-05-01T00:00:00"/>
    <n v="65776794"/>
    <n v="65776794"/>
    <m/>
    <m/>
    <m/>
    <m/>
    <m/>
    <d v="2026-05-01T00:00:00"/>
    <m/>
    <m/>
    <m/>
    <s v="8-915-348"/>
    <s v="CALL CENTER"/>
    <s v="NPN"/>
    <x v="2"/>
    <m/>
    <m/>
    <m/>
    <m/>
  </r>
  <r>
    <x v="1"/>
    <s v=" Felipe alcibiades Zamora lasso"/>
    <n v="358340200000"/>
    <s v="Cobros Mayo 2"/>
    <m/>
    <m/>
    <d v="2026-05-01T00:00:00"/>
    <n v="64620677"/>
    <n v="64620677"/>
    <m/>
    <m/>
    <m/>
    <m/>
    <m/>
    <d v="2026-05-01T00:00:00"/>
    <m/>
    <m/>
    <m/>
    <s v="8-965-1086"/>
    <s v="CALL CENTER"/>
    <s v="NPN"/>
    <x v="5"/>
    <m/>
    <m/>
    <m/>
    <m/>
  </r>
  <r>
    <x v="1"/>
    <s v=" JOSE DAVID QUINTERO POLANCO"/>
    <n v="355370780000"/>
    <s v="Cobros Mayo 2"/>
    <m/>
    <m/>
    <d v="2026-05-01T00:00:00"/>
    <n v="65890289"/>
    <n v="65890289"/>
    <m/>
    <m/>
    <m/>
    <m/>
    <m/>
    <d v="2026-05-01T00:00:00"/>
    <m/>
    <m/>
    <m/>
    <s v="8-868-2139"/>
    <s v="CALL CENTER"/>
    <s v="NPN"/>
    <x v="1"/>
    <m/>
    <m/>
    <m/>
    <m/>
  </r>
  <r>
    <x v="1"/>
    <s v=" BENJAMIN ABIMELETH WACHTER BERNAL"/>
    <n v="353363010000"/>
    <s v="Cobros Mayo 2"/>
    <m/>
    <m/>
    <d v="2026-05-01T00:00:00"/>
    <n v="63714496"/>
    <n v="63714496"/>
    <m/>
    <m/>
    <m/>
    <m/>
    <m/>
    <d v="2026-05-01T00:00:00"/>
    <m/>
    <m/>
    <m/>
    <s v="8-984-1918"/>
    <s v="CALL CENTER"/>
    <s v="NPN"/>
    <x v="2"/>
    <m/>
    <m/>
    <m/>
    <m/>
  </r>
  <r>
    <x v="1"/>
    <s v="FLOREZ RUIZ JOTA ADRIAN"/>
    <n v="236003710000"/>
    <s v="Cobros Mayo 2"/>
    <m/>
    <m/>
    <d v="2026-05-01T00:00:00"/>
    <n v="66584753"/>
    <n v="66584753"/>
    <m/>
    <m/>
    <m/>
    <m/>
    <m/>
    <d v="2026-05-01T00:00:00"/>
    <m/>
    <m/>
    <m/>
    <s v="8-825-559"/>
    <s v="CALL CENTER"/>
    <s v="NPN"/>
    <x v="1"/>
    <m/>
    <m/>
    <m/>
    <m/>
  </r>
  <r>
    <x v="1"/>
    <s v=" BETY LUZ RUIZ MARRUGO"/>
    <n v="358107870000"/>
    <s v="Cobros Mayo 2"/>
    <m/>
    <m/>
    <d v="2026-05-01T00:00:00"/>
    <n v="64031538"/>
    <n v="64031538"/>
    <m/>
    <m/>
    <m/>
    <m/>
    <m/>
    <d v="2026-05-01T00:00:00"/>
    <m/>
    <m/>
    <m/>
    <s v="BE544987"/>
    <s v="CALL CENTER"/>
    <s v="NPN"/>
    <x v="8"/>
    <m/>
    <m/>
    <m/>
    <m/>
  </r>
  <r>
    <x v="1"/>
    <s v=" Ronald Alexander Urbáez renuad"/>
    <n v="335079430000"/>
    <s v="Cobros Mayo 2"/>
    <m/>
    <m/>
    <d v="2026-05-01T00:00:00"/>
    <n v="65509516"/>
    <n v="65509516"/>
    <m/>
    <m/>
    <m/>
    <m/>
    <m/>
    <d v="2026-05-01T00:00:00"/>
    <m/>
    <m/>
    <m/>
    <s v="E-8-210198"/>
    <s v="CALL CENTER"/>
    <s v="NPN"/>
    <x v="1"/>
    <m/>
    <m/>
    <m/>
    <m/>
  </r>
  <r>
    <x v="1"/>
    <s v=" MS Yanisel Yaruby Nelson De Gracia"/>
    <n v="291027250000"/>
    <s v="Cobros Mayo 2"/>
    <m/>
    <m/>
    <d v="2026-05-01T00:00:00"/>
    <n v="68773026"/>
    <n v="68773026"/>
    <m/>
    <m/>
    <m/>
    <m/>
    <m/>
    <d v="2026-05-01T00:00:00"/>
    <m/>
    <m/>
    <m/>
    <s v="8-1010-1181"/>
    <s v="CALL CENTER"/>
    <s v="NPN"/>
    <x v="2"/>
    <m/>
    <m/>
    <m/>
    <m/>
  </r>
  <r>
    <x v="1"/>
    <s v=" LUIS ISAI ROSARIO GONZALEZ"/>
    <n v="369028140000"/>
    <s v="Cobros Mayo 2"/>
    <m/>
    <m/>
    <d v="2026-05-01T00:00:00"/>
    <n v="66906426"/>
    <n v="66906426"/>
    <m/>
    <m/>
    <m/>
    <m/>
    <m/>
    <d v="2026-05-01T00:00:00"/>
    <m/>
    <m/>
    <m/>
    <s v="8-905-863"/>
    <s v="CALL CENTER"/>
    <s v="3 MESES PENDIENTES"/>
    <x v="2"/>
    <m/>
    <m/>
    <m/>
    <m/>
  </r>
  <r>
    <x v="1"/>
    <s v=" Julianys Figueroa"/>
    <n v="332041720000"/>
    <s v="Cobros Mayo 2"/>
    <m/>
    <m/>
    <d v="2026-05-01T00:00:00"/>
    <n v="69883430"/>
    <n v="69883430"/>
    <m/>
    <m/>
    <m/>
    <m/>
    <m/>
    <d v="2026-05-01T00:00:00"/>
    <m/>
    <m/>
    <m/>
    <s v="8-927-2471"/>
    <s v="CALL CENTER"/>
    <s v="3 MESES PENDIENTES"/>
    <x v="6"/>
    <m/>
    <m/>
    <m/>
    <m/>
  </r>
  <r>
    <x v="1"/>
    <s v="YU CHEN"/>
    <n v="363027520000"/>
    <s v="Cobros Mayo 2"/>
    <m/>
    <m/>
    <d v="2026-05-01T00:00:00"/>
    <n v="66602048"/>
    <n v="66602048"/>
    <m/>
    <m/>
    <m/>
    <m/>
    <m/>
    <d v="2026-05-01T00:00:00"/>
    <m/>
    <m/>
    <m/>
    <s v="E-8-91738"/>
    <s v="CALL CENTER"/>
    <s v="3 MESES PENDIENTES"/>
    <x v="1"/>
    <m/>
    <m/>
    <m/>
    <m/>
  </r>
  <r>
    <x v="1"/>
    <s v=" MARTA MARISIN MARTINEZ RACHEL"/>
    <n v="361021890000"/>
    <s v="Cobros Mayo 2"/>
    <m/>
    <m/>
    <d v="2026-05-01T00:00:00"/>
    <n v="60604127"/>
    <n v="60604127"/>
    <m/>
    <m/>
    <m/>
    <m/>
    <m/>
    <d v="2026-05-01T00:00:00"/>
    <m/>
    <m/>
    <m/>
    <s v="8-472-985"/>
    <s v="CALL CENTER"/>
    <s v="3 MESES PENDIENTES"/>
    <x v="1"/>
    <m/>
    <m/>
    <m/>
    <m/>
  </r>
  <r>
    <x v="1"/>
    <s v=" REYNALDO EUGENIO GOUGH KELLY"/>
    <n v="364028060000"/>
    <s v="Cobros Mayo 2"/>
    <m/>
    <m/>
    <d v="2026-05-01T00:00:00"/>
    <n v="65224649"/>
    <n v="65224649"/>
    <m/>
    <m/>
    <m/>
    <m/>
    <m/>
    <d v="2026-05-01T00:00:00"/>
    <m/>
    <m/>
    <m/>
    <s v="1-49-506"/>
    <s v="CALL CENTER"/>
    <s v="3 MESES PENDIENTES"/>
    <x v="6"/>
    <m/>
    <m/>
    <m/>
    <m/>
  </r>
  <r>
    <x v="1"/>
    <s v=" ARIEL ENRIQUE SERRANO GONZALEZ"/>
    <n v="363027350000"/>
    <s v="Cobros Mayo 2"/>
    <m/>
    <m/>
    <d v="2026-05-01T00:00:00"/>
    <n v="67906052"/>
    <n v="67906052"/>
    <m/>
    <m/>
    <m/>
    <m/>
    <m/>
    <d v="2026-05-01T00:00:00"/>
    <m/>
    <m/>
    <m/>
    <s v="8-396-971"/>
    <s v="CALL CENTER"/>
    <s v="3 MESES PENDIENTES"/>
    <x v="1"/>
    <m/>
    <m/>
    <m/>
    <m/>
  </r>
  <r>
    <x v="1"/>
    <s v=" Yasell Melissa Ticas Arauz"/>
    <n v="365024060000"/>
    <s v="Cobros Mayo 2"/>
    <m/>
    <m/>
    <d v="2026-05-01T00:00:00"/>
    <n v="61291860"/>
    <n v="61291860"/>
    <m/>
    <m/>
    <m/>
    <m/>
    <m/>
    <d v="2026-05-01T00:00:00"/>
    <m/>
    <m/>
    <m/>
    <s v="8-741-1541"/>
    <s v="CALL CENTER"/>
    <s v="3 MESES PENDIENTES"/>
    <x v="1"/>
    <m/>
    <m/>
    <m/>
    <m/>
  </r>
  <r>
    <x v="1"/>
    <s v=" YESSICA YOSELIN CASTILLO ORTEGA"/>
    <n v="368025350000"/>
    <s v="Cobros Mayo 2"/>
    <m/>
    <m/>
    <d v="2026-05-01T00:00:00"/>
    <n v="67797110"/>
    <n v="67797110"/>
    <m/>
    <m/>
    <m/>
    <m/>
    <m/>
    <d v="2026-05-01T00:00:00"/>
    <m/>
    <m/>
    <m/>
    <s v="8-916-814"/>
    <s v="CALL CENTER"/>
    <s v="3 MESES PENDIENTES"/>
    <x v="1"/>
    <m/>
    <m/>
    <m/>
    <m/>
  </r>
  <r>
    <x v="1"/>
    <s v=" Arcelita Garcia"/>
    <n v="369027470000"/>
    <s v="Cobros Mayo 2"/>
    <m/>
    <m/>
    <d v="2026-05-01T00:00:00"/>
    <n v="64061725"/>
    <n v="64061725"/>
    <m/>
    <m/>
    <m/>
    <m/>
    <m/>
    <d v="2026-05-01T00:00:00"/>
    <m/>
    <m/>
    <m/>
    <s v="10-703-1934"/>
    <s v="CALL CENTER"/>
    <s v="3 MESES PENDIENTES"/>
    <x v="8"/>
    <m/>
    <m/>
    <m/>
    <m/>
  </r>
  <r>
    <x v="1"/>
    <s v=" EDGARDO ABDEL BATISTA RIVERA"/>
    <n v="363026800000"/>
    <s v="Cobros Mayo 2"/>
    <m/>
    <m/>
    <d v="2026-05-01T00:00:00"/>
    <n v="61784232"/>
    <n v="61784232"/>
    <m/>
    <m/>
    <m/>
    <m/>
    <m/>
    <d v="2026-05-01T00:00:00"/>
    <m/>
    <m/>
    <m/>
    <s v="8-966-528"/>
    <s v="CALL CENTER"/>
    <s v="3 MESES PENDIENTES"/>
    <x v="1"/>
    <m/>
    <m/>
    <m/>
    <m/>
  </r>
  <r>
    <x v="1"/>
    <s v=" ADOLFO ANTONIO DE GRACIA ANGULO"/>
    <n v="354380590000"/>
    <s v="Cobros Mayo 2"/>
    <m/>
    <m/>
    <d v="2026-05-01T00:00:00"/>
    <n v="66762500"/>
    <n v="66762500"/>
    <m/>
    <m/>
    <m/>
    <m/>
    <m/>
    <d v="2026-05-01T00:00:00"/>
    <m/>
    <m/>
    <m/>
    <s v="8-711-1563"/>
    <s v="CALL CENTER"/>
    <s v="NPN"/>
    <x v="1"/>
    <m/>
    <m/>
    <m/>
    <m/>
  </r>
  <r>
    <x v="1"/>
    <s v=" ADONIS YOSUE ATENCIO GONZALEZ"/>
    <n v="363023830000"/>
    <s v="Cobros Mayo 2"/>
    <m/>
    <m/>
    <d v="2026-05-01T00:00:00"/>
    <n v="69894739"/>
    <n v="69894739"/>
    <m/>
    <m/>
    <m/>
    <m/>
    <m/>
    <d v="2026-05-01T00:00:00"/>
    <m/>
    <m/>
    <m/>
    <s v="8-904-1124"/>
    <s v="CALL CENTER"/>
    <s v="NPN"/>
    <x v="5"/>
    <m/>
    <m/>
    <m/>
    <m/>
  </r>
  <r>
    <x v="1"/>
    <s v=" Katia Darenis Dominguez Gonzalez"/>
    <n v="364022650000"/>
    <s v="Cobros Mayo 2"/>
    <m/>
    <m/>
    <d v="2026-05-01T00:00:00"/>
    <n v="69024334"/>
    <n v="69024334"/>
    <m/>
    <m/>
    <m/>
    <m/>
    <m/>
    <d v="2026-05-01T00:00:00"/>
    <m/>
    <m/>
    <m/>
    <s v="7-708-136"/>
    <s v="CALL CENTER"/>
    <s v="NPN"/>
    <x v="2"/>
    <m/>
    <m/>
    <m/>
    <m/>
  </r>
  <r>
    <x v="1"/>
    <s v=" ALDRIN RONALDO QUIJADA GOMEZ"/>
    <n v="361019340000"/>
    <s v="Cobros Mayo 2"/>
    <m/>
    <m/>
    <d v="2026-05-01T00:00:00"/>
    <n v="67487033"/>
    <n v="67487033"/>
    <m/>
    <m/>
    <m/>
    <m/>
    <m/>
    <d v="2026-05-01T00:00:00"/>
    <m/>
    <m/>
    <m/>
    <s v="2-744-1732"/>
    <s v="CALL CENTER"/>
    <s v="NPN"/>
    <x v="2"/>
    <m/>
    <m/>
    <m/>
    <m/>
  </r>
  <r>
    <x v="1"/>
    <s v=" Diana Karina Flores Ruiz"/>
    <n v="266042980000"/>
    <s v="Cobros Mayo 2"/>
    <m/>
    <m/>
    <d v="2026-05-01T00:00:00"/>
    <n v="67127141"/>
    <n v="67127141"/>
    <m/>
    <m/>
    <m/>
    <m/>
    <m/>
    <d v="2026-05-01T00:00:00"/>
    <m/>
    <m/>
    <m/>
    <s v="8-840-1324"/>
    <s v="CALL CENTER"/>
    <s v="NPN"/>
    <x v="7"/>
    <m/>
    <m/>
    <m/>
    <m/>
  </r>
  <r>
    <x v="1"/>
    <s v=" ISIDRO PEREZ RIOS"/>
    <n v="362016610000"/>
    <s v="Cobros Mayo 2"/>
    <m/>
    <m/>
    <d v="2026-05-01T00:00:00"/>
    <n v="69898517"/>
    <n v="69898517"/>
    <m/>
    <m/>
    <m/>
    <m/>
    <m/>
    <d v="2026-05-01T00:00:00"/>
    <m/>
    <m/>
    <m/>
    <s v="4-761-2264"/>
    <s v="CALL CENTER"/>
    <s v="NPN"/>
    <x v="0"/>
    <m/>
    <m/>
    <m/>
    <m/>
  </r>
  <r>
    <x v="1"/>
    <s v=" Silverio Acosta"/>
    <n v="342317880000"/>
    <s v="Cobros Mayo 2"/>
    <m/>
    <m/>
    <d v="2026-05-01T00:00:00"/>
    <n v="68753501"/>
    <n v="68753501"/>
    <m/>
    <m/>
    <m/>
    <m/>
    <m/>
    <d v="2026-05-01T00:00:00"/>
    <m/>
    <m/>
    <m/>
    <s v="3-110-484"/>
    <s v="CALL CENTER"/>
    <s v="NPN"/>
    <x v="1"/>
    <m/>
    <m/>
    <m/>
    <m/>
  </r>
  <r>
    <x v="1"/>
    <s v=" RICAUTE ANTONIO MIDERO AMORES"/>
    <n v="363015620000"/>
    <s v="Cobros Mayo 2"/>
    <m/>
    <m/>
    <d v="2026-05-01T00:00:00"/>
    <n v="65412360"/>
    <n v="65412360"/>
    <m/>
    <m/>
    <m/>
    <m/>
    <m/>
    <d v="2026-05-01T00:00:00"/>
    <m/>
    <m/>
    <m/>
    <s v="8-513-1316"/>
    <s v="CALL CENTER"/>
    <s v="NPN"/>
    <x v="1"/>
    <m/>
    <m/>
    <m/>
    <m/>
  </r>
  <r>
    <x v="1"/>
    <s v="Jaquelin Gracias Vargas"/>
    <n v="299014870000"/>
    <s v="Cobros Mayo 2"/>
    <m/>
    <m/>
    <d v="2026-05-01T00:00:00"/>
    <n v="66181969"/>
    <n v="66181969"/>
    <m/>
    <m/>
    <m/>
    <m/>
    <m/>
    <d v="2026-05-01T00:00:00"/>
    <m/>
    <m/>
    <m/>
    <s v="8-809-2210"/>
    <s v="CALL CENTER"/>
    <s v="NPN"/>
    <x v="1"/>
    <m/>
    <m/>
    <m/>
    <m/>
  </r>
  <r>
    <x v="1"/>
    <s v=" TONY MC KALOMAN"/>
    <n v="362016470000"/>
    <s v="Cobros Mayo 2"/>
    <m/>
    <m/>
    <d v="2026-05-01T00:00:00"/>
    <n v="69868393"/>
    <n v="69868393"/>
    <m/>
    <m/>
    <m/>
    <m/>
    <m/>
    <d v="2026-05-01T00:00:00"/>
    <m/>
    <m/>
    <m/>
    <s v="8-784-361"/>
    <s v="CALL CENTER"/>
    <s v="NPN"/>
    <x v="1"/>
    <m/>
    <m/>
    <m/>
    <m/>
  </r>
  <r>
    <x v="1"/>
    <s v="EZEQUIEL MASA LUCAS"/>
    <n v="365012480000"/>
    <s v="Cobros Mayo 2"/>
    <m/>
    <m/>
    <d v="2026-05-01T00:00:00"/>
    <n v="68335349"/>
    <n v="68335349"/>
    <m/>
    <m/>
    <m/>
    <m/>
    <m/>
    <d v="2026-05-01T00:00:00"/>
    <m/>
    <m/>
    <m/>
    <s v="1-754-2087"/>
    <s v="CALL CENTER"/>
    <s v="NPN"/>
    <x v="1"/>
    <m/>
    <m/>
    <m/>
    <m/>
  </r>
  <r>
    <x v="1"/>
    <s v=" Diana Karina Flores Ruiz"/>
    <n v="296054960000"/>
    <s v="Cobros Mayo 2"/>
    <m/>
    <m/>
    <d v="2026-05-01T00:00:00"/>
    <n v="67127141"/>
    <n v="67127141"/>
    <m/>
    <m/>
    <m/>
    <m/>
    <m/>
    <d v="2026-05-01T00:00:00"/>
    <m/>
    <m/>
    <m/>
    <s v="8-840-1324"/>
    <s v="CALL CENTER"/>
    <s v="NPN"/>
    <x v="7"/>
    <m/>
    <m/>
    <m/>
    <m/>
  </r>
  <r>
    <x v="1"/>
    <s v="Luis Carlos Quintero Almanza"/>
    <n v="303032830000"/>
    <s v="Cobros Mayo 2"/>
    <m/>
    <m/>
    <d v="2026-05-01T00:00:00"/>
    <n v="64701986"/>
    <n v="64701986"/>
    <m/>
    <m/>
    <m/>
    <m/>
    <m/>
    <d v="2026-05-01T00:00:00"/>
    <m/>
    <m/>
    <m/>
    <s v="3-738-1347"/>
    <s v="CALL CENTER"/>
    <s v="NPN"/>
    <x v="1"/>
    <m/>
    <m/>
    <m/>
    <m/>
  </r>
  <r>
    <x v="1"/>
    <s v=" DAGMAR YARICEL MORAN QUEZADA"/>
    <n v="364010590000"/>
    <s v="Cobros Mayo 2"/>
    <m/>
    <m/>
    <d v="2026-05-01T00:00:00"/>
    <n v="69445823"/>
    <n v="69445823"/>
    <m/>
    <m/>
    <m/>
    <m/>
    <m/>
    <d v="2026-05-01T00:00:00"/>
    <m/>
    <m/>
    <m/>
    <s v="2-717-1391"/>
    <s v="CALL CENTER"/>
    <s v="NPN"/>
    <x v="1"/>
    <m/>
    <m/>
    <m/>
    <m/>
  </r>
  <r>
    <x v="1"/>
    <s v=" NAYROBIS MAYTEE OLIVARES GALLEG"/>
    <n v="366009880000"/>
    <s v="Cobros Mayo 2"/>
    <m/>
    <m/>
    <d v="2026-05-01T00:00:00"/>
    <n v="64485055"/>
    <n v="64485055"/>
    <m/>
    <m/>
    <m/>
    <m/>
    <m/>
    <d v="2026-05-01T00:00:00"/>
    <m/>
    <m/>
    <m/>
    <s v="8-922-351"/>
    <s v="CALL CENTER"/>
    <s v="NPN"/>
    <x v="2"/>
    <m/>
    <m/>
    <m/>
    <m/>
  </r>
  <r>
    <x v="1"/>
    <s v=" Anthony Myres"/>
    <n v="365009960000"/>
    <s v="Cobros Mayo 2"/>
    <m/>
    <m/>
    <d v="2026-05-01T00:00:00"/>
    <n v="62907461"/>
    <n v="62907461"/>
    <m/>
    <m/>
    <m/>
    <m/>
    <m/>
    <d v="2026-05-01T00:00:00"/>
    <m/>
    <m/>
    <m/>
    <s v="3-742-1026"/>
    <s v="CALL CENTER"/>
    <s v="NPN"/>
    <x v="1"/>
    <m/>
    <m/>
    <m/>
    <m/>
  </r>
  <r>
    <x v="1"/>
    <s v=" KATIUSKA QUINTERO FLORES"/>
    <n v="223023930000"/>
    <s v="Cobros Mayo 2"/>
    <m/>
    <m/>
    <d v="2026-05-01T00:00:00"/>
    <n v="63345226"/>
    <n v="63345226"/>
    <m/>
    <m/>
    <m/>
    <m/>
    <m/>
    <d v="2026-05-01T00:00:00"/>
    <m/>
    <m/>
    <m/>
    <s v="8-768-1447"/>
    <s v="CALL CENTER"/>
    <s v="NPN"/>
    <x v="5"/>
    <m/>
    <m/>
    <m/>
    <m/>
  </r>
  <r>
    <x v="1"/>
    <s v=" YULIANA ESTER AVILA CORELLA"/>
    <n v="362005350000"/>
    <s v="Cobros Mayo 2"/>
    <m/>
    <m/>
    <d v="2026-05-01T00:00:00"/>
    <n v="68480165"/>
    <n v="68480165"/>
    <m/>
    <m/>
    <m/>
    <m/>
    <m/>
    <d v="2026-05-01T00:00:00"/>
    <m/>
    <m/>
    <m/>
    <s v="PE-14-2243"/>
    <s v="CALL CENTER"/>
    <s v="NPN"/>
    <x v="1"/>
    <m/>
    <m/>
    <m/>
    <m/>
  </r>
  <r>
    <x v="1"/>
    <s v="MARICELA RUIZ MORALES"/>
    <n v="365008190000"/>
    <s v="Cobros Mayo 2"/>
    <m/>
    <m/>
    <d v="2026-05-01T00:00:00"/>
    <n v="62817551"/>
    <n v="62817551"/>
    <m/>
    <m/>
    <m/>
    <m/>
    <m/>
    <d v="2026-05-01T00:00:00"/>
    <m/>
    <m/>
    <m/>
    <s v="8-700-1964"/>
    <s v="CALL CENTER"/>
    <s v="NPN"/>
    <x v="5"/>
    <m/>
    <m/>
    <m/>
    <m/>
  </r>
  <r>
    <x v="1"/>
    <s v=" JOSE BREDY CALDERON QUINTERO"/>
    <n v="324006040000"/>
    <s v="Cobros Mayo 2"/>
    <m/>
    <m/>
    <d v="2026-05-01T00:00:00"/>
    <n v="60743499"/>
    <n v="60743499"/>
    <m/>
    <m/>
    <m/>
    <m/>
    <m/>
    <d v="2026-05-01T00:00:00"/>
    <m/>
    <m/>
    <m/>
    <s v="6-715-500"/>
    <s v="CALL CENTER"/>
    <s v="NPN"/>
    <x v="1"/>
    <m/>
    <m/>
    <m/>
    <m/>
  </r>
  <r>
    <x v="1"/>
    <s v=" GRETELL MONTES DE OCA MUÑOZ"/>
    <n v="365005480000"/>
    <s v="Cobros Mayo 2"/>
    <m/>
    <m/>
    <d v="2026-05-01T00:00:00"/>
    <n v="63409444"/>
    <n v="63409444"/>
    <m/>
    <m/>
    <m/>
    <m/>
    <m/>
    <d v="2026-05-01T00:00:00"/>
    <m/>
    <m/>
    <m/>
    <s v="N176272"/>
    <s v="CALL CENTER"/>
    <s v="NPN"/>
    <x v="7"/>
    <m/>
    <m/>
    <m/>
    <m/>
  </r>
  <r>
    <x v="1"/>
    <s v=" LUIS ENRIQUE SHAKESPEARE BON"/>
    <n v="355269940000"/>
    <s v="Cobros Mayo 2"/>
    <m/>
    <m/>
    <d v="2026-05-01T00:00:00"/>
    <n v="68708240"/>
    <n v="68708240"/>
    <m/>
    <m/>
    <m/>
    <m/>
    <m/>
    <d v="2026-05-01T00:00:00"/>
    <m/>
    <m/>
    <m/>
    <s v="8-780-1646"/>
    <s v="CALL CENTER"/>
    <s v="NPN"/>
    <x v="1"/>
    <m/>
    <m/>
    <m/>
    <m/>
  </r>
  <r>
    <x v="1"/>
    <s v=" FRANCISCA OLIVIA SANCHEZ RODRIGUEZ"/>
    <n v="363002410000"/>
    <s v="Cobros Mayo 2"/>
    <m/>
    <m/>
    <d v="2026-05-01T00:00:00"/>
    <n v="63546323"/>
    <n v="63546323"/>
    <m/>
    <m/>
    <m/>
    <m/>
    <m/>
    <d v="2026-05-01T00:00:00"/>
    <m/>
    <m/>
    <m/>
    <s v="8-177-523"/>
    <s v="CALL CENTER"/>
    <s v="NPN"/>
    <x v="1"/>
    <m/>
    <m/>
    <m/>
    <m/>
  </r>
  <r>
    <x v="1"/>
    <s v="CINTHIA DEL CARMEN TORRES RODRIGUEZ"/>
    <n v="362000320000"/>
    <s v="Cobros Mayo 2"/>
    <m/>
    <m/>
    <d v="2026-05-01T00:00:00"/>
    <n v="67559848"/>
    <n v="67559848"/>
    <m/>
    <m/>
    <m/>
    <m/>
    <m/>
    <d v="2026-05-01T00:00:00"/>
    <m/>
    <m/>
    <m/>
    <s v="9-172-707"/>
    <s v="CALL CENTER"/>
    <s v="NPN"/>
    <x v="1"/>
    <m/>
    <m/>
    <m/>
    <m/>
  </r>
  <r>
    <x v="1"/>
    <s v=" Dayana Vanessa Sarmiento Martinez"/>
    <n v="364043650000"/>
    <s v="Cobros Mayo 2"/>
    <m/>
    <m/>
    <d v="2026-05-01T00:00:00"/>
    <n v="62574514"/>
    <s v="62574514"/>
    <m/>
    <m/>
    <m/>
    <m/>
    <m/>
    <d v="2026-05-01T00:00:00"/>
    <m/>
    <m/>
    <m/>
    <s v="AT394869"/>
    <s v="RENOVACIONES"/>
    <s v="3 MESES PENDIENTES"/>
    <x v="1"/>
    <m/>
    <m/>
    <m/>
    <m/>
  </r>
  <r>
    <x v="1"/>
    <s v="Mitzi Argelia Cabrera Pitty de San"/>
    <n v="365042850000"/>
    <s v="Cobros Mayo 2"/>
    <m/>
    <m/>
    <d v="2026-05-01T00:00:00"/>
    <n v="65599308"/>
    <s v="65599308"/>
    <m/>
    <m/>
    <m/>
    <m/>
    <m/>
    <d v="2026-05-01T00:00:00"/>
    <m/>
    <m/>
    <m/>
    <s v="4-215-902"/>
    <s v="RENOVACIONES"/>
    <s v="3 MESES PENDIENTES"/>
    <x v="1"/>
    <m/>
    <m/>
    <m/>
    <m/>
  </r>
  <r>
    <x v="1"/>
    <s v=" NANDO JAVIER VASQUEZ ARAUZ"/>
    <n v="365034060000"/>
    <s v="Cobros Mayo 2"/>
    <m/>
    <m/>
    <d v="2026-05-01T00:00:00"/>
    <n v="67432631"/>
    <s v="67432631"/>
    <m/>
    <m/>
    <m/>
    <m/>
    <m/>
    <d v="2026-05-01T00:00:00"/>
    <m/>
    <m/>
    <m/>
    <s v="8-441-410"/>
    <s v="RENOVACIONES"/>
    <s v="3 MESES PENDIENTES"/>
    <x v="5"/>
    <m/>
    <m/>
    <m/>
    <m/>
  </r>
  <r>
    <x v="1"/>
    <s v=" LUIS ALBERTO DEL CID SERRACIN"/>
    <n v="364041730000"/>
    <s v="Cobros Mayo 2"/>
    <m/>
    <m/>
    <d v="2026-05-01T00:00:00"/>
    <n v="63458547"/>
    <s v="63458547"/>
    <m/>
    <m/>
    <m/>
    <m/>
    <m/>
    <d v="2026-05-01T00:00:00"/>
    <m/>
    <m/>
    <m/>
    <s v="4-745-2369"/>
    <s v="RENOVACIONES"/>
    <s v="3 MESES PENDIENTES"/>
    <x v="2"/>
    <m/>
    <m/>
    <m/>
    <m/>
  </r>
  <r>
    <x v="1"/>
    <s v="Jhon Jose Rios Maita"/>
    <n v="367040640000"/>
    <s v="Cobros Mayo 2"/>
    <m/>
    <m/>
    <d v="2026-05-01T00:00:00"/>
    <n v="61304018"/>
    <s v="61304018"/>
    <m/>
    <m/>
    <m/>
    <m/>
    <m/>
    <d v="2026-05-01T00:00:00"/>
    <m/>
    <m/>
    <m/>
    <s v="176307222"/>
    <s v="RENOVACIONES"/>
    <s v="3 MESES PENDIENTES"/>
    <x v="7"/>
    <m/>
    <m/>
    <m/>
    <m/>
  </r>
  <r>
    <x v="1"/>
    <s v="Renzon Steven Rodriguez Ochoa"/>
    <n v="369059490000"/>
    <s v="Cobros Mayo 2"/>
    <m/>
    <m/>
    <d v="2026-05-01T00:00:00"/>
    <n v="62803762"/>
    <s v="62803762"/>
    <m/>
    <m/>
    <m/>
    <m/>
    <m/>
    <d v="2026-05-01T00:00:00"/>
    <m/>
    <m/>
    <m/>
    <s v="E-8-229740"/>
    <s v="RENOVACIONES"/>
    <s v="2 MESES PENDIENTES"/>
    <x v="8"/>
    <m/>
    <m/>
    <m/>
    <m/>
  </r>
  <r>
    <x v="1"/>
    <s v="Franklin Arcia Murillo"/>
    <n v="369032200000"/>
    <s v="Cobros Mayo 2"/>
    <m/>
    <m/>
    <d v="2026-05-01T00:00:00"/>
    <n v="65601701"/>
    <s v="65601701"/>
    <m/>
    <m/>
    <m/>
    <m/>
    <m/>
    <d v="2026-05-01T00:00:00"/>
    <m/>
    <m/>
    <m/>
    <s v="8-773-509"/>
    <s v="RENOVACIONES"/>
    <s v="3 MESES PENDIENTES"/>
    <x v="2"/>
    <m/>
    <m/>
    <m/>
    <m/>
  </r>
  <r>
    <x v="1"/>
    <s v=" Nenoshka Imelda Chong Santamaria"/>
    <n v="211019540000"/>
    <s v="Cobros Mayo 2"/>
    <m/>
    <m/>
    <d v="2026-05-01T00:00:00"/>
    <n v="67718475"/>
    <s v="67718475"/>
    <m/>
    <m/>
    <m/>
    <m/>
    <m/>
    <d v="2026-05-01T00:00:00"/>
    <m/>
    <m/>
    <m/>
    <s v="8-758-1744"/>
    <s v="RENOVACIONES"/>
    <s v="3 MESES PENDIENTES"/>
    <x v="8"/>
    <m/>
    <m/>
    <m/>
    <m/>
  </r>
  <r>
    <x v="1"/>
    <s v=" Sixto Ruedas Becerra"/>
    <n v="367059430000"/>
    <s v="Cobros Mayo 2"/>
    <m/>
    <m/>
    <d v="2026-05-01T00:00:00"/>
    <n v="69105409"/>
    <s v="69105409"/>
    <m/>
    <m/>
    <m/>
    <m/>
    <m/>
    <d v="2026-05-01T00:00:00"/>
    <m/>
    <m/>
    <m/>
    <s v="8-233-726"/>
    <s v="RENOVACIONES"/>
    <s v="2 MESES PENDIENTES"/>
    <x v="7"/>
    <m/>
    <m/>
    <m/>
    <m/>
  </r>
  <r>
    <x v="1"/>
    <s v=" DAVID ALEXANDER CASTILLO PALMA"/>
    <n v="361019400000"/>
    <s v="Cobros Mayo 2"/>
    <m/>
    <m/>
    <d v="2026-05-01T00:00:00"/>
    <n v="65203642"/>
    <s v="65203642"/>
    <m/>
    <m/>
    <m/>
    <m/>
    <m/>
    <d v="2026-05-01T00:00:00"/>
    <m/>
    <m/>
    <m/>
    <s v="_x0009_8-811-2192"/>
    <s v="CALL CENTER P2P"/>
    <s v="3 MESES PENDIENTES"/>
    <x v="1"/>
    <m/>
    <m/>
    <m/>
    <m/>
  </r>
  <r>
    <x v="1"/>
    <s v=" IBETH ZUNILL SAMANIEGO CHERIGO"/>
    <n v="365028030000"/>
    <s v="Cobros Mayo 2"/>
    <m/>
    <m/>
    <d v="2026-05-01T00:00:00"/>
    <n v="62230100"/>
    <s v="62230100"/>
    <m/>
    <m/>
    <m/>
    <m/>
    <m/>
    <d v="2026-05-01T00:00:00"/>
    <m/>
    <m/>
    <m/>
    <s v="8-429-65"/>
    <s v="CALL CENTER P2P"/>
    <s v="3 MESES PENDIENTES"/>
    <x v="5"/>
    <m/>
    <m/>
    <m/>
    <m/>
  </r>
  <r>
    <x v="1"/>
    <s v=" KATHERINE LIZBETH ESPINOSA ODENS"/>
    <n v="353189440000"/>
    <s v="Cobros Mayo 2"/>
    <m/>
    <m/>
    <d v="2026-05-01T00:00:00"/>
    <n v="65006667"/>
    <s v="65006667"/>
    <m/>
    <m/>
    <m/>
    <m/>
    <m/>
    <d v="2026-05-01T00:00:00"/>
    <m/>
    <m/>
    <m/>
    <s v="4-757-454"/>
    <s v="RENOVACIONES"/>
    <s v="3 MESES PENDIENTES"/>
    <x v="1"/>
    <m/>
    <m/>
    <m/>
    <m/>
  </r>
  <r>
    <x v="1"/>
    <s v=" Gretell Montes De Oca Muñoz"/>
    <n v="361051570000"/>
    <s v="Cobros Mayo 2"/>
    <m/>
    <m/>
    <d v="2026-05-01T00:00:00"/>
    <n v="63409444"/>
    <s v="63409444"/>
    <m/>
    <m/>
    <m/>
    <m/>
    <m/>
    <d v="2026-05-01T00:00:00"/>
    <m/>
    <m/>
    <m/>
    <s v="N176272"/>
    <s v="RENOVACIONES"/>
    <s v="3 MESES PENDIENTES"/>
    <x v="7"/>
    <m/>
    <m/>
    <m/>
    <m/>
  </r>
  <r>
    <x v="1"/>
    <s v=" Ana Maria Aznaran Siman"/>
    <n v="369041320000"/>
    <s v="Cobros Mayo 2"/>
    <m/>
    <m/>
    <d v="2026-05-01T00:00:00"/>
    <n v="62681932"/>
    <s v="62681932"/>
    <m/>
    <m/>
    <m/>
    <m/>
    <m/>
    <d v="2026-05-01T00:00:00"/>
    <m/>
    <m/>
    <m/>
    <s v="8-837-1879"/>
    <s v="RENOVACIONES"/>
    <s v="3 MESES PENDIENTES"/>
    <x v="1"/>
    <m/>
    <m/>
    <m/>
    <m/>
  </r>
  <r>
    <x v="1"/>
    <s v=" GUSTAVO ADOLFO MIRANDA PITTI"/>
    <n v="366038870000"/>
    <s v="Cobros Mayo 2"/>
    <m/>
    <m/>
    <d v="2026-05-01T00:00:00"/>
    <n v="62640774"/>
    <s v="62640774"/>
    <m/>
    <m/>
    <m/>
    <m/>
    <m/>
    <d v="2026-05-01T00:00:00"/>
    <m/>
    <m/>
    <m/>
    <s v="4-723-2300"/>
    <s v="CALL CENTER P2P"/>
    <s v="3 MESES PENDIENTES"/>
    <x v="8"/>
    <m/>
    <m/>
    <m/>
    <m/>
  </r>
  <r>
    <x v="1"/>
    <s v=" CLARA ESTHER QUIROZ SANCHEZ"/>
    <n v="366035900000"/>
    <s v="Cobros Mayo 2"/>
    <m/>
    <m/>
    <d v="2026-05-01T00:00:00"/>
    <n v="67204526"/>
    <s v="67204526"/>
    <m/>
    <m/>
    <m/>
    <m/>
    <m/>
    <d v="2026-05-01T00:00:00"/>
    <m/>
    <m/>
    <m/>
    <s v="3-112-886"/>
    <s v="CALL CENTER P2P"/>
    <s v="3 MESES PENDIENTES"/>
    <x v="2"/>
    <m/>
    <m/>
    <m/>
    <m/>
  </r>
  <r>
    <x v="1"/>
    <s v=" MARCEL CASAS"/>
    <n v="361040250000"/>
    <s v="Cobros Mayo 2"/>
    <m/>
    <m/>
    <d v="2026-05-01T00:00:00"/>
    <n v="65178520"/>
    <s v="65178520"/>
    <m/>
    <m/>
    <m/>
    <m/>
    <m/>
    <d v="2026-05-01T00:00:00"/>
    <m/>
    <m/>
    <m/>
    <s v="7-101-903"/>
    <s v="CALL CENTER P2P"/>
    <s v="3 MESES PENDIENTES"/>
    <x v="3"/>
    <m/>
    <m/>
    <m/>
    <m/>
  </r>
  <r>
    <x v="1"/>
    <s v=" Paublo Almanza"/>
    <n v="365034080000"/>
    <s v="Cobros Mayo 2"/>
    <m/>
    <m/>
    <d v="2026-05-01T00:00:00"/>
    <n v="69906674"/>
    <s v="69906674"/>
    <m/>
    <m/>
    <m/>
    <m/>
    <m/>
    <d v="2026-05-01T00:00:00"/>
    <m/>
    <m/>
    <m/>
    <s v="2-98-786"/>
    <s v="CALL CENTER P2P"/>
    <s v="3 MESES PENDIENTES"/>
    <x v="1"/>
    <m/>
    <m/>
    <m/>
    <m/>
  </r>
  <r>
    <x v="1"/>
    <s v=" GENESIS IVETH PORRAS"/>
    <n v="369048170000"/>
    <s v="Cobros Mayo 2"/>
    <m/>
    <m/>
    <d v="2026-05-01T00:00:00"/>
    <n v="68082827"/>
    <s v="68082827"/>
    <m/>
    <m/>
    <m/>
    <m/>
    <m/>
    <d v="2026-05-01T00:00:00"/>
    <m/>
    <m/>
    <m/>
    <s v="8-918-1627"/>
    <s v="CALL CENTER P2P"/>
    <s v="3 MESES PENDIENTES"/>
    <x v="1"/>
    <m/>
    <m/>
    <m/>
    <m/>
  </r>
  <r>
    <x v="1"/>
    <s v=" LUZ DEL CARMEN CASTILLO"/>
    <n v="205048650000"/>
    <s v="Cobros Mayo 2"/>
    <m/>
    <m/>
    <d v="2026-05-01T00:00:00"/>
    <n v="66360712"/>
    <s v="66360712"/>
    <m/>
    <m/>
    <m/>
    <m/>
    <m/>
    <d v="2026-05-01T00:00:00"/>
    <m/>
    <m/>
    <m/>
    <s v="6-715-364"/>
    <s v="CALL CENTER P2P"/>
    <s v="3 MESES PENDIENTES"/>
    <x v="1"/>
    <m/>
    <m/>
    <m/>
    <m/>
  </r>
  <r>
    <x v="1"/>
    <s v="DIRLEY DIAZ"/>
    <n v="364036870000"/>
    <s v="Cobros Mayo 2"/>
    <m/>
    <m/>
    <d v="2026-05-01T00:00:00"/>
    <n v="66399201"/>
    <s v="66399201"/>
    <m/>
    <m/>
    <m/>
    <m/>
    <m/>
    <d v="2026-05-01T00:00:00"/>
    <m/>
    <m/>
    <m/>
    <s v="182863259"/>
    <s v="CALL CENTER P2P"/>
    <s v="3 MESES PENDIENTES"/>
    <x v="1"/>
    <m/>
    <m/>
    <m/>
    <m/>
  </r>
  <r>
    <x v="1"/>
    <s v=" OSMAN YAFETH GONZALEZ BANQUEZ"/>
    <n v="366014750000"/>
    <s v="Cobros Mayo 2"/>
    <m/>
    <m/>
    <d v="2026-05-01T00:00:00"/>
    <n v="67361909"/>
    <s v="67361909"/>
    <m/>
    <m/>
    <m/>
    <m/>
    <m/>
    <d v="2026-05-01T00:00:00"/>
    <m/>
    <m/>
    <m/>
    <s v="8-1060-989"/>
    <s v="CALL CENTER P2P"/>
    <s v="3 MESES PENDIENTES"/>
    <x v="8"/>
    <m/>
    <m/>
    <m/>
    <m/>
  </r>
  <r>
    <x v="1"/>
    <s v=" Wilson Ng Chan"/>
    <n v="163032260000"/>
    <s v="Cobros Mayo 2"/>
    <m/>
    <m/>
    <d v="2026-05-01T00:00:00"/>
    <n v="66738847"/>
    <s v="66738847"/>
    <m/>
    <m/>
    <m/>
    <m/>
    <m/>
    <d v="2026-05-01T00:00:00"/>
    <m/>
    <m/>
    <m/>
    <s v="3-118-543"/>
    <s v="CALL CENTER P2P"/>
    <s v="3 MESES PENDIENTES"/>
    <x v="1"/>
    <m/>
    <m/>
    <m/>
    <m/>
  </r>
  <r>
    <x v="1"/>
    <s v=" ALEXANDRA LIZZETTE ALMENGOR WEEKS"/>
    <n v="367036960000"/>
    <s v="Cobros Mayo 2"/>
    <m/>
    <m/>
    <d v="2026-05-01T00:00:00"/>
    <n v="66545518"/>
    <s v="66545518"/>
    <m/>
    <m/>
    <m/>
    <m/>
    <m/>
    <d v="2026-05-01T00:00:00"/>
    <m/>
    <m/>
    <m/>
    <s v="8-958-858"/>
    <s v="CALL CENTER P2P"/>
    <s v="3 MESES PENDIENTES"/>
    <x v="3"/>
    <m/>
    <m/>
    <m/>
    <m/>
  </r>
  <r>
    <x v="1"/>
    <s v=" VICENTE RUIZ VALLE COTO"/>
    <n v="362036320000"/>
    <s v="Cobros Mayo 2"/>
    <m/>
    <m/>
    <d v="2026-05-01T00:00:00"/>
    <n v="62152237"/>
    <s v="62152237"/>
    <m/>
    <m/>
    <m/>
    <m/>
    <m/>
    <d v="2026-05-01T00:00:00"/>
    <m/>
    <m/>
    <m/>
    <s v="3-119-114"/>
    <s v="CALL CENTER P2P"/>
    <s v="3 MESES PENDIENTES"/>
    <x v="2"/>
    <m/>
    <m/>
    <m/>
    <m/>
  </r>
  <r>
    <x v="1"/>
    <s v="Sr. Rolando Abrego"/>
    <n v="151012580000"/>
    <s v="Cobros Mayo 2"/>
    <m/>
    <m/>
    <d v="2026-05-01T00:00:00"/>
    <n v="61224975"/>
    <s v="61224975"/>
    <m/>
    <m/>
    <m/>
    <m/>
    <m/>
    <d v="2026-05-01T00:00:00"/>
    <m/>
    <m/>
    <m/>
    <s v="8-735-1513"/>
    <s v="CALL CENTER P2P"/>
    <s v="3 MESES PENDIENTES"/>
    <x v="2"/>
    <m/>
    <m/>
    <m/>
    <m/>
  </r>
  <r>
    <x v="1"/>
    <s v="Carlos Abdiel Amaya Ruiz"/>
    <n v="152071270000"/>
    <s v="Cobros Mayo 2"/>
    <m/>
    <m/>
    <d v="2026-05-01T00:00:00"/>
    <n v="66634767"/>
    <s v="66634767"/>
    <m/>
    <m/>
    <m/>
    <m/>
    <m/>
    <d v="2026-05-01T00:00:00"/>
    <m/>
    <m/>
    <m/>
    <s v="8-357-660"/>
    <s v="RENOVACIONES"/>
    <s v="2 MESES PENDIENTES"/>
    <x v="8"/>
    <m/>
    <m/>
    <m/>
    <m/>
  </r>
  <r>
    <x v="1"/>
    <s v="RAFAEL DAVID OVALLE ABREU"/>
    <n v="362041610000"/>
    <s v="Cobros Mayo 2"/>
    <m/>
    <m/>
    <d v="2026-05-01T00:00:00"/>
    <n v="67890109"/>
    <s v="67890109"/>
    <m/>
    <m/>
    <m/>
    <m/>
    <m/>
    <d v="2026-05-01T00:00:00"/>
    <m/>
    <m/>
    <m/>
    <s v="E-8-141290"/>
    <s v="RENOVACIONES"/>
    <s v="3 MESES PENDIENTES"/>
    <x v="1"/>
    <m/>
    <m/>
    <m/>
    <m/>
  </r>
  <r>
    <x v="1"/>
    <s v=" Roderick Durling Magallanes"/>
    <n v="335311880000"/>
    <s v="Cobros Mayo 2"/>
    <m/>
    <m/>
    <d v="2026-05-01T00:00:00"/>
    <n v="67390388"/>
    <s v="67390388"/>
    <m/>
    <m/>
    <m/>
    <m/>
    <m/>
    <d v="2026-05-01T00:00:00"/>
    <m/>
    <m/>
    <m/>
    <s v="8-942-1791"/>
    <s v="RENOVACIONES"/>
    <s v="3 MESES PENDIENTES"/>
    <x v="1"/>
    <m/>
    <m/>
    <m/>
    <m/>
  </r>
  <r>
    <x v="1"/>
    <s v=" YAJAIRA YOHANA RODRIGUEZ MOLINA FER"/>
    <n v="362033460000"/>
    <s v="Cobros Mayo 2"/>
    <m/>
    <m/>
    <d v="2026-05-01T00:00:00"/>
    <n v="64160500"/>
    <s v="64160500"/>
    <m/>
    <m/>
    <m/>
    <m/>
    <m/>
    <d v="2026-05-01T00:00:00"/>
    <m/>
    <m/>
    <m/>
    <s v="8-451-884"/>
    <s v="RENOVACIONES"/>
    <s v="3 MESES PENDIENTES"/>
    <x v="2"/>
    <m/>
    <m/>
    <m/>
    <m/>
  </r>
  <r>
    <x v="1"/>
    <s v="Margarita Rodriguez"/>
    <n v="369054560000"/>
    <s v="Cobros Mayo 2"/>
    <m/>
    <m/>
    <d v="2026-05-01T00:00:00"/>
    <n v="65135836"/>
    <s v="65135836"/>
    <m/>
    <m/>
    <m/>
    <m/>
    <m/>
    <d v="2026-05-01T00:00:00"/>
    <m/>
    <m/>
    <m/>
    <s v="8-140-81"/>
    <s v="RENOVACIONES"/>
    <s v="3 MESES PENDIENTES"/>
    <x v="1"/>
    <m/>
    <m/>
    <m/>
    <m/>
  </r>
  <r>
    <x v="1"/>
    <s v="Jenisey Airel Mosley Sosa"/>
    <n v="201032510000"/>
    <s v="Cobros Mayo 2"/>
    <m/>
    <m/>
    <d v="2026-05-01T00:00:00"/>
    <n v="65354420"/>
    <s v="65354420"/>
    <m/>
    <m/>
    <m/>
    <m/>
    <m/>
    <d v="2026-05-01T00:00:00"/>
    <m/>
    <m/>
    <m/>
    <s v="8-452-123"/>
    <s v="RENOVACIONES"/>
    <s v="3 MESES PENDIENTES"/>
    <x v="1"/>
    <m/>
    <m/>
    <m/>
    <m/>
  </r>
  <r>
    <x v="1"/>
    <s v="GERMAN AUGUSTO VELASQUEZ ACEVEDO"/>
    <n v="354051170000"/>
    <s v="Cobros Mayo 2"/>
    <m/>
    <m/>
    <d v="2026-05-01T00:00:00"/>
    <n v="66147450"/>
    <s v="66147450"/>
    <m/>
    <m/>
    <m/>
    <m/>
    <m/>
    <d v="2026-05-01T00:00:00"/>
    <m/>
    <m/>
    <m/>
    <s v="N-20-713"/>
    <s v="RENOVACIONES"/>
    <s v="3 MESES PENDIENTES"/>
    <x v="6"/>
    <m/>
    <m/>
    <m/>
    <m/>
  </r>
  <r>
    <x v="1"/>
    <s v=" JOSSARY ESTELA PEREZ LOPEZ"/>
    <n v="319057820000"/>
    <s v="Cobros Mayo 2"/>
    <m/>
    <m/>
    <d v="2026-05-01T00:00:00"/>
    <n v="69821812"/>
    <s v="69821812"/>
    <m/>
    <m/>
    <m/>
    <m/>
    <m/>
    <d v="2026-05-01T00:00:00"/>
    <m/>
    <m/>
    <m/>
    <s v="2-707-2046"/>
    <s v="RENOVACIONES"/>
    <s v="3 MESES PENDIENTES"/>
    <x v="1"/>
    <m/>
    <m/>
    <m/>
    <m/>
  </r>
  <r>
    <x v="1"/>
    <s v=" Guillermo Julio Salazar"/>
    <n v="800519570000"/>
    <s v="Cobros Mayo 2"/>
    <m/>
    <m/>
    <d v="2026-05-01T00:00:00"/>
    <n v="67096607"/>
    <s v="67096607"/>
    <m/>
    <m/>
    <m/>
    <m/>
    <m/>
    <d v="2026-05-01T00:00:00"/>
    <m/>
    <m/>
    <m/>
    <s v="8-203-1674"/>
    <s v="RENOVACIONES"/>
    <s v="3 MESES PENDIENTES"/>
    <x v="1"/>
    <m/>
    <m/>
    <m/>
    <m/>
  </r>
  <r>
    <x v="1"/>
    <s v=" ISAIAS MORENO MARTINEZ"/>
    <n v="364031810000"/>
    <s v="Cobros Mayo 2"/>
    <m/>
    <m/>
    <d v="2026-05-01T00:00:00"/>
    <n v="63834896"/>
    <s v="63834896"/>
    <m/>
    <m/>
    <m/>
    <m/>
    <m/>
    <d v="2026-05-01T00:00:00"/>
    <m/>
    <m/>
    <m/>
    <s v="8-853-1102"/>
    <s v="RENOVACIONES"/>
    <s v="3 MESES PENDIENTES"/>
    <x v="2"/>
    <m/>
    <m/>
    <m/>
    <m/>
  </r>
  <r>
    <x v="1"/>
    <s v="DORIS BELLIDO LISBETH BELLIDO"/>
    <n v="354353650000"/>
    <s v="Cobros Mayo 2"/>
    <m/>
    <m/>
    <d v="2026-05-01T00:00:00"/>
    <n v="63111314"/>
    <s v="63111314"/>
    <m/>
    <m/>
    <m/>
    <m/>
    <m/>
    <d v="2026-05-01T00:00:00"/>
    <m/>
    <m/>
    <m/>
    <s v="3-725-1788"/>
    <s v="RENOVACIONES"/>
    <s v="3 MESES PENDIENTES"/>
    <x v="6"/>
    <m/>
    <m/>
    <m/>
    <m/>
  </r>
  <r>
    <x v="1"/>
    <s v=" ENIREYDA ELIZAB CABALLERO PASCA"/>
    <n v="365054640000"/>
    <s v="Cobros Mayo 2"/>
    <m/>
    <m/>
    <d v="2026-05-01T00:00:00"/>
    <n v="67394334"/>
    <s v="67394334"/>
    <m/>
    <m/>
    <m/>
    <m/>
    <m/>
    <d v="2026-05-01T00:00:00"/>
    <m/>
    <m/>
    <m/>
    <s v="5-712-1961"/>
    <s v="RENOVACIONES"/>
    <s v="3 MESES PENDIENTES"/>
    <x v="1"/>
    <m/>
    <m/>
    <m/>
    <m/>
  </r>
  <r>
    <x v="1"/>
    <s v=" Ashley Guerra"/>
    <n v="364051680000"/>
    <s v="Cobros Mayo 2"/>
    <m/>
    <m/>
    <d v="2026-05-01T00:00:00"/>
    <n v="67934508"/>
    <s v="67934508"/>
    <m/>
    <m/>
    <m/>
    <m/>
    <m/>
    <d v="2026-05-01T00:00:00"/>
    <m/>
    <m/>
    <m/>
    <s v="8-1030-88"/>
    <s v="RENOVACIONES"/>
    <s v="2 MESES PENDIENTES"/>
    <x v="1"/>
    <m/>
    <m/>
    <m/>
    <m/>
  </r>
  <r>
    <x v="1"/>
    <s v=" FRANCISCO JAVIER MUNOZ MARTINEZ"/>
    <n v="367047480000"/>
    <s v="Cobros Mayo 2"/>
    <m/>
    <m/>
    <d v="2026-05-01T00:00:00"/>
    <n v="69651279"/>
    <s v="69651279"/>
    <m/>
    <m/>
    <m/>
    <m/>
    <m/>
    <d v="2026-05-01T00:00:00"/>
    <m/>
    <m/>
    <m/>
    <s v="8-873-1710"/>
    <s v="RENOVACIONES"/>
    <s v="2 MESES PENDIENTES"/>
    <x v="1"/>
    <m/>
    <m/>
    <m/>
    <m/>
  </r>
  <r>
    <x v="1"/>
    <s v=" MR Adan Broce"/>
    <n v="276050450000"/>
    <s v="Cobros Mayo 2"/>
    <m/>
    <m/>
    <d v="2026-05-01T00:00:00"/>
    <n v="69912701"/>
    <s v="69912701"/>
    <m/>
    <m/>
    <m/>
    <m/>
    <m/>
    <d v="2026-05-01T00:00:00"/>
    <m/>
    <m/>
    <m/>
    <s v="8-831-1068"/>
    <s v="RENOVACIONES"/>
    <s v="2 MESES PENDIENTES"/>
    <x v="6"/>
    <m/>
    <m/>
    <m/>
    <m/>
  </r>
  <r>
    <x v="1"/>
    <s v=" ANDREA DEL CARMEN TAPIA QUIJANO"/>
    <n v="361070940000"/>
    <s v="Cobros Mayo 2"/>
    <m/>
    <m/>
    <d v="2026-05-01T00:00:00"/>
    <n v="63335052"/>
    <s v="63335052"/>
    <m/>
    <m/>
    <m/>
    <m/>
    <m/>
    <d v="2026-05-01T00:00:00"/>
    <m/>
    <m/>
    <m/>
    <s v="8-975-585"/>
    <s v="RENOVACIONES"/>
    <s v="2 MESES PENDIENTES"/>
    <x v="2"/>
    <m/>
    <m/>
    <m/>
    <m/>
  </r>
  <r>
    <x v="1"/>
    <s v=" María Magdalena Herrera Pérez"/>
    <n v="361064850000"/>
    <s v="Cobros Mayo 2"/>
    <m/>
    <m/>
    <d v="2026-05-01T00:00:00"/>
    <n v="69529199"/>
    <s v="69529199"/>
    <m/>
    <m/>
    <m/>
    <m/>
    <m/>
    <d v="2026-05-01T00:00:00"/>
    <m/>
    <m/>
    <m/>
    <s v="7-707-1776"/>
    <s v="RENOVACIONES"/>
    <s v="2 MESES PENDIENTES"/>
    <x v="6"/>
    <m/>
    <m/>
    <m/>
    <m/>
  </r>
  <r>
    <x v="1"/>
    <s v="Fabio Alexander Bejarano Pardo"/>
    <n v="363070380000"/>
    <s v="Cobros Mayo 2"/>
    <m/>
    <m/>
    <d v="2026-05-01T00:00:00"/>
    <n v="61473926"/>
    <s v="61473926"/>
    <m/>
    <m/>
    <m/>
    <m/>
    <m/>
    <d v="2026-05-01T00:00:00"/>
    <m/>
    <m/>
    <m/>
    <s v="E-8-101141"/>
    <s v="RENOVACIONES"/>
    <s v="2 MESES PENDIENTES"/>
    <x v="1"/>
    <m/>
    <m/>
    <m/>
    <m/>
  </r>
  <r>
    <x v="1"/>
    <s v=" Graciela Arias"/>
    <n v="364079110000"/>
    <s v="Cobros Mayo 2"/>
    <m/>
    <m/>
    <d v="2026-05-01T00:00:00"/>
    <n v="67593113"/>
    <s v="67593113"/>
    <m/>
    <m/>
    <m/>
    <m/>
    <m/>
    <d v="2026-05-01T00:00:00"/>
    <m/>
    <m/>
    <m/>
    <s v="PA0817956"/>
    <s v="RENOVACIONES"/>
    <s v="2 MESES PENDIENTES"/>
    <x v="6"/>
    <m/>
    <m/>
    <m/>
    <m/>
  </r>
  <r>
    <x v="1"/>
    <s v="Yolis María Cervantes Zapateiro"/>
    <n v="368065090000"/>
    <s v="Cobros Mayo 2"/>
    <m/>
    <m/>
    <d v="2026-05-01T00:00:00"/>
    <n v="69830388"/>
    <s v="69830388"/>
    <m/>
    <m/>
    <m/>
    <m/>
    <m/>
    <d v="2026-05-01T00:00:00"/>
    <m/>
    <m/>
    <m/>
    <s v="E-8-107955"/>
    <s v="RENOVACIONES"/>
    <s v="2 MESES PENDIENTES"/>
    <x v="2"/>
    <m/>
    <m/>
    <m/>
    <m/>
  </r>
  <r>
    <x v="1"/>
    <s v="Gretell Montes De Oca"/>
    <n v="369081120000"/>
    <s v="Cobros Mayo 2"/>
    <m/>
    <m/>
    <d v="2026-05-01T00:00:00"/>
    <n v="63409444"/>
    <s v="63409444"/>
    <m/>
    <m/>
    <m/>
    <m/>
    <m/>
    <d v="2026-05-01T00:00:00"/>
    <m/>
    <m/>
    <m/>
    <s v="N176272"/>
    <s v="RENOVACIONES"/>
    <s v="2 MESES PENDIENTES"/>
    <x v="7"/>
    <m/>
    <m/>
    <m/>
    <m/>
  </r>
  <r>
    <x v="1"/>
    <s v="Tiodosa Delgado Gonzalez"/>
    <n v="365066770000"/>
    <s v="Cobros Mayo 2"/>
    <m/>
    <m/>
    <d v="2026-05-01T00:00:00"/>
    <n v="66989955"/>
    <s v="66989955"/>
    <m/>
    <m/>
    <m/>
    <m/>
    <m/>
    <d v="2026-05-01T00:00:00"/>
    <m/>
    <m/>
    <m/>
    <s v="9-217-508"/>
    <s v="RENOVACIONES"/>
    <s v="2 MESES PENDIENTES"/>
    <x v="2"/>
    <m/>
    <m/>
    <m/>
    <m/>
  </r>
  <r>
    <x v="1"/>
    <s v=" Abelardo Santos"/>
    <n v="359269130000"/>
    <s v="Cobros Mayo 2"/>
    <m/>
    <m/>
    <d v="2026-05-01T00:00:00"/>
    <n v="67924034"/>
    <s v="67924034"/>
    <m/>
    <m/>
    <m/>
    <m/>
    <m/>
    <d v="2026-05-01T00:00:00"/>
    <m/>
    <m/>
    <m/>
    <s v="9-734-495"/>
    <s v="CALL CENTER P2P"/>
    <s v="2 MESES PENDIENTES"/>
    <x v="3"/>
    <m/>
    <m/>
    <m/>
    <m/>
  </r>
  <r>
    <x v="1"/>
    <s v="LUIS OMAR RODRIGUEZ DIAZ"/>
    <n v="367071610000"/>
    <s v="Cobros Mayo 2"/>
    <m/>
    <m/>
    <d v="2026-05-01T00:00:00"/>
    <n v="65224736"/>
    <s v="65224736"/>
    <m/>
    <m/>
    <m/>
    <m/>
    <m/>
    <d v="2026-05-01T00:00:00"/>
    <m/>
    <m/>
    <m/>
    <s v="8-945-1354"/>
    <s v="CALL CENTER P2P"/>
    <s v="2 MESES PENDIENTES"/>
    <x v="2"/>
    <m/>
    <m/>
    <m/>
    <m/>
  </r>
  <r>
    <x v="1"/>
    <s v=" DEYSY ENEREIDA GUTIERREZ CUEVA"/>
    <n v="313029860000"/>
    <s v="Cobros Mayo 2"/>
    <m/>
    <m/>
    <d v="2026-05-01T00:00:00"/>
    <n v="65160603"/>
    <s v="65160603"/>
    <m/>
    <m/>
    <m/>
    <m/>
    <m/>
    <d v="2026-05-01T00:00:00"/>
    <m/>
    <m/>
    <m/>
    <s v="6-701-486"/>
    <s v="CALL CENTER P2P"/>
    <s v="2 MESES PENDIENTES"/>
    <x v="1"/>
    <m/>
    <m/>
    <m/>
    <m/>
  </r>
  <r>
    <x v="1"/>
    <s v=" JOVITO MARVAL"/>
    <n v="368091560000"/>
    <s v="Cobros Mayo 2"/>
    <m/>
    <m/>
    <d v="2026-05-01T00:00:00"/>
    <n v="69859847"/>
    <s v="69859847"/>
    <m/>
    <m/>
    <m/>
    <m/>
    <m/>
    <d v="2026-05-01T00:00:00"/>
    <m/>
    <m/>
    <m/>
    <s v="185875419"/>
    <s v="CALL CENTER P2P"/>
    <s v="1 MES PENDIENTE"/>
    <x v="1"/>
    <m/>
    <m/>
    <m/>
    <m/>
  </r>
  <r>
    <x v="1"/>
    <s v=" ADELAIDA ARAUZ"/>
    <n v="365081640000"/>
    <s v="Cobros Mayo 2"/>
    <m/>
    <m/>
    <d v="2026-05-01T00:00:00"/>
    <n v="67247767"/>
    <s v="67247767"/>
    <m/>
    <m/>
    <m/>
    <m/>
    <m/>
    <d v="2026-05-01T00:00:00"/>
    <m/>
    <m/>
    <m/>
    <s v="4-220-882"/>
    <s v="CALL CENTER P2P"/>
    <s v="1 MES PENDIENTE"/>
    <x v="2"/>
    <m/>
    <m/>
    <m/>
    <m/>
  </r>
  <r>
    <x v="1"/>
    <s v="Hector Carrascal"/>
    <n v="368072120000"/>
    <s v="Cobros Mayo 2"/>
    <m/>
    <m/>
    <d v="2026-05-01T00:00:00"/>
    <n v="63004038"/>
    <s v="63004038"/>
    <m/>
    <m/>
    <m/>
    <m/>
    <m/>
    <d v="2026-05-01T00:00:00"/>
    <m/>
    <m/>
    <m/>
    <s v="BG343998"/>
    <s v="CALL CENTER P2P"/>
    <s v="2 MESES PENDIENTES"/>
    <x v="1"/>
    <m/>
    <m/>
    <m/>
    <m/>
  </r>
  <r>
    <x v="1"/>
    <s v=" Yilka Pitti"/>
    <n v="366073630000"/>
    <s v="Cobros Mayo 2"/>
    <m/>
    <m/>
    <d v="2026-05-01T00:00:00"/>
    <n v="62888335"/>
    <s v="62888335"/>
    <m/>
    <m/>
    <m/>
    <m/>
    <m/>
    <d v="2026-05-01T00:00:00"/>
    <m/>
    <m/>
    <m/>
    <s v="4-478-2099"/>
    <s v="CALL CENTER P2P"/>
    <s v="2 MESES PENDIENTES"/>
    <x v="2"/>
    <m/>
    <m/>
    <m/>
    <m/>
  </r>
  <r>
    <x v="1"/>
    <s v=" Jesús Carrascal"/>
    <n v="365072000000"/>
    <s v="Cobros Mayo 2"/>
    <m/>
    <m/>
    <d v="2026-05-01T00:00:00"/>
    <n v="67886376"/>
    <s v="67886376"/>
    <m/>
    <m/>
    <m/>
    <m/>
    <m/>
    <d v="2026-05-01T00:00:00"/>
    <m/>
    <m/>
    <m/>
    <s v="AX072647"/>
    <s v="CALL CENTER P2P"/>
    <s v="2 MESES PENDIENTES"/>
    <x v="4"/>
    <m/>
    <m/>
    <m/>
    <m/>
  </r>
  <r>
    <x v="1"/>
    <s v=" JOSE ARMANDO DIAZ ROMERO"/>
    <n v="361074360000"/>
    <s v="Cobros Mayo 2"/>
    <m/>
    <m/>
    <d v="2026-05-01T00:00:00"/>
    <n v="66047682"/>
    <s v="66047682"/>
    <m/>
    <m/>
    <m/>
    <m/>
    <m/>
    <d v="2026-05-01T00:00:00"/>
    <m/>
    <m/>
    <m/>
    <s v="8-956-716"/>
    <s v="CALL CENTER P2P"/>
    <s v="1 MES PENDIENTE"/>
    <x v="7"/>
    <m/>
    <m/>
    <m/>
    <m/>
  </r>
  <r>
    <x v="1"/>
    <s v=" YOHANA YAREIMY ROACH ZUñIGA"/>
    <n v="361066190000"/>
    <s v="Cobros Mayo 2"/>
    <m/>
    <m/>
    <d v="2026-05-01T00:00:00"/>
    <n v="60991112"/>
    <s v="60991112"/>
    <m/>
    <m/>
    <m/>
    <m/>
    <m/>
    <d v="2026-05-01T00:00:00"/>
    <m/>
    <m/>
    <m/>
    <s v="5-716-1077"/>
    <s v="CALL CENTER P2P"/>
    <s v="2 MESES PENDIENTES"/>
    <x v="7"/>
    <m/>
    <m/>
    <m/>
    <m/>
  </r>
  <r>
    <x v="1"/>
    <s v="EDWIN RODRIGUEZ BARRIA"/>
    <n v="367089020000"/>
    <s v="Cobros Mayo 2"/>
    <m/>
    <m/>
    <d v="2026-05-01T00:00:00"/>
    <n v="67718075"/>
    <s v="67718075"/>
    <m/>
    <m/>
    <m/>
    <m/>
    <m/>
    <d v="2026-05-01T00:00:00"/>
    <m/>
    <m/>
    <m/>
    <s v="7-105-486"/>
    <s v="CALL CENTER P2P"/>
    <s v="2 MESES PENDIENTES"/>
    <x v="0"/>
    <m/>
    <m/>
    <m/>
    <m/>
  </r>
  <r>
    <x v="1"/>
    <s v="EDWIN JOSEPH LOAIZA JIMENEZ"/>
    <n v="368062990000"/>
    <s v="Cobros Mayo 2"/>
    <m/>
    <m/>
    <d v="2026-05-01T00:00:00"/>
    <n v="69380005"/>
    <s v="69380005"/>
    <m/>
    <m/>
    <m/>
    <m/>
    <m/>
    <d v="2026-05-01T00:00:00"/>
    <m/>
    <m/>
    <m/>
    <s v="8-976-1703"/>
    <s v="CALL CENTER P2P"/>
    <s v="2 MESES PENDIENTES"/>
    <x v="1"/>
    <m/>
    <m/>
    <m/>
    <m/>
  </r>
  <r>
    <x v="1"/>
    <s v=" MARINA CAROLINA GODOY GONZALEZ"/>
    <n v="362058290000"/>
    <s v="Cobros Mayo 2"/>
    <m/>
    <m/>
    <d v="2026-05-01T00:00:00"/>
    <n v="61412627"/>
    <s v="61412627"/>
    <m/>
    <m/>
    <m/>
    <m/>
    <m/>
    <d v="2026-05-01T00:00:00"/>
    <m/>
    <m/>
    <m/>
    <s v="178942414"/>
    <s v="CALL CENTER P2P"/>
    <s v="2 MESES PENDIENTES"/>
    <x v="6"/>
    <m/>
    <m/>
    <m/>
    <m/>
  </r>
  <r>
    <x v="1"/>
    <s v=" KARINA MORENO"/>
    <n v="303029540000"/>
    <s v="Cobros Mayo 2"/>
    <m/>
    <m/>
    <d v="2026-05-01T00:00:00"/>
    <n v="62992687"/>
    <s v="62992687"/>
    <m/>
    <m/>
    <m/>
    <m/>
    <m/>
    <d v="2026-05-01T00:00:00"/>
    <m/>
    <m/>
    <m/>
    <s v="6-714-2021"/>
    <s v="CALL CENTER P2P"/>
    <s v="2 MESES PENDIENTES"/>
    <x v="1"/>
    <m/>
    <m/>
    <m/>
    <m/>
  </r>
  <r>
    <x v="1"/>
    <s v="ROSSEMARIE KARINA RODRIGUEZ RODRIGUE"/>
    <n v="361078550000"/>
    <s v="Cobros Mayo 2"/>
    <m/>
    <m/>
    <d v="2026-05-01T00:00:00"/>
    <n v="65150698"/>
    <s v="65150698"/>
    <m/>
    <m/>
    <m/>
    <m/>
    <m/>
    <d v="2026-05-01T00:00:00"/>
    <m/>
    <m/>
    <m/>
    <s v="2-98-1987"/>
    <s v="CALL CENTER P2P"/>
    <s v="2 MESES PENDIENTES"/>
    <x v="1"/>
    <m/>
    <m/>
    <m/>
    <m/>
  </r>
  <r>
    <x v="1"/>
    <s v="RIBETT DEL VALLE DOMINGUEZ"/>
    <n v="345067800000"/>
    <s v="Cobros Mayo 2"/>
    <m/>
    <m/>
    <d v="2026-05-01T00:00:00"/>
    <n v="69893047"/>
    <s v="69893047"/>
    <m/>
    <m/>
    <m/>
    <m/>
    <m/>
    <d v="2026-05-01T00:00:00"/>
    <m/>
    <m/>
    <m/>
    <s v="E-8-198591"/>
    <s v="CALL CENTER P2P"/>
    <s v="2 MESES PENDIENTES"/>
    <x v="0"/>
    <m/>
    <m/>
    <m/>
    <m/>
  </r>
  <r>
    <x v="1"/>
    <s v=" EDWIN OLMOS"/>
    <n v="364024490000"/>
    <s v="Cobros Mayo 2"/>
    <m/>
    <m/>
    <d v="2026-05-01T00:00:00"/>
    <n v="67949643"/>
    <s v="67949643"/>
    <m/>
    <m/>
    <m/>
    <m/>
    <m/>
    <d v="2026-05-01T00:00:00"/>
    <m/>
    <m/>
    <m/>
    <s v="8-776-1180"/>
    <s v="CALL CENTER P2P"/>
    <s v="2 MESES PENDIENTES"/>
    <x v="2"/>
    <m/>
    <m/>
    <m/>
    <m/>
  </r>
  <r>
    <x v="1"/>
    <s v=" SOCRATES LAZO RIOS"/>
    <n v="365063560000"/>
    <s v="Cobros Mayo 2"/>
    <m/>
    <m/>
    <d v="2026-05-01T00:00:00"/>
    <n v="65146869"/>
    <s v="65146869"/>
    <m/>
    <m/>
    <m/>
    <m/>
    <m/>
    <d v="2026-05-01T00:00:00"/>
    <m/>
    <m/>
    <m/>
    <s v="8-896-1695"/>
    <s v="CALL CENTER P2P"/>
    <s v="2 MESES PENDIENTES"/>
    <x v="3"/>
    <m/>
    <m/>
    <m/>
    <m/>
  </r>
  <r>
    <x v="1"/>
    <s v=" OFELIA MARIA PEREZ GUEVARA"/>
    <n v="361089760000"/>
    <s v="Cobros Mayo 2"/>
    <m/>
    <m/>
    <d v="2026-05-01T00:00:00"/>
    <n v="69606150"/>
    <s v="69606150"/>
    <m/>
    <m/>
    <m/>
    <m/>
    <m/>
    <d v="2026-05-01T00:00:00"/>
    <m/>
    <m/>
    <m/>
    <s v="8-324-655"/>
    <s v="CALL CENTER P2P"/>
    <s v="1 MES PENDIENTE"/>
    <x v="1"/>
    <m/>
    <m/>
    <m/>
    <m/>
  </r>
  <r>
    <x v="1"/>
    <s v=" CARMEN MARIA YUNSAN DE LA TORRE D"/>
    <n v="368079300000"/>
    <s v="Cobros Mayo 2"/>
    <m/>
    <m/>
    <d v="2026-05-01T00:00:00"/>
    <n v="65160638"/>
    <s v="65160638"/>
    <m/>
    <m/>
    <m/>
    <m/>
    <m/>
    <d v="2026-05-01T00:00:00"/>
    <m/>
    <m/>
    <m/>
    <s v="8-111-294"/>
    <s v="CALL CENTER P2P"/>
    <s v="2 MESES PENDIENTES"/>
    <x v="1"/>
    <m/>
    <m/>
    <m/>
    <m/>
  </r>
  <r>
    <x v="1"/>
    <s v="DELFINA D MONTENEGRO FRIAS"/>
    <n v="211026230000"/>
    <s v="Cobros Mayo 2"/>
    <m/>
    <m/>
    <d v="2026-05-01T00:00:00"/>
    <n v="62893011"/>
    <s v="62893011"/>
    <m/>
    <m/>
    <m/>
    <m/>
    <m/>
    <d v="2026-05-01T00:00:00"/>
    <m/>
    <m/>
    <m/>
    <s v="8-869-2349"/>
    <s v="CALL CENTER P2P"/>
    <s v="2 MESES PENDIENTES"/>
    <x v="2"/>
    <m/>
    <m/>
    <m/>
    <m/>
  </r>
  <r>
    <x v="1"/>
    <s v=" MERCEDES DIBETH GUEVARA GUTIERREZ"/>
    <n v="364090680000"/>
    <s v="Cobros Mayo 2"/>
    <m/>
    <m/>
    <d v="2026-05-01T00:00:00"/>
    <n v="68483630"/>
    <s v="68483630"/>
    <m/>
    <m/>
    <m/>
    <m/>
    <m/>
    <d v="2026-05-01T00:00:00"/>
    <m/>
    <m/>
    <m/>
    <s v="8-851-1318"/>
    <s v="CALL CENTER P2P"/>
    <s v="1 MES PENDIENTE"/>
    <x v="6"/>
    <m/>
    <m/>
    <m/>
    <m/>
  </r>
  <r>
    <x v="1"/>
    <s v="AMARILIS LISBET SOLIS RODRIGUEZ"/>
    <n v="365088610000"/>
    <s v="Cobros Mayo 2"/>
    <m/>
    <m/>
    <d v="2026-05-01T00:00:00"/>
    <n v="66828323"/>
    <s v="66828323"/>
    <m/>
    <m/>
    <m/>
    <m/>
    <m/>
    <d v="2026-05-01T00:00:00"/>
    <m/>
    <m/>
    <m/>
    <s v="8-916-2147"/>
    <s v="CALL CENTER P2P"/>
    <s v="2 MESES PENDIENTES"/>
    <x v="1"/>
    <m/>
    <m/>
    <m/>
    <m/>
  </r>
  <r>
    <x v="1"/>
    <s v="BRICEIDA SANTANA IRIGOYEN"/>
    <n v="193069630000"/>
    <s v="Cobros Mayo 2"/>
    <m/>
    <m/>
    <d v="2026-05-01T00:00:00"/>
    <n v="61039253"/>
    <s v="61039253"/>
    <m/>
    <m/>
    <m/>
    <m/>
    <m/>
    <d v="2026-05-01T00:00:00"/>
    <m/>
    <m/>
    <m/>
    <s v="8-753-1773"/>
    <s v="CALL CENTER P2P"/>
    <s v="2 MESES PENDIENTES"/>
    <x v="2"/>
    <m/>
    <m/>
    <m/>
    <m/>
  </r>
  <r>
    <x v="1"/>
    <s v="FERNANDO DE LEON MONTERO"/>
    <n v="313014210000"/>
    <s v="Cobros Mayo 2"/>
    <m/>
    <m/>
    <d v="2026-05-01T00:00:00"/>
    <n v="66780484"/>
    <s v="66780484"/>
    <m/>
    <m/>
    <m/>
    <m/>
    <m/>
    <d v="2026-05-01T00:00:00"/>
    <m/>
    <m/>
    <m/>
    <s v="8-210-104"/>
    <s v="CALL CENTER P2P"/>
    <s v="2 MESES PENDIENTES"/>
    <x v="3"/>
    <m/>
    <m/>
    <m/>
    <m/>
  </r>
  <r>
    <x v="1"/>
    <s v=" ALLAN REYES"/>
    <n v="365069530000"/>
    <s v="Cobros Mayo 2"/>
    <m/>
    <m/>
    <d v="2026-05-01T00:00:00"/>
    <n v="66936991"/>
    <s v="66936991"/>
    <m/>
    <m/>
    <m/>
    <m/>
    <m/>
    <d v="2026-05-01T00:00:00"/>
    <m/>
    <m/>
    <m/>
    <s v="E-8-242054"/>
    <s v="CALL CENTER P2P"/>
    <s v="2 MESES PENDIENTES"/>
    <x v="7"/>
    <m/>
    <m/>
    <m/>
    <m/>
  </r>
  <r>
    <x v="1"/>
    <s v="Carmen De Gracia"/>
    <n v="803663060000"/>
    <s v="Cobros Mayo 2"/>
    <m/>
    <m/>
    <d v="2026-05-01T00:00:00"/>
    <n v="62371797"/>
    <s v="62371797"/>
    <m/>
    <m/>
    <m/>
    <m/>
    <m/>
    <d v="2026-05-01T00:00:00"/>
    <m/>
    <m/>
    <m/>
    <s v="8-362-720"/>
    <s v="CALL CENTER P2P"/>
    <s v="2 MESES PENDIENTES"/>
    <x v="1"/>
    <m/>
    <m/>
    <m/>
    <m/>
  </r>
  <r>
    <x v="1"/>
    <s v=" ENRIQUETA EDITH ZAMBRANO CEREZO"/>
    <n v="368064800000"/>
    <s v="Cobros Mayo 2"/>
    <m/>
    <m/>
    <d v="2026-05-01T00:00:00"/>
    <n v="69858568"/>
    <s v="69858568"/>
    <m/>
    <m/>
    <m/>
    <m/>
    <m/>
    <d v="2026-05-01T00:00:00"/>
    <m/>
    <m/>
    <m/>
    <s v="8-751-2464"/>
    <s v="CALL CENTER P2P"/>
    <s v="2 MESES PENDIENTES"/>
    <x v="11"/>
    <m/>
    <m/>
    <m/>
    <m/>
  </r>
  <r>
    <x v="1"/>
    <s v="SULY MILAGROS PALACIOS ABREGO"/>
    <n v="368070520000"/>
    <s v="Cobros Mayo 2"/>
    <m/>
    <m/>
    <d v="2026-05-01T00:00:00"/>
    <n v="67655838"/>
    <s v="67655838"/>
    <m/>
    <m/>
    <m/>
    <m/>
    <m/>
    <d v="2026-05-01T00:00:00"/>
    <m/>
    <m/>
    <m/>
    <s v="8-866-1684"/>
    <s v="CALL CENTER P2P"/>
    <s v="2 MESES PENDIENTES"/>
    <x v="1"/>
    <m/>
    <m/>
    <m/>
    <m/>
  </r>
  <r>
    <x v="1"/>
    <s v=" Joselyn Fonseca"/>
    <n v="333004240000"/>
    <s v="Cobros Mayo 2"/>
    <m/>
    <m/>
    <d v="2026-05-01T00:00:00"/>
    <n v="67371360"/>
    <s v="67371360"/>
    <m/>
    <m/>
    <m/>
    <m/>
    <m/>
    <d v="2026-05-01T00:00:00"/>
    <m/>
    <m/>
    <m/>
    <s v="8-767-2406"/>
    <s v="CALL CENTER P2P"/>
    <s v="1 MES PENDIENTE"/>
    <x v="7"/>
    <m/>
    <m/>
    <m/>
    <m/>
  </r>
  <r>
    <x v="1"/>
    <s v=" HERMINIO CEDEÑO SAMUDIO"/>
    <n v="367082610000"/>
    <s v="Cobros Mayo 2"/>
    <m/>
    <m/>
    <d v="2026-05-01T00:00:00"/>
    <n v="66993457"/>
    <s v="66993457"/>
    <m/>
    <m/>
    <m/>
    <m/>
    <m/>
    <d v="2026-05-01T00:00:00"/>
    <m/>
    <m/>
    <m/>
    <s v="1-715-1750"/>
    <s v="CALL CENTER P2P"/>
    <s v="2 MESES PENDIENTES"/>
    <x v="1"/>
    <m/>
    <m/>
    <m/>
    <m/>
  </r>
  <r>
    <x v="1"/>
    <s v="LILIBETT TIANY AVILA SAMUDIO"/>
    <n v="365068170000"/>
    <s v="Cobros Mayo 2"/>
    <m/>
    <m/>
    <d v="2026-05-01T00:00:00"/>
    <n v="68410963"/>
    <s v="68410963"/>
    <m/>
    <m/>
    <m/>
    <m/>
    <m/>
    <d v="2026-05-01T00:00:00"/>
    <m/>
    <m/>
    <m/>
    <s v="3-742-373"/>
    <s v="CALL CENTER P2P"/>
    <s v="2 MESES PENDIENTES"/>
    <x v="1"/>
    <m/>
    <m/>
    <m/>
    <m/>
  </r>
  <r>
    <x v="1"/>
    <s v=" DAVID AMETH ALBA CEDEÑO"/>
    <n v="362081720000"/>
    <s v="Cobros Mayo 2"/>
    <m/>
    <m/>
    <d v="2026-05-01T00:00:00"/>
    <n v="67682369"/>
    <s v="67682369"/>
    <m/>
    <m/>
    <m/>
    <m/>
    <m/>
    <d v="2026-05-01T00:00:00"/>
    <m/>
    <m/>
    <m/>
    <s v="8-948-1176"/>
    <s v="CALL CENTER P2P"/>
    <s v="2 MESES PENDIENTES"/>
    <x v="2"/>
    <m/>
    <m/>
    <m/>
    <m/>
  </r>
  <r>
    <x v="1"/>
    <s v=" Melvina Palacio"/>
    <n v="364066190000"/>
    <s v="Cobros Mayo 2"/>
    <m/>
    <m/>
    <d v="2026-05-01T00:00:00"/>
    <n v="67056432"/>
    <s v="67056432"/>
    <m/>
    <m/>
    <m/>
    <m/>
    <m/>
    <d v="2026-05-01T00:00:00"/>
    <m/>
    <m/>
    <m/>
    <s v="12-721-1241"/>
    <s v="CALL CENTER P2P"/>
    <s v="2 MESES PENDIENTES"/>
    <x v="1"/>
    <m/>
    <m/>
    <m/>
    <m/>
  </r>
  <r>
    <x v="1"/>
    <s v=" DIANA ELIDA RUCAS PINILLA"/>
    <n v="341402490000"/>
    <s v="Cobros Mayo 2"/>
    <m/>
    <m/>
    <d v="2026-05-01T00:00:00"/>
    <n v="60019453"/>
    <s v="60019453"/>
    <m/>
    <m/>
    <m/>
    <m/>
    <m/>
    <d v="2026-05-01T00:00:00"/>
    <m/>
    <m/>
    <m/>
    <s v="8-962-1302"/>
    <s v="CALL CENTER P2P"/>
    <s v="2 MESES PENDIENTES"/>
    <x v="6"/>
    <m/>
    <m/>
    <m/>
    <m/>
  </r>
  <r>
    <x v="1"/>
    <s v="YERALDIN MAITEE HURTADO SERRUD"/>
    <n v="361075600000"/>
    <s v="Cobros Mayo 2"/>
    <m/>
    <m/>
    <d v="2026-05-01T00:00:00"/>
    <n v="69486109"/>
    <s v="69486109"/>
    <m/>
    <m/>
    <m/>
    <m/>
    <m/>
    <d v="2026-05-01T00:00:00"/>
    <m/>
    <m/>
    <m/>
    <s v="4-741-2054"/>
    <s v="RENOVACIONES"/>
    <s v="2 MESES PENDIENTES"/>
    <x v="1"/>
    <m/>
    <m/>
    <m/>
    <m/>
  </r>
  <r>
    <x v="1"/>
    <s v=" MARCELINO PEREZ LOPEZ"/>
    <n v="369083290000"/>
    <s v="Cobros Mayo 2"/>
    <m/>
    <m/>
    <d v="2026-05-01T00:00:00"/>
    <n v="65379040"/>
    <s v="65379040"/>
    <m/>
    <m/>
    <m/>
    <m/>
    <m/>
    <d v="2026-05-01T00:00:00"/>
    <m/>
    <m/>
    <m/>
    <s v="10-712-1251"/>
    <s v="RENOVACIONES"/>
    <s v="1 MES PENDIENTE"/>
    <x v="1"/>
    <m/>
    <m/>
    <m/>
    <m/>
  </r>
  <r>
    <x v="1"/>
    <s v="MARCELINO PEREZ LOPEZ"/>
    <n v="369083290000"/>
    <s v="Cobros Mayo 2"/>
    <m/>
    <m/>
    <d v="2026-05-01T00:00:00"/>
    <n v="65379040"/>
    <s v="65379040"/>
    <m/>
    <m/>
    <m/>
    <m/>
    <m/>
    <d v="2026-05-01T00:00:00"/>
    <m/>
    <m/>
    <m/>
    <s v="10-712-1251"/>
    <s v="RENOVACIONES"/>
    <s v="2 MESES PENDIENTES"/>
    <x v="1"/>
    <m/>
    <m/>
    <m/>
    <m/>
  </r>
  <r>
    <x v="1"/>
    <s v=" ANTONIO RICARDO MOJICA PROBST"/>
    <n v="362069840000"/>
    <s v="Cobros Mayo 2"/>
    <m/>
    <m/>
    <d v="2026-05-01T00:00:00"/>
    <n v="66735111"/>
    <s v="66735111"/>
    <m/>
    <m/>
    <m/>
    <m/>
    <m/>
    <d v="2026-05-01T00:00:00"/>
    <m/>
    <m/>
    <m/>
    <s v="8-238-806"/>
    <s v="RENOVACIONES"/>
    <s v="2 MESES PENDIENTES"/>
    <x v="1"/>
    <m/>
    <m/>
    <m/>
    <m/>
  </r>
  <r>
    <x v="1"/>
    <s v="LEIDI AGAPI CHAMI"/>
    <n v="365091510000"/>
    <s v="Cobros Mayo 2"/>
    <m/>
    <m/>
    <d v="2026-05-01T00:00:00"/>
    <n v="67668779"/>
    <s v="67668779"/>
    <m/>
    <m/>
    <m/>
    <m/>
    <m/>
    <d v="2026-05-01T00:00:00"/>
    <m/>
    <m/>
    <m/>
    <s v="5-714-1947"/>
    <s v="RENOVACIONES"/>
    <s v="1 MES PENDIENTE"/>
    <x v="1"/>
    <m/>
    <m/>
    <m/>
    <m/>
  </r>
  <r>
    <x v="1"/>
    <s v=" ANA MERCEDES MARMOL"/>
    <n v="364078870000"/>
    <s v="Cobros Mayo 2"/>
    <m/>
    <m/>
    <d v="2026-05-01T00:00:00"/>
    <n v="63243255"/>
    <s v="63243255"/>
    <m/>
    <m/>
    <m/>
    <m/>
    <m/>
    <d v="2026-05-01T00:00:00"/>
    <m/>
    <m/>
    <m/>
    <s v="E-8-133617"/>
    <s v="RENOVACIONES"/>
    <s v="2 MESES PENDIENTES"/>
    <x v="2"/>
    <m/>
    <m/>
    <m/>
    <m/>
  </r>
  <r>
    <x v="1"/>
    <s v="SANDY MICHELLE SANCHEZ CONCEPCION"/>
    <n v="351186110000"/>
    <s v="Cobros Mayo 2"/>
    <m/>
    <m/>
    <d v="2026-05-01T00:00:00"/>
    <n v="67087323"/>
    <s v="67087323"/>
    <m/>
    <m/>
    <m/>
    <m/>
    <m/>
    <d v="2026-05-01T00:00:00"/>
    <m/>
    <m/>
    <m/>
    <s v="8-829-1390"/>
    <s v="RENOVACIONES"/>
    <s v="1 MES PENDIENTE"/>
    <x v="0"/>
    <m/>
    <m/>
    <m/>
    <m/>
  </r>
  <r>
    <x v="1"/>
    <s v="AIDE BARRIA"/>
    <n v="361076710000"/>
    <s v="Cobros Mayo 2"/>
    <m/>
    <m/>
    <d v="2026-05-01T00:00:00"/>
    <n v="69962027"/>
    <s v="69962027"/>
    <m/>
    <m/>
    <m/>
    <m/>
    <m/>
    <d v="2026-05-01T00:00:00"/>
    <m/>
    <m/>
    <m/>
    <s v="3-725-1898"/>
    <s v="RENOVACIONES"/>
    <s v="2 MESES PENDIENTES"/>
    <x v="1"/>
    <m/>
    <m/>
    <m/>
    <m/>
  </r>
  <r>
    <x v="1"/>
    <s v="Debora Barnett"/>
    <n v="803751990000"/>
    <s v="Cobros Mayo 2"/>
    <m/>
    <m/>
    <d v="2026-05-01T00:00:00"/>
    <n v="65691347"/>
    <s v="65691347"/>
    <m/>
    <m/>
    <m/>
    <m/>
    <m/>
    <d v="2026-05-01T00:00:00"/>
    <m/>
    <m/>
    <m/>
    <s v="8-421-496"/>
    <s v="RENOVACIONES"/>
    <s v="2 MESES PENDIENTES"/>
    <x v="1"/>
    <m/>
    <m/>
    <m/>
    <m/>
  </r>
  <r>
    <x v="1"/>
    <s v=" LAURA SOFIA VILLAR WILLIAMS"/>
    <n v="364048630000"/>
    <s v="Cobros Mayo 2"/>
    <m/>
    <m/>
    <d v="2026-05-01T00:00:00"/>
    <n v="64863955"/>
    <s v="64863955"/>
    <m/>
    <m/>
    <m/>
    <m/>
    <m/>
    <d v="2026-05-01T00:00:00"/>
    <m/>
    <m/>
    <m/>
    <s v="8-941-849"/>
    <s v="RENOVACIONES"/>
    <s v="2 MESES PENDIENTES"/>
    <x v="3"/>
    <m/>
    <m/>
    <m/>
    <m/>
  </r>
  <r>
    <x v="1"/>
    <s v="LEYGLY DOLORES RIVERA DE FORERO"/>
    <n v="362088360000"/>
    <s v="Cobros Mayo 2"/>
    <m/>
    <m/>
    <d v="2026-05-01T00:00:00"/>
    <n v="64966565"/>
    <s v="64966565"/>
    <m/>
    <m/>
    <m/>
    <m/>
    <m/>
    <d v="2026-05-01T00:00:00"/>
    <m/>
    <m/>
    <m/>
    <s v="8-749-11"/>
    <s v="RENOVACIONES"/>
    <s v="2 MESES PENDIENTES"/>
    <x v="1"/>
    <m/>
    <m/>
    <m/>
    <m/>
  </r>
  <r>
    <x v="1"/>
    <s v=" MAXIMO CORONADO"/>
    <n v="238022990000"/>
    <s v="Cobros Mayo 2"/>
    <m/>
    <m/>
    <d v="2026-05-01T00:00:00"/>
    <n v="69499253"/>
    <s v="69499253"/>
    <m/>
    <m/>
    <m/>
    <m/>
    <m/>
    <d v="2026-05-01T00:00:00"/>
    <m/>
    <m/>
    <m/>
    <s v="8-789-783"/>
    <s v="RENOVACIONES"/>
    <s v="2 MESES PENDIENTES"/>
    <x v="6"/>
    <m/>
    <m/>
    <m/>
    <m/>
  </r>
  <r>
    <x v="1"/>
    <s v=" NORIELA MUÑOZ GUEVARA"/>
    <n v="366092600000"/>
    <s v="Cobros Mayo 2"/>
    <m/>
    <m/>
    <d v="2026-05-01T00:00:00"/>
    <n v="65339795"/>
    <s v="65339795"/>
    <m/>
    <m/>
    <m/>
    <m/>
    <m/>
    <d v="2026-05-01T00:00:00"/>
    <m/>
    <m/>
    <m/>
    <s v="9-124-915"/>
    <s v="RENOVACIONES"/>
    <s v="1 MES PENDIENTE"/>
    <x v="1"/>
    <m/>
    <m/>
    <m/>
    <m/>
  </r>
  <r>
    <x v="1"/>
    <s v=" MARIA INES GUERRA ALVAREZ"/>
    <n v="273068280000"/>
    <s v="Cobros Mayo 2"/>
    <m/>
    <m/>
    <d v="2026-05-01T00:00:00"/>
    <n v="62001144"/>
    <s v="62001144"/>
    <m/>
    <m/>
    <m/>
    <m/>
    <m/>
    <d v="2026-05-01T00:00:00"/>
    <m/>
    <m/>
    <m/>
    <s v="8-785-791"/>
    <s v="RENOVACIONES"/>
    <s v="2 MESES PENDIENTES"/>
    <x v="1"/>
    <m/>
    <m/>
    <m/>
    <m/>
  </r>
  <r>
    <x v="1"/>
    <s v="DANIEL AUGUSTO MONTENEGRO MELA"/>
    <n v="366082840000"/>
    <s v="Cobros Mayo 2"/>
    <m/>
    <m/>
    <d v="2026-05-01T00:00:00"/>
    <n v="63024290"/>
    <s v="63024290"/>
    <m/>
    <m/>
    <m/>
    <m/>
    <m/>
    <d v="2026-05-01T00:00:00"/>
    <m/>
    <m/>
    <m/>
    <s v="8-797-825"/>
    <s v="RENOVACIONES"/>
    <s v="2 MESES PENDIENTES"/>
    <x v="1"/>
    <m/>
    <m/>
    <m/>
    <m/>
  </r>
  <r>
    <x v="1"/>
    <s v=" Irina Rodriguez"/>
    <n v="358250690000"/>
    <s v="Cobros Mayo 2"/>
    <m/>
    <m/>
    <d v="2026-05-01T00:00:00"/>
    <n v="65553009"/>
    <s v="65553009"/>
    <m/>
    <m/>
    <m/>
    <m/>
    <m/>
    <d v="2026-05-01T00:00:00"/>
    <m/>
    <m/>
    <m/>
    <s v="8-805-439"/>
    <s v="RENOVACIONES"/>
    <s v="1 MES PENDIENTE"/>
    <x v="2"/>
    <m/>
    <m/>
    <m/>
    <m/>
  </r>
  <r>
    <x v="1"/>
    <s v=" Daisy Colon"/>
    <n v="368093690000"/>
    <s v="Cobros Mayo 2"/>
    <m/>
    <m/>
    <d v="2026-05-01T00:00:00"/>
    <n v="66637298"/>
    <s v="66637298"/>
    <m/>
    <m/>
    <m/>
    <m/>
    <m/>
    <d v="2026-05-01T00:00:00"/>
    <m/>
    <m/>
    <m/>
    <s v="E-8-227589"/>
    <s v="RENOVACIONES"/>
    <s v="1 MES PENDIENTE"/>
    <x v="2"/>
    <m/>
    <m/>
    <m/>
    <m/>
  </r>
  <r>
    <x v="1"/>
    <s v="Magdiel Aizpurua castillo"/>
    <n v="356385490000"/>
    <s v="Cobros Mayo 3"/>
    <m/>
    <m/>
    <d v="2026-05-01T00:00:00"/>
    <n v="67081870"/>
    <n v="67081870"/>
    <m/>
    <m/>
    <m/>
    <m/>
    <m/>
    <d v="2026-05-01T00:00:00"/>
    <m/>
    <m/>
    <m/>
    <s v="8-362-565"/>
    <s v="MASIVO"/>
    <s v="3 MESES PENDIENTES"/>
    <x v="12"/>
    <m/>
    <m/>
    <m/>
    <m/>
  </r>
  <r>
    <x v="1"/>
    <s v="ROSIBEL OSIRIS ALFREDO MOLINO"/>
    <n v="355385090000"/>
    <s v="Cobros Mayo 3"/>
    <m/>
    <m/>
    <d v="2026-05-01T00:00:00"/>
    <n v="66838567"/>
    <n v="66838567"/>
    <m/>
    <m/>
    <m/>
    <m/>
    <m/>
    <d v="2026-05-01T00:00:00"/>
    <m/>
    <m/>
    <m/>
    <s v="1-732-2281"/>
    <s v="MASIVO"/>
    <s v="NPN"/>
    <x v="12"/>
    <m/>
    <m/>
    <m/>
    <m/>
  </r>
  <r>
    <x v="1"/>
    <s v="MILAGROS YADELKIS GOMEZ SANJUR"/>
    <n v="357385680000"/>
    <s v="Cobros Mayo 3"/>
    <m/>
    <m/>
    <d v="2026-05-01T00:00:00"/>
    <n v="67750380"/>
    <n v="67750380"/>
    <m/>
    <m/>
    <m/>
    <m/>
    <m/>
    <d v="2026-05-01T00:00:00"/>
    <m/>
    <m/>
    <m/>
    <s v="8-1059-1456"/>
    <s v="MASIVO"/>
    <s v="2 MESES PENDIENTES"/>
    <x v="12"/>
    <m/>
    <m/>
    <m/>
    <m/>
  </r>
  <r>
    <x v="1"/>
    <s v="Anthony Rodriguez "/>
    <n v="355384590000"/>
    <s v="Cobros Mayo 3"/>
    <m/>
    <m/>
    <d v="2026-05-01T00:00:00"/>
    <n v="67943025"/>
    <n v="67943025"/>
    <m/>
    <m/>
    <m/>
    <m/>
    <m/>
    <d v="2026-05-01T00:00:00"/>
    <m/>
    <m/>
    <m/>
    <s v="8-905-370"/>
    <s v="MASIVO"/>
    <s v="3 MESES PENDIENTES"/>
    <x v="12"/>
    <m/>
    <m/>
    <m/>
    <m/>
  </r>
  <r>
    <x v="1"/>
    <s v="Javier Rodolfo Carpintero Quintero"/>
    <n v="355386550000"/>
    <s v="Cobros Mayo 3"/>
    <m/>
    <m/>
    <d v="2026-05-01T00:00:00"/>
    <n v="66680977"/>
    <n v="66680977"/>
    <m/>
    <m/>
    <m/>
    <m/>
    <m/>
    <d v="2026-05-01T00:00:00"/>
    <m/>
    <m/>
    <m/>
    <s v="6-728-2234"/>
    <s v="MASIVO"/>
    <s v="NPN"/>
    <x v="12"/>
    <m/>
    <m/>
    <m/>
    <m/>
  </r>
  <r>
    <x v="1"/>
    <s v="Nilka Marquez Arena"/>
    <n v="359386900000"/>
    <s v="Cobros Mayo 3"/>
    <m/>
    <m/>
    <d v="2026-05-01T00:00:00"/>
    <n v="69224900"/>
    <n v="69224900"/>
    <m/>
    <m/>
    <m/>
    <m/>
    <m/>
    <d v="2026-05-01T00:00:00"/>
    <m/>
    <m/>
    <m/>
    <s v="9-717-805"/>
    <s v="MASIVO"/>
    <s v="3 MESES PENDIENTES"/>
    <x v="12"/>
    <m/>
    <m/>
    <m/>
    <m/>
  </r>
  <r>
    <x v="1"/>
    <s v="BLASS ADRIAN"/>
    <n v="366000210000"/>
    <s v="Cobros Mayo 3"/>
    <m/>
    <m/>
    <d v="2026-05-01T00:00:00"/>
    <n v="62317186"/>
    <n v="62317186"/>
    <m/>
    <m/>
    <m/>
    <m/>
    <m/>
    <d v="2026-05-01T00:00:00"/>
    <m/>
    <m/>
    <m/>
    <s v="8-1220-192"/>
    <s v="DIGITAL"/>
    <s v="3 MESES PENDIENTES"/>
    <x v="12"/>
    <m/>
    <m/>
    <m/>
    <m/>
  </r>
  <r>
    <x v="1"/>
    <s v="LUZ DENIA CANDANEDO DE GRACIA DE CAMARENA"/>
    <n v="358387360000"/>
    <s v="Cobros Mayo 3"/>
    <m/>
    <m/>
    <d v="2026-05-01T00:00:00"/>
    <n v="67731592"/>
    <n v="67731592"/>
    <m/>
    <m/>
    <m/>
    <m/>
    <m/>
    <d v="2026-05-01T00:00:00"/>
    <m/>
    <m/>
    <m/>
    <s v="4-142-2466"/>
    <s v="MASIVO"/>
    <s v="3 MESES PENDIENTES"/>
    <x v="12"/>
    <m/>
    <m/>
    <m/>
    <m/>
  </r>
  <r>
    <x v="1"/>
    <s v="Yarubis Yaritzel Montenegro "/>
    <n v="337279550000"/>
    <s v="Cobros Mayo 3"/>
    <m/>
    <m/>
    <d v="2026-05-01T00:00:00"/>
    <n v="63457639"/>
    <n v="63457639"/>
    <m/>
    <m/>
    <m/>
    <m/>
    <m/>
    <d v="2026-05-01T00:00:00"/>
    <m/>
    <m/>
    <m/>
    <s v="8-914-1144"/>
    <s v="MASIVO"/>
    <s v="1 MES PENDIENTE"/>
    <x v="12"/>
    <m/>
    <m/>
    <m/>
    <m/>
  </r>
  <r>
    <x v="1"/>
    <s v="Cristian Vega"/>
    <n v="348407550000"/>
    <s v="Cobros Mayo 3"/>
    <m/>
    <m/>
    <d v="2026-05-01T00:00:00"/>
    <n v="66668457"/>
    <n v="66668457"/>
    <m/>
    <m/>
    <m/>
    <m/>
    <m/>
    <d v="2026-05-01T00:00:00"/>
    <m/>
    <m/>
    <m/>
    <s v="8-1034-602"/>
    <s v="MASIVO"/>
    <s v="3 MESES PENDIENTES"/>
    <x v="12"/>
    <m/>
    <m/>
    <m/>
    <m/>
  </r>
  <r>
    <x v="1"/>
    <s v="DANIEL ALEXIS BATISTA DELGADO"/>
    <n v="359384340000"/>
    <s v="Cobros Mayo 3"/>
    <m/>
    <m/>
    <d v="2026-05-01T00:00:00"/>
    <n v="67990181"/>
    <n v="67990181"/>
    <m/>
    <m/>
    <m/>
    <m/>
    <m/>
    <d v="2026-05-01T00:00:00"/>
    <m/>
    <m/>
    <m/>
    <s v="8-809-1503"/>
    <s v="MASIVO"/>
    <s v="NPN"/>
    <x v="12"/>
    <m/>
    <m/>
    <m/>
    <m/>
  </r>
  <r>
    <x v="1"/>
    <s v="Giovanni Villaverde "/>
    <n v="353386890000"/>
    <s v="Cobros Mayo 3"/>
    <m/>
    <m/>
    <d v="2026-05-01T00:00:00"/>
    <n v="65611323"/>
    <n v="65611323"/>
    <m/>
    <m/>
    <m/>
    <m/>
    <m/>
    <d v="2026-05-01T00:00:00"/>
    <m/>
    <m/>
    <m/>
    <s v="8-246-701"/>
    <s v="MASIVO"/>
    <s v="2 MESES PENDIENTES"/>
    <x v="12"/>
    <m/>
    <m/>
    <m/>
    <m/>
  </r>
  <r>
    <x v="1"/>
    <s v="Daniel Yoel Mosquera"/>
    <n v="352381260000"/>
    <s v="Cobros Mayo 3"/>
    <m/>
    <m/>
    <d v="2026-05-01T00:00:00"/>
    <n v="62876593"/>
    <n v="62876593"/>
    <m/>
    <m/>
    <m/>
    <m/>
    <m/>
    <d v="2026-05-01T00:00:00"/>
    <m/>
    <m/>
    <m/>
    <s v=" 8-511-2 DV 10"/>
    <s v="SOHO"/>
    <s v="3 MESES PENDIENTES"/>
    <x v="12"/>
    <m/>
    <m/>
    <m/>
    <m/>
  </r>
  <r>
    <x v="1"/>
    <s v="Ladilla paredes barsallo "/>
    <n v="354384850000"/>
    <s v="Cobros Mayo 3"/>
    <m/>
    <m/>
    <d v="2026-05-01T00:00:00"/>
    <n v="64624750"/>
    <n v="64624750"/>
    <m/>
    <m/>
    <m/>
    <m/>
    <m/>
    <d v="2026-05-01T00:00:00"/>
    <m/>
    <m/>
    <m/>
    <s v="10-709-1872"/>
    <s v="MASIVO"/>
    <s v="NPN"/>
    <x v="12"/>
    <m/>
    <m/>
    <m/>
    <m/>
  </r>
  <r>
    <x v="1"/>
    <s v="Tilcia Idania Torres"/>
    <n v="361000520000"/>
    <s v="Cobros Mayo 3"/>
    <m/>
    <m/>
    <d v="2026-05-01T00:00:00"/>
    <n v="63449506"/>
    <n v="63449506"/>
    <m/>
    <m/>
    <m/>
    <m/>
    <m/>
    <d v="2026-05-01T00:00:00"/>
    <m/>
    <m/>
    <m/>
    <s v="2-803-2084"/>
    <s v="MASIVO"/>
    <s v="1 MES PENDIENTE"/>
    <x v="12"/>
    <m/>
    <m/>
    <m/>
    <m/>
  </r>
  <r>
    <x v="1"/>
    <s v="NEDELCA MERCEDES ESCARTÍN ATENCIO"/>
    <n v="369000800000"/>
    <s v="Cobros Mayo 3"/>
    <m/>
    <m/>
    <d v="2026-05-01T00:00:00"/>
    <n v="65862163"/>
    <n v="65862163"/>
    <m/>
    <m/>
    <m/>
    <m/>
    <m/>
    <d v="2026-05-01T00:00:00"/>
    <m/>
    <m/>
    <m/>
    <s v="4-256-213"/>
    <s v="DIGITAL"/>
    <s v="NPN"/>
    <x v="12"/>
    <m/>
    <m/>
    <m/>
    <m/>
  </r>
  <r>
    <x v="1"/>
    <s v="ABIMAEL ABIMELE CHEVALIER JOHNS"/>
    <n v="365000800000"/>
    <s v="Cobros Mayo 3"/>
    <m/>
    <m/>
    <d v="2026-05-01T00:00:00"/>
    <n v="65112921"/>
    <n v="65112921"/>
    <m/>
    <m/>
    <m/>
    <m/>
    <m/>
    <d v="2026-05-01T00:00:00"/>
    <m/>
    <m/>
    <m/>
    <s v="8-1023-1719"/>
    <s v="MASIVO"/>
    <s v="3 MESES PENDIENTES"/>
    <x v="12"/>
    <m/>
    <m/>
    <m/>
    <m/>
  </r>
  <r>
    <x v="1"/>
    <s v="Jorge Antonio Diaz "/>
    <n v="361000510000"/>
    <s v="Cobros Mayo 3"/>
    <m/>
    <m/>
    <d v="2026-05-01T00:00:00"/>
    <n v="67037630"/>
    <n v="67037630"/>
    <m/>
    <m/>
    <m/>
    <m/>
    <m/>
    <d v="2026-05-01T00:00:00"/>
    <m/>
    <m/>
    <m/>
    <s v="8-862-1988"/>
    <s v="MASIVO"/>
    <s v="3 MESES PENDIENTES"/>
    <x v="12"/>
    <m/>
    <m/>
    <m/>
    <m/>
  </r>
  <r>
    <x v="1"/>
    <s v="Alberto Antonio González Bultron "/>
    <n v="363001200000"/>
    <s v="Cobros Mayo 3"/>
    <m/>
    <m/>
    <d v="2026-05-01T00:00:00"/>
    <n v="68259752"/>
    <n v="68259752"/>
    <m/>
    <m/>
    <m/>
    <m/>
    <m/>
    <d v="2026-05-01T00:00:00"/>
    <m/>
    <m/>
    <m/>
    <s v="8-792-2483"/>
    <s v="MASIVO"/>
    <s v="3 MESES PENDIENTES"/>
    <x v="12"/>
    <m/>
    <m/>
    <m/>
    <m/>
  </r>
  <r>
    <x v="1"/>
    <s v="MICHELY SOLIS"/>
    <n v="361000890000"/>
    <s v="Cobros Mayo 3"/>
    <m/>
    <m/>
    <d v="2026-05-01T00:00:00"/>
    <n v="63464637"/>
    <n v="63464637"/>
    <m/>
    <m/>
    <m/>
    <m/>
    <m/>
    <d v="2026-05-01T00:00:00"/>
    <m/>
    <m/>
    <m/>
    <s v="3-736-2353"/>
    <s v="MASIVO"/>
    <s v="NPN"/>
    <x v="12"/>
    <m/>
    <m/>
    <m/>
    <m/>
  </r>
  <r>
    <x v="1"/>
    <s v="ORLANDO JAVIER DELGADO RODRIGUEZ"/>
    <n v="364001020000"/>
    <s v="Cobros Mayo 3"/>
    <m/>
    <m/>
    <d v="2026-05-01T00:00:00"/>
    <n v="67282492"/>
    <n v="67282492"/>
    <m/>
    <m/>
    <m/>
    <m/>
    <m/>
    <d v="2026-05-01T00:00:00"/>
    <m/>
    <m/>
    <m/>
    <s v="3-719-1749"/>
    <s v="MASIVO"/>
    <s v="NPN"/>
    <x v="12"/>
    <m/>
    <m/>
    <m/>
    <m/>
  </r>
  <r>
    <x v="1"/>
    <s v="VIOLETA REYES RIVAS "/>
    <n v="369001490000"/>
    <s v="Cobros Mayo 3"/>
    <m/>
    <m/>
    <d v="2026-05-01T00:00:00"/>
    <n v="67927520"/>
    <n v="67927520"/>
    <m/>
    <m/>
    <m/>
    <m/>
    <m/>
    <d v="2026-05-01T00:00:00"/>
    <m/>
    <m/>
    <m/>
    <s v="E-8-126668"/>
    <s v="MASIVO"/>
    <s v="NPN"/>
    <x v="12"/>
    <m/>
    <m/>
    <m/>
    <m/>
  </r>
  <r>
    <x v="1"/>
    <s v="Eliecer Antonio Morales Barrios "/>
    <n v="367000120000"/>
    <s v="Cobros Mayo 3"/>
    <m/>
    <m/>
    <d v="2026-05-01T00:00:00"/>
    <n v="61080354"/>
    <n v="61080354"/>
    <m/>
    <m/>
    <m/>
    <m/>
    <m/>
    <d v="2026-05-01T00:00:00"/>
    <m/>
    <m/>
    <m/>
    <s v="8-1014-2042"/>
    <s v="MASIVO"/>
    <s v="3 MESES PENDIENTES"/>
    <x v="12"/>
    <m/>
    <m/>
    <m/>
    <m/>
  </r>
  <r>
    <x v="1"/>
    <s v="ANDRES CAMILO ALVAREZ MENDOZA"/>
    <n v="358375320000"/>
    <s v="Cobros Mayo 3"/>
    <m/>
    <m/>
    <d v="2026-05-01T00:00:00"/>
    <n v="64216229"/>
    <n v="64216229"/>
    <m/>
    <m/>
    <m/>
    <m/>
    <m/>
    <d v="2026-05-01T00:00:00"/>
    <m/>
    <m/>
    <m/>
    <s v="BH259962"/>
    <s v="MASIVO"/>
    <s v="2 MESES PENDIENTES"/>
    <x v="12"/>
    <m/>
    <m/>
    <m/>
    <m/>
  </r>
  <r>
    <x v="1"/>
    <s v="Kathleen Reyes"/>
    <n v="364001660000"/>
    <s v="Cobros Mayo 3"/>
    <m/>
    <m/>
    <d v="2026-05-01T00:00:00"/>
    <n v="69692808"/>
    <n v="69692808"/>
    <m/>
    <m/>
    <m/>
    <m/>
    <m/>
    <d v="2026-05-01T00:00:00"/>
    <m/>
    <m/>
    <m/>
    <s v="8-754-1691"/>
    <s v="MASIVO"/>
    <s v="3 MESES PENDIENTES"/>
    <x v="12"/>
    <m/>
    <m/>
    <m/>
    <m/>
  </r>
  <r>
    <x v="1"/>
    <s v="Juan Rodriguez "/>
    <n v="362001930000"/>
    <s v="Cobros Mayo 3"/>
    <m/>
    <m/>
    <d v="2026-05-01T00:00:00"/>
    <n v="64521528"/>
    <n v="64521528"/>
    <m/>
    <m/>
    <m/>
    <m/>
    <m/>
    <d v="2026-05-01T00:00:00"/>
    <m/>
    <m/>
    <m/>
    <s v="3-101-324"/>
    <s v="MASIVO"/>
    <s v="NPN"/>
    <x v="12"/>
    <m/>
    <m/>
    <m/>
    <m/>
  </r>
  <r>
    <x v="1"/>
    <s v="Ceberino frias moreno"/>
    <n v="356371330000"/>
    <s v="Cobros Mayo 3"/>
    <m/>
    <m/>
    <d v="2026-05-01T00:00:00"/>
    <n v="68179375"/>
    <n v="68179375"/>
    <m/>
    <m/>
    <m/>
    <m/>
    <m/>
    <d v="2026-05-01T00:00:00"/>
    <m/>
    <m/>
    <m/>
    <s v="8-732-1831"/>
    <s v="MASIVO"/>
    <s v="3 MESES PENDIENTES"/>
    <x v="12"/>
    <m/>
    <m/>
    <m/>
    <m/>
  </r>
  <r>
    <x v="1"/>
    <s v="María Elizabeth González Alveo"/>
    <n v="364000640000"/>
    <s v="Cobros Mayo 3"/>
    <m/>
    <m/>
    <d v="2026-05-01T00:00:00"/>
    <n v="68831728"/>
    <n v="68831728"/>
    <m/>
    <m/>
    <m/>
    <m/>
    <m/>
    <d v="2026-05-01T00:00:00"/>
    <m/>
    <m/>
    <m/>
    <s v="3-727-483"/>
    <s v="MASIVO"/>
    <s v="3 MESES PENDIENTES"/>
    <x v="12"/>
    <m/>
    <m/>
    <m/>
    <m/>
  </r>
  <r>
    <x v="1"/>
    <s v="ALVARO ISRRAEL GUADALUPE GONGORA"/>
    <n v="351387490000"/>
    <s v="Cobros Mayo 3"/>
    <m/>
    <m/>
    <d v="2026-05-01T00:00:00"/>
    <n v="68144051"/>
    <n v="68144051"/>
    <m/>
    <m/>
    <m/>
    <m/>
    <m/>
    <d v="2026-05-01T00:00:00"/>
    <m/>
    <m/>
    <m/>
    <s v="8-1044-252"/>
    <s v="MASIVO"/>
    <s v="3 MESES PENDIENTES"/>
    <x v="12"/>
    <m/>
    <m/>
    <m/>
    <m/>
  </r>
  <r>
    <x v="1"/>
    <s v="EMERITA JUDITH RAMOS MENDEZ"/>
    <n v="358385490000"/>
    <s v="Cobros Mayo 3"/>
    <m/>
    <m/>
    <d v="2026-05-01T00:00:00"/>
    <n v="69267267"/>
    <n v="69267267"/>
    <m/>
    <m/>
    <m/>
    <m/>
    <m/>
    <d v="2026-05-01T00:00:00"/>
    <m/>
    <m/>
    <m/>
    <s v="8-748-1709"/>
    <s v="MASIVO"/>
    <s v="3 MESES PENDIENTES"/>
    <x v="12"/>
    <m/>
    <m/>
    <m/>
    <m/>
  </r>
  <r>
    <x v="1"/>
    <s v="SOLANGEL GESELLE CASTILLO "/>
    <n v="366001430000"/>
    <s v="Cobros Mayo 3"/>
    <m/>
    <m/>
    <d v="2026-05-01T00:00:00"/>
    <n v="64199917"/>
    <n v="64199917"/>
    <m/>
    <m/>
    <m/>
    <m/>
    <m/>
    <d v="2026-05-01T00:00:00"/>
    <m/>
    <m/>
    <m/>
    <s v="8-731-787"/>
    <s v="SOHO"/>
    <s v="3 MESES PENDIENTES"/>
    <x v="12"/>
    <m/>
    <m/>
    <m/>
    <m/>
  </r>
  <r>
    <x v="1"/>
    <s v="Joel García "/>
    <n v="366000670000"/>
    <s v="Cobros Mayo 3"/>
    <m/>
    <m/>
    <d v="2026-05-01T00:00:00"/>
    <n v="68130484"/>
    <n v="68130484"/>
    <m/>
    <m/>
    <m/>
    <m/>
    <m/>
    <d v="2026-05-01T00:00:00"/>
    <m/>
    <m/>
    <m/>
    <s v="8-971-998"/>
    <s v="SOHO"/>
    <s v="2 MESES PENDIENTES"/>
    <x v="12"/>
    <m/>
    <m/>
    <m/>
    <m/>
  </r>
  <r>
    <x v="1"/>
    <s v="Julio Alberto Cortez Arauz"/>
    <n v="363000580000"/>
    <s v="Cobros Mayo 3"/>
    <m/>
    <m/>
    <d v="2026-05-01T00:00:00"/>
    <n v="67151328"/>
    <n v="67151328"/>
    <m/>
    <m/>
    <m/>
    <m/>
    <m/>
    <d v="2026-05-01T00:00:00"/>
    <m/>
    <m/>
    <m/>
    <s v="4-733-1610"/>
    <s v="MASIVO"/>
    <s v="3 MESES PENDIENTES"/>
    <x v="12"/>
    <m/>
    <m/>
    <m/>
    <m/>
  </r>
  <r>
    <x v="1"/>
    <s v="Roxana Abrego Abrego "/>
    <n v="365000670000"/>
    <s v="Cobros Mayo 3"/>
    <m/>
    <m/>
    <d v="2026-05-01T00:00:00"/>
    <n v="66899635"/>
    <n v="66899635"/>
    <m/>
    <m/>
    <m/>
    <m/>
    <m/>
    <d v="2026-05-01T00:00:00"/>
    <m/>
    <m/>
    <m/>
    <s v="1-765-626"/>
    <s v="MASIVO"/>
    <s v="NPN"/>
    <x v="12"/>
    <m/>
    <m/>
    <m/>
    <m/>
  </r>
  <r>
    <x v="1"/>
    <s v="YANETH ALEIDA VILLARREAL"/>
    <n v="363000680000"/>
    <s v="Cobros Mayo 3"/>
    <m/>
    <m/>
    <d v="2026-05-01T00:00:00"/>
    <n v="64303024"/>
    <n v="64303024"/>
    <m/>
    <m/>
    <m/>
    <m/>
    <m/>
    <d v="2026-05-01T00:00:00"/>
    <m/>
    <m/>
    <m/>
    <s v="4-901-1210"/>
    <s v="MASIVO"/>
    <s v="NPN"/>
    <x v="12"/>
    <m/>
    <m/>
    <m/>
    <m/>
  </r>
  <r>
    <x v="1"/>
    <s v="Velkis Katiuska Montenegro Rubio "/>
    <n v="363001630000"/>
    <s v="Cobros Mayo 3"/>
    <m/>
    <m/>
    <d v="2026-05-01T00:00:00"/>
    <n v="69373737"/>
    <n v="69373737"/>
    <m/>
    <m/>
    <m/>
    <m/>
    <m/>
    <d v="2026-05-01T00:00:00"/>
    <m/>
    <m/>
    <m/>
    <s v="4-764-1096"/>
    <s v="MASIVO"/>
    <s v="3 MESES PENDIENTES"/>
    <x v="12"/>
    <m/>
    <m/>
    <m/>
    <m/>
  </r>
  <r>
    <x v="1"/>
    <s v="ALDAIR HERNAN RODRIGUEZ MADDE"/>
    <n v="362001260000"/>
    <s v="Cobros Mayo 3"/>
    <m/>
    <m/>
    <d v="2026-05-01T00:00:00"/>
    <n v="61980833"/>
    <n v="61980833"/>
    <m/>
    <m/>
    <m/>
    <m/>
    <m/>
    <d v="2026-05-01T00:00:00"/>
    <m/>
    <m/>
    <m/>
    <s v="3-756-211"/>
    <s v="MASIVO"/>
    <s v="3 MESES PENDIENTES"/>
    <x v="12"/>
    <m/>
    <m/>
    <m/>
    <m/>
  </r>
  <r>
    <x v="1"/>
    <s v="GENESIS CARRION"/>
    <n v="361001490000"/>
    <s v="Cobros Mayo 3"/>
    <m/>
    <m/>
    <d v="2026-05-01T00:00:00"/>
    <n v="68594101"/>
    <n v="68594101"/>
    <m/>
    <m/>
    <m/>
    <m/>
    <m/>
    <d v="2026-05-01T00:00:00"/>
    <m/>
    <m/>
    <m/>
    <s v="8-905-456"/>
    <s v="MASIVO"/>
    <s v="3 MESES PENDIENTES"/>
    <x v="12"/>
    <m/>
    <m/>
    <m/>
    <m/>
  </r>
  <r>
    <x v="1"/>
    <s v="GLORIA MOSQUERA SANCHEZ DE NAVARRO"/>
    <n v="366003620000"/>
    <s v="Cobros Mayo 3"/>
    <m/>
    <m/>
    <d v="2026-05-01T00:00:00"/>
    <n v="69543059"/>
    <n v="69543059"/>
    <m/>
    <m/>
    <m/>
    <m/>
    <m/>
    <d v="2026-05-01T00:00:00"/>
    <m/>
    <m/>
    <m/>
    <s v="8-487-938"/>
    <s v="MASIVO"/>
    <s v="3 MESES PENDIENTES"/>
    <x v="12"/>
    <m/>
    <m/>
    <m/>
    <m/>
  </r>
  <r>
    <x v="1"/>
    <s v="LUIS VASQUEZ PEREZ"/>
    <n v="214008740000"/>
    <s v="Cobros Mayo 3"/>
    <m/>
    <m/>
    <d v="2026-05-01T00:00:00"/>
    <n v="65077219"/>
    <n v="65077219"/>
    <m/>
    <m/>
    <m/>
    <m/>
    <m/>
    <d v="2026-05-01T00:00:00"/>
    <m/>
    <m/>
    <m/>
    <s v="8-528-1351"/>
    <s v="MASIVO"/>
    <s v="NPN"/>
    <x v="12"/>
    <m/>
    <m/>
    <m/>
    <m/>
  </r>
  <r>
    <x v="1"/>
    <s v="Jhon Jairo Palacios Ocampo"/>
    <n v="367002930000"/>
    <s v="Cobros Mayo 3"/>
    <m/>
    <m/>
    <d v="2026-05-01T00:00:00"/>
    <n v="67028339"/>
    <n v="67028339"/>
    <m/>
    <m/>
    <m/>
    <m/>
    <m/>
    <d v="2026-05-01T00:00:00"/>
    <m/>
    <m/>
    <m/>
    <s v="E-8-200653"/>
    <s v="MASIVO"/>
    <s v="NPN"/>
    <x v="12"/>
    <m/>
    <m/>
    <m/>
    <m/>
  </r>
  <r>
    <x v="1"/>
    <s v="Ehany Yamileth Mosquera Cáceres "/>
    <n v="363003090000"/>
    <s v="Cobros Mayo 3"/>
    <m/>
    <m/>
    <d v="2026-05-01T00:00:00"/>
    <n v="63468266"/>
    <n v="63468266"/>
    <m/>
    <m/>
    <m/>
    <m/>
    <m/>
    <d v="2026-05-01T00:00:00"/>
    <m/>
    <m/>
    <m/>
    <s v="8-1050-2240"/>
    <s v="MASIVO"/>
    <s v="3 MESES PENDIENTES"/>
    <x v="12"/>
    <m/>
    <m/>
    <m/>
    <m/>
  </r>
  <r>
    <x v="1"/>
    <s v="MIGUEL ANGEL GUEVARA MARTINEz"/>
    <n v="366000710000"/>
    <s v="Cobros Mayo 3"/>
    <m/>
    <m/>
    <d v="2026-05-01T00:00:00"/>
    <n v="68588708"/>
    <n v="68588708"/>
    <m/>
    <m/>
    <m/>
    <m/>
    <m/>
    <d v="2026-05-01T00:00:00"/>
    <m/>
    <m/>
    <m/>
    <s v="3-748-1562"/>
    <s v="MASIVO"/>
    <s v="NPN"/>
    <x v="12"/>
    <m/>
    <m/>
    <m/>
    <m/>
  </r>
  <r>
    <x v="1"/>
    <s v="Yissel Arancibia Delgado "/>
    <n v="362001830000"/>
    <s v="Cobros Mayo 3"/>
    <m/>
    <m/>
    <d v="2026-05-01T00:00:00"/>
    <n v="67600721"/>
    <n v="67600721"/>
    <m/>
    <m/>
    <m/>
    <m/>
    <m/>
    <d v="2026-05-01T00:00:00"/>
    <m/>
    <m/>
    <m/>
    <s v="8-902-1209"/>
    <s v="MASIVO"/>
    <s v="3 MESES PENDIENTES"/>
    <x v="12"/>
    <m/>
    <m/>
    <m/>
    <m/>
  </r>
  <r>
    <x v="1"/>
    <s v="Daysi De Gracia"/>
    <n v="365002870000"/>
    <s v="Cobros Mayo 3"/>
    <m/>
    <m/>
    <d v="2026-05-01T00:00:00"/>
    <n v="67313117"/>
    <n v="67313117"/>
    <m/>
    <m/>
    <m/>
    <m/>
    <m/>
    <d v="2026-05-01T00:00:00"/>
    <m/>
    <m/>
    <m/>
    <s v="4-749-1357"/>
    <s v="MASIVO"/>
    <s v="NPN"/>
    <x v="12"/>
    <m/>
    <m/>
    <m/>
    <m/>
  </r>
  <r>
    <x v="1"/>
    <s v="Dilson Yosimar Arosemena Alvarado"/>
    <n v="367000460000"/>
    <s v="Cobros Mayo 3"/>
    <m/>
    <m/>
    <d v="2026-05-01T00:00:00"/>
    <n v="60349166"/>
    <n v="60349166"/>
    <m/>
    <m/>
    <m/>
    <m/>
    <m/>
    <d v="2026-05-01T00:00:00"/>
    <m/>
    <m/>
    <m/>
    <s v="10-709-1470"/>
    <s v="MASIVO"/>
    <s v="NPN"/>
    <x v="12"/>
    <m/>
    <m/>
    <m/>
    <m/>
  </r>
  <r>
    <x v="1"/>
    <s v="Luis Enrique López "/>
    <n v="363001670000"/>
    <s v="Cobros Mayo 3"/>
    <m/>
    <m/>
    <d v="2026-05-01T00:00:00"/>
    <n v="64216229"/>
    <n v="64216229"/>
    <m/>
    <m/>
    <m/>
    <m/>
    <m/>
    <d v="2026-05-01T00:00:00"/>
    <m/>
    <m/>
    <m/>
    <s v="10-711-1039"/>
    <s v="MASIVO"/>
    <s v="3 MESES PENDIENTES"/>
    <x v="12"/>
    <m/>
    <m/>
    <m/>
    <m/>
  </r>
  <r>
    <x v="1"/>
    <s v="Oscar oriel Oses Trujillo "/>
    <n v="358370160000"/>
    <s v="Cobros Mayo 3"/>
    <m/>
    <m/>
    <d v="2026-05-01T00:00:00"/>
    <n v="63907994"/>
    <n v="63907994"/>
    <m/>
    <m/>
    <m/>
    <m/>
    <m/>
    <d v="2026-05-01T00:00:00"/>
    <m/>
    <m/>
    <m/>
    <s v="2-706-1935"/>
    <s v="MASIVO"/>
    <s v="NPN"/>
    <x v="12"/>
    <m/>
    <m/>
    <m/>
    <m/>
  </r>
  <r>
    <x v="1"/>
    <s v=" Luis Antonio Murillo"/>
    <n v="272068240000"/>
    <s v="Cobros Mayo 3"/>
    <m/>
    <m/>
    <d v="2026-05-01T00:00:00"/>
    <n v="64025933"/>
    <n v="64025933"/>
    <m/>
    <m/>
    <m/>
    <m/>
    <m/>
    <d v="2026-05-01T00:00:00"/>
    <m/>
    <m/>
    <m/>
    <s v="8-985-742"/>
    <s v="DIGITAL"/>
    <s v="2 MESES PENDIENTES"/>
    <x v="12"/>
    <m/>
    <m/>
    <m/>
    <m/>
  </r>
  <r>
    <x v="1"/>
    <s v="ALBERTO PEREZ VEJERANO"/>
    <n v="366001670000"/>
    <s v="Cobros Mayo 3"/>
    <m/>
    <m/>
    <d v="2026-05-01T00:00:00"/>
    <n v="69636393"/>
    <n v="69636393"/>
    <m/>
    <m/>
    <m/>
    <m/>
    <m/>
    <d v="2026-05-01T00:00:00"/>
    <m/>
    <m/>
    <m/>
    <s v="4-775-1802"/>
    <s v="MASIVO"/>
    <s v="2 MESES PENDIENTES"/>
    <x v="12"/>
    <m/>
    <m/>
    <m/>
    <m/>
  </r>
  <r>
    <x v="1"/>
    <s v="Maribel Martínez Sánchez "/>
    <n v="362004080000"/>
    <s v="Cobros Mayo 3"/>
    <m/>
    <m/>
    <d v="2026-05-01T00:00:00"/>
    <n v="65404671"/>
    <n v="65404671"/>
    <m/>
    <m/>
    <m/>
    <m/>
    <m/>
    <d v="2026-05-01T00:00:00"/>
    <m/>
    <m/>
    <m/>
    <s v="8-832-230"/>
    <s v="MASIVO"/>
    <s v="NPN"/>
    <x v="12"/>
    <m/>
    <m/>
    <m/>
    <m/>
  </r>
  <r>
    <x v="1"/>
    <s v="Daymarelis Brown"/>
    <n v="361003810000"/>
    <s v="Cobros Mayo 3"/>
    <m/>
    <m/>
    <d v="2026-05-01T00:00:00"/>
    <n v="69165201"/>
    <n v="69165201"/>
    <m/>
    <m/>
    <m/>
    <m/>
    <m/>
    <d v="2026-05-01T00:00:00"/>
    <m/>
    <m/>
    <m/>
    <s v="3-754-322"/>
    <s v="MASIVO"/>
    <s v="3 MESES PENDIENTES"/>
    <x v="12"/>
    <m/>
    <m/>
    <m/>
    <m/>
  </r>
  <r>
    <x v="1"/>
    <s v="Orieliz oseira Ortega Gonzalez"/>
    <n v="365004390000"/>
    <s v="Cobros Mayo 3"/>
    <m/>
    <m/>
    <d v="2026-05-01T00:00:00"/>
    <n v="65404636"/>
    <n v="65404636"/>
    <m/>
    <m/>
    <m/>
    <m/>
    <m/>
    <d v="2026-05-01T00:00:00"/>
    <m/>
    <m/>
    <m/>
    <s v="3-712-662"/>
    <s v="MASIVO"/>
    <s v="3 MESES PENDIENTES"/>
    <x v="12"/>
    <m/>
    <m/>
    <m/>
    <m/>
  </r>
  <r>
    <x v="1"/>
    <s v="ISABEL DANIRSA SÁNCHEZ PUYOLS"/>
    <n v="365001080000"/>
    <s v="Cobros Mayo 3"/>
    <m/>
    <m/>
    <d v="2026-05-01T00:00:00"/>
    <n v="66948619"/>
    <n v="66948619"/>
    <m/>
    <m/>
    <m/>
    <m/>
    <m/>
    <d v="2026-05-01T00:00:00"/>
    <m/>
    <m/>
    <m/>
    <s v="E-8-112323"/>
    <s v="MASIVO"/>
    <s v="3 MESES PENDIENTES"/>
    <x v="12"/>
    <m/>
    <m/>
    <m/>
    <m/>
  </r>
  <r>
    <x v="1"/>
    <s v="Johany Andrade "/>
    <n v="275067830000"/>
    <s v="Cobros Mayo 3"/>
    <m/>
    <m/>
    <d v="2026-05-01T00:00:00"/>
    <n v="63197407"/>
    <n v="63197407"/>
    <m/>
    <m/>
    <m/>
    <m/>
    <m/>
    <d v="2026-05-01T00:00:00"/>
    <m/>
    <m/>
    <m/>
    <s v="8-944-2043"/>
    <s v="MASIVO"/>
    <s v="NPN"/>
    <x v="12"/>
    <m/>
    <m/>
    <m/>
    <m/>
  </r>
  <r>
    <x v="1"/>
    <s v="Jhon Roa"/>
    <n v="361004030000"/>
    <s v="Cobros Mayo 3"/>
    <m/>
    <m/>
    <d v="2026-05-01T00:00:00"/>
    <n v="67031272"/>
    <n v="67031272"/>
    <m/>
    <m/>
    <m/>
    <m/>
    <m/>
    <d v="2026-05-01T00:00:00"/>
    <m/>
    <m/>
    <m/>
    <s v="BG338244"/>
    <s v="MASIVO"/>
    <s v="NPN"/>
    <x v="12"/>
    <m/>
    <m/>
    <m/>
    <m/>
  </r>
  <r>
    <x v="1"/>
    <s v="LUIS ALFONSO GÓMEZ CHACON"/>
    <n v="366004010000"/>
    <s v="Cobros Mayo 3"/>
    <m/>
    <m/>
    <d v="2026-05-01T00:00:00"/>
    <n v="68004840"/>
    <n v="68004840"/>
    <m/>
    <m/>
    <m/>
    <m/>
    <m/>
    <d v="2026-05-01T00:00:00"/>
    <m/>
    <m/>
    <m/>
    <s v="8-739-917"/>
    <s v="MASIVO"/>
    <s v="NPN"/>
    <x v="12"/>
    <m/>
    <m/>
    <m/>
    <m/>
  </r>
  <r>
    <x v="1"/>
    <s v="ABRAHAM MIRANDA HERNANDEZ"/>
    <n v="355275980000"/>
    <s v="Cobros Mayo 3"/>
    <m/>
    <m/>
    <d v="2026-05-01T00:00:00"/>
    <n v="67923053"/>
    <n v="67923053"/>
    <m/>
    <m/>
    <m/>
    <m/>
    <m/>
    <d v="2026-05-01T00:00:00"/>
    <m/>
    <m/>
    <m/>
    <s v="3-748-403"/>
    <s v="MASIVO"/>
    <s v="1 MES PENDIENTE"/>
    <x v="12"/>
    <m/>
    <m/>
    <m/>
    <m/>
  </r>
  <r>
    <x v="1"/>
    <s v="Dayne  tercero "/>
    <n v="369003370000"/>
    <s v="Cobros Mayo 3"/>
    <m/>
    <m/>
    <d v="2026-05-01T00:00:00"/>
    <n v="68906543"/>
    <n v="68906543"/>
    <m/>
    <m/>
    <m/>
    <m/>
    <m/>
    <d v="2026-05-01T00:00:00"/>
    <m/>
    <m/>
    <m/>
    <s v="4-702-838"/>
    <s v="MASIVO"/>
    <s v="NPN"/>
    <x v="12"/>
    <m/>
    <m/>
    <m/>
    <m/>
  </r>
  <r>
    <x v="1"/>
    <s v="Katerine  Rodríguez "/>
    <n v="362002010000"/>
    <s v="Cobros Mayo 3"/>
    <m/>
    <m/>
    <d v="2026-05-01T00:00:00"/>
    <n v="67890453"/>
    <n v="67890453"/>
    <m/>
    <m/>
    <m/>
    <m/>
    <m/>
    <d v="2026-05-01T00:00:00"/>
    <m/>
    <m/>
    <m/>
    <s v="3-761-1921"/>
    <s v="MASIVO"/>
    <s v="3 MESES PENDIENTES"/>
    <x v="12"/>
    <m/>
    <m/>
    <m/>
    <m/>
  </r>
  <r>
    <x v="1"/>
    <s v="Karina solis"/>
    <n v="365003380000"/>
    <s v="Cobros Mayo 3"/>
    <m/>
    <m/>
    <d v="2026-05-01T00:00:00"/>
    <n v="67890453"/>
    <n v="67890453"/>
    <m/>
    <m/>
    <m/>
    <m/>
    <m/>
    <d v="2026-05-01T00:00:00"/>
    <m/>
    <m/>
    <m/>
    <s v="8-908-1773"/>
    <s v="MASIVO"/>
    <s v="3 MESES PENDIENTES"/>
    <x v="12"/>
    <m/>
    <m/>
    <m/>
    <m/>
  </r>
  <r>
    <x v="1"/>
    <s v="Russel Camilo Hernández Jiménez "/>
    <n v="364003620000"/>
    <s v="Cobros Mayo 3"/>
    <m/>
    <m/>
    <d v="2026-05-01T00:00:00"/>
    <n v="61385739"/>
    <n v="61385739"/>
    <m/>
    <m/>
    <m/>
    <m/>
    <m/>
    <d v="2026-05-01T00:00:00"/>
    <m/>
    <m/>
    <m/>
    <s v="8-1009-1324"/>
    <s v="MASIVO"/>
    <s v="3 MESES PENDIENTES"/>
    <x v="12"/>
    <m/>
    <m/>
    <m/>
    <m/>
  </r>
  <r>
    <x v="1"/>
    <s v="NATALIA RODRIGUEZ PEÑALBA"/>
    <n v="363000200000"/>
    <s v="Cobros Mayo 3"/>
    <m/>
    <m/>
    <d v="2026-05-01T00:00:00"/>
    <n v="65608513"/>
    <n v="65608513"/>
    <m/>
    <m/>
    <m/>
    <m/>
    <m/>
    <d v="2026-05-01T00:00:00"/>
    <m/>
    <m/>
    <m/>
    <s v="8-360-757"/>
    <s v="MASIVO"/>
    <s v="NPN"/>
    <x v="12"/>
    <m/>
    <m/>
    <m/>
    <m/>
  </r>
  <r>
    <x v="1"/>
    <s v="Anthony Abdiel Bennett Moses "/>
    <n v="359373610000"/>
    <s v="Cobros Mayo 3"/>
    <m/>
    <m/>
    <d v="2026-05-01T00:00:00"/>
    <n v="62279735"/>
    <n v="62279735"/>
    <m/>
    <m/>
    <m/>
    <m/>
    <m/>
    <d v="2026-05-01T00:00:00"/>
    <m/>
    <m/>
    <m/>
    <s v="8-947-1229"/>
    <s v="SOHO"/>
    <s v="1 MES PENDIENTE"/>
    <x v="12"/>
    <m/>
    <m/>
    <m/>
    <m/>
  </r>
  <r>
    <x v="1"/>
    <s v="Miguel Corrales"/>
    <n v="362002920000"/>
    <s v="Cobros Mayo 3"/>
    <m/>
    <m/>
    <d v="2026-05-01T00:00:00"/>
    <n v="61138672"/>
    <n v="61138672"/>
    <m/>
    <m/>
    <m/>
    <m/>
    <m/>
    <d v="2026-05-01T00:00:00"/>
    <m/>
    <m/>
    <m/>
    <s v="8-932-1729"/>
    <s v="MASIVO"/>
    <s v="2 MESES PENDIENTES"/>
    <x v="12"/>
    <m/>
    <m/>
    <m/>
    <m/>
  </r>
  <r>
    <x v="1"/>
    <s v="MICHELLE RAISA RUIZ"/>
    <n v="363003190000"/>
    <s v="Cobros Mayo 3"/>
    <m/>
    <m/>
    <d v="2026-05-01T00:00:00"/>
    <n v="63479119"/>
    <n v="63479119"/>
    <m/>
    <m/>
    <m/>
    <m/>
    <m/>
    <d v="2026-05-01T00:00:00"/>
    <m/>
    <m/>
    <m/>
    <s v="6-726-538"/>
    <s v="MASIVO"/>
    <s v="NPN"/>
    <x v="12"/>
    <m/>
    <m/>
    <m/>
    <m/>
  </r>
  <r>
    <x v="1"/>
    <s v="Alicia Itzel samudio Gómez "/>
    <n v="363003980000"/>
    <s v="Cobros Mayo 3"/>
    <m/>
    <m/>
    <d v="2026-05-01T00:00:00"/>
    <n v="66042697"/>
    <n v="66042697"/>
    <m/>
    <m/>
    <m/>
    <m/>
    <m/>
    <d v="2026-05-01T00:00:00"/>
    <m/>
    <m/>
    <m/>
    <s v="4-229-752"/>
    <s v="MASIVO"/>
    <s v="2 MESES PENDIENTES"/>
    <x v="12"/>
    <m/>
    <m/>
    <m/>
    <m/>
  </r>
  <r>
    <x v="1"/>
    <s v="ENEIDA DE GRACIA MUÑOZ"/>
    <n v="368002400000"/>
    <s v="Cobros Mayo 3"/>
    <m/>
    <m/>
    <d v="2026-05-01T00:00:00"/>
    <n v="64702061"/>
    <n v="64702061"/>
    <m/>
    <m/>
    <m/>
    <m/>
    <m/>
    <d v="2026-05-01T00:00:00"/>
    <m/>
    <m/>
    <m/>
    <s v="4-719-668"/>
    <s v="MASIVO"/>
    <s v="NPN"/>
    <x v="12"/>
    <m/>
    <m/>
    <m/>
    <m/>
  </r>
  <r>
    <x v="1"/>
    <s v="Yorlenis Yasiel Adams Chiari"/>
    <n v="363003760000"/>
    <s v="Cobros Mayo 3"/>
    <m/>
    <m/>
    <d v="2026-05-01T00:00:00"/>
    <n v="67049348"/>
    <n v="67049348"/>
    <m/>
    <m/>
    <m/>
    <m/>
    <m/>
    <d v="2026-05-01T00:00:00"/>
    <m/>
    <m/>
    <m/>
    <s v="3-753-288"/>
    <s v="MASIVO"/>
    <s v="NPN"/>
    <x v="12"/>
    <m/>
    <m/>
    <m/>
    <m/>
  </r>
  <r>
    <x v="1"/>
    <s v="NORIS ESTHER BUSTAMANTE AGUILAR"/>
    <n v="362000400000"/>
    <s v="Cobros Mayo 3"/>
    <m/>
    <m/>
    <d v="2026-05-01T00:00:00"/>
    <n v="64108391"/>
    <n v="64108391"/>
    <m/>
    <m/>
    <m/>
    <m/>
    <m/>
    <d v="2026-05-01T00:00:00"/>
    <m/>
    <m/>
    <m/>
    <s v="3-753-999"/>
    <s v="MASIVO"/>
    <s v="3 MESES PENDIENTES"/>
    <x v="12"/>
    <m/>
    <m/>
    <m/>
    <m/>
  </r>
  <r>
    <x v="1"/>
    <s v="MANUEL RODRIGUEZ"/>
    <n v="369002140000"/>
    <s v="Cobros Mayo 3"/>
    <m/>
    <m/>
    <d v="2026-05-01T00:00:00"/>
    <n v="63373915"/>
    <n v="63373915"/>
    <m/>
    <m/>
    <m/>
    <m/>
    <m/>
    <d v="2026-05-01T00:00:00"/>
    <m/>
    <m/>
    <m/>
    <s v="3-733-1572"/>
    <s v="MASIVO"/>
    <s v="NPN"/>
    <x v="12"/>
    <m/>
    <m/>
    <m/>
    <m/>
  </r>
  <r>
    <x v="1"/>
    <s v="Marver bejarano rodriguez"/>
    <n v="363003860000"/>
    <s v="Cobros Mayo 3"/>
    <m/>
    <m/>
    <d v="2026-05-01T00:00:00"/>
    <n v="61055872"/>
    <n v="61055872"/>
    <m/>
    <m/>
    <m/>
    <m/>
    <m/>
    <d v="2026-05-01T00:00:00"/>
    <m/>
    <m/>
    <m/>
    <s v="4-199-19"/>
    <s v="MASIVO"/>
    <s v="2 MESES PENDIENTES"/>
    <x v="12"/>
    <m/>
    <m/>
    <m/>
    <m/>
  </r>
  <r>
    <x v="1"/>
    <s v="BIENVENIDA AVILA"/>
    <n v="355060390000"/>
    <s v="Cobros Mayo 3"/>
    <m/>
    <m/>
    <d v="2026-05-01T00:00:00"/>
    <n v="64469237"/>
    <n v="64469237"/>
    <m/>
    <m/>
    <m/>
    <m/>
    <m/>
    <d v="2026-05-01T00:00:00"/>
    <m/>
    <m/>
    <m/>
    <s v="8-444-328"/>
    <s v="MASIVO"/>
    <s v="1 MES PENDIENTE"/>
    <x v="12"/>
    <m/>
    <m/>
    <m/>
    <m/>
  </r>
  <r>
    <x v="1"/>
    <s v="Franklin caicedo Alonso"/>
    <n v="368004600000"/>
    <s v="Cobros Mayo 3"/>
    <m/>
    <m/>
    <d v="2026-05-01T00:00:00"/>
    <n v="60525725"/>
    <n v="60525725"/>
    <m/>
    <m/>
    <m/>
    <m/>
    <m/>
    <d v="2026-05-01T00:00:00"/>
    <m/>
    <m/>
    <m/>
    <s v="8-208-965"/>
    <s v="MASIVO"/>
    <s v="2 MESES PENDIENTES"/>
    <x v="12"/>
    <m/>
    <m/>
    <m/>
    <m/>
  </r>
  <r>
    <x v="1"/>
    <s v="Walter Ramon Sosa"/>
    <n v="369004590000"/>
    <s v="Cobros Mayo 3"/>
    <m/>
    <m/>
    <d v="2026-05-01T00:00:00"/>
    <n v="65076022"/>
    <n v="65076022"/>
    <m/>
    <m/>
    <m/>
    <m/>
    <m/>
    <d v="2026-05-01T00:00:00"/>
    <m/>
    <m/>
    <m/>
    <s v="A152340"/>
    <s v="SOHO-CALL CENTER"/>
    <s v="1 MES PENDIENTE"/>
    <x v="12"/>
    <m/>
    <m/>
    <m/>
    <m/>
  </r>
  <r>
    <x v="1"/>
    <s v="Luis Carlos riley"/>
    <n v="361004650000"/>
    <s v="Cobros Mayo 3"/>
    <m/>
    <m/>
    <d v="2026-05-01T00:00:00"/>
    <n v="60991433"/>
    <n v="60991433"/>
    <m/>
    <m/>
    <m/>
    <m/>
    <m/>
    <d v="2026-05-01T00:00:00"/>
    <m/>
    <m/>
    <m/>
    <s v="8-503-818"/>
    <s v="SOHO"/>
    <s v="3 MESES PENDIENTES"/>
    <x v="12"/>
    <m/>
    <m/>
    <m/>
    <m/>
  </r>
  <r>
    <x v="1"/>
    <s v="KAROLYN NICOLE FERNÁNDEZ DE GRACIA"/>
    <n v="352351890000"/>
    <s v="Cobros Mayo 3"/>
    <m/>
    <m/>
    <d v="2026-05-01T00:00:00"/>
    <n v="61318661"/>
    <n v="61318661"/>
    <m/>
    <m/>
    <m/>
    <m/>
    <m/>
    <d v="2026-05-01T00:00:00"/>
    <m/>
    <m/>
    <m/>
    <s v="8-958-146"/>
    <s v="SOHO"/>
    <s v="3 MESES PENDIENTES"/>
    <x v="12"/>
    <m/>
    <m/>
    <m/>
    <m/>
  </r>
  <r>
    <x v="1"/>
    <s v="Fernando Ortega "/>
    <n v="364001250000"/>
    <s v="Cobros Mayo 3"/>
    <m/>
    <m/>
    <d v="2026-05-01T00:00:00"/>
    <n v="62083560"/>
    <n v="62083560"/>
    <m/>
    <m/>
    <m/>
    <m/>
    <m/>
    <d v="2026-05-01T00:00:00"/>
    <m/>
    <m/>
    <m/>
    <s v="8-886-2274"/>
    <s v="MASIVO"/>
    <s v="3 MESES PENDIENTES"/>
    <x v="12"/>
    <m/>
    <m/>
    <m/>
    <m/>
  </r>
  <r>
    <x v="1"/>
    <s v="Jenny liseth  Barsallo brow"/>
    <n v="366005850000"/>
    <s v="Cobros Mayo 3"/>
    <m/>
    <m/>
    <d v="2026-05-01T00:00:00"/>
    <n v="68268742"/>
    <n v="68268742"/>
    <m/>
    <m/>
    <m/>
    <m/>
    <m/>
    <d v="2026-05-01T00:00:00"/>
    <m/>
    <m/>
    <m/>
    <s v="10-707-314"/>
    <s v="MASIVO"/>
    <s v="NPN"/>
    <x v="12"/>
    <m/>
    <m/>
    <m/>
    <m/>
  </r>
  <r>
    <x v="1"/>
    <s v="YUDELKIS DELCARMEN MONTENEGRO PINZON"/>
    <n v="362004820000"/>
    <s v="Cobros Mayo 3"/>
    <m/>
    <m/>
    <d v="2026-05-01T00:00:00"/>
    <n v="66347468"/>
    <n v="66347468"/>
    <m/>
    <m/>
    <m/>
    <m/>
    <m/>
    <d v="2026-05-01T00:00:00"/>
    <m/>
    <m/>
    <m/>
    <s v="6-714-1138"/>
    <s v="DIGITAL"/>
    <s v="2 MESES PENDIENTES"/>
    <x v="12"/>
    <m/>
    <m/>
    <m/>
    <m/>
  </r>
  <r>
    <x v="1"/>
    <s v="Edilma Montezuma Valdés de Secaida"/>
    <n v="364004400000"/>
    <s v="Cobros Mayo 3"/>
    <m/>
    <m/>
    <d v="2026-05-01T00:00:00"/>
    <n v="63637887"/>
    <n v="63637887"/>
    <m/>
    <m/>
    <m/>
    <m/>
    <m/>
    <d v="2026-05-01T00:00:00"/>
    <m/>
    <m/>
    <m/>
    <s v="3-702-2081"/>
    <s v="MASIVO"/>
    <s v="2 MESES PENDIENTES"/>
    <x v="12"/>
    <m/>
    <m/>
    <m/>
    <m/>
  </r>
  <r>
    <x v="1"/>
    <s v="NELLY ISABEL GOMEZ SANCHEZ"/>
    <n v="369004970000"/>
    <s v="Cobros Mayo 3"/>
    <m/>
    <m/>
    <d v="2026-05-01T00:00:00"/>
    <n v="66552224"/>
    <n v="66552224"/>
    <m/>
    <m/>
    <m/>
    <m/>
    <m/>
    <d v="2026-05-01T00:00:00"/>
    <m/>
    <m/>
    <m/>
    <s v="8-772-2438"/>
    <s v="MASIVO"/>
    <s v="3 MESES PENDIENTES"/>
    <x v="12"/>
    <m/>
    <m/>
    <m/>
    <m/>
  </r>
  <r>
    <x v="1"/>
    <s v="MAYELA BELTRAN"/>
    <n v="367003030000"/>
    <s v="Cobros Mayo 3"/>
    <m/>
    <m/>
    <d v="2026-05-01T00:00:00"/>
    <n v="67890543"/>
    <n v="67890543"/>
    <m/>
    <m/>
    <m/>
    <m/>
    <m/>
    <d v="2026-05-01T00:00:00"/>
    <m/>
    <m/>
    <m/>
    <s v="2-701-1276"/>
    <s v="MASIVO"/>
    <s v="NPN"/>
    <x v="12"/>
    <m/>
    <m/>
    <m/>
    <m/>
  </r>
  <r>
    <x v="1"/>
    <s v="Idequel Rodriguez "/>
    <n v="367006670000"/>
    <s v="Cobros Mayo 3"/>
    <m/>
    <m/>
    <d v="2026-05-01T00:00:00"/>
    <n v="69477856"/>
    <n v="69477856"/>
    <m/>
    <m/>
    <m/>
    <m/>
    <m/>
    <d v="2026-05-01T00:00:00"/>
    <m/>
    <m/>
    <m/>
    <s v="8-976-1552"/>
    <s v="MASIVO"/>
    <s v="NPN"/>
    <x v="12"/>
    <m/>
    <m/>
    <m/>
    <m/>
  </r>
  <r>
    <x v="1"/>
    <s v="Heidi mendoza"/>
    <n v="363005870000"/>
    <s v="Cobros Mayo 3"/>
    <m/>
    <m/>
    <d v="2026-05-01T00:00:00"/>
    <n v="63806351"/>
    <n v="63806351"/>
    <m/>
    <m/>
    <m/>
    <m/>
    <m/>
    <d v="2026-05-01T00:00:00"/>
    <m/>
    <m/>
    <m/>
    <s v="6-726-1326"/>
    <s v="MASIVO"/>
    <s v="NPN"/>
    <x v="12"/>
    <m/>
    <m/>
    <m/>
    <m/>
  </r>
  <r>
    <x v="1"/>
    <s v="CARLOS PÉREZ"/>
    <n v="361003580000"/>
    <s v="Cobros Mayo 3"/>
    <m/>
    <m/>
    <d v="2026-05-01T00:00:00"/>
    <n v="68116008"/>
    <n v="68116008"/>
    <m/>
    <m/>
    <m/>
    <m/>
    <m/>
    <d v="2026-05-01T00:00:00"/>
    <m/>
    <m/>
    <m/>
    <s v="6-702-1623"/>
    <s v="MASIVO"/>
    <s v="NPN"/>
    <x v="12"/>
    <m/>
    <m/>
    <m/>
    <m/>
  </r>
  <r>
    <x v="1"/>
    <s v="YORIELIS CORDOBA"/>
    <n v="369002790000"/>
    <s v="Cobros Mayo 3"/>
    <m/>
    <m/>
    <d v="2026-05-01T00:00:00"/>
    <s v="664765o5"/>
    <s v="664765o5"/>
    <m/>
    <m/>
    <m/>
    <m/>
    <m/>
    <d v="2026-05-01T00:00:00"/>
    <m/>
    <m/>
    <m/>
    <s v="8-1066-276"/>
    <s v="MASIVO"/>
    <s v="2 MESES PENDIENTES"/>
    <x v="12"/>
    <m/>
    <m/>
    <m/>
    <m/>
  </r>
  <r>
    <x v="1"/>
    <s v="Yasuri Castillo"/>
    <n v="369007940000"/>
    <s v="Cobros Mayo 3"/>
    <m/>
    <m/>
    <d v="2026-05-01T00:00:00"/>
    <n v="65077219"/>
    <n v="65077219"/>
    <m/>
    <m/>
    <m/>
    <m/>
    <m/>
    <d v="2026-05-01T00:00:00"/>
    <m/>
    <m/>
    <m/>
    <s v="8-769-022"/>
    <s v="MASIVO"/>
    <s v="NPN"/>
    <x v="12"/>
    <m/>
    <m/>
    <m/>
    <m/>
  </r>
  <r>
    <x v="1"/>
    <s v="Reyna Elizabeth Morales"/>
    <n v="362004930000"/>
    <s v="Cobros Mayo 3"/>
    <m/>
    <m/>
    <d v="2026-05-01T00:00:00"/>
    <n v="63357684"/>
    <n v="63357684"/>
    <m/>
    <m/>
    <m/>
    <m/>
    <m/>
    <d v="2026-05-01T00:00:00"/>
    <m/>
    <m/>
    <m/>
    <s v="9-730-199"/>
    <s v="MASIVO"/>
    <s v="3 MESES PENDIENTES"/>
    <x v="12"/>
    <m/>
    <m/>
    <m/>
    <m/>
  </r>
  <r>
    <x v="1"/>
    <s v="Claribel Leandra Jaramillo Quintero "/>
    <n v="369006440000"/>
    <s v="Cobros Mayo 3"/>
    <m/>
    <m/>
    <d v="2026-05-01T00:00:00"/>
    <n v="64646620"/>
    <n v="64646620"/>
    <m/>
    <m/>
    <m/>
    <m/>
    <m/>
    <d v="2026-05-01T00:00:00"/>
    <m/>
    <m/>
    <m/>
    <s v="8-898-1992"/>
    <s v="MASIVO"/>
    <s v="3 MESES PENDIENTES"/>
    <x v="12"/>
    <m/>
    <m/>
    <m/>
    <m/>
  </r>
  <r>
    <x v="1"/>
    <s v="José Javier Rodríguez Moran "/>
    <n v="367001330000"/>
    <s v="Cobros Mayo 3"/>
    <m/>
    <m/>
    <d v="2026-05-01T00:00:00"/>
    <n v="62449266"/>
    <n v="62449266"/>
    <m/>
    <m/>
    <m/>
    <m/>
    <m/>
    <d v="2026-05-01T00:00:00"/>
    <m/>
    <m/>
    <m/>
    <s v="8-909-950"/>
    <s v="MASIVO"/>
    <s v="3 MESES PENDIENTES"/>
    <x v="12"/>
    <m/>
    <m/>
    <m/>
    <m/>
  </r>
  <r>
    <x v="1"/>
    <s v="MILAGROS TROYA"/>
    <n v="364005300000"/>
    <s v="Cobros Mayo 3"/>
    <m/>
    <m/>
    <d v="2026-05-01T00:00:00"/>
    <n v="68740932"/>
    <n v="68740932"/>
    <m/>
    <m/>
    <m/>
    <m/>
    <m/>
    <d v="2026-05-01T00:00:00"/>
    <m/>
    <m/>
    <m/>
    <s v="4-844-372"/>
    <s v="MASIVO"/>
    <s v="3 MESES PENDIENTES"/>
    <x v="12"/>
    <m/>
    <m/>
    <m/>
    <m/>
  </r>
  <r>
    <x v="1"/>
    <s v="AMPARO GOMEZ"/>
    <n v="365005180000"/>
    <s v="Cobros Mayo 3"/>
    <m/>
    <m/>
    <d v="2026-05-01T00:00:00"/>
    <n v="65475201"/>
    <n v="65475201"/>
    <m/>
    <m/>
    <m/>
    <m/>
    <m/>
    <d v="2026-05-01T00:00:00"/>
    <m/>
    <m/>
    <m/>
    <s v="AT681057"/>
    <s v="MASIVO"/>
    <s v="2 MESES PENDIENTES"/>
    <x v="12"/>
    <m/>
    <m/>
    <m/>
    <m/>
  </r>
  <r>
    <x v="1"/>
    <s v="Cristina María Cáceres Guerra"/>
    <n v="361007930000"/>
    <s v="Cobros Mayo 3"/>
    <m/>
    <m/>
    <d v="2026-05-01T00:00:00"/>
    <n v="63232344"/>
    <n v="63232344"/>
    <m/>
    <m/>
    <m/>
    <m/>
    <m/>
    <d v="2026-05-01T00:00:00"/>
    <m/>
    <m/>
    <m/>
    <s v="8-982-1100"/>
    <s v="MASIVO"/>
    <s v="3 MESES PENDIENTES"/>
    <x v="12"/>
    <m/>
    <m/>
    <m/>
    <m/>
  </r>
  <r>
    <x v="1"/>
    <s v="ROBERTO ALEJANDRO SALAS"/>
    <n v="358385440000"/>
    <s v="Cobros Mayo 3"/>
    <m/>
    <m/>
    <d v="2026-05-01T00:00:00"/>
    <n v="62469954"/>
    <n v="62469954"/>
    <m/>
    <m/>
    <m/>
    <m/>
    <m/>
    <d v="2026-05-01T00:00:00"/>
    <m/>
    <m/>
    <m/>
    <s v="8-941-814"/>
    <s v="MASIVO"/>
    <s v="2 MESES PENDIENTES"/>
    <x v="12"/>
    <m/>
    <m/>
    <m/>
    <m/>
  </r>
  <r>
    <x v="1"/>
    <s v="AIDA ROSA DELGADO MORENO DE GARCIA"/>
    <n v="368006870000"/>
    <s v="Cobros Mayo 3"/>
    <m/>
    <m/>
    <d v="2026-05-01T00:00:00"/>
    <n v="69188458"/>
    <n v="69188458"/>
    <m/>
    <m/>
    <m/>
    <m/>
    <m/>
    <d v="2026-05-01T00:00:00"/>
    <m/>
    <m/>
    <m/>
    <s v="8-114-204"/>
    <s v="MASIVO"/>
    <s v="2 MESES PENDIENTES"/>
    <x v="12"/>
    <m/>
    <m/>
    <m/>
    <m/>
  </r>
  <r>
    <x v="1"/>
    <s v="Ceberino frias moreno"/>
    <n v="356371330000"/>
    <s v="Cobros Mayo 3"/>
    <m/>
    <m/>
    <d v="2026-05-01T00:00:00"/>
    <n v="68179375"/>
    <n v="68179375"/>
    <m/>
    <m/>
    <m/>
    <m/>
    <m/>
    <d v="2026-05-01T00:00:00"/>
    <m/>
    <m/>
    <m/>
    <s v="8-732-1831"/>
    <s v="MASIVO"/>
    <s v="3 MESES PENDIENTES"/>
    <x v="12"/>
    <m/>
    <m/>
    <m/>
    <m/>
  </r>
  <r>
    <x v="1"/>
    <s v="JOHN FITZGERALD BRATHWAITE LOWE "/>
    <n v="365006330000"/>
    <s v="Cobros Mayo 3"/>
    <m/>
    <m/>
    <d v="2026-05-01T00:00:00"/>
    <n v="68343299"/>
    <n v="68343299"/>
    <m/>
    <m/>
    <m/>
    <m/>
    <m/>
    <d v="2026-05-01T00:00:00"/>
    <m/>
    <m/>
    <m/>
    <s v="8-314-707"/>
    <s v="MASIVO"/>
    <s v="3 MESES PENDIENTES"/>
    <x v="12"/>
    <m/>
    <m/>
    <m/>
    <m/>
  </r>
  <r>
    <x v="1"/>
    <s v="Marlin gomez"/>
    <n v="361005810000"/>
    <s v="Cobros Mayo 3"/>
    <m/>
    <m/>
    <d v="2026-05-01T00:00:00"/>
    <n v="67890432"/>
    <n v="67890432"/>
    <m/>
    <m/>
    <m/>
    <m/>
    <m/>
    <d v="2026-05-01T00:00:00"/>
    <m/>
    <m/>
    <m/>
    <s v="2-717-2076"/>
    <s v="MASIVO"/>
    <s v="NPN"/>
    <x v="12"/>
    <m/>
    <m/>
    <m/>
    <m/>
  </r>
  <r>
    <x v="1"/>
    <s v="Yovani mateo Pajero sosa"/>
    <n v="368006930000"/>
    <s v="Cobros Mayo 3"/>
    <m/>
    <m/>
    <d v="2026-05-01T00:00:00"/>
    <n v="69787829"/>
    <n v="69787829"/>
    <m/>
    <m/>
    <m/>
    <m/>
    <m/>
    <d v="2026-05-01T00:00:00"/>
    <m/>
    <m/>
    <m/>
    <s v="BR0213040"/>
    <s v="MASIVO"/>
    <s v="3 MESES PENDIENTES"/>
    <x v="12"/>
    <m/>
    <m/>
    <m/>
    <m/>
  </r>
  <r>
    <x v="1"/>
    <s v="kayro zicao Tellez Rodríguez "/>
    <n v="354384140000"/>
    <s v="Cobros Mayo 3"/>
    <m/>
    <m/>
    <d v="2026-05-01T00:00:00"/>
    <n v="68917736"/>
    <n v="68917736"/>
    <m/>
    <m/>
    <m/>
    <m/>
    <m/>
    <d v="2026-05-01T00:00:00"/>
    <m/>
    <m/>
    <m/>
    <s v="8-1010-1337"/>
    <s v="MASIVO"/>
    <s v="2 MESES PENDIENTES"/>
    <x v="12"/>
    <m/>
    <m/>
    <m/>
    <m/>
  </r>
  <r>
    <x v="1"/>
    <s v="Shasbir Ramírez "/>
    <n v="233021960000"/>
    <s v="Cobros Mayo 3"/>
    <m/>
    <m/>
    <d v="2026-05-01T00:00:00"/>
    <n v="67218915"/>
    <n v="67218915"/>
    <m/>
    <m/>
    <m/>
    <m/>
    <m/>
    <d v="2026-05-01T00:00:00"/>
    <m/>
    <m/>
    <m/>
    <s v="8-775-1692"/>
    <s v="MASIVO"/>
    <s v="1 MES PENDIENTE"/>
    <x v="12"/>
    <m/>
    <m/>
    <m/>
    <m/>
  </r>
  <r>
    <x v="1"/>
    <s v="Miroslava Gómez "/>
    <n v="365007020000"/>
    <s v="Cobros Mayo 3"/>
    <m/>
    <m/>
    <d v="2026-05-01T00:00:00"/>
    <n v="68283204"/>
    <n v="68283204"/>
    <m/>
    <m/>
    <m/>
    <m/>
    <m/>
    <d v="2026-05-01T00:00:00"/>
    <m/>
    <m/>
    <m/>
    <s v="8-440-565"/>
    <s v="MASIVO"/>
    <s v="1 MES PENDIENTE"/>
    <x v="12"/>
    <m/>
    <m/>
    <m/>
    <m/>
  </r>
  <r>
    <x v="1"/>
    <s v="Pedro Chanel Guerrero Ortega "/>
    <n v="372005030000"/>
    <s v="Cobros Mayo 3"/>
    <m/>
    <m/>
    <d v="2026-05-01T00:00:00"/>
    <n v="65510120"/>
    <n v="65510120"/>
    <m/>
    <m/>
    <m/>
    <m/>
    <m/>
    <d v="2026-05-01T00:00:00"/>
    <m/>
    <m/>
    <m/>
    <s v="Cédula "/>
    <s v="SOHO"/>
    <s v="NPN"/>
    <x v="12"/>
    <m/>
    <m/>
    <m/>
    <m/>
  </r>
  <r>
    <x v="1"/>
    <s v="Laureano molieri"/>
    <n v="363003630000"/>
    <s v="Cobros Mayo 3"/>
    <m/>
    <m/>
    <d v="2026-05-01T00:00:00"/>
    <n v="67795674"/>
    <n v="67795674"/>
    <m/>
    <m/>
    <m/>
    <m/>
    <m/>
    <d v="2026-05-01T00:00:00"/>
    <m/>
    <m/>
    <m/>
    <s v="E-8-197541"/>
    <s v="SOHO"/>
    <s v="2 MESES PENDIENTES"/>
    <x v="12"/>
    <m/>
    <m/>
    <m/>
    <m/>
  </r>
  <r>
    <x v="1"/>
    <s v="Juan Carlos Romero Núñez "/>
    <n v="306081300000"/>
    <s v="Cobros Mayo 3"/>
    <m/>
    <m/>
    <d v="2026-05-01T00:00:00"/>
    <n v="62256136"/>
    <n v="62256136"/>
    <m/>
    <m/>
    <m/>
    <m/>
    <m/>
    <d v="2026-05-01T00:00:00"/>
    <m/>
    <m/>
    <m/>
    <s v="8-705-2281"/>
    <s v="MASIVO"/>
    <s v="2 MESES PENDIENTES"/>
    <x v="12"/>
    <m/>
    <m/>
    <m/>
    <m/>
  </r>
  <r>
    <x v="1"/>
    <s v="Antonio Nieto"/>
    <n v="368006110000"/>
    <s v="Cobros Mayo 3"/>
    <m/>
    <m/>
    <d v="2026-05-01T00:00:00"/>
    <n v="60199324"/>
    <n v="60199324"/>
    <m/>
    <m/>
    <m/>
    <m/>
    <m/>
    <d v="2026-05-01T00:00:00"/>
    <m/>
    <m/>
    <m/>
    <s v="7-710-1493"/>
    <s v="MASIVO"/>
    <s v="3 MESES PENDIENTES"/>
    <x v="12"/>
    <m/>
    <m/>
    <m/>
    <m/>
  </r>
  <r>
    <x v="1"/>
    <s v="ANTONIO VANEGAS VALDERRAMA"/>
    <n v="369006520000"/>
    <s v="Cobros Mayo 3"/>
    <m/>
    <m/>
    <d v="2026-05-01T00:00:00"/>
    <n v="60243522"/>
    <n v="60243522"/>
    <m/>
    <m/>
    <m/>
    <m/>
    <m/>
    <d v="2026-05-01T00:00:00"/>
    <m/>
    <m/>
    <m/>
    <s v="5-17-995"/>
    <s v="MASIVO"/>
    <s v="1 MES PENDIENTE"/>
    <x v="12"/>
    <m/>
    <m/>
    <m/>
    <m/>
  </r>
  <r>
    <x v="1"/>
    <s v=" JOSE JESUS BORREGALES ABREU"/>
    <n v="363005990000"/>
    <s v="Cobros Mayo 3"/>
    <m/>
    <m/>
    <d v="2026-05-01T00:00:00"/>
    <n v="69082411"/>
    <n v="69082411"/>
    <m/>
    <m/>
    <m/>
    <m/>
    <m/>
    <d v="2026-05-01T00:00:00"/>
    <m/>
    <m/>
    <m/>
    <n v="104726581"/>
    <s v="DIGITAL"/>
    <s v="NPN"/>
    <x v="12"/>
    <m/>
    <m/>
    <m/>
    <m/>
  </r>
  <r>
    <x v="1"/>
    <s v="VICTOR MANUEL PITTI OBANDO "/>
    <n v="237004350000"/>
    <s v="Cobros Mayo 3"/>
    <m/>
    <m/>
    <d v="2026-05-01T00:00:00"/>
    <n v="67680317"/>
    <n v="67680317"/>
    <m/>
    <m/>
    <m/>
    <m/>
    <m/>
    <d v="2026-05-01T00:00:00"/>
    <m/>
    <m/>
    <m/>
    <s v="4-734-948"/>
    <s v="MASIVO"/>
    <s v="3 MESES PENDIENTES"/>
    <x v="12"/>
    <m/>
    <m/>
    <m/>
    <m/>
  </r>
  <r>
    <x v="1"/>
    <s v="OLDEMAR DEL CID MITRE"/>
    <n v="368005690000"/>
    <s v="Cobros Mayo 3"/>
    <m/>
    <m/>
    <d v="2026-05-01T00:00:00"/>
    <n v="68166328"/>
    <n v="68166328"/>
    <m/>
    <m/>
    <m/>
    <m/>
    <m/>
    <d v="2026-05-01T00:00:00"/>
    <m/>
    <m/>
    <m/>
    <s v="4-99-2378"/>
    <s v="MASIVO"/>
    <s v="2 MESES PENDIENTES"/>
    <x v="12"/>
    <m/>
    <m/>
    <m/>
    <m/>
  </r>
  <r>
    <x v="1"/>
    <s v="Jaxzuany Argelis Samaniego Pinzon"/>
    <n v="367003900000"/>
    <s v="Cobros Mayo 3"/>
    <m/>
    <m/>
    <d v="2026-05-01T00:00:00"/>
    <n v="61643569"/>
    <n v="61643569"/>
    <m/>
    <m/>
    <m/>
    <m/>
    <m/>
    <d v="2026-05-01T00:00:00"/>
    <m/>
    <m/>
    <m/>
    <s v="8-1068-1846"/>
    <s v="MASIVO"/>
    <s v="1 MES PENDIENTE"/>
    <x v="12"/>
    <m/>
    <m/>
    <m/>
    <m/>
  </r>
  <r>
    <x v="1"/>
    <s v="Carlos Alberto Tellez Machado"/>
    <n v="368005230000"/>
    <s v="Cobros Mayo 3"/>
    <m/>
    <m/>
    <d v="2026-05-01T00:00:00"/>
    <n v="66893893"/>
    <n v="66893893"/>
    <m/>
    <m/>
    <m/>
    <m/>
    <m/>
    <d v="2026-05-01T00:00:00"/>
    <m/>
    <m/>
    <m/>
    <s v="C02054220"/>
    <s v="MASIVO"/>
    <s v="2 MESES PENDIENTES"/>
    <x v="12"/>
    <m/>
    <m/>
    <m/>
    <m/>
  </r>
  <r>
    <x v="1"/>
    <s v="Santiago cedeño rodriguez"/>
    <n v="363006690000"/>
    <s v="Cobros Mayo 3"/>
    <m/>
    <m/>
    <d v="2026-05-01T00:00:00"/>
    <n v="67690197"/>
    <n v="67690197"/>
    <m/>
    <m/>
    <m/>
    <m/>
    <m/>
    <d v="2026-05-01T00:00:00"/>
    <m/>
    <m/>
    <m/>
    <s v="2-716-2348"/>
    <s v="MASIVO"/>
    <s v="1 MES PENDIENTE"/>
    <x v="12"/>
    <m/>
    <m/>
    <m/>
    <m/>
  </r>
  <r>
    <x v="1"/>
    <s v="Georgina iglesias "/>
    <n v="362005830000"/>
    <s v="Cobros Mayo 3"/>
    <m/>
    <m/>
    <d v="2026-05-01T00:00:00"/>
    <n v="61001147"/>
    <n v="61001147"/>
    <m/>
    <m/>
    <m/>
    <m/>
    <m/>
    <d v="2026-05-01T00:00:00"/>
    <m/>
    <m/>
    <m/>
    <s v="10-5-1140"/>
    <s v="MASIVO"/>
    <s v="3 MESES PENDIENTES"/>
    <x v="12"/>
    <m/>
    <m/>
    <m/>
    <m/>
  </r>
  <r>
    <x v="1"/>
    <s v="Yosimar Javier Cenci Ortiz"/>
    <n v="365009020000"/>
    <s v="Cobros Mayo 3"/>
    <m/>
    <m/>
    <d v="2026-05-01T00:00:00"/>
    <n v="69550116"/>
    <n v="69550116"/>
    <m/>
    <m/>
    <m/>
    <m/>
    <m/>
    <d v="2026-05-01T00:00:00"/>
    <m/>
    <m/>
    <m/>
    <s v="8-960-311"/>
    <s v="MASIVO"/>
    <s v="3 MESES PENDIENTES"/>
    <x v="12"/>
    <m/>
    <m/>
    <m/>
    <m/>
  </r>
  <r>
    <x v="1"/>
    <s v="Argelis Vanegas "/>
    <n v="355001270000"/>
    <s v="Cobros Mayo 3"/>
    <m/>
    <m/>
    <d v="2026-05-01T00:00:00"/>
    <n v="69907641"/>
    <n v="69907641"/>
    <m/>
    <m/>
    <m/>
    <m/>
    <m/>
    <d v="2026-05-01T00:00:00"/>
    <m/>
    <m/>
    <m/>
    <s v="8-994-1586"/>
    <s v="MASIVO"/>
    <s v="3 MESES PENDIENTES"/>
    <x v="12"/>
    <m/>
    <m/>
    <m/>
    <m/>
  </r>
  <r>
    <x v="1"/>
    <s v="María Marilin Gómez"/>
    <n v="364006990000"/>
    <s v="Cobros Mayo 3"/>
    <m/>
    <m/>
    <d v="2026-05-01T00:00:00"/>
    <n v="64193122"/>
    <n v="64193122"/>
    <m/>
    <m/>
    <m/>
    <m/>
    <m/>
    <d v="2026-05-01T00:00:00"/>
    <m/>
    <m/>
    <m/>
    <s v="8-1056-1162"/>
    <s v="MASIVO"/>
    <s v="NPN"/>
    <x v="12"/>
    <m/>
    <m/>
    <m/>
    <m/>
  </r>
  <r>
    <x v="1"/>
    <s v="Sabino González "/>
    <n v="361006340000"/>
    <s v="Cobros Mayo 3"/>
    <m/>
    <m/>
    <d v="2026-05-01T00:00:00"/>
    <n v="67898031"/>
    <n v="67898031"/>
    <m/>
    <m/>
    <m/>
    <m/>
    <m/>
    <d v="2026-05-01T00:00:00"/>
    <m/>
    <m/>
    <m/>
    <s v="3-79-2494"/>
    <s v="MASIVO"/>
    <s v="NPN"/>
    <x v="12"/>
    <m/>
    <m/>
    <m/>
    <m/>
  </r>
  <r>
    <x v="1"/>
    <s v="Elizabeth sanches"/>
    <n v="361009160000"/>
    <s v="Cobros Mayo 3"/>
    <m/>
    <m/>
    <d v="2026-05-01T00:00:00"/>
    <n v="67890543"/>
    <n v="67890543"/>
    <m/>
    <m/>
    <m/>
    <m/>
    <m/>
    <d v="2026-05-01T00:00:00"/>
    <m/>
    <m/>
    <m/>
    <s v="8-857-524"/>
    <s v="MASIVO"/>
    <s v="3 MESES PENDIENTES"/>
    <x v="12"/>
    <m/>
    <m/>
    <m/>
    <m/>
  </r>
  <r>
    <x v="1"/>
    <s v="EZEQUIEL QUINTERO POLONIA"/>
    <n v="369008540000"/>
    <s v="Cobros Mayo 3"/>
    <m/>
    <m/>
    <d v="2026-05-01T00:00:00"/>
    <n v="65362954"/>
    <n v="65362954"/>
    <m/>
    <m/>
    <m/>
    <m/>
    <m/>
    <d v="2026-05-01T00:00:00"/>
    <m/>
    <m/>
    <m/>
    <s v="8-247-924"/>
    <s v="MASIVO"/>
    <s v="NPN"/>
    <x v="12"/>
    <m/>
    <m/>
    <m/>
    <m/>
  </r>
  <r>
    <x v="1"/>
    <s v="Yessica Andrea Panuela Arroyave "/>
    <n v="369007690000"/>
    <s v="Cobros Mayo 3"/>
    <m/>
    <m/>
    <d v="2026-05-01T00:00:00"/>
    <n v="63573718"/>
    <n v="63573718"/>
    <m/>
    <m/>
    <m/>
    <m/>
    <m/>
    <d v="2026-05-01T00:00:00"/>
    <m/>
    <m/>
    <m/>
    <s v="BF006377"/>
    <s v="MASIVO"/>
    <s v="NPN"/>
    <x v="12"/>
    <m/>
    <m/>
    <m/>
    <m/>
  </r>
  <r>
    <x v="1"/>
    <s v="NORBERTO BALOY GARCES"/>
    <n v="362002510000"/>
    <s v="Cobros Mayo 3"/>
    <m/>
    <m/>
    <d v="2026-05-01T00:00:00"/>
    <n v="67979808"/>
    <n v="67979808"/>
    <m/>
    <m/>
    <m/>
    <m/>
    <m/>
    <d v="2026-05-01T00:00:00"/>
    <m/>
    <m/>
    <m/>
    <s v="8-174-877"/>
    <s v="MASIVO"/>
    <s v="3 MESES PENDIENTES"/>
    <x v="12"/>
    <m/>
    <m/>
    <m/>
    <m/>
  </r>
  <r>
    <x v="1"/>
    <s v="ALEX BRAULIO AYARSA "/>
    <n v="368008000000"/>
    <s v="Cobros Mayo 3"/>
    <m/>
    <m/>
    <d v="2026-05-01T00:00:00"/>
    <n v="69180393"/>
    <n v="69180393"/>
    <m/>
    <m/>
    <m/>
    <m/>
    <m/>
    <d v="2026-05-01T00:00:00"/>
    <m/>
    <m/>
    <m/>
    <s v="10-720-549"/>
    <s v="SOHO"/>
    <s v="1 MES PENDIENTE"/>
    <x v="12"/>
    <m/>
    <m/>
    <m/>
    <m/>
  </r>
  <r>
    <x v="1"/>
    <s v="Isabel Cristina Sánchez Vasquez "/>
    <n v="365006310000"/>
    <s v="Cobros Mayo 3"/>
    <m/>
    <m/>
    <d v="2026-05-01T00:00:00"/>
    <n v="66662742"/>
    <n v="66662742"/>
    <m/>
    <m/>
    <m/>
    <m/>
    <m/>
    <d v="2026-05-01T00:00:00"/>
    <m/>
    <m/>
    <m/>
    <s v="Cédula "/>
    <s v="SOHO"/>
    <s v="3 MESES PENDIENTES"/>
    <x v="12"/>
    <m/>
    <m/>
    <m/>
    <m/>
  </r>
  <r>
    <x v="1"/>
    <s v="Gustavo Andres Escudero Sierra"/>
    <n v="368008600000"/>
    <s v="Cobros Mayo 3"/>
    <m/>
    <m/>
    <d v="2026-05-01T00:00:00"/>
    <n v="67350912"/>
    <n v="67350912"/>
    <m/>
    <m/>
    <m/>
    <m/>
    <m/>
    <d v="2026-05-01T00:00:00"/>
    <m/>
    <m/>
    <m/>
    <s v="8-1027-190"/>
    <s v="MASIVO"/>
    <s v="1 MES PENDIENTE"/>
    <x v="12"/>
    <m/>
    <m/>
    <m/>
    <m/>
  </r>
  <r>
    <x v="1"/>
    <s v="Roberto Eduardo Herrera Delgado "/>
    <n v="367007500000"/>
    <s v="Cobros Mayo 3"/>
    <m/>
    <m/>
    <d v="2026-05-01T00:00:00"/>
    <n v="66917941"/>
    <n v="66917941"/>
    <m/>
    <m/>
    <m/>
    <m/>
    <m/>
    <d v="2026-05-01T00:00:00"/>
    <m/>
    <m/>
    <m/>
    <s v="2-137-731"/>
    <s v="MASIVO"/>
    <s v="3 MESES PENDIENTES"/>
    <x v="12"/>
    <m/>
    <m/>
    <m/>
    <m/>
  </r>
  <r>
    <x v="1"/>
    <s v="MARICELA RUIZ MORALES"/>
    <n v="365008190000"/>
    <s v="Cobros Mayo 3"/>
    <m/>
    <m/>
    <d v="2026-05-01T00:00:00"/>
    <n v="62817551"/>
    <n v="62817551"/>
    <m/>
    <m/>
    <m/>
    <m/>
    <m/>
    <d v="2026-05-01T00:00:00"/>
    <m/>
    <m/>
    <m/>
    <s v="8-700-1964"/>
    <s v="CALL CENTER"/>
    <s v="3 MESES PENDIENTES"/>
    <x v="12"/>
    <m/>
    <m/>
    <m/>
    <m/>
  </r>
  <r>
    <x v="1"/>
    <s v=" IRANIA DILANY BOYD"/>
    <n v="364008500000"/>
    <s v="Cobros Mayo 3"/>
    <m/>
    <m/>
    <d v="2026-05-01T00:00:00"/>
    <n v="68747465"/>
    <n v="68747465"/>
    <m/>
    <m/>
    <m/>
    <m/>
    <m/>
    <d v="2026-05-01T00:00:00"/>
    <m/>
    <m/>
    <m/>
    <s v="8-885-1900"/>
    <s v="DIGITAL"/>
    <s v="2 MESES PENDIENTES"/>
    <x v="12"/>
    <m/>
    <m/>
    <m/>
    <m/>
  </r>
  <r>
    <x v="1"/>
    <s v="Ernesto Lam Velasquez"/>
    <n v="346382020000"/>
    <s v="Cobros Mayo 3"/>
    <m/>
    <m/>
    <d v="2026-05-01T00:00:00"/>
    <n v="68184307"/>
    <n v="68184307"/>
    <m/>
    <m/>
    <m/>
    <m/>
    <m/>
    <d v="2026-05-01T00:00:00"/>
    <m/>
    <m/>
    <m/>
    <s v="3-753-110"/>
    <s v="MASIVO"/>
    <s v="NPN"/>
    <x v="12"/>
    <m/>
    <m/>
    <m/>
    <m/>
  </r>
  <r>
    <x v="1"/>
    <s v="Miguel Puello"/>
    <n v="363010370000"/>
    <s v="Cobros Mayo 3"/>
    <m/>
    <m/>
    <d v="2026-05-01T00:00:00"/>
    <n v="68838441"/>
    <n v="68838441"/>
    <m/>
    <m/>
    <m/>
    <m/>
    <m/>
    <d v="2026-05-01T00:00:00"/>
    <m/>
    <m/>
    <m/>
    <s v="BH138232"/>
    <s v="MASIVO"/>
    <s v="NPN"/>
    <x v="12"/>
    <m/>
    <m/>
    <m/>
    <m/>
  </r>
  <r>
    <x v="1"/>
    <s v="Basilio López "/>
    <n v="365006640000"/>
    <s v="Cobros Mayo 3"/>
    <m/>
    <m/>
    <d v="2026-05-01T00:00:00"/>
    <n v="67871164"/>
    <n v="67871164"/>
    <m/>
    <m/>
    <m/>
    <m/>
    <m/>
    <d v="2026-05-01T00:00:00"/>
    <m/>
    <m/>
    <m/>
    <s v="8-509-945"/>
    <s v="MASIVO"/>
    <s v="2 MESES PENDIENTES"/>
    <x v="12"/>
    <m/>
    <m/>
    <m/>
    <m/>
  </r>
  <r>
    <x v="1"/>
    <s v="Maria Peña "/>
    <n v="365007850000"/>
    <s v="Cobros Mayo 3"/>
    <m/>
    <m/>
    <d v="2026-05-01T00:00:00"/>
    <n v="61811161"/>
    <n v="61811161"/>
    <m/>
    <m/>
    <m/>
    <m/>
    <m/>
    <d v="2026-05-01T00:00:00"/>
    <m/>
    <m/>
    <m/>
    <s v="E-8-221468"/>
    <s v="MASIVO"/>
    <s v="3 MESES PENDIENTES"/>
    <x v="12"/>
    <m/>
    <m/>
    <m/>
    <m/>
  </r>
  <r>
    <x v="1"/>
    <s v="JORGE HOLNESS "/>
    <n v="362008910000"/>
    <s v="Cobros Mayo 3"/>
    <m/>
    <m/>
    <d v="2026-05-01T00:00:00"/>
    <n v="65202716"/>
    <n v="65202716"/>
    <m/>
    <m/>
    <m/>
    <m/>
    <m/>
    <d v="2026-05-01T00:00:00"/>
    <m/>
    <m/>
    <m/>
    <s v="8-841-2108"/>
    <s v="MASIVO"/>
    <s v="3 MESES PENDIENTES"/>
    <x v="12"/>
    <m/>
    <m/>
    <m/>
    <m/>
  </r>
  <r>
    <x v="1"/>
    <s v="Magaly Quintana "/>
    <n v="364010360000"/>
    <s v="Cobros Mayo 3"/>
    <m/>
    <m/>
    <d v="2026-05-01T00:00:00"/>
    <n v="63366292"/>
    <n v="63366292"/>
    <m/>
    <m/>
    <m/>
    <m/>
    <m/>
    <d v="2026-05-01T00:00:00"/>
    <m/>
    <m/>
    <m/>
    <s v="8-847-711"/>
    <s v="MASIVO"/>
    <s v="3 MESES PENDIENTES"/>
    <x v="12"/>
    <m/>
    <m/>
    <m/>
    <m/>
  </r>
  <r>
    <x v="1"/>
    <s v="Farith Moreno "/>
    <n v="369008730000"/>
    <s v="Cobros Mayo 3"/>
    <m/>
    <m/>
    <d v="2026-05-01T00:00:00"/>
    <n v="68857743"/>
    <n v="68857743"/>
    <m/>
    <m/>
    <m/>
    <m/>
    <m/>
    <d v="2026-05-01T00:00:00"/>
    <m/>
    <m/>
    <m/>
    <s v="FB655773"/>
    <s v="MASIVO"/>
    <s v="3 MESES PENDIENTES"/>
    <x v="12"/>
    <m/>
    <m/>
    <m/>
    <m/>
  </r>
  <r>
    <x v="1"/>
    <s v="Alexis emmanuel credidio Gonzales "/>
    <n v="368009960000"/>
    <s v="Cobros Mayo 3"/>
    <m/>
    <m/>
    <d v="2026-05-01T00:00:00"/>
    <n v="68470179"/>
    <n v="68470179"/>
    <m/>
    <m/>
    <m/>
    <m/>
    <m/>
    <d v="2026-05-01T00:00:00"/>
    <m/>
    <m/>
    <m/>
    <s v="8-976-1116"/>
    <s v="MASIVO"/>
    <s v="3 MESES PENDIENTES"/>
    <x v="12"/>
    <m/>
    <m/>
    <m/>
    <m/>
  </r>
  <r>
    <x v="1"/>
    <s v="Ronaldo Diaz"/>
    <n v="369008910000"/>
    <s v="Cobros Mayo 3"/>
    <m/>
    <m/>
    <d v="2026-05-01T00:00:00"/>
    <n v="66923938"/>
    <n v="66923938"/>
    <m/>
    <m/>
    <m/>
    <m/>
    <m/>
    <d v="2026-05-01T00:00:00"/>
    <m/>
    <m/>
    <m/>
    <s v="10-714-1205"/>
    <s v="MASIVO"/>
    <s v="3 MESES PENDIENTES"/>
    <x v="12"/>
    <m/>
    <m/>
    <m/>
    <m/>
  </r>
  <r>
    <x v="1"/>
    <s v="PLINIO GUILLERMO MC NULTY MAURE"/>
    <n v="216045700000"/>
    <s v="Cobros Mayo 3"/>
    <m/>
    <m/>
    <d v="2026-05-01T00:00:00"/>
    <n v="63140940"/>
    <n v="63140940"/>
    <m/>
    <m/>
    <m/>
    <m/>
    <m/>
    <d v="2026-05-01T00:00:00"/>
    <m/>
    <m/>
    <m/>
    <s v="8-229-824"/>
    <s v="MASIVO"/>
    <s v="NPN"/>
    <x v="12"/>
    <m/>
    <m/>
    <m/>
    <m/>
  </r>
  <r>
    <x v="1"/>
    <s v="FEDERICO JAIME DE LEON OSORIO"/>
    <n v="362010160000"/>
    <s v="Cobros Mayo 3"/>
    <m/>
    <m/>
    <d v="2026-05-01T00:00:00"/>
    <n v="64620677"/>
    <n v="64620677"/>
    <m/>
    <m/>
    <m/>
    <m/>
    <m/>
    <d v="2026-05-01T00:00:00"/>
    <m/>
    <m/>
    <m/>
    <s v="8-770-1669"/>
    <s v="MASIVO"/>
    <s v="NPN"/>
    <x v="12"/>
    <m/>
    <m/>
    <m/>
    <m/>
  </r>
  <r>
    <x v="1"/>
    <s v="Maria Leonicia Garrido cruz"/>
    <n v="342410060000"/>
    <s v="Cobros Mayo 3"/>
    <m/>
    <m/>
    <d v="2026-05-01T00:00:00"/>
    <n v="66536181"/>
    <n v="66536181"/>
    <m/>
    <m/>
    <m/>
    <m/>
    <m/>
    <d v="2026-05-01T00:00:00"/>
    <m/>
    <m/>
    <m/>
    <s v="8-708-1590"/>
    <s v="MASIVO"/>
    <s v="NPN"/>
    <x v="12"/>
    <m/>
    <m/>
    <m/>
    <m/>
  </r>
  <r>
    <x v="1"/>
    <s v="Rachel Juliach Padilla Poveda"/>
    <n v="347453750000"/>
    <s v="Cobros Mayo 3"/>
    <m/>
    <m/>
    <d v="2026-05-01T00:00:00"/>
    <n v="68084703"/>
    <n v="68084703"/>
    <m/>
    <m/>
    <m/>
    <m/>
    <m/>
    <d v="2026-05-01T00:00:00"/>
    <m/>
    <m/>
    <m/>
    <s v="8-870-38"/>
    <s v="MASIVO"/>
    <s v="NPN"/>
    <x v="12"/>
    <m/>
    <m/>
    <m/>
    <m/>
  </r>
  <r>
    <x v="1"/>
    <s v="DENIS ORLANDA VILLALVA DE NAVARRO"/>
    <n v="368010570000"/>
    <s v="Cobros Mayo 3"/>
    <m/>
    <m/>
    <d v="2026-05-01T00:00:00"/>
    <n v="67262304"/>
    <n v="67262304"/>
    <m/>
    <m/>
    <m/>
    <m/>
    <m/>
    <d v="2026-05-01T00:00:00"/>
    <m/>
    <m/>
    <m/>
    <s v="2-110-430"/>
    <s v="MASIVO"/>
    <s v="NPN"/>
    <x v="12"/>
    <m/>
    <m/>
    <m/>
    <m/>
  </r>
  <r>
    <x v="1"/>
    <s v="José Manuel Hernández "/>
    <n v="363009810000"/>
    <s v="Cobros Mayo 3"/>
    <m/>
    <m/>
    <d v="2026-05-01T00:00:00"/>
    <n v="64526837"/>
    <n v="64526837"/>
    <m/>
    <m/>
    <m/>
    <m/>
    <m/>
    <d v="2026-05-01T00:00:00"/>
    <m/>
    <m/>
    <m/>
    <s v="CC84082100"/>
    <s v="MASIVO"/>
    <s v="NPN"/>
    <x v="12"/>
    <m/>
    <m/>
    <m/>
    <m/>
  </r>
  <r>
    <x v="1"/>
    <s v="BETZAIDA WALKIR ROSERO GRAZIANI"/>
    <n v="344453680000"/>
    <s v="Cobros Mayo 3"/>
    <m/>
    <m/>
    <d v="2026-05-01T00:00:00"/>
    <n v="69142485"/>
    <n v="69142485"/>
    <m/>
    <m/>
    <m/>
    <m/>
    <m/>
    <d v="2026-05-01T00:00:00"/>
    <m/>
    <m/>
    <m/>
    <s v="8-917-2294"/>
    <s v="MASIVO"/>
    <s v="2 MESES PENDIENTES"/>
    <x v="12"/>
    <m/>
    <m/>
    <m/>
    <m/>
  </r>
  <r>
    <x v="1"/>
    <s v="ULISES SANCHEZ"/>
    <n v="365007830000"/>
    <s v="Cobros Mayo 3"/>
    <m/>
    <m/>
    <d v="2026-05-01T00:00:00"/>
    <n v="62281473"/>
    <n v="62281473"/>
    <m/>
    <m/>
    <m/>
    <m/>
    <m/>
    <d v="2026-05-01T00:00:00"/>
    <m/>
    <m/>
    <m/>
    <s v="2-746-1771"/>
    <s v="MASIVO"/>
    <s v="3 MESES PENDIENTES"/>
    <x v="12"/>
    <m/>
    <m/>
    <m/>
    <m/>
  </r>
  <r>
    <x v="1"/>
    <s v="FONDA TIPIQUERA"/>
    <n v="361004700000"/>
    <s v="Cobros Mayo 3"/>
    <m/>
    <m/>
    <d v="2026-05-01T00:00:00"/>
    <n v="69143489"/>
    <n v="69143489"/>
    <m/>
    <m/>
    <m/>
    <m/>
    <m/>
    <d v="2026-05-01T00:00:00"/>
    <m/>
    <m/>
    <m/>
    <s v="1-708-1886"/>
    <s v="SOHO"/>
    <s v="NPN"/>
    <x v="12"/>
    <m/>
    <m/>
    <m/>
    <m/>
  </r>
  <r>
    <x v="1"/>
    <s v="Ysbeth González "/>
    <n v="356381500000"/>
    <s v="Cobros Mayo 3"/>
    <m/>
    <m/>
    <d v="2026-05-01T00:00:00"/>
    <n v="65321023"/>
    <n v="65321023"/>
    <m/>
    <m/>
    <m/>
    <m/>
    <m/>
    <d v="2026-05-01T00:00:00"/>
    <m/>
    <m/>
    <m/>
    <s v="E-8-204693"/>
    <s v="SOHO"/>
    <s v="NPN"/>
    <x v="12"/>
    <m/>
    <m/>
    <m/>
    <m/>
  </r>
  <r>
    <x v="1"/>
    <s v="José Antonio Vargas Alvarado "/>
    <n v="354376950000"/>
    <s v="Cobros Mayo 3"/>
    <m/>
    <m/>
    <d v="2026-05-01T00:00:00"/>
    <n v="65501305"/>
    <n v="65501305"/>
    <m/>
    <m/>
    <m/>
    <m/>
    <m/>
    <d v="2026-05-01T00:00:00"/>
    <m/>
    <m/>
    <m/>
    <s v="8-735-1520"/>
    <s v="SOHO"/>
    <s v="NPN"/>
    <x v="12"/>
    <m/>
    <m/>
    <m/>
    <m/>
  </r>
  <r>
    <x v="1"/>
    <s v="Etzel mayin arias Guillen"/>
    <n v="269018190000"/>
    <s v="Cobros Mayo 3"/>
    <m/>
    <m/>
    <d v="2026-05-01T00:00:00"/>
    <n v="68661624"/>
    <n v="68661624"/>
    <m/>
    <m/>
    <m/>
    <m/>
    <m/>
    <d v="2026-05-01T00:00:00"/>
    <m/>
    <m/>
    <m/>
    <s v="10-701-1243"/>
    <s v="MASIVO"/>
    <s v="NPN"/>
    <x v="12"/>
    <m/>
    <m/>
    <m/>
    <m/>
  </r>
  <r>
    <x v="1"/>
    <s v="Edeison Núñez Hernández "/>
    <n v="362010280000"/>
    <s v="Cobros Mayo 3"/>
    <m/>
    <m/>
    <d v="2026-05-01T00:00:00"/>
    <n v="69267566"/>
    <n v="69267566"/>
    <m/>
    <m/>
    <m/>
    <m/>
    <m/>
    <d v="2026-05-01T00:00:00"/>
    <m/>
    <m/>
    <m/>
    <s v="5-718-409"/>
    <s v="MASIVO"/>
    <s v="NPN"/>
    <x v="12"/>
    <m/>
    <m/>
    <m/>
    <m/>
  </r>
  <r>
    <x v="1"/>
    <s v="Miguel escudero "/>
    <n v="346448850000"/>
    <s v="Cobros Mayo 3"/>
    <m/>
    <m/>
    <d v="2026-05-01T00:00:00"/>
    <n v="68290890"/>
    <n v="68290890"/>
    <m/>
    <m/>
    <m/>
    <m/>
    <m/>
    <d v="2026-05-01T00:00:00"/>
    <m/>
    <m/>
    <m/>
    <s v="7-702-210"/>
    <s v="MASIVO"/>
    <s v="NPN"/>
    <x v="12"/>
    <m/>
    <m/>
    <m/>
    <m/>
  </r>
  <r>
    <x v="1"/>
    <s v="Jennifer Lineth Bernal Galvez"/>
    <n v="347291710000"/>
    <s v="Cobros Mayo 3"/>
    <m/>
    <m/>
    <d v="2026-05-01T00:00:00"/>
    <n v="62997078"/>
    <n v="62997078"/>
    <m/>
    <m/>
    <m/>
    <m/>
    <m/>
    <d v="2026-05-01T00:00:00"/>
    <m/>
    <m/>
    <m/>
    <s v="2-754-112 "/>
    <s v="MASIVO"/>
    <s v="3 MESES PENDIENTES"/>
    <x v="12"/>
    <m/>
    <m/>
    <m/>
    <m/>
  </r>
  <r>
    <x v="1"/>
    <s v=" KATIUSKA QUINTERO FLORES"/>
    <n v="223023930000"/>
    <s v="Cobros Mayo 3"/>
    <m/>
    <m/>
    <d v="2026-05-01T00:00:00"/>
    <n v="63345226"/>
    <n v="63345226"/>
    <m/>
    <m/>
    <m/>
    <m/>
    <m/>
    <d v="2026-05-01T00:00:00"/>
    <m/>
    <m/>
    <m/>
    <s v="8-768-1447"/>
    <s v="CALL CENTER"/>
    <s v="NPN"/>
    <x v="12"/>
    <m/>
    <m/>
    <m/>
    <m/>
  </r>
  <r>
    <x v="1"/>
    <s v="GRICELDA ANDRADE SANTOS"/>
    <n v="369010280000"/>
    <s v="Cobros Mayo 3"/>
    <m/>
    <m/>
    <d v="2026-05-01T00:00:00"/>
    <n v="67981892"/>
    <n v="67981892"/>
    <m/>
    <m/>
    <m/>
    <m/>
    <m/>
    <d v="2026-05-01T00:00:00"/>
    <m/>
    <m/>
    <m/>
    <s v="4-702-280"/>
    <s v="MASIVO"/>
    <s v="2 MESES PENDIENTES"/>
    <x v="12"/>
    <m/>
    <m/>
    <m/>
    <m/>
  </r>
  <r>
    <x v="1"/>
    <s v="Hernando Mosquera"/>
    <n v="367008060000"/>
    <s v="Cobros Mayo 3"/>
    <m/>
    <m/>
    <d v="2026-05-01T00:00:00"/>
    <n v="68307896"/>
    <n v="68307896"/>
    <m/>
    <m/>
    <m/>
    <m/>
    <m/>
    <d v="2026-05-01T00:00:00"/>
    <m/>
    <m/>
    <m/>
    <s v="BG889341"/>
    <s v="MASIVO"/>
    <s v="2 MESES PENDIENTES"/>
    <x v="12"/>
    <m/>
    <m/>
    <m/>
    <m/>
  </r>
  <r>
    <x v="1"/>
    <s v="Ever Gonzalez Gil"/>
    <n v="362011840000"/>
    <s v="Cobros Mayo 3"/>
    <m/>
    <m/>
    <d v="2026-05-01T00:00:00"/>
    <n v="62929601"/>
    <n v="62929601"/>
    <m/>
    <m/>
    <m/>
    <m/>
    <m/>
    <d v="2026-05-01T00:00:00"/>
    <m/>
    <m/>
    <m/>
    <s v="AX826188"/>
    <s v="MASIVO"/>
    <s v="NPN"/>
    <x v="12"/>
    <m/>
    <m/>
    <m/>
    <m/>
  </r>
  <r>
    <x v="1"/>
    <s v="Liliana Lilibeth Mata Mojica "/>
    <n v="366007080000"/>
    <s v="Cobros Mayo 3"/>
    <m/>
    <m/>
    <d v="2026-05-01T00:00:00"/>
    <n v="65080085"/>
    <n v="65080085"/>
    <m/>
    <m/>
    <m/>
    <m/>
    <m/>
    <d v="2026-05-01T00:00:00"/>
    <m/>
    <m/>
    <m/>
    <s v="8-881-1803"/>
    <s v="MASIVO"/>
    <s v="3 MESES PENDIENTES"/>
    <x v="12"/>
    <m/>
    <m/>
    <m/>
    <m/>
  </r>
  <r>
    <x v="1"/>
    <s v="HELIBELINA LOPEZ ERHMAN"/>
    <n v="362008530000"/>
    <s v="Cobros Mayo 3"/>
    <m/>
    <m/>
    <d v="2026-05-01T00:00:00"/>
    <n v="68587773"/>
    <n v="68587773"/>
    <m/>
    <m/>
    <m/>
    <m/>
    <m/>
    <d v="2026-05-01T00:00:00"/>
    <m/>
    <m/>
    <m/>
    <s v="10-705-2365"/>
    <s v="MASIVO"/>
    <s v="NPN"/>
    <x v="12"/>
    <m/>
    <m/>
    <m/>
    <m/>
  </r>
  <r>
    <x v="1"/>
    <s v="RATCHEL CLEOTILDE NAVARRO MOSQUERA"/>
    <n v="336035180000"/>
    <s v="Cobros Mayo 3"/>
    <m/>
    <m/>
    <d v="2026-05-01T00:00:00"/>
    <n v="66257200"/>
    <n v="66257200"/>
    <m/>
    <m/>
    <m/>
    <m/>
    <m/>
    <d v="2026-05-01T00:00:00"/>
    <m/>
    <m/>
    <m/>
    <s v="8-763-1043"/>
    <s v="MASIVO"/>
    <s v="NPN"/>
    <x v="12"/>
    <m/>
    <m/>
    <m/>
    <m/>
  </r>
  <r>
    <x v="1"/>
    <s v="Daryelis Mendoza "/>
    <n v="362010700000"/>
    <s v="Cobros Mayo 3"/>
    <m/>
    <m/>
    <d v="2026-05-01T00:00:00"/>
    <n v="63857304"/>
    <n v="63857304"/>
    <m/>
    <m/>
    <m/>
    <m/>
    <m/>
    <d v="2026-05-01T00:00:00"/>
    <m/>
    <m/>
    <m/>
    <s v="8-998-904"/>
    <s v="MASIVO"/>
    <s v="2 MESES PENDIENTES"/>
    <x v="12"/>
    <m/>
    <m/>
    <m/>
    <m/>
  </r>
  <r>
    <x v="1"/>
    <s v="Manuel Antonio Nieto"/>
    <n v="366011660000"/>
    <s v="Cobros Mayo 3"/>
    <m/>
    <m/>
    <d v="2026-05-01T00:00:00"/>
    <n v="61354256"/>
    <n v="61354256"/>
    <m/>
    <m/>
    <m/>
    <m/>
    <m/>
    <d v="2026-05-01T00:00:00"/>
    <m/>
    <m/>
    <m/>
    <s v="6-8-100"/>
    <s v="MASIVO"/>
    <s v="NPN"/>
    <x v="12"/>
    <m/>
    <m/>
    <m/>
    <m/>
  </r>
  <r>
    <x v="1"/>
    <s v="Walberto Delis"/>
    <n v="369006660000"/>
    <s v="Cobros Mayo 3"/>
    <m/>
    <m/>
    <d v="2026-05-01T00:00:00"/>
    <n v="62466715"/>
    <n v="62466715"/>
    <m/>
    <m/>
    <m/>
    <m/>
    <m/>
    <d v="2026-05-01T00:00:00"/>
    <m/>
    <m/>
    <m/>
    <s v="8-792-1280"/>
    <s v="MASIVO"/>
    <s v="2 MESES PENDIENTES"/>
    <x v="12"/>
    <m/>
    <m/>
    <m/>
    <m/>
  </r>
  <r>
    <x v="1"/>
    <s v="MITZILA ODERAY DEL CID PINO"/>
    <n v="366011780000"/>
    <s v="Cobros Mayo 3"/>
    <m/>
    <m/>
    <d v="2026-05-01T00:00:00"/>
    <n v="66558002"/>
    <n v="66558002"/>
    <m/>
    <m/>
    <m/>
    <m/>
    <m/>
    <d v="2026-05-01T00:00:00"/>
    <m/>
    <m/>
    <m/>
    <s v="3-712-1732"/>
    <s v="MASIVO"/>
    <s v="2 MESES PENDIENTES"/>
    <x v="12"/>
    <m/>
    <m/>
    <m/>
    <m/>
  </r>
  <r>
    <x v="1"/>
    <s v="ABRAM ISAAC CASTILLO LUNA"/>
    <n v="368008220000"/>
    <s v="Cobros Mayo 3"/>
    <m/>
    <m/>
    <d v="2026-05-01T00:00:00"/>
    <n v="61647645"/>
    <n v="61647645"/>
    <m/>
    <m/>
    <m/>
    <m/>
    <m/>
    <d v="2026-05-01T00:00:00"/>
    <m/>
    <m/>
    <m/>
    <s v="3-761-2309"/>
    <s v="MASIVO"/>
    <s v="3 MESES PENDIENTES"/>
    <x v="12"/>
    <m/>
    <m/>
    <m/>
    <m/>
  </r>
  <r>
    <x v="1"/>
    <s v="BHAIRON ZAIR FAJARDO MAGALION"/>
    <n v="363005140000"/>
    <s v="Cobros Mayo 3"/>
    <m/>
    <m/>
    <d v="2026-05-01T00:00:00"/>
    <n v="69185227"/>
    <n v="69185227"/>
    <m/>
    <m/>
    <m/>
    <m/>
    <m/>
    <d v="2026-05-01T00:00:00"/>
    <m/>
    <m/>
    <m/>
    <s v="8-1054-506"/>
    <s v="MASIVO"/>
    <s v="3 MESES PENDIENTES"/>
    <x v="12"/>
    <m/>
    <m/>
    <m/>
    <m/>
  </r>
  <r>
    <x v="1"/>
    <s v="Julio Villaverde"/>
    <n v="364008810000"/>
    <s v="Cobros Mayo 3"/>
    <m/>
    <m/>
    <d v="2026-05-01T00:00:00"/>
    <n v="64737651"/>
    <n v="64737651"/>
    <m/>
    <m/>
    <m/>
    <m/>
    <m/>
    <d v="2026-05-01T00:00:00"/>
    <m/>
    <m/>
    <m/>
    <s v="8-925-1400"/>
    <s v="MASIVO"/>
    <s v="2 MESES PENDIENTES"/>
    <x v="12"/>
    <m/>
    <m/>
    <m/>
    <m/>
  </r>
  <r>
    <x v="1"/>
    <s v="Petrona Altamiranda Bolaño"/>
    <n v="368010160000"/>
    <s v="Cobros Mayo 3"/>
    <m/>
    <m/>
    <d v="2026-05-01T00:00:00"/>
    <n v="68119213"/>
    <n v="68119213"/>
    <m/>
    <m/>
    <m/>
    <m/>
    <m/>
    <d v="2026-05-01T00:00:00"/>
    <m/>
    <m/>
    <m/>
    <s v="E-8-71060"/>
    <s v="MASIVO"/>
    <s v="1 MES PENDIENTE"/>
    <x v="12"/>
    <m/>
    <m/>
    <m/>
    <m/>
  </r>
  <r>
    <x v="1"/>
    <s v="Sasha gisel Rodriguez echavarria"/>
    <n v="362006100000"/>
    <s v="Cobros Mayo 3"/>
    <m/>
    <m/>
    <d v="2026-05-01T00:00:00"/>
    <n v="69984531"/>
    <n v="69984531"/>
    <m/>
    <m/>
    <m/>
    <m/>
    <m/>
    <d v="2026-05-01T00:00:00"/>
    <m/>
    <m/>
    <m/>
    <s v="8-765-51"/>
    <s v="MASIVO"/>
    <s v="NPN"/>
    <x v="12"/>
    <m/>
    <m/>
    <m/>
    <m/>
  </r>
  <r>
    <x v="1"/>
    <s v="RUBEN LOPEZ LOPEZ"/>
    <n v="367010560000"/>
    <s v="Cobros Mayo 3"/>
    <m/>
    <m/>
    <d v="2026-05-01T00:00:00"/>
    <n v="65979191"/>
    <n v="65979191"/>
    <m/>
    <m/>
    <m/>
    <m/>
    <m/>
    <d v="2026-05-01T00:00:00"/>
    <m/>
    <m/>
    <m/>
    <s v="4-769-2415"/>
    <s v="MASIVO"/>
    <s v="2 MESES PENDIENTES"/>
    <x v="12"/>
    <m/>
    <m/>
    <m/>
    <m/>
  </r>
  <r>
    <x v="1"/>
    <s v="Angel Jiménez "/>
    <n v="361009980000"/>
    <s v="Cobros Mayo 3"/>
    <m/>
    <m/>
    <d v="2026-05-01T00:00:00"/>
    <n v="68364042"/>
    <n v="68364042"/>
    <m/>
    <m/>
    <m/>
    <m/>
    <m/>
    <d v="2026-05-01T00:00:00"/>
    <m/>
    <m/>
    <m/>
    <s v="E-8-77217"/>
    <s v="SOHO"/>
    <s v="2 MESES PENDIENTES"/>
    <x v="12"/>
    <m/>
    <m/>
    <m/>
    <m/>
  </r>
  <r>
    <x v="1"/>
    <s v="Moad imtair "/>
    <n v="367010650000"/>
    <s v="Cobros Mayo 3"/>
    <m/>
    <m/>
    <d v="2026-05-01T00:00:00"/>
    <n v="66484934"/>
    <n v="66484934"/>
    <m/>
    <m/>
    <m/>
    <m/>
    <m/>
    <d v="2026-05-01T00:00:00"/>
    <m/>
    <m/>
    <m/>
    <s v="6-721-176"/>
    <s v="SOHO"/>
    <s v="1 MES PENDIENTE"/>
    <x v="12"/>
    <m/>
    <m/>
    <m/>
    <m/>
  </r>
  <r>
    <x v="1"/>
    <s v="Yostania Idalis Humphries Serrano De Padilla "/>
    <n v="291013690000"/>
    <s v="Cobros Mayo 3"/>
    <m/>
    <m/>
    <d v="2026-05-01T00:00:00"/>
    <n v="69821704"/>
    <n v="69821704"/>
    <m/>
    <m/>
    <m/>
    <m/>
    <m/>
    <d v="2026-05-01T00:00:00"/>
    <m/>
    <m/>
    <m/>
    <s v="1-717-357"/>
    <s v="MASIVO"/>
    <s v="1 MES PENDIENTE"/>
    <x v="12"/>
    <m/>
    <m/>
    <m/>
    <m/>
  </r>
  <r>
    <x v="1"/>
    <s v=" NAYROBIS MAYTEE OLIVARES GALLEG"/>
    <n v="366009880000"/>
    <s v="Cobros Mayo 3"/>
    <m/>
    <m/>
    <d v="2026-05-01T00:00:00"/>
    <n v="64485055"/>
    <n v="64485055"/>
    <m/>
    <m/>
    <m/>
    <m/>
    <m/>
    <d v="2026-05-01T00:00:00"/>
    <m/>
    <m/>
    <m/>
    <s v="8-922-351"/>
    <s v="CALL CENTER"/>
    <s v="3 MESES PENDIENTES"/>
    <x v="12"/>
    <m/>
    <m/>
    <m/>
    <m/>
  </r>
  <r>
    <x v="1"/>
    <s v="LUIS CARLOS YEPEZ ORTEGA"/>
    <n v="363009000000"/>
    <s v="Cobros Mayo 3"/>
    <m/>
    <m/>
    <d v="2026-05-01T00:00:00"/>
    <n v="65675141"/>
    <n v="65675141"/>
    <m/>
    <m/>
    <m/>
    <m/>
    <m/>
    <d v="2026-05-01T00:00:00"/>
    <m/>
    <m/>
    <m/>
    <s v="AU195051"/>
    <s v="MASIVO"/>
    <s v="3 MESES PENDIENTES"/>
    <x v="12"/>
    <m/>
    <m/>
    <m/>
    <m/>
  </r>
  <r>
    <x v="1"/>
    <s v="Silvia graciela atencio marin"/>
    <n v="154058290000"/>
    <s v="Cobros Mayo 3"/>
    <m/>
    <m/>
    <d v="2026-05-01T00:00:00"/>
    <n v="68575575"/>
    <n v="68575575"/>
    <m/>
    <m/>
    <m/>
    <m/>
    <m/>
    <d v="2026-05-01T00:00:00"/>
    <m/>
    <m/>
    <m/>
    <s v="8-748-1351"/>
    <s v="MASIVO"/>
    <s v="NPN"/>
    <x v="12"/>
    <m/>
    <m/>
    <m/>
    <m/>
  </r>
  <r>
    <x v="1"/>
    <s v="Avril Rodriguez "/>
    <n v="369013330000"/>
    <s v="Cobros Mayo 3"/>
    <m/>
    <m/>
    <d v="2026-05-01T00:00:00"/>
    <n v="60146263"/>
    <n v="60146263"/>
    <m/>
    <m/>
    <m/>
    <m/>
    <m/>
    <d v="2026-05-01T00:00:00"/>
    <m/>
    <m/>
    <m/>
    <s v="8-1061-2059"/>
    <s v="MASIVO"/>
    <s v="3 MESES PENDIENTES"/>
    <x v="12"/>
    <m/>
    <m/>
    <m/>
    <m/>
  </r>
  <r>
    <x v="1"/>
    <s v="Audid rivera"/>
    <n v="368010580000"/>
    <s v="Cobros Mayo 3"/>
    <m/>
    <m/>
    <d v="2026-05-01T00:00:00"/>
    <n v="67890543"/>
    <n v="67890543"/>
    <m/>
    <m/>
    <m/>
    <m/>
    <m/>
    <d v="2026-05-01T00:00:00"/>
    <m/>
    <m/>
    <m/>
    <s v="8-522-1667"/>
    <s v="MASIVO"/>
    <s v="3 MESES PENDIENTES"/>
    <x v="12"/>
    <m/>
    <m/>
    <m/>
    <m/>
  </r>
  <r>
    <x v="1"/>
    <s v="EUDELSI AKICO GARCIA NUÑEZ"/>
    <n v="365011550000"/>
    <s v="Cobros Mayo 3"/>
    <m/>
    <m/>
    <d v="2026-05-01T00:00:00"/>
    <n v="66230673"/>
    <n v="66230673"/>
    <m/>
    <m/>
    <m/>
    <m/>
    <m/>
    <d v="2026-05-01T00:00:00"/>
    <m/>
    <m/>
    <m/>
    <s v="10-712-17"/>
    <s v="MASIVO"/>
    <s v="2 MESES PENDIENTES"/>
    <x v="12"/>
    <m/>
    <m/>
    <m/>
    <m/>
  </r>
  <r>
    <x v="1"/>
    <s v="Luis Carlos Quintero Almanza"/>
    <n v="303032830000"/>
    <s v="Cobros Mayo 3"/>
    <m/>
    <m/>
    <d v="2026-05-01T00:00:00"/>
    <n v="64701986"/>
    <n v="64701986"/>
    <m/>
    <m/>
    <m/>
    <m/>
    <m/>
    <d v="2026-05-01T00:00:00"/>
    <m/>
    <m/>
    <m/>
    <s v="3-738-1347"/>
    <s v="CALL CENTER"/>
    <s v="NPN"/>
    <x v="12"/>
    <m/>
    <m/>
    <m/>
    <m/>
  </r>
  <r>
    <x v="1"/>
    <s v="MARIA LUZMILA PITTY GONZALEZ "/>
    <n v="364011740000"/>
    <s v="Cobros Mayo 3"/>
    <m/>
    <m/>
    <d v="2026-05-01T00:00:00"/>
    <n v="68170269"/>
    <n v="68170269"/>
    <m/>
    <m/>
    <m/>
    <m/>
    <m/>
    <d v="2026-05-01T00:00:00"/>
    <m/>
    <m/>
    <m/>
    <s v="4-205-503"/>
    <s v="MASIVO"/>
    <s v="2 MESES PENDIENTES"/>
    <x v="12"/>
    <m/>
    <m/>
    <m/>
    <m/>
  </r>
  <r>
    <x v="1"/>
    <s v="Daniel Alejandro Castro Nuñez"/>
    <n v="365008770000"/>
    <s v="Cobros Mayo 3"/>
    <m/>
    <m/>
    <d v="2026-05-01T00:00:00"/>
    <n v="65712096"/>
    <n v="65712096"/>
    <m/>
    <m/>
    <m/>
    <m/>
    <m/>
    <d v="2026-05-01T00:00:00"/>
    <m/>
    <m/>
    <m/>
    <s v="8-1042-854"/>
    <s v="MASIVO"/>
    <s v="3 MESES PENDIENTES"/>
    <x v="12"/>
    <m/>
    <m/>
    <m/>
    <m/>
  </r>
  <r>
    <x v="1"/>
    <s v="DARYELIS ANAIS BLACKMAN DE GRACIA"/>
    <n v="367011930000"/>
    <s v="Cobros Mayo 3"/>
    <m/>
    <m/>
    <d v="2026-05-01T00:00:00"/>
    <n v="68880415"/>
    <n v="68880415"/>
    <m/>
    <m/>
    <m/>
    <m/>
    <m/>
    <d v="2026-05-01T00:00:00"/>
    <m/>
    <m/>
    <m/>
    <s v="9-749-19"/>
    <s v="MASIVO"/>
    <s v="2 MESES PENDIENTES"/>
    <x v="12"/>
    <m/>
    <m/>
    <m/>
    <m/>
  </r>
  <r>
    <x v="1"/>
    <s v="CESAR ANDRES SUAREZ RODRIGUEZ"/>
    <n v="368014210000"/>
    <s v="Cobros Mayo 3"/>
    <m/>
    <m/>
    <d v="2026-05-01T00:00:00"/>
    <n v="64883347"/>
    <n v="64883347"/>
    <m/>
    <m/>
    <m/>
    <m/>
    <m/>
    <d v="2026-05-01T00:00:00"/>
    <m/>
    <m/>
    <m/>
    <n v="187320623"/>
    <s v="MASIVO"/>
    <s v="3 MESES PENDIENTES"/>
    <x v="12"/>
    <m/>
    <m/>
    <m/>
    <m/>
  </r>
  <r>
    <x v="1"/>
    <s v="JOSE EMANUEL CORTES SALDAÑA"/>
    <n v="369014590000"/>
    <s v="Cobros Mayo 3"/>
    <m/>
    <m/>
    <d v="2026-05-01T00:00:00"/>
    <n v="64510780"/>
    <n v="64510780"/>
    <m/>
    <m/>
    <m/>
    <m/>
    <m/>
    <d v="2026-05-01T00:00:00"/>
    <m/>
    <m/>
    <m/>
    <s v="4-755-2474"/>
    <s v="MASIVO"/>
    <s v="1 MES PENDIENTE"/>
    <x v="12"/>
    <m/>
    <m/>
    <m/>
    <m/>
  </r>
  <r>
    <x v="1"/>
    <s v="Disleyka Sanil Barsallo González "/>
    <n v="364012000000"/>
    <s v="Cobros Mayo 3"/>
    <m/>
    <m/>
    <d v="2026-05-01T00:00:00"/>
    <n v="69550116"/>
    <n v="69550116"/>
    <m/>
    <m/>
    <m/>
    <m/>
    <m/>
    <d v="2026-05-01T00:00:00"/>
    <m/>
    <m/>
    <m/>
    <s v="8-906-1946"/>
    <s v="MASIVO"/>
    <s v="3 MESES PENDIENTES"/>
    <x v="12"/>
    <m/>
    <m/>
    <m/>
    <m/>
  </r>
  <r>
    <x v="1"/>
    <s v="NORELIS YISEL RAMOS ESPINOZA"/>
    <n v="354196330000"/>
    <s v="Cobros Mayo 3"/>
    <m/>
    <m/>
    <d v="2026-05-01T00:00:00"/>
    <n v="68463089"/>
    <n v="68463089"/>
    <m/>
    <m/>
    <m/>
    <m/>
    <m/>
    <d v="2026-05-01T00:00:00"/>
    <m/>
    <m/>
    <m/>
    <s v="8-997-2149"/>
    <s v="MASIVO"/>
    <s v="3 MESES PENDIENTES"/>
    <x v="12"/>
    <m/>
    <m/>
    <m/>
    <m/>
  </r>
  <r>
    <x v="1"/>
    <s v="SAHARA KATHERIN LOPEZ ESTRADA"/>
    <n v="363007850000"/>
    <s v="Cobros Mayo 3"/>
    <m/>
    <m/>
    <d v="2026-05-01T00:00:00"/>
    <n v="62620001"/>
    <n v="62620001"/>
    <m/>
    <m/>
    <m/>
    <m/>
    <m/>
    <d v="2026-05-01T00:00:00"/>
    <m/>
    <m/>
    <m/>
    <s v="8-887-2130"/>
    <s v="MASIVO"/>
    <s v="2 MESES PENDIENTES"/>
    <x v="12"/>
    <m/>
    <m/>
    <m/>
    <m/>
  </r>
  <r>
    <x v="1"/>
    <s v="Miguel Angel Ruiz Soto "/>
    <n v="366005830000"/>
    <s v="Cobros Mayo 3"/>
    <m/>
    <m/>
    <d v="2026-05-01T00:00:00"/>
    <n v="68326091"/>
    <n v="68326091"/>
    <m/>
    <m/>
    <m/>
    <m/>
    <m/>
    <d v="2026-05-01T00:00:00"/>
    <m/>
    <m/>
    <m/>
    <s v="3-728-325"/>
    <s v="MASIVO"/>
    <s v="3 MESES PENDIENTES"/>
    <x v="12"/>
    <m/>
    <m/>
    <m/>
    <m/>
  </r>
  <r>
    <x v="1"/>
    <s v="KARINA SUYEN DE MERA JOHNSON"/>
    <n v="369010570000"/>
    <s v="Cobros Mayo 3"/>
    <m/>
    <m/>
    <d v="2026-05-01T00:00:00"/>
    <n v="67887976"/>
    <n v="67887976"/>
    <m/>
    <m/>
    <m/>
    <m/>
    <m/>
    <d v="2026-05-01T00:00:00"/>
    <m/>
    <m/>
    <m/>
    <s v="8-881-622"/>
    <s v="MASIVO"/>
    <s v="3 MESES PENDIENTES"/>
    <x v="12"/>
    <m/>
    <m/>
    <m/>
    <m/>
  </r>
  <r>
    <x v="1"/>
    <s v="Jan Carlos Reyes  Ramírez "/>
    <n v="369007970000"/>
    <s v="Cobros Mayo 3"/>
    <m/>
    <m/>
    <d v="2026-05-01T00:00:00"/>
    <n v="69605477"/>
    <n v="69605477"/>
    <m/>
    <m/>
    <m/>
    <m/>
    <m/>
    <d v="2026-05-01T00:00:00"/>
    <m/>
    <m/>
    <m/>
    <s v="8-799-428"/>
    <s v="MASIVO"/>
    <s v="2 MESES PENDIENTES"/>
    <x v="12"/>
    <m/>
    <m/>
    <m/>
    <m/>
  </r>
  <r>
    <x v="1"/>
    <s v="Eric sabet  Morales "/>
    <n v="366010260000"/>
    <s v="Cobros Mayo 3"/>
    <m/>
    <m/>
    <d v="2026-05-01T00:00:00"/>
    <n v="68303645"/>
    <n v="68303645"/>
    <m/>
    <m/>
    <m/>
    <m/>
    <m/>
    <d v="2026-05-01T00:00:00"/>
    <m/>
    <m/>
    <m/>
    <s v="5-716-1708"/>
    <s v="MASIVO"/>
    <s v="3 MESES PENDIENTES"/>
    <x v="12"/>
    <m/>
    <m/>
    <m/>
    <m/>
  </r>
  <r>
    <x v="1"/>
    <s v="Etilcia ernela acostá Martínez "/>
    <n v="367012450000"/>
    <s v="Cobros Mayo 3"/>
    <m/>
    <m/>
    <d v="2026-05-01T00:00:00"/>
    <n v="64024594"/>
    <n v="64024594"/>
    <m/>
    <m/>
    <m/>
    <m/>
    <m/>
    <d v="2026-05-01T00:00:00"/>
    <m/>
    <m/>
    <m/>
    <s v="10-706-1839"/>
    <s v="MASIVO"/>
    <s v="NPN"/>
    <x v="12"/>
    <m/>
    <m/>
    <m/>
    <m/>
  </r>
  <r>
    <x v="1"/>
    <s v="ALEIDA LINETH RODRIGUEZ DUART"/>
    <n v="368011420000"/>
    <s v="Cobros Mayo 3"/>
    <m/>
    <m/>
    <d v="2026-05-01T00:00:00"/>
    <n v="68211838"/>
    <n v="68211838"/>
    <m/>
    <m/>
    <m/>
    <m/>
    <m/>
    <d v="2026-05-01T00:00:00"/>
    <m/>
    <m/>
    <m/>
    <s v="9-746-1198"/>
    <s v="MASIVO"/>
    <s v="NPN"/>
    <x v="12"/>
    <m/>
    <m/>
    <m/>
    <m/>
  </r>
  <r>
    <x v="1"/>
    <s v=" Diana Karina Flores Ruiz"/>
    <n v="296054960000"/>
    <s v="Cobros Mayo 3"/>
    <m/>
    <m/>
    <d v="2026-05-01T00:00:00"/>
    <n v="67127141"/>
    <n v="67127141"/>
    <m/>
    <m/>
    <m/>
    <m/>
    <m/>
    <d v="2026-05-01T00:00:00"/>
    <m/>
    <m/>
    <m/>
    <s v="8-840-1324"/>
    <s v="CALL CENTER"/>
    <s v="3 MESES PENDIENTES"/>
    <x v="12"/>
    <m/>
    <m/>
    <m/>
    <m/>
  </r>
  <r>
    <x v="1"/>
    <s v="Oscar Alexi Antencio arauz "/>
    <n v="361008990000"/>
    <s v="Cobros Mayo 3"/>
    <m/>
    <m/>
    <d v="2026-05-01T00:00:00"/>
    <n v="69662263"/>
    <n v="69662263"/>
    <m/>
    <m/>
    <m/>
    <m/>
    <m/>
    <d v="2026-05-01T00:00:00"/>
    <m/>
    <m/>
    <m/>
    <s v=" 1-51-133"/>
    <s v="MASIVO"/>
    <s v="NPN"/>
    <x v="12"/>
    <m/>
    <m/>
    <m/>
    <m/>
  </r>
  <r>
    <x v="1"/>
    <s v="Elvis Yoel Uribe Pitti"/>
    <n v="361011890000"/>
    <s v="Cobros Mayo 3"/>
    <m/>
    <m/>
    <d v="2026-05-01T00:00:00"/>
    <n v="65220064"/>
    <n v="65220064"/>
    <m/>
    <m/>
    <m/>
    <m/>
    <m/>
    <d v="2026-05-01T00:00:00"/>
    <m/>
    <m/>
    <m/>
    <s v=" 4-717-248"/>
    <s v="MASIVO"/>
    <s v="2 MESES PENDIENTES"/>
    <x v="12"/>
    <m/>
    <m/>
    <m/>
    <m/>
  </r>
  <r>
    <x v="1"/>
    <s v="Nivia Grajales"/>
    <n v="363014190000"/>
    <s v="Cobros Mayo 3"/>
    <m/>
    <m/>
    <d v="2026-05-01T00:00:00"/>
    <n v="66153227"/>
    <n v="66153227"/>
    <m/>
    <m/>
    <m/>
    <m/>
    <m/>
    <d v="2026-05-01T00:00:00"/>
    <m/>
    <m/>
    <m/>
    <s v="4-837-1645"/>
    <s v="MASIVO"/>
    <s v="3 MESES PENDIENTES"/>
    <x v="12"/>
    <m/>
    <m/>
    <m/>
    <m/>
  </r>
  <r>
    <x v="1"/>
    <s v="Leonicia Alfaro Ben "/>
    <n v="361013340000"/>
    <s v="Cobros Mayo 3"/>
    <m/>
    <m/>
    <d v="2026-05-01T00:00:00"/>
    <n v="63500846"/>
    <n v="63500846"/>
    <m/>
    <m/>
    <m/>
    <m/>
    <m/>
    <d v="2026-05-01T00:00:00"/>
    <m/>
    <m/>
    <m/>
    <s v="10-714-2028"/>
    <s v="MASIVO"/>
    <s v="3 MESES PENDIENTES"/>
    <x v="12"/>
    <m/>
    <m/>
    <m/>
    <m/>
  </r>
  <r>
    <x v="1"/>
    <s v="Ilmes jaramillo cruz"/>
    <n v="369008970000"/>
    <s v="Cobros Mayo 3"/>
    <m/>
    <m/>
    <d v="2026-05-01T00:00:00"/>
    <n v="69943990"/>
    <n v="69943990"/>
    <m/>
    <m/>
    <m/>
    <m/>
    <m/>
    <d v="2026-05-01T00:00:00"/>
    <m/>
    <m/>
    <m/>
    <s v="9-715-582"/>
    <s v="MASIVO"/>
    <s v="3 MESES PENDIENTES"/>
    <x v="12"/>
    <m/>
    <m/>
    <m/>
    <m/>
  </r>
  <r>
    <x v="1"/>
    <s v="Giovanneth Vásquez"/>
    <n v="361013330000"/>
    <s v="Cobros Mayo 3"/>
    <m/>
    <m/>
    <d v="2026-05-01T00:00:00"/>
    <n v="65294266"/>
    <n v="65294266"/>
    <m/>
    <m/>
    <m/>
    <m/>
    <m/>
    <d v="2026-05-01T00:00:00"/>
    <m/>
    <m/>
    <m/>
    <s v="8-007-281"/>
    <s v="MASIVO"/>
    <s v="2 MESES PENDIENTES"/>
    <x v="12"/>
    <m/>
    <m/>
    <m/>
    <m/>
  </r>
  <r>
    <x v="1"/>
    <s v="Alexis David Benítez Hernández "/>
    <n v="367014690000"/>
    <s v="Cobros Mayo 3"/>
    <m/>
    <m/>
    <d v="2026-05-01T00:00:00"/>
    <n v="69550116"/>
    <n v="69550116"/>
    <m/>
    <m/>
    <m/>
    <m/>
    <m/>
    <d v="2026-05-01T00:00:00"/>
    <m/>
    <m/>
    <m/>
    <s v="8-809-823"/>
    <s v="MASIVO"/>
    <s v="3 MESES PENDIENTES"/>
    <x v="12"/>
    <m/>
    <m/>
    <m/>
    <m/>
  </r>
  <r>
    <x v="1"/>
    <s v="Luis Alberto Lañas Guerrero"/>
    <n v="362011030000"/>
    <s v="Cobros Mayo 3"/>
    <m/>
    <m/>
    <d v="2026-05-01T00:00:00"/>
    <n v="67082818"/>
    <n v="67082818"/>
    <m/>
    <m/>
    <m/>
    <m/>
    <m/>
    <d v="2026-05-01T00:00:00"/>
    <m/>
    <m/>
    <m/>
    <s v="8-441-11"/>
    <s v="MASIVO"/>
    <s v="NPN"/>
    <x v="12"/>
    <m/>
    <m/>
    <m/>
    <m/>
  </r>
  <r>
    <x v="1"/>
    <s v="Juan Carlos Zamora Rodriguez "/>
    <n v="205010200000"/>
    <s v="Cobros Mayo 3"/>
    <m/>
    <m/>
    <d v="2026-05-01T00:00:00"/>
    <n v="67920874"/>
    <n v="67920874"/>
    <m/>
    <m/>
    <m/>
    <m/>
    <m/>
    <d v="2026-05-01T00:00:00"/>
    <m/>
    <m/>
    <m/>
    <s v="8-783-775"/>
    <s v="MASIVO"/>
    <s v="NPN"/>
    <x v="12"/>
    <m/>
    <m/>
    <m/>
    <m/>
  </r>
  <r>
    <x v="1"/>
    <s v="Yaneli lisbeth navalo Martinez "/>
    <n v="351247450000"/>
    <s v="Cobros Mayo 3"/>
    <m/>
    <m/>
    <d v="2026-05-01T00:00:00"/>
    <n v="64296356"/>
    <n v="64296356"/>
    <m/>
    <m/>
    <m/>
    <m/>
    <m/>
    <d v="2026-05-01T00:00:00"/>
    <m/>
    <m/>
    <m/>
    <s v="3-730-2220"/>
    <s v="MASIVO"/>
    <s v="NPN"/>
    <x v="12"/>
    <m/>
    <m/>
    <m/>
    <m/>
  </r>
  <r>
    <x v="1"/>
    <s v="Freddy balza "/>
    <n v="368014280000"/>
    <s v="Cobros Mayo 3"/>
    <m/>
    <m/>
    <d v="2026-05-01T00:00:00"/>
    <n v="68211872"/>
    <n v="68211872"/>
    <m/>
    <m/>
    <m/>
    <m/>
    <m/>
    <d v="2026-05-01T00:00:00"/>
    <m/>
    <m/>
    <m/>
    <s v="Bf558050"/>
    <s v="SOHO"/>
    <s v="NPN"/>
    <x v="12"/>
    <m/>
    <m/>
    <m/>
    <m/>
  </r>
  <r>
    <x v="1"/>
    <s v="Erick Alberto Gómez Ávila "/>
    <n v="362012510000"/>
    <s v="Cobros Mayo 3"/>
    <m/>
    <m/>
    <d v="2026-05-01T00:00:00"/>
    <n v="63835021"/>
    <n v="63835021"/>
    <m/>
    <m/>
    <m/>
    <m/>
    <m/>
    <d v="2026-05-01T00:00:00"/>
    <m/>
    <m/>
    <m/>
    <s v="5-712-2177"/>
    <s v="MASIVO"/>
    <s v="NPN"/>
    <x v="12"/>
    <m/>
    <m/>
    <m/>
    <m/>
  </r>
  <r>
    <x v="1"/>
    <s v="Edwin Alexander Morales"/>
    <n v="353244970000"/>
    <s v="Cobros Mayo 3"/>
    <m/>
    <m/>
    <d v="2026-05-01T00:00:00"/>
    <n v="63393120"/>
    <n v="63393120"/>
    <m/>
    <m/>
    <m/>
    <m/>
    <m/>
    <d v="2026-05-01T00:00:00"/>
    <m/>
    <m/>
    <m/>
    <s v="2-106-1509"/>
    <s v="MASIVO"/>
    <s v="2 MESES PENDIENTES"/>
    <x v="12"/>
    <m/>
    <m/>
    <m/>
    <m/>
  </r>
  <r>
    <x v="1"/>
    <s v=" TONY MC KALOMAN"/>
    <n v="362016470000"/>
    <s v="Cobros Mayo 3"/>
    <m/>
    <m/>
    <d v="2026-05-01T00:00:00"/>
    <n v="69868393"/>
    <n v="69868393"/>
    <m/>
    <m/>
    <m/>
    <m/>
    <m/>
    <d v="2026-05-01T00:00:00"/>
    <m/>
    <m/>
    <m/>
    <s v="8-784-361"/>
    <s v="CALL CENTER"/>
    <s v="NPN"/>
    <x v="12"/>
    <m/>
    <m/>
    <m/>
    <m/>
  </r>
  <r>
    <x v="1"/>
    <s v="Estephany Lineth Jiménez Pitti"/>
    <n v="363014040000"/>
    <s v="Cobros Mayo 3"/>
    <m/>
    <m/>
    <d v="2026-05-01T00:00:00"/>
    <n v="67266668"/>
    <n v="67266668"/>
    <m/>
    <m/>
    <m/>
    <m/>
    <m/>
    <d v="2026-05-01T00:00:00"/>
    <m/>
    <m/>
    <m/>
    <s v="4-808-197"/>
    <s v="MASIVO"/>
    <s v="NPN"/>
    <x v="12"/>
    <m/>
    <m/>
    <m/>
    <m/>
  </r>
  <r>
    <x v="1"/>
    <s v="DIONISIO VASQUEZ SANTANA"/>
    <n v="365014860000"/>
    <s v="Cobros Mayo 3"/>
    <m/>
    <m/>
    <d v="2026-05-01T00:00:00"/>
    <n v="64364799"/>
    <n v="64364799"/>
    <m/>
    <m/>
    <m/>
    <m/>
    <m/>
    <d v="2026-05-01T00:00:00"/>
    <m/>
    <m/>
    <m/>
    <s v="8-201-1311"/>
    <s v="MASIVO"/>
    <s v="NPN"/>
    <x v="12"/>
    <m/>
    <m/>
    <m/>
    <m/>
  </r>
  <r>
    <x v="1"/>
    <s v="ROSELIN ROSEMARI RODRIGUEZ AYARZA"/>
    <n v="368006620000"/>
    <s v="Cobros Mayo 3"/>
    <m/>
    <m/>
    <d v="2026-05-01T00:00:00"/>
    <n v="64011148"/>
    <n v="64011148"/>
    <m/>
    <m/>
    <m/>
    <m/>
    <m/>
    <d v="2026-05-01T00:00:00"/>
    <m/>
    <m/>
    <m/>
    <s v="3-754-1766"/>
    <s v="MASIVO"/>
    <s v="1 MES PENDIENTE"/>
    <x v="12"/>
    <m/>
    <m/>
    <m/>
    <m/>
  </r>
  <r>
    <x v="1"/>
    <s v="OMAR ANTONIO JOHNSON GUTIERREZ"/>
    <n v="297068920000"/>
    <s v="Cobros Mayo 3"/>
    <m/>
    <m/>
    <d v="2026-05-01T00:00:00"/>
    <n v="66599184"/>
    <n v="66599184"/>
    <m/>
    <m/>
    <m/>
    <m/>
    <m/>
    <d v="2026-05-01T00:00:00"/>
    <m/>
    <m/>
    <m/>
    <s v="8-839-1532"/>
    <s v="MASIVO"/>
    <s v="3 MESES PENDIENTES"/>
    <x v="12"/>
    <m/>
    <m/>
    <m/>
    <m/>
  </r>
  <r>
    <x v="1"/>
    <s v="Alexia Ramos"/>
    <n v="362013760000"/>
    <s v="Cobros Mayo 3"/>
    <m/>
    <m/>
    <d v="2026-05-01T00:00:00"/>
    <n v="67542007"/>
    <n v="67542007"/>
    <m/>
    <m/>
    <m/>
    <m/>
    <m/>
    <d v="2026-05-01T00:00:00"/>
    <m/>
    <m/>
    <m/>
    <n v="312109"/>
    <s v="MASIVO"/>
    <s v="NPN"/>
    <x v="12"/>
    <m/>
    <m/>
    <m/>
    <m/>
  </r>
  <r>
    <x v="1"/>
    <s v="MARCO TULIO ALBEAR SIVALA"/>
    <n v="357386290000"/>
    <s v="Cobros Mayo 3"/>
    <m/>
    <m/>
    <d v="2026-05-01T00:00:00"/>
    <n v="65190440"/>
    <n v="65190440"/>
    <m/>
    <m/>
    <m/>
    <m/>
    <m/>
    <d v="2026-05-01T00:00:00"/>
    <m/>
    <m/>
    <m/>
    <s v="8-909-2163"/>
    <s v="MASIVO"/>
    <s v="NPN"/>
    <x v="12"/>
    <m/>
    <m/>
    <m/>
    <m/>
  </r>
  <r>
    <x v="1"/>
    <s v="Brayan duval Lezcano"/>
    <n v="369007380000"/>
    <s v="Cobros Mayo 3"/>
    <m/>
    <m/>
    <d v="2026-05-01T00:00:00"/>
    <n v="63624634"/>
    <n v="63624634"/>
    <m/>
    <m/>
    <m/>
    <m/>
    <m/>
    <d v="2026-05-01T00:00:00"/>
    <m/>
    <m/>
    <m/>
    <s v="8-1054-1122"/>
    <s v="MASIVO"/>
    <s v="2 MESES PENDIENTES"/>
    <x v="12"/>
    <m/>
    <m/>
    <m/>
    <m/>
  </r>
  <r>
    <x v="1"/>
    <s v="Zayanis morales "/>
    <n v="364006210000"/>
    <s v="Cobros Mayo 3"/>
    <m/>
    <m/>
    <d v="2026-05-01T00:00:00"/>
    <n v="68466612"/>
    <n v="68466612"/>
    <m/>
    <m/>
    <m/>
    <m/>
    <m/>
    <d v="2026-05-01T00:00:00"/>
    <m/>
    <m/>
    <m/>
    <s v="8-1002-2265"/>
    <s v="MASIVO"/>
    <s v="2 MESES PENDIENTES"/>
    <x v="12"/>
    <m/>
    <m/>
    <m/>
    <m/>
  </r>
  <r>
    <x v="1"/>
    <s v="ALEJANDRO PEREZ GONZALEZ"/>
    <n v="368014530000"/>
    <s v="Cobros Mayo 3"/>
    <m/>
    <m/>
    <d v="2026-05-01T00:00:00"/>
    <n v="66056107"/>
    <n v="66056107"/>
    <m/>
    <m/>
    <m/>
    <m/>
    <m/>
    <d v="2026-05-01T00:00:00"/>
    <m/>
    <m/>
    <m/>
    <s v="2-709-2020"/>
    <s v="MASIVO"/>
    <s v="NPN"/>
    <x v="12"/>
    <m/>
    <m/>
    <m/>
    <m/>
  </r>
  <r>
    <x v="1"/>
    <s v="Andis villa"/>
    <n v="367015400000"/>
    <s v="Cobros Mayo 3"/>
    <m/>
    <m/>
    <d v="2026-05-01T00:00:00"/>
    <n v="61698682"/>
    <n v="61698682"/>
    <m/>
    <m/>
    <m/>
    <m/>
    <m/>
    <d v="2026-05-01T00:00:00"/>
    <m/>
    <m/>
    <m/>
    <s v="2-748-1509"/>
    <s v="MASIVO"/>
    <s v="3 MESES PENDIENTES"/>
    <x v="12"/>
    <m/>
    <m/>
    <m/>
    <m/>
  </r>
  <r>
    <x v="1"/>
    <s v="ZUANETH YOSIBELL VEGA SEGUNDO"/>
    <n v="366016460000"/>
    <s v="Cobros Mayo 3"/>
    <m/>
    <m/>
    <d v="2026-05-01T00:00:00"/>
    <n v="65194547"/>
    <n v="65194547"/>
    <m/>
    <m/>
    <m/>
    <m/>
    <m/>
    <d v="2026-05-01T00:00:00"/>
    <m/>
    <m/>
    <m/>
    <s v="8-872-512"/>
    <s v="MASIVO"/>
    <s v="3 MESES PENDIENTES"/>
    <x v="12"/>
    <m/>
    <m/>
    <m/>
    <m/>
  </r>
  <r>
    <x v="1"/>
    <s v="Angel Rodriguez "/>
    <n v="361016910000"/>
    <s v="Cobros Mayo 3"/>
    <m/>
    <m/>
    <d v="2026-05-01T00:00:00"/>
    <n v="65077219"/>
    <n v="65077219"/>
    <m/>
    <m/>
    <m/>
    <m/>
    <m/>
    <d v="2026-05-01T00:00:00"/>
    <m/>
    <m/>
    <m/>
    <s v="8-901-7164"/>
    <s v="MASIVO"/>
    <s v="NPN"/>
    <x v="12"/>
    <m/>
    <m/>
    <m/>
    <m/>
  </r>
  <r>
    <x v="1"/>
    <s v="Ticxiana layans "/>
    <n v="362008590000"/>
    <s v="Cobros Mayo 3"/>
    <m/>
    <m/>
    <d v="2026-05-01T00:00:00"/>
    <n v="61989416"/>
    <n v="61989416"/>
    <m/>
    <m/>
    <m/>
    <m/>
    <m/>
    <d v="2026-05-01T00:00:00"/>
    <m/>
    <m/>
    <m/>
    <s v="10-709-2357"/>
    <s v="MASIVO"/>
    <s v="3 MESES PENDIENTES"/>
    <x v="12"/>
    <m/>
    <m/>
    <m/>
    <m/>
  </r>
  <r>
    <x v="1"/>
    <s v="Enelia valdes "/>
    <n v="369010770000"/>
    <s v="Cobros Mayo 3"/>
    <m/>
    <m/>
    <d v="2026-05-01T00:00:00"/>
    <n v="69455189"/>
    <n v="69455189"/>
    <m/>
    <m/>
    <m/>
    <m/>
    <m/>
    <d v="2026-05-01T00:00:00"/>
    <m/>
    <m/>
    <m/>
    <s v="10-715-601"/>
    <s v="MASIVO"/>
    <s v="3 MESES PENDIENTES"/>
    <x v="12"/>
    <m/>
    <m/>
    <m/>
    <m/>
  </r>
  <r>
    <x v="1"/>
    <s v="Antonia Félix Santana"/>
    <n v="368012950000"/>
    <s v="Cobros Mayo 3"/>
    <m/>
    <m/>
    <d v="2026-05-01T00:00:00"/>
    <n v="66015214"/>
    <n v="66015214"/>
    <m/>
    <m/>
    <m/>
    <m/>
    <m/>
    <d v="2026-05-01T00:00:00"/>
    <m/>
    <m/>
    <m/>
    <s v="XDF207091"/>
    <s v="MASIVO"/>
    <s v="3 MESES PENDIENTES"/>
    <x v="12"/>
    <m/>
    <m/>
    <m/>
    <m/>
  </r>
  <r>
    <x v="1"/>
    <s v="Cecilia de los Angeles Masa Salinas "/>
    <n v="361014320000"/>
    <s v="Cobros Mayo 3"/>
    <m/>
    <m/>
    <d v="2026-05-01T00:00:00"/>
    <n v="68983295"/>
    <n v="68983295"/>
    <m/>
    <m/>
    <m/>
    <m/>
    <m/>
    <d v="2026-05-01T00:00:00"/>
    <m/>
    <m/>
    <m/>
    <s v="8-957-400"/>
    <s v="MASIVO"/>
    <s v="3 MESES PENDIENTES"/>
    <x v="12"/>
    <m/>
    <m/>
    <m/>
    <m/>
  </r>
  <r>
    <x v="1"/>
    <s v="MELICIO JERRI ARIAS LOPEZ"/>
    <n v="365016660000"/>
    <s v="Cobros Mayo 3"/>
    <m/>
    <m/>
    <d v="2026-05-01T00:00:00"/>
    <n v="62474885"/>
    <n v="62474885"/>
    <m/>
    <m/>
    <m/>
    <m/>
    <m/>
    <d v="2026-05-01T00:00:00"/>
    <m/>
    <m/>
    <m/>
    <s v="8-1014-1424"/>
    <s v="MASIVO"/>
    <s v="3 MESES PENDIENTES"/>
    <x v="12"/>
    <m/>
    <m/>
    <m/>
    <m/>
  </r>
  <r>
    <x v="1"/>
    <s v="Delmira Sanjur Cedeño "/>
    <n v="351262510000"/>
    <s v="Cobros Mayo 3"/>
    <m/>
    <m/>
    <d v="2026-05-01T00:00:00"/>
    <n v="65227543"/>
    <n v="65227543"/>
    <m/>
    <m/>
    <m/>
    <m/>
    <m/>
    <d v="2026-05-01T00:00:00"/>
    <m/>
    <m/>
    <m/>
    <s v="4-207-596"/>
    <s v="MASIVO"/>
    <s v="NPN"/>
    <x v="12"/>
    <m/>
    <m/>
    <m/>
    <m/>
  </r>
  <r>
    <x v="1"/>
    <s v="MARIA DEL CARMEN GONZALEZ PEREZ "/>
    <n v="362014680000"/>
    <s v="Cobros Mayo 3"/>
    <m/>
    <m/>
    <d v="2026-05-01T00:00:00"/>
    <n v="63182320"/>
    <n v="63182320"/>
    <m/>
    <m/>
    <m/>
    <m/>
    <m/>
    <d v="2026-05-01T00:00:00"/>
    <m/>
    <m/>
    <m/>
    <s v="8-794-1225"/>
    <s v="MASIVO"/>
    <s v="NPN"/>
    <x v="12"/>
    <m/>
    <m/>
    <m/>
    <m/>
  </r>
  <r>
    <x v="1"/>
    <s v="Benita Samaniego ortega "/>
    <n v="364014840000"/>
    <s v="Cobros Mayo 3"/>
    <m/>
    <m/>
    <d v="2026-05-01T00:00:00"/>
    <n v="66637565"/>
    <n v="66637565"/>
    <m/>
    <m/>
    <m/>
    <m/>
    <m/>
    <d v="2026-05-01T00:00:00"/>
    <m/>
    <m/>
    <m/>
    <s v="2-87-2011"/>
    <s v="MASIVO"/>
    <s v="NPN"/>
    <x v="12"/>
    <m/>
    <m/>
    <m/>
    <m/>
  </r>
  <r>
    <x v="1"/>
    <s v="MARY DENA DOMINGUEZ SALAZAR DE"/>
    <n v="365015760000"/>
    <s v="Cobros Mayo 3"/>
    <m/>
    <m/>
    <d v="2026-05-01T00:00:00"/>
    <n v="69518046"/>
    <n v="69518046"/>
    <m/>
    <m/>
    <m/>
    <m/>
    <m/>
    <d v="2026-05-01T00:00:00"/>
    <m/>
    <m/>
    <m/>
    <s v="8-269-773"/>
    <s v="MASIVO"/>
    <s v="3 MESES PENDIENTES"/>
    <x v="12"/>
    <m/>
    <m/>
    <m/>
    <m/>
  </r>
  <r>
    <x v="1"/>
    <s v="Esteban Jaramillo Molina"/>
    <n v="364016910000"/>
    <s v="Cobros Mayo 3"/>
    <m/>
    <m/>
    <d v="2026-05-01T00:00:00"/>
    <n v="63043914"/>
    <n v="63043914"/>
    <m/>
    <m/>
    <m/>
    <m/>
    <m/>
    <d v="2026-05-01T00:00:00"/>
    <m/>
    <m/>
    <m/>
    <s v="BH312441"/>
    <s v="MASIVO"/>
    <s v="2 MESES PENDIENTES"/>
    <x v="12"/>
    <m/>
    <m/>
    <m/>
    <m/>
  </r>
  <r>
    <x v="1"/>
    <s v="Hibrain moreno"/>
    <n v="366016880000"/>
    <s v="Cobros Mayo 3"/>
    <m/>
    <m/>
    <d v="2026-05-01T00:00:00"/>
    <n v="68905432"/>
    <n v="68905432"/>
    <m/>
    <m/>
    <m/>
    <m/>
    <m/>
    <d v="2026-05-01T00:00:00"/>
    <m/>
    <m/>
    <m/>
    <s v="8-375-872"/>
    <s v="MASIVO"/>
    <s v="2 MESES PENDIENTES"/>
    <x v="12"/>
    <m/>
    <m/>
    <m/>
    <m/>
  </r>
  <r>
    <x v="1"/>
    <s v="Nemesis yerissel ortiz carvajal"/>
    <n v="362007470000"/>
    <s v="Cobros Mayo 3"/>
    <m/>
    <m/>
    <d v="2026-05-01T00:00:00"/>
    <n v="61320444"/>
    <n v="61320444"/>
    <m/>
    <m/>
    <m/>
    <m/>
    <m/>
    <d v="2026-05-01T00:00:00"/>
    <m/>
    <m/>
    <m/>
    <s v="3-720-2349"/>
    <s v="MASIVO"/>
    <s v="3 MESES PENDIENTES"/>
    <x v="12"/>
    <m/>
    <m/>
    <m/>
    <m/>
  </r>
  <r>
    <x v="1"/>
    <s v="Priscila Eunice de Padua Nash "/>
    <n v="364011660000"/>
    <s v="Cobros Mayo 3"/>
    <m/>
    <m/>
    <d v="2026-05-01T00:00:00"/>
    <n v="63200713"/>
    <n v="63200713"/>
    <m/>
    <m/>
    <m/>
    <m/>
    <m/>
    <d v="2026-05-01T00:00:00"/>
    <m/>
    <m/>
    <m/>
    <s v="8-786-1969"/>
    <s v="MASIVO"/>
    <s v="3 MESES PENDIENTES"/>
    <x v="12"/>
    <m/>
    <m/>
    <m/>
    <m/>
  </r>
  <r>
    <x v="1"/>
    <s v="Ulises javier Sanchez padilla"/>
    <n v="365007830000"/>
    <s v="Cobros Mayo 3"/>
    <m/>
    <m/>
    <d v="2026-05-01T00:00:00"/>
    <n v="65566105"/>
    <n v="65566105"/>
    <m/>
    <m/>
    <m/>
    <m/>
    <m/>
    <d v="2026-05-01T00:00:00"/>
    <m/>
    <m/>
    <m/>
    <s v="2-746-1771"/>
    <s v="MASIVO"/>
    <s v="3 MESES PENDIENTES"/>
    <x v="12"/>
    <m/>
    <m/>
    <m/>
    <m/>
  </r>
  <r>
    <x v="1"/>
    <s v="Aristides de leon sosa "/>
    <n v="362012150000"/>
    <s v="Cobros Mayo 3"/>
    <m/>
    <m/>
    <d v="2026-05-01T00:00:00"/>
    <n v="65324478"/>
    <n v="65324478"/>
    <m/>
    <m/>
    <m/>
    <m/>
    <m/>
    <d v="2026-05-01T00:00:00"/>
    <m/>
    <m/>
    <m/>
    <s v="8-342-661"/>
    <s v="SOHO"/>
    <s v="NPN"/>
    <x v="12"/>
    <m/>
    <m/>
    <m/>
    <m/>
  </r>
  <r>
    <x v="1"/>
    <s v="Eugenio paz "/>
    <n v="365015690000"/>
    <s v="Cobros Mayo 3"/>
    <m/>
    <m/>
    <d v="2026-05-01T00:00:00"/>
    <n v="66463899"/>
    <n v="66463899"/>
    <m/>
    <m/>
    <m/>
    <m/>
    <m/>
    <d v="2026-05-01T00:00:00"/>
    <m/>
    <m/>
    <m/>
    <s v="8-511-473"/>
    <s v="SOHO"/>
    <s v="NPN"/>
    <x v="12"/>
    <m/>
    <m/>
    <m/>
    <m/>
  </r>
  <r>
    <x v="1"/>
    <s v="Adriel Candanedo"/>
    <n v="367015970000"/>
    <s v="Cobros Mayo 3"/>
    <m/>
    <m/>
    <d v="2026-05-01T00:00:00"/>
    <n v="66631972"/>
    <n v="66631972"/>
    <m/>
    <m/>
    <m/>
    <m/>
    <m/>
    <d v="2026-05-01T00:00:00"/>
    <m/>
    <m/>
    <m/>
    <s v="8-948-349"/>
    <s v="MASIVO"/>
    <s v="2 MESES PENDIENTES"/>
    <x v="12"/>
    <m/>
    <m/>
    <m/>
    <m/>
  </r>
  <r>
    <x v="1"/>
    <s v="Eliecer Manuel Echeverria "/>
    <n v="364014880000"/>
    <s v="Cobros Mayo 3"/>
    <m/>
    <m/>
    <d v="2026-05-01T00:00:00"/>
    <n v="69145003"/>
    <n v="69145003"/>
    <m/>
    <m/>
    <m/>
    <m/>
    <m/>
    <d v="2026-05-01T00:00:00"/>
    <m/>
    <m/>
    <m/>
    <s v="2-707-1564"/>
    <s v="MASIVO"/>
    <s v="2 MESES PENDIENTES"/>
    <x v="12"/>
    <m/>
    <m/>
    <m/>
    <m/>
  </r>
  <r>
    <x v="1"/>
    <s v="EVELYN ITZEL ROMERO BATISTA"/>
    <n v="363013180000"/>
    <s v="Cobros Mayo 3"/>
    <m/>
    <m/>
    <d v="2026-05-01T00:00:00"/>
    <n v="63337433"/>
    <n v="63337433"/>
    <m/>
    <m/>
    <m/>
    <m/>
    <m/>
    <d v="2026-05-01T00:00:00"/>
    <m/>
    <m/>
    <m/>
    <s v="9-734-1042"/>
    <s v="MASIVO"/>
    <s v="NPN"/>
    <x v="12"/>
    <m/>
    <m/>
    <m/>
    <m/>
  </r>
  <r>
    <x v="1"/>
    <s v=" ISIDRO PEREZ RIOS"/>
    <n v="362016610000"/>
    <s v="Cobros Mayo 3"/>
    <m/>
    <m/>
    <d v="2026-05-01T00:00:00"/>
    <n v="69898517"/>
    <n v="69898517"/>
    <m/>
    <m/>
    <m/>
    <m/>
    <m/>
    <d v="2026-05-01T00:00:00"/>
    <m/>
    <m/>
    <m/>
    <s v="4-761-2264"/>
    <s v="CALL CENTER"/>
    <s v="2 MESES PENDIENTES"/>
    <x v="12"/>
    <m/>
    <m/>
    <m/>
    <m/>
  </r>
  <r>
    <x v="1"/>
    <s v=" Carlos Manuel Rodriguez Pino"/>
    <n v="369013080000"/>
    <s v="Cobros Mayo 3"/>
    <m/>
    <m/>
    <d v="2026-05-01T00:00:00"/>
    <n v="62710477"/>
    <n v="62710477"/>
    <m/>
    <m/>
    <m/>
    <m/>
    <m/>
    <d v="2026-05-01T00:00:00"/>
    <m/>
    <m/>
    <m/>
    <s v="8-1055-146"/>
    <s v="DIGITAL"/>
    <s v="2 MESES PENDIENTES"/>
    <x v="12"/>
    <m/>
    <m/>
    <m/>
    <m/>
  </r>
  <r>
    <x v="1"/>
    <s v="LUIS MARIA SANTAMARIA ARJONA "/>
    <n v="366014530000"/>
    <s v="Cobros Mayo 3"/>
    <m/>
    <m/>
    <d v="2026-05-01T00:00:00"/>
    <n v="66705356"/>
    <n v="66705356"/>
    <m/>
    <m/>
    <m/>
    <m/>
    <m/>
    <d v="2026-05-01T00:00:00"/>
    <m/>
    <m/>
    <m/>
    <s v="4-117-1554"/>
    <s v="MASIVO"/>
    <s v="NPN"/>
    <x v="12"/>
    <m/>
    <m/>
    <m/>
    <m/>
  </r>
  <r>
    <x v="1"/>
    <s v="Jaime Eliecer Castillo Carrera"/>
    <n v="366015700000"/>
    <s v="Cobros Mayo 3"/>
    <m/>
    <m/>
    <d v="2026-05-01T00:00:00"/>
    <n v="67089173"/>
    <n v="67089173"/>
    <m/>
    <m/>
    <m/>
    <m/>
    <m/>
    <d v="2026-05-01T00:00:00"/>
    <m/>
    <m/>
    <m/>
    <s v="4-142-1188"/>
    <s v="MASIVO"/>
    <s v="NPN"/>
    <x v="12"/>
    <m/>
    <m/>
    <m/>
    <m/>
  </r>
  <r>
    <x v="1"/>
    <s v="MARTA ORTIZ BROWN"/>
    <n v="363013770000"/>
    <s v="Cobros Mayo 3"/>
    <m/>
    <m/>
    <d v="2026-05-01T00:00:00"/>
    <n v="69686466"/>
    <n v="69686466"/>
    <m/>
    <m/>
    <m/>
    <m/>
    <m/>
    <d v="2026-05-01T00:00:00"/>
    <m/>
    <m/>
    <m/>
    <s v="3-53-106"/>
    <s v="MASIVO"/>
    <s v="3 MESES PENDIENTES"/>
    <x v="12"/>
    <m/>
    <m/>
    <m/>
    <m/>
  </r>
  <r>
    <x v="1"/>
    <s v="YATZULAY ESTHER DE LA ESPADA DEL CID"/>
    <n v="368014360000"/>
    <s v="Cobros Mayo 3"/>
    <m/>
    <m/>
    <d v="2026-05-01T00:00:00"/>
    <n v="63189537"/>
    <n v="63189537"/>
    <m/>
    <m/>
    <m/>
    <m/>
    <m/>
    <d v="2026-05-01T00:00:00"/>
    <m/>
    <m/>
    <m/>
    <s v="3-756-2112"/>
    <s v="MASIVO"/>
    <s v="3 MESES PENDIENTES"/>
    <x v="12"/>
    <m/>
    <m/>
    <m/>
    <m/>
  </r>
  <r>
    <x v="1"/>
    <s v="Izelinda apochito"/>
    <n v="364016430000"/>
    <s v="Cobros Mayo 3"/>
    <m/>
    <m/>
    <d v="2026-05-01T00:00:00"/>
    <n v="68129364"/>
    <n v="68129364"/>
    <m/>
    <m/>
    <m/>
    <m/>
    <m/>
    <d v="2026-05-01T00:00:00"/>
    <m/>
    <m/>
    <m/>
    <s v="11-700-412"/>
    <s v="MASIVO"/>
    <s v="3 MESES PENDIENTES"/>
    <x v="12"/>
    <m/>
    <m/>
    <m/>
    <m/>
  </r>
  <r>
    <x v="1"/>
    <s v="JASMIN CUAYAS ZARATE"/>
    <n v="353325540000"/>
    <s v="Cobros Mayo 3"/>
    <m/>
    <m/>
    <d v="2026-05-01T00:00:00"/>
    <n v="66930362"/>
    <n v="66930362"/>
    <m/>
    <m/>
    <m/>
    <m/>
    <m/>
    <d v="2026-05-01T00:00:00"/>
    <m/>
    <m/>
    <m/>
    <s v="8-488-199"/>
    <s v="MASIVO"/>
    <s v="3 MESES PENDIENTES"/>
    <x v="12"/>
    <m/>
    <m/>
    <m/>
    <m/>
  </r>
  <r>
    <x v="1"/>
    <s v="SAMUEL ISAAC ADAMS"/>
    <n v="365018580000"/>
    <s v="Cobros Mayo 3"/>
    <m/>
    <m/>
    <d v="2026-05-01T00:00:00"/>
    <n v="65910205"/>
    <n v="65910205"/>
    <m/>
    <m/>
    <m/>
    <m/>
    <m/>
    <d v="2026-05-01T00:00:00"/>
    <m/>
    <m/>
    <m/>
    <s v="8-1068-1829"/>
    <s v="MASIVO"/>
    <s v="3 MESES PENDIENTES"/>
    <x v="12"/>
    <m/>
    <m/>
    <m/>
    <m/>
  </r>
  <r>
    <x v="1"/>
    <s v="ANTONIO CIRIACO MORENO"/>
    <n v="367016460000"/>
    <s v="Cobros Mayo 3"/>
    <m/>
    <m/>
    <d v="2026-05-01T00:00:00"/>
    <n v="61374396"/>
    <n v="61374396"/>
    <m/>
    <m/>
    <m/>
    <m/>
    <m/>
    <d v="2026-05-01T00:00:00"/>
    <m/>
    <m/>
    <m/>
    <s v="8-865-2450"/>
    <s v="MASIVO"/>
    <s v="3 MESES PENDIENTES"/>
    <x v="12"/>
    <m/>
    <m/>
    <m/>
    <m/>
  </r>
  <r>
    <x v="1"/>
    <s v="RONALDO GUSTAVO BOVELL URRIOLA "/>
    <n v="362012640000"/>
    <s v="Cobros Mayo 3"/>
    <m/>
    <m/>
    <d v="2026-05-01T00:00:00"/>
    <n v="63368388"/>
    <n v="63368388"/>
    <m/>
    <m/>
    <m/>
    <m/>
    <m/>
    <d v="2026-05-01T00:00:00"/>
    <m/>
    <m/>
    <m/>
    <s v="8-923-1869"/>
    <s v="MASIVO"/>
    <s v="3 MESES PENDIENTES"/>
    <x v="12"/>
    <m/>
    <m/>
    <m/>
    <m/>
  </r>
  <r>
    <x v="1"/>
    <s v="Edwin Rodolfo Zarate Martinez"/>
    <n v="362012860000"/>
    <s v="Cobros Mayo 3"/>
    <m/>
    <m/>
    <d v="2026-05-01T00:00:00"/>
    <n v="63845888"/>
    <n v="63845888"/>
    <m/>
    <m/>
    <m/>
    <m/>
    <m/>
    <d v="2026-05-01T00:00:00"/>
    <m/>
    <m/>
    <m/>
    <s v="3-723-1928"/>
    <s v="SOHO-CALL CENTER"/>
    <s v="1 MES PENDIENTE"/>
    <x v="12"/>
    <m/>
    <m/>
    <m/>
    <m/>
  </r>
  <r>
    <x v="1"/>
    <s v="AURA ISBETH CAMERO MOSQUERA"/>
    <n v="258018770000"/>
    <s v="Cobros Mayo 3"/>
    <m/>
    <m/>
    <d v="2026-05-01T00:00:00"/>
    <n v="69787829"/>
    <n v="69787829"/>
    <m/>
    <m/>
    <m/>
    <m/>
    <m/>
    <d v="2026-05-01T00:00:00"/>
    <m/>
    <m/>
    <m/>
    <s v="8-899-34"/>
    <s v="MASIVO"/>
    <s v="2 MESES PENDIENTES"/>
    <x v="12"/>
    <m/>
    <m/>
    <m/>
    <m/>
  </r>
  <r>
    <x v="1"/>
    <s v="Yatzury  Lorenzo "/>
    <n v="364008120000"/>
    <s v="Cobros Mayo 3"/>
    <m/>
    <m/>
    <d v="2026-05-01T00:00:00"/>
    <n v="67890543"/>
    <n v="67890543"/>
    <m/>
    <m/>
    <m/>
    <m/>
    <m/>
    <d v="2026-05-01T00:00:00"/>
    <m/>
    <m/>
    <m/>
    <s v="8-926-1422"/>
    <s v="MASIVO"/>
    <s v="NPN"/>
    <x v="12"/>
    <m/>
    <m/>
    <m/>
    <m/>
  </r>
  <r>
    <x v="1"/>
    <s v="RICARDO MARIN"/>
    <n v="363016010000"/>
    <s v="Cobros Mayo 3"/>
    <m/>
    <m/>
    <d v="2026-05-01T00:00:00"/>
    <n v="63916363"/>
    <n v="63916363"/>
    <m/>
    <m/>
    <m/>
    <m/>
    <m/>
    <d v="2026-05-01T00:00:00"/>
    <m/>
    <m/>
    <m/>
    <s v="8-1038-1551"/>
    <s v="MASIVO"/>
    <s v="3 MESES PENDIENTES"/>
    <x v="12"/>
    <m/>
    <m/>
    <m/>
    <m/>
  </r>
  <r>
    <x v="1"/>
    <s v=" Honorio Antonio Nuñez Urdaneta"/>
    <n v="364016680000"/>
    <s v="Cobros Mayo 3"/>
    <m/>
    <m/>
    <d v="2026-05-01T00:00:00"/>
    <n v="64847304"/>
    <n v="64847304"/>
    <m/>
    <m/>
    <m/>
    <m/>
    <m/>
    <d v="2026-05-01T00:00:00"/>
    <m/>
    <m/>
    <m/>
    <n v="167067023"/>
    <s v="DIGITAL"/>
    <s v="3 MESES PENDIENTES"/>
    <x v="12"/>
    <m/>
    <m/>
    <m/>
    <m/>
  </r>
  <r>
    <x v="1"/>
    <s v="Elda Alicia grenald pineda "/>
    <n v="361014640000"/>
    <s v="Cobros Mayo 3"/>
    <m/>
    <m/>
    <d v="2026-05-01T00:00:00"/>
    <n v="69058902"/>
    <n v="69058902"/>
    <m/>
    <m/>
    <m/>
    <m/>
    <m/>
    <d v="2026-05-01T00:00:00"/>
    <m/>
    <m/>
    <m/>
    <s v="1-735-121"/>
    <s v="MASIVO"/>
    <s v="1 MES PENDIENTE"/>
    <x v="12"/>
    <m/>
    <m/>
    <m/>
    <m/>
  </r>
  <r>
    <x v="1"/>
    <s v="Milagros Isabel Peña Santamaría "/>
    <n v="361017650000"/>
    <s v="Cobros Mayo 3"/>
    <m/>
    <m/>
    <d v="2026-05-01T00:00:00"/>
    <n v="65822235"/>
    <n v="65822235"/>
    <m/>
    <m/>
    <m/>
    <m/>
    <m/>
    <d v="2026-05-01T00:00:00"/>
    <m/>
    <m/>
    <m/>
    <s v="4-751-763"/>
    <s v="MASIVO"/>
    <s v="NPN"/>
    <x v="12"/>
    <m/>
    <m/>
    <m/>
    <m/>
  </r>
  <r>
    <x v="1"/>
    <s v="Judith Esther Jones Davidson"/>
    <n v="365014890000"/>
    <s v="Cobros Mayo 3"/>
    <m/>
    <m/>
    <d v="2026-05-01T00:00:00"/>
    <n v="68613542"/>
    <n v="68613542"/>
    <m/>
    <m/>
    <m/>
    <m/>
    <m/>
    <d v="2026-05-01T00:00:00"/>
    <m/>
    <m/>
    <m/>
    <s v="8-447-504"/>
    <s v="MASIVO"/>
    <s v="1 MES PENDIENTE"/>
    <x v="12"/>
    <m/>
    <m/>
    <m/>
    <m/>
  </r>
  <r>
    <x v="1"/>
    <s v="MERI ANGEL FLORES AGUILAR"/>
    <n v="352067960000"/>
    <s v="Cobros Mayo 3"/>
    <m/>
    <m/>
    <d v="2026-05-01T00:00:00"/>
    <n v="69300475"/>
    <n v="69300475"/>
    <m/>
    <m/>
    <m/>
    <m/>
    <m/>
    <d v="2026-05-01T00:00:00"/>
    <m/>
    <m/>
    <m/>
    <s v="8-876-910"/>
    <s v="MASIVO"/>
    <s v="2 MESES PENDIENTES"/>
    <x v="12"/>
    <m/>
    <m/>
    <m/>
    <m/>
  </r>
  <r>
    <x v="1"/>
    <s v="BERCELIO PALACIO STEVENSON"/>
    <n v="363016840000"/>
    <s v="Cobros Mayo 3"/>
    <m/>
    <m/>
    <d v="2026-05-01T00:00:00"/>
    <n v="69506671"/>
    <n v="69506671"/>
    <m/>
    <m/>
    <m/>
    <m/>
    <m/>
    <d v="2026-05-01T00:00:00"/>
    <m/>
    <m/>
    <m/>
    <s v="12-705-841"/>
    <s v="MASIVO"/>
    <s v="2 MESES PENDIENTES"/>
    <x v="12"/>
    <m/>
    <m/>
    <m/>
    <m/>
  </r>
  <r>
    <x v="1"/>
    <s v="Yitzis Rivera Lopez"/>
    <n v="359264140000"/>
    <s v="Cobros Mayo 3"/>
    <m/>
    <m/>
    <d v="2026-05-01T00:00:00"/>
    <n v="63968835"/>
    <n v="63968835"/>
    <m/>
    <m/>
    <m/>
    <m/>
    <m/>
    <d v="2026-05-01T00:00:00"/>
    <m/>
    <m/>
    <m/>
    <s v="8-865-1901"/>
    <s v="MASIVO"/>
    <s v="3 MESES PENDIENTES"/>
    <x v="12"/>
    <m/>
    <m/>
    <m/>
    <m/>
  </r>
  <r>
    <x v="1"/>
    <s v="Miguel Angel Brassfield Castillo "/>
    <n v="363016620000"/>
    <s v="Cobros Mayo 3"/>
    <m/>
    <m/>
    <d v="2026-05-01T00:00:00"/>
    <n v="65289981"/>
    <n v="65289981"/>
    <m/>
    <m/>
    <m/>
    <m/>
    <m/>
    <d v="2026-05-01T00:00:00"/>
    <m/>
    <m/>
    <m/>
    <s v="8-255-131"/>
    <s v="MASIVO"/>
    <s v="NPN"/>
    <x v="12"/>
    <m/>
    <m/>
    <m/>
    <m/>
  </r>
  <r>
    <x v="1"/>
    <s v="Fiomena Cardenas diaz"/>
    <n v="361014760000"/>
    <s v="Cobros Mayo 3"/>
    <m/>
    <m/>
    <d v="2026-05-01T00:00:00"/>
    <n v="63058274"/>
    <n v="63058274"/>
    <m/>
    <m/>
    <m/>
    <m/>
    <m/>
    <d v="2026-05-01T00:00:00"/>
    <m/>
    <m/>
    <m/>
    <s v="9-84-354"/>
    <s v="MASIVO"/>
    <s v="NPN"/>
    <x v="12"/>
    <m/>
    <m/>
    <m/>
    <m/>
  </r>
  <r>
    <x v="1"/>
    <s v="Mario Hindis"/>
    <n v="365017290000"/>
    <s v="Cobros Mayo 3"/>
    <m/>
    <m/>
    <d v="2026-05-01T00:00:00"/>
    <n v="65077219"/>
    <n v="65077219"/>
    <m/>
    <m/>
    <m/>
    <m/>
    <m/>
    <d v="2026-05-01T00:00:00"/>
    <m/>
    <m/>
    <m/>
    <s v="8-832-211"/>
    <s v="MASIVO"/>
    <s v="NPN"/>
    <x v="12"/>
    <m/>
    <m/>
    <m/>
    <m/>
  </r>
  <r>
    <x v="1"/>
    <s v="Yurineth hurdle"/>
    <n v="368018870000"/>
    <s v="Cobros Mayo 3"/>
    <m/>
    <m/>
    <d v="2026-05-01T00:00:00"/>
    <n v="68933284"/>
    <n v="68933284"/>
    <m/>
    <m/>
    <m/>
    <m/>
    <m/>
    <d v="2026-05-01T00:00:00"/>
    <m/>
    <m/>
    <m/>
    <s v="8-996-123"/>
    <s v="MASIVO"/>
    <s v="3 MESES PENDIENTES"/>
    <x v="12"/>
    <m/>
    <m/>
    <m/>
    <m/>
  </r>
  <r>
    <x v="1"/>
    <s v="Kelineth Edith Rodriguez Uribe"/>
    <n v="363007240000"/>
    <s v="Cobros Mayo 3"/>
    <m/>
    <m/>
    <d v="2026-05-01T00:00:00"/>
    <n v="63916067"/>
    <n v="63916067"/>
    <m/>
    <m/>
    <m/>
    <m/>
    <m/>
    <d v="2026-05-01T00:00:00"/>
    <m/>
    <m/>
    <m/>
    <s v="8-1024-159"/>
    <s v="MASIVO"/>
    <s v="3 MESES PENDIENTES"/>
    <x v="12"/>
    <m/>
    <m/>
    <m/>
    <m/>
  </r>
  <r>
    <x v="1"/>
    <s v="Sonia Raquel ortega poveda "/>
    <n v="361019610000"/>
    <s v="Cobros Mayo 3"/>
    <m/>
    <m/>
    <d v="2026-05-01T00:00:00"/>
    <n v="62712490"/>
    <n v="62712490"/>
    <m/>
    <m/>
    <m/>
    <m/>
    <m/>
    <d v="2026-05-01T00:00:00"/>
    <m/>
    <m/>
    <m/>
    <s v="8-456-717"/>
    <s v="MASIVO"/>
    <s v="3 MESES PENDIENTES"/>
    <x v="12"/>
    <m/>
    <m/>
    <m/>
    <m/>
  </r>
  <r>
    <x v="1"/>
    <s v="ANA MILENA OVALLE"/>
    <n v="365012970000"/>
    <s v="Cobros Mayo 3"/>
    <m/>
    <m/>
    <d v="2026-05-01T00:00:00"/>
    <n v="68342815"/>
    <n v="68342815"/>
    <m/>
    <m/>
    <m/>
    <m/>
    <m/>
    <d v="2026-05-01T00:00:00"/>
    <m/>
    <m/>
    <m/>
    <s v="8-810-2035"/>
    <s v="MASIVO"/>
    <s v="3 MESES PENDIENTES"/>
    <x v="12"/>
    <m/>
    <m/>
    <m/>
    <m/>
  </r>
  <r>
    <x v="1"/>
    <s v="Isaac Javier Samaniego Serrano"/>
    <n v="367018440000"/>
    <s v="Cobros Mayo 3"/>
    <m/>
    <m/>
    <d v="2026-05-01T00:00:00"/>
    <n v="67042067"/>
    <n v="67042067"/>
    <m/>
    <m/>
    <m/>
    <m/>
    <m/>
    <d v="2026-05-01T00:00:00"/>
    <m/>
    <m/>
    <m/>
    <s v="8-1006-2083"/>
    <s v="MASIVO"/>
    <s v="NPN"/>
    <x v="12"/>
    <m/>
    <m/>
    <m/>
    <m/>
  </r>
  <r>
    <x v="1"/>
    <s v="Karlos huertas"/>
    <n v="357036960000"/>
    <s v="Cobros Mayo 3"/>
    <m/>
    <m/>
    <d v="2026-05-01T00:00:00"/>
    <n v="68905432"/>
    <n v="68905432"/>
    <m/>
    <m/>
    <m/>
    <m/>
    <m/>
    <d v="2026-05-01T00:00:00"/>
    <m/>
    <m/>
    <m/>
    <s v="8-1042-1604"/>
    <s v="MASIVO"/>
    <s v="NPN"/>
    <x v="12"/>
    <m/>
    <m/>
    <m/>
    <m/>
  </r>
  <r>
    <x v="1"/>
    <s v="Cristoper garcia lopez"/>
    <n v="362016740000"/>
    <s v="Cobros Mayo 3"/>
    <m/>
    <m/>
    <d v="2026-05-01T00:00:00"/>
    <n v="65136735"/>
    <n v="65136735"/>
    <m/>
    <m/>
    <m/>
    <m/>
    <m/>
    <d v="2026-05-01T00:00:00"/>
    <m/>
    <m/>
    <m/>
    <s v="3-728-1943"/>
    <s v="MASIVO"/>
    <s v="2 MESES PENDIENTES"/>
    <x v="12"/>
    <m/>
    <m/>
    <m/>
    <m/>
  </r>
  <r>
    <x v="1"/>
    <s v="Yael perez"/>
    <n v="367018910000"/>
    <s v="Cobros Mayo 3"/>
    <m/>
    <m/>
    <d v="2026-05-01T00:00:00"/>
    <n v="68926032"/>
    <n v="68926032"/>
    <m/>
    <m/>
    <m/>
    <m/>
    <m/>
    <d v="2026-05-01T00:00:00"/>
    <m/>
    <m/>
    <m/>
    <s v="8-734-1906"/>
    <s v="MASIVO"/>
    <s v="2 MESES PENDIENTES"/>
    <x v="12"/>
    <m/>
    <m/>
    <m/>
    <m/>
  </r>
  <r>
    <x v="1"/>
    <s v="Alan veces "/>
    <n v="368018640000"/>
    <s v="Cobros Mayo 3"/>
    <m/>
    <m/>
    <d v="2026-05-01T00:00:00"/>
    <n v="64443816"/>
    <n v="64443816"/>
    <m/>
    <m/>
    <m/>
    <m/>
    <m/>
    <d v="2026-05-01T00:00:00"/>
    <m/>
    <m/>
    <m/>
    <s v="8-954-559"/>
    <s v="SOHO"/>
    <s v="2 MESES PENDIENTES"/>
    <x v="12"/>
    <m/>
    <m/>
    <m/>
    <m/>
  </r>
  <r>
    <x v="1"/>
    <s v="EMILIO ANTONIO CRUZ BARRIA"/>
    <n v="327083610000"/>
    <s v="Cobros Mayo 3"/>
    <m/>
    <m/>
    <d v="2026-05-01T00:00:00"/>
    <n v="66513486"/>
    <n v="66513486"/>
    <m/>
    <m/>
    <m/>
    <m/>
    <m/>
    <d v="2026-05-01T00:00:00"/>
    <m/>
    <m/>
    <m/>
    <s v="6-723-943"/>
    <s v="MASIVO"/>
    <s v="1 MES PENDIENTE"/>
    <x v="12"/>
    <m/>
    <m/>
    <m/>
    <m/>
  </r>
  <r>
    <x v="1"/>
    <s v="Mayanith Fidelcia Evans Perez"/>
    <n v="364018050000"/>
    <s v="Cobros Mayo 3"/>
    <m/>
    <m/>
    <d v="2026-05-01T00:00:00"/>
    <n v="67115436"/>
    <n v="67115436"/>
    <m/>
    <m/>
    <m/>
    <m/>
    <m/>
    <d v="2026-05-01T00:00:00"/>
    <m/>
    <m/>
    <m/>
    <s v="10-706-638"/>
    <s v="DIGITAL"/>
    <s v="NPN"/>
    <x v="12"/>
    <m/>
    <m/>
    <m/>
    <m/>
  </r>
  <r>
    <x v="1"/>
    <s v="Dalkiria lineth Rodriguez Castillo  "/>
    <n v="209100520000"/>
    <s v="Cobros Mayo 3"/>
    <m/>
    <m/>
    <d v="2026-05-01T00:00:00"/>
    <n v="69156333"/>
    <n v="69156333"/>
    <m/>
    <m/>
    <m/>
    <m/>
    <m/>
    <d v="2026-05-01T00:00:00"/>
    <m/>
    <m/>
    <m/>
    <s v="4-773-435"/>
    <s v="MASIVO"/>
    <s v="NPN"/>
    <x v="12"/>
    <m/>
    <m/>
    <m/>
    <m/>
  </r>
  <r>
    <x v="1"/>
    <s v="YARIBEL ARELIS CAMARENA DEL CID"/>
    <n v="361006550000"/>
    <s v="Cobros Mayo 3"/>
    <m/>
    <m/>
    <d v="2026-05-01T00:00:00"/>
    <n v="65125950"/>
    <n v="65125950"/>
    <m/>
    <m/>
    <m/>
    <m/>
    <m/>
    <d v="2026-05-01T00:00:00"/>
    <m/>
    <m/>
    <m/>
    <s v="3-727-1067"/>
    <s v="MASIVO"/>
    <s v="NPN"/>
    <x v="12"/>
    <m/>
    <m/>
    <m/>
    <m/>
  </r>
  <r>
    <x v="1"/>
    <s v="Elmer Blanco blanco"/>
    <n v="369016760000"/>
    <s v="Cobros Mayo 3"/>
    <m/>
    <m/>
    <d v="2026-05-01T00:00:00"/>
    <n v="66256004"/>
    <n v="66256004"/>
    <m/>
    <m/>
    <m/>
    <m/>
    <m/>
    <d v="2026-05-01T00:00:00"/>
    <m/>
    <m/>
    <m/>
    <s v="AV080090"/>
    <s v="MASIVO"/>
    <s v="3 MESES PENDIENTES"/>
    <x v="12"/>
    <m/>
    <m/>
    <m/>
    <m/>
  </r>
  <r>
    <x v="1"/>
    <s v="Kevin Jesus Riggs armuelles "/>
    <n v="365016750000"/>
    <s v="Cobros Mayo 3"/>
    <m/>
    <m/>
    <d v="2026-05-01T00:00:00"/>
    <n v="61424372"/>
    <n v="61424372"/>
    <m/>
    <m/>
    <m/>
    <m/>
    <m/>
    <d v="2026-05-01T00:00:00"/>
    <m/>
    <m/>
    <m/>
    <s v="8-1052-1094"/>
    <s v="MASIVO"/>
    <s v="1 MES PENDIENTE"/>
    <x v="12"/>
    <m/>
    <m/>
    <m/>
    <m/>
  </r>
  <r>
    <x v="1"/>
    <s v="Reynalda bethancur "/>
    <n v="367021500000"/>
    <s v="Cobros Mayo 3"/>
    <m/>
    <m/>
    <d v="2026-05-01T00:00:00"/>
    <n v="65294266"/>
    <n v="65294266"/>
    <m/>
    <m/>
    <m/>
    <m/>
    <m/>
    <d v="2026-05-01T00:00:00"/>
    <m/>
    <m/>
    <m/>
    <s v="3-704-877"/>
    <s v="MASIVO"/>
    <s v="2 MESES PENDIENTES"/>
    <x v="12"/>
    <m/>
    <m/>
    <m/>
    <m/>
  </r>
  <r>
    <x v="1"/>
    <s v="Milagros Rubio "/>
    <n v="367021250000"/>
    <s v="Cobros Mayo 3"/>
    <m/>
    <m/>
    <d v="2026-05-01T00:00:00"/>
    <n v="66123736"/>
    <n v="66123736"/>
    <m/>
    <m/>
    <m/>
    <m/>
    <m/>
    <d v="2026-05-01T00:00:00"/>
    <m/>
    <m/>
    <m/>
    <s v="8-792-1043"/>
    <s v="MASIVO"/>
    <s v="3 MESES PENDIENTES"/>
    <x v="12"/>
    <m/>
    <m/>
    <m/>
    <m/>
  </r>
  <r>
    <x v="1"/>
    <s v="EDGAR ALCIDES REINA CEDEÑO"/>
    <n v="368018740000"/>
    <s v="Cobros Mayo 3"/>
    <m/>
    <m/>
    <d v="2026-05-01T00:00:00"/>
    <n v="67956645"/>
    <n v="67956645"/>
    <m/>
    <m/>
    <m/>
    <m/>
    <m/>
    <d v="2026-05-01T00:00:00"/>
    <m/>
    <m/>
    <m/>
    <s v="8-224-2242"/>
    <s v="MASIVO"/>
    <s v="NPN"/>
    <x v="12"/>
    <m/>
    <m/>
    <m/>
    <m/>
  </r>
  <r>
    <x v="1"/>
    <s v="Edison Alberto Soto Herrera "/>
    <n v="368019990000"/>
    <s v="Cobros Mayo 3"/>
    <m/>
    <m/>
    <d v="2026-05-01T00:00:00"/>
    <n v="68008625"/>
    <n v="68008625"/>
    <m/>
    <m/>
    <m/>
    <m/>
    <m/>
    <d v="2026-05-01T00:00:00"/>
    <m/>
    <m/>
    <m/>
    <s v="BH536121"/>
    <s v="MASIVO"/>
    <s v="3 MESES PENDIENTES"/>
    <x v="12"/>
    <m/>
    <m/>
    <m/>
    <m/>
  </r>
  <r>
    <x v="1"/>
    <s v="JOSE ALEXIS DE GRACIA NAVARRO"/>
    <n v="358371710000"/>
    <s v="Cobros Mayo 3"/>
    <m/>
    <m/>
    <d v="2026-05-01T00:00:00"/>
    <n v="63246343"/>
    <n v="63246343"/>
    <m/>
    <m/>
    <m/>
    <m/>
    <m/>
    <d v="2026-05-01T00:00:00"/>
    <m/>
    <m/>
    <m/>
    <s v="9-157-407"/>
    <s v="MASIVO"/>
    <s v="3 MESES PENDIENTES"/>
    <x v="12"/>
    <m/>
    <m/>
    <m/>
    <m/>
  </r>
  <r>
    <x v="1"/>
    <s v="Federico Barrios"/>
    <n v="361017120000"/>
    <s v="Cobros Mayo 3"/>
    <m/>
    <m/>
    <d v="2026-05-01T00:00:00"/>
    <n v="67890543"/>
    <n v="67890543"/>
    <m/>
    <m/>
    <m/>
    <m/>
    <m/>
    <d v="2026-05-01T00:00:00"/>
    <m/>
    <m/>
    <m/>
    <s v="8-963-1138"/>
    <s v="MASIVO"/>
    <s v="NPN"/>
    <x v="12"/>
    <m/>
    <m/>
    <m/>
    <m/>
  </r>
  <r>
    <x v="1"/>
    <s v="ELISARDA CHANIS ORTIZ DE COLONETTE "/>
    <n v="364019990000"/>
    <s v="Cobros Mayo 3"/>
    <m/>
    <m/>
    <d v="2026-05-01T00:00:00"/>
    <n v="67820951"/>
    <n v="67820951"/>
    <m/>
    <m/>
    <m/>
    <m/>
    <m/>
    <d v="2026-05-01T00:00:00"/>
    <m/>
    <m/>
    <m/>
    <s v="2-60-118"/>
    <s v="SOHO"/>
    <s v="1 MES PENDIENTE"/>
    <x v="12"/>
    <m/>
    <m/>
    <m/>
    <m/>
  </r>
  <r>
    <x v="1"/>
    <s v="Elvira Acevedo Dominguez"/>
    <n v="364019990000"/>
    <s v="Cobros Mayo 3"/>
    <m/>
    <m/>
    <d v="2026-05-01T00:00:00"/>
    <n v="69468582"/>
    <n v="69468582"/>
    <m/>
    <m/>
    <m/>
    <m/>
    <m/>
    <d v="2026-05-01T00:00:00"/>
    <m/>
    <m/>
    <m/>
    <s v="2-158-574"/>
    <s v="SOHO"/>
    <s v="1 MES PENDIENTE"/>
    <x v="12"/>
    <m/>
    <m/>
    <m/>
    <m/>
  </r>
  <r>
    <x v="1"/>
    <s v="Alberto Asprilla "/>
    <n v="369020630000"/>
    <s v="Cobros Mayo 3"/>
    <m/>
    <m/>
    <d v="2026-05-01T00:00:00"/>
    <n v="67701108"/>
    <n v="67701108"/>
    <m/>
    <m/>
    <m/>
    <m/>
    <m/>
    <d v="2026-05-01T00:00:00"/>
    <m/>
    <m/>
    <m/>
    <s v="8-1028-1678"/>
    <s v="MASIVO"/>
    <s v="2 MESES PENDIENTES"/>
    <x v="12"/>
    <m/>
    <m/>
    <m/>
    <m/>
  </r>
  <r>
    <x v="1"/>
    <s v="Ariel Castillo "/>
    <n v="361019980000"/>
    <s v="Cobros Mayo 3"/>
    <m/>
    <m/>
    <d v="2026-05-01T00:00:00"/>
    <n v="68435503"/>
    <n v="68435503"/>
    <m/>
    <m/>
    <m/>
    <m/>
    <m/>
    <d v="2026-05-01T00:00:00"/>
    <m/>
    <m/>
    <m/>
    <s v="8-831-2491"/>
    <s v="MASIVO"/>
    <s v="1 MES PENDIENTE"/>
    <x v="12"/>
    <m/>
    <m/>
    <m/>
    <m/>
  </r>
  <r>
    <x v="1"/>
    <s v="Ivan Ariel Pineda Cedeño"/>
    <n v="369011710000"/>
    <s v="Cobros Mayo 3"/>
    <m/>
    <m/>
    <d v="2026-05-01T00:00:00"/>
    <n v="64954094"/>
    <n v="64954094"/>
    <m/>
    <m/>
    <m/>
    <m/>
    <m/>
    <d v="2026-05-01T00:00:00"/>
    <m/>
    <m/>
    <m/>
    <s v="4-725-257"/>
    <s v="MASIVO"/>
    <s v="NPN"/>
    <x v="12"/>
    <m/>
    <m/>
    <m/>
    <m/>
  </r>
  <r>
    <x v="1"/>
    <s v=" Ruth Iveth Carreira De"/>
    <n v="801005870000"/>
    <s v="Cobros Mayo 3"/>
    <m/>
    <m/>
    <d v="2026-05-01T00:00:00"/>
    <n v="67850361"/>
    <n v="67850361"/>
    <m/>
    <m/>
    <m/>
    <m/>
    <m/>
    <d v="2026-05-01T00:00:00"/>
    <m/>
    <m/>
    <m/>
    <s v="8-119-797"/>
    <s v="MASIVO"/>
    <s v="1 MES PENDIENTE"/>
    <x v="12"/>
    <m/>
    <m/>
    <m/>
    <m/>
  </r>
  <r>
    <x v="1"/>
    <s v="Joshua Ariel fruto myers"/>
    <n v="367019580000"/>
    <s v="Cobros Mayo 3"/>
    <m/>
    <m/>
    <d v="2026-05-01T00:00:00"/>
    <n v="66875447"/>
    <n v="66875447"/>
    <m/>
    <m/>
    <m/>
    <m/>
    <m/>
    <d v="2026-05-01T00:00:00"/>
    <m/>
    <m/>
    <m/>
    <s v="3-757-1943"/>
    <s v="MASIVO"/>
    <s v="3 MESES PENDIENTES"/>
    <x v="12"/>
    <m/>
    <m/>
    <m/>
    <m/>
  </r>
  <r>
    <x v="1"/>
    <s v="CHANIS MORALES DIANA JUDITH"/>
    <n v="367015830000"/>
    <s v="Cobros Mayo 3"/>
    <m/>
    <m/>
    <d v="2026-05-01T00:00:00"/>
    <n v="60817631"/>
    <n v="60817631"/>
    <m/>
    <m/>
    <m/>
    <m/>
    <m/>
    <d v="2026-05-01T00:00:00"/>
    <m/>
    <m/>
    <m/>
    <s v="8-818-23"/>
    <s v="MASIVO"/>
    <s v="2 MESES PENDIENTES"/>
    <x v="12"/>
    <m/>
    <m/>
    <m/>
    <m/>
  </r>
  <r>
    <x v="1"/>
    <s v="ELIANETH IGUAKIKILI PANIZA"/>
    <n v="366018550000"/>
    <s v="Cobros Mayo 3"/>
    <m/>
    <m/>
    <d v="2026-05-01T00:00:00"/>
    <n v="61954527"/>
    <n v="61954527"/>
    <m/>
    <m/>
    <m/>
    <m/>
    <m/>
    <d v="2026-05-01T00:00:00"/>
    <m/>
    <m/>
    <m/>
    <s v="10-717-1346"/>
    <s v="MASIVO"/>
    <s v="2 MESES PENDIENTES"/>
    <x v="12"/>
    <m/>
    <m/>
    <m/>
    <m/>
  </r>
  <r>
    <x v="1"/>
    <s v="ADELINA BEKER SANTOS"/>
    <n v="361020570000"/>
    <s v="Cobros Mayo 3"/>
    <m/>
    <m/>
    <d v="2026-05-01T00:00:00"/>
    <n v="61750050"/>
    <n v="61750050"/>
    <m/>
    <m/>
    <m/>
    <m/>
    <m/>
    <d v="2026-05-01T00:00:00"/>
    <m/>
    <m/>
    <m/>
    <s v="12-709-2024"/>
    <s v="MASIVO"/>
    <s v="3 MESES PENDIENTES"/>
    <x v="12"/>
    <m/>
    <m/>
    <m/>
    <m/>
  </r>
  <r>
    <x v="1"/>
    <s v="Katherine London "/>
    <n v="361021900000"/>
    <s v="Cobros Mayo 3"/>
    <m/>
    <m/>
    <d v="2026-05-01T00:00:00"/>
    <n v="65077219"/>
    <n v="65077219"/>
    <m/>
    <m/>
    <m/>
    <m/>
    <m/>
    <d v="2026-05-01T00:00:00"/>
    <m/>
    <m/>
    <m/>
    <s v="8-815-547"/>
    <s v="MASIVO"/>
    <s v="3 MESES PENDIENTES"/>
    <x v="12"/>
    <m/>
    <m/>
    <m/>
    <m/>
  </r>
  <r>
    <x v="1"/>
    <s v="Zenaida vejerano vejerano "/>
    <n v="366011850000"/>
    <s v="Cobros Mayo 3"/>
    <m/>
    <m/>
    <d v="2026-05-01T00:00:00"/>
    <n v="63468147"/>
    <n v="63468147"/>
    <m/>
    <m/>
    <m/>
    <m/>
    <m/>
    <d v="2026-05-01T00:00:00"/>
    <m/>
    <m/>
    <m/>
    <s v="12-723-1932"/>
    <s v="MASIVO"/>
    <s v="3 MESES PENDIENTES"/>
    <x v="12"/>
    <m/>
    <m/>
    <m/>
    <m/>
  </r>
  <r>
    <x v="1"/>
    <s v="LUIS GAITAN"/>
    <n v="362013050000"/>
    <s v="Cobros Mayo 3"/>
    <m/>
    <m/>
    <d v="2026-05-01T00:00:00"/>
    <n v="66292976"/>
    <n v="66292976"/>
    <m/>
    <m/>
    <m/>
    <m/>
    <m/>
    <d v="2026-05-01T00:00:00"/>
    <m/>
    <m/>
    <m/>
    <s v="6-50-347"/>
    <s v="MASIVO"/>
    <s v="3 MESES PENDIENTES"/>
    <x v="12"/>
    <m/>
    <m/>
    <m/>
    <m/>
  </r>
  <r>
    <x v="1"/>
    <s v="Marisa Ortega"/>
    <n v="361019140000"/>
    <s v="Cobros Mayo 3"/>
    <m/>
    <m/>
    <d v="2026-05-01T00:00:00"/>
    <n v="69212257"/>
    <n v="69212257"/>
    <m/>
    <m/>
    <m/>
    <m/>
    <m/>
    <d v="2026-05-01T00:00:00"/>
    <m/>
    <m/>
    <m/>
    <s v="8-718-979"/>
    <s v="MASIVO"/>
    <s v="3 MESES PENDIENTES"/>
    <x v="12"/>
    <m/>
    <m/>
    <m/>
    <m/>
  </r>
  <r>
    <x v="1"/>
    <s v="Mac Gloria Oliveros Camargo"/>
    <n v="804568220000"/>
    <s v="Cobros Mayo 3"/>
    <m/>
    <m/>
    <d v="2026-05-01T00:00:00"/>
    <n v="66021364"/>
    <n v="66021364"/>
    <m/>
    <m/>
    <m/>
    <m/>
    <m/>
    <d v="2026-05-01T00:00:00"/>
    <m/>
    <m/>
    <m/>
    <s v="3-72-2709"/>
    <s v="MASIVO"/>
    <s v="NPN"/>
    <x v="12"/>
    <m/>
    <m/>
    <m/>
    <m/>
  </r>
  <r>
    <x v="1"/>
    <s v="Luis Silgado jaraba"/>
    <n v="353363690000"/>
    <s v="Cobros Mayo 3"/>
    <m/>
    <m/>
    <d v="2026-05-01T00:00:00"/>
    <n v="66253916"/>
    <n v="66253916"/>
    <m/>
    <m/>
    <m/>
    <m/>
    <m/>
    <d v="2026-05-01T00:00:00"/>
    <m/>
    <m/>
    <m/>
    <s v="BA147493"/>
    <s v="MASIVO"/>
    <s v="2 MESES PENDIENTES"/>
    <x v="12"/>
    <m/>
    <m/>
    <m/>
    <m/>
  </r>
  <r>
    <x v="1"/>
    <s v="JOSE MANUEL GARRIDO CRUZ"/>
    <n v="368005810000"/>
    <s v="Cobros Mayo 3"/>
    <m/>
    <m/>
    <d v="2026-05-01T00:00:00"/>
    <n v="65488317"/>
    <n v="65488317"/>
    <m/>
    <m/>
    <m/>
    <m/>
    <m/>
    <d v="2026-05-01T00:00:00"/>
    <m/>
    <m/>
    <m/>
    <s v="8-416-562"/>
    <s v="MASIVO"/>
    <s v="2 MESES PENDIENTES"/>
    <x v="12"/>
    <m/>
    <m/>
    <m/>
    <m/>
  </r>
  <r>
    <x v="1"/>
    <s v="IRIS LAGUNA"/>
    <n v="362021500000"/>
    <s v="Cobros Mayo 3"/>
    <m/>
    <m/>
    <d v="2026-05-01T00:00:00"/>
    <n v="66148382"/>
    <n v="66148382"/>
    <m/>
    <m/>
    <m/>
    <m/>
    <m/>
    <d v="2026-05-01T00:00:00"/>
    <m/>
    <m/>
    <m/>
    <s v="3-107-311"/>
    <s v="SOHO"/>
    <s v="2 MESES PENDIENTES"/>
    <x v="12"/>
    <m/>
    <m/>
    <m/>
    <m/>
  </r>
  <r>
    <x v="1"/>
    <s v="Javier eduardo salas galeano "/>
    <n v="367020250000"/>
    <s v="Cobros Mayo 3"/>
    <m/>
    <m/>
    <d v="2026-05-01T00:00:00"/>
    <n v="62164267"/>
    <n v="62164267"/>
    <m/>
    <m/>
    <m/>
    <m/>
    <m/>
    <d v="2026-05-01T00:00:00"/>
    <m/>
    <m/>
    <m/>
    <s v="8-973-1160"/>
    <s v="SOHO"/>
    <s v="3 MESES PENDIENTES"/>
    <x v="12"/>
    <m/>
    <m/>
    <m/>
    <m/>
  </r>
  <r>
    <x v="1"/>
    <s v="Enyuly González "/>
    <n v="339071360000"/>
    <s v="Cobros Mayo 3"/>
    <m/>
    <m/>
    <d v="2026-05-01T00:00:00"/>
    <n v="64655708"/>
    <n v="64655708"/>
    <m/>
    <m/>
    <m/>
    <m/>
    <m/>
    <d v="2026-05-01T00:00:00"/>
    <m/>
    <m/>
    <m/>
    <s v="8-928-2226"/>
    <s v="MASIVO"/>
    <s v="2 MESES PENDIENTES"/>
    <x v="12"/>
    <m/>
    <m/>
    <m/>
    <m/>
  </r>
  <r>
    <x v="1"/>
    <s v=" LIZA MINELLY GARCIA MORRIS"/>
    <n v="366017230000"/>
    <s v="Cobros Mayo 3"/>
    <m/>
    <m/>
    <d v="2026-05-01T00:00:00"/>
    <n v="69332905"/>
    <n v="69332905"/>
    <m/>
    <m/>
    <m/>
    <m/>
    <m/>
    <d v="2026-05-01T00:00:00"/>
    <m/>
    <m/>
    <m/>
    <s v="10-707-1251"/>
    <s v="MASIVO"/>
    <s v="3 MESES PENDIENTES"/>
    <x v="12"/>
    <m/>
    <m/>
    <m/>
    <m/>
  </r>
  <r>
    <x v="1"/>
    <s v="Anthony ezequiel Chávez MC targgart"/>
    <n v="368018360000"/>
    <s v="Cobros Mayo 3"/>
    <m/>
    <m/>
    <d v="2026-05-01T00:00:00"/>
    <n v="62667442"/>
    <n v="62667442"/>
    <m/>
    <m/>
    <m/>
    <m/>
    <m/>
    <d v="2026-05-01T00:00:00"/>
    <m/>
    <m/>
    <m/>
    <s v="8-778-313"/>
    <s v="MASIVO"/>
    <s v="3 MESES PENDIENTES"/>
    <x v="12"/>
    <m/>
    <m/>
    <m/>
    <m/>
  </r>
  <r>
    <x v="1"/>
    <s v="Luis  David pineda González "/>
    <n v="361016470000"/>
    <s v="Cobros Mayo 3"/>
    <m/>
    <m/>
    <d v="2026-05-01T00:00:00"/>
    <n v="65132135"/>
    <n v="65132135"/>
    <m/>
    <m/>
    <m/>
    <m/>
    <m/>
    <d v="2026-05-01T00:00:00"/>
    <m/>
    <m/>
    <m/>
    <s v="8-1045-1303"/>
    <s v="MASIVO"/>
    <s v="3 MESES PENDIENTES"/>
    <x v="12"/>
    <m/>
    <m/>
    <m/>
    <m/>
  </r>
  <r>
    <x v="1"/>
    <s v="Quido wibiguña Núñez García "/>
    <n v="368016000000"/>
    <s v="Cobros Mayo 3"/>
    <m/>
    <m/>
    <d v="2026-05-01T00:00:00"/>
    <n v="68056842"/>
    <n v="68056842"/>
    <m/>
    <m/>
    <m/>
    <m/>
    <m/>
    <d v="2026-05-01T00:00:00"/>
    <m/>
    <m/>
    <m/>
    <s v="10-717-265"/>
    <s v="MASIVO"/>
    <s v="2 MESES PENDIENTES"/>
    <x v="12"/>
    <m/>
    <m/>
    <m/>
    <m/>
  </r>
  <r>
    <x v="1"/>
    <s v="Eusebio Tevera Baker "/>
    <n v="365018880000"/>
    <s v="Cobros Mayo 3"/>
    <m/>
    <m/>
    <d v="2026-05-01T00:00:00"/>
    <n v="66892012"/>
    <n v="66892012"/>
    <m/>
    <m/>
    <m/>
    <m/>
    <m/>
    <d v="2026-05-01T00:00:00"/>
    <m/>
    <m/>
    <m/>
    <s v="1-750-2107"/>
    <s v="MASIVO"/>
    <s v="NPN"/>
    <x v="12"/>
    <m/>
    <m/>
    <m/>
    <m/>
  </r>
  <r>
    <x v="1"/>
    <s v="JULIETA MARIA DUARTE GONZALEZ"/>
    <n v="369018720000"/>
    <s v="Cobros Mayo 3"/>
    <m/>
    <m/>
    <d v="2026-05-01T00:00:00"/>
    <n v="63992816"/>
    <n v="63992816"/>
    <m/>
    <m/>
    <m/>
    <m/>
    <m/>
    <d v="2026-05-01T00:00:00"/>
    <m/>
    <m/>
    <m/>
    <s v="9-756-2437"/>
    <s v="MASIVO"/>
    <s v="3 MESES PENDIENTES"/>
    <x v="12"/>
    <m/>
    <m/>
    <m/>
    <m/>
  </r>
  <r>
    <x v="1"/>
    <s v="DADIETH MAILYN ARENAS BATISTA"/>
    <n v="366021350000"/>
    <s v="Cobros Mayo 3"/>
    <m/>
    <m/>
    <d v="2026-05-01T00:00:00"/>
    <n v="66819667"/>
    <n v="66819667"/>
    <m/>
    <m/>
    <m/>
    <m/>
    <m/>
    <d v="2026-05-01T00:00:00"/>
    <m/>
    <m/>
    <m/>
    <s v="4-763-1330"/>
    <s v="DIGITAL"/>
    <s v="1 MES PENDIENTE"/>
    <x v="12"/>
    <m/>
    <m/>
    <m/>
    <m/>
  </r>
  <r>
    <x v="1"/>
    <s v=" EMILSA SANCHEZ DE RODRIGUEZ"/>
    <n v="363021430000"/>
    <s v="Cobros Mayo 3"/>
    <m/>
    <m/>
    <d v="2026-05-01T00:00:00"/>
    <n v="67017401"/>
    <n v="67017401"/>
    <m/>
    <m/>
    <m/>
    <m/>
    <m/>
    <d v="2026-05-01T00:00:00"/>
    <m/>
    <m/>
    <m/>
    <s v="4-734-23"/>
    <s v="DIGITAL"/>
    <s v="2 MESES PENDIENTES"/>
    <x v="12"/>
    <m/>
    <m/>
    <m/>
    <m/>
  </r>
  <r>
    <x v="1"/>
    <s v="Alcibiades Araúz Araúz"/>
    <n v="363019400000"/>
    <s v="Cobros Mayo 3"/>
    <m/>
    <m/>
    <d v="2026-05-01T00:00:00"/>
    <n v="67325227"/>
    <n v="67325227"/>
    <m/>
    <m/>
    <m/>
    <m/>
    <m/>
    <d v="2026-05-01T00:00:00"/>
    <m/>
    <m/>
    <m/>
    <s v="4-109-394"/>
    <s v="MASIVO"/>
    <s v="NPN"/>
    <x v="12"/>
    <m/>
    <m/>
    <m/>
    <m/>
  </r>
  <r>
    <x v="1"/>
    <s v="LUIS CARLOS YEPEZ ORTEGA"/>
    <n v="363009000000"/>
    <s v="Cobros Mayo 3"/>
    <m/>
    <m/>
    <d v="2026-05-01T00:00:00"/>
    <n v="64116796"/>
    <n v="64116796"/>
    <m/>
    <m/>
    <m/>
    <m/>
    <m/>
    <d v="2026-05-01T00:00:00"/>
    <m/>
    <m/>
    <m/>
    <s v="AU915051"/>
    <s v="MASIVO"/>
    <s v="3 MESES PENDIENTES"/>
    <x v="12"/>
    <m/>
    <m/>
    <m/>
    <m/>
  </r>
  <r>
    <x v="1"/>
    <s v="Gabriel Ernesto González "/>
    <n v="368012480000"/>
    <s v="Cobros Mayo 3"/>
    <m/>
    <m/>
    <d v="2026-05-01T00:00:00"/>
    <n v="64742350"/>
    <n v="64742350"/>
    <m/>
    <m/>
    <m/>
    <m/>
    <m/>
    <d v="2026-05-01T00:00:00"/>
    <m/>
    <m/>
    <m/>
    <s v="2-756-2423"/>
    <s v="MASIVO"/>
    <s v="3 MESES PENDIENTES"/>
    <x v="12"/>
    <m/>
    <m/>
    <m/>
    <m/>
  </r>
  <r>
    <x v="1"/>
    <s v="Reutelina Díaz Perez"/>
    <n v="367022530000"/>
    <s v="Cobros Mayo 3"/>
    <m/>
    <m/>
    <d v="2026-05-01T00:00:00"/>
    <n v="63417972"/>
    <n v="63417972"/>
    <m/>
    <m/>
    <m/>
    <m/>
    <m/>
    <d v="2026-05-01T00:00:00"/>
    <m/>
    <m/>
    <m/>
    <s v="10-28-519"/>
    <s v="MASIVO"/>
    <s v="NPN"/>
    <x v="12"/>
    <m/>
    <m/>
    <m/>
    <m/>
  </r>
  <r>
    <x v="1"/>
    <s v="MANUEL BONILLA"/>
    <n v="366022540000"/>
    <s v="Cobros Mayo 3"/>
    <m/>
    <m/>
    <d v="2026-05-01T00:00:00"/>
    <n v="65640329"/>
    <n v="65640329"/>
    <m/>
    <m/>
    <m/>
    <m/>
    <m/>
    <d v="2026-05-01T00:00:00"/>
    <m/>
    <m/>
    <m/>
    <s v="8-327-350"/>
    <s v="MASIVO"/>
    <s v="NPN"/>
    <x v="12"/>
    <m/>
    <m/>
    <m/>
    <m/>
  </r>
  <r>
    <x v="1"/>
    <s v="Any luz Dequia"/>
    <n v="369021040000"/>
    <s v="Cobros Mayo 3"/>
    <m/>
    <m/>
    <d v="2026-05-01T00:00:00"/>
    <n v="63593036"/>
    <n v="63593036"/>
    <m/>
    <m/>
    <m/>
    <m/>
    <m/>
    <d v="2026-05-01T00:00:00"/>
    <m/>
    <m/>
    <m/>
    <s v="8-890-1841"/>
    <s v="MASIVO"/>
    <s v="3 MESES PENDIENTES"/>
    <x v="12"/>
    <m/>
    <m/>
    <m/>
    <m/>
  </r>
  <r>
    <x v="1"/>
    <s v="Jeiker Mendez"/>
    <n v="361021690000"/>
    <s v="Cobros Mayo 3"/>
    <m/>
    <m/>
    <d v="2026-05-01T00:00:00"/>
    <n v="60045640"/>
    <n v="60045640"/>
    <m/>
    <m/>
    <m/>
    <m/>
    <m/>
    <d v="2026-05-01T00:00:00"/>
    <m/>
    <m/>
    <m/>
    <s v="8-1044-1237"/>
    <s v="MASIVO"/>
    <s v="NPN"/>
    <x v="12"/>
    <m/>
    <m/>
    <m/>
    <m/>
  </r>
  <r>
    <x v="1"/>
    <s v="Karla aguirre"/>
    <n v="221788200000"/>
    <s v="Cobros Mayo 3"/>
    <m/>
    <m/>
    <d v="2026-05-01T00:00:00"/>
    <n v="67890543"/>
    <n v="67890543"/>
    <m/>
    <m/>
    <m/>
    <m/>
    <m/>
    <d v="2026-05-01T00:00:00"/>
    <m/>
    <m/>
    <m/>
    <s v="8-952-734"/>
    <s v="MASIVO"/>
    <s v="NPN"/>
    <x v="12"/>
    <m/>
    <m/>
    <m/>
    <m/>
  </r>
  <r>
    <x v="1"/>
    <s v="GEOR FREDY CORREA MUÑOS "/>
    <n v="364017280000"/>
    <s v="Cobros Mayo 3"/>
    <m/>
    <m/>
    <d v="2026-05-01T00:00:00"/>
    <n v="61408492"/>
    <n v="61408492"/>
    <m/>
    <m/>
    <m/>
    <m/>
    <m/>
    <d v="2026-05-01T00:00:00"/>
    <m/>
    <m/>
    <m/>
    <s v="BE500464"/>
    <s v="SOHO"/>
    <s v="NPN"/>
    <x v="12"/>
    <m/>
    <m/>
    <m/>
    <m/>
  </r>
  <r>
    <x v="1"/>
    <s v="Leticia Vejerano "/>
    <n v="368018700000"/>
    <s v="Cobros Mayo 3"/>
    <m/>
    <m/>
    <d v="2026-05-01T00:00:00"/>
    <n v="67748938"/>
    <n v="67748938"/>
    <m/>
    <m/>
    <m/>
    <m/>
    <m/>
    <d v="2026-05-01T00:00:00"/>
    <m/>
    <m/>
    <m/>
    <s v="4-792-837"/>
    <s v="SOHO"/>
    <s v="3 MESES PENDIENTES"/>
    <x v="12"/>
    <m/>
    <m/>
    <m/>
    <m/>
  </r>
  <r>
    <x v="1"/>
    <s v="Maryori harris"/>
    <n v="361021220000"/>
    <s v="Cobros Mayo 3"/>
    <m/>
    <m/>
    <d v="2026-05-01T00:00:00"/>
    <n v="67432803"/>
    <n v="67432803"/>
    <m/>
    <m/>
    <m/>
    <m/>
    <m/>
    <d v="2026-05-01T00:00:00"/>
    <m/>
    <m/>
    <m/>
    <s v="6-720-1210"/>
    <s v="MASIVO"/>
    <s v="2 MESES PENDIENTES"/>
    <x v="12"/>
    <m/>
    <m/>
    <m/>
    <m/>
  </r>
  <r>
    <x v="1"/>
    <s v="NEVIS EMERITA RODRIGUEZ TELLO"/>
    <n v="369020240000"/>
    <s v="Cobros Mayo 3"/>
    <m/>
    <m/>
    <d v="2026-05-01T00:00:00"/>
    <n v="69177625"/>
    <n v="69177625"/>
    <m/>
    <m/>
    <m/>
    <m/>
    <m/>
    <d v="2026-05-01T00:00:00"/>
    <m/>
    <m/>
    <m/>
    <s v="6-74-509"/>
    <s v="MASIVO"/>
    <s v="2 MESES PENDIENTES"/>
    <x v="12"/>
    <m/>
    <m/>
    <m/>
    <m/>
  </r>
  <r>
    <x v="1"/>
    <s v="Eloy Madrid Santamaria"/>
    <n v="366021820000"/>
    <s v="Cobros Mayo 3"/>
    <m/>
    <m/>
    <d v="2026-05-01T00:00:00"/>
    <n v="67288491"/>
    <n v="67288491"/>
    <m/>
    <m/>
    <m/>
    <m/>
    <m/>
    <d v="2026-05-01T00:00:00"/>
    <m/>
    <m/>
    <m/>
    <s v="4-703-544"/>
    <s v="MASIVO"/>
    <s v="NPN"/>
    <x v="12"/>
    <m/>
    <m/>
    <m/>
    <m/>
  </r>
  <r>
    <x v="1"/>
    <s v="Osvaldo Boutet Miranda"/>
    <n v="367021200000"/>
    <s v="Cobros Mayo 3"/>
    <m/>
    <m/>
    <d v="2026-05-01T00:00:00"/>
    <n v="68313374"/>
    <n v="68313374"/>
    <m/>
    <m/>
    <m/>
    <m/>
    <m/>
    <d v="2026-05-01T00:00:00"/>
    <m/>
    <m/>
    <m/>
    <s v="4-147-2074"/>
    <s v="MASIVO"/>
    <s v="NPN"/>
    <x v="12"/>
    <m/>
    <m/>
    <m/>
    <m/>
  </r>
  <r>
    <x v="1"/>
    <s v="Daniela Andrea Henao DíaZ"/>
    <n v="369022570000"/>
    <s v="Cobros Mayo 3"/>
    <m/>
    <m/>
    <d v="2026-05-01T00:00:00"/>
    <n v="67314803"/>
    <n v="67314803"/>
    <m/>
    <m/>
    <m/>
    <m/>
    <m/>
    <d v="2026-05-01T00:00:00"/>
    <m/>
    <m/>
    <m/>
    <s v="BE131922"/>
    <s v="MASIVO"/>
    <s v="3 MESES PENDIENTES"/>
    <x v="12"/>
    <m/>
    <m/>
    <m/>
    <m/>
  </r>
  <r>
    <x v="1"/>
    <s v="Michelle Gilkes"/>
    <n v="364022130000"/>
    <s v="Cobros Mayo 3"/>
    <m/>
    <m/>
    <d v="2026-05-01T00:00:00"/>
    <n v="67971471"/>
    <n v="67971471"/>
    <m/>
    <m/>
    <m/>
    <m/>
    <m/>
    <d v="2026-05-01T00:00:00"/>
    <m/>
    <m/>
    <m/>
    <s v="8-997-1184"/>
    <s v="MASIVO"/>
    <s v="3 MESES PENDIENTES"/>
    <x v="12"/>
    <m/>
    <m/>
    <m/>
    <m/>
  </r>
  <r>
    <x v="1"/>
    <s v="OREIDA RUIZ DE DE CHAVARRIA"/>
    <n v="368023430000"/>
    <s v="Cobros Mayo 3"/>
    <m/>
    <m/>
    <d v="2026-05-01T00:00:00"/>
    <n v="61000685"/>
    <n v="61000685"/>
    <m/>
    <m/>
    <m/>
    <m/>
    <m/>
    <d v="2026-05-01T00:00:00"/>
    <m/>
    <m/>
    <m/>
    <s v="7-44-788"/>
    <s v="MASIVO"/>
    <s v="3 MESES PENDIENTES"/>
    <x v="12"/>
    <m/>
    <m/>
    <m/>
    <m/>
  </r>
  <r>
    <x v="1"/>
    <s v="Violeta Alicia G Días obregon"/>
    <n v="367024300000"/>
    <s v="Cobros Mayo 3"/>
    <m/>
    <m/>
    <d v="2026-05-01T00:00:00"/>
    <n v="67313552"/>
    <n v="67313552"/>
    <m/>
    <m/>
    <m/>
    <m/>
    <m/>
    <d v="2026-05-01T00:00:00"/>
    <m/>
    <m/>
    <m/>
    <s v="XDE575212"/>
    <s v="MASIVO"/>
    <s v="2 MESES PENDIENTES"/>
    <x v="12"/>
    <m/>
    <m/>
    <m/>
    <m/>
  </r>
  <r>
    <x v="1"/>
    <s v="Manuel savedraa "/>
    <n v="361024760000"/>
    <s v="Cobros Mayo 3"/>
    <m/>
    <m/>
    <d v="2026-05-01T00:00:00"/>
    <n v="65077219"/>
    <n v="65077219"/>
    <m/>
    <m/>
    <m/>
    <m/>
    <m/>
    <d v="2026-05-01T00:00:00"/>
    <m/>
    <m/>
    <m/>
    <s v="8-417-978"/>
    <s v="MASIVO"/>
    <s v="3 MESES PENDIENTES"/>
    <x v="12"/>
    <m/>
    <m/>
    <m/>
    <m/>
  </r>
  <r>
    <x v="1"/>
    <s v="Mileydi corina Olmedo giron"/>
    <n v="366024530000"/>
    <s v="Cobros Mayo 3"/>
    <m/>
    <m/>
    <d v="2026-05-01T00:00:00"/>
    <n v="67964003"/>
    <n v="67964003"/>
    <m/>
    <m/>
    <m/>
    <m/>
    <m/>
    <d v="2026-05-01T00:00:00"/>
    <m/>
    <m/>
    <m/>
    <s v="8-802-577"/>
    <s v="MASIVO"/>
    <s v="NPN"/>
    <x v="12"/>
    <m/>
    <m/>
    <m/>
    <m/>
  </r>
  <r>
    <x v="1"/>
    <s v="Bella copri "/>
    <n v="364023730000"/>
    <s v="Cobros Mayo 3"/>
    <m/>
    <m/>
    <d v="2026-05-01T00:00:00"/>
    <n v="68824497"/>
    <n v="68824497"/>
    <m/>
    <m/>
    <m/>
    <m/>
    <m/>
    <d v="2026-05-01T00:00:00"/>
    <m/>
    <m/>
    <m/>
    <s v="7-92-1201"/>
    <s v="MASIVO"/>
    <s v="3 MESES PENDIENTES"/>
    <x v="12"/>
    <m/>
    <m/>
    <m/>
    <m/>
  </r>
  <r>
    <x v="1"/>
    <s v="Karol Dayanna reyes Giraldo "/>
    <n v="367022650000"/>
    <s v="Cobros Mayo 3"/>
    <m/>
    <m/>
    <d v="2026-05-01T00:00:00"/>
    <n v="64061605"/>
    <n v="64061605"/>
    <m/>
    <m/>
    <m/>
    <m/>
    <m/>
    <d v="2026-05-01T00:00:00"/>
    <m/>
    <m/>
    <m/>
    <s v="AW666596"/>
    <s v="MASIVO"/>
    <s v="2 MESES PENDIENTES"/>
    <x v="12"/>
    <m/>
    <m/>
    <m/>
    <m/>
  </r>
  <r>
    <x v="1"/>
    <s v=" Carlos carrion "/>
    <n v="367024920000"/>
    <s v="Cobros Mayo 3"/>
    <m/>
    <m/>
    <d v="2026-05-01T00:00:00"/>
    <n v="65077219"/>
    <n v="65077219"/>
    <m/>
    <m/>
    <m/>
    <m/>
    <m/>
    <d v="2026-05-01T00:00:00"/>
    <m/>
    <m/>
    <m/>
    <s v="8-739-383"/>
    <s v="MASIVO"/>
    <s v="3 MESES PENDIENTES"/>
    <x v="12"/>
    <m/>
    <m/>
    <m/>
    <m/>
  </r>
  <r>
    <x v="1"/>
    <s v="Freddy Díaz "/>
    <n v="365023490000"/>
    <s v="Cobros Mayo 3"/>
    <m/>
    <m/>
    <d v="2026-05-01T00:00:00"/>
    <n v="65556178"/>
    <n v="65556178"/>
    <m/>
    <m/>
    <m/>
    <m/>
    <m/>
    <d v="2026-05-01T00:00:00"/>
    <m/>
    <m/>
    <m/>
    <s v="PE-9-1322"/>
    <s v="MASIVO"/>
    <s v="2 MESES PENDIENTES"/>
    <x v="12"/>
    <m/>
    <m/>
    <m/>
    <m/>
  </r>
  <r>
    <x v="1"/>
    <s v="GENESIS GISELLE ALFONSO CRUZ"/>
    <n v="361011900000"/>
    <s v="Cobros Mayo 3"/>
    <m/>
    <m/>
    <d v="2026-05-01T00:00:00"/>
    <n v="67467158"/>
    <n v="67467158"/>
    <m/>
    <m/>
    <m/>
    <m/>
    <m/>
    <d v="2026-05-01T00:00:00"/>
    <m/>
    <m/>
    <m/>
    <s v="8-1001-1937"/>
    <s v="MASIVO"/>
    <s v="2 MESES PENDIENTES"/>
    <x v="12"/>
    <m/>
    <m/>
    <m/>
    <m/>
  </r>
  <r>
    <x v="1"/>
    <s v="MAITE ELOISA MARTES RUIZ"/>
    <n v="369021720000"/>
    <s v="Cobros Mayo 3"/>
    <m/>
    <m/>
    <d v="2026-05-01T00:00:00"/>
    <n v="68532816"/>
    <n v="68532816"/>
    <m/>
    <m/>
    <m/>
    <m/>
    <m/>
    <d v="2026-05-01T00:00:00"/>
    <m/>
    <m/>
    <m/>
    <s v="8-956-2364"/>
    <s v="MASIVO"/>
    <s v="NPN"/>
    <x v="12"/>
    <m/>
    <m/>
    <m/>
    <m/>
  </r>
  <r>
    <x v="1"/>
    <s v="Angelus Indira Guillen Warren"/>
    <n v="361023570000"/>
    <s v="Cobros Mayo 3"/>
    <m/>
    <m/>
    <d v="2026-05-01T00:00:00"/>
    <n v="69601798"/>
    <n v="69601798"/>
    <m/>
    <m/>
    <m/>
    <m/>
    <m/>
    <d v="2026-05-01T00:00:00"/>
    <m/>
    <m/>
    <m/>
    <s v="8-716-184"/>
    <s v="MASIVO"/>
    <s v="3 MESES PENDIENTES"/>
    <x v="12"/>
    <m/>
    <m/>
    <m/>
    <m/>
  </r>
  <r>
    <x v="1"/>
    <s v="Hector Bernal"/>
    <n v="217001810000"/>
    <s v="Cobros Mayo 3"/>
    <m/>
    <m/>
    <d v="2026-05-01T00:00:00"/>
    <n v="69043926"/>
    <n v="69043926"/>
    <m/>
    <m/>
    <m/>
    <m/>
    <m/>
    <d v="2026-05-01T00:00:00"/>
    <m/>
    <m/>
    <m/>
    <s v="8-331-254"/>
    <s v="MASIVO"/>
    <s v="3 MESES PENDIENTES"/>
    <x v="12"/>
    <m/>
    <m/>
    <m/>
    <m/>
  </r>
  <r>
    <x v="1"/>
    <s v="CRISTOPHER WILSON ESQUIVEL "/>
    <n v="361021270000"/>
    <s v="Cobros Mayo 3"/>
    <m/>
    <m/>
    <d v="2026-05-01T00:00:00"/>
    <n v="63730149"/>
    <n v="63730149"/>
    <m/>
    <m/>
    <m/>
    <m/>
    <m/>
    <d v="2026-05-01T00:00:00"/>
    <m/>
    <m/>
    <m/>
    <s v="8-904-361"/>
    <s v="MASIVO"/>
    <s v="NPN"/>
    <x v="12"/>
    <m/>
    <m/>
    <m/>
    <m/>
  </r>
  <r>
    <x v="1"/>
    <s v="SANDRA MILENA PELAEZ"/>
    <n v="367022970000"/>
    <s v="Cobros Mayo 3"/>
    <m/>
    <m/>
    <d v="2026-05-01T00:00:00"/>
    <n v="68009374"/>
    <n v="68009374"/>
    <m/>
    <m/>
    <m/>
    <m/>
    <m/>
    <d v="2026-05-01T00:00:00"/>
    <m/>
    <m/>
    <m/>
    <s v="FB630348"/>
    <s v="MASIVO"/>
    <s v="NPN"/>
    <x v="12"/>
    <m/>
    <m/>
    <m/>
    <m/>
  </r>
  <r>
    <x v="1"/>
    <s v="ERIBERTO ROMERO"/>
    <n v="367023580000"/>
    <s v="Cobros Mayo 3"/>
    <m/>
    <m/>
    <d v="2026-05-01T00:00:00"/>
    <n v="62905565"/>
    <n v="62905565"/>
    <m/>
    <m/>
    <m/>
    <m/>
    <m/>
    <d v="2026-05-01T00:00:00"/>
    <m/>
    <m/>
    <m/>
    <s v="8-932-2436"/>
    <s v="MASIVO"/>
    <s v="NPN"/>
    <x v="12"/>
    <m/>
    <m/>
    <m/>
    <m/>
  </r>
  <r>
    <x v="1"/>
    <s v="Silvia maria Hernández Ortega "/>
    <n v="368023560000"/>
    <s v="Cobros Mayo 3"/>
    <m/>
    <m/>
    <d v="2026-05-01T00:00:00"/>
    <n v="69618493"/>
    <n v="69618493"/>
    <m/>
    <m/>
    <m/>
    <m/>
    <m/>
    <d v="2026-05-01T00:00:00"/>
    <m/>
    <m/>
    <m/>
    <s v="8-94-607"/>
    <s v="MASIVO"/>
    <s v="NPN"/>
    <x v="12"/>
    <m/>
    <m/>
    <m/>
    <m/>
  </r>
  <r>
    <x v="1"/>
    <s v="MARÍA YORLADY SOTO GALVIZ"/>
    <n v="361023160000"/>
    <s v="Cobros Mayo 3"/>
    <m/>
    <m/>
    <d v="2026-05-01T00:00:00"/>
    <n v="63540344"/>
    <n v="63540344"/>
    <m/>
    <m/>
    <m/>
    <m/>
    <m/>
    <d v="2026-05-01T00:00:00"/>
    <m/>
    <m/>
    <m/>
    <s v="E-8-236725"/>
    <s v="SOHO"/>
    <s v="NPN"/>
    <x v="12"/>
    <m/>
    <m/>
    <m/>
    <m/>
  </r>
  <r>
    <x v="1"/>
    <s v="Yennifer aparicio"/>
    <n v="365023060000"/>
    <s v="Cobros Mayo 3"/>
    <m/>
    <m/>
    <d v="2026-05-01T00:00:00"/>
    <n v="62352225"/>
    <n v="62352225"/>
    <m/>
    <m/>
    <m/>
    <m/>
    <m/>
    <d v="2026-05-01T00:00:00"/>
    <m/>
    <m/>
    <m/>
    <s v="6-711-1030"/>
    <s v="MASIVO"/>
    <s v="NPN"/>
    <x v="12"/>
    <m/>
    <m/>
    <m/>
    <m/>
  </r>
  <r>
    <x v="1"/>
    <s v="YADIRA DEL CARMEN BATISTA DE GRACIA DE"/>
    <n v="367022470000"/>
    <s v="Cobros Mayo 3"/>
    <m/>
    <m/>
    <d v="2026-05-01T00:00:00"/>
    <n v="63497347"/>
    <n v="63497347"/>
    <m/>
    <m/>
    <m/>
    <m/>
    <m/>
    <d v="2026-05-01T00:00:00"/>
    <m/>
    <m/>
    <m/>
    <s v="2-74-664"/>
    <s v="MASIVO"/>
    <s v="3 MESES PENDIENTES"/>
    <x v="12"/>
    <m/>
    <m/>
    <m/>
    <m/>
  </r>
  <r>
    <x v="1"/>
    <s v="Edwin Ortiz"/>
    <n v="369019030000"/>
    <s v="Cobros Mayo 3"/>
    <m/>
    <m/>
    <d v="2026-05-01T00:00:00"/>
    <n v="66469658"/>
    <n v="66469658"/>
    <m/>
    <m/>
    <m/>
    <m/>
    <m/>
    <d v="2026-05-01T00:00:00"/>
    <m/>
    <m/>
    <m/>
    <s v="7-119-519"/>
    <s v="MASIVO"/>
    <s v="3 MESES PENDIENTES"/>
    <x v="12"/>
    <m/>
    <m/>
    <m/>
    <m/>
  </r>
  <r>
    <x v="1"/>
    <s v=" ADONIS YOSUE ATENCIO GONZALEZ"/>
    <n v="363023830000"/>
    <s v="Cobros Mayo 3"/>
    <m/>
    <m/>
    <d v="2026-05-01T00:00:00"/>
    <n v="69894739"/>
    <n v="69894739"/>
    <m/>
    <m/>
    <m/>
    <m/>
    <m/>
    <d v="2026-05-01T00:00:00"/>
    <m/>
    <m/>
    <m/>
    <s v="8-904-1124"/>
    <s v="CALL CENTER"/>
    <s v="3 MESES PENDIENTES"/>
    <x v="12"/>
    <m/>
    <m/>
    <m/>
    <m/>
  </r>
  <r>
    <x v="1"/>
    <s v="Diego Cuadra"/>
    <n v="272063460000"/>
    <s v="Cobros Mayo 3"/>
    <m/>
    <m/>
    <d v="2026-05-01T00:00:00"/>
    <n v="62294843"/>
    <n v="62294843"/>
    <m/>
    <m/>
    <m/>
    <m/>
    <m/>
    <d v="2026-05-01T00:00:00"/>
    <m/>
    <m/>
    <m/>
    <s v="8-898-2194"/>
    <s v="MASIVO"/>
    <s v="3 MESES PENDIENTES"/>
    <x v="12"/>
    <m/>
    <m/>
    <m/>
    <m/>
  </r>
  <r>
    <x v="1"/>
    <s v="manuela González Santamaría "/>
    <n v="365022420000"/>
    <s v="Cobros Mayo 3"/>
    <m/>
    <m/>
    <d v="2026-05-01T00:00:00"/>
    <n v="64377330"/>
    <n v="64377330"/>
    <m/>
    <m/>
    <m/>
    <m/>
    <m/>
    <d v="2026-05-01T00:00:00"/>
    <m/>
    <m/>
    <m/>
    <s v="4-230-469"/>
    <s v="MASIVO"/>
    <s v="3 MESES PENDIENTES"/>
    <x v="12"/>
    <m/>
    <m/>
    <m/>
    <m/>
  </r>
  <r>
    <x v="1"/>
    <s v="Etzel Amarilis Quiel Arauz de Cedeño"/>
    <n v="369022790000"/>
    <s v="Cobros Mayo 3"/>
    <m/>
    <m/>
    <d v="2026-05-01T00:00:00"/>
    <n v="62301037"/>
    <n v="62301037"/>
    <m/>
    <m/>
    <m/>
    <m/>
    <m/>
    <d v="2026-05-01T00:00:00"/>
    <m/>
    <m/>
    <m/>
    <s v="4-179-564"/>
    <s v="MASIVO"/>
    <s v="2 MESES PENDIENTES"/>
    <x v="12"/>
    <m/>
    <m/>
    <m/>
    <m/>
  </r>
  <r>
    <x v="1"/>
    <s v="Luis Edgar Cáceres "/>
    <n v="365022860000"/>
    <s v="Cobros Mayo 3"/>
    <m/>
    <m/>
    <d v="2026-05-01T00:00:00"/>
    <n v="65402731"/>
    <n v="65402731"/>
    <m/>
    <m/>
    <m/>
    <m/>
    <m/>
    <d v="2026-05-01T00:00:00"/>
    <m/>
    <m/>
    <m/>
    <s v="4-780-293"/>
    <s v="MASIVO"/>
    <s v="NPN"/>
    <x v="12"/>
    <m/>
    <m/>
    <m/>
    <m/>
  </r>
  <r>
    <x v="1"/>
    <s v="FRANCISCO OMAR GUARDIA OLIVA"/>
    <n v="366022910000"/>
    <s v="Cobros Mayo 3"/>
    <m/>
    <m/>
    <d v="2026-05-01T00:00:00"/>
    <n v="63026745"/>
    <n v="63026745"/>
    <m/>
    <m/>
    <m/>
    <m/>
    <m/>
    <d v="2026-05-01T00:00:00"/>
    <m/>
    <m/>
    <m/>
    <s v="8-1056-88"/>
    <s v="MASIVO"/>
    <s v="3 MESES PENDIENTES"/>
    <x v="12"/>
    <m/>
    <m/>
    <m/>
    <m/>
  </r>
  <r>
    <x v="1"/>
    <s v="Astrid Joselin Pablo Abrego"/>
    <n v="366024500000"/>
    <s v="Cobros Mayo 3"/>
    <m/>
    <m/>
    <d v="2026-05-01T00:00:00"/>
    <n v="67397201"/>
    <n v="67397201"/>
    <m/>
    <m/>
    <m/>
    <m/>
    <m/>
    <d v="2026-05-01T00:00:00"/>
    <m/>
    <m/>
    <m/>
    <s v="1-760-2340"/>
    <s v="MASIVO"/>
    <s v="2 MESES PENDIENTES"/>
    <x v="12"/>
    <m/>
    <m/>
    <m/>
    <m/>
  </r>
  <r>
    <x v="1"/>
    <s v="José Isabel González Adames"/>
    <n v="363026120000"/>
    <s v="Cobros Mayo 3"/>
    <m/>
    <m/>
    <d v="2026-05-01T00:00:00"/>
    <n v="66293335"/>
    <n v="66293335"/>
    <m/>
    <m/>
    <m/>
    <m/>
    <m/>
    <d v="2026-05-01T00:00:00"/>
    <m/>
    <m/>
    <m/>
    <s v="9-755-801"/>
    <s v="MASIVO"/>
    <s v="3 MESES PENDIENTES"/>
    <x v="12"/>
    <m/>
    <m/>
    <m/>
    <m/>
  </r>
  <r>
    <x v="1"/>
    <s v="Erick Fernández "/>
    <n v="367025630000"/>
    <s v="Cobros Mayo 3"/>
    <m/>
    <m/>
    <d v="2026-05-01T00:00:00"/>
    <n v="66580217"/>
    <n v="66580217"/>
    <m/>
    <m/>
    <m/>
    <m/>
    <m/>
    <d v="2026-05-01T00:00:00"/>
    <m/>
    <m/>
    <m/>
    <s v="8-1046-1765"/>
    <s v="MASIVO"/>
    <s v="NPN"/>
    <x v="12"/>
    <m/>
    <m/>
    <m/>
    <m/>
  </r>
  <r>
    <x v="1"/>
    <s v="Antonio Bracho "/>
    <n v="362025790000"/>
    <s v="Cobros Mayo 3"/>
    <m/>
    <m/>
    <d v="2026-05-01T00:00:00"/>
    <n v="65081748"/>
    <n v="65081748"/>
    <m/>
    <m/>
    <m/>
    <m/>
    <m/>
    <d v="2026-05-01T00:00:00"/>
    <m/>
    <m/>
    <m/>
    <n v="180703524"/>
    <s v="MASIVO"/>
    <s v="NPN"/>
    <x v="12"/>
    <m/>
    <m/>
    <m/>
    <m/>
  </r>
  <r>
    <x v="1"/>
    <s v="Ydolis ortega"/>
    <n v="362024860000"/>
    <s v="Cobros Mayo 3"/>
    <m/>
    <m/>
    <d v="2026-05-01T00:00:00"/>
    <n v="67890543"/>
    <n v="67890543"/>
    <m/>
    <m/>
    <m/>
    <m/>
    <m/>
    <d v="2026-05-01T00:00:00"/>
    <m/>
    <m/>
    <m/>
    <s v="2-128-294"/>
    <s v="MASIVO"/>
    <s v="NPN"/>
    <x v="12"/>
    <m/>
    <m/>
    <m/>
    <m/>
  </r>
  <r>
    <x v="1"/>
    <s v="Yulineth anelis barsallo tejada"/>
    <n v="366022500000"/>
    <s v="Cobros Mayo 3"/>
    <m/>
    <m/>
    <d v="2026-05-01T00:00:00"/>
    <n v="68503631"/>
    <n v="68503631"/>
    <m/>
    <m/>
    <m/>
    <m/>
    <m/>
    <d v="2026-05-01T00:00:00"/>
    <m/>
    <m/>
    <m/>
    <s v="10-717-221"/>
    <s v="MASIVO"/>
    <s v="2 MESES PENDIENTES"/>
    <x v="12"/>
    <m/>
    <m/>
    <m/>
    <m/>
  </r>
  <r>
    <x v="1"/>
    <s v="Leonel Avercio Sánchez Gómez"/>
    <n v="364015470000"/>
    <s v="Cobros Mayo 3"/>
    <m/>
    <m/>
    <d v="2026-05-01T00:00:00"/>
    <n v="67761449"/>
    <n v="67761449"/>
    <m/>
    <m/>
    <m/>
    <m/>
    <m/>
    <d v="2026-05-01T00:00:00"/>
    <m/>
    <m/>
    <m/>
    <s v=" 4-734-2333 "/>
    <s v="SOHO"/>
    <s v="1 MES PENDIENTE"/>
    <x v="12"/>
    <m/>
    <m/>
    <m/>
    <m/>
  </r>
  <r>
    <x v="1"/>
    <s v="Pedro Pablo Gordon Aguilar "/>
    <n v="365023100000"/>
    <s v="Cobros Mayo 3"/>
    <m/>
    <m/>
    <d v="2026-05-01T00:00:00"/>
    <n v="65248429"/>
    <n v="65248429"/>
    <m/>
    <m/>
    <m/>
    <m/>
    <m/>
    <d v="2026-05-01T00:00:00"/>
    <m/>
    <m/>
    <m/>
    <s v="3-120-996"/>
    <s v="SOHO"/>
    <s v="2 MESES PENDIENTES"/>
    <x v="12"/>
    <m/>
    <m/>
    <m/>
    <m/>
  </r>
  <r>
    <x v="1"/>
    <s v="Yurixell yustin gonzalez morales "/>
    <n v="365022710000"/>
    <s v="Cobros Mayo 3"/>
    <m/>
    <m/>
    <d v="2026-05-01T00:00:00"/>
    <n v="62887855"/>
    <n v="62887855"/>
    <m/>
    <m/>
    <m/>
    <m/>
    <m/>
    <d v="2026-05-01T00:00:00"/>
    <m/>
    <m/>
    <m/>
    <s v="8-853-1554"/>
    <s v="SOHO"/>
    <s v="2 MESES PENDIENTES"/>
    <x v="12"/>
    <m/>
    <m/>
    <m/>
    <m/>
  </r>
  <r>
    <x v="1"/>
    <s v="Magnolia Martínez "/>
    <n v="369022980000"/>
    <s v="Cobros Mayo 3"/>
    <m/>
    <m/>
    <d v="2026-05-01T00:00:00"/>
    <n v="65035301"/>
    <n v="65035301"/>
    <m/>
    <m/>
    <m/>
    <m/>
    <m/>
    <d v="2026-05-01T00:00:00"/>
    <m/>
    <m/>
    <m/>
    <s v="3-114-897"/>
    <s v="MASIVO"/>
    <s v="3 MESES PENDIENTES"/>
    <x v="12"/>
    <m/>
    <m/>
    <m/>
    <m/>
  </r>
  <r>
    <x v="1"/>
    <s v="Anthony Martinez"/>
    <n v="366016720000"/>
    <s v="Cobros Mayo 3"/>
    <m/>
    <m/>
    <d v="2026-05-01T00:00:00"/>
    <n v="64487408"/>
    <n v="64487408"/>
    <m/>
    <m/>
    <m/>
    <m/>
    <m/>
    <d v="2026-05-01T00:00:00"/>
    <m/>
    <m/>
    <m/>
    <s v="9-764-2208"/>
    <s v="MASIVO"/>
    <s v="2 MESES PENDIENTES"/>
    <x v="12"/>
    <m/>
    <m/>
    <m/>
    <m/>
  </r>
  <r>
    <x v="1"/>
    <s v="Isaac Alexis Zambrano"/>
    <n v="369020340000"/>
    <s v="Cobros Mayo 3"/>
    <m/>
    <m/>
    <d v="2026-05-01T00:00:00"/>
    <n v="65134740"/>
    <n v="65134740"/>
    <m/>
    <m/>
    <m/>
    <m/>
    <m/>
    <d v="2026-05-01T00:00:00"/>
    <m/>
    <m/>
    <m/>
    <s v="9-772-917"/>
    <s v="MASIVO"/>
    <s v="3 MESES PENDIENTES"/>
    <x v="12"/>
    <m/>
    <m/>
    <m/>
    <m/>
  </r>
  <r>
    <x v="1"/>
    <s v=" EDGARDO ABDEL BATISTA RIVERA"/>
    <n v="363026800000"/>
    <s v="Cobros Mayo 3"/>
    <m/>
    <m/>
    <d v="2026-05-01T00:00:00"/>
    <n v="61784232"/>
    <n v="61784232"/>
    <m/>
    <m/>
    <m/>
    <m/>
    <m/>
    <d v="2026-05-01T00:00:00"/>
    <m/>
    <m/>
    <m/>
    <s v="8-966-528"/>
    <s v="CALL CENTER"/>
    <s v="2 MESES PENDIENTES"/>
    <x v="12"/>
    <m/>
    <m/>
    <m/>
    <m/>
  </r>
  <r>
    <x v="1"/>
    <s v=" ROLANDO MIGUEL MALDONADO PEREZ"/>
    <n v="369024060000"/>
    <s v="Cobros Mayo 3"/>
    <m/>
    <m/>
    <d v="2026-05-01T00:00:00"/>
    <n v="67464275"/>
    <n v="67464275"/>
    <m/>
    <m/>
    <m/>
    <m/>
    <m/>
    <d v="2026-05-01T00:00:00"/>
    <m/>
    <m/>
    <m/>
    <s v="8-761-1861"/>
    <s v="DIGITAL"/>
    <s v="NPN"/>
    <x v="12"/>
    <m/>
    <m/>
    <m/>
    <m/>
  </r>
  <r>
    <x v="1"/>
    <s v="Nelida Gantes"/>
    <n v="363025800000"/>
    <s v="Cobros Mayo 3"/>
    <m/>
    <m/>
    <d v="2026-05-01T00:00:00"/>
    <n v="65150451"/>
    <n v="65150451"/>
    <m/>
    <m/>
    <m/>
    <m/>
    <m/>
    <d v="2026-05-01T00:00:00"/>
    <m/>
    <m/>
    <m/>
    <s v="4-807-120"/>
    <s v="MASIVO"/>
    <s v="3 MESES PENDIENTES"/>
    <x v="12"/>
    <m/>
    <m/>
    <m/>
    <m/>
  </r>
  <r>
    <x v="1"/>
    <s v="Marlenis Gonzalez broce"/>
    <n v="369014890000"/>
    <s v="Cobros Mayo 3"/>
    <m/>
    <m/>
    <d v="2026-05-01T00:00:00"/>
    <n v="63463920"/>
    <n v="63463920"/>
    <m/>
    <m/>
    <m/>
    <m/>
    <m/>
    <d v="2026-05-01T00:00:00"/>
    <m/>
    <m/>
    <m/>
    <s v="8-871-1760"/>
    <s v="MASIVO"/>
    <s v="3 MESES PENDIENTES"/>
    <x v="12"/>
    <m/>
    <m/>
    <m/>
    <m/>
  </r>
  <r>
    <x v="1"/>
    <s v="MARIA JESUS VILLAMIL CAMARENA"/>
    <n v="369024670000"/>
    <s v="Cobros Mayo 3"/>
    <m/>
    <m/>
    <d v="2026-05-01T00:00:00"/>
    <n v="65446163"/>
    <n v="65446163"/>
    <m/>
    <m/>
    <m/>
    <m/>
    <m/>
    <d v="2026-05-01T00:00:00"/>
    <m/>
    <m/>
    <m/>
    <s v="9-714-2319"/>
    <s v="MASIVO"/>
    <s v="3 MESES PENDIENTES"/>
    <x v="12"/>
    <m/>
    <m/>
    <m/>
    <m/>
  </r>
  <r>
    <x v="1"/>
    <s v="SIRENIA YAZMIN TORRES AMADOR"/>
    <n v="369021260000"/>
    <s v="Cobros Mayo 3"/>
    <m/>
    <m/>
    <d v="2026-05-01T00:00:00"/>
    <n v="68775539"/>
    <n v="68775539"/>
    <m/>
    <m/>
    <m/>
    <m/>
    <m/>
    <d v="2026-05-01T00:00:00"/>
    <m/>
    <m/>
    <m/>
    <s v="8-513-1680"/>
    <s v="MASIVO"/>
    <s v="3 MESES PENDIENTES"/>
    <x v="12"/>
    <m/>
    <m/>
    <m/>
    <m/>
  </r>
  <r>
    <x v="1"/>
    <s v="Zaida agames"/>
    <n v="362026410000"/>
    <s v="Cobros Mayo 3"/>
    <m/>
    <m/>
    <d v="2026-05-01T00:00:00"/>
    <n v="67965157"/>
    <n v="67965157"/>
    <m/>
    <m/>
    <m/>
    <m/>
    <m/>
    <d v="2026-05-01T00:00:00"/>
    <m/>
    <m/>
    <m/>
    <s v="8-748-33"/>
    <s v="MASIVO"/>
    <s v="NPN"/>
    <x v="12"/>
    <m/>
    <m/>
    <m/>
    <m/>
  </r>
  <r>
    <x v="1"/>
    <s v="Otilio López "/>
    <n v="368025930000"/>
    <s v="Cobros Mayo 3"/>
    <m/>
    <m/>
    <d v="2026-05-01T00:00:00"/>
    <n v="69551855"/>
    <n v="69551855"/>
    <m/>
    <m/>
    <m/>
    <m/>
    <m/>
    <d v="2026-05-01T00:00:00"/>
    <m/>
    <m/>
    <m/>
    <s v="10-717-989"/>
    <s v="MASIVO"/>
    <s v="3 MESES PENDIENTES"/>
    <x v="12"/>
    <m/>
    <m/>
    <m/>
    <m/>
  </r>
  <r>
    <x v="1"/>
    <s v="Haidy Danileth Lopez Muñoz"/>
    <n v="365026410000"/>
    <s v="Cobros Mayo 3"/>
    <m/>
    <m/>
    <d v="2026-05-01T00:00:00"/>
    <n v="69655038"/>
    <n v="69655038"/>
    <m/>
    <m/>
    <m/>
    <m/>
    <m/>
    <d v="2026-05-01T00:00:00"/>
    <m/>
    <m/>
    <m/>
    <s v="8-956-2023"/>
    <s v="MASIVO"/>
    <s v="NPN"/>
    <x v="12"/>
    <m/>
    <m/>
    <m/>
    <m/>
  </r>
  <r>
    <x v="1"/>
    <s v="MIGUEL ANGEL RUDAS"/>
    <n v="357290680000"/>
    <s v="Cobros Mayo 3"/>
    <m/>
    <m/>
    <d v="2026-05-01T00:00:00"/>
    <n v="67255943"/>
    <n v="67255943"/>
    <m/>
    <m/>
    <m/>
    <m/>
    <m/>
    <d v="2026-05-01T00:00:00"/>
    <m/>
    <m/>
    <m/>
    <s v="8-997-2038"/>
    <s v="MASIVO"/>
    <s v="NPN"/>
    <x v="12"/>
    <m/>
    <m/>
    <m/>
    <m/>
  </r>
  <r>
    <x v="1"/>
    <s v="Kreissy yanelys gomez rodriguez"/>
    <n v="364025810000"/>
    <s v="Cobros Mayo 3"/>
    <m/>
    <m/>
    <d v="2026-05-01T00:00:00"/>
    <n v="67730910"/>
    <n v="67730910"/>
    <m/>
    <m/>
    <m/>
    <m/>
    <m/>
    <d v="2026-05-01T00:00:00"/>
    <m/>
    <m/>
    <m/>
    <s v="8-956-1842"/>
    <s v="MASIVO"/>
    <s v="3 MESES PENDIENTES"/>
    <x v="12"/>
    <m/>
    <m/>
    <m/>
    <m/>
  </r>
  <r>
    <x v="1"/>
    <s v="ERLYN JORDANO VALDIVIA MORENO"/>
    <n v="369022560000"/>
    <s v="Cobros Mayo 3"/>
    <m/>
    <m/>
    <d v="2026-05-01T00:00:00"/>
    <n v="66353881"/>
    <n v="66353881"/>
    <m/>
    <m/>
    <m/>
    <m/>
    <m/>
    <d v="2026-05-01T00:00:00"/>
    <m/>
    <m/>
    <m/>
    <s v="5-722-2145"/>
    <s v="MASIVO"/>
    <s v="2 MESES PENDIENTES"/>
    <x v="12"/>
    <m/>
    <m/>
    <m/>
    <m/>
  </r>
  <r>
    <x v="1"/>
    <s v="Ianeth nieto "/>
    <n v="367890430000"/>
    <s v="Cobros Mayo 3"/>
    <m/>
    <m/>
    <d v="2026-05-01T00:00:00"/>
    <n v="67890543"/>
    <n v="67890543"/>
    <m/>
    <m/>
    <m/>
    <m/>
    <m/>
    <d v="2026-05-01T00:00:00"/>
    <m/>
    <m/>
    <m/>
    <s v="6-718-847"/>
    <s v="MASIVO"/>
    <s v="NPN"/>
    <x v="12"/>
    <m/>
    <m/>
    <m/>
    <m/>
  </r>
  <r>
    <x v="1"/>
    <s v="Lusbeli Doris Morales "/>
    <n v="361020630000"/>
    <s v="Cobros Mayo 3"/>
    <m/>
    <m/>
    <d v="2026-05-01T00:00:00"/>
    <n v="63423002"/>
    <n v="63423002"/>
    <m/>
    <m/>
    <m/>
    <m/>
    <m/>
    <d v="2026-05-01T00:00:00"/>
    <m/>
    <m/>
    <m/>
    <s v="4-750-1735"/>
    <s v="MASIVO"/>
    <s v="2 MESES PENDIENTES"/>
    <x v="12"/>
    <m/>
    <m/>
    <m/>
    <m/>
  </r>
  <r>
    <x v="1"/>
    <s v="Regino Arosemena Jimenez "/>
    <n v="363024520000"/>
    <s v="Cobros Mayo 3"/>
    <m/>
    <m/>
    <d v="2026-05-01T00:00:00"/>
    <n v="69489691"/>
    <n v="69489691"/>
    <m/>
    <m/>
    <m/>
    <m/>
    <m/>
    <d v="2026-05-01T00:00:00"/>
    <m/>
    <m/>
    <m/>
    <s v="8-231-714"/>
    <s v="MASIVO"/>
    <s v="NPN"/>
    <x v="12"/>
    <m/>
    <m/>
    <m/>
    <m/>
  </r>
  <r>
    <x v="1"/>
    <s v="Telmo Antonio Pascual Suarez "/>
    <n v="367024750000"/>
    <s v="Cobros Mayo 3"/>
    <m/>
    <m/>
    <d v="2026-05-01T00:00:00"/>
    <n v="69786590"/>
    <n v="69786590"/>
    <m/>
    <m/>
    <m/>
    <m/>
    <m/>
    <d v="2026-05-01T00:00:00"/>
    <m/>
    <m/>
    <m/>
    <s v="2-721-2393"/>
    <s v="MASIVO"/>
    <s v="NPN"/>
    <x v="12"/>
    <m/>
    <m/>
    <m/>
    <m/>
  </r>
  <r>
    <x v="1"/>
    <s v=" Arcelita Garcia"/>
    <n v="369027470000"/>
    <s v="Cobros Mayo 3"/>
    <m/>
    <m/>
    <d v="2026-05-01T00:00:00"/>
    <n v="64061725"/>
    <n v="64061725"/>
    <m/>
    <m/>
    <m/>
    <m/>
    <m/>
    <d v="2026-05-01T00:00:00"/>
    <m/>
    <m/>
    <m/>
    <s v="10-703-1934"/>
    <s v="CALL CENTER"/>
    <s v="3 MESES PENDIENTES"/>
    <x v="12"/>
    <m/>
    <m/>
    <m/>
    <m/>
  </r>
  <r>
    <x v="1"/>
    <s v=" Carlos Daniel Gonzalez Guevara"/>
    <n v="345462940000"/>
    <s v="Cobros Mayo 3"/>
    <m/>
    <m/>
    <d v="2026-05-01T00:00:00"/>
    <n v="62991752"/>
    <n v="62991752"/>
    <m/>
    <m/>
    <m/>
    <m/>
    <m/>
    <d v="2026-05-01T00:00:00"/>
    <m/>
    <m/>
    <m/>
    <s v="8-946-2043"/>
    <s v="DIGITAL"/>
    <s v="1 MES PENDIENTE"/>
    <x v="12"/>
    <m/>
    <m/>
    <m/>
    <m/>
  </r>
  <r>
    <x v="1"/>
    <s v="Gabriela nicole Godoy"/>
    <n v="355343220000"/>
    <s v="Cobros Mayo 3"/>
    <m/>
    <m/>
    <d v="2026-05-01T00:00:00"/>
    <n v="63904165"/>
    <n v="63904165"/>
    <m/>
    <m/>
    <m/>
    <m/>
    <m/>
    <d v="2026-05-01T00:00:00"/>
    <m/>
    <m/>
    <m/>
    <s v="8-1044-2445"/>
    <s v="MASIVO"/>
    <s v="2 MESES PENDIENTES"/>
    <x v="12"/>
    <m/>
    <m/>
    <m/>
    <m/>
  </r>
  <r>
    <x v="1"/>
    <s v="ANDERSON LEON ERAZO CRUZ"/>
    <n v="364025170000"/>
    <s v="Cobros Mayo 3"/>
    <m/>
    <m/>
    <d v="2026-05-01T00:00:00"/>
    <n v="68871852"/>
    <n v="68871852"/>
    <m/>
    <m/>
    <m/>
    <m/>
    <m/>
    <d v="2026-05-01T00:00:00"/>
    <m/>
    <m/>
    <m/>
    <s v="AW293543"/>
    <s v="MASIVO"/>
    <s v="2 MESES PENDIENTES"/>
    <x v="12"/>
    <m/>
    <m/>
    <m/>
    <m/>
  </r>
  <r>
    <x v="1"/>
    <s v="ANELYS YANETH RODRIGUEZ MORENO"/>
    <n v="368023400000"/>
    <s v="Cobros Mayo 3"/>
    <m/>
    <m/>
    <d v="2026-05-01T00:00:00"/>
    <n v="63219410"/>
    <n v="63219410"/>
    <m/>
    <m/>
    <m/>
    <m/>
    <m/>
    <d v="2026-05-01T00:00:00"/>
    <m/>
    <m/>
    <m/>
    <s v="8-1021-2301"/>
    <s v="MASIVO"/>
    <s v="3 MESES PENDIENTES"/>
    <x v="12"/>
    <m/>
    <m/>
    <m/>
    <m/>
  </r>
  <r>
    <x v="1"/>
    <s v="EUSEBIO VALENCIA MOSQUERA"/>
    <n v="365026160000"/>
    <s v="Cobros Mayo 3"/>
    <m/>
    <m/>
    <d v="2026-05-01T00:00:00"/>
    <n v="68646123"/>
    <n v="68646123"/>
    <m/>
    <m/>
    <m/>
    <m/>
    <m/>
    <d v="2026-05-01T00:00:00"/>
    <m/>
    <m/>
    <m/>
    <s v="5-702-1032"/>
    <s v="MASIVO"/>
    <s v="2 MESES PENDIENTES"/>
    <x v="12"/>
    <m/>
    <m/>
    <m/>
    <m/>
  </r>
  <r>
    <x v="1"/>
    <s v="Clelia reyes ponce"/>
    <n v="364028320000"/>
    <s v="Cobros Mayo 3"/>
    <m/>
    <m/>
    <d v="2026-05-01T00:00:00"/>
    <n v="65863450"/>
    <n v="65863450"/>
    <m/>
    <m/>
    <m/>
    <m/>
    <m/>
    <d v="2026-05-01T00:00:00"/>
    <m/>
    <m/>
    <m/>
    <s v="8-206-2174"/>
    <s v="MASIVO"/>
    <s v="3 MESES PENDIENTES"/>
    <x v="12"/>
    <m/>
    <m/>
    <m/>
    <m/>
  </r>
  <r>
    <x v="1"/>
    <s v="Amarelis lisbeth Moreno Estrebi"/>
    <n v="367028750000"/>
    <s v="Cobros Mayo 3"/>
    <m/>
    <m/>
    <d v="2026-05-01T00:00:00"/>
    <n v="65460407"/>
    <n v="65460407"/>
    <m/>
    <m/>
    <m/>
    <m/>
    <m/>
    <d v="2026-05-01T00:00:00"/>
    <m/>
    <m/>
    <m/>
    <s v="8-1052-994"/>
    <s v="MASIVO"/>
    <s v="NPN"/>
    <x v="12"/>
    <m/>
    <m/>
    <m/>
    <m/>
  </r>
  <r>
    <x v="1"/>
    <s v="Dianeris carolina castellano lopez"/>
    <n v="364028530000"/>
    <s v="Cobros Mayo 3"/>
    <m/>
    <m/>
    <d v="2026-05-01T00:00:00"/>
    <n v="66386838"/>
    <n v="66386838"/>
    <m/>
    <m/>
    <m/>
    <m/>
    <m/>
    <d v="2026-05-01T00:00:00"/>
    <m/>
    <m/>
    <m/>
    <n v="167126182"/>
    <s v="MASIVO"/>
    <s v="3 MESES PENDIENTES"/>
    <x v="12"/>
    <m/>
    <m/>
    <m/>
    <m/>
  </r>
  <r>
    <x v="1"/>
    <s v="Thifani Kristina Rivera Gonzalez "/>
    <n v="366028730000"/>
    <s v="Cobros Mayo 3"/>
    <m/>
    <m/>
    <d v="2026-05-01T00:00:00"/>
    <n v="64303109"/>
    <n v="64303109"/>
    <m/>
    <m/>
    <m/>
    <m/>
    <m/>
    <d v="2026-05-01T00:00:00"/>
    <m/>
    <m/>
    <m/>
    <s v="8-1052-2250"/>
    <s v="MASIVO"/>
    <s v="3 MESES PENDIENTES"/>
    <x v="12"/>
    <m/>
    <m/>
    <m/>
    <m/>
  </r>
  <r>
    <x v="1"/>
    <s v="Felicia Del Carmen"/>
    <n v="366027740000"/>
    <s v="Cobros Mayo 3"/>
    <m/>
    <m/>
    <d v="2026-05-01T00:00:00"/>
    <n v="68673616"/>
    <n v="68673616"/>
    <m/>
    <m/>
    <m/>
    <m/>
    <m/>
    <d v="2026-05-01T00:00:00"/>
    <m/>
    <m/>
    <m/>
    <s v="8-477-836"/>
    <s v="MASIVO"/>
    <s v="2 MESES PENDIENTES"/>
    <x v="12"/>
    <m/>
    <m/>
    <m/>
    <m/>
  </r>
  <r>
    <x v="1"/>
    <s v="Zulay peralta "/>
    <n v="368028950000"/>
    <s v="Cobros Mayo 3"/>
    <m/>
    <m/>
    <d v="2026-05-01T00:00:00"/>
    <n v="65077219"/>
    <n v="65077219"/>
    <m/>
    <m/>
    <m/>
    <m/>
    <m/>
    <d v="2026-05-01T00:00:00"/>
    <m/>
    <m/>
    <m/>
    <s v="5-701-1525"/>
    <s v="MASIVO"/>
    <s v="2 MESES PENDIENTES"/>
    <x v="12"/>
    <m/>
    <m/>
    <m/>
    <m/>
  </r>
  <r>
    <x v="1"/>
    <s v="Sandra Sánchez "/>
    <n v="341358970000"/>
    <s v="Cobros Mayo 3"/>
    <m/>
    <m/>
    <d v="2026-05-01T00:00:00"/>
    <n v="69551855"/>
    <n v="69551855"/>
    <m/>
    <m/>
    <m/>
    <m/>
    <m/>
    <d v="2026-05-01T00:00:00"/>
    <m/>
    <m/>
    <m/>
    <s v="2-709-659"/>
    <s v="MASIVO"/>
    <s v="3 MESES PENDIENTES"/>
    <x v="12"/>
    <m/>
    <m/>
    <m/>
    <m/>
  </r>
  <r>
    <x v="1"/>
    <s v="Efrain Ikawikikinya Colman Henriquez"/>
    <n v="368028680000"/>
    <s v="Cobros Mayo 3"/>
    <m/>
    <m/>
    <d v="2026-05-01T00:00:00"/>
    <n v="63553622"/>
    <n v="63553622"/>
    <m/>
    <m/>
    <m/>
    <m/>
    <m/>
    <d v="2026-05-01T00:00:00"/>
    <m/>
    <m/>
    <m/>
    <s v="10-703-55"/>
    <s v="MASIVO"/>
    <s v="3 MESES PENDIENTES"/>
    <x v="12"/>
    <m/>
    <m/>
    <m/>
    <m/>
  </r>
  <r>
    <x v="1"/>
    <s v="Leiris ANELIA ARIAS ARIAS"/>
    <n v="366025960000"/>
    <s v="Cobros Mayo 3"/>
    <m/>
    <m/>
    <d v="2026-05-01T00:00:00"/>
    <n v="64637455"/>
    <n v="64637455"/>
    <m/>
    <m/>
    <m/>
    <m/>
    <m/>
    <d v="2026-05-01T00:00:00"/>
    <m/>
    <m/>
    <m/>
    <s v="8-1067-258"/>
    <s v="MASIVO"/>
    <s v="2 MESES PENDIENTES"/>
    <x v="12"/>
    <m/>
    <m/>
    <m/>
    <m/>
  </r>
  <r>
    <x v="1"/>
    <s v="Ashlye Alexandre cedeño mezua"/>
    <n v="362023080000"/>
    <s v="Cobros Mayo 3"/>
    <m/>
    <m/>
    <d v="2026-05-01T00:00:00"/>
    <n v="65434191"/>
    <n v="65434191"/>
    <m/>
    <m/>
    <m/>
    <m/>
    <m/>
    <d v="2026-05-01T00:00:00"/>
    <m/>
    <m/>
    <m/>
    <s v="8-1037-675"/>
    <s v="MASIVO"/>
    <s v="2 MESES PENDIENTES"/>
    <x v="12"/>
    <m/>
    <m/>
    <m/>
    <m/>
  </r>
  <r>
    <x v="1"/>
    <s v=" KAREN DAYANA ARRIETA PERTUZ"/>
    <n v="369027200000"/>
    <s v="Cobros Mayo 3"/>
    <m/>
    <m/>
    <d v="2026-05-01T00:00:00"/>
    <n v="64634482"/>
    <n v="64634482"/>
    <m/>
    <m/>
    <m/>
    <m/>
    <m/>
    <d v="2026-05-01T00:00:00"/>
    <m/>
    <m/>
    <m/>
    <s v="AU423157"/>
    <s v="MASIVO"/>
    <s v="3 MESES PENDIENTES"/>
    <x v="12"/>
    <m/>
    <m/>
    <m/>
    <m/>
  </r>
  <r>
    <x v="1"/>
    <s v="Matilde Alveo justiniani"/>
    <n v="155078170000"/>
    <s v="Cobros Mayo 3"/>
    <m/>
    <m/>
    <d v="2026-05-01T00:00:00"/>
    <n v="67611194"/>
    <n v="67611194"/>
    <m/>
    <m/>
    <m/>
    <m/>
    <m/>
    <d v="2026-05-01T00:00:00"/>
    <m/>
    <m/>
    <m/>
    <s v="2-46-534"/>
    <s v="MASIVO"/>
    <s v="2 MESES PENDIENTES"/>
    <x v="12"/>
    <m/>
    <m/>
    <m/>
    <m/>
  </r>
  <r>
    <x v="1"/>
    <s v="JAMES JAK NIEL HANSELL PADILLA"/>
    <n v="363023100000"/>
    <s v="Cobros Mayo 3"/>
    <m/>
    <m/>
    <d v="2026-05-01T00:00:00"/>
    <n v="64683071"/>
    <n v="64683071"/>
    <m/>
    <m/>
    <m/>
    <m/>
    <m/>
    <d v="2026-05-01T00:00:00"/>
    <m/>
    <m/>
    <m/>
    <s v="3-726-1449"/>
    <s v="MASIVO"/>
    <s v="2 MESES PENDIENTES"/>
    <x v="12"/>
    <m/>
    <m/>
    <m/>
    <m/>
  </r>
  <r>
    <x v="1"/>
    <s v="Hector Barrios herrera"/>
    <n v="363028920000"/>
    <s v="Cobros Mayo 3"/>
    <m/>
    <m/>
    <d v="2026-05-01T00:00:00"/>
    <n v="61983253"/>
    <n v="61983253"/>
    <m/>
    <m/>
    <m/>
    <m/>
    <m/>
    <d v="2026-05-01T00:00:00"/>
    <m/>
    <m/>
    <m/>
    <s v="3-704-1993"/>
    <s v="MASIVO"/>
    <s v="NPN"/>
    <x v="12"/>
    <m/>
    <m/>
    <m/>
    <m/>
  </r>
  <r>
    <x v="1"/>
    <s v="Hilda Martinez"/>
    <n v="353352820000"/>
    <s v="Cobros Mayo 3"/>
    <m/>
    <m/>
    <d v="2026-05-01T00:00:00"/>
    <n v="68276190"/>
    <n v="68276190"/>
    <m/>
    <m/>
    <m/>
    <m/>
    <m/>
    <d v="2026-05-01T00:00:00"/>
    <m/>
    <m/>
    <m/>
    <s v="3-736-2413"/>
    <s v="MASIVO"/>
    <s v="NPN"/>
    <x v="12"/>
    <m/>
    <m/>
    <m/>
    <m/>
  </r>
  <r>
    <x v="1"/>
    <s v="Aristides Abrego villagra "/>
    <n v="363028380000"/>
    <s v="Cobros Mayo 3"/>
    <m/>
    <m/>
    <d v="2026-05-01T00:00:00"/>
    <n v="65291177"/>
    <n v="65291177"/>
    <m/>
    <m/>
    <m/>
    <m/>
    <m/>
    <d v="2026-05-01T00:00:00"/>
    <m/>
    <m/>
    <m/>
    <s v="1-713-941"/>
    <s v="MASIVO"/>
    <s v="3 MESES PENDIENTES"/>
    <x v="12"/>
    <m/>
    <m/>
    <m/>
    <m/>
  </r>
  <r>
    <x v="1"/>
    <s v="JORGE ISAAC ROMERO FRIAS "/>
    <n v="363026030000"/>
    <s v="Cobros Mayo 3"/>
    <m/>
    <m/>
    <d v="2026-05-01T00:00:00"/>
    <n v="61617598"/>
    <n v="61617598"/>
    <m/>
    <m/>
    <m/>
    <m/>
    <m/>
    <d v="2026-05-01T00:00:00"/>
    <m/>
    <m/>
    <m/>
    <s v="6-729-578"/>
    <s v="SOHO"/>
    <s v="NPN"/>
    <x v="12"/>
    <m/>
    <m/>
    <m/>
    <m/>
  </r>
  <r>
    <x v="1"/>
    <s v="RICARDO ANTONIO FUENTES SÁNCHEZ "/>
    <n v="361026440000"/>
    <s v="Cobros Mayo 3"/>
    <m/>
    <m/>
    <d v="2026-05-01T00:00:00"/>
    <n v="60489362"/>
    <n v="60489362"/>
    <m/>
    <m/>
    <m/>
    <m/>
    <m/>
    <d v="2026-05-01T00:00:00"/>
    <m/>
    <m/>
    <m/>
    <s v="8-1006-2380"/>
    <s v="SOHO"/>
    <s v="2 MESES PENDIENTES"/>
    <x v="12"/>
    <m/>
    <m/>
    <m/>
    <m/>
  </r>
  <r>
    <x v="1"/>
    <s v="Elena del carmen camejo ángulo "/>
    <n v="368022040000"/>
    <s v="Cobros Mayo 3"/>
    <m/>
    <m/>
    <d v="2026-05-01T00:00:00"/>
    <n v="69342779"/>
    <n v="69342779"/>
    <m/>
    <m/>
    <m/>
    <m/>
    <m/>
    <d v="2026-05-01T00:00:00"/>
    <m/>
    <m/>
    <m/>
    <n v="191723414"/>
    <s v="SOHO"/>
    <s v="3 MESES PENDIENTES"/>
    <x v="12"/>
    <m/>
    <m/>
    <m/>
    <m/>
  </r>
  <r>
    <x v="1"/>
    <s v="Jonathan Rivera"/>
    <n v="368027760000"/>
    <s v="Cobros Mayo 3"/>
    <m/>
    <m/>
    <d v="2026-05-01T00:00:00"/>
    <n v="66033534"/>
    <n v="66033534"/>
    <m/>
    <m/>
    <m/>
    <m/>
    <m/>
    <d v="2026-05-01T00:00:00"/>
    <m/>
    <m/>
    <m/>
    <s v="8-1038-862"/>
    <s v="SOHO"/>
    <s v="NPN"/>
    <x v="12"/>
    <m/>
    <m/>
    <m/>
    <m/>
  </r>
  <r>
    <x v="1"/>
    <s v="Dairon Dimas "/>
    <n v="369027410000"/>
    <s v="Cobros Mayo 3"/>
    <m/>
    <m/>
    <d v="2026-05-01T00:00:00"/>
    <n v="61269760"/>
    <n v="61269760"/>
    <m/>
    <m/>
    <m/>
    <m/>
    <m/>
    <d v="2026-05-01T00:00:00"/>
    <m/>
    <m/>
    <m/>
    <s v="8-829-1498"/>
    <s v="MASIVO"/>
    <s v="2 MESES PENDIENTES"/>
    <x v="12"/>
    <m/>
    <m/>
    <m/>
    <m/>
  </r>
  <r>
    <x v="1"/>
    <s v="Nemesis tatiana viquez corella"/>
    <n v="360285300000"/>
    <s v="Cobros Mayo 3"/>
    <m/>
    <m/>
    <d v="2026-05-01T00:00:00"/>
    <n v="68443527"/>
    <n v="68443527"/>
    <m/>
    <m/>
    <m/>
    <m/>
    <m/>
    <d v="2026-05-01T00:00:00"/>
    <m/>
    <m/>
    <m/>
    <s v="4-759-714"/>
    <s v="MASIVO"/>
    <s v="NPN"/>
    <x v="12"/>
    <m/>
    <m/>
    <m/>
    <m/>
  </r>
  <r>
    <x v="1"/>
    <s v="Enelcy morris "/>
    <n v="361020900000"/>
    <s v="Cobros Mayo 3"/>
    <m/>
    <m/>
    <d v="2026-05-01T00:00:00"/>
    <n v="61473648"/>
    <n v="61473648"/>
    <m/>
    <m/>
    <m/>
    <m/>
    <m/>
    <d v="2026-05-01T00:00:00"/>
    <m/>
    <m/>
    <m/>
    <s v="10-720-1740"/>
    <s v="MASIVO"/>
    <s v="3 MESES PENDIENTES"/>
    <x v="12"/>
    <m/>
    <m/>
    <m/>
    <m/>
  </r>
  <r>
    <x v="1"/>
    <s v="Liz solano "/>
    <n v="365027440000"/>
    <s v="Cobros Mayo 3"/>
    <m/>
    <m/>
    <d v="2026-05-01T00:00:00"/>
    <n v="64640606"/>
    <n v="64640606"/>
    <m/>
    <m/>
    <m/>
    <m/>
    <m/>
    <d v="2026-05-01T00:00:00"/>
    <m/>
    <m/>
    <m/>
    <s v="AN522551"/>
    <s v="MASIVO"/>
    <s v="3 MESES PENDIENTES"/>
    <x v="12"/>
    <m/>
    <m/>
    <m/>
    <m/>
  </r>
  <r>
    <x v="1"/>
    <s v="SELINETH ANISSA TORIBIO AÑINO"/>
    <n v="364028220000"/>
    <s v="Cobros Mayo 3"/>
    <m/>
    <m/>
    <d v="2026-05-01T00:00:00"/>
    <n v="66368350"/>
    <n v="66368350"/>
    <m/>
    <m/>
    <m/>
    <m/>
    <m/>
    <d v="2026-05-01T00:00:00"/>
    <m/>
    <m/>
    <m/>
    <s v="2-756-411"/>
    <s v="MASIVO"/>
    <s v="NPN"/>
    <x v="12"/>
    <m/>
    <m/>
    <m/>
    <m/>
  </r>
  <r>
    <x v="1"/>
    <s v=" MARIA GUADALUPE PASCACIO SANTOS"/>
    <n v="366026730000"/>
    <s v="Cobros Mayo 3"/>
    <m/>
    <m/>
    <d v="2026-05-01T00:00:00"/>
    <n v="65354824"/>
    <n v="65354824"/>
    <m/>
    <m/>
    <m/>
    <m/>
    <m/>
    <d v="2026-05-01T00:00:00"/>
    <m/>
    <m/>
    <m/>
    <s v="4-809-46"/>
    <s v="DIGITAL"/>
    <s v="2 MESES PENDIENTES"/>
    <x v="12"/>
    <m/>
    <m/>
    <m/>
    <m/>
  </r>
  <r>
    <x v="1"/>
    <s v="Manuel Ernesto Rodriguez Santos "/>
    <n v="366027720000"/>
    <s v="Cobros Mayo 3"/>
    <m/>
    <m/>
    <d v="2026-05-01T00:00:00"/>
    <n v="64719078"/>
    <n v="64719078"/>
    <m/>
    <m/>
    <m/>
    <m/>
    <m/>
    <d v="2026-05-01T00:00:00"/>
    <m/>
    <m/>
    <m/>
    <s v="2-731-2407"/>
    <s v="MASIVO"/>
    <s v="NPN"/>
    <x v="12"/>
    <m/>
    <m/>
    <m/>
    <m/>
  </r>
  <r>
    <x v="1"/>
    <s v="Digna Emerita Caicedo "/>
    <n v="356184570000"/>
    <s v="Cobros Mayo 3"/>
    <m/>
    <m/>
    <d v="2026-05-01T00:00:00"/>
    <n v="67668769"/>
    <n v="67668769"/>
    <m/>
    <m/>
    <m/>
    <m/>
    <m/>
    <d v="2026-05-01T00:00:00"/>
    <m/>
    <m/>
    <m/>
    <s v="8-440-804"/>
    <s v="MASIVO"/>
    <s v="NPN"/>
    <x v="12"/>
    <m/>
    <m/>
    <m/>
    <m/>
  </r>
  <r>
    <x v="1"/>
    <s v="María Isabel Arias"/>
    <n v="366027580000"/>
    <s v="Cobros Mayo 3"/>
    <m/>
    <m/>
    <d v="2026-05-01T00:00:00"/>
    <n v="65948925"/>
    <n v="65948925"/>
    <m/>
    <m/>
    <m/>
    <m/>
    <m/>
    <d v="2026-05-01T00:00:00"/>
    <m/>
    <m/>
    <m/>
    <s v="3-756-51"/>
    <s v="MASIVO"/>
    <s v="NPN"/>
    <x v="12"/>
    <m/>
    <m/>
    <m/>
    <m/>
  </r>
  <r>
    <x v="1"/>
    <s v="Roberto carlos fernandez danwinks"/>
    <n v="369027630000"/>
    <s v="Cobros Mayo 3"/>
    <m/>
    <m/>
    <d v="2026-05-01T00:00:00"/>
    <n v="65878780"/>
    <n v="65878780"/>
    <m/>
    <m/>
    <m/>
    <m/>
    <m/>
    <d v="2026-05-01T00:00:00"/>
    <m/>
    <m/>
    <m/>
    <s v="8-1013-2421"/>
    <s v="MASIVO"/>
    <s v="3 MESES PENDIENTES"/>
    <x v="12"/>
    <m/>
    <m/>
    <m/>
    <m/>
  </r>
  <r>
    <x v="1"/>
    <s v="SOGDILI DEL BASTO MORALES"/>
    <n v="347356120000"/>
    <s v="Cobros Mayo 3"/>
    <m/>
    <m/>
    <d v="2026-05-01T00:00:00"/>
    <n v="64328113"/>
    <n v="64328113"/>
    <m/>
    <m/>
    <m/>
    <m/>
    <m/>
    <d v="2026-05-01T00:00:00"/>
    <m/>
    <m/>
    <m/>
    <s v="10-710-1020"/>
    <s v="MASIVO"/>
    <s v="NPN"/>
    <x v="12"/>
    <m/>
    <m/>
    <m/>
    <m/>
  </r>
  <r>
    <x v="1"/>
    <s v="Stephanie Aguilar "/>
    <n v="365020770000"/>
    <s v="Cobros Mayo 3"/>
    <m/>
    <m/>
    <d v="2026-05-01T00:00:00"/>
    <n v="65047971"/>
    <n v="65047971"/>
    <m/>
    <m/>
    <m/>
    <m/>
    <m/>
    <d v="2026-05-01T00:00:00"/>
    <m/>
    <m/>
    <m/>
    <s v="6-718-1165"/>
    <s v="MASIVO"/>
    <s v="3 MESES PENDIENTES"/>
    <x v="12"/>
    <m/>
    <m/>
    <m/>
    <m/>
  </r>
  <r>
    <x v="1"/>
    <s v="Greta melgarejo "/>
    <n v="366025530000"/>
    <s v="Cobros Mayo 3"/>
    <m/>
    <m/>
    <d v="2026-05-01T00:00:00"/>
    <n v="61522389"/>
    <n v="61522389"/>
    <m/>
    <m/>
    <m/>
    <m/>
    <m/>
    <d v="2026-05-01T00:00:00"/>
    <m/>
    <m/>
    <m/>
    <s v="8-530-594"/>
    <s v="MASIVO"/>
    <s v="3 MESES PENDIENTES"/>
    <x v="12"/>
    <m/>
    <m/>
    <m/>
    <m/>
  </r>
  <r>
    <x v="1"/>
    <s v="Erick withigan "/>
    <n v="365028950000"/>
    <s v="Cobros Mayo 3"/>
    <m/>
    <m/>
    <d v="2026-05-01T00:00:00"/>
    <n v="65077219"/>
    <n v="65077219"/>
    <m/>
    <m/>
    <m/>
    <m/>
    <m/>
    <d v="2026-05-01T00:00:00"/>
    <m/>
    <m/>
    <m/>
    <s v="8-716-668"/>
    <s v="MASIVO"/>
    <s v="3 MESES PENDIENTES"/>
    <x v="12"/>
    <m/>
    <m/>
    <m/>
    <m/>
  </r>
  <r>
    <x v="1"/>
    <s v="Jesus gonzalez "/>
    <n v="369029410000"/>
    <s v="Cobros Mayo 3"/>
    <m/>
    <m/>
    <d v="2026-05-01T00:00:00"/>
    <n v="66910678"/>
    <n v="66910678"/>
    <m/>
    <m/>
    <m/>
    <m/>
    <m/>
    <d v="2026-05-01T00:00:00"/>
    <m/>
    <m/>
    <m/>
    <s v="8-1053-1139"/>
    <s v="MASIVO"/>
    <s v="3 MESES PENDIENTES"/>
    <x v="12"/>
    <m/>
    <m/>
    <m/>
    <m/>
  </r>
  <r>
    <x v="1"/>
    <s v="Keytlin Alexia Candanedo Abrego"/>
    <n v="369028890000"/>
    <s v="Cobros Mayo 3"/>
    <m/>
    <m/>
    <d v="2026-05-01T00:00:00"/>
    <n v="65941354"/>
    <n v="65941354"/>
    <m/>
    <m/>
    <m/>
    <m/>
    <m/>
    <d v="2026-05-01T00:00:00"/>
    <m/>
    <m/>
    <m/>
    <s v="8-1054-2145"/>
    <s v="MASIVO"/>
    <s v="3 MESES PENDIENTES"/>
    <x v="12"/>
    <m/>
    <m/>
    <m/>
    <m/>
  </r>
  <r>
    <x v="1"/>
    <s v="Jaslin Martínez "/>
    <n v="367030740000"/>
    <s v="Cobros Mayo 3"/>
    <m/>
    <m/>
    <d v="2026-05-01T00:00:00"/>
    <n v="69551855"/>
    <n v="69551855"/>
    <m/>
    <m/>
    <m/>
    <m/>
    <m/>
    <d v="2026-05-01T00:00:00"/>
    <m/>
    <m/>
    <m/>
    <s v="AO6904731"/>
    <s v="MASIVO"/>
    <s v="3 MESES PENDIENTES"/>
    <x v="12"/>
    <m/>
    <m/>
    <m/>
    <m/>
  </r>
  <r>
    <x v="1"/>
    <s v="Francisco Jesús Camarco Pinilla "/>
    <n v="365030400000"/>
    <s v="Cobros Mayo 3"/>
    <m/>
    <m/>
    <d v="2026-05-01T00:00:00"/>
    <n v="62463716"/>
    <n v="62463716"/>
    <m/>
    <m/>
    <m/>
    <m/>
    <m/>
    <d v="2026-05-01T00:00:00"/>
    <m/>
    <m/>
    <m/>
    <s v="8-773-754"/>
    <s v="MASIVO"/>
    <s v="3 MESES PENDIENTES"/>
    <x v="12"/>
    <m/>
    <m/>
    <m/>
    <m/>
  </r>
  <r>
    <x v="1"/>
    <s v="Moisés Castillo Vergara "/>
    <n v="368031050000"/>
    <s v="Cobros Mayo 3"/>
    <m/>
    <m/>
    <d v="2026-05-01T00:00:00"/>
    <n v="68240032"/>
    <n v="68240032"/>
    <m/>
    <m/>
    <m/>
    <m/>
    <m/>
    <d v="2026-05-01T00:00:00"/>
    <m/>
    <m/>
    <m/>
    <s v="8-921-687"/>
    <s v="MASIVO"/>
    <s v="3 MESES PENDIENTES"/>
    <x v="12"/>
    <m/>
    <m/>
    <m/>
    <m/>
  </r>
  <r>
    <x v="1"/>
    <s v="Kevin alberto delgado meneses"/>
    <n v="369029450000"/>
    <s v="Cobros Mayo 3"/>
    <m/>
    <m/>
    <d v="2026-05-01T00:00:00"/>
    <n v="63957858"/>
    <n v="63957858"/>
    <m/>
    <m/>
    <m/>
    <m/>
    <m/>
    <d v="2026-05-01T00:00:00"/>
    <m/>
    <m/>
    <m/>
    <s v="8-1010-1393"/>
    <s v="MASIVO"/>
    <s v="3 MESES PENDIENTES"/>
    <x v="12"/>
    <m/>
    <m/>
    <m/>
    <m/>
  </r>
  <r>
    <x v="1"/>
    <s v="Audina Rodriguez Rodriguez"/>
    <n v="365029440000"/>
    <s v="Cobros Mayo 3"/>
    <m/>
    <m/>
    <d v="2026-05-01T00:00:00"/>
    <n v="65055421"/>
    <n v="65055421"/>
    <m/>
    <m/>
    <m/>
    <m/>
    <m/>
    <d v="2026-05-01T00:00:00"/>
    <m/>
    <m/>
    <m/>
    <s v="8-1026-1637"/>
    <s v="MASIVO"/>
    <s v="3 MESES PENDIENTES"/>
    <x v="12"/>
    <m/>
    <m/>
    <m/>
    <m/>
  </r>
  <r>
    <x v="1"/>
    <s v="Yostin Alejandro Reina"/>
    <n v="365028850000"/>
    <s v="Cobros Mayo 3"/>
    <m/>
    <m/>
    <d v="2026-05-01T00:00:00"/>
    <n v="69404488"/>
    <n v="69404488"/>
    <m/>
    <m/>
    <m/>
    <m/>
    <m/>
    <d v="2026-05-01T00:00:00"/>
    <m/>
    <m/>
    <m/>
    <s v="8-961-188"/>
    <s v="MASIVO"/>
    <s v="3 MESES PENDIENTES"/>
    <x v="12"/>
    <m/>
    <m/>
    <m/>
    <m/>
  </r>
  <r>
    <x v="1"/>
    <s v="Gabriela Martinez "/>
    <n v="373027430000"/>
    <s v="Cobros Mayo 3"/>
    <m/>
    <m/>
    <d v="2026-05-01T00:00:00"/>
    <n v="68905432"/>
    <n v="68905432"/>
    <m/>
    <m/>
    <m/>
    <m/>
    <m/>
    <d v="2026-05-01T00:00:00"/>
    <m/>
    <m/>
    <m/>
    <s v="8-1045-54"/>
    <s v="MASIVO"/>
    <s v="NPN"/>
    <x v="12"/>
    <m/>
    <m/>
    <m/>
    <m/>
  </r>
  <r>
    <x v="1"/>
    <s v="Francisco González "/>
    <n v="356027600000"/>
    <s v="Cobros Mayo 3"/>
    <m/>
    <m/>
    <d v="2026-05-01T00:00:00"/>
    <n v="67890543"/>
    <n v="67890543"/>
    <m/>
    <m/>
    <m/>
    <m/>
    <m/>
    <d v="2026-05-01T00:00:00"/>
    <m/>
    <m/>
    <m/>
    <s v="2-119-929"/>
    <s v="MASIVO"/>
    <s v="NPN"/>
    <x v="12"/>
    <m/>
    <m/>
    <m/>
    <m/>
  </r>
  <r>
    <x v="1"/>
    <s v="Ricardo quintero"/>
    <n v="362028960000"/>
    <s v="Cobros Mayo 3"/>
    <m/>
    <m/>
    <d v="2026-05-01T00:00:00"/>
    <n v="67890543"/>
    <n v="67890543"/>
    <m/>
    <m/>
    <m/>
    <m/>
    <m/>
    <d v="2026-05-01T00:00:00"/>
    <m/>
    <m/>
    <m/>
    <s v="8-394-821"/>
    <s v="MASIVO"/>
    <s v="3 MESES PENDIENTES"/>
    <x v="12"/>
    <m/>
    <m/>
    <m/>
    <m/>
  </r>
  <r>
    <x v="1"/>
    <s v="María mendes"/>
    <n v="363027720000"/>
    <s v="Cobros Mayo 3"/>
    <m/>
    <m/>
    <d v="2026-05-01T00:00:00"/>
    <n v="67890543"/>
    <n v="67890543"/>
    <m/>
    <m/>
    <m/>
    <m/>
    <m/>
    <d v="2026-05-01T00:00:00"/>
    <m/>
    <m/>
    <m/>
    <s v="10-7-1056"/>
    <s v="MASIVO"/>
    <s v="NPN"/>
    <x v="12"/>
    <m/>
    <m/>
    <m/>
    <m/>
  </r>
  <r>
    <x v="1"/>
    <s v="ERASMO EUCLIDES BARRIOS GOMEZ"/>
    <n v="366031360000"/>
    <s v="Cobros Mayo 3"/>
    <m/>
    <m/>
    <d v="2026-05-01T00:00:00"/>
    <n v="67890543"/>
    <n v="67890543"/>
    <m/>
    <m/>
    <m/>
    <m/>
    <m/>
    <d v="2026-05-01T00:00:00"/>
    <m/>
    <m/>
    <m/>
    <s v="8-322-153"/>
    <s v="MASIVO"/>
    <s v="NPN"/>
    <x v="12"/>
    <m/>
    <m/>
    <m/>
    <m/>
  </r>
  <r>
    <x v="1"/>
    <s v="David Mariñas"/>
    <n v="351328870000"/>
    <s v="Cobros Mayo 3"/>
    <m/>
    <m/>
    <d v="2026-05-01T00:00:00"/>
    <n v="65659981"/>
    <n v="65659981"/>
    <m/>
    <m/>
    <m/>
    <m/>
    <m/>
    <d v="2026-05-01T00:00:00"/>
    <m/>
    <m/>
    <m/>
    <s v="8-989-1991"/>
    <s v="MASIVO"/>
    <s v="3 MESES PENDIENTES"/>
    <x v="12"/>
    <m/>
    <m/>
    <m/>
    <m/>
  </r>
  <r>
    <x v="1"/>
    <s v="Alexis villarreta Dominguez"/>
    <n v="362029010000"/>
    <s v="Cobros Mayo 3"/>
    <m/>
    <m/>
    <d v="2026-05-01T00:00:00"/>
    <n v="62784815"/>
    <n v="62784815"/>
    <m/>
    <m/>
    <m/>
    <m/>
    <m/>
    <d v="2026-05-01T00:00:00"/>
    <m/>
    <m/>
    <m/>
    <s v="8-394-313"/>
    <s v="SOHO"/>
    <s v="NPN"/>
    <x v="12"/>
    <m/>
    <m/>
    <m/>
    <m/>
  </r>
  <r>
    <x v="1"/>
    <s v="ROY ANTONIO LAWES KING "/>
    <n v="361029130000"/>
    <s v="Cobros Mayo 3"/>
    <m/>
    <m/>
    <d v="2026-05-01T00:00:00"/>
    <n v="62453516"/>
    <n v="62453516"/>
    <m/>
    <m/>
    <m/>
    <m/>
    <m/>
    <d v="2026-05-01T00:00:00"/>
    <m/>
    <m/>
    <m/>
    <s v="8-359-786"/>
    <s v="SOHO"/>
    <s v="1 MES PENDIENTE"/>
    <x v="12"/>
    <m/>
    <m/>
    <m/>
    <m/>
  </r>
  <r>
    <x v="1"/>
    <s v="LIONEL RODRÍGUEZ "/>
    <n v="367028620000"/>
    <s v="Cobros Mayo 3"/>
    <m/>
    <m/>
    <d v="2026-05-01T00:00:00"/>
    <n v="69437344"/>
    <n v="69437344"/>
    <m/>
    <m/>
    <m/>
    <m/>
    <m/>
    <d v="2026-05-01T00:00:00"/>
    <m/>
    <m/>
    <m/>
    <s v="9-170-57"/>
    <s v="SOHO"/>
    <s v="2 MESES PENDIENTES"/>
    <x v="12"/>
    <m/>
    <m/>
    <m/>
    <m/>
  </r>
  <r>
    <x v="1"/>
    <s v="mileika aponte"/>
    <n v="362027850000"/>
    <s v="Cobros Mayo 3"/>
    <m/>
    <m/>
    <d v="2026-05-01T00:00:00"/>
    <n v="65222013"/>
    <n v="65222013"/>
    <m/>
    <m/>
    <m/>
    <m/>
    <m/>
    <d v="2026-05-01T00:00:00"/>
    <m/>
    <m/>
    <m/>
    <s v="9-741-2213"/>
    <s v="SOHO"/>
    <s v="NPN"/>
    <x v="12"/>
    <m/>
    <m/>
    <m/>
    <m/>
  </r>
  <r>
    <x v="1"/>
    <s v="Carol Castellanos"/>
    <n v="365028920000"/>
    <s v="Cobros Mayo 3"/>
    <m/>
    <m/>
    <d v="2026-05-01T00:00:00"/>
    <n v="66122768"/>
    <n v="66122768"/>
    <m/>
    <m/>
    <m/>
    <m/>
    <m/>
    <d v="2026-05-01T00:00:00"/>
    <m/>
    <m/>
    <m/>
    <s v="AS165081"/>
    <s v="MASIVO"/>
    <s v="3 MESES PENDIENTES"/>
    <x v="12"/>
    <m/>
    <m/>
    <m/>
    <m/>
  </r>
  <r>
    <x v="1"/>
    <s v="JOSE LUIS LORENZO GONZALEZ"/>
    <n v="368028080000"/>
    <s v="Cobros Mayo 3"/>
    <m/>
    <m/>
    <d v="2026-05-01T00:00:00"/>
    <n v="64280458"/>
    <n v="64280458"/>
    <m/>
    <m/>
    <m/>
    <m/>
    <m/>
    <d v="2026-05-01T00:00:00"/>
    <m/>
    <m/>
    <m/>
    <s v="2-718-2011"/>
    <s v="MASIVO"/>
    <s v="3 MESES PENDIENTES"/>
    <x v="12"/>
    <m/>
    <m/>
    <m/>
    <m/>
  </r>
  <r>
    <x v="1"/>
    <s v="Karol zaibeth Rodríguez Arauz"/>
    <n v="363026240000"/>
    <s v="Cobros Mayo 3"/>
    <m/>
    <m/>
    <d v="2026-05-01T00:00:00"/>
    <n v="66559511"/>
    <n v="66559511"/>
    <m/>
    <m/>
    <m/>
    <m/>
    <m/>
    <d v="2026-05-01T00:00:00"/>
    <m/>
    <m/>
    <m/>
    <s v="4-702-637"/>
    <s v="MASIVO"/>
    <s v="NPN"/>
    <x v="12"/>
    <m/>
    <m/>
    <m/>
    <m/>
  </r>
  <r>
    <x v="1"/>
    <s v="Edwin castillo serrano "/>
    <n v="364030340000"/>
    <s v="Cobros Mayo 3"/>
    <m/>
    <m/>
    <d v="2026-05-01T00:00:00"/>
    <n v="66956237"/>
    <n v="66956237"/>
    <m/>
    <m/>
    <m/>
    <m/>
    <m/>
    <d v="2026-05-01T00:00:00"/>
    <m/>
    <m/>
    <m/>
    <s v="4-150-21"/>
    <s v="MASIVO"/>
    <s v="3 MESES PENDIENTES"/>
    <x v="12"/>
    <m/>
    <m/>
    <m/>
    <m/>
  </r>
  <r>
    <x v="1"/>
    <s v="HUGO FLORENTINO QUIROZ GUERRERO"/>
    <n v="362029590000"/>
    <s v="Cobros Mayo 3"/>
    <m/>
    <m/>
    <d v="2026-05-01T00:00:00"/>
    <n v="62896867"/>
    <n v="62896867"/>
    <m/>
    <m/>
    <m/>
    <m/>
    <m/>
    <d v="2026-05-01T00:00:00"/>
    <m/>
    <m/>
    <m/>
    <s v="3-80-502"/>
    <s v="MASIVO"/>
    <s v="3 MESES PENDIENTES"/>
    <x v="12"/>
    <m/>
    <m/>
    <m/>
    <m/>
  </r>
  <r>
    <x v="1"/>
    <s v="Juan Carlos Espitia Huertas"/>
    <n v="367029050000"/>
    <s v="Cobros Mayo 3"/>
    <m/>
    <m/>
    <d v="2026-05-01T00:00:00"/>
    <n v="62270879"/>
    <n v="62270879"/>
    <m/>
    <m/>
    <m/>
    <m/>
    <m/>
    <d v="2026-05-01T00:00:00"/>
    <m/>
    <m/>
    <m/>
    <s v="E-8-234696"/>
    <s v="MASIVO"/>
    <s v="2 MESES PENDIENTES"/>
    <x v="12"/>
    <m/>
    <m/>
    <m/>
    <m/>
  </r>
  <r>
    <x v="1"/>
    <s v="Edelmira Santana"/>
    <n v="364030100000"/>
    <s v="Cobros Mayo 3"/>
    <m/>
    <m/>
    <d v="2026-05-01T00:00:00"/>
    <n v="66685710"/>
    <n v="66685710"/>
    <m/>
    <m/>
    <m/>
    <m/>
    <m/>
    <d v="2026-05-01T00:00:00"/>
    <m/>
    <m/>
    <m/>
    <s v="2-756-247"/>
    <s v="MASIVO"/>
    <s v="3 MESES PENDIENTES"/>
    <x v="12"/>
    <m/>
    <m/>
    <m/>
    <m/>
  </r>
  <r>
    <x v="1"/>
    <s v="INABAYDIDILI SOLANO"/>
    <n v="365029180000"/>
    <s v="Cobros Mayo 3"/>
    <m/>
    <m/>
    <d v="2026-05-01T00:00:00"/>
    <n v="66347905"/>
    <n v="66347905"/>
    <m/>
    <m/>
    <m/>
    <m/>
    <m/>
    <d v="2026-05-01T00:00:00"/>
    <m/>
    <m/>
    <m/>
    <s v="10-707-1344"/>
    <s v="MASIVO"/>
    <s v="3 MESES PENDIENTES"/>
    <x v="12"/>
    <m/>
    <m/>
    <m/>
    <m/>
  </r>
  <r>
    <x v="1"/>
    <s v="Michelle saray Blanquicett arabia"/>
    <n v="363029960000"/>
    <s v="Cobros Mayo 3"/>
    <m/>
    <m/>
    <d v="2026-05-01T00:00:00"/>
    <n v="68884359"/>
    <n v="68884359"/>
    <m/>
    <m/>
    <m/>
    <m/>
    <m/>
    <d v="2026-05-01T00:00:00"/>
    <m/>
    <m/>
    <m/>
    <s v="3-756-2157"/>
    <s v="MASIVO"/>
    <s v="3 MESES PENDIENTES"/>
    <x v="12"/>
    <m/>
    <m/>
    <m/>
    <m/>
  </r>
  <r>
    <x v="1"/>
    <s v="Jomar Diaz"/>
    <n v="361031150000"/>
    <s v="Cobros Mayo 3"/>
    <m/>
    <m/>
    <d v="2026-05-01T00:00:00"/>
    <n v="65077219"/>
    <n v="65077219"/>
    <m/>
    <m/>
    <m/>
    <m/>
    <m/>
    <d v="2026-05-01T00:00:00"/>
    <m/>
    <m/>
    <m/>
    <s v="8-966-2126"/>
    <s v="MASIVO"/>
    <s v="3 MESES PENDIENTES"/>
    <x v="12"/>
    <m/>
    <m/>
    <m/>
    <m/>
  </r>
  <r>
    <x v="1"/>
    <s v="May lee Urrutia Valdespino"/>
    <n v="363031770000"/>
    <s v="Cobros Mayo 3"/>
    <m/>
    <m/>
    <d v="2026-05-01T00:00:00"/>
    <n v="65077219"/>
    <n v="65077219"/>
    <m/>
    <m/>
    <m/>
    <m/>
    <m/>
    <d v="2026-05-01T00:00:00"/>
    <m/>
    <m/>
    <m/>
    <s v="8-882-2525"/>
    <s v="MASIVO"/>
    <s v="3 MESES PENDIENTES"/>
    <x v="12"/>
    <m/>
    <m/>
    <m/>
    <m/>
  </r>
  <r>
    <x v="1"/>
    <s v="RANGEL RUIZ ROBERTO"/>
    <n v="369030950000"/>
    <s v="Cobros Mayo 3"/>
    <m/>
    <m/>
    <d v="2026-05-01T00:00:00"/>
    <n v="65077219"/>
    <n v="65077219"/>
    <m/>
    <m/>
    <m/>
    <m/>
    <m/>
    <d v="2026-05-01T00:00:00"/>
    <m/>
    <m/>
    <m/>
    <s v="8-212-1199"/>
    <s v="MASIVO"/>
    <s v="NPN"/>
    <x v="12"/>
    <m/>
    <m/>
    <m/>
    <m/>
  </r>
  <r>
    <x v="1"/>
    <s v="Boris Antonio Valdes Morillo"/>
    <n v="366031280000"/>
    <s v="Cobros Mayo 3"/>
    <m/>
    <m/>
    <d v="2026-05-01T00:00:00"/>
    <n v="67632075"/>
    <n v="67632075"/>
    <m/>
    <m/>
    <m/>
    <m/>
    <m/>
    <d v="2026-05-01T00:00:00"/>
    <m/>
    <m/>
    <m/>
    <s v="8-745-858"/>
    <s v="MASIVO"/>
    <s v="3 MESES PENDIENTES"/>
    <x v="12"/>
    <m/>
    <m/>
    <m/>
    <m/>
  </r>
  <r>
    <x v="1"/>
    <s v="Ediani Fernández "/>
    <n v="369026360000"/>
    <s v="Cobros Mayo 3"/>
    <m/>
    <m/>
    <d v="2026-05-01T00:00:00"/>
    <n v="66220832"/>
    <n v="66220832"/>
    <m/>
    <m/>
    <m/>
    <m/>
    <m/>
    <d v="2026-05-01T00:00:00"/>
    <m/>
    <m/>
    <m/>
    <s v="10-713-1052"/>
    <s v="MASIVO"/>
    <s v="2 MESES PENDIENTES"/>
    <x v="12"/>
    <m/>
    <m/>
    <m/>
    <m/>
  </r>
  <r>
    <x v="1"/>
    <s v="Johan ameth Gomez salina"/>
    <n v="363027950000"/>
    <s v="Cobros Mayo 3"/>
    <m/>
    <m/>
    <d v="2026-05-01T00:00:00"/>
    <n v="65069727"/>
    <n v="65069727"/>
    <m/>
    <m/>
    <m/>
    <m/>
    <m/>
    <d v="2026-05-01T00:00:00"/>
    <m/>
    <m/>
    <m/>
    <s v="4-838-2458"/>
    <s v="MASIVO"/>
    <s v="2 MESES PENDIENTES"/>
    <x v="12"/>
    <m/>
    <m/>
    <m/>
    <m/>
  </r>
  <r>
    <x v="1"/>
    <s v="Ciara nocole attes howell"/>
    <n v="364031350000"/>
    <s v="Cobros Mayo 3"/>
    <m/>
    <m/>
    <d v="2026-05-01T00:00:00"/>
    <n v="67039508"/>
    <n v="67039508"/>
    <m/>
    <m/>
    <m/>
    <m/>
    <m/>
    <d v="2026-05-01T00:00:00"/>
    <m/>
    <m/>
    <m/>
    <s v="8-1054-1487"/>
    <s v="MASIVO"/>
    <s v="3 MESES PENDIENTES"/>
    <x v="12"/>
    <m/>
    <m/>
    <m/>
    <m/>
  </r>
  <r>
    <x v="1"/>
    <s v="Gabriel de Jesús Torralba Cedeño "/>
    <n v="369028070000"/>
    <s v="Cobros Mayo 3"/>
    <m/>
    <m/>
    <d v="2026-05-01T00:00:00"/>
    <n v="67517061"/>
    <n v="67517061"/>
    <m/>
    <m/>
    <m/>
    <m/>
    <m/>
    <d v="2026-05-01T00:00:00"/>
    <m/>
    <m/>
    <m/>
    <s v="8-1032-1125"/>
    <s v="MASIVO"/>
    <s v="3 MESES PENDIENTES"/>
    <x v="12"/>
    <m/>
    <m/>
    <m/>
    <m/>
  </r>
  <r>
    <x v="1"/>
    <s v="Olaya Cesar Vasquez Obarrio"/>
    <n v="361027750000"/>
    <s v="Cobros Mayo 3"/>
    <m/>
    <m/>
    <d v="2026-05-01T00:00:00"/>
    <n v="67106042"/>
    <n v="67106042"/>
    <m/>
    <m/>
    <m/>
    <m/>
    <m/>
    <d v="2026-05-01T00:00:00"/>
    <m/>
    <m/>
    <m/>
    <s v="10-705-2103"/>
    <s v="MASIVO"/>
    <s v="3 MESES PENDIENTES"/>
    <x v="12"/>
    <m/>
    <m/>
    <m/>
    <m/>
  </r>
  <r>
    <x v="1"/>
    <s v="Dayra Elizabeth camarera samudio "/>
    <n v="362029540000"/>
    <s v="Cobros Mayo 3"/>
    <m/>
    <m/>
    <d v="2026-05-01T00:00:00"/>
    <n v="64088913"/>
    <n v="64088913"/>
    <m/>
    <m/>
    <m/>
    <m/>
    <m/>
    <d v="2026-05-01T00:00:00"/>
    <m/>
    <m/>
    <m/>
    <s v="8-348-762"/>
    <s v="MASIVO"/>
    <s v="3 MESES PENDIENTES"/>
    <x v="12"/>
    <m/>
    <m/>
    <m/>
    <m/>
  </r>
  <r>
    <x v="1"/>
    <s v="MANUEL EMERITO CAMARENA TAMAYO"/>
    <n v="366027090000"/>
    <s v="Cobros Mayo 3"/>
    <m/>
    <m/>
    <d v="2026-05-01T00:00:00"/>
    <n v="64260678"/>
    <n v="64260678"/>
    <m/>
    <m/>
    <m/>
    <m/>
    <m/>
    <d v="2026-05-01T00:00:00"/>
    <m/>
    <m/>
    <m/>
    <s v="8-440-783"/>
    <s v="MASIVO"/>
    <s v="3 MESES PENDIENTES"/>
    <x v="12"/>
    <m/>
    <m/>
    <m/>
    <m/>
  </r>
  <r>
    <x v="1"/>
    <s v=" Edna Zoraida Poveda Mejia "/>
    <n v="367030470000"/>
    <s v="Cobros Mayo 3"/>
    <m/>
    <m/>
    <d v="2026-05-01T00:00:00"/>
    <n v="67467249"/>
    <n v="67467249"/>
    <m/>
    <m/>
    <m/>
    <m/>
    <m/>
    <d v="2026-05-01T00:00:00"/>
    <m/>
    <m/>
    <m/>
    <s v="8-314-286"/>
    <s v="MASIVO"/>
    <s v="3 MESES PENDIENTES"/>
    <x v="12"/>
    <m/>
    <m/>
    <m/>
    <m/>
  </r>
  <r>
    <x v="1"/>
    <s v="José Rodríguez "/>
    <n v="984072480000"/>
    <s v="Cobros Mayo 3"/>
    <m/>
    <m/>
    <d v="2026-05-01T00:00:00"/>
    <n v="65811775"/>
    <n v="65811775"/>
    <m/>
    <m/>
    <m/>
    <m/>
    <m/>
    <d v="2026-05-01T00:00:00"/>
    <m/>
    <m/>
    <m/>
    <s v="8-738-1653"/>
    <s v="MASIVO"/>
    <s v="NPN"/>
    <x v="12"/>
    <m/>
    <m/>
    <m/>
    <m/>
  </r>
  <r>
    <x v="1"/>
    <s v="CESAR XAVIER CANO BONICHE"/>
    <n v="362028790000"/>
    <s v="Cobros Mayo 3"/>
    <m/>
    <m/>
    <d v="2026-05-01T00:00:00"/>
    <n v="67148256"/>
    <n v="67148256"/>
    <m/>
    <m/>
    <m/>
    <m/>
    <m/>
    <d v="2026-05-01T00:00:00"/>
    <m/>
    <m/>
    <m/>
    <s v="4-821-642"/>
    <s v="MASIVO"/>
    <s v="NPN"/>
    <x v="12"/>
    <m/>
    <m/>
    <m/>
    <m/>
  </r>
  <r>
    <x v="1"/>
    <s v="José Manuel Filos Nieto "/>
    <n v="364030950000"/>
    <s v="Cobros Mayo 3"/>
    <m/>
    <m/>
    <d v="2026-05-01T00:00:00"/>
    <n v="65652862"/>
    <n v="65652862"/>
    <m/>
    <m/>
    <m/>
    <m/>
    <m/>
    <d v="2026-05-01T00:00:00"/>
    <m/>
    <m/>
    <m/>
    <s v="2-736-509"/>
    <s v="MASIVO"/>
    <s v="NPN"/>
    <x v="12"/>
    <m/>
    <m/>
    <m/>
    <m/>
  </r>
  <r>
    <x v="1"/>
    <s v="Yuliana bernal "/>
    <n v="363029120000"/>
    <s v="Cobros Mayo 3"/>
    <m/>
    <m/>
    <d v="2026-05-01T00:00:00"/>
    <n v="62399098"/>
    <n v="62399098"/>
    <m/>
    <m/>
    <m/>
    <m/>
    <m/>
    <d v="2026-05-01T00:00:00"/>
    <m/>
    <m/>
    <m/>
    <s v="6-7099-64"/>
    <s v="MASIVO"/>
    <s v="2 MESES PENDIENTES"/>
    <x v="12"/>
    <m/>
    <m/>
    <m/>
    <m/>
  </r>
  <r>
    <x v="1"/>
    <s v="Vanessa Arjona Rodriguez"/>
    <n v="153018430000"/>
    <s v="Cobros Mayo 3"/>
    <m/>
    <m/>
    <d v="2026-05-01T00:00:00"/>
    <n v="60707856"/>
    <n v="60707856"/>
    <m/>
    <m/>
    <m/>
    <m/>
    <m/>
    <d v="2026-05-01T00:00:00"/>
    <m/>
    <m/>
    <m/>
    <s v="PE-8-1079"/>
    <s v="MASIVO"/>
    <s v="3 MESES PENDIENTES"/>
    <x v="12"/>
    <m/>
    <m/>
    <m/>
    <m/>
  </r>
  <r>
    <x v="1"/>
    <s v="Hugo Enrique Canto Castillo"/>
    <n v="366028830000"/>
    <s v="Cobros Mayo 3"/>
    <m/>
    <m/>
    <d v="2026-05-01T00:00:00"/>
    <n v="64872844"/>
    <n v="64872844"/>
    <m/>
    <m/>
    <m/>
    <m/>
    <m/>
    <d v="2026-05-01T00:00:00"/>
    <m/>
    <m/>
    <m/>
    <s v="8-460-402"/>
    <s v="MASIVO"/>
    <s v="NPN"/>
    <x v="12"/>
    <m/>
    <m/>
    <m/>
    <m/>
  </r>
  <r>
    <x v="1"/>
    <s v="Marvanis Navas Magallon"/>
    <n v="361023540000"/>
    <s v="Cobros Mayo 3"/>
    <m/>
    <m/>
    <d v="2026-05-01T00:00:00"/>
    <n v="63966973"/>
    <n v="63966973"/>
    <m/>
    <m/>
    <m/>
    <m/>
    <m/>
    <d v="2026-05-01T00:00:00"/>
    <m/>
    <m/>
    <m/>
    <s v="2-707-216"/>
    <s v="MASIVO"/>
    <s v="NPN"/>
    <x v="12"/>
    <m/>
    <m/>
    <m/>
    <m/>
  </r>
  <r>
    <x v="1"/>
    <s v="Edgar Josue González González "/>
    <n v="362028880000"/>
    <s v="Cobros Mayo 3"/>
    <m/>
    <m/>
    <d v="2026-05-01T00:00:00"/>
    <n v="66402362"/>
    <n v="66402362"/>
    <m/>
    <m/>
    <m/>
    <m/>
    <m/>
    <d v="2026-05-01T00:00:00"/>
    <m/>
    <m/>
    <m/>
    <s v="2-744-237"/>
    <s v="MASIVO"/>
    <s v="3 MESES PENDIENTES"/>
    <x v="12"/>
    <m/>
    <m/>
    <m/>
    <m/>
  </r>
  <r>
    <x v="1"/>
    <s v=" ESMERALDA CHAVERRA"/>
    <n v="212011570000"/>
    <s v="Cobros Mayo 3"/>
    <m/>
    <m/>
    <d v="2026-05-01T00:00:00"/>
    <n v="69401647"/>
    <n v="69401647"/>
    <m/>
    <m/>
    <m/>
    <m/>
    <m/>
    <d v="2026-05-01T00:00:00"/>
    <m/>
    <m/>
    <m/>
    <s v="8-743-1760"/>
    <s v="DIGITAL"/>
    <s v="NPN"/>
    <x v="12"/>
    <m/>
    <m/>
    <m/>
    <m/>
  </r>
  <r>
    <x v="1"/>
    <s v="JUAN PINTO"/>
    <n v="365029920000"/>
    <s v="Cobros Mayo 3"/>
    <m/>
    <m/>
    <d v="2026-05-01T00:00:00"/>
    <n v="67890543"/>
    <n v="67890543"/>
    <m/>
    <m/>
    <m/>
    <m/>
    <m/>
    <d v="2026-05-01T00:00:00"/>
    <m/>
    <m/>
    <m/>
    <s v="2-147-292"/>
    <s v="MASIVO"/>
    <s v="3 MESES PENDIENTES"/>
    <x v="12"/>
    <m/>
    <m/>
    <m/>
    <m/>
  </r>
  <r>
    <x v="1"/>
    <s v="Maria teresa Saldaña serrano"/>
    <n v="365027410000"/>
    <s v="Cobros Mayo 3"/>
    <m/>
    <m/>
    <d v="2026-05-01T00:00:00"/>
    <n v="69490703"/>
    <n v="69490703"/>
    <m/>
    <m/>
    <m/>
    <m/>
    <m/>
    <d v="2026-05-01T00:00:00"/>
    <m/>
    <m/>
    <m/>
    <s v="4-754-1596"/>
    <s v="MASIVO"/>
    <s v="NPN"/>
    <x v="12"/>
    <m/>
    <m/>
    <m/>
    <m/>
  </r>
  <r>
    <x v="1"/>
    <s v="Hugo Víctor Carrera Morales "/>
    <n v="367029550000"/>
    <s v="Cobros Mayo 3"/>
    <m/>
    <m/>
    <d v="2026-05-01T00:00:00"/>
    <n v="62154434"/>
    <n v="62154434"/>
    <m/>
    <m/>
    <m/>
    <m/>
    <m/>
    <d v="2026-05-01T00:00:00"/>
    <m/>
    <m/>
    <m/>
    <s v="4-753-1543"/>
    <s v="MASIVO"/>
    <s v="NPN"/>
    <x v="12"/>
    <m/>
    <m/>
    <m/>
    <m/>
  </r>
  <r>
    <x v="1"/>
    <s v="ALFREDO RICARDO CEBRIAN RODRIGUEZ"/>
    <n v="366029620000"/>
    <s v="Cobros Mayo 3"/>
    <m/>
    <m/>
    <d v="2026-05-01T00:00:00"/>
    <n v="68038355"/>
    <n v="68038355"/>
    <m/>
    <m/>
    <m/>
    <m/>
    <m/>
    <d v="2026-05-01T00:00:00"/>
    <m/>
    <m/>
    <m/>
    <s v="3-748-876"/>
    <s v="MASIVO"/>
    <s v="3 MESES PENDIENTES"/>
    <x v="12"/>
    <m/>
    <m/>
    <m/>
    <m/>
  </r>
  <r>
    <x v="1"/>
    <s v="Abdul  amet perez panezco"/>
    <n v="362030440000"/>
    <s v="Cobros Mayo 3"/>
    <m/>
    <m/>
    <d v="2026-05-01T00:00:00"/>
    <n v="65095224"/>
    <n v="65095224"/>
    <m/>
    <m/>
    <m/>
    <m/>
    <m/>
    <d v="2026-05-01T00:00:00"/>
    <m/>
    <m/>
    <m/>
    <s v="8-1048-7191"/>
    <s v="MASIVO"/>
    <s v="NPN"/>
    <x v="12"/>
    <m/>
    <m/>
    <m/>
    <m/>
  </r>
  <r>
    <x v="1"/>
    <s v="LUIS FERNANDO HERNANDEZ CONCEPCION"/>
    <n v="365026990000"/>
    <s v="Cobros Mayo 3"/>
    <m/>
    <m/>
    <d v="2026-05-01T00:00:00"/>
    <s v="_x0009_7790694"/>
    <s v="_x0009_7790694"/>
    <m/>
    <m/>
    <m/>
    <m/>
    <m/>
    <d v="2026-05-01T00:00:00"/>
    <m/>
    <m/>
    <m/>
    <s v="4-791-1221"/>
    <s v="MASIVO"/>
    <s v="NPN"/>
    <x v="12"/>
    <m/>
    <m/>
    <m/>
    <m/>
  </r>
  <r>
    <x v="1"/>
    <s v="KANIESHA MC DONALD"/>
    <n v="199031050000"/>
    <s v="Cobros Mayo 3"/>
    <m/>
    <m/>
    <d v="2026-05-01T00:00:00"/>
    <s v="61963114"/>
    <s v="61963114"/>
    <m/>
    <m/>
    <m/>
    <m/>
    <m/>
    <d v="2026-05-01T00:00:00"/>
    <m/>
    <m/>
    <m/>
    <s v="8-832-2006"/>
    <s v="MASIVO"/>
    <s v="NPN"/>
    <x v="12"/>
    <m/>
    <m/>
    <m/>
    <m/>
  </r>
  <r>
    <x v="1"/>
    <s v="MANUEL LEANDRO VARGAS"/>
    <n v="365032770000"/>
    <s v="Cobros Mayo 3"/>
    <m/>
    <m/>
    <d v="2026-05-01T00:00:00"/>
    <s v="65751276"/>
    <s v="65751276"/>
    <m/>
    <m/>
    <m/>
    <m/>
    <m/>
    <d v="2026-05-01T00:00:00"/>
    <m/>
    <m/>
    <m/>
    <s v="AX111370"/>
    <s v="MASIVO"/>
    <s v="2 MESES PENDIENTES"/>
    <x v="12"/>
    <m/>
    <m/>
    <m/>
    <m/>
  </r>
  <r>
    <x v="1"/>
    <s v=" IBETH ZUNILL SAMANIEGO CHERIGO"/>
    <n v="365028030000"/>
    <s v="Cobros Mayo 3"/>
    <m/>
    <m/>
    <d v="2026-05-01T00:00:00"/>
    <n v="62230100"/>
    <n v="62230100"/>
    <m/>
    <m/>
    <m/>
    <m/>
    <m/>
    <d v="2026-05-01T00:00:00"/>
    <m/>
    <m/>
    <m/>
    <s v="8-429-65"/>
    <s v="CALL CENTER P2P"/>
    <s v="NPN"/>
    <x v="12"/>
    <m/>
    <m/>
    <m/>
    <m/>
  </r>
  <r>
    <x v="1"/>
    <s v=" Pablo Ernesto Valderrama Tuñon"/>
    <n v="363028110000"/>
    <s v="Cobros Mayo 3"/>
    <m/>
    <m/>
    <d v="2026-05-01T00:00:00"/>
    <n v="61641852"/>
    <n v="61641852"/>
    <m/>
    <m/>
    <m/>
    <m/>
    <m/>
    <d v="2026-05-01T00:00:00"/>
    <m/>
    <m/>
    <m/>
    <s v="8-1022-2282"/>
    <s v="DIGITAL"/>
    <s v="NPN"/>
    <x v="12"/>
    <m/>
    <m/>
    <m/>
    <m/>
  </r>
  <r>
    <x v="1"/>
    <s v="Delmira Gomez"/>
    <n v="368030360000"/>
    <s v="Cobros Mayo 3"/>
    <m/>
    <m/>
    <d v="2026-05-01T00:00:00"/>
    <n v="68284706"/>
    <n v="68284706"/>
    <m/>
    <m/>
    <m/>
    <m/>
    <m/>
    <d v="2026-05-01T00:00:00"/>
    <m/>
    <m/>
    <m/>
    <s v="1-17-379"/>
    <s v="MASIVO"/>
    <s v="NPN"/>
    <x v="12"/>
    <m/>
    <m/>
    <m/>
    <m/>
  </r>
  <r>
    <x v="1"/>
    <s v="Jonathan wezn Almada Sanjur "/>
    <n v="356182480000"/>
    <s v="Cobros Mayo 3"/>
    <m/>
    <m/>
    <d v="2026-05-01T00:00:00"/>
    <s v="68675714"/>
    <s v="68675714"/>
    <m/>
    <m/>
    <m/>
    <m/>
    <m/>
    <d v="2026-05-01T00:00:00"/>
    <m/>
    <m/>
    <m/>
    <s v="8-814-1713"/>
    <s v="MASIVO"/>
    <s v="NPN"/>
    <x v="12"/>
    <m/>
    <m/>
    <m/>
    <m/>
  </r>
  <r>
    <x v="1"/>
    <s v="Gladys Pineda "/>
    <n v="364031640000"/>
    <s v="Cobros Mayo 3"/>
    <m/>
    <m/>
    <d v="2026-05-01T00:00:00"/>
    <s v="68926270"/>
    <s v="68926270"/>
    <m/>
    <m/>
    <m/>
    <m/>
    <m/>
    <d v="2026-05-01T00:00:00"/>
    <m/>
    <m/>
    <m/>
    <s v="8-795-1295"/>
    <s v="MASIVO"/>
    <s v="1 MES PENDIENTE"/>
    <x v="12"/>
    <m/>
    <m/>
    <m/>
    <m/>
  </r>
  <r>
    <x v="1"/>
    <s v=" LAURA RAQUEL CEDEO QUEZADA DE MO"/>
    <n v="333045170000"/>
    <s v="Cobros Mayo 3"/>
    <m/>
    <m/>
    <d v="2026-05-01T00:00:00"/>
    <s v="68494538"/>
    <s v="68494538"/>
    <m/>
    <m/>
    <m/>
    <m/>
    <m/>
    <d v="2026-05-01T00:00:00"/>
    <m/>
    <m/>
    <m/>
    <s v="8-787-437"/>
    <s v="MASIVO"/>
    <s v="2 MESES PENDIENTES"/>
    <x v="12"/>
    <m/>
    <m/>
    <m/>
    <m/>
  </r>
  <r>
    <x v="1"/>
    <s v="BRIANA MARGARITA SAMUDIO DE LEON"/>
    <n v="364030330000"/>
    <s v="Cobros Mayo 3"/>
    <m/>
    <m/>
    <d v="2026-05-01T00:00:00"/>
    <n v="62489389"/>
    <n v="62489389"/>
    <m/>
    <m/>
    <m/>
    <m/>
    <m/>
    <d v="2026-05-01T00:00:00"/>
    <m/>
    <m/>
    <m/>
    <s v="8-1063-1355"/>
    <s v="MASIVO"/>
    <s v="1 MES PENDIENTE"/>
    <x v="12"/>
    <m/>
    <m/>
    <m/>
    <m/>
  </r>
  <r>
    <x v="1"/>
    <s v="Yatsireth castillo sanchez"/>
    <n v="365027900000"/>
    <s v="Cobros Mayo 3"/>
    <m/>
    <m/>
    <d v="2026-05-01T00:00:00"/>
    <s v="67329012"/>
    <s v="67329012"/>
    <m/>
    <m/>
    <m/>
    <m/>
    <m/>
    <d v="2026-05-01T00:00:00"/>
    <m/>
    <m/>
    <m/>
    <s v="9-770-1090"/>
    <s v="MASIVO"/>
    <s v="1 MES PENDIENTE"/>
    <x v="12"/>
    <m/>
    <m/>
    <m/>
    <m/>
  </r>
  <r>
    <x v="1"/>
    <s v="Sheyla Rodriguez camarena"/>
    <n v="361030300000"/>
    <s v="Cobros Mayo 3"/>
    <m/>
    <m/>
    <d v="2026-05-01T00:00:00"/>
    <s v="69146137"/>
    <s v="69146137"/>
    <m/>
    <m/>
    <m/>
    <m/>
    <m/>
    <d v="2026-05-01T00:00:00"/>
    <m/>
    <m/>
    <m/>
    <s v="8-799-747"/>
    <s v="MASIVO"/>
    <s v="1 MES PENDIENTE"/>
    <x v="12"/>
    <m/>
    <m/>
    <m/>
    <m/>
  </r>
  <r>
    <x v="1"/>
    <s v="LEANDRO RODRIGUEZ PASCUAL "/>
    <n v="369031430000"/>
    <s v="Cobros Mayo 3"/>
    <m/>
    <m/>
    <d v="2026-05-01T00:00:00"/>
    <s v="67733799"/>
    <s v="67733799"/>
    <m/>
    <m/>
    <m/>
    <m/>
    <m/>
    <d v="2026-05-01T00:00:00"/>
    <m/>
    <m/>
    <m/>
    <s v="3-54-560"/>
    <s v="MASIVO"/>
    <s v="1 MES PENDIENTE"/>
    <x v="12"/>
    <m/>
    <m/>
    <m/>
    <m/>
  </r>
  <r>
    <x v="1"/>
    <s v="MANUEL LEANDRO VARGAS"/>
    <n v="365032770000"/>
    <s v="Cobros Mayo 3"/>
    <m/>
    <m/>
    <d v="2026-05-01T00:00:00"/>
    <s v="65751276"/>
    <s v="65751276"/>
    <m/>
    <m/>
    <m/>
    <m/>
    <m/>
    <d v="2026-05-01T00:00:00"/>
    <m/>
    <m/>
    <m/>
    <s v="AX111370"/>
    <s v="MASIVO"/>
    <s v="2 MESES PENDIENTES"/>
    <x v="12"/>
    <m/>
    <m/>
    <m/>
    <m/>
  </r>
  <r>
    <x v="1"/>
    <s v="Andrea Arianna Kimberly López Márquez "/>
    <n v="363029490000"/>
    <s v="Cobros Mayo 3"/>
    <m/>
    <m/>
    <d v="2026-05-01T00:00:00"/>
    <s v="66489520"/>
    <s v="66489520"/>
    <m/>
    <m/>
    <m/>
    <m/>
    <m/>
    <d v="2026-05-01T00:00:00"/>
    <m/>
    <m/>
    <m/>
    <s v="E-8-154453"/>
    <s v="SOHO"/>
    <s v="2 MESES PENDIENTES"/>
    <x v="12"/>
    <m/>
    <m/>
    <m/>
    <m/>
  </r>
  <r>
    <x v="1"/>
    <s v="beato gordillo"/>
    <n v="364030600000"/>
    <s v="Cobros Mayo 3"/>
    <m/>
    <m/>
    <d v="2026-05-01T00:00:00"/>
    <s v="68743602"/>
    <s v="68743602"/>
    <m/>
    <m/>
    <m/>
    <m/>
    <m/>
    <d v="2026-05-01T00:00:00"/>
    <m/>
    <m/>
    <m/>
    <s v="9-734-1361"/>
    <s v="SOHO"/>
    <s v="NPN"/>
    <x v="12"/>
    <m/>
    <m/>
    <m/>
    <m/>
  </r>
  <r>
    <x v="1"/>
    <s v="Aristides de leon sosa "/>
    <n v="369029140000"/>
    <s v="Cobros Mayo 3"/>
    <m/>
    <m/>
    <d v="2026-05-01T00:00:00"/>
    <s v="60787594"/>
    <s v="60787594"/>
    <m/>
    <m/>
    <m/>
    <m/>
    <m/>
    <d v="2026-05-01T00:00:00"/>
    <m/>
    <m/>
    <m/>
    <s v="8-342-661"/>
    <s v="SOHO"/>
    <s v="1 MES PENDIENTE"/>
    <x v="12"/>
    <m/>
    <m/>
    <m/>
    <m/>
  </r>
  <r>
    <x v="1"/>
    <s v="Taysha Herrera"/>
    <n v="368013090000"/>
    <s v="Cobros Mayo 3"/>
    <m/>
    <m/>
    <d v="2026-05-01T00:00:00"/>
    <s v="68912288"/>
    <s v="68912288"/>
    <m/>
    <m/>
    <m/>
    <m/>
    <m/>
    <d v="2026-05-01T00:00:00"/>
    <m/>
    <m/>
    <m/>
    <s v="8-1058-993"/>
    <s v="MASIVO"/>
    <s v="2 MESES PENDIENTES"/>
    <x v="12"/>
    <m/>
    <m/>
    <m/>
    <m/>
  </r>
  <r>
    <x v="1"/>
    <s v="Reyselina solis "/>
    <n v="266049280000"/>
    <s v="Cobros Mayo 3"/>
    <m/>
    <m/>
    <d v="2026-05-01T00:00:00"/>
    <s v="60521687"/>
    <s v="60521687"/>
    <m/>
    <m/>
    <m/>
    <m/>
    <m/>
    <d v="2026-05-01T00:00:00"/>
    <m/>
    <m/>
    <m/>
    <s v="10-701-2590"/>
    <s v="MASIVO"/>
    <s v="NPN"/>
    <x v="12"/>
    <m/>
    <m/>
    <m/>
    <m/>
  </r>
  <r>
    <x v="1"/>
    <s v="Rolando Gonzalez "/>
    <n v="325044090000"/>
    <s v="Cobros Mayo 3"/>
    <m/>
    <m/>
    <d v="2026-05-01T00:00:00"/>
    <s v="68993216"/>
    <s v="68993216"/>
    <m/>
    <m/>
    <m/>
    <m/>
    <m/>
    <d v="2026-05-01T00:00:00"/>
    <m/>
    <m/>
    <m/>
    <s v="7-102-447"/>
    <s v="MASIVO"/>
    <s v="2 MESES PENDIENTES"/>
    <x v="12"/>
    <m/>
    <m/>
    <m/>
    <m/>
  </r>
  <r>
    <x v="1"/>
    <s v="Karla Tenorio "/>
    <n v="367031300000"/>
    <s v="Cobros Mayo 3"/>
    <m/>
    <m/>
    <d v="2026-05-01T00:00:00"/>
    <s v="62189985"/>
    <s v="62189985"/>
    <m/>
    <m/>
    <m/>
    <m/>
    <m/>
    <d v="2026-05-01T00:00:00"/>
    <m/>
    <m/>
    <m/>
    <s v="2-749-516"/>
    <s v="MASIVO"/>
    <s v="1 MES PENDIENTE"/>
    <x v="12"/>
    <m/>
    <m/>
    <m/>
    <m/>
  </r>
  <r>
    <x v="1"/>
    <s v=" ALBIS DANIEL SALDAÑA BATISTA"/>
    <n v="328063780000"/>
    <s v="Cobros Mayo 3"/>
    <m/>
    <m/>
    <d v="2026-05-01T00:00:00"/>
    <s v="65039462"/>
    <s v="65039462"/>
    <m/>
    <m/>
    <m/>
    <m/>
    <m/>
    <d v="2026-05-01T00:00:00"/>
    <m/>
    <m/>
    <m/>
    <s v="8-846-2083"/>
    <s v="DIGITAL"/>
    <s v="2 MESES PENDIENTES"/>
    <x v="12"/>
    <m/>
    <m/>
    <m/>
    <m/>
  </r>
  <r>
    <x v="1"/>
    <s v=" MANUEL EFRAIN PEREZ CAMPOS"/>
    <n v="364032660000"/>
    <s v="Cobros Mayo 3"/>
    <m/>
    <m/>
    <d v="2026-05-01T00:00:00"/>
    <s v="68434938"/>
    <s v="68434938"/>
    <m/>
    <m/>
    <m/>
    <m/>
    <m/>
    <d v="2026-05-01T00:00:00"/>
    <m/>
    <m/>
    <m/>
    <s v="_x0009_7-703-205"/>
    <s v="DIGITAL"/>
    <s v="1 MES PENDIENTE"/>
    <x v="12"/>
    <m/>
    <m/>
    <m/>
    <m/>
  </r>
  <r>
    <x v="1"/>
    <s v=" GLORIBETH ENITH MEDIANERO HERNA"/>
    <n v="367032560000"/>
    <s v="Cobros Mayo 3"/>
    <m/>
    <m/>
    <d v="2026-05-01T00:00:00"/>
    <n v="65772386"/>
    <n v="65772386"/>
    <m/>
    <m/>
    <m/>
    <m/>
    <m/>
    <d v="2026-05-01T00:00:00"/>
    <m/>
    <m/>
    <m/>
    <s v="_x0009_4-817-563"/>
    <s v="DIGITAL"/>
    <s v="1 MES PENDIENTE"/>
    <x v="12"/>
    <m/>
    <m/>
    <m/>
    <m/>
  </r>
  <r>
    <x v="1"/>
    <s v="REINA JIMENEZ"/>
    <n v="361031490000"/>
    <s v="Cobros Mayo 3"/>
    <m/>
    <m/>
    <d v="2026-05-01T00:00:00"/>
    <s v="68907654"/>
    <s v="68907654"/>
    <m/>
    <m/>
    <m/>
    <m/>
    <m/>
    <d v="2026-05-01T00:00:00"/>
    <m/>
    <m/>
    <m/>
    <s v="4-150-122"/>
    <s v="MASIVO"/>
    <s v="NPN"/>
    <x v="12"/>
    <m/>
    <m/>
    <m/>
    <m/>
  </r>
  <r>
    <x v="1"/>
    <s v="Cristian Camilo Rojas Gonzalez"/>
    <n v="366032850000"/>
    <s v="Cobros Mayo 3"/>
    <m/>
    <m/>
    <d v="2026-05-01T00:00:00"/>
    <s v="65217065"/>
    <s v="65217065"/>
    <m/>
    <m/>
    <m/>
    <m/>
    <m/>
    <d v="2026-05-01T00:00:00"/>
    <m/>
    <m/>
    <m/>
    <s v="BG092487"/>
    <s v="MASIVO"/>
    <s v="1 MES PENDIENTE"/>
    <x v="12"/>
    <m/>
    <m/>
    <m/>
    <m/>
  </r>
  <r>
    <x v="1"/>
    <s v="MARIA FERNANDEZ"/>
    <n v="359138080000"/>
    <s v="Cobros Mayo 3"/>
    <m/>
    <m/>
    <d v="2026-05-01T00:00:00"/>
    <s v="62182388"/>
    <s v="62182388"/>
    <m/>
    <m/>
    <m/>
    <m/>
    <m/>
    <d v="2026-05-01T00:00:00"/>
    <m/>
    <m/>
    <m/>
    <s v="8-885-464"/>
    <s v="MASIVO"/>
    <s v="1 MES PENDIENTE"/>
    <x v="12"/>
    <m/>
    <m/>
    <m/>
    <m/>
  </r>
  <r>
    <x v="1"/>
    <s v="Angel javier Irving"/>
    <n v="367030420000"/>
    <s v="Cobros Mayo 3"/>
    <m/>
    <m/>
    <d v="2026-05-01T00:00:00"/>
    <s v="69315126"/>
    <s v="69315126"/>
    <m/>
    <m/>
    <m/>
    <m/>
    <m/>
    <d v="2026-05-01T00:00:00"/>
    <m/>
    <m/>
    <m/>
    <s v="8-867-1583"/>
    <s v="MASIVO"/>
    <s v="1 MES PENDIENTE"/>
    <x v="12"/>
    <m/>
    <m/>
    <m/>
    <m/>
  </r>
  <r>
    <x v="1"/>
    <s v="Arcelio Alonzo Tamayo"/>
    <n v="365031200000"/>
    <s v="Cobros Mayo 3"/>
    <m/>
    <m/>
    <d v="2026-05-01T00:00:00"/>
    <s v="64298923"/>
    <s v="64298923"/>
    <m/>
    <m/>
    <m/>
    <m/>
    <m/>
    <d v="2026-05-01T00:00:00"/>
    <m/>
    <m/>
    <m/>
    <s v="2-744-87"/>
    <s v="MASIVO"/>
    <s v="2 MESES PENDIENTES"/>
    <x v="12"/>
    <m/>
    <m/>
    <m/>
    <m/>
  </r>
  <r>
    <x v="1"/>
    <s v="Yorvelis Aneth Gonzalez "/>
    <n v="369030040000"/>
    <s v="Cobros Mayo 3"/>
    <m/>
    <m/>
    <d v="2026-05-01T00:00:00"/>
    <s v="67616560"/>
    <s v="67616560"/>
    <m/>
    <m/>
    <m/>
    <m/>
    <m/>
    <d v="2026-05-01T00:00:00"/>
    <m/>
    <m/>
    <m/>
    <s v="4-828-661"/>
    <s v="MASIVO"/>
    <s v="1 MES PENDIENTE"/>
    <x v="12"/>
    <m/>
    <m/>
    <m/>
    <m/>
  </r>
  <r>
    <x v="1"/>
    <s v="MARÍA ISABEL ARIAS HURTADO"/>
    <n v="367031570000"/>
    <s v="Cobros Mayo 3"/>
    <m/>
    <m/>
    <d v="2026-05-01T00:00:00"/>
    <s v="65948925"/>
    <s v="65948925"/>
    <m/>
    <m/>
    <m/>
    <m/>
    <m/>
    <d v="2026-05-01T00:00:00"/>
    <m/>
    <m/>
    <m/>
    <s v="3-756-51"/>
    <s v="MASIVO"/>
    <s v="1 MES PENDIENTE"/>
    <x v="12"/>
    <m/>
    <m/>
    <m/>
    <m/>
  </r>
  <r>
    <x v="1"/>
    <s v="HEILBRON HERRERA JAIR"/>
    <n v="369022550000"/>
    <s v="Cobros Mayo 3"/>
    <m/>
    <m/>
    <d v="2026-05-01T00:00:00"/>
    <s v="61654181"/>
    <s v="61654181"/>
    <m/>
    <m/>
    <m/>
    <m/>
    <m/>
    <d v="2026-05-01T00:00:00"/>
    <m/>
    <m/>
    <m/>
    <s v="FB608704"/>
    <s v="MASIVO"/>
    <s v="2 MESES PENDIENTES"/>
    <x v="12"/>
    <m/>
    <m/>
    <m/>
    <m/>
  </r>
  <r>
    <x v="1"/>
    <s v="MILAGRO DEL CARMEN GONZALEZ CASTILLO"/>
    <n v="363028130000"/>
    <s v="Cobros Mayo 3"/>
    <m/>
    <m/>
    <d v="2026-05-01T00:00:00"/>
    <s v="65911602"/>
    <s v="65911602"/>
    <m/>
    <m/>
    <m/>
    <m/>
    <m/>
    <d v="2026-05-01T00:00:00"/>
    <m/>
    <m/>
    <m/>
    <s v="8-815-588"/>
    <s v="MASIVO"/>
    <s v="1 MES PENDIENTE"/>
    <x v="12"/>
    <m/>
    <m/>
    <m/>
    <m/>
  </r>
  <r>
    <x v="1"/>
    <s v="Jonathan mejia "/>
    <n v="365027980000"/>
    <s v="Cobros Mayo 3"/>
    <m/>
    <m/>
    <d v="2026-05-01T00:00:00"/>
    <s v="63982140"/>
    <s v="63982140"/>
    <m/>
    <m/>
    <m/>
    <m/>
    <m/>
    <d v="2026-05-01T00:00:00"/>
    <m/>
    <m/>
    <m/>
    <s v="8-926-1764"/>
    <s v="SOHO"/>
    <s v="NPN"/>
    <x v="12"/>
    <m/>
    <m/>
    <m/>
    <m/>
  </r>
  <r>
    <x v="1"/>
    <s v="Jaime Eribel Gallardo Martínez "/>
    <n v="368033760000"/>
    <s v="Cobros Mayo 3"/>
    <m/>
    <m/>
    <d v="2026-05-01T00:00:00"/>
    <s v="68705237"/>
    <s v="68705237"/>
    <m/>
    <m/>
    <m/>
    <m/>
    <m/>
    <d v="2026-05-01T00:00:00"/>
    <m/>
    <m/>
    <m/>
    <s v="2-719-550"/>
    <s v="MASIVO"/>
    <s v="NPN"/>
    <x v="12"/>
    <m/>
    <m/>
    <m/>
    <m/>
  </r>
  <r>
    <x v="1"/>
    <s v=" Crusita Perez"/>
    <n v="366033420000"/>
    <s v="Cobros Mayo 3"/>
    <m/>
    <m/>
    <d v="2026-05-01T00:00:00"/>
    <s v="63535798"/>
    <s v="63535798"/>
    <m/>
    <m/>
    <m/>
    <m/>
    <m/>
    <d v="2026-05-01T00:00:00"/>
    <m/>
    <m/>
    <m/>
    <s v="6-725-1092"/>
    <s v="DIGITAL"/>
    <s v="NPN"/>
    <x v="12"/>
    <m/>
    <m/>
    <m/>
    <m/>
  </r>
  <r>
    <x v="1"/>
    <s v=" EINAR ABDIEL CHAVEZ CACERES"/>
    <n v="367032660000"/>
    <s v="Cobros Mayo 3"/>
    <m/>
    <m/>
    <d v="2026-05-01T00:00:00"/>
    <s v="62898870"/>
    <s v="62898870"/>
    <m/>
    <m/>
    <m/>
    <m/>
    <m/>
    <d v="2026-05-01T00:00:00"/>
    <m/>
    <m/>
    <m/>
    <s v="4-779-795"/>
    <s v="DIGITAL"/>
    <s v="1 MES PENDIENTE"/>
    <x v="12"/>
    <m/>
    <m/>
    <m/>
    <m/>
  </r>
  <r>
    <x v="1"/>
    <s v="MIGUEL TOBA"/>
    <n v="363033630000"/>
    <s v="Cobros Mayo 3"/>
    <m/>
    <m/>
    <d v="2026-05-01T00:00:00"/>
    <s v="64620676"/>
    <s v="64620676"/>
    <m/>
    <m/>
    <m/>
    <m/>
    <m/>
    <d v="2026-05-01T00:00:00"/>
    <m/>
    <m/>
    <m/>
    <s v="8-778-1332"/>
    <s v="MASIVO"/>
    <s v="NPN"/>
    <x v="12"/>
    <m/>
    <m/>
    <m/>
    <m/>
  </r>
  <r>
    <x v="1"/>
    <s v="ARLENE ANIKA ALLS BARRIOS"/>
    <n v="362034030000"/>
    <s v="Cobros Mayo 3"/>
    <m/>
    <m/>
    <d v="2026-05-01T00:00:00"/>
    <s v="67499083"/>
    <s v="67499083"/>
    <m/>
    <m/>
    <m/>
    <m/>
    <m/>
    <d v="2026-05-01T00:00:00"/>
    <m/>
    <m/>
    <m/>
    <s v="8-999-2072"/>
    <s v="MASIVO"/>
    <s v="1 MES PENDIENTE"/>
    <x v="12"/>
    <m/>
    <m/>
    <m/>
    <m/>
  </r>
  <r>
    <x v="1"/>
    <s v="JAVIER CUEVAS NOGUERA"/>
    <n v="368020460000"/>
    <s v="Cobros Mayo 3"/>
    <m/>
    <m/>
    <d v="2026-05-01T00:00:00"/>
    <s v="62927807"/>
    <s v="62927807"/>
    <m/>
    <m/>
    <m/>
    <m/>
    <m/>
    <d v="2026-05-01T00:00:00"/>
    <m/>
    <m/>
    <m/>
    <s v="8-792-370"/>
    <s v="MASIVO"/>
    <s v="1 MES PENDIENTE"/>
    <x v="12"/>
    <m/>
    <m/>
    <m/>
    <m/>
  </r>
  <r>
    <x v="1"/>
    <s v="Jemima Ester Ocaña Flores"/>
    <n v="363034330000"/>
    <s v="Cobros Mayo 3"/>
    <m/>
    <m/>
    <d v="2026-05-01T00:00:00"/>
    <s v="66528428"/>
    <s v="66528428"/>
    <m/>
    <m/>
    <m/>
    <m/>
    <m/>
    <d v="2026-05-01T00:00:00"/>
    <m/>
    <m/>
    <m/>
    <s v="8-933-1016"/>
    <s v="MASIVO"/>
    <s v="2 MESES PENDIENTES"/>
    <x v="12"/>
    <m/>
    <m/>
    <m/>
    <m/>
  </r>
  <r>
    <x v="1"/>
    <s v="Abel Venció Llano Linares"/>
    <n v="364034880000"/>
    <s v="Cobros Mayo 3"/>
    <m/>
    <m/>
    <d v="2026-05-01T00:00:00"/>
    <s v="65872342"/>
    <s v="65872342"/>
    <m/>
    <m/>
    <m/>
    <m/>
    <m/>
    <d v="2026-05-01T00:00:00"/>
    <m/>
    <m/>
    <m/>
    <s v="8-1045-2326"/>
    <s v="MASIVO"/>
    <s v="NPN"/>
    <x v="12"/>
    <m/>
    <m/>
    <m/>
    <m/>
  </r>
  <r>
    <x v="1"/>
    <s v="Emmy Roxana Degracia Pinto"/>
    <n v="363034570000"/>
    <s v="Cobros Mayo 3"/>
    <m/>
    <m/>
    <d v="2026-05-01T00:00:00"/>
    <s v="65628929"/>
    <s v="65628929"/>
    <m/>
    <m/>
    <m/>
    <m/>
    <m/>
    <d v="2026-05-01T00:00:00"/>
    <m/>
    <m/>
    <m/>
    <s v="8-997-530"/>
    <s v="MASIVO"/>
    <s v="NPN"/>
    <x v="12"/>
    <m/>
    <m/>
    <m/>
    <m/>
  </r>
  <r>
    <x v="1"/>
    <s v="INOCENTE MELA"/>
    <n v="362033380000"/>
    <s v="Cobros Mayo 3"/>
    <m/>
    <m/>
    <d v="2026-05-01T00:00:00"/>
    <s v="68704722"/>
    <s v="68704722"/>
    <m/>
    <m/>
    <m/>
    <m/>
    <m/>
    <d v="2026-05-01T00:00:00"/>
    <m/>
    <m/>
    <m/>
    <s v="6-53-1874"/>
    <s v="MASIVO"/>
    <s v="1 MES PENDIENTE"/>
    <x v="12"/>
    <m/>
    <m/>
    <m/>
    <m/>
  </r>
  <r>
    <x v="1"/>
    <s v="Gilberto eliecer valdes jordan"/>
    <n v="364033490000"/>
    <s v="Cobros Mayo 3"/>
    <m/>
    <m/>
    <d v="2026-05-01T00:00:00"/>
    <n v="68739505"/>
    <n v="68739505"/>
    <m/>
    <m/>
    <m/>
    <m/>
    <m/>
    <d v="2026-05-01T00:00:00"/>
    <m/>
    <m/>
    <m/>
    <s v="4-701-228"/>
    <s v="MASIVO"/>
    <s v="1 MES PENDIENTE"/>
    <x v="12"/>
    <m/>
    <m/>
    <m/>
    <m/>
  </r>
  <r>
    <x v="1"/>
    <s v="Ignacio herrera"/>
    <n v="368033060000"/>
    <s v="Cobros Mayo 3"/>
    <m/>
    <m/>
    <d v="2026-05-01T00:00:00"/>
    <s v="61607001"/>
    <s v="61607001"/>
    <m/>
    <m/>
    <m/>
    <m/>
    <m/>
    <d v="2026-05-01T00:00:00"/>
    <m/>
    <m/>
    <m/>
    <s v="8-424-244"/>
    <s v="SOHO"/>
    <s v="NPN"/>
    <x v="12"/>
    <m/>
    <m/>
    <m/>
    <m/>
  </r>
  <r>
    <x v="1"/>
    <s v="DARLINA CASTILLO JIMENEZ "/>
    <n v="364033380000"/>
    <s v="Cobros Mayo 3"/>
    <m/>
    <m/>
    <d v="2026-05-01T00:00:00"/>
    <s v="65450636"/>
    <s v="65450636"/>
    <m/>
    <m/>
    <m/>
    <m/>
    <m/>
    <d v="2026-05-01T00:00:00"/>
    <m/>
    <m/>
    <m/>
    <s v="PN0091219"/>
    <s v="MASIVO"/>
    <s v="1 MES PENDIENTE"/>
    <x v="12"/>
    <m/>
    <m/>
    <m/>
    <m/>
  </r>
  <r>
    <x v="1"/>
    <s v="SEBASTIAN MANUEL VASQUEZ GOMEZ"/>
    <n v="367034390000"/>
    <s v="Cobros Mayo 3"/>
    <m/>
    <m/>
    <d v="2026-05-01T00:00:00"/>
    <s v="64626087"/>
    <s v="64626087"/>
    <m/>
    <m/>
    <m/>
    <m/>
    <m/>
    <d v="2026-05-01T00:00:00"/>
    <m/>
    <m/>
    <m/>
    <s v="8-1013-955"/>
    <s v="MASIVO"/>
    <s v="NPN"/>
    <x v="12"/>
    <m/>
    <m/>
    <m/>
    <m/>
  </r>
  <r>
    <x v="1"/>
    <s v="María Graciela Sánchez Toquica "/>
    <n v="332054270000"/>
    <s v="Cobros Mayo 3"/>
    <m/>
    <m/>
    <d v="2026-05-01T00:00:00"/>
    <s v="66140499"/>
    <s v="66140499"/>
    <m/>
    <m/>
    <m/>
    <m/>
    <m/>
    <d v="2026-05-01T00:00:00"/>
    <m/>
    <m/>
    <m/>
    <s v="AU509055"/>
    <s v="MASIVO"/>
    <s v="1 MES PENDIENTE"/>
    <x v="12"/>
    <m/>
    <m/>
    <m/>
    <m/>
  </r>
  <r>
    <x v="1"/>
    <s v="Magsherys Hernández "/>
    <n v="368031330000"/>
    <s v="Cobros Mayo 3"/>
    <m/>
    <m/>
    <d v="2026-05-01T00:00:00"/>
    <s v="69468203"/>
    <s v="69468203"/>
    <m/>
    <m/>
    <m/>
    <m/>
    <m/>
    <d v="2026-05-01T00:00:00"/>
    <m/>
    <m/>
    <m/>
    <s v="8-891-398"/>
    <s v="MASIVO"/>
    <s v="1 MES PENDIENTE"/>
    <x v="12"/>
    <m/>
    <m/>
    <m/>
    <m/>
  </r>
  <r>
    <x v="1"/>
    <s v="Ricardo caballero "/>
    <n v="363033220000"/>
    <s v="Cobros Mayo 3"/>
    <m/>
    <m/>
    <d v="2026-05-01T00:00:00"/>
    <s v="67331853"/>
    <s v="67331853"/>
    <m/>
    <m/>
    <m/>
    <m/>
    <m/>
    <d v="2026-05-01T00:00:00"/>
    <m/>
    <m/>
    <m/>
    <s v="6-7100-1654"/>
    <s v="MASIVO"/>
    <s v="2 MESES PENDIENTES"/>
    <x v="12"/>
    <m/>
    <m/>
    <m/>
    <m/>
  </r>
  <r>
    <x v="1"/>
    <s v="RIGGIE JAHIR CASTILLO SAEZ"/>
    <n v="367033660000"/>
    <s v="Cobros Mayo 3"/>
    <m/>
    <m/>
    <d v="2026-05-01T00:00:00"/>
    <s v="61513667"/>
    <s v="61513667"/>
    <m/>
    <m/>
    <m/>
    <m/>
    <m/>
    <d v="2026-05-01T00:00:00"/>
    <m/>
    <m/>
    <m/>
    <s v="8-753-1259"/>
    <s v="MASIVO"/>
    <s v="1 MES PENDIENTE"/>
    <x v="12"/>
    <m/>
    <m/>
    <m/>
    <m/>
  </r>
  <r>
    <x v="1"/>
    <s v="MARCO MELQUICEDEC MARTINEZ DIAZ"/>
    <n v="363033910000"/>
    <s v="Cobros Mayo 3"/>
    <m/>
    <m/>
    <d v="2026-05-01T00:00:00"/>
    <s v="68743519"/>
    <s v="68743519"/>
    <m/>
    <m/>
    <m/>
    <m/>
    <m/>
    <d v="2026-05-01T00:00:00"/>
    <m/>
    <m/>
    <m/>
    <s v="9-720-1668"/>
    <s v="MASIVO"/>
    <s v="1 MES PENDIENTE"/>
    <x v="12"/>
    <m/>
    <m/>
    <m/>
    <m/>
  </r>
  <r>
    <x v="1"/>
    <s v=" YAJAIRA YOHANA RODRIGUEZ MOLINA FER"/>
    <n v="362033460000"/>
    <s v="Cobros Mayo 3"/>
    <m/>
    <m/>
    <d v="2026-05-01T00:00:00"/>
    <s v="64160500"/>
    <s v="64160500"/>
    <m/>
    <m/>
    <m/>
    <m/>
    <m/>
    <d v="2026-05-01T00:00:00"/>
    <m/>
    <m/>
    <m/>
    <s v="8-451-884"/>
    <s v="RENOVACIONES"/>
    <s v="NPN"/>
    <x v="12"/>
    <m/>
    <m/>
    <m/>
    <m/>
  </r>
  <r>
    <x v="1"/>
    <s v=" OSMAN YAFETH GONZALEZ BANQUEZ"/>
    <n v="366014750000"/>
    <s v="Cobros Mayo 3"/>
    <m/>
    <m/>
    <d v="2026-05-01T00:00:00"/>
    <s v="67361909"/>
    <s v="67361909"/>
    <m/>
    <m/>
    <m/>
    <m/>
    <m/>
    <d v="2026-05-01T00:00:00"/>
    <m/>
    <m/>
    <m/>
    <s v="8-1060-989"/>
    <s v="CALL CENTER P2P"/>
    <s v="NPN"/>
    <x v="12"/>
    <m/>
    <m/>
    <m/>
    <m/>
  </r>
  <r>
    <x v="1"/>
    <s v=" Cristian Lopez"/>
    <n v="369033090000"/>
    <s v="Cobros Mayo 3"/>
    <m/>
    <m/>
    <d v="2026-05-01T00:00:00"/>
    <s v="67942892"/>
    <s v="67942892"/>
    <m/>
    <m/>
    <m/>
    <m/>
    <m/>
    <d v="2026-05-01T00:00:00"/>
    <m/>
    <m/>
    <m/>
    <s v="8-1061-671"/>
    <s v="DIGITAL"/>
    <s v="1 MES PENDIENTE"/>
    <x v="12"/>
    <m/>
    <m/>
    <m/>
    <m/>
  </r>
  <r>
    <x v="1"/>
    <s v="Mavelis Ilianeth Obaldia Foster "/>
    <n v="365035190000"/>
    <s v="Cobros Mayo 3"/>
    <m/>
    <m/>
    <d v="2026-05-01T00:00:00"/>
    <n v="67252644"/>
    <n v="67252644"/>
    <m/>
    <m/>
    <m/>
    <m/>
    <m/>
    <d v="2026-05-01T00:00:00"/>
    <m/>
    <m/>
    <m/>
    <s v="10-709-639"/>
    <s v="MASIVO"/>
    <s v="2 MESES PENDIENTES"/>
    <x v="12"/>
    <m/>
    <m/>
    <m/>
    <m/>
  </r>
  <r>
    <x v="1"/>
    <s v="Azaly itzel Eldemire Gonzales "/>
    <n v="369035140000"/>
    <s v="Cobros Mayo 3"/>
    <m/>
    <m/>
    <d v="2026-05-01T00:00:00"/>
    <s v="66767187"/>
    <s v="66767187"/>
    <m/>
    <m/>
    <m/>
    <m/>
    <m/>
    <d v="2026-05-01T00:00:00"/>
    <m/>
    <m/>
    <m/>
    <s v="8-1060-2408"/>
    <s v="MASIVO"/>
    <s v="NPN"/>
    <x v="12"/>
    <m/>
    <m/>
    <m/>
    <m/>
  </r>
  <r>
    <x v="1"/>
    <s v="Joshua jamall Williams figueroa"/>
    <n v="365035170000"/>
    <s v="Cobros Mayo 3"/>
    <m/>
    <m/>
    <d v="2026-05-01T00:00:00"/>
    <s v="67523232"/>
    <s v="67523232"/>
    <m/>
    <m/>
    <m/>
    <m/>
    <m/>
    <d v="2026-05-01T00:00:00"/>
    <m/>
    <m/>
    <m/>
    <s v="8-901-1657"/>
    <s v="MASIVO"/>
    <s v="2 MESES PENDIENTES"/>
    <x v="12"/>
    <m/>
    <m/>
    <m/>
    <m/>
  </r>
  <r>
    <x v="1"/>
    <s v="Rupert Ernesto olgilvie Taitt "/>
    <n v="368028740000"/>
    <s v="Cobros Mayo 3"/>
    <m/>
    <m/>
    <d v="2026-05-01T00:00:00"/>
    <s v="64514859"/>
    <s v="64514859"/>
    <m/>
    <m/>
    <m/>
    <m/>
    <m/>
    <d v="2026-05-01T00:00:00"/>
    <m/>
    <m/>
    <m/>
    <s v="8-357-169"/>
    <s v="MASIVO"/>
    <s v="1 MES PENDIENTE"/>
    <x v="12"/>
    <m/>
    <m/>
    <m/>
    <m/>
  </r>
  <r>
    <x v="1"/>
    <s v="CARLOS RODRIGUEZ"/>
    <n v="364033810000"/>
    <s v="Cobros Mayo 3"/>
    <m/>
    <m/>
    <d v="2026-05-01T00:00:00"/>
    <s v="62685947"/>
    <s v="62685947"/>
    <m/>
    <m/>
    <m/>
    <m/>
    <m/>
    <d v="2026-05-01T00:00:00"/>
    <m/>
    <m/>
    <m/>
    <s v="3-72-2014"/>
    <s v="MASIVO"/>
    <s v="NPN"/>
    <x v="12"/>
    <m/>
    <m/>
    <m/>
    <m/>
  </r>
  <r>
    <x v="1"/>
    <s v="Elizabeth del Socoro Ñurinda Chavarría"/>
    <n v="368034320000"/>
    <s v="Cobros Mayo 3"/>
    <m/>
    <m/>
    <d v="2026-05-01T00:00:00"/>
    <s v="64783314"/>
    <s v="64783314"/>
    <m/>
    <m/>
    <m/>
    <m/>
    <m/>
    <d v="2026-05-01T00:00:00"/>
    <m/>
    <m/>
    <m/>
    <s v="C04074071"/>
    <s v="MASIVO"/>
    <s v="1 MES PENDIENTE"/>
    <x v="12"/>
    <m/>
    <m/>
    <m/>
    <m/>
  </r>
  <r>
    <x v="1"/>
    <s v="CLEMENTINA SCOTT MOLINA DE ALTAMIRANDA"/>
    <n v="367029240000"/>
    <s v="Cobros Mayo 3"/>
    <m/>
    <m/>
    <d v="2026-05-01T00:00:00"/>
    <s v="64284261"/>
    <s v="64284261"/>
    <m/>
    <m/>
    <m/>
    <m/>
    <m/>
    <d v="2026-05-01T00:00:00"/>
    <m/>
    <m/>
    <m/>
    <s v="3-42-913"/>
    <s v="MASIVO"/>
    <s v="1 MES PENDIENTE"/>
    <x v="12"/>
    <m/>
    <m/>
    <m/>
    <m/>
  </r>
  <r>
    <x v="1"/>
    <s v="Epifanio Bethancur Tuñon"/>
    <n v="362036160000"/>
    <s v="Cobros Mayo 3"/>
    <m/>
    <m/>
    <d v="2026-05-01T00:00:00"/>
    <s v="68777997"/>
    <s v="68777997"/>
    <m/>
    <m/>
    <m/>
    <m/>
    <m/>
    <d v="2026-05-01T00:00:00"/>
    <m/>
    <m/>
    <m/>
    <s v="8-858-2219"/>
    <s v="MASIVO"/>
    <s v="NPN"/>
    <x v="12"/>
    <m/>
    <m/>
    <m/>
    <m/>
  </r>
  <r>
    <x v="1"/>
    <s v="Luis Portocarrero"/>
    <n v="307034040000"/>
    <s v="Cobros Mayo 3"/>
    <m/>
    <m/>
    <d v="2026-05-01T00:00:00"/>
    <s v="65077219"/>
    <s v="65077219"/>
    <m/>
    <m/>
    <m/>
    <m/>
    <m/>
    <d v="2026-05-01T00:00:00"/>
    <m/>
    <m/>
    <m/>
    <s v="8-980-66"/>
    <s v="MASIVO"/>
    <s v="2 MESES PENDIENTES"/>
    <x v="12"/>
    <m/>
    <m/>
    <m/>
    <m/>
  </r>
  <r>
    <x v="1"/>
    <s v="Wilber William Icaza Gonzalez"/>
    <n v="361035810000"/>
    <s v="Cobros Mayo 3"/>
    <m/>
    <m/>
    <d v="2026-05-01T00:00:00"/>
    <s v="67706468"/>
    <s v="67706468"/>
    <m/>
    <m/>
    <m/>
    <m/>
    <m/>
    <d v="2026-05-01T00:00:00"/>
    <m/>
    <m/>
    <m/>
    <s v="8-1014-1393"/>
    <s v="MASIVO"/>
    <s v="2 MESES PENDIENTES"/>
    <x v="12"/>
    <m/>
    <m/>
    <m/>
    <m/>
  </r>
  <r>
    <x v="1"/>
    <s v="NOHEMI DELCARMEN ARCIA LOPEZ"/>
    <n v="343359070000"/>
    <s v="Cobros Mayo 3"/>
    <m/>
    <m/>
    <d v="2026-05-01T00:00:00"/>
    <s v="65385602"/>
    <s v="65385602"/>
    <m/>
    <m/>
    <m/>
    <m/>
    <m/>
    <d v="2026-05-01T00:00:00"/>
    <m/>
    <m/>
    <m/>
    <s v="8-1011-1950"/>
    <s v="MASIVO"/>
    <s v="2 MESES PENDIENTES"/>
    <x v="12"/>
    <m/>
    <m/>
    <m/>
    <m/>
  </r>
  <r>
    <x v="1"/>
    <s v="Vielka abrego abrego"/>
    <n v="362036260000"/>
    <s v="Cobros Mayo 3"/>
    <m/>
    <m/>
    <d v="2026-05-01T00:00:00"/>
    <s v="67795397"/>
    <s v="67795397"/>
    <m/>
    <m/>
    <m/>
    <m/>
    <m/>
    <d v="2026-05-01T00:00:00"/>
    <m/>
    <m/>
    <m/>
    <s v="1-735-1329"/>
    <s v="MASIVO"/>
    <s v="NPN"/>
    <x v="12"/>
    <m/>
    <m/>
    <m/>
    <m/>
  </r>
  <r>
    <x v="1"/>
    <s v="Melany Cerrud"/>
    <n v="356001310000"/>
    <s v="Cobros Mayo 3"/>
    <m/>
    <m/>
    <d v="2026-05-01T00:00:00"/>
    <s v="65253430"/>
    <s v="65253430"/>
    <m/>
    <m/>
    <m/>
    <m/>
    <m/>
    <d v="2026-05-01T00:00:00"/>
    <m/>
    <m/>
    <m/>
    <s v="8-1014-1630"/>
    <s v="MASIVO"/>
    <s v="1 MES PENDIENTE"/>
    <x v="12"/>
    <m/>
    <m/>
    <m/>
    <m/>
  </r>
  <r>
    <x v="1"/>
    <s v="GLADIMAR INTERNACIONA, S.A."/>
    <n v="365016550000"/>
    <s v="Cobros Mayo 3"/>
    <m/>
    <m/>
    <d v="2026-05-01T00:00:00"/>
    <s v="61123325"/>
    <s v="61123325"/>
    <m/>
    <m/>
    <m/>
    <m/>
    <m/>
    <d v="2026-05-01T00:00:00"/>
    <m/>
    <m/>
    <m/>
    <s v="8-207-1753"/>
    <s v="SOHO-CALL CENTER"/>
    <s v="1 MES PENDIENTE"/>
    <x v="12"/>
    <m/>
    <m/>
    <m/>
    <m/>
  </r>
  <r>
    <x v="1"/>
    <s v="Yusara del carmen summers vergara"/>
    <n v="365030920000"/>
    <s v="Cobros Mayo 3"/>
    <m/>
    <m/>
    <d v="2026-05-01T00:00:00"/>
    <s v="62245856"/>
    <s v="62245856"/>
    <m/>
    <m/>
    <m/>
    <m/>
    <m/>
    <d v="2026-05-01T00:00:00"/>
    <m/>
    <m/>
    <m/>
    <s v="8-515-581"/>
    <s v="MASIVO"/>
    <s v="2 MESES PENDIENTES"/>
    <x v="12"/>
    <m/>
    <m/>
    <m/>
    <m/>
  </r>
  <r>
    <x v="1"/>
    <s v="Alex paz"/>
    <n v="369026520000"/>
    <s v="Cobros Mayo 3"/>
    <m/>
    <m/>
    <d v="2026-05-01T00:00:00"/>
    <s v="64751454"/>
    <s v="64751454"/>
    <m/>
    <m/>
    <m/>
    <m/>
    <m/>
    <d v="2026-05-01T00:00:00"/>
    <m/>
    <m/>
    <m/>
    <s v="8-965-2289"/>
    <s v="SOHO"/>
    <s v="2 MESES PENDIENTES"/>
    <x v="12"/>
    <m/>
    <m/>
    <m/>
    <m/>
  </r>
  <r>
    <x v="1"/>
    <s v="Oriel garcia "/>
    <n v="356075250000"/>
    <s v="Cobros Mayo 3"/>
    <m/>
    <m/>
    <d v="2026-05-01T00:00:00"/>
    <s v="63212444"/>
    <s v="63212444"/>
    <m/>
    <m/>
    <m/>
    <m/>
    <m/>
    <d v="2026-05-01T00:00:00"/>
    <m/>
    <m/>
    <m/>
    <s v="5-719-1022"/>
    <s v="SOHO"/>
    <s v="1 MES PENDIENTE"/>
    <x v="12"/>
    <m/>
    <m/>
    <m/>
    <m/>
  </r>
  <r>
    <x v="1"/>
    <s v="zelideth Bonilla"/>
    <n v="365034210000"/>
    <s v="Cobros Mayo 3"/>
    <m/>
    <m/>
    <d v="2026-05-01T00:00:00"/>
    <s v="64518252"/>
    <s v="64518252"/>
    <m/>
    <m/>
    <m/>
    <m/>
    <m/>
    <d v="2026-05-01T00:00:00"/>
    <m/>
    <m/>
    <m/>
    <s v="9-772-84"/>
    <s v="SOHO"/>
    <s v="1 MES PENDIENTE"/>
    <x v="12"/>
    <m/>
    <m/>
    <m/>
    <m/>
  </r>
  <r>
    <x v="1"/>
    <s v="María lemos "/>
    <n v="365034190000"/>
    <s v="Cobros Mayo 3"/>
    <m/>
    <m/>
    <d v="2026-05-01T00:00:00"/>
    <s v="69396164"/>
    <s v="69396164"/>
    <m/>
    <m/>
    <m/>
    <m/>
    <m/>
    <d v="2026-05-01T00:00:00"/>
    <m/>
    <m/>
    <m/>
    <s v="8-1039-934"/>
    <s v="SOHO"/>
    <s v="2 MESES PENDIENTES"/>
    <x v="12"/>
    <m/>
    <m/>
    <m/>
    <m/>
  </r>
  <r>
    <x v="1"/>
    <s v="Karla Mendoza"/>
    <n v="361036510000"/>
    <s v="Cobros Mayo 3"/>
    <m/>
    <m/>
    <d v="2026-05-01T00:00:00"/>
    <s v="62598208"/>
    <s v="62598208"/>
    <m/>
    <m/>
    <m/>
    <m/>
    <m/>
    <d v="2026-05-01T00:00:00"/>
    <m/>
    <m/>
    <m/>
    <s v="9-743-609"/>
    <s v="MASIVO"/>
    <s v="2 MESES PENDIENTES"/>
    <x v="12"/>
    <m/>
    <m/>
    <m/>
    <m/>
  </r>
  <r>
    <x v="1"/>
    <s v="Katerine Stephany Hidalgo González "/>
    <n v="364036200000"/>
    <s v="Cobros Mayo 3"/>
    <m/>
    <m/>
    <d v="2026-05-01T00:00:00"/>
    <s v="67982047"/>
    <s v="67982047"/>
    <m/>
    <m/>
    <m/>
    <m/>
    <m/>
    <d v="2026-05-01T00:00:00"/>
    <m/>
    <m/>
    <m/>
    <s v="8-819-2103"/>
    <s v="MASIVO"/>
    <s v="2 MESES PENDIENTES"/>
    <x v="12"/>
    <m/>
    <m/>
    <m/>
    <m/>
  </r>
  <r>
    <x v="1"/>
    <s v="ERNESTO ENRIQUE GARCIA PINZON"/>
    <n v="362034490000"/>
    <s v="Cobros Mayo 3"/>
    <m/>
    <m/>
    <d v="2026-05-01T00:00:00"/>
    <s v="63060722"/>
    <s v="63060722"/>
    <m/>
    <m/>
    <m/>
    <m/>
    <m/>
    <d v="2026-05-01T00:00:00"/>
    <m/>
    <m/>
    <m/>
    <s v="9-127-827"/>
    <s v="MASIVO"/>
    <s v="1 MES PENDIENTE"/>
    <x v="12"/>
    <m/>
    <m/>
    <m/>
    <m/>
  </r>
  <r>
    <x v="1"/>
    <s v=" Teodoro Caicedo"/>
    <n v="996017340000"/>
    <s v="Cobros Mayo 3"/>
    <m/>
    <m/>
    <d v="2026-05-01T00:00:00"/>
    <s v="65923460"/>
    <s v="65923460"/>
    <m/>
    <m/>
    <m/>
    <m/>
    <m/>
    <d v="2026-05-01T00:00:00"/>
    <m/>
    <m/>
    <m/>
    <s v="8-466-34"/>
    <s v="DIGITAL"/>
    <s v="NPN"/>
    <x v="12"/>
    <m/>
    <m/>
    <m/>
    <m/>
  </r>
  <r>
    <x v="1"/>
    <s v="Guillermina luis"/>
    <n v="365034070000"/>
    <s v="Cobros Mayo 3"/>
    <m/>
    <m/>
    <d v="2026-05-01T00:00:00"/>
    <s v="68905432"/>
    <s v="68905432"/>
    <m/>
    <m/>
    <m/>
    <m/>
    <m/>
    <d v="2026-05-01T00:00:00"/>
    <m/>
    <m/>
    <m/>
    <s v="12-713-1551"/>
    <s v="MASIVO"/>
    <s v="NPN"/>
    <x v="12"/>
    <m/>
    <m/>
    <m/>
    <m/>
  </r>
  <r>
    <x v="1"/>
    <s v="Meibis trejos"/>
    <n v="363033640000"/>
    <s v="Cobros Mayo 3"/>
    <m/>
    <m/>
    <d v="2026-05-01T00:00:00"/>
    <s v="67890543"/>
    <s v="67890543"/>
    <m/>
    <m/>
    <m/>
    <m/>
    <m/>
    <d v="2026-05-01T00:00:00"/>
    <m/>
    <m/>
    <m/>
    <s v="8-893-1007"/>
    <s v="MASIVO"/>
    <s v="1 MES PENDIENTE"/>
    <x v="12"/>
    <m/>
    <m/>
    <m/>
    <m/>
  </r>
  <r>
    <x v="1"/>
    <s v="Marieliz luznely lopez lasso de gaspar "/>
    <n v="352029270000"/>
    <s v="Cobros Mayo 3"/>
    <m/>
    <m/>
    <d v="2026-05-01T00:00:00"/>
    <s v="67947017"/>
    <s v="67947017"/>
    <m/>
    <m/>
    <m/>
    <m/>
    <m/>
    <d v="2026-05-01T00:00:00"/>
    <m/>
    <m/>
    <m/>
    <s v="10-709-2122"/>
    <s v="MASIVO"/>
    <s v="2 MESES PENDIENTES"/>
    <x v="12"/>
    <m/>
    <m/>
    <m/>
    <m/>
  </r>
  <r>
    <x v="1"/>
    <s v="Eira del Carmen Gómez Santamaría "/>
    <n v="369036400000"/>
    <s v="Cobros Mayo 3"/>
    <m/>
    <m/>
    <d v="2026-05-01T00:00:00"/>
    <s v="68692765"/>
    <s v="68692765"/>
    <m/>
    <m/>
    <m/>
    <m/>
    <m/>
    <d v="2026-05-01T00:00:00"/>
    <m/>
    <m/>
    <m/>
    <s v="4-87-264"/>
    <s v="MASIVO"/>
    <s v="NPN"/>
    <x v="12"/>
    <m/>
    <m/>
    <m/>
    <m/>
  </r>
  <r>
    <x v="1"/>
    <s v="Yairenis sanchez"/>
    <n v="369034530000"/>
    <s v="Cobros Mayo 3"/>
    <m/>
    <m/>
    <d v="2026-05-01T00:00:00"/>
    <s v="68603659"/>
    <s v="68603659"/>
    <m/>
    <m/>
    <m/>
    <m/>
    <m/>
    <d v="2026-05-01T00:00:00"/>
    <m/>
    <m/>
    <m/>
    <s v="3-744-2470"/>
    <s v="MASIVO"/>
    <s v="NPN"/>
    <x v="12"/>
    <m/>
    <m/>
    <m/>
    <m/>
  </r>
  <r>
    <x v="1"/>
    <s v="Yomaira dogirama "/>
    <n v="361028130000"/>
    <s v="Cobros Mayo 3"/>
    <m/>
    <m/>
    <d v="2026-05-01T00:00:00"/>
    <s v="64780190"/>
    <s v="64780190"/>
    <m/>
    <m/>
    <m/>
    <m/>
    <m/>
    <d v="2026-05-01T00:00:00"/>
    <m/>
    <m/>
    <m/>
    <s v="8-909-1411"/>
    <s v="MASIVO"/>
    <s v="2 MESES PENDIENTES"/>
    <x v="12"/>
    <m/>
    <m/>
    <m/>
    <m/>
  </r>
  <r>
    <x v="1"/>
    <s v="Gerardo Humberto  Arguelles martinez"/>
    <n v="366035160000"/>
    <s v="Cobros Mayo 3"/>
    <m/>
    <m/>
    <d v="2026-05-01T00:00:00"/>
    <s v="68540108"/>
    <s v="68540108"/>
    <m/>
    <m/>
    <m/>
    <m/>
    <m/>
    <d v="2026-05-01T00:00:00"/>
    <m/>
    <m/>
    <m/>
    <s v="8-264-544"/>
    <s v="MASIVO"/>
    <s v="2 MESES PENDIENTES"/>
    <x v="12"/>
    <m/>
    <m/>
    <m/>
    <m/>
  </r>
  <r>
    <x v="1"/>
    <s v="Cristhian Bustamante"/>
    <n v="365037310000"/>
    <s v="Cobros Mayo 3"/>
    <m/>
    <m/>
    <d v="2026-05-01T00:00:00"/>
    <s v="65252842"/>
    <s v="65252842"/>
    <m/>
    <m/>
    <m/>
    <m/>
    <m/>
    <d v="2026-05-01T00:00:00"/>
    <m/>
    <m/>
    <m/>
    <s v="8-986-425"/>
    <s v="MASIVO"/>
    <s v="1 MES PENDIENTE"/>
    <x v="12"/>
    <m/>
    <m/>
    <m/>
    <m/>
  </r>
  <r>
    <x v="1"/>
    <s v="Edad esther nieto Jaén "/>
    <n v="321031760000"/>
    <s v="Cobros Mayo 3"/>
    <m/>
    <m/>
    <d v="2026-05-01T00:00:00"/>
    <n v="69902133"/>
    <n v="69902133"/>
    <m/>
    <m/>
    <m/>
    <m/>
    <m/>
    <d v="2026-05-01T00:00:00"/>
    <m/>
    <m/>
    <m/>
    <s v="2-714-41"/>
    <s v="MASIVO"/>
    <s v="1 MES PENDIENTE"/>
    <x v="12"/>
    <m/>
    <m/>
    <m/>
    <m/>
  </r>
  <r>
    <x v="1"/>
    <s v="YARINETH GARCIA"/>
    <n v="365034040000"/>
    <s v="Cobros Mayo 3"/>
    <m/>
    <m/>
    <d v="2026-05-01T00:00:00"/>
    <s v="66432289"/>
    <s v="66432289"/>
    <m/>
    <m/>
    <m/>
    <m/>
    <m/>
    <d v="2026-05-01T00:00:00"/>
    <m/>
    <m/>
    <m/>
    <s v="10-709-1077"/>
    <s v="MASIVO"/>
    <s v="1 MES PENDIENTE"/>
    <x v="12"/>
    <m/>
    <m/>
    <m/>
    <m/>
  </r>
  <r>
    <x v="1"/>
    <s v="Ingrid del carmen Morales Gonzales"/>
    <n v="361035420000"/>
    <s v="Cobros Mayo 3"/>
    <m/>
    <m/>
    <d v="2026-05-01T00:00:00"/>
    <s v="69736975"/>
    <s v="69736975"/>
    <m/>
    <m/>
    <m/>
    <m/>
    <m/>
    <d v="2026-05-01T00:00:00"/>
    <m/>
    <m/>
    <m/>
    <s v="8-1036-1222"/>
    <s v="MASIVO"/>
    <s v="1 MES PENDIENTE"/>
    <x v="12"/>
    <m/>
    <m/>
    <m/>
    <m/>
  </r>
  <r>
    <x v="1"/>
    <s v="Hector mina "/>
    <n v="363034510000"/>
    <s v="Cobros Mayo 3"/>
    <m/>
    <m/>
    <d v="2026-05-01T00:00:00"/>
    <s v="62155347"/>
    <s v="62155347"/>
    <m/>
    <m/>
    <m/>
    <m/>
    <m/>
    <d v="2026-05-01T00:00:00"/>
    <m/>
    <m/>
    <m/>
    <s v="AV624006"/>
    <s v="MASIVO"/>
    <s v="2 MESES PENDIENTES"/>
    <x v="12"/>
    <m/>
    <m/>
    <m/>
    <m/>
  </r>
  <r>
    <x v="1"/>
    <s v="Anyeli Samaniego "/>
    <n v="362036110000"/>
    <s v="Cobros Mayo 3"/>
    <m/>
    <m/>
    <d v="2026-05-01T00:00:00"/>
    <s v="65020135"/>
    <s v="65020135"/>
    <m/>
    <m/>
    <m/>
    <m/>
    <m/>
    <d v="2026-05-01T00:00:00"/>
    <m/>
    <m/>
    <m/>
    <s v="8-874-2165"/>
    <s v="MASIVO"/>
    <s v="1 MES PENDIENTE"/>
    <x v="12"/>
    <m/>
    <m/>
    <m/>
    <m/>
  </r>
  <r>
    <x v="1"/>
    <s v="Graciela Dafnee Vinda Rodriguez "/>
    <n v="368037290000"/>
    <s v="Cobros Mayo 3"/>
    <m/>
    <m/>
    <d v="2026-05-01T00:00:00"/>
    <s v="69551855"/>
    <s v="69551855"/>
    <m/>
    <m/>
    <m/>
    <m/>
    <m/>
    <d v="2026-05-01T00:00:00"/>
    <m/>
    <m/>
    <m/>
    <s v="4-748-280"/>
    <s v="MASIVO"/>
    <s v="2 MESES PENDIENTES"/>
    <x v="12"/>
    <m/>
    <m/>
    <m/>
    <m/>
  </r>
  <r>
    <x v="1"/>
    <s v="Shanoy Sharia Mckenzie"/>
    <n v="346132080000"/>
    <s v="Cobros Mayo 3"/>
    <m/>
    <m/>
    <d v="2026-05-01T00:00:00"/>
    <s v="65301333"/>
    <s v="65301333"/>
    <m/>
    <m/>
    <m/>
    <m/>
    <m/>
    <d v="2026-05-01T00:00:00"/>
    <m/>
    <m/>
    <m/>
    <s v="A7381321"/>
    <s v="MASIVO"/>
    <s v="2 MESES PENDIENTES"/>
    <x v="12"/>
    <m/>
    <m/>
    <m/>
    <m/>
  </r>
  <r>
    <x v="1"/>
    <s v="Yosimar West"/>
    <n v="367036390000"/>
    <s v="Cobros Mayo 3"/>
    <m/>
    <m/>
    <d v="2026-05-01T00:00:00"/>
    <s v="63787210"/>
    <s v="63787210"/>
    <m/>
    <m/>
    <m/>
    <m/>
    <m/>
    <d v="2026-05-01T00:00:00"/>
    <m/>
    <m/>
    <m/>
    <s v="3-758-953"/>
    <s v="MASIVO"/>
    <s v="NPN"/>
    <x v="12"/>
    <m/>
    <m/>
    <m/>
    <m/>
  </r>
  <r>
    <x v="1"/>
    <s v="JORGE LUIS CUENCA"/>
    <n v="317020790000"/>
    <s v="Cobros Mayo 3"/>
    <m/>
    <m/>
    <d v="2026-05-01T00:00:00"/>
    <s v="64067931"/>
    <s v="64067931"/>
    <m/>
    <m/>
    <m/>
    <m/>
    <m/>
    <d v="2026-05-01T00:00:00"/>
    <m/>
    <m/>
    <m/>
    <s v="134503273"/>
    <s v="MASIVO"/>
    <s v="1 MES PENDIENTE"/>
    <x v="12"/>
    <m/>
    <m/>
    <m/>
    <m/>
  </r>
  <r>
    <x v="1"/>
    <s v="VIELKA BARRENO"/>
    <n v="186071980000"/>
    <s v="Cobros Mayo 3"/>
    <m/>
    <m/>
    <d v="2026-05-01T00:00:00"/>
    <s v="63936509"/>
    <s v="63936509"/>
    <m/>
    <m/>
    <m/>
    <m/>
    <m/>
    <d v="2026-05-01T00:00:00"/>
    <m/>
    <m/>
    <m/>
    <s v="8-340-80"/>
    <s v="MASIVO"/>
    <s v="1 MES PENDIENTE"/>
    <x v="12"/>
    <m/>
    <m/>
    <m/>
    <m/>
  </r>
  <r>
    <x v="1"/>
    <s v="Julia da silva"/>
    <n v="361037430000"/>
    <s v="Cobros Mayo 3"/>
    <m/>
    <m/>
    <d v="2026-05-01T00:00:00"/>
    <s v="67123494"/>
    <s v="67123494"/>
    <m/>
    <m/>
    <m/>
    <m/>
    <m/>
    <d v="2026-05-01T00:00:00"/>
    <m/>
    <m/>
    <m/>
    <s v="8-341-61"/>
    <s v="MASIVO"/>
    <s v="NPN"/>
    <x v="12"/>
    <m/>
    <m/>
    <m/>
    <m/>
  </r>
  <r>
    <x v="1"/>
    <s v="Idaleris Hackin "/>
    <n v="365037850000"/>
    <s v="Cobros Mayo 3"/>
    <m/>
    <m/>
    <d v="2026-05-01T00:00:00"/>
    <s v="68291444"/>
    <s v="68291444"/>
    <m/>
    <m/>
    <m/>
    <m/>
    <m/>
    <d v="2026-05-01T00:00:00"/>
    <m/>
    <m/>
    <m/>
    <s v="10-716-527"/>
    <s v="MASIVO"/>
    <s v="2 MESES PENDIENTES"/>
    <x v="12"/>
    <m/>
    <m/>
    <m/>
    <m/>
  </r>
  <r>
    <x v="1"/>
    <s v="CHELSEA EMILI OLIVEROS ORTEGA"/>
    <n v="367030360000"/>
    <s v="Cobros Mayo 3"/>
    <m/>
    <m/>
    <d v="2026-05-01T00:00:00"/>
    <s v="64570483"/>
    <s v="64570483"/>
    <m/>
    <m/>
    <m/>
    <m/>
    <m/>
    <d v="2026-05-01T00:00:00"/>
    <m/>
    <m/>
    <m/>
    <s v="3-731-2352"/>
    <s v="MASIVO"/>
    <s v="1 MES PENDIENTE"/>
    <x v="12"/>
    <m/>
    <m/>
    <m/>
    <m/>
  </r>
  <r>
    <x v="1"/>
    <s v="VALENTINA ALBA SMITH"/>
    <n v="361037900000"/>
    <s v="Cobros Mayo 3"/>
    <m/>
    <m/>
    <d v="2026-05-01T00:00:00"/>
    <s v="64392217"/>
    <s v="64392217"/>
    <m/>
    <m/>
    <m/>
    <m/>
    <m/>
    <d v="2026-05-01T00:00:00"/>
    <m/>
    <m/>
    <m/>
    <s v="10-707-2196"/>
    <s v="MASIVO"/>
    <s v="NPN"/>
    <x v="12"/>
    <m/>
    <m/>
    <m/>
    <m/>
  </r>
  <r>
    <x v="1"/>
    <s v="Ana Lucia Casallas Gomez"/>
    <n v="361019970000"/>
    <s v="Cobros Mayo 3"/>
    <m/>
    <m/>
    <d v="2026-05-01T00:00:00"/>
    <s v="65302840"/>
    <s v="65302840"/>
    <m/>
    <m/>
    <m/>
    <m/>
    <m/>
    <d v="2026-05-01T00:00:00"/>
    <m/>
    <m/>
    <m/>
    <s v="E-8-69795"/>
    <s v="MASIVO"/>
    <s v="NPN"/>
    <x v="12"/>
    <m/>
    <m/>
    <m/>
    <m/>
  </r>
  <r>
    <x v="1"/>
    <s v="Pedro Arjona "/>
    <n v="364036610000"/>
    <s v="Cobros Mayo 3"/>
    <m/>
    <m/>
    <d v="2026-05-01T00:00:00"/>
    <s v="60124290"/>
    <s v="60124290"/>
    <m/>
    <m/>
    <m/>
    <m/>
    <m/>
    <d v="2026-05-01T00:00:00"/>
    <m/>
    <m/>
    <m/>
    <s v="8-791-2313"/>
    <s v="SOHO"/>
    <s v="2 MESES PENDIENTES"/>
    <x v="12"/>
    <m/>
    <m/>
    <m/>
    <m/>
  </r>
  <r>
    <x v="1"/>
    <s v="Stella Cumberbatch "/>
    <n v="365036580000"/>
    <s v="Cobros Mayo 3"/>
    <m/>
    <m/>
    <d v="2026-05-01T00:00:00"/>
    <s v="61629844"/>
    <s v="61629844"/>
    <m/>
    <m/>
    <m/>
    <m/>
    <m/>
    <d v="2026-05-01T00:00:00"/>
    <m/>
    <m/>
    <m/>
    <s v="3-21-222"/>
    <s v="SOHO"/>
    <s v="NPN"/>
    <x v="12"/>
    <m/>
    <m/>
    <m/>
    <m/>
  </r>
  <r>
    <x v="1"/>
    <s v="YAMIR NICOLAS GONZALEZ CRUZ"/>
    <n v="364038480000"/>
    <s v="Cobros Mayo 3"/>
    <m/>
    <m/>
    <d v="2026-05-01T00:00:00"/>
    <s v="2983493_x0009_"/>
    <s v="2983493_x0009_"/>
    <m/>
    <m/>
    <m/>
    <m/>
    <m/>
    <d v="2026-05-01T00:00:00"/>
    <m/>
    <m/>
    <m/>
    <s v="8-1043-443"/>
    <s v="MASIVO"/>
    <s v="2 MESES PENDIENTES"/>
    <x v="12"/>
    <m/>
    <m/>
    <m/>
    <m/>
  </r>
  <r>
    <x v="1"/>
    <s v="Karel Angelina Caballero Castañeda"/>
    <n v="289054700000"/>
    <s v="Cobros Mayo 3"/>
    <m/>
    <m/>
    <d v="2026-05-01T00:00:00"/>
    <s v="62065628"/>
    <s v="62065628"/>
    <m/>
    <m/>
    <m/>
    <m/>
    <m/>
    <d v="2026-05-01T00:00:00"/>
    <m/>
    <m/>
    <m/>
    <s v="9-736-1068"/>
    <s v="MASIVO"/>
    <s v="1 MES PENDIENTE"/>
    <x v="12"/>
    <m/>
    <m/>
    <m/>
    <m/>
  </r>
  <r>
    <x v="1"/>
    <s v="Sr. Rolando Abrego"/>
    <n v="151012580000"/>
    <s v="Cobros Mayo 3"/>
    <m/>
    <m/>
    <d v="2026-05-01T00:00:00"/>
    <s v="61224975"/>
    <s v="61224975"/>
    <m/>
    <m/>
    <m/>
    <m/>
    <m/>
    <d v="2026-05-01T00:00:00"/>
    <m/>
    <m/>
    <m/>
    <s v="8-735-1513"/>
    <s v="CALL CENTER P2P"/>
    <s v="2 MESES PENDIENTES"/>
    <x v="12"/>
    <m/>
    <m/>
    <m/>
    <m/>
  </r>
  <r>
    <x v="1"/>
    <s v=" NANDO JAVIER VASQUEZ ARAUZ"/>
    <n v="365034060000"/>
    <s v="Cobros Mayo 3"/>
    <m/>
    <m/>
    <d v="2026-05-01T00:00:00"/>
    <s v="67432631"/>
    <s v="67432631"/>
    <m/>
    <m/>
    <m/>
    <m/>
    <m/>
    <d v="2026-05-01T00:00:00"/>
    <m/>
    <m/>
    <m/>
    <s v="8-441-410"/>
    <s v="RENOVACIONES"/>
    <s v="2 MESES PENDIENTES"/>
    <x v="12"/>
    <m/>
    <m/>
    <m/>
    <m/>
  </r>
  <r>
    <x v="1"/>
    <s v=" Bryan Herrera"/>
    <n v="366034170000"/>
    <s v="Cobros Mayo 3"/>
    <m/>
    <m/>
    <d v="2026-05-01T00:00:00"/>
    <s v="64900263"/>
    <s v="64900263"/>
    <m/>
    <m/>
    <m/>
    <m/>
    <m/>
    <d v="2026-05-01T00:00:00"/>
    <m/>
    <m/>
    <m/>
    <s v="4-833-2327"/>
    <s v="DIGITAL"/>
    <s v="NPN"/>
    <x v="12"/>
    <m/>
    <m/>
    <m/>
    <m/>
  </r>
  <r>
    <x v="1"/>
    <s v="JULIO MAYTA FUENTES"/>
    <n v="368036010000"/>
    <s v="Cobros Mayo 3"/>
    <m/>
    <m/>
    <d v="2026-05-01T00:00:00"/>
    <s v="66889397"/>
    <s v="66889397"/>
    <m/>
    <m/>
    <m/>
    <m/>
    <m/>
    <d v="2026-05-01T00:00:00"/>
    <m/>
    <m/>
    <m/>
    <s v="8-297-584"/>
    <s v="DIGITAL"/>
    <s v="1 MES PENDIENTE"/>
    <x v="12"/>
    <m/>
    <m/>
    <m/>
    <m/>
  </r>
  <r>
    <x v="1"/>
    <s v="Alex Alberto"/>
    <n v="295012460000"/>
    <s v="Cobros Mayo 3"/>
    <m/>
    <m/>
    <d v="2026-05-01T00:00:00"/>
    <s v="67890543"/>
    <s v="67890543"/>
    <m/>
    <m/>
    <m/>
    <m/>
    <m/>
    <d v="2026-05-01T00:00:00"/>
    <m/>
    <m/>
    <m/>
    <s v="8-352-790"/>
    <s v="MASIVO"/>
    <s v="1 MES PENDIENTE"/>
    <x v="12"/>
    <m/>
    <m/>
    <m/>
    <m/>
  </r>
  <r>
    <x v="1"/>
    <s v="ALFREDIZ MICHELLE PEREZ LEON"/>
    <n v="361037260000"/>
    <s v="Cobros Mayo 3"/>
    <m/>
    <m/>
    <d v="2026-05-01T00:00:00"/>
    <n v="67517166"/>
    <n v="67517166"/>
    <m/>
    <m/>
    <m/>
    <m/>
    <m/>
    <d v="2026-05-01T00:00:00"/>
    <m/>
    <m/>
    <m/>
    <s v="10-709-502"/>
    <s v="MASIVO"/>
    <s v="NPN"/>
    <x v="12"/>
    <m/>
    <m/>
    <m/>
    <m/>
  </r>
  <r>
    <x v="1"/>
    <s v="Yamileth Osiris moreno lange"/>
    <n v="138044830000"/>
    <s v="Cobros Mayo 3"/>
    <m/>
    <m/>
    <d v="2026-05-01T00:00:00"/>
    <s v="69944333"/>
    <s v="69944333"/>
    <m/>
    <m/>
    <m/>
    <m/>
    <m/>
    <d v="2026-05-01T00:00:00"/>
    <m/>
    <m/>
    <m/>
    <s v="1-53-2092"/>
    <s v="MASIVO"/>
    <s v="1 MES PENDIENTE"/>
    <x v="12"/>
    <m/>
    <m/>
    <m/>
    <m/>
  </r>
  <r>
    <x v="1"/>
    <s v="Rigoberto Prado Camarena"/>
    <n v="365036320000"/>
    <s v="Cobros Mayo 3"/>
    <m/>
    <m/>
    <d v="2026-05-01T00:00:00"/>
    <s v="62417886"/>
    <s v="62417886"/>
    <m/>
    <m/>
    <m/>
    <m/>
    <m/>
    <d v="2026-05-01T00:00:00"/>
    <m/>
    <m/>
    <m/>
    <s v="4-237-46"/>
    <s v="MASIVO"/>
    <s v="2 MESES PENDIENTES"/>
    <x v="12"/>
    <m/>
    <m/>
    <m/>
    <m/>
  </r>
  <r>
    <x v="1"/>
    <s v="Eida Ines Salazar Cortez "/>
    <n v="981043730000"/>
    <s v="Cobros Mayo 3"/>
    <m/>
    <m/>
    <d v="2026-05-01T00:00:00"/>
    <s v="64548378"/>
    <s v="64548378"/>
    <m/>
    <m/>
    <m/>
    <m/>
    <m/>
    <d v="2026-05-01T00:00:00"/>
    <m/>
    <m/>
    <m/>
    <s v="4-140-904"/>
    <s v="MASIVO"/>
    <s v="NPN"/>
    <x v="12"/>
    <m/>
    <m/>
    <m/>
    <m/>
  </r>
  <r>
    <x v="1"/>
    <s v="ANAIS YORLENYS DE LEON SHERWOOD"/>
    <n v="369036510000"/>
    <s v="Cobros Mayo 3"/>
    <m/>
    <m/>
    <d v="2026-05-01T00:00:00"/>
    <s v="62620011"/>
    <s v="62620011"/>
    <m/>
    <m/>
    <m/>
    <m/>
    <m/>
    <d v="2026-05-01T00:00:00"/>
    <m/>
    <m/>
    <m/>
    <s v="3-760-1993"/>
    <s v="MASIVO"/>
    <s v="1 MES PENDIENTE"/>
    <x v="12"/>
    <m/>
    <m/>
    <m/>
    <m/>
  </r>
  <r>
    <x v="1"/>
    <s v="LUIS ANTONIO GUEVARA ABREGO"/>
    <n v="366037470000"/>
    <s v="Cobros Mayo 3"/>
    <m/>
    <m/>
    <d v="2026-05-01T00:00:00"/>
    <s v="64801214"/>
    <s v="64801214"/>
    <m/>
    <m/>
    <m/>
    <m/>
    <m/>
    <d v="2026-05-01T00:00:00"/>
    <m/>
    <m/>
    <m/>
    <s v="8-790-2182"/>
    <s v="MASIVO"/>
    <s v="1 MES PENDIENTE"/>
    <x v="12"/>
    <m/>
    <m/>
    <m/>
    <m/>
  </r>
  <r>
    <x v="1"/>
    <s v="VALENCIA ARGENTINA RODRIGUEZ QUIROZ"/>
    <n v="362037870000"/>
    <s v="Cobros Mayo 3"/>
    <m/>
    <m/>
    <d v="2026-05-01T00:00:00"/>
    <n v="64157773"/>
    <n v="64157773"/>
    <m/>
    <m/>
    <m/>
    <m/>
    <m/>
    <d v="2026-05-01T00:00:00"/>
    <m/>
    <m/>
    <m/>
    <s v="2-105-231"/>
    <s v="MASIVO"/>
    <s v="NPN"/>
    <x v="12"/>
    <m/>
    <m/>
    <m/>
    <m/>
  </r>
  <r>
    <x v="1"/>
    <s v="Francisco camarena "/>
    <n v="369037830000"/>
    <s v="Cobros Mayo 3"/>
    <m/>
    <m/>
    <d v="2026-05-01T00:00:00"/>
    <s v="66960178"/>
    <s v="66960178"/>
    <m/>
    <m/>
    <m/>
    <m/>
    <m/>
    <d v="2026-05-01T00:00:00"/>
    <m/>
    <m/>
    <m/>
    <s v="8-495-178"/>
    <s v="MASIVO"/>
    <s v="2 MESES PENDIENTES"/>
    <x v="12"/>
    <m/>
    <m/>
    <m/>
    <m/>
  </r>
  <r>
    <x v="1"/>
    <s v="Gabriel Antonio Vásquez "/>
    <n v="364039060000"/>
    <s v="Cobros Mayo 3"/>
    <m/>
    <m/>
    <d v="2026-05-01T00:00:00"/>
    <s v="67430506"/>
    <s v="67430506"/>
    <m/>
    <m/>
    <m/>
    <m/>
    <m/>
    <d v="2026-05-01T00:00:00"/>
    <m/>
    <m/>
    <m/>
    <s v="8-719-1481"/>
    <s v="MASIVO"/>
    <s v="NPN"/>
    <x v="12"/>
    <m/>
    <m/>
    <m/>
    <m/>
  </r>
  <r>
    <x v="1"/>
    <s v="Carmen Maria García González "/>
    <n v="363037820000"/>
    <s v="Cobros Mayo 3"/>
    <m/>
    <m/>
    <d v="2026-05-01T00:00:00"/>
    <s v="66827011"/>
    <s v="66827011"/>
    <m/>
    <m/>
    <m/>
    <m/>
    <m/>
    <d v="2026-05-01T00:00:00"/>
    <m/>
    <m/>
    <m/>
    <s v="8-484-87"/>
    <s v="MASIVO"/>
    <s v="1 MES PENDIENTE"/>
    <x v="12"/>
    <m/>
    <m/>
    <m/>
    <m/>
  </r>
  <r>
    <x v="1"/>
    <s v="ANGELINA JOLY PEGUERO"/>
    <n v="359067460000"/>
    <s v="Cobros Mayo 3"/>
    <m/>
    <m/>
    <d v="2026-05-01T00:00:00"/>
    <s v="60246032"/>
    <s v="60246032"/>
    <m/>
    <m/>
    <m/>
    <m/>
    <m/>
    <d v="2026-05-01T00:00:00"/>
    <m/>
    <m/>
    <m/>
    <s v="3-757-2201"/>
    <s v="MASIVO"/>
    <s v="NPN"/>
    <x v="12"/>
    <m/>
    <m/>
    <m/>
    <m/>
  </r>
  <r>
    <x v="1"/>
    <s v="M &amp; C EXCEL INSURANCE S.A"/>
    <n v="366036550000"/>
    <s v="Cobros Mayo 3"/>
    <m/>
    <m/>
    <d v="2026-05-01T00:00:00"/>
    <s v="62771091"/>
    <s v="62771091"/>
    <m/>
    <m/>
    <m/>
    <m/>
    <m/>
    <d v="2026-05-01T00:00:00"/>
    <m/>
    <m/>
    <m/>
    <s v="N-20-1279"/>
    <s v="SOHO-CALL CENTER"/>
    <s v="2 MESES PENDIENTES"/>
    <x v="12"/>
    <m/>
    <m/>
    <m/>
    <m/>
  </r>
  <r>
    <x v="1"/>
    <s v="Aracelly Nedelka Almanza Rodríguez "/>
    <n v="364035360000"/>
    <s v="Cobros Mayo 3"/>
    <m/>
    <m/>
    <d v="2026-05-01T00:00:00"/>
    <s v="66256754"/>
    <s v="66256754"/>
    <m/>
    <m/>
    <m/>
    <m/>
    <m/>
    <d v="2026-05-01T00:00:00"/>
    <m/>
    <m/>
    <m/>
    <s v="8-530-1233"/>
    <s v="MASIVO"/>
    <s v="1 MES PENDIENTE"/>
    <x v="12"/>
    <m/>
    <m/>
    <m/>
    <m/>
  </r>
  <r>
    <x v="1"/>
    <s v="Katherine hazel kirton castillo"/>
    <n v="361037300000"/>
    <s v="Cobros Mayo 3"/>
    <m/>
    <m/>
    <d v="2026-05-01T00:00:00"/>
    <s v="69048776"/>
    <s v="69048776"/>
    <m/>
    <m/>
    <m/>
    <m/>
    <m/>
    <d v="2026-05-01T00:00:00"/>
    <m/>
    <m/>
    <m/>
    <s v="8-949-2083"/>
    <s v="SOHO"/>
    <s v="NPN"/>
    <x v="12"/>
    <m/>
    <m/>
    <m/>
    <m/>
  </r>
  <r>
    <x v="1"/>
    <s v="Caisheng Huang "/>
    <n v="367030810000"/>
    <s v="Cobros Mayo 3"/>
    <m/>
    <m/>
    <d v="2026-05-01T00:00:00"/>
    <s v="67049999"/>
    <s v="67049999"/>
    <m/>
    <m/>
    <m/>
    <m/>
    <m/>
    <d v="2026-05-01T00:00:00"/>
    <m/>
    <m/>
    <m/>
    <s v="E-8-189570"/>
    <s v="SOHO"/>
    <s v="1 MES PENDIENTE"/>
    <x v="12"/>
    <m/>
    <m/>
    <m/>
    <m/>
  </r>
  <r>
    <x v="1"/>
    <s v="Quinyaquiler torres denis "/>
    <n v="367036510000"/>
    <s v="Cobros Mayo 3"/>
    <m/>
    <m/>
    <d v="2026-05-01T00:00:00"/>
    <s v="69850780"/>
    <s v="69850780"/>
    <m/>
    <m/>
    <m/>
    <m/>
    <m/>
    <d v="2026-05-01T00:00:00"/>
    <m/>
    <m/>
    <m/>
    <s v="10-711-1306"/>
    <s v="MASIVO"/>
    <s v="2 MESES PENDIENTES"/>
    <x v="12"/>
    <m/>
    <m/>
    <m/>
    <m/>
  </r>
  <r>
    <x v="1"/>
    <s v="Emilsa Santos Pinilla "/>
    <n v="369021690000"/>
    <s v="Cobros Mayo 3"/>
    <m/>
    <m/>
    <d v="2026-05-01T00:00:00"/>
    <s v="67089303"/>
    <s v="67089303"/>
    <m/>
    <m/>
    <m/>
    <m/>
    <m/>
    <d v="2026-05-01T00:00:00"/>
    <m/>
    <m/>
    <m/>
    <s v="8-230-1085"/>
    <s v="MASIVO"/>
    <s v="1 MES PENDIENTE"/>
    <x v="12"/>
    <m/>
    <m/>
    <m/>
    <m/>
  </r>
  <r>
    <x v="1"/>
    <s v="Yolinda calvo "/>
    <n v="362035620000"/>
    <s v="Cobros Mayo 3"/>
    <m/>
    <m/>
    <d v="2026-05-01T00:00:00"/>
    <s v="69727304"/>
    <s v="69727304"/>
    <m/>
    <m/>
    <m/>
    <m/>
    <m/>
    <d v="2026-05-01T00:00:00"/>
    <m/>
    <m/>
    <m/>
    <s v="7-116-2620"/>
    <s v="MASIVO"/>
    <s v="1 MES PENDIENTE"/>
    <x v="12"/>
    <m/>
    <m/>
    <m/>
    <m/>
  </r>
  <r>
    <x v="1"/>
    <s v=" VICENTE RUIZ VALLE COTO"/>
    <n v="362036320000"/>
    <s v="Cobros Mayo 3"/>
    <m/>
    <m/>
    <d v="2026-05-01T00:00:00"/>
    <n v="62152237"/>
    <n v="62152237"/>
    <m/>
    <m/>
    <m/>
    <m/>
    <m/>
    <d v="2026-05-01T00:00:00"/>
    <m/>
    <m/>
    <m/>
    <s v="3-119-114"/>
    <s v="CALL CENTER P2P"/>
    <s v="1 MES PENDIENTE"/>
    <x v="12"/>
    <m/>
    <m/>
    <m/>
    <m/>
  </r>
  <r>
    <x v="1"/>
    <s v="DIRLEY DIAZ"/>
    <n v="364036870000"/>
    <s v="Cobros Mayo 3"/>
    <m/>
    <m/>
    <d v="2026-05-01T00:00:00"/>
    <n v="66399201"/>
    <n v="66399201"/>
    <m/>
    <m/>
    <m/>
    <m/>
    <m/>
    <d v="2026-05-01T00:00:00"/>
    <m/>
    <m/>
    <m/>
    <s v="182863259"/>
    <s v="CALL CENTER P2P"/>
    <s v="NPN"/>
    <x v="12"/>
    <m/>
    <m/>
    <m/>
    <m/>
  </r>
  <r>
    <x v="1"/>
    <s v=" CLARA ESTHER QUIROZ SANCHEZ"/>
    <n v="366035900000"/>
    <s v="Cobros Mayo 3"/>
    <m/>
    <m/>
    <d v="2026-05-01T00:00:00"/>
    <s v="67204526"/>
    <s v="67204526"/>
    <m/>
    <m/>
    <m/>
    <m/>
    <m/>
    <d v="2026-05-01T00:00:00"/>
    <m/>
    <m/>
    <m/>
    <s v="3-112-886"/>
    <s v="CALL CENTER P2P"/>
    <s v="1 MES PENDIENTE"/>
    <x v="12"/>
    <m/>
    <m/>
    <m/>
    <m/>
  </r>
  <r>
    <x v="1"/>
    <s v=" GUSTAVO ADOLFO MIRANDA PITTI"/>
    <n v="366038870000"/>
    <s v="Cobros Mayo 3"/>
    <m/>
    <m/>
    <d v="2026-05-01T00:00:00"/>
    <s v="62640774"/>
    <s v="62640774"/>
    <m/>
    <m/>
    <m/>
    <m/>
    <m/>
    <d v="2026-05-01T00:00:00"/>
    <m/>
    <m/>
    <m/>
    <s v="4-723-2300"/>
    <s v="CALL CENTER P2P"/>
    <s v="1 MES PENDIENTE"/>
    <x v="12"/>
    <m/>
    <m/>
    <m/>
    <m/>
  </r>
  <r>
    <x v="1"/>
    <s v=" DAVID ALEXANDER CASTILLO PALMA"/>
    <n v="361019400000"/>
    <s v="Cobros Mayo 3"/>
    <m/>
    <m/>
    <d v="2026-05-01T00:00:00"/>
    <s v="65203642"/>
    <s v="65203642"/>
    <m/>
    <m/>
    <m/>
    <m/>
    <m/>
    <d v="2026-05-01T00:00:00"/>
    <m/>
    <m/>
    <m/>
    <s v="_x0009_8-811-2192"/>
    <s v="CALL CENTER P2P"/>
    <s v="1 MES PENDIENTE"/>
    <x v="12"/>
    <m/>
    <m/>
    <m/>
    <m/>
  </r>
  <r>
    <x v="1"/>
    <s v=" MARVIN MARTIN MILLER FLORES"/>
    <n v="361036840000"/>
    <s v="Cobros Mayo 3"/>
    <m/>
    <m/>
    <d v="2026-05-01T00:00:00"/>
    <s v="68154163"/>
    <s v="68154163"/>
    <m/>
    <m/>
    <m/>
    <m/>
    <m/>
    <d v="2026-05-01T00:00:00"/>
    <m/>
    <m/>
    <m/>
    <s v="8-781-1180"/>
    <s v="DIGITAL"/>
    <s v="1 MES PENDIENTE"/>
    <x v="12"/>
    <m/>
    <m/>
    <m/>
    <m/>
  </r>
  <r>
    <x v="1"/>
    <s v=" JAIME EDUARDO BARSALLO VERGARA"/>
    <n v="369003570000"/>
    <s v="Cobros Mayo 3"/>
    <m/>
    <m/>
    <d v="2026-05-01T00:00:00"/>
    <s v="67687130"/>
    <s v="67687130"/>
    <m/>
    <m/>
    <m/>
    <m/>
    <m/>
    <d v="2026-05-01T00:00:00"/>
    <m/>
    <m/>
    <m/>
    <s v="8-473-188"/>
    <s v="DIGITAL"/>
    <s v="2 MESES PENDIENTES"/>
    <x v="12"/>
    <m/>
    <m/>
    <m/>
    <m/>
  </r>
  <r>
    <x v="1"/>
    <s v=" JOANNA CASIRA"/>
    <n v="216052930000"/>
    <s v="Cobros Mayo 3"/>
    <m/>
    <m/>
    <d v="2026-05-01T00:00:00"/>
    <s v="67153064"/>
    <s v="67153064"/>
    <m/>
    <m/>
    <m/>
    <m/>
    <m/>
    <d v="2026-05-01T00:00:00"/>
    <m/>
    <m/>
    <m/>
    <s v="8-707-2214"/>
    <s v="Outbound Residencial"/>
    <s v="1 MES PENDIENTE"/>
    <x v="12"/>
    <m/>
    <m/>
    <m/>
    <m/>
  </r>
  <r>
    <x v="1"/>
    <s v="Mitsy Rodríguez "/>
    <n v="341388600000"/>
    <s v="Cobros Mayo 3"/>
    <m/>
    <m/>
    <d v="2026-05-01T00:00:00"/>
    <s v="68905432"/>
    <s v="68905432"/>
    <m/>
    <m/>
    <m/>
    <m/>
    <m/>
    <d v="2026-05-01T00:00:00"/>
    <m/>
    <m/>
    <m/>
    <s v="8-852-2299"/>
    <s v="MASIVO"/>
    <s v="NPN"/>
    <x v="12"/>
    <m/>
    <m/>
    <m/>
    <m/>
  </r>
  <r>
    <x v="1"/>
    <s v="JOHAN ALBERTO PITTY GUERRAT"/>
    <n v="346074620000"/>
    <s v="Cobros Mayo 3"/>
    <m/>
    <m/>
    <d v="2026-05-01T00:00:00"/>
    <s v="66388190"/>
    <s v="66388190"/>
    <m/>
    <m/>
    <m/>
    <m/>
    <m/>
    <d v="2026-05-01T00:00:00"/>
    <m/>
    <m/>
    <m/>
    <s v="4-286-149"/>
    <s v="MASIVO"/>
    <s v="2 MESES PENDIENTES"/>
    <x v="12"/>
    <m/>
    <m/>
    <m/>
    <m/>
  </r>
  <r>
    <x v="1"/>
    <s v="Isabeth cordones Marin "/>
    <n v="364039100000"/>
    <s v="Cobros Mayo 3"/>
    <m/>
    <m/>
    <d v="2026-05-01T00:00:00"/>
    <n v="64866239"/>
    <n v="64866239"/>
    <m/>
    <m/>
    <m/>
    <m/>
    <m/>
    <d v="2026-05-01T00:00:00"/>
    <m/>
    <m/>
    <m/>
    <s v="8-714-1857"/>
    <s v="MASIVO"/>
    <s v="2 MESES PENDIENTES"/>
    <x v="12"/>
    <m/>
    <m/>
    <m/>
    <m/>
  </r>
  <r>
    <x v="1"/>
    <s v="David Arturo Melony gonzalez"/>
    <n v="365036310000"/>
    <s v="Cobros Mayo 3"/>
    <m/>
    <m/>
    <d v="2026-05-01T00:00:00"/>
    <s v="67331934"/>
    <s v="67331934"/>
    <m/>
    <m/>
    <m/>
    <m/>
    <m/>
    <d v="2026-05-01T00:00:00"/>
    <m/>
    <m/>
    <m/>
    <s v="8-909-2086"/>
    <s v="MASIVO"/>
    <s v="NPN"/>
    <x v="12"/>
    <m/>
    <m/>
    <m/>
    <m/>
  </r>
  <r>
    <x v="1"/>
    <s v="Pedro Antonio Oliva Flores "/>
    <n v="369037860000"/>
    <s v="Cobros Mayo 3"/>
    <m/>
    <m/>
    <d v="2026-05-01T00:00:00"/>
    <s v="67221812"/>
    <s v="67221812"/>
    <m/>
    <m/>
    <m/>
    <m/>
    <m/>
    <d v="2026-05-01T00:00:00"/>
    <m/>
    <m/>
    <m/>
    <s v="8-832-1185"/>
    <s v="MASIVO"/>
    <s v="2 MESES PENDIENTES"/>
    <x v="12"/>
    <m/>
    <m/>
    <m/>
    <m/>
  </r>
  <r>
    <x v="1"/>
    <s v="Damián Cedeño "/>
    <n v="367038140000"/>
    <s v="Cobros Mayo 3"/>
    <m/>
    <m/>
    <d v="2026-05-01T00:00:00"/>
    <s v="69539558"/>
    <s v="69539558"/>
    <m/>
    <m/>
    <m/>
    <m/>
    <m/>
    <d v="2026-05-01T00:00:00"/>
    <m/>
    <m/>
    <m/>
    <s v="4-270-341"/>
    <s v="MASIVO"/>
    <s v="1 MES PENDIENTE"/>
    <x v="12"/>
    <m/>
    <m/>
    <m/>
    <m/>
  </r>
  <r>
    <x v="1"/>
    <s v="OVETT ALVAREZ MORALES"/>
    <n v="363033580000"/>
    <s v="Cobros Mayo 3"/>
    <m/>
    <m/>
    <d v="2026-05-01T00:00:00"/>
    <s v="69563282"/>
    <s v="69563282"/>
    <m/>
    <m/>
    <m/>
    <m/>
    <m/>
    <d v="2026-05-01T00:00:00"/>
    <m/>
    <m/>
    <m/>
    <s v="4-97-853"/>
    <s v="MASIVO"/>
    <s v="NPN"/>
    <x v="12"/>
    <m/>
    <m/>
    <m/>
    <m/>
  </r>
  <r>
    <x v="1"/>
    <s v="MARIA RUBIELA SANCHEZ MARTINEZ"/>
    <n v="363029390000"/>
    <s v="Cobros Mayo 3"/>
    <m/>
    <m/>
    <d v="2026-05-01T00:00:00"/>
    <s v="68460314"/>
    <s v="68460314"/>
    <m/>
    <m/>
    <m/>
    <m/>
    <m/>
    <d v="2026-05-01T00:00:00"/>
    <m/>
    <m/>
    <m/>
    <s v="2-85-503"/>
    <s v="MASIVO"/>
    <s v="2 MESES PENDIENTES"/>
    <x v="12"/>
    <m/>
    <m/>
    <m/>
    <m/>
  </r>
  <r>
    <x v="1"/>
    <s v="Andrés Avelino Sánchez González "/>
    <n v="369030160000"/>
    <s v="Cobros Mayo 3"/>
    <m/>
    <m/>
    <d v="2026-05-01T00:00:00"/>
    <s v="67284134"/>
    <s v="67284134"/>
    <m/>
    <m/>
    <m/>
    <m/>
    <m/>
    <d v="2026-05-01T00:00:00"/>
    <m/>
    <m/>
    <m/>
    <s v="8-743-712"/>
    <s v="MASIVO"/>
    <s v="2 MESES PENDIENTES"/>
    <x v="12"/>
    <m/>
    <m/>
    <m/>
    <m/>
  </r>
  <r>
    <x v="1"/>
    <s v="YANETH YARILETH RUIZ GONZALEZ "/>
    <n v="369036530000"/>
    <s v="Cobros Mayo 3"/>
    <m/>
    <m/>
    <d v="2026-05-01T00:00:00"/>
    <s v="67176750"/>
    <s v="67176750"/>
    <m/>
    <m/>
    <m/>
    <m/>
    <m/>
    <d v="2026-05-01T00:00:00"/>
    <m/>
    <m/>
    <m/>
    <s v="8-769-1669"/>
    <s v="MASIVO"/>
    <s v="NPN"/>
    <x v="12"/>
    <m/>
    <m/>
    <m/>
    <m/>
  </r>
  <r>
    <x v="1"/>
    <s v="Sakiel Israel alb Fernández "/>
    <n v="366038820000"/>
    <s v="Cobros Mayo 3"/>
    <m/>
    <m/>
    <d v="2026-05-01T00:00:00"/>
    <s v="60082188"/>
    <s v="60082188"/>
    <m/>
    <m/>
    <m/>
    <m/>
    <m/>
    <d v="2026-05-01T00:00:00"/>
    <m/>
    <m/>
    <m/>
    <s v="8-1049-1495"/>
    <s v="MASIVO"/>
    <s v="NPN"/>
    <x v="12"/>
    <m/>
    <m/>
    <m/>
    <m/>
  </r>
  <r>
    <x v="1"/>
    <s v="Elia Guerra  Molina "/>
    <n v="365039010000"/>
    <s v="Cobros Mayo 3"/>
    <m/>
    <m/>
    <d v="2026-05-01T00:00:00"/>
    <s v="68368222"/>
    <s v="68368222"/>
    <m/>
    <m/>
    <m/>
    <m/>
    <m/>
    <d v="2026-05-01T00:00:00"/>
    <m/>
    <m/>
    <m/>
    <s v="1-737-715"/>
    <s v="MASIVO"/>
    <s v="NPN"/>
    <x v="12"/>
    <m/>
    <m/>
    <m/>
    <m/>
  </r>
  <r>
    <x v="1"/>
    <s v="estefanie andrea Ceballos ramos"/>
    <n v="366036510000"/>
    <s v="Cobros Mayo 3"/>
    <m/>
    <m/>
    <d v="2026-05-01T00:00:00"/>
    <s v="66407050"/>
    <s v="66407050"/>
    <m/>
    <m/>
    <m/>
    <m/>
    <m/>
    <d v="2026-05-01T00:00:00"/>
    <m/>
    <m/>
    <m/>
    <s v="8-951-1518"/>
    <s v="MASIVO"/>
    <s v="2 MESES PENDIENTES"/>
    <x v="12"/>
    <m/>
    <m/>
    <m/>
    <m/>
  </r>
  <r>
    <x v="1"/>
    <s v="Betzibel del carmen Lino Tocano "/>
    <n v="365035800000"/>
    <s v="Cobros Mayo 3"/>
    <m/>
    <m/>
    <d v="2026-05-01T00:00:00"/>
    <s v="69002624"/>
    <s v="69002624"/>
    <m/>
    <m/>
    <m/>
    <m/>
    <m/>
    <d v="2026-05-01T00:00:00"/>
    <m/>
    <m/>
    <m/>
    <s v="11-700-115"/>
    <s v="MASIVO"/>
    <s v="NPN"/>
    <x v="12"/>
    <m/>
    <m/>
    <m/>
    <m/>
  </r>
  <r>
    <x v="1"/>
    <s v="Omar Alberto Cedeño Aguilar "/>
    <n v="362040100000"/>
    <s v="Cobros Mayo 3"/>
    <m/>
    <m/>
    <d v="2026-05-01T00:00:00"/>
    <n v="68205684"/>
    <n v="68205684"/>
    <m/>
    <m/>
    <m/>
    <m/>
    <m/>
    <d v="2026-05-01T00:00:00"/>
    <m/>
    <m/>
    <m/>
    <s v="8-860-2440"/>
    <s v="MASIVO"/>
    <s v="2 MESES PENDIENTES"/>
    <x v="12"/>
    <m/>
    <m/>
    <m/>
    <m/>
  </r>
  <r>
    <x v="1"/>
    <s v="MARIELA EDITH ESPINOSA ARROCHA"/>
    <n v="297007170000"/>
    <s v="Cobros Mayo 3"/>
    <m/>
    <m/>
    <d v="2026-05-01T00:00:00"/>
    <s v="65077219"/>
    <s v="65077219"/>
    <m/>
    <m/>
    <m/>
    <m/>
    <m/>
    <d v="2026-05-01T00:00:00"/>
    <m/>
    <m/>
    <m/>
    <s v="8-860-277"/>
    <s v="MASIVO"/>
    <s v="NPN"/>
    <x v="12"/>
    <m/>
    <m/>
    <m/>
    <m/>
  </r>
  <r>
    <x v="1"/>
    <s v="Zoraida aparicio "/>
    <n v="362037160000"/>
    <s v="Cobros Mayo 3"/>
    <m/>
    <m/>
    <d v="2026-05-01T00:00:00"/>
    <s v="66960178"/>
    <s v="66960178"/>
    <m/>
    <m/>
    <m/>
    <m/>
    <m/>
    <d v="2026-05-01T00:00:00"/>
    <m/>
    <m/>
    <m/>
    <s v="4-118-656"/>
    <s v="MASIVO"/>
    <s v="2 MESES PENDIENTES"/>
    <x v="12"/>
    <m/>
    <m/>
    <m/>
    <m/>
  </r>
  <r>
    <x v="1"/>
    <s v="Bauleriano perea "/>
    <n v="361037820000"/>
    <s v="Cobros Mayo 3"/>
    <m/>
    <m/>
    <d v="2026-05-01T00:00:00"/>
    <s v="66960178"/>
    <s v="66960178"/>
    <m/>
    <m/>
    <m/>
    <m/>
    <m/>
    <d v="2026-05-01T00:00:00"/>
    <m/>
    <m/>
    <m/>
    <s v="10-707-1675"/>
    <s v="MASIVO"/>
    <s v="NPN"/>
    <x v="12"/>
    <m/>
    <m/>
    <m/>
    <m/>
  </r>
  <r>
    <x v="1"/>
    <s v="Renelda Yarlem Garabato Guaynora"/>
    <n v="369039930000"/>
    <s v="Cobros Mayo 3"/>
    <m/>
    <m/>
    <d v="2026-05-01T00:00:00"/>
    <s v="69069492"/>
    <s v="69069492"/>
    <m/>
    <m/>
    <m/>
    <m/>
    <m/>
    <d v="2026-05-01T00:00:00"/>
    <m/>
    <m/>
    <m/>
    <s v="8-982-419"/>
    <s v="MASIVO"/>
    <s v="1 MES PENDIENTE"/>
    <x v="12"/>
    <m/>
    <m/>
    <m/>
    <m/>
  </r>
  <r>
    <x v="1"/>
    <s v="Irving Agusto Caballero Gonzalez "/>
    <n v="368040430000"/>
    <s v="Cobros Mayo 3"/>
    <m/>
    <m/>
    <d v="2026-05-01T00:00:00"/>
    <s v="69621867"/>
    <s v="69621867"/>
    <m/>
    <m/>
    <m/>
    <m/>
    <m/>
    <d v="2026-05-01T00:00:00"/>
    <m/>
    <m/>
    <m/>
    <s v="8-1029-1398"/>
    <s v="MASIVO"/>
    <s v="NPN"/>
    <x v="12"/>
    <m/>
    <m/>
    <m/>
    <m/>
  </r>
  <r>
    <x v="1"/>
    <s v="Marlenys isela Rodriguez panesco "/>
    <n v="364039680000"/>
    <s v="Cobros Mayo 3"/>
    <m/>
    <m/>
    <d v="2026-05-01T00:00:00"/>
    <s v="61736149"/>
    <s v="61736149"/>
    <m/>
    <m/>
    <m/>
    <m/>
    <m/>
    <d v="2026-05-01T00:00:00"/>
    <m/>
    <m/>
    <m/>
    <s v="8-952-1707"/>
    <s v="MASIVO"/>
    <s v="1 MES PENDIENTE"/>
    <x v="12"/>
    <m/>
    <m/>
    <m/>
    <m/>
  </r>
  <r>
    <x v="1"/>
    <s v="ZULEYKA SARAI RODRIGUEZ MONTENEGRO"/>
    <n v="357237360000"/>
    <s v="Cobros Mayo 3"/>
    <m/>
    <m/>
    <d v="2026-05-01T00:00:00"/>
    <s v="62214515"/>
    <s v="62214515"/>
    <m/>
    <m/>
    <m/>
    <m/>
    <m/>
    <d v="2026-05-01T00:00:00"/>
    <m/>
    <m/>
    <m/>
    <s v="8-816-393"/>
    <s v="MASIVO"/>
    <s v="1 MES PENDIENTE"/>
    <x v="12"/>
    <m/>
    <m/>
    <m/>
    <m/>
  </r>
  <r>
    <x v="1"/>
    <s v="Yazlin Michelle"/>
    <n v="365040320000"/>
    <s v="Cobros Mayo 3"/>
    <m/>
    <m/>
    <d v="2026-05-01T00:00:00"/>
    <s v="68869515"/>
    <s v="68869515"/>
    <m/>
    <m/>
    <m/>
    <m/>
    <m/>
    <d v="2026-05-01T00:00:00"/>
    <m/>
    <m/>
    <m/>
    <s v="8-1041-205"/>
    <s v="MASIVO"/>
    <s v="1 MES PENDIENTE"/>
    <x v="12"/>
    <m/>
    <m/>
    <m/>
    <m/>
  </r>
  <r>
    <x v="1"/>
    <s v="DAMARIS ELIZABETH"/>
    <n v="363039600000"/>
    <s v="Cobros Mayo 3"/>
    <m/>
    <m/>
    <d v="2026-05-01T00:00:00"/>
    <s v="66543792"/>
    <s v="66543792"/>
    <m/>
    <m/>
    <m/>
    <m/>
    <m/>
    <d v="2026-05-01T00:00:00"/>
    <m/>
    <m/>
    <m/>
    <s v="3-700-1069"/>
    <s v="MASIVO"/>
    <s v="1 MES PENDIENTE"/>
    <x v="12"/>
    <m/>
    <m/>
    <m/>
    <m/>
  </r>
  <r>
    <x v="1"/>
    <s v="Joel Dhayu Rivera"/>
    <n v="361040010000"/>
    <s v="Cobros Mayo 3"/>
    <m/>
    <m/>
    <d v="2026-05-01T00:00:00"/>
    <s v="63184567"/>
    <s v="63184567"/>
    <m/>
    <m/>
    <m/>
    <m/>
    <m/>
    <d v="2026-05-01T00:00:00"/>
    <m/>
    <m/>
    <m/>
    <s v="8-760-2453"/>
    <s v="MASIVO"/>
    <s v="1 MES PENDIENTE"/>
    <x v="12"/>
    <m/>
    <m/>
    <m/>
    <m/>
  </r>
  <r>
    <x v="1"/>
    <s v="Vielka abre"/>
    <n v="363040350000"/>
    <s v="Cobros Mayo 3"/>
    <m/>
    <m/>
    <d v="2026-05-01T00:00:00"/>
    <s v="64957028"/>
    <s v="64957028"/>
    <m/>
    <m/>
    <m/>
    <m/>
    <m/>
    <d v="2026-05-01T00:00:00"/>
    <m/>
    <m/>
    <m/>
    <s v="1-735-1329"/>
    <s v="MASIVO"/>
    <s v="NPN"/>
    <x v="12"/>
    <m/>
    <m/>
    <m/>
    <m/>
  </r>
  <r>
    <x v="1"/>
    <s v="Devon Sánchez "/>
    <n v="361034520000"/>
    <s v="Cobros Mayo 3"/>
    <m/>
    <m/>
    <d v="2026-05-01T00:00:00"/>
    <s v="68609185"/>
    <s v="68609185"/>
    <m/>
    <m/>
    <m/>
    <m/>
    <m/>
    <d v="2026-05-01T00:00:00"/>
    <m/>
    <m/>
    <m/>
    <s v="8-1043-2056 "/>
    <s v="MASIVO"/>
    <s v="2 MESES PENDIENTES"/>
    <x v="12"/>
    <m/>
    <m/>
    <m/>
    <m/>
  </r>
  <r>
    <x v="1"/>
    <s v="Mayelis yissel castro sanjur"/>
    <n v="366040600000"/>
    <s v="Cobros Mayo 3"/>
    <m/>
    <m/>
    <d v="2026-05-01T00:00:00"/>
    <s v="69841411"/>
    <s v="69841411"/>
    <m/>
    <m/>
    <m/>
    <m/>
    <m/>
    <d v="2026-05-01T00:00:00"/>
    <m/>
    <m/>
    <m/>
    <s v="8-904-2473"/>
    <s v="MASIVO"/>
    <s v="1 MES PENDIENTE"/>
    <x v="12"/>
    <m/>
    <m/>
    <m/>
    <m/>
  </r>
  <r>
    <x v="1"/>
    <s v="DIANA LINETH GUZMAN ESQUIVEL"/>
    <n v="368035190000"/>
    <s v="Cobros Mayo 3"/>
    <m/>
    <m/>
    <d v="2026-05-01T00:00:00"/>
    <n v="68489491"/>
    <n v="68489491"/>
    <m/>
    <m/>
    <m/>
    <m/>
    <m/>
    <d v="2026-05-01T00:00:00"/>
    <m/>
    <m/>
    <m/>
    <s v="8-741-1853"/>
    <s v="MASIVO"/>
    <s v="2 MESES PENDIENTES"/>
    <x v="12"/>
    <m/>
    <m/>
    <m/>
    <m/>
  </r>
  <r>
    <x v="1"/>
    <s v="MARITZA MURILLO MARTINEZ"/>
    <n v="363036610000"/>
    <s v="Cobros Mayo 3"/>
    <m/>
    <m/>
    <d v="2026-05-01T00:00:00"/>
    <s v="63426300"/>
    <s v="63426300"/>
    <m/>
    <m/>
    <m/>
    <m/>
    <m/>
    <d v="2026-05-01T00:00:00"/>
    <m/>
    <m/>
    <m/>
    <s v="5-724-673"/>
    <s v="MASIVO"/>
    <s v="1 MES PENDIENTE"/>
    <x v="12"/>
    <m/>
    <m/>
    <m/>
    <m/>
  </r>
  <r>
    <x v="1"/>
    <s v="YULIAN ALBINIO BRENES VALDEZ "/>
    <n v="341342150000"/>
    <s v="Cobros Mayo 3"/>
    <m/>
    <m/>
    <d v="2026-05-01T00:00:00"/>
    <s v="62304771"/>
    <s v="62304771"/>
    <m/>
    <m/>
    <m/>
    <m/>
    <m/>
    <d v="2026-05-01T00:00:00"/>
    <m/>
    <m/>
    <m/>
    <s v="8-835-1168"/>
    <s v="MASIVO"/>
    <s v="NPN"/>
    <x v="12"/>
    <m/>
    <m/>
    <m/>
    <m/>
  </r>
  <r>
    <x v="1"/>
    <s v="Meybelin Cordoba Orozco"/>
    <n v="354383940000"/>
    <s v="Cobros Mayo 3"/>
    <m/>
    <m/>
    <d v="2026-05-01T00:00:00"/>
    <s v="64125561"/>
    <s v="64125561"/>
    <m/>
    <m/>
    <m/>
    <m/>
    <m/>
    <d v="2026-05-01T00:00:00"/>
    <m/>
    <m/>
    <m/>
    <s v="8-1046-1217"/>
    <s v="MASIVO"/>
    <s v="2 MESES PENDIENTES"/>
    <x v="12"/>
    <m/>
    <m/>
    <m/>
    <m/>
  </r>
  <r>
    <x v="1"/>
    <s v="YANILKA LISBETH BULTRON FIGUEROA"/>
    <n v="332079390000"/>
    <s v="Cobros Mayo 3"/>
    <m/>
    <m/>
    <d v="2026-05-01T00:00:00"/>
    <s v="68975857"/>
    <s v="68975857"/>
    <m/>
    <m/>
    <m/>
    <m/>
    <m/>
    <d v="2026-05-01T00:00:00"/>
    <m/>
    <m/>
    <m/>
    <s v="8-804-1031"/>
    <s v="MASIVO"/>
    <s v="1 MES PENDIENTE"/>
    <x v="12"/>
    <m/>
    <m/>
    <m/>
    <m/>
  </r>
  <r>
    <x v="1"/>
    <s v="Alexander Vernza Broce"/>
    <n v="367034620000"/>
    <s v="Cobros Mayo 3"/>
    <m/>
    <m/>
    <d v="2026-05-01T00:00:00"/>
    <s v="68499036"/>
    <s v="68499036"/>
    <m/>
    <m/>
    <m/>
    <m/>
    <m/>
    <d v="2026-05-01T00:00:00"/>
    <m/>
    <m/>
    <m/>
    <s v="8-1067-998"/>
    <s v="SOHO"/>
    <s v="2 MESES PENDIENTES"/>
    <x v="12"/>
    <m/>
    <m/>
    <m/>
    <m/>
  </r>
  <r>
    <x v="1"/>
    <s v="Rosa Chico Jimenez"/>
    <n v="367037110000"/>
    <s v="Cobros Mayo 3"/>
    <m/>
    <m/>
    <d v="2026-05-01T00:00:00"/>
    <s v="69669701"/>
    <s v="69669701"/>
    <m/>
    <m/>
    <m/>
    <m/>
    <m/>
    <d v="2026-05-01T00:00:00"/>
    <m/>
    <m/>
    <m/>
    <s v="1-717-651"/>
    <s v="SOHO"/>
    <s v="2 MESES PENDIENTES"/>
    <x v="12"/>
    <m/>
    <m/>
    <m/>
    <m/>
  </r>
  <r>
    <x v="1"/>
    <s v="Franklin hernel granel saldaña"/>
    <n v="369039110000"/>
    <s v="Cobros Mayo 3"/>
    <m/>
    <m/>
    <d v="2026-05-01T00:00:00"/>
    <s v="62942144"/>
    <s v="62942144"/>
    <m/>
    <m/>
    <m/>
    <m/>
    <m/>
    <d v="2026-05-01T00:00:00"/>
    <m/>
    <m/>
    <m/>
    <s v="2-115-978"/>
    <s v="SOHO"/>
    <s v="1 MES PENDIENTE"/>
    <x v="12"/>
    <m/>
    <m/>
    <m/>
    <m/>
  </r>
  <r>
    <x v="1"/>
    <s v="Angelo guliano céspedes londoño"/>
    <n v="366026760000"/>
    <s v="Cobros Mayo 3"/>
    <m/>
    <m/>
    <d v="2026-05-01T00:00:00"/>
    <s v="62129461"/>
    <s v="62129461"/>
    <m/>
    <m/>
    <m/>
    <m/>
    <m/>
    <d v="2026-05-01T00:00:00"/>
    <m/>
    <m/>
    <m/>
    <s v="PE-9-599"/>
    <s v="SOHO"/>
    <s v="1 MES PENDIENTE"/>
    <x v="12"/>
    <m/>
    <m/>
    <m/>
    <m/>
  </r>
  <r>
    <x v="1"/>
    <s v="Arismendis morris contare "/>
    <n v="367037950000"/>
    <s v="Cobros Mayo 3"/>
    <m/>
    <m/>
    <d v="2026-05-01T00:00:00"/>
    <s v="65100264"/>
    <s v="65100264"/>
    <m/>
    <m/>
    <m/>
    <m/>
    <m/>
    <d v="2026-05-01T00:00:00"/>
    <m/>
    <m/>
    <m/>
    <s v="8-846-182"/>
    <s v="MASIVO"/>
    <s v="1 MES PENDIENTE"/>
    <x v="12"/>
    <m/>
    <m/>
    <m/>
    <m/>
  </r>
  <r>
    <x v="1"/>
    <s v="Verónica Adriana Dixon "/>
    <n v="345461590000"/>
    <s v="Cobros Mayo 3"/>
    <m/>
    <m/>
    <d v="2026-05-01T00:00:00"/>
    <s v="63669729"/>
    <s v="63669729"/>
    <m/>
    <m/>
    <m/>
    <m/>
    <m/>
    <d v="2026-05-01T00:00:00"/>
    <m/>
    <m/>
    <m/>
    <s v="8-948-1393"/>
    <s v="MASIVO"/>
    <s v="1 MES PENDIENTE"/>
    <x v="12"/>
    <m/>
    <m/>
    <m/>
    <m/>
  </r>
  <r>
    <x v="1"/>
    <s v="Giancarlo guisado "/>
    <n v="348413180000"/>
    <s v="Cobros Mayo 3"/>
    <m/>
    <m/>
    <d v="2026-05-01T00:00:00"/>
    <s v="67091518"/>
    <s v="67091518"/>
    <m/>
    <m/>
    <m/>
    <m/>
    <m/>
    <d v="2026-05-01T00:00:00"/>
    <m/>
    <m/>
    <m/>
    <s v="8-741-2402"/>
    <s v="MASIVO"/>
    <s v="NPN"/>
    <x v="12"/>
    <m/>
    <m/>
    <m/>
    <m/>
  </r>
  <r>
    <x v="1"/>
    <s v="Antonio Emanuel Marin"/>
    <n v="361032080000"/>
    <s v="Cobros Mayo 3"/>
    <m/>
    <m/>
    <d v="2026-05-01T00:00:00"/>
    <s v="64160727"/>
    <s v="64160727"/>
    <m/>
    <m/>
    <m/>
    <m/>
    <m/>
    <d v="2026-05-01T00:00:00"/>
    <m/>
    <m/>
    <m/>
    <s v="6-727-1876"/>
    <s v="MASIVO"/>
    <s v="1 MES PENDIENTE"/>
    <x v="12"/>
    <m/>
    <m/>
    <m/>
    <m/>
  </r>
  <r>
    <x v="1"/>
    <s v="MARITZA EDILSA PINEDA GONZALEZ"/>
    <n v="362039650000"/>
    <s v="Cobros Mayo 3"/>
    <m/>
    <m/>
    <d v="2026-05-01T00:00:00"/>
    <s v="68897631"/>
    <s v="68897631"/>
    <m/>
    <m/>
    <m/>
    <m/>
    <m/>
    <d v="2026-05-01T00:00:00"/>
    <m/>
    <m/>
    <m/>
    <s v="9-129-137"/>
    <s v="MASIVO"/>
    <s v="1 MES PENDIENTE"/>
    <x v="12"/>
    <m/>
    <m/>
    <m/>
    <m/>
  </r>
  <r>
    <x v="1"/>
    <s v=" CARLOS STANZIOLA"/>
    <n v="367041050000"/>
    <s v="Cobros Mayo 3"/>
    <m/>
    <m/>
    <d v="2026-05-01T00:00:00"/>
    <s v="63519171"/>
    <s v="63519171"/>
    <m/>
    <m/>
    <m/>
    <m/>
    <m/>
    <d v="2026-05-01T00:00:00"/>
    <m/>
    <m/>
    <m/>
    <s v="8-932-1238"/>
    <s v="DIGITAL"/>
    <s v="1 MES PENDIENTE"/>
    <x v="12"/>
    <m/>
    <m/>
    <m/>
    <m/>
  </r>
  <r>
    <x v="1"/>
    <s v="ZORAYA MAGALY ECHEVERRIA BOYD"/>
    <n v="299073030000"/>
    <s v="Cobros Mayo 3"/>
    <m/>
    <m/>
    <d v="2026-05-01T00:00:00"/>
    <s v="64941371"/>
    <s v="64941371"/>
    <m/>
    <m/>
    <m/>
    <m/>
    <m/>
    <d v="2026-05-01T00:00:00"/>
    <m/>
    <m/>
    <m/>
    <s v="8-820-1354"/>
    <s v="DIGITAL"/>
    <s v="2 MESES PENDIENTES"/>
    <x v="12"/>
    <m/>
    <m/>
    <m/>
    <m/>
  </r>
  <r>
    <x v="1"/>
    <s v="Victor Montenegro "/>
    <n v="364040350000"/>
    <s v="Cobros Mayo 3"/>
    <m/>
    <m/>
    <d v="2026-05-01T00:00:00"/>
    <s v="68905432"/>
    <s v="68905432"/>
    <m/>
    <m/>
    <m/>
    <m/>
    <m/>
    <d v="2026-05-01T00:00:00"/>
    <m/>
    <m/>
    <m/>
    <s v="4-731-706"/>
    <s v="MASIVO"/>
    <s v="2 MESES PENDIENTES"/>
    <x v="12"/>
    <m/>
    <m/>
    <m/>
    <m/>
  </r>
  <r>
    <x v="1"/>
    <s v="Alexander reyes"/>
    <n v="365040350000"/>
    <s v="Cobros Mayo 3"/>
    <m/>
    <m/>
    <d v="2026-05-01T00:00:00"/>
    <s v="67890543"/>
    <s v="67890543"/>
    <m/>
    <m/>
    <m/>
    <m/>
    <m/>
    <d v="2026-05-01T00:00:00"/>
    <m/>
    <m/>
    <m/>
    <s v="8-959-911"/>
    <s v="MASIVO"/>
    <s v="1 MES PENDIENTE"/>
    <x v="12"/>
    <m/>
    <m/>
    <m/>
    <m/>
  </r>
  <r>
    <x v="1"/>
    <s v="Erasmo barrio"/>
    <n v="366031360000"/>
    <s v="Cobros Mayo 3"/>
    <m/>
    <m/>
    <d v="2026-05-01T00:00:00"/>
    <s v="68905432"/>
    <s v="68905432"/>
    <m/>
    <m/>
    <m/>
    <m/>
    <m/>
    <d v="2026-05-01T00:00:00"/>
    <m/>
    <m/>
    <m/>
    <s v="8-322-153"/>
    <s v="MASIVO"/>
    <s v="NPN"/>
    <x v="12"/>
    <m/>
    <m/>
    <m/>
    <m/>
  </r>
  <r>
    <x v="1"/>
    <s v="José Gómez "/>
    <n v="318085740000"/>
    <s v="Cobros Mayo 3"/>
    <m/>
    <m/>
    <d v="2026-05-01T00:00:00"/>
    <s v="68905432"/>
    <s v="68905432"/>
    <m/>
    <m/>
    <m/>
    <m/>
    <m/>
    <d v="2026-05-01T00:00:00"/>
    <m/>
    <m/>
    <m/>
    <s v="8-833-1435"/>
    <s v="MASIVO"/>
    <s v="2 MESES PENDIENTES"/>
    <x v="12"/>
    <m/>
    <m/>
    <m/>
    <m/>
  </r>
  <r>
    <x v="1"/>
    <s v="Anabelis cedeño "/>
    <n v="361039720000"/>
    <s v="Cobros Mayo 3"/>
    <m/>
    <m/>
    <d v="2026-05-01T00:00:00"/>
    <s v="68905432"/>
    <s v="68905432"/>
    <m/>
    <m/>
    <m/>
    <m/>
    <m/>
    <d v="2026-05-01T00:00:00"/>
    <m/>
    <m/>
    <m/>
    <s v="4-844-995"/>
    <s v="MASIVO"/>
    <s v="2 MESES PENDIENTES"/>
    <x v="12"/>
    <m/>
    <m/>
    <m/>
    <m/>
  </r>
  <r>
    <x v="1"/>
    <s v="Estervina mendieta"/>
    <n v="364040000000"/>
    <s v="Cobros Mayo 3"/>
    <m/>
    <m/>
    <d v="2026-05-01T00:00:00"/>
    <s v="67890543"/>
    <s v="67890543"/>
    <m/>
    <m/>
    <m/>
    <m/>
    <m/>
    <d v="2026-05-01T00:00:00"/>
    <m/>
    <m/>
    <m/>
    <s v="8-517-185"/>
    <s v="MASIVO"/>
    <s v="1 MES PENDIENTE"/>
    <x v="12"/>
    <m/>
    <m/>
    <m/>
    <m/>
  </r>
  <r>
    <x v="1"/>
    <s v="Juan alberto guevara gutierrez"/>
    <n v="368036510000"/>
    <s v="Cobros Mayo 3"/>
    <m/>
    <m/>
    <d v="2026-05-01T00:00:00"/>
    <s v="68911429"/>
    <s v="68911429"/>
    <m/>
    <m/>
    <m/>
    <m/>
    <m/>
    <d v="2026-05-01T00:00:00"/>
    <m/>
    <m/>
    <m/>
    <s v="8-1063-240"/>
    <s v="MASIVO"/>
    <s v="1 MES PENDIENTE"/>
    <x v="12"/>
    <m/>
    <m/>
    <m/>
    <m/>
  </r>
  <r>
    <x v="1"/>
    <s v="Luis Carlos Vega Quintero"/>
    <n v="361040000000"/>
    <s v="Cobros Mayo 3"/>
    <m/>
    <m/>
    <d v="2026-05-01T00:00:00"/>
    <s v="61090403"/>
    <s v="61090403"/>
    <m/>
    <m/>
    <m/>
    <m/>
    <m/>
    <d v="2026-05-01T00:00:00"/>
    <m/>
    <m/>
    <m/>
    <s v="1-748-1871"/>
    <s v="MASIVO"/>
    <s v="1 MES PENDIENTE"/>
    <x v="12"/>
    <m/>
    <m/>
    <m/>
    <m/>
  </r>
  <r>
    <x v="1"/>
    <s v="Oliver Javier Hurtado Alguilar"/>
    <n v="366039990000"/>
    <s v="Cobros Mayo 3"/>
    <m/>
    <m/>
    <d v="2026-05-01T00:00:00"/>
    <n v="61820061"/>
    <n v="61820061"/>
    <m/>
    <m/>
    <m/>
    <m/>
    <m/>
    <d v="2026-05-01T00:00:00"/>
    <m/>
    <m/>
    <m/>
    <s v="4-750-117"/>
    <s v="MASIVO"/>
    <s v="1 MES PENDIENTE"/>
    <x v="12"/>
    <m/>
    <m/>
    <m/>
    <m/>
  </r>
  <r>
    <x v="1"/>
    <s v="Aurora Nazaret Rodriguez Núñez "/>
    <n v="365037960000"/>
    <s v="Cobros Mayo 3"/>
    <m/>
    <m/>
    <d v="2026-05-01T00:00:00"/>
    <s v="62697293"/>
    <s v="62697293"/>
    <m/>
    <m/>
    <m/>
    <m/>
    <m/>
    <d v="2026-05-01T00:00:00"/>
    <m/>
    <m/>
    <m/>
    <s v="8-825-2226"/>
    <s v="MASIVO"/>
    <s v="NPN"/>
    <x v="12"/>
    <m/>
    <m/>
    <m/>
    <m/>
  </r>
  <r>
    <x v="1"/>
    <s v="Eynar Rene Lezcano Caballero"/>
    <n v="362040380000"/>
    <s v="Cobros Mayo 3"/>
    <m/>
    <m/>
    <d v="2026-05-01T00:00:00"/>
    <n v="69021189"/>
    <n v="69021189"/>
    <m/>
    <m/>
    <m/>
    <m/>
    <m/>
    <d v="2026-05-01T00:00:00"/>
    <m/>
    <m/>
    <m/>
    <s v="4-259-555"/>
    <s v="MASIVO"/>
    <s v="2 MESES PENDIENTES"/>
    <x v="12"/>
    <m/>
    <m/>
    <m/>
    <m/>
  </r>
  <r>
    <x v="1"/>
    <s v="  VELKIS DANIRA MARTINEZ VERGARA"/>
    <n v="369038160000"/>
    <s v="Cobros Mayo 3"/>
    <m/>
    <m/>
    <d v="2026-05-01T00:00:00"/>
    <s v="65865790"/>
    <s v="65865790"/>
    <m/>
    <m/>
    <m/>
    <m/>
    <m/>
    <d v="2026-05-01T00:00:00"/>
    <m/>
    <m/>
    <m/>
    <s v="8-702-905"/>
    <s v="MASIVO"/>
    <s v="1 MES PENDIENTE"/>
    <x v="12"/>
    <m/>
    <m/>
    <m/>
    <m/>
  </r>
  <r>
    <x v="1"/>
    <s v="JUDITH UREÑA DE GEORGE"/>
    <n v="362038360000"/>
    <s v="Cobros Mayo 3"/>
    <m/>
    <m/>
    <d v="2026-05-01T00:00:00"/>
    <s v="61999390"/>
    <s v="61999390"/>
    <m/>
    <m/>
    <m/>
    <m/>
    <m/>
    <d v="2026-05-01T00:00:00"/>
    <m/>
    <m/>
    <m/>
    <s v="8-722-669"/>
    <s v="MASIVO"/>
    <s v="1 MES PENDIENTE"/>
    <x v="12"/>
    <m/>
    <m/>
    <m/>
    <m/>
  </r>
  <r>
    <x v="1"/>
    <s v="NILKA KERIMA TORRES ROJAS"/>
    <n v="369040250000"/>
    <s v="Cobros Mayo 3"/>
    <m/>
    <m/>
    <d v="2026-05-01T00:00:00"/>
    <s v="65077219"/>
    <s v="65077219"/>
    <m/>
    <m/>
    <m/>
    <m/>
    <m/>
    <d v="2026-05-01T00:00:00"/>
    <m/>
    <m/>
    <m/>
    <s v="5-11-65"/>
    <s v="MASIVO"/>
    <s v="NPN"/>
    <x v="12"/>
    <m/>
    <m/>
    <m/>
    <m/>
  </r>
  <r>
    <x v="1"/>
    <s v="Moisés Chin"/>
    <n v="365040500000"/>
    <s v="Cobros Mayo 3"/>
    <m/>
    <m/>
    <d v="2026-05-01T00:00:00"/>
    <s v="61686349"/>
    <s v="61686349"/>
    <m/>
    <m/>
    <m/>
    <m/>
    <m/>
    <d v="2026-05-01T00:00:00"/>
    <m/>
    <m/>
    <m/>
    <s v="8-1045-734"/>
    <s v="MASIVO"/>
    <s v="1 MES PENDIENTE"/>
    <x v="12"/>
    <m/>
    <m/>
    <m/>
    <m/>
  </r>
  <r>
    <x v="1"/>
    <s v="Elinor cecilia guardia dominguez de pitty"/>
    <n v="368042250000"/>
    <s v="Cobros Mayo 3"/>
    <m/>
    <m/>
    <d v="2026-05-01T00:00:00"/>
    <s v="62386925"/>
    <s v="62386925"/>
    <m/>
    <m/>
    <m/>
    <m/>
    <m/>
    <d v="2026-05-01T00:00:00"/>
    <m/>
    <m/>
    <m/>
    <s v="8-202-1757"/>
    <s v="MASIVO"/>
    <s v="NPN"/>
    <x v="12"/>
    <m/>
    <m/>
    <m/>
    <m/>
  </r>
  <r>
    <x v="1"/>
    <s v="Yarinelka Robles"/>
    <n v="369039980000"/>
    <s v="Cobros Mayo 3"/>
    <m/>
    <m/>
    <d v="2026-05-01T00:00:00"/>
    <s v="62629859"/>
    <s v="62629859"/>
    <m/>
    <m/>
    <m/>
    <m/>
    <m/>
    <d v="2026-05-01T00:00:00"/>
    <m/>
    <m/>
    <m/>
    <s v="10-708-460"/>
    <s v="MASIVO"/>
    <s v="2 MESES PENDIENTES"/>
    <x v="12"/>
    <m/>
    <m/>
    <m/>
    <m/>
  </r>
  <r>
    <x v="1"/>
    <s v="MANUEL SANDOVAL GONZALEZ "/>
    <n v="365040620000"/>
    <s v="Cobros Mayo 3"/>
    <m/>
    <m/>
    <d v="2026-05-01T00:00:00"/>
    <s v="68811767"/>
    <s v="68811767"/>
    <m/>
    <m/>
    <m/>
    <m/>
    <m/>
    <d v="2026-05-01T00:00:00"/>
    <m/>
    <m/>
    <m/>
    <s v="9-177-759"/>
    <s v="MASIVO"/>
    <s v="1 MES PENDIENTE"/>
    <x v="12"/>
    <m/>
    <m/>
    <m/>
    <m/>
  </r>
  <r>
    <x v="1"/>
    <s v="Rosiris primera luna"/>
    <n v="369040330000"/>
    <s v="Cobros Mayo 3"/>
    <m/>
    <m/>
    <d v="2026-05-01T00:00:00"/>
    <s v="69082900"/>
    <s v="69082900"/>
    <m/>
    <m/>
    <m/>
    <m/>
    <m/>
    <d v="2026-05-01T00:00:00"/>
    <m/>
    <m/>
    <m/>
    <s v="BE567483"/>
    <s v="MASIVO"/>
    <s v="NPN"/>
    <x v="12"/>
    <m/>
    <m/>
    <m/>
    <m/>
  </r>
  <r>
    <x v="1"/>
    <s v="IIZEL GUERRA DE MEJIAS"/>
    <n v="361037980000"/>
    <s v="Cobros Mayo 3"/>
    <m/>
    <m/>
    <d v="2026-05-01T00:00:00"/>
    <s v="67023429"/>
    <s v="67023429"/>
    <m/>
    <m/>
    <m/>
    <m/>
    <m/>
    <d v="2026-05-01T00:00:00"/>
    <m/>
    <m/>
    <m/>
    <s v="8-941-720"/>
    <s v="SOHO"/>
    <s v="1 MES PENDIENTE"/>
    <x v="12"/>
    <m/>
    <m/>
    <m/>
    <m/>
  </r>
  <r>
    <x v="1"/>
    <s v="GLADYS ISABEL PIMENTEL CARABALLO"/>
    <n v="368038310000"/>
    <s v="Cobros Mayo 3"/>
    <m/>
    <m/>
    <d v="2026-05-01T00:00:00"/>
    <s v="22037261"/>
    <s v="22037261"/>
    <m/>
    <m/>
    <m/>
    <m/>
    <m/>
    <d v="2026-05-01T00:00:00"/>
    <m/>
    <m/>
    <m/>
    <s v="8-487-448"/>
    <s v="SOHO"/>
    <s v="1 MES PENDIENTE"/>
    <x v="12"/>
    <m/>
    <m/>
    <m/>
    <m/>
  </r>
  <r>
    <x v="1"/>
    <s v="Jessica davalillo"/>
    <n v="365017280000"/>
    <s v="Cobros Mayo 3"/>
    <m/>
    <m/>
    <d v="2026-05-01T00:00:00"/>
    <s v="62575299"/>
    <s v="62575299"/>
    <m/>
    <m/>
    <m/>
    <m/>
    <m/>
    <d v="2026-05-01T00:00:00"/>
    <m/>
    <m/>
    <m/>
    <s v="167068684"/>
    <s v="SOHO"/>
    <s v="2 MESES PENDIENTES"/>
    <x v="12"/>
    <m/>
    <m/>
    <m/>
    <m/>
  </r>
  <r>
    <x v="1"/>
    <s v="Lucia Mercedes González Ambulorio "/>
    <n v="369039810000"/>
    <s v="Cobros Mayo 3"/>
    <m/>
    <m/>
    <d v="2026-05-01T00:00:00"/>
    <s v="67477868"/>
    <s v="67477868"/>
    <m/>
    <m/>
    <m/>
    <m/>
    <m/>
    <d v="2026-05-01T00:00:00"/>
    <m/>
    <m/>
    <m/>
    <s v="8-1001-2155"/>
    <s v="MASIVO"/>
    <s v="2 MESES PENDIENTES"/>
    <x v="12"/>
    <m/>
    <m/>
    <m/>
    <m/>
  </r>
  <r>
    <x v="1"/>
    <s v="Lucinelly Burgos Herrera"/>
    <n v="367037660000"/>
    <s v="Cobros Mayo 3"/>
    <m/>
    <m/>
    <d v="2026-05-01T00:00:00"/>
    <s v="66386600"/>
    <s v="66386600"/>
    <m/>
    <m/>
    <m/>
    <m/>
    <m/>
    <d v="2026-05-01T00:00:00"/>
    <m/>
    <m/>
    <m/>
    <s v="2-213-750"/>
    <s v="MASIVO"/>
    <s v="NPN"/>
    <x v="12"/>
    <m/>
    <m/>
    <m/>
    <m/>
  </r>
  <r>
    <x v="1"/>
    <s v="Gloria Edilma Moran Martínez "/>
    <n v="363040550000"/>
    <s v="Cobros Mayo 3"/>
    <m/>
    <m/>
    <d v="2026-05-01T00:00:00"/>
    <s v="63828351"/>
    <s v="63828351"/>
    <m/>
    <m/>
    <m/>
    <m/>
    <m/>
    <d v="2026-05-01T00:00:00"/>
    <m/>
    <m/>
    <m/>
    <s v="2-701-1934"/>
    <s v="MASIVO"/>
    <s v="2 MESES PENDIENTES"/>
    <x v="12"/>
    <m/>
    <m/>
    <m/>
    <m/>
  </r>
  <r>
    <x v="1"/>
    <s v="Katia Mojica"/>
    <n v="369041810000"/>
    <s v="Cobros Mayo 3"/>
    <m/>
    <m/>
    <d v="2026-05-01T00:00:00"/>
    <s v="63061178"/>
    <s v="63061178"/>
    <m/>
    <m/>
    <m/>
    <m/>
    <m/>
    <d v="2026-05-01T00:00:00"/>
    <m/>
    <m/>
    <m/>
    <s v="9-735-990"/>
    <s v="MASIVO"/>
    <s v="1 MES PENDIENTE"/>
    <x v="12"/>
    <m/>
    <m/>
    <m/>
    <m/>
  </r>
  <r>
    <x v="1"/>
    <s v="MILAGRO JULIETH LEDEZMA FERNANDEZ"/>
    <n v="369040410000"/>
    <s v="Cobros Mayo 3"/>
    <m/>
    <m/>
    <d v="2026-05-01T00:00:00"/>
    <s v="63472684"/>
    <s v="63472684"/>
    <m/>
    <m/>
    <m/>
    <m/>
    <m/>
    <d v="2026-05-01T00:00:00"/>
    <m/>
    <m/>
    <m/>
    <s v="8-973-557"/>
    <s v="MASIVO"/>
    <s v="1 MES PENDIENTE"/>
    <x v="12"/>
    <m/>
    <m/>
    <m/>
    <m/>
  </r>
  <r>
    <x v="1"/>
    <s v=" ALEXANDRA LIZZETTE ALMENGOR WEEKS"/>
    <n v="367036960000"/>
    <s v="Cobros Mayo 3"/>
    <m/>
    <m/>
    <d v="2026-05-01T00:00:00"/>
    <s v="66545518"/>
    <s v="66545518"/>
    <m/>
    <m/>
    <m/>
    <m/>
    <m/>
    <d v="2026-05-01T00:00:00"/>
    <m/>
    <m/>
    <m/>
    <s v="8-958-858"/>
    <s v="CALL CENTER P2P"/>
    <s v="1 MES PENDIENTE"/>
    <x v="12"/>
    <m/>
    <m/>
    <m/>
    <m/>
  </r>
  <r>
    <x v="1"/>
    <s v=" MARCEL CASAS"/>
    <n v="361040250000"/>
    <s v="Cobros Mayo 3"/>
    <m/>
    <m/>
    <d v="2026-05-01T00:00:00"/>
    <s v="65178520"/>
    <s v="65178520"/>
    <m/>
    <m/>
    <m/>
    <m/>
    <m/>
    <d v="2026-05-01T00:00:00"/>
    <m/>
    <m/>
    <m/>
    <s v="7-101-903"/>
    <s v="CALL CENTER P2P"/>
    <s v="1 MES PENDIENTE"/>
    <x v="12"/>
    <m/>
    <m/>
    <m/>
    <m/>
  </r>
  <r>
    <x v="1"/>
    <s v=" Ana Maria Aznaran Siman"/>
    <n v="369041320000"/>
    <s v="Cobros Mayo 3"/>
    <m/>
    <m/>
    <d v="2026-05-01T00:00:00"/>
    <s v="62681932"/>
    <s v="62681932"/>
    <m/>
    <m/>
    <m/>
    <m/>
    <m/>
    <d v="2026-05-01T00:00:00"/>
    <m/>
    <m/>
    <m/>
    <s v="8-837-1879"/>
    <s v="RENOVACIONES"/>
    <s v="1 MES PENDIENTE"/>
    <x v="12"/>
    <m/>
    <m/>
    <m/>
    <m/>
  </r>
  <r>
    <x v="1"/>
    <s v="Jhon Jose Rios Maita"/>
    <n v="367040640000"/>
    <s v="Cobros Mayo 3"/>
    <m/>
    <m/>
    <d v="2026-05-01T00:00:00"/>
    <s v="61304018"/>
    <s v="61304018"/>
    <m/>
    <m/>
    <m/>
    <m/>
    <m/>
    <d v="2026-05-01T00:00:00"/>
    <m/>
    <m/>
    <m/>
    <s v="176307222"/>
    <s v="RENOVACIONES"/>
    <s v="1 MES PENDIENTE"/>
    <x v="12"/>
    <m/>
    <m/>
    <m/>
    <m/>
  </r>
  <r>
    <x v="1"/>
    <s v="BLANCA SUSANA MACIAS MORENO DE ESQ"/>
    <n v="363040970000"/>
    <s v="Cobros Mayo 3"/>
    <m/>
    <m/>
    <d v="2026-05-01T00:00:00"/>
    <s v="66386631"/>
    <s v="66386631"/>
    <m/>
    <m/>
    <m/>
    <m/>
    <m/>
    <d v="2026-05-01T00:00:00"/>
    <m/>
    <m/>
    <m/>
    <s v="8-746-969"/>
    <s v="DIGITAL"/>
    <s v="1 MES PENDIENTE"/>
    <x v="12"/>
    <m/>
    <m/>
    <m/>
    <m/>
  </r>
  <r>
    <x v="1"/>
    <s v="Carlos pinzon"/>
    <n v="369039090000"/>
    <s v="Cobros Mayo 3"/>
    <m/>
    <m/>
    <d v="2026-05-01T00:00:00"/>
    <s v="68905432"/>
    <s v="68905432"/>
    <m/>
    <m/>
    <m/>
    <m/>
    <m/>
    <d v="2026-05-01T00:00:00"/>
    <m/>
    <m/>
    <m/>
    <s v="8-875-252"/>
    <s v="MASIVO"/>
    <s v="2 MESES PENDIENTES"/>
    <x v="12"/>
    <m/>
    <m/>
    <m/>
    <m/>
  </r>
  <r>
    <x v="1"/>
    <s v="Juan navas"/>
    <n v="362040630000"/>
    <s v="Cobros Mayo 3"/>
    <m/>
    <m/>
    <d v="2026-05-01T00:00:00"/>
    <s v="68905432"/>
    <s v="68905432"/>
    <m/>
    <m/>
    <m/>
    <m/>
    <m/>
    <d v="2026-05-01T00:00:00"/>
    <m/>
    <m/>
    <m/>
    <s v="2-163-1211"/>
    <s v="MASIVO"/>
    <s v="NPN"/>
    <x v="12"/>
    <m/>
    <m/>
    <m/>
    <m/>
  </r>
  <r>
    <x v="1"/>
    <s v="Zulay Esther González mena"/>
    <n v="362040200000"/>
    <s v="Cobros Mayo 3"/>
    <m/>
    <m/>
    <d v="2026-05-01T00:00:00"/>
    <s v="62451600"/>
    <s v="62451600"/>
    <m/>
    <m/>
    <m/>
    <m/>
    <m/>
    <d v="2026-05-01T00:00:00"/>
    <m/>
    <m/>
    <m/>
    <s v="8-870-1019"/>
    <s v="MASIVO"/>
    <s v="2 MESES PENDIENTES"/>
    <x v="12"/>
    <m/>
    <m/>
    <m/>
    <m/>
  </r>
  <r>
    <x v="1"/>
    <s v="Ghlend Enrique Martínez Valencia "/>
    <n v="361040850000"/>
    <s v="Cobros Mayo 3"/>
    <m/>
    <m/>
    <d v="2026-05-01T00:00:00"/>
    <n v="65029164"/>
    <n v="65029164"/>
    <m/>
    <m/>
    <m/>
    <m/>
    <m/>
    <d v="2026-05-01T00:00:00"/>
    <m/>
    <m/>
    <m/>
    <s v="8-1034-2411"/>
    <s v="MASIVO"/>
    <s v="1 MES PENDIENTE"/>
    <x v="12"/>
    <m/>
    <m/>
    <m/>
    <m/>
  </r>
  <r>
    <x v="1"/>
    <s v="Jonathan ramos "/>
    <n v="361038980000"/>
    <s v="Cobros Mayo 3"/>
    <m/>
    <m/>
    <d v="2026-05-01T00:00:00"/>
    <s v="63726086"/>
    <s v="63726086"/>
    <m/>
    <m/>
    <m/>
    <m/>
    <m/>
    <d v="2026-05-01T00:00:00"/>
    <m/>
    <m/>
    <m/>
    <s v="4-744-1656"/>
    <s v="MASIVO"/>
    <s v="1 MES PENDIENTE"/>
    <x v="12"/>
    <m/>
    <m/>
    <m/>
    <m/>
  </r>
  <r>
    <x v="1"/>
    <s v="MAYULI JUDITH MACIAS CARRASQUILLA "/>
    <n v="369038700000"/>
    <s v="Cobros Mayo 3"/>
    <m/>
    <m/>
    <d v="2026-05-01T00:00:00"/>
    <s v="67787206"/>
    <s v="67787206"/>
    <m/>
    <m/>
    <m/>
    <m/>
    <m/>
    <d v="2026-05-01T00:00:00"/>
    <m/>
    <m/>
    <m/>
    <s v="8-847-1057"/>
    <s v="MASIVO"/>
    <s v="1 MES PENDIENTE"/>
    <x v="12"/>
    <m/>
    <m/>
    <m/>
    <m/>
  </r>
  <r>
    <x v="1"/>
    <s v="Juan Antonio Marin Chavez"/>
    <n v="363038840000"/>
    <s v="Cobros Mayo 3"/>
    <m/>
    <m/>
    <d v="2026-05-01T00:00:00"/>
    <s v="60374445"/>
    <s v="60374445"/>
    <m/>
    <m/>
    <m/>
    <m/>
    <m/>
    <d v="2026-05-01T00:00:00"/>
    <m/>
    <m/>
    <m/>
    <s v="8-834-713"/>
    <s v="MASIVO"/>
    <s v="1 MES PENDIENTE"/>
    <x v="12"/>
    <m/>
    <m/>
    <m/>
    <m/>
  </r>
  <r>
    <x v="1"/>
    <s v="Olmedo guerra"/>
    <n v="361043240000"/>
    <s v="Cobros Mayo 3"/>
    <m/>
    <m/>
    <d v="2026-05-01T00:00:00"/>
    <s v="66235009"/>
    <s v="66235009"/>
    <m/>
    <m/>
    <m/>
    <m/>
    <m/>
    <d v="2026-05-01T00:00:00"/>
    <m/>
    <m/>
    <m/>
    <s v="1-735-228"/>
    <s v="MASIVO"/>
    <s v="NPN"/>
    <x v="12"/>
    <m/>
    <m/>
    <m/>
    <m/>
  </r>
  <r>
    <x v="1"/>
    <s v="Rosa torres"/>
    <n v="367043220000"/>
    <s v="Cobros Mayo 3"/>
    <m/>
    <m/>
    <d v="2026-05-01T00:00:00"/>
    <s v="69092525"/>
    <s v="69092525"/>
    <m/>
    <m/>
    <m/>
    <m/>
    <m/>
    <d v="2026-05-01T00:00:00"/>
    <m/>
    <m/>
    <m/>
    <s v="E-8-74809"/>
    <s v="MASIVO"/>
    <s v="NPN"/>
    <x v="12"/>
    <m/>
    <m/>
    <m/>
    <m/>
  </r>
  <r>
    <x v="1"/>
    <s v="Roderik Jaen"/>
    <n v="363043200000"/>
    <s v="Cobros Mayo 3"/>
    <m/>
    <m/>
    <d v="2026-05-01T00:00:00"/>
    <s v="69746188"/>
    <s v="69746188"/>
    <m/>
    <m/>
    <m/>
    <m/>
    <m/>
    <d v="2026-05-01T00:00:00"/>
    <m/>
    <m/>
    <m/>
    <s v="10-32-223"/>
    <s v="MASIVO"/>
    <s v="2 MESES PENDIENTES"/>
    <x v="12"/>
    <m/>
    <m/>
    <m/>
    <m/>
  </r>
  <r>
    <x v="1"/>
    <s v="Yoselin Arlene González Campo"/>
    <n v="369042400000"/>
    <s v="Cobros Mayo 3"/>
    <m/>
    <m/>
    <d v="2026-05-01T00:00:00"/>
    <s v="63374360"/>
    <s v="63374360"/>
    <m/>
    <m/>
    <m/>
    <m/>
    <m/>
    <d v="2026-05-01T00:00:00"/>
    <m/>
    <m/>
    <m/>
    <s v="8-1106-1093"/>
    <s v="MASIVO"/>
    <s v="NPN"/>
    <x v="12"/>
    <m/>
    <m/>
    <m/>
    <m/>
  </r>
  <r>
    <x v="1"/>
    <s v="Roberto Elíseo González Baruco "/>
    <n v="362040240000"/>
    <s v="Cobros Mayo 3"/>
    <m/>
    <m/>
    <d v="2026-05-01T00:00:00"/>
    <s v="65411583"/>
    <s v="65411583"/>
    <m/>
    <m/>
    <m/>
    <m/>
    <m/>
    <d v="2026-05-01T00:00:00"/>
    <m/>
    <m/>
    <m/>
    <s v="8-211-1646"/>
    <s v="MASIVO"/>
    <s v="2 MESES PENDIENTES"/>
    <x v="12"/>
    <m/>
    <m/>
    <m/>
    <m/>
  </r>
  <r>
    <x v="1"/>
    <s v="Gilberto cedeño Castillo "/>
    <n v="367037640000"/>
    <s v="Cobros Mayo 3"/>
    <m/>
    <m/>
    <d v="2026-05-01T00:00:00"/>
    <s v="64489593"/>
    <s v="64489593"/>
    <m/>
    <m/>
    <m/>
    <m/>
    <m/>
    <d v="2026-05-01T00:00:00"/>
    <m/>
    <m/>
    <m/>
    <s v="8-844-247"/>
    <s v="MASIVO"/>
    <s v="1 MES PENDIENTE"/>
    <x v="12"/>
    <m/>
    <m/>
    <m/>
    <m/>
  </r>
  <r>
    <x v="1"/>
    <s v="MISAEL GOMEZ"/>
    <n v="368040490000"/>
    <s v="Cobros Mayo 3"/>
    <m/>
    <m/>
    <d v="2026-05-01T00:00:00"/>
    <n v="69199272"/>
    <n v="69199272"/>
    <m/>
    <m/>
    <m/>
    <m/>
    <m/>
    <d v="2026-05-01T00:00:00"/>
    <m/>
    <m/>
    <m/>
    <s v="196815648"/>
    <s v="MASIVO"/>
    <s v="2 MESES PENDIENTES"/>
    <x v="12"/>
    <m/>
    <m/>
    <m/>
    <m/>
  </r>
  <r>
    <x v="1"/>
    <s v="LEONEL MONTEZUMA SALINA"/>
    <n v="369041900000"/>
    <s v="Cobros Mayo 3"/>
    <m/>
    <m/>
    <d v="2026-05-01T00:00:00"/>
    <n v="67323047"/>
    <n v="67323047"/>
    <m/>
    <m/>
    <m/>
    <m/>
    <m/>
    <d v="2026-05-01T00:00:00"/>
    <m/>
    <m/>
    <m/>
    <s v="4-816-1879"/>
    <s v="MASIVO"/>
    <s v="NPN"/>
    <x v="12"/>
    <m/>
    <m/>
    <m/>
    <m/>
  </r>
  <r>
    <x v="1"/>
    <s v="LUZ BERRIO"/>
    <n v="331064570000"/>
    <s v="Cobros Mayo 3"/>
    <m/>
    <m/>
    <d v="2026-05-01T00:00:00"/>
    <s v="60347210"/>
    <s v="60347210"/>
    <m/>
    <m/>
    <m/>
    <m/>
    <m/>
    <d v="2026-05-01T00:00:00"/>
    <m/>
    <m/>
    <m/>
    <s v="8-476-196"/>
    <s v="MASIVO"/>
    <s v="1 MES PENDIENTE"/>
    <x v="12"/>
    <m/>
    <m/>
    <m/>
    <m/>
  </r>
  <r>
    <x v="1"/>
    <s v="MARIA VERGARA "/>
    <n v="369039400000"/>
    <s v="Cobros Mayo 3"/>
    <m/>
    <m/>
    <d v="2026-05-01T00:00:00"/>
    <s v="67420053"/>
    <s v="67420053"/>
    <m/>
    <m/>
    <m/>
    <m/>
    <m/>
    <d v="2026-05-01T00:00:00"/>
    <m/>
    <m/>
    <m/>
    <s v="8-342-671"/>
    <s v="SOHO"/>
    <s v="2 MESES PENDIENTES"/>
    <x v="12"/>
    <m/>
    <m/>
    <m/>
    <m/>
  </r>
  <r>
    <x v="1"/>
    <s v="Cindy Quintero "/>
    <n v="369041980000"/>
    <s v="Cobros Mayo 3"/>
    <m/>
    <m/>
    <d v="2026-05-01T00:00:00"/>
    <n v="66885841"/>
    <n v="66885841"/>
    <m/>
    <m/>
    <m/>
    <m/>
    <m/>
    <d v="2026-05-01T00:00:00"/>
    <m/>
    <m/>
    <m/>
    <s v="3-112-232"/>
    <s v="SOHO"/>
    <s v="NPN"/>
    <x v="12"/>
    <m/>
    <m/>
    <m/>
    <m/>
  </r>
  <r>
    <x v="1"/>
    <s v="Frammy Vargas "/>
    <n v="362039460000"/>
    <s v="Cobros Mayo 3"/>
    <m/>
    <m/>
    <d v="2026-05-01T00:00:00"/>
    <s v="63235335"/>
    <s v="63235335"/>
    <m/>
    <m/>
    <m/>
    <m/>
    <m/>
    <d v="2026-05-01T00:00:00"/>
    <m/>
    <m/>
    <m/>
    <s v="E-8-211717"/>
    <s v="SOHO"/>
    <s v="1 MES PENDIENTE"/>
    <x v="12"/>
    <m/>
    <m/>
    <m/>
    <m/>
  </r>
  <r>
    <x v="1"/>
    <s v="Roberto yau wen "/>
    <n v="367041360000"/>
    <s v="Cobros Mayo 3"/>
    <m/>
    <m/>
    <d v="2026-05-01T00:00:00"/>
    <s v="66738890"/>
    <s v="66738890"/>
    <m/>
    <m/>
    <m/>
    <m/>
    <m/>
    <d v="2026-05-01T00:00:00"/>
    <m/>
    <m/>
    <m/>
    <s v="8-775-262"/>
    <s v="SOHO"/>
    <s v="1 MES PENDIENTE"/>
    <x v="12"/>
    <m/>
    <m/>
    <m/>
    <m/>
  </r>
  <r>
    <x v="1"/>
    <s v="Jorge Yau la "/>
    <n v="362040620000"/>
    <s v="Cobros Mayo 3"/>
    <m/>
    <m/>
    <d v="2026-05-01T00:00:00"/>
    <s v="65444888"/>
    <s v="65444888"/>
    <m/>
    <m/>
    <m/>
    <m/>
    <m/>
    <d v="2026-05-01T00:00:00"/>
    <m/>
    <m/>
    <m/>
    <s v="8-878-427"/>
    <s v="SOHO"/>
    <s v="2 MESES PENDIENTES"/>
    <x v="12"/>
    <m/>
    <m/>
    <m/>
    <m/>
  </r>
  <r>
    <x v="1"/>
    <s v="Dido Abdiel Cerrud Cedeño"/>
    <n v="364041090000"/>
    <s v="Cobros Mayo 3"/>
    <m/>
    <m/>
    <d v="2026-05-01T00:00:00"/>
    <s v="312-8099"/>
    <s v="312-8099"/>
    <m/>
    <m/>
    <m/>
    <m/>
    <m/>
    <d v="2026-05-01T00:00:00"/>
    <m/>
    <m/>
    <m/>
    <s v="7-36-452"/>
    <s v="SOHO"/>
    <s v="2 MESES PENDIENTES"/>
    <x v="12"/>
    <m/>
    <m/>
    <m/>
    <m/>
  </r>
  <r>
    <x v="1"/>
    <s v="Dido cerrud "/>
    <n v="364041090000"/>
    <s v="Cobros Mayo 3"/>
    <m/>
    <m/>
    <d v="2026-05-01T00:00:00"/>
    <s v="69298471"/>
    <s v="69298471"/>
    <m/>
    <m/>
    <m/>
    <m/>
    <m/>
    <d v="2026-05-01T00:00:00"/>
    <m/>
    <m/>
    <m/>
    <s v="7-36-452"/>
    <s v="SOHO"/>
    <s v="2 MESES PENDIENTES"/>
    <x v="12"/>
    <m/>
    <m/>
    <m/>
    <m/>
  </r>
  <r>
    <x v="1"/>
    <s v="Enaurita Hernández Hernández "/>
    <n v="364041530000"/>
    <s v="Cobros Mayo 3"/>
    <m/>
    <m/>
    <d v="2026-05-01T00:00:00"/>
    <s v="65876999"/>
    <s v="65876999"/>
    <m/>
    <m/>
    <m/>
    <m/>
    <m/>
    <d v="2026-05-01T00:00:00"/>
    <m/>
    <m/>
    <m/>
    <s v="8-846-476"/>
    <s v="MASIVO"/>
    <s v="1 MES PENDIENTE"/>
    <x v="12"/>
    <m/>
    <m/>
    <m/>
    <m/>
  </r>
  <r>
    <x v="1"/>
    <s v="David Ackin Villar Villa"/>
    <n v="368038960000"/>
    <s v="Cobros Mayo 3"/>
    <m/>
    <m/>
    <d v="2026-05-01T00:00:00"/>
    <s v="68789418"/>
    <s v="68789418"/>
    <m/>
    <m/>
    <m/>
    <m/>
    <m/>
    <d v="2026-05-01T00:00:00"/>
    <m/>
    <m/>
    <m/>
    <s v="8-229-2136"/>
    <s v="MASIVO"/>
    <s v="1 MES PENDIENTE"/>
    <x v="12"/>
    <m/>
    <m/>
    <m/>
    <m/>
  </r>
  <r>
    <x v="1"/>
    <s v="Edwin Alexander Torrero Trujillo "/>
    <n v="361040830000"/>
    <s v="Cobros Mayo 3"/>
    <m/>
    <m/>
    <d v="2026-05-01T00:00:00"/>
    <s v="66015393"/>
    <s v="66015393"/>
    <m/>
    <m/>
    <m/>
    <m/>
    <m/>
    <d v="2026-05-01T00:00:00"/>
    <m/>
    <m/>
    <m/>
    <s v="8-790-1682"/>
    <s v="MASIVO"/>
    <s v="1 MES PENDIENTE"/>
    <x v="12"/>
    <m/>
    <m/>
    <m/>
    <m/>
  </r>
  <r>
    <x v="1"/>
    <s v="Jesus Enrique Salazar"/>
    <n v="363039720000"/>
    <s v="Cobros Mayo 3"/>
    <m/>
    <m/>
    <d v="2026-05-01T00:00:00"/>
    <s v="68946068"/>
    <s v="68946068"/>
    <m/>
    <m/>
    <m/>
    <m/>
    <m/>
    <d v="2026-05-01T00:00:00"/>
    <m/>
    <m/>
    <m/>
    <s v="9-706-2330"/>
    <s v="MASIVO"/>
    <s v="1 MES PENDIENTE"/>
    <x v="12"/>
    <m/>
    <m/>
    <m/>
    <m/>
  </r>
  <r>
    <x v="1"/>
    <s v=" MARIA GUADALUPE BARONA ROMERO"/>
    <n v="368041970000"/>
    <s v="Cobros Mayo 3"/>
    <m/>
    <m/>
    <d v="2026-05-01T00:00:00"/>
    <s v="65204776"/>
    <s v="65204776"/>
    <m/>
    <m/>
    <m/>
    <m/>
    <m/>
    <d v="2026-05-01T00:00:00"/>
    <m/>
    <m/>
    <m/>
    <s v="AQ040690"/>
    <s v="DIGITAL"/>
    <s v="1 MES PENDIENTE"/>
    <x v="12"/>
    <m/>
    <m/>
    <m/>
    <m/>
  </r>
  <r>
    <x v="1"/>
    <s v="KATHERIN DE LOS ANGE PANDALES"/>
    <n v="363042890000"/>
    <s v="Cobros Mayo 3"/>
    <m/>
    <m/>
    <d v="2026-05-01T00:00:00"/>
    <s v="65411621"/>
    <s v="65411621"/>
    <m/>
    <m/>
    <m/>
    <m/>
    <m/>
    <d v="2026-05-01T00:00:00"/>
    <m/>
    <m/>
    <m/>
    <s v="5-707-1055"/>
    <s v="DIGITAL"/>
    <s v="2 MESES PENDIENTES"/>
    <x v="12"/>
    <m/>
    <m/>
    <m/>
    <m/>
  </r>
  <r>
    <x v="1"/>
    <s v="Edilma Dixon"/>
    <n v="364042230000"/>
    <s v="Cobros Mayo 3"/>
    <m/>
    <m/>
    <d v="2026-05-01T00:00:00"/>
    <s v="63122882"/>
    <s v="63122882"/>
    <m/>
    <m/>
    <m/>
    <m/>
    <m/>
    <d v="2026-05-01T00:00:00"/>
    <m/>
    <m/>
    <m/>
    <s v="1-721-2490"/>
    <s v="MASIVO"/>
    <s v="NPN"/>
    <x v="12"/>
    <m/>
    <m/>
    <m/>
    <m/>
  </r>
  <r>
    <x v="1"/>
    <s v="Samuel Juarez"/>
    <n v="366042740000"/>
    <s v="Cobros Mayo 3"/>
    <m/>
    <m/>
    <d v="2026-05-01T00:00:00"/>
    <s v="67345993"/>
    <s v="67345993"/>
    <m/>
    <m/>
    <m/>
    <m/>
    <m/>
    <d v="2026-05-01T00:00:00"/>
    <m/>
    <m/>
    <m/>
    <s v="137605741"/>
    <s v="MASIVO"/>
    <s v="1 MES PENDIENTE"/>
    <x v="12"/>
    <m/>
    <m/>
    <m/>
    <m/>
  </r>
  <r>
    <x v="1"/>
    <s v="Leído avila"/>
    <n v="364036670000"/>
    <s v="Cobros Mayo 3"/>
    <m/>
    <m/>
    <d v="2026-05-01T00:00:00"/>
    <s v="67890432"/>
    <s v="67890432"/>
    <m/>
    <m/>
    <m/>
    <m/>
    <m/>
    <d v="2026-05-01T00:00:00"/>
    <m/>
    <m/>
    <m/>
    <s v="171903636"/>
    <s v="MASIVO"/>
    <s v="2 MESES PENDIENTES"/>
    <x v="12"/>
    <m/>
    <m/>
    <m/>
    <m/>
  </r>
  <r>
    <x v="1"/>
    <s v="ROXANA MONTEVERDE"/>
    <n v="361041150000"/>
    <s v="Cobros Mayo 3"/>
    <m/>
    <m/>
    <d v="2026-05-01T00:00:00"/>
    <s v="67890432"/>
    <s v="67890432"/>
    <m/>
    <m/>
    <m/>
    <m/>
    <m/>
    <d v="2026-05-01T00:00:00"/>
    <m/>
    <m/>
    <m/>
    <s v="8-264-216"/>
    <s v="MASIVO"/>
    <s v="1 MES PENDIENTE"/>
    <x v="12"/>
    <m/>
    <m/>
    <m/>
    <m/>
  </r>
  <r>
    <x v="1"/>
    <s v="Cesar Tardío Quispe"/>
    <n v="364040630000"/>
    <s v="Cobros Mayo 3"/>
    <m/>
    <m/>
    <d v="2026-05-01T00:00:00"/>
    <n v="68212041"/>
    <n v="68212041"/>
    <m/>
    <m/>
    <m/>
    <m/>
    <m/>
    <d v="2026-05-01T00:00:00"/>
    <m/>
    <m/>
    <m/>
    <s v="223324475"/>
    <s v="MASIVO"/>
    <s v="2 MESES PENDIENTES"/>
    <x v="12"/>
    <m/>
    <m/>
    <m/>
    <m/>
  </r>
  <r>
    <x v="1"/>
    <s v="Kenneth Martínez Bonilla "/>
    <n v="361042470000"/>
    <s v="Cobros Mayo 3"/>
    <m/>
    <m/>
    <d v="2026-05-01T00:00:00"/>
    <s v="62611920"/>
    <s v="62611920"/>
    <m/>
    <m/>
    <m/>
    <m/>
    <m/>
    <d v="2026-05-01T00:00:00"/>
    <m/>
    <m/>
    <m/>
    <s v="4-773-853"/>
    <s v="MASIVO"/>
    <s v="2 MESES PENDIENTES"/>
    <x v="12"/>
    <m/>
    <m/>
    <m/>
    <m/>
  </r>
  <r>
    <x v="1"/>
    <s v="Gilberto Román Atencio"/>
    <n v="367035440000"/>
    <s v="Cobros Mayo 3"/>
    <m/>
    <m/>
    <d v="2026-05-01T00:00:00"/>
    <s v="67457655"/>
    <s v="67457655"/>
    <m/>
    <m/>
    <m/>
    <m/>
    <m/>
    <d v="2026-05-01T00:00:00"/>
    <m/>
    <m/>
    <m/>
    <s v="1-27-1863"/>
    <s v="MASIVO"/>
    <s v="1 MES PENDIENTE"/>
    <x v="12"/>
    <m/>
    <m/>
    <m/>
    <m/>
  </r>
  <r>
    <x v="1"/>
    <s v="MARIA ANDALES RIVAS GONZÁLEZ"/>
    <n v="367042300000"/>
    <s v="Cobros Mayo 3"/>
    <m/>
    <m/>
    <d v="2026-05-01T00:00:00"/>
    <s v="64938968"/>
    <s v="64938968"/>
    <m/>
    <m/>
    <m/>
    <m/>
    <m/>
    <d v="2026-05-01T00:00:00"/>
    <m/>
    <m/>
    <m/>
    <s v="2-713-50"/>
    <s v="MASIVO"/>
    <s v="2 MESES PENDIENTES"/>
    <x v="12"/>
    <m/>
    <m/>
    <m/>
    <m/>
  </r>
  <r>
    <x v="1"/>
    <s v="Karielys lirieth Gómez Acosta"/>
    <n v="356374380000"/>
    <s v="Cobros Mayo 3"/>
    <m/>
    <m/>
    <d v="2026-05-01T00:00:00"/>
    <s v="65077219"/>
    <s v="65077219"/>
    <m/>
    <m/>
    <m/>
    <m/>
    <m/>
    <d v="2026-05-01T00:00:00"/>
    <m/>
    <m/>
    <m/>
    <s v="8-949-1566"/>
    <s v="MASIVO"/>
    <s v="2 MESES PENDIENTES"/>
    <x v="12"/>
    <m/>
    <m/>
    <m/>
    <m/>
  </r>
  <r>
    <x v="1"/>
    <s v="Brayan Pardo"/>
    <n v="369043250000"/>
    <s v="Cobros Mayo 3"/>
    <m/>
    <m/>
    <d v="2026-05-01T00:00:00"/>
    <s v="67965968"/>
    <s v="67965968"/>
    <m/>
    <m/>
    <m/>
    <m/>
    <m/>
    <d v="2026-05-01T00:00:00"/>
    <m/>
    <m/>
    <m/>
    <s v="8-1046-1604"/>
    <s v="MASIVO"/>
    <s v="1 MES PENDIENTE"/>
    <x v="12"/>
    <m/>
    <m/>
    <m/>
    <m/>
  </r>
  <r>
    <x v="1"/>
    <s v="Nelson Edil Hernández Batista"/>
    <n v="362044350000"/>
    <s v="Cobros Mayo 3"/>
    <m/>
    <m/>
    <d v="2026-05-01T00:00:00"/>
    <s v="67271810"/>
    <s v="67271810"/>
    <m/>
    <m/>
    <m/>
    <m/>
    <m/>
    <d v="2026-05-01T00:00:00"/>
    <m/>
    <m/>
    <m/>
    <s v="8-964-1518"/>
    <s v="MASIVO"/>
    <s v="NPN"/>
    <x v="12"/>
    <m/>
    <m/>
    <m/>
    <m/>
  </r>
  <r>
    <x v="1"/>
    <s v="Noriel Jael Gálvez "/>
    <n v="361044990000"/>
    <s v="Cobros Mayo 3"/>
    <m/>
    <m/>
    <d v="2026-05-01T00:00:00"/>
    <s v="68804261"/>
    <s v="68804261"/>
    <m/>
    <m/>
    <m/>
    <m/>
    <m/>
    <d v="2026-05-01T00:00:00"/>
    <m/>
    <m/>
    <m/>
    <s v="2-82-108"/>
    <s v="MASIVO"/>
    <s v="1 MES PENDIENTE"/>
    <x v="12"/>
    <m/>
    <m/>
    <m/>
    <m/>
  </r>
  <r>
    <x v="1"/>
    <s v="Miguel Martínez "/>
    <n v="361044590000"/>
    <s v="Cobros Mayo 3"/>
    <m/>
    <m/>
    <d v="2026-05-01T00:00:00"/>
    <s v="60590544"/>
    <s v="60590544"/>
    <m/>
    <m/>
    <m/>
    <m/>
    <m/>
    <d v="2026-05-01T00:00:00"/>
    <m/>
    <m/>
    <m/>
    <s v="8-1062-403"/>
    <s v="MASIVO"/>
    <s v="NPN"/>
    <x v="12"/>
    <m/>
    <m/>
    <m/>
    <m/>
  </r>
  <r>
    <x v="1"/>
    <s v="Ruben Dario Castro  marquez"/>
    <n v="369039070000"/>
    <s v="Cobros Mayo 3"/>
    <m/>
    <m/>
    <d v="2026-05-01T00:00:00"/>
    <s v="63060138"/>
    <s v="63060138"/>
    <m/>
    <m/>
    <m/>
    <m/>
    <m/>
    <d v="2026-05-01T00:00:00"/>
    <m/>
    <m/>
    <m/>
    <s v="8-879-294"/>
    <s v="MASIVO"/>
    <s v="1 MES PENDIENTE"/>
    <x v="12"/>
    <m/>
    <m/>
    <m/>
    <m/>
  </r>
  <r>
    <x v="1"/>
    <s v="Vielka Itzel Jarvis Matos "/>
    <n v="366041170000"/>
    <s v="Cobros Mayo 3"/>
    <m/>
    <m/>
    <d v="2026-05-01T00:00:00"/>
    <s v="68490478"/>
    <s v="68490478"/>
    <m/>
    <m/>
    <m/>
    <m/>
    <m/>
    <d v="2026-05-01T00:00:00"/>
    <m/>
    <m/>
    <m/>
    <s v="8-743-1368"/>
    <s v="MASIVO"/>
    <s v="NPN"/>
    <x v="12"/>
    <m/>
    <m/>
    <m/>
    <m/>
  </r>
  <r>
    <x v="1"/>
    <s v="Amileyka de gracia "/>
    <n v="312062280000"/>
    <s v="Cobros Mayo 3"/>
    <m/>
    <m/>
    <d v="2026-05-01T00:00:00"/>
    <s v="61478550"/>
    <s v="61478550"/>
    <m/>
    <m/>
    <m/>
    <m/>
    <m/>
    <d v="2026-05-01T00:00:00"/>
    <m/>
    <m/>
    <m/>
    <s v="8-885-1749"/>
    <s v="MASIVO"/>
    <s v="NPN"/>
    <x v="12"/>
    <m/>
    <m/>
    <m/>
    <m/>
  </r>
  <r>
    <x v="1"/>
    <s v="Miselma eliet"/>
    <n v="369044690000"/>
    <s v="Cobros Mayo 3"/>
    <m/>
    <m/>
    <d v="2026-05-01T00:00:00"/>
    <s v="64427455"/>
    <s v="64427455"/>
    <m/>
    <m/>
    <m/>
    <m/>
    <m/>
    <d v="2026-05-01T00:00:00"/>
    <m/>
    <m/>
    <m/>
    <s v="10-706-2320"/>
    <s v="MASIVO"/>
    <s v="2 MESES PENDIENTES"/>
    <x v="12"/>
    <m/>
    <m/>
    <m/>
    <m/>
  </r>
  <r>
    <x v="1"/>
    <s v="DAVIS ARIEL PALACIO VILLARREAL"/>
    <n v="369040830000"/>
    <s v="Cobros Mayo 3"/>
    <m/>
    <m/>
    <d v="2026-05-01T00:00:00"/>
    <s v="62078561"/>
    <s v="62078561"/>
    <m/>
    <m/>
    <m/>
    <m/>
    <m/>
    <d v="2026-05-01T00:00:00"/>
    <m/>
    <m/>
    <m/>
    <s v="8-1048-2165"/>
    <s v="SOHO-CALL CENTER"/>
    <s v="1 MES PENDIENTE"/>
    <x v="12"/>
    <m/>
    <m/>
    <m/>
    <m/>
  </r>
  <r>
    <x v="1"/>
    <s v="LEONIDAS GUILLERMO Olivarren"/>
    <n v="367041060000"/>
    <s v="Cobros Mayo 3"/>
    <m/>
    <m/>
    <d v="2026-05-01T00:00:00"/>
    <s v="64121203"/>
    <s v="64121203"/>
    <m/>
    <m/>
    <m/>
    <m/>
    <m/>
    <d v="2026-05-01T00:00:00"/>
    <m/>
    <m/>
    <m/>
    <s v="9-92-653"/>
    <s v="MASIVO"/>
    <s v="NPN"/>
    <x v="12"/>
    <m/>
    <m/>
    <m/>
    <m/>
  </r>
  <r>
    <x v="1"/>
    <s v="ANDRES DELGADO TERAN "/>
    <n v="368043900000"/>
    <s v="Cobros Mayo 3"/>
    <m/>
    <m/>
    <d v="2026-05-01T00:00:00"/>
    <s v="66744012"/>
    <s v="66744012"/>
    <m/>
    <m/>
    <m/>
    <m/>
    <m/>
    <d v="2026-05-01T00:00:00"/>
    <m/>
    <m/>
    <m/>
    <s v="3-115-877"/>
    <s v="PUNTOS DE VENTA"/>
    <s v="1 MES PENDIENTE"/>
    <x v="12"/>
    <m/>
    <m/>
    <m/>
    <m/>
  </r>
  <r>
    <x v="1"/>
    <s v="Juan Perez"/>
    <n v="363042870000"/>
    <s v="Cobros Mayo 3"/>
    <m/>
    <m/>
    <d v="2026-05-01T00:00:00"/>
    <s v="67161815"/>
    <s v="67161815"/>
    <m/>
    <m/>
    <m/>
    <m/>
    <m/>
    <d v="2026-05-01T00:00:00"/>
    <m/>
    <m/>
    <m/>
    <s v="9-121-2501"/>
    <s v="SOHO"/>
    <s v="NPN"/>
    <x v="12"/>
    <m/>
    <m/>
    <m/>
    <m/>
  </r>
  <r>
    <x v="1"/>
    <s v="Santos Padilla"/>
    <n v="362041410000"/>
    <s v="Cobros Mayo 3"/>
    <m/>
    <m/>
    <d v="2026-05-01T00:00:00"/>
    <s v="62062288"/>
    <s v="62062288"/>
    <m/>
    <m/>
    <m/>
    <m/>
    <m/>
    <d v="2026-05-01T00:00:00"/>
    <m/>
    <m/>
    <m/>
    <s v="E-8-214104"/>
    <s v="SOHO"/>
    <s v="1 MES PENDIENTE"/>
    <x v="12"/>
    <m/>
    <m/>
    <m/>
    <m/>
  </r>
  <r>
    <x v="1"/>
    <s v="JOHANLU LUNDO"/>
    <n v="367043290000"/>
    <s v="Cobros Mayo 3"/>
    <m/>
    <m/>
    <d v="2026-05-01T00:00:00"/>
    <s v="64450926"/>
    <s v="64450926"/>
    <m/>
    <m/>
    <m/>
    <m/>
    <m/>
    <d v="2026-05-01T00:00:00"/>
    <m/>
    <m/>
    <m/>
    <s v="19915765"/>
    <s v="SOHO"/>
    <s v="1 MES PENDIENTE"/>
    <x v="12"/>
    <m/>
    <m/>
    <m/>
    <m/>
  </r>
  <r>
    <x v="1"/>
    <s v="Sandro atehortua"/>
    <n v="367042770000"/>
    <s v="Cobros Mayo 3"/>
    <m/>
    <m/>
    <d v="2026-05-01T00:00:00"/>
    <s v="66680118"/>
    <s v="66680118"/>
    <m/>
    <m/>
    <m/>
    <m/>
    <m/>
    <d v="2026-05-01T00:00:00"/>
    <m/>
    <m/>
    <m/>
    <s v="E-8-229047"/>
    <s v="SOHO"/>
    <s v="NPN"/>
    <x v="12"/>
    <m/>
    <m/>
    <m/>
    <m/>
  </r>
  <r>
    <x v="1"/>
    <s v="Karen Aguilar "/>
    <n v="355344960000"/>
    <s v="Cobros Mayo 3"/>
    <m/>
    <m/>
    <d v="2026-05-01T00:00:00"/>
    <s v="63515026"/>
    <s v="63515026"/>
    <m/>
    <m/>
    <m/>
    <m/>
    <m/>
    <d v="2026-05-01T00:00:00"/>
    <m/>
    <m/>
    <m/>
    <s v="6-715-599"/>
    <s v="MASIVO"/>
    <s v="NPN"/>
    <x v="12"/>
    <m/>
    <m/>
    <m/>
    <m/>
  </r>
  <r>
    <x v="1"/>
    <s v="Mireya Hernandez"/>
    <n v="367039850000"/>
    <s v="Cobros Mayo 3"/>
    <m/>
    <m/>
    <d v="2026-05-01T00:00:00"/>
    <s v="67313346"/>
    <s v="67313346"/>
    <m/>
    <m/>
    <m/>
    <m/>
    <m/>
    <d v="2026-05-01T00:00:00"/>
    <m/>
    <m/>
    <m/>
    <s v="9-181-246"/>
    <s v="MASIVO"/>
    <s v="1 MES PENDIENTE"/>
    <x v="12"/>
    <m/>
    <m/>
    <m/>
    <m/>
  </r>
  <r>
    <x v="1"/>
    <s v="Mitzi Argelia Cabrera Pitty de San"/>
    <n v="365042850000"/>
    <s v="Cobros Mayo 3"/>
    <m/>
    <m/>
    <d v="2026-05-01T00:00:00"/>
    <n v="65599308"/>
    <n v="65599308"/>
    <m/>
    <m/>
    <m/>
    <m/>
    <m/>
    <d v="2026-05-01T00:00:00"/>
    <m/>
    <m/>
    <m/>
    <s v="4-215-902"/>
    <s v="RENOVACIONES"/>
    <s v="NPN"/>
    <x v="12"/>
    <m/>
    <m/>
    <m/>
    <m/>
  </r>
  <r>
    <x v="1"/>
    <s v=" Marian Morice Vargas"/>
    <n v="369042140000"/>
    <s v="Cobros Mayo 3"/>
    <m/>
    <m/>
    <d v="2026-05-01T00:00:00"/>
    <s v="69191992"/>
    <s v="69191992"/>
    <m/>
    <m/>
    <m/>
    <m/>
    <m/>
    <d v="2026-05-01T00:00:00"/>
    <m/>
    <m/>
    <m/>
    <s v="8-1044-1260"/>
    <s v="DIGITAL"/>
    <s v="2 MESES PENDIENTES"/>
    <x v="12"/>
    <m/>
    <m/>
    <m/>
    <m/>
  </r>
  <r>
    <x v="1"/>
    <s v=" Luz Maria Pimentel Ortiz"/>
    <n v="362043630000"/>
    <s v="Cobros Mayo 3"/>
    <m/>
    <m/>
    <d v="2026-05-01T00:00:00"/>
    <n v="66806886"/>
    <n v="66806886"/>
    <m/>
    <m/>
    <m/>
    <m/>
    <m/>
    <d v="2026-05-01T00:00:00"/>
    <m/>
    <m/>
    <m/>
    <s v="6-49-1084"/>
    <s v="DIGITAL"/>
    <s v="2 MESES PENDIENTES"/>
    <x v="12"/>
    <m/>
    <m/>
    <m/>
    <m/>
  </r>
  <r>
    <x v="1"/>
    <s v=" JANETTE QUIROS DE DE VERGARA"/>
    <n v="367044360000"/>
    <s v="Cobros Mayo 3"/>
    <m/>
    <m/>
    <d v="2026-05-01T00:00:00"/>
    <s v="67378338"/>
    <s v="67378338"/>
    <m/>
    <m/>
    <m/>
    <m/>
    <m/>
    <d v="2026-05-01T00:00:00"/>
    <m/>
    <m/>
    <m/>
    <s v="8-230-978"/>
    <s v="Outbound Residencial"/>
    <s v="2 MESES PENDIENTES"/>
    <x v="12"/>
    <m/>
    <m/>
    <m/>
    <m/>
  </r>
  <r>
    <x v="1"/>
    <s v="Kener omar Plata cabas"/>
    <n v="369039250000"/>
    <s v="Cobros Mayo 3"/>
    <m/>
    <m/>
    <d v="2026-05-01T00:00:00"/>
    <s v="61441494"/>
    <s v="61441494"/>
    <m/>
    <m/>
    <m/>
    <m/>
    <m/>
    <d v="2026-05-01T00:00:00"/>
    <m/>
    <m/>
    <m/>
    <s v="BH136898"/>
    <s v="MASIVO"/>
    <s v="NPN"/>
    <x v="12"/>
    <m/>
    <m/>
    <m/>
    <m/>
  </r>
  <r>
    <x v="1"/>
    <s v="Katherine Martínez Melgar "/>
    <n v="366041680000"/>
    <s v="Cobros Mayo 3"/>
    <m/>
    <m/>
    <d v="2026-05-01T00:00:00"/>
    <s v="65833150"/>
    <s v="65833150"/>
    <m/>
    <m/>
    <m/>
    <m/>
    <m/>
    <d v="2026-05-01T00:00:00"/>
    <m/>
    <m/>
    <m/>
    <s v="4-753-2351"/>
    <s v="MASIVO"/>
    <s v="1 MES PENDIENTE"/>
    <x v="12"/>
    <m/>
    <m/>
    <m/>
    <m/>
  </r>
  <r>
    <x v="1"/>
    <s v="Yadisel del Carmen acosta"/>
    <n v="368043510000"/>
    <s v="Cobros Mayo 3"/>
    <m/>
    <m/>
    <d v="2026-05-01T00:00:00"/>
    <s v="66203871"/>
    <s v="66203871"/>
    <m/>
    <m/>
    <m/>
    <m/>
    <m/>
    <d v="2026-05-01T00:00:00"/>
    <m/>
    <m/>
    <m/>
    <s v="4-240-189"/>
    <s v="MASIVO"/>
    <s v="1 MES PENDIENTE"/>
    <x v="12"/>
    <m/>
    <m/>
    <m/>
    <m/>
  </r>
  <r>
    <x v="1"/>
    <s v="EVANGELIA LEZCANO"/>
    <n v="366035840000"/>
    <s v="Cobros Mayo 3"/>
    <m/>
    <m/>
    <d v="2026-05-01T00:00:00"/>
    <s v="69777863"/>
    <s v="69777863"/>
    <m/>
    <m/>
    <m/>
    <m/>
    <m/>
    <d v="2026-05-01T00:00:00"/>
    <m/>
    <m/>
    <m/>
    <s v="4-136-1790"/>
    <s v="MASIVO"/>
    <s v="2 MESES PENDIENTES"/>
    <x v="12"/>
    <m/>
    <m/>
    <m/>
    <m/>
  </r>
  <r>
    <x v="1"/>
    <s v="DANYA LELIA LOPEZ LOPEZ"/>
    <n v="364037500000"/>
    <s v="Cobros Mayo 3"/>
    <m/>
    <m/>
    <d v="2026-05-01T00:00:00"/>
    <s v="68194074"/>
    <s v="68194074"/>
    <m/>
    <m/>
    <m/>
    <m/>
    <m/>
    <d v="2026-05-01T00:00:00"/>
    <m/>
    <m/>
    <m/>
    <s v="10-710-36"/>
    <s v="MASIVO"/>
    <s v="2 MESES PENDIENTES"/>
    <x v="12"/>
    <m/>
    <m/>
    <m/>
    <m/>
  </r>
  <r>
    <x v="1"/>
    <s v="Ronmy Pomares"/>
    <n v="361045560000"/>
    <s v="Cobros Mayo 3"/>
    <m/>
    <m/>
    <d v="2026-05-01T00:00:00"/>
    <s v="68418651"/>
    <s v="68418651"/>
    <m/>
    <m/>
    <m/>
    <m/>
    <m/>
    <d v="2026-05-01T00:00:00"/>
    <m/>
    <m/>
    <m/>
    <s v="E8108222"/>
    <s v="MASIVO"/>
    <s v="NPN"/>
    <x v="12"/>
    <m/>
    <m/>
    <m/>
    <m/>
  </r>
  <r>
    <x v="1"/>
    <s v="Jahir Tejedor"/>
    <n v="364039020000"/>
    <s v="Cobros Mayo 3"/>
    <m/>
    <m/>
    <d v="2026-05-01T00:00:00"/>
    <s v="66619627"/>
    <s v="66619627"/>
    <m/>
    <m/>
    <m/>
    <m/>
    <m/>
    <d v="2026-05-01T00:00:00"/>
    <m/>
    <m/>
    <m/>
    <s v="8-1014-1248"/>
    <s v="MASIVO"/>
    <s v="1 MES PENDIENTE"/>
    <x v="12"/>
    <m/>
    <m/>
    <m/>
    <m/>
  </r>
  <r>
    <x v="1"/>
    <s v="María Guadalupe Nuñez Chiong"/>
    <n v="304047970000"/>
    <s v="Cobros Mayo 3"/>
    <m/>
    <m/>
    <d v="2026-05-01T00:00:00"/>
    <n v="69635187"/>
    <n v="69635187"/>
    <m/>
    <m/>
    <m/>
    <m/>
    <m/>
    <d v="2026-05-01T00:00:00"/>
    <m/>
    <m/>
    <m/>
    <s v="8-978-2320"/>
    <s v="MASIVO"/>
    <s v="1 MES PENDIENTE"/>
    <x v="12"/>
    <m/>
    <m/>
    <m/>
    <m/>
  </r>
  <r>
    <x v="1"/>
    <s v="Edison Ferugachi "/>
    <n v="364043420000"/>
    <s v="Cobros Mayo 3"/>
    <m/>
    <m/>
    <d v="2026-05-01T00:00:00"/>
    <s v="65285488"/>
    <s v="65285488"/>
    <m/>
    <m/>
    <m/>
    <m/>
    <m/>
    <d v="2026-05-01T00:00:00"/>
    <m/>
    <m/>
    <m/>
    <s v="A4098607"/>
    <s v="MASIVO"/>
    <s v="2 MESES PENDIENTES"/>
    <x v="12"/>
    <m/>
    <m/>
    <m/>
    <m/>
  </r>
  <r>
    <x v="1"/>
    <s v="Reijos Xavier Ramos Palacio"/>
    <n v="366046410000"/>
    <s v="Cobros Mayo 3"/>
    <m/>
    <m/>
    <d v="2026-05-01T00:00:00"/>
    <s v="62870053"/>
    <s v="62870053"/>
    <m/>
    <m/>
    <m/>
    <m/>
    <m/>
    <d v="2026-05-01T00:00:00"/>
    <m/>
    <m/>
    <m/>
    <s v="AW265498"/>
    <s v="MASIVO"/>
    <s v="1 MES PENDIENTE"/>
    <x v="12"/>
    <m/>
    <m/>
    <m/>
    <m/>
  </r>
  <r>
    <x v="1"/>
    <s v=" Rachell Julieth Guardia"/>
    <n v="315023150000"/>
    <s v="Cobros Mayo 3"/>
    <m/>
    <m/>
    <d v="2026-05-01T00:00:00"/>
    <s v="64446859"/>
    <s v="64446859"/>
    <m/>
    <m/>
    <m/>
    <m/>
    <m/>
    <d v="2026-05-01T00:00:00"/>
    <m/>
    <m/>
    <m/>
    <s v="8-959-2411"/>
    <s v="MASIVO"/>
    <s v="2 MESES PENDIENTES"/>
    <x v="12"/>
    <m/>
    <m/>
    <m/>
    <m/>
  </r>
  <r>
    <x v="1"/>
    <s v=" LORENZO Ariel MARTINEZ Soto"/>
    <n v="368046070000"/>
    <s v="Cobros Mayo 3"/>
    <m/>
    <m/>
    <d v="2026-05-01T00:00:00"/>
    <s v="66888447"/>
    <s v="66888447"/>
    <m/>
    <m/>
    <m/>
    <m/>
    <m/>
    <d v="2026-05-01T00:00:00"/>
    <m/>
    <m/>
    <m/>
    <s v="8-747-588"/>
    <s v="MASIVO"/>
    <s v="NPN"/>
    <x v="12"/>
    <m/>
    <m/>
    <m/>
    <m/>
  </r>
  <r>
    <x v="1"/>
    <s v="Odilio Antonio Domínguez Ortiz "/>
    <n v="366044660000"/>
    <s v="Cobros Mayo 3"/>
    <m/>
    <m/>
    <d v="2026-05-01T00:00:00"/>
    <s v="69279886"/>
    <s v="69279886"/>
    <m/>
    <m/>
    <m/>
    <m/>
    <m/>
    <d v="2026-05-01T00:00:00"/>
    <m/>
    <m/>
    <m/>
    <s v="8-840-388"/>
    <s v="MASIVO"/>
    <s v="NPN"/>
    <x v="12"/>
    <m/>
    <m/>
    <m/>
    <m/>
  </r>
  <r>
    <x v="1"/>
    <s v="Rosa enelda Gómez de Vargas"/>
    <n v="365042540000"/>
    <s v="Cobros Mayo 3"/>
    <m/>
    <m/>
    <d v="2026-05-01T00:00:00"/>
    <s v="64839221"/>
    <s v="64839221"/>
    <m/>
    <m/>
    <m/>
    <m/>
    <m/>
    <d v="2026-05-01T00:00:00"/>
    <m/>
    <m/>
    <m/>
    <s v="8-209-421"/>
    <s v="MASIVO"/>
    <s v="1 MES PENDIENTE"/>
    <x v="12"/>
    <m/>
    <m/>
    <m/>
    <m/>
  </r>
  <r>
    <x v="1"/>
    <s v="Alejandro mccoy"/>
    <n v="366044030000"/>
    <s v="Cobros Mayo 3"/>
    <m/>
    <m/>
    <d v="2026-05-01T00:00:00"/>
    <s v="60631816"/>
    <s v="60631816"/>
    <m/>
    <m/>
    <m/>
    <m/>
    <m/>
    <d v="2026-05-01T00:00:00"/>
    <m/>
    <m/>
    <m/>
    <s v="8-898-582"/>
    <s v="MASIVO"/>
    <s v="1 MES PENDIENTE"/>
    <x v="12"/>
    <m/>
    <m/>
    <m/>
    <m/>
  </r>
  <r>
    <x v="1"/>
    <s v="Heydi adriana Cordore zamora"/>
    <n v="361040080000"/>
    <s v="Cobros Mayo 3"/>
    <m/>
    <m/>
    <d v="2026-05-01T00:00:00"/>
    <n v="68965255"/>
    <n v="68965255"/>
    <m/>
    <m/>
    <m/>
    <m/>
    <m/>
    <d v="2026-05-01T00:00:00"/>
    <m/>
    <m/>
    <m/>
    <s v="C04036374"/>
    <s v="MASIVO"/>
    <s v="1 MES PENDIENTE"/>
    <x v="12"/>
    <m/>
    <m/>
    <m/>
    <m/>
  </r>
  <r>
    <x v="1"/>
    <s v="Dominique Velez"/>
    <n v="198011520000"/>
    <s v="Cobros Mayo 3"/>
    <m/>
    <m/>
    <d v="2026-05-01T00:00:00"/>
    <s v="67199058"/>
    <s v="67199058"/>
    <m/>
    <m/>
    <m/>
    <m/>
    <m/>
    <d v="2026-05-01T00:00:00"/>
    <m/>
    <m/>
    <m/>
    <s v="8-730-2366"/>
    <s v="MASIVO"/>
    <s v="1 MES PENDIENTE"/>
    <x v="12"/>
    <m/>
    <m/>
    <m/>
    <m/>
  </r>
  <r>
    <x v="1"/>
    <s v="Amado Enrique Chavarría Ortega"/>
    <n v="366044880000"/>
    <s v="Cobros Mayo 3"/>
    <m/>
    <m/>
    <d v="2026-05-01T00:00:00"/>
    <s v="64909085"/>
    <s v="64909085"/>
    <m/>
    <m/>
    <m/>
    <m/>
    <m/>
    <d v="2026-05-01T00:00:00"/>
    <m/>
    <m/>
    <m/>
    <s v="8-451-399"/>
    <s v="MASIVO"/>
    <s v="1 MES PENDIENTE"/>
    <x v="12"/>
    <m/>
    <m/>
    <m/>
    <m/>
  </r>
  <r>
    <x v="1"/>
    <s v="GASPARINO RUIZ RODRIGUEZ"/>
    <n v="363041930000"/>
    <s v="Cobros Mayo 3"/>
    <m/>
    <m/>
    <d v="2026-05-01T00:00:00"/>
    <s v="65544518"/>
    <s v="65544518"/>
    <m/>
    <m/>
    <m/>
    <m/>
    <m/>
    <d v="2026-05-01T00:00:00"/>
    <m/>
    <m/>
    <m/>
    <s v="4-119-1293"/>
    <s v="MASIVO"/>
    <s v="2 MESES PENDIENTES"/>
    <x v="12"/>
    <m/>
    <m/>
    <m/>
    <m/>
  </r>
  <r>
    <x v="1"/>
    <s v="ENRIQUETA SUMOSA CANTULE"/>
    <n v="804236570000"/>
    <s v="Cobros Mayo 3"/>
    <m/>
    <m/>
    <d v="2026-05-01T00:00:00"/>
    <s v="69376282"/>
    <s v="69376282"/>
    <m/>
    <m/>
    <m/>
    <m/>
    <m/>
    <d v="2026-05-01T00:00:00"/>
    <m/>
    <m/>
    <m/>
    <s v="3-61-56"/>
    <s v="MASIVO"/>
    <s v="1 MES PENDIENTE"/>
    <x v="12"/>
    <m/>
    <m/>
    <m/>
    <m/>
  </r>
  <r>
    <x v="1"/>
    <s v="Lud Manuel Quintero García"/>
    <n v="367045450000"/>
    <s v="Cobros Mayo 3"/>
    <m/>
    <m/>
    <d v="2026-05-01T00:00:00"/>
    <s v="64553600"/>
    <s v="64553600"/>
    <m/>
    <m/>
    <m/>
    <m/>
    <m/>
    <d v="2026-05-01T00:00:00"/>
    <m/>
    <m/>
    <m/>
    <s v="8-850-455"/>
    <s v="SOHO-CALL CENTER"/>
    <s v="NPN"/>
    <x v="12"/>
    <m/>
    <m/>
    <m/>
    <m/>
  </r>
  <r>
    <x v="1"/>
    <s v="Antonio Leon Zhang"/>
    <n v="362042180000"/>
    <s v="Cobros Mayo 3"/>
    <m/>
    <m/>
    <d v="2026-05-01T00:00:00"/>
    <s v="60903383"/>
    <s v="60903383"/>
    <m/>
    <m/>
    <m/>
    <m/>
    <m/>
    <d v="2026-05-01T00:00:00"/>
    <m/>
    <m/>
    <m/>
    <s v="8-808-1847"/>
    <s v="SOHO-CALL CENTER"/>
    <s v="2 MESES PENDIENTES"/>
    <x v="12"/>
    <m/>
    <m/>
    <m/>
    <m/>
  </r>
  <r>
    <x v="1"/>
    <s v="JINGWEI HUANG "/>
    <n v="368043450000"/>
    <s v="Cobros Mayo 3"/>
    <m/>
    <m/>
    <d v="2026-05-01T00:00:00"/>
    <s v="65422007"/>
    <s v="65422007"/>
    <m/>
    <m/>
    <m/>
    <m/>
    <m/>
    <d v="2026-05-01T00:00:00"/>
    <m/>
    <m/>
    <m/>
    <s v="E-8-106596"/>
    <s v="SOHO"/>
    <s v="NPN"/>
    <x v="12"/>
    <m/>
    <m/>
    <m/>
    <m/>
  </r>
  <r>
    <x v="1"/>
    <s v="Edison Rene Gary Fula  "/>
    <n v="364040960000"/>
    <s v="Cobros Mayo 3"/>
    <m/>
    <m/>
    <d v="2026-05-01T00:00:00"/>
    <n v="62195276"/>
    <n v="62195276"/>
    <m/>
    <m/>
    <m/>
    <m/>
    <m/>
    <d v="2026-05-01T00:00:00"/>
    <m/>
    <m/>
    <m/>
    <s v="3-759-210"/>
    <s v="SOHO"/>
    <s v="NPN"/>
    <x v="12"/>
    <m/>
    <m/>
    <m/>
    <m/>
  </r>
  <r>
    <x v="1"/>
    <s v="Radames marmolejos"/>
    <n v="369041380000"/>
    <s v="Cobros Mayo 3"/>
    <m/>
    <m/>
    <d v="2026-05-01T00:00:00"/>
    <n v="63467340"/>
    <n v="63467340"/>
    <m/>
    <m/>
    <m/>
    <m/>
    <m/>
    <d v="2026-05-01T00:00:00"/>
    <m/>
    <m/>
    <m/>
    <s v="8-979-827"/>
    <s v="SOHO"/>
    <s v="1 MES PENDIENTE"/>
    <x v="12"/>
    <m/>
    <m/>
    <m/>
    <m/>
  </r>
  <r>
    <x v="1"/>
    <s v="José Nuñez"/>
    <n v="369043290000"/>
    <s v="Cobros Mayo 3"/>
    <m/>
    <m/>
    <d v="2026-05-01T00:00:00"/>
    <n v="64827755"/>
    <n v="64827755"/>
    <m/>
    <m/>
    <m/>
    <m/>
    <m/>
    <d v="2026-05-01T00:00:00"/>
    <m/>
    <m/>
    <m/>
    <s v="8-817-679"/>
    <s v="SOHO"/>
    <s v="2 MESES PENDIENTES"/>
    <x v="12"/>
    <m/>
    <m/>
    <m/>
    <m/>
  </r>
  <r>
    <x v="1"/>
    <s v="Guido Bacorizo"/>
    <n v="361045600000"/>
    <s v="Cobros Mayo 3"/>
    <m/>
    <m/>
    <d v="2026-05-01T00:00:00"/>
    <s v="66773797"/>
    <s v="66773797"/>
    <m/>
    <m/>
    <m/>
    <m/>
    <m/>
    <d v="2026-05-01T00:00:00"/>
    <m/>
    <m/>
    <m/>
    <s v="5-714-2411"/>
    <s v="MASIVO"/>
    <s v="NPN"/>
    <x v="12"/>
    <m/>
    <m/>
    <m/>
    <m/>
  </r>
  <r>
    <x v="1"/>
    <s v="Clorinda Pérez Acosta"/>
    <n v="364045220000"/>
    <s v="Cobros Mayo 3"/>
    <m/>
    <m/>
    <d v="2026-05-01T00:00:00"/>
    <s v="67911518"/>
    <s v="67911518"/>
    <m/>
    <m/>
    <m/>
    <m/>
    <m/>
    <d v="2026-05-01T00:00:00"/>
    <m/>
    <m/>
    <m/>
    <s v="5-7-781"/>
    <s v="MASIVO"/>
    <s v="1 MES PENDIENTE"/>
    <x v="12"/>
    <m/>
    <m/>
    <m/>
    <m/>
  </r>
  <r>
    <x v="1"/>
    <s v="Abel velasquez"/>
    <n v="364043720000"/>
    <s v="Cobros Mayo 3"/>
    <m/>
    <m/>
    <d v="2026-05-01T00:00:00"/>
    <s v="61332109"/>
    <s v="61332109"/>
    <m/>
    <m/>
    <m/>
    <m/>
    <m/>
    <d v="2026-05-01T00:00:00"/>
    <m/>
    <m/>
    <m/>
    <s v="7-712-357"/>
    <s v="MASIVO"/>
    <s v="1 MES PENDIENTE"/>
    <x v="12"/>
    <m/>
    <m/>
    <m/>
    <m/>
  </r>
  <r>
    <x v="1"/>
    <s v=" MERLY ISABEL ANGULO RUDAS"/>
    <n v="367040280000"/>
    <s v="Cobros Mayo 3"/>
    <m/>
    <m/>
    <d v="2026-05-01T00:00:00"/>
    <s v="61682413"/>
    <s v="61682413"/>
    <m/>
    <m/>
    <m/>
    <m/>
    <m/>
    <d v="2026-05-01T00:00:00"/>
    <m/>
    <m/>
    <m/>
    <s v="AX835312"/>
    <s v="DIGITAL"/>
    <s v="1 MES PENDIENTE"/>
    <x v="12"/>
    <m/>
    <m/>
    <m/>
    <m/>
  </r>
  <r>
    <x v="1"/>
    <s v="ISAAC ALBERTO TEJADA"/>
    <n v="361043620000"/>
    <s v="Cobros Mayo 3"/>
    <m/>
    <m/>
    <d v="2026-05-01T00:00:00"/>
    <s v="65326867"/>
    <s v="65326867"/>
    <m/>
    <m/>
    <m/>
    <m/>
    <m/>
    <d v="2026-05-01T00:00:00"/>
    <m/>
    <m/>
    <m/>
    <s v="8-1017-994"/>
    <s v="DIGITAL"/>
    <s v="2 MESES PENDIENTES"/>
    <x v="12"/>
    <m/>
    <m/>
    <m/>
    <m/>
  </r>
  <r>
    <x v="1"/>
    <s v="GENIER AVILES"/>
    <n v="369043310000"/>
    <s v="Cobros Mayo 3"/>
    <m/>
    <m/>
    <d v="2026-05-01T00:00:00"/>
    <s v="68905432"/>
    <s v="68905432"/>
    <m/>
    <m/>
    <m/>
    <m/>
    <m/>
    <d v="2026-05-01T00:00:00"/>
    <m/>
    <m/>
    <m/>
    <s v="8-526-1592"/>
    <s v="MASIVO"/>
    <s v="2 MESES PENDIENTES"/>
    <x v="12"/>
    <m/>
    <m/>
    <m/>
    <m/>
  </r>
  <r>
    <x v="1"/>
    <s v="Alvin acosta"/>
    <n v="365044620000"/>
    <s v="Cobros Mayo 3"/>
    <m/>
    <m/>
    <d v="2026-05-01T00:00:00"/>
    <s v="68905432"/>
    <s v="68905432"/>
    <m/>
    <m/>
    <m/>
    <m/>
    <m/>
    <d v="2026-05-01T00:00:00"/>
    <m/>
    <m/>
    <m/>
    <s v="8-830-587"/>
    <s v="MASIVO"/>
    <s v="NPN"/>
    <x v="12"/>
    <m/>
    <m/>
    <m/>
    <m/>
  </r>
  <r>
    <x v="1"/>
    <s v="Kimberly jill samudio"/>
    <n v="361042780000"/>
    <s v="Cobros Mayo 3"/>
    <m/>
    <m/>
    <d v="2026-05-01T00:00:00"/>
    <s v="64844057"/>
    <s v="64844057"/>
    <m/>
    <m/>
    <m/>
    <m/>
    <m/>
    <d v="2026-05-01T00:00:00"/>
    <m/>
    <m/>
    <m/>
    <s v="8 807 1088"/>
    <s v="MASIVO"/>
    <s v="1 MES PENDIENTE"/>
    <x v="12"/>
    <m/>
    <m/>
    <m/>
    <m/>
  </r>
  <r>
    <x v="1"/>
    <s v="Kathia Michell Vargas Arauz"/>
    <n v="362044920000"/>
    <s v="Cobros Mayo 3"/>
    <m/>
    <m/>
    <d v="2026-05-01T00:00:00"/>
    <s v="62372411"/>
    <s v="62372411"/>
    <m/>
    <m/>
    <m/>
    <m/>
    <m/>
    <d v="2026-05-01T00:00:00"/>
    <m/>
    <m/>
    <m/>
    <s v="4-751-1771"/>
    <s v="MASIVO"/>
    <s v="2 MESES PENDIENTES"/>
    <x v="12"/>
    <m/>
    <m/>
    <m/>
    <m/>
  </r>
  <r>
    <x v="1"/>
    <s v="Maritza Yovana Madrid Saldaña"/>
    <n v="367044950000"/>
    <s v="Cobros Mayo 3"/>
    <m/>
    <m/>
    <d v="2026-05-01T00:00:00"/>
    <s v="60574700"/>
    <s v="60574700"/>
    <m/>
    <m/>
    <m/>
    <m/>
    <m/>
    <d v="2026-05-01T00:00:00"/>
    <m/>
    <m/>
    <m/>
    <s v="4-787-2189"/>
    <s v="MASIVO"/>
    <s v="1 MES PENDIENTE"/>
    <x v="12"/>
    <m/>
    <m/>
    <m/>
    <m/>
  </r>
  <r>
    <x v="1"/>
    <s v="PEDRO GUTIERREZ AVILA"/>
    <n v="368044060000"/>
    <s v="Cobros Mayo 3"/>
    <m/>
    <m/>
    <d v="2026-05-01T00:00:00"/>
    <s v="69534947"/>
    <s v="69534947"/>
    <m/>
    <m/>
    <m/>
    <m/>
    <m/>
    <d v="2026-05-01T00:00:00"/>
    <m/>
    <m/>
    <m/>
    <s v="4-108-825"/>
    <s v="MASIVO"/>
    <s v="1 MES PENDIENTE"/>
    <x v="12"/>
    <m/>
    <m/>
    <m/>
    <m/>
  </r>
  <r>
    <x v="1"/>
    <s v="ELENA CAMPOS"/>
    <n v="369044140000"/>
    <s v="Cobros Mayo 3"/>
    <m/>
    <m/>
    <d v="2026-05-01T00:00:00"/>
    <s v="68082860"/>
    <s v="68082860"/>
    <m/>
    <m/>
    <m/>
    <m/>
    <m/>
    <d v="2026-05-01T00:00:00"/>
    <m/>
    <m/>
    <m/>
    <s v="3-742-811"/>
    <s v="MASIVO"/>
    <s v="NPN"/>
    <x v="12"/>
    <m/>
    <m/>
    <m/>
    <m/>
  </r>
  <r>
    <x v="1"/>
    <s v="DIANA MALLELIS JARAMILLO QUINTERO"/>
    <n v="364044210000"/>
    <s v="Cobros Mayo 3"/>
    <m/>
    <m/>
    <d v="2026-05-01T00:00:00"/>
    <s v="68428295"/>
    <s v="68428295"/>
    <m/>
    <m/>
    <m/>
    <m/>
    <m/>
    <d v="2026-05-01T00:00:00"/>
    <m/>
    <m/>
    <m/>
    <s v="8-838-1642"/>
    <s v="MASIVO"/>
    <s v="2 MESES PENDIENTES"/>
    <x v="12"/>
    <m/>
    <m/>
    <m/>
    <m/>
  </r>
  <r>
    <x v="1"/>
    <s v="Yulibeth valdes"/>
    <n v="361035580000"/>
    <s v="Cobros Mayo 3"/>
    <m/>
    <m/>
    <d v="2026-05-01T00:00:00"/>
    <s v="61147696"/>
    <s v="61147696"/>
    <m/>
    <m/>
    <m/>
    <m/>
    <m/>
    <d v="2026-05-01T00:00:00"/>
    <m/>
    <m/>
    <m/>
    <s v="8-1010-1544"/>
    <s v="MASIVO"/>
    <s v="1 MES PENDIENTE"/>
    <x v="12"/>
    <m/>
    <m/>
    <m/>
    <m/>
  </r>
  <r>
    <x v="1"/>
    <s v="Yazmin Gisela Hernández  Bazan"/>
    <n v="369041840000"/>
    <s v="Cobros Mayo 3"/>
    <m/>
    <m/>
    <d v="2026-05-01T00:00:00"/>
    <s v="65155444"/>
    <s v="65155444"/>
    <m/>
    <m/>
    <m/>
    <m/>
    <m/>
    <d v="2026-05-01T00:00:00"/>
    <m/>
    <m/>
    <m/>
    <s v="8-824-1899"/>
    <s v="MASIVO"/>
    <s v="1 MES PENDIENTE"/>
    <x v="12"/>
    <m/>
    <m/>
    <m/>
    <m/>
  </r>
  <r>
    <x v="1"/>
    <s v="Neftali Baca "/>
    <n v="366044600000"/>
    <s v="Cobros Mayo 3"/>
    <m/>
    <m/>
    <d v="2026-05-01T00:00:00"/>
    <s v="66960174"/>
    <s v="66960174"/>
    <m/>
    <m/>
    <m/>
    <m/>
    <m/>
    <d v="2026-05-01T00:00:00"/>
    <m/>
    <m/>
    <m/>
    <s v="C02569146"/>
    <s v="MASIVO"/>
    <s v="NPN"/>
    <x v="12"/>
    <m/>
    <m/>
    <m/>
    <m/>
  </r>
  <r>
    <x v="1"/>
    <s v="Mercedes Morales "/>
    <n v="369041570000"/>
    <s v="Cobros Mayo 3"/>
    <m/>
    <m/>
    <d v="2026-05-01T00:00:00"/>
    <s v="65018497"/>
    <s v="65018497"/>
    <m/>
    <m/>
    <m/>
    <m/>
    <m/>
    <d v="2026-05-01T00:00:00"/>
    <m/>
    <m/>
    <m/>
    <s v="CO3691581"/>
    <s v="MASIVO"/>
    <s v="2 MESES PENDIENTES"/>
    <x v="12"/>
    <m/>
    <m/>
    <m/>
    <m/>
  </r>
  <r>
    <x v="1"/>
    <s v="Natividad Montezuma Montezuma"/>
    <n v="368046250000"/>
    <s v="Cobros Mayo 3"/>
    <m/>
    <m/>
    <d v="2026-05-01T00:00:00"/>
    <s v="67844698"/>
    <s v="67844698"/>
    <m/>
    <m/>
    <m/>
    <m/>
    <m/>
    <d v="2026-05-01T00:00:00"/>
    <m/>
    <m/>
    <m/>
    <s v="4-764-1023"/>
    <s v="MASIVO"/>
    <s v="NPN"/>
    <x v="12"/>
    <m/>
    <m/>
    <m/>
    <m/>
  </r>
  <r>
    <x v="1"/>
    <s v="Iliana itzel salgado ortiz"/>
    <n v="352051900000"/>
    <s v="Cobros Mayo 3"/>
    <m/>
    <m/>
    <d v="2026-05-01T00:00:00"/>
    <s v="64762023"/>
    <s v="64762023"/>
    <m/>
    <m/>
    <m/>
    <m/>
    <m/>
    <d v="2026-05-01T00:00:00"/>
    <m/>
    <m/>
    <m/>
    <s v="8-720-1653"/>
    <s v="MASIVO"/>
    <s v="1 MES PENDIENTE"/>
    <x v="12"/>
    <m/>
    <m/>
    <m/>
    <m/>
  </r>
  <r>
    <x v="1"/>
    <s v="Luis Heriberto lucero Rodriguez"/>
    <n v="367045630000"/>
    <s v="Cobros Mayo 3"/>
    <m/>
    <m/>
    <d v="2026-05-01T00:00:00"/>
    <s v="68353394"/>
    <s v="68353394"/>
    <m/>
    <m/>
    <m/>
    <m/>
    <m/>
    <d v="2026-05-01T00:00:00"/>
    <m/>
    <m/>
    <m/>
    <s v="8-738-10"/>
    <s v="MASIVO"/>
    <s v="1 MES PENDIENTE"/>
    <x v="12"/>
    <m/>
    <m/>
    <m/>
    <m/>
  </r>
  <r>
    <x v="1"/>
    <s v="Julia guerra pinto"/>
    <n v="362045230000"/>
    <s v="Cobros Mayo 3"/>
    <m/>
    <m/>
    <d v="2026-05-01T00:00:00"/>
    <s v="62283674"/>
    <s v="62283674"/>
    <m/>
    <m/>
    <m/>
    <m/>
    <m/>
    <d v="2026-05-01T00:00:00"/>
    <m/>
    <m/>
    <m/>
    <s v="4-720-2376"/>
    <s v="MASIVO"/>
    <s v="NPN"/>
    <x v="12"/>
    <m/>
    <m/>
    <m/>
    <m/>
  </r>
  <r>
    <x v="1"/>
    <s v="Roseeidy sharick suira Rodriguez "/>
    <n v="362045840000"/>
    <s v="Cobros Mayo 3"/>
    <m/>
    <m/>
    <d v="2026-05-01T00:00:00"/>
    <s v="68448925"/>
    <s v="68448925"/>
    <m/>
    <m/>
    <m/>
    <m/>
    <m/>
    <d v="2026-05-01T00:00:00"/>
    <m/>
    <m/>
    <m/>
    <s v="8-1027-259"/>
    <s v="MASIVO"/>
    <s v="1 MES PENDIENTE"/>
    <x v="12"/>
    <m/>
    <m/>
    <m/>
    <m/>
  </r>
  <r>
    <x v="1"/>
    <s v="Ji xiu zheng "/>
    <n v="363042590000"/>
    <s v="Cobros Mayo 3"/>
    <m/>
    <m/>
    <d v="2026-05-01T00:00:00"/>
    <n v="66622396"/>
    <n v="66622396"/>
    <m/>
    <m/>
    <m/>
    <m/>
    <m/>
    <d v="2026-05-01T00:00:00"/>
    <m/>
    <m/>
    <m/>
    <s v="E-8-73553"/>
    <s v="MASIVO"/>
    <s v="1 MES PENDIENTE"/>
    <x v="12"/>
    <m/>
    <m/>
    <m/>
    <m/>
  </r>
  <r>
    <x v="1"/>
    <s v="Hilario Martinez Reyes"/>
    <n v="362043260000"/>
    <s v="Cobros Mayo 3"/>
    <m/>
    <m/>
    <d v="2026-05-01T00:00:00"/>
    <s v="65790799"/>
    <s v="65790799"/>
    <m/>
    <m/>
    <m/>
    <m/>
    <m/>
    <d v="2026-05-01T00:00:00"/>
    <m/>
    <m/>
    <m/>
    <s v="2-152-711"/>
    <s v="MASIVO"/>
    <s v="1 MES PENDIENTE"/>
    <x v="12"/>
    <m/>
    <m/>
    <m/>
    <m/>
  </r>
  <r>
    <x v="1"/>
    <s v="MIKE BORDA RUIZ"/>
    <n v="362039070000"/>
    <s v="Cobros Mayo 3"/>
    <m/>
    <m/>
    <d v="2026-05-01T00:00:00"/>
    <n v="66499032"/>
    <n v="66499032"/>
    <m/>
    <m/>
    <m/>
    <m/>
    <m/>
    <d v="2026-05-01T00:00:00"/>
    <m/>
    <m/>
    <m/>
    <s v="BF713496"/>
    <s v="MASIVO"/>
    <s v="NPN"/>
    <x v="12"/>
    <m/>
    <m/>
    <m/>
    <m/>
  </r>
  <r>
    <x v="1"/>
    <s v="CRISTOBAL PEREZ GARCIA"/>
    <n v="359227530000"/>
    <s v="Cobros Mayo 3"/>
    <m/>
    <m/>
    <d v="2026-05-01T00:00:00"/>
    <s v="68560545"/>
    <s v="68560545"/>
    <m/>
    <m/>
    <m/>
    <m/>
    <m/>
    <d v="2026-05-01T00:00:00"/>
    <m/>
    <m/>
    <m/>
    <s v="7-700-2056"/>
    <s v="MASIVO"/>
    <s v="NPN"/>
    <x v="12"/>
    <m/>
    <m/>
    <m/>
    <m/>
  </r>
  <r>
    <x v="1"/>
    <s v="MAYLIN YOSETH DE LEON MARTINEZ"/>
    <n v="366041540000"/>
    <s v="Cobros Mayo 3"/>
    <m/>
    <m/>
    <d v="2026-05-01T00:00:00"/>
    <s v="64784095"/>
    <s v="64784095"/>
    <m/>
    <m/>
    <m/>
    <m/>
    <m/>
    <d v="2026-05-01T00:00:00"/>
    <m/>
    <m/>
    <m/>
    <s v="8-1021-2385"/>
    <s v="MASIVO"/>
    <s v="1 MES PENDIENTE"/>
    <x v="12"/>
    <m/>
    <m/>
    <m/>
    <m/>
  </r>
  <r>
    <x v="1"/>
    <s v="LABRADA IDALIDIS MORENO PÉREZ "/>
    <n v="363045490000"/>
    <s v="Cobros Mayo 3"/>
    <m/>
    <m/>
    <d v="2026-05-01T00:00:00"/>
    <s v="67263394"/>
    <s v="67263394"/>
    <m/>
    <m/>
    <m/>
    <m/>
    <m/>
    <d v="2026-05-01T00:00:00"/>
    <m/>
    <m/>
    <m/>
    <s v="8-896-162"/>
    <s v="MASIVO"/>
    <s v="1 MES PENDIENTE"/>
    <x v="12"/>
    <m/>
    <m/>
    <m/>
    <m/>
  </r>
  <r>
    <x v="1"/>
    <s v="Heidy Solina Cordoba Rodriguez"/>
    <n v="365044020000"/>
    <s v="Cobros Mayo 3"/>
    <m/>
    <m/>
    <d v="2026-05-01T00:00:00"/>
    <s v="63753840"/>
    <s v="63753840"/>
    <m/>
    <m/>
    <m/>
    <m/>
    <m/>
    <d v="2026-05-01T00:00:00"/>
    <m/>
    <m/>
    <m/>
    <s v="7-705-556"/>
    <s v="MASIVO"/>
    <s v="1 MES PENDIENTE"/>
    <x v="12"/>
    <m/>
    <m/>
    <m/>
    <m/>
  </r>
  <r>
    <x v="1"/>
    <s v="STEFANY BRICED PIMENTEL MONTILLA"/>
    <n v="299057840000"/>
    <s v="Cobros Mayo 3"/>
    <m/>
    <m/>
    <d v="2026-05-01T00:00:00"/>
    <s v="67063800"/>
    <s v="67063800"/>
    <m/>
    <m/>
    <m/>
    <m/>
    <m/>
    <d v="2026-05-01T00:00:00"/>
    <m/>
    <m/>
    <m/>
    <s v="9-729-1940"/>
    <s v="MASIVO"/>
    <s v="1 MES PENDIENTE"/>
    <x v="12"/>
    <m/>
    <m/>
    <m/>
    <m/>
  </r>
  <r>
    <x v="1"/>
    <s v=" JOSE ANGEL JARAMILLO ROSALES"/>
    <n v="369045400000"/>
    <s v="Cobros Mayo 3"/>
    <m/>
    <m/>
    <d v="2026-05-01T00:00:00"/>
    <n v="65528623"/>
    <n v="65528623"/>
    <m/>
    <m/>
    <m/>
    <m/>
    <m/>
    <d v="2026-05-01T00:00:00"/>
    <m/>
    <m/>
    <m/>
    <s v="2-147-276"/>
    <s v="DIGITAL"/>
    <s v="NPN"/>
    <x v="12"/>
    <m/>
    <m/>
    <m/>
    <m/>
  </r>
  <r>
    <x v="1"/>
    <s v="Audid rivera"/>
    <n v="368010580000"/>
    <s v="Cobros Mayo 3"/>
    <m/>
    <m/>
    <d v="2026-05-01T00:00:00"/>
    <s v="68905432"/>
    <s v="68905432"/>
    <m/>
    <m/>
    <m/>
    <m/>
    <m/>
    <d v="2026-05-01T00:00:00"/>
    <m/>
    <m/>
    <m/>
    <s v="8-522-1667"/>
    <s v="MASIVO"/>
    <s v="2 MESES PENDIENTES"/>
    <x v="12"/>
    <m/>
    <m/>
    <m/>
    <m/>
  </r>
  <r>
    <x v="1"/>
    <s v="ALMA ROSA FLORES PADILLA"/>
    <n v="367042800000"/>
    <s v="Cobros Mayo 3"/>
    <m/>
    <m/>
    <d v="2026-05-01T00:00:00"/>
    <s v="67318422"/>
    <s v="67318422"/>
    <m/>
    <m/>
    <m/>
    <m/>
    <m/>
    <d v="2026-05-01T00:00:00"/>
    <m/>
    <m/>
    <m/>
    <s v="8-240-1004"/>
    <s v="MASIVO"/>
    <s v="2 MESES PENDIENTES"/>
    <x v="12"/>
    <m/>
    <m/>
    <m/>
    <m/>
  </r>
  <r>
    <x v="1"/>
    <s v="Yaxiziel Pérez garrido"/>
    <n v="369045920000"/>
    <s v="Cobros Mayo 3"/>
    <m/>
    <m/>
    <d v="2026-05-01T00:00:00"/>
    <s v="254 6790"/>
    <s v="254 6790"/>
    <m/>
    <m/>
    <m/>
    <m/>
    <m/>
    <d v="2026-05-01T00:00:00"/>
    <m/>
    <m/>
    <m/>
    <s v="8 1061 295"/>
    <s v="MASIVO"/>
    <s v="NPN"/>
    <x v="12"/>
    <m/>
    <m/>
    <m/>
    <m/>
  </r>
  <r>
    <x v="1"/>
    <s v="Gabriela Yohanis Hernández Boniche "/>
    <n v="364040580000"/>
    <s v="Cobros Mayo 3"/>
    <m/>
    <m/>
    <d v="2026-05-01T00:00:00"/>
    <n v="69795698"/>
    <n v="69795698"/>
    <m/>
    <m/>
    <m/>
    <m/>
    <m/>
    <d v="2026-05-01T00:00:00"/>
    <m/>
    <m/>
    <m/>
    <s v="8-990-2202"/>
    <s v="MASIVO"/>
    <s v="2 MESES PENDIENTES"/>
    <x v="12"/>
    <m/>
    <m/>
    <m/>
    <m/>
  </r>
  <r>
    <x v="1"/>
    <s v="Yair Hernández"/>
    <n v="367037860000"/>
    <s v="Cobros Mayo 3"/>
    <m/>
    <m/>
    <d v="2026-05-01T00:00:00"/>
    <n v="68150976"/>
    <n v="68150976"/>
    <m/>
    <m/>
    <m/>
    <m/>
    <m/>
    <d v="2026-05-01T00:00:00"/>
    <m/>
    <m/>
    <m/>
    <s v="9-757-382"/>
    <s v="MASIVO"/>
    <s v="NPN"/>
    <x v="12"/>
    <m/>
    <m/>
    <m/>
    <m/>
  </r>
  <r>
    <x v="1"/>
    <s v=" Asucena del Carmen Mendoza Moreno"/>
    <n v="367044620000"/>
    <s v="Cobros Mayo 3"/>
    <m/>
    <m/>
    <d v="2026-05-01T00:00:00"/>
    <s v="65958065"/>
    <s v="65958065"/>
    <m/>
    <m/>
    <m/>
    <m/>
    <m/>
    <d v="2026-05-01T00:00:00"/>
    <m/>
    <m/>
    <m/>
    <s v="8-968-1058"/>
    <s v="MASIVO"/>
    <s v="1 MES PENDIENTE"/>
    <x v="12"/>
    <m/>
    <m/>
    <m/>
    <m/>
  </r>
  <r>
    <x v="1"/>
    <s v="Carlos Alberto Dias Arauz"/>
    <n v="367044720000"/>
    <s v="Cobros Mayo 3"/>
    <m/>
    <m/>
    <d v="2026-05-01T00:00:00"/>
    <s v="67487662"/>
    <s v="67487662"/>
    <m/>
    <m/>
    <m/>
    <m/>
    <m/>
    <d v="2026-05-01T00:00:00"/>
    <m/>
    <m/>
    <m/>
    <s v="4-747-2"/>
    <s v="MASIVO"/>
    <s v="1 MES PENDIENTE"/>
    <x v="12"/>
    <m/>
    <m/>
    <m/>
    <m/>
  </r>
  <r>
    <x v="1"/>
    <s v="Luis José Quintero Araúz "/>
    <n v="366044960000"/>
    <s v="Cobros Mayo 3"/>
    <m/>
    <m/>
    <d v="2026-05-01T00:00:00"/>
    <n v="64942046"/>
    <n v="64942046"/>
    <m/>
    <m/>
    <m/>
    <m/>
    <m/>
    <d v="2026-05-01T00:00:00"/>
    <m/>
    <m/>
    <m/>
    <s v="4-798-157"/>
    <s v="MASIVO"/>
    <s v="NPN"/>
    <x v="12"/>
    <m/>
    <m/>
    <m/>
    <m/>
  </r>
  <r>
    <x v="1"/>
    <s v="Josue Saona Olmos"/>
    <n v="351102330000"/>
    <s v="Cobros Mayo 3"/>
    <m/>
    <m/>
    <d v="2026-05-01T00:00:00"/>
    <s v="68131635"/>
    <s v="68131635"/>
    <m/>
    <m/>
    <m/>
    <m/>
    <m/>
    <d v="2026-05-01T00:00:00"/>
    <m/>
    <m/>
    <m/>
    <s v="4-750-678"/>
    <s v="MASIVO"/>
    <s v="2 MESES PENDIENTES"/>
    <x v="12"/>
    <m/>
    <m/>
    <m/>
    <m/>
  </r>
  <r>
    <x v="1"/>
    <s v="Luis Enrique Cáceres de Obaldia "/>
    <n v="800989530000"/>
    <s v="Cobros Mayo 3"/>
    <m/>
    <m/>
    <d v="2026-05-01T00:00:00"/>
    <n v="69694789"/>
    <n v="69694789"/>
    <m/>
    <m/>
    <m/>
    <m/>
    <m/>
    <d v="2026-05-01T00:00:00"/>
    <m/>
    <m/>
    <m/>
    <s v="4-138-2045"/>
    <s v="MASIVO"/>
    <s v="1 MES PENDIENTE"/>
    <x v="12"/>
    <m/>
    <m/>
    <m/>
    <m/>
  </r>
  <r>
    <x v="1"/>
    <s v="Dayanis Yinelys Gutierrez Miranda"/>
    <n v="336041250000"/>
    <s v="Cobros Mayo 3"/>
    <m/>
    <m/>
    <d v="2026-05-01T00:00:00"/>
    <s v="64750146"/>
    <s v="64750146"/>
    <m/>
    <m/>
    <m/>
    <m/>
    <m/>
    <d v="2026-05-01T00:00:00"/>
    <m/>
    <m/>
    <m/>
    <s v="4-805-111"/>
    <s v="MASIVO"/>
    <s v="1 MES PENDIENTE"/>
    <x v="12"/>
    <m/>
    <m/>
    <m/>
    <m/>
  </r>
  <r>
    <x v="1"/>
    <s v="Yerilan del Rosario Cordero carrasquilla "/>
    <n v="364045620000"/>
    <s v="Cobros Mayo 3"/>
    <m/>
    <m/>
    <d v="2026-05-01T00:00:00"/>
    <n v="63941236"/>
    <n v="63941236"/>
    <m/>
    <m/>
    <m/>
    <m/>
    <m/>
    <d v="2026-05-01T00:00:00"/>
    <m/>
    <m/>
    <m/>
    <s v="4-819-867"/>
    <s v="MASIVO"/>
    <s v="1 MES PENDIENTE"/>
    <x v="12"/>
    <m/>
    <m/>
    <m/>
    <m/>
  </r>
  <r>
    <x v="1"/>
    <s v="Eyleen Esther Berrugate Degaiza "/>
    <n v="363041060000"/>
    <s v="Cobros Mayo 3"/>
    <m/>
    <m/>
    <d v="2026-05-01T00:00:00"/>
    <s v="69369350"/>
    <s v="69369350"/>
    <m/>
    <m/>
    <m/>
    <m/>
    <m/>
    <d v="2026-05-01T00:00:00"/>
    <m/>
    <m/>
    <m/>
    <s v="8-1018-309"/>
    <s v="MASIVO"/>
    <s v="1 MES PENDIENTE"/>
    <x v="12"/>
    <m/>
    <m/>
    <m/>
    <m/>
  </r>
  <r>
    <x v="1"/>
    <s v="Irving herrera"/>
    <n v="362034390000"/>
    <s v="Cobros Mayo 3"/>
    <m/>
    <m/>
    <d v="2026-05-01T00:00:00"/>
    <s v="68263190"/>
    <s v="68263190"/>
    <m/>
    <m/>
    <m/>
    <m/>
    <m/>
    <d v="2026-05-01T00:00:00"/>
    <m/>
    <m/>
    <m/>
    <s v="8-1014-2327"/>
    <s v="MASIVO"/>
    <s v="2 MESES PENDIENTES"/>
    <x v="12"/>
    <m/>
    <m/>
    <m/>
    <m/>
  </r>
  <r>
    <x v="1"/>
    <s v="YAMILETH DEL CARMEN BRACK MARTINEZ"/>
    <n v="368044430000"/>
    <s v="Cobros Mayo 3"/>
    <m/>
    <m/>
    <d v="2026-05-01T00:00:00"/>
    <s v="65991260"/>
    <s v="65991260"/>
    <m/>
    <m/>
    <m/>
    <m/>
    <m/>
    <d v="2026-05-01T00:00:00"/>
    <m/>
    <m/>
    <m/>
    <s v="9-731-555"/>
    <s v="MASIVO"/>
    <s v="1 MES PENDIENTE"/>
    <x v="12"/>
    <m/>
    <m/>
    <m/>
    <m/>
  </r>
  <r>
    <x v="1"/>
    <s v="Itzela wynter"/>
    <n v="366047680000"/>
    <s v="Cobros Mayo 3"/>
    <m/>
    <m/>
    <d v="2026-05-01T00:00:00"/>
    <s v="60439804"/>
    <s v="60439804"/>
    <m/>
    <m/>
    <m/>
    <m/>
    <m/>
    <d v="2026-05-01T00:00:00"/>
    <m/>
    <m/>
    <m/>
    <s v="8-306-953"/>
    <s v="MASIVO"/>
    <s v="2 MESES PENDIENTES"/>
    <x v="12"/>
    <m/>
    <m/>
    <m/>
    <m/>
  </r>
  <r>
    <x v="1"/>
    <s v="Aixel Ortiz de Valdes"/>
    <n v="361047020000"/>
    <s v="Cobros Mayo 3"/>
    <m/>
    <m/>
    <d v="2026-05-01T00:00:00"/>
    <s v="64116955"/>
    <s v="64116955"/>
    <m/>
    <m/>
    <m/>
    <m/>
    <m/>
    <d v="2026-05-01T00:00:00"/>
    <m/>
    <m/>
    <m/>
    <s v="9-737-681"/>
    <s v="MASIVO"/>
    <s v="2 MESES PENDIENTES"/>
    <x v="12"/>
    <m/>
    <m/>
    <m/>
    <m/>
  </r>
  <r>
    <x v="1"/>
    <s v="JESSICA MARICEL OLLER ARIAS"/>
    <n v="364047850000"/>
    <s v="Cobros Mayo 3"/>
    <m/>
    <m/>
    <d v="2026-05-01T00:00:00"/>
    <s v="68288324"/>
    <s v="68288324"/>
    <m/>
    <m/>
    <m/>
    <m/>
    <m/>
    <d v="2026-05-01T00:00:00"/>
    <m/>
    <m/>
    <m/>
    <s v="10-712-2207"/>
    <s v="MASIVO"/>
    <s v="1 MES PENDIENTE"/>
    <x v="12"/>
    <m/>
    <m/>
    <m/>
    <m/>
  </r>
  <r>
    <x v="1"/>
    <s v="Paola jaen"/>
    <n v="305059430000"/>
    <s v="Cobros Mayo 3"/>
    <m/>
    <m/>
    <d v="2026-05-01T00:00:00"/>
    <s v="63943208"/>
    <s v="63943208"/>
    <m/>
    <m/>
    <m/>
    <m/>
    <m/>
    <d v="2026-05-01T00:00:00"/>
    <m/>
    <m/>
    <m/>
    <s v="8-928-1087"/>
    <s v="MASIVO"/>
    <s v="NPN"/>
    <x v="12"/>
    <m/>
    <m/>
    <m/>
    <m/>
  </r>
  <r>
    <x v="1"/>
    <s v="Carla cristal gomez Batista "/>
    <n v="368037840000"/>
    <s v="Cobros Mayo 3"/>
    <m/>
    <m/>
    <d v="2026-05-01T00:00:00"/>
    <s v="66673136"/>
    <s v="66673136"/>
    <m/>
    <m/>
    <m/>
    <m/>
    <m/>
    <d v="2026-05-01T00:00:00"/>
    <m/>
    <m/>
    <m/>
    <s v="8-1044-951"/>
    <s v="MASIVO"/>
    <s v="2 MESES PENDIENTES"/>
    <x v="12"/>
    <m/>
    <m/>
    <m/>
    <m/>
  </r>
  <r>
    <x v="1"/>
    <s v="Alcibiadez Deme Díaz Castillo "/>
    <n v="369047750000"/>
    <s v="Cobros Mayo 3"/>
    <m/>
    <m/>
    <d v="2026-05-01T00:00:00"/>
    <s v="67161659"/>
    <s v="67161659"/>
    <m/>
    <m/>
    <m/>
    <m/>
    <m/>
    <d v="2026-05-01T00:00:00"/>
    <m/>
    <m/>
    <m/>
    <s v="2-737-558"/>
    <s v="MASIVO"/>
    <s v="2 MESES PENDIENTES"/>
    <x v="12"/>
    <m/>
    <m/>
    <m/>
    <m/>
  </r>
  <r>
    <x v="1"/>
    <s v=" JULIO ZESAR KENNION STERLING"/>
    <n v="363045400000"/>
    <s v="Cobros Mayo 3"/>
    <m/>
    <m/>
    <d v="2026-05-01T00:00:00"/>
    <s v="63784173"/>
    <s v="63784173"/>
    <m/>
    <m/>
    <m/>
    <m/>
    <m/>
    <d v="2026-05-01T00:00:00"/>
    <m/>
    <m/>
    <m/>
    <s v="8-899-1063"/>
    <s v="DIGITAL"/>
    <s v="1 MES PENDIENTE"/>
    <x v="12"/>
    <m/>
    <m/>
    <m/>
    <m/>
  </r>
  <r>
    <x v="1"/>
    <s v="Videlka Aisel Gonzalez Paul"/>
    <n v="369043420000"/>
    <s v="Cobros Mayo 3"/>
    <m/>
    <m/>
    <d v="2026-05-01T00:00:00"/>
    <s v="67683403"/>
    <s v="67683403"/>
    <m/>
    <m/>
    <m/>
    <m/>
    <m/>
    <d v="2026-05-01T00:00:00"/>
    <m/>
    <m/>
    <m/>
    <s v="3-736-1480"/>
    <s v="MASIVO"/>
    <s v="1 MES PENDIENTE"/>
    <x v="12"/>
    <m/>
    <m/>
    <m/>
    <m/>
  </r>
  <r>
    <x v="1"/>
    <s v="Will Jhonny Hernández Gallardo"/>
    <n v="363047290000"/>
    <s v="Cobros Mayo 3"/>
    <m/>
    <m/>
    <d v="2026-05-01T00:00:00"/>
    <s v="62652524"/>
    <s v="62652524"/>
    <m/>
    <m/>
    <m/>
    <m/>
    <m/>
    <d v="2026-05-01T00:00:00"/>
    <m/>
    <m/>
    <m/>
    <s v="4-797-1296"/>
    <s v="MASIVO"/>
    <s v="1 MES PENDIENTE"/>
    <x v="12"/>
    <m/>
    <m/>
    <m/>
    <m/>
  </r>
  <r>
    <x v="1"/>
    <s v="Maira Rosa Espinoza Camarena "/>
    <n v="367047330000"/>
    <s v="Cobros Mayo 3"/>
    <m/>
    <m/>
    <d v="2026-05-01T00:00:00"/>
    <s v="67014561"/>
    <s v="67014561"/>
    <m/>
    <m/>
    <m/>
    <m/>
    <m/>
    <d v="2026-05-01T00:00:00"/>
    <m/>
    <m/>
    <m/>
    <s v="1-713-2053"/>
    <s v="MASIVO"/>
    <s v="1 MES PENDIENTE"/>
    <x v="12"/>
    <m/>
    <m/>
    <m/>
    <m/>
  </r>
  <r>
    <x v="1"/>
    <s v="DANIA ELISA URIBE MONTERO"/>
    <n v="362046720000"/>
    <s v="Cobros Mayo 3"/>
    <m/>
    <m/>
    <d v="2026-05-01T00:00:00"/>
    <s v="64213994"/>
    <s v="64213994"/>
    <m/>
    <m/>
    <m/>
    <m/>
    <m/>
    <d v="2026-05-01T00:00:00"/>
    <m/>
    <m/>
    <m/>
    <s v="8-739-2107"/>
    <s v="MASIVO"/>
    <s v="1 MES PENDIENTE"/>
    <x v="12"/>
    <m/>
    <m/>
    <m/>
    <m/>
  </r>
  <r>
    <x v="1"/>
    <s v="Mileydis barría "/>
    <n v="323037370000"/>
    <s v="Cobros Mayo 3"/>
    <m/>
    <m/>
    <d v="2026-05-01T00:00:00"/>
    <s v="64592246"/>
    <s v="64592246"/>
    <m/>
    <m/>
    <m/>
    <m/>
    <m/>
    <d v="2026-05-01T00:00:00"/>
    <m/>
    <m/>
    <m/>
    <s v="6-719-1176"/>
    <s v="MASIVO"/>
    <s v="1 MES PENDIENTE"/>
    <x v="12"/>
    <m/>
    <m/>
    <m/>
    <m/>
  </r>
  <r>
    <x v="1"/>
    <s v="Katia Gicela Murillo Castillo"/>
    <n v="364048200000"/>
    <s v="Cobros Mayo 3"/>
    <m/>
    <m/>
    <d v="2026-05-01T00:00:00"/>
    <s v="63390355"/>
    <s v="63390355"/>
    <m/>
    <m/>
    <m/>
    <m/>
    <m/>
    <d v="2026-05-01T00:00:00"/>
    <m/>
    <m/>
    <m/>
    <s v="2-728-245"/>
    <s v="MASIVO"/>
    <s v="NPN"/>
    <x v="12"/>
    <m/>
    <m/>
    <m/>
    <m/>
  </r>
  <r>
    <x v="1"/>
    <s v="Brenda Diaz"/>
    <n v="369048200000"/>
    <s v="Cobros Mayo 3"/>
    <m/>
    <m/>
    <d v="2026-05-01T00:00:00"/>
    <s v="65229779"/>
    <s v="65229779"/>
    <m/>
    <m/>
    <m/>
    <m/>
    <m/>
    <d v="2026-05-01T00:00:00"/>
    <m/>
    <m/>
    <m/>
    <s v="BD885163"/>
    <s v="MASIVO"/>
    <s v="1 MES PENDIENTE"/>
    <x v="12"/>
    <m/>
    <m/>
    <m/>
    <m/>
  </r>
  <r>
    <x v="1"/>
    <s v=" GENESIS IVETH PORRAS"/>
    <n v="369048170000"/>
    <s v="Cobros Mayo 3"/>
    <m/>
    <m/>
    <d v="2026-05-01T00:00:00"/>
    <s v="68082827"/>
    <s v="68082827"/>
    <m/>
    <m/>
    <m/>
    <m/>
    <m/>
    <d v="2026-05-01T00:00:00"/>
    <m/>
    <m/>
    <m/>
    <s v="8-918-1627"/>
    <s v="CALL CENTER P2P"/>
    <s v="2 MESES PENDIENTES"/>
    <x v="12"/>
    <m/>
    <m/>
    <m/>
    <m/>
  </r>
  <r>
    <x v="1"/>
    <s v="Assaher Safir Mohammed"/>
    <n v="363042820000"/>
    <s v="Cobros Mayo 3"/>
    <m/>
    <m/>
    <d v="2026-05-01T00:00:00"/>
    <s v="65938624"/>
    <s v="65938624"/>
    <m/>
    <m/>
    <m/>
    <m/>
    <m/>
    <d v="2026-05-01T00:00:00"/>
    <m/>
    <m/>
    <m/>
    <s v="PAL370908"/>
    <s v="MASIVO"/>
    <s v="1 MES PENDIENTE"/>
    <x v="12"/>
    <m/>
    <m/>
    <m/>
    <m/>
  </r>
  <r>
    <x v="1"/>
    <s v="BELKIS LIZBETH CABALLERO GRAJALES"/>
    <n v="363048210000"/>
    <s v="Cobros Mayo 3"/>
    <m/>
    <m/>
    <d v="2026-05-01T00:00:00"/>
    <s v="65109651"/>
    <s v="65109651"/>
    <m/>
    <m/>
    <m/>
    <m/>
    <m/>
    <d v="2026-05-01T00:00:00"/>
    <m/>
    <m/>
    <m/>
    <s v="8-810-742"/>
    <s v="MASIVO"/>
    <s v="1 MES PENDIENTE"/>
    <x v="12"/>
    <m/>
    <m/>
    <m/>
    <m/>
  </r>
  <r>
    <x v="1"/>
    <s v="Sharon yissel González guerra"/>
    <n v="369048840000"/>
    <s v="Cobros Mayo 3"/>
    <m/>
    <m/>
    <d v="2026-05-01T00:00:00"/>
    <s v="65077219"/>
    <s v="65077219"/>
    <m/>
    <m/>
    <m/>
    <m/>
    <m/>
    <d v="2026-05-01T00:00:00"/>
    <m/>
    <m/>
    <m/>
    <s v="8-973-519"/>
    <s v="MASIVO"/>
    <s v="NPN"/>
    <x v="12"/>
    <m/>
    <m/>
    <m/>
    <m/>
  </r>
  <r>
    <x v="1"/>
    <s v="JOSE DE LA CRUZ GONZALEZ PEREZ"/>
    <n v="368048910000"/>
    <s v="Cobros Mayo 3"/>
    <m/>
    <m/>
    <d v="2026-05-01T00:00:00"/>
    <s v="65077219"/>
    <s v="65077219"/>
    <m/>
    <m/>
    <m/>
    <m/>
    <m/>
    <d v="2026-05-01T00:00:00"/>
    <m/>
    <m/>
    <m/>
    <s v="9-736-1852"/>
    <s v="MASIVO"/>
    <s v="NPN"/>
    <x v="12"/>
    <m/>
    <m/>
    <m/>
    <m/>
  </r>
  <r>
    <x v="1"/>
    <s v="Mario A Dixon"/>
    <n v="367049220000"/>
    <s v="Cobros Mayo 3"/>
    <m/>
    <m/>
    <d v="2026-05-01T00:00:00"/>
    <s v="62114694"/>
    <s v="62114694"/>
    <m/>
    <m/>
    <m/>
    <m/>
    <m/>
    <d v="2026-05-01T00:00:00"/>
    <m/>
    <m/>
    <m/>
    <s v="3-66-1570"/>
    <s v="MASIVO"/>
    <s v="1 MES PENDIENTE"/>
    <x v="12"/>
    <m/>
    <m/>
    <m/>
    <m/>
  </r>
  <r>
    <x v="1"/>
    <s v="Cecilio ARRIETA "/>
    <n v="362041280000"/>
    <s v="Cobros Mayo 3"/>
    <m/>
    <m/>
    <d v="2026-05-01T00:00:00"/>
    <s v="66818151"/>
    <s v="66818151"/>
    <m/>
    <m/>
    <m/>
    <m/>
    <m/>
    <d v="2026-05-01T00:00:00"/>
    <m/>
    <m/>
    <m/>
    <s v="E-8-108488"/>
    <s v="MASIVO"/>
    <s v="1 MES PENDIENTE"/>
    <x v="12"/>
    <m/>
    <m/>
    <m/>
    <m/>
  </r>
  <r>
    <x v="1"/>
    <s v="KRISH ANILBHAI AHIR"/>
    <n v="362045440000"/>
    <s v="Cobros Mayo 3"/>
    <m/>
    <m/>
    <d v="2026-05-01T00:00:00"/>
    <s v="65165505"/>
    <s v="65165505"/>
    <m/>
    <m/>
    <m/>
    <m/>
    <m/>
    <d v="2026-05-01T00:00:00"/>
    <m/>
    <m/>
    <m/>
    <s v="U9468054"/>
    <s v="MASIVO"/>
    <s v="1 MES PENDIENTE"/>
    <x v="12"/>
    <m/>
    <m/>
    <m/>
    <m/>
  </r>
  <r>
    <x v="1"/>
    <s v="Marieliz luznely lopez lasso de gaspar "/>
    <n v="352029270000"/>
    <s v="Cobros Mayo 3"/>
    <m/>
    <m/>
    <d v="2026-05-01T00:00:00"/>
    <s v="67947017"/>
    <s v="67947017"/>
    <m/>
    <m/>
    <m/>
    <m/>
    <m/>
    <d v="2026-05-01T00:00:00"/>
    <m/>
    <m/>
    <m/>
    <s v="10-709-2122"/>
    <s v="MASIVO"/>
    <s v="2 MESES PENDIENTES"/>
    <x v="12"/>
    <m/>
    <m/>
    <m/>
    <m/>
  </r>
  <r>
    <x v="1"/>
    <s v="Mauro terno "/>
    <n v="361042890000"/>
    <s v="Cobros Mayo 3"/>
    <m/>
    <m/>
    <d v="2026-05-01T00:00:00"/>
    <s v="67931966"/>
    <s v="67931966"/>
    <m/>
    <m/>
    <m/>
    <m/>
    <m/>
    <d v="2026-05-01T00:00:00"/>
    <m/>
    <m/>
    <m/>
    <s v="E-8-161889"/>
    <s v="MASIVO"/>
    <s v="1 MES PENDIENTE"/>
    <x v="12"/>
    <m/>
    <m/>
    <m/>
    <m/>
  </r>
  <r>
    <x v="1"/>
    <s v="Alvis  Enrique Aparicio gallardo "/>
    <n v="361046470000"/>
    <s v="Cobros Mayo 3"/>
    <m/>
    <m/>
    <d v="2026-05-01T00:00:00"/>
    <s v="65908684"/>
    <s v="65908684"/>
    <m/>
    <m/>
    <m/>
    <m/>
    <m/>
    <d v="2026-05-01T00:00:00"/>
    <m/>
    <m/>
    <m/>
    <s v="4-780-1955"/>
    <s v="MASIVO"/>
    <s v="1 MES PENDIENTE"/>
    <x v="12"/>
    <m/>
    <m/>
    <m/>
    <m/>
  </r>
  <r>
    <x v="1"/>
    <s v="Royer Enrique Martínez Rivera "/>
    <n v="363045910000"/>
    <s v="Cobros Mayo 3"/>
    <m/>
    <m/>
    <d v="2026-05-01T00:00:00"/>
    <n v="63528381"/>
    <n v="63528381"/>
    <m/>
    <m/>
    <m/>
    <m/>
    <m/>
    <d v="2026-05-01T00:00:00"/>
    <m/>
    <m/>
    <m/>
    <s v="4-766-1064"/>
    <s v="MASIVO"/>
    <s v="2 MESES PENDIENTES"/>
    <x v="12"/>
    <m/>
    <m/>
    <m/>
    <m/>
  </r>
  <r>
    <x v="1"/>
    <s v="Hector arias "/>
    <n v="367046940000"/>
    <s v="Cobros Mayo 3"/>
    <m/>
    <m/>
    <d v="2026-05-01T00:00:00"/>
    <s v="66049688"/>
    <s v="66049688"/>
    <m/>
    <m/>
    <m/>
    <m/>
    <m/>
    <d v="2026-05-01T00:00:00"/>
    <m/>
    <m/>
    <m/>
    <s v="10-702-1035"/>
    <s v="MASIVO"/>
    <s v="1 MES PENDIENTE"/>
    <x v="12"/>
    <m/>
    <m/>
    <m/>
    <m/>
  </r>
  <r>
    <x v="1"/>
    <s v="ELVIRA MARIA GOMEZ SOLIS DE AINO"/>
    <n v="361040290000"/>
    <s v="Cobros Mayo 3"/>
    <m/>
    <m/>
    <d v="2026-05-01T00:00:00"/>
    <s v="67021141"/>
    <s v="67021141"/>
    <m/>
    <m/>
    <m/>
    <m/>
    <m/>
    <d v="2026-05-01T00:00:00"/>
    <m/>
    <m/>
    <m/>
    <s v="2-84-1593"/>
    <s v="MASIVO"/>
    <s v="1 MES PENDIENTE"/>
    <x v="12"/>
    <m/>
    <m/>
    <m/>
    <m/>
  </r>
  <r>
    <x v="1"/>
    <s v="Leasing Navarro "/>
    <n v="363049050000"/>
    <s v="Cobros Mayo 3"/>
    <m/>
    <m/>
    <d v="2026-05-01T00:00:00"/>
    <s v="61413535"/>
    <s v="61413535"/>
    <m/>
    <m/>
    <m/>
    <m/>
    <m/>
    <d v="2026-05-01T00:00:00"/>
    <m/>
    <m/>
    <m/>
    <s v="10-705-230"/>
    <s v="MASIVO"/>
    <s v="1 MES PENDIENTE"/>
    <x v="12"/>
    <m/>
    <m/>
    <m/>
    <m/>
  </r>
  <r>
    <x v="1"/>
    <s v="Lidia Cuevas Cruz de De Sousa"/>
    <n v="368043300000"/>
    <s v="Cobros Mayo 3"/>
    <m/>
    <m/>
    <d v="2026-05-01T00:00:00"/>
    <s v="60517439"/>
    <s v="60517439"/>
    <m/>
    <m/>
    <m/>
    <m/>
    <m/>
    <d v="2026-05-01T00:00:00"/>
    <m/>
    <m/>
    <m/>
    <s v="9-99-2115"/>
    <s v="MASIVO"/>
    <s v="1 MES PENDIENTE"/>
    <x v="12"/>
    <m/>
    <m/>
    <m/>
    <m/>
  </r>
  <r>
    <x v="1"/>
    <s v="Keysi Elizabeth Beard Carbajal"/>
    <n v="139010110000"/>
    <s v="Cobros Mayo 3"/>
    <m/>
    <m/>
    <d v="2026-05-01T00:00:00"/>
    <s v="65188784"/>
    <s v="65188784"/>
    <m/>
    <m/>
    <m/>
    <m/>
    <m/>
    <d v="2026-05-01T00:00:00"/>
    <m/>
    <m/>
    <m/>
    <s v="3-713-2114"/>
    <s v="MASIVO"/>
    <s v="2 MESES PENDIENTES"/>
    <x v="12"/>
    <m/>
    <m/>
    <m/>
    <m/>
  </r>
  <r>
    <x v="1"/>
    <s v=" JUANA ISABEL MACIAS"/>
    <n v="336051020000"/>
    <s v="Cobros Mayo 3"/>
    <m/>
    <m/>
    <d v="2026-05-01T00:00:00"/>
    <s v="67255943"/>
    <s v="67255943"/>
    <m/>
    <m/>
    <m/>
    <m/>
    <m/>
    <d v="2026-05-01T00:00:00"/>
    <m/>
    <m/>
    <m/>
    <s v="8-528-1194"/>
    <s v="MASIVO"/>
    <s v="1 MES PENDIENTE"/>
    <x v="12"/>
    <m/>
    <m/>
    <m/>
    <m/>
  </r>
  <r>
    <x v="1"/>
    <s v="MARIA GABRIELA RODRIGUEZ"/>
    <n v="367040070000"/>
    <s v="Cobros Mayo 3"/>
    <m/>
    <m/>
    <d v="2026-05-01T00:00:00"/>
    <s v="61337582"/>
    <s v="61337582"/>
    <m/>
    <m/>
    <m/>
    <m/>
    <m/>
    <d v="2026-05-01T00:00:00"/>
    <m/>
    <m/>
    <m/>
    <s v="9-134-922"/>
    <s v="MASIVO"/>
    <s v="2 MESES PENDIENTES"/>
    <x v="12"/>
    <m/>
    <m/>
    <m/>
    <m/>
  </r>
  <r>
    <x v="1"/>
    <s v="Nelys Esther Bonilla Molinar "/>
    <n v="362047240000"/>
    <s v="Cobros Mayo 3"/>
    <m/>
    <m/>
    <d v="2026-05-01T00:00:00"/>
    <s v="60845990"/>
    <s v="60845990"/>
    <m/>
    <m/>
    <m/>
    <m/>
    <m/>
    <d v="2026-05-01T00:00:00"/>
    <m/>
    <m/>
    <m/>
    <s v="8-786-89"/>
    <s v="MASIVO"/>
    <s v="1 MES PENDIENTE"/>
    <x v="12"/>
    <m/>
    <m/>
    <m/>
    <m/>
  </r>
  <r>
    <x v="1"/>
    <s v="JUAN CARLOS ISAZA GUERRA"/>
    <n v="368049760000"/>
    <s v="Cobros Mayo 3"/>
    <m/>
    <m/>
    <d v="2026-05-01T00:00:00"/>
    <s v="68992032"/>
    <s v="68992032"/>
    <m/>
    <m/>
    <m/>
    <m/>
    <m/>
    <d v="2026-05-01T00:00:00"/>
    <m/>
    <m/>
    <m/>
    <s v="8-993-60"/>
    <s v="MASIVO"/>
    <s v="NPN"/>
    <x v="12"/>
    <m/>
    <m/>
    <m/>
    <m/>
  </r>
  <r>
    <x v="1"/>
    <s v="AQILINA ROSALES ROSALES"/>
    <n v="363047220000"/>
    <s v="Cobros Mayo 3"/>
    <m/>
    <m/>
    <d v="2026-05-01T00:00:00"/>
    <s v="60684144"/>
    <s v="60684144"/>
    <m/>
    <m/>
    <m/>
    <m/>
    <m/>
    <d v="2026-05-01T00:00:00"/>
    <m/>
    <m/>
    <m/>
    <s v="9-175-796"/>
    <s v="MASIVO"/>
    <s v="2 MESES PENDIENTES"/>
    <x v="12"/>
    <m/>
    <m/>
    <m/>
    <m/>
  </r>
  <r>
    <x v="1"/>
    <s v="I Mei li"/>
    <n v="362042600000"/>
    <s v="Cobros Mayo 3"/>
    <m/>
    <m/>
    <d v="2026-05-01T00:00:00"/>
    <s v="62817684"/>
    <s v="62817684"/>
    <m/>
    <m/>
    <m/>
    <m/>
    <m/>
    <d v="2026-05-01T00:00:00"/>
    <m/>
    <m/>
    <m/>
    <s v="E-8-60150"/>
    <s v="SOHO"/>
    <s v="2 MESES PENDIENTES"/>
    <x v="12"/>
    <m/>
    <m/>
    <m/>
    <m/>
  </r>
  <r>
    <x v="1"/>
    <s v="Rodrigo Cogley "/>
    <n v="368043310000"/>
    <s v="Cobros Mayo 3"/>
    <m/>
    <m/>
    <d v="2026-05-01T00:00:00"/>
    <n v="65089511"/>
    <n v="65089511"/>
    <m/>
    <m/>
    <m/>
    <m/>
    <m/>
    <d v="2026-05-01T00:00:00"/>
    <m/>
    <m/>
    <m/>
    <s v="8-948-61 DV 86"/>
    <s v="SOHO"/>
    <s v="2 MESES PENDIENTES"/>
    <x v="12"/>
    <m/>
    <m/>
    <m/>
    <m/>
  </r>
  <r>
    <x v="1"/>
    <s v="Mallorys Vidal"/>
    <n v="364043590000"/>
    <s v="Cobros Mayo 3"/>
    <m/>
    <m/>
    <d v="2026-05-01T00:00:00"/>
    <s v="66474379"/>
    <s v="66474379"/>
    <m/>
    <m/>
    <m/>
    <m/>
    <m/>
    <d v="2026-05-01T00:00:00"/>
    <m/>
    <m/>
    <m/>
    <s v="BA141529"/>
    <s v="SOHO"/>
    <s v="2 MESES PENDIENTES"/>
    <x v="12"/>
    <m/>
    <m/>
    <m/>
    <m/>
  </r>
  <r>
    <x v="1"/>
    <s v="Domingo pinzon "/>
    <n v="369034350000"/>
    <s v="Cobros Mayo 3"/>
    <m/>
    <m/>
    <d v="2026-05-01T00:00:00"/>
    <s v="67796670"/>
    <s v="67796670"/>
    <m/>
    <m/>
    <m/>
    <m/>
    <m/>
    <d v="2026-05-01T00:00:00"/>
    <m/>
    <m/>
    <m/>
    <s v="6-67-46"/>
    <s v="MASIVO"/>
    <s v="1 MES PENDIENTE"/>
    <x v="12"/>
    <m/>
    <m/>
    <m/>
    <m/>
  </r>
  <r>
    <x v="1"/>
    <s v="Valentin Rodríguez zarate"/>
    <n v="369046840000"/>
    <s v="Cobros Mayo 3"/>
    <m/>
    <m/>
    <d v="2026-05-01T00:00:00"/>
    <s v="67796670"/>
    <s v="67796670"/>
    <m/>
    <m/>
    <m/>
    <m/>
    <m/>
    <d v="2026-05-01T00:00:00"/>
    <m/>
    <m/>
    <m/>
    <s v="7-97-538"/>
    <s v="MASIVO"/>
    <s v="NPN"/>
    <x v="12"/>
    <m/>
    <m/>
    <m/>
    <m/>
  </r>
  <r>
    <x v="1"/>
    <s v="ROSALVA ZORIBETH DE LEON RODRIGUEZ"/>
    <n v="365048780000"/>
    <s v="Cobros Mayo 3"/>
    <m/>
    <m/>
    <d v="2026-05-01T00:00:00"/>
    <s v="65214449"/>
    <s v="65214449"/>
    <m/>
    <m/>
    <m/>
    <m/>
    <m/>
    <d v="2026-05-01T00:00:00"/>
    <m/>
    <m/>
    <m/>
    <s v="2-701-1992"/>
    <s v="MASIVO"/>
    <s v="1 MES PENDIENTE"/>
    <x v="12"/>
    <m/>
    <m/>
    <m/>
    <m/>
  </r>
  <r>
    <x v="1"/>
    <s v="DIANIS LARISSA ALAIN LOPEZ"/>
    <n v="364046530000"/>
    <s v="Cobros Mayo 3"/>
    <m/>
    <m/>
    <d v="2026-05-01T00:00:00"/>
    <s v="69168631"/>
    <s v="69168631"/>
    <m/>
    <m/>
    <m/>
    <m/>
    <m/>
    <d v="2026-05-01T00:00:00"/>
    <m/>
    <m/>
    <m/>
    <s v="9-754-903"/>
    <s v="MASIVO"/>
    <s v="1 MES PENDIENTE"/>
    <x v="12"/>
    <m/>
    <m/>
    <m/>
    <m/>
  </r>
  <r>
    <x v="1"/>
    <s v=" ALFREDO ANTONIO GORDON MADRID"/>
    <n v="366044820000"/>
    <s v="Cobros Mayo 3"/>
    <m/>
    <m/>
    <d v="2026-05-01T00:00:00"/>
    <s v="67927212"/>
    <s v="67927212"/>
    <m/>
    <m/>
    <m/>
    <m/>
    <m/>
    <d v="2026-05-01T00:00:00"/>
    <m/>
    <m/>
    <m/>
    <s v="2-746-110"/>
    <s v="DIGITAL"/>
    <s v="1 MES PENDIENTE"/>
    <x v="12"/>
    <m/>
    <m/>
    <m/>
    <m/>
  </r>
  <r>
    <x v="1"/>
    <s v="ANA PATRICIA RODRIGUEZ ORTIZ"/>
    <n v="367048830000"/>
    <s v="Cobros Mayo 3"/>
    <m/>
    <m/>
    <d v="2026-05-01T00:00:00"/>
    <s v="69376846"/>
    <s v="69376846"/>
    <m/>
    <m/>
    <m/>
    <m/>
    <m/>
    <d v="2026-05-01T00:00:00"/>
    <m/>
    <m/>
    <m/>
    <s v="8-984-1747"/>
    <s v="DIGITAL"/>
    <s v="2 MESES PENDIENTES"/>
    <x v="12"/>
    <m/>
    <m/>
    <m/>
    <m/>
  </r>
  <r>
    <x v="1"/>
    <s v=" FATIMA VEGA"/>
    <n v="368047710000"/>
    <s v="Cobros Mayo 3"/>
    <m/>
    <m/>
    <d v="2026-05-01T00:00:00"/>
    <s v="62540892"/>
    <s v="62540892"/>
    <m/>
    <m/>
    <m/>
    <m/>
    <m/>
    <d v="2026-05-01T00:00:00"/>
    <m/>
    <m/>
    <m/>
    <s v="C02492276"/>
    <s v="DIGITAL"/>
    <s v="1 MES PENDIENTE"/>
    <x v="12"/>
    <m/>
    <m/>
    <m/>
    <m/>
  </r>
  <r>
    <x v="1"/>
    <s v="GUIVER YOSUE MEDRANO"/>
    <n v="359181820000"/>
    <s v="Cobros Mayo 3"/>
    <m/>
    <m/>
    <d v="2026-05-01T00:00:00"/>
    <s v="65832656"/>
    <s v="65832656"/>
    <m/>
    <m/>
    <m/>
    <m/>
    <m/>
    <d v="2026-05-01T00:00:00"/>
    <m/>
    <m/>
    <m/>
    <s v="8-1029-930"/>
    <s v="DIGITAL"/>
    <s v="2 MESES PENDIENTES"/>
    <x v="12"/>
    <m/>
    <m/>
    <m/>
    <m/>
  </r>
  <r>
    <x v="1"/>
    <s v="Ivis Keribel Rivera Paralta"/>
    <n v="363049680000"/>
    <s v="Cobros Mayo 3"/>
    <m/>
    <m/>
    <d v="2026-05-01T00:00:00"/>
    <s v="69470413"/>
    <s v="69470413"/>
    <m/>
    <m/>
    <m/>
    <m/>
    <m/>
    <d v="2026-05-01T00:00:00"/>
    <m/>
    <m/>
    <m/>
    <s v="8-933-2129"/>
    <s v="MASIVO"/>
    <s v="NPN"/>
    <x v="12"/>
    <m/>
    <m/>
    <m/>
    <m/>
  </r>
  <r>
    <x v="1"/>
    <s v="Reymor Benjamin Montaño "/>
    <n v="366046220000"/>
    <s v="Cobros Mayo 3"/>
    <m/>
    <m/>
    <d v="2026-05-01T00:00:00"/>
    <s v="63849758"/>
    <s v="63849758"/>
    <m/>
    <m/>
    <m/>
    <m/>
    <m/>
    <d v="2026-05-01T00:00:00"/>
    <m/>
    <m/>
    <m/>
    <s v="E-8-12-7795"/>
    <s v="MASIVO"/>
    <s v="NPN"/>
    <x v="12"/>
    <m/>
    <m/>
    <m/>
    <m/>
  </r>
  <r>
    <x v="1"/>
    <s v="Carlos Abdiel Martinez  González "/>
    <n v="365049820000"/>
    <s v="Cobros Mayo 3"/>
    <m/>
    <m/>
    <d v="2026-05-01T00:00:00"/>
    <s v="67576042"/>
    <s v="67576042"/>
    <m/>
    <m/>
    <m/>
    <m/>
    <m/>
    <d v="2026-05-01T00:00:00"/>
    <m/>
    <m/>
    <m/>
    <s v="8-929-944"/>
    <s v="MASIVO"/>
    <s v="NPN"/>
    <x v="12"/>
    <m/>
    <m/>
    <m/>
    <m/>
  </r>
  <r>
    <x v="1"/>
    <s v="Norma Abrego Gonzalez"/>
    <n v="365048240000"/>
    <s v="Cobros Mayo 3"/>
    <m/>
    <m/>
    <d v="2026-05-01T00:00:00"/>
    <n v="69935261"/>
    <n v="69935261"/>
    <m/>
    <m/>
    <m/>
    <m/>
    <m/>
    <d v="2026-05-01T00:00:00"/>
    <m/>
    <m/>
    <m/>
    <s v="4-839-374"/>
    <s v="MASIVO"/>
    <s v="2 MESES PENDIENTES"/>
    <x v="12"/>
    <m/>
    <m/>
    <m/>
    <m/>
  </r>
  <r>
    <x v="1"/>
    <s v="Bredio Stanlin Sire"/>
    <n v="362048230000"/>
    <s v="Cobros Mayo 3"/>
    <m/>
    <m/>
    <d v="2026-05-01T00:00:00"/>
    <s v="66247133"/>
    <s v="66247133"/>
    <m/>
    <m/>
    <m/>
    <m/>
    <m/>
    <d v="2026-05-01T00:00:00"/>
    <m/>
    <m/>
    <m/>
    <s v="12-726-1534"/>
    <s v="MASIVO"/>
    <s v="NPN"/>
    <x v="12"/>
    <m/>
    <m/>
    <m/>
    <m/>
  </r>
  <r>
    <x v="1"/>
    <s v="Surian Lisbeth Singh Quiel "/>
    <n v="364042990000"/>
    <s v="Cobros Mayo 3"/>
    <m/>
    <m/>
    <d v="2026-05-01T00:00:00"/>
    <n v="68467193"/>
    <n v="68467193"/>
    <m/>
    <m/>
    <m/>
    <m/>
    <m/>
    <d v="2026-05-01T00:00:00"/>
    <m/>
    <m/>
    <m/>
    <s v="4-704-308"/>
    <s v="MASIVO"/>
    <s v="2 MESES PENDIENTES"/>
    <x v="12"/>
    <m/>
    <m/>
    <m/>
    <m/>
  </r>
  <r>
    <x v="1"/>
    <s v="Yessica Abrego Abrigo"/>
    <n v="366047420000"/>
    <s v="Cobros Mayo 3"/>
    <m/>
    <m/>
    <d v="2026-05-01T00:00:00"/>
    <s v="63602181"/>
    <s v="63602181"/>
    <m/>
    <m/>
    <m/>
    <m/>
    <m/>
    <d v="2026-05-01T00:00:00"/>
    <m/>
    <m/>
    <m/>
    <s v="1-756-2364"/>
    <s v="MASIVO"/>
    <s v="2 MESES PENDIENTES"/>
    <x v="12"/>
    <m/>
    <m/>
    <m/>
    <m/>
  </r>
  <r>
    <x v="1"/>
    <s v="IRAZEMA WYNETH ALMANZA"/>
    <n v="369049080000"/>
    <s v="Cobros Mayo 3"/>
    <m/>
    <m/>
    <d v="2026-05-01T00:00:00"/>
    <s v="64370913"/>
    <s v="64370913"/>
    <m/>
    <m/>
    <m/>
    <m/>
    <m/>
    <d v="2026-05-01T00:00:00"/>
    <m/>
    <m/>
    <m/>
    <s v="8-935-506"/>
    <s v="MASIVO"/>
    <s v="2 MESES PENDIENTES"/>
    <x v="12"/>
    <m/>
    <m/>
    <m/>
    <m/>
  </r>
  <r>
    <x v="1"/>
    <s v="Julio eliecer guerra pimentel"/>
    <n v="364050890000"/>
    <s v="Cobros Mayo 3"/>
    <m/>
    <m/>
    <d v="2026-05-01T00:00:00"/>
    <s v="67532751"/>
    <s v="67532751"/>
    <m/>
    <m/>
    <m/>
    <m/>
    <m/>
    <d v="2026-05-01T00:00:00"/>
    <m/>
    <m/>
    <m/>
    <s v="8-817-2016"/>
    <s v="MASIVO"/>
    <s v="2 MESES PENDIENTES"/>
    <x v="12"/>
    <m/>
    <m/>
    <m/>
    <m/>
  </r>
  <r>
    <x v="1"/>
    <s v="DANEXA JANET DE LEON VILLARREAL"/>
    <n v="362049930000"/>
    <s v="Cobros Mayo 3"/>
    <m/>
    <m/>
    <d v="2026-05-01T00:00:00"/>
    <s v="65947342"/>
    <s v="65947342"/>
    <m/>
    <m/>
    <m/>
    <m/>
    <m/>
    <d v="2026-05-01T00:00:00"/>
    <m/>
    <m/>
    <m/>
    <s v="8-732-2045"/>
    <s v="MASIVO"/>
    <s v="1 MES PENDIENTE"/>
    <x v="12"/>
    <m/>
    <m/>
    <m/>
    <m/>
  </r>
  <r>
    <x v="1"/>
    <s v="MEILYS MARLENIS GONZALEZ FRIAS"/>
    <n v="365051200000"/>
    <s v="Cobros Mayo 3"/>
    <m/>
    <m/>
    <d v="2026-05-01T00:00:00"/>
    <s v="65077219"/>
    <s v="65077219"/>
    <m/>
    <m/>
    <m/>
    <m/>
    <m/>
    <d v="2026-05-01T00:00:00"/>
    <m/>
    <m/>
    <m/>
    <s v="7-705-1674"/>
    <s v="MASIVO"/>
    <s v="NPN"/>
    <x v="12"/>
    <m/>
    <m/>
    <m/>
    <m/>
  </r>
  <r>
    <x v="1"/>
    <s v="Cinthia nairoby Jean Callender"/>
    <n v="363050240000"/>
    <s v="Cobros Mayo 3"/>
    <m/>
    <m/>
    <d v="2026-05-01T00:00:00"/>
    <s v="68501747"/>
    <s v="68501747"/>
    <m/>
    <m/>
    <m/>
    <m/>
    <m/>
    <d v="2026-05-01T00:00:00"/>
    <m/>
    <m/>
    <m/>
    <s v="8-916-55"/>
    <s v="MASIVO"/>
    <s v="2 MESES PENDIENTES"/>
    <x v="12"/>
    <m/>
    <m/>
    <m/>
    <m/>
  </r>
  <r>
    <x v="1"/>
    <s v="Noriel Jaén Galvez"/>
    <n v="361044990000"/>
    <s v="Cobros Mayo 3"/>
    <m/>
    <m/>
    <d v="2026-05-01T00:00:00"/>
    <s v="68804261"/>
    <s v="68804261"/>
    <m/>
    <m/>
    <m/>
    <m/>
    <m/>
    <d v="2026-05-01T00:00:00"/>
    <m/>
    <m/>
    <m/>
    <s v="2-82-108"/>
    <s v="MASIVO"/>
    <s v="1 MES PENDIENTE"/>
    <x v="12"/>
    <m/>
    <m/>
    <m/>
    <m/>
  </r>
  <r>
    <x v="1"/>
    <s v="Oscar Lasso Best"/>
    <n v="365049190000"/>
    <s v="Cobros Mayo 3"/>
    <m/>
    <m/>
    <d v="2026-05-01T00:00:00"/>
    <s v="61639454"/>
    <s v="61639454"/>
    <m/>
    <m/>
    <m/>
    <m/>
    <m/>
    <d v="2026-05-01T00:00:00"/>
    <m/>
    <m/>
    <m/>
    <s v="8-953-627"/>
    <s v="MASIVO"/>
    <s v="2 MESES PENDIENTES"/>
    <x v="12"/>
    <m/>
    <m/>
    <m/>
    <m/>
  </r>
  <r>
    <x v="1"/>
    <s v="Luis Guillermo Abrego Urriola"/>
    <n v="361050120000"/>
    <s v="Cobros Mayo 3"/>
    <m/>
    <m/>
    <d v="2026-05-01T00:00:00"/>
    <s v="60269664"/>
    <s v="60269664"/>
    <m/>
    <m/>
    <m/>
    <m/>
    <m/>
    <d v="2026-05-01T00:00:00"/>
    <m/>
    <m/>
    <m/>
    <s v="8-845-1964"/>
    <s v="SOHO-CALL CENTER"/>
    <s v="1 MES PENDIENTE"/>
    <x v="12"/>
    <m/>
    <m/>
    <m/>
    <m/>
  </r>
  <r>
    <x v="1"/>
    <s v="MONTEMAR PARFUMS S.A"/>
    <n v="366027960000"/>
    <s v="Cobros Mayo 3"/>
    <m/>
    <m/>
    <d v="2026-05-01T00:00:00"/>
    <n v="66513626"/>
    <n v="66513626"/>
    <m/>
    <m/>
    <m/>
    <m/>
    <m/>
    <d v="2026-05-01T00:00:00"/>
    <m/>
    <m/>
    <m/>
    <s v="BD387724"/>
    <s v="SOHO"/>
    <s v="1 MES PENDIENTE"/>
    <x v="12"/>
    <m/>
    <m/>
    <m/>
    <m/>
  </r>
  <r>
    <x v="1"/>
    <s v="Aida María Agudo Vega"/>
    <n v="366048810000"/>
    <s v="Cobros Mayo 3"/>
    <m/>
    <m/>
    <d v="2026-05-01T00:00:00"/>
    <s v="66757494"/>
    <s v="66757494"/>
    <m/>
    <m/>
    <m/>
    <m/>
    <m/>
    <d v="2026-05-01T00:00:00"/>
    <m/>
    <m/>
    <m/>
    <s v="9-62-94"/>
    <s v="MASIVO"/>
    <s v="1 MES PENDIENTE"/>
    <x v="12"/>
    <m/>
    <m/>
    <m/>
    <m/>
  </r>
  <r>
    <x v="1"/>
    <s v="Carmen veronica camaño morales"/>
    <n v="251047490000"/>
    <s v="Cobros Mayo 3"/>
    <m/>
    <m/>
    <d v="2026-05-01T00:00:00"/>
    <s v="63751777"/>
    <s v="63751777"/>
    <m/>
    <m/>
    <m/>
    <m/>
    <m/>
    <d v="2026-05-01T00:00:00"/>
    <m/>
    <m/>
    <m/>
    <s v="9-748-1693"/>
    <s v="MASIVO"/>
    <s v="1 MES PENDIENTE"/>
    <x v="12"/>
    <m/>
    <m/>
    <m/>
    <m/>
  </r>
  <r>
    <x v="1"/>
    <s v="Rafael Enrique Moreno Pino"/>
    <n v="804457890000"/>
    <s v="Cobros Mayo 3"/>
    <m/>
    <m/>
    <d v="2026-05-01T00:00:00"/>
    <s v="64507669"/>
    <s v="64507669"/>
    <m/>
    <m/>
    <m/>
    <m/>
    <m/>
    <d v="2026-05-01T00:00:00"/>
    <m/>
    <m/>
    <m/>
    <s v="8-208-315"/>
    <s v="DIGITAL"/>
    <s v="1 MES PENDIENTE"/>
    <x v="12"/>
    <m/>
    <m/>
    <m/>
    <m/>
  </r>
  <r>
    <x v="1"/>
    <s v=" GUILLERMO ENRIQUE SALAZAR"/>
    <n v="349454890000"/>
    <s v="Cobros Mayo 3"/>
    <m/>
    <m/>
    <d v="2026-05-01T00:00:00"/>
    <s v="67917692"/>
    <s v="67917692"/>
    <m/>
    <m/>
    <m/>
    <m/>
    <m/>
    <d v="2026-05-01T00:00:00"/>
    <m/>
    <m/>
    <m/>
    <s v="8-1009-166"/>
    <s v="DIGITAL"/>
    <s v="NPN"/>
    <x v="12"/>
    <m/>
    <m/>
    <m/>
    <m/>
  </r>
  <r>
    <x v="1"/>
    <s v=" EMILY DANIELA HERNANDEZ GURVA"/>
    <n v="361034560000"/>
    <s v="Cobros Mayo 3"/>
    <m/>
    <m/>
    <d v="2026-05-01T00:00:00"/>
    <s v="66413275"/>
    <s v="66413275"/>
    <m/>
    <m/>
    <m/>
    <m/>
    <m/>
    <d v="2026-05-01T00:00:00"/>
    <m/>
    <m/>
    <m/>
    <s v="8-1031-2399"/>
    <s v="DIGITAL"/>
    <s v="2 MESES PENDIENTES"/>
    <x v="12"/>
    <m/>
    <m/>
    <m/>
    <m/>
  </r>
  <r>
    <x v="1"/>
    <s v="Roxana miranda"/>
    <n v="365050340000"/>
    <s v="Cobros Mayo 3"/>
    <m/>
    <m/>
    <d v="2026-05-01T00:00:00"/>
    <s v="67890543"/>
    <s v="67890543"/>
    <m/>
    <m/>
    <m/>
    <m/>
    <m/>
    <d v="2026-05-01T00:00:00"/>
    <m/>
    <m/>
    <m/>
    <s v="4-726-1343"/>
    <s v="MASIVO"/>
    <s v="1 MES PENDIENTE"/>
    <x v="12"/>
    <m/>
    <m/>
    <m/>
    <m/>
  </r>
  <r>
    <x v="1"/>
    <s v="Alexander Josue Berroa Arauz"/>
    <n v="364045810000"/>
    <s v="Cobros Mayo 3"/>
    <m/>
    <m/>
    <d v="2026-05-01T00:00:00"/>
    <s v="62188600"/>
    <s v="62188600"/>
    <m/>
    <m/>
    <m/>
    <m/>
    <m/>
    <d v="2026-05-01T00:00:00"/>
    <m/>
    <m/>
    <m/>
    <s v="8-902-2470"/>
    <s v="MASIVO"/>
    <s v="2 MESES PENDIENTES"/>
    <x v="12"/>
    <m/>
    <m/>
    <m/>
    <m/>
  </r>
  <r>
    <x v="1"/>
    <s v="Celia Iveth Gordon Mendieta"/>
    <n v="306013100000"/>
    <s v="Cobros Mayo 3"/>
    <m/>
    <m/>
    <d v="2026-05-01T00:00:00"/>
    <s v="65999681"/>
    <s v="65999681"/>
    <m/>
    <m/>
    <m/>
    <m/>
    <m/>
    <d v="2026-05-01T00:00:00"/>
    <m/>
    <m/>
    <m/>
    <s v="8-900-1358"/>
    <s v="MASIVO"/>
    <s v="1 MES PENDIENTE"/>
    <x v="12"/>
    <m/>
    <m/>
    <m/>
    <m/>
  </r>
  <r>
    <x v="1"/>
    <s v="Aída Isabel Pinzón Lopez "/>
    <n v="369050130000"/>
    <s v="Cobros Mayo 3"/>
    <m/>
    <m/>
    <d v="2026-05-01T00:00:00"/>
    <s v="63409051"/>
    <s v="63409051"/>
    <m/>
    <m/>
    <m/>
    <m/>
    <m/>
    <d v="2026-05-01T00:00:00"/>
    <m/>
    <m/>
    <m/>
    <s v="2-78-2257"/>
    <s v="MASIVO"/>
    <s v="2 MESES PENDIENTES"/>
    <x v="12"/>
    <m/>
    <m/>
    <m/>
    <m/>
  </r>
  <r>
    <x v="1"/>
    <s v="GLADYS RAQUEL ALVARADO ALVARADO DE DE LA VICTORIA "/>
    <n v="366050930000"/>
    <s v="Cobros Mayo 3"/>
    <m/>
    <m/>
    <d v="2026-05-01T00:00:00"/>
    <s v="64495263"/>
    <s v="64495263"/>
    <m/>
    <m/>
    <m/>
    <m/>
    <m/>
    <d v="2026-05-01T00:00:00"/>
    <m/>
    <m/>
    <m/>
    <s v="4-45-711"/>
    <s v="MASIVO"/>
    <s v="1 MES PENDIENTE"/>
    <x v="12"/>
    <m/>
    <m/>
    <m/>
    <m/>
  </r>
  <r>
    <x v="1"/>
    <s v="José González "/>
    <n v="361046610000"/>
    <s v="Cobros Mayo 3"/>
    <m/>
    <m/>
    <d v="2026-05-01T00:00:00"/>
    <s v="68926334"/>
    <s v="68926334"/>
    <m/>
    <m/>
    <m/>
    <m/>
    <m/>
    <d v="2026-05-01T00:00:00"/>
    <m/>
    <m/>
    <m/>
    <s v="4-774-1797"/>
    <s v="MASIVO"/>
    <s v="NPN"/>
    <x v="12"/>
    <m/>
    <m/>
    <m/>
    <m/>
  </r>
  <r>
    <x v="1"/>
    <s v="YITSI ANETH Urriola urriola"/>
    <n v="364044270000"/>
    <s v="Cobros Mayo 3"/>
    <m/>
    <m/>
    <d v="2026-05-01T00:00:00"/>
    <s v="66549346"/>
    <s v="66549346"/>
    <m/>
    <m/>
    <m/>
    <m/>
    <m/>
    <d v="2026-05-01T00:00:00"/>
    <m/>
    <m/>
    <m/>
    <s v="8-888-1943"/>
    <s v="MASIVO"/>
    <s v="1 MES PENDIENTE"/>
    <x v="12"/>
    <m/>
    <m/>
    <m/>
    <m/>
  </r>
  <r>
    <x v="1"/>
    <s v="Mariangel Duque"/>
    <n v="366051980000"/>
    <s v="Cobros Mayo 3"/>
    <m/>
    <m/>
    <d v="2026-05-01T00:00:00"/>
    <s v="68162356"/>
    <s v="68162356"/>
    <m/>
    <m/>
    <m/>
    <m/>
    <m/>
    <d v="2026-05-01T00:00:00"/>
    <m/>
    <m/>
    <m/>
    <s v="8-1013-1540"/>
    <s v="MASIVO"/>
    <s v="NPN"/>
    <x v="12"/>
    <m/>
    <m/>
    <m/>
    <m/>
  </r>
  <r>
    <x v="1"/>
    <s v="Sharon gill "/>
    <n v="369043990000"/>
    <s v="Cobros Mayo 3"/>
    <m/>
    <m/>
    <d v="2026-05-01T00:00:00"/>
    <s v="67246098"/>
    <s v="67246098"/>
    <m/>
    <m/>
    <m/>
    <m/>
    <m/>
    <d v="2026-05-01T00:00:00"/>
    <m/>
    <m/>
    <m/>
    <s v="8-958-756"/>
    <s v="MASIVO"/>
    <s v="2 MESES PENDIENTES"/>
    <x v="12"/>
    <m/>
    <m/>
    <m/>
    <m/>
  </r>
  <r>
    <x v="1"/>
    <s v="Ofelia Isabel De Gracia Moral"/>
    <n v="365051880000"/>
    <s v="Cobros Mayo 3"/>
    <m/>
    <m/>
    <d v="2026-05-01T00:00:00"/>
    <s v="68836092"/>
    <s v="68836092"/>
    <m/>
    <m/>
    <m/>
    <m/>
    <m/>
    <d v="2026-05-01T00:00:00"/>
    <m/>
    <m/>
    <m/>
    <s v="4-820-1325"/>
    <s v="MASIVO"/>
    <s v="NPN"/>
    <x v="12"/>
    <m/>
    <m/>
    <m/>
    <m/>
  </r>
  <r>
    <x v="1"/>
    <s v="Omara Salguedo Pino"/>
    <n v="351044170000"/>
    <s v="Cobros Mayo 3"/>
    <m/>
    <m/>
    <d v="2026-05-01T00:00:00"/>
    <s v="68653084"/>
    <s v="68653084"/>
    <m/>
    <m/>
    <m/>
    <m/>
    <m/>
    <d v="2026-05-01T00:00:00"/>
    <m/>
    <m/>
    <m/>
    <s v="E-8-82683"/>
    <s v="MASIVO"/>
    <s v="1 MES PENDIENTE"/>
    <x v="12"/>
    <m/>
    <m/>
    <m/>
    <m/>
  </r>
  <r>
    <x v="1"/>
    <s v="ISSAC ABDIEL Carrasco"/>
    <n v="363051470000"/>
    <s v="Cobros Mayo 3"/>
    <m/>
    <m/>
    <d v="2026-05-01T00:00:00"/>
    <s v="65424487"/>
    <s v="65424487"/>
    <m/>
    <m/>
    <m/>
    <m/>
    <m/>
    <d v="2026-05-01T00:00:00"/>
    <m/>
    <m/>
    <m/>
    <s v="8-1031-1263"/>
    <s v="MASIVO"/>
    <s v="2 MESES PENDIENTES"/>
    <x v="12"/>
    <m/>
    <m/>
    <m/>
    <m/>
  </r>
  <r>
    <x v="1"/>
    <s v="STHEFANY MITCHELL CHAVEZ CHAVEZ"/>
    <n v="368051160000"/>
    <s v="Cobros Mayo 3"/>
    <m/>
    <m/>
    <d v="2026-05-01T00:00:00"/>
    <s v="3511040_x0009_"/>
    <s v="3511040_x0009_"/>
    <m/>
    <m/>
    <m/>
    <m/>
    <m/>
    <d v="2026-05-01T00:00:00"/>
    <m/>
    <m/>
    <m/>
    <s v="8-1033-2308"/>
    <s v="MASIVO"/>
    <s v="1 MES PENDIENTE"/>
    <x v="12"/>
    <m/>
    <m/>
    <m/>
    <m/>
  </r>
  <r>
    <x v="1"/>
    <s v="Jonathan Abdiel Lopez ureña"/>
    <n v="367049850000"/>
    <s v="Cobros Mayo 3"/>
    <m/>
    <m/>
    <d v="2026-05-01T00:00:00"/>
    <s v="63137157"/>
    <s v="63137157"/>
    <m/>
    <m/>
    <m/>
    <m/>
    <m/>
    <d v="2026-05-01T00:00:00"/>
    <m/>
    <m/>
    <m/>
    <s v="8-953-2430"/>
    <s v="SOHO"/>
    <s v="1 MES PENDIENTE"/>
    <x v="12"/>
    <m/>
    <m/>
    <m/>
    <m/>
  </r>
  <r>
    <x v="1"/>
    <s v="JOSÉ NÚÑEZ "/>
    <n v="369043290000"/>
    <s v="Cobros Mayo 3"/>
    <m/>
    <m/>
    <d v="2026-05-01T00:00:00"/>
    <n v="64827755"/>
    <n v="64827755"/>
    <m/>
    <m/>
    <m/>
    <m/>
    <m/>
    <d v="2026-05-01T00:00:00"/>
    <m/>
    <m/>
    <m/>
    <s v="8-817-679"/>
    <s v="SOHO"/>
    <s v="2 MESES PENDIENTES"/>
    <x v="12"/>
    <m/>
    <m/>
    <m/>
    <m/>
  </r>
  <r>
    <x v="1"/>
    <s v="Jesús Antonio Arauz"/>
    <n v="366050400000"/>
    <s v="Cobros Mayo 3"/>
    <m/>
    <m/>
    <d v="2026-05-01T00:00:00"/>
    <s v="66067131"/>
    <s v="66067131"/>
    <m/>
    <m/>
    <m/>
    <m/>
    <m/>
    <d v="2026-05-01T00:00:00"/>
    <m/>
    <m/>
    <m/>
    <s v="2-740-1622"/>
    <s v="MASIVO"/>
    <s v="NPN"/>
    <x v="12"/>
    <m/>
    <m/>
    <m/>
    <m/>
  </r>
  <r>
    <x v="1"/>
    <s v=" MS Yara Maritchell Mora Gaslin"/>
    <n v="995049220000"/>
    <s v="Cobros Mayo 3"/>
    <m/>
    <m/>
    <d v="2026-05-01T00:00:00"/>
    <s v="63701756"/>
    <s v="63701756"/>
    <m/>
    <m/>
    <m/>
    <m/>
    <m/>
    <d v="2026-05-01T00:00:00"/>
    <m/>
    <m/>
    <m/>
    <s v="1-700-1284"/>
    <s v="DIGITAL"/>
    <s v="2 MESES PENDIENTES"/>
    <x v="12"/>
    <m/>
    <m/>
    <m/>
    <m/>
  </r>
  <r>
    <x v="1"/>
    <s v="MANUEL MORALES CASTILLO"/>
    <n v="215051180000"/>
    <s v="Cobros Mayo 3"/>
    <m/>
    <m/>
    <d v="2026-05-01T00:00:00"/>
    <s v="65859082"/>
    <s v="65859082"/>
    <m/>
    <m/>
    <m/>
    <m/>
    <m/>
    <d v="2026-05-01T00:00:00"/>
    <m/>
    <m/>
    <m/>
    <s v="8-947-1890"/>
    <s v="MASIVO"/>
    <s v="2 MESES PENDIENTES"/>
    <x v="12"/>
    <m/>
    <m/>
    <m/>
    <m/>
  </r>
  <r>
    <x v="1"/>
    <s v="Carlos Enrique Hernández Miniel"/>
    <n v="361051060000"/>
    <s v="Cobros Mayo 3"/>
    <m/>
    <m/>
    <d v="2026-05-01T00:00:00"/>
    <n v="63679769"/>
    <n v="63679769"/>
    <m/>
    <m/>
    <m/>
    <m/>
    <m/>
    <d v="2026-05-01T00:00:00"/>
    <m/>
    <m/>
    <m/>
    <s v="8-787-1757"/>
    <s v="MASIVO"/>
    <s v="NPN"/>
    <x v="12"/>
    <m/>
    <m/>
    <m/>
    <m/>
  </r>
  <r>
    <x v="1"/>
    <s v="Samuel Abdiel Murillo Chaverra "/>
    <n v="362050400000"/>
    <s v="Cobros Mayo 3"/>
    <m/>
    <m/>
    <d v="2026-05-01T00:00:00"/>
    <n v="68959655"/>
    <n v="68959655"/>
    <m/>
    <m/>
    <m/>
    <m/>
    <m/>
    <d v="2026-05-01T00:00:00"/>
    <m/>
    <m/>
    <m/>
    <s v="8-701-1255"/>
    <s v="MASIVO"/>
    <s v="1 MES PENDIENTE"/>
    <x v="12"/>
    <m/>
    <m/>
    <m/>
    <m/>
  </r>
  <r>
    <x v="1"/>
    <s v="Jonathan wezn Almada Sanjur "/>
    <n v="356182480000"/>
    <s v="Cobros Mayo 3"/>
    <m/>
    <m/>
    <d v="2026-05-01T00:00:00"/>
    <s v="66171962"/>
    <s v="66171962"/>
    <m/>
    <m/>
    <m/>
    <m/>
    <m/>
    <d v="2026-05-01T00:00:00"/>
    <m/>
    <m/>
    <m/>
    <s v="8-814-1713"/>
    <s v="MASIVO"/>
    <s v="NPN"/>
    <x v="12"/>
    <m/>
    <m/>
    <m/>
    <m/>
  </r>
  <r>
    <x v="1"/>
    <s v="Fernando Antonio ledezma ureña"/>
    <n v="354318770000"/>
    <s v="Cobros Mayo 3"/>
    <m/>
    <m/>
    <d v="2026-05-01T00:00:00"/>
    <s v="67960036"/>
    <s v="67960036"/>
    <m/>
    <m/>
    <m/>
    <m/>
    <m/>
    <d v="2026-05-01T00:00:00"/>
    <m/>
    <m/>
    <m/>
    <s v="2-759-883"/>
    <s v="MASIVO"/>
    <s v="NPN"/>
    <x v="12"/>
    <m/>
    <m/>
    <m/>
    <m/>
  </r>
  <r>
    <x v="1"/>
    <s v="Javier Eliecer Gonzales Castillo"/>
    <n v="369019680000"/>
    <s v="Cobros Mayo 3"/>
    <m/>
    <m/>
    <d v="2026-05-01T00:00:00"/>
    <s v="63987806"/>
    <s v="63987806"/>
    <m/>
    <m/>
    <m/>
    <m/>
    <m/>
    <d v="2026-05-01T00:00:00"/>
    <m/>
    <m/>
    <m/>
    <s v="4-144-299"/>
    <s v="MASIVO"/>
    <s v="1 MES PENDIENTE"/>
    <x v="12"/>
    <m/>
    <m/>
    <m/>
    <m/>
  </r>
  <r>
    <x v="1"/>
    <s v="Juan Enrique Caballero fuentes"/>
    <n v="362050480000"/>
    <s v="Cobros Mayo 3"/>
    <m/>
    <m/>
    <d v="2026-05-01T00:00:00"/>
    <s v="64684688"/>
    <s v="64684688"/>
    <m/>
    <m/>
    <m/>
    <m/>
    <m/>
    <d v="2026-05-01T00:00:00"/>
    <m/>
    <m/>
    <m/>
    <s v="4-190-178"/>
    <s v="MASIVO"/>
    <s v="NPN"/>
    <x v="12"/>
    <m/>
    <m/>
    <m/>
    <m/>
  </r>
  <r>
    <x v="1"/>
    <s v="Eduardo Montes Gómez "/>
    <n v="364051740000"/>
    <s v="Cobros Mayo 3"/>
    <m/>
    <m/>
    <d v="2026-05-01T00:00:00"/>
    <s v="63661124"/>
    <s v="63661124"/>
    <m/>
    <m/>
    <m/>
    <m/>
    <m/>
    <d v="2026-05-01T00:00:00"/>
    <m/>
    <m/>
    <m/>
    <s v="4-103-2240"/>
    <s v="MASIVO"/>
    <s v="1 MES PENDIENTE"/>
    <x v="12"/>
    <m/>
    <m/>
    <m/>
    <m/>
  </r>
  <r>
    <x v="1"/>
    <s v="Charles Crane "/>
    <n v="367051150000"/>
    <s v="Cobros Mayo 3"/>
    <m/>
    <m/>
    <d v="2026-05-01T00:00:00"/>
    <s v="69470939"/>
    <s v="69470939"/>
    <m/>
    <m/>
    <m/>
    <m/>
    <m/>
    <d v="2026-05-01T00:00:00"/>
    <m/>
    <m/>
    <m/>
    <s v="8-226-14"/>
    <s v="MASIVO"/>
    <s v="2 MESES PENDIENTES"/>
    <x v="12"/>
    <m/>
    <m/>
    <m/>
    <m/>
  </r>
  <r>
    <x v="1"/>
    <s v="Jorge Eliecer Machuca Ellington "/>
    <n v="369050710000"/>
    <s v="Cobros Mayo 3"/>
    <m/>
    <m/>
    <d v="2026-05-01T00:00:00"/>
    <s v="67938725"/>
    <s v="67938725"/>
    <m/>
    <m/>
    <m/>
    <m/>
    <m/>
    <d v="2026-05-01T00:00:00"/>
    <m/>
    <m/>
    <m/>
    <s v="1-742-2275"/>
    <s v="MASIVO"/>
    <s v="1 MES PENDIENTE"/>
    <x v="12"/>
    <m/>
    <m/>
    <m/>
    <m/>
  </r>
  <r>
    <x v="1"/>
    <s v="Irving Joel García Martinez"/>
    <n v="365052890000"/>
    <s v="Cobros Mayo 3"/>
    <m/>
    <m/>
    <d v="2026-05-01T00:00:00"/>
    <s v="63763434"/>
    <s v="63763434"/>
    <m/>
    <m/>
    <m/>
    <m/>
    <m/>
    <d v="2026-05-01T00:00:00"/>
    <m/>
    <m/>
    <m/>
    <s v="8-997-1078"/>
    <s v="MASIVO"/>
    <s v="1 MES PENDIENTE"/>
    <x v="12"/>
    <m/>
    <m/>
    <m/>
    <m/>
  </r>
  <r>
    <x v="1"/>
    <s v="Leonel Chaco ortega"/>
    <n v="364049890000"/>
    <s v="Cobros Mayo 3"/>
    <m/>
    <m/>
    <d v="2026-05-01T00:00:00"/>
    <s v="68915788"/>
    <s v="68915788"/>
    <m/>
    <m/>
    <m/>
    <m/>
    <m/>
    <d v="2026-05-01T00:00:00"/>
    <m/>
    <m/>
    <m/>
    <s v="8-759-2354"/>
    <s v="MASIVO"/>
    <s v="2 MESES PENDIENTES"/>
    <x v="12"/>
    <m/>
    <m/>
    <m/>
    <m/>
  </r>
  <r>
    <x v="1"/>
    <s v="ISIS KANEYSHA RIOS ORTIZ "/>
    <n v="365051720000"/>
    <s v="Cobros Mayo 3"/>
    <m/>
    <m/>
    <d v="2026-05-01T00:00:00"/>
    <s v="60558902"/>
    <s v="60558902"/>
    <m/>
    <m/>
    <m/>
    <m/>
    <m/>
    <d v="2026-05-01T00:00:00"/>
    <m/>
    <m/>
    <m/>
    <s v="3-747-1598"/>
    <s v="SOHO"/>
    <s v="1 MES PENDIENTE"/>
    <x v="12"/>
    <m/>
    <m/>
    <m/>
    <m/>
  </r>
  <r>
    <x v="1"/>
    <s v="Luisa Fernanda Moreno Córdoba "/>
    <n v="363053080000"/>
    <s v="Cobros Mayo 3"/>
    <m/>
    <m/>
    <d v="2026-05-01T00:00:00"/>
    <s v="68010458"/>
    <s v="68010458"/>
    <m/>
    <m/>
    <m/>
    <m/>
    <m/>
    <d v="2026-05-01T00:00:00"/>
    <m/>
    <m/>
    <m/>
    <s v="E-8-198628"/>
    <s v="MASIVO"/>
    <s v="NPN"/>
    <x v="12"/>
    <m/>
    <m/>
    <m/>
    <m/>
  </r>
  <r>
    <x v="1"/>
    <s v="PERLA MICHELLE TAYLOR"/>
    <n v="367051870000"/>
    <s v="Cobros Mayo 3"/>
    <m/>
    <m/>
    <d v="2026-05-01T00:00:00"/>
    <n v="64778284"/>
    <n v="64778284"/>
    <m/>
    <m/>
    <m/>
    <m/>
    <m/>
    <d v="2026-05-01T00:00:00"/>
    <m/>
    <m/>
    <m/>
    <s v="8-812-1702"/>
    <s v="MASIVO"/>
    <s v="1 MES PENDIENTE"/>
    <x v="12"/>
    <m/>
    <m/>
    <m/>
    <m/>
  </r>
  <r>
    <x v="1"/>
    <s v="Tania olivero "/>
    <n v="361052310000"/>
    <s v="Cobros Mayo 3"/>
    <m/>
    <m/>
    <d v="2026-05-01T00:00:00"/>
    <s v="67863435"/>
    <s v="67863435"/>
    <m/>
    <m/>
    <m/>
    <m/>
    <m/>
    <d v="2026-05-01T00:00:00"/>
    <m/>
    <m/>
    <m/>
    <s v="3-746-1599"/>
    <s v="MASIVO"/>
    <s v="2 MESES PENDIENTES"/>
    <x v="12"/>
    <m/>
    <m/>
    <m/>
    <m/>
  </r>
  <r>
    <x v="1"/>
    <s v="Mayriel de carmen ramires"/>
    <n v="369051930000"/>
    <s v="Cobros Mayo 3"/>
    <m/>
    <m/>
    <d v="2026-05-01T00:00:00"/>
    <s v="64638747"/>
    <s v="64638747"/>
    <m/>
    <m/>
    <m/>
    <m/>
    <m/>
    <d v="2026-05-01T00:00:00"/>
    <m/>
    <m/>
    <m/>
    <s v="8-905-1036"/>
    <s v="MASIVO"/>
    <s v="2 MESES PENDIENTES"/>
    <x v="12"/>
    <m/>
    <m/>
    <m/>
    <m/>
  </r>
  <r>
    <x v="1"/>
    <s v="Enich degracia"/>
    <n v="369052590000"/>
    <s v="Cobros Mayo 3"/>
    <m/>
    <m/>
    <d v="2026-05-01T00:00:00"/>
    <s v="64027226"/>
    <s v="64027226"/>
    <m/>
    <m/>
    <m/>
    <m/>
    <m/>
    <d v="2026-05-01T00:00:00"/>
    <m/>
    <m/>
    <m/>
    <s v="12-709-2387"/>
    <s v="MASIVO"/>
    <s v="2 MESES PENDIENTES"/>
    <x v="12"/>
    <m/>
    <m/>
    <m/>
    <m/>
  </r>
  <r>
    <x v="1"/>
    <s v="Adelis karlianis sanchez macias"/>
    <n v="365045590000"/>
    <s v="Cobros Mayo 3"/>
    <m/>
    <m/>
    <d v="2026-05-01T00:00:00"/>
    <s v="64742767"/>
    <s v="64742767"/>
    <m/>
    <m/>
    <m/>
    <m/>
    <m/>
    <d v="2026-05-01T00:00:00"/>
    <m/>
    <m/>
    <m/>
    <s v="8-1054-331"/>
    <s v="MASIVO"/>
    <s v="NPN"/>
    <x v="12"/>
    <m/>
    <m/>
    <m/>
    <m/>
  </r>
  <r>
    <x v="1"/>
    <s v="YANIRETH RIOS VILLARREAL"/>
    <n v="355224300000"/>
    <s v="Cobros Mayo 3"/>
    <m/>
    <m/>
    <d v="2026-05-01T00:00:00"/>
    <n v="68193998"/>
    <n v="68193998"/>
    <m/>
    <m/>
    <m/>
    <m/>
    <m/>
    <d v="2026-05-01T00:00:00"/>
    <m/>
    <m/>
    <m/>
    <s v="8-795-65"/>
    <s v="MASIVO"/>
    <s v="1 MES PENDIENTE"/>
    <x v="12"/>
    <m/>
    <m/>
    <m/>
    <m/>
  </r>
  <r>
    <x v="1"/>
    <s v="Meibis Querube Arenas Mirones"/>
    <n v="362053400000"/>
    <s v="Cobros Mayo 3"/>
    <m/>
    <m/>
    <d v="2026-05-01T00:00:00"/>
    <s v="63548617"/>
    <s v="63548617"/>
    <m/>
    <m/>
    <m/>
    <m/>
    <m/>
    <d v="2026-05-01T00:00:00"/>
    <m/>
    <m/>
    <m/>
    <s v="8-912-1154"/>
    <s v="MASIVO"/>
    <s v="NPN"/>
    <x v="12"/>
    <m/>
    <m/>
    <m/>
    <m/>
  </r>
  <r>
    <x v="1"/>
    <s v="Grimaldo Avecilla Navarro"/>
    <n v="363054090000"/>
    <s v="Cobros Mayo 3"/>
    <m/>
    <m/>
    <d v="2026-05-01T00:00:00"/>
    <s v="67509594"/>
    <s v="67509594"/>
    <m/>
    <m/>
    <m/>
    <m/>
    <m/>
    <d v="2026-05-01T00:00:00"/>
    <m/>
    <m/>
    <m/>
    <s v="8-519-177"/>
    <s v="MASIVO"/>
    <s v="2 MESES PENDIENTES"/>
    <x v="12"/>
    <m/>
    <m/>
    <m/>
    <m/>
  </r>
  <r>
    <x v="1"/>
    <s v="Naika esther Garrido castillo"/>
    <n v="364050830000"/>
    <s v="Cobros Mayo 3"/>
    <m/>
    <m/>
    <d v="2026-05-01T00:00:00"/>
    <s v="68703911"/>
    <s v="68703911"/>
    <m/>
    <m/>
    <m/>
    <m/>
    <m/>
    <d v="2026-05-01T00:00:00"/>
    <m/>
    <m/>
    <m/>
    <s v="9-1053-1565"/>
    <s v="MASIVO"/>
    <s v="2 MESES PENDIENTES"/>
    <x v="12"/>
    <m/>
    <m/>
    <m/>
    <m/>
  </r>
  <r>
    <x v="1"/>
    <s v="Marva Cumberbatch"/>
    <n v="364052440000"/>
    <s v="Cobros Mayo 3"/>
    <m/>
    <m/>
    <d v="2026-05-01T00:00:00"/>
    <s v="65728021"/>
    <s v="65728021"/>
    <m/>
    <m/>
    <m/>
    <m/>
    <m/>
    <d v="2026-05-01T00:00:00"/>
    <m/>
    <m/>
    <m/>
    <s v="8-240-734"/>
    <s v="MASIVO"/>
    <s v="2 MESES PENDIENTES"/>
    <x v="12"/>
    <m/>
    <m/>
    <m/>
    <m/>
  </r>
  <r>
    <x v="1"/>
    <s v="Manuela Llaingri Sánchez Martínez"/>
    <n v="368052330000"/>
    <s v="Cobros Mayo 3"/>
    <m/>
    <m/>
    <d v="2026-05-01T00:00:00"/>
    <s v="67699989"/>
    <s v="67699989"/>
    <m/>
    <m/>
    <m/>
    <m/>
    <m/>
    <d v="2026-05-01T00:00:00"/>
    <m/>
    <m/>
    <m/>
    <s v="E-8-94036"/>
    <s v="MASIVO"/>
    <s v="2 MESES PENDIENTES"/>
    <x v="12"/>
    <m/>
    <m/>
    <m/>
    <m/>
  </r>
  <r>
    <x v="1"/>
    <s v="Ramon Gutierrez Henriquez"/>
    <n v="363038810000"/>
    <s v="Cobros Mayo 3"/>
    <m/>
    <m/>
    <d v="2026-05-01T00:00:00"/>
    <s v="63733529"/>
    <s v="63733529"/>
    <m/>
    <m/>
    <m/>
    <m/>
    <m/>
    <d v="2026-05-01T00:00:00"/>
    <m/>
    <m/>
    <m/>
    <s v="8-285-62"/>
    <s v="MASIVO"/>
    <s v="2 MESES PENDIENTES"/>
    <x v="12"/>
    <m/>
    <m/>
    <m/>
    <m/>
  </r>
  <r>
    <x v="1"/>
    <s v="Reinaldo rorberto Blake welsh"/>
    <n v="366053870000"/>
    <s v="Cobros Mayo 3"/>
    <m/>
    <m/>
    <d v="2026-05-01T00:00:00"/>
    <s v="63309512"/>
    <s v="63309512"/>
    <m/>
    <m/>
    <m/>
    <m/>
    <m/>
    <d v="2026-05-01T00:00:00"/>
    <m/>
    <m/>
    <m/>
    <s v="8-316-529"/>
    <s v="MASIVO"/>
    <s v="NPN"/>
    <x v="12"/>
    <m/>
    <m/>
    <m/>
    <m/>
  </r>
  <r>
    <x v="1"/>
    <s v="Mayelin Brozoban de Jesús"/>
    <n v="363053950000"/>
    <s v="Cobros Mayo 3"/>
    <m/>
    <m/>
    <d v="2026-05-01T00:00:00"/>
    <s v="65294266"/>
    <s v="65294266"/>
    <m/>
    <m/>
    <m/>
    <m/>
    <m/>
    <d v="2026-05-01T00:00:00"/>
    <m/>
    <m/>
    <m/>
    <s v="E-8-127558"/>
    <s v="MASIVO"/>
    <s v="NPN"/>
    <x v="12"/>
    <m/>
    <m/>
    <m/>
    <m/>
  </r>
  <r>
    <x v="1"/>
    <s v="Jacqueline Marquinez de Portocarrero"/>
    <n v="358071890000"/>
    <s v="Cobros Mayo 3"/>
    <m/>
    <m/>
    <d v="2026-05-01T00:00:00"/>
    <n v="67899021"/>
    <n v="67899021"/>
    <m/>
    <m/>
    <m/>
    <m/>
    <m/>
    <d v="2026-05-01T00:00:00"/>
    <m/>
    <m/>
    <m/>
    <s v="8-237-325"/>
    <s v="MASIVO"/>
    <s v="1 MES PENDIENTE"/>
    <x v="12"/>
    <m/>
    <m/>
    <m/>
    <m/>
  </r>
  <r>
    <x v="1"/>
    <s v="Beatriz Rodriguez"/>
    <n v="361053640000"/>
    <s v="Cobros Mayo 3"/>
    <m/>
    <m/>
    <d v="2026-05-01T00:00:00"/>
    <s v="65422157"/>
    <s v="65422157"/>
    <m/>
    <m/>
    <m/>
    <m/>
    <m/>
    <d v="2026-05-01T00:00:00"/>
    <m/>
    <m/>
    <m/>
    <s v="8-988-1642"/>
    <s v="MASIVO"/>
    <s v="NPN"/>
    <x v="12"/>
    <m/>
    <m/>
    <m/>
    <m/>
  </r>
  <r>
    <x v="1"/>
    <s v="Miguel Florentino Martínez "/>
    <n v="362053700000"/>
    <s v="Cobros Mayo 3"/>
    <m/>
    <m/>
    <d v="2026-05-01T00:00:00"/>
    <s v="64616711"/>
    <s v="64616711"/>
    <m/>
    <m/>
    <m/>
    <m/>
    <m/>
    <d v="2026-05-01T00:00:00"/>
    <m/>
    <m/>
    <m/>
    <s v="RD6614183"/>
    <s v="MASIVO"/>
    <s v="1 MES PENDIENTE"/>
    <x v="12"/>
    <m/>
    <m/>
    <m/>
    <m/>
  </r>
  <r>
    <x v="1"/>
    <s v="Lizondra Franco Avila"/>
    <n v="192020960000"/>
    <s v="Cobros Mayo 3"/>
    <m/>
    <m/>
    <d v="2026-05-01T00:00:00"/>
    <s v="68616236"/>
    <s v="68616236"/>
    <m/>
    <m/>
    <m/>
    <m/>
    <m/>
    <d v="2026-05-01T00:00:00"/>
    <m/>
    <m/>
    <m/>
    <s v="9-111-2665"/>
    <s v="MASIVO"/>
    <s v="NPN"/>
    <x v="12"/>
    <m/>
    <m/>
    <m/>
    <m/>
  </r>
  <r>
    <x v="1"/>
    <s v="Nury Feliz Gomez"/>
    <n v="364045890000"/>
    <s v="Cobros Mayo 3"/>
    <m/>
    <m/>
    <d v="2026-05-01T00:00:00"/>
    <s v="68273101"/>
    <s v="68273101"/>
    <m/>
    <m/>
    <m/>
    <m/>
    <m/>
    <d v="2026-05-01T00:00:00"/>
    <m/>
    <m/>
    <m/>
    <s v="E-8-70094"/>
    <s v="MASIVO"/>
    <s v="1 MES PENDIENTE"/>
    <x v="12"/>
    <m/>
    <m/>
    <m/>
    <m/>
  </r>
  <r>
    <x v="1"/>
    <s v="ISSAC ABDIEL"/>
    <n v="363051470000"/>
    <s v="Cobros Mayo 3"/>
    <m/>
    <m/>
    <d v="2026-05-01T00:00:00"/>
    <s v="65694757"/>
    <s v="65694757"/>
    <m/>
    <m/>
    <m/>
    <m/>
    <m/>
    <d v="2026-05-01T00:00:00"/>
    <m/>
    <m/>
    <m/>
    <s v="8-806-1490"/>
    <s v="MASIVO"/>
    <s v="2 MESES PENDIENTES"/>
    <x v="12"/>
    <m/>
    <m/>
    <m/>
    <m/>
  </r>
  <r>
    <x v="1"/>
    <s v="INES ELVIRA MIRANDA JIMENEZ"/>
    <n v="363053820000"/>
    <s v="Cobros Mayo 3"/>
    <m/>
    <m/>
    <d v="2026-05-01T00:00:00"/>
    <s v="64966174"/>
    <s v="64966174"/>
    <m/>
    <m/>
    <m/>
    <m/>
    <m/>
    <d v="2026-05-01T00:00:00"/>
    <m/>
    <m/>
    <m/>
    <s v="8-880-1751"/>
    <s v="MASIVO"/>
    <s v="1 MES PENDIENTE"/>
    <x v="12"/>
    <m/>
    <m/>
    <m/>
    <m/>
  </r>
  <r>
    <x v="1"/>
    <s v="TATHIANA GRETTEL SALVATIERRA SANTANA"/>
    <n v="302030030000"/>
    <s v="Cobros Mayo 3"/>
    <m/>
    <m/>
    <d v="2026-05-01T00:00:00"/>
    <s v="61123186"/>
    <s v="61123186"/>
    <m/>
    <m/>
    <m/>
    <m/>
    <m/>
    <d v="2026-05-01T00:00:00"/>
    <m/>
    <m/>
    <m/>
    <s v="8-760-511"/>
    <s v="MASIVO"/>
    <s v="NPN"/>
    <x v="12"/>
    <m/>
    <m/>
    <m/>
    <m/>
  </r>
  <r>
    <x v="1"/>
    <s v="JOHNNY RAFAEL ESPARRAGOZA GASTELBO"/>
    <n v="361053400000"/>
    <s v="Cobros Mayo 3"/>
    <m/>
    <m/>
    <d v="2026-05-01T00:00:00"/>
    <s v="62339515"/>
    <s v="62339515"/>
    <m/>
    <m/>
    <m/>
    <m/>
    <m/>
    <d v="2026-05-01T00:00:00"/>
    <m/>
    <m/>
    <m/>
    <s v="BF087939"/>
    <s v="MASIVO"/>
    <s v="1 MES PENDIENTE"/>
    <x v="12"/>
    <m/>
    <m/>
    <m/>
    <m/>
  </r>
  <r>
    <x v="1"/>
    <s v="JUAN ALBERTO POVEDA GONZALEZ"/>
    <n v="365037880000"/>
    <s v="Cobros Mayo 3"/>
    <m/>
    <m/>
    <d v="2026-05-01T00:00:00"/>
    <s v="67476772"/>
    <s v="67476772"/>
    <m/>
    <m/>
    <m/>
    <m/>
    <m/>
    <d v="2026-05-01T00:00:00"/>
    <m/>
    <m/>
    <m/>
    <s v="8-223-354"/>
    <s v="MASIVO"/>
    <s v="2 MESES PENDIENTES"/>
    <x v="12"/>
    <m/>
    <m/>
    <m/>
    <m/>
  </r>
  <r>
    <x v="1"/>
    <s v="BALDOMIRO DE LEON ARANDA"/>
    <n v="367047650000"/>
    <s v="Cobros Mayo 3"/>
    <m/>
    <m/>
    <d v="2026-05-01T00:00:00"/>
    <s v="68366005"/>
    <s v="68366005"/>
    <m/>
    <m/>
    <m/>
    <m/>
    <m/>
    <d v="2026-05-01T00:00:00"/>
    <m/>
    <m/>
    <m/>
    <s v="10-705-1507"/>
    <s v="MASIVO"/>
    <s v="2 MESES PENDIENTES"/>
    <x v="12"/>
    <m/>
    <m/>
    <m/>
    <m/>
  </r>
  <r>
    <x v="1"/>
    <s v="ANALLIBE DEL CARMEN NARVAEZ SERRANO "/>
    <n v="364049660000"/>
    <s v="Cobros Mayo 3"/>
    <m/>
    <m/>
    <d v="2026-05-01T00:00:00"/>
    <s v="69053472"/>
    <s v="69053472"/>
    <m/>
    <m/>
    <m/>
    <m/>
    <m/>
    <d v="2026-05-01T00:00:00"/>
    <m/>
    <m/>
    <m/>
    <s v="BG366327"/>
    <s v="MASIVO"/>
    <s v="2 MESES PENDIENTES"/>
    <x v="12"/>
    <m/>
    <m/>
    <m/>
    <m/>
  </r>
  <r>
    <x v="1"/>
    <s v="KRISTHIAN STEWARTS GUEVARA SOTO"/>
    <n v="361052450000"/>
    <s v="Cobros Mayo 3"/>
    <m/>
    <m/>
    <d v="2026-05-01T00:00:00"/>
    <s v="69677364"/>
    <s v="69677364"/>
    <m/>
    <m/>
    <m/>
    <m/>
    <m/>
    <d v="2026-05-01T00:00:00"/>
    <m/>
    <m/>
    <m/>
    <s v="8-943-1449"/>
    <s v="SOHO"/>
    <s v="2 MESES PENDIENTES"/>
    <x v="12"/>
    <m/>
    <m/>
    <m/>
    <m/>
  </r>
  <r>
    <x v="1"/>
    <s v="MEIQIN ZHONG "/>
    <n v="368050460000"/>
    <s v="Cobros Mayo 3"/>
    <m/>
    <m/>
    <d v="2026-05-01T00:00:00"/>
    <s v="61903275"/>
    <s v="61903275"/>
    <m/>
    <m/>
    <m/>
    <m/>
    <m/>
    <d v="2026-05-01T00:00:00"/>
    <m/>
    <m/>
    <m/>
    <s v="EC3132480"/>
    <s v="SOHO"/>
    <s v="NPN"/>
    <x v="12"/>
    <m/>
    <m/>
    <m/>
    <m/>
  </r>
  <r>
    <x v="1"/>
    <s v="Joseph Veliz"/>
    <n v="361044920000"/>
    <s v="Cobros Mayo 3"/>
    <m/>
    <m/>
    <d v="2026-05-01T00:00:00"/>
    <n v="60195070"/>
    <n v="60195070"/>
    <m/>
    <m/>
    <m/>
    <m/>
    <m/>
    <d v="2026-05-01T00:00:00"/>
    <m/>
    <m/>
    <m/>
    <s v="221068901"/>
    <s v="SOHO"/>
    <s v="1 MES PENDIENTE"/>
    <x v="12"/>
    <m/>
    <m/>
    <m/>
    <m/>
  </r>
  <r>
    <x v="1"/>
    <s v="Dina torres "/>
    <n v="369051950000"/>
    <s v="Cobros Mayo 3"/>
    <m/>
    <m/>
    <d v="2026-05-01T00:00:00"/>
    <s v="63339292"/>
    <s v="63339292"/>
    <m/>
    <m/>
    <m/>
    <m/>
    <m/>
    <d v="2026-05-01T00:00:00"/>
    <m/>
    <m/>
    <m/>
    <s v="C03470752"/>
    <s v="SOHO"/>
    <s v="2 MESES PENDIENTES"/>
    <x v="12"/>
    <m/>
    <m/>
    <m/>
    <m/>
  </r>
  <r>
    <x v="1"/>
    <s v="Weijun feng"/>
    <n v="363051920000"/>
    <s v="Cobros Mayo 3"/>
    <m/>
    <m/>
    <d v="2026-05-01T00:00:00"/>
    <s v="68817186"/>
    <s v="68817186"/>
    <m/>
    <m/>
    <m/>
    <m/>
    <m/>
    <d v="2026-05-01T00:00:00"/>
    <m/>
    <m/>
    <m/>
    <s v="N-20-2382"/>
    <s v="SOHO"/>
    <s v="1 MES PENDIENTE"/>
    <x v="12"/>
    <m/>
    <m/>
    <m/>
    <m/>
  </r>
  <r>
    <x v="1"/>
    <s v=" Dayana Vanessa Sarmiento Martinez"/>
    <n v="364043650000"/>
    <s v="Cobros Mayo 3"/>
    <m/>
    <m/>
    <d v="2026-05-01T00:00:00"/>
    <s v="62574514"/>
    <s v="62574514"/>
    <m/>
    <m/>
    <m/>
    <m/>
    <m/>
    <d v="2026-05-01T00:00:00"/>
    <m/>
    <m/>
    <m/>
    <s v="AT394869"/>
    <s v="RENOVACIONES"/>
    <s v="1 MES PENDIENTE"/>
    <x v="12"/>
    <m/>
    <m/>
    <m/>
    <m/>
  </r>
  <r>
    <x v="1"/>
    <s v=" Yariela Cascante"/>
    <n v="365053250000"/>
    <s v="Cobros Mayo 3"/>
    <m/>
    <m/>
    <d v="2026-05-01T00:00:00"/>
    <s v="68047084"/>
    <s v="68047084"/>
    <m/>
    <m/>
    <m/>
    <m/>
    <m/>
    <d v="2026-05-01T00:00:00"/>
    <m/>
    <m/>
    <m/>
    <s v="4-281-798"/>
    <s v="DIGITAL"/>
    <s v="2 MESES PENDIENTES"/>
    <x v="12"/>
    <m/>
    <m/>
    <m/>
    <m/>
  </r>
  <r>
    <x v="1"/>
    <s v="Edwin Ariel Rawlins"/>
    <n v="358108750000"/>
    <s v="Cobros Mayo 3"/>
    <m/>
    <m/>
    <d v="2026-05-01T00:00:00"/>
    <s v="69852603"/>
    <s v="69852603"/>
    <m/>
    <m/>
    <m/>
    <m/>
    <m/>
    <d v="2026-05-01T00:00:00"/>
    <m/>
    <m/>
    <m/>
    <s v="1-708-84"/>
    <s v="Outbound Residencial"/>
    <s v="1 MES PENDIENTE"/>
    <x v="12"/>
    <m/>
    <m/>
    <m/>
    <m/>
  </r>
  <r>
    <x v="1"/>
    <s v="Wualter martinez"/>
    <n v="364052120000"/>
    <s v="Cobros Mayo 3"/>
    <m/>
    <m/>
    <d v="2026-05-01T00:00:00"/>
    <s v="67890543"/>
    <s v="67890543"/>
    <m/>
    <m/>
    <m/>
    <m/>
    <m/>
    <d v="2026-05-01T00:00:00"/>
    <m/>
    <m/>
    <m/>
    <s v="8-238-2598"/>
    <s v="MASIVO"/>
    <s v="1 MES PENDIENTE"/>
    <x v="12"/>
    <m/>
    <m/>
    <m/>
    <m/>
  </r>
  <r>
    <x v="1"/>
    <s v="Natzu Nazeth Gordon Quintero "/>
    <n v="367053310000"/>
    <s v="Cobros Mayo 3"/>
    <m/>
    <m/>
    <d v="2026-05-01T00:00:00"/>
    <n v="67549384"/>
    <n v="67549384"/>
    <m/>
    <m/>
    <m/>
    <m/>
    <m/>
    <d v="2026-05-01T00:00:00"/>
    <m/>
    <m/>
    <m/>
    <s v="8-1012-2107"/>
    <s v="MASIVO"/>
    <s v="NPN"/>
    <x v="12"/>
    <m/>
    <m/>
    <m/>
    <m/>
  </r>
  <r>
    <x v="1"/>
    <s v="Josephine perez"/>
    <n v="365053150000"/>
    <s v="Cobros Mayo 3"/>
    <m/>
    <m/>
    <d v="2026-05-01T00:00:00"/>
    <s v="62533043"/>
    <s v="62533043"/>
    <m/>
    <m/>
    <m/>
    <m/>
    <m/>
    <d v="2026-05-01T00:00:00"/>
    <m/>
    <m/>
    <m/>
    <s v="8-888-1786"/>
    <s v="MASIVO"/>
    <s v="2 MESES PENDIENTES"/>
    <x v="12"/>
    <m/>
    <m/>
    <m/>
    <m/>
  </r>
  <r>
    <x v="1"/>
    <s v="FRANCISCO DANIEL JORDAN  "/>
    <n v="368052640000"/>
    <s v="Cobros Mayo 3"/>
    <m/>
    <m/>
    <d v="2026-05-01T00:00:00"/>
    <s v="63684257"/>
    <s v="63684257"/>
    <m/>
    <m/>
    <m/>
    <m/>
    <m/>
    <d v="2026-05-01T00:00:00"/>
    <m/>
    <m/>
    <m/>
    <s v="4-843-1631"/>
    <s v="MASIVO"/>
    <s v="2 MESES PENDIENTES"/>
    <x v="12"/>
    <m/>
    <m/>
    <m/>
    <m/>
  </r>
  <r>
    <x v="1"/>
    <s v="Keisser Hussein Caballero Nieto"/>
    <n v="362050050000"/>
    <s v="Cobros Mayo 3"/>
    <m/>
    <m/>
    <d v="2026-05-01T00:00:00"/>
    <s v="64290731"/>
    <s v="64290731"/>
    <m/>
    <m/>
    <m/>
    <m/>
    <m/>
    <d v="2026-05-01T00:00:00"/>
    <m/>
    <m/>
    <m/>
    <s v="4-737-2320"/>
    <s v="MASIVO"/>
    <s v="NPN"/>
    <x v="12"/>
    <m/>
    <m/>
    <m/>
    <m/>
  </r>
  <r>
    <x v="1"/>
    <s v="GABRIEL CASTAÑEDA TREJOS"/>
    <n v="364052730000"/>
    <s v="Cobros Mayo 3"/>
    <m/>
    <m/>
    <d v="2026-05-01T00:00:00"/>
    <s v="68118161"/>
    <s v="68118161"/>
    <m/>
    <m/>
    <m/>
    <m/>
    <m/>
    <d v="2026-05-01T00:00:00"/>
    <m/>
    <m/>
    <m/>
    <s v="4-731-23"/>
    <s v="MASIVO"/>
    <s v="1 MES PENDIENTE"/>
    <x v="12"/>
    <m/>
    <m/>
    <m/>
    <m/>
  </r>
  <r>
    <x v="1"/>
    <s v="SOLIMAR RODRIGUEZ"/>
    <n v="363052220000"/>
    <s v="Cobros Mayo 3"/>
    <m/>
    <m/>
    <d v="2026-05-01T00:00:00"/>
    <s v="69112826"/>
    <s v="69112826"/>
    <m/>
    <m/>
    <m/>
    <m/>
    <m/>
    <d v="2026-05-01T00:00:00"/>
    <m/>
    <m/>
    <m/>
    <s v="2-745-565"/>
    <s v="MASIVO"/>
    <s v="1 MES PENDIENTE"/>
    <x v="12"/>
    <m/>
    <m/>
    <m/>
    <m/>
  </r>
  <r>
    <x v="1"/>
    <s v="ALCIBEL VALDES MARTINEZ"/>
    <n v="361047370000"/>
    <s v="Cobros Mayo 3"/>
    <m/>
    <m/>
    <d v="2026-05-01T00:00:00"/>
    <s v="69872653"/>
    <s v="69872653"/>
    <m/>
    <m/>
    <m/>
    <m/>
    <m/>
    <d v="2026-05-01T00:00:00"/>
    <m/>
    <m/>
    <m/>
    <s v="5-716-709"/>
    <s v="MASIVO"/>
    <s v="2 MESES PENDIENTES"/>
    <x v="12"/>
    <m/>
    <m/>
    <m/>
    <m/>
  </r>
  <r>
    <x v="1"/>
    <s v="DIOMEDES MORENO BARRIOS"/>
    <n v="361052350000"/>
    <s v="Cobros Mayo 3"/>
    <m/>
    <m/>
    <d v="2026-05-01T00:00:00"/>
    <s v="61691391"/>
    <s v="61691391"/>
    <m/>
    <m/>
    <m/>
    <m/>
    <m/>
    <d v="2026-05-01T00:00:00"/>
    <m/>
    <m/>
    <m/>
    <s v="7-88-351"/>
    <s v="MASIVO"/>
    <s v="1 MES PENDIENTE"/>
    <x v="12"/>
    <m/>
    <m/>
    <m/>
    <m/>
  </r>
  <r>
    <x v="1"/>
    <s v="NAYELIS ESTEFANY GALVEZ"/>
    <n v="367053930000"/>
    <s v="Cobros Mayo 3"/>
    <m/>
    <m/>
    <d v="2026-05-01T00:00:00"/>
    <s v="67918466"/>
    <s v="67918466"/>
    <m/>
    <m/>
    <m/>
    <m/>
    <m/>
    <d v="2026-05-01T00:00:00"/>
    <m/>
    <m/>
    <m/>
    <s v="8-999-1391"/>
    <s v="MASIVO"/>
    <s v="1 MES PENDIENTE"/>
    <x v="12"/>
    <m/>
    <m/>
    <m/>
    <m/>
  </r>
  <r>
    <x v="1"/>
    <s v="Jackeline Saldaña"/>
    <n v="369043070000"/>
    <s v="Cobros Mayo 3"/>
    <m/>
    <m/>
    <d v="2026-05-01T00:00:00"/>
    <s v="67654352"/>
    <s v="67654352"/>
    <m/>
    <m/>
    <m/>
    <m/>
    <m/>
    <d v="2026-05-01T00:00:00"/>
    <m/>
    <m/>
    <m/>
    <s v="8-1000-629"/>
    <s v="MASIVO"/>
    <s v="1 MES PENDIENTE"/>
    <x v="12"/>
    <m/>
    <m/>
    <m/>
    <m/>
  </r>
  <r>
    <x v="1"/>
    <s v="Christopher cedeno"/>
    <n v="367054380000"/>
    <s v="Cobros Mayo 3"/>
    <m/>
    <m/>
    <d v="2026-05-01T00:00:00"/>
    <s v="65460179"/>
    <s v="65460179"/>
    <m/>
    <m/>
    <m/>
    <m/>
    <m/>
    <d v="2026-05-01T00:00:00"/>
    <m/>
    <m/>
    <m/>
    <s v="8-1065-193"/>
    <s v="MASIVO"/>
    <s v="NPN"/>
    <x v="12"/>
    <m/>
    <m/>
    <m/>
    <m/>
  </r>
  <r>
    <x v="1"/>
    <s v="MARITZA JUAREZ"/>
    <n v="361053420000"/>
    <s v="Cobros Mayo 3"/>
    <m/>
    <m/>
    <d v="2026-05-01T00:00:00"/>
    <s v="65315068"/>
    <s v="65315068"/>
    <m/>
    <m/>
    <m/>
    <m/>
    <m/>
    <d v="2026-05-01T00:00:00"/>
    <m/>
    <m/>
    <m/>
    <s v="8-868-333"/>
    <s v="MASIVO"/>
    <s v="1 MES PENDIENTE"/>
    <x v="12"/>
    <m/>
    <m/>
    <m/>
    <m/>
  </r>
  <r>
    <x v="1"/>
    <s v="Guillermo Quintero "/>
    <n v="366045860000"/>
    <s v="Cobros Mayo 3"/>
    <m/>
    <m/>
    <d v="2026-05-01T00:00:00"/>
    <s v="66169963"/>
    <s v="66169963"/>
    <m/>
    <m/>
    <m/>
    <m/>
    <m/>
    <d v="2026-05-01T00:00:00"/>
    <m/>
    <m/>
    <m/>
    <s v="AZ986893"/>
    <s v="MASIVO"/>
    <s v="1 MES PENDIENTE"/>
    <x v="12"/>
    <m/>
    <m/>
    <m/>
    <m/>
  </r>
  <r>
    <x v="1"/>
    <s v=" Joshua ameth rodriguez"/>
    <n v="251035480000"/>
    <s v="Cobros Mayo 3"/>
    <m/>
    <m/>
    <d v="2026-05-01T00:00:00"/>
    <s v="64098764"/>
    <s v="64098764"/>
    <m/>
    <m/>
    <m/>
    <m/>
    <m/>
    <d v="2026-05-01T00:00:00"/>
    <m/>
    <m/>
    <m/>
    <s v="8-805-57"/>
    <s v="MASIVO"/>
    <s v="2 MESES PENDIENTES"/>
    <x v="12"/>
    <m/>
    <m/>
    <m/>
    <m/>
  </r>
  <r>
    <x v="1"/>
    <s v="Gabriela Torres"/>
    <n v="365054310000"/>
    <s v="Cobros Mayo 3"/>
    <m/>
    <m/>
    <d v="2026-05-01T00:00:00"/>
    <s v="69726267"/>
    <s v="69726267"/>
    <m/>
    <m/>
    <m/>
    <m/>
    <m/>
    <d v="2026-05-01T00:00:00"/>
    <m/>
    <m/>
    <m/>
    <s v="1-757-2254"/>
    <s v="MASIVO"/>
    <s v="1 MES PENDIENTE"/>
    <x v="12"/>
    <m/>
    <m/>
    <m/>
    <m/>
  </r>
  <r>
    <x v="1"/>
    <s v="Daniel corella"/>
    <n v="369050380000"/>
    <s v="Cobros Mayo 3"/>
    <m/>
    <m/>
    <d v="2026-05-01T00:00:00"/>
    <s v="62329226"/>
    <s v="62329226"/>
    <m/>
    <m/>
    <m/>
    <m/>
    <m/>
    <d v="2026-05-01T00:00:00"/>
    <m/>
    <m/>
    <m/>
    <s v="4-781-695"/>
    <s v="MASIVO"/>
    <s v="1 MES PENDIENTE"/>
    <x v="12"/>
    <m/>
    <m/>
    <m/>
    <m/>
  </r>
  <r>
    <x v="1"/>
    <s v="ALBERTO SAMUEL LOPEZ DIAZ"/>
    <n v="369053850000"/>
    <s v="Cobros Mayo 3"/>
    <m/>
    <m/>
    <d v="2026-05-01T00:00:00"/>
    <s v="62166829"/>
    <s v="62166829"/>
    <m/>
    <m/>
    <m/>
    <m/>
    <m/>
    <d v="2026-05-01T00:00:00"/>
    <m/>
    <m/>
    <m/>
    <s v="8-911-175"/>
    <s v="MASIVO"/>
    <s v="1 MES PENDIENTE"/>
    <x v="12"/>
    <m/>
    <m/>
    <m/>
    <m/>
  </r>
  <r>
    <x v="1"/>
    <s v="Noriela Enilka Gil Castillo Mojica "/>
    <n v="369054020000"/>
    <s v="Cobros Mayo 3"/>
    <m/>
    <m/>
    <d v="2026-05-01T00:00:00"/>
    <s v="67724685"/>
    <s v="67724685"/>
    <m/>
    <m/>
    <m/>
    <m/>
    <m/>
    <d v="2026-05-01T00:00:00"/>
    <m/>
    <m/>
    <m/>
    <s v="8-702-1920"/>
    <s v="MASIVO"/>
    <s v="1 MES PENDIENTE"/>
    <x v="12"/>
    <m/>
    <m/>
    <m/>
    <m/>
  </r>
  <r>
    <x v="1"/>
    <s v="RAFAEL EDUARDO LANZ"/>
    <n v="366054670000"/>
    <s v="Cobros Mayo 3"/>
    <m/>
    <m/>
    <d v="2026-05-01T00:00:00"/>
    <s v="62103288"/>
    <s v="62103288"/>
    <m/>
    <m/>
    <m/>
    <m/>
    <m/>
    <d v="2026-05-01T00:00:00"/>
    <m/>
    <m/>
    <m/>
    <s v="E-8-238098"/>
    <s v="SOHO-CALL CENTER"/>
    <s v="1 MES PENDIENTE"/>
    <x v="12"/>
    <m/>
    <m/>
    <m/>
    <m/>
  </r>
  <r>
    <x v="1"/>
    <s v="Santor Ingenieria Y Construccion S.A"/>
    <n v="368051950000"/>
    <s v="Cobros Mayo 3"/>
    <m/>
    <m/>
    <d v="2026-05-01T00:00:00"/>
    <s v="62050211"/>
    <s v="62050211"/>
    <m/>
    <m/>
    <m/>
    <m/>
    <m/>
    <d v="2026-05-01T00:00:00"/>
    <m/>
    <m/>
    <m/>
    <s v="8-238-990"/>
    <s v="SOHO-CALL CENTER"/>
    <s v="1 MES PENDIENTE"/>
    <x v="12"/>
    <m/>
    <m/>
    <m/>
    <m/>
  </r>
  <r>
    <x v="1"/>
    <s v="Aleida Judith Lorenzo Arrocha"/>
    <n v="316012930000"/>
    <s v="Cobros Mayo 3"/>
    <m/>
    <m/>
    <d v="2026-05-01T00:00:00"/>
    <n v="67418170"/>
    <n v="67418170"/>
    <m/>
    <m/>
    <m/>
    <m/>
    <m/>
    <d v="2026-05-01T00:00:00"/>
    <m/>
    <m/>
    <m/>
    <s v="3-84-2460"/>
    <s v="MASIVO"/>
    <s v="NPN"/>
    <x v="12"/>
    <m/>
    <m/>
    <m/>
    <m/>
  </r>
  <r>
    <x v="1"/>
    <s v="MILTON AURELIO MADRID MENACHO"/>
    <n v="363054030000"/>
    <s v="Cobros Mayo 3"/>
    <m/>
    <m/>
    <d v="2026-05-01T00:00:00"/>
    <s v="63339008"/>
    <s v="63339008"/>
    <m/>
    <m/>
    <m/>
    <m/>
    <m/>
    <d v="2026-05-01T00:00:00"/>
    <m/>
    <m/>
    <m/>
    <s v="8-812-2062"/>
    <s v="SOHO"/>
    <s v="1 MES PENDIENTE"/>
    <x v="12"/>
    <m/>
    <m/>
    <m/>
    <m/>
  </r>
  <r>
    <x v="1"/>
    <s v="FRANCISCA ANTONIO ZÚÑIGA MEDINA "/>
    <n v="367045970000"/>
    <s v="Cobros Mayo 3"/>
    <m/>
    <m/>
    <d v="2026-05-01T00:00:00"/>
    <s v="62409388"/>
    <s v="62409388"/>
    <m/>
    <m/>
    <m/>
    <m/>
    <m/>
    <d v="2026-05-01T00:00:00"/>
    <m/>
    <m/>
    <m/>
    <s v="3-98-96"/>
    <s v="SOHO"/>
    <s v="NPN"/>
    <x v="12"/>
    <m/>
    <m/>
    <m/>
    <m/>
  </r>
  <r>
    <x v="1"/>
    <s v="INNOVA PLUS TECH CORP "/>
    <n v="364043020000"/>
    <s v="Cobros Mayo 3"/>
    <m/>
    <m/>
    <d v="2026-05-01T00:00:00"/>
    <s v="62547127"/>
    <s v="62547127"/>
    <m/>
    <m/>
    <m/>
    <m/>
    <m/>
    <d v="2026-05-01T00:00:00"/>
    <m/>
    <m/>
    <m/>
    <s v="8-979-1266"/>
    <s v="SOHO"/>
    <s v="1 MES PENDIENTE"/>
    <x v="12"/>
    <m/>
    <m/>
    <m/>
    <m/>
  </r>
  <r>
    <x v="1"/>
    <s v="Karina Quiñonez "/>
    <n v="369052360000"/>
    <s v="Cobros Mayo 3"/>
    <m/>
    <m/>
    <d v="2026-05-01T00:00:00"/>
    <s v="68525682"/>
    <s v="68525682"/>
    <m/>
    <m/>
    <m/>
    <m/>
    <m/>
    <d v="2026-05-01T00:00:00"/>
    <m/>
    <m/>
    <m/>
    <s v="176316774 "/>
    <s v="SOHO"/>
    <s v="2 MESES PENDIENTES"/>
    <x v="12"/>
    <m/>
    <m/>
    <m/>
    <m/>
  </r>
  <r>
    <x v="1"/>
    <s v="Yuecui mo "/>
    <n v="364050220000"/>
    <s v="Cobros Mayo 3"/>
    <m/>
    <m/>
    <d v="2026-05-01T00:00:00"/>
    <s v="67032028"/>
    <s v="67032028"/>
    <m/>
    <m/>
    <m/>
    <m/>
    <m/>
    <d v="2026-05-01T00:00:00"/>
    <m/>
    <m/>
    <m/>
    <s v="N-21-64"/>
    <s v="SOHO"/>
    <s v="1 MES PENDIENTE"/>
    <x v="12"/>
    <m/>
    <m/>
    <m/>
    <m/>
  </r>
  <r>
    <x v="1"/>
    <s v="KRISTIAN KENNETH COVER CACERES"/>
    <n v="364054210000"/>
    <s v="Cobros Mayo 3"/>
    <m/>
    <m/>
    <d v="2026-05-01T00:00:00"/>
    <s v="67178677"/>
    <s v="67178677"/>
    <m/>
    <m/>
    <m/>
    <m/>
    <m/>
    <d v="2026-05-01T00:00:00"/>
    <m/>
    <m/>
    <m/>
    <s v="8-1045-785"/>
    <s v="MASIVO"/>
    <s v="2 MESES PENDIENTES"/>
    <x v="12"/>
    <m/>
    <m/>
    <m/>
    <m/>
  </r>
  <r>
    <x v="1"/>
    <s v="Erick Hernan Gonzalez Arosemena "/>
    <n v="343366460000"/>
    <s v="Cobros Mayo 3"/>
    <m/>
    <m/>
    <d v="2026-05-01T00:00:00"/>
    <s v="64896793"/>
    <s v="64896793"/>
    <m/>
    <m/>
    <m/>
    <m/>
    <m/>
    <d v="2026-05-01T00:00:00"/>
    <m/>
    <m/>
    <m/>
    <s v="4-730-100"/>
    <s v="MASIVO"/>
    <s v="1 MES PENDIENTE"/>
    <x v="12"/>
    <m/>
    <m/>
    <m/>
    <m/>
  </r>
  <r>
    <x v="1"/>
    <s v=" ENIREYDA ELIZAB CABALLERO PASCA"/>
    <n v="365054640000"/>
    <s v="Cobros Mayo 3"/>
    <m/>
    <m/>
    <d v="2026-05-01T00:00:00"/>
    <n v="67394334"/>
    <n v="67394334"/>
    <m/>
    <m/>
    <m/>
    <m/>
    <m/>
    <d v="2026-05-01T00:00:00"/>
    <m/>
    <m/>
    <m/>
    <s v="5-712-1961"/>
    <s v="RENOVACIONES"/>
    <s v="2 MESES PENDIENTES"/>
    <x v="12"/>
    <m/>
    <m/>
    <m/>
    <m/>
  </r>
  <r>
    <x v="1"/>
    <s v="Jenisey Airel Mosley Sosa"/>
    <n v="201032510000"/>
    <s v="Cobros Mayo 3"/>
    <m/>
    <m/>
    <d v="2026-05-01T00:00:00"/>
    <n v="65354420"/>
    <n v="65354420"/>
    <m/>
    <m/>
    <m/>
    <m/>
    <m/>
    <d v="2026-05-01T00:00:00"/>
    <m/>
    <m/>
    <m/>
    <s v="8-452-123"/>
    <s v="RENOVACIONES"/>
    <s v="1 MES PENDIENTE"/>
    <x v="12"/>
    <m/>
    <m/>
    <m/>
    <m/>
  </r>
  <r>
    <x v="1"/>
    <s v="ELVIA VANESSA JIMENEZ GONZALEZ"/>
    <n v="367040470000"/>
    <s v="Cobros Mayo 3"/>
    <m/>
    <m/>
    <d v="2026-05-01T00:00:00"/>
    <s v="67254445"/>
    <s v="67254445"/>
    <m/>
    <m/>
    <m/>
    <m/>
    <m/>
    <d v="2026-05-01T00:00:00"/>
    <m/>
    <m/>
    <m/>
    <s v="8-865-465"/>
    <s v="Outbound Residencial"/>
    <s v="NPN"/>
    <x v="12"/>
    <m/>
    <m/>
    <m/>
    <m/>
  </r>
  <r>
    <x v="1"/>
    <s v=" Alanis julie Cavalli vergara"/>
    <n v="342327190000"/>
    <s v="Cobros Mayo 3"/>
    <m/>
    <m/>
    <d v="2026-05-01T00:00:00"/>
    <n v="65377901"/>
    <n v="65377901"/>
    <m/>
    <m/>
    <m/>
    <m/>
    <m/>
    <d v="2026-05-01T00:00:00"/>
    <m/>
    <m/>
    <m/>
    <s v="8-1002-529"/>
    <s v="DIGITAL"/>
    <s v="1 MES PENDIENTE"/>
    <x v="12"/>
    <m/>
    <m/>
    <m/>
    <m/>
  </r>
  <r>
    <x v="1"/>
    <s v="ARNULFO YAHIR GARCIA ORTIZ"/>
    <n v="362054340000"/>
    <s v="Cobros Mayo 3"/>
    <m/>
    <m/>
    <d v="2026-05-01T00:00:00"/>
    <s v="67657553"/>
    <s v="67657553"/>
    <m/>
    <m/>
    <m/>
    <m/>
    <m/>
    <d v="2026-05-01T00:00:00"/>
    <m/>
    <m/>
    <m/>
    <s v="10-708-1463"/>
    <s v="Outbound Residencial"/>
    <s v="1 MES PENDIENTE"/>
    <x v="12"/>
    <m/>
    <m/>
    <m/>
    <m/>
  </r>
  <r>
    <x v="1"/>
    <s v="José Hernández "/>
    <n v="369052460000"/>
    <s v="Cobros Mayo 3"/>
    <m/>
    <m/>
    <d v="2026-05-01T00:00:00"/>
    <s v="68905432"/>
    <s v="68905432"/>
    <m/>
    <m/>
    <m/>
    <m/>
    <m/>
    <d v="2026-05-01T00:00:00"/>
    <m/>
    <m/>
    <m/>
    <s v="2-719-987"/>
    <s v="MASIVO"/>
    <s v="1 MES PENDIENTE"/>
    <x v="12"/>
    <m/>
    <m/>
    <m/>
    <m/>
  </r>
  <r>
    <x v="1"/>
    <s v="Reymundo Rivera"/>
    <n v="364054050000"/>
    <s v="Cobros Mayo 3"/>
    <m/>
    <m/>
    <d v="2026-05-01T00:00:00"/>
    <s v="345-6780"/>
    <s v="345-6780"/>
    <m/>
    <m/>
    <m/>
    <m/>
    <m/>
    <d v="2026-05-01T00:00:00"/>
    <m/>
    <m/>
    <m/>
    <s v="8-949-1349"/>
    <s v="MASIVO"/>
    <s v="1 MES PENDIENTE"/>
    <x v="12"/>
    <m/>
    <m/>
    <m/>
    <m/>
  </r>
  <r>
    <x v="1"/>
    <s v="Jorge Luis Castillo"/>
    <n v="174073700000"/>
    <s v="Cobros Mayo 3"/>
    <m/>
    <m/>
    <d v="2026-05-01T00:00:00"/>
    <s v="68144477"/>
    <s v="68144477"/>
    <m/>
    <m/>
    <m/>
    <m/>
    <m/>
    <d v="2026-05-01T00:00:00"/>
    <m/>
    <m/>
    <m/>
    <s v="8-334-971"/>
    <s v="MASIVO"/>
    <s v="2 MESES PENDIENTES"/>
    <x v="12"/>
    <m/>
    <m/>
    <m/>
    <m/>
  </r>
  <r>
    <x v="1"/>
    <s v="Cristian Rodríguez Pérez "/>
    <n v="366054080000"/>
    <s v="Cobros Mayo 3"/>
    <m/>
    <m/>
    <d v="2026-05-01T00:00:00"/>
    <s v="68046457"/>
    <s v="68046457"/>
    <m/>
    <m/>
    <m/>
    <m/>
    <m/>
    <d v="2026-05-01T00:00:00"/>
    <m/>
    <m/>
    <m/>
    <s v="4-703-291"/>
    <s v="MASIVO"/>
    <s v="1 MES PENDIENTE"/>
    <x v="12"/>
    <m/>
    <m/>
    <m/>
    <m/>
  </r>
  <r>
    <x v="1"/>
    <s v="Edwin Javier Abrego Tenorio"/>
    <n v="366055000000"/>
    <s v="Cobros Mayo 3"/>
    <m/>
    <m/>
    <d v="2026-05-01T00:00:00"/>
    <s v="64414017"/>
    <s v="64414017"/>
    <m/>
    <m/>
    <m/>
    <m/>
    <m/>
    <d v="2026-05-01T00:00:00"/>
    <m/>
    <m/>
    <m/>
    <s v="8-1066-2419"/>
    <s v="MASIVO"/>
    <s v="1 MES PENDIENTE"/>
    <x v="12"/>
    <m/>
    <m/>
    <m/>
    <m/>
  </r>
  <r>
    <x v="1"/>
    <s v="MARITZA LEONELA ESTRIBI MARTINEZ"/>
    <n v="361052130000"/>
    <s v="Cobros Mayo 3"/>
    <m/>
    <m/>
    <d v="2026-05-01T00:00:00"/>
    <s v="66547016"/>
    <s v="66547016"/>
    <m/>
    <m/>
    <m/>
    <m/>
    <m/>
    <d v="2026-05-01T00:00:00"/>
    <m/>
    <m/>
    <m/>
    <s v="8-796-2368"/>
    <s v="MASIVO"/>
    <s v="2 MESES PENDIENTES"/>
    <x v="12"/>
    <m/>
    <m/>
    <m/>
    <m/>
  </r>
  <r>
    <x v="1"/>
    <s v="ROBERTO ANGEL ZASQUEZ ESQUIVEL"/>
    <n v="367054370000"/>
    <s v="Cobros Mayo 3"/>
    <m/>
    <m/>
    <d v="2026-05-01T00:00:00"/>
    <s v="62235574"/>
    <s v="62235574"/>
    <m/>
    <m/>
    <m/>
    <m/>
    <m/>
    <d v="2026-05-01T00:00:00"/>
    <m/>
    <m/>
    <m/>
    <s v="8-1017-2478"/>
    <s v="MASIVO"/>
    <s v="1 MES PENDIENTE"/>
    <x v="12"/>
    <m/>
    <m/>
    <m/>
    <m/>
  </r>
  <r>
    <x v="1"/>
    <s v="ELOISA ITURRALDE AROSEMENA"/>
    <n v="367051760000"/>
    <s v="Cobros Mayo 3"/>
    <m/>
    <m/>
    <d v="2026-05-01T00:00:00"/>
    <s v="64020060"/>
    <s v="64020060"/>
    <m/>
    <m/>
    <m/>
    <m/>
    <m/>
    <d v="2026-05-01T00:00:00"/>
    <m/>
    <m/>
    <m/>
    <s v="8-165-1606"/>
    <s v="MASIVO"/>
    <s v="2 MESES PENDIENTES"/>
    <x v="12"/>
    <m/>
    <m/>
    <m/>
    <m/>
  </r>
  <r>
    <x v="1"/>
    <s v="Dulcelina Abrego palacio"/>
    <n v="361055210000"/>
    <s v="Cobros Mayo 3"/>
    <m/>
    <m/>
    <d v="2026-05-01T00:00:00"/>
    <s v="65294266"/>
    <s v="65294266"/>
    <m/>
    <m/>
    <m/>
    <m/>
    <m/>
    <d v="2026-05-01T00:00:00"/>
    <m/>
    <m/>
    <m/>
    <s v="1-728-864"/>
    <s v="MASIVO"/>
    <s v="2 MESES PENDIENTES"/>
    <x v="12"/>
    <m/>
    <m/>
    <m/>
    <m/>
  </r>
  <r>
    <x v="1"/>
    <s v="Rufino pimienta "/>
    <n v="369054010000"/>
    <s v="Cobros Mayo 3"/>
    <m/>
    <m/>
    <d v="2026-05-01T00:00:00"/>
    <s v="66960178"/>
    <s v="66960178"/>
    <m/>
    <m/>
    <m/>
    <m/>
    <m/>
    <d v="2026-05-01T00:00:00"/>
    <m/>
    <m/>
    <m/>
    <s v="8-450-458"/>
    <s v="MASIVO"/>
    <s v="1 MES PENDIENTE"/>
    <x v="12"/>
    <m/>
    <m/>
    <m/>
    <m/>
  </r>
  <r>
    <x v="1"/>
    <s v="Isaac Josue Acosta Hernández "/>
    <n v="369056400000"/>
    <s v="Cobros Mayo 3"/>
    <m/>
    <m/>
    <d v="2026-05-01T00:00:00"/>
    <s v="65407963"/>
    <s v="65407963"/>
    <m/>
    <m/>
    <m/>
    <m/>
    <m/>
    <d v="2026-05-01T00:00:00"/>
    <m/>
    <m/>
    <m/>
    <s v="8-980-541"/>
    <s v="MASIVO"/>
    <s v="NPN"/>
    <x v="12"/>
    <m/>
    <m/>
    <m/>
    <m/>
  </r>
  <r>
    <x v="1"/>
    <s v="Franklin Ismael castillo"/>
    <n v="362055490000"/>
    <s v="Cobros Mayo 3"/>
    <m/>
    <m/>
    <d v="2026-05-01T00:00:00"/>
    <s v="67158965"/>
    <s v="67158965"/>
    <m/>
    <m/>
    <m/>
    <m/>
    <m/>
    <d v="2026-05-01T00:00:00"/>
    <m/>
    <m/>
    <m/>
    <s v="8-953-2411"/>
    <s v="MASIVO"/>
    <s v="NPN"/>
    <x v="12"/>
    <m/>
    <m/>
    <m/>
    <m/>
  </r>
  <r>
    <x v="1"/>
    <s v="VALENTIN ALMANZA GALLARDO"/>
    <n v="367055060000"/>
    <s v="Cobros Mayo 3"/>
    <m/>
    <m/>
    <d v="2026-05-01T00:00:00"/>
    <s v="67082235"/>
    <s v="67082235"/>
    <m/>
    <m/>
    <m/>
    <m/>
    <m/>
    <d v="2026-05-01T00:00:00"/>
    <m/>
    <m/>
    <m/>
    <s v="6-37-533"/>
    <s v="MASIVO"/>
    <s v="NPN"/>
    <x v="12"/>
    <m/>
    <m/>
    <m/>
    <m/>
  </r>
  <r>
    <x v="1"/>
    <s v="Jeffry Antonio Salcedo Romero "/>
    <n v="362004680000"/>
    <s v="Cobros Mayo 3"/>
    <m/>
    <m/>
    <d v="2026-05-01T00:00:00"/>
    <s v="65792534"/>
    <s v="65792534"/>
    <m/>
    <m/>
    <m/>
    <m/>
    <m/>
    <d v="2026-05-01T00:00:00"/>
    <m/>
    <m/>
    <m/>
    <s v="8-946-1209"/>
    <s v="MASIVO"/>
    <s v="1 MES PENDIENTE"/>
    <x v="12"/>
    <m/>
    <m/>
    <m/>
    <m/>
  </r>
  <r>
    <x v="1"/>
    <s v="Salome Rodríguez"/>
    <n v="364051550000"/>
    <s v="Cobros Mayo 3"/>
    <m/>
    <m/>
    <d v="2026-05-01T00:00:00"/>
    <s v="64181503"/>
    <s v="64181503"/>
    <m/>
    <m/>
    <m/>
    <m/>
    <m/>
    <d v="2026-05-01T00:00:00"/>
    <m/>
    <m/>
    <m/>
    <s v="9-84-718"/>
    <s v="SOHO"/>
    <s v="1 MES PENDIENTE"/>
    <x v="12"/>
    <m/>
    <m/>
    <m/>
    <m/>
  </r>
  <r>
    <x v="1"/>
    <s v="Fengxian Xie "/>
    <n v="358315440000"/>
    <s v="Cobros Mayo 3"/>
    <m/>
    <m/>
    <d v="2026-05-01T00:00:00"/>
    <s v="68584624"/>
    <s v="68584624"/>
    <m/>
    <m/>
    <m/>
    <m/>
    <m/>
    <d v="2026-05-01T00:00:00"/>
    <m/>
    <m/>
    <m/>
    <s v="E-8-167721"/>
    <s v="SOHO"/>
    <s v="1 MES PENDIENTE"/>
    <x v="12"/>
    <m/>
    <m/>
    <m/>
    <m/>
  </r>
  <r>
    <x v="1"/>
    <s v="Yonhire Guillén "/>
    <n v="364055230000"/>
    <s v="Cobros Mayo 3"/>
    <m/>
    <m/>
    <d v="2026-05-01T00:00:00"/>
    <s v="67374223"/>
    <s v="67374223"/>
    <m/>
    <m/>
    <m/>
    <m/>
    <m/>
    <d v="2026-05-01T00:00:00"/>
    <m/>
    <m/>
    <m/>
    <s v="172881506"/>
    <s v="SOHO"/>
    <s v="NPN"/>
    <x v="12"/>
    <m/>
    <m/>
    <m/>
    <m/>
  </r>
  <r>
    <x v="1"/>
    <s v="Ana Elizabeth Wilkinson Moreno "/>
    <n v="366052860000"/>
    <s v="Cobros Mayo 3"/>
    <m/>
    <m/>
    <d v="2026-05-01T00:00:00"/>
    <n v="63508147"/>
    <n v="63508147"/>
    <m/>
    <m/>
    <m/>
    <m/>
    <m/>
    <d v="2026-05-01T00:00:00"/>
    <m/>
    <m/>
    <m/>
    <s v="8-822-509"/>
    <s v="MASIVO"/>
    <s v="2 MESES PENDIENTES"/>
    <x v="12"/>
    <m/>
    <m/>
    <m/>
    <m/>
  </r>
  <r>
    <x v="1"/>
    <s v="CARLOS ALBERTO HERNANDEZ GONZALEZ"/>
    <n v="369052470000"/>
    <s v="Cobros Mayo 3"/>
    <m/>
    <m/>
    <d v="2026-05-01T00:00:00"/>
    <s v="66817586"/>
    <s v="66817586"/>
    <m/>
    <m/>
    <m/>
    <m/>
    <m/>
    <d v="2026-05-01T00:00:00"/>
    <m/>
    <m/>
    <m/>
    <s v="9-713-747"/>
    <s v="MASIVO"/>
    <s v="2 MESES PENDIENTES"/>
    <x v="12"/>
    <m/>
    <m/>
    <m/>
    <m/>
  </r>
  <r>
    <x v="1"/>
    <s v=" Yaison Gomez Blanco"/>
    <n v="365055540000"/>
    <s v="Cobros Mayo 3"/>
    <m/>
    <m/>
    <d v="2026-05-01T00:00:00"/>
    <s v="67249839"/>
    <s v="67249839"/>
    <m/>
    <m/>
    <m/>
    <m/>
    <m/>
    <d v="2026-05-01T00:00:00"/>
    <m/>
    <m/>
    <m/>
    <s v="BD058648"/>
    <s v="DIGITAL"/>
    <s v="1 MES PENDIENTE"/>
    <x v="12"/>
    <m/>
    <m/>
    <m/>
    <m/>
  </r>
  <r>
    <x v="1"/>
    <s v="Jeder Maybelis Bethancourt Rangel"/>
    <n v="366054160000"/>
    <s v="Cobros Mayo 3"/>
    <m/>
    <m/>
    <d v="2026-05-01T00:00:00"/>
    <s v="65483495"/>
    <s v="65483495"/>
    <m/>
    <m/>
    <m/>
    <m/>
    <m/>
    <d v="2026-05-01T00:00:00"/>
    <m/>
    <m/>
    <m/>
    <s v="2-759-2128"/>
    <s v="DIGITAL"/>
    <s v="NPN"/>
    <x v="12"/>
    <m/>
    <m/>
    <m/>
    <m/>
  </r>
  <r>
    <x v="1"/>
    <s v=" Jan Moises Castillo Ward"/>
    <n v="364055280000"/>
    <s v="Cobros Mayo 3"/>
    <m/>
    <m/>
    <d v="2026-05-01T00:00:00"/>
    <s v="69045247"/>
    <s v="69045247"/>
    <m/>
    <m/>
    <m/>
    <m/>
    <m/>
    <d v="2026-05-01T00:00:00"/>
    <m/>
    <m/>
    <m/>
    <s v="8-1036-416"/>
    <s v="Outbound Residencial"/>
    <s v="NPN"/>
    <x v="12"/>
    <m/>
    <m/>
    <m/>
    <m/>
  </r>
  <r>
    <x v="1"/>
    <s v="Felix Rodríguez "/>
    <n v="369053400000"/>
    <s v="Cobros Mayo 3"/>
    <m/>
    <m/>
    <d v="2026-05-01T00:00:00"/>
    <s v="67890453"/>
    <s v="67890453"/>
    <m/>
    <m/>
    <m/>
    <m/>
    <m/>
    <d v="2026-05-01T00:00:00"/>
    <m/>
    <m/>
    <m/>
    <s v="8-843-1831"/>
    <s v="MASIVO"/>
    <s v="NPN"/>
    <x v="12"/>
    <m/>
    <m/>
    <m/>
    <m/>
  </r>
  <r>
    <x v="1"/>
    <s v="RAUL TREJOS"/>
    <n v="346309320000"/>
    <s v="Cobros Mayo 3"/>
    <m/>
    <m/>
    <d v="2026-05-01T00:00:00"/>
    <s v="69694121"/>
    <s v="69694121"/>
    <m/>
    <m/>
    <m/>
    <m/>
    <m/>
    <d v="2026-05-01T00:00:00"/>
    <m/>
    <m/>
    <m/>
    <s v="8-959-2394"/>
    <s v="MASIVO"/>
    <s v="1 MES PENDIENTE"/>
    <x v="12"/>
    <m/>
    <m/>
    <m/>
    <m/>
  </r>
  <r>
    <x v="1"/>
    <s v="Vielka valdez"/>
    <n v="363056260000"/>
    <s v="Cobros Mayo 3"/>
    <m/>
    <m/>
    <d v="2026-05-01T00:00:00"/>
    <s v="60088710"/>
    <s v="60088710"/>
    <m/>
    <m/>
    <m/>
    <m/>
    <m/>
    <d v="2026-05-01T00:00:00"/>
    <m/>
    <m/>
    <m/>
    <s v="8-809-1625"/>
    <s v="MASIVO"/>
    <s v="NPN"/>
    <x v="12"/>
    <m/>
    <m/>
    <m/>
    <m/>
  </r>
  <r>
    <x v="1"/>
    <s v="Elvis moreno"/>
    <n v="364055750000"/>
    <s v="Cobros Mayo 3"/>
    <m/>
    <m/>
    <d v="2026-05-01T00:00:00"/>
    <s v="68905432"/>
    <s v="68905432"/>
    <m/>
    <m/>
    <m/>
    <m/>
    <m/>
    <d v="2026-05-01T00:00:00"/>
    <m/>
    <m/>
    <m/>
    <s v="9-736-969"/>
    <s v="MASIVO"/>
    <s v="1 MES PENDIENTE"/>
    <x v="12"/>
    <m/>
    <m/>
    <m/>
    <m/>
  </r>
  <r>
    <x v="1"/>
    <s v="NELVA GONZALEZ"/>
    <n v="364055080000"/>
    <s v="Cobros Mayo 3"/>
    <m/>
    <m/>
    <d v="2026-05-01T00:00:00"/>
    <s v="63564570"/>
    <s v="63564570"/>
    <m/>
    <m/>
    <m/>
    <m/>
    <m/>
    <d v="2026-05-01T00:00:00"/>
    <m/>
    <m/>
    <m/>
    <s v="8-208-1816"/>
    <s v="MASIVO"/>
    <s v="NPN"/>
    <x v="12"/>
    <m/>
    <m/>
    <m/>
    <m/>
  </r>
  <r>
    <x v="1"/>
    <s v="Deyaneira krishell"/>
    <n v="368053910000"/>
    <s v="Cobros Mayo 3"/>
    <m/>
    <m/>
    <d v="2026-05-01T00:00:00"/>
    <s v="67658735"/>
    <s v="67658735"/>
    <m/>
    <m/>
    <m/>
    <m/>
    <m/>
    <d v="2026-05-01T00:00:00"/>
    <m/>
    <m/>
    <m/>
    <s v="8-1010-2461"/>
    <s v="MASIVO"/>
    <s v="2 MESES PENDIENTES"/>
    <x v="12"/>
    <m/>
    <m/>
    <m/>
    <m/>
  </r>
  <r>
    <x v="1"/>
    <s v="NILENA RIVERA"/>
    <n v="361055740000"/>
    <s v="Cobros Mayo 3"/>
    <m/>
    <m/>
    <d v="2026-05-01T00:00:00"/>
    <s v="65076584"/>
    <s v="65076584"/>
    <m/>
    <m/>
    <m/>
    <m/>
    <m/>
    <d v="2026-05-01T00:00:00"/>
    <m/>
    <m/>
    <m/>
    <s v="8-804-1675"/>
    <s v="MASIVO"/>
    <s v="1 MES PENDIENTE"/>
    <x v="12"/>
    <m/>
    <m/>
    <m/>
    <m/>
  </r>
  <r>
    <x v="1"/>
    <s v="Clarivel gooding"/>
    <n v="368056090000"/>
    <s v="Cobros Mayo 3"/>
    <m/>
    <m/>
    <d v="2026-05-01T00:00:00"/>
    <s v="64587854"/>
    <s v="64587854"/>
    <m/>
    <m/>
    <m/>
    <m/>
    <m/>
    <d v="2026-05-01T00:00:00"/>
    <m/>
    <m/>
    <m/>
    <s v="8-896-2481"/>
    <s v="MASIVO"/>
    <s v="2 MESES PENDIENTES"/>
    <x v="12"/>
    <m/>
    <m/>
    <m/>
    <m/>
  </r>
  <r>
    <x v="1"/>
    <s v="Juan julio"/>
    <n v="361056590000"/>
    <s v="Cobros Mayo 3"/>
    <m/>
    <m/>
    <d v="2026-05-01T00:00:00"/>
    <s v="65151500"/>
    <s v="65151500"/>
    <m/>
    <m/>
    <m/>
    <m/>
    <m/>
    <d v="2026-05-01T00:00:00"/>
    <m/>
    <m/>
    <m/>
    <s v="8-782-40"/>
    <s v="MASIVO"/>
    <s v="NPN"/>
    <x v="12"/>
    <m/>
    <m/>
    <m/>
    <m/>
  </r>
  <r>
    <x v="1"/>
    <s v="José Arias "/>
    <n v="366057090000"/>
    <s v="Cobros Mayo 3"/>
    <m/>
    <m/>
    <d v="2026-05-01T00:00:00"/>
    <s v="61688413"/>
    <s v="61688413"/>
    <m/>
    <m/>
    <m/>
    <m/>
    <m/>
    <d v="2026-05-01T00:00:00"/>
    <m/>
    <m/>
    <m/>
    <s v="8-708-1419"/>
    <s v="MASIVO"/>
    <s v="2 MESES PENDIENTES"/>
    <x v="12"/>
    <m/>
    <m/>
    <m/>
    <m/>
  </r>
  <r>
    <x v="1"/>
    <s v="EVIUDES FILOMENA ALEGRIA ZAPATEIRO"/>
    <n v="362058960000"/>
    <s v="Cobros Mayo 3"/>
    <m/>
    <m/>
    <d v="2026-05-01T00:00:00"/>
    <n v="67899021"/>
    <n v="67899021"/>
    <m/>
    <m/>
    <m/>
    <m/>
    <m/>
    <d v="2026-05-01T00:00:00"/>
    <m/>
    <m/>
    <m/>
    <s v="5-6-131"/>
    <s v="MASIVO"/>
    <s v="NPN"/>
    <x v="12"/>
    <m/>
    <m/>
    <m/>
    <m/>
  </r>
  <r>
    <x v="1"/>
    <s v="Madeline sucre "/>
    <n v="362056570000"/>
    <s v="Cobros Mayo 3"/>
    <m/>
    <m/>
    <d v="2026-05-01T00:00:00"/>
    <s v="63040958"/>
    <s v="63040958"/>
    <m/>
    <m/>
    <m/>
    <m/>
    <m/>
    <d v="2026-05-01T00:00:00"/>
    <m/>
    <m/>
    <m/>
    <s v="8-850-49"/>
    <s v="MASIVO"/>
    <s v="1 MES PENDIENTE"/>
    <x v="12"/>
    <m/>
    <m/>
    <m/>
    <m/>
  </r>
  <r>
    <x v="1"/>
    <s v="Eldrin almengor"/>
    <n v="369055190000"/>
    <s v="Cobros Mayo 3"/>
    <m/>
    <m/>
    <d v="2026-05-01T00:00:00"/>
    <s v="69542682"/>
    <s v="69542682"/>
    <m/>
    <m/>
    <m/>
    <m/>
    <m/>
    <d v="2026-05-01T00:00:00"/>
    <m/>
    <m/>
    <m/>
    <s v="4-789-1449"/>
    <s v="MASIVO"/>
    <s v="1 MES PENDIENTE"/>
    <x v="12"/>
    <m/>
    <m/>
    <m/>
    <m/>
  </r>
  <r>
    <x v="1"/>
    <s v="Josue Daniel De León Martinez"/>
    <n v="366056820000"/>
    <s v="Cobros Mayo 3"/>
    <m/>
    <m/>
    <d v="2026-05-01T00:00:00"/>
    <s v="67071435"/>
    <s v="67071435"/>
    <m/>
    <m/>
    <m/>
    <m/>
    <m/>
    <d v="2026-05-01T00:00:00"/>
    <m/>
    <m/>
    <m/>
    <s v="8-982-465"/>
    <s v="MASIVO"/>
    <s v="NPN"/>
    <x v="12"/>
    <m/>
    <m/>
    <m/>
    <m/>
  </r>
  <r>
    <x v="1"/>
    <s v="Sebastián Rodriguez "/>
    <n v="343270890000"/>
    <s v="Cobros Mayo 3"/>
    <m/>
    <m/>
    <d v="2026-05-01T00:00:00"/>
    <s v="63896742"/>
    <s v="63896742"/>
    <m/>
    <m/>
    <m/>
    <m/>
    <m/>
    <d v="2026-05-01T00:00:00"/>
    <m/>
    <m/>
    <m/>
    <s v="8-748-2256"/>
    <s v="MASIVO"/>
    <s v="2 MESES PENDIENTES"/>
    <x v="12"/>
    <m/>
    <m/>
    <m/>
    <m/>
  </r>
  <r>
    <x v="1"/>
    <s v="José Davies"/>
    <n v="368057830000"/>
    <s v="Cobros Mayo 3"/>
    <m/>
    <m/>
    <d v="2026-05-01T00:00:00"/>
    <s v="65004064"/>
    <s v="65004064"/>
    <m/>
    <m/>
    <m/>
    <m/>
    <m/>
    <d v="2026-05-01T00:00:00"/>
    <m/>
    <m/>
    <m/>
    <s v="8-1034-1812"/>
    <s v="MASIVO"/>
    <s v="1 MES PENDIENTE"/>
    <x v="12"/>
    <m/>
    <m/>
    <m/>
    <m/>
  </r>
  <r>
    <x v="1"/>
    <s v="Lenin almenjor"/>
    <n v="364052540000"/>
    <s v="Cobros Mayo 3"/>
    <m/>
    <m/>
    <d v="2026-05-01T00:00:00"/>
    <s v="63577418"/>
    <s v="63577418"/>
    <m/>
    <m/>
    <m/>
    <m/>
    <m/>
    <d v="2026-05-01T00:00:00"/>
    <m/>
    <m/>
    <m/>
    <s v="4-807-1245"/>
    <s v="MASIVO"/>
    <s v="1 MES PENDIENTE"/>
    <x v="12"/>
    <m/>
    <m/>
    <m/>
    <m/>
  </r>
  <r>
    <x v="1"/>
    <s v="Gregorio Lasso"/>
    <n v="187049080000"/>
    <s v="Cobros Mayo 3"/>
    <m/>
    <m/>
    <d v="2026-05-01T00:00:00"/>
    <s v="61767204"/>
    <s v="61767204"/>
    <m/>
    <m/>
    <m/>
    <m/>
    <m/>
    <d v="2026-05-01T00:00:00"/>
    <m/>
    <m/>
    <m/>
    <s v="8-780-1944"/>
    <s v="MASIVO"/>
    <s v="1 MES PENDIENTE"/>
    <x v="12"/>
    <m/>
    <m/>
    <m/>
    <m/>
  </r>
  <r>
    <x v="1"/>
    <s v="Lisbeth Reyes"/>
    <n v="346025180000"/>
    <s v="Cobros Mayo 3"/>
    <m/>
    <m/>
    <d v="2026-05-01T00:00:00"/>
    <s v="63136145"/>
    <s v="63136145"/>
    <m/>
    <m/>
    <m/>
    <m/>
    <m/>
    <d v="2026-05-01T00:00:00"/>
    <m/>
    <m/>
    <m/>
    <s v="180405156"/>
    <s v="MASIVO"/>
    <s v="1 MES PENDIENTE"/>
    <x v="12"/>
    <m/>
    <m/>
    <m/>
    <m/>
  </r>
  <r>
    <x v="1"/>
    <s v="MAGIORY MASSIEL MADRID CORTES"/>
    <n v="369057670000"/>
    <s v="Cobros Mayo 3"/>
    <m/>
    <m/>
    <d v="2026-05-01T00:00:00"/>
    <s v="68808981"/>
    <s v="68808981"/>
    <m/>
    <m/>
    <m/>
    <m/>
    <m/>
    <d v="2026-05-01T00:00:00"/>
    <m/>
    <m/>
    <m/>
    <s v="8-795-153"/>
    <s v="MASIVO"/>
    <s v="2 MESES PENDIENTES"/>
    <x v="12"/>
    <m/>
    <m/>
    <m/>
    <m/>
  </r>
  <r>
    <x v="1"/>
    <s v="ALEX OBALDIA "/>
    <n v="365055920000"/>
    <s v="Cobros Mayo 3"/>
    <m/>
    <m/>
    <d v="2026-05-01T00:00:00"/>
    <s v="64482172"/>
    <s v="64482172"/>
    <m/>
    <m/>
    <m/>
    <m/>
    <m/>
    <d v="2026-05-01T00:00:00"/>
    <m/>
    <m/>
    <m/>
    <s v="8-888-2173"/>
    <s v="SOHO"/>
    <s v="2 MESES PENDIENTES"/>
    <x v="12"/>
    <m/>
    <m/>
    <m/>
    <m/>
  </r>
  <r>
    <x v="1"/>
    <s v="Cindy Barrero "/>
    <n v="369057390000"/>
    <s v="Cobros Mayo 3"/>
    <m/>
    <m/>
    <d v="2026-05-01T00:00:00"/>
    <s v="66973670"/>
    <s v="66973670"/>
    <m/>
    <m/>
    <m/>
    <m/>
    <m/>
    <d v="2026-05-01T00:00:00"/>
    <m/>
    <m/>
    <m/>
    <s v="BE196798"/>
    <s v="SOHO"/>
    <s v="NPN"/>
    <x v="12"/>
    <m/>
    <m/>
    <m/>
    <m/>
  </r>
  <r>
    <x v="1"/>
    <s v="Elizabeth Rodríguez "/>
    <n v="361055310000"/>
    <s v="Cobros Mayo 3"/>
    <m/>
    <m/>
    <d v="2026-05-01T00:00:00"/>
    <s v="62445371"/>
    <s v="62445371"/>
    <m/>
    <m/>
    <m/>
    <m/>
    <m/>
    <d v="2026-05-01T00:00:00"/>
    <m/>
    <m/>
    <m/>
    <s v="3-733-162"/>
    <s v="SOHO"/>
    <s v="1 MES PENDIENTE"/>
    <x v="12"/>
    <m/>
    <m/>
    <m/>
    <m/>
  </r>
  <r>
    <x v="1"/>
    <s v="Thania Cortez"/>
    <n v="365049770000"/>
    <s v="Cobros Mayo 3"/>
    <m/>
    <m/>
    <d v="2026-05-01T00:00:00"/>
    <s v="66648093"/>
    <s v="66648093"/>
    <m/>
    <m/>
    <m/>
    <m/>
    <m/>
    <d v="2026-05-01T00:00:00"/>
    <m/>
    <m/>
    <m/>
    <s v="8-968-2343"/>
    <s v="MASIVO"/>
    <s v="2 MESES PENDIENTES"/>
    <x v="12"/>
    <m/>
    <m/>
    <m/>
    <m/>
  </r>
  <r>
    <x v="1"/>
    <s v="Angelina SancheZ"/>
    <n v="364057490000"/>
    <s v="Cobros Mayo 3"/>
    <m/>
    <m/>
    <d v="2026-05-01T00:00:00"/>
    <s v="216-0672"/>
    <s v="216-0672"/>
    <m/>
    <m/>
    <m/>
    <m/>
    <m/>
    <d v="2026-05-01T00:00:00"/>
    <m/>
    <m/>
    <m/>
    <s v="8-751-1972"/>
    <s v="MASIVO"/>
    <s v="2 MESES PENDIENTES"/>
    <x v="12"/>
    <m/>
    <m/>
    <m/>
    <m/>
  </r>
  <r>
    <x v="1"/>
    <s v="Dioselina mosquera"/>
    <n v="362055610000"/>
    <s v="Cobros Mayo 3"/>
    <m/>
    <m/>
    <d v="2026-05-01T00:00:00"/>
    <s v="62233861"/>
    <s v="62233861"/>
    <m/>
    <m/>
    <m/>
    <m/>
    <m/>
    <d v="2026-05-01T00:00:00"/>
    <m/>
    <m/>
    <m/>
    <s v="3-753-228"/>
    <s v="MASIVO"/>
    <s v="1 MES PENDIENTE"/>
    <x v="12"/>
    <m/>
    <m/>
    <m/>
    <m/>
  </r>
  <r>
    <x v="1"/>
    <s v="Yuritzel Robinson Díaz "/>
    <n v="366055730000"/>
    <s v="Cobros Mayo 3"/>
    <m/>
    <m/>
    <d v="2026-05-01T00:00:00"/>
    <s v="65021741"/>
    <s v="65021741"/>
    <m/>
    <m/>
    <m/>
    <m/>
    <m/>
    <d v="2026-05-01T00:00:00"/>
    <m/>
    <m/>
    <m/>
    <s v="10-705-636"/>
    <s v="MASIVO"/>
    <s v="2 MESES PENDIENTES"/>
    <x v="12"/>
    <m/>
    <m/>
    <m/>
    <m/>
  </r>
  <r>
    <x v="1"/>
    <s v="Carlos Abdiel Amaya Ruiz"/>
    <n v="152071270000"/>
    <s v="Cobros Mayo 3"/>
    <m/>
    <m/>
    <d v="2026-05-01T00:00:00"/>
    <s v="66634767"/>
    <s v="66634767"/>
    <m/>
    <m/>
    <m/>
    <m/>
    <m/>
    <d v="2026-05-01T00:00:00"/>
    <m/>
    <m/>
    <m/>
    <s v="8-357-660"/>
    <s v="RENOVACIONES"/>
    <s v="2 MESES PENDIENTES"/>
    <x v="12"/>
    <m/>
    <m/>
    <m/>
    <m/>
  </r>
  <r>
    <x v="1"/>
    <s v=" VALDEMAR IVAN CUBILLA PALMA"/>
    <n v="362054530000"/>
    <s v="Cobros Mayo 3"/>
    <m/>
    <m/>
    <d v="2026-05-01T00:00:00"/>
    <s v="63510073"/>
    <s v="63510073"/>
    <m/>
    <m/>
    <m/>
    <m/>
    <m/>
    <d v="2026-05-01T00:00:00"/>
    <m/>
    <m/>
    <m/>
    <s v="4-219-950"/>
    <s v="DIGITAL"/>
    <s v="NPN"/>
    <x v="12"/>
    <m/>
    <m/>
    <m/>
    <m/>
  </r>
  <r>
    <x v="1"/>
    <s v=" Paulette Cecilia Villar Zarate"/>
    <n v="268014720000"/>
    <s v="Cobros Mayo 3"/>
    <m/>
    <m/>
    <d v="2026-05-01T00:00:00"/>
    <n v="68969232"/>
    <n v="68969232"/>
    <m/>
    <m/>
    <m/>
    <m/>
    <m/>
    <d v="2026-05-01T00:00:00"/>
    <m/>
    <m/>
    <m/>
    <s v="8-867-706"/>
    <s v="DIGITAL"/>
    <s v="1 MES PENDIENTE"/>
    <x v="12"/>
    <m/>
    <m/>
    <m/>
    <m/>
  </r>
  <r>
    <x v="1"/>
    <s v="CECIL CHERIGO AGUILAR"/>
    <n v="361056830000"/>
    <s v="Cobros Mayo 3"/>
    <m/>
    <m/>
    <d v="2026-05-01T00:00:00"/>
    <s v="65884408"/>
    <s v="65884408"/>
    <m/>
    <m/>
    <m/>
    <m/>
    <m/>
    <d v="2026-05-01T00:00:00"/>
    <m/>
    <m/>
    <m/>
    <s v="2-713-1737"/>
    <s v="DIGITAL"/>
    <s v="1 MES PENDIENTE"/>
    <x v="12"/>
    <m/>
    <m/>
    <m/>
    <m/>
  </r>
  <r>
    <x v="1"/>
    <s v="Yolanda Olivares "/>
    <n v="366051050000"/>
    <s v="Cobros Mayo 3"/>
    <m/>
    <m/>
    <d v="2026-05-01T00:00:00"/>
    <s v="67890543"/>
    <s v="67890543"/>
    <m/>
    <m/>
    <m/>
    <m/>
    <m/>
    <d v="2026-05-01T00:00:00"/>
    <m/>
    <m/>
    <m/>
    <s v="2-78-1836"/>
    <s v="MASIVO"/>
    <s v="NPN"/>
    <x v="12"/>
    <m/>
    <m/>
    <m/>
    <m/>
  </r>
  <r>
    <x v="1"/>
    <s v="KATHERINE ITZEL RODRIGUEZ GIL"/>
    <n v="366056560000"/>
    <s v="Cobros Mayo 3"/>
    <m/>
    <m/>
    <d v="2026-05-01T00:00:00"/>
    <s v="67890543"/>
    <s v="67890543"/>
    <m/>
    <m/>
    <m/>
    <m/>
    <m/>
    <d v="2026-05-01T00:00:00"/>
    <m/>
    <m/>
    <m/>
    <s v="2-752-416"/>
    <s v="MASIVO"/>
    <s v="2 MESES PENDIENTES"/>
    <x v="12"/>
    <m/>
    <m/>
    <m/>
    <m/>
  </r>
  <r>
    <x v="1"/>
    <s v="Ernesto a martinez"/>
    <n v="368054760000"/>
    <s v="Cobros Mayo 3"/>
    <m/>
    <m/>
    <d v="2026-05-01T00:00:00"/>
    <s v="69261622"/>
    <s v="69261622"/>
    <m/>
    <m/>
    <m/>
    <m/>
    <m/>
    <d v="2026-05-01T00:00:00"/>
    <m/>
    <m/>
    <m/>
    <s v="8-508-441"/>
    <s v="MASIVO"/>
    <s v="2 MESES PENDIENTES"/>
    <x v="12"/>
    <m/>
    <m/>
    <m/>
    <m/>
  </r>
  <r>
    <x v="1"/>
    <s v="Ana Catalina Domínguez "/>
    <n v="281013130000"/>
    <s v="Cobros Mayo 3"/>
    <m/>
    <m/>
    <d v="2026-05-01T00:00:00"/>
    <s v="66000437"/>
    <s v="66000437"/>
    <m/>
    <m/>
    <m/>
    <m/>
    <m/>
    <d v="2026-05-01T00:00:00"/>
    <m/>
    <m/>
    <m/>
    <s v="8811643"/>
    <s v="MASIVO"/>
    <s v="1 MES PENDIENTE"/>
    <x v="12"/>
    <m/>
    <m/>
    <m/>
    <m/>
  </r>
  <r>
    <x v="1"/>
    <s v="maikel diomedes cano castillo"/>
    <n v="363057610000"/>
    <s v="Cobros Mayo 3"/>
    <m/>
    <m/>
    <d v="2026-05-01T00:00:00"/>
    <s v="69248688"/>
    <s v="69248688"/>
    <m/>
    <m/>
    <m/>
    <m/>
    <m/>
    <d v="2026-05-01T00:00:00"/>
    <m/>
    <m/>
    <m/>
    <s v="4-749-1042"/>
    <s v="MASIVO"/>
    <s v="NPN"/>
    <x v="12"/>
    <m/>
    <m/>
    <m/>
    <m/>
  </r>
  <r>
    <x v="1"/>
    <s v="Anabel Castillo Santo"/>
    <n v="364056550000"/>
    <s v="Cobros Mayo 3"/>
    <m/>
    <m/>
    <d v="2026-05-01T00:00:00"/>
    <s v="65407934"/>
    <s v="65407934"/>
    <m/>
    <m/>
    <m/>
    <m/>
    <m/>
    <d v="2026-05-01T00:00:00"/>
    <m/>
    <m/>
    <m/>
    <s v="1-725-1783"/>
    <s v="MASIVO"/>
    <s v="NPN"/>
    <x v="12"/>
    <m/>
    <m/>
    <m/>
    <m/>
  </r>
  <r>
    <x v="1"/>
    <s v="Sahara Migdalia Chavarria Quintero"/>
    <n v="361050890000"/>
    <s v="Cobros Mayo 3"/>
    <m/>
    <m/>
    <d v="2026-05-01T00:00:00"/>
    <s v="64284867"/>
    <s v="64284867"/>
    <m/>
    <m/>
    <m/>
    <m/>
    <m/>
    <d v="2026-05-01T00:00:00"/>
    <m/>
    <m/>
    <m/>
    <s v="4-776-1602"/>
    <s v="MASIVO"/>
    <s v="1 MES PENDIENTE"/>
    <x v="12"/>
    <m/>
    <m/>
    <m/>
    <m/>
  </r>
  <r>
    <x v="1"/>
    <s v="Lelis Joselyn Valdes Ibarra"/>
    <n v="367056160000"/>
    <s v="Cobros Mayo 3"/>
    <m/>
    <m/>
    <d v="2026-05-01T00:00:00"/>
    <s v="66186901"/>
    <s v="66186901"/>
    <m/>
    <m/>
    <m/>
    <m/>
    <m/>
    <d v="2026-05-01T00:00:00"/>
    <m/>
    <m/>
    <m/>
    <s v="4-755-1956"/>
    <s v="MASIVO"/>
    <s v="1 MES PENDIENTE"/>
    <x v="12"/>
    <m/>
    <m/>
    <m/>
    <m/>
  </r>
  <r>
    <x v="1"/>
    <s v="GREGORIA VERGARA HERNANDEZ"/>
    <n v="364055220000"/>
    <s v="Cobros Mayo 3"/>
    <m/>
    <m/>
    <d v="2026-05-01T00:00:00"/>
    <s v="65254343"/>
    <s v="65254343"/>
    <m/>
    <m/>
    <m/>
    <m/>
    <m/>
    <d v="2026-05-01T00:00:00"/>
    <m/>
    <m/>
    <m/>
    <s v="4-113-765"/>
    <s v="MASIVO"/>
    <s v="1 MES PENDIENTE"/>
    <x v="12"/>
    <m/>
    <m/>
    <m/>
    <m/>
  </r>
  <r>
    <x v="1"/>
    <s v="HAYDEE MARLENE MOLINAR ALARCON"/>
    <n v="367056530000"/>
    <s v="Cobros Mayo 3"/>
    <m/>
    <m/>
    <d v="2026-05-01T00:00:00"/>
    <s v="67785831"/>
    <s v="67785831"/>
    <m/>
    <m/>
    <m/>
    <m/>
    <m/>
    <d v="2026-05-01T00:00:00"/>
    <m/>
    <m/>
    <m/>
    <s v="3-715-586"/>
    <s v="MASIVO"/>
    <s v="2 MESES PENDIENTES"/>
    <x v="12"/>
    <m/>
    <m/>
    <m/>
    <m/>
  </r>
  <r>
    <x v="1"/>
    <s v="Filomena Ortega Guevara viuda de López"/>
    <n v="365056570000"/>
    <s v="Cobros Mayo 3"/>
    <m/>
    <m/>
    <d v="2026-05-01T00:00:00"/>
    <s v="68975029"/>
    <s v="68975029"/>
    <m/>
    <m/>
    <m/>
    <m/>
    <m/>
    <d v="2026-05-01T00:00:00"/>
    <m/>
    <m/>
    <m/>
    <s v="9-710-1843"/>
    <s v="MASIVO"/>
    <s v="1 MES PENDIENTE"/>
    <x v="12"/>
    <m/>
    <m/>
    <m/>
    <m/>
  </r>
  <r>
    <x v="1"/>
    <s v="Ezequiel Enrique Polonia Mc Kay"/>
    <n v="369057160000"/>
    <s v="Cobros Mayo 3"/>
    <m/>
    <m/>
    <d v="2026-05-01T00:00:00"/>
    <s v="68904081"/>
    <s v="68904081"/>
    <m/>
    <m/>
    <m/>
    <m/>
    <m/>
    <d v="2026-05-01T00:00:00"/>
    <m/>
    <m/>
    <m/>
    <s v=" 3-729-1291"/>
    <s v="MASIVO"/>
    <s v="2 MESES PENDIENTES"/>
    <x v="12"/>
    <m/>
    <m/>
    <m/>
    <m/>
  </r>
  <r>
    <x v="1"/>
    <s v="Ericka Catalina Mora Gaitan"/>
    <n v="367059090000"/>
    <s v="Cobros Mayo 3"/>
    <m/>
    <m/>
    <d v="2026-05-01T00:00:00"/>
    <s v="66367601"/>
    <s v="66367601"/>
    <m/>
    <m/>
    <m/>
    <m/>
    <m/>
    <d v="2026-05-01T00:00:00"/>
    <m/>
    <m/>
    <m/>
    <s v="8-1057-1937"/>
    <s v="MASIVO"/>
    <s v="2 MESES PENDIENTES"/>
    <x v="12"/>
    <m/>
    <m/>
    <m/>
    <m/>
  </r>
  <r>
    <x v="1"/>
    <s v="SHARINA MARQUELYS GODOY SAEZ"/>
    <n v="369058600000"/>
    <s v="Cobros Mayo 3"/>
    <m/>
    <m/>
    <d v="2026-05-01T00:00:00"/>
    <n v="66307348"/>
    <n v="66307348"/>
    <m/>
    <m/>
    <m/>
    <m/>
    <m/>
    <d v="2026-05-01T00:00:00"/>
    <m/>
    <m/>
    <m/>
    <s v="8-883-1307"/>
    <s v="MASIVO"/>
    <s v="NPN"/>
    <x v="12"/>
    <m/>
    <m/>
    <m/>
    <m/>
  </r>
  <r>
    <x v="1"/>
    <s v="Elíseo Fernández González "/>
    <n v="256031870000"/>
    <s v="Cobros Mayo 3"/>
    <m/>
    <m/>
    <d v="2026-05-01T00:00:00"/>
    <s v="67479186"/>
    <s v="67479186"/>
    <m/>
    <m/>
    <m/>
    <m/>
    <m/>
    <d v="2026-05-01T00:00:00"/>
    <m/>
    <m/>
    <m/>
    <s v="10-707-1383"/>
    <s v="MASIVO"/>
    <s v="1 MES PENDIENTE"/>
    <x v="12"/>
    <m/>
    <m/>
    <m/>
    <m/>
  </r>
  <r>
    <x v="1"/>
    <s v="Rafael Gerardo Lasso Acevedo"/>
    <n v="365058410000"/>
    <s v="Cobros Mayo 3"/>
    <m/>
    <m/>
    <d v="2026-05-01T00:00:00"/>
    <s v="69525295"/>
    <s v="69525295"/>
    <m/>
    <m/>
    <m/>
    <m/>
    <m/>
    <d v="2026-05-01T00:00:00"/>
    <m/>
    <m/>
    <m/>
    <s v="8-1002-2220"/>
    <s v="MASIVO"/>
    <s v="2 MESES PENDIENTES"/>
    <x v="12"/>
    <m/>
    <m/>
    <m/>
    <m/>
  </r>
  <r>
    <x v="1"/>
    <s v="Leomadiz Mayeli Arrocha Quiroz"/>
    <n v="362058360000"/>
    <s v="Cobros Mayo 3"/>
    <m/>
    <m/>
    <d v="2026-05-01T00:00:00"/>
    <s v="68316803"/>
    <s v="68316803"/>
    <m/>
    <m/>
    <m/>
    <m/>
    <m/>
    <d v="2026-05-01T00:00:00"/>
    <m/>
    <m/>
    <m/>
    <s v="8-987-1254"/>
    <s v="MASIVO"/>
    <s v="2 MESES PENDIENTES"/>
    <x v="12"/>
    <m/>
    <m/>
    <m/>
    <m/>
  </r>
  <r>
    <x v="1"/>
    <s v="Luis Aleman"/>
    <n v="369058490000"/>
    <s v="Cobros Mayo 3"/>
    <m/>
    <m/>
    <d v="2026-05-01T00:00:00"/>
    <s v="69955199"/>
    <s v="69955199"/>
    <m/>
    <m/>
    <m/>
    <m/>
    <m/>
    <d v="2026-05-01T00:00:00"/>
    <m/>
    <m/>
    <m/>
    <s v="C03150937"/>
    <s v="MASIVO"/>
    <s v="NPN"/>
    <x v="12"/>
    <m/>
    <m/>
    <m/>
    <m/>
  </r>
  <r>
    <x v="1"/>
    <s v="Leonel Hernández Zuniga"/>
    <n v="365058440000"/>
    <s v="Cobros Mayo 3"/>
    <m/>
    <m/>
    <d v="2026-05-01T00:00:00"/>
    <s v="64932748"/>
    <s v="64932748"/>
    <m/>
    <m/>
    <m/>
    <m/>
    <m/>
    <d v="2026-05-01T00:00:00"/>
    <m/>
    <m/>
    <m/>
    <s v="8-878-1413"/>
    <s v="MASIVO"/>
    <s v="2 MESES PENDIENTES"/>
    <x v="12"/>
    <m/>
    <m/>
    <m/>
    <m/>
  </r>
  <r>
    <x v="1"/>
    <s v="Aristides López "/>
    <n v="368060330000"/>
    <s v="Cobros Mayo 3"/>
    <m/>
    <m/>
    <d v="2026-05-01T00:00:00"/>
    <s v="63572358"/>
    <s v="63572358"/>
    <m/>
    <m/>
    <m/>
    <m/>
    <m/>
    <d v="2026-05-01T00:00:00"/>
    <m/>
    <m/>
    <m/>
    <s v="10-706-2280"/>
    <s v="MASIVO"/>
    <s v="1 MES PENDIENTE"/>
    <x v="12"/>
    <m/>
    <m/>
    <m/>
    <m/>
  </r>
  <r>
    <x v="1"/>
    <s v="TEODORO MOJICA"/>
    <n v="986062940000"/>
    <s v="Cobros Mayo 3"/>
    <m/>
    <m/>
    <d v="2026-05-01T00:00:00"/>
    <s v="67163219"/>
    <s v="67163219"/>
    <m/>
    <m/>
    <m/>
    <m/>
    <m/>
    <d v="2026-05-01T00:00:00"/>
    <m/>
    <m/>
    <m/>
    <s v="4-270-112"/>
    <s v="MASIVO"/>
    <s v="2 MESES PENDIENTES"/>
    <x v="12"/>
    <m/>
    <m/>
    <m/>
    <m/>
  </r>
  <r>
    <x v="1"/>
    <s v=" Omara Salguedo"/>
    <n v="351044170000"/>
    <s v="Cobros Mayo 3"/>
    <m/>
    <m/>
    <d v="2026-05-01T00:00:00"/>
    <s v="61375191"/>
    <s v="61375191"/>
    <m/>
    <m/>
    <m/>
    <m/>
    <m/>
    <d v="2026-05-01T00:00:00"/>
    <m/>
    <m/>
    <m/>
    <s v="E-8-82683"/>
    <s v="MASIVO"/>
    <s v="1 MES PENDIENTE"/>
    <x v="12"/>
    <m/>
    <m/>
    <m/>
    <m/>
  </r>
  <r>
    <x v="1"/>
    <s v="IRELIA MAYORCA"/>
    <n v="369058960000"/>
    <s v="Cobros Mayo 3"/>
    <m/>
    <m/>
    <d v="2026-05-01T00:00:00"/>
    <s v="67255943"/>
    <s v="67255943"/>
    <m/>
    <m/>
    <m/>
    <m/>
    <m/>
    <d v="2026-05-01T00:00:00"/>
    <m/>
    <m/>
    <m/>
    <s v="10-718-389"/>
    <s v="MASIVO"/>
    <s v="1 MES PENDIENTE"/>
    <x v="12"/>
    <m/>
    <m/>
    <m/>
    <m/>
  </r>
  <r>
    <x v="1"/>
    <s v="Juan José serrano"/>
    <n v="369058990000"/>
    <s v="Cobros Mayo 3"/>
    <m/>
    <m/>
    <d v="2026-05-01T00:00:00"/>
    <s v="65587644"/>
    <s v="65587644"/>
    <m/>
    <m/>
    <m/>
    <m/>
    <m/>
    <d v="2026-05-01T00:00:00"/>
    <m/>
    <m/>
    <m/>
    <s v="8-1055-457"/>
    <s v="MASIVO"/>
    <s v="1 MES PENDIENTE"/>
    <x v="12"/>
    <m/>
    <m/>
    <m/>
    <m/>
  </r>
  <r>
    <x v="1"/>
    <s v="MARLENE AGUILAR ROJAS"/>
    <n v="369059340000"/>
    <s v="Cobros Mayo 3"/>
    <m/>
    <m/>
    <d v="2026-05-01T00:00:00"/>
    <s v="66651769"/>
    <s v="66651769"/>
    <m/>
    <m/>
    <m/>
    <m/>
    <m/>
    <d v="2026-05-01T00:00:00"/>
    <m/>
    <m/>
    <m/>
    <s v="8-740-283"/>
    <s v="MASIVO"/>
    <s v="1 MES PENDIENTE"/>
    <x v="12"/>
    <m/>
    <m/>
    <m/>
    <m/>
  </r>
  <r>
    <x v="1"/>
    <s v="Heraclio González Domínguez "/>
    <n v="803528580000"/>
    <s v="Cobros Mayo 3"/>
    <m/>
    <m/>
    <d v="2026-05-01T00:00:00"/>
    <s v="65662804"/>
    <s v="65662804"/>
    <m/>
    <m/>
    <m/>
    <m/>
    <m/>
    <d v="2026-05-01T00:00:00"/>
    <m/>
    <m/>
    <m/>
    <s v="7-95-776"/>
    <s v="MASIVO"/>
    <s v="2 MESES PENDIENTES"/>
    <x v="12"/>
    <m/>
    <m/>
    <m/>
    <m/>
  </r>
  <r>
    <x v="1"/>
    <s v="Olga Magdalena Abadía Mora"/>
    <n v="369057170000"/>
    <s v="Cobros Mayo 3"/>
    <m/>
    <m/>
    <d v="2026-05-01T00:00:00"/>
    <s v="69536117"/>
    <s v="69536117"/>
    <m/>
    <m/>
    <m/>
    <m/>
    <m/>
    <d v="2026-05-01T00:00:00"/>
    <m/>
    <m/>
    <m/>
    <s v="8-1060-343"/>
    <s v="MASIVO"/>
    <s v="1 MES PENDIENTE"/>
    <x v="12"/>
    <m/>
    <m/>
    <m/>
    <m/>
  </r>
  <r>
    <x v="1"/>
    <s v="Cesar Augusto Ortega Ortega"/>
    <n v="367059730000"/>
    <s v="Cobros Mayo 3"/>
    <m/>
    <m/>
    <d v="2026-05-01T00:00:00"/>
    <s v="67857224"/>
    <s v="67857224"/>
    <m/>
    <m/>
    <m/>
    <m/>
    <m/>
    <d v="2026-05-01T00:00:00"/>
    <m/>
    <m/>
    <m/>
    <s v="8-388-908"/>
    <s v="MASIVO"/>
    <s v="1 MES PENDIENTE"/>
    <x v="12"/>
    <m/>
    <m/>
    <m/>
    <m/>
  </r>
  <r>
    <x v="1"/>
    <s v="PANAMA CARDS GROUP 2, S.A"/>
    <n v="366056840000"/>
    <s v="Cobros Mayo 3"/>
    <m/>
    <m/>
    <d v="2026-05-01T00:00:00"/>
    <s v="64366435"/>
    <s v="64366435"/>
    <m/>
    <m/>
    <m/>
    <m/>
    <m/>
    <d v="2026-05-01T00:00:00"/>
    <m/>
    <m/>
    <m/>
    <s v="8-758-10"/>
    <s v="SOHO-CALL CENTER"/>
    <s v="NPN"/>
    <x v="12"/>
    <m/>
    <m/>
    <m/>
    <m/>
  </r>
  <r>
    <x v="1"/>
    <s v="Roberto Abdiel Simons Escudero"/>
    <n v="361058600000"/>
    <s v="Cobros Mayo 3"/>
    <m/>
    <m/>
    <d v="2026-05-01T00:00:00"/>
    <s v="69456048"/>
    <s v="69456048"/>
    <m/>
    <m/>
    <m/>
    <m/>
    <m/>
    <d v="2026-05-01T00:00:00"/>
    <m/>
    <m/>
    <m/>
    <s v="8-755-1522"/>
    <s v="MASIVO"/>
    <s v="NPN"/>
    <x v="12"/>
    <m/>
    <m/>
    <m/>
    <m/>
  </r>
  <r>
    <x v="1"/>
    <s v="FRANCISCA CRISTIAN SAAVEDRA "/>
    <n v="362057470000"/>
    <s v="Cobros Mayo 3"/>
    <m/>
    <m/>
    <d v="2026-05-01T00:00:00"/>
    <s v="61962461"/>
    <s v="61962461"/>
    <m/>
    <m/>
    <m/>
    <m/>
    <m/>
    <d v="2026-05-01T00:00:00"/>
    <m/>
    <m/>
    <m/>
    <s v="8-864-121"/>
    <s v="SOHO"/>
    <s v="NPN"/>
    <x v="12"/>
    <m/>
    <m/>
    <m/>
    <m/>
  </r>
  <r>
    <x v="1"/>
    <s v="ASAMBLEA DE PROPIETARIOS DE LA PROPIEDAD HORIZONTAL DE VILLA DORADA "/>
    <n v="363057280000"/>
    <s v="Cobros Mayo 3"/>
    <m/>
    <m/>
    <d v="2026-05-01T00:00:00"/>
    <s v="62880884"/>
    <s v="62880884"/>
    <m/>
    <m/>
    <m/>
    <m/>
    <m/>
    <d v="2026-05-01T00:00:00"/>
    <m/>
    <m/>
    <m/>
    <s v="8-797-1351"/>
    <s v="SOHO"/>
    <s v="1 MES PENDIENTE"/>
    <x v="12"/>
    <m/>
    <m/>
    <m/>
    <m/>
  </r>
  <r>
    <x v="1"/>
    <s v="Edilson Morales "/>
    <n v="368058120000"/>
    <s v="Cobros Mayo 3"/>
    <m/>
    <m/>
    <d v="2026-05-01T00:00:00"/>
    <s v="60754602"/>
    <s v="60754602"/>
    <m/>
    <m/>
    <m/>
    <m/>
    <m/>
    <d v="2026-05-01T00:00:00"/>
    <m/>
    <m/>
    <m/>
    <s v="BD323503"/>
    <s v="SOHO"/>
    <s v="1 MES PENDIENTE"/>
    <x v="12"/>
    <m/>
    <m/>
    <m/>
    <m/>
  </r>
  <r>
    <x v="1"/>
    <s v="Karina Quiñonez "/>
    <n v="366052370000"/>
    <s v="Cobros Mayo 3"/>
    <m/>
    <m/>
    <d v="2026-05-01T00:00:00"/>
    <s v="68525682"/>
    <s v="68525682"/>
    <m/>
    <m/>
    <m/>
    <m/>
    <m/>
    <d v="2026-05-01T00:00:00"/>
    <m/>
    <m/>
    <m/>
    <s v="176316774 "/>
    <s v="SOHO"/>
    <s v="2 MESES PENDIENTES"/>
    <x v="12"/>
    <m/>
    <m/>
    <m/>
    <m/>
  </r>
  <r>
    <x v="1"/>
    <s v="Joaquín Caicedo Alvarado "/>
    <n v="362049720000"/>
    <s v="Cobros Mayo 3"/>
    <m/>
    <m/>
    <d v="2026-05-01T00:00:00"/>
    <s v="63721027"/>
    <s v="63721027"/>
    <m/>
    <m/>
    <m/>
    <m/>
    <m/>
    <d v="2026-05-01T00:00:00"/>
    <m/>
    <m/>
    <m/>
    <s v="8-426-189"/>
    <s v="MASIVO"/>
    <s v="1 MES PENDIENTE"/>
    <x v="12"/>
    <m/>
    <m/>
    <m/>
    <m/>
  </r>
  <r>
    <x v="1"/>
    <s v="YANESSY NALLELY HENRIQUEZ DEL ROSARIO "/>
    <n v="366043260000"/>
    <s v="Cobros Mayo 3"/>
    <m/>
    <m/>
    <d v="2026-05-01T00:00:00"/>
    <s v="68039921"/>
    <s v="68039921"/>
    <m/>
    <m/>
    <m/>
    <m/>
    <m/>
    <d v="2026-05-01T00:00:00"/>
    <m/>
    <m/>
    <m/>
    <s v="2-749-1097"/>
    <s v="MASIVO"/>
    <s v="2 MESES PENDIENTES"/>
    <x v="12"/>
    <m/>
    <m/>
    <m/>
    <m/>
  </r>
  <r>
    <x v="1"/>
    <s v="Marta Barría Otero de Patiño"/>
    <n v="362054210000"/>
    <s v="Cobros Mayo 3"/>
    <m/>
    <m/>
    <d v="2026-05-01T00:00:00"/>
    <s v="69204726"/>
    <s v="69204726"/>
    <m/>
    <m/>
    <m/>
    <m/>
    <m/>
    <d v="2026-05-01T00:00:00"/>
    <m/>
    <m/>
    <m/>
    <s v="9-161-871"/>
    <s v="MASIVO"/>
    <s v="2 MESES PENDIENTES"/>
    <x v="12"/>
    <m/>
    <m/>
    <m/>
    <m/>
  </r>
  <r>
    <x v="1"/>
    <s v=" Ashley Guerra"/>
    <n v="364051680000"/>
    <s v="Cobros Mayo 3"/>
    <m/>
    <m/>
    <d v="2026-05-01T00:00:00"/>
    <s v="67934508"/>
    <s v="67934508"/>
    <m/>
    <m/>
    <m/>
    <m/>
    <m/>
    <d v="2026-05-01T00:00:00"/>
    <m/>
    <m/>
    <m/>
    <s v="8-1030-88"/>
    <s v="RENOVACIONES"/>
    <s v="2 MESES PENDIENTES"/>
    <x v="12"/>
    <m/>
    <m/>
    <m/>
    <m/>
  </r>
  <r>
    <x v="1"/>
    <s v="INANAGSI MARCOS PRESTAN"/>
    <n v="367054210000"/>
    <s v="Cobros Mayo 3"/>
    <m/>
    <m/>
    <d v="2026-05-01T00:00:00"/>
    <n v="67034290"/>
    <n v="67034290"/>
    <m/>
    <m/>
    <m/>
    <m/>
    <m/>
    <d v="2026-05-01T00:00:00"/>
    <m/>
    <m/>
    <m/>
    <s v="10-702-2411"/>
    <s v="DIGITAL"/>
    <s v="2 MESES PENDIENTES"/>
    <x v="12"/>
    <m/>
    <m/>
    <m/>
    <m/>
  </r>
  <r>
    <x v="1"/>
    <s v=" CRISTINA JUDITH CANO BOSQUEZ D MATAR"/>
    <n v="363052420000"/>
    <s v="Cobros Mayo 3"/>
    <m/>
    <m/>
    <d v="2026-05-01T00:00:00"/>
    <s v="67814117"/>
    <s v="67814117"/>
    <m/>
    <m/>
    <m/>
    <m/>
    <m/>
    <d v="2026-05-01T00:00:00"/>
    <m/>
    <m/>
    <m/>
    <s v="8-487-100"/>
    <s v="DIGITAL"/>
    <s v="2 MESES PENDIENTES"/>
    <x v="12"/>
    <m/>
    <m/>
    <m/>
    <m/>
  </r>
  <r>
    <x v="1"/>
    <s v="Hipolito Nieto Velasquez"/>
    <n v="364059480000"/>
    <s v="Cobros Mayo 3"/>
    <m/>
    <m/>
    <d v="2026-05-01T00:00:00"/>
    <n v="67795397"/>
    <n v="67795397"/>
    <m/>
    <m/>
    <m/>
    <m/>
    <m/>
    <d v="2026-05-01T00:00:00"/>
    <m/>
    <m/>
    <m/>
    <s v="7-40-14"/>
    <s v="DIGITAL"/>
    <s v="NPN"/>
    <x v="12"/>
    <m/>
    <m/>
    <m/>
    <m/>
  </r>
  <r>
    <x v="1"/>
    <s v=" Dianitza Michelle De Leon Mojica"/>
    <n v="369051790000"/>
    <s v="Cobros Mayo 3"/>
    <m/>
    <m/>
    <d v="2026-05-01T00:00:00"/>
    <s v="68458150"/>
    <s v="68458150"/>
    <m/>
    <m/>
    <m/>
    <m/>
    <m/>
    <d v="2026-05-01T00:00:00"/>
    <m/>
    <m/>
    <m/>
    <s v="8-831-1461"/>
    <s v="DIGITAL"/>
    <s v="2 MESES PENDIENTES"/>
    <x v="12"/>
    <m/>
    <m/>
    <m/>
    <m/>
  </r>
  <r>
    <x v="1"/>
    <s v="DAVID MEZA OSMAT MEZA BARRÍA"/>
    <n v="367056740000"/>
    <s v="Cobros Mayo 3"/>
    <m/>
    <m/>
    <d v="2026-05-01T00:00:00"/>
    <s v="64148365"/>
    <s v="64148365"/>
    <m/>
    <m/>
    <m/>
    <m/>
    <m/>
    <d v="2026-05-01T00:00:00"/>
    <m/>
    <m/>
    <m/>
    <s v="8-1066-1109"/>
    <s v="Outbound Residencial"/>
    <s v="1 MES PENDIENTE"/>
    <x v="12"/>
    <m/>
    <m/>
    <m/>
    <m/>
  </r>
  <r>
    <x v="1"/>
    <s v="Felix Rodríguez "/>
    <n v="369053400000"/>
    <s v="Cobros Mayo 3"/>
    <m/>
    <m/>
    <d v="2026-05-01T00:00:00"/>
    <s v="68905432"/>
    <s v="68905432"/>
    <m/>
    <m/>
    <m/>
    <m/>
    <m/>
    <d v="2026-05-01T00:00:00"/>
    <m/>
    <m/>
    <m/>
    <s v="8-843-1831"/>
    <s v="MASIVO"/>
    <s v="NPN"/>
    <x v="12"/>
    <m/>
    <m/>
    <m/>
    <m/>
  </r>
  <r>
    <x v="1"/>
    <s v="Eduardo ledezma"/>
    <n v="362056230000"/>
    <s v="Cobros Mayo 3"/>
    <m/>
    <m/>
    <d v="2026-05-01T00:00:00"/>
    <s v="67890432"/>
    <s v="67890432"/>
    <m/>
    <m/>
    <m/>
    <m/>
    <m/>
    <d v="2026-05-01T00:00:00"/>
    <m/>
    <m/>
    <m/>
    <s v="8-723-925"/>
    <s v="MASIVO"/>
    <s v="2 MESES PENDIENTES"/>
    <x v="12"/>
    <m/>
    <m/>
    <m/>
    <m/>
  </r>
  <r>
    <x v="1"/>
    <s v="Judith esturain"/>
    <n v="368057780000"/>
    <s v="Cobros Mayo 3"/>
    <m/>
    <m/>
    <d v="2026-05-01T00:00:00"/>
    <s v="64951160"/>
    <s v="64951160"/>
    <m/>
    <m/>
    <m/>
    <m/>
    <m/>
    <d v="2026-05-01T00:00:00"/>
    <m/>
    <m/>
    <m/>
    <s v="8-737 1708"/>
    <s v="MASIVO"/>
    <s v="1 MES PENDIENTE"/>
    <x v="12"/>
    <m/>
    <m/>
    <m/>
    <m/>
  </r>
  <r>
    <x v="1"/>
    <s v="Marleth acuña "/>
    <n v="365042620000"/>
    <s v="Cobros Mayo 3"/>
    <m/>
    <m/>
    <d v="2026-05-01T00:00:00"/>
    <s v="69788660"/>
    <s v="69788660"/>
    <m/>
    <m/>
    <m/>
    <m/>
    <m/>
    <d v="2026-05-01T00:00:00"/>
    <m/>
    <m/>
    <m/>
    <s v="1-731-616"/>
    <s v="MASIVO"/>
    <s v="2 MESES PENDIENTES"/>
    <x v="12"/>
    <m/>
    <m/>
    <m/>
    <m/>
  </r>
  <r>
    <x v="1"/>
    <s v="IVETH Acosta serrano "/>
    <n v="365059270000"/>
    <s v="Cobros Mayo 3"/>
    <m/>
    <m/>
    <d v="2026-05-01T00:00:00"/>
    <s v="65961241"/>
    <s v="65961241"/>
    <m/>
    <m/>
    <m/>
    <m/>
    <m/>
    <d v="2026-05-01T00:00:00"/>
    <m/>
    <m/>
    <m/>
    <s v="4-701-725"/>
    <s v="MASIVO"/>
    <s v="1 MES PENDIENTE"/>
    <x v="12"/>
    <m/>
    <m/>
    <m/>
    <m/>
  </r>
  <r>
    <x v="1"/>
    <s v="NORIEL CEDEÑO ESPINOZA"/>
    <n v="322082430000"/>
    <s v="Cobros Mayo 3"/>
    <m/>
    <m/>
    <d v="2026-05-01T00:00:00"/>
    <s v="65500843"/>
    <s v="65500843"/>
    <m/>
    <m/>
    <m/>
    <m/>
    <m/>
    <d v="2026-05-01T00:00:00"/>
    <m/>
    <m/>
    <m/>
    <s v="4-217-580"/>
    <s v="MASIVO"/>
    <s v="1 MES PENDIENTE"/>
    <x v="12"/>
    <m/>
    <m/>
    <m/>
    <m/>
  </r>
  <r>
    <x v="1"/>
    <s v="Adner Gabriel Reyes Rodriguez"/>
    <n v="364055260000"/>
    <s v="Cobros Mayo 3"/>
    <m/>
    <m/>
    <d v="2026-05-01T00:00:00"/>
    <s v="68441153"/>
    <s v="68441153"/>
    <m/>
    <m/>
    <m/>
    <m/>
    <m/>
    <d v="2026-05-01T00:00:00"/>
    <m/>
    <m/>
    <m/>
    <s v="3-749-1584"/>
    <s v="MASIVO"/>
    <s v="2 MESES PENDIENTES"/>
    <x v="12"/>
    <m/>
    <m/>
    <m/>
    <m/>
  </r>
  <r>
    <x v="1"/>
    <s v="Emilia del Carmen Bethancourt Arrocha"/>
    <n v="368047810000"/>
    <s v="Cobros Mayo 3"/>
    <m/>
    <m/>
    <d v="2026-05-01T00:00:00"/>
    <s v="66852750"/>
    <s v="66852750"/>
    <m/>
    <m/>
    <m/>
    <m/>
    <m/>
    <d v="2026-05-01T00:00:00"/>
    <m/>
    <m/>
    <m/>
    <s v="8-980-1487"/>
    <s v="MASIVO"/>
    <s v="2 MESES PENDIENTES"/>
    <x v="12"/>
    <m/>
    <m/>
    <m/>
    <m/>
  </r>
  <r>
    <x v="1"/>
    <s v="Wilfrido Andres Vargas Romero"/>
    <n v="361059180000"/>
    <s v="Cobros Mayo 3"/>
    <m/>
    <m/>
    <d v="2026-05-01T00:00:00"/>
    <n v="66831034"/>
    <n v="66831034"/>
    <m/>
    <m/>
    <m/>
    <m/>
    <m/>
    <d v="2026-05-01T00:00:00"/>
    <m/>
    <m/>
    <m/>
    <s v="8-903-1401"/>
    <s v="MASIVO"/>
    <s v="1 MES PENDIENTE"/>
    <x v="12"/>
    <m/>
    <m/>
    <m/>
    <m/>
  </r>
  <r>
    <x v="1"/>
    <s v="JOHANA MARCELA GIRALDO LARGO"/>
    <n v="363058060000"/>
    <s v="Cobros Mayo 3"/>
    <m/>
    <m/>
    <d v="2026-05-01T00:00:00"/>
    <s v="63269942"/>
    <s v="63269942"/>
    <m/>
    <m/>
    <m/>
    <m/>
    <m/>
    <d v="2026-05-01T00:00:00"/>
    <m/>
    <m/>
    <m/>
    <s v="AS640152"/>
    <s v="MASIVO"/>
    <s v="NPN"/>
    <x v="12"/>
    <m/>
    <m/>
    <m/>
    <m/>
  </r>
  <r>
    <x v="1"/>
    <s v="Katia Guerrero "/>
    <n v="353354940000"/>
    <s v="Cobros Mayo 3"/>
    <m/>
    <m/>
    <d v="2026-05-01T00:00:00"/>
    <s v="67673022"/>
    <s v="67673022"/>
    <m/>
    <m/>
    <m/>
    <m/>
    <m/>
    <d v="2026-05-01T00:00:00"/>
    <m/>
    <m/>
    <m/>
    <s v="8-495-588"/>
    <s v="MASIVO"/>
    <s v="2 MESES PENDIENTES"/>
    <x v="12"/>
    <m/>
    <m/>
    <m/>
    <m/>
  </r>
  <r>
    <x v="1"/>
    <s v="RUBEN ENRIQUE BUTLER FLORES"/>
    <n v="365053110000"/>
    <s v="Cobros Mayo 3"/>
    <m/>
    <m/>
    <d v="2026-05-01T00:00:00"/>
    <s v="65077219"/>
    <s v="65077219"/>
    <m/>
    <m/>
    <m/>
    <m/>
    <m/>
    <d v="2026-05-01T00:00:00"/>
    <m/>
    <m/>
    <m/>
    <s v="8-819-781"/>
    <s v="MASIVO"/>
    <s v="1 MES PENDIENTE"/>
    <x v="12"/>
    <m/>
    <m/>
    <m/>
    <m/>
  </r>
  <r>
    <x v="1"/>
    <s v="Raquel esmeralda Barsallo de león"/>
    <n v="363055220000"/>
    <s v="Cobros Mayo 3"/>
    <m/>
    <m/>
    <d v="2026-05-01T00:00:00"/>
    <n v="66307348"/>
    <n v="66307348"/>
    <m/>
    <m/>
    <m/>
    <m/>
    <m/>
    <d v="2026-05-01T00:00:00"/>
    <m/>
    <m/>
    <m/>
    <s v="8-513-522"/>
    <s v="MASIVO"/>
    <s v="NPN"/>
    <x v="12"/>
    <m/>
    <m/>
    <m/>
    <m/>
  </r>
  <r>
    <x v="1"/>
    <s v="Angela María Roldan de Gracia"/>
    <n v="363027740000"/>
    <s v="Cobros Mayo 3"/>
    <m/>
    <m/>
    <d v="2026-05-01T00:00:00"/>
    <n v="66307348"/>
    <n v="66307348"/>
    <m/>
    <m/>
    <m/>
    <m/>
    <m/>
    <d v="2026-05-01T00:00:00"/>
    <m/>
    <m/>
    <m/>
    <s v="8-475-827"/>
    <s v="MASIVO"/>
    <s v="NPN"/>
    <x v="12"/>
    <m/>
    <m/>
    <m/>
    <m/>
  </r>
  <r>
    <x v="1"/>
    <s v="Marianelis Morri"/>
    <n v="366047220000"/>
    <s v="Cobros Mayo 3"/>
    <m/>
    <m/>
    <d v="2026-05-01T00:00:00"/>
    <n v="66307348"/>
    <n v="66307348"/>
    <m/>
    <m/>
    <m/>
    <m/>
    <m/>
    <d v="2026-05-01T00:00:00"/>
    <m/>
    <m/>
    <m/>
    <s v="8-993-2435"/>
    <s v="MASIVO"/>
    <s v="NPN"/>
    <x v="12"/>
    <m/>
    <m/>
    <m/>
    <m/>
  </r>
  <r>
    <x v="1"/>
    <s v="ALEIDA MARTINEZ PEREZ"/>
    <n v="365059930000"/>
    <s v="Cobros Mayo 3"/>
    <m/>
    <m/>
    <d v="2026-05-01T00:00:00"/>
    <n v="61239291"/>
    <n v="61239291"/>
    <m/>
    <m/>
    <m/>
    <m/>
    <m/>
    <d v="2026-05-01T00:00:00"/>
    <m/>
    <m/>
    <m/>
    <s v="10-704-1158"/>
    <s v="MASIVO"/>
    <s v="NPN"/>
    <x v="12"/>
    <m/>
    <m/>
    <m/>
    <m/>
  </r>
  <r>
    <x v="1"/>
    <s v="EVIUDES FILOMENA ALEGRIA ZAPATEIRO"/>
    <n v="362058960000"/>
    <s v="Cobros Mayo 3"/>
    <m/>
    <m/>
    <d v="2026-05-01T00:00:00"/>
    <s v="63893244"/>
    <s v="63893244"/>
    <m/>
    <m/>
    <m/>
    <m/>
    <m/>
    <d v="2026-05-01T00:00:00"/>
    <m/>
    <m/>
    <m/>
    <s v="5-6-131"/>
    <s v="MASIVO"/>
    <s v="NPN"/>
    <x v="12"/>
    <m/>
    <m/>
    <m/>
    <m/>
  </r>
  <r>
    <x v="1"/>
    <s v="Giovanneth Vásquez"/>
    <n v="361013330000"/>
    <s v="Cobros Mayo 3"/>
    <m/>
    <m/>
    <d v="2026-05-01T00:00:00"/>
    <n v="67890021"/>
    <n v="67890021"/>
    <m/>
    <m/>
    <m/>
    <m/>
    <m/>
    <d v="2026-05-01T00:00:00"/>
    <m/>
    <m/>
    <m/>
    <s v="8-007-281"/>
    <s v="MASIVO"/>
    <s v="1 MES PENDIENTE"/>
    <x v="12"/>
    <m/>
    <m/>
    <m/>
    <m/>
  </r>
  <r>
    <x v="1"/>
    <s v="SHARINA MARQUELYS GODOY SAEZ"/>
    <n v="369058600000"/>
    <s v="Cobros Mayo 3"/>
    <m/>
    <m/>
    <d v="2026-05-01T00:00:00"/>
    <n v="67899021"/>
    <n v="67899021"/>
    <m/>
    <m/>
    <m/>
    <m/>
    <m/>
    <d v="2026-05-01T00:00:00"/>
    <m/>
    <m/>
    <m/>
    <s v="8-883-1307"/>
    <s v="MASIVO"/>
    <s v="NPN"/>
    <x v="12"/>
    <m/>
    <m/>
    <m/>
    <m/>
  </r>
  <r>
    <x v="1"/>
    <s v="Diocelina Brown "/>
    <n v="364059380000"/>
    <s v="Cobros Mayo 3"/>
    <m/>
    <m/>
    <d v="2026-05-01T00:00:00"/>
    <s v="61625857"/>
    <s v="61625857"/>
    <m/>
    <m/>
    <m/>
    <m/>
    <m/>
    <d v="2026-05-01T00:00:00"/>
    <m/>
    <m/>
    <m/>
    <s v="1-734-1896"/>
    <s v="MASIVO"/>
    <s v="NPN"/>
    <x v="12"/>
    <m/>
    <m/>
    <m/>
    <m/>
  </r>
  <r>
    <x v="1"/>
    <s v="Dayra González Campos "/>
    <n v="368037620000"/>
    <s v="Cobros Mayo 3"/>
    <m/>
    <m/>
    <d v="2026-05-01T00:00:00"/>
    <s v="65382301"/>
    <s v="65382301"/>
    <m/>
    <m/>
    <m/>
    <m/>
    <m/>
    <d v="2026-05-01T00:00:00"/>
    <m/>
    <m/>
    <m/>
    <s v="8-1001-241"/>
    <s v="MASIVO"/>
    <s v="1 MES PENDIENTE"/>
    <x v="12"/>
    <m/>
    <m/>
    <m/>
    <m/>
  </r>
  <r>
    <x v="1"/>
    <s v="Leydiannis Isabel Gil"/>
    <n v="362059540000"/>
    <s v="Cobros Mayo 3"/>
    <m/>
    <m/>
    <d v="2026-05-01T00:00:00"/>
    <s v="66315814"/>
    <s v="66315814"/>
    <m/>
    <m/>
    <m/>
    <m/>
    <m/>
    <d v="2026-05-01T00:00:00"/>
    <m/>
    <m/>
    <m/>
    <s v="8-1041-2078"/>
    <s v="MASIVO"/>
    <s v="2 MESES PENDIENTES"/>
    <x v="12"/>
    <m/>
    <m/>
    <m/>
    <m/>
  </r>
  <r>
    <x v="1"/>
    <s v="DIGNA ARACELI GARCIA GONZALEZ"/>
    <n v="367059140000"/>
    <s v="Cobros Mayo 3"/>
    <m/>
    <m/>
    <d v="2026-05-01T00:00:00"/>
    <s v="63063032"/>
    <s v="63063032"/>
    <m/>
    <m/>
    <m/>
    <m/>
    <m/>
    <d v="2026-05-01T00:00:00"/>
    <m/>
    <m/>
    <m/>
    <s v="3-93-758"/>
    <s v="MASIVO"/>
    <s v="1 MES PENDIENTE"/>
    <x v="12"/>
    <m/>
    <m/>
    <m/>
    <m/>
  </r>
  <r>
    <x v="1"/>
    <s v="Armando Rodríguez Chiru "/>
    <n v="364058430000"/>
    <s v="Cobros Mayo 3"/>
    <m/>
    <m/>
    <d v="2026-05-01T00:00:00"/>
    <s v="63966886"/>
    <s v="63966886"/>
    <m/>
    <m/>
    <m/>
    <m/>
    <m/>
    <d v="2026-05-01T00:00:00"/>
    <m/>
    <m/>
    <m/>
    <s v="2-756-525"/>
    <s v="MASIVO"/>
    <s v="2 MESES PENDIENTES"/>
    <x v="12"/>
    <m/>
    <m/>
    <m/>
    <m/>
  </r>
  <r>
    <x v="1"/>
    <s v="ISAAC ABDIEL AROSEMENA ROSARIO"/>
    <n v="361059350000"/>
    <s v="Cobros Mayo 3"/>
    <m/>
    <m/>
    <d v="2026-05-01T00:00:00"/>
    <n v="67777797"/>
    <n v="67777797"/>
    <m/>
    <m/>
    <m/>
    <m/>
    <m/>
    <d v="2026-05-01T00:00:00"/>
    <m/>
    <m/>
    <m/>
    <s v="8-895-2183"/>
    <s v="MASIVO"/>
    <s v="NPN"/>
    <x v="12"/>
    <m/>
    <m/>
    <m/>
    <m/>
  </r>
  <r>
    <x v="1"/>
    <s v="ALEXIS ALPRADO"/>
    <n v="369052910000"/>
    <s v="Cobros Mayo 3"/>
    <m/>
    <m/>
    <d v="2026-05-01T00:00:00"/>
    <s v="67511407"/>
    <s v="67511407"/>
    <m/>
    <m/>
    <m/>
    <m/>
    <m/>
    <d v="2026-05-01T00:00:00"/>
    <m/>
    <m/>
    <m/>
    <s v="8-915-726"/>
    <s v="MASIVO"/>
    <s v="1 MES PENDIENTE"/>
    <x v="12"/>
    <m/>
    <m/>
    <m/>
    <m/>
  </r>
  <r>
    <x v="1"/>
    <s v="LUIS ENRIQUE BARRIOS POLONIA"/>
    <n v="367057060000"/>
    <s v="Cobros Mayo 3"/>
    <m/>
    <m/>
    <d v="2026-05-01T00:00:00"/>
    <s v="63199921"/>
    <s v="63199921"/>
    <m/>
    <m/>
    <m/>
    <m/>
    <m/>
    <d v="2026-05-01T00:00:00"/>
    <m/>
    <m/>
    <m/>
    <s v="3-732-1206"/>
    <s v="MASIVO"/>
    <s v="2 MESES PENDIENTES"/>
    <x v="12"/>
    <m/>
    <m/>
    <m/>
    <m/>
  </r>
  <r>
    <x v="1"/>
    <s v="YAREICA YELENIS TORRES AGUILAR"/>
    <n v="362058370000"/>
    <s v="Cobros Mayo 3"/>
    <m/>
    <m/>
    <d v="2026-05-01T00:00:00"/>
    <s v="67862883"/>
    <s v="67862883"/>
    <m/>
    <m/>
    <m/>
    <m/>
    <m/>
    <d v="2026-05-01T00:00:00"/>
    <m/>
    <m/>
    <m/>
    <s v="1-761-533"/>
    <s v="MASIVO"/>
    <s v="2 MESES PENDIENTES"/>
    <x v="12"/>
    <m/>
    <m/>
    <m/>
    <m/>
  </r>
  <r>
    <x v="1"/>
    <s v="YESTANIA LORENA MADRID NUÑEZ"/>
    <n v="349120800100"/>
    <s v="Cobros Mayo 3"/>
    <m/>
    <m/>
    <d v="2026-05-01T00:00:00"/>
    <s v="67868257"/>
    <s v="67868257"/>
    <m/>
    <m/>
    <m/>
    <m/>
    <m/>
    <d v="2026-05-01T00:00:00"/>
    <m/>
    <m/>
    <m/>
    <s v="8-839-834"/>
    <s v="MASIVO"/>
    <s v="NPN"/>
    <x v="12"/>
    <m/>
    <m/>
    <m/>
    <m/>
  </r>
  <r>
    <x v="1"/>
    <s v="Diana Catalia perea Guerra"/>
    <n v="224007330000"/>
    <s v="Cobros Mayo 3"/>
    <m/>
    <m/>
    <d v="2026-05-01T00:00:00"/>
    <s v="63640360"/>
    <s v="63640360"/>
    <m/>
    <m/>
    <m/>
    <m/>
    <m/>
    <d v="2026-05-01T00:00:00"/>
    <m/>
    <m/>
    <m/>
    <s v="8-307-837"/>
    <s v="MASIVO"/>
    <s v="1 MES PENDIENTE"/>
    <x v="12"/>
    <m/>
    <m/>
    <m/>
    <m/>
  </r>
  <r>
    <x v="1"/>
    <s v="Ariadna donneta caballero Arosemena "/>
    <n v="362017840000"/>
    <s v="Cobros Mayo 3"/>
    <m/>
    <m/>
    <d v="2026-05-01T00:00:00"/>
    <s v="63053756"/>
    <s v="63053756"/>
    <m/>
    <m/>
    <m/>
    <m/>
    <m/>
    <d v="2026-05-01T00:00:00"/>
    <m/>
    <m/>
    <m/>
    <s v="8-1010-1039"/>
    <s v="MASIVO"/>
    <s v="1 MES PENDIENTE"/>
    <x v="12"/>
    <m/>
    <m/>
    <m/>
    <m/>
  </r>
  <r>
    <x v="1"/>
    <s v="Richard Emmanuel Amaya Esquivel"/>
    <n v="363058570000"/>
    <s v="Cobros Mayo 3"/>
    <m/>
    <m/>
    <d v="2026-05-01T00:00:00"/>
    <s v="65703590"/>
    <s v="65703590"/>
    <m/>
    <m/>
    <m/>
    <m/>
    <m/>
    <d v="2026-05-01T00:00:00"/>
    <m/>
    <m/>
    <m/>
    <s v="8-1048-480"/>
    <s v="MASIVO"/>
    <s v="1 MES PENDIENTE"/>
    <x v="12"/>
    <m/>
    <m/>
    <m/>
    <m/>
  </r>
  <r>
    <x v="1"/>
    <s v="Oliver Terrero"/>
    <n v="369059500000"/>
    <s v="Cobros Mayo 3"/>
    <m/>
    <m/>
    <d v="2026-05-01T00:00:00"/>
    <s v="68423198"/>
    <s v="68423198"/>
    <m/>
    <m/>
    <m/>
    <m/>
    <m/>
    <d v="2026-05-01T00:00:00"/>
    <m/>
    <m/>
    <m/>
    <s v="PN0189745"/>
    <s v="SOHO-CALL CENTER"/>
    <s v="1 MES PENDIENTE"/>
    <x v="12"/>
    <m/>
    <m/>
    <m/>
    <m/>
  </r>
  <r>
    <x v="1"/>
    <s v=" ALYAZERA STEPHANIE ARCHILBOLD CHEN"/>
    <n v="365053970000"/>
    <s v="Cobros Mayo 3"/>
    <m/>
    <m/>
    <d v="2026-05-01T00:00:00"/>
    <s v="61732456"/>
    <s v="61732456"/>
    <m/>
    <m/>
    <m/>
    <m/>
    <m/>
    <d v="2026-05-01T00:00:00"/>
    <m/>
    <m/>
    <m/>
    <s v="8-1020-2495"/>
    <s v="MASIVO"/>
    <s v="NPN"/>
    <x v="12"/>
    <m/>
    <m/>
    <m/>
    <m/>
  </r>
  <r>
    <x v="1"/>
    <s v="SHARON ELENA WELCH PEREA"/>
    <n v="361057920000"/>
    <s v="Cobros Mayo 3"/>
    <m/>
    <m/>
    <d v="2026-05-01T00:00:00"/>
    <s v="68229573"/>
    <s v="68229573"/>
    <m/>
    <m/>
    <m/>
    <m/>
    <m/>
    <d v="2026-05-01T00:00:00"/>
    <m/>
    <m/>
    <m/>
    <s v="8-804-1652"/>
    <s v="MASIVO"/>
    <s v="1 MES PENDIENTE"/>
    <x v="12"/>
    <m/>
    <m/>
    <m/>
    <m/>
  </r>
  <r>
    <x v="1"/>
    <s v="MOISES ALVARADO BERRIO"/>
    <n v="364040600000"/>
    <s v="Cobros Mayo 3"/>
    <m/>
    <m/>
    <d v="2026-05-01T00:00:00"/>
    <s v="66334118"/>
    <s v="66334118"/>
    <m/>
    <m/>
    <m/>
    <m/>
    <m/>
    <d v="2026-05-01T00:00:00"/>
    <m/>
    <m/>
    <m/>
    <s v="8-288-41"/>
    <s v="MASIVO"/>
    <s v="2 MESES PENDIENTES"/>
    <x v="12"/>
    <m/>
    <m/>
    <m/>
    <m/>
  </r>
  <r>
    <x v="1"/>
    <s v="YANY MAR GUTIERREZ CASTRO"/>
    <n v="365057300000"/>
    <s v="Cobros Mayo 3"/>
    <m/>
    <m/>
    <d v="2026-05-01T00:00:00"/>
    <s v="64792362"/>
    <s v="64792362"/>
    <m/>
    <m/>
    <m/>
    <m/>
    <m/>
    <d v="2026-05-01T00:00:00"/>
    <m/>
    <m/>
    <m/>
    <s v="BH591913"/>
    <s v="PUNTOS DE VENTA"/>
    <s v="2 MESES PENDIENTES"/>
    <x v="12"/>
    <m/>
    <m/>
    <m/>
    <m/>
  </r>
  <r>
    <x v="1"/>
    <s v="SASTRERIA JORGE JAIMES S.A"/>
    <n v="369057230000"/>
    <s v="Cobros Mayo 3"/>
    <m/>
    <m/>
    <d v="2026-05-01T00:00:00"/>
    <s v="69203641"/>
    <s v="69203641"/>
    <m/>
    <m/>
    <m/>
    <m/>
    <m/>
    <d v="2026-05-01T00:00:00"/>
    <m/>
    <m/>
    <m/>
    <s v="155592106-2-2015 DV 56 "/>
    <s v="SOHO"/>
    <s v="1 MES PENDIENTE"/>
    <x v="12"/>
    <m/>
    <m/>
    <m/>
    <m/>
  </r>
  <r>
    <x v="1"/>
    <s v="Kelly johanna Berdugo sanjuan "/>
    <n v="362057950000"/>
    <s v="Cobros Mayo 3"/>
    <m/>
    <m/>
    <d v="2026-05-01T00:00:00"/>
    <s v="66320677"/>
    <s v="66320677"/>
    <m/>
    <m/>
    <m/>
    <m/>
    <m/>
    <d v="2026-05-01T00:00:00"/>
    <m/>
    <m/>
    <m/>
    <s v="E-8-227001 "/>
    <s v="SOHO"/>
    <s v="1 MES PENDIENTE"/>
    <x v="12"/>
    <m/>
    <m/>
    <m/>
    <m/>
  </r>
  <r>
    <x v="1"/>
    <s v="Karina lineth aparicio Rodriguez "/>
    <n v="366059700000"/>
    <s v="Cobros Mayo 3"/>
    <m/>
    <m/>
    <d v="2026-05-01T00:00:00"/>
    <s v="62109821"/>
    <s v="62109821"/>
    <m/>
    <m/>
    <m/>
    <m/>
    <m/>
    <d v="2026-05-01T00:00:00"/>
    <m/>
    <m/>
    <m/>
    <s v="9-732-100"/>
    <s v="SOHO"/>
    <s v="2 MESES PENDIENTES"/>
    <x v="12"/>
    <m/>
    <m/>
    <m/>
    <m/>
  </r>
  <r>
    <x v="1"/>
    <s v="Adneris Meza"/>
    <n v="365057210000"/>
    <s v="Cobros Mayo 3"/>
    <m/>
    <m/>
    <d v="2026-05-01T00:00:00"/>
    <s v="60682437"/>
    <s v="60682437"/>
    <m/>
    <m/>
    <m/>
    <m/>
    <m/>
    <d v="2026-05-01T00:00:00"/>
    <m/>
    <m/>
    <m/>
    <s v="AV177003"/>
    <s v="SOHO"/>
    <s v="2 MESES PENDIENTES"/>
    <x v="12"/>
    <m/>
    <m/>
    <m/>
    <m/>
  </r>
  <r>
    <x v="1"/>
    <s v="William moreno "/>
    <n v="367059340000"/>
    <s v="Cobros Mayo 3"/>
    <m/>
    <m/>
    <d v="2026-05-01T00:00:00"/>
    <s v="62202239"/>
    <s v="62202239"/>
    <m/>
    <m/>
    <m/>
    <m/>
    <m/>
    <d v="2026-05-01T00:00:00"/>
    <m/>
    <m/>
    <m/>
    <s v="167064237"/>
    <s v="SOHO"/>
    <s v="NPN"/>
    <x v="12"/>
    <m/>
    <m/>
    <m/>
    <m/>
  </r>
  <r>
    <x v="1"/>
    <s v="SELENA YASSIEL SANCHEZ MEDINA"/>
    <n v="367058810000"/>
    <s v="Cobros Mayo 3"/>
    <m/>
    <m/>
    <d v="2026-05-01T00:00:00"/>
    <s v="67587661"/>
    <s v="67587661"/>
    <m/>
    <m/>
    <m/>
    <m/>
    <m/>
    <d v="2026-05-01T00:00:00"/>
    <m/>
    <m/>
    <m/>
    <s v="8-985-1425"/>
    <s v="MASIVO"/>
    <s v="2 MESES PENDIENTES"/>
    <x v="12"/>
    <m/>
    <m/>
    <m/>
    <m/>
  </r>
  <r>
    <x v="1"/>
    <s v="Alexander Isaias Batista De La Cruz "/>
    <n v="366060160000"/>
    <s v="Cobros Mayo 3"/>
    <m/>
    <m/>
    <d v="2026-05-01T00:00:00"/>
    <s v="66635749"/>
    <s v="66635749"/>
    <m/>
    <m/>
    <m/>
    <m/>
    <m/>
    <d v="2026-05-01T00:00:00"/>
    <m/>
    <m/>
    <m/>
    <s v="8-490-965"/>
    <s v="MASIVO"/>
    <s v="1 MES PENDIENTE"/>
    <x v="12"/>
    <m/>
    <m/>
    <m/>
    <m/>
  </r>
  <r>
    <x v="1"/>
    <s v="Ariel Enrique Pinilla Palermo"/>
    <n v="363059520000"/>
    <s v="Cobros Mayo 3"/>
    <m/>
    <m/>
    <d v="2026-05-01T00:00:00"/>
    <s v="68660849"/>
    <s v="68660849"/>
    <m/>
    <m/>
    <m/>
    <m/>
    <m/>
    <d v="2026-05-01T00:00:00"/>
    <m/>
    <m/>
    <m/>
    <s v="8-759-82"/>
    <s v="MASIVO"/>
    <s v="2 MESES PENDIENTES"/>
    <x v="12"/>
    <m/>
    <m/>
    <m/>
    <m/>
  </r>
  <r>
    <x v="1"/>
    <s v="Mileica alabarca"/>
    <n v="369058480000"/>
    <s v="Cobros Mayo 3"/>
    <m/>
    <m/>
    <d v="2026-05-01T00:00:00"/>
    <s v="66695911"/>
    <s v="66695911"/>
    <m/>
    <m/>
    <m/>
    <m/>
    <m/>
    <d v="2026-05-01T00:00:00"/>
    <m/>
    <m/>
    <m/>
    <s v="3-748-366"/>
    <s v="MASIVO"/>
    <s v="1 MES PENDIENTE"/>
    <x v="12"/>
    <m/>
    <m/>
    <m/>
    <m/>
  </r>
  <r>
    <x v="1"/>
    <s v="Ana Maria Bonilla"/>
    <n v="343375760000"/>
    <s v="Cobros Mayo 3"/>
    <m/>
    <m/>
    <d v="2026-05-01T00:00:00"/>
    <s v="63065853"/>
    <s v="63065853"/>
    <m/>
    <m/>
    <m/>
    <m/>
    <m/>
    <d v="2026-05-01T00:00:00"/>
    <m/>
    <m/>
    <m/>
    <s v="9-206-884"/>
    <s v="MASIVO"/>
    <s v="2 MESES PENDIENTES"/>
    <x v="12"/>
    <m/>
    <m/>
    <m/>
    <m/>
  </r>
  <r>
    <x v="1"/>
    <s v="Vladimir Oriel Palacio"/>
    <n v="271062170000"/>
    <s v="Cobros Mayo 3"/>
    <m/>
    <m/>
    <d v="2026-05-01T00:00:00"/>
    <s v="64148704"/>
    <s v="64148704"/>
    <m/>
    <m/>
    <m/>
    <m/>
    <m/>
    <d v="2026-05-01T00:00:00"/>
    <m/>
    <m/>
    <m/>
    <s v="8-820-1737"/>
    <s v="MASIVO"/>
    <s v="2 MESES PENDIENTES"/>
    <x v="12"/>
    <m/>
    <m/>
    <m/>
    <m/>
  </r>
  <r>
    <x v="1"/>
    <s v="MERARI NOEMI MORAN DE TAYLOR"/>
    <n v="361057910000"/>
    <s v="Cobros Mayo 3"/>
    <m/>
    <m/>
    <d v="2026-05-01T00:00:00"/>
    <s v="66503217"/>
    <s v="66503217"/>
    <m/>
    <m/>
    <m/>
    <m/>
    <m/>
    <d v="2026-05-01T00:00:00"/>
    <m/>
    <m/>
    <m/>
    <s v="8-466-958"/>
    <s v="MASIVO"/>
    <s v="1 MES PENDIENTE"/>
    <x v="12"/>
    <m/>
    <m/>
    <m/>
    <m/>
  </r>
  <r>
    <x v="1"/>
    <s v="Analis Yarelis Ortega Hernández "/>
    <n v="367052920000"/>
    <s v="Cobros Mayo 3"/>
    <m/>
    <m/>
    <d v="2026-05-01T00:00:00"/>
    <n v="63201030"/>
    <n v="63201030"/>
    <m/>
    <m/>
    <m/>
    <m/>
    <m/>
    <d v="2026-05-01T00:00:00"/>
    <m/>
    <m/>
    <m/>
    <s v="8-872-45"/>
    <s v="MASIVO"/>
    <s v="1 MES PENDIENTE"/>
    <x v="12"/>
    <m/>
    <m/>
    <m/>
    <m/>
  </r>
  <r>
    <x v="1"/>
    <s v="Ya Elys del Carmen Casas Santana"/>
    <n v="363058960000"/>
    <s v="Cobros Mayo 3"/>
    <m/>
    <m/>
    <d v="2026-05-01T00:00:00"/>
    <n v="67575651"/>
    <n v="67575651"/>
    <m/>
    <m/>
    <m/>
    <m/>
    <m/>
    <d v="2026-05-01T00:00:00"/>
    <m/>
    <m/>
    <m/>
    <s v="6-704-860"/>
    <s v="MASIVO"/>
    <s v="1 MES PENDIENTE"/>
    <x v="12"/>
    <m/>
    <m/>
    <m/>
    <m/>
  </r>
  <r>
    <x v="1"/>
    <s v="Angel abraham gudiño Miranda "/>
    <n v="364054100000"/>
    <s v="Cobros Mayo 3"/>
    <m/>
    <m/>
    <d v="2026-05-01T00:00:00"/>
    <n v="64028896"/>
    <n v="64028896"/>
    <m/>
    <m/>
    <m/>
    <m/>
    <m/>
    <d v="2026-05-01T00:00:00"/>
    <m/>
    <m/>
    <m/>
    <s v="8-1054-971"/>
    <s v="MASIVO"/>
    <s v="NPN"/>
    <x v="12"/>
    <m/>
    <m/>
    <m/>
    <m/>
  </r>
  <r>
    <x v="1"/>
    <s v="Xioamara  oderay Gómez fuentes"/>
    <n v="349074130000"/>
    <s v="Cobros Mayo 3"/>
    <m/>
    <m/>
    <d v="2026-05-01T00:00:00"/>
    <s v="62695900"/>
    <s v="62695900"/>
    <m/>
    <m/>
    <m/>
    <m/>
    <m/>
    <d v="2026-05-01T00:00:00"/>
    <m/>
    <m/>
    <m/>
    <s v="4-146-1017"/>
    <s v="MASIVO"/>
    <s v="1 MES PENDIENTE"/>
    <x v="12"/>
    <m/>
    <m/>
    <m/>
    <m/>
  </r>
  <r>
    <x v="1"/>
    <s v="Antony Abdiel Duque Chavez"/>
    <n v="366060650000"/>
    <s v="Cobros Mayo 3"/>
    <m/>
    <m/>
    <d v="2026-05-01T00:00:00"/>
    <n v="62082706"/>
    <n v="62082706"/>
    <m/>
    <m/>
    <m/>
    <m/>
    <m/>
    <d v="2026-05-01T00:00:00"/>
    <m/>
    <m/>
    <m/>
    <s v="4-810-106"/>
    <s v="MASIVO"/>
    <s v="1 MES PENDIENTE"/>
    <x v="12"/>
    <m/>
    <m/>
    <m/>
    <m/>
  </r>
  <r>
    <x v="1"/>
    <s v="Javier Rodríguez Cortez"/>
    <n v="368059280000"/>
    <s v="Cobros Mayo 3"/>
    <m/>
    <m/>
    <d v="2026-05-01T00:00:00"/>
    <n v="63589892"/>
    <n v="63589892"/>
    <m/>
    <m/>
    <m/>
    <m/>
    <m/>
    <d v="2026-05-01T00:00:00"/>
    <m/>
    <m/>
    <m/>
    <s v="4-199-925"/>
    <s v="MASIVO"/>
    <s v="2 MESES PENDIENTES"/>
    <x v="12"/>
    <m/>
    <m/>
    <m/>
    <m/>
  </r>
  <r>
    <x v="1"/>
    <s v="Fabian Arriaga Blanco"/>
    <n v="363058410000"/>
    <s v="Cobros Mayo 3"/>
    <m/>
    <m/>
    <d v="2026-05-01T00:00:00"/>
    <s v="69315743"/>
    <s v="69315743"/>
    <m/>
    <m/>
    <m/>
    <m/>
    <m/>
    <d v="2026-05-01T00:00:00"/>
    <m/>
    <m/>
    <m/>
    <s v="10-708-2495"/>
    <s v="MASIVO"/>
    <s v="2 MESES PENDIENTES"/>
    <x v="12"/>
    <m/>
    <m/>
    <m/>
    <m/>
  </r>
  <r>
    <x v="1"/>
    <s v="ZELMA TERESA TUÑON CALDERON"/>
    <n v="369056670000"/>
    <s v="Cobros Mayo 3"/>
    <m/>
    <m/>
    <d v="2026-05-01T00:00:00"/>
    <s v="65204658"/>
    <s v="65204658"/>
    <m/>
    <m/>
    <m/>
    <m/>
    <m/>
    <d v="2026-05-01T00:00:00"/>
    <m/>
    <m/>
    <m/>
    <s v="8-728-2204"/>
    <s v="MASIVO"/>
    <s v="1 MES PENDIENTE"/>
    <x v="12"/>
    <m/>
    <m/>
    <m/>
    <m/>
  </r>
  <r>
    <x v="1"/>
    <s v="Víctor Manuel López "/>
    <n v="365060180000"/>
    <s v="Cobros Mayo 3"/>
    <m/>
    <m/>
    <d v="2026-05-01T00:00:00"/>
    <s v="63374076"/>
    <s v="63374076"/>
    <m/>
    <m/>
    <m/>
    <m/>
    <m/>
    <d v="2026-05-01T00:00:00"/>
    <m/>
    <m/>
    <m/>
    <s v="10-713-809"/>
    <s v="MASIVO"/>
    <s v="2 MESES PENDIENTES"/>
    <x v="12"/>
    <m/>
    <m/>
    <m/>
    <m/>
  </r>
  <r>
    <x v="1"/>
    <s v="ALEXIS ENRIQUE TEJEIRA ROMERO"/>
    <n v="352030690000"/>
    <s v="Cobros Mayo 3"/>
    <m/>
    <m/>
    <d v="2026-05-01T00:00:00"/>
    <s v="67722744"/>
    <s v="67722744"/>
    <m/>
    <m/>
    <m/>
    <m/>
    <m/>
    <d v="2026-05-01T00:00:00"/>
    <m/>
    <m/>
    <m/>
    <s v="8-878-2102"/>
    <s v="MASIVO"/>
    <s v="2 MESES PENDIENTES"/>
    <x v="12"/>
    <m/>
    <m/>
    <m/>
    <m/>
  </r>
  <r>
    <x v="1"/>
    <s v="Elvia vergara carcez"/>
    <n v="363057440000"/>
    <s v="Cobros Mayo 3"/>
    <m/>
    <m/>
    <d v="2026-05-01T00:00:00"/>
    <s v="65953641"/>
    <s v="65953641"/>
    <m/>
    <m/>
    <m/>
    <m/>
    <m/>
    <d v="2026-05-01T00:00:00"/>
    <m/>
    <m/>
    <m/>
    <s v="8-981-2335"/>
    <s v="MASIVO"/>
    <s v="NPN"/>
    <x v="12"/>
    <m/>
    <m/>
    <m/>
    <m/>
  </r>
  <r>
    <x v="1"/>
    <s v="Zacarias Vásquez Toribio "/>
    <n v="361059090000"/>
    <s v="Cobros Mayo 3"/>
    <m/>
    <m/>
    <d v="2026-05-01T00:00:00"/>
    <n v="68341903"/>
    <n v="68341903"/>
    <m/>
    <m/>
    <m/>
    <m/>
    <m/>
    <d v="2026-05-01T00:00:00"/>
    <m/>
    <m/>
    <m/>
    <s v="8-104-1668"/>
    <s v="MASIVO"/>
    <s v="2 MESES PENDIENTES"/>
    <x v="12"/>
    <m/>
    <m/>
    <m/>
    <m/>
  </r>
  <r>
    <x v="1"/>
    <s v="José Luis Tarras Salas"/>
    <n v="365060660000"/>
    <s v="Cobros Mayo 3"/>
    <m/>
    <m/>
    <d v="2026-05-01T00:00:00"/>
    <s v="66766082"/>
    <s v="66766082"/>
    <m/>
    <m/>
    <m/>
    <m/>
    <m/>
    <d v="2026-05-01T00:00:00"/>
    <m/>
    <m/>
    <m/>
    <s v="AY613216"/>
    <s v="MASIVO"/>
    <s v="2 MESES PENDIENTES"/>
    <x v="12"/>
    <m/>
    <m/>
    <m/>
    <m/>
  </r>
  <r>
    <x v="1"/>
    <s v="Eylin bordones "/>
    <n v="328682240000"/>
    <s v="Cobros Mayo 3"/>
    <m/>
    <m/>
    <d v="2026-05-01T00:00:00"/>
    <s v="68053124"/>
    <s v="68053124"/>
    <m/>
    <m/>
    <m/>
    <m/>
    <m/>
    <d v="2026-05-01T00:00:00"/>
    <m/>
    <m/>
    <m/>
    <s v="8-869-298"/>
    <s v="MASIVO"/>
    <s v="2 MESES PENDIENTES"/>
    <x v="12"/>
    <m/>
    <m/>
    <m/>
    <m/>
  </r>
  <r>
    <x v="1"/>
    <s v="Samira aurora Hernández avila"/>
    <n v="369059790000"/>
    <s v="Cobros Mayo 3"/>
    <m/>
    <m/>
    <d v="2026-05-01T00:00:00"/>
    <s v="60747543"/>
    <s v="60747543"/>
    <m/>
    <m/>
    <m/>
    <m/>
    <m/>
    <d v="2026-05-01T00:00:00"/>
    <m/>
    <m/>
    <m/>
    <s v="8-1002-121"/>
    <s v="MASIVO"/>
    <s v="2 MESES PENDIENTES"/>
    <x v="12"/>
    <m/>
    <m/>
    <m/>
    <m/>
  </r>
  <r>
    <x v="1"/>
    <s v="Melis macias "/>
    <n v="339083100000"/>
    <s v="Cobros Mayo 3"/>
    <m/>
    <m/>
    <d v="2026-05-01T00:00:00"/>
    <s v="65424420"/>
    <s v="65424420"/>
    <m/>
    <m/>
    <m/>
    <m/>
    <m/>
    <d v="2026-05-01T00:00:00"/>
    <m/>
    <m/>
    <m/>
    <s v="8-715-674"/>
    <s v="MASIVO"/>
    <s v="1 MES PENDIENTE"/>
    <x v="12"/>
    <m/>
    <m/>
    <m/>
    <m/>
  </r>
  <r>
    <x v="1"/>
    <s v="Yasuani Daleshka Quintana Villarreal"/>
    <n v="366057790000"/>
    <s v="Cobros Mayo 3"/>
    <m/>
    <m/>
    <d v="2026-05-01T00:00:00"/>
    <s v="67204484"/>
    <s v="67204484"/>
    <m/>
    <m/>
    <m/>
    <m/>
    <m/>
    <d v="2026-05-01T00:00:00"/>
    <m/>
    <m/>
    <m/>
    <s v="8-1040-1765"/>
    <s v="MASIVO"/>
    <s v="NPN"/>
    <x v="12"/>
    <m/>
    <m/>
    <m/>
    <m/>
  </r>
  <r>
    <x v="1"/>
    <s v="Edilsa Izel Sánchez González "/>
    <n v="365059580000"/>
    <s v="Cobros Mayo 3"/>
    <m/>
    <m/>
    <d v="2026-05-01T00:00:00"/>
    <s v="65268484"/>
    <s v="65268484"/>
    <m/>
    <m/>
    <m/>
    <m/>
    <m/>
    <d v="2026-05-01T00:00:00"/>
    <m/>
    <m/>
    <m/>
    <s v="3-735-1736"/>
    <s v="MASIVO"/>
    <s v="NPN"/>
    <x v="12"/>
    <m/>
    <m/>
    <m/>
    <m/>
  </r>
  <r>
    <x v="1"/>
    <s v="Loreilys Acevedo"/>
    <n v="364060390000"/>
    <s v="Cobros Mayo 3"/>
    <m/>
    <m/>
    <d v="2026-05-01T00:00:00"/>
    <s v="61118295"/>
    <s v="61118295"/>
    <m/>
    <m/>
    <m/>
    <m/>
    <m/>
    <d v="2026-05-01T00:00:00"/>
    <m/>
    <m/>
    <m/>
    <s v="C02295949"/>
    <s v="PUNTOS DE VENTA"/>
    <s v="1 MES PENDIENTE"/>
    <x v="12"/>
    <m/>
    <m/>
    <m/>
    <m/>
  </r>
  <r>
    <x v="1"/>
    <s v=" DAVID MEZA OSMAT MEZA BARRÍA"/>
    <n v="367056740000"/>
    <s v="Cobros Mayo 3"/>
    <m/>
    <m/>
    <d v="2026-05-01T00:00:00"/>
    <s v="62079920"/>
    <s v="62079920"/>
    <m/>
    <m/>
    <m/>
    <m/>
    <m/>
    <d v="2026-05-01T00:00:00"/>
    <m/>
    <m/>
    <m/>
    <s v="8-952-1377"/>
    <s v="DIGITAL"/>
    <s v="1 MES PENDIENTE"/>
    <x v="12"/>
    <m/>
    <m/>
    <m/>
    <m/>
  </r>
  <r>
    <x v="1"/>
    <s v="Kevin alberto perez osorio"/>
    <n v="368001920000"/>
    <s v="Cobros Mayo 3"/>
    <m/>
    <m/>
    <d v="2026-05-01T00:00:00"/>
    <s v="62411580"/>
    <s v="62411580"/>
    <m/>
    <m/>
    <m/>
    <m/>
    <m/>
    <d v="2026-05-01T00:00:00"/>
    <m/>
    <m/>
    <m/>
    <s v="8-1005-1160"/>
    <s v="MASIVO"/>
    <s v="2 MESES PENDIENTES"/>
    <x v="12"/>
    <m/>
    <m/>
    <m/>
    <m/>
  </r>
  <r>
    <x v="1"/>
    <s v="Joel Alvaro Quintero Bejerano"/>
    <n v="354341640000"/>
    <s v="Cobros Mayo 3"/>
    <m/>
    <m/>
    <d v="2026-05-01T00:00:00"/>
    <s v="60279270"/>
    <s v="60279270"/>
    <m/>
    <m/>
    <m/>
    <m/>
    <m/>
    <d v="2026-05-01T00:00:00"/>
    <m/>
    <m/>
    <m/>
    <s v="4-842-1157"/>
    <s v="MASIVO"/>
    <s v="NPN"/>
    <x v="12"/>
    <m/>
    <m/>
    <m/>
    <m/>
  </r>
  <r>
    <x v="1"/>
    <s v="Azael darinel santos "/>
    <n v="367057200000"/>
    <s v="Cobros Mayo 3"/>
    <m/>
    <m/>
    <d v="2026-05-01T00:00:00"/>
    <s v="68865082"/>
    <s v="68865082"/>
    <m/>
    <m/>
    <m/>
    <m/>
    <m/>
    <d v="2026-05-01T00:00:00"/>
    <m/>
    <m/>
    <m/>
    <s v="1-760-1293"/>
    <s v="MASIVO"/>
    <s v="NPN"/>
    <x v="12"/>
    <m/>
    <m/>
    <m/>
    <m/>
  </r>
  <r>
    <x v="1"/>
    <s v="Miriam Gonzales "/>
    <n v="363059890000"/>
    <s v="Cobros Mayo 3"/>
    <m/>
    <m/>
    <d v="2026-05-01T00:00:00"/>
    <s v="66788235"/>
    <s v="66788235"/>
    <m/>
    <m/>
    <m/>
    <m/>
    <m/>
    <d v="2026-05-01T00:00:00"/>
    <m/>
    <m/>
    <m/>
    <s v="4-165-896 "/>
    <s v="MASIVO"/>
    <s v="2 MESES PENDIENTES"/>
    <x v="12"/>
    <m/>
    <m/>
    <m/>
    <m/>
  </r>
  <r>
    <x v="1"/>
    <s v="GLORIA ESTHER MARTINEZ PINZON"/>
    <n v="369060410000"/>
    <s v="Cobros Mayo 3"/>
    <m/>
    <m/>
    <d v="2026-05-01T00:00:00"/>
    <s v="62151322"/>
    <s v="62151322"/>
    <m/>
    <m/>
    <m/>
    <m/>
    <m/>
    <d v="2026-05-01T00:00:00"/>
    <m/>
    <m/>
    <m/>
    <s v="4-97-2280"/>
    <s v="MASIVO"/>
    <s v="2 MESES PENDIENTES"/>
    <x v="12"/>
    <m/>
    <m/>
    <m/>
    <m/>
  </r>
  <r>
    <x v="1"/>
    <s v="JAVIER ANEL AGUILAR NUÑEZ"/>
    <n v="367054930000"/>
    <s v="Cobros Mayo 3"/>
    <m/>
    <m/>
    <d v="2026-05-01T00:00:00"/>
    <s v="63528067"/>
    <s v="63528067"/>
    <m/>
    <m/>
    <m/>
    <m/>
    <m/>
    <d v="2026-05-01T00:00:00"/>
    <m/>
    <m/>
    <m/>
    <s v="8-913-1779"/>
    <s v="MASIVO"/>
    <s v="NPN"/>
    <x v="12"/>
    <m/>
    <m/>
    <m/>
    <m/>
  </r>
  <r>
    <x v="1"/>
    <s v="Clemente Carrasco Quijada"/>
    <n v="366060400000"/>
    <s v="Cobros Mayo 3"/>
    <m/>
    <m/>
    <d v="2026-05-01T00:00:00"/>
    <s v="67140700"/>
    <s v="67140700"/>
    <m/>
    <m/>
    <m/>
    <m/>
    <m/>
    <d v="2026-05-01T00:00:00"/>
    <m/>
    <m/>
    <m/>
    <s v="2-79-2659"/>
    <s v="MASIVO"/>
    <s v="2 MESES PENDIENTES"/>
    <x v="12"/>
    <m/>
    <m/>
    <m/>
    <m/>
  </r>
  <r>
    <x v="1"/>
    <s v="Angelica Ramos"/>
    <n v="363061230000"/>
    <s v="Cobros Mayo 3"/>
    <m/>
    <m/>
    <d v="2026-05-01T00:00:00"/>
    <s v="69053546"/>
    <s v="69053546"/>
    <m/>
    <m/>
    <m/>
    <m/>
    <m/>
    <d v="2026-05-01T00:00:00"/>
    <m/>
    <m/>
    <m/>
    <s v="8-949-592"/>
    <s v="MASIVO"/>
    <s v="NPN"/>
    <x v="12"/>
    <m/>
    <m/>
    <m/>
    <m/>
  </r>
  <r>
    <x v="1"/>
    <s v="Kerenly Mayrlen Chifundo Piti"/>
    <n v="368059200000"/>
    <s v="Cobros Mayo 3"/>
    <m/>
    <m/>
    <d v="2026-05-01T00:00:00"/>
    <s v="64299442"/>
    <s v="64299442"/>
    <m/>
    <m/>
    <m/>
    <m/>
    <m/>
    <d v="2026-05-01T00:00:00"/>
    <m/>
    <m/>
    <m/>
    <s v="3-751-1671"/>
    <s v="MASIVO"/>
    <s v="2 MESES PENDIENTES"/>
    <x v="12"/>
    <m/>
    <m/>
    <m/>
    <m/>
  </r>
  <r>
    <x v="1"/>
    <s v="Iturvidez gomez"/>
    <n v="367062140000"/>
    <s v="Cobros Mayo 3"/>
    <m/>
    <m/>
    <d v="2026-05-01T00:00:00"/>
    <s v="65736673"/>
    <s v="65736673"/>
    <m/>
    <m/>
    <m/>
    <m/>
    <m/>
    <d v="2026-05-01T00:00:00"/>
    <m/>
    <m/>
    <m/>
    <s v="7-75-690"/>
    <s v="MASIVO"/>
    <s v="2 MESES PENDIENTES"/>
    <x v="12"/>
    <m/>
    <m/>
    <m/>
    <m/>
  </r>
  <r>
    <x v="1"/>
    <s v="Eneida Peralta"/>
    <n v="369057120000"/>
    <s v="Cobros Mayo 3"/>
    <m/>
    <m/>
    <d v="2026-05-01T00:00:00"/>
    <s v="62746033"/>
    <s v="62746033"/>
    <m/>
    <m/>
    <m/>
    <m/>
    <m/>
    <d v="2026-05-01T00:00:00"/>
    <m/>
    <m/>
    <m/>
    <s v="8-113-601"/>
    <s v="MASIVO"/>
    <s v="2 MESES PENDIENTES"/>
    <x v="12"/>
    <m/>
    <m/>
    <m/>
    <m/>
  </r>
  <r>
    <x v="1"/>
    <s v="Medelka Mendieta"/>
    <n v="365059620000"/>
    <s v="Cobros Mayo 3"/>
    <m/>
    <m/>
    <d v="2026-05-01T00:00:00"/>
    <s v="64022002"/>
    <s v="64022002"/>
    <m/>
    <m/>
    <m/>
    <m/>
    <m/>
    <d v="2026-05-01T00:00:00"/>
    <m/>
    <m/>
    <m/>
    <s v="8-821-1756"/>
    <s v="MASIVO"/>
    <s v="2 MESES PENDIENTES"/>
    <x v="12"/>
    <m/>
    <m/>
    <m/>
    <m/>
  </r>
  <r>
    <x v="1"/>
    <s v="JHON YASIHER BOTELLO"/>
    <n v="366060520000"/>
    <s v="Cobros Mayo 3"/>
    <m/>
    <m/>
    <d v="2026-05-01T00:00:00"/>
    <n v="64884119"/>
    <n v="64884119"/>
    <m/>
    <m/>
    <m/>
    <m/>
    <m/>
    <d v="2026-05-01T00:00:00"/>
    <m/>
    <m/>
    <m/>
    <s v="8-939-2365"/>
    <s v="MASIVO"/>
    <s v="2 MESES PENDIENTES"/>
    <x v="12"/>
    <m/>
    <m/>
    <m/>
    <m/>
  </r>
  <r>
    <x v="1"/>
    <s v="Wendoly Jessabel Valdes Guizado"/>
    <n v="362062100000"/>
    <s v="Cobros Mayo 3"/>
    <m/>
    <m/>
    <d v="2026-05-01T00:00:00"/>
    <s v="63392944"/>
    <s v="63392944"/>
    <m/>
    <m/>
    <m/>
    <m/>
    <m/>
    <d v="2026-05-01T00:00:00"/>
    <m/>
    <m/>
    <m/>
    <s v="8-901-2240"/>
    <s v="SOHO-CALL CENTER"/>
    <s v="NPN"/>
    <x v="12"/>
    <m/>
    <m/>
    <m/>
    <m/>
  </r>
  <r>
    <x v="1"/>
    <s v="ERICK ANTONIO GARCÍA MARTINEZ "/>
    <n v="365043970000"/>
    <s v="Cobros Mayo 3"/>
    <m/>
    <m/>
    <d v="2026-05-01T00:00:00"/>
    <s v="61567613"/>
    <s v="61567613"/>
    <m/>
    <m/>
    <m/>
    <m/>
    <m/>
    <d v="2026-05-01T00:00:00"/>
    <m/>
    <m/>
    <m/>
    <s v="144663051"/>
    <s v="SOHO"/>
    <s v="2 MESES PENDIENTES"/>
    <x v="12"/>
    <m/>
    <m/>
    <m/>
    <m/>
  </r>
  <r>
    <x v="1"/>
    <s v="JESUS OCTAVIO VICTORIA ROLLIZO "/>
    <n v="361059320000"/>
    <s v="Cobros Mayo 3"/>
    <m/>
    <m/>
    <d v="2026-05-01T00:00:00"/>
    <s v="67383939"/>
    <s v="67383939"/>
    <m/>
    <m/>
    <m/>
    <m/>
    <m/>
    <d v="2026-05-01T00:00:00"/>
    <m/>
    <m/>
    <m/>
    <s v="8-785-1890"/>
    <s v="SOHO"/>
    <s v="NPN"/>
    <x v="12"/>
    <m/>
    <m/>
    <m/>
    <m/>
  </r>
  <r>
    <x v="1"/>
    <s v="JOSHUA STEELE REED"/>
    <n v="361062030000"/>
    <s v="Cobros Mayo 3"/>
    <m/>
    <m/>
    <d v="2026-05-01T00:00:00"/>
    <s v="69148046"/>
    <s v="69148046"/>
    <m/>
    <m/>
    <m/>
    <m/>
    <m/>
    <d v="2026-05-01T00:00:00"/>
    <m/>
    <m/>
    <m/>
    <s v="A14783349"/>
    <s v="MASIVO"/>
    <s v="2 MESES PENDIENTES"/>
    <x v="12"/>
    <m/>
    <m/>
    <m/>
    <m/>
  </r>
  <r>
    <x v="1"/>
    <s v="Dario Sánchez González "/>
    <n v="369056890000"/>
    <s v="Cobros Mayo 3"/>
    <m/>
    <m/>
    <d v="2026-05-01T00:00:00"/>
    <s v="63321160"/>
    <s v="63321160"/>
    <m/>
    <m/>
    <m/>
    <m/>
    <m/>
    <d v="2026-05-01T00:00:00"/>
    <m/>
    <m/>
    <m/>
    <s v="3-118-29"/>
    <s v="MASIVO"/>
    <s v="2 MESES PENDIENTES"/>
    <x v="12"/>
    <m/>
    <m/>
    <m/>
    <m/>
  </r>
  <r>
    <x v="1"/>
    <s v="Judith Omaira Rodríguez de Gómez "/>
    <n v="804071480000"/>
    <s v="Cobros Mayo 3"/>
    <m/>
    <m/>
    <d v="2026-05-01T00:00:00"/>
    <s v="69125409"/>
    <s v="69125409"/>
    <m/>
    <m/>
    <m/>
    <m/>
    <m/>
    <d v="2026-05-01T00:00:00"/>
    <m/>
    <m/>
    <m/>
    <s v="8-156-793"/>
    <s v="MASIVO"/>
    <s v="NPN"/>
    <x v="12"/>
    <m/>
    <m/>
    <m/>
    <m/>
  </r>
  <r>
    <x v="1"/>
    <s v="JUDITH GONZALEZ DEWOLFE"/>
    <n v="368062420000"/>
    <s v="Cobros Mayo 3"/>
    <m/>
    <m/>
    <d v="2026-05-01T00:00:00"/>
    <s v="66537380"/>
    <s v="66537380"/>
    <m/>
    <m/>
    <m/>
    <m/>
    <m/>
    <d v="2026-05-01T00:00:00"/>
    <m/>
    <m/>
    <m/>
    <s v="8-269-697"/>
    <s v="DIGITAL"/>
    <s v="2 MESES PENDIENTES"/>
    <x v="12"/>
    <m/>
    <m/>
    <m/>
    <m/>
  </r>
  <r>
    <x v="1"/>
    <s v="NELSON ARIEL QUIJADA MENDOZA"/>
    <n v="368062460000"/>
    <s v="Cobros Mayo 3"/>
    <m/>
    <m/>
    <d v="2026-05-01T00:00:00"/>
    <s v="69707818"/>
    <s v="69707818"/>
    <m/>
    <m/>
    <m/>
    <m/>
    <m/>
    <d v="2026-05-01T00:00:00"/>
    <m/>
    <m/>
    <m/>
    <s v="4-763-1677"/>
    <s v="DIGITAL"/>
    <s v="2 MESES PENDIENTES"/>
    <x v="12"/>
    <m/>
    <m/>
    <m/>
    <m/>
  </r>
  <r>
    <x v="1"/>
    <s v="Demetrio bellido"/>
    <n v="362062860000"/>
    <s v="Cobros Mayo 3"/>
    <m/>
    <m/>
    <d v="2026-05-01T00:00:00"/>
    <s v="68905432"/>
    <s v="68905432"/>
    <m/>
    <m/>
    <m/>
    <m/>
    <m/>
    <d v="2026-05-01T00:00:00"/>
    <m/>
    <m/>
    <m/>
    <s v="8-216-665"/>
    <s v="MASIVO"/>
    <s v="NPN"/>
    <x v="12"/>
    <m/>
    <m/>
    <m/>
    <m/>
  </r>
  <r>
    <x v="1"/>
    <s v="Allyson Wendy"/>
    <n v="363059740000"/>
    <s v="Cobros Mayo 3"/>
    <m/>
    <m/>
    <d v="2026-05-01T00:00:00"/>
    <s v="68097825"/>
    <s v="68097825"/>
    <m/>
    <m/>
    <m/>
    <m/>
    <m/>
    <d v="2026-05-01T00:00:00"/>
    <m/>
    <m/>
    <m/>
    <s v="8-935-1329"/>
    <s v="MASIVO"/>
    <s v="2 MESES PENDIENTES"/>
    <x v="12"/>
    <m/>
    <m/>
    <m/>
    <m/>
  </r>
  <r>
    <x v="1"/>
    <s v="Ronaldo Nazario Justiniano Rodriguez"/>
    <n v="361055190000"/>
    <s v="Cobros Mayo 3"/>
    <m/>
    <m/>
    <d v="2026-05-01T00:00:00"/>
    <s v="68370299"/>
    <s v="68370299"/>
    <m/>
    <m/>
    <m/>
    <m/>
    <m/>
    <d v="2026-05-01T00:00:00"/>
    <m/>
    <m/>
    <m/>
    <s v="8-1064-579"/>
    <s v="MASIVO"/>
    <s v="2 MESES PENDIENTES"/>
    <x v="12"/>
    <m/>
    <m/>
    <m/>
    <m/>
  </r>
  <r>
    <x v="1"/>
    <s v="Trigida Robles Pérez"/>
    <n v="362054710000"/>
    <s v="Cobros Mayo 3"/>
    <m/>
    <m/>
    <d v="2026-05-01T00:00:00"/>
    <s v="61945798"/>
    <s v="61945798"/>
    <m/>
    <m/>
    <m/>
    <m/>
    <m/>
    <d v="2026-05-01T00:00:00"/>
    <m/>
    <m/>
    <m/>
    <s v="10-701-543"/>
    <s v="MASIVO"/>
    <s v="2 MESES PENDIENTES"/>
    <x v="12"/>
    <m/>
    <m/>
    <m/>
    <m/>
  </r>
  <r>
    <x v="1"/>
    <s v="Odalys Esther Ortega"/>
    <n v="367062690000"/>
    <s v="Cobros Mayo 3"/>
    <m/>
    <m/>
    <d v="2026-05-01T00:00:00"/>
    <n v="65322618"/>
    <n v="65322618"/>
    <m/>
    <m/>
    <m/>
    <m/>
    <m/>
    <d v="2026-05-01T00:00:00"/>
    <m/>
    <m/>
    <m/>
    <s v="4-129-169"/>
    <s v="MASIVO"/>
    <s v="NPN"/>
    <x v="12"/>
    <m/>
    <m/>
    <m/>
    <m/>
  </r>
  <r>
    <x v="1"/>
    <s v="COLOMBIA LUCIA DEL VASTO ESPINOSA"/>
    <n v="363059540000"/>
    <s v="Cobros Mayo 3"/>
    <m/>
    <m/>
    <d v="2026-05-01T00:00:00"/>
    <s v="60017923"/>
    <s v="60017923"/>
    <m/>
    <m/>
    <m/>
    <m/>
    <m/>
    <d v="2026-05-01T00:00:00"/>
    <m/>
    <m/>
    <m/>
    <s v="8-174-752"/>
    <s v="MASIVO"/>
    <s v="2 MESES PENDIENTES"/>
    <x v="12"/>
    <m/>
    <m/>
    <m/>
    <m/>
  </r>
  <r>
    <x v="1"/>
    <s v="YOLANDA M HINESTROZA"/>
    <n v="367061040000"/>
    <s v="Cobros Mayo 3"/>
    <m/>
    <m/>
    <d v="2026-05-01T00:00:00"/>
    <s v="69033245"/>
    <s v="69033245"/>
    <m/>
    <m/>
    <m/>
    <m/>
    <m/>
    <d v="2026-05-01T00:00:00"/>
    <m/>
    <m/>
    <m/>
    <s v="8-251-858"/>
    <s v="MASIVO"/>
    <s v="2 MESES PENDIENTES"/>
    <x v="12"/>
    <m/>
    <m/>
    <m/>
    <m/>
  </r>
  <r>
    <x v="1"/>
    <s v="Katherine Chavez "/>
    <n v="363055310000"/>
    <s v="Cobros Mayo 3"/>
    <m/>
    <m/>
    <d v="2026-05-01T00:00:00"/>
    <s v="67257968"/>
    <s v="67257968"/>
    <m/>
    <m/>
    <m/>
    <m/>
    <m/>
    <d v="2026-05-01T00:00:00"/>
    <m/>
    <m/>
    <m/>
    <s v="8-1020-235"/>
    <s v="MASIVO"/>
    <s v="2 MESES PENDIENTES"/>
    <x v="12"/>
    <m/>
    <m/>
    <m/>
    <m/>
  </r>
  <r>
    <x v="1"/>
    <s v="Keila Yaimil Vásquez Perez"/>
    <n v="341342000000"/>
    <s v="Cobros Mayo 3"/>
    <m/>
    <m/>
    <d v="2026-05-01T00:00:00"/>
    <s v="63544722"/>
    <s v="63544722"/>
    <m/>
    <m/>
    <m/>
    <m/>
    <m/>
    <d v="2026-05-01T00:00:00"/>
    <m/>
    <m/>
    <m/>
    <s v="8-911-1450"/>
    <s v="MASIVO"/>
    <s v="2 MESES PENDIENTES"/>
    <x v="12"/>
    <m/>
    <m/>
    <m/>
    <m/>
  </r>
  <r>
    <x v="1"/>
    <s v="Federico Ángel Vásquez Barrios"/>
    <n v="366064100000"/>
    <s v="Cobros Mayo 3"/>
    <m/>
    <m/>
    <d v="2026-05-01T00:00:00"/>
    <s v="62626429"/>
    <s v="62626429"/>
    <m/>
    <m/>
    <m/>
    <m/>
    <m/>
    <d v="2026-05-01T00:00:00"/>
    <m/>
    <m/>
    <m/>
    <s v="7-715-947"/>
    <s v="MASIVO"/>
    <s v="2 MESES PENDIENTES"/>
    <x v="12"/>
    <m/>
    <m/>
    <m/>
    <m/>
  </r>
  <r>
    <x v="1"/>
    <s v="Rene arcia gonzales"/>
    <n v="367063500000"/>
    <s v="Cobros Mayo 3"/>
    <m/>
    <m/>
    <d v="2026-05-01T00:00:00"/>
    <s v="66379273"/>
    <s v="66379273"/>
    <m/>
    <m/>
    <m/>
    <m/>
    <m/>
    <d v="2026-05-01T00:00:00"/>
    <m/>
    <m/>
    <m/>
    <s v="4-228-250"/>
    <s v="MASIVO"/>
    <s v="2 MESES PENDIENTES"/>
    <x v="12"/>
    <m/>
    <m/>
    <m/>
    <m/>
  </r>
  <r>
    <x v="1"/>
    <s v="Rene arcia gonzales"/>
    <n v="367063500000"/>
    <s v="Cobros Mayo 3"/>
    <m/>
    <m/>
    <d v="2026-05-01T00:00:00"/>
    <s v="66379273"/>
    <s v="66379273"/>
    <m/>
    <m/>
    <m/>
    <m/>
    <m/>
    <d v="2026-05-01T00:00:00"/>
    <m/>
    <m/>
    <m/>
    <s v="4-228-250"/>
    <s v="MASIVO"/>
    <s v="2 MESES PENDIENTES"/>
    <x v="12"/>
    <m/>
    <m/>
    <m/>
    <m/>
  </r>
  <r>
    <x v="1"/>
    <s v="Elvis Castrellon Rodriguez"/>
    <n v="361062960000"/>
    <s v="Cobros Mayo 3"/>
    <m/>
    <m/>
    <d v="2026-05-01T00:00:00"/>
    <s v="63433782"/>
    <s v="63433782"/>
    <m/>
    <m/>
    <m/>
    <m/>
    <m/>
    <d v="2026-05-01T00:00:00"/>
    <m/>
    <m/>
    <m/>
    <s v="4-719-947"/>
    <s v="MASIVO"/>
    <s v="2 MESES PENDIENTES"/>
    <x v="12"/>
    <m/>
    <m/>
    <m/>
    <m/>
  </r>
  <r>
    <x v="1"/>
    <s v="YASILETH ITZEL VERGARA GONZALE"/>
    <n v="369057760000"/>
    <s v="Cobros Mayo 3"/>
    <m/>
    <m/>
    <d v="2026-05-01T00:00:00"/>
    <s v="2538734_x0009_"/>
    <s v="2538734_x0009_"/>
    <m/>
    <m/>
    <m/>
    <m/>
    <m/>
    <d v="2026-05-01T00:00:00"/>
    <m/>
    <m/>
    <m/>
    <s v="8-910-1095"/>
    <s v="MASIVO"/>
    <s v="2 MESES PENDIENTES"/>
    <x v="12"/>
    <m/>
    <m/>
    <m/>
    <m/>
  </r>
  <r>
    <x v="1"/>
    <s v="XOCHIL JANETH ORTEGA ALVARADO"/>
    <n v="363060850000"/>
    <s v="Cobros Mayo 3"/>
    <m/>
    <m/>
    <d v="2026-05-01T00:00:00"/>
    <s v="69380729"/>
    <s v="69380729"/>
    <m/>
    <m/>
    <m/>
    <m/>
    <m/>
    <d v="2026-05-01T00:00:00"/>
    <m/>
    <m/>
    <m/>
    <s v="8-961-1886"/>
    <s v="MASIVO"/>
    <s v="2 MESES PENDIENTES"/>
    <x v="12"/>
    <m/>
    <m/>
    <m/>
    <m/>
  </r>
  <r>
    <x v="1"/>
    <s v="STEPHAN ANTHONY THOMPSON OAKLEY"/>
    <n v="363063070000"/>
    <s v="Cobros Mayo 3"/>
    <m/>
    <m/>
    <d v="2026-05-01T00:00:00"/>
    <s v="64752324"/>
    <s v="64752324"/>
    <m/>
    <m/>
    <m/>
    <m/>
    <m/>
    <d v="2026-05-01T00:00:00"/>
    <m/>
    <m/>
    <m/>
    <s v="8-1047-507"/>
    <s v="MASIVO"/>
    <s v="2 MESES PENDIENTES"/>
    <x v="12"/>
    <m/>
    <m/>
    <m/>
    <m/>
  </r>
  <r>
    <x v="1"/>
    <s v="OMAR BUITRAGO MORENO"/>
    <n v="361063810000"/>
    <s v="Cobros Mayo 3"/>
    <m/>
    <m/>
    <d v="2026-05-01T00:00:00"/>
    <s v="66937402"/>
    <s v="66937402"/>
    <m/>
    <m/>
    <m/>
    <m/>
    <m/>
    <d v="2026-05-01T00:00:00"/>
    <m/>
    <m/>
    <m/>
    <s v="8-205-1017"/>
    <s v="MASIVO"/>
    <s v="2 MESES PENDIENTES"/>
    <x v="12"/>
    <m/>
    <m/>
    <m/>
    <m/>
  </r>
  <r>
    <x v="1"/>
    <s v="Victor López "/>
    <n v="362062210000"/>
    <s v="Cobros Mayo 3"/>
    <m/>
    <m/>
    <d v="2026-05-01T00:00:00"/>
    <s v="66959483"/>
    <s v="66959483"/>
    <m/>
    <m/>
    <m/>
    <m/>
    <m/>
    <d v="2026-05-01T00:00:00"/>
    <m/>
    <m/>
    <m/>
    <s v="8-1014-1469"/>
    <s v="SOHO"/>
    <s v="2 MESES PENDIENTES"/>
    <x v="12"/>
    <m/>
    <m/>
    <m/>
    <m/>
  </r>
  <r>
    <x v="1"/>
    <s v="Lorena Patricia Delgado Valentín "/>
    <n v="361053930000"/>
    <s v="Cobros Mayo 3"/>
    <m/>
    <m/>
    <d v="2026-05-01T00:00:00"/>
    <s v="62814351"/>
    <s v="62814351"/>
    <m/>
    <m/>
    <m/>
    <m/>
    <m/>
    <d v="2026-05-01T00:00:00"/>
    <m/>
    <m/>
    <m/>
    <s v="8-894-1380"/>
    <s v="MASIVO"/>
    <s v="NPN"/>
    <x v="12"/>
    <m/>
    <m/>
    <m/>
    <m/>
  </r>
  <r>
    <x v="1"/>
    <s v="Aaron Moisés Martínez Santana "/>
    <n v="366059550000"/>
    <s v="Cobros Mayo 3"/>
    <m/>
    <m/>
    <d v="2026-05-01T00:00:00"/>
    <s v="66004721"/>
    <s v="66004721"/>
    <m/>
    <m/>
    <m/>
    <m/>
    <m/>
    <d v="2026-05-01T00:00:00"/>
    <m/>
    <m/>
    <m/>
    <s v="8-1001-1803"/>
    <s v="MASIVO"/>
    <s v="2 MESES PENDIENTES"/>
    <x v="12"/>
    <m/>
    <m/>
    <m/>
    <m/>
  </r>
  <r>
    <x v="1"/>
    <s v=" Maria Teresa Gutierrez Sopalda"/>
    <n v="367059530000"/>
    <s v="Cobros Mayo 3"/>
    <m/>
    <m/>
    <d v="2026-05-01T00:00:00"/>
    <s v="65951112"/>
    <s v="65951112"/>
    <m/>
    <m/>
    <m/>
    <m/>
    <m/>
    <d v="2026-05-01T00:00:00"/>
    <m/>
    <m/>
    <m/>
    <s v="8-1043-2193"/>
    <s v="DIGITAL"/>
    <s v="2 MESES PENDIENTES"/>
    <x v="12"/>
    <m/>
    <m/>
    <m/>
    <m/>
  </r>
  <r>
    <x v="1"/>
    <s v="Angeline Peña"/>
    <n v="367063130000"/>
    <s v="Cobros Mayo 3"/>
    <m/>
    <m/>
    <d v="2026-05-01T00:00:00"/>
    <s v="62628959"/>
    <s v="62628959"/>
    <m/>
    <m/>
    <m/>
    <m/>
    <m/>
    <d v="2026-05-01T00:00:00"/>
    <m/>
    <m/>
    <m/>
    <s v="8-1064-243"/>
    <s v="DIGITAL"/>
    <s v="NPN"/>
    <x v="12"/>
    <m/>
    <m/>
    <m/>
    <m/>
  </r>
  <r>
    <x v="1"/>
    <s v=" ROSA NATLIA OLIVAS PADRILLA"/>
    <n v="369063850000"/>
    <s v="Cobros Mayo 3"/>
    <m/>
    <m/>
    <d v="2026-05-01T00:00:00"/>
    <s v="63509882"/>
    <s v="63509882"/>
    <m/>
    <m/>
    <m/>
    <m/>
    <m/>
    <d v="2026-05-01T00:00:00"/>
    <m/>
    <m/>
    <m/>
    <s v="C02139720"/>
    <s v="Outbound Residencial"/>
    <s v="2 MESES PENDIENTES"/>
    <x v="12"/>
    <m/>
    <m/>
    <m/>
    <m/>
  </r>
  <r>
    <x v="1"/>
    <s v="MARISIN MORALES QUIROZ"/>
    <n v="367062770000"/>
    <s v="Cobros Mayo 3"/>
    <m/>
    <m/>
    <d v="2026-05-01T00:00:00"/>
    <s v="64587079"/>
    <s v="64587079"/>
    <m/>
    <m/>
    <m/>
    <m/>
    <m/>
    <d v="2026-05-01T00:00:00"/>
    <m/>
    <m/>
    <m/>
    <s v="4-151-698"/>
    <s v="MASIVO"/>
    <s v="2 MESES PENDIENTES"/>
    <x v="12"/>
    <m/>
    <m/>
    <m/>
    <m/>
  </r>
  <r>
    <x v="1"/>
    <s v=" Eira Lineth Arauz Montero"/>
    <n v="206011120000"/>
    <s v="Cobros Mayo 3"/>
    <m/>
    <m/>
    <d v="2026-05-01T00:00:00"/>
    <s v="62742787"/>
    <s v="62742787"/>
    <m/>
    <m/>
    <m/>
    <m/>
    <m/>
    <d v="2026-05-01T00:00:00"/>
    <m/>
    <m/>
    <m/>
    <s v="4-725-1245"/>
    <s v="MASIVO"/>
    <s v="2 MESES PENDIENTES"/>
    <x v="12"/>
    <m/>
    <m/>
    <m/>
    <m/>
  </r>
  <r>
    <x v="1"/>
    <s v="Alys aviles "/>
    <n v="365063110000"/>
    <s v="Cobros Mayo 3"/>
    <m/>
    <m/>
    <d v="2026-05-01T00:00:00"/>
    <s v="64460950"/>
    <s v="64460950"/>
    <m/>
    <m/>
    <m/>
    <m/>
    <m/>
    <d v="2026-05-01T00:00:00"/>
    <m/>
    <m/>
    <m/>
    <s v="4-729-2381"/>
    <s v="MASIVO"/>
    <s v="2 MESES PENDIENTES"/>
    <x v="12"/>
    <m/>
    <m/>
    <m/>
    <m/>
  </r>
  <r>
    <x v="1"/>
    <s v="HAROLD YEXSON ALCEDO VEGA "/>
    <n v="362061350000"/>
    <s v="Cobros Mayo 3"/>
    <m/>
    <m/>
    <d v="2026-05-01T00:00:00"/>
    <s v="61102626"/>
    <s v="61102626"/>
    <m/>
    <m/>
    <m/>
    <m/>
    <m/>
    <d v="2026-05-01T00:00:00"/>
    <m/>
    <m/>
    <m/>
    <s v="6-73-166"/>
    <s v="MASIVO"/>
    <s v="2 MESES PENDIENTES"/>
    <x v="12"/>
    <m/>
    <m/>
    <m/>
    <m/>
  </r>
  <r>
    <x v="1"/>
    <s v="Roxana Guadalupe Alvarez Mc Donald"/>
    <n v="362052750000"/>
    <s v="Cobros Mayo 3"/>
    <m/>
    <m/>
    <d v="2026-05-01T00:00:00"/>
    <s v="65909924"/>
    <s v="65909924"/>
    <m/>
    <m/>
    <m/>
    <m/>
    <m/>
    <d v="2026-05-01T00:00:00"/>
    <m/>
    <m/>
    <m/>
    <s v="9-725-1484"/>
    <s v="MASIVO"/>
    <s v="2 MESES PENDIENTES"/>
    <x v="12"/>
    <m/>
    <m/>
    <m/>
    <m/>
  </r>
  <r>
    <x v="1"/>
    <s v="Marilin yashira zurita Batista"/>
    <n v="363063430000"/>
    <s v="Cobros Mayo 3"/>
    <m/>
    <m/>
    <d v="2026-05-01T00:00:00"/>
    <s v="68211304"/>
    <s v="68211304"/>
    <m/>
    <m/>
    <m/>
    <m/>
    <m/>
    <d v="2026-05-01T00:00:00"/>
    <m/>
    <m/>
    <m/>
    <s v="3-732-660"/>
    <s v="MASIVO"/>
    <s v="2 MESES PENDIENTES"/>
    <x v="12"/>
    <m/>
    <m/>
    <m/>
    <m/>
  </r>
  <r>
    <x v="1"/>
    <s v="Alexandra  López Garrido"/>
    <n v="366064400000"/>
    <s v="Cobros Mayo 3"/>
    <m/>
    <m/>
    <d v="2026-05-01T00:00:00"/>
    <n v="64068694"/>
    <n v="64068694"/>
    <m/>
    <m/>
    <m/>
    <m/>
    <m/>
    <d v="2026-05-01T00:00:00"/>
    <m/>
    <m/>
    <m/>
    <s v="10-707-565"/>
    <s v="MASIVO"/>
    <s v="2 MESES PENDIENTES"/>
    <x v="12"/>
    <m/>
    <m/>
    <m/>
    <m/>
  </r>
  <r>
    <x v="1"/>
    <s v="Lina Franco "/>
    <n v="354216960000"/>
    <s v="Cobros Mayo 3"/>
    <m/>
    <m/>
    <d v="2026-05-01T00:00:00"/>
    <s v="69289102"/>
    <s v="69289102"/>
    <m/>
    <m/>
    <m/>
    <m/>
    <m/>
    <d v="2026-05-01T00:00:00"/>
    <m/>
    <m/>
    <m/>
    <s v="AT677003"/>
    <s v="MASIVO"/>
    <s v="2 MESES PENDIENTES"/>
    <x v="12"/>
    <m/>
    <m/>
    <m/>
    <m/>
  </r>
  <r>
    <x v="1"/>
    <s v="RODOLFO JOSE CHIARI MARTINEZ"/>
    <n v="368065490000"/>
    <s v="Cobros Mayo 3"/>
    <m/>
    <m/>
    <d v="2026-05-01T00:00:00"/>
    <s v="62362257"/>
    <s v="62362257"/>
    <m/>
    <m/>
    <m/>
    <m/>
    <m/>
    <d v="2026-05-01T00:00:00"/>
    <m/>
    <m/>
    <m/>
    <s v="8-940-1244"/>
    <s v="MASIVO"/>
    <s v="NPN"/>
    <x v="12"/>
    <m/>
    <m/>
    <m/>
    <m/>
  </r>
  <r>
    <x v="1"/>
    <s v="Laborio Del basto de leon"/>
    <n v="368065580000"/>
    <s v="Cobros Mayo 3"/>
    <m/>
    <m/>
    <d v="2026-05-01T00:00:00"/>
    <s v="68557982"/>
    <s v="68557982"/>
    <m/>
    <m/>
    <m/>
    <m/>
    <m/>
    <d v="2026-05-01T00:00:00"/>
    <m/>
    <m/>
    <m/>
    <s v="10-700-612"/>
    <s v="MASIVO"/>
    <s v="2 MESES PENDIENTES"/>
    <x v="12"/>
    <m/>
    <m/>
    <m/>
    <m/>
  </r>
  <r>
    <x v="1"/>
    <s v="Kadir Alexis Mullings Frias"/>
    <n v="361065780000"/>
    <s v="Cobros Mayo 3"/>
    <m/>
    <m/>
    <d v="2026-05-01T00:00:00"/>
    <s v="66857499"/>
    <s v="66857499"/>
    <m/>
    <m/>
    <m/>
    <m/>
    <m/>
    <d v="2026-05-01T00:00:00"/>
    <m/>
    <m/>
    <m/>
    <s v="8-1056-1324"/>
    <s v="MASIVO"/>
    <s v="NPN"/>
    <x v="12"/>
    <m/>
    <m/>
    <m/>
    <m/>
  </r>
  <r>
    <x v="1"/>
    <s v="Gabino Torres Boyd"/>
    <n v="369065430000"/>
    <s v="Cobros Mayo 3"/>
    <m/>
    <m/>
    <d v="2026-05-01T00:00:00"/>
    <s v="69141444"/>
    <s v="69141444"/>
    <m/>
    <m/>
    <m/>
    <m/>
    <m/>
    <d v="2026-05-01T00:00:00"/>
    <m/>
    <m/>
    <m/>
    <s v="10-706-516"/>
    <s v="MASIVO"/>
    <s v="2 MESES PENDIENTES"/>
    <x v="12"/>
    <m/>
    <m/>
    <m/>
    <m/>
  </r>
  <r>
    <x v="1"/>
    <s v="Próspero Emilio González Montenegro"/>
    <n v="367065380000"/>
    <s v="Cobros Mayo 3"/>
    <m/>
    <m/>
    <d v="2026-05-01T00:00:00"/>
    <s v="64901823"/>
    <s v="64901823"/>
    <m/>
    <m/>
    <m/>
    <m/>
    <m/>
    <d v="2026-05-01T00:00:00"/>
    <m/>
    <m/>
    <m/>
    <s v="4-112-860"/>
    <s v="MASIVO"/>
    <s v="2 MESES PENDIENTES"/>
    <x v="12"/>
    <m/>
    <m/>
    <m/>
    <m/>
  </r>
  <r>
    <x v="1"/>
    <s v="RICARDO ALEXIS"/>
    <n v="348068040000"/>
    <s v="Cobros Mayo 3"/>
    <m/>
    <m/>
    <d v="2026-05-01T00:00:00"/>
    <s v="61381946"/>
    <s v="61381946"/>
    <m/>
    <m/>
    <m/>
    <m/>
    <m/>
    <d v="2026-05-01T00:00:00"/>
    <m/>
    <m/>
    <m/>
    <s v="8-426-619"/>
    <s v="MASIVO"/>
    <s v="1 MES PENDIENTE"/>
    <x v="12"/>
    <m/>
    <m/>
    <m/>
    <m/>
  </r>
  <r>
    <x v="1"/>
    <s v="MARIA RIOS"/>
    <n v="362062650000"/>
    <s v="Cobros Mayo 3"/>
    <m/>
    <m/>
    <d v="2026-05-01T00:00:00"/>
    <s v="63440822"/>
    <s v="63440822"/>
    <m/>
    <m/>
    <m/>
    <m/>
    <m/>
    <d v="2026-05-01T00:00:00"/>
    <m/>
    <m/>
    <m/>
    <s v="8-764-1283"/>
    <s v="MASIVO"/>
    <s v="NPN"/>
    <x v="12"/>
    <m/>
    <m/>
    <m/>
    <m/>
  </r>
  <r>
    <x v="1"/>
    <s v="ADALITH RODRIGUEZ VALDEZ"/>
    <n v="208051840000"/>
    <s v="Cobros Mayo 3"/>
    <m/>
    <m/>
    <d v="2026-05-01T00:00:00"/>
    <s v="65424487"/>
    <s v="65424487"/>
    <m/>
    <m/>
    <m/>
    <m/>
    <m/>
    <d v="2026-05-01T00:00:00"/>
    <m/>
    <m/>
    <m/>
    <s v="8-837-469"/>
    <s v="MASIVO"/>
    <s v="1 MES PENDIENTE"/>
    <x v="12"/>
    <m/>
    <m/>
    <m/>
    <m/>
  </r>
  <r>
    <x v="1"/>
    <s v="Betzaida Zambrano"/>
    <n v="365063790000"/>
    <s v="Cobros Mayo 3"/>
    <m/>
    <m/>
    <d v="2026-05-01T00:00:00"/>
    <s v="62546125"/>
    <s v="62546125"/>
    <m/>
    <m/>
    <m/>
    <m/>
    <m/>
    <d v="2026-05-01T00:00:00"/>
    <m/>
    <m/>
    <m/>
    <s v="8-365-170"/>
    <s v="MASIVO"/>
    <s v="2 MESES PENDIENTES"/>
    <x v="12"/>
    <m/>
    <m/>
    <m/>
    <m/>
  </r>
  <r>
    <x v="1"/>
    <s v=" DARLENG PORRAS CONTRERAS"/>
    <n v="202092890000"/>
    <s v="Cobros Mayo 3"/>
    <m/>
    <m/>
    <d v="2026-05-01T00:00:00"/>
    <s v="62565088"/>
    <s v="62565088"/>
    <m/>
    <m/>
    <m/>
    <m/>
    <m/>
    <d v="2026-05-01T00:00:00"/>
    <m/>
    <m/>
    <m/>
    <s v="8-845-1546"/>
    <s v="MASIVO"/>
    <s v="NPN"/>
    <x v="12"/>
    <m/>
    <m/>
    <m/>
    <m/>
  </r>
  <r>
    <x v="1"/>
    <s v="Adir Octavio Melgar Cedeño"/>
    <n v="367064440000"/>
    <s v="Cobros Mayo 3"/>
    <m/>
    <m/>
    <d v="2026-05-01T00:00:00"/>
    <s v="64620677"/>
    <s v="64620677"/>
    <m/>
    <m/>
    <m/>
    <m/>
    <m/>
    <d v="2026-05-01T00:00:00"/>
    <m/>
    <m/>
    <m/>
    <s v="7-713-325"/>
    <s v="SOHO-CALL CENTER"/>
    <s v="1 MES PENDIENTE"/>
    <x v="12"/>
    <m/>
    <m/>
    <m/>
    <m/>
  </r>
  <r>
    <x v="1"/>
    <s v="Darinel Velasco Garcia"/>
    <n v="362055700000"/>
    <s v="Cobros Mayo 3"/>
    <m/>
    <m/>
    <d v="2026-05-01T00:00:00"/>
    <s v="69166635"/>
    <s v="69166635"/>
    <m/>
    <m/>
    <m/>
    <m/>
    <m/>
    <d v="2026-05-01T00:00:00"/>
    <m/>
    <m/>
    <m/>
    <s v="8-371-132"/>
    <s v="MASIVO"/>
    <s v="2 MESES PENDIENTES"/>
    <x v="12"/>
    <m/>
    <m/>
    <m/>
    <m/>
  </r>
  <r>
    <x v="1"/>
    <s v="Madelyne Amira "/>
    <n v="361057550000"/>
    <s v="Cobros Mayo 3"/>
    <m/>
    <m/>
    <d v="2026-05-01T00:00:00"/>
    <s v="61373231"/>
    <s v="61373231"/>
    <m/>
    <m/>
    <m/>
    <m/>
    <m/>
    <d v="2026-05-01T00:00:00"/>
    <m/>
    <m/>
    <m/>
    <s v="8-833-2498"/>
    <s v="MASIVO"/>
    <s v="NPN"/>
    <x v="12"/>
    <m/>
    <m/>
    <m/>
    <m/>
  </r>
  <r>
    <x v="1"/>
    <s v="Nereida Domínguez Díaz de García "/>
    <n v="104002110000"/>
    <s v="Cobros Mayo 3"/>
    <m/>
    <m/>
    <d v="2026-05-01T00:00:00"/>
    <s v="67021592"/>
    <s v="67021592"/>
    <m/>
    <m/>
    <m/>
    <m/>
    <m/>
    <d v="2026-05-01T00:00:00"/>
    <m/>
    <m/>
    <m/>
    <s v="8-199-1528"/>
    <s v="MASIVO"/>
    <s v="2 MESES PENDIENTES"/>
    <x v="12"/>
    <m/>
    <m/>
    <m/>
    <m/>
  </r>
  <r>
    <x v="1"/>
    <s v="Linda Elena Ostia Acevedo"/>
    <n v="366051680000"/>
    <s v="Cobros Mayo 3"/>
    <m/>
    <m/>
    <d v="2026-05-01T00:00:00"/>
    <n v="68349734"/>
    <n v="68349734"/>
    <m/>
    <m/>
    <m/>
    <m/>
    <m/>
    <d v="2026-05-01T00:00:00"/>
    <m/>
    <m/>
    <m/>
    <s v="8-521-1799"/>
    <s v="SOHO"/>
    <s v="2 MESES PENDIENTES"/>
    <x v="12"/>
    <m/>
    <m/>
    <m/>
    <m/>
  </r>
  <r>
    <x v="1"/>
    <s v=" Lexury Desing Group,S.A"/>
    <n v="363063180000"/>
    <s v="Cobros Mayo 3"/>
    <m/>
    <m/>
    <d v="2026-05-01T00:00:00"/>
    <n v="63077492"/>
    <n v="63077492"/>
    <m/>
    <m/>
    <m/>
    <m/>
    <m/>
    <d v="2026-05-01T00:00:00"/>
    <m/>
    <m/>
    <m/>
    <s v=" AV579508"/>
    <s v="SOHO"/>
    <s v="NPN"/>
    <x v="12"/>
    <m/>
    <m/>
    <m/>
    <m/>
  </r>
  <r>
    <x v="1"/>
    <s v="Roberto Antonio Moore MILLS "/>
    <n v="363065110000"/>
    <s v="Cobros Mayo 3"/>
    <m/>
    <m/>
    <d v="2026-05-01T00:00:00"/>
    <s v="60177725"/>
    <s v="60177725"/>
    <m/>
    <m/>
    <m/>
    <m/>
    <m/>
    <d v="2026-05-01T00:00:00"/>
    <m/>
    <m/>
    <m/>
    <s v="8-257-111"/>
    <s v="MASIVO"/>
    <s v="NPN"/>
    <x v="12"/>
    <m/>
    <m/>
    <m/>
    <m/>
  </r>
  <r>
    <x v="1"/>
    <s v=" ENRIQUETA EDITH ZAMBRANO CEREZO"/>
    <n v="368064800000"/>
    <s v="Cobros Mayo 3"/>
    <m/>
    <m/>
    <d v="2026-05-01T00:00:00"/>
    <n v="69858568"/>
    <n v="69858568"/>
    <m/>
    <m/>
    <m/>
    <m/>
    <m/>
    <d v="2026-05-01T00:00:00"/>
    <m/>
    <m/>
    <m/>
    <s v="8-751-2464"/>
    <s v="CALL CENTER P2P"/>
    <s v="1 MES PENDIENTE"/>
    <x v="12"/>
    <m/>
    <m/>
    <m/>
    <m/>
  </r>
  <r>
    <x v="1"/>
    <s v="Yolis María Cervantes Zapateiro"/>
    <n v="368065090000"/>
    <s v="Cobros Mayo 3"/>
    <m/>
    <m/>
    <d v="2026-05-01T00:00:00"/>
    <s v="69830388"/>
    <s v="69830388"/>
    <m/>
    <m/>
    <m/>
    <m/>
    <m/>
    <d v="2026-05-01T00:00:00"/>
    <m/>
    <m/>
    <m/>
    <s v="E-8-107955"/>
    <s v="RENOVACIONES"/>
    <s v="NPN"/>
    <x v="12"/>
    <m/>
    <m/>
    <m/>
    <m/>
  </r>
  <r>
    <x v="1"/>
    <s v=" Karina Castro"/>
    <n v="366063810000"/>
    <s v="Cobros Mayo 3"/>
    <m/>
    <m/>
    <d v="2026-05-01T00:00:00"/>
    <n v="68377367"/>
    <n v="68377367"/>
    <m/>
    <m/>
    <m/>
    <m/>
    <m/>
    <d v="2026-05-01T00:00:00"/>
    <m/>
    <m/>
    <m/>
    <s v="CO2499043"/>
    <s v="DIGITAL"/>
    <s v="2 MESES PENDIENTES"/>
    <x v="12"/>
    <m/>
    <m/>
    <m/>
    <m/>
  </r>
  <r>
    <x v="1"/>
    <s v="KATHERINE ESTHER SAENZ&gt;"/>
    <n v="366065500000"/>
    <s v="Cobros Mayo 3"/>
    <m/>
    <m/>
    <d v="2026-05-01T00:00:00"/>
    <s v="64886742"/>
    <s v="64886742"/>
    <m/>
    <m/>
    <m/>
    <m/>
    <m/>
    <d v="2026-05-01T00:00:00"/>
    <m/>
    <m/>
    <m/>
    <s v="8-865-2274"/>
    <s v="MASIVO"/>
    <s v="1 MES PENDIENTE"/>
    <x v="12"/>
    <m/>
    <m/>
    <m/>
    <m/>
  </r>
  <r>
    <x v="1"/>
    <s v="Dayra santo"/>
    <n v="367061840000"/>
    <s v="Cobros Mayo 3"/>
    <m/>
    <m/>
    <d v="2026-05-01T00:00:00"/>
    <s v="68905432"/>
    <s v="68905432"/>
    <m/>
    <m/>
    <m/>
    <m/>
    <m/>
    <d v="2026-05-01T00:00:00"/>
    <m/>
    <m/>
    <m/>
    <s v="2-708-2297"/>
    <s v="MASIVO"/>
    <s v="2 MESES PENDIENTES"/>
    <x v="12"/>
    <m/>
    <m/>
    <m/>
    <m/>
  </r>
  <r>
    <x v="1"/>
    <s v="Ruben lopez lopez"/>
    <n v="367010560000"/>
    <s v="Cobros Mayo 3"/>
    <m/>
    <m/>
    <d v="2026-05-01T00:00:00"/>
    <s v="68930275"/>
    <s v="68930275"/>
    <m/>
    <m/>
    <m/>
    <m/>
    <m/>
    <d v="2026-05-01T00:00:00"/>
    <m/>
    <m/>
    <m/>
    <s v="4-769-2415"/>
    <s v="MASIVO"/>
    <s v="2 MESES PENDIENTES"/>
    <x v="12"/>
    <m/>
    <m/>
    <m/>
    <m/>
  </r>
  <r>
    <x v="1"/>
    <s v="Angelica Ariana Quintero Trejos  "/>
    <n v="344114290000"/>
    <s v="Cobros Mayo 3"/>
    <m/>
    <m/>
    <d v="2026-05-01T00:00:00"/>
    <n v="69379825"/>
    <n v="69379825"/>
    <m/>
    <m/>
    <m/>
    <m/>
    <m/>
    <d v="2026-05-01T00:00:00"/>
    <m/>
    <m/>
    <m/>
    <s v="4-740-517"/>
    <s v="MASIVO"/>
    <s v="2 MESES PENDIENTES"/>
    <x v="12"/>
    <m/>
    <m/>
    <m/>
    <m/>
  </r>
  <r>
    <x v="1"/>
    <s v="Kevin Gaitan "/>
    <n v="362063460000"/>
    <s v="Cobros Mayo 3"/>
    <m/>
    <m/>
    <d v="2026-05-01T00:00:00"/>
    <s v="68684088"/>
    <s v="68684088"/>
    <m/>
    <m/>
    <m/>
    <m/>
    <m/>
    <d v="2026-05-01T00:00:00"/>
    <m/>
    <m/>
    <m/>
    <s v="4-770-366"/>
    <s v="MASIVO"/>
    <s v="1 MES PENDIENTE"/>
    <x v="12"/>
    <m/>
    <m/>
    <m/>
    <m/>
  </r>
  <r>
    <x v="1"/>
    <s v="Edicta escudero vergara"/>
    <n v="366063600000"/>
    <s v="Cobros Mayo 3"/>
    <m/>
    <m/>
    <d v="2026-05-01T00:00:00"/>
    <s v="67331749"/>
    <s v="67331749"/>
    <m/>
    <m/>
    <m/>
    <m/>
    <m/>
    <d v="2026-05-01T00:00:00"/>
    <m/>
    <m/>
    <m/>
    <s v="7-93-1955"/>
    <s v="MASIVO"/>
    <s v="2 MESES PENDIENTES"/>
    <x v="12"/>
    <m/>
    <m/>
    <m/>
    <m/>
  </r>
  <r>
    <x v="1"/>
    <s v="Marlina Muñoz"/>
    <n v="364064270000"/>
    <s v="Cobros Mayo 3"/>
    <m/>
    <m/>
    <d v="2026-05-01T00:00:00"/>
    <s v="68702493"/>
    <s v="68702493"/>
    <m/>
    <m/>
    <m/>
    <m/>
    <m/>
    <d v="2026-05-01T00:00:00"/>
    <m/>
    <m/>
    <m/>
    <s v="7-703-1837"/>
    <s v="MASIVO"/>
    <s v="NPN"/>
    <x v="12"/>
    <m/>
    <m/>
    <m/>
    <m/>
  </r>
  <r>
    <x v="1"/>
    <s v="JOHARYS LENISSES BETHANCOURT BARRIOS"/>
    <n v="364064100000"/>
    <s v="Cobros Mayo 3"/>
    <m/>
    <m/>
    <d v="2026-05-01T00:00:00"/>
    <s v="62393190"/>
    <s v="62393190"/>
    <m/>
    <m/>
    <m/>
    <m/>
    <m/>
    <d v="2026-05-01T00:00:00"/>
    <m/>
    <m/>
    <m/>
    <s v="8-968-538"/>
    <s v="MASIVO"/>
    <s v="2 MESES PENDIENTES"/>
    <x v="12"/>
    <m/>
    <m/>
    <m/>
    <m/>
  </r>
  <r>
    <x v="1"/>
    <s v="Astrid navarro"/>
    <n v="364064080000"/>
    <s v="Cobros Mayo 3"/>
    <m/>
    <m/>
    <d v="2026-05-01T00:00:00"/>
    <s v="66975920"/>
    <s v="66975920"/>
    <m/>
    <m/>
    <m/>
    <m/>
    <m/>
    <d v="2026-05-01T00:00:00"/>
    <m/>
    <m/>
    <m/>
    <s v="8-920-480"/>
    <s v="MASIVO"/>
    <s v="2 MESES PENDIENTES"/>
    <x v="12"/>
    <m/>
    <m/>
    <m/>
    <m/>
  </r>
  <r>
    <x v="1"/>
    <s v="Fidelina rodriguez "/>
    <n v="362064320000"/>
    <s v="Cobros Mayo 3"/>
    <m/>
    <m/>
    <d v="2026-05-01T00:00:00"/>
    <s v="66950178"/>
    <s v="66950178"/>
    <m/>
    <m/>
    <m/>
    <m/>
    <m/>
    <d v="2026-05-01T00:00:00"/>
    <m/>
    <m/>
    <m/>
    <s v="8-133-445"/>
    <s v="MASIVO"/>
    <s v="2 MESES PENDIENTES"/>
    <x v="12"/>
    <m/>
    <m/>
    <m/>
    <m/>
  </r>
  <r>
    <x v="1"/>
    <s v="Josefina Abrego"/>
    <n v="361066510000"/>
    <s v="Cobros Mayo 3"/>
    <m/>
    <m/>
    <d v="2026-05-01T00:00:00"/>
    <s v="66390604"/>
    <s v="66390604"/>
    <m/>
    <m/>
    <m/>
    <m/>
    <m/>
    <d v="2026-05-01T00:00:00"/>
    <m/>
    <m/>
    <m/>
    <s v="9-165-691"/>
    <s v="MASIVO"/>
    <s v="NPN"/>
    <x v="12"/>
    <m/>
    <m/>
    <m/>
    <m/>
  </r>
  <r>
    <x v="1"/>
    <s v=" DANIELA ITURRALDETienda"/>
    <n v="256037780000"/>
    <s v="Cobros Mayo 3"/>
    <m/>
    <m/>
    <d v="2026-05-01T00:00:00"/>
    <s v="69877528"/>
    <s v="69877528"/>
    <m/>
    <m/>
    <m/>
    <m/>
    <m/>
    <d v="2026-05-01T00:00:00"/>
    <m/>
    <m/>
    <m/>
    <s v="8-706-1477"/>
    <s v="MASIVO"/>
    <s v="1 MES PENDIENTE"/>
    <x v="12"/>
    <m/>
    <m/>
    <m/>
    <m/>
  </r>
  <r>
    <x v="1"/>
    <s v="JUAN SANCHEZ"/>
    <n v="341460570000"/>
    <s v="Cobros Mayo 3"/>
    <m/>
    <m/>
    <d v="2026-05-01T00:00:00"/>
    <s v="65424487"/>
    <s v="65424487"/>
    <m/>
    <m/>
    <m/>
    <m/>
    <m/>
    <d v="2026-05-01T00:00:00"/>
    <m/>
    <m/>
    <m/>
    <s v="8-976-1391"/>
    <s v="MASIVO"/>
    <s v="2 MESES PENDIENTES"/>
    <x v="12"/>
    <m/>
    <m/>
    <m/>
    <m/>
  </r>
  <r>
    <x v="1"/>
    <s v="OSCAR ANTONIO MENDOZA FLORES"/>
    <n v="362061160000"/>
    <s v="Cobros Mayo 3"/>
    <m/>
    <m/>
    <d v="2026-05-01T00:00:00"/>
    <s v="68185007"/>
    <s v="68185007"/>
    <m/>
    <m/>
    <m/>
    <m/>
    <m/>
    <d v="2026-05-01T00:00:00"/>
    <m/>
    <m/>
    <m/>
    <s v="8-517-2069"/>
    <s v="MASIVO"/>
    <s v="2 MESES PENDIENTES"/>
    <x v="12"/>
    <m/>
    <m/>
    <m/>
    <m/>
  </r>
  <r>
    <x v="1"/>
    <s v="María Del Carmen Rodríguez "/>
    <n v="173006910000"/>
    <s v="Cobros Mayo 3"/>
    <m/>
    <m/>
    <d v="2026-05-01T00:00:00"/>
    <s v="63948586"/>
    <s v="63948586"/>
    <m/>
    <m/>
    <m/>
    <m/>
    <m/>
    <d v="2026-05-01T00:00:00"/>
    <m/>
    <m/>
    <m/>
    <s v="8-503-909"/>
    <s v="MASIVO"/>
    <s v="2 MESES PENDIENTES"/>
    <x v="12"/>
    <m/>
    <m/>
    <m/>
    <m/>
  </r>
  <r>
    <x v="1"/>
    <s v="CARLOS ALBERTO VASQUEZ ZAMBRANO "/>
    <n v="368064720000"/>
    <s v="Cobros Mayo 3"/>
    <m/>
    <m/>
    <d v="2026-05-01T00:00:00"/>
    <s v="65114176"/>
    <s v="65114176"/>
    <m/>
    <m/>
    <m/>
    <m/>
    <m/>
    <d v="2026-05-01T00:00:00"/>
    <m/>
    <m/>
    <m/>
    <s v="8-1057-1696"/>
    <s v="MASIVO"/>
    <s v="2 MESES PENDIENTES"/>
    <x v="12"/>
    <m/>
    <m/>
    <m/>
    <m/>
  </r>
  <r>
    <x v="1"/>
    <s v="Santor Ingenieria Y Construccion S.A"/>
    <n v="368051950000"/>
    <s v="Cobros Mayo 3"/>
    <m/>
    <m/>
    <d v="2026-05-01T00:00:00"/>
    <s v="62050211"/>
    <s v="62050211"/>
    <m/>
    <m/>
    <m/>
    <m/>
    <m/>
    <d v="2026-05-01T00:00:00"/>
    <m/>
    <m/>
    <m/>
    <s v="8-238-990"/>
    <s v="SOHO-CALL CENTER"/>
    <s v="1 MES PENDIENTE"/>
    <x v="12"/>
    <m/>
    <m/>
    <m/>
    <m/>
  </r>
  <r>
    <x v="1"/>
    <s v="Avelardo Santiago Perez Orta"/>
    <n v="369056820000"/>
    <s v="Cobros Mayo 3"/>
    <m/>
    <m/>
    <d v="2026-05-01T00:00:00"/>
    <s v="69710973"/>
    <s v="69710973"/>
    <m/>
    <m/>
    <m/>
    <m/>
    <m/>
    <d v="2026-05-01T00:00:00"/>
    <m/>
    <m/>
    <m/>
    <s v="179147236"/>
    <s v="SOHO-CALL CENTER"/>
    <s v="2 MESES PENDIENTES"/>
    <x v="12"/>
    <m/>
    <m/>
    <m/>
    <m/>
  </r>
  <r>
    <x v="1"/>
    <s v="Maybelline Itzel alveo"/>
    <n v="368064920000"/>
    <s v="Cobros Mayo 3"/>
    <m/>
    <m/>
    <d v="2026-05-01T00:00:00"/>
    <s v="67181048"/>
    <s v="67181048"/>
    <m/>
    <m/>
    <m/>
    <m/>
    <m/>
    <d v="2026-05-01T00:00:00"/>
    <m/>
    <m/>
    <m/>
    <s v="2-767-151"/>
    <s v="SOHO"/>
    <s v="2 MESES PENDIENTES"/>
    <x v="12"/>
    <m/>
    <m/>
    <m/>
    <m/>
  </r>
  <r>
    <x v="1"/>
    <s v="JOSE DAVID SARCOS SALAS"/>
    <n v="366064140000"/>
    <s v="Cobros Mayo 3"/>
    <m/>
    <m/>
    <d v="2026-05-01T00:00:00"/>
    <s v="60226163"/>
    <s v="60226163"/>
    <m/>
    <m/>
    <m/>
    <m/>
    <m/>
    <d v="2026-05-01T00:00:00"/>
    <m/>
    <m/>
    <m/>
    <s v="177502374"/>
    <s v="DIGITAL"/>
    <s v="2 MESES PENDIENTES"/>
    <x v="12"/>
    <m/>
    <m/>
    <m/>
    <m/>
  </r>
  <r>
    <x v="1"/>
    <s v=" Alexander Yoseph Sanchez Gondola"/>
    <n v="364066180000"/>
    <s v="Cobros Mayo 3"/>
    <m/>
    <m/>
    <d v="2026-05-01T00:00:00"/>
    <n v="65119703"/>
    <n v="65119703"/>
    <m/>
    <m/>
    <m/>
    <m/>
    <m/>
    <d v="2026-05-01T00:00:00"/>
    <m/>
    <m/>
    <m/>
    <s v=" 8-1023 -703"/>
    <s v="DIGITAL"/>
    <s v="2 MESES PENDIENTES"/>
    <x v="12"/>
    <m/>
    <m/>
    <m/>
    <m/>
  </r>
  <r>
    <x v="1"/>
    <s v="ANTONIO RODRIGUEZ SALAZAR"/>
    <n v="366063300000"/>
    <s v="Cobros Mayo 3"/>
    <m/>
    <m/>
    <d v="2026-05-01T00:00:00"/>
    <n v="67380701"/>
    <n v="67380701"/>
    <m/>
    <m/>
    <m/>
    <m/>
    <m/>
    <d v="2026-05-01T00:00:00"/>
    <m/>
    <m/>
    <m/>
    <s v="8-517-1665"/>
    <s v="Outbound Residencial"/>
    <s v="2 MESES PENDIENTES"/>
    <x v="12"/>
    <m/>
    <m/>
    <m/>
    <m/>
  </r>
  <r>
    <x v="1"/>
    <s v="Luz carmona"/>
    <n v="364065660000"/>
    <s v="Cobros Mayo 3"/>
    <m/>
    <m/>
    <d v="2026-05-01T00:00:00"/>
    <s v="68905432"/>
    <s v="68905432"/>
    <m/>
    <m/>
    <m/>
    <m/>
    <m/>
    <d v="2026-05-01T00:00:00"/>
    <m/>
    <m/>
    <m/>
    <s v="AU870392"/>
    <s v="MASIVO"/>
    <s v="NPN"/>
    <x v="12"/>
    <m/>
    <m/>
    <m/>
    <m/>
  </r>
  <r>
    <x v="1"/>
    <s v="JOVANI ALEXIS LEIRA SANCHEZ"/>
    <n v="365063580000"/>
    <s v="Cobros Mayo 3"/>
    <m/>
    <m/>
    <d v="2026-05-01T00:00:00"/>
    <s v="64926215"/>
    <s v="64926215"/>
    <m/>
    <m/>
    <m/>
    <m/>
    <m/>
    <d v="2026-05-01T00:00:00"/>
    <m/>
    <m/>
    <m/>
    <s v="2-99-2518"/>
    <s v="MASIVO"/>
    <s v="2 MESES PENDIENTES"/>
    <x v="12"/>
    <m/>
    <m/>
    <m/>
    <m/>
  </r>
  <r>
    <x v="1"/>
    <s v="ZORAYA MCHELLE RAMIREZ GUEVARA"/>
    <n v="363037780000"/>
    <s v="Cobros Mayo 3"/>
    <m/>
    <m/>
    <d v="2026-05-01T00:00:00"/>
    <s v="68942657"/>
    <s v="68942657"/>
    <m/>
    <m/>
    <m/>
    <m/>
    <m/>
    <d v="2026-05-01T00:00:00"/>
    <m/>
    <m/>
    <m/>
    <s v="8-757-2246"/>
    <s v="MASIVO"/>
    <s v="2 MESES PENDIENTES"/>
    <x v="12"/>
    <m/>
    <m/>
    <m/>
    <m/>
  </r>
  <r>
    <x v="1"/>
    <s v="Adelita Martínez Palacio"/>
    <n v="352384670000"/>
    <s v="Cobros Mayo 3"/>
    <m/>
    <m/>
    <d v="2026-05-01T00:00:00"/>
    <s v="66848000"/>
    <s v="66848000"/>
    <m/>
    <m/>
    <m/>
    <m/>
    <m/>
    <d v="2026-05-01T00:00:00"/>
    <m/>
    <m/>
    <m/>
    <s v="1-710-1374"/>
    <s v="MASIVO"/>
    <s v="NPN"/>
    <x v="12"/>
    <m/>
    <m/>
    <m/>
    <m/>
  </r>
  <r>
    <x v="1"/>
    <s v="Daniel smith alvares de leon "/>
    <n v="362066750000"/>
    <s v="Cobros Mayo 3"/>
    <m/>
    <m/>
    <d v="2026-05-01T00:00:00"/>
    <s v="61905419"/>
    <s v="61905419"/>
    <m/>
    <m/>
    <m/>
    <m/>
    <m/>
    <d v="2026-05-01T00:00:00"/>
    <m/>
    <m/>
    <m/>
    <s v="2-97-2119"/>
    <s v="MASIVO"/>
    <s v="NPN"/>
    <x v="12"/>
    <m/>
    <m/>
    <m/>
    <m/>
  </r>
  <r>
    <x v="1"/>
    <s v="Ana Quisqueya Díaz Baez"/>
    <n v="362057190000"/>
    <s v="Cobros Mayo 3"/>
    <m/>
    <m/>
    <d v="2026-05-01T00:00:00"/>
    <s v="63443900"/>
    <s v="63443900"/>
    <m/>
    <m/>
    <m/>
    <m/>
    <m/>
    <d v="2026-05-01T00:00:00"/>
    <m/>
    <m/>
    <m/>
    <s v="RD6425357"/>
    <s v="MASIVO"/>
    <s v="2 MESES PENDIENTES"/>
    <x v="12"/>
    <m/>
    <m/>
    <m/>
    <m/>
  </r>
  <r>
    <x v="1"/>
    <s v="José Manuel valdes Ramirez "/>
    <n v="365019940000"/>
    <s v="Cobros Mayo 3"/>
    <m/>
    <m/>
    <d v="2026-05-01T00:00:00"/>
    <s v="64520014"/>
    <s v="64520014"/>
    <m/>
    <m/>
    <m/>
    <m/>
    <m/>
    <d v="2026-05-01T00:00:00"/>
    <m/>
    <m/>
    <m/>
    <s v="8-996-409"/>
    <s v="MASIVO"/>
    <s v="2 MESES PENDIENTES"/>
    <x v="12"/>
    <m/>
    <m/>
    <m/>
    <m/>
  </r>
  <r>
    <x v="1"/>
    <s v="Dennis Alberto "/>
    <n v="365065240000"/>
    <s v="Cobros Mayo 3"/>
    <m/>
    <m/>
    <d v="2026-05-01T00:00:00"/>
    <s v="62982835"/>
    <s v="62982835"/>
    <m/>
    <m/>
    <m/>
    <m/>
    <m/>
    <d v="2026-05-01T00:00:00"/>
    <m/>
    <m/>
    <m/>
    <s v="8-322-598"/>
    <s v="MASIVO"/>
    <s v="2 MESES PENDIENTES"/>
    <x v="12"/>
    <m/>
    <m/>
    <m/>
    <m/>
  </r>
  <r>
    <x v="1"/>
    <s v="Francisco Mojica "/>
    <n v="368062750000"/>
    <s v="Cobros Mayo 3"/>
    <m/>
    <m/>
    <d v="2026-05-01T00:00:00"/>
    <s v="68955068"/>
    <s v="68955068"/>
    <m/>
    <m/>
    <m/>
    <m/>
    <m/>
    <d v="2026-05-01T00:00:00"/>
    <m/>
    <m/>
    <m/>
    <s v="4-821-860"/>
    <s v="MASIVO"/>
    <s v="NPN"/>
    <x v="12"/>
    <m/>
    <m/>
    <m/>
    <m/>
  </r>
  <r>
    <x v="1"/>
    <s v="Didimo Javier Caballero "/>
    <n v="366051290000"/>
    <s v="Cobros Mayo 3"/>
    <m/>
    <m/>
    <d v="2026-05-01T00:00:00"/>
    <n v="64008804"/>
    <n v="64008804"/>
    <m/>
    <m/>
    <m/>
    <m/>
    <m/>
    <d v="2026-05-01T00:00:00"/>
    <m/>
    <m/>
    <m/>
    <s v="4-753-207"/>
    <s v="MASIVO"/>
    <s v="2 MESES PENDIENTES"/>
    <x v="12"/>
    <m/>
    <m/>
    <m/>
    <m/>
  </r>
  <r>
    <x v="1"/>
    <s v="Inés solis"/>
    <n v="314062920000"/>
    <s v="Cobros Mayo 3"/>
    <m/>
    <m/>
    <d v="2026-05-01T00:00:00"/>
    <s v="68372596"/>
    <s v="68372596"/>
    <m/>
    <m/>
    <m/>
    <m/>
    <m/>
    <d v="2026-05-01T00:00:00"/>
    <m/>
    <m/>
    <m/>
    <s v="4-741-1741"/>
    <s v="MASIVO"/>
    <s v="2 MESES PENDIENTES"/>
    <x v="12"/>
    <m/>
    <m/>
    <m/>
    <m/>
  </r>
  <r>
    <x v="1"/>
    <s v="EDGAR ABDIEL MUÑOZ VALDES"/>
    <n v="368062740000"/>
    <s v="Cobros Mayo 3"/>
    <m/>
    <m/>
    <d v="2026-05-01T00:00:00"/>
    <s v="69403727"/>
    <s v="69403727"/>
    <m/>
    <m/>
    <m/>
    <m/>
    <m/>
    <d v="2026-05-01T00:00:00"/>
    <m/>
    <m/>
    <m/>
    <s v="4-784-551"/>
    <s v="MASIVO"/>
    <s v="2 MESES PENDIENTES"/>
    <x v="12"/>
    <m/>
    <m/>
    <m/>
    <m/>
  </r>
  <r>
    <x v="1"/>
    <s v="JOAQUIN CASTILLO VALDES"/>
    <n v="365065310000"/>
    <s v="Cobros Mayo 3"/>
    <m/>
    <m/>
    <d v="2026-05-01T00:00:00"/>
    <s v="62112043"/>
    <s v="62112043"/>
    <m/>
    <m/>
    <m/>
    <m/>
    <m/>
    <d v="2026-05-01T00:00:00"/>
    <m/>
    <m/>
    <m/>
    <s v="4-253-378"/>
    <s v="MASIVO"/>
    <s v="1 MES PENDIENTE"/>
    <x v="12"/>
    <m/>
    <m/>
    <m/>
    <m/>
  </r>
  <r>
    <x v="1"/>
    <s v="DIONISIA RAMOS GONDOLA"/>
    <n v="364063540000"/>
    <s v="Cobros Mayo 3"/>
    <m/>
    <m/>
    <d v="2026-05-01T00:00:00"/>
    <s v="67095666"/>
    <s v="67095666"/>
    <m/>
    <m/>
    <m/>
    <m/>
    <m/>
    <d v="2026-05-01T00:00:00"/>
    <m/>
    <m/>
    <m/>
    <s v="3-53-252"/>
    <s v="MASIVO"/>
    <s v="NPN"/>
    <x v="12"/>
    <m/>
    <m/>
    <m/>
    <m/>
  </r>
  <r>
    <x v="1"/>
    <s v="JAQUELINE AMARILIZ CABALLERO CASTILLO"/>
    <n v="368065270000"/>
    <s v="Cobros Mayo 3"/>
    <m/>
    <m/>
    <d v="2026-05-01T00:00:00"/>
    <s v="62248878"/>
    <s v="62248878"/>
    <m/>
    <m/>
    <m/>
    <m/>
    <m/>
    <d v="2026-05-01T00:00:00"/>
    <m/>
    <m/>
    <m/>
    <s v="8 1001 1180"/>
    <s v="MASIVO"/>
    <s v="2 MESES PENDIENTES"/>
    <x v="12"/>
    <m/>
    <m/>
    <m/>
    <m/>
  </r>
  <r>
    <x v="1"/>
    <s v="Einar miranda"/>
    <n v="368066630000"/>
    <s v="Cobros Mayo 3"/>
    <m/>
    <m/>
    <d v="2026-05-01T00:00:00"/>
    <s v="64953189"/>
    <s v="64953189"/>
    <m/>
    <m/>
    <m/>
    <m/>
    <m/>
    <d v="2026-05-01T00:00:00"/>
    <m/>
    <m/>
    <m/>
    <s v="4-818-2067"/>
    <s v="MASIVO"/>
    <s v="NPN"/>
    <x v="12"/>
    <m/>
    <m/>
    <m/>
    <m/>
  </r>
  <r>
    <x v="1"/>
    <s v="Efraín clara pascacio"/>
    <n v="367066360000"/>
    <s v="Cobros Mayo 3"/>
    <m/>
    <m/>
    <d v="2026-05-01T00:00:00"/>
    <s v="63598437"/>
    <s v="63598437"/>
    <m/>
    <m/>
    <m/>
    <m/>
    <m/>
    <d v="2026-05-01T00:00:00"/>
    <m/>
    <m/>
    <m/>
    <s v="4-793-153"/>
    <s v="MASIVO"/>
    <s v="2 MESES PENDIENTES"/>
    <x v="12"/>
    <m/>
    <m/>
    <m/>
    <m/>
  </r>
  <r>
    <x v="1"/>
    <s v="Ramiro Enrique López Mendoza "/>
    <n v="364065210000"/>
    <s v="Cobros Mayo 3"/>
    <m/>
    <m/>
    <d v="2026-05-01T00:00:00"/>
    <s v="63778462"/>
    <s v="63778462"/>
    <m/>
    <m/>
    <m/>
    <m/>
    <m/>
    <d v="2026-05-01T00:00:00"/>
    <m/>
    <m/>
    <m/>
    <s v="5-715-1490"/>
    <s v="MASIVO"/>
    <s v="2 MESES PENDIENTES"/>
    <x v="12"/>
    <m/>
    <m/>
    <m/>
    <m/>
  </r>
  <r>
    <x v="1"/>
    <s v="Yarixsa Flores"/>
    <n v="366066750000"/>
    <s v="Cobros Mayo 3"/>
    <m/>
    <m/>
    <d v="2026-05-01T00:00:00"/>
    <s v="66590146"/>
    <s v="66590146"/>
    <m/>
    <m/>
    <m/>
    <m/>
    <m/>
    <d v="2026-05-01T00:00:00"/>
    <m/>
    <m/>
    <m/>
    <s v="C03308420"/>
    <s v="MASIVO"/>
    <s v="2 MESES PENDIENTES"/>
    <x v="12"/>
    <m/>
    <m/>
    <m/>
    <m/>
  </r>
  <r>
    <x v="1"/>
    <s v="Bayron Scott Lashley Nieto"/>
    <n v="361066560000"/>
    <s v="Cobros Mayo 3"/>
    <m/>
    <m/>
    <d v="2026-05-01T00:00:00"/>
    <s v="63229104"/>
    <s v="63229104"/>
    <m/>
    <m/>
    <m/>
    <m/>
    <m/>
    <d v="2026-05-01T00:00:00"/>
    <m/>
    <m/>
    <m/>
    <s v="6-724-1142"/>
    <s v="MASIVO"/>
    <s v="2 MESES PENDIENTES"/>
    <x v="12"/>
    <m/>
    <m/>
    <m/>
    <m/>
  </r>
  <r>
    <x v="1"/>
    <s v="BLADIS RODRIGUEZ"/>
    <n v="352375880000"/>
    <s v="Cobros Mayo 3"/>
    <m/>
    <m/>
    <d v="2026-05-01T00:00:00"/>
    <s v="62291095"/>
    <s v="62291095"/>
    <m/>
    <m/>
    <m/>
    <m/>
    <m/>
    <d v="2026-05-01T00:00:00"/>
    <m/>
    <m/>
    <m/>
    <s v="6-53-2612"/>
    <s v="MASIVO"/>
    <s v="2 MESES PENDIENTES"/>
    <x v="12"/>
    <m/>
    <m/>
    <m/>
    <m/>
  </r>
  <r>
    <x v="1"/>
    <s v="Juan Jos Sanchez MorenoTienda"/>
    <n v="341460570000"/>
    <s v="Cobros Mayo 3"/>
    <m/>
    <m/>
    <d v="2026-05-01T00:00:00"/>
    <s v="67726718"/>
    <s v="67726718"/>
    <m/>
    <m/>
    <m/>
    <m/>
    <m/>
    <d v="2026-05-01T00:00:00"/>
    <m/>
    <m/>
    <m/>
    <s v="8-976-1391"/>
    <s v="MASIVO"/>
    <s v="2 MESES PENDIENTES"/>
    <x v="12"/>
    <m/>
    <m/>
    <m/>
    <m/>
  </r>
  <r>
    <x v="1"/>
    <s v="MICHELLE SANDERS"/>
    <n v="368064300000"/>
    <s v="Cobros Mayo 3"/>
    <m/>
    <m/>
    <d v="2026-05-01T00:00:00"/>
    <s v="63401790"/>
    <s v="63401790"/>
    <m/>
    <m/>
    <m/>
    <m/>
    <m/>
    <d v="2026-05-01T00:00:00"/>
    <m/>
    <m/>
    <m/>
    <s v="8-856-781"/>
    <s v="MASIVO"/>
    <s v="2 MESES PENDIENTES"/>
    <x v="12"/>
    <m/>
    <m/>
    <m/>
    <m/>
  </r>
  <r>
    <x v="1"/>
    <s v="MONICA ESTEFANI RODRIGUEZ"/>
    <n v="348078040000"/>
    <s v="Cobros Mayo 3"/>
    <m/>
    <m/>
    <d v="2026-05-01T00:00:00"/>
    <s v="69713828"/>
    <s v="69713828"/>
    <m/>
    <m/>
    <m/>
    <m/>
    <m/>
    <d v="2026-05-01T00:00:00"/>
    <m/>
    <m/>
    <m/>
    <s v="8-933-2242"/>
    <s v="MASIVO"/>
    <s v="2 MESES PENDIENTES"/>
    <x v="12"/>
    <m/>
    <m/>
    <m/>
    <m/>
  </r>
  <r>
    <x v="1"/>
    <s v="ROSINA EVANGELINA LLORETE VERGARA"/>
    <n v="365067300000"/>
    <s v="Cobros Mayo 3"/>
    <m/>
    <m/>
    <d v="2026-05-01T00:00:00"/>
    <s v="63029791"/>
    <s v="63029791"/>
    <m/>
    <m/>
    <m/>
    <m/>
    <m/>
    <d v="2026-05-01T00:00:00"/>
    <m/>
    <m/>
    <m/>
    <s v="8-742-2469"/>
    <s v="MASIVO"/>
    <s v="1 MES PENDIENTE"/>
    <x v="12"/>
    <m/>
    <m/>
    <m/>
    <m/>
  </r>
  <r>
    <x v="1"/>
    <s v="Héctor Elias Samaniego Rodríguez "/>
    <n v="201028130000"/>
    <s v="Cobros Mayo 3"/>
    <m/>
    <m/>
    <d v="2026-05-01T00:00:00"/>
    <s v="61212367"/>
    <s v="61212367"/>
    <m/>
    <m/>
    <m/>
    <m/>
    <m/>
    <d v="2026-05-01T00:00:00"/>
    <m/>
    <m/>
    <m/>
    <s v="7-705-232"/>
    <s v="MASIVO"/>
    <s v="2 MESES PENDIENTES"/>
    <x v="12"/>
    <m/>
    <m/>
    <m/>
    <m/>
  </r>
  <r>
    <x v="1"/>
    <s v="Ricardo Arturo Barrios valverde"/>
    <n v="362064150000"/>
    <s v="Cobros Mayo 3"/>
    <m/>
    <m/>
    <d v="2026-05-01T00:00:00"/>
    <s v="67468353"/>
    <s v="67468353"/>
    <m/>
    <m/>
    <m/>
    <m/>
    <m/>
    <d v="2026-05-01T00:00:00"/>
    <m/>
    <m/>
    <m/>
    <s v="8-228-836"/>
    <s v="MASIVO"/>
    <s v="2 MESES PENDIENTES"/>
    <x v="12"/>
    <m/>
    <m/>
    <m/>
    <m/>
  </r>
  <r>
    <x v="1"/>
    <s v="Ricardo Jesus Gutiérrez Collazo"/>
    <n v="361067500000"/>
    <s v="Cobros Mayo 3"/>
    <m/>
    <m/>
    <d v="2026-05-01T00:00:00"/>
    <s v="65987562"/>
    <s v="65987562"/>
    <m/>
    <m/>
    <m/>
    <m/>
    <m/>
    <d v="2026-05-01T00:00:00"/>
    <m/>
    <m/>
    <m/>
    <s v="8-1030-2305"/>
    <s v="SOHO-CALL CENTER"/>
    <s v="NPN"/>
    <x v="12"/>
    <m/>
    <m/>
    <m/>
    <m/>
  </r>
  <r>
    <x v="1"/>
    <s v="Arístides Perez lasso"/>
    <n v="365066750000"/>
    <s v="Cobros Mayo 3"/>
    <m/>
    <m/>
    <d v="2026-05-01T00:00:00"/>
    <s v="69193984"/>
    <s v="69193984"/>
    <m/>
    <m/>
    <m/>
    <m/>
    <m/>
    <d v="2026-05-01T00:00:00"/>
    <m/>
    <m/>
    <m/>
    <s v="8-416-943"/>
    <s v="MASIVO"/>
    <s v="NPN"/>
    <x v="12"/>
    <m/>
    <m/>
    <m/>
    <m/>
  </r>
  <r>
    <x v="1"/>
    <s v="David Mariñas"/>
    <n v="351328870000"/>
    <s v="Cobros Mayo 3"/>
    <m/>
    <m/>
    <d v="2026-05-01T00:00:00"/>
    <s v="67209412"/>
    <s v="67209412"/>
    <m/>
    <m/>
    <m/>
    <m/>
    <m/>
    <d v="2026-05-01T00:00:00"/>
    <m/>
    <m/>
    <m/>
    <s v="8-989-1991"/>
    <s v="MASIVO"/>
    <s v="NPN"/>
    <x v="12"/>
    <m/>
    <m/>
    <m/>
    <m/>
  </r>
  <r>
    <x v="1"/>
    <s v="ROSA GARCIA LACAYO"/>
    <n v="366066350000"/>
    <s v="Cobros Mayo 3"/>
    <m/>
    <m/>
    <d v="2026-05-01T00:00:00"/>
    <s v="67171391"/>
    <s v="67171391"/>
    <m/>
    <m/>
    <m/>
    <m/>
    <m/>
    <d v="2026-05-01T00:00:00"/>
    <m/>
    <m/>
    <m/>
    <s v="8-870-1017"/>
    <s v="MASIVO"/>
    <s v="2 MESES PENDIENTES"/>
    <x v="12"/>
    <m/>
    <m/>
    <m/>
    <m/>
  </r>
  <r>
    <x v="1"/>
    <s v="Betzabe Fonseca"/>
    <n v="368063180000"/>
    <s v="Cobros Mayo 3"/>
    <m/>
    <m/>
    <d v="2026-05-01T00:00:00"/>
    <s v="63979215"/>
    <s v="63979215"/>
    <m/>
    <m/>
    <m/>
    <m/>
    <m/>
    <d v="2026-05-01T00:00:00"/>
    <m/>
    <m/>
    <m/>
    <s v="8-732-790"/>
    <s v="PUNTOS DE VENTA"/>
    <s v="2 MESES PENDIENTES"/>
    <x v="12"/>
    <m/>
    <m/>
    <m/>
    <m/>
  </r>
  <r>
    <x v="1"/>
    <s v="CARLOS ALBERTO  TEJEIRA SANCHEZ "/>
    <n v="367060150000"/>
    <s v="Cobros Mayo 3"/>
    <m/>
    <m/>
    <d v="2026-05-01T00:00:00"/>
    <s v="67595582"/>
    <s v="67595582"/>
    <m/>
    <m/>
    <m/>
    <m/>
    <m/>
    <d v="2026-05-01T00:00:00"/>
    <m/>
    <m/>
    <m/>
    <s v="8-930-157"/>
    <s v="SOHO"/>
    <s v="2 MESES PENDIENTES"/>
    <x v="12"/>
    <m/>
    <m/>
    <m/>
    <m/>
  </r>
  <r>
    <x v="1"/>
    <s v="Ireneliz Moreno"/>
    <n v="362061040000"/>
    <s v="Cobros Mayo 3"/>
    <m/>
    <m/>
    <d v="2026-05-01T00:00:00"/>
    <s v="67455177"/>
    <s v="67455177"/>
    <m/>
    <m/>
    <m/>
    <m/>
    <m/>
    <d v="2026-05-01T00:00:00"/>
    <m/>
    <m/>
    <m/>
    <s v="8-885-2106"/>
    <s v="MASIVO"/>
    <s v="NPN"/>
    <x v="12"/>
    <m/>
    <m/>
    <m/>
    <m/>
  </r>
  <r>
    <x v="1"/>
    <s v="Maribel Del Carmen Pérez Quintero De Saturno"/>
    <n v="367067500000"/>
    <s v="Cobros Mayo 3"/>
    <m/>
    <m/>
    <d v="2026-05-01T00:00:00"/>
    <s v="65570767"/>
    <s v="65570767"/>
    <m/>
    <m/>
    <m/>
    <m/>
    <m/>
    <d v="2026-05-01T00:00:00"/>
    <m/>
    <m/>
    <m/>
    <s v="8-314-788"/>
    <s v="MASIVO"/>
    <s v="2 MESES PENDIENTES"/>
    <x v="12"/>
    <m/>
    <m/>
    <m/>
    <m/>
  </r>
  <r>
    <x v="1"/>
    <s v=" Melvina Palacio"/>
    <n v="364066190000"/>
    <s v="Cobros Mayo 3"/>
    <m/>
    <m/>
    <d v="2026-05-01T00:00:00"/>
    <n v="67056432"/>
    <n v="67056432"/>
    <m/>
    <m/>
    <m/>
    <m/>
    <m/>
    <d v="2026-05-01T00:00:00"/>
    <m/>
    <m/>
    <m/>
    <s v="12-721-1241"/>
    <s v="CALL CENTER P2P"/>
    <s v="2 MESES PENDIENTES"/>
    <x v="12"/>
    <m/>
    <m/>
    <m/>
    <m/>
  </r>
  <r>
    <x v="1"/>
    <s v=" YOHANA YAREIMY ROACH ZUñIGA"/>
    <n v="361066190000"/>
    <s v="Cobros Mayo 3"/>
    <m/>
    <m/>
    <d v="2026-05-01T00:00:00"/>
    <s v="60991112"/>
    <s v="60991112"/>
    <m/>
    <m/>
    <m/>
    <m/>
    <m/>
    <d v="2026-05-01T00:00:00"/>
    <m/>
    <m/>
    <m/>
    <s v="5-716-1077"/>
    <s v="CALL CENTER P2P"/>
    <s v="1 MES PENDIENTE"/>
    <x v="12"/>
    <m/>
    <m/>
    <m/>
    <m/>
  </r>
  <r>
    <x v="1"/>
    <s v=" DARISNEL JAIRO ORTEGA SIANCA"/>
    <n v="363064310000"/>
    <s v="Cobros Mayo 3"/>
    <m/>
    <m/>
    <d v="2026-05-01T00:00:00"/>
    <s v="66446106"/>
    <s v="66446106"/>
    <m/>
    <m/>
    <m/>
    <m/>
    <m/>
    <d v="2026-05-01T00:00:00"/>
    <m/>
    <m/>
    <m/>
    <s v="8-830-33"/>
    <s v="DIGITAL"/>
    <s v="2 MESES PENDIENTES"/>
    <x v="12"/>
    <m/>
    <m/>
    <m/>
    <m/>
  </r>
  <r>
    <x v="1"/>
    <s v="Nataniel Jesus Martin Jonas"/>
    <n v="369067060000"/>
    <s v="Cobros Mayo 3"/>
    <m/>
    <m/>
    <d v="2026-05-01T00:00:00"/>
    <n v="68941600"/>
    <n v="68941600"/>
    <m/>
    <m/>
    <m/>
    <m/>
    <m/>
    <d v="2026-05-01T00:00:00"/>
    <m/>
    <m/>
    <m/>
    <s v="3-753-131"/>
    <s v="DIGITAL"/>
    <s v="2 MESES PENDIENTES"/>
    <x v="12"/>
    <m/>
    <m/>
    <m/>
    <m/>
  </r>
  <r>
    <x v="1"/>
    <s v="Gary Graham Gumbs"/>
    <n v="368065920000"/>
    <s v="Cobros Mayo 3"/>
    <m/>
    <m/>
    <d v="2026-05-01T00:00:00"/>
    <s v="63129137"/>
    <s v="63129137"/>
    <m/>
    <m/>
    <m/>
    <m/>
    <m/>
    <d v="2026-05-01T00:00:00"/>
    <m/>
    <m/>
    <m/>
    <s v="8-816-1657"/>
    <s v="DIGITAL"/>
    <s v="2 MESES PENDIENTES"/>
    <x v="12"/>
    <m/>
    <m/>
    <m/>
    <m/>
  </r>
  <r>
    <x v="1"/>
    <s v=" JOSE EDUARDO VASGUEZ SAAVEDRA"/>
    <n v="366066550000"/>
    <s v="Cobros Mayo 3"/>
    <m/>
    <m/>
    <d v="2026-05-01T00:00:00"/>
    <s v="67570989"/>
    <s v="67570989"/>
    <m/>
    <m/>
    <m/>
    <m/>
    <m/>
    <d v="2026-05-01T00:00:00"/>
    <m/>
    <m/>
    <m/>
    <s v="8-896-1287"/>
    <s v="DIGITAL"/>
    <s v="2 MESES PENDIENTES"/>
    <x v="12"/>
    <m/>
    <m/>
    <m/>
    <m/>
  </r>
  <r>
    <x v="1"/>
    <s v=" ANTONIO RODRIGUEZ SALAZAR"/>
    <n v="366063300000"/>
    <s v="Cobros Mayo 3"/>
    <m/>
    <m/>
    <d v="2026-05-01T00:00:00"/>
    <s v="67380701"/>
    <s v="67380701"/>
    <m/>
    <m/>
    <m/>
    <m/>
    <m/>
    <d v="2026-05-01T00:00:00"/>
    <m/>
    <m/>
    <m/>
    <s v="8-517-1665"/>
    <s v="Outbound Residencial"/>
    <s v="2 MESES PENDIENTES"/>
    <x v="12"/>
    <m/>
    <m/>
    <m/>
    <m/>
  </r>
  <r>
    <x v="1"/>
    <s v=" ALEXANDER LOINA PINZON"/>
    <n v="367055440000"/>
    <s v="Cobros Mayo 3"/>
    <m/>
    <m/>
    <d v="2026-05-01T00:00:00"/>
    <s v="60408992"/>
    <s v="60408992"/>
    <m/>
    <m/>
    <m/>
    <m/>
    <m/>
    <d v="2026-05-01T00:00:00"/>
    <m/>
    <m/>
    <m/>
    <s v="8-863-612"/>
    <s v="Outbound Residencial"/>
    <s v="2 MESES PENDIENTES"/>
    <x v="12"/>
    <m/>
    <m/>
    <m/>
    <m/>
  </r>
  <r>
    <x v="1"/>
    <s v="Lilia arquiñez"/>
    <n v="362066790000"/>
    <s v="Cobros Mayo 3"/>
    <m/>
    <m/>
    <d v="2026-05-01T00:00:00"/>
    <s v="67890453"/>
    <s v="67890453"/>
    <m/>
    <m/>
    <m/>
    <m/>
    <m/>
    <d v="2026-05-01T00:00:00"/>
    <m/>
    <m/>
    <m/>
    <s v="2-98-659"/>
    <s v="MASIVO"/>
    <s v="2 MESES PENDIENTES"/>
    <x v="12"/>
    <m/>
    <m/>
    <m/>
    <m/>
  </r>
  <r>
    <x v="1"/>
    <s v="Jhon minatti"/>
    <n v="367063870000"/>
    <s v="Cobros Mayo 3"/>
    <m/>
    <m/>
    <d v="2026-05-01T00:00:00"/>
    <s v="68905432"/>
    <s v="68905432"/>
    <m/>
    <m/>
    <m/>
    <m/>
    <m/>
    <d v="2026-05-01T00:00:00"/>
    <m/>
    <m/>
    <m/>
    <s v="8-1047-1296"/>
    <s v="MASIVO"/>
    <s v="2 MESES PENDIENTES"/>
    <x v="12"/>
    <m/>
    <m/>
    <m/>
    <m/>
  </r>
  <r>
    <x v="1"/>
    <s v="ADRIANA MARIA ORTEGA ORTIZ"/>
    <n v="369066730000"/>
    <s v="Cobros Mayo 3"/>
    <m/>
    <m/>
    <d v="2026-05-01T00:00:00"/>
    <s v="66184399"/>
    <s v="66184399"/>
    <m/>
    <m/>
    <m/>
    <m/>
    <m/>
    <d v="2026-05-01T00:00:00"/>
    <m/>
    <m/>
    <m/>
    <s v="8-82-565"/>
    <s v="MASIVO"/>
    <s v="2 MESES PENDIENTES"/>
    <x v="12"/>
    <m/>
    <m/>
    <m/>
    <m/>
  </r>
  <r>
    <x v="1"/>
    <s v="JENNIFER ELVIRA JULIO MARTINEZ"/>
    <n v="365066500000"/>
    <s v="Cobros Mayo 3"/>
    <m/>
    <m/>
    <d v="2026-05-01T00:00:00"/>
    <n v="63204227"/>
    <n v="63204227"/>
    <m/>
    <m/>
    <m/>
    <m/>
    <m/>
    <d v="2026-05-01T00:00:00"/>
    <m/>
    <m/>
    <m/>
    <s v="8-900-1419"/>
    <s v="MASIVO"/>
    <s v="2 MESES PENDIENTES"/>
    <x v="12"/>
    <m/>
    <m/>
    <m/>
    <m/>
  </r>
  <r>
    <x v="1"/>
    <s v="Carmen María Flores Murillo "/>
    <n v="369067270000"/>
    <s v="Cobros Mayo 3"/>
    <m/>
    <m/>
    <d v="2026-05-01T00:00:00"/>
    <n v="67290812"/>
    <n v="67290812"/>
    <m/>
    <m/>
    <m/>
    <m/>
    <m/>
    <d v="2026-05-01T00:00:00"/>
    <m/>
    <m/>
    <m/>
    <s v="9-147-153"/>
    <s v="MASIVO"/>
    <s v="2 MESES PENDIENTES"/>
    <x v="12"/>
    <m/>
    <m/>
    <m/>
    <m/>
  </r>
  <r>
    <x v="1"/>
    <s v="PATRICIO BERRUGATE"/>
    <n v="362066500000"/>
    <s v="Cobros Mayo 3"/>
    <m/>
    <m/>
    <d v="2026-05-01T00:00:00"/>
    <s v="67068037"/>
    <s v="67068037"/>
    <m/>
    <m/>
    <m/>
    <m/>
    <m/>
    <d v="2026-05-01T00:00:00"/>
    <m/>
    <m/>
    <m/>
    <s v="5-711-804"/>
    <s v="MASIVO"/>
    <s v="2 MESES PENDIENTES"/>
    <x v="12"/>
    <m/>
    <m/>
    <m/>
    <m/>
  </r>
  <r>
    <x v="1"/>
    <s v="Winnie Whitney Taylor Rui"/>
    <n v="252007260000"/>
    <s v="Cobros Mayo 3"/>
    <m/>
    <m/>
    <d v="2026-05-01T00:00:00"/>
    <s v="61081810"/>
    <s v="61081810"/>
    <m/>
    <m/>
    <m/>
    <m/>
    <m/>
    <d v="2026-05-01T00:00:00"/>
    <m/>
    <m/>
    <m/>
    <s v="4-771-1013"/>
    <s v="MASIVO"/>
    <s v="2 MESES PENDIENTES"/>
    <x v="12"/>
    <m/>
    <m/>
    <m/>
    <m/>
  </r>
  <r>
    <x v="1"/>
    <s v="Astrid Carolina Rivera Rodríguez"/>
    <n v="368067450000"/>
    <s v="Cobros Mayo 3"/>
    <m/>
    <m/>
    <d v="2026-05-01T00:00:00"/>
    <n v="67396335"/>
    <n v="67396335"/>
    <m/>
    <m/>
    <m/>
    <m/>
    <m/>
    <d v="2026-05-01T00:00:00"/>
    <m/>
    <m/>
    <m/>
    <s v="4-773-2021"/>
    <s v="MASIVO"/>
    <s v="2 MESES PENDIENTES"/>
    <x v="12"/>
    <m/>
    <m/>
    <m/>
    <m/>
  </r>
  <r>
    <x v="1"/>
    <s v="Edwin Hernan Montezuma Abrego"/>
    <n v="362066510000"/>
    <s v="Cobros Mayo 3"/>
    <m/>
    <m/>
    <d v="2026-05-01T00:00:00"/>
    <s v="67596883"/>
    <s v="67596883"/>
    <m/>
    <m/>
    <m/>
    <m/>
    <m/>
    <d v="2026-05-01T00:00:00"/>
    <m/>
    <m/>
    <m/>
    <s v="4-810-363"/>
    <s v="MASIVO"/>
    <s v="2 MESES PENDIENTES"/>
    <x v="12"/>
    <m/>
    <m/>
    <m/>
    <m/>
  </r>
  <r>
    <x v="1"/>
    <s v="Mileika sucre"/>
    <n v="363065880000"/>
    <s v="Cobros Mayo 3"/>
    <m/>
    <m/>
    <d v="2026-05-01T00:00:00"/>
    <s v="69848852"/>
    <s v="69848852"/>
    <m/>
    <m/>
    <m/>
    <m/>
    <m/>
    <d v="2026-05-01T00:00:00"/>
    <m/>
    <m/>
    <m/>
    <s v="7-711-2478"/>
    <s v="MASIVO"/>
    <s v="2 MESES PENDIENTES"/>
    <x v="12"/>
    <m/>
    <m/>
    <m/>
    <m/>
  </r>
  <r>
    <x v="1"/>
    <s v="Pablo Enrique Escobar de La Cruz "/>
    <n v="362066080000"/>
    <s v="Cobros Mayo 3"/>
    <m/>
    <m/>
    <d v="2026-05-01T00:00:00"/>
    <s v="68744750"/>
    <s v="68744750"/>
    <m/>
    <m/>
    <m/>
    <m/>
    <m/>
    <d v="2026-05-01T00:00:00"/>
    <m/>
    <m/>
    <m/>
    <s v="2-730-1958"/>
    <s v="MASIVO"/>
    <s v="2 MESES PENDIENTES"/>
    <x v="12"/>
    <m/>
    <m/>
    <m/>
    <m/>
  </r>
  <r>
    <x v="1"/>
    <s v="CAROLINA CORDOBA HERNANDEZ"/>
    <n v="369060830000"/>
    <s v="Cobros Mayo 3"/>
    <m/>
    <m/>
    <d v="2026-05-01T00:00:00"/>
    <s v="69480601"/>
    <s v="69480601"/>
    <m/>
    <m/>
    <m/>
    <m/>
    <m/>
    <d v="2026-05-01T00:00:00"/>
    <m/>
    <m/>
    <m/>
    <s v="9-726-195"/>
    <s v="MASIVO"/>
    <s v="2 MESES PENDIENTES"/>
    <x v="12"/>
    <m/>
    <m/>
    <m/>
    <m/>
  </r>
  <r>
    <x v="1"/>
    <s v="SELKIS ANTONIA CEDEÑO GARCIA"/>
    <n v="366065270000"/>
    <s v="Cobros Mayo 3"/>
    <m/>
    <m/>
    <d v="2026-05-01T00:00:00"/>
    <s v="63062775"/>
    <s v="63062775"/>
    <m/>
    <m/>
    <m/>
    <m/>
    <m/>
    <d v="2026-05-01T00:00:00"/>
    <m/>
    <m/>
    <m/>
    <s v="8-843-2347"/>
    <s v="MASIVO"/>
    <s v="2 MESES PENDIENTES"/>
    <x v="12"/>
    <m/>
    <m/>
    <m/>
    <m/>
  </r>
  <r>
    <x v="1"/>
    <s v="Carlos vega"/>
    <n v="369067320000"/>
    <s v="Cobros Mayo 3"/>
    <m/>
    <m/>
    <d v="2026-05-01T00:00:00"/>
    <s v="69891497"/>
    <s v="69891497"/>
    <m/>
    <m/>
    <m/>
    <m/>
    <m/>
    <d v="2026-05-01T00:00:00"/>
    <m/>
    <m/>
    <m/>
    <s v="4-730-265"/>
    <s v="MASIVO"/>
    <s v="2 MESES PENDIENTES"/>
    <x v="12"/>
    <m/>
    <m/>
    <m/>
    <m/>
  </r>
  <r>
    <x v="1"/>
    <s v="Carmen Attanacio Thompson"/>
    <n v="364068650000"/>
    <s v="Cobros Mayo 3"/>
    <m/>
    <m/>
    <d v="2026-05-01T00:00:00"/>
    <s v="69571449"/>
    <s v="69571449"/>
    <m/>
    <m/>
    <m/>
    <m/>
    <m/>
    <d v="2026-05-01T00:00:00"/>
    <m/>
    <m/>
    <m/>
    <s v="8-526-153"/>
    <s v="MASIVO"/>
    <s v="2 MESES PENDIENTES"/>
    <x v="12"/>
    <m/>
    <m/>
    <m/>
    <m/>
  </r>
  <r>
    <x v="1"/>
    <s v="Rodeerid Serrano"/>
    <n v="362068810000"/>
    <s v="Cobros Mayo 3"/>
    <m/>
    <m/>
    <d v="2026-05-01T00:00:00"/>
    <s v="66318264"/>
    <s v="66318264"/>
    <m/>
    <m/>
    <m/>
    <m/>
    <m/>
    <d v="2026-05-01T00:00:00"/>
    <m/>
    <m/>
    <m/>
    <s v="6-729-299"/>
    <s v="MASIVO"/>
    <s v="2 MESES PENDIENTES"/>
    <x v="12"/>
    <m/>
    <m/>
    <m/>
    <m/>
  </r>
  <r>
    <x v="1"/>
    <s v="Diana Alejandra Arauz Jaen"/>
    <n v="361067300000"/>
    <s v="Cobros Mayo 3"/>
    <m/>
    <m/>
    <d v="2026-05-01T00:00:00"/>
    <s v="66646744"/>
    <s v="66646744"/>
    <m/>
    <m/>
    <m/>
    <m/>
    <m/>
    <d v="2026-05-01T00:00:00"/>
    <m/>
    <m/>
    <m/>
    <s v="2-758-874"/>
    <s v="MASIVO"/>
    <s v="2 MESES PENDIENTES"/>
    <x v="12"/>
    <m/>
    <m/>
    <m/>
    <m/>
  </r>
  <r>
    <x v="1"/>
    <s v="IDALIA GIL REYES"/>
    <n v="362067450000"/>
    <s v="Cobros Mayo 3"/>
    <m/>
    <m/>
    <d v="2026-05-01T00:00:00"/>
    <s v="65924574"/>
    <s v="65924574"/>
    <m/>
    <m/>
    <m/>
    <m/>
    <m/>
    <d v="2026-05-01T00:00:00"/>
    <m/>
    <m/>
    <m/>
    <s v="8-722-1936"/>
    <s v="MASIVO"/>
    <s v="NPN"/>
    <x v="12"/>
    <m/>
    <m/>
    <m/>
    <m/>
  </r>
  <r>
    <x v="1"/>
    <s v="Kalpeshkumar Amrutbhai Ahir "/>
    <n v="337048170000"/>
    <s v="Cobros Mayo 3"/>
    <m/>
    <m/>
    <d v="2026-05-01T00:00:00"/>
    <s v="61022367"/>
    <s v="61022367"/>
    <m/>
    <m/>
    <m/>
    <m/>
    <m/>
    <d v="2026-05-01T00:00:00"/>
    <m/>
    <m/>
    <m/>
    <s v="S4235831"/>
    <s v="MASIVO"/>
    <s v="2 MESES PENDIENTES"/>
    <x v="12"/>
    <m/>
    <m/>
    <m/>
    <m/>
  </r>
  <r>
    <x v="1"/>
    <s v="MAITER ANTONIO JIMENEZ CEDEÑO"/>
    <n v="367067290000"/>
    <s v="Cobros Mayo 3"/>
    <m/>
    <m/>
    <d v="2026-05-01T00:00:00"/>
    <s v="68959069"/>
    <s v="68959069"/>
    <m/>
    <m/>
    <m/>
    <m/>
    <m/>
    <d v="2026-05-01T00:00:00"/>
    <m/>
    <m/>
    <m/>
    <s v="4-771-883"/>
    <s v="MASIVO"/>
    <s v="2 MESES PENDIENTES"/>
    <x v="12"/>
    <m/>
    <m/>
    <m/>
    <m/>
  </r>
  <r>
    <x v="1"/>
    <s v="MADELINE STHELA RIOS URQUILLA"/>
    <n v="367065650000"/>
    <s v="Cobros Mayo 3"/>
    <m/>
    <m/>
    <d v="2026-05-01T00:00:00"/>
    <s v="67647765"/>
    <s v="67647765"/>
    <m/>
    <m/>
    <m/>
    <m/>
    <m/>
    <d v="2026-05-01T00:00:00"/>
    <m/>
    <m/>
    <m/>
    <s v="8-875-639"/>
    <s v="DIGITAL"/>
    <s v="2 MESES PENDIENTES"/>
    <x v="12"/>
    <m/>
    <m/>
    <m/>
    <m/>
  </r>
  <r>
    <x v="1"/>
    <s v="Yovani Eliezer Rivas Morales"/>
    <n v="367068930000"/>
    <s v="Cobros Mayo 3"/>
    <m/>
    <m/>
    <d v="2026-05-01T00:00:00"/>
    <s v="68069534"/>
    <s v="68069534"/>
    <m/>
    <m/>
    <m/>
    <m/>
    <m/>
    <d v="2026-05-01T00:00:00"/>
    <m/>
    <m/>
    <m/>
    <s v="5-702-1277"/>
    <s v="MASIVO"/>
    <s v="2 MESES PENDIENTES"/>
    <x v="12"/>
    <m/>
    <m/>
    <m/>
    <m/>
  </r>
  <r>
    <x v="1"/>
    <s v="Santa González "/>
    <n v="366065930000"/>
    <s v="Cobros Mayo 3"/>
    <m/>
    <m/>
    <d v="2026-05-01T00:00:00"/>
    <s v="65723109"/>
    <s v="65723109"/>
    <m/>
    <m/>
    <m/>
    <m/>
    <m/>
    <d v="2026-05-01T00:00:00"/>
    <m/>
    <m/>
    <m/>
    <s v="9-706-1572"/>
    <s v="MASIVO"/>
    <s v="NPN"/>
    <x v="12"/>
    <m/>
    <m/>
    <m/>
    <m/>
  </r>
  <r>
    <x v="1"/>
    <s v="Gerardo Mosquera "/>
    <n v="363063950000"/>
    <s v="Cobros Mayo 3"/>
    <m/>
    <m/>
    <d v="2026-05-01T00:00:00"/>
    <s v="65402712"/>
    <s v="65402712"/>
    <m/>
    <m/>
    <m/>
    <m/>
    <m/>
    <d v="2026-05-01T00:00:00"/>
    <m/>
    <m/>
    <m/>
    <s v="8-1056-558"/>
    <s v="MASIVO"/>
    <s v="2 MESES PENDIENTES"/>
    <x v="12"/>
    <m/>
    <m/>
    <m/>
    <m/>
  </r>
  <r>
    <x v="1"/>
    <s v="Maricela Castro"/>
    <n v="363068970000"/>
    <s v="Cobros Mayo 3"/>
    <m/>
    <m/>
    <d v="2026-05-01T00:00:00"/>
    <s v="68657174"/>
    <s v="68657174"/>
    <m/>
    <m/>
    <m/>
    <m/>
    <m/>
    <d v="2026-05-01T00:00:00"/>
    <m/>
    <m/>
    <m/>
    <s v="C03684493"/>
    <s v="MASIVO"/>
    <s v="2 MESES PENDIENTES"/>
    <x v="12"/>
    <m/>
    <m/>
    <m/>
    <m/>
  </r>
  <r>
    <x v="1"/>
    <s v="HENRY WILLIAMS ARAUZ JARAMILLO"/>
    <n v="363066190000"/>
    <s v="Cobros Mayo 3"/>
    <m/>
    <m/>
    <d v="2026-05-01T00:00:00"/>
    <s v="62453254"/>
    <s v="62453254"/>
    <m/>
    <m/>
    <m/>
    <m/>
    <m/>
    <d v="2026-05-01T00:00:00"/>
    <m/>
    <m/>
    <m/>
    <s v="8-878-3254"/>
    <s v="MASIVO"/>
    <s v="2 MESES PENDIENTES"/>
    <x v="12"/>
    <m/>
    <m/>
    <m/>
    <m/>
  </r>
  <r>
    <x v="1"/>
    <s v="Betzy Maria Muñoz Rodriguez"/>
    <n v="369064280000"/>
    <s v="Cobros Mayo 3"/>
    <m/>
    <m/>
    <d v="2026-05-01T00:00:00"/>
    <s v="65693719"/>
    <s v="65693719"/>
    <m/>
    <m/>
    <m/>
    <m/>
    <m/>
    <d v="2026-05-01T00:00:00"/>
    <m/>
    <m/>
    <m/>
    <s v="9-756-1691"/>
    <s v="MASIVO"/>
    <s v="2 MESES PENDIENTES"/>
    <x v="12"/>
    <m/>
    <m/>
    <m/>
    <m/>
  </r>
  <r>
    <x v="1"/>
    <s v="Iriana Fernández morales"/>
    <n v="362069500000"/>
    <s v="Cobros Mayo 3"/>
    <m/>
    <m/>
    <d v="2026-05-01T00:00:00"/>
    <s v="69717225"/>
    <s v="69717225"/>
    <m/>
    <m/>
    <m/>
    <m/>
    <m/>
    <d v="2026-05-01T00:00:00"/>
    <m/>
    <m/>
    <m/>
    <s v="10-700-7"/>
    <s v="MASIVO"/>
    <s v="2 MESES PENDIENTES"/>
    <x v="12"/>
    <m/>
    <m/>
    <m/>
    <m/>
  </r>
  <r>
    <x v="1"/>
    <s v="Victor torres "/>
    <n v="174048090000"/>
    <s v="Cobros Mayo 3"/>
    <m/>
    <m/>
    <d v="2026-05-01T00:00:00"/>
    <s v="66998604"/>
    <s v="66998604"/>
    <m/>
    <m/>
    <m/>
    <m/>
    <m/>
    <d v="2026-05-01T00:00:00"/>
    <m/>
    <m/>
    <m/>
    <s v="8-815-1228"/>
    <s v="MASIVO"/>
    <s v="2 MESES PENDIENTES"/>
    <x v="12"/>
    <m/>
    <m/>
    <m/>
    <m/>
  </r>
  <r>
    <x v="1"/>
    <s v="Angela Roldan "/>
    <n v="363027740000"/>
    <s v="Cobros Mayo 3"/>
    <m/>
    <m/>
    <d v="2026-05-01T00:00:00"/>
    <n v="66307348"/>
    <n v="66307348"/>
    <m/>
    <m/>
    <m/>
    <m/>
    <m/>
    <d v="2026-05-01T00:00:00"/>
    <m/>
    <m/>
    <m/>
    <s v="8-475-827"/>
    <s v="MASIVO"/>
    <s v="NPN"/>
    <x v="12"/>
    <m/>
    <m/>
    <m/>
    <m/>
  </r>
  <r>
    <x v="1"/>
    <s v="ERIKA YAMILETH NILES SANJUR"/>
    <n v="365070150000"/>
    <s v="Cobros Mayo 3"/>
    <m/>
    <m/>
    <d v="2026-05-01T00:00:00"/>
    <s v="62348900"/>
    <s v="62348900"/>
    <m/>
    <m/>
    <m/>
    <m/>
    <m/>
    <d v="2026-05-01T00:00:00"/>
    <m/>
    <m/>
    <m/>
    <s v="8-745-649"/>
    <s v="MASIVO"/>
    <s v="2 MESES PENDIENTES"/>
    <x v="12"/>
    <m/>
    <m/>
    <m/>
    <m/>
  </r>
  <r>
    <x v="1"/>
    <s v="JUANA ISABEL VALENCIA AVILA"/>
    <n v="363069600000"/>
    <s v="Cobros Mayo 3"/>
    <m/>
    <m/>
    <d v="2026-05-01T00:00:00"/>
    <s v="66578945"/>
    <s v="66578945"/>
    <m/>
    <m/>
    <m/>
    <m/>
    <m/>
    <d v="2026-05-01T00:00:00"/>
    <m/>
    <m/>
    <m/>
    <s v="8-762-2180"/>
    <s v="MASIVO"/>
    <s v="NPN"/>
    <x v="12"/>
    <m/>
    <m/>
    <m/>
    <m/>
  </r>
  <r>
    <x v="1"/>
    <s v="Ruben bernal "/>
    <n v="363068220000"/>
    <s v="Cobros Mayo 3"/>
    <m/>
    <m/>
    <d v="2026-05-01T00:00:00"/>
    <s v="64745635"/>
    <s v="64745635"/>
    <m/>
    <m/>
    <m/>
    <m/>
    <m/>
    <d v="2026-05-01T00:00:00"/>
    <m/>
    <m/>
    <m/>
    <s v="8-874-92"/>
    <s v="MASIVO"/>
    <s v="NPN"/>
    <x v="12"/>
    <m/>
    <m/>
    <m/>
    <m/>
  </r>
  <r>
    <x v="1"/>
    <s v="Ana el Del Carmen Agrazal García "/>
    <n v="365064160000"/>
    <s v="Cobros Mayo 3"/>
    <m/>
    <m/>
    <d v="2026-05-01T00:00:00"/>
    <s v="64499358"/>
    <s v="64499358"/>
    <m/>
    <m/>
    <m/>
    <m/>
    <m/>
    <d v="2026-05-01T00:00:00"/>
    <m/>
    <m/>
    <m/>
    <s v="8-715-1013"/>
    <s v="MASIVO"/>
    <s v="2 MESES PENDIENTES"/>
    <x v="12"/>
    <m/>
    <m/>
    <m/>
    <m/>
  </r>
  <r>
    <x v="1"/>
    <s v="Maruquel Stephany Gómez Aguilar"/>
    <n v="343348000000"/>
    <s v="Cobros Mayo 3"/>
    <m/>
    <m/>
    <d v="2026-05-01T00:00:00"/>
    <s v="65025308"/>
    <s v="65025308"/>
    <m/>
    <m/>
    <m/>
    <m/>
    <m/>
    <d v="2026-05-01T00:00:00"/>
    <m/>
    <m/>
    <m/>
    <s v="8-934-836"/>
    <s v="MASIVO"/>
    <s v="2 MESES PENDIENTES"/>
    <x v="12"/>
    <m/>
    <m/>
    <m/>
    <m/>
  </r>
  <r>
    <x v="1"/>
    <s v="Elmer Montero Santo"/>
    <n v="365067320000"/>
    <s v="Cobros Mayo 3"/>
    <m/>
    <m/>
    <d v="2026-05-01T00:00:00"/>
    <s v="69200123"/>
    <s v="69200123"/>
    <m/>
    <m/>
    <m/>
    <m/>
    <m/>
    <d v="2026-05-01T00:00:00"/>
    <m/>
    <m/>
    <m/>
    <s v="8-903-556"/>
    <s v="MASIVO"/>
    <s v="2 MESES PENDIENTES"/>
    <x v="12"/>
    <m/>
    <m/>
    <m/>
    <m/>
  </r>
  <r>
    <x v="1"/>
    <s v="Gabriel GaitanTienda"/>
    <n v="997056130000"/>
    <s v="Cobros Mayo 3"/>
    <m/>
    <m/>
    <d v="2026-05-01T00:00:00"/>
    <s v="66678499"/>
    <s v="66678499"/>
    <m/>
    <m/>
    <m/>
    <m/>
    <m/>
    <d v="2026-05-01T00:00:00"/>
    <m/>
    <m/>
    <m/>
    <s v="9-137-790"/>
    <s v="MASIVO"/>
    <s v="1 MES PENDIENTE"/>
    <x v="12"/>
    <m/>
    <m/>
    <m/>
    <m/>
  </r>
  <r>
    <x v="1"/>
    <s v="NELSON YAEL MARTINEZ CORREA"/>
    <n v="359368230000"/>
    <s v="Cobros Mayo 3"/>
    <m/>
    <m/>
    <d v="2026-05-01T00:00:00"/>
    <s v="65362972"/>
    <s v="65362972"/>
    <m/>
    <m/>
    <m/>
    <m/>
    <m/>
    <d v="2026-05-01T00:00:00"/>
    <m/>
    <m/>
    <m/>
    <s v="5-13-418"/>
    <s v="MASIVO"/>
    <s v="2 MESES PENDIENTES"/>
    <x v="12"/>
    <m/>
    <m/>
    <m/>
    <m/>
  </r>
  <r>
    <x v="1"/>
    <s v="ALEXIS JAVIER GOMEZ AGUILAR"/>
    <n v="362067580000"/>
    <s v="Cobros Mayo 3"/>
    <m/>
    <m/>
    <d v="2026-05-01T00:00:00"/>
    <s v="2503940_x0009_"/>
    <s v="2503940_x0009_"/>
    <m/>
    <m/>
    <m/>
    <m/>
    <m/>
    <d v="2026-05-01T00:00:00"/>
    <m/>
    <m/>
    <m/>
    <s v="6-82-197"/>
    <s v="MASIVO"/>
    <s v="2 MESES PENDIENTES"/>
    <x v="12"/>
    <m/>
    <m/>
    <m/>
    <m/>
  </r>
  <r>
    <x v="1"/>
    <s v="JESSICA DEL CARMEN NUNEZ CABALLERO"/>
    <n v="363067410000"/>
    <s v="Cobros Mayo 3"/>
    <m/>
    <m/>
    <d v="2026-05-01T00:00:00"/>
    <s v="66152591"/>
    <s v="66152591"/>
    <m/>
    <m/>
    <m/>
    <m/>
    <m/>
    <d v="2026-05-01T00:00:00"/>
    <m/>
    <m/>
    <m/>
    <s v="8-852-1687"/>
    <s v="MASIVO"/>
    <s v="NPN"/>
    <x v="12"/>
    <m/>
    <m/>
    <m/>
    <m/>
  </r>
  <r>
    <x v="1"/>
    <s v="Griselda Enith Garcia Sclopis"/>
    <n v="362068840000"/>
    <s v="Cobros Mayo 3"/>
    <m/>
    <m/>
    <d v="2026-05-01T00:00:00"/>
    <s v="69387161"/>
    <s v="69387161"/>
    <m/>
    <m/>
    <m/>
    <m/>
    <m/>
    <d v="2026-05-01T00:00:00"/>
    <m/>
    <m/>
    <m/>
    <s v="9-123-172"/>
    <s v="MASIVO"/>
    <s v="2 MESES PENDIENTES"/>
    <x v="12"/>
    <m/>
    <m/>
    <m/>
    <m/>
  </r>
  <r>
    <x v="1"/>
    <s v="Cesar raul Caicedo Achurra"/>
    <n v="368067300000"/>
    <s v="Cobros Mayo 3"/>
    <m/>
    <m/>
    <d v="2026-05-01T00:00:00"/>
    <s v="65135172"/>
    <s v="65135172"/>
    <m/>
    <m/>
    <m/>
    <m/>
    <m/>
    <d v="2026-05-01T00:00:00"/>
    <m/>
    <m/>
    <m/>
    <s v="8-467-761"/>
    <s v="MASIVO"/>
    <s v="2 MESES PENDIENTES"/>
    <x v="12"/>
    <m/>
    <m/>
    <m/>
    <m/>
  </r>
  <r>
    <x v="1"/>
    <s v="Nilo abelgierra concepcion"/>
    <n v="368068710000"/>
    <s v="Cobros Mayo 3"/>
    <m/>
    <m/>
    <d v="2026-05-01T00:00:00"/>
    <s v="66806903"/>
    <s v="66806903"/>
    <m/>
    <m/>
    <m/>
    <m/>
    <m/>
    <d v="2026-05-01T00:00:00"/>
    <m/>
    <m/>
    <m/>
    <s v="8-915-477"/>
    <s v="MASIVO"/>
    <s v="2 MESES PENDIENTES"/>
    <x v="12"/>
    <m/>
    <m/>
    <m/>
    <m/>
  </r>
  <r>
    <x v="1"/>
    <s v="SOL MARIA GONZALEZ NUÑEZ"/>
    <n v="363068570000"/>
    <s v="Cobros Mayo 3"/>
    <m/>
    <m/>
    <d v="2026-05-01T00:00:00"/>
    <s v="69201936"/>
    <s v="69201936"/>
    <m/>
    <m/>
    <m/>
    <m/>
    <m/>
    <d v="2026-05-01T00:00:00"/>
    <m/>
    <m/>
    <m/>
    <s v="2-126-95"/>
    <s v="PUNTOS DE VENTA"/>
    <s v="2 MESES PENDIENTES"/>
    <x v="12"/>
    <m/>
    <m/>
    <m/>
    <m/>
  </r>
  <r>
    <x v="1"/>
    <s v="LUIS CLARO"/>
    <n v="369067420000"/>
    <s v="Cobros Mayo 3"/>
    <m/>
    <m/>
    <d v="2026-05-01T00:00:00"/>
    <s v="67920294"/>
    <s v="67920294"/>
    <m/>
    <m/>
    <m/>
    <m/>
    <m/>
    <d v="2026-05-01T00:00:00"/>
    <m/>
    <m/>
    <m/>
    <s v="AS267738"/>
    <s v="SOHO"/>
    <s v="2 MESES PENDIENTES"/>
    <x v="12"/>
    <m/>
    <m/>
    <m/>
    <m/>
  </r>
  <r>
    <x v="1"/>
    <s v="Jazmerie Cristal Anderson Phillips"/>
    <n v="365067770000"/>
    <s v="Cobros Mayo 3"/>
    <m/>
    <m/>
    <d v="2026-05-01T00:00:00"/>
    <s v="68070812"/>
    <s v="68070812"/>
    <m/>
    <m/>
    <m/>
    <m/>
    <m/>
    <d v="2026-05-01T00:00:00"/>
    <m/>
    <m/>
    <m/>
    <s v="8-799-2269"/>
    <s v="MASIVO"/>
    <s v="2 MESES PENDIENTES"/>
    <x v="12"/>
    <m/>
    <m/>
    <m/>
    <m/>
  </r>
  <r>
    <x v="1"/>
    <s v=" LAURA SOFIA VILLAR WILLIAMS"/>
    <n v="364048630000"/>
    <s v="Cobros Mayo 3"/>
    <m/>
    <m/>
    <d v="2026-05-01T00:00:00"/>
    <s v="64863955"/>
    <s v="64863955"/>
    <m/>
    <m/>
    <m/>
    <m/>
    <m/>
    <d v="2026-05-01T00:00:00"/>
    <m/>
    <m/>
    <m/>
    <s v="8-941-849"/>
    <s v="RENOVACIONES"/>
    <s v="2 MESES PENDIENTES"/>
    <x v="12"/>
    <m/>
    <m/>
    <m/>
    <m/>
  </r>
  <r>
    <x v="1"/>
    <s v="Debora Barnett"/>
    <n v="803751990000"/>
    <s v="Cobros Mayo 3"/>
    <m/>
    <m/>
    <d v="2026-05-01T00:00:00"/>
    <s v="65691347"/>
    <s v="65691347"/>
    <m/>
    <m/>
    <m/>
    <m/>
    <m/>
    <d v="2026-05-01T00:00:00"/>
    <m/>
    <m/>
    <m/>
    <s v="8-421-496"/>
    <s v="RENOVACIONES"/>
    <s v="2 MESES PENDIENTES"/>
    <x v="12"/>
    <m/>
    <m/>
    <m/>
    <m/>
  </r>
  <r>
    <x v="1"/>
    <s v=" ALLAN REYES"/>
    <n v="365069530000"/>
    <s v="Cobros Mayo 3"/>
    <m/>
    <m/>
    <d v="2026-05-01T00:00:00"/>
    <s v="66936991"/>
    <s v="66936991"/>
    <m/>
    <m/>
    <m/>
    <m/>
    <m/>
    <d v="2026-05-01T00:00:00"/>
    <m/>
    <m/>
    <m/>
    <s v="E-8-242054"/>
    <s v="CALL CENTER P2P"/>
    <s v="2 MESES PENDIENTES"/>
    <x v="12"/>
    <m/>
    <m/>
    <m/>
    <m/>
  </r>
  <r>
    <x v="1"/>
    <s v="RIBETT DEL VALLE DOMINGUEZ"/>
    <n v="345067800000"/>
    <s v="Cobros Mayo 3"/>
    <m/>
    <m/>
    <d v="2026-05-01T00:00:00"/>
    <s v="69893047"/>
    <s v="69893047"/>
    <m/>
    <m/>
    <m/>
    <m/>
    <m/>
    <d v="2026-05-01T00:00:00"/>
    <m/>
    <m/>
    <m/>
    <s v="E-8-198591"/>
    <s v="CALL CENTER P2P"/>
    <s v="2 MESES PENDIENTES"/>
    <x v="12"/>
    <m/>
    <m/>
    <m/>
    <m/>
  </r>
  <r>
    <x v="1"/>
    <s v="Tiodosa Delgado Gonzalez"/>
    <n v="365066770000"/>
    <s v="Cobros Mayo 3"/>
    <m/>
    <m/>
    <d v="2026-05-01T00:00:00"/>
    <s v="66989955"/>
    <s v="66989955"/>
    <m/>
    <m/>
    <m/>
    <m/>
    <m/>
    <d v="2026-05-01T00:00:00"/>
    <m/>
    <m/>
    <m/>
    <s v="9-217-508"/>
    <s v="RENOVACIONES"/>
    <s v="2 MESES PENDIENTES"/>
    <x v="12"/>
    <m/>
    <m/>
    <m/>
    <m/>
  </r>
  <r>
    <x v="1"/>
    <s v=" MR Adan Broce"/>
    <n v="276050450000"/>
    <s v="Cobros Mayo 3"/>
    <m/>
    <m/>
    <d v="2026-05-01T00:00:00"/>
    <s v="69912701"/>
    <s v="69912701"/>
    <m/>
    <m/>
    <m/>
    <m/>
    <m/>
    <d v="2026-05-01T00:00:00"/>
    <m/>
    <m/>
    <m/>
    <s v="8-831-1068"/>
    <s v="RENOVACIONES"/>
    <s v="2 MESES PENDIENTES"/>
    <x v="12"/>
    <m/>
    <m/>
    <m/>
    <m/>
  </r>
  <r>
    <x v="1"/>
    <s v=" NAIR ANGELICA RODRIGUEZ"/>
    <n v="354114390000"/>
    <s v="Cobros Mayo 3"/>
    <m/>
    <m/>
    <d v="2026-05-01T00:00:00"/>
    <s v="65209719"/>
    <s v="65209719"/>
    <m/>
    <m/>
    <m/>
    <m/>
    <m/>
    <d v="2026-05-01T00:00:00"/>
    <m/>
    <m/>
    <m/>
    <s v="8-902-2041"/>
    <s v="DIGITAL"/>
    <s v="NPN"/>
    <x v="12"/>
    <m/>
    <m/>
    <m/>
    <m/>
  </r>
  <r>
    <x v="1"/>
    <s v=" Eybis Elvira Frias Chacon"/>
    <n v="803956250000"/>
    <s v="Cobros Mayo 3"/>
    <m/>
    <m/>
    <d v="2026-05-01T00:00:00"/>
    <n v="61520827"/>
    <n v="61520827"/>
    <m/>
    <m/>
    <m/>
    <m/>
    <m/>
    <d v="2026-05-01T00:00:00"/>
    <m/>
    <m/>
    <m/>
    <s v="7-119-232"/>
    <s v="DIGITAL"/>
    <s v="NPN"/>
    <x v="12"/>
    <m/>
    <m/>
    <m/>
    <m/>
  </r>
  <r>
    <x v="1"/>
    <s v="ABEL OMAR SANCHEZ RODRIGUEZ"/>
    <n v="302026110000"/>
    <s v="Cobros Mayo 3"/>
    <m/>
    <m/>
    <d v="2026-05-01T00:00:00"/>
    <s v="64541514"/>
    <s v="64541514"/>
    <m/>
    <m/>
    <m/>
    <m/>
    <m/>
    <d v="2026-05-01T00:00:00"/>
    <m/>
    <m/>
    <m/>
    <s v="8-958-1863"/>
    <s v="DIGITAL"/>
    <s v="NPN"/>
    <x v="12"/>
    <m/>
    <m/>
    <m/>
    <m/>
  </r>
  <r>
    <x v="1"/>
    <s v=" Zelideth Mercedes De Coronado"/>
    <n v="802879460000"/>
    <s v="Cobros Mayo 3"/>
    <m/>
    <m/>
    <d v="2026-05-01T00:00:00"/>
    <s v="68166791"/>
    <s v="68166791"/>
    <m/>
    <m/>
    <m/>
    <m/>
    <m/>
    <d v="2026-05-01T00:00:00"/>
    <m/>
    <m/>
    <m/>
    <s v="8-244-379"/>
    <s v="Outbound Residencial"/>
    <s v="2 MESES PENDIENTES"/>
    <x v="12"/>
    <m/>
    <m/>
    <m/>
    <m/>
  </r>
  <r>
    <x v="1"/>
    <s v="BLANCA GUZMAN"/>
    <n v="367067900000"/>
    <s v="Cobros Mayo 3"/>
    <m/>
    <m/>
    <d v="2026-05-01T00:00:00"/>
    <s v="68907654"/>
    <s v="68907654"/>
    <m/>
    <m/>
    <m/>
    <m/>
    <m/>
    <d v="2026-05-01T00:00:00"/>
    <m/>
    <m/>
    <m/>
    <s v="8-927-878"/>
    <s v="MASIVO"/>
    <s v="2 MESES PENDIENTES"/>
    <x v="12"/>
    <m/>
    <m/>
    <m/>
    <m/>
  </r>
  <r>
    <x v="1"/>
    <s v="Elizabeth González "/>
    <n v="369066830000"/>
    <s v="Cobros Mayo 3"/>
    <m/>
    <m/>
    <d v="2026-05-01T00:00:00"/>
    <s v="68905432"/>
    <s v="68905432"/>
    <m/>
    <m/>
    <m/>
    <m/>
    <m/>
    <d v="2026-05-01T00:00:00"/>
    <m/>
    <m/>
    <m/>
    <s v="8-850-2345"/>
    <s v="MASIVO"/>
    <s v="2 MESES PENDIENTES"/>
    <x v="12"/>
    <m/>
    <m/>
    <m/>
    <m/>
  </r>
  <r>
    <x v="1"/>
    <s v="GUILLERMO ERNESTO PLANES RIOS"/>
    <n v="346067830000"/>
    <s v="Cobros Mayo 3"/>
    <m/>
    <m/>
    <d v="2026-05-01T00:00:00"/>
    <s v="68373609"/>
    <s v="68373609"/>
    <m/>
    <m/>
    <m/>
    <m/>
    <m/>
    <d v="2026-05-01T00:00:00"/>
    <m/>
    <m/>
    <m/>
    <s v="1-718-829"/>
    <s v="MASIVO"/>
    <s v="2 MESES PENDIENTES"/>
    <x v="12"/>
    <m/>
    <m/>
    <m/>
    <m/>
  </r>
  <r>
    <x v="1"/>
    <s v="Maria de la cruz"/>
    <n v="365069040000"/>
    <s v="Cobros Mayo 3"/>
    <m/>
    <m/>
    <d v="2026-05-01T00:00:00"/>
    <s v="68905432"/>
    <s v="68905432"/>
    <m/>
    <m/>
    <m/>
    <m/>
    <m/>
    <d v="2026-05-01T00:00:00"/>
    <m/>
    <m/>
    <m/>
    <s v="8-383-313"/>
    <s v="MASIVO"/>
    <s v="2 MESES PENDIENTES"/>
    <x v="12"/>
    <m/>
    <m/>
    <m/>
    <m/>
  </r>
  <r>
    <x v="1"/>
    <s v="Alejandra cedeño "/>
    <n v="366069230000"/>
    <s v="Cobros Mayo 3"/>
    <m/>
    <m/>
    <d v="2026-05-01T00:00:00"/>
    <s v="68905432"/>
    <s v="68905432"/>
    <m/>
    <m/>
    <m/>
    <m/>
    <m/>
    <d v="2026-05-01T00:00:00"/>
    <m/>
    <m/>
    <m/>
    <s v="8-1031-411"/>
    <s v="MASIVO"/>
    <s v="2 MESES PENDIENTES"/>
    <x v="12"/>
    <m/>
    <m/>
    <m/>
    <m/>
  </r>
  <r>
    <x v="1"/>
    <s v="Edgardo Abdiel Silva Medrano "/>
    <n v="367068520000"/>
    <s v="Cobros Mayo 3"/>
    <m/>
    <m/>
    <d v="2026-05-01T00:00:00"/>
    <n v="69108163"/>
    <n v="69108163"/>
    <m/>
    <m/>
    <m/>
    <m/>
    <m/>
    <d v="2026-05-01T00:00:00"/>
    <m/>
    <m/>
    <m/>
    <s v="8-708-262"/>
    <s v="MASIVO"/>
    <s v="2 MESES PENDIENTES"/>
    <x v="12"/>
    <m/>
    <m/>
    <m/>
    <m/>
  </r>
  <r>
    <x v="1"/>
    <s v="Eliecer Enrique Samudio Canto"/>
    <n v="361042790000"/>
    <s v="Cobros Mayo 3"/>
    <m/>
    <m/>
    <d v="2026-05-01T00:00:00"/>
    <s v="67506115"/>
    <s v="67506115"/>
    <m/>
    <m/>
    <m/>
    <m/>
    <m/>
    <d v="2026-05-01T00:00:00"/>
    <m/>
    <m/>
    <m/>
    <s v="4-790-1519"/>
    <s v="MASIVO"/>
    <s v="2 MESES PENDIENTES"/>
    <x v="12"/>
    <m/>
    <m/>
    <m/>
    <m/>
  </r>
  <r>
    <x v="1"/>
    <s v="OSCAR ORLANDO GUTIERREZ TEJEIRA "/>
    <n v="369065640000"/>
    <s v="Cobros Mayo 3"/>
    <m/>
    <m/>
    <d v="2026-05-01T00:00:00"/>
    <s v="61817534"/>
    <s v="61817534"/>
    <m/>
    <m/>
    <m/>
    <m/>
    <m/>
    <d v="2026-05-01T00:00:00"/>
    <m/>
    <m/>
    <m/>
    <s v="8-852-1070"/>
    <s v="MASIVO"/>
    <s v="2 MESES PENDIENTES"/>
    <x v="12"/>
    <m/>
    <m/>
    <m/>
    <m/>
  </r>
  <r>
    <x v="1"/>
    <s v="Adis ester Castillo Hidalgo"/>
    <n v="361068260000"/>
    <s v="Cobros Mayo 3"/>
    <m/>
    <m/>
    <d v="2026-05-01T00:00:00"/>
    <s v="67435221"/>
    <s v="67435221"/>
    <m/>
    <m/>
    <m/>
    <m/>
    <m/>
    <d v="2026-05-01T00:00:00"/>
    <m/>
    <m/>
    <m/>
    <s v="4-833-2352"/>
    <s v="MASIVO"/>
    <s v="2 MESES PENDIENTES"/>
    <x v="12"/>
    <m/>
    <m/>
    <m/>
    <m/>
  </r>
  <r>
    <x v="1"/>
    <s v="Fabián Guerra Abrego"/>
    <n v="368067720000"/>
    <s v="Cobros Mayo 3"/>
    <m/>
    <m/>
    <d v="2026-05-01T00:00:00"/>
    <n v="65378996"/>
    <n v="65378996"/>
    <m/>
    <m/>
    <m/>
    <m/>
    <m/>
    <d v="2026-05-01T00:00:00"/>
    <m/>
    <m/>
    <m/>
    <s v="12-719-59"/>
    <s v="MASIVO"/>
    <s v="NPN"/>
    <x v="12"/>
    <m/>
    <m/>
    <m/>
    <m/>
  </r>
  <r>
    <x v="1"/>
    <s v="cynthia de gracia Sánchez"/>
    <n v="207079730000"/>
    <s v="Cobros Mayo 3"/>
    <m/>
    <m/>
    <d v="2026-05-01T00:00:00"/>
    <s v="69521633"/>
    <s v="69521633"/>
    <m/>
    <m/>
    <m/>
    <m/>
    <m/>
    <d v="2026-05-01T00:00:00"/>
    <m/>
    <m/>
    <m/>
    <s v="4-759-2176"/>
    <s v="MASIVO"/>
    <s v="2 MESES PENDIENTES"/>
    <x v="12"/>
    <m/>
    <m/>
    <m/>
    <m/>
  </r>
  <r>
    <x v="1"/>
    <s v="Marcelina cortez"/>
    <n v="342438280000"/>
    <s v="Cobros Mayo 3"/>
    <m/>
    <m/>
    <d v="2026-05-01T00:00:00"/>
    <s v="62172392"/>
    <s v="62172392"/>
    <m/>
    <m/>
    <m/>
    <m/>
    <m/>
    <d v="2026-05-01T00:00:00"/>
    <m/>
    <m/>
    <m/>
    <s v="8-384-264"/>
    <s v="MASIVO"/>
    <s v="1 MES PENDIENTE"/>
    <x v="12"/>
    <m/>
    <m/>
    <m/>
    <m/>
  </r>
  <r>
    <x v="1"/>
    <s v="JOSE LUIS RODRIGUEZ HERNANDEZ"/>
    <n v="363062240000"/>
    <s v="Cobros Mayo 3"/>
    <m/>
    <m/>
    <d v="2026-05-01T00:00:00"/>
    <s v="63256860"/>
    <s v="63256860"/>
    <m/>
    <m/>
    <m/>
    <m/>
    <m/>
    <d v="2026-05-01T00:00:00"/>
    <m/>
    <m/>
    <m/>
    <s v="9-728-1985"/>
    <s v="MASIVO"/>
    <s v="2 MESES PENDIENTES"/>
    <x v="12"/>
    <m/>
    <m/>
    <m/>
    <m/>
  </r>
  <r>
    <x v="1"/>
    <s v="ROSMERY BRICEÑO VALENTIN"/>
    <n v="361068090000"/>
    <s v="Cobros Mayo 3"/>
    <m/>
    <m/>
    <d v="2026-05-01T00:00:00"/>
    <s v="63509532"/>
    <s v="63509532"/>
    <m/>
    <m/>
    <m/>
    <m/>
    <m/>
    <d v="2026-05-01T00:00:00"/>
    <m/>
    <m/>
    <m/>
    <s v="8-846-74"/>
    <s v="MASIVO"/>
    <s v="2 MESES PENDIENTES"/>
    <x v="12"/>
    <m/>
    <m/>
    <m/>
    <m/>
  </r>
  <r>
    <x v="1"/>
    <s v="ARACELLY LINETH CAMARENA RODRÍGUEZ"/>
    <n v="368063020000"/>
    <s v="Cobros Mayo 3"/>
    <m/>
    <m/>
    <d v="2026-05-01T00:00:00"/>
    <s v="66771239"/>
    <s v="66771239"/>
    <m/>
    <m/>
    <m/>
    <m/>
    <m/>
    <d v="2026-05-01T00:00:00"/>
    <m/>
    <m/>
    <m/>
    <s v="8-864-1032"/>
    <s v="MASIVO"/>
    <s v="1 MES PENDIENTE"/>
    <x v="12"/>
    <m/>
    <m/>
    <m/>
    <m/>
  </r>
  <r>
    <x v="1"/>
    <s v="ILKA ILEANA GONZALEZ AVILA"/>
    <n v="366068880000"/>
    <s v="Cobros Mayo 3"/>
    <m/>
    <m/>
    <d v="2026-05-01T00:00:00"/>
    <s v="66112293"/>
    <s v="66112293"/>
    <m/>
    <m/>
    <m/>
    <m/>
    <m/>
    <d v="2026-05-01T00:00:00"/>
    <m/>
    <m/>
    <m/>
    <s v="8-460-178"/>
    <s v="MASIVO"/>
    <s v="2 MESES PENDIENTES"/>
    <x v="12"/>
    <m/>
    <m/>
    <m/>
    <m/>
  </r>
  <r>
    <x v="1"/>
    <s v="Isaac Samir Vega Pereira"/>
    <n v="364067300000"/>
    <s v="Cobros Mayo 3"/>
    <m/>
    <m/>
    <d v="2026-05-01T00:00:00"/>
    <s v="68595612"/>
    <s v="68595612"/>
    <m/>
    <m/>
    <m/>
    <m/>
    <m/>
    <d v="2026-05-01T00:00:00"/>
    <m/>
    <m/>
    <m/>
    <s v="8-1047-571"/>
    <s v="MASIVO"/>
    <s v="2 MESES PENDIENTES"/>
    <x v="12"/>
    <m/>
    <m/>
    <m/>
    <m/>
  </r>
  <r>
    <x v="1"/>
    <s v="Leonel ivan González vigil"/>
    <n v="366069420000"/>
    <s v="Cobros Mayo 3"/>
    <m/>
    <m/>
    <d v="2026-05-01T00:00:00"/>
    <s v="60995428"/>
    <s v="60995428"/>
    <m/>
    <m/>
    <m/>
    <m/>
    <m/>
    <d v="2026-05-01T00:00:00"/>
    <m/>
    <m/>
    <m/>
    <s v="4-206-768"/>
    <s v="MASIVO"/>
    <s v="2 MESES PENDIENTES"/>
    <x v="12"/>
    <m/>
    <m/>
    <m/>
    <m/>
  </r>
  <r>
    <x v="1"/>
    <s v="Dionicio Duarte alain"/>
    <n v="369070400000"/>
    <s v="Cobros Mayo 3"/>
    <m/>
    <m/>
    <d v="2026-05-01T00:00:00"/>
    <n v="66307348"/>
    <n v="66307348"/>
    <m/>
    <m/>
    <m/>
    <m/>
    <m/>
    <d v="2026-05-01T00:00:00"/>
    <m/>
    <m/>
    <m/>
    <s v="9-747-198"/>
    <s v="MASIVO"/>
    <s v="NPN"/>
    <x v="12"/>
    <m/>
    <m/>
    <m/>
    <m/>
  </r>
  <r>
    <x v="1"/>
    <s v="Sergio smith"/>
    <n v="361070430000"/>
    <s v="Cobros Mayo 3"/>
    <m/>
    <m/>
    <d v="2026-05-01T00:00:00"/>
    <s v="64578798"/>
    <s v="64578798"/>
    <m/>
    <m/>
    <m/>
    <m/>
    <m/>
    <d v="2026-05-01T00:00:00"/>
    <m/>
    <m/>
    <m/>
    <s v="10-710-1421"/>
    <s v="MASIVO"/>
    <s v="2 MESES PENDIENTES"/>
    <x v="12"/>
    <m/>
    <m/>
    <m/>
    <m/>
  </r>
  <r>
    <x v="1"/>
    <s v="Jorge Luis Gómez Gutiérrez "/>
    <n v="366070150000"/>
    <s v="Cobros Mayo 3"/>
    <m/>
    <m/>
    <d v="2026-05-01T00:00:00"/>
    <s v="67631318"/>
    <s v="67631318"/>
    <m/>
    <m/>
    <m/>
    <m/>
    <m/>
    <d v="2026-05-01T00:00:00"/>
    <m/>
    <m/>
    <m/>
    <s v="4-739-1703"/>
    <s v="MASIVO"/>
    <s v="NPN"/>
    <x v="12"/>
    <m/>
    <m/>
    <m/>
    <m/>
  </r>
  <r>
    <x v="1"/>
    <s v="Rosa Maria Gutierrez Garcia"/>
    <n v="369068950000"/>
    <s v="Cobros Mayo 3"/>
    <m/>
    <m/>
    <d v="2026-05-01T00:00:00"/>
    <s v="68522787"/>
    <s v="68522787"/>
    <m/>
    <m/>
    <m/>
    <m/>
    <m/>
    <d v="2026-05-01T00:00:00"/>
    <m/>
    <m/>
    <m/>
    <s v="8-437-817"/>
    <s v="MASIVO"/>
    <s v="2 MESES PENDIENTES"/>
    <x v="12"/>
    <m/>
    <m/>
    <m/>
    <m/>
  </r>
  <r>
    <x v="1"/>
    <s v="Adolfo Briceño Palacio"/>
    <n v="363070610000"/>
    <s v="Cobros Mayo 3"/>
    <m/>
    <m/>
    <d v="2026-05-01T00:00:00"/>
    <s v="68423193"/>
    <s v="68423193"/>
    <m/>
    <m/>
    <m/>
    <m/>
    <m/>
    <d v="2026-05-01T00:00:00"/>
    <m/>
    <m/>
    <m/>
    <s v="1-718-212"/>
    <s v="MASIVO"/>
    <s v="2 MESES PENDIENTES"/>
    <x v="12"/>
    <m/>
    <m/>
    <m/>
    <m/>
  </r>
  <r>
    <x v="1"/>
    <s v="Jason Samir Salinas"/>
    <n v="362058840000"/>
    <s v="Cobros Mayo 3"/>
    <m/>
    <m/>
    <d v="2026-05-01T00:00:00"/>
    <s v="65443566"/>
    <s v="65443566"/>
    <m/>
    <m/>
    <m/>
    <m/>
    <m/>
    <d v="2026-05-01T00:00:00"/>
    <m/>
    <m/>
    <m/>
    <s v="4-828-1992"/>
    <s v="MASIVO"/>
    <s v="2 MESES PENDIENTES"/>
    <x v="12"/>
    <m/>
    <m/>
    <m/>
    <m/>
  </r>
  <r>
    <x v="1"/>
    <s v="CHARLES HERRERA"/>
    <n v="349434950000"/>
    <s v="Cobros Mayo 3"/>
    <m/>
    <m/>
    <d v="2026-05-01T00:00:00"/>
    <s v="63035905"/>
    <s v="63035905"/>
    <m/>
    <m/>
    <m/>
    <m/>
    <m/>
    <d v="2026-05-01T00:00:00"/>
    <m/>
    <m/>
    <m/>
    <s v="8-1032-1049"/>
    <s v="MASIVO"/>
    <s v="2 MESES PENDIENTES"/>
    <x v="12"/>
    <m/>
    <m/>
    <m/>
    <m/>
  </r>
  <r>
    <x v="1"/>
    <s v="YANINA ITZEL MONTIEL CORREA"/>
    <n v="363070170000"/>
    <s v="Cobros Mayo 3"/>
    <m/>
    <m/>
    <d v="2026-05-01T00:00:00"/>
    <s v="64655617"/>
    <s v="64655617"/>
    <m/>
    <m/>
    <m/>
    <m/>
    <m/>
    <d v="2026-05-01T00:00:00"/>
    <m/>
    <m/>
    <m/>
    <s v="8-967-849"/>
    <s v="MASIVO"/>
    <s v="2 MESES PENDIENTES"/>
    <x v="12"/>
    <m/>
    <m/>
    <m/>
    <m/>
  </r>
  <r>
    <x v="1"/>
    <s v="KEVIN AUGUSTO"/>
    <n v="355196830000"/>
    <s v="Cobros Mayo 3"/>
    <m/>
    <m/>
    <d v="2026-05-01T00:00:00"/>
    <s v="67726718"/>
    <s v="67726718"/>
    <m/>
    <m/>
    <m/>
    <m/>
    <m/>
    <d v="2026-05-01T00:00:00"/>
    <m/>
    <m/>
    <m/>
    <s v="8-1010-56"/>
    <s v="MASIVO"/>
    <s v="2 MESES PENDIENTES"/>
    <x v="12"/>
    <m/>
    <m/>
    <m/>
    <m/>
  </r>
  <r>
    <x v="1"/>
    <s v="CARLOS EDUARDO"/>
    <n v="344263940000"/>
    <s v="Cobros Mayo 3"/>
    <m/>
    <m/>
    <d v="2026-05-01T00:00:00"/>
    <s v="61988885"/>
    <s v="61988885"/>
    <m/>
    <m/>
    <m/>
    <m/>
    <m/>
    <d v="2026-05-01T00:00:00"/>
    <m/>
    <m/>
    <m/>
    <s v="2-710-2206"/>
    <s v="MASIVO"/>
    <s v="NPN"/>
    <x v="12"/>
    <m/>
    <m/>
    <m/>
    <m/>
  </r>
  <r>
    <x v="1"/>
    <s v="Sol pitty Rodriguez "/>
    <n v="362069590000"/>
    <s v="Cobros Mayo 3"/>
    <m/>
    <m/>
    <d v="2026-05-01T00:00:00"/>
    <s v="61464718"/>
    <s v="61464718"/>
    <m/>
    <m/>
    <m/>
    <m/>
    <m/>
    <d v="2026-05-01T00:00:00"/>
    <m/>
    <m/>
    <m/>
    <s v="8-763-140"/>
    <s v="MASIVO"/>
    <s v="2 MESES PENDIENTES"/>
    <x v="12"/>
    <m/>
    <m/>
    <m/>
    <m/>
  </r>
  <r>
    <x v="1"/>
    <s v="Deiby gabriel Sila ulloa"/>
    <n v="364067320000"/>
    <s v="Cobros Mayo 3"/>
    <m/>
    <m/>
    <d v="2026-05-01T00:00:00"/>
    <s v="65900688"/>
    <s v="65900688"/>
    <m/>
    <m/>
    <m/>
    <m/>
    <m/>
    <d v="2026-05-01T00:00:00"/>
    <m/>
    <m/>
    <m/>
    <s v="8-1063-768"/>
    <s v="MASIVO"/>
    <s v="2 MESES PENDIENTES"/>
    <x v="12"/>
    <m/>
    <m/>
    <m/>
    <m/>
  </r>
  <r>
    <x v="1"/>
    <s v="Rolando Algandona"/>
    <n v="207010460000"/>
    <s v="Cobros Mayo 3"/>
    <m/>
    <m/>
    <d v="2026-05-01T00:00:00"/>
    <s v="67357683"/>
    <s v="67357683"/>
    <m/>
    <m/>
    <m/>
    <m/>
    <m/>
    <d v="2026-05-01T00:00:00"/>
    <m/>
    <m/>
    <m/>
    <s v="8-825-1740"/>
    <s v="MASIVO"/>
    <s v="2 MESES PENDIENTES"/>
    <x v="12"/>
    <m/>
    <m/>
    <m/>
    <m/>
  </r>
  <r>
    <x v="1"/>
    <s v="JULISSA MABEL ARROYO"/>
    <n v="314016950000"/>
    <s v="Cobros Mayo 3"/>
    <m/>
    <m/>
    <d v="2026-05-01T00:00:00"/>
    <s v="62190408"/>
    <s v="62190408"/>
    <m/>
    <m/>
    <m/>
    <m/>
    <m/>
    <d v="2026-05-01T00:00:00"/>
    <m/>
    <m/>
    <m/>
    <s v="8-784-2455"/>
    <s v="MASIVO"/>
    <s v="2 MESES PENDIENTES"/>
    <x v="12"/>
    <m/>
    <m/>
    <m/>
    <m/>
  </r>
  <r>
    <x v="1"/>
    <s v="YULIO FUENTES FUENTES"/>
    <n v="361069330000"/>
    <s v="Cobros Mayo 3"/>
    <m/>
    <m/>
    <d v="2026-05-01T00:00:00"/>
    <s v="63468554"/>
    <s v="63468554"/>
    <m/>
    <m/>
    <m/>
    <m/>
    <m/>
    <d v="2026-05-01T00:00:00"/>
    <m/>
    <m/>
    <m/>
    <s v="8-260-905"/>
    <s v="MASIVO"/>
    <s v="2 MESES PENDIENTES"/>
    <x v="12"/>
    <m/>
    <m/>
    <m/>
    <m/>
  </r>
  <r>
    <x v="1"/>
    <s v="Nohelys Jerusalen Vasquez "/>
    <n v="365066290000"/>
    <s v="Cobros Mayo 3"/>
    <m/>
    <m/>
    <d v="2026-05-01T00:00:00"/>
    <s v="60996125"/>
    <s v="60996125"/>
    <m/>
    <m/>
    <m/>
    <m/>
    <m/>
    <d v="2026-05-01T00:00:00"/>
    <m/>
    <m/>
    <m/>
    <s v="8-1058-1364"/>
    <s v="MASIVO"/>
    <s v="2 MESES PENDIENTES"/>
    <x v="12"/>
    <m/>
    <m/>
    <m/>
    <m/>
  </r>
  <r>
    <x v="1"/>
    <s v="Shephanie Michelle murrell ortega "/>
    <n v="362330440000"/>
    <s v="Cobros Mayo 3"/>
    <m/>
    <m/>
    <d v="2026-05-01T00:00:00"/>
    <s v="68132648"/>
    <s v="68132648"/>
    <m/>
    <m/>
    <m/>
    <m/>
    <m/>
    <d v="2026-05-01T00:00:00"/>
    <m/>
    <m/>
    <m/>
    <s v="8-1035-234"/>
    <s v="MASIVO"/>
    <s v="NPN"/>
    <x v="12"/>
    <m/>
    <m/>
    <m/>
    <m/>
  </r>
  <r>
    <x v="1"/>
    <s v="Facilitys y Services Corp"/>
    <n v="362067500000"/>
    <s v="Cobros Mayo 3"/>
    <m/>
    <m/>
    <d v="2026-05-01T00:00:00"/>
    <s v="69762145"/>
    <s v="69762145"/>
    <m/>
    <m/>
    <m/>
    <m/>
    <m/>
    <d v="2026-05-01T00:00:00"/>
    <m/>
    <m/>
    <m/>
    <s v="1955980-1-732704 DV50"/>
    <s v="SOHO"/>
    <s v="1 MES PENDIENTE"/>
    <x v="12"/>
    <m/>
    <m/>
    <m/>
    <m/>
  </r>
  <r>
    <x v="1"/>
    <s v="Luis eduardo espino arjona"/>
    <n v="365068700000"/>
    <s v="Cobros Mayo 3"/>
    <m/>
    <m/>
    <d v="2026-05-01T00:00:00"/>
    <s v="62795240"/>
    <s v="62795240"/>
    <m/>
    <m/>
    <m/>
    <m/>
    <m/>
    <d v="2026-05-01T00:00:00"/>
    <m/>
    <m/>
    <m/>
    <s v="9-759-231"/>
    <s v="SOHO"/>
    <s v="2 MESES PENDIENTES"/>
    <x v="12"/>
    <m/>
    <m/>
    <m/>
    <m/>
  </r>
  <r>
    <x v="1"/>
    <s v="JEAN EVANS RODRÍGUEZ "/>
    <n v="368065690000"/>
    <s v="Cobros Mayo 3"/>
    <m/>
    <m/>
    <d v="2026-05-01T00:00:00"/>
    <s v="64398458"/>
    <s v="64398458"/>
    <m/>
    <m/>
    <m/>
    <m/>
    <m/>
    <d v="2026-05-01T00:00:00"/>
    <m/>
    <m/>
    <m/>
    <s v="8-995-1562"/>
    <s v="MASIVO"/>
    <s v="2 MESES PENDIENTES"/>
    <x v="12"/>
    <m/>
    <m/>
    <m/>
    <m/>
  </r>
  <r>
    <x v="1"/>
    <s v="ERIKA AHILEEN CARDENAS VELASQUEZ"/>
    <n v="361065430000"/>
    <s v="Cobros Mayo 3"/>
    <m/>
    <m/>
    <d v="2026-05-01T00:00:00"/>
    <s v="69860608"/>
    <s v="69860608"/>
    <m/>
    <m/>
    <m/>
    <m/>
    <m/>
    <d v="2026-05-01T00:00:00"/>
    <m/>
    <m/>
    <m/>
    <s v="8-1065-1108"/>
    <s v="MASIVO"/>
    <s v="2 MESES PENDIENTES"/>
    <x v="12"/>
    <m/>
    <m/>
    <m/>
    <m/>
  </r>
  <r>
    <x v="1"/>
    <s v="Aparicio Pérez Martinez "/>
    <n v="365066510000"/>
    <s v="Cobros Mayo 3"/>
    <m/>
    <m/>
    <d v="2026-05-01T00:00:00"/>
    <s v="67301706"/>
    <s v="67301706"/>
    <m/>
    <m/>
    <m/>
    <m/>
    <m/>
    <d v="2026-05-01T00:00:00"/>
    <m/>
    <m/>
    <m/>
    <s v="10-704-2369"/>
    <s v="MASIVO"/>
    <s v="1 MES PENDIENTE"/>
    <x v="12"/>
    <m/>
    <m/>
    <m/>
    <m/>
  </r>
  <r>
    <x v="1"/>
    <s v="Isbeth Carolina Reyes Gutiérrez "/>
    <n v="363070070000"/>
    <s v="Cobros Mayo 3"/>
    <m/>
    <m/>
    <d v="2026-05-01T00:00:00"/>
    <s v="67833808"/>
    <s v="67833808"/>
    <m/>
    <m/>
    <m/>
    <m/>
    <m/>
    <d v="2026-05-01T00:00:00"/>
    <m/>
    <m/>
    <m/>
    <s v="E-8-215012"/>
    <s v="MASIVO"/>
    <s v="2 MESES PENDIENTES"/>
    <x v="12"/>
    <m/>
    <m/>
    <m/>
    <m/>
  </r>
  <r>
    <x v="1"/>
    <s v="SULY MILAGROS PALACIOS ABREGO"/>
    <n v="368070520000"/>
    <s v="Cobros Mayo 3"/>
    <m/>
    <m/>
    <d v="2026-05-01T00:00:00"/>
    <n v="67655838"/>
    <n v="67655838"/>
    <m/>
    <m/>
    <m/>
    <m/>
    <m/>
    <d v="2026-05-01T00:00:00"/>
    <m/>
    <m/>
    <m/>
    <s v="8-866-1684"/>
    <s v="CALL CENTER P2P"/>
    <s v="2 MESES PENDIENTES"/>
    <x v="12"/>
    <m/>
    <m/>
    <m/>
    <m/>
  </r>
  <r>
    <x v="1"/>
    <s v="Fabio Alexander Bejarano Pardo"/>
    <n v="363070380000"/>
    <s v="Cobros Mayo 3"/>
    <m/>
    <m/>
    <d v="2026-05-01T00:00:00"/>
    <s v="61473926"/>
    <s v="61473926"/>
    <m/>
    <m/>
    <m/>
    <m/>
    <m/>
    <d v="2026-05-01T00:00:00"/>
    <m/>
    <m/>
    <m/>
    <s v="E-8-101141"/>
    <s v="RENOVACIONES"/>
    <s v="2 MESES PENDIENTES"/>
    <x v="12"/>
    <m/>
    <m/>
    <m/>
    <m/>
  </r>
  <r>
    <x v="1"/>
    <s v=" IAN ALBERTO CABALLERO AGUDO"/>
    <n v="365064250000"/>
    <s v="Cobros Mayo 3"/>
    <m/>
    <m/>
    <d v="2026-05-01T00:00:00"/>
    <s v="66340616"/>
    <s v="66340616"/>
    <m/>
    <m/>
    <m/>
    <m/>
    <m/>
    <d v="2026-05-01T00:00:00"/>
    <m/>
    <m/>
    <m/>
    <s v="8-909-1881"/>
    <s v="DIGITAL"/>
    <s v="2 MESES PENDIENTES"/>
    <x v="12"/>
    <m/>
    <m/>
    <m/>
    <m/>
  </r>
  <r>
    <x v="1"/>
    <s v="DENIS GABRIEL CORONADO RODRIGUEZ"/>
    <n v="365069380000"/>
    <s v="Cobros Mayo 3"/>
    <m/>
    <m/>
    <d v="2026-05-01T00:00:00"/>
    <s v="62722229"/>
    <s v="62722229"/>
    <m/>
    <m/>
    <m/>
    <m/>
    <m/>
    <d v="2026-05-01T00:00:00"/>
    <m/>
    <m/>
    <m/>
    <s v="8-527-1491"/>
    <s v="DIGITAL"/>
    <s v="2 MESES PENDIENTES"/>
    <x v="12"/>
    <m/>
    <m/>
    <m/>
    <m/>
  </r>
  <r>
    <x v="1"/>
    <s v="TANIA PEREZ"/>
    <n v="366066810000"/>
    <s v="Cobros Mayo 3"/>
    <m/>
    <m/>
    <d v="2026-05-01T00:00:00"/>
    <s v="67890453"/>
    <s v="67890453"/>
    <m/>
    <m/>
    <m/>
    <m/>
    <m/>
    <d v="2026-05-01T00:00:00"/>
    <m/>
    <m/>
    <m/>
    <s v="2-728-1172"/>
    <s v="MASIVO"/>
    <s v="2 MESES PENDIENTES"/>
    <x v="12"/>
    <m/>
    <m/>
    <m/>
    <m/>
  </r>
  <r>
    <x v="1"/>
    <s v="Alberto castillo "/>
    <n v="364069510000"/>
    <s v="Cobros Mayo 3"/>
    <m/>
    <m/>
    <d v="2026-05-01T00:00:00"/>
    <s v="67890453"/>
    <s v="67890453"/>
    <m/>
    <m/>
    <m/>
    <m/>
    <m/>
    <d v="2026-05-01T00:00:00"/>
    <m/>
    <m/>
    <m/>
    <s v="2-701-1941"/>
    <s v="MASIVO"/>
    <s v="2 MESES PENDIENTES"/>
    <x v="12"/>
    <m/>
    <m/>
    <m/>
    <m/>
  </r>
  <r>
    <x v="1"/>
    <s v="Nigdidili cooper"/>
    <n v="368070350000"/>
    <s v="Cobros Mayo 3"/>
    <m/>
    <m/>
    <d v="2026-05-01T00:00:00"/>
    <s v="68818973"/>
    <s v="68818973"/>
    <m/>
    <m/>
    <m/>
    <m/>
    <m/>
    <d v="2026-05-01T00:00:00"/>
    <m/>
    <m/>
    <m/>
    <s v="10-716-822"/>
    <s v="MASIVO"/>
    <s v="2 MESES PENDIENTES"/>
    <x v="12"/>
    <m/>
    <m/>
    <m/>
    <m/>
  </r>
  <r>
    <x v="1"/>
    <s v="Edwin Ameth De la Cruz Bedoya"/>
    <n v="361070900000"/>
    <s v="Cobros Mayo 3"/>
    <m/>
    <m/>
    <d v="2026-05-01T00:00:00"/>
    <s v="60174962"/>
    <s v="60174962"/>
    <m/>
    <m/>
    <m/>
    <m/>
    <m/>
    <d v="2026-05-01T00:00:00"/>
    <m/>
    <m/>
    <m/>
    <s v="8-907-1015"/>
    <s v="MASIVO"/>
    <s v="2 MESES PENDIENTES"/>
    <x v="12"/>
    <m/>
    <m/>
    <m/>
    <m/>
  </r>
  <r>
    <x v="1"/>
    <s v="Jean Carlos de gracia castillo "/>
    <n v="361067270000"/>
    <s v="Cobros Mayo 3"/>
    <m/>
    <m/>
    <d v="2026-05-01T00:00:00"/>
    <s v="69790611"/>
    <s v="69790611"/>
    <m/>
    <m/>
    <m/>
    <m/>
    <m/>
    <d v="2026-05-01T00:00:00"/>
    <m/>
    <m/>
    <m/>
    <s v="8-1054-2378"/>
    <s v="MASIVO"/>
    <s v="2 MESES PENDIENTES"/>
    <x v="12"/>
    <m/>
    <m/>
    <m/>
    <m/>
  </r>
  <r>
    <x v="1"/>
    <s v="Guillermo esteban santamaría troya"/>
    <n v="369066800000"/>
    <s v="Cobros Mayo 3"/>
    <m/>
    <m/>
    <d v="2026-05-01T00:00:00"/>
    <s v="62682251"/>
    <s v="62682251"/>
    <m/>
    <m/>
    <m/>
    <m/>
    <m/>
    <d v="2026-05-01T00:00:00"/>
    <m/>
    <m/>
    <m/>
    <s v="4-781-799"/>
    <s v="MASIVO"/>
    <s v="2 MESES PENDIENTES"/>
    <x v="12"/>
    <m/>
    <m/>
    <m/>
    <m/>
  </r>
  <r>
    <x v="1"/>
    <s v="Rachel Aeleen Serracin Pitti"/>
    <n v="367068870000"/>
    <s v="Cobros Mayo 3"/>
    <m/>
    <m/>
    <d v="2026-05-01T00:00:00"/>
    <s v="67623340"/>
    <s v="67623340"/>
    <m/>
    <m/>
    <m/>
    <m/>
    <m/>
    <d v="2026-05-01T00:00:00"/>
    <m/>
    <m/>
    <m/>
    <s v="4-799-368"/>
    <s v="MASIVO"/>
    <s v="2 MESES PENDIENTES"/>
    <x v="12"/>
    <m/>
    <m/>
    <m/>
    <m/>
  </r>
  <r>
    <x v="1"/>
    <s v="Adolfo Moreno"/>
    <n v="325043290000"/>
    <s v="Cobros Mayo 3"/>
    <m/>
    <m/>
    <d v="2026-05-01T00:00:00"/>
    <s v="66784627"/>
    <s v="66784627"/>
    <m/>
    <m/>
    <m/>
    <m/>
    <m/>
    <d v="2026-05-01T00:00:00"/>
    <m/>
    <m/>
    <m/>
    <s v="7-77-761"/>
    <s v="MASIVO"/>
    <s v="2 MESES PENDIENTES"/>
    <x v="12"/>
    <m/>
    <m/>
    <m/>
    <m/>
  </r>
  <r>
    <x v="1"/>
    <s v="Johannes David Santamaria Acosta"/>
    <n v="366068770000"/>
    <s v="Cobros Mayo 3"/>
    <m/>
    <m/>
    <d v="2026-05-01T00:00:00"/>
    <n v="67911386"/>
    <n v="67911386"/>
    <m/>
    <m/>
    <m/>
    <m/>
    <m/>
    <d v="2026-05-01T00:00:00"/>
    <m/>
    <m/>
    <m/>
    <s v="4-842-1423"/>
    <s v="MASIVO"/>
    <s v="2 MESES PENDIENTES"/>
    <x v="12"/>
    <m/>
    <m/>
    <m/>
    <m/>
  </r>
  <r>
    <x v="1"/>
    <s v="JENNIFER YESSENIA Álvarez VILLARREAL "/>
    <n v="362068090000"/>
    <s v="Cobros Mayo 3"/>
    <m/>
    <m/>
    <d v="2026-05-01T00:00:00"/>
    <s v="69283330"/>
    <s v="69283330"/>
    <m/>
    <m/>
    <m/>
    <m/>
    <m/>
    <d v="2026-05-01T00:00:00"/>
    <m/>
    <m/>
    <m/>
    <s v="4-743-2176"/>
    <s v="MASIVO"/>
    <s v="2 MESES PENDIENTES"/>
    <x v="12"/>
    <m/>
    <m/>
    <m/>
    <m/>
  </r>
  <r>
    <x v="1"/>
    <s v="KATERINE KATIUSCA HIDALGO CORTEZ"/>
    <n v="361067520000"/>
    <s v="Cobros Mayo 3"/>
    <m/>
    <m/>
    <d v="2026-05-01T00:00:00"/>
    <s v="65465600"/>
    <s v="65465600"/>
    <m/>
    <m/>
    <m/>
    <m/>
    <m/>
    <d v="2026-05-01T00:00:00"/>
    <m/>
    <m/>
    <m/>
    <s v="8-828-2138 "/>
    <s v="MASIVO"/>
    <s v="2 MESES PENDIENTES"/>
    <x v="12"/>
    <m/>
    <m/>
    <m/>
    <m/>
  </r>
  <r>
    <x v="1"/>
    <s v="EDUARDO EXIQUIO MONTENEGRO CONCEPCION"/>
    <n v="341241700000"/>
    <s v="Cobros Mayo 3"/>
    <m/>
    <m/>
    <d v="2026-05-01T00:00:00"/>
    <s v="67866083"/>
    <s v="67866083"/>
    <m/>
    <m/>
    <m/>
    <m/>
    <m/>
    <d v="2026-05-01T00:00:00"/>
    <m/>
    <m/>
    <m/>
    <s v="4-806-1195"/>
    <s v="MASIVO"/>
    <s v="2 MESES PENDIENTES"/>
    <x v="12"/>
    <m/>
    <m/>
    <m/>
    <m/>
  </r>
  <r>
    <x v="1"/>
    <s v="José del Carme Espinosa Quintero "/>
    <n v="365069510000"/>
    <s v="Cobros Mayo 3"/>
    <m/>
    <m/>
    <d v="2026-05-01T00:00:00"/>
    <n v="67291998"/>
    <n v="67291998"/>
    <m/>
    <m/>
    <m/>
    <m/>
    <m/>
    <d v="2026-05-01T00:00:00"/>
    <m/>
    <m/>
    <m/>
    <s v=" 4-114-826"/>
    <s v="MASIVO"/>
    <s v="2 MESES PENDIENTES"/>
    <x v="12"/>
    <m/>
    <m/>
    <m/>
    <m/>
  </r>
  <r>
    <x v="1"/>
    <s v="Pricy Gutierrez "/>
    <n v="367065970000"/>
    <s v="Cobros Mayo 3"/>
    <m/>
    <m/>
    <d v="2026-05-01T00:00:00"/>
    <s v="65391567"/>
    <s v="65391567"/>
    <m/>
    <m/>
    <m/>
    <m/>
    <m/>
    <d v="2026-05-01T00:00:00"/>
    <m/>
    <m/>
    <m/>
    <s v="7-708-1050"/>
    <s v="MASIVO"/>
    <s v="NPN"/>
    <x v="12"/>
    <m/>
    <m/>
    <m/>
    <m/>
  </r>
  <r>
    <x v="1"/>
    <s v="Wendy Carolina "/>
    <n v="365068410000"/>
    <s v="Cobros Mayo 3"/>
    <m/>
    <m/>
    <d v="2026-05-01T00:00:00"/>
    <s v="63758860"/>
    <s v="63758860"/>
    <m/>
    <m/>
    <m/>
    <m/>
    <m/>
    <d v="2026-05-01T00:00:00"/>
    <m/>
    <m/>
    <m/>
    <s v="7-715-438"/>
    <s v="MASIVO"/>
    <s v="NPN"/>
    <x v="12"/>
    <m/>
    <m/>
    <m/>
    <m/>
  </r>
  <r>
    <x v="1"/>
    <s v="Abel prado"/>
    <n v="365068110000"/>
    <s v="Cobros Mayo 3"/>
    <m/>
    <m/>
    <d v="2026-05-01T00:00:00"/>
    <s v="66382852"/>
    <s v="66382852"/>
    <m/>
    <m/>
    <m/>
    <m/>
    <m/>
    <d v="2026-05-01T00:00:00"/>
    <m/>
    <m/>
    <m/>
    <s v="7-713-1972"/>
    <s v="MASIVO"/>
    <s v="2 MESES PENDIENTES"/>
    <x v="12"/>
    <m/>
    <m/>
    <m/>
    <m/>
  </r>
  <r>
    <x v="1"/>
    <s v="Pedro Fernando Montañés Jaime"/>
    <n v="368068990000"/>
    <s v="Cobros Mayo 3"/>
    <m/>
    <m/>
    <d v="2026-05-01T00:00:00"/>
    <n v="64130083"/>
    <n v="64130083"/>
    <m/>
    <m/>
    <m/>
    <m/>
    <m/>
    <d v="2026-05-01T00:00:00"/>
    <m/>
    <m/>
    <m/>
    <s v="8-363-984"/>
    <s v="MASIVO"/>
    <s v="2 MESES PENDIENTES"/>
    <x v="12"/>
    <m/>
    <m/>
    <m/>
    <m/>
  </r>
  <r>
    <x v="1"/>
    <s v="DIAZ REYES LUIS BELTRAN"/>
    <n v="324001850000"/>
    <s v="Cobros Mayo 3"/>
    <m/>
    <m/>
    <d v="2026-05-01T00:00:00"/>
    <s v="64622704"/>
    <s v="64622704"/>
    <m/>
    <m/>
    <m/>
    <m/>
    <m/>
    <d v="2026-05-01T00:00:00"/>
    <m/>
    <m/>
    <m/>
    <s v="151612000"/>
    <s v="MASIVO"/>
    <s v="1 MES PENDIENTE"/>
    <x v="12"/>
    <m/>
    <m/>
    <m/>
    <m/>
  </r>
  <r>
    <x v="1"/>
    <s v="CESAR MENA"/>
    <n v="362068650000"/>
    <s v="Cobros Mayo 3"/>
    <m/>
    <m/>
    <d v="2026-05-01T00:00:00"/>
    <s v="62597582"/>
    <s v="62597582"/>
    <m/>
    <m/>
    <m/>
    <m/>
    <m/>
    <d v="2026-05-01T00:00:00"/>
    <m/>
    <m/>
    <m/>
    <s v="8-967-460"/>
    <s v="MASIVO"/>
    <s v="2 MESES PENDIENTES"/>
    <x v="12"/>
    <m/>
    <m/>
    <m/>
    <m/>
  </r>
  <r>
    <x v="1"/>
    <s v="SAMUEL BENT ALVAREZ"/>
    <n v="363068010000"/>
    <s v="Cobros Mayo 3"/>
    <m/>
    <m/>
    <d v="2026-05-01T00:00:00"/>
    <s v="68032699"/>
    <s v="68032699"/>
    <m/>
    <m/>
    <m/>
    <m/>
    <m/>
    <d v="2026-05-01T00:00:00"/>
    <m/>
    <m/>
    <m/>
    <s v="8-859-1851"/>
    <s v="MASIVO"/>
    <s v="2 MESES PENDIENTES"/>
    <x v="12"/>
    <m/>
    <m/>
    <m/>
    <m/>
  </r>
  <r>
    <x v="1"/>
    <s v="DANEIDA ZULEIKY GONDOLA CASTRO"/>
    <n v="361069840000"/>
    <s v="Cobros Mayo 3"/>
    <m/>
    <m/>
    <d v="2026-05-01T00:00:00"/>
    <s v="62746604"/>
    <s v="62746604"/>
    <m/>
    <m/>
    <m/>
    <m/>
    <m/>
    <d v="2026-05-01T00:00:00"/>
    <m/>
    <m/>
    <m/>
    <s v="8-1001-2179"/>
    <s v="MASIVO"/>
    <s v="2 MESES PENDIENTES"/>
    <x v="12"/>
    <m/>
    <m/>
    <m/>
    <m/>
  </r>
  <r>
    <x v="1"/>
    <s v="Elvia perez"/>
    <n v="361069850000"/>
    <s v="Cobros Mayo 3"/>
    <m/>
    <m/>
    <d v="2026-05-01T00:00:00"/>
    <s v="67670063"/>
    <s v="67670063"/>
    <m/>
    <m/>
    <m/>
    <m/>
    <m/>
    <d v="2026-05-01T00:00:00"/>
    <m/>
    <m/>
    <m/>
    <s v="8-723-2496"/>
    <s v="MASIVO"/>
    <s v="2 MESES PENDIENTES"/>
    <x v="12"/>
    <m/>
    <m/>
    <m/>
    <m/>
  </r>
  <r>
    <x v="1"/>
    <s v="Silvia Domínguez "/>
    <n v="321084830000"/>
    <s v="Cobros Mayo 3"/>
    <m/>
    <m/>
    <d v="2026-05-01T00:00:00"/>
    <s v="65386254"/>
    <s v="65386254"/>
    <m/>
    <m/>
    <m/>
    <m/>
    <m/>
    <d v="2026-05-01T00:00:00"/>
    <m/>
    <m/>
    <m/>
    <s v="8-712-653"/>
    <s v="MASIVO"/>
    <s v="2 MESES PENDIENTES"/>
    <x v="12"/>
    <m/>
    <m/>
    <m/>
    <m/>
  </r>
  <r>
    <x v="1"/>
    <s v="Cecilia Córdoba"/>
    <n v="367064880000"/>
    <s v="Cobros Mayo 3"/>
    <m/>
    <m/>
    <d v="2026-05-01T00:00:00"/>
    <s v="65429301"/>
    <s v="65429301"/>
    <m/>
    <m/>
    <m/>
    <m/>
    <m/>
    <d v="2026-05-01T00:00:00"/>
    <m/>
    <m/>
    <m/>
    <s v="8-268-868"/>
    <s v="MASIVO"/>
    <s v="2 MESES PENDIENTES"/>
    <x v="12"/>
    <m/>
    <m/>
    <m/>
    <m/>
  </r>
  <r>
    <x v="1"/>
    <s v="Hugo Vega "/>
    <n v="369067330000"/>
    <s v="Cobros Mayo 3"/>
    <m/>
    <m/>
    <d v="2026-05-01T00:00:00"/>
    <s v="66736942"/>
    <s v="66736942"/>
    <m/>
    <m/>
    <m/>
    <m/>
    <m/>
    <d v="2026-05-01T00:00:00"/>
    <m/>
    <m/>
    <m/>
    <s v="4-757-644"/>
    <s v="MASIVO"/>
    <s v="2 MESES PENDIENTES"/>
    <x v="12"/>
    <m/>
    <m/>
    <m/>
    <m/>
  </r>
  <r>
    <x v="1"/>
    <s v="DIXCIA Quintanar"/>
    <n v="364067690000"/>
    <s v="Cobros Mayo 3"/>
    <m/>
    <m/>
    <d v="2026-05-01T00:00:00"/>
    <s v="66032783"/>
    <s v="66032783"/>
    <m/>
    <m/>
    <m/>
    <m/>
    <m/>
    <d v="2026-05-01T00:00:00"/>
    <m/>
    <m/>
    <m/>
    <s v="8-155-1383"/>
    <s v="MASIVO"/>
    <s v="NPN"/>
    <x v="12"/>
    <m/>
    <m/>
    <m/>
    <m/>
  </r>
  <r>
    <x v="1"/>
    <s v="Mycol bernard"/>
    <n v="367072330000"/>
    <s v="Cobros Mayo 3"/>
    <m/>
    <m/>
    <d v="2026-05-01T00:00:00"/>
    <s v="64447206"/>
    <s v="64447206"/>
    <m/>
    <m/>
    <m/>
    <m/>
    <m/>
    <d v="2026-05-01T00:00:00"/>
    <m/>
    <m/>
    <m/>
    <s v="8-908-1213"/>
    <s v="MASIVO"/>
    <s v="2 MESES PENDIENTES"/>
    <x v="12"/>
    <m/>
    <m/>
    <m/>
    <m/>
  </r>
  <r>
    <x v="1"/>
    <s v="Ysaac Alberto Pérez Beitia"/>
    <n v="362071640000"/>
    <s v="Cobros Mayo 3"/>
    <m/>
    <m/>
    <d v="2026-05-01T00:00:00"/>
    <s v="66676124"/>
    <s v="66676124"/>
    <m/>
    <m/>
    <m/>
    <m/>
    <m/>
    <d v="2026-05-01T00:00:00"/>
    <m/>
    <m/>
    <m/>
    <s v="PE-12-2114"/>
    <s v="MASIVO"/>
    <s v="2 MESES PENDIENTES"/>
    <x v="12"/>
    <m/>
    <m/>
    <m/>
    <m/>
  </r>
  <r>
    <x v="1"/>
    <s v="Herminia Salinas zurdo "/>
    <n v="364070190000"/>
    <s v="Cobros Mayo 3"/>
    <m/>
    <m/>
    <d v="2026-05-01T00:00:00"/>
    <s v="68262590"/>
    <s v="68262590"/>
    <m/>
    <m/>
    <m/>
    <m/>
    <m/>
    <d v="2026-05-01T00:00:00"/>
    <m/>
    <m/>
    <m/>
    <s v="4-706-805"/>
    <s v="MASIVO"/>
    <s v="2 MESES PENDIENTES"/>
    <x v="12"/>
    <m/>
    <m/>
    <m/>
    <m/>
  </r>
  <r>
    <x v="1"/>
    <s v="ARACELLYS AURORA"/>
    <n v="293043820000"/>
    <s v="Cobros Mayo 3"/>
    <m/>
    <m/>
    <d v="2026-05-01T00:00:00"/>
    <s v="67324678"/>
    <s v="67324678"/>
    <m/>
    <m/>
    <m/>
    <m/>
    <m/>
    <d v="2026-05-01T00:00:00"/>
    <m/>
    <m/>
    <m/>
    <s v="8-818-1688"/>
    <s v="MASIVO"/>
    <s v="1 MES PENDIENTE"/>
    <x v="12"/>
    <m/>
    <m/>
    <m/>
    <m/>
  </r>
  <r>
    <x v="1"/>
    <s v="Ermenegildo Palacio"/>
    <n v="364065020000"/>
    <s v="Cobros Mayo 3"/>
    <m/>
    <m/>
    <d v="2026-05-01T00:00:00"/>
    <s v="68744784"/>
    <s v="68744784"/>
    <m/>
    <m/>
    <m/>
    <m/>
    <m/>
    <d v="2026-05-01T00:00:00"/>
    <m/>
    <m/>
    <m/>
    <s v="12-724-711"/>
    <s v="MASIVO"/>
    <s v="NPN"/>
    <x v="12"/>
    <m/>
    <m/>
    <m/>
    <m/>
  </r>
  <r>
    <x v="1"/>
    <s v=" NORYS ALICIA VALENCIA"/>
    <n v="363072150000"/>
    <s v="Cobros Mayo 3"/>
    <m/>
    <m/>
    <d v="2026-05-01T00:00:00"/>
    <s v="64151950"/>
    <s v="64151950"/>
    <m/>
    <m/>
    <m/>
    <m/>
    <m/>
    <d v="2026-05-01T00:00:00"/>
    <m/>
    <m/>
    <m/>
    <s v="5-14-1225"/>
    <s v="MASIVO"/>
    <s v="2 MESES PENDIENTES"/>
    <x v="12"/>
    <m/>
    <m/>
    <m/>
    <m/>
  </r>
  <r>
    <x v="1"/>
    <s v="Yerlenis Arianis Moreno"/>
    <n v="354360550000"/>
    <s v="Cobros Mayo 3"/>
    <m/>
    <m/>
    <d v="2026-05-01T00:00:00"/>
    <s v="65913608"/>
    <s v="65913608"/>
    <m/>
    <m/>
    <m/>
    <m/>
    <m/>
    <d v="2026-05-01T00:00:00"/>
    <m/>
    <m/>
    <m/>
    <s v="8-1058-413"/>
    <s v="MASIVO"/>
    <s v="2 MESES PENDIENTES"/>
    <x v="12"/>
    <m/>
    <m/>
    <m/>
    <m/>
  </r>
  <r>
    <x v="1"/>
    <s v="PAMELA MILAGROS MORENO VARGAS"/>
    <n v="362070220000"/>
    <s v="Cobros Mayo 3"/>
    <m/>
    <m/>
    <d v="2026-05-01T00:00:00"/>
    <s v="68948340"/>
    <s v="68948340"/>
    <m/>
    <m/>
    <m/>
    <m/>
    <m/>
    <d v="2026-05-01T00:00:00"/>
    <m/>
    <m/>
    <m/>
    <s v="8-996-1461"/>
    <s v="MASIVO"/>
    <s v="2 MESES PENDIENTES"/>
    <x v="12"/>
    <m/>
    <m/>
    <m/>
    <m/>
  </r>
  <r>
    <x v="1"/>
    <s v="ILIANY BEATRIZ MENDOZA ATENCIO"/>
    <n v="363071170000"/>
    <s v="Cobros Mayo 3"/>
    <m/>
    <m/>
    <d v="2026-05-01T00:00:00"/>
    <s v="63411915"/>
    <s v="63411915"/>
    <m/>
    <m/>
    <m/>
    <m/>
    <m/>
    <d v="2026-05-01T00:00:00"/>
    <m/>
    <m/>
    <m/>
    <s v="8-1000-1830"/>
    <s v="MASIVO"/>
    <s v="2 MESES PENDIENTES"/>
    <x v="12"/>
    <m/>
    <m/>
    <m/>
    <m/>
  </r>
  <r>
    <x v="1"/>
    <s v="Yenifer Maylen Moran Lorenzo "/>
    <n v="319041780000"/>
    <s v="Cobros Mayo 3"/>
    <m/>
    <m/>
    <d v="2026-05-01T00:00:00"/>
    <s v="66406576"/>
    <s v="66406576"/>
    <m/>
    <m/>
    <m/>
    <m/>
    <m/>
    <d v="2026-05-01T00:00:00"/>
    <m/>
    <m/>
    <m/>
    <s v="2-726-2370"/>
    <s v="MASIVO"/>
    <s v="2 MESES PENDIENTES"/>
    <x v="12"/>
    <m/>
    <m/>
    <m/>
    <m/>
  </r>
  <r>
    <x v="1"/>
    <s v="SAHIR ROBERTO DUTARYTEJEI"/>
    <n v="356339440000"/>
    <s v="Cobros Mayo 3"/>
    <m/>
    <m/>
    <d v="2026-05-01T00:00:00"/>
    <s v="66882163"/>
    <s v="66882163"/>
    <m/>
    <m/>
    <m/>
    <m/>
    <m/>
    <d v="2026-05-01T00:00:00"/>
    <m/>
    <m/>
    <m/>
    <s v="3-727-353"/>
    <s v="MASIVO"/>
    <s v="2 MESES PENDIENTES"/>
    <x v="12"/>
    <m/>
    <m/>
    <m/>
    <m/>
  </r>
  <r>
    <x v="1"/>
    <s v="José Franco Sánchez Samaniego"/>
    <n v="367072620000"/>
    <s v="Cobros Mayo 3"/>
    <m/>
    <m/>
    <d v="2026-05-01T00:00:00"/>
    <s v="65504672"/>
    <s v="65504672"/>
    <m/>
    <m/>
    <m/>
    <m/>
    <m/>
    <d v="2026-05-01T00:00:00"/>
    <m/>
    <m/>
    <m/>
    <s v="2-83-1493"/>
    <s v="MASIVO"/>
    <s v="2 MESES PENDIENTES"/>
    <x v="12"/>
    <m/>
    <m/>
    <m/>
    <m/>
  </r>
  <r>
    <x v="1"/>
    <s v="Victoria Eugenia Martucci Suarez"/>
    <n v="363069450000"/>
    <s v="Cobros Mayo 3"/>
    <m/>
    <m/>
    <d v="2026-05-01T00:00:00"/>
    <s v="61125595"/>
    <s v="61125595"/>
    <m/>
    <m/>
    <m/>
    <m/>
    <m/>
    <d v="2026-05-01T00:00:00"/>
    <m/>
    <m/>
    <m/>
    <s v="8-476-656"/>
    <s v="SOHO-CALL CENTER"/>
    <s v="1 MES PENDIENTE"/>
    <x v="12"/>
    <m/>
    <m/>
    <m/>
    <m/>
  </r>
  <r>
    <x v="1"/>
    <s v="JAIRO ORLANDO RIOS SOTO"/>
    <n v="366070880000"/>
    <s v="Cobros Mayo 3"/>
    <m/>
    <m/>
    <d v="2026-05-01T00:00:00"/>
    <s v="66894299"/>
    <s v="66894299"/>
    <m/>
    <m/>
    <m/>
    <m/>
    <m/>
    <d v="2026-05-01T00:00:00"/>
    <m/>
    <m/>
    <m/>
    <s v="8-848-2374"/>
    <s v="MASIVO"/>
    <s v="2 MESES PENDIENTES"/>
    <x v="12"/>
    <m/>
    <m/>
    <m/>
    <m/>
  </r>
  <r>
    <x v="1"/>
    <s v="Eduardo batista sanchez"/>
    <n v="358071830000"/>
    <s v="Cobros Mayo 3"/>
    <m/>
    <m/>
    <d v="2026-05-01T00:00:00"/>
    <s v="68485408"/>
    <s v="68485408"/>
    <m/>
    <m/>
    <m/>
    <m/>
    <m/>
    <d v="2026-05-01T00:00:00"/>
    <m/>
    <m/>
    <m/>
    <s v="8-918-1847"/>
    <s v="MASIVO"/>
    <s v="2 MESES PENDIENTES"/>
    <x v="12"/>
    <m/>
    <m/>
    <m/>
    <m/>
  </r>
  <r>
    <x v="1"/>
    <s v="Irma Elena Martez Montenegro de Almengor "/>
    <n v="361068780000"/>
    <s v="Cobros Mayo 3"/>
    <m/>
    <m/>
    <d v="2026-05-01T00:00:00"/>
    <s v="67174056"/>
    <s v="67174056"/>
    <m/>
    <m/>
    <m/>
    <m/>
    <m/>
    <d v="2026-05-01T00:00:00"/>
    <m/>
    <m/>
    <m/>
    <s v="8-528-1807"/>
    <s v="MASIVO"/>
    <s v="2 MESES PENDIENTES"/>
    <x v="12"/>
    <m/>
    <m/>
    <m/>
    <m/>
  </r>
  <r>
    <x v="1"/>
    <s v=" BEATRIZ ALEJANDRA PEREZ CASTILLO"/>
    <n v="362071690000"/>
    <s v="Cobros Mayo 3"/>
    <m/>
    <m/>
    <d v="2026-05-01T00:00:00"/>
    <s v="67122687"/>
    <s v="67122687"/>
    <m/>
    <m/>
    <m/>
    <m/>
    <m/>
    <d v="2026-05-01T00:00:00"/>
    <m/>
    <m/>
    <m/>
    <s v="160136722"/>
    <s v="Outbound Residencial"/>
    <s v="NPN"/>
    <x v="12"/>
    <m/>
    <m/>
    <m/>
    <m/>
  </r>
  <r>
    <x v="1"/>
    <s v="SAUL GONZALEZ"/>
    <n v="368069040000"/>
    <s v="Cobros Mayo 3"/>
    <m/>
    <m/>
    <d v="2026-05-01T00:00:00"/>
    <s v="68905432"/>
    <s v="68905432"/>
    <m/>
    <m/>
    <m/>
    <m/>
    <m/>
    <d v="2026-05-01T00:00:00"/>
    <m/>
    <m/>
    <m/>
    <s v="9-725-1963"/>
    <s v="MASIVO"/>
    <s v="2 MESES PENDIENTES"/>
    <x v="12"/>
    <m/>
    <m/>
    <m/>
    <m/>
  </r>
  <r>
    <x v="1"/>
    <s v="CARLOS ALBERTO TUÑON BECERRA"/>
    <n v="364068430000"/>
    <s v="Cobros Mayo 3"/>
    <m/>
    <m/>
    <d v="2026-05-01T00:00:00"/>
    <s v="67890453"/>
    <s v="67890453"/>
    <m/>
    <m/>
    <m/>
    <m/>
    <m/>
    <d v="2026-05-01T00:00:00"/>
    <m/>
    <m/>
    <m/>
    <s v="8-516-1449"/>
    <s v="MASIVO"/>
    <s v="2 MESES PENDIENTES"/>
    <x v="12"/>
    <m/>
    <m/>
    <m/>
    <m/>
  </r>
  <r>
    <x v="1"/>
    <s v="Angela Martinez "/>
    <n v="353378590000"/>
    <s v="Cobros Mayo 3"/>
    <m/>
    <m/>
    <d v="2026-05-01T00:00:00"/>
    <s v="63390957"/>
    <s v="63390957"/>
    <m/>
    <m/>
    <m/>
    <m/>
    <m/>
    <d v="2026-05-01T00:00:00"/>
    <m/>
    <m/>
    <m/>
    <s v="2-20-612"/>
    <s v="MASIVO"/>
    <s v="2 MESES PENDIENTES"/>
    <x v="12"/>
    <m/>
    <m/>
    <m/>
    <m/>
  </r>
  <r>
    <x v="1"/>
    <s v="Berta abrego torres"/>
    <n v="329045210000"/>
    <s v="Cobros Mayo 3"/>
    <m/>
    <m/>
    <d v="2026-05-01T00:00:00"/>
    <s v="63177143"/>
    <s v="63177143"/>
    <m/>
    <m/>
    <m/>
    <m/>
    <m/>
    <d v="2026-05-01T00:00:00"/>
    <m/>
    <m/>
    <m/>
    <s v="8-208-496"/>
    <s v="MASIVO"/>
    <s v="2 MESES PENDIENTES"/>
    <x v="12"/>
    <m/>
    <m/>
    <m/>
    <m/>
  </r>
  <r>
    <x v="1"/>
    <s v="Valentín rios"/>
    <n v="362072370000"/>
    <s v="Cobros Mayo 3"/>
    <m/>
    <m/>
    <d v="2026-05-01T00:00:00"/>
    <s v="63307424"/>
    <s v="63307424"/>
    <m/>
    <m/>
    <m/>
    <m/>
    <m/>
    <d v="2026-05-01T00:00:00"/>
    <m/>
    <m/>
    <m/>
    <s v="4-120-1149"/>
    <s v="MASIVO"/>
    <s v="2 MESES PENDIENTES"/>
    <x v="12"/>
    <m/>
    <m/>
    <m/>
    <m/>
  </r>
  <r>
    <x v="1"/>
    <s v="Juliana Mendoza Oda de Flores"/>
    <n v="361070870000"/>
    <s v="Cobros Mayo 3"/>
    <m/>
    <m/>
    <d v="2026-05-01T00:00:00"/>
    <s v="69051034"/>
    <s v="69051034"/>
    <m/>
    <m/>
    <m/>
    <m/>
    <m/>
    <d v="2026-05-01T00:00:00"/>
    <m/>
    <m/>
    <m/>
    <s v="6-64-659"/>
    <s v="MASIVO"/>
    <s v="2 MESES PENDIENTES"/>
    <x v="12"/>
    <m/>
    <m/>
    <m/>
    <m/>
  </r>
  <r>
    <x v="1"/>
    <s v="Vasco Kantule Arias"/>
    <n v="369046130000"/>
    <s v="Cobros Mayo 3"/>
    <m/>
    <m/>
    <d v="2026-05-01T00:00:00"/>
    <s v="63909963"/>
    <s v="63909963"/>
    <m/>
    <m/>
    <m/>
    <m/>
    <m/>
    <d v="2026-05-01T00:00:00"/>
    <m/>
    <m/>
    <m/>
    <s v="10-702-1000"/>
    <s v="MASIVO"/>
    <s v="2 MESES PENDIENTES"/>
    <x v="12"/>
    <m/>
    <m/>
    <m/>
    <m/>
  </r>
  <r>
    <x v="1"/>
    <s v="IVETH WALKIRYA CORTES GRANADOS"/>
    <n v="365070940000"/>
    <s v="Cobros Mayo 3"/>
    <m/>
    <m/>
    <d v="2026-05-01T00:00:00"/>
    <s v="60154747"/>
    <s v="60154747"/>
    <m/>
    <m/>
    <m/>
    <m/>
    <m/>
    <d v="2026-05-01T00:00:00"/>
    <m/>
    <m/>
    <m/>
    <s v="8-493-614"/>
    <s v="MASIVO"/>
    <s v="2 MESES PENDIENTES"/>
    <x v="12"/>
    <m/>
    <m/>
    <m/>
    <m/>
  </r>
  <r>
    <x v="1"/>
    <s v="LUIS ABREGO"/>
    <n v="369070890000"/>
    <s v="Cobros Mayo 3"/>
    <m/>
    <m/>
    <d v="2026-05-01T00:00:00"/>
    <s v="64376896"/>
    <s v="64376896"/>
    <m/>
    <m/>
    <m/>
    <m/>
    <m/>
    <d v="2026-05-01T00:00:00"/>
    <m/>
    <m/>
    <m/>
    <s v="4-747-881"/>
    <s v="MASIVO"/>
    <s v="2 MESES PENDIENTES"/>
    <x v="12"/>
    <m/>
    <m/>
    <m/>
    <m/>
  </r>
  <r>
    <x v="1"/>
    <s v="Dayana aquilina Samudio"/>
    <n v="159047210000"/>
    <s v="Cobros Mayo 3"/>
    <m/>
    <m/>
    <d v="2026-05-01T00:00:00"/>
    <s v="65346437"/>
    <s v="65346437"/>
    <m/>
    <m/>
    <m/>
    <m/>
    <m/>
    <d v="2026-05-01T00:00:00"/>
    <m/>
    <m/>
    <m/>
    <s v="4-744-378"/>
    <s v="MASIVO"/>
    <s v="2 MESES PENDIENTES"/>
    <x v="12"/>
    <m/>
    <m/>
    <m/>
    <m/>
  </r>
  <r>
    <x v="1"/>
    <s v="ITZA DORIS GUTIÉRREZ MIRANDA"/>
    <n v="365069580000"/>
    <s v="Cobros Mayo 3"/>
    <m/>
    <m/>
    <d v="2026-05-01T00:00:00"/>
    <s v="64959084"/>
    <s v="64959084"/>
    <m/>
    <m/>
    <m/>
    <m/>
    <m/>
    <d v="2026-05-01T00:00:00"/>
    <m/>
    <m/>
    <m/>
    <s v="4-235-741"/>
    <s v="MASIVO"/>
    <s v="2 MESES PENDIENTES"/>
    <x v="12"/>
    <m/>
    <m/>
    <m/>
    <m/>
  </r>
  <r>
    <x v="1"/>
    <s v="MARIA ESTHER FERNANDEZ BARRAZA"/>
    <n v="368067500000"/>
    <s v="Cobros Mayo 3"/>
    <m/>
    <m/>
    <d v="2026-05-01T00:00:00"/>
    <s v="67675703"/>
    <s v="67675703"/>
    <m/>
    <m/>
    <m/>
    <m/>
    <m/>
    <d v="2026-05-01T00:00:00"/>
    <m/>
    <m/>
    <m/>
    <s v="4-791-1708 "/>
    <s v="MASIVO"/>
    <s v="2 MESES PENDIENTES"/>
    <x v="12"/>
    <m/>
    <m/>
    <m/>
    <m/>
  </r>
  <r>
    <x v="1"/>
    <s v="MARIA DEL CARMEN BRANDA QUINTERO"/>
    <n v="368068750000"/>
    <s v="Cobros Mayo 3"/>
    <m/>
    <m/>
    <d v="2026-05-01T00:00:00"/>
    <s v="60404152"/>
    <s v="60404152"/>
    <m/>
    <m/>
    <m/>
    <m/>
    <m/>
    <d v="2026-05-01T00:00:00"/>
    <m/>
    <m/>
    <m/>
    <s v="4-190-547"/>
    <s v="MASIVO"/>
    <s v="2 MESES PENDIENTES"/>
    <x v="12"/>
    <m/>
    <m/>
    <m/>
    <m/>
  </r>
  <r>
    <x v="1"/>
    <s v="Lorena fung"/>
    <n v="353109170000"/>
    <s v="Cobros Mayo 3"/>
    <m/>
    <m/>
    <d v="2026-05-01T00:00:00"/>
    <s v="67331834"/>
    <s v="67331834"/>
    <m/>
    <m/>
    <m/>
    <m/>
    <m/>
    <d v="2026-05-01T00:00:00"/>
    <m/>
    <m/>
    <m/>
    <s v="6-701-1966"/>
    <s v="MASIVO"/>
    <s v="2 MESES PENDIENTES"/>
    <x v="12"/>
    <m/>
    <m/>
    <m/>
    <m/>
  </r>
  <r>
    <x v="1"/>
    <s v="Nilsa Mayleivis Delgado Bultron"/>
    <n v="348400500000"/>
    <s v="Cobros Mayo 3"/>
    <m/>
    <m/>
    <d v="2026-05-01T00:00:00"/>
    <s v="67378951"/>
    <s v="67378951"/>
    <m/>
    <m/>
    <m/>
    <m/>
    <m/>
    <d v="2026-05-01T00:00:00"/>
    <m/>
    <m/>
    <m/>
    <s v="7-709-2007"/>
    <s v="MASIVO"/>
    <s v="2 MESES PENDIENTES"/>
    <x v="12"/>
    <m/>
    <m/>
    <m/>
    <m/>
  </r>
  <r>
    <x v="1"/>
    <s v="Dioselin vega"/>
    <n v="362067370000"/>
    <s v="Cobros Mayo 3"/>
    <m/>
    <m/>
    <d v="2026-05-01T00:00:00"/>
    <s v="68792561"/>
    <s v="68792561"/>
    <m/>
    <m/>
    <m/>
    <m/>
    <m/>
    <d v="2026-05-01T00:00:00"/>
    <m/>
    <m/>
    <m/>
    <s v="8-855-2486"/>
    <s v="MASIVO"/>
    <s v="2 MESES PENDIENTES"/>
    <x v="12"/>
    <m/>
    <m/>
    <m/>
    <m/>
  </r>
  <r>
    <x v="1"/>
    <s v="JESSIKA MARTINEZ"/>
    <n v="369070850000"/>
    <s v="Cobros Mayo 3"/>
    <m/>
    <m/>
    <d v="2026-05-01T00:00:00"/>
    <s v="62242657"/>
    <s v="62242657"/>
    <m/>
    <m/>
    <m/>
    <m/>
    <m/>
    <d v="2026-05-01T00:00:00"/>
    <m/>
    <m/>
    <m/>
    <s v="3-735-1899"/>
    <s v="MASIVO"/>
    <s v="NPN"/>
    <x v="12"/>
    <m/>
    <m/>
    <m/>
    <m/>
  </r>
  <r>
    <x v="1"/>
    <s v="ISRAEL JOSUE GRANT MORGAN"/>
    <n v="369071520000"/>
    <s v="Cobros Mayo 3"/>
    <m/>
    <m/>
    <d v="2026-05-01T00:00:00"/>
    <s v="68934659"/>
    <s v="68934659"/>
    <m/>
    <m/>
    <m/>
    <m/>
    <m/>
    <d v="2026-05-01T00:00:00"/>
    <m/>
    <m/>
    <m/>
    <s v="3-756-407"/>
    <s v="MASIVO"/>
    <s v="2 MESES PENDIENTES"/>
    <x v="12"/>
    <m/>
    <m/>
    <m/>
    <m/>
  </r>
  <r>
    <x v="1"/>
    <s v="Yelineth Rios"/>
    <n v="369070100000"/>
    <s v="Cobros Mayo 3"/>
    <m/>
    <m/>
    <d v="2026-05-01T00:00:00"/>
    <s v="68427493"/>
    <s v="68427493"/>
    <m/>
    <m/>
    <m/>
    <m/>
    <m/>
    <d v="2026-05-01T00:00:00"/>
    <m/>
    <m/>
    <m/>
    <s v="8-760-1295"/>
    <s v="MASIVO"/>
    <s v="NPN"/>
    <x v="12"/>
    <m/>
    <m/>
    <m/>
    <m/>
  </r>
  <r>
    <x v="1"/>
    <s v="Evelia gomez"/>
    <n v="369068740000"/>
    <s v="Cobros Mayo 3"/>
    <m/>
    <m/>
    <d v="2026-05-01T00:00:00"/>
    <s v="61363292"/>
    <s v="61363292"/>
    <m/>
    <m/>
    <m/>
    <m/>
    <m/>
    <d v="2026-05-01T00:00:00"/>
    <m/>
    <m/>
    <m/>
    <s v="8-464-64"/>
    <s v="MASIVO"/>
    <s v="2 MESES PENDIENTES"/>
    <x v="12"/>
    <m/>
    <m/>
    <m/>
    <m/>
  </r>
  <r>
    <x v="1"/>
    <s v="Erroll John Harrow Jimenez"/>
    <n v="365073480000"/>
    <s v="Cobros Mayo 3"/>
    <m/>
    <m/>
    <d v="2026-05-01T00:00:00"/>
    <s v="68280950"/>
    <s v="68280950"/>
    <m/>
    <m/>
    <m/>
    <m/>
    <m/>
    <d v="2026-05-01T00:00:00"/>
    <m/>
    <m/>
    <m/>
    <s v="8-934-2357"/>
    <s v="MASIVO"/>
    <s v="2 MESES PENDIENTES"/>
    <x v="12"/>
    <m/>
    <m/>
    <m/>
    <m/>
  </r>
  <r>
    <x v="1"/>
    <s v=" Ruth Sanchez"/>
    <n v="309046970000"/>
    <s v="Cobros Mayo 3"/>
    <m/>
    <m/>
    <d v="2026-05-01T00:00:00"/>
    <s v="64151950"/>
    <s v="64151950"/>
    <m/>
    <m/>
    <m/>
    <m/>
    <m/>
    <d v="2026-05-01T00:00:00"/>
    <m/>
    <m/>
    <m/>
    <s v="8-802-246"/>
    <s v="MASIVO"/>
    <s v="2 MESES PENDIENTES"/>
    <x v="12"/>
    <m/>
    <m/>
    <m/>
    <m/>
  </r>
  <r>
    <x v="1"/>
    <s v="Nelson Von Chong"/>
    <n v="177042970000"/>
    <s v="Cobros Mayo 3"/>
    <m/>
    <m/>
    <d v="2026-05-01T00:00:00"/>
    <s v="60343819"/>
    <s v="60343819"/>
    <m/>
    <m/>
    <m/>
    <m/>
    <m/>
    <d v="2026-05-01T00:00:00"/>
    <m/>
    <m/>
    <m/>
    <s v="8-728-1115"/>
    <s v="MASIVO"/>
    <s v="2 MESES PENDIENTES"/>
    <x v="12"/>
    <m/>
    <m/>
    <m/>
    <m/>
  </r>
  <r>
    <x v="1"/>
    <s v="NATIVIDAD ALICIA VERGARA"/>
    <n v="192053140000"/>
    <s v="Cobros Mayo 3"/>
    <m/>
    <m/>
    <d v="2026-05-01T00:00:00"/>
    <s v="63500639"/>
    <s v="63500639"/>
    <m/>
    <m/>
    <m/>
    <m/>
    <m/>
    <d v="2026-05-01T00:00:00"/>
    <m/>
    <m/>
    <m/>
    <s v="7-112-704"/>
    <s v="MASIVO"/>
    <s v="2 MESES PENDIENTES"/>
    <x v="12"/>
    <m/>
    <m/>
    <m/>
    <m/>
  </r>
  <r>
    <x v="1"/>
    <s v="Cintia Linares"/>
    <n v="281064660000"/>
    <s v="Cobros Mayo 3"/>
    <m/>
    <m/>
    <d v="2026-05-01T00:00:00"/>
    <s v="69364032"/>
    <s v="69364032"/>
    <m/>
    <m/>
    <m/>
    <m/>
    <m/>
    <d v="2026-05-01T00:00:00"/>
    <m/>
    <m/>
    <m/>
    <s v="8-382-231"/>
    <s v="MASIVO"/>
    <s v="2 MESES PENDIENTES"/>
    <x v="12"/>
    <m/>
    <m/>
    <m/>
    <m/>
  </r>
  <r>
    <x v="1"/>
    <s v="ENI ELIZABETH SOLIS SANTOS"/>
    <n v="368071870000"/>
    <s v="Cobros Mayo 3"/>
    <m/>
    <m/>
    <d v="2026-05-01T00:00:00"/>
    <s v="65529125"/>
    <s v="65529125"/>
    <m/>
    <m/>
    <m/>
    <m/>
    <m/>
    <d v="2026-05-01T00:00:00"/>
    <m/>
    <m/>
    <m/>
    <s v="4-778-447"/>
    <s v="MASIVO"/>
    <s v="NPN"/>
    <x v="12"/>
    <m/>
    <m/>
    <m/>
    <m/>
  </r>
  <r>
    <x v="1"/>
    <s v="Varcelio Sanchez Domingo"/>
    <n v="369066650000"/>
    <s v="Cobros Mayo 3"/>
    <m/>
    <m/>
    <d v="2026-05-01T00:00:00"/>
    <s v="69620917"/>
    <s v="69620917"/>
    <m/>
    <m/>
    <m/>
    <m/>
    <m/>
    <d v="2026-05-01T00:00:00"/>
    <m/>
    <m/>
    <m/>
    <s v="6-722-1783"/>
    <s v="MASIVO"/>
    <s v="2 MESES PENDIENTES"/>
    <x v="12"/>
    <m/>
    <m/>
    <m/>
    <m/>
  </r>
  <r>
    <x v="1"/>
    <s v="Aura diaz lopez"/>
    <n v="366074090000"/>
    <s v="Cobros Mayo 3"/>
    <m/>
    <m/>
    <d v="2026-05-01T00:00:00"/>
    <s v="66039350"/>
    <s v="66039350"/>
    <m/>
    <m/>
    <m/>
    <m/>
    <m/>
    <d v="2026-05-01T00:00:00"/>
    <m/>
    <m/>
    <m/>
    <s v="10-25-872"/>
    <s v="MASIVO"/>
    <s v="2 MESES PENDIENTES"/>
    <x v="12"/>
    <m/>
    <m/>
    <m/>
    <m/>
  </r>
  <r>
    <x v="1"/>
    <s v="MATEO JAHIR ARROYO BATISTA"/>
    <n v="363071610000"/>
    <s v="Cobros Mayo 3"/>
    <m/>
    <m/>
    <d v="2026-05-01T00:00:00"/>
    <s v="61911560"/>
    <s v="61911560"/>
    <m/>
    <m/>
    <m/>
    <m/>
    <m/>
    <d v="2026-05-01T00:00:00"/>
    <m/>
    <m/>
    <m/>
    <s v="8-891-1247"/>
    <s v="MASIVO"/>
    <s v="2 MESES PENDIENTES"/>
    <x v="12"/>
    <m/>
    <m/>
    <m/>
    <m/>
  </r>
  <r>
    <x v="1"/>
    <s v="Bernardino vasquez chiru"/>
    <n v="364073250000"/>
    <s v="Cobros Mayo 3"/>
    <m/>
    <m/>
    <d v="2026-05-01T00:00:00"/>
    <s v="63208484"/>
    <s v="63208484"/>
    <m/>
    <m/>
    <m/>
    <m/>
    <m/>
    <d v="2026-05-01T00:00:00"/>
    <m/>
    <m/>
    <m/>
    <s v="2-702-450"/>
    <s v="SOHO"/>
    <s v="2 MESES PENDIENTES"/>
    <x v="12"/>
    <m/>
    <m/>
    <m/>
    <m/>
  </r>
  <r>
    <x v="1"/>
    <s v="Sebastian Salazar Perez "/>
    <n v="363063180000"/>
    <s v="Cobros Mayo 3"/>
    <m/>
    <m/>
    <d v="2026-05-01T00:00:00"/>
    <s v="63077492"/>
    <s v="63077492"/>
    <m/>
    <m/>
    <m/>
    <m/>
    <m/>
    <d v="2026-05-01T00:00:00"/>
    <m/>
    <m/>
    <m/>
    <s v="AV579508"/>
    <s v="SOHO"/>
    <s v="NPN"/>
    <x v="12"/>
    <m/>
    <m/>
    <m/>
    <m/>
  </r>
  <r>
    <x v="1"/>
    <s v="José villarreal "/>
    <n v="367072700000"/>
    <s v="Cobros Mayo 3"/>
    <m/>
    <m/>
    <d v="2026-05-01T00:00:00"/>
    <s v="66111138"/>
    <s v="66111138"/>
    <m/>
    <m/>
    <m/>
    <m/>
    <m/>
    <d v="2026-05-01T00:00:00"/>
    <m/>
    <m/>
    <m/>
    <s v="6-721-79"/>
    <s v="SOHO"/>
    <s v="2 MESES PENDIENTES"/>
    <x v="12"/>
    <m/>
    <m/>
    <m/>
    <m/>
  </r>
  <r>
    <x v="1"/>
    <s v="Carlos López "/>
    <n v="369064460000"/>
    <s v="Cobros Mayo 3"/>
    <m/>
    <m/>
    <d v="2026-05-01T00:00:00"/>
    <s v="65223442"/>
    <s v="65223442"/>
    <m/>
    <m/>
    <m/>
    <m/>
    <m/>
    <d v="2026-05-01T00:00:00"/>
    <m/>
    <m/>
    <m/>
    <s v="E-8-182032"/>
    <s v="SOHO"/>
    <s v="2 MESES PENDIENTES"/>
    <x v="12"/>
    <m/>
    <m/>
    <m/>
    <m/>
  </r>
  <r>
    <x v="1"/>
    <s v="EDITH CECILIA CAMARGO NAVARRO"/>
    <n v="367072030000"/>
    <s v="Cobros Mayo 3"/>
    <m/>
    <m/>
    <d v="2026-05-01T00:00:00"/>
    <s v="65445471"/>
    <s v="65445471"/>
    <m/>
    <m/>
    <m/>
    <m/>
    <m/>
    <d v="2026-05-01T00:00:00"/>
    <m/>
    <m/>
    <m/>
    <s v="2-77-942"/>
    <s v="MASIVO"/>
    <s v="2 MESES PENDIENTES"/>
    <x v="12"/>
    <m/>
    <m/>
    <m/>
    <m/>
  </r>
  <r>
    <x v="1"/>
    <s v="FERNANDO DE LEON MONTERO"/>
    <n v="313014210000"/>
    <s v="Cobros Mayo 3"/>
    <m/>
    <m/>
    <d v="2026-05-01T00:00:00"/>
    <n v="66780484"/>
    <n v="66780484"/>
    <m/>
    <m/>
    <m/>
    <m/>
    <m/>
    <d v="2026-05-01T00:00:00"/>
    <m/>
    <m/>
    <m/>
    <s v="8-210-104"/>
    <s v="CALL CENTER P2P"/>
    <s v="NPN"/>
    <x v="12"/>
    <m/>
    <m/>
    <m/>
    <m/>
  </r>
  <r>
    <x v="1"/>
    <s v=" DEYSY ENEREIDA GUTIERREZ CUEVA"/>
    <n v="313029860000"/>
    <s v="Cobros Mayo 3"/>
    <m/>
    <m/>
    <d v="2026-05-01T00:00:00"/>
    <n v="65160603"/>
    <n v="65160603"/>
    <m/>
    <m/>
    <m/>
    <m/>
    <m/>
    <d v="2026-05-01T00:00:00"/>
    <m/>
    <m/>
    <m/>
    <s v="6-701-486"/>
    <s v="CALL CENTER P2P"/>
    <s v="2 MESES PENDIENTES"/>
    <x v="12"/>
    <m/>
    <m/>
    <m/>
    <m/>
  </r>
  <r>
    <x v="1"/>
    <s v=" Abelardo Santos"/>
    <n v="359269130000"/>
    <s v="Cobros Mayo 3"/>
    <m/>
    <m/>
    <d v="2026-05-01T00:00:00"/>
    <s v="67924034"/>
    <s v="67924034"/>
    <m/>
    <m/>
    <m/>
    <m/>
    <m/>
    <d v="2026-05-01T00:00:00"/>
    <m/>
    <m/>
    <m/>
    <s v="9-734-495"/>
    <s v="CALL CENTER P2P"/>
    <s v="2 MESES PENDIENTES"/>
    <x v="12"/>
    <m/>
    <m/>
    <m/>
    <m/>
  </r>
  <r>
    <x v="1"/>
    <s v=" ARIANNA GENEVA PITTI SERRANO"/>
    <n v="367071030000"/>
    <s v="Cobros Mayo 3"/>
    <m/>
    <m/>
    <d v="2026-05-01T00:00:00"/>
    <n v="66554822"/>
    <n v="66554822"/>
    <m/>
    <m/>
    <m/>
    <m/>
    <m/>
    <d v="2026-05-01T00:00:00"/>
    <m/>
    <m/>
    <m/>
    <s v="4-734-2318"/>
    <s v="DIGITAL"/>
    <s v="2 MESES PENDIENTES"/>
    <x v="12"/>
    <m/>
    <m/>
    <m/>
    <m/>
  </r>
  <r>
    <x v="1"/>
    <s v="Gabriela meneses "/>
    <n v="364067490000"/>
    <s v="Cobros Mayo 3"/>
    <m/>
    <m/>
    <d v="2026-05-01T00:00:00"/>
    <s v="63390957"/>
    <s v="63390957"/>
    <m/>
    <m/>
    <m/>
    <m/>
    <m/>
    <d v="2026-05-01T00:00:00"/>
    <m/>
    <m/>
    <m/>
    <s v="8-822-1882"/>
    <s v="MASIVO"/>
    <s v="1 MES PENDIENTE"/>
    <x v="12"/>
    <m/>
    <m/>
    <m/>
    <m/>
  </r>
  <r>
    <x v="1"/>
    <s v="PATRICIA ACEVEDO"/>
    <n v="156008920000"/>
    <s v="Cobros Mayo 3"/>
    <m/>
    <m/>
    <d v="2026-05-01T00:00:00"/>
    <s v="68905432"/>
    <s v="68905432"/>
    <m/>
    <m/>
    <m/>
    <m/>
    <m/>
    <d v="2026-05-01T00:00:00"/>
    <m/>
    <m/>
    <m/>
    <s v="8-494-739"/>
    <s v="MASIVO"/>
    <s v="1 MES PENDIENTE"/>
    <x v="12"/>
    <m/>
    <m/>
    <m/>
    <m/>
  </r>
  <r>
    <x v="1"/>
    <s v="REBENCIO JERONIMO PENA GARCIA"/>
    <n v="336022410000"/>
    <s v="Cobros Mayo 3"/>
    <m/>
    <m/>
    <d v="2026-05-01T00:00:00"/>
    <s v="68905432"/>
    <s v="68905432"/>
    <m/>
    <m/>
    <m/>
    <m/>
    <m/>
    <d v="2026-05-01T00:00:00"/>
    <m/>
    <m/>
    <m/>
    <s v="10-705-1334"/>
    <s v="MASIVO"/>
    <s v="1 MES PENDIENTE"/>
    <x v="12"/>
    <m/>
    <m/>
    <m/>
    <m/>
  </r>
  <r>
    <x v="1"/>
    <s v="Meladys Esther Moreno Miranda "/>
    <n v="366073590000"/>
    <s v="Cobros Mayo 3"/>
    <m/>
    <m/>
    <d v="2026-05-01T00:00:00"/>
    <s v="62788030"/>
    <s v="62788030"/>
    <m/>
    <m/>
    <m/>
    <m/>
    <m/>
    <d v="2026-05-01T00:00:00"/>
    <m/>
    <m/>
    <m/>
    <s v="8-1061-916"/>
    <s v="MASIVO"/>
    <s v="2 MESES PENDIENTES"/>
    <x v="12"/>
    <m/>
    <m/>
    <m/>
    <m/>
  </r>
  <r>
    <x v="1"/>
    <s v="Jeyzlin Daybelis Mata Espinosa"/>
    <n v="366073560000"/>
    <s v="Cobros Mayo 3"/>
    <m/>
    <m/>
    <d v="2026-05-01T00:00:00"/>
    <s v="68959356"/>
    <s v="68959356"/>
    <m/>
    <m/>
    <m/>
    <m/>
    <m/>
    <d v="2026-05-01T00:00:00"/>
    <m/>
    <m/>
    <m/>
    <s v="4-770-1664"/>
    <s v="MASIVO"/>
    <s v="NPN"/>
    <x v="12"/>
    <m/>
    <m/>
    <m/>
    <m/>
  </r>
  <r>
    <x v="1"/>
    <s v="Johana ibeth chavez Vergara "/>
    <n v="361072020000"/>
    <s v="Cobros Mayo 3"/>
    <m/>
    <m/>
    <d v="2026-05-01T00:00:00"/>
    <s v="69392001"/>
    <s v="69392001"/>
    <m/>
    <m/>
    <m/>
    <m/>
    <m/>
    <d v="2026-05-01T00:00:00"/>
    <m/>
    <m/>
    <m/>
    <s v="1-720-748"/>
    <s v="MASIVO"/>
    <s v="2 MESES PENDIENTES"/>
    <x v="12"/>
    <m/>
    <m/>
    <m/>
    <m/>
  </r>
  <r>
    <x v="1"/>
    <s v="Maríxa fuentes de Carrasco "/>
    <n v="369071090000"/>
    <s v="Cobros Mayo 3"/>
    <m/>
    <m/>
    <d v="2026-05-01T00:00:00"/>
    <s v="64996284"/>
    <s v="64996284"/>
    <m/>
    <m/>
    <m/>
    <m/>
    <m/>
    <d v="2026-05-01T00:00:00"/>
    <m/>
    <m/>
    <m/>
    <s v="4-155-1346 "/>
    <s v="MASIVO"/>
    <s v="2 MESES PENDIENTES"/>
    <x v="12"/>
    <m/>
    <m/>
    <m/>
    <m/>
  </r>
  <r>
    <x v="1"/>
    <s v="Alex Joel González "/>
    <n v="367071160000"/>
    <s v="Cobros Mayo 3"/>
    <m/>
    <m/>
    <d v="2026-05-01T00:00:00"/>
    <s v="66434489"/>
    <s v="66434489"/>
    <m/>
    <m/>
    <m/>
    <m/>
    <m/>
    <d v="2026-05-01T00:00:00"/>
    <m/>
    <m/>
    <m/>
    <s v="4-712-1046"/>
    <s v="MASIVO"/>
    <s v="NPN"/>
    <x v="12"/>
    <m/>
    <m/>
    <m/>
    <m/>
  </r>
  <r>
    <x v="1"/>
    <s v="Oglenis Morales Flores "/>
    <n v="361072310000"/>
    <s v="Cobros Mayo 3"/>
    <m/>
    <m/>
    <d v="2026-05-01T00:00:00"/>
    <s v="62622313"/>
    <s v="62622313"/>
    <m/>
    <m/>
    <m/>
    <m/>
    <m/>
    <d v="2026-05-01T00:00:00"/>
    <m/>
    <m/>
    <m/>
    <s v="4-202-139"/>
    <s v="MASIVO"/>
    <s v="2 MESES PENDIENTES"/>
    <x v="12"/>
    <m/>
    <m/>
    <m/>
    <m/>
  </r>
  <r>
    <x v="1"/>
    <s v="Dania nazareth Caride amores"/>
    <n v="362062300000"/>
    <s v="Cobros Mayo 3"/>
    <m/>
    <m/>
    <d v="2026-05-01T00:00:00"/>
    <s v="64380183"/>
    <s v="64380183"/>
    <m/>
    <m/>
    <m/>
    <m/>
    <m/>
    <d v="2026-05-01T00:00:00"/>
    <m/>
    <m/>
    <m/>
    <s v="6-729-1323"/>
    <s v="MASIVO"/>
    <s v="2 MESES PENDIENTES"/>
    <x v="12"/>
    <m/>
    <m/>
    <m/>
    <m/>
  </r>
  <r>
    <x v="1"/>
    <s v="Noriel gonzalez "/>
    <n v="364068150000"/>
    <s v="Cobros Mayo 3"/>
    <m/>
    <m/>
    <d v="2026-05-01T00:00:00"/>
    <s v="69132034"/>
    <s v="69132034"/>
    <m/>
    <m/>
    <m/>
    <m/>
    <m/>
    <d v="2026-05-01T00:00:00"/>
    <m/>
    <m/>
    <m/>
    <s v="6-722-2034"/>
    <s v="MASIVO"/>
    <s v="2 MESES PENDIENTES"/>
    <x v="12"/>
    <m/>
    <m/>
    <m/>
    <m/>
  </r>
  <r>
    <x v="1"/>
    <s v="Beatriz Nicol González Espinosa "/>
    <n v="363060410000"/>
    <s v="Cobros Mayo 3"/>
    <m/>
    <m/>
    <d v="2026-05-01T00:00:00"/>
    <s v="66089240"/>
    <s v="66089240"/>
    <m/>
    <m/>
    <m/>
    <m/>
    <m/>
    <d v="2026-05-01T00:00:00"/>
    <m/>
    <m/>
    <m/>
    <s v="2-756-628"/>
    <s v="MASIVO"/>
    <s v="2 MESES PENDIENTES"/>
    <x v="12"/>
    <m/>
    <m/>
    <m/>
    <m/>
  </r>
  <r>
    <x v="1"/>
    <s v="SUGEY MELISSA FUENTES QUINTERO"/>
    <n v="364065500000"/>
    <s v="Cobros Mayo 3"/>
    <m/>
    <m/>
    <d v="2026-05-01T00:00:00"/>
    <s v="67997372"/>
    <s v="67997372"/>
    <m/>
    <m/>
    <m/>
    <m/>
    <m/>
    <d v="2026-05-01T00:00:00"/>
    <m/>
    <m/>
    <m/>
    <s v="8-922-1717"/>
    <s v="MASIVO"/>
    <s v="2 MESES PENDIENTES"/>
    <x v="12"/>
    <m/>
    <m/>
    <m/>
    <m/>
  </r>
  <r>
    <x v="1"/>
    <s v="EDILSA LOPEZ CISNEROS"/>
    <n v="365070270000"/>
    <s v="Cobros Mayo 3"/>
    <m/>
    <m/>
    <d v="2026-05-01T00:00:00"/>
    <s v="69058564"/>
    <s v="69058564"/>
    <m/>
    <m/>
    <m/>
    <m/>
    <m/>
    <d v="2026-05-01T00:00:00"/>
    <m/>
    <m/>
    <m/>
    <s v="9-212-158"/>
    <s v="MASIVO"/>
    <s v="2 MESES PENDIENTES"/>
    <x v="12"/>
    <m/>
    <m/>
    <m/>
    <m/>
  </r>
  <r>
    <x v="1"/>
    <s v="Felix  Robertson"/>
    <n v="368074710000"/>
    <s v="Cobros Mayo 3"/>
    <m/>
    <m/>
    <d v="2026-05-01T00:00:00"/>
    <s v="66855886"/>
    <s v="66855886"/>
    <m/>
    <m/>
    <m/>
    <m/>
    <m/>
    <d v="2026-05-01T00:00:00"/>
    <m/>
    <m/>
    <m/>
    <s v="8--208-1845"/>
    <s v="MASIVO"/>
    <s v="2 MESES PENDIENTES"/>
    <x v="12"/>
    <m/>
    <m/>
    <m/>
    <m/>
  </r>
  <r>
    <x v="1"/>
    <s v="María Mercedes Solano Tello De Pinilla"/>
    <n v="362073160000"/>
    <s v="Cobros Mayo 3"/>
    <m/>
    <m/>
    <d v="2026-05-01T00:00:00"/>
    <s v="67968619"/>
    <s v="67968619"/>
    <m/>
    <m/>
    <m/>
    <m/>
    <m/>
    <d v="2026-05-01T00:00:00"/>
    <m/>
    <m/>
    <m/>
    <s v="7-81-86"/>
    <s v="MASIVO"/>
    <s v="2 MESES PENDIENTES"/>
    <x v="12"/>
    <m/>
    <m/>
    <m/>
    <m/>
  </r>
  <r>
    <x v="1"/>
    <s v="Odalis Lisett Matinez Mathews "/>
    <n v="362075190000"/>
    <s v="Cobros Mayo 3"/>
    <m/>
    <m/>
    <d v="2026-05-01T00:00:00"/>
    <n v="60604019"/>
    <n v="60604019"/>
    <m/>
    <m/>
    <m/>
    <m/>
    <m/>
    <d v="2026-05-01T00:00:00"/>
    <m/>
    <m/>
    <m/>
    <s v="8-235-952"/>
    <s v="MASIVO"/>
    <s v="2 MESES PENDIENTES"/>
    <x v="12"/>
    <m/>
    <m/>
    <m/>
    <m/>
  </r>
  <r>
    <x v="1"/>
    <s v="Tatiana Tello"/>
    <n v="361066480000"/>
    <s v="Cobros Mayo 3"/>
    <m/>
    <m/>
    <d v="2026-05-01T00:00:00"/>
    <s v="63637468"/>
    <s v="63637468"/>
    <m/>
    <m/>
    <m/>
    <m/>
    <m/>
    <d v="2026-05-01T00:00:00"/>
    <m/>
    <m/>
    <m/>
    <s v="8-1063-2386"/>
    <s v="MASIVO"/>
    <s v="2 MESES PENDIENTES"/>
    <x v="12"/>
    <m/>
    <m/>
    <m/>
    <m/>
  </r>
  <r>
    <x v="1"/>
    <s v="Nahomi Lisbeth Tovar Rodriguez"/>
    <n v="363058580000"/>
    <s v="Cobros Mayo 3"/>
    <m/>
    <m/>
    <d v="2026-05-01T00:00:00"/>
    <s v="69391020"/>
    <s v="69391020"/>
    <m/>
    <m/>
    <m/>
    <m/>
    <m/>
    <d v="2026-05-01T00:00:00"/>
    <m/>
    <m/>
    <m/>
    <s v="8-1058-217"/>
    <s v="MASIVO"/>
    <s v="2 MESES PENDIENTES"/>
    <x v="12"/>
    <m/>
    <m/>
    <m/>
    <m/>
  </r>
  <r>
    <x v="1"/>
    <s v="Roshbay Valdez"/>
    <n v="337004780000"/>
    <s v="Cobros Mayo 3"/>
    <m/>
    <m/>
    <d v="2026-05-01T00:00:00"/>
    <s v="61642920"/>
    <s v="61642920"/>
    <m/>
    <m/>
    <m/>
    <m/>
    <m/>
    <d v="2026-05-01T00:00:00"/>
    <m/>
    <m/>
    <m/>
    <s v="4-263-407"/>
    <s v="MASIVO"/>
    <s v="NPN"/>
    <x v="12"/>
    <m/>
    <m/>
    <m/>
    <m/>
  </r>
  <r>
    <x v="1"/>
    <s v="VICTOR CENTENO JIMENEZ"/>
    <n v="362073430000"/>
    <s v="Cobros Mayo 3"/>
    <m/>
    <m/>
    <d v="2026-05-01T00:00:00"/>
    <s v="68771943"/>
    <s v="68771943"/>
    <m/>
    <m/>
    <m/>
    <m/>
    <m/>
    <d v="2026-05-01T00:00:00"/>
    <m/>
    <m/>
    <m/>
    <s v="8-231-244"/>
    <s v="MASIVO"/>
    <s v="2 MESES PENDIENTES"/>
    <x v="12"/>
    <m/>
    <m/>
    <m/>
    <m/>
  </r>
  <r>
    <x v="1"/>
    <s v="Marlon Rodríguez "/>
    <n v="367075060000"/>
    <s v="Cobros Mayo 3"/>
    <m/>
    <m/>
    <d v="2026-05-01T00:00:00"/>
    <s v="62119868"/>
    <s v="62119868"/>
    <m/>
    <m/>
    <m/>
    <m/>
    <m/>
    <d v="2026-05-01T00:00:00"/>
    <m/>
    <m/>
    <m/>
    <s v="8-717-2426"/>
    <s v="MASIVO"/>
    <s v="NPN"/>
    <x v="12"/>
    <m/>
    <m/>
    <m/>
    <m/>
  </r>
  <r>
    <x v="1"/>
    <s v="Juan Carlos Zapata Minott"/>
    <n v="191077510000"/>
    <s v="Cobros Mayo 3"/>
    <m/>
    <m/>
    <d v="2026-05-01T00:00:00"/>
    <s v="63440083"/>
    <s v="63440083"/>
    <m/>
    <m/>
    <m/>
    <m/>
    <m/>
    <d v="2026-05-01T00:00:00"/>
    <m/>
    <m/>
    <m/>
    <s v="8-830-175"/>
    <s v="MASIVO"/>
    <s v="2 MESES PENDIENTES"/>
    <x v="12"/>
    <m/>
    <m/>
    <m/>
    <m/>
  </r>
  <r>
    <x v="1"/>
    <s v="Tereso Jesús Rodríguez Sanguillen"/>
    <n v="369073360000"/>
    <s v="Cobros Mayo 3"/>
    <m/>
    <m/>
    <d v="2026-05-01T00:00:00"/>
    <s v="67909960"/>
    <s v="67909960"/>
    <m/>
    <m/>
    <m/>
    <m/>
    <m/>
    <d v="2026-05-01T00:00:00"/>
    <m/>
    <m/>
    <m/>
    <s v="3-731-1672"/>
    <s v="MASIVO"/>
    <s v="2 MESES PENDIENTES"/>
    <x v="12"/>
    <m/>
    <m/>
    <m/>
    <m/>
  </r>
  <r>
    <x v="1"/>
    <s v="Brittany Cerrud"/>
    <n v="343420510000"/>
    <s v="Cobros Mayo 3"/>
    <m/>
    <m/>
    <d v="2026-05-01T00:00:00"/>
    <s v="63354466"/>
    <s v="63354466"/>
    <m/>
    <m/>
    <m/>
    <m/>
    <m/>
    <d v="2026-05-01T00:00:00"/>
    <m/>
    <m/>
    <m/>
    <s v="8-1040-1989"/>
    <s v="MASIVO"/>
    <s v="2 MESES PENDIENTES"/>
    <x v="12"/>
    <m/>
    <m/>
    <m/>
    <m/>
  </r>
  <r>
    <x v="1"/>
    <s v="ORLANDO SAMUDIO"/>
    <n v="345058150000"/>
    <s v="Cobros Mayo 3"/>
    <m/>
    <m/>
    <d v="2026-05-01T00:00:00"/>
    <s v="66306955"/>
    <s v="66306955"/>
    <m/>
    <m/>
    <m/>
    <m/>
    <m/>
    <d v="2026-05-01T00:00:00"/>
    <m/>
    <m/>
    <m/>
    <s v="4-773-1237"/>
    <s v="MASIVO"/>
    <s v="2 MESES PENDIENTES"/>
    <x v="12"/>
    <m/>
    <m/>
    <m/>
    <m/>
  </r>
  <r>
    <x v="1"/>
    <s v="ALEXANDER DIAZ CHAVARRIA"/>
    <n v="361073620000"/>
    <s v="Cobros Mayo 3"/>
    <m/>
    <m/>
    <d v="2026-05-01T00:00:00"/>
    <s v="60343819"/>
    <s v="60343819"/>
    <m/>
    <m/>
    <m/>
    <m/>
    <m/>
    <d v="2026-05-01T00:00:00"/>
    <m/>
    <m/>
    <m/>
    <s v="E-8-132763"/>
    <s v="MASIVO"/>
    <s v="2 MESES PENDIENTES"/>
    <x v="12"/>
    <m/>
    <m/>
    <m/>
    <m/>
  </r>
  <r>
    <x v="1"/>
    <s v="Dorali Caballero"/>
    <n v="363072300000"/>
    <s v="Cobros Mayo 3"/>
    <m/>
    <m/>
    <d v="2026-05-01T00:00:00"/>
    <s v="62129449"/>
    <s v="62129449"/>
    <m/>
    <m/>
    <m/>
    <m/>
    <m/>
    <d v="2026-05-01T00:00:00"/>
    <m/>
    <m/>
    <m/>
    <s v="9-187-914"/>
    <s v="MASIVO"/>
    <s v="2 MESES PENDIENTES"/>
    <x v="12"/>
    <m/>
    <m/>
    <m/>
    <m/>
  </r>
  <r>
    <x v="1"/>
    <s v="Itzela Montenegro"/>
    <n v="366074630000"/>
    <s v="Cobros Mayo 3"/>
    <m/>
    <m/>
    <d v="2026-05-01T00:00:00"/>
    <s v="68834440"/>
    <s v="68834440"/>
    <m/>
    <m/>
    <m/>
    <m/>
    <m/>
    <d v="2026-05-01T00:00:00"/>
    <m/>
    <m/>
    <m/>
    <s v="8-713-139"/>
    <s v="MASIVO"/>
    <s v="2 MESES PENDIENTES"/>
    <x v="12"/>
    <m/>
    <m/>
    <m/>
    <m/>
  </r>
  <r>
    <x v="1"/>
    <s v="Octavio aristides sanchez chiru"/>
    <n v="364072080000"/>
    <s v="Cobros Mayo 3"/>
    <m/>
    <m/>
    <d v="2026-05-01T00:00:00"/>
    <n v="63420494"/>
    <n v="63420494"/>
    <m/>
    <m/>
    <m/>
    <m/>
    <m/>
    <d v="2026-05-01T00:00:00"/>
    <m/>
    <m/>
    <m/>
    <s v="2-104-2164"/>
    <s v="MASIVO"/>
    <s v="2 MESES PENDIENTES"/>
    <x v="12"/>
    <m/>
    <m/>
    <m/>
    <m/>
  </r>
  <r>
    <x v="1"/>
    <s v="Victor Manuel Beltran Ramirez"/>
    <n v="361074410000"/>
    <s v="Cobros Mayo 3"/>
    <m/>
    <m/>
    <d v="2026-05-01T00:00:00"/>
    <s v="65160807"/>
    <s v="65160807"/>
    <m/>
    <m/>
    <m/>
    <m/>
    <m/>
    <d v="2026-05-01T00:00:00"/>
    <m/>
    <m/>
    <m/>
    <s v="C03818210"/>
    <s v="MASIVO"/>
    <s v="2 MESES PENDIENTES"/>
    <x v="12"/>
    <m/>
    <m/>
    <m/>
    <m/>
  </r>
  <r>
    <x v="1"/>
    <s v="MAURINO ESTRADA"/>
    <n v="361074100000"/>
    <s v="Cobros Mayo 3"/>
    <m/>
    <m/>
    <d v="2026-05-01T00:00:00"/>
    <s v="61374842"/>
    <s v="61374842"/>
    <m/>
    <m/>
    <m/>
    <m/>
    <m/>
    <d v="2026-05-01T00:00:00"/>
    <m/>
    <m/>
    <m/>
    <s v="10-27-561"/>
    <s v="MASIVO"/>
    <s v="2 MESES PENDIENTES"/>
    <x v="12"/>
    <m/>
    <m/>
    <m/>
    <m/>
  </r>
  <r>
    <x v="1"/>
    <s v="Yorkelis yuseth martinez burnett"/>
    <n v="363068300000"/>
    <s v="Cobros Mayo 3"/>
    <m/>
    <m/>
    <d v="2026-05-01T00:00:00"/>
    <s v="64278864"/>
    <s v="64278864"/>
    <m/>
    <m/>
    <m/>
    <m/>
    <m/>
    <d v="2026-05-01T00:00:00"/>
    <m/>
    <m/>
    <m/>
    <s v="8-939-983"/>
    <s v="MASIVO"/>
    <s v="2 MESES PENDIENTES"/>
    <x v="12"/>
    <m/>
    <m/>
    <m/>
    <m/>
  </r>
  <r>
    <x v="1"/>
    <s v="GRACIELA GIRALDO"/>
    <n v="351346290000"/>
    <s v="Cobros Mayo 3"/>
    <m/>
    <m/>
    <d v="2026-05-01T00:00:00"/>
    <s v="65992229"/>
    <s v="65992229"/>
    <m/>
    <m/>
    <m/>
    <m/>
    <m/>
    <d v="2026-05-01T00:00:00"/>
    <m/>
    <m/>
    <m/>
    <s v="A35309185"/>
    <s v="PUNTOS DE VENTA"/>
    <s v="NPN"/>
    <x v="12"/>
    <m/>
    <m/>
    <m/>
    <m/>
  </r>
  <r>
    <x v="1"/>
    <s v="SASTRERIA JORGE JAIMES S.A"/>
    <n v="369057230000"/>
    <s v="Cobros Mayo 3"/>
    <m/>
    <m/>
    <d v="2026-05-01T00:00:00"/>
    <s v="69203641"/>
    <s v="69203641"/>
    <m/>
    <m/>
    <m/>
    <m/>
    <m/>
    <d v="2026-05-01T00:00:00"/>
    <m/>
    <m/>
    <m/>
    <s v="155592106-2-2015 DV 56 "/>
    <s v="SOHO"/>
    <s v="1 MES PENDIENTE"/>
    <x v="12"/>
    <m/>
    <m/>
    <m/>
    <m/>
  </r>
  <r>
    <x v="1"/>
    <s v="JOHN JAIRO MEJIA CANO"/>
    <n v="369071080000"/>
    <s v="Cobros Mayo 3"/>
    <m/>
    <m/>
    <d v="2026-05-01T00:00:00"/>
    <s v="64229214"/>
    <s v="64229214"/>
    <m/>
    <m/>
    <m/>
    <m/>
    <m/>
    <d v="2026-05-01T00:00:00"/>
    <m/>
    <m/>
    <m/>
    <s v="A69105803"/>
    <s v="SOHO"/>
    <s v="2 MESES PENDIENTES"/>
    <x v="12"/>
    <m/>
    <m/>
    <m/>
    <m/>
  </r>
  <r>
    <x v="1"/>
    <s v="Génesis Hernandez"/>
    <n v="363069820000"/>
    <s v="Cobros Mayo 3"/>
    <m/>
    <m/>
    <d v="2026-05-01T00:00:00"/>
    <s v="66287235"/>
    <s v="66287235"/>
    <m/>
    <m/>
    <m/>
    <m/>
    <m/>
    <d v="2026-05-01T00:00:00"/>
    <m/>
    <m/>
    <m/>
    <s v="8-1050-156"/>
    <s v="MASIVO"/>
    <s v="2 MESES PENDIENTES"/>
    <x v="12"/>
    <m/>
    <m/>
    <m/>
    <m/>
  </r>
  <r>
    <x v="1"/>
    <s v="Daniel Garcia"/>
    <n v="361072760000"/>
    <s v="Cobros Mayo 3"/>
    <m/>
    <m/>
    <d v="2026-05-01T00:00:00"/>
    <s v="64323491"/>
    <s v="64323491"/>
    <m/>
    <m/>
    <m/>
    <m/>
    <m/>
    <d v="2026-05-01T00:00:00"/>
    <m/>
    <m/>
    <m/>
    <s v="8-889-694"/>
    <s v="MASIVO"/>
    <s v="2 MESES PENDIENTES"/>
    <x v="12"/>
    <m/>
    <m/>
    <m/>
    <m/>
  </r>
  <r>
    <x v="1"/>
    <s v="CARMEN LUCIA GONZALEZ UREÑA"/>
    <n v="362074420000"/>
    <s v="Cobros Mayo 3"/>
    <m/>
    <m/>
    <d v="2026-05-01T00:00:00"/>
    <s v="63178767"/>
    <s v="63178767"/>
    <m/>
    <m/>
    <m/>
    <m/>
    <m/>
    <d v="2026-05-01T00:00:00"/>
    <m/>
    <m/>
    <m/>
    <s v="8-339-199"/>
    <s v="MASIVO"/>
    <s v="2 MESES PENDIENTES"/>
    <x v="12"/>
    <m/>
    <m/>
    <m/>
    <m/>
  </r>
  <r>
    <x v="1"/>
    <s v=" ANTONIO RICARDO MOJICA PROBST"/>
    <n v="362069840000"/>
    <s v="Cobros Mayo 3"/>
    <m/>
    <m/>
    <d v="2026-05-01T00:00:00"/>
    <n v="66735111"/>
    <n v="66735111"/>
    <m/>
    <m/>
    <m/>
    <m/>
    <m/>
    <d v="2026-05-01T00:00:00"/>
    <m/>
    <m/>
    <m/>
    <s v="8-238-806"/>
    <s v="RENOVACIONES"/>
    <s v="2 MESES PENDIENTES"/>
    <x v="12"/>
    <m/>
    <m/>
    <m/>
    <m/>
  </r>
  <r>
    <x v="1"/>
    <s v=" Jesús Carrascal"/>
    <n v="365072000000"/>
    <s v="Cobros Mayo 3"/>
    <m/>
    <m/>
    <d v="2026-05-01T00:00:00"/>
    <s v="67886376"/>
    <s v="67886376"/>
    <m/>
    <m/>
    <m/>
    <m/>
    <m/>
    <d v="2026-05-01T00:00:00"/>
    <m/>
    <m/>
    <m/>
    <s v="AX072647"/>
    <s v="CALL CENTER P2P"/>
    <s v="NPN"/>
    <x v="12"/>
    <m/>
    <m/>
    <m/>
    <m/>
  </r>
  <r>
    <x v="1"/>
    <s v=" Yilka Pitti"/>
    <n v="366073630000"/>
    <s v="Cobros Mayo 3"/>
    <m/>
    <m/>
    <d v="2026-05-01T00:00:00"/>
    <s v="62888335"/>
    <s v="62888335"/>
    <m/>
    <m/>
    <m/>
    <m/>
    <m/>
    <d v="2026-05-01T00:00:00"/>
    <m/>
    <m/>
    <m/>
    <s v="4-478-2099"/>
    <s v="CALL CENTER P2P"/>
    <s v="2 MESES PENDIENTES"/>
    <x v="12"/>
    <m/>
    <m/>
    <m/>
    <m/>
  </r>
  <r>
    <x v="1"/>
    <s v=" LUIS FERNANDO GUTIERREZ BARRIOS"/>
    <n v="343431870000"/>
    <s v="Cobros Mayo 3"/>
    <m/>
    <m/>
    <d v="2026-05-01T00:00:00"/>
    <s v="60052404"/>
    <s v="60052404"/>
    <m/>
    <m/>
    <m/>
    <m/>
    <m/>
    <d v="2026-05-01T00:00:00"/>
    <m/>
    <m/>
    <m/>
    <s v="8-902-837"/>
    <s v="DIGITAL"/>
    <s v="2 MESES PENDIENTES"/>
    <x v="12"/>
    <m/>
    <m/>
    <m/>
    <m/>
  </r>
  <r>
    <x v="1"/>
    <s v="Lurdis Lissette Chacon Corella"/>
    <n v="367072920000"/>
    <s v="Cobros Mayo 3"/>
    <m/>
    <m/>
    <d v="2026-05-01T00:00:00"/>
    <n v="64603953"/>
    <n v="64603953"/>
    <m/>
    <m/>
    <m/>
    <m/>
    <m/>
    <d v="2026-05-01T00:00:00"/>
    <m/>
    <m/>
    <m/>
    <s v="4-739-176"/>
    <s v="DIGITAL"/>
    <s v="2 MESES PENDIENTES"/>
    <x v="12"/>
    <m/>
    <m/>
    <m/>
    <m/>
  </r>
  <r>
    <x v="1"/>
    <s v="Francisco Javier CedeÑo Urriola"/>
    <n v="188077690000"/>
    <s v="Cobros Mayo 3"/>
    <m/>
    <m/>
    <d v="2026-05-01T00:00:00"/>
    <s v="60158730"/>
    <s v="60158730"/>
    <m/>
    <m/>
    <m/>
    <m/>
    <m/>
    <d v="2026-05-01T00:00:00"/>
    <m/>
    <m/>
    <m/>
    <s v="8-521-1995"/>
    <s v="DIGITAL"/>
    <s v="2 MESES PENDIENTES"/>
    <x v="12"/>
    <m/>
    <m/>
    <m/>
    <m/>
  </r>
  <r>
    <x v="1"/>
    <s v="DAIR ALBERTO MARTINEZ SANTAN"/>
    <n v="363073620000"/>
    <s v="Cobros Mayo 3"/>
    <m/>
    <m/>
    <d v="2026-05-01T00:00:00"/>
    <s v="67890432"/>
    <s v="67890432"/>
    <m/>
    <m/>
    <m/>
    <m/>
    <m/>
    <d v="2026-05-01T00:00:00"/>
    <m/>
    <m/>
    <m/>
    <s v="2-729-2487"/>
    <s v="MASIVO"/>
    <s v="2 MESES PENDIENTES"/>
    <x v="12"/>
    <m/>
    <m/>
    <m/>
    <m/>
  </r>
  <r>
    <x v="1"/>
    <s v="Elvis Yandel Estribi Graziani"/>
    <n v="361071000000"/>
    <s v="Cobros Mayo 3"/>
    <m/>
    <m/>
    <d v="2026-05-01T00:00:00"/>
    <n v="68383673"/>
    <n v="68383673"/>
    <m/>
    <m/>
    <m/>
    <m/>
    <m/>
    <d v="2026-05-01T00:00:00"/>
    <m/>
    <m/>
    <m/>
    <s v="8-1037-1872"/>
    <s v="MASIVO"/>
    <s v="NPN"/>
    <x v="12"/>
    <m/>
    <m/>
    <m/>
    <m/>
  </r>
  <r>
    <x v="1"/>
    <s v="Rosa adilia delgadillo garcia "/>
    <n v="368074220000"/>
    <s v="Cobros Mayo 3"/>
    <m/>
    <m/>
    <d v="2026-05-01T00:00:00"/>
    <s v="64247048"/>
    <s v="64247048"/>
    <m/>
    <m/>
    <m/>
    <m/>
    <m/>
    <d v="2026-05-01T00:00:00"/>
    <m/>
    <m/>
    <m/>
    <s v="N-21-896"/>
    <s v="MASIVO"/>
    <s v="2 MESES PENDIENTES"/>
    <x v="12"/>
    <m/>
    <m/>
    <m/>
    <m/>
  </r>
  <r>
    <x v="1"/>
    <s v="Jonathan emerito acevedo gallardo "/>
    <n v="194075090000"/>
    <s v="Cobros Mayo 3"/>
    <m/>
    <m/>
    <d v="2026-05-01T00:00:00"/>
    <s v="68452412"/>
    <s v="68452412"/>
    <m/>
    <m/>
    <m/>
    <m/>
    <m/>
    <d v="2026-05-01T00:00:00"/>
    <m/>
    <m/>
    <m/>
    <s v="8-799-680"/>
    <s v="MASIVO"/>
    <s v="NPN"/>
    <x v="12"/>
    <m/>
    <m/>
    <m/>
    <m/>
  </r>
  <r>
    <x v="1"/>
    <s v="César Diomedes Lange serrano "/>
    <n v="368071990000"/>
    <s v="Cobros Mayo 3"/>
    <m/>
    <m/>
    <d v="2026-05-01T00:00:00"/>
    <s v="67799291"/>
    <s v="67799291"/>
    <m/>
    <m/>
    <m/>
    <m/>
    <m/>
    <d v="2026-05-01T00:00:00"/>
    <m/>
    <m/>
    <m/>
    <s v="1-713-603"/>
    <s v="MASIVO"/>
    <s v="2 MESES PENDIENTES"/>
    <x v="12"/>
    <m/>
    <m/>
    <m/>
    <m/>
  </r>
  <r>
    <x v="1"/>
    <s v="Crisabel Malena Castillo caballero "/>
    <n v="364073280000"/>
    <s v="Cobros Mayo 3"/>
    <m/>
    <m/>
    <d v="2026-05-01T00:00:00"/>
    <s v="66093967"/>
    <s v="66093967"/>
    <m/>
    <m/>
    <m/>
    <m/>
    <m/>
    <d v="2026-05-01T00:00:00"/>
    <m/>
    <m/>
    <m/>
    <s v="4-768-2253"/>
    <s v="MASIVO"/>
    <s v="NPN"/>
    <x v="12"/>
    <m/>
    <m/>
    <m/>
    <m/>
  </r>
  <r>
    <x v="1"/>
    <s v="Flavio Eliecer guerra peña"/>
    <n v="367073560000"/>
    <s v="Cobros Mayo 3"/>
    <m/>
    <m/>
    <d v="2026-05-01T00:00:00"/>
    <s v="68613749"/>
    <s v="68613749"/>
    <m/>
    <m/>
    <m/>
    <m/>
    <m/>
    <d v="2026-05-01T00:00:00"/>
    <m/>
    <m/>
    <m/>
    <s v="4-746-1997"/>
    <s v="MASIVO"/>
    <s v="2 MESES PENDIENTES"/>
    <x v="12"/>
    <m/>
    <m/>
    <m/>
    <m/>
  </r>
  <r>
    <x v="1"/>
    <s v="MARVIN ABDIEL RODRIGUEZ GUERRA"/>
    <n v="364064210000"/>
    <s v="Cobros Mayo 3"/>
    <m/>
    <m/>
    <d v="2026-05-01T00:00:00"/>
    <s v="69390445"/>
    <s v="69390445"/>
    <m/>
    <m/>
    <m/>
    <m/>
    <m/>
    <d v="2026-05-01T00:00:00"/>
    <m/>
    <m/>
    <m/>
    <s v="4-825-1271"/>
    <s v="MASIVO"/>
    <s v="2 MESES PENDIENTES"/>
    <x v="12"/>
    <m/>
    <m/>
    <m/>
    <m/>
  </r>
  <r>
    <x v="1"/>
    <s v="Enedina Tenorio castillo"/>
    <n v="364072670000"/>
    <s v="Cobros Mayo 3"/>
    <m/>
    <m/>
    <d v="2026-05-01T00:00:00"/>
    <s v="62840920"/>
    <s v="62840920"/>
    <m/>
    <m/>
    <m/>
    <m/>
    <m/>
    <d v="2026-05-01T00:00:00"/>
    <m/>
    <m/>
    <m/>
    <s v="9-747-823"/>
    <s v="MASIVO"/>
    <s v="2 MESES PENDIENTES"/>
    <x v="12"/>
    <m/>
    <m/>
    <m/>
    <m/>
  </r>
  <r>
    <x v="1"/>
    <s v="Emiliano Aristoteles Victor "/>
    <n v="368068980000"/>
    <s v="Cobros Mayo 3"/>
    <m/>
    <m/>
    <d v="2026-05-01T00:00:00"/>
    <s v="67385594"/>
    <s v="67385594"/>
    <m/>
    <m/>
    <m/>
    <m/>
    <m/>
    <d v="2026-05-01T00:00:00"/>
    <m/>
    <m/>
    <m/>
    <s v="8-1091-1258"/>
    <s v="SOHO"/>
    <s v="2 MESES PENDIENTES"/>
    <x v="12"/>
    <m/>
    <m/>
    <m/>
    <m/>
  </r>
  <r>
    <x v="1"/>
    <s v="LUIS EDUARDO RUDAS CHIRU"/>
    <n v="363064550000"/>
    <s v="Cobros Mayo 3"/>
    <m/>
    <m/>
    <d v="2026-05-01T00:00:00"/>
    <s v="60068310"/>
    <s v="60068310"/>
    <m/>
    <m/>
    <m/>
    <m/>
    <m/>
    <d v="2026-05-01T00:00:00"/>
    <m/>
    <m/>
    <m/>
    <s v="3-727-346"/>
    <s v="MASIVO"/>
    <s v="2 MESES PENDIENTES"/>
    <x v="12"/>
    <m/>
    <m/>
    <m/>
    <m/>
  </r>
  <r>
    <x v="1"/>
    <s v="JOSE MANUEL CACERES CONCEPCION"/>
    <n v="365074590000"/>
    <s v="Cobros Mayo 3"/>
    <m/>
    <m/>
    <d v="2026-05-01T00:00:00"/>
    <s v="62115491"/>
    <s v="62115491"/>
    <m/>
    <m/>
    <m/>
    <m/>
    <m/>
    <d v="2026-05-01T00:00:00"/>
    <m/>
    <m/>
    <m/>
    <s v="8-236-951"/>
    <s v="MASIVO"/>
    <s v="NPN"/>
    <x v="12"/>
    <m/>
    <m/>
    <m/>
    <m/>
  </r>
  <r>
    <x v="1"/>
    <s v="ANIBAL DIONEL GONZALEZ BALLESTERO"/>
    <n v="368072820000"/>
    <s v="Cobros Mayo 3"/>
    <m/>
    <m/>
    <d v="2026-05-01T00:00:00"/>
    <s v="68842070"/>
    <s v="68842070"/>
    <m/>
    <m/>
    <m/>
    <m/>
    <m/>
    <d v="2026-05-01T00:00:00"/>
    <m/>
    <m/>
    <m/>
    <s v="8-905-1894"/>
    <s v="MASIVO"/>
    <s v="2 MESES PENDIENTES"/>
    <x v="12"/>
    <m/>
    <m/>
    <m/>
    <m/>
  </r>
  <r>
    <x v="1"/>
    <s v="BELLAMY JERMAINE STEPHEN SANTAMARIA"/>
    <n v="366073060000"/>
    <s v="Cobros Mayo 3"/>
    <m/>
    <m/>
    <d v="2026-05-01T00:00:00"/>
    <s v="69111921"/>
    <s v="69111921"/>
    <m/>
    <m/>
    <m/>
    <m/>
    <m/>
    <d v="2026-05-01T00:00:00"/>
    <m/>
    <m/>
    <m/>
    <s v="3-760-1493"/>
    <s v="MASIVO"/>
    <s v="2 MESES PENDIENTES"/>
    <x v="12"/>
    <m/>
    <m/>
    <m/>
    <m/>
  </r>
  <r>
    <x v="1"/>
    <s v="Luis Díaz"/>
    <n v="364069350000"/>
    <s v="Cobros Mayo 3"/>
    <m/>
    <m/>
    <d v="2026-05-01T00:00:00"/>
    <n v="61322987"/>
    <n v="61322987"/>
    <m/>
    <m/>
    <m/>
    <m/>
    <m/>
    <d v="2026-05-01T00:00:00"/>
    <m/>
    <m/>
    <m/>
    <s v="8-839-2303"/>
    <s v="MASIVO"/>
    <s v="2 MESES PENDIENTES"/>
    <x v="12"/>
    <m/>
    <m/>
    <m/>
    <m/>
  </r>
  <r>
    <x v="1"/>
    <s v="Inverwi ramón Sánchez bohorquez"/>
    <n v="366076100000"/>
    <s v="Cobros Mayo 3"/>
    <m/>
    <m/>
    <d v="2026-05-01T00:00:00"/>
    <s v="66870548"/>
    <s v="66870548"/>
    <m/>
    <m/>
    <m/>
    <m/>
    <m/>
    <d v="2026-05-01T00:00:00"/>
    <m/>
    <m/>
    <m/>
    <s v="143175827"/>
    <s v="MASIVO"/>
    <s v="2 MESES PENDIENTES"/>
    <x v="12"/>
    <m/>
    <m/>
    <m/>
    <m/>
  </r>
  <r>
    <x v="1"/>
    <s v="JUANA ISABEL VALENCIA AVILA"/>
    <n v="363069600000"/>
    <s v="Cobros Mayo 3"/>
    <m/>
    <m/>
    <d v="2026-05-01T00:00:00"/>
    <s v="66789087"/>
    <s v="66789087"/>
    <m/>
    <m/>
    <m/>
    <m/>
    <m/>
    <d v="2026-05-01T00:00:00"/>
    <m/>
    <m/>
    <m/>
    <s v="8-762-2180"/>
    <s v="MASIVO"/>
    <s v="NPN"/>
    <x v="12"/>
    <m/>
    <m/>
    <m/>
    <m/>
  </r>
  <r>
    <x v="1"/>
    <s v="Beatriz Gordon Gil De Rangel"/>
    <n v="369072220000"/>
    <s v="Cobros Mayo 3"/>
    <m/>
    <m/>
    <d v="2026-05-01T00:00:00"/>
    <s v="69043978"/>
    <s v="69043978"/>
    <m/>
    <m/>
    <m/>
    <m/>
    <m/>
    <d v="2026-05-01T00:00:00"/>
    <m/>
    <m/>
    <m/>
    <s v="8-214-2425"/>
    <s v="MASIVO"/>
    <s v="2 MESES PENDIENTES"/>
    <x v="12"/>
    <m/>
    <m/>
    <m/>
    <m/>
  </r>
  <r>
    <x v="1"/>
    <s v="ADALYS AGUILA"/>
    <n v="348356950000"/>
    <s v="Cobros Mayo 3"/>
    <m/>
    <m/>
    <d v="2026-05-01T00:00:00"/>
    <s v="67095326"/>
    <s v="67095326"/>
    <m/>
    <m/>
    <m/>
    <m/>
    <m/>
    <d v="2026-05-01T00:00:00"/>
    <m/>
    <m/>
    <m/>
    <s v="8-797-772"/>
    <s v="MASIVO"/>
    <s v="2 MESES PENDIENTES"/>
    <x v="12"/>
    <m/>
    <m/>
    <m/>
    <m/>
  </r>
  <r>
    <x v="1"/>
    <s v="Dyana Silva Perez"/>
    <n v="217002760000"/>
    <s v="Cobros Mayo 3"/>
    <m/>
    <m/>
    <d v="2026-05-01T00:00:00"/>
    <s v="64084980"/>
    <s v="64084980"/>
    <m/>
    <m/>
    <m/>
    <m/>
    <m/>
    <d v="2026-05-01T00:00:00"/>
    <m/>
    <m/>
    <m/>
    <s v="8-767-801"/>
    <s v="MASIVO"/>
    <s v="NPN"/>
    <x v="12"/>
    <m/>
    <m/>
    <m/>
    <m/>
  </r>
  <r>
    <x v="1"/>
    <s v="Tania Nieto Lorenzo"/>
    <n v="179020620000"/>
    <s v="Cobros Mayo 3"/>
    <m/>
    <m/>
    <d v="2026-05-01T00:00:00"/>
    <s v="63338210"/>
    <s v="63338210"/>
    <m/>
    <m/>
    <m/>
    <m/>
    <m/>
    <d v="2026-05-01T00:00:00"/>
    <m/>
    <m/>
    <m/>
    <s v="8-823-886"/>
    <s v="MASIVO"/>
    <s v="2 MESES PENDIENTES"/>
    <x v="12"/>
    <m/>
    <m/>
    <m/>
    <m/>
  </r>
  <r>
    <x v="1"/>
    <s v="Jovana Lasso"/>
    <n v="365076080000"/>
    <s v="Cobros Mayo 3"/>
    <m/>
    <m/>
    <d v="2026-05-01T00:00:00"/>
    <s v="69658445"/>
    <s v="69658445"/>
    <m/>
    <m/>
    <m/>
    <m/>
    <m/>
    <d v="2026-05-01T00:00:00"/>
    <m/>
    <m/>
    <m/>
    <s v="8-514-414"/>
    <s v="MASIVO"/>
    <s v="2 MESES PENDIENTES"/>
    <x v="12"/>
    <m/>
    <m/>
    <m/>
    <m/>
  </r>
  <r>
    <x v="1"/>
    <s v="Leonardo Eugenio Guzmán Shaw"/>
    <n v="219061750000"/>
    <s v="Cobros Mayo 3"/>
    <m/>
    <m/>
    <d v="2026-05-01T00:00:00"/>
    <s v="65326159"/>
    <s v="65326159"/>
    <m/>
    <m/>
    <m/>
    <m/>
    <m/>
    <d v="2026-05-01T00:00:00"/>
    <m/>
    <m/>
    <m/>
    <s v="8-255-668"/>
    <s v="MASIVO"/>
    <s v="NPN"/>
    <x v="12"/>
    <m/>
    <m/>
    <m/>
    <m/>
  </r>
  <r>
    <x v="1"/>
    <s v="LUIS A VILLARREAL A"/>
    <n v="363074050000"/>
    <s v="Cobros Mayo 3"/>
    <m/>
    <m/>
    <d v="2026-05-01T00:00:00"/>
    <s v="65423731"/>
    <s v="65423731"/>
    <m/>
    <m/>
    <m/>
    <m/>
    <m/>
    <d v="2026-05-01T00:00:00"/>
    <m/>
    <m/>
    <m/>
    <s v="8-773-626"/>
    <s v="MASIVO"/>
    <s v="NPN"/>
    <x v="12"/>
    <m/>
    <m/>
    <m/>
    <m/>
  </r>
  <r>
    <x v="1"/>
    <s v="Gabriel cándido Gómez Ortega"/>
    <n v="354355460000"/>
    <s v="Cobros Mayo 3"/>
    <m/>
    <m/>
    <d v="2026-05-01T00:00:00"/>
    <s v="65446403"/>
    <s v="65446403"/>
    <m/>
    <m/>
    <m/>
    <m/>
    <m/>
    <d v="2026-05-01T00:00:00"/>
    <m/>
    <m/>
    <m/>
    <s v="8-392-409"/>
    <s v="MASIVO"/>
    <s v="1 MES PENDIENTE"/>
    <x v="12"/>
    <m/>
    <m/>
    <m/>
    <m/>
  </r>
  <r>
    <x v="1"/>
    <s v="Ana Gabriela Rodriguez Beitia"/>
    <n v="369074860000"/>
    <s v="Cobros Mayo 3"/>
    <m/>
    <m/>
    <d v="2026-05-01T00:00:00"/>
    <s v="62213643"/>
    <s v="62213643"/>
    <m/>
    <m/>
    <m/>
    <m/>
    <m/>
    <d v="2026-05-01T00:00:00"/>
    <m/>
    <m/>
    <m/>
    <s v="8-1020-1378"/>
    <s v="MASIVO"/>
    <s v="NPN"/>
    <x v="12"/>
    <m/>
    <m/>
    <m/>
    <m/>
  </r>
  <r>
    <x v="1"/>
    <s v="Pablo Antonio castillo zuñiga"/>
    <n v="368074680000"/>
    <s v="Cobros Mayo 3"/>
    <m/>
    <m/>
    <d v="2026-05-01T00:00:00"/>
    <s v="68530382"/>
    <s v="68530382"/>
    <m/>
    <m/>
    <m/>
    <m/>
    <m/>
    <d v="2026-05-01T00:00:00"/>
    <m/>
    <m/>
    <m/>
    <s v="8-1001-1790"/>
    <s v="MASIVO"/>
    <s v="2 MESES PENDIENTES"/>
    <x v="12"/>
    <m/>
    <m/>
    <m/>
    <m/>
  </r>
  <r>
    <x v="1"/>
    <s v="ALEIDA MARIA SÁNCHEZ RODRÍGUEZ "/>
    <n v="366075190000"/>
    <s v="Cobros Mayo 3"/>
    <m/>
    <m/>
    <d v="2026-05-01T00:00:00"/>
    <s v="66886720"/>
    <s v="66886720"/>
    <m/>
    <m/>
    <m/>
    <m/>
    <m/>
    <d v="2026-05-01T00:00:00"/>
    <m/>
    <m/>
    <m/>
    <s v="2-101-2201"/>
    <s v="MASIVO"/>
    <s v="2 MESES PENDIENTES"/>
    <x v="12"/>
    <m/>
    <m/>
    <m/>
    <m/>
  </r>
  <r>
    <x v="1"/>
    <s v="KENNY BASALO "/>
    <n v="362074520000"/>
    <s v="Cobros Mayo 3"/>
    <m/>
    <m/>
    <d v="2026-05-01T00:00:00"/>
    <s v="61669108"/>
    <s v="61669108"/>
    <m/>
    <m/>
    <m/>
    <m/>
    <m/>
    <d v="2026-05-01T00:00:00"/>
    <m/>
    <m/>
    <m/>
    <s v="167149929"/>
    <s v="SOHO"/>
    <s v="2 MESES PENDIENTES"/>
    <x v="12"/>
    <m/>
    <m/>
    <m/>
    <m/>
  </r>
  <r>
    <x v="1"/>
    <s v="Marilu Ortega "/>
    <n v="365074020000"/>
    <s v="Cobros Mayo 3"/>
    <m/>
    <m/>
    <d v="2026-05-01T00:00:00"/>
    <s v="23260781"/>
    <s v="23260781"/>
    <m/>
    <m/>
    <m/>
    <m/>
    <m/>
    <d v="2026-05-01T00:00:00"/>
    <m/>
    <m/>
    <m/>
    <s v="170646464"/>
    <s v="SOHO"/>
    <s v="2 MESES PENDIENTES"/>
    <x v="12"/>
    <m/>
    <m/>
    <m/>
    <m/>
  </r>
  <r>
    <x v="1"/>
    <s v="Roberto Ortega "/>
    <n v="363072090000"/>
    <s v="Cobros Mayo 3"/>
    <m/>
    <m/>
    <d v="2026-05-01T00:00:00"/>
    <s v="66517976"/>
    <s v="66517976"/>
    <m/>
    <m/>
    <m/>
    <m/>
    <m/>
    <d v="2026-05-01T00:00:00"/>
    <m/>
    <m/>
    <m/>
    <s v="8-979-1261"/>
    <s v="MASIVO"/>
    <s v="2 MESES PENDIENTES"/>
    <x v="12"/>
    <m/>
    <m/>
    <m/>
    <m/>
  </r>
  <r>
    <x v="1"/>
    <s v="EYDA VALOY"/>
    <n v="191080030000"/>
    <s v="Cobros Mayo 3"/>
    <m/>
    <m/>
    <d v="2026-05-01T00:00:00"/>
    <s v="60598819"/>
    <s v="60598819"/>
    <m/>
    <m/>
    <m/>
    <m/>
    <m/>
    <d v="2026-05-01T00:00:00"/>
    <m/>
    <m/>
    <m/>
    <s v="8-312-277"/>
    <s v="DIGITAL"/>
    <s v="2 MESES PENDIENTES"/>
    <x v="12"/>
    <m/>
    <m/>
    <m/>
    <m/>
  </r>
  <r>
    <x v="1"/>
    <s v="Mariano Rodríguez "/>
    <n v="362073370000"/>
    <s v="Cobros Mayo 3"/>
    <m/>
    <m/>
    <d v="2026-05-01T00:00:00"/>
    <s v="67890432"/>
    <s v="67890432"/>
    <m/>
    <m/>
    <m/>
    <m/>
    <m/>
    <d v="2026-05-01T00:00:00"/>
    <m/>
    <m/>
    <m/>
    <s v="8-825-1071"/>
    <s v="MASIVO"/>
    <s v="2 MESES PENDIENTES"/>
    <x v="12"/>
    <m/>
    <m/>
    <m/>
    <m/>
  </r>
  <r>
    <x v="1"/>
    <s v="Maritza Moreno"/>
    <n v="308030270000"/>
    <s v="Cobros Mayo 3"/>
    <m/>
    <m/>
    <d v="2026-05-01T00:00:00"/>
    <n v="62880553"/>
    <n v="62880553"/>
    <m/>
    <m/>
    <m/>
    <m/>
    <m/>
    <d v="2026-05-01T00:00:00"/>
    <m/>
    <m/>
    <m/>
    <s v="8-521-2239"/>
    <s v="MASIVO"/>
    <s v="2 MESES PENDIENTES"/>
    <x v="12"/>
    <m/>
    <m/>
    <m/>
    <m/>
  </r>
  <r>
    <x v="1"/>
    <s v="Evelyn Lineth Mojica Lopez"/>
    <n v="355135250000"/>
    <s v="Cobros Mayo 3"/>
    <m/>
    <m/>
    <d v="2026-05-01T00:00:00"/>
    <s v="66482033"/>
    <s v="66482033"/>
    <m/>
    <m/>
    <m/>
    <m/>
    <m/>
    <d v="2026-05-01T00:00:00"/>
    <m/>
    <m/>
    <m/>
    <s v="8-948-635"/>
    <s v="MASIVO"/>
    <s v="2 MESES PENDIENTES"/>
    <x v="12"/>
    <m/>
    <m/>
    <m/>
    <m/>
  </r>
  <r>
    <x v="1"/>
    <s v="Oriel Andres soto "/>
    <n v="367069030000"/>
    <s v="Cobros Mayo 3"/>
    <m/>
    <m/>
    <d v="2026-05-01T00:00:00"/>
    <s v="66574444"/>
    <s v="66574444"/>
    <m/>
    <m/>
    <m/>
    <m/>
    <m/>
    <d v="2026-05-01T00:00:00"/>
    <m/>
    <m/>
    <m/>
    <s v="3-741-2329"/>
    <s v="MASIVO"/>
    <s v="2 MESES PENDIENTES"/>
    <x v="12"/>
    <m/>
    <m/>
    <m/>
    <m/>
  </r>
  <r>
    <x v="1"/>
    <s v="Betzaida del Carmen Zambrano Santamaría "/>
    <n v="365067220000"/>
    <s v="Cobros Mayo 3"/>
    <m/>
    <m/>
    <d v="2026-05-01T00:00:00"/>
    <s v="62031400"/>
    <s v="62031400"/>
    <m/>
    <m/>
    <m/>
    <m/>
    <m/>
    <d v="2026-05-01T00:00:00"/>
    <m/>
    <m/>
    <m/>
    <s v="8-337-543"/>
    <s v="MASIVO"/>
    <s v="2 MESES PENDIENTES"/>
    <x v="12"/>
    <m/>
    <m/>
    <m/>
    <m/>
  </r>
  <r>
    <x v="1"/>
    <s v="DAYANA ITZEL GONZALEZ"/>
    <n v="363074280000"/>
    <s v="Cobros Mayo 3"/>
    <m/>
    <m/>
    <d v="2026-05-01T00:00:00"/>
    <s v="63097683"/>
    <s v="63097683"/>
    <m/>
    <m/>
    <m/>
    <m/>
    <m/>
    <d v="2026-05-01T00:00:00"/>
    <m/>
    <m/>
    <m/>
    <s v="4-762-103"/>
    <s v="MASIVO"/>
    <s v="2 MESES PENDIENTES"/>
    <x v="12"/>
    <m/>
    <m/>
    <m/>
    <m/>
  </r>
  <r>
    <x v="1"/>
    <s v="Yeisi Alexandra Martínez Caballero"/>
    <n v="368074250000"/>
    <s v="Cobros Mayo 3"/>
    <m/>
    <m/>
    <d v="2026-05-01T00:00:00"/>
    <n v="64437334"/>
    <n v="64437334"/>
    <m/>
    <m/>
    <m/>
    <m/>
    <m/>
    <d v="2026-05-01T00:00:00"/>
    <m/>
    <m/>
    <m/>
    <s v="4-829-868"/>
    <s v="MASIVO"/>
    <s v="NPN"/>
    <x v="12"/>
    <m/>
    <m/>
    <m/>
    <m/>
  </r>
  <r>
    <x v="1"/>
    <s v="DALYNES calderon "/>
    <n v="355136200000"/>
    <s v="Cobros Mayo 3"/>
    <m/>
    <m/>
    <d v="2026-05-01T00:00:00"/>
    <s v="62172392"/>
    <s v="62172392"/>
    <m/>
    <m/>
    <m/>
    <m/>
    <m/>
    <d v="2026-05-01T00:00:00"/>
    <m/>
    <m/>
    <m/>
    <s v="6-720-2177"/>
    <s v="MASIVO"/>
    <s v="1 MES PENDIENTE"/>
    <x v="12"/>
    <m/>
    <m/>
    <m/>
    <m/>
  </r>
  <r>
    <x v="1"/>
    <s v="Yarleika Coronado"/>
    <n v="365070730000"/>
    <s v="Cobros Mayo 3"/>
    <m/>
    <m/>
    <d v="2026-05-01T00:00:00"/>
    <n v="63468560"/>
    <n v="63468560"/>
    <m/>
    <m/>
    <m/>
    <m/>
    <m/>
    <d v="2026-05-01T00:00:00"/>
    <m/>
    <m/>
    <m/>
    <s v="8-865-756"/>
    <s v="MASIVO"/>
    <s v="NPN"/>
    <x v="12"/>
    <m/>
    <m/>
    <m/>
    <m/>
  </r>
  <r>
    <x v="1"/>
    <s v="JUAN IVAN NUÑEZ VEGA"/>
    <n v="363074170000"/>
    <s v="Cobros Mayo 3"/>
    <m/>
    <m/>
    <d v="2026-05-01T00:00:00"/>
    <s v="69344377"/>
    <s v="69344377"/>
    <m/>
    <m/>
    <m/>
    <m/>
    <m/>
    <d v="2026-05-01T00:00:00"/>
    <m/>
    <m/>
    <m/>
    <s v="6-719-1299"/>
    <s v="MASIVO"/>
    <s v="2 MESES PENDIENTES"/>
    <x v="12"/>
    <m/>
    <m/>
    <m/>
    <m/>
  </r>
  <r>
    <x v="1"/>
    <s v="Manuel gonzalez"/>
    <n v="367075490000"/>
    <s v="Cobros Mayo 3"/>
    <m/>
    <m/>
    <d v="2026-05-01T00:00:00"/>
    <s v="61646786"/>
    <s v="61646786"/>
    <m/>
    <m/>
    <m/>
    <m/>
    <m/>
    <d v="2026-05-01T00:00:00"/>
    <m/>
    <m/>
    <m/>
    <s v="3-84-1995"/>
    <s v="MASIVO"/>
    <s v="NPN"/>
    <x v="12"/>
    <m/>
    <m/>
    <m/>
    <m/>
  </r>
  <r>
    <x v="1"/>
    <s v="YANELIS YANETH MONTENEGRO MARTINEZ"/>
    <n v="364070530000"/>
    <s v="Cobros Mayo 3"/>
    <m/>
    <m/>
    <d v="2026-05-01T00:00:00"/>
    <s v="64270924"/>
    <s v="64270924"/>
    <m/>
    <m/>
    <m/>
    <m/>
    <m/>
    <d v="2026-05-01T00:00:00"/>
    <m/>
    <m/>
    <m/>
    <s v=" 3-741-2441"/>
    <s v="MASIVO"/>
    <s v="2 MESES PENDIENTES"/>
    <x v="12"/>
    <m/>
    <m/>
    <m/>
    <m/>
  </r>
  <r>
    <x v="1"/>
    <s v="HECTOR CAMILO HERNANDEZ"/>
    <n v="367072660000"/>
    <s v="Cobros Mayo 3"/>
    <m/>
    <m/>
    <d v="2026-05-01T00:00:00"/>
    <s v="60584257"/>
    <s v="60584257"/>
    <m/>
    <m/>
    <m/>
    <m/>
    <m/>
    <d v="2026-05-01T00:00:00"/>
    <m/>
    <m/>
    <m/>
    <s v="9-121-2550"/>
    <s v="MASIVO"/>
    <s v="1 MES PENDIENTE"/>
    <x v="12"/>
    <m/>
    <m/>
    <m/>
    <m/>
  </r>
  <r>
    <x v="1"/>
    <s v="CLEMENTINA SERRANO BEKER"/>
    <n v="367075870000"/>
    <s v="Cobros Mayo 3"/>
    <m/>
    <m/>
    <d v="2026-05-01T00:00:00"/>
    <s v="66502436"/>
    <s v="66502436"/>
    <m/>
    <m/>
    <m/>
    <m/>
    <m/>
    <d v="2026-05-01T00:00:00"/>
    <m/>
    <m/>
    <m/>
    <s v="1-736-1366"/>
    <s v="MASIVO"/>
    <s v="2 MESES PENDIENTES"/>
    <x v="12"/>
    <m/>
    <m/>
    <m/>
    <m/>
  </r>
  <r>
    <x v="1"/>
    <s v="INDIRA LOPEZ VEGA"/>
    <n v="215033660000"/>
    <s v="Cobros Mayo 3"/>
    <m/>
    <m/>
    <d v="2026-05-01T00:00:00"/>
    <s v="63912646"/>
    <s v="63912646"/>
    <m/>
    <m/>
    <m/>
    <m/>
    <m/>
    <d v="2026-05-01T00:00:00"/>
    <m/>
    <m/>
    <m/>
    <s v="8-831-354"/>
    <s v="MASIVO"/>
    <s v="2 MESES PENDIENTES"/>
    <x v="12"/>
    <m/>
    <m/>
    <m/>
    <m/>
  </r>
  <r>
    <x v="1"/>
    <s v="Wayra Pile"/>
    <n v="368067310000"/>
    <s v="Cobros Mayo 3"/>
    <m/>
    <m/>
    <d v="2026-05-01T00:00:00"/>
    <s v="62157258"/>
    <s v="62157258"/>
    <m/>
    <m/>
    <m/>
    <m/>
    <m/>
    <d v="2026-05-01T00:00:00"/>
    <m/>
    <m/>
    <m/>
    <s v="8-770-303"/>
    <s v="MASIVO"/>
    <s v="2 MESES PENDIENTES"/>
    <x v="12"/>
    <m/>
    <m/>
    <m/>
    <m/>
  </r>
  <r>
    <x v="1"/>
    <s v="Ana Esther Rodriguez Chiru"/>
    <n v="358377220000"/>
    <s v="Cobros Mayo 3"/>
    <m/>
    <m/>
    <d v="2026-05-01T00:00:00"/>
    <s v="63323557"/>
    <s v="63323557"/>
    <m/>
    <m/>
    <m/>
    <m/>
    <m/>
    <d v="2026-05-01T00:00:00"/>
    <m/>
    <m/>
    <m/>
    <s v="2-705-1764"/>
    <s v="MASIVO"/>
    <s v="2 MESES PENDIENTES"/>
    <x v="12"/>
    <m/>
    <m/>
    <m/>
    <m/>
  </r>
  <r>
    <x v="1"/>
    <s v="Mónica González "/>
    <n v="362077120000"/>
    <s v="Cobros Mayo 3"/>
    <m/>
    <m/>
    <d v="2026-05-01T00:00:00"/>
    <s v="62547445"/>
    <s v="62547445"/>
    <m/>
    <m/>
    <m/>
    <m/>
    <m/>
    <d v="2026-05-01T00:00:00"/>
    <m/>
    <m/>
    <m/>
    <s v="6-725-310"/>
    <s v="MASIVO"/>
    <s v="2 MESES PENDIENTES"/>
    <x v="12"/>
    <m/>
    <m/>
    <m/>
    <m/>
  </r>
  <r>
    <x v="1"/>
    <s v="Daisy Corella "/>
    <n v="362075510000"/>
    <s v="Cobros Mayo 3"/>
    <m/>
    <m/>
    <d v="2026-05-01T00:00:00"/>
    <s v="62629420"/>
    <s v="62629420"/>
    <m/>
    <m/>
    <m/>
    <m/>
    <m/>
    <d v="2026-05-01T00:00:00"/>
    <m/>
    <m/>
    <m/>
    <s v="4-223-883"/>
    <s v="MASIVO"/>
    <s v="2 MESES PENDIENTES"/>
    <x v="12"/>
    <m/>
    <m/>
    <m/>
    <m/>
  </r>
  <r>
    <x v="1"/>
    <s v="LUIS ALFONSO LOPEZ NUÑEZ"/>
    <n v="363077070000"/>
    <s v="Cobros Mayo 3"/>
    <m/>
    <m/>
    <d v="2026-05-01T00:00:00"/>
    <s v="69713632"/>
    <s v="69713632"/>
    <m/>
    <m/>
    <m/>
    <m/>
    <m/>
    <d v="2026-05-01T00:00:00"/>
    <m/>
    <m/>
    <m/>
    <s v="9-144-212"/>
    <s v="MASIVO"/>
    <s v="2 MESES PENDIENTES"/>
    <x v="12"/>
    <m/>
    <m/>
    <m/>
    <m/>
  </r>
  <r>
    <x v="1"/>
    <s v="Sabas Castillo"/>
    <n v="364076270000"/>
    <s v="Cobros Mayo 3"/>
    <m/>
    <m/>
    <d v="2026-05-01T00:00:00"/>
    <s v="65602061"/>
    <s v="65602061"/>
    <m/>
    <m/>
    <m/>
    <m/>
    <m/>
    <d v="2026-05-01T00:00:00"/>
    <m/>
    <m/>
    <m/>
    <s v="9-217-712"/>
    <s v="MASIVO"/>
    <s v="NPN"/>
    <x v="12"/>
    <m/>
    <m/>
    <m/>
    <m/>
  </r>
  <r>
    <x v="1"/>
    <s v="GENESIS STHEFANY RODRIGUEZ MORENO"/>
    <n v="365076060000"/>
    <s v="Cobros Mayo 3"/>
    <m/>
    <m/>
    <d v="2026-05-01T00:00:00"/>
    <s v="68551019"/>
    <s v="68551019"/>
    <m/>
    <m/>
    <m/>
    <m/>
    <m/>
    <d v="2026-05-01T00:00:00"/>
    <m/>
    <m/>
    <m/>
    <s v="8-937-808"/>
    <s v="MASIVO"/>
    <s v="NPN"/>
    <x v="12"/>
    <m/>
    <m/>
    <m/>
    <m/>
  </r>
  <r>
    <x v="1"/>
    <s v="Jorge Iván Perez"/>
    <n v="361076360000"/>
    <s v="Cobros Mayo 3"/>
    <m/>
    <m/>
    <d v="2026-05-01T00:00:00"/>
    <s v="65726372"/>
    <s v="65726372"/>
    <m/>
    <m/>
    <m/>
    <m/>
    <m/>
    <d v="2026-05-01T00:00:00"/>
    <m/>
    <m/>
    <m/>
    <s v="4-265-175"/>
    <s v="MASIVO"/>
    <s v="2 MESES PENDIENTES"/>
    <x v="12"/>
    <m/>
    <m/>
    <m/>
    <m/>
  </r>
  <r>
    <x v="1"/>
    <s v="Fidel Sánchez Moreno "/>
    <n v="364075850000"/>
    <s v="Cobros Mayo 3"/>
    <m/>
    <m/>
    <d v="2026-05-01T00:00:00"/>
    <s v="67834259"/>
    <s v="67834259"/>
    <m/>
    <m/>
    <m/>
    <m/>
    <m/>
    <d v="2026-05-01T00:00:00"/>
    <m/>
    <m/>
    <m/>
    <s v="2-98-535"/>
    <s v="MASIVO"/>
    <s v="2 MESES PENDIENTES"/>
    <x v="12"/>
    <m/>
    <m/>
    <m/>
    <m/>
  </r>
  <r>
    <x v="1"/>
    <s v="Agustina Salvatierra Góndola"/>
    <n v="368073110000"/>
    <s v="Cobros Mayo 3"/>
    <m/>
    <m/>
    <d v="2026-05-01T00:00:00"/>
    <s v="65764325"/>
    <s v="65764325"/>
    <m/>
    <m/>
    <m/>
    <m/>
    <m/>
    <d v="2026-05-01T00:00:00"/>
    <m/>
    <m/>
    <m/>
    <s v="3-785-400"/>
    <s v="MASIVO"/>
    <s v="2 MESES PENDIENTES"/>
    <x v="12"/>
    <m/>
    <m/>
    <m/>
    <m/>
  </r>
  <r>
    <x v="1"/>
    <s v="GLADYS GONZALEZ GUEVARA"/>
    <n v="365059110000"/>
    <s v="Cobros Mayo 3"/>
    <m/>
    <m/>
    <d v="2026-05-01T00:00:00"/>
    <s v="66543378"/>
    <s v="66543378"/>
    <m/>
    <m/>
    <m/>
    <m/>
    <m/>
    <d v="2026-05-01T00:00:00"/>
    <m/>
    <m/>
    <m/>
    <s v="4-838-900"/>
    <s v="MASIVO"/>
    <s v="NPN"/>
    <x v="12"/>
    <m/>
    <m/>
    <m/>
    <m/>
  </r>
  <r>
    <x v="1"/>
    <s v="Mario hernandez "/>
    <n v="363067460000"/>
    <s v="Cobros Mayo 3"/>
    <m/>
    <m/>
    <d v="2026-05-01T00:00:00"/>
    <s v="65122642"/>
    <s v="65122642"/>
    <m/>
    <m/>
    <m/>
    <m/>
    <m/>
    <d v="2026-05-01T00:00:00"/>
    <m/>
    <m/>
    <m/>
    <s v="298507315"/>
    <s v="MASIVO"/>
    <s v="2 MESES PENDIENTES"/>
    <x v="12"/>
    <m/>
    <m/>
    <m/>
    <m/>
  </r>
  <r>
    <x v="1"/>
    <s v="Wiliam molinas "/>
    <n v="365077090000"/>
    <s v="Cobros Mayo 3"/>
    <m/>
    <m/>
    <d v="2026-05-01T00:00:00"/>
    <s v="65665749"/>
    <s v="65665749"/>
    <m/>
    <m/>
    <m/>
    <m/>
    <m/>
    <d v="2026-05-01T00:00:00"/>
    <m/>
    <m/>
    <m/>
    <s v="AU826453"/>
    <s v="MASIVO"/>
    <s v="NPN"/>
    <x v="12"/>
    <m/>
    <m/>
    <m/>
    <m/>
  </r>
  <r>
    <x v="1"/>
    <s v="Arturo Ernesto Rower mitchell"/>
    <n v="364077530000"/>
    <s v="Cobros Mayo 3"/>
    <m/>
    <m/>
    <d v="2026-05-01T00:00:00"/>
    <n v="67899021"/>
    <n v="67899021"/>
    <m/>
    <m/>
    <m/>
    <m/>
    <m/>
    <d v="2026-05-01T00:00:00"/>
    <m/>
    <m/>
    <m/>
    <s v="1-20-134"/>
    <s v="MASIVO"/>
    <s v="NPN"/>
    <x v="12"/>
    <m/>
    <m/>
    <m/>
    <m/>
  </r>
  <r>
    <x v="1"/>
    <s v="Neftali Alberto Vásquez Díaz "/>
    <n v="368077290000"/>
    <s v="Cobros Mayo 3"/>
    <m/>
    <m/>
    <d v="2026-05-01T00:00:00"/>
    <s v="63647703"/>
    <s v="63647703"/>
    <m/>
    <m/>
    <m/>
    <m/>
    <m/>
    <d v="2026-05-01T00:00:00"/>
    <m/>
    <m/>
    <m/>
    <s v="8-968-485"/>
    <s v="MASIVO"/>
    <s v="2 MESES PENDIENTES"/>
    <x v="12"/>
    <m/>
    <m/>
    <m/>
    <m/>
  </r>
  <r>
    <x v="1"/>
    <s v="YALOHA JULISSA"/>
    <n v="344333520000"/>
    <s v="Cobros Mayo 3"/>
    <m/>
    <m/>
    <d v="2026-05-01T00:00:00"/>
    <s v="65404093"/>
    <s v="65404093"/>
    <m/>
    <m/>
    <m/>
    <m/>
    <m/>
    <d v="2026-05-01T00:00:00"/>
    <m/>
    <m/>
    <m/>
    <s v="8-379-111"/>
    <s v="MASIVO"/>
    <s v="2 MESES PENDIENTES"/>
    <x v="12"/>
    <m/>
    <m/>
    <m/>
    <m/>
  </r>
  <r>
    <x v="1"/>
    <s v=" Rony Abdiel Pérez"/>
    <n v="367074230000"/>
    <s v="Cobros Mayo 3"/>
    <m/>
    <m/>
    <d v="2026-05-01T00:00:00"/>
    <s v="64151950"/>
    <s v="64151950"/>
    <m/>
    <m/>
    <m/>
    <m/>
    <m/>
    <d v="2026-05-01T00:00:00"/>
    <m/>
    <m/>
    <m/>
    <s v="8-1051-168"/>
    <s v="MASIVO"/>
    <s v="2 MESES PENDIENTES"/>
    <x v="12"/>
    <m/>
    <m/>
    <m/>
    <m/>
  </r>
  <r>
    <x v="1"/>
    <s v="MARIA CASILDA GOMEZ ALVARADO"/>
    <n v="363074910000"/>
    <s v="Cobros Mayo 3"/>
    <m/>
    <m/>
    <d v="2026-05-01T00:00:00"/>
    <s v="64260834"/>
    <s v="64260834"/>
    <m/>
    <m/>
    <m/>
    <m/>
    <m/>
    <d v="2026-05-01T00:00:00"/>
    <m/>
    <m/>
    <m/>
    <s v="8-182-335"/>
    <s v="MASIVO"/>
    <s v="2 MESES PENDIENTES"/>
    <x v="12"/>
    <m/>
    <m/>
    <m/>
    <m/>
  </r>
  <r>
    <x v="1"/>
    <s v="MILEYKA MAYLIN MARTINEZ MONTERREY"/>
    <n v="363077880000"/>
    <s v="Cobros Mayo 3"/>
    <m/>
    <m/>
    <d v="2026-05-01T00:00:00"/>
    <s v="69803342"/>
    <s v="69803342"/>
    <m/>
    <m/>
    <m/>
    <m/>
    <m/>
    <d v="2026-05-01T00:00:00"/>
    <m/>
    <m/>
    <m/>
    <s v="8-799-2339"/>
    <s v="MASIVO"/>
    <s v="2 MESES PENDIENTES"/>
    <x v="12"/>
    <m/>
    <m/>
    <m/>
    <m/>
  </r>
  <r>
    <x v="1"/>
    <s v="Gustavo Adolfo Breña Vegara "/>
    <n v="361075060000"/>
    <s v="Cobros Mayo 3"/>
    <m/>
    <m/>
    <d v="2026-05-01T00:00:00"/>
    <s v="68833000"/>
    <s v="68833000"/>
    <m/>
    <m/>
    <m/>
    <m/>
    <m/>
    <d v="2026-05-01T00:00:00"/>
    <m/>
    <m/>
    <m/>
    <s v="4-837-1751"/>
    <s v="MASIVO"/>
    <s v="2 MESES PENDIENTES"/>
    <x v="12"/>
    <m/>
    <m/>
    <m/>
    <m/>
  </r>
  <r>
    <x v="1"/>
    <s v="ARISTIDES MENDEZ RODRIGUEZ"/>
    <n v="368073600000"/>
    <s v="Cobros Mayo 3"/>
    <m/>
    <m/>
    <d v="2026-05-01T00:00:00"/>
    <s v="64203466"/>
    <s v="64203466"/>
    <m/>
    <m/>
    <m/>
    <m/>
    <m/>
    <d v="2026-05-01T00:00:00"/>
    <m/>
    <m/>
    <m/>
    <s v="4-101-583"/>
    <s v="MASIVO"/>
    <s v="2 MESES PENDIENTES"/>
    <x v="12"/>
    <m/>
    <m/>
    <m/>
    <m/>
  </r>
  <r>
    <x v="1"/>
    <s v="YARITZA HAYNETH GONZALEZ GONZALEZ"/>
    <n v="369077210000"/>
    <s v="Cobros Mayo 3"/>
    <m/>
    <m/>
    <d v="2026-05-01T00:00:00"/>
    <s v="67371095"/>
    <s v="67371095"/>
    <m/>
    <m/>
    <m/>
    <m/>
    <m/>
    <d v="2026-05-01T00:00:00"/>
    <m/>
    <m/>
    <m/>
    <s v="4-721-2335"/>
    <s v="MASIVO"/>
    <s v="2 MESES PENDIENTES"/>
    <x v="12"/>
    <m/>
    <m/>
    <m/>
    <m/>
  </r>
  <r>
    <x v="1"/>
    <s v="LILIA NERYS GARCIA HERRERA "/>
    <n v="366074010000"/>
    <s v="Cobros Mayo 3"/>
    <m/>
    <m/>
    <d v="2026-05-01T00:00:00"/>
    <s v="62028720"/>
    <s v="62028720"/>
    <m/>
    <m/>
    <m/>
    <m/>
    <m/>
    <d v="2026-05-01T00:00:00"/>
    <m/>
    <m/>
    <m/>
    <s v="7-93-85"/>
    <s v="MASIVO"/>
    <s v="2 MESES PENDIENTES"/>
    <x v="12"/>
    <m/>
    <m/>
    <m/>
    <m/>
  </r>
  <r>
    <x v="1"/>
    <s v="MOISES DANIEL DUARTE OBALDIA"/>
    <n v="363077410000"/>
    <s v="Cobros Mayo 3"/>
    <m/>
    <m/>
    <d v="2026-05-01T00:00:00"/>
    <s v="67891680"/>
    <s v="67891680"/>
    <m/>
    <m/>
    <m/>
    <m/>
    <m/>
    <d v="2026-05-01T00:00:00"/>
    <m/>
    <m/>
    <m/>
    <s v="8-1039-2272"/>
    <s v="MASIVO"/>
    <s v="2 MESES PENDIENTES"/>
    <x v="12"/>
    <m/>
    <m/>
    <m/>
    <m/>
  </r>
  <r>
    <x v="1"/>
    <s v="Martha Gloria Díaz Sánchez "/>
    <n v="365076740000"/>
    <s v="Cobros Mayo 3"/>
    <m/>
    <m/>
    <d v="2026-05-01T00:00:00"/>
    <s v="62533924"/>
    <s v="62533924"/>
    <m/>
    <m/>
    <m/>
    <m/>
    <m/>
    <d v="2026-05-01T00:00:00"/>
    <m/>
    <m/>
    <m/>
    <s v="8-797-71"/>
    <s v="MASIVO"/>
    <s v="NPN"/>
    <x v="12"/>
    <m/>
    <m/>
    <m/>
    <m/>
  </r>
  <r>
    <x v="1"/>
    <s v="Ivan Alexander Vieites Jimenez"/>
    <n v="364074580000"/>
    <s v="Cobros Mayo 3"/>
    <m/>
    <m/>
    <d v="2026-05-01T00:00:00"/>
    <s v="68564457"/>
    <s v="68564457"/>
    <m/>
    <m/>
    <m/>
    <m/>
    <m/>
    <d v="2026-05-01T00:00:00"/>
    <m/>
    <m/>
    <m/>
    <s v="8-1054-1253"/>
    <s v="SOHO-CALL CENTER"/>
    <s v="2 MESES PENDIENTES"/>
    <x v="12"/>
    <m/>
    <m/>
    <m/>
    <m/>
  </r>
  <r>
    <x v="1"/>
    <s v="Marielis yanel del valle lopez"/>
    <n v="312038890000"/>
    <s v="Cobros Mayo 3"/>
    <m/>
    <m/>
    <d v="2026-05-01T00:00:00"/>
    <s v="60771970"/>
    <s v="60771970"/>
    <m/>
    <m/>
    <m/>
    <m/>
    <m/>
    <d v="2026-05-01T00:00:00"/>
    <m/>
    <m/>
    <m/>
    <s v="8-963-1510"/>
    <s v="MASIVO"/>
    <s v="2 MESES PENDIENTES"/>
    <x v="12"/>
    <m/>
    <m/>
    <m/>
    <m/>
  </r>
  <r>
    <x v="1"/>
    <s v="Emiliano aristoteles Víctor gordert saval"/>
    <n v="361066570000"/>
    <s v="Cobros Mayo 3"/>
    <m/>
    <m/>
    <d v="2026-05-01T00:00:00"/>
    <s v="67385594"/>
    <s v="67385594"/>
    <m/>
    <m/>
    <m/>
    <m/>
    <m/>
    <d v="2026-05-01T00:00:00"/>
    <m/>
    <m/>
    <m/>
    <s v="8-1091-1258"/>
    <s v="MASIVO"/>
    <s v="2 MESES PENDIENTES"/>
    <x v="12"/>
    <m/>
    <m/>
    <m/>
    <m/>
  </r>
  <r>
    <x v="1"/>
    <s v="Mirna mirella hernandez arauz"/>
    <n v="369071960000"/>
    <s v="Cobros Mayo 3"/>
    <m/>
    <m/>
    <d v="2026-05-01T00:00:00"/>
    <s v="68372084"/>
    <s v="68372084"/>
    <m/>
    <m/>
    <m/>
    <m/>
    <m/>
    <d v="2026-05-01T00:00:00"/>
    <m/>
    <m/>
    <m/>
    <s v="2-707-2283"/>
    <s v="MASIVO"/>
    <s v="2 MESES PENDIENTES"/>
    <x v="12"/>
    <m/>
    <m/>
    <m/>
    <m/>
  </r>
  <r>
    <x v="1"/>
    <s v="XIOMARA YANET TORRES RODRÍGUEZ "/>
    <n v="367076900000"/>
    <s v="Cobros Mayo 3"/>
    <m/>
    <m/>
    <d v="2026-05-01T00:00:00"/>
    <s v="61606936"/>
    <s v="61606936"/>
    <m/>
    <m/>
    <m/>
    <m/>
    <m/>
    <d v="2026-05-01T00:00:00"/>
    <m/>
    <m/>
    <m/>
    <s v="8-734-441"/>
    <s v="MASIVO"/>
    <s v="2 MESES PENDIENTES"/>
    <x v="12"/>
    <m/>
    <m/>
    <m/>
    <m/>
  </r>
  <r>
    <x v="1"/>
    <s v=" Danny Yosue Caez Castro "/>
    <n v="363074130000"/>
    <s v="Cobros Mayo 3"/>
    <m/>
    <m/>
    <d v="2026-05-01T00:00:00"/>
    <s v="62507668"/>
    <s v="62507668"/>
    <m/>
    <m/>
    <m/>
    <m/>
    <m/>
    <d v="2026-05-01T00:00:00"/>
    <m/>
    <m/>
    <m/>
    <s v="8-1056-115"/>
    <s v="MASIVO"/>
    <s v="1 MES PENDIENTE"/>
    <x v="12"/>
    <m/>
    <m/>
    <m/>
    <m/>
  </r>
  <r>
    <x v="1"/>
    <s v="SOLSALCEDO "/>
    <n v="361073050000"/>
    <s v="Cobros Mayo 3"/>
    <m/>
    <m/>
    <d v="2026-05-01T00:00:00"/>
    <s v="68209087"/>
    <s v="68209087"/>
    <m/>
    <m/>
    <m/>
    <m/>
    <m/>
    <d v="2026-05-01T00:00:00"/>
    <m/>
    <m/>
    <m/>
    <s v="139297595"/>
    <s v="SOHO"/>
    <s v="2 MESES PENDIENTES"/>
    <x v="12"/>
    <m/>
    <m/>
    <m/>
    <m/>
  </r>
  <r>
    <x v="1"/>
    <s v="Ginyer gionela lezcano sanchez"/>
    <n v="368076820000"/>
    <s v="Cobros Mayo 3"/>
    <m/>
    <m/>
    <d v="2026-05-01T00:00:00"/>
    <s v="64306971"/>
    <s v="64306971"/>
    <m/>
    <m/>
    <m/>
    <m/>
    <m/>
    <d v="2026-05-01T00:00:00"/>
    <m/>
    <m/>
    <m/>
    <s v="4-783-957"/>
    <s v="SOHO"/>
    <s v="2 MESES PENDIENTES"/>
    <x v="12"/>
    <m/>
    <m/>
    <m/>
    <m/>
  </r>
  <r>
    <x v="1"/>
    <s v="Lauren garcia"/>
    <n v="367071140000"/>
    <s v="Cobros Mayo 3"/>
    <m/>
    <m/>
    <d v="2026-05-01T00:00:00"/>
    <s v="63450869"/>
    <s v="63450869"/>
    <m/>
    <m/>
    <m/>
    <m/>
    <m/>
    <d v="2026-05-01T00:00:00"/>
    <m/>
    <m/>
    <m/>
    <s v="9-720-391"/>
    <s v="SOHO"/>
    <s v="2 MESES PENDIENTES"/>
    <x v="12"/>
    <m/>
    <m/>
    <m/>
    <m/>
  </r>
  <r>
    <x v="1"/>
    <s v="Nairelis Aguilar"/>
    <n v="365075140000"/>
    <s v="Cobros Mayo 3"/>
    <m/>
    <m/>
    <d v="2026-05-01T00:00:00"/>
    <s v="60363977"/>
    <s v="60363977"/>
    <m/>
    <m/>
    <m/>
    <m/>
    <m/>
    <d v="2026-05-01T00:00:00"/>
    <m/>
    <m/>
    <m/>
    <s v="176809559"/>
    <s v="SOHO"/>
    <s v="2 MESES PENDIENTES"/>
    <x v="12"/>
    <m/>
    <m/>
    <m/>
    <m/>
  </r>
  <r>
    <x v="1"/>
    <s v="Ernestina encarnación "/>
    <n v="362075370000"/>
    <s v="Cobros Mayo 3"/>
    <m/>
    <m/>
    <d v="2026-05-01T00:00:00"/>
    <s v="66577090"/>
    <s v="66577090"/>
    <m/>
    <m/>
    <m/>
    <m/>
    <m/>
    <d v="2026-05-01T00:00:00"/>
    <m/>
    <m/>
    <m/>
    <s v="E-8-123985"/>
    <s v="SOHO"/>
    <s v="2 MESES PENDIENTES"/>
    <x v="12"/>
    <m/>
    <m/>
    <m/>
    <m/>
  </r>
  <r>
    <x v="1"/>
    <s v="Tsao chan "/>
    <n v="365075240000"/>
    <s v="Cobros Mayo 3"/>
    <m/>
    <m/>
    <d v="2026-05-01T00:00:00"/>
    <s v="66834638"/>
    <s v="66834638"/>
    <m/>
    <m/>
    <m/>
    <m/>
    <m/>
    <d v="2026-05-01T00:00:00"/>
    <m/>
    <m/>
    <m/>
    <s v="E-8-76059"/>
    <s v="SOHO"/>
    <s v="2 MESES PENDIENTES"/>
    <x v="12"/>
    <m/>
    <m/>
    <m/>
    <m/>
  </r>
  <r>
    <x v="1"/>
    <s v="Edith Franco "/>
    <n v="364075610000"/>
    <s v="Cobros Mayo 3"/>
    <m/>
    <m/>
    <d v="2026-05-01T00:00:00"/>
    <s v="69671860"/>
    <s v="69671860"/>
    <m/>
    <m/>
    <m/>
    <m/>
    <m/>
    <d v="2026-05-01T00:00:00"/>
    <m/>
    <m/>
    <m/>
    <s v="2-86-1015"/>
    <s v="MASIVO"/>
    <s v="2 MESES PENDIENTES"/>
    <x v="12"/>
    <m/>
    <m/>
    <m/>
    <m/>
  </r>
  <r>
    <x v="1"/>
    <s v="LUIS EDUARDO RODRÍGUEZ URRIOLA"/>
    <n v="363075990000"/>
    <s v="Cobros Mayo 3"/>
    <m/>
    <m/>
    <d v="2026-05-01T00:00:00"/>
    <s v="66181776"/>
    <s v="66181776"/>
    <m/>
    <m/>
    <m/>
    <m/>
    <m/>
    <d v="2026-05-01T00:00:00"/>
    <m/>
    <m/>
    <m/>
    <s v="8-949-1786"/>
    <s v="MASIVO"/>
    <s v="2 MESES PENDIENTES"/>
    <x v="12"/>
    <m/>
    <m/>
    <m/>
    <m/>
  </r>
  <r>
    <x v="1"/>
    <s v="María Jordan de Franco "/>
    <n v="367075710000"/>
    <s v="Cobros Mayo 3"/>
    <m/>
    <m/>
    <d v="2026-05-01T00:00:00"/>
    <s v="61273856"/>
    <s v="61273856"/>
    <m/>
    <m/>
    <m/>
    <m/>
    <m/>
    <d v="2026-05-01T00:00:00"/>
    <m/>
    <m/>
    <m/>
    <s v="8-131-514 "/>
    <s v="MASIVO"/>
    <s v="2 MESES PENDIENTES"/>
    <x v="12"/>
    <m/>
    <m/>
    <m/>
    <m/>
  </r>
  <r>
    <x v="1"/>
    <s v="Eva Esther Martínez Gomez"/>
    <n v="145002040000"/>
    <s v="Cobros Mayo 3"/>
    <m/>
    <m/>
    <d v="2026-05-01T00:00:00"/>
    <s v="65308699"/>
    <s v="65308699"/>
    <m/>
    <m/>
    <m/>
    <m/>
    <m/>
    <d v="2026-05-01T00:00:00"/>
    <m/>
    <m/>
    <m/>
    <s v="8-440-736"/>
    <s v="MASIVO"/>
    <s v="NPN"/>
    <x v="12"/>
    <m/>
    <m/>
    <m/>
    <m/>
  </r>
  <r>
    <x v="1"/>
    <s v="José Carlos Vásquez Champsaur"/>
    <n v="361077130000"/>
    <s v="Cobros Mayo 3"/>
    <m/>
    <m/>
    <d v="2026-05-01T00:00:00"/>
    <s v="65355179"/>
    <s v="65355179"/>
    <m/>
    <m/>
    <m/>
    <m/>
    <m/>
    <d v="2026-05-01T00:00:00"/>
    <m/>
    <m/>
    <m/>
    <s v="8-784-1763"/>
    <s v="MASIVO"/>
    <s v="2 MESES PENDIENTES"/>
    <x v="12"/>
    <m/>
    <m/>
    <m/>
    <m/>
  </r>
  <r>
    <x v="1"/>
    <s v="LESVIA ODERAY TUÑON CAMARGO DE REMIS "/>
    <n v="363066610000"/>
    <s v="Cobros Mayo 3"/>
    <m/>
    <m/>
    <d v="2026-05-01T00:00:00"/>
    <s v="61006853"/>
    <s v="61006853"/>
    <m/>
    <m/>
    <m/>
    <m/>
    <m/>
    <d v="2026-05-01T00:00:00"/>
    <m/>
    <m/>
    <m/>
    <s v="2-85-1634"/>
    <s v="MASIVO"/>
    <s v="2 MESES PENDIENTES"/>
    <x v="12"/>
    <m/>
    <m/>
    <m/>
    <m/>
  </r>
  <r>
    <x v="1"/>
    <s v="YERALDIN MAITEE HURTADO SERRUD"/>
    <n v="361075600000"/>
    <s v="Cobros Mayo 3"/>
    <m/>
    <m/>
    <d v="2026-05-01T00:00:00"/>
    <s v="69486109"/>
    <s v="69486109"/>
    <m/>
    <m/>
    <m/>
    <m/>
    <m/>
    <d v="2026-05-01T00:00:00"/>
    <m/>
    <m/>
    <m/>
    <s v="4-741-2054"/>
    <s v="RENOVACIONES"/>
    <s v="2 MESES PENDIENTES"/>
    <x v="12"/>
    <m/>
    <m/>
    <m/>
    <m/>
  </r>
  <r>
    <x v="1"/>
    <s v="LUIS OMAR RODRIGUEZ DIAZ"/>
    <n v="367071610000"/>
    <s v="Cobros Mayo 3"/>
    <m/>
    <m/>
    <d v="2026-05-01T00:00:00"/>
    <s v="65224736"/>
    <s v="65224736"/>
    <m/>
    <m/>
    <m/>
    <m/>
    <m/>
    <d v="2026-05-01T00:00:00"/>
    <m/>
    <m/>
    <m/>
    <s v="8-945-1354"/>
    <s v="CALL CENTER P2P"/>
    <s v="NPN"/>
    <x v="12"/>
    <m/>
    <m/>
    <m/>
    <m/>
  </r>
  <r>
    <x v="1"/>
    <s v="YASKARI CLARIBETH FRAY ZAMBRANO"/>
    <n v="351316070000"/>
    <s v="Cobros Mayo 3"/>
    <m/>
    <m/>
    <d v="2026-05-01T00:00:00"/>
    <s v="64276804"/>
    <s v="64276804"/>
    <m/>
    <m/>
    <m/>
    <m/>
    <m/>
    <d v="2026-05-01T00:00:00"/>
    <m/>
    <m/>
    <m/>
    <s v="8-867-2095"/>
    <s v="DIGITAL"/>
    <s v="2 MESES PENDIENTES"/>
    <x v="12"/>
    <m/>
    <m/>
    <m/>
    <m/>
  </r>
  <r>
    <x v="1"/>
    <s v="Alba Susqueidys Dominguez Coronado"/>
    <n v="363070630000"/>
    <s v="Cobros Mayo 3"/>
    <m/>
    <m/>
    <d v="2026-05-01T00:00:00"/>
    <n v="67260264"/>
    <n v="67260264"/>
    <m/>
    <m/>
    <m/>
    <m/>
    <m/>
    <d v="2026-05-01T00:00:00"/>
    <m/>
    <m/>
    <m/>
    <s v="2-738-411"/>
    <s v="DIGITAL"/>
    <s v="NPN"/>
    <x v="12"/>
    <m/>
    <m/>
    <m/>
    <m/>
  </r>
  <r>
    <x v="1"/>
    <s v="MANUEL DE JESUS ABREGO SANTO"/>
    <n v="364074250000"/>
    <s v="Cobros Mayo 3"/>
    <m/>
    <m/>
    <d v="2026-05-01T00:00:00"/>
    <s v="67171453"/>
    <s v="67171453"/>
    <m/>
    <m/>
    <m/>
    <m/>
    <m/>
    <d v="2026-05-01T00:00:00"/>
    <m/>
    <m/>
    <m/>
    <s v="12-703-2085"/>
    <s v="DIGITAL"/>
    <s v="2 MESES PENDIENTES"/>
    <x v="12"/>
    <m/>
    <m/>
    <m/>
    <m/>
  </r>
  <r>
    <x v="1"/>
    <s v=" KATHERINE MITCHELL DE LEON CASTILLO"/>
    <n v="361076560000"/>
    <s v="Cobros Mayo 3"/>
    <m/>
    <m/>
    <d v="2026-05-01T00:00:00"/>
    <s v="68835121"/>
    <s v="68835121"/>
    <m/>
    <m/>
    <m/>
    <m/>
    <m/>
    <d v="2026-05-01T00:00:00"/>
    <m/>
    <m/>
    <m/>
    <s v="8-807-72"/>
    <s v="DIGITAL"/>
    <s v="2 MESES PENDIENTES"/>
    <x v="12"/>
    <m/>
    <m/>
    <m/>
    <m/>
  </r>
  <r>
    <x v="1"/>
    <s v=" Stephen Salomon Gonzalez Perez"/>
    <n v="363077770000"/>
    <s v="Cobros Mayo 3"/>
    <m/>
    <m/>
    <d v="2026-05-01T00:00:00"/>
    <s v="65520372"/>
    <s v="65520372"/>
    <m/>
    <m/>
    <m/>
    <m/>
    <m/>
    <d v="2026-05-01T00:00:00"/>
    <m/>
    <m/>
    <m/>
    <s v="8-1030-456"/>
    <s v="DIGITAL"/>
    <s v="2 MESES PENDIENTES"/>
    <x v="12"/>
    <m/>
    <m/>
    <m/>
    <m/>
  </r>
  <r>
    <x v="1"/>
    <s v=" Geraldine Minerve"/>
    <n v="363077610000"/>
    <s v="Cobros Mayo 3"/>
    <m/>
    <m/>
    <d v="2026-05-01T00:00:00"/>
    <s v="67387533"/>
    <s v="67387533"/>
    <m/>
    <m/>
    <m/>
    <m/>
    <m/>
    <d v="2026-05-01T00:00:00"/>
    <m/>
    <m/>
    <m/>
    <s v="8-916-2026"/>
    <s v="DIGITAL"/>
    <s v="2 MESES PENDIENTES"/>
    <x v="12"/>
    <m/>
    <m/>
    <m/>
    <m/>
  </r>
  <r>
    <x v="1"/>
    <s v="MARIBEL RUJANO"/>
    <n v="361077270000"/>
    <s v="Cobros Mayo 3"/>
    <m/>
    <m/>
    <d v="2026-05-01T00:00:00"/>
    <s v="63717989"/>
    <s v="63717989"/>
    <m/>
    <m/>
    <m/>
    <m/>
    <m/>
    <d v="2026-05-01T00:00:00"/>
    <m/>
    <m/>
    <m/>
    <s v="8-318-323"/>
    <s v="Outbound Residencial"/>
    <s v="2 MESES PENDIENTES"/>
    <x v="12"/>
    <m/>
    <m/>
    <m/>
    <m/>
  </r>
  <r>
    <x v="1"/>
    <s v="melineth Pinzón"/>
    <n v="364077070000"/>
    <s v="Cobros Mayo 3"/>
    <m/>
    <m/>
    <d v="2026-05-01T00:00:00"/>
    <n v="68100949"/>
    <n v="68100949"/>
    <m/>
    <m/>
    <m/>
    <m/>
    <m/>
    <d v="2026-05-01T00:00:00"/>
    <m/>
    <m/>
    <m/>
    <s v="8-880-1686"/>
    <s v="MASIVO"/>
    <s v="NPN"/>
    <x v="12"/>
    <m/>
    <m/>
    <m/>
    <m/>
  </r>
  <r>
    <x v="1"/>
    <s v="Dayana Bolaños"/>
    <n v="352087870000"/>
    <s v="Cobros Mayo 3"/>
    <m/>
    <m/>
    <d v="2026-05-01T00:00:00"/>
    <n v="68613597"/>
    <n v="68613597"/>
    <m/>
    <m/>
    <m/>
    <m/>
    <m/>
    <d v="2026-05-01T00:00:00"/>
    <m/>
    <m/>
    <m/>
    <s v="8-723-411"/>
    <s v="MASIVO"/>
    <s v="2 MESES PENDIENTES"/>
    <x v="12"/>
    <m/>
    <m/>
    <m/>
    <m/>
  </r>
  <r>
    <x v="1"/>
    <s v="Martin Alberto Pineda pinzon "/>
    <n v="362075560000"/>
    <s v="Cobros Mayo 3"/>
    <m/>
    <m/>
    <d v="2026-05-01T00:00:00"/>
    <s v="67061326"/>
    <s v="67061326"/>
    <m/>
    <m/>
    <m/>
    <m/>
    <m/>
    <d v="2026-05-01T00:00:00"/>
    <m/>
    <m/>
    <m/>
    <s v="8-853-476"/>
    <s v="MASIVO"/>
    <s v="2 MESES PENDIENTES"/>
    <x v="12"/>
    <m/>
    <m/>
    <m/>
    <m/>
  </r>
  <r>
    <x v="1"/>
    <s v="Ernesto lopez Gonzales"/>
    <n v="208004180000"/>
    <s v="Cobros Mayo 3"/>
    <m/>
    <m/>
    <d v="2026-05-01T00:00:00"/>
    <s v="65116981"/>
    <s v="65116981"/>
    <m/>
    <m/>
    <m/>
    <m/>
    <m/>
    <d v="2026-05-01T00:00:00"/>
    <m/>
    <m/>
    <m/>
    <s v="10-15-820"/>
    <s v="MASIVO"/>
    <s v="2 MESES PENDIENTES"/>
    <x v="12"/>
    <m/>
    <m/>
    <m/>
    <m/>
  </r>
  <r>
    <x v="1"/>
    <s v="Rebeca Cosio Nieto"/>
    <n v="313027490000"/>
    <s v="Cobros Mayo 3"/>
    <m/>
    <m/>
    <d v="2026-05-01T00:00:00"/>
    <s v="61004559"/>
    <s v="61004559"/>
    <m/>
    <m/>
    <m/>
    <m/>
    <m/>
    <d v="2026-05-01T00:00:00"/>
    <m/>
    <m/>
    <m/>
    <s v="8-397-598"/>
    <s v="MASIVO"/>
    <s v="2 MESES PENDIENTES"/>
    <x v="12"/>
    <m/>
    <m/>
    <m/>
    <m/>
  </r>
  <r>
    <x v="1"/>
    <s v="MARCIA JOHANA VILLARREAL VINDA"/>
    <n v="367070450000"/>
    <s v="Cobros Mayo 3"/>
    <m/>
    <m/>
    <d v="2026-05-01T00:00:00"/>
    <s v="67797594"/>
    <s v="67797594"/>
    <m/>
    <m/>
    <m/>
    <m/>
    <m/>
    <d v="2026-05-01T00:00:00"/>
    <m/>
    <m/>
    <m/>
    <s v=" 4-812-2074"/>
    <s v="MASIVO"/>
    <s v="2 MESES PENDIENTES"/>
    <x v="12"/>
    <m/>
    <m/>
    <m/>
    <m/>
  </r>
  <r>
    <x v="1"/>
    <s v="Emiliano Ibarra Martínez "/>
    <n v="369075640000"/>
    <s v="Cobros Mayo 3"/>
    <m/>
    <m/>
    <d v="2026-05-01T00:00:00"/>
    <n v="66521875"/>
    <n v="66521875"/>
    <m/>
    <m/>
    <m/>
    <m/>
    <m/>
    <d v="2026-05-01T00:00:00"/>
    <m/>
    <m/>
    <m/>
    <s v="2-748-1969"/>
    <s v="MASIVO"/>
    <s v="2 MESES PENDIENTES"/>
    <x v="12"/>
    <m/>
    <m/>
    <m/>
    <m/>
  </r>
  <r>
    <x v="1"/>
    <s v="Ivan pitti"/>
    <n v="368076210000"/>
    <s v="Cobros Mayo 3"/>
    <m/>
    <m/>
    <d v="2026-05-01T00:00:00"/>
    <s v="68196795"/>
    <s v="68196795"/>
    <m/>
    <m/>
    <m/>
    <m/>
    <m/>
    <d v="2026-05-01T00:00:00"/>
    <m/>
    <m/>
    <m/>
    <s v="4-135-171"/>
    <s v="MASIVO"/>
    <s v="2 MESES PENDIENTES"/>
    <x v="12"/>
    <m/>
    <m/>
    <m/>
    <m/>
  </r>
  <r>
    <x v="1"/>
    <s v="Grissel katherine Melendez Arrieta "/>
    <n v="361075200000"/>
    <s v="Cobros Mayo 3"/>
    <m/>
    <m/>
    <d v="2026-05-01T00:00:00"/>
    <s v="60337458"/>
    <s v="60337458"/>
    <m/>
    <m/>
    <m/>
    <m/>
    <m/>
    <d v="2026-05-01T00:00:00"/>
    <m/>
    <m/>
    <m/>
    <s v="E-8-193473"/>
    <s v="MASIVO"/>
    <s v="2 MESES PENDIENTES"/>
    <x v="12"/>
    <m/>
    <m/>
    <m/>
    <m/>
  </r>
  <r>
    <x v="1"/>
    <s v="EDUARDO JOSE MURILLO CEDE O"/>
    <n v="363069870000"/>
    <s v="Cobros Mayo 3"/>
    <m/>
    <m/>
    <d v="2026-05-01T00:00:00"/>
    <s v="62087758"/>
    <s v="62087758"/>
    <m/>
    <m/>
    <m/>
    <m/>
    <m/>
    <d v="2026-05-01T00:00:00"/>
    <m/>
    <m/>
    <m/>
    <s v="6-714-374"/>
    <s v="MASIVO"/>
    <s v="2 MESES PENDIENTES"/>
    <x v="12"/>
    <m/>
    <m/>
    <m/>
    <m/>
  </r>
  <r>
    <x v="1"/>
    <s v="GREGORIO ANTONIO RUILOBA TEJADA"/>
    <n v="364073490000"/>
    <s v="Cobros Mayo 3"/>
    <m/>
    <m/>
    <d v="2026-05-01T00:00:00"/>
    <s v="66634862"/>
    <s v="66634862"/>
    <m/>
    <m/>
    <m/>
    <m/>
    <m/>
    <d v="2026-05-01T00:00:00"/>
    <m/>
    <m/>
    <m/>
    <s v="8-317-376"/>
    <s v="MASIVO"/>
    <s v="2 MESES PENDIENTES"/>
    <x v="12"/>
    <m/>
    <m/>
    <m/>
    <m/>
  </r>
  <r>
    <x v="1"/>
    <s v="Adeliys prado"/>
    <n v="362072490000"/>
    <s v="Cobros Mayo 3"/>
    <m/>
    <m/>
    <d v="2026-05-01T00:00:00"/>
    <s v="67408628"/>
    <s v="67408628"/>
    <m/>
    <m/>
    <m/>
    <m/>
    <m/>
    <d v="2026-05-01T00:00:00"/>
    <m/>
    <m/>
    <m/>
    <s v="7-709-1965"/>
    <s v="MASIVO"/>
    <s v="2 MESES PENDIENTES"/>
    <x v="12"/>
    <m/>
    <m/>
    <m/>
    <m/>
  </r>
  <r>
    <x v="1"/>
    <s v="Yamileth judith Tenorio González"/>
    <n v="364074740000"/>
    <s v="Cobros Mayo 3"/>
    <m/>
    <m/>
    <d v="2026-05-01T00:00:00"/>
    <s v="67946505"/>
    <s v="67946505"/>
    <m/>
    <m/>
    <m/>
    <m/>
    <m/>
    <d v="2026-05-01T00:00:00"/>
    <m/>
    <m/>
    <m/>
    <s v=" 2-737-2330"/>
    <s v="MASIVO"/>
    <s v="2 MESES PENDIENTES"/>
    <x v="12"/>
    <m/>
    <m/>
    <m/>
    <m/>
  </r>
  <r>
    <x v="1"/>
    <s v="Mario de Leon Castillo"/>
    <n v="260319800000"/>
    <s v="Cobros Mayo 3"/>
    <m/>
    <m/>
    <d v="2026-05-01T00:00:00"/>
    <s v="62852061"/>
    <s v="62852061"/>
    <m/>
    <m/>
    <m/>
    <m/>
    <m/>
    <d v="2026-05-01T00:00:00"/>
    <m/>
    <m/>
    <m/>
    <s v="9-746-115"/>
    <s v="MASIVO"/>
    <s v="NPN"/>
    <x v="12"/>
    <m/>
    <m/>
    <m/>
    <m/>
  </r>
  <r>
    <x v="1"/>
    <s v="Arcadia Camargo Rodriguez de Bravo"/>
    <n v="369075270000"/>
    <s v="Cobros Mayo 3"/>
    <m/>
    <m/>
    <d v="2026-05-01T00:00:00"/>
    <s v="63121963"/>
    <s v="63121963"/>
    <m/>
    <m/>
    <m/>
    <m/>
    <m/>
    <d v="2026-05-01T00:00:00"/>
    <m/>
    <m/>
    <m/>
    <s v="8-175-484"/>
    <s v="MASIVO"/>
    <s v="2 MESES PENDIENTES"/>
    <x v="12"/>
    <m/>
    <m/>
    <m/>
    <m/>
  </r>
  <r>
    <x v="1"/>
    <s v="SAMUEL SAIDER SANCHEZ SOLANO"/>
    <n v="363072350000"/>
    <s v="Cobros Mayo 3"/>
    <m/>
    <m/>
    <d v="2026-05-01T00:00:00"/>
    <s v="62744886"/>
    <s v="62744886"/>
    <m/>
    <m/>
    <m/>
    <m/>
    <m/>
    <d v="2026-05-01T00:00:00"/>
    <m/>
    <m/>
    <m/>
    <s v="8-859-2474"/>
    <s v="MASIVO"/>
    <s v="2 MESES PENDIENTES"/>
    <x v="12"/>
    <m/>
    <m/>
    <m/>
    <m/>
  </r>
  <r>
    <x v="1"/>
    <s v="Ana Elizabeth Aldrete Rivas "/>
    <n v="366071120000"/>
    <s v="Cobros Mayo 3"/>
    <m/>
    <m/>
    <d v="2026-05-01T00:00:00"/>
    <s v="67025189"/>
    <s v="67025189"/>
    <m/>
    <m/>
    <m/>
    <m/>
    <m/>
    <d v="2026-05-01T00:00:00"/>
    <m/>
    <m/>
    <m/>
    <s v="8-331-450"/>
    <s v="MASIVO"/>
    <s v="2 MESES PENDIENTES"/>
    <x v="12"/>
    <m/>
    <m/>
    <m/>
    <m/>
  </r>
  <r>
    <x v="1"/>
    <s v="Dairy Esther Pino Paz"/>
    <n v="368071970000"/>
    <s v="Cobros Mayo 3"/>
    <m/>
    <m/>
    <d v="2026-05-01T00:00:00"/>
    <s v="64972422"/>
    <s v="64972422"/>
    <m/>
    <m/>
    <m/>
    <m/>
    <m/>
    <d v="2026-05-01T00:00:00"/>
    <m/>
    <m/>
    <m/>
    <s v="8-994-2477"/>
    <s v="MASIVO"/>
    <s v="2 MESES PENDIENTES"/>
    <x v="12"/>
    <m/>
    <m/>
    <m/>
    <m/>
  </r>
  <r>
    <x v="1"/>
    <s v="Leonel ramos"/>
    <n v="366072900000"/>
    <s v="Cobros Mayo 3"/>
    <m/>
    <m/>
    <d v="2026-05-01T00:00:00"/>
    <s v="61192828"/>
    <s v="61192828"/>
    <m/>
    <m/>
    <m/>
    <m/>
    <m/>
    <d v="2026-05-01T00:00:00"/>
    <m/>
    <m/>
    <m/>
    <s v="2-61-448"/>
    <s v="MASIVO"/>
    <s v="2 MESES PENDIENTES"/>
    <x v="12"/>
    <m/>
    <m/>
    <m/>
    <m/>
  </r>
  <r>
    <x v="1"/>
    <s v="CHERRY AYLINE MORALES DE LEON"/>
    <n v="368077700000"/>
    <s v="Cobros Mayo 3"/>
    <m/>
    <m/>
    <d v="2026-05-01T00:00:00"/>
    <n v="67899021"/>
    <n v="67899021"/>
    <m/>
    <m/>
    <m/>
    <m/>
    <m/>
    <d v="2026-05-01T00:00:00"/>
    <m/>
    <m/>
    <m/>
    <s v="8-858-1963"/>
    <s v="MASIVO"/>
    <s v="NPN"/>
    <x v="12"/>
    <m/>
    <m/>
    <m/>
    <m/>
  </r>
  <r>
    <x v="1"/>
    <s v="Joseph Batista "/>
    <n v="354302990000"/>
    <s v="Cobros Mayo 3"/>
    <m/>
    <m/>
    <d v="2026-05-01T00:00:00"/>
    <s v="61097760"/>
    <s v="61097760"/>
    <m/>
    <m/>
    <m/>
    <m/>
    <m/>
    <d v="2026-05-01T00:00:00"/>
    <m/>
    <m/>
    <m/>
    <s v="8-972-1528"/>
    <s v="MASIVO"/>
    <s v="2 MESES PENDIENTES"/>
    <x v="12"/>
    <m/>
    <m/>
    <m/>
    <m/>
  </r>
  <r>
    <x v="1"/>
    <s v="Okira Vanessa Pinto Caicedo"/>
    <n v="363073430000"/>
    <s v="Cobros Mayo 3"/>
    <m/>
    <m/>
    <d v="2026-05-01T00:00:00"/>
    <s v="69827596"/>
    <s v="69827596"/>
    <m/>
    <m/>
    <m/>
    <m/>
    <m/>
    <d v="2026-05-01T00:00:00"/>
    <m/>
    <m/>
    <m/>
    <s v="8-464-444"/>
    <s v="MASIVO"/>
    <s v="NPN"/>
    <x v="12"/>
    <m/>
    <m/>
    <m/>
    <m/>
  </r>
  <r>
    <x v="1"/>
    <s v="IRAIDA SALAZAR GONZALEZ"/>
    <n v="362077160000"/>
    <s v="Cobros Mayo 3"/>
    <m/>
    <m/>
    <d v="2026-05-01T00:00:00"/>
    <s v="66080017"/>
    <s v="66080017"/>
    <m/>
    <m/>
    <m/>
    <m/>
    <m/>
    <d v="2026-05-01T00:00:00"/>
    <m/>
    <m/>
    <m/>
    <s v="8-782-1177"/>
    <s v="MASIVO"/>
    <s v="2 MESES PENDIENTES"/>
    <x v="12"/>
    <m/>
    <m/>
    <m/>
    <m/>
  </r>
  <r>
    <x v="1"/>
    <s v="EBDIEL EYMAR BALOY PRESTÁN"/>
    <n v="368076620000"/>
    <s v="Cobros Mayo 3"/>
    <m/>
    <m/>
    <d v="2026-05-01T00:00:00"/>
    <s v="61562338"/>
    <s v="61562338"/>
    <m/>
    <m/>
    <m/>
    <m/>
    <m/>
    <d v="2026-05-01T00:00:00"/>
    <m/>
    <m/>
    <m/>
    <s v="8-1045-1136"/>
    <s v="MASIVO"/>
    <s v="2 MESES PENDIENTES"/>
    <x v="12"/>
    <m/>
    <m/>
    <m/>
    <m/>
  </r>
  <r>
    <x v="1"/>
    <s v="DENIS ARTEMIO MORENO CASTILLO"/>
    <n v="365077200000"/>
    <s v="Cobros Mayo 3"/>
    <m/>
    <m/>
    <d v="2026-05-01T00:00:00"/>
    <s v="67339148"/>
    <s v="67339148"/>
    <m/>
    <m/>
    <m/>
    <m/>
    <m/>
    <d v="2026-05-01T00:00:00"/>
    <m/>
    <m/>
    <m/>
    <s v="2-720-2348"/>
    <s v="MASIVO"/>
    <s v="2 MESES PENDIENTES"/>
    <x v="12"/>
    <m/>
    <m/>
    <m/>
    <m/>
  </r>
  <r>
    <x v="1"/>
    <s v="Yisela adames peralta "/>
    <n v="336019640000"/>
    <s v="Cobros Mayo 3"/>
    <m/>
    <m/>
    <d v="2026-05-01T00:00:00"/>
    <s v="66269132"/>
    <s v="66269132"/>
    <m/>
    <m/>
    <m/>
    <m/>
    <m/>
    <d v="2026-05-01T00:00:00"/>
    <m/>
    <m/>
    <m/>
    <s v="8-295-684"/>
    <s v="MASIVO"/>
    <s v="2 MESES PENDIENTES"/>
    <x v="12"/>
    <m/>
    <m/>
    <m/>
    <m/>
  </r>
  <r>
    <x v="1"/>
    <s v="SOFIA NUÑEZ "/>
    <n v="361074920000"/>
    <s v="Cobros Mayo 3"/>
    <m/>
    <m/>
    <d v="2026-05-01T00:00:00"/>
    <n v="65259572"/>
    <n v="65259572"/>
    <m/>
    <m/>
    <m/>
    <m/>
    <m/>
    <d v="2026-05-01T00:00:00"/>
    <m/>
    <m/>
    <m/>
    <s v="8-277-109"/>
    <s v="MASIVO"/>
    <s v="2 MESES PENDIENTES"/>
    <x v="12"/>
    <m/>
    <m/>
    <m/>
    <m/>
  </r>
  <r>
    <x v="1"/>
    <s v="Irania Itzel De Sedas Jimenez de Gonzalez "/>
    <n v="367077790000"/>
    <s v="Cobros Mayo 3"/>
    <m/>
    <m/>
    <d v="2026-05-01T00:00:00"/>
    <s v="254-5438"/>
    <s v="254-5438"/>
    <m/>
    <m/>
    <m/>
    <m/>
    <m/>
    <d v="2026-05-01T00:00:00"/>
    <m/>
    <m/>
    <m/>
    <s v="8-701-1898"/>
    <s v="MASIVO"/>
    <s v="2 MESES PENDIENTES"/>
    <x v="12"/>
    <m/>
    <m/>
    <m/>
    <m/>
  </r>
  <r>
    <x v="1"/>
    <s v="Nicolas Naichelle Barría Rodriguez "/>
    <n v="364078830000"/>
    <s v="Cobros Mayo 3"/>
    <m/>
    <m/>
    <d v="2026-05-01T00:00:00"/>
    <s v="63913038"/>
    <s v="63913038"/>
    <m/>
    <m/>
    <m/>
    <m/>
    <m/>
    <d v="2026-05-01T00:00:00"/>
    <m/>
    <m/>
    <m/>
    <s v="8-1063-2404"/>
    <s v="MASIVO"/>
    <s v="2 MESES PENDIENTES"/>
    <x v="12"/>
    <m/>
    <m/>
    <m/>
    <m/>
  </r>
  <r>
    <x v="1"/>
    <s v="Johnathan Ospina Ramirez"/>
    <n v="366077440000"/>
    <s v="Cobros Mayo 3"/>
    <m/>
    <m/>
    <d v="2026-05-01T00:00:00"/>
    <s v="65602917"/>
    <s v="65602917"/>
    <m/>
    <m/>
    <m/>
    <m/>
    <m/>
    <d v="2026-05-01T00:00:00"/>
    <m/>
    <m/>
    <m/>
    <s v="AP671971"/>
    <s v="MASIVO"/>
    <s v="NPN"/>
    <x v="12"/>
    <m/>
    <m/>
    <m/>
    <m/>
  </r>
  <r>
    <x v="1"/>
    <s v="DANESKA JULISSA MENA ALONZO"/>
    <n v="362072600000"/>
    <s v="Cobros Mayo 3"/>
    <m/>
    <m/>
    <d v="2026-05-01T00:00:00"/>
    <s v="63883898"/>
    <s v="63883898"/>
    <m/>
    <m/>
    <m/>
    <m/>
    <m/>
    <d v="2026-05-01T00:00:00"/>
    <m/>
    <m/>
    <m/>
    <s v="8-904-2493"/>
    <s v="MASIVO"/>
    <s v="NPN"/>
    <x v="12"/>
    <m/>
    <m/>
    <m/>
    <m/>
  </r>
  <r>
    <x v="1"/>
    <s v="Luis carlos samaniego cisnero"/>
    <n v="364079340000"/>
    <s v="Cobros Mayo 3"/>
    <m/>
    <m/>
    <d v="2026-05-01T00:00:00"/>
    <s v="67468715"/>
    <s v="67468715"/>
    <m/>
    <m/>
    <m/>
    <m/>
    <m/>
    <d v="2026-05-01T00:00:00"/>
    <m/>
    <m/>
    <m/>
    <s v="8-475-988"/>
    <s v="MASIVO"/>
    <s v="2 MESES PENDIENTES"/>
    <x v="12"/>
    <m/>
    <m/>
    <m/>
    <m/>
  </r>
  <r>
    <x v="1"/>
    <s v="Maria Sushette uruña cortes"/>
    <n v="368078060000"/>
    <s v="Cobros Mayo 3"/>
    <m/>
    <m/>
    <d v="2026-05-01T00:00:00"/>
    <s v="66502366"/>
    <s v="66502366"/>
    <m/>
    <m/>
    <m/>
    <m/>
    <m/>
    <d v="2026-05-01T00:00:00"/>
    <m/>
    <m/>
    <m/>
    <s v="8-1065-418"/>
    <s v="MASIVO"/>
    <s v="2 MESES PENDIENTES"/>
    <x v="12"/>
    <m/>
    <m/>
    <m/>
    <m/>
  </r>
  <r>
    <x v="1"/>
    <s v="Yeimys Cantillo"/>
    <n v="369075900000"/>
    <s v="Cobros Mayo 3"/>
    <m/>
    <m/>
    <d v="2026-05-01T00:00:00"/>
    <s v="63366803"/>
    <s v="63366803"/>
    <m/>
    <m/>
    <m/>
    <m/>
    <m/>
    <d v="2026-05-01T00:00:00"/>
    <m/>
    <m/>
    <m/>
    <s v="BG762798"/>
    <s v="PUNTOS DE VENTA"/>
    <s v="2 MESES PENDIENTES"/>
    <x v="12"/>
    <m/>
    <m/>
    <m/>
    <m/>
  </r>
  <r>
    <x v="1"/>
    <s v="Duvan Vicente Quiñones Estupiñán "/>
    <n v="364039130000"/>
    <s v="Cobros Mayo 3"/>
    <m/>
    <m/>
    <d v="2026-05-01T00:00:00"/>
    <s v="23260781"/>
    <s v="23260781"/>
    <m/>
    <m/>
    <m/>
    <m/>
    <m/>
    <d v="2026-05-01T00:00:00"/>
    <m/>
    <m/>
    <m/>
    <s v="AV911352"/>
    <s v="SOHO"/>
    <s v="2 MESES PENDIENTES"/>
    <x v="12"/>
    <m/>
    <m/>
    <m/>
    <m/>
  </r>
  <r>
    <x v="1"/>
    <s v="Cristobal Arrieta "/>
    <n v="368067020000"/>
    <s v="Cobros Mayo 3"/>
    <m/>
    <m/>
    <d v="2026-05-01T00:00:00"/>
    <n v="69868695"/>
    <n v="69868695"/>
    <m/>
    <m/>
    <m/>
    <m/>
    <m/>
    <d v="2026-05-01T00:00:00"/>
    <m/>
    <m/>
    <m/>
    <s v="BH011131 "/>
    <s v="SOHO"/>
    <s v="1 MES PENDIENTE"/>
    <x v="12"/>
    <m/>
    <m/>
    <m/>
    <m/>
  </r>
  <r>
    <x v="1"/>
    <s v="Marisol Navarro "/>
    <n v="365077930000"/>
    <s v="Cobros Mayo 3"/>
    <m/>
    <m/>
    <d v="2026-05-01T00:00:00"/>
    <s v="66019376"/>
    <s v="66019376"/>
    <m/>
    <m/>
    <m/>
    <m/>
    <m/>
    <d v="2026-05-01T00:00:00"/>
    <m/>
    <m/>
    <m/>
    <s v="1-739-1125"/>
    <s v="SOHO"/>
    <s v="2 MESES PENDIENTES"/>
    <x v="12"/>
    <m/>
    <m/>
    <m/>
    <m/>
  </r>
  <r>
    <x v="1"/>
    <s v="Pablo Samaniego "/>
    <n v="369070120000"/>
    <s v="Cobros Mayo 3"/>
    <m/>
    <m/>
    <d v="2026-05-01T00:00:00"/>
    <s v="62098816"/>
    <s v="62098816"/>
    <m/>
    <m/>
    <m/>
    <m/>
    <m/>
    <d v="2026-05-01T00:00:00"/>
    <m/>
    <m/>
    <m/>
    <s v="8-728-1326"/>
    <s v="MASIVO"/>
    <s v="2 MESES PENDIENTES"/>
    <x v="12"/>
    <m/>
    <m/>
    <m/>
    <m/>
  </r>
  <r>
    <x v="1"/>
    <s v="Eladia Ríos "/>
    <n v="368078810000"/>
    <s v="Cobros Mayo 3"/>
    <m/>
    <m/>
    <d v="2026-05-01T00:00:00"/>
    <s v="66389329"/>
    <s v="66389329"/>
    <m/>
    <m/>
    <m/>
    <m/>
    <m/>
    <d v="2026-05-01T00:00:00"/>
    <m/>
    <m/>
    <m/>
    <s v="6-48-2456"/>
    <s v="MASIVO"/>
    <s v="NPN"/>
    <x v="12"/>
    <m/>
    <m/>
    <m/>
    <m/>
  </r>
  <r>
    <x v="1"/>
    <s v="MARIBEL ORTEGA RIOS DE SOTO"/>
    <n v="361078870000"/>
    <s v="Cobros Mayo 3"/>
    <m/>
    <m/>
    <d v="2026-05-01T00:00:00"/>
    <s v="68833524"/>
    <s v="68833524"/>
    <m/>
    <m/>
    <m/>
    <m/>
    <m/>
    <d v="2026-05-01T00:00:00"/>
    <m/>
    <m/>
    <m/>
    <s v="8-713-2297"/>
    <s v="MASIVO"/>
    <s v="2 MESES PENDIENTES"/>
    <x v="12"/>
    <m/>
    <m/>
    <m/>
    <m/>
  </r>
  <r>
    <x v="1"/>
    <s v="AIDE BARRIA"/>
    <n v="361076710000"/>
    <s v="Cobros Mayo 3"/>
    <m/>
    <m/>
    <d v="2026-05-01T00:00:00"/>
    <n v="69962027"/>
    <n v="69962027"/>
    <m/>
    <m/>
    <m/>
    <m/>
    <m/>
    <d v="2026-05-01T00:00:00"/>
    <m/>
    <m/>
    <m/>
    <s v="3-725-1898"/>
    <s v="RENOVACIONES"/>
    <s v="2 MESES PENDIENTES"/>
    <x v="12"/>
    <m/>
    <m/>
    <m/>
    <m/>
  </r>
  <r>
    <x v="1"/>
    <s v=" Yareth Harick"/>
    <n v="365053470000"/>
    <s v="Cobros Mayo 3"/>
    <m/>
    <m/>
    <d v="2026-05-01T00:00:00"/>
    <s v="68921584"/>
    <s v="68921584"/>
    <m/>
    <m/>
    <m/>
    <m/>
    <m/>
    <d v="2026-05-01T00:00:00"/>
    <m/>
    <m/>
    <m/>
    <s v="10-717-465"/>
    <s v="DIGITAL"/>
    <s v="1 MES PENDIENTE"/>
    <x v="12"/>
    <m/>
    <m/>
    <m/>
    <m/>
  </r>
  <r>
    <x v="1"/>
    <s v=" MR Medina Zeledith"/>
    <n v="219036060000"/>
    <s v="Cobros Mayo 3"/>
    <m/>
    <m/>
    <d v="2026-05-01T00:00:00"/>
    <s v="62400404"/>
    <s v="62400404"/>
    <m/>
    <m/>
    <m/>
    <m/>
    <m/>
    <d v="2026-05-01T00:00:00"/>
    <m/>
    <m/>
    <m/>
    <s v="8-246-284"/>
    <s v="DIGITAL"/>
    <s v="2 MESES PENDIENTES"/>
    <x v="12"/>
    <m/>
    <m/>
    <m/>
    <m/>
  </r>
  <r>
    <x v="1"/>
    <s v="FELIX ANTONIO MUÑOZ TROETSCH"/>
    <n v="368077780000"/>
    <s v="Cobros Mayo 3"/>
    <m/>
    <m/>
    <d v="2026-05-01T00:00:00"/>
    <s v="60701865"/>
    <s v="60701865"/>
    <m/>
    <m/>
    <m/>
    <m/>
    <m/>
    <d v="2026-05-01T00:00:00"/>
    <m/>
    <m/>
    <m/>
    <s v="4-715-1894"/>
    <s v="DIGITAL"/>
    <s v="2 MESES PENDIENTES"/>
    <x v="12"/>
    <m/>
    <m/>
    <m/>
    <m/>
  </r>
  <r>
    <x v="1"/>
    <s v=" YULISA AYDETH SANCHEZ"/>
    <n v="362078110000"/>
    <s v="Cobros Mayo 3"/>
    <m/>
    <m/>
    <d v="2026-05-01T00:00:00"/>
    <s v="62255299"/>
    <s v="62255299"/>
    <m/>
    <m/>
    <m/>
    <m/>
    <m/>
    <d v="2026-05-01T00:00:00"/>
    <m/>
    <m/>
    <m/>
    <s v="8-911-2244"/>
    <s v="DIGITAL"/>
    <s v="2 MESES PENDIENTES"/>
    <x v="12"/>
    <m/>
    <m/>
    <m/>
    <m/>
  </r>
  <r>
    <x v="1"/>
    <s v="DOUGLAS ABDUL DE SEDAS CAMPOS"/>
    <n v="363077840000"/>
    <s v="Cobros Mayo 3"/>
    <m/>
    <m/>
    <d v="2026-05-01T00:00:00"/>
    <s v="63619733"/>
    <s v="63619733"/>
    <m/>
    <m/>
    <m/>
    <m/>
    <m/>
    <d v="2026-05-01T00:00:00"/>
    <m/>
    <m/>
    <m/>
    <s v="8-805-667"/>
    <s v="DIGITAL"/>
    <s v="2 MESES PENDIENTES"/>
    <x v="12"/>
    <m/>
    <m/>
    <m/>
    <m/>
  </r>
  <r>
    <x v="1"/>
    <s v="Miguel cedeño "/>
    <n v="365074310000"/>
    <s v="Cobros Mayo 3"/>
    <m/>
    <m/>
    <d v="2026-05-01T00:00:00"/>
    <s v="68905432"/>
    <s v="68905432"/>
    <m/>
    <m/>
    <m/>
    <m/>
    <m/>
    <d v="2026-05-01T00:00:00"/>
    <m/>
    <m/>
    <m/>
    <s v="6-58-2743"/>
    <s v="MASIVO"/>
    <s v="2 MESES PENDIENTES"/>
    <x v="12"/>
    <m/>
    <m/>
    <m/>
    <m/>
  </r>
  <r>
    <x v="1"/>
    <s v="SONIA YENIFER HARTMANN FUENTES "/>
    <n v="363076480000"/>
    <s v="Cobros Mayo 3"/>
    <m/>
    <m/>
    <d v="2026-05-01T00:00:00"/>
    <s v="67195746"/>
    <s v="67195746"/>
    <m/>
    <m/>
    <m/>
    <m/>
    <m/>
    <d v="2026-05-01T00:00:00"/>
    <m/>
    <m/>
    <m/>
    <s v="4-726-1342"/>
    <s v="MASIVO"/>
    <s v="2 MESES PENDIENTES"/>
    <x v="12"/>
    <m/>
    <m/>
    <m/>
    <m/>
  </r>
  <r>
    <x v="1"/>
    <s v="ZORAIDA ESTHER MENDIETA ACEVED"/>
    <n v="362077310000"/>
    <s v="Cobros Mayo 3"/>
    <m/>
    <m/>
    <d v="2026-05-01T00:00:00"/>
    <s v="64331578"/>
    <s v="64331578"/>
    <m/>
    <m/>
    <m/>
    <m/>
    <m/>
    <d v="2026-05-01T00:00:00"/>
    <m/>
    <m/>
    <m/>
    <s v="6-41-416"/>
    <s v="MASIVO"/>
    <s v="2 MESES PENDIENTES"/>
    <x v="12"/>
    <m/>
    <m/>
    <m/>
    <m/>
  </r>
  <r>
    <x v="1"/>
    <s v="CAROLINE MIRELLE LEGRAN "/>
    <n v="352365210100"/>
    <s v="Cobros Mayo 3"/>
    <m/>
    <m/>
    <d v="2026-05-01T00:00:00"/>
    <s v="34566778"/>
    <s v="34566778"/>
    <m/>
    <m/>
    <m/>
    <m/>
    <m/>
    <d v="2026-05-01T00:00:00"/>
    <m/>
    <m/>
    <m/>
    <s v="E-8-142297"/>
    <s v="SOHO"/>
    <s v="2 MESES PENDIENTES"/>
    <x v="12"/>
    <m/>
    <m/>
    <m/>
    <m/>
  </r>
  <r>
    <x v="1"/>
    <s v="Migduly sanguillen"/>
    <n v="367071540000"/>
    <s v="Cobros Mayo 3"/>
    <m/>
    <m/>
    <d v="2026-05-01T00:00:00"/>
    <s v="65560923"/>
    <s v="65560923"/>
    <m/>
    <m/>
    <m/>
    <m/>
    <m/>
    <d v="2026-05-01T00:00:00"/>
    <m/>
    <m/>
    <m/>
    <s v="3-753-1329"/>
    <s v="MASIVO"/>
    <s v="NPN"/>
    <x v="12"/>
    <m/>
    <m/>
    <m/>
    <m/>
  </r>
  <r>
    <x v="1"/>
    <s v="JOREL ZABDIEL WILLIAMS VAN HORN"/>
    <n v="367072990000"/>
    <s v="Cobros Mayo 3"/>
    <m/>
    <m/>
    <d v="2026-05-01T00:00:00"/>
    <s v="63032870"/>
    <s v="63032870"/>
    <m/>
    <m/>
    <m/>
    <m/>
    <m/>
    <d v="2026-05-01T00:00:00"/>
    <m/>
    <m/>
    <m/>
    <s v="3-721-1882"/>
    <s v="MASIVO"/>
    <s v="2 MESES PENDIENTES"/>
    <x v="12"/>
    <m/>
    <m/>
    <m/>
    <m/>
  </r>
  <r>
    <x v="1"/>
    <s v="Miguel Angel CALLEJAS ZAPATA"/>
    <n v="362076670000"/>
    <s v="Cobros Mayo 3"/>
    <m/>
    <m/>
    <d v="2026-05-01T00:00:00"/>
    <s v="65662403"/>
    <s v="65662403"/>
    <m/>
    <m/>
    <m/>
    <m/>
    <m/>
    <d v="2026-05-01T00:00:00"/>
    <m/>
    <m/>
    <m/>
    <s v="AZ208602"/>
    <s v="MASIVO"/>
    <s v="2 MESES PENDIENTES"/>
    <x v="12"/>
    <m/>
    <m/>
    <m/>
    <m/>
  </r>
  <r>
    <x v="1"/>
    <s v="TOMAS SAUCEDO AGUILAR"/>
    <n v="362076820000"/>
    <s v="Cobros Mayo 3"/>
    <m/>
    <m/>
    <d v="2026-05-01T00:00:00"/>
    <s v="69323059"/>
    <s v="69323059"/>
    <m/>
    <m/>
    <m/>
    <m/>
    <m/>
    <d v="2026-05-01T00:00:00"/>
    <m/>
    <m/>
    <m/>
    <s v="2-117-5"/>
    <s v="MASIVO"/>
    <s v="NPN"/>
    <x v="12"/>
    <m/>
    <m/>
    <m/>
    <m/>
  </r>
  <r>
    <x v="1"/>
    <s v="Anyuri  lawson"/>
    <n v="361078820000"/>
    <s v="Cobros Mayo 3"/>
    <m/>
    <m/>
    <d v="2026-05-01T00:00:00"/>
    <s v="66955631"/>
    <s v="66955631"/>
    <m/>
    <m/>
    <m/>
    <m/>
    <m/>
    <d v="2026-05-01T00:00:00"/>
    <m/>
    <m/>
    <m/>
    <s v="8-500-486"/>
    <s v="MASIVO"/>
    <s v="NPN"/>
    <x v="12"/>
    <m/>
    <m/>
    <m/>
    <m/>
  </r>
  <r>
    <x v="1"/>
    <s v="Beridelio Boyd"/>
    <n v="363076150000"/>
    <s v="Cobros Mayo 3"/>
    <m/>
    <m/>
    <d v="2026-05-01T00:00:00"/>
    <s v="69745122"/>
    <s v="69745122"/>
    <m/>
    <m/>
    <m/>
    <m/>
    <m/>
    <d v="2026-05-01T00:00:00"/>
    <m/>
    <m/>
    <m/>
    <s v="10-711-1579"/>
    <s v="MASIVO"/>
    <s v="2 MESES PENDIENTES"/>
    <x v="12"/>
    <m/>
    <m/>
    <m/>
    <m/>
  </r>
  <r>
    <x v="1"/>
    <s v="Yenitza robles"/>
    <n v="361080260000"/>
    <s v="Cobros Mayo 3"/>
    <m/>
    <m/>
    <d v="2026-05-01T00:00:00"/>
    <n v="68510913"/>
    <n v="68510913"/>
    <m/>
    <m/>
    <m/>
    <m/>
    <m/>
    <d v="2026-05-01T00:00:00"/>
    <m/>
    <m/>
    <m/>
    <s v="10-705-88"/>
    <s v="MASIVO"/>
    <s v="2 MESES PENDIENTES"/>
    <x v="12"/>
    <m/>
    <m/>
    <m/>
    <m/>
  </r>
  <r>
    <x v="1"/>
    <s v="ARISTIZABAL JAMES "/>
    <n v="368079050000"/>
    <s v="Cobros Mayo 3"/>
    <m/>
    <m/>
    <d v="2026-05-01T00:00:00"/>
    <s v="65285488"/>
    <s v="65285488"/>
    <m/>
    <m/>
    <m/>
    <m/>
    <m/>
    <d v="2026-05-01T00:00:00"/>
    <m/>
    <m/>
    <m/>
    <s v="AU317737"/>
    <s v="MASIVO"/>
    <s v="2 MESES PENDIENTES"/>
    <x v="12"/>
    <m/>
    <m/>
    <m/>
    <m/>
  </r>
  <r>
    <x v="1"/>
    <s v="LEOPOLDO DIMITRI BARRIOS PUCHIE"/>
    <n v="367074400000"/>
    <s v="Cobros Mayo 3"/>
    <m/>
    <m/>
    <d v="2026-05-01T00:00:00"/>
    <n v="66307348"/>
    <n v="66307348"/>
    <m/>
    <m/>
    <m/>
    <m/>
    <m/>
    <d v="2026-05-01T00:00:00"/>
    <m/>
    <m/>
    <m/>
    <s v="8-449-81"/>
    <s v="MASIVO"/>
    <s v="NPN"/>
    <x v="12"/>
    <m/>
    <m/>
    <m/>
    <m/>
  </r>
  <r>
    <x v="1"/>
    <s v="Jason corella"/>
    <n v="361075030000"/>
    <s v="Cobros Mayo 3"/>
    <m/>
    <m/>
    <d v="2026-05-01T00:00:00"/>
    <s v="63326837"/>
    <s v="63326837"/>
    <m/>
    <m/>
    <m/>
    <m/>
    <m/>
    <d v="2026-05-01T00:00:00"/>
    <m/>
    <m/>
    <m/>
    <s v="8-1026-2059"/>
    <s v="MASIVO"/>
    <s v="2 MESES PENDIENTES"/>
    <x v="12"/>
    <m/>
    <m/>
    <m/>
    <m/>
  </r>
  <r>
    <x v="1"/>
    <s v="Aquilino Ramos Rodriguez "/>
    <n v="365079680000"/>
    <s v="Cobros Mayo 3"/>
    <m/>
    <m/>
    <d v="2026-05-01T00:00:00"/>
    <s v="67515957"/>
    <s v="67515957"/>
    <m/>
    <m/>
    <m/>
    <m/>
    <m/>
    <d v="2026-05-01T00:00:00"/>
    <m/>
    <m/>
    <m/>
    <s v="9-163-16"/>
    <s v="MASIVO"/>
    <s v="2 MESES PENDIENTES"/>
    <x v="12"/>
    <m/>
    <m/>
    <m/>
    <m/>
  </r>
  <r>
    <x v="1"/>
    <s v="Rodrigo Ronaldo Ruiz Saldaña"/>
    <n v="367079850000"/>
    <s v="Cobros Mayo 3"/>
    <m/>
    <m/>
    <d v="2026-05-01T00:00:00"/>
    <s v="66411169"/>
    <s v="66411169"/>
    <m/>
    <m/>
    <m/>
    <m/>
    <m/>
    <d v="2026-05-01T00:00:00"/>
    <m/>
    <m/>
    <m/>
    <s v="8-1046-1636"/>
    <s v="MASIVO"/>
    <s v="2 MESES PENDIENTES"/>
    <x v="12"/>
    <m/>
    <m/>
    <m/>
    <m/>
  </r>
  <r>
    <x v="1"/>
    <s v="YOHANNA YAZDEN"/>
    <n v="362075640000"/>
    <s v="Cobros Mayo 3"/>
    <m/>
    <m/>
    <d v="2026-05-01T00:00:00"/>
    <s v="62124414"/>
    <s v="62124414"/>
    <m/>
    <m/>
    <m/>
    <m/>
    <m/>
    <d v="2026-05-01T00:00:00"/>
    <m/>
    <m/>
    <m/>
    <s v="8-759-1155"/>
    <s v="MASIVO"/>
    <s v="2 MESES PENDIENTES"/>
    <x v="12"/>
    <m/>
    <m/>
    <m/>
    <m/>
  </r>
  <r>
    <x v="1"/>
    <s v="Carmen Flores"/>
    <n v="363073770000"/>
    <s v="Cobros Mayo 3"/>
    <m/>
    <m/>
    <d v="2026-05-01T00:00:00"/>
    <s v="67985671"/>
    <s v="67985671"/>
    <m/>
    <m/>
    <m/>
    <m/>
    <m/>
    <d v="2026-05-01T00:00:00"/>
    <m/>
    <m/>
    <m/>
    <s v="8-273-635"/>
    <s v="MASIVO"/>
    <s v="2 MESES PENDIENTES"/>
    <x v="12"/>
    <m/>
    <m/>
    <m/>
    <m/>
  </r>
  <r>
    <x v="1"/>
    <s v="Griselda Nuñez "/>
    <n v="362076290000"/>
    <s v="Cobros Mayo 3"/>
    <m/>
    <m/>
    <d v="2026-05-01T00:00:00"/>
    <s v="65912713"/>
    <s v="65912713"/>
    <m/>
    <m/>
    <m/>
    <m/>
    <m/>
    <d v="2026-05-01T00:00:00"/>
    <m/>
    <m/>
    <m/>
    <s v="8-404-478"/>
    <s v="MASIVO"/>
    <s v="2 MESES PENDIENTES"/>
    <x v="12"/>
    <m/>
    <m/>
    <m/>
    <m/>
  </r>
  <r>
    <x v="1"/>
    <s v="Carlos Abadia"/>
    <n v="366078340000"/>
    <s v="Cobros Mayo 3"/>
    <m/>
    <m/>
    <d v="2026-05-01T00:00:00"/>
    <s v="61070629"/>
    <s v="61070629"/>
    <m/>
    <m/>
    <m/>
    <m/>
    <m/>
    <d v="2026-05-01T00:00:00"/>
    <m/>
    <m/>
    <m/>
    <s v="8-824-1486"/>
    <s v="MASIVO"/>
    <s v="2 MESES PENDIENTES"/>
    <x v="12"/>
    <m/>
    <m/>
    <m/>
    <m/>
  </r>
  <r>
    <x v="1"/>
    <s v="Melva raquel Gordon lañas de mendieta"/>
    <n v="234028630000"/>
    <s v="Cobros Mayo 3"/>
    <m/>
    <m/>
    <d v="2026-05-01T00:00:00"/>
    <n v="68929604"/>
    <n v="68929604"/>
    <m/>
    <m/>
    <m/>
    <m/>
    <m/>
    <d v="2026-05-01T00:00:00"/>
    <m/>
    <m/>
    <m/>
    <s v="8-188-529"/>
    <s v="MASIVO"/>
    <s v="2 MESES PENDIENTES"/>
    <x v="12"/>
    <m/>
    <m/>
    <m/>
    <m/>
  </r>
  <r>
    <x v="1"/>
    <s v="SOL ANGEL RAMOS QUEZADA"/>
    <n v="327021820000"/>
    <s v="Cobros Mayo 3"/>
    <m/>
    <m/>
    <d v="2026-05-01T00:00:00"/>
    <s v="69616114"/>
    <s v="69616114"/>
    <m/>
    <m/>
    <m/>
    <m/>
    <m/>
    <d v="2026-05-01T00:00:00"/>
    <m/>
    <m/>
    <m/>
    <s v="8-828-12"/>
    <s v="MASIVO"/>
    <s v="1 MES PENDIENTE"/>
    <x v="12"/>
    <m/>
    <m/>
    <m/>
    <m/>
  </r>
  <r>
    <x v="1"/>
    <s v="RODOLFO ARIAS DEL VALLE "/>
    <n v="361079980000"/>
    <s v="Cobros Mayo 3"/>
    <m/>
    <m/>
    <d v="2026-05-01T00:00:00"/>
    <s v="67264136"/>
    <s v="67264136"/>
    <m/>
    <m/>
    <m/>
    <m/>
    <m/>
    <d v="2026-05-01T00:00:00"/>
    <m/>
    <m/>
    <m/>
    <s v="8-906-729"/>
    <s v="MASIVO"/>
    <s v="2 MESES PENDIENTES"/>
    <x v="12"/>
    <m/>
    <m/>
    <m/>
    <m/>
  </r>
  <r>
    <x v="1"/>
    <s v="Yuricsa Selena Kuruc apu"/>
    <n v="363080130000"/>
    <s v="Cobros Mayo 3"/>
    <m/>
    <m/>
    <d v="2026-05-01T00:00:00"/>
    <s v="60512941"/>
    <s v="60512941"/>
    <m/>
    <m/>
    <m/>
    <m/>
    <m/>
    <d v="2026-05-01T00:00:00"/>
    <m/>
    <m/>
    <m/>
    <s v="8-992-1576"/>
    <s v="MASIVO"/>
    <s v="2 MESES PENDIENTES"/>
    <x v="12"/>
    <m/>
    <m/>
    <m/>
    <m/>
  </r>
  <r>
    <x v="1"/>
    <s v="Iran del Carmen Botello Gonzalez"/>
    <n v="362080260000"/>
    <s v="Cobros Mayo 3"/>
    <m/>
    <m/>
    <d v="2026-05-01T00:00:00"/>
    <s v="65695881"/>
    <s v="65695881"/>
    <m/>
    <m/>
    <m/>
    <m/>
    <m/>
    <d v="2026-05-01T00:00:00"/>
    <m/>
    <m/>
    <m/>
    <s v="8-500-776"/>
    <s v="MASIVO"/>
    <s v="2 MESES PENDIENTES"/>
    <x v="12"/>
    <m/>
    <m/>
    <m/>
    <m/>
  </r>
  <r>
    <x v="1"/>
    <s v="Rosa Eneida Franco Ureño"/>
    <n v="149034690000"/>
    <s v="Cobros Mayo 3"/>
    <m/>
    <m/>
    <d v="2026-05-01T00:00:00"/>
    <s v="67322636"/>
    <s v="67322636"/>
    <m/>
    <m/>
    <m/>
    <m/>
    <m/>
    <d v="2026-05-01T00:00:00"/>
    <m/>
    <m/>
    <m/>
    <s v="8-208-1654"/>
    <s v="MASIVO"/>
    <s v="2 MESES PENDIENTES"/>
    <x v="12"/>
    <m/>
    <m/>
    <m/>
    <m/>
  </r>
  <r>
    <x v="1"/>
    <s v="Jorge Alfredo Alegre Panay"/>
    <n v="369078710000"/>
    <s v="Cobros Mayo 3"/>
    <m/>
    <m/>
    <d v="2026-05-01T00:00:00"/>
    <s v="60705020"/>
    <s v="60705020"/>
    <m/>
    <m/>
    <m/>
    <m/>
    <m/>
    <d v="2026-05-01T00:00:00"/>
    <m/>
    <m/>
    <m/>
    <s v="8-744-1801"/>
    <s v="SOHO-CALL CENTER"/>
    <s v="2 MESES PENDIENTES"/>
    <x v="12"/>
    <m/>
    <m/>
    <m/>
    <m/>
  </r>
  <r>
    <x v="1"/>
    <s v="Roberto fung chung"/>
    <n v="368077440000"/>
    <s v="Cobros Mayo 3"/>
    <m/>
    <m/>
    <d v="2026-05-01T00:00:00"/>
    <s v="66994651"/>
    <s v="66994651"/>
    <m/>
    <m/>
    <m/>
    <m/>
    <m/>
    <d v="2026-05-01T00:00:00"/>
    <m/>
    <m/>
    <m/>
    <s v="8-841-1844"/>
    <s v="MASIVO"/>
    <s v="2 MESES PENDIENTES"/>
    <x v="12"/>
    <m/>
    <m/>
    <m/>
    <m/>
  </r>
  <r>
    <x v="1"/>
    <s v="Dianet Pitty"/>
    <n v="800992200000"/>
    <s v="Cobros Mayo 3"/>
    <m/>
    <m/>
    <d v="2026-05-01T00:00:00"/>
    <s v="66928002"/>
    <s v="66928002"/>
    <m/>
    <m/>
    <m/>
    <m/>
    <m/>
    <d v="2026-05-01T00:00:00"/>
    <m/>
    <m/>
    <m/>
    <s v="4-218-950"/>
    <s v="PUNTOS DE VENTA"/>
    <s v="2 MESES PENDIENTES"/>
    <x v="12"/>
    <m/>
    <m/>
    <m/>
    <m/>
  </r>
  <r>
    <x v="1"/>
    <s v="Nairobys Madeleine Pretelt Lindo"/>
    <n v="365067380000"/>
    <s v="Cobros Mayo 3"/>
    <m/>
    <m/>
    <d v="2026-05-01T00:00:00"/>
    <s v="66620289"/>
    <s v="66620289"/>
    <m/>
    <m/>
    <m/>
    <m/>
    <m/>
    <d v="2026-05-01T00:00:00"/>
    <m/>
    <m/>
    <m/>
    <s v="8-969-881"/>
    <s v="SOHO"/>
    <s v="2 MESES PENDIENTES"/>
    <x v="12"/>
    <m/>
    <m/>
    <m/>
    <m/>
  </r>
  <r>
    <x v="1"/>
    <s v="EUCLIDES AMETH ATENCIO CASTILLO "/>
    <n v="363076360000"/>
    <s v="Cobros Mayo 3"/>
    <m/>
    <m/>
    <d v="2026-05-01T00:00:00"/>
    <s v="64093275"/>
    <s v="64093275"/>
    <m/>
    <m/>
    <m/>
    <m/>
    <m/>
    <d v="2026-05-01T00:00:00"/>
    <m/>
    <m/>
    <m/>
    <s v="8-932-1962"/>
    <s v="SOHO"/>
    <s v="2 MESES PENDIENTES"/>
    <x v="12"/>
    <m/>
    <m/>
    <m/>
    <m/>
  </r>
  <r>
    <x v="1"/>
    <s v="Ruven Quintana Cárdena"/>
    <n v="369080710000"/>
    <s v="Cobros Mayo 3"/>
    <m/>
    <m/>
    <d v="2026-05-01T00:00:00"/>
    <s v="67208780"/>
    <s v="67208780"/>
    <m/>
    <m/>
    <m/>
    <m/>
    <m/>
    <d v="2026-05-01T00:00:00"/>
    <m/>
    <m/>
    <m/>
    <s v="5-709-291"/>
    <s v="MASIVO"/>
    <s v="NPN"/>
    <x v="12"/>
    <m/>
    <m/>
    <m/>
    <m/>
  </r>
  <r>
    <x v="1"/>
    <s v="Carlos Sebastián Morales Valdes "/>
    <n v="362078910000"/>
    <s v="Cobros Mayo 3"/>
    <m/>
    <m/>
    <d v="2026-05-01T00:00:00"/>
    <s v="63222261"/>
    <s v="63222261"/>
    <m/>
    <m/>
    <m/>
    <m/>
    <m/>
    <d v="2026-05-01T00:00:00"/>
    <m/>
    <m/>
    <m/>
    <s v="8-948-2478"/>
    <s v="MASIVO"/>
    <s v="2 MESES PENDIENTES"/>
    <x v="12"/>
    <m/>
    <m/>
    <m/>
    <m/>
  </r>
  <r>
    <x v="1"/>
    <s v="Adriana Moran Lorenzo"/>
    <n v="997037660000"/>
    <s v="Cobros Mayo 3"/>
    <m/>
    <m/>
    <d v="2026-05-01T00:00:00"/>
    <s v="66624357"/>
    <s v="66624357"/>
    <m/>
    <m/>
    <m/>
    <m/>
    <m/>
    <d v="2026-05-01T00:00:00"/>
    <m/>
    <m/>
    <m/>
    <s v="2-101-1408"/>
    <s v="MASIVO"/>
    <s v="2 MESES PENDIENTES"/>
    <x v="12"/>
    <m/>
    <m/>
    <m/>
    <m/>
  </r>
  <r>
    <x v="1"/>
    <s v=" ANA MERCEDES MARMOL"/>
    <n v="364078870000"/>
    <s v="Cobros Mayo 3"/>
    <m/>
    <m/>
    <d v="2026-05-01T00:00:00"/>
    <s v="63243255"/>
    <s v="63243255"/>
    <m/>
    <m/>
    <m/>
    <m/>
    <m/>
    <d v="2026-05-01T00:00:00"/>
    <m/>
    <m/>
    <m/>
    <s v="E-8-133617"/>
    <s v="RENOVACIONES"/>
    <s v="NPN"/>
    <x v="12"/>
    <m/>
    <m/>
    <m/>
    <m/>
  </r>
  <r>
    <x v="1"/>
    <s v=" CARMEN MARIA YUNSAN DE LA TORRE D"/>
    <n v="368079300000"/>
    <s v="Cobros Mayo 3"/>
    <m/>
    <m/>
    <d v="2026-05-01T00:00:00"/>
    <s v="65160638"/>
    <s v="65160638"/>
    <m/>
    <m/>
    <m/>
    <m/>
    <m/>
    <d v="2026-05-01T00:00:00"/>
    <m/>
    <m/>
    <m/>
    <s v="8-111-294"/>
    <s v="CALL CENTER P2P"/>
    <s v="2 MESES PENDIENTES"/>
    <x v="12"/>
    <m/>
    <m/>
    <m/>
    <m/>
  </r>
  <r>
    <x v="1"/>
    <s v="ROSSEMARIE KARINA RODRIGUEZ RODRIGUE"/>
    <n v="361078550000"/>
    <s v="Cobros Mayo 3"/>
    <m/>
    <m/>
    <d v="2026-05-01T00:00:00"/>
    <n v="65150698"/>
    <n v="65150698"/>
    <m/>
    <m/>
    <m/>
    <m/>
    <m/>
    <d v="2026-05-01T00:00:00"/>
    <m/>
    <m/>
    <m/>
    <s v="2-98-1987"/>
    <s v="CALL CENTER P2P"/>
    <s v="2 MESES PENDIENTES"/>
    <x v="12"/>
    <m/>
    <m/>
    <m/>
    <m/>
  </r>
  <r>
    <x v="1"/>
    <s v="Hector Carrascal"/>
    <n v="368072120000"/>
    <s v="Cobros Mayo 3"/>
    <m/>
    <m/>
    <d v="2026-05-01T00:00:00"/>
    <s v="63004038"/>
    <s v="63004038"/>
    <m/>
    <m/>
    <m/>
    <m/>
    <m/>
    <d v="2026-05-01T00:00:00"/>
    <m/>
    <m/>
    <m/>
    <s v="BG343998"/>
    <s v="CALL CENTER P2P"/>
    <s v="2 MESES PENDIENTES"/>
    <x v="12"/>
    <m/>
    <m/>
    <m/>
    <m/>
  </r>
  <r>
    <x v="1"/>
    <s v="Betzaida Elizabeth Gonzalez Peralta"/>
    <n v="368079340000"/>
    <s v="Cobros Mayo 3"/>
    <m/>
    <m/>
    <d v="2026-05-01T00:00:00"/>
    <s v="63896072"/>
    <s v="63896072"/>
    <m/>
    <m/>
    <m/>
    <m/>
    <m/>
    <d v="2026-05-01T00:00:00"/>
    <m/>
    <m/>
    <m/>
    <s v="8-793-510"/>
    <s v="Outbound Residencial"/>
    <s v="2 MESES PENDIENTES"/>
    <x v="12"/>
    <m/>
    <m/>
    <m/>
    <m/>
  </r>
  <r>
    <x v="1"/>
    <s v="Adela Vazquez "/>
    <n v="333264520000"/>
    <s v="Cobros Mayo 3"/>
    <m/>
    <m/>
    <d v="2026-05-01T00:00:00"/>
    <s v="68905432"/>
    <s v="68905432"/>
    <m/>
    <m/>
    <m/>
    <m/>
    <m/>
    <d v="2026-05-01T00:00:00"/>
    <m/>
    <m/>
    <m/>
    <s v="2-728-1281"/>
    <s v="MASIVO"/>
    <s v="2 MESES PENDIENTES"/>
    <x v="12"/>
    <m/>
    <m/>
    <m/>
    <m/>
  </r>
  <r>
    <x v="1"/>
    <s v="Javier valdes"/>
    <n v="369076370000"/>
    <s v="Cobros Mayo 3"/>
    <m/>
    <m/>
    <d v="2026-05-01T00:00:00"/>
    <s v="67890432"/>
    <s v="67890432"/>
    <m/>
    <m/>
    <m/>
    <m/>
    <m/>
    <d v="2026-05-01T00:00:00"/>
    <m/>
    <m/>
    <m/>
    <s v="2-739-2026"/>
    <s v="MASIVO"/>
    <s v="2 MESES PENDIENTES"/>
    <x v="12"/>
    <m/>
    <m/>
    <m/>
    <m/>
  </r>
  <r>
    <x v="1"/>
    <s v="Arquierlys Tayinibeth Lozano Martinez"/>
    <n v="364073620000"/>
    <s v="Cobros Mayo 3"/>
    <m/>
    <m/>
    <d v="2026-05-01T00:00:00"/>
    <s v="60938095"/>
    <s v="60938095"/>
    <m/>
    <m/>
    <m/>
    <m/>
    <m/>
    <d v="2026-05-01T00:00:00"/>
    <m/>
    <m/>
    <m/>
    <s v="8-1105-2434"/>
    <s v="MASIVO"/>
    <s v="2 MESES PENDIENTES"/>
    <x v="12"/>
    <m/>
    <m/>
    <m/>
    <m/>
  </r>
  <r>
    <x v="1"/>
    <s v="SHERLINE NICOLLE VIQUEZ MENDEZ"/>
    <n v="367078170000"/>
    <s v="Cobros Mayo 3"/>
    <m/>
    <m/>
    <d v="2026-05-01T00:00:00"/>
    <s v="68199560"/>
    <s v="68199560"/>
    <m/>
    <m/>
    <m/>
    <m/>
    <m/>
    <d v="2026-05-01T00:00:00"/>
    <m/>
    <m/>
    <m/>
    <s v="4-827-380"/>
    <s v="MASIVO"/>
    <s v="NPN"/>
    <x v="12"/>
    <m/>
    <m/>
    <m/>
    <m/>
  </r>
  <r>
    <x v="1"/>
    <s v="Liliana Maria Beitia aipurua de Saldaña"/>
    <n v="176064840000"/>
    <s v="Cobros Mayo 3"/>
    <m/>
    <m/>
    <d v="2026-05-01T00:00:00"/>
    <s v="63500084"/>
    <s v="63500084"/>
    <m/>
    <m/>
    <m/>
    <m/>
    <m/>
    <d v="2026-05-01T00:00:00"/>
    <m/>
    <m/>
    <m/>
    <s v="4-100-1496"/>
    <s v="MASIVO"/>
    <s v="2 MESES PENDIENTES"/>
    <x v="12"/>
    <m/>
    <m/>
    <m/>
    <m/>
  </r>
  <r>
    <x v="1"/>
    <s v="Sixto Camarena "/>
    <n v="365078470000"/>
    <s v="Cobros Mayo 3"/>
    <m/>
    <m/>
    <d v="2026-05-01T00:00:00"/>
    <s v="64485537"/>
    <s v="64485537"/>
    <m/>
    <m/>
    <m/>
    <m/>
    <m/>
    <d v="2026-05-01T00:00:00"/>
    <m/>
    <m/>
    <m/>
    <s v="4-179-670"/>
    <s v="MASIVO"/>
    <s v="2 MESES PENDIENTES"/>
    <x v="12"/>
    <m/>
    <m/>
    <m/>
    <m/>
  </r>
  <r>
    <x v="1"/>
    <s v="Yazmin Yaneth Rodriguez "/>
    <n v="362080090000"/>
    <s v="Cobros Mayo 3"/>
    <m/>
    <m/>
    <d v="2026-05-01T00:00:00"/>
    <s v="65834553"/>
    <s v="65834553"/>
    <m/>
    <m/>
    <m/>
    <m/>
    <m/>
    <d v="2026-05-01T00:00:00"/>
    <m/>
    <m/>
    <m/>
    <s v="4-715-1886"/>
    <s v="MASIVO"/>
    <s v="2 MESES PENDIENTES"/>
    <x v="12"/>
    <m/>
    <m/>
    <m/>
    <m/>
  </r>
  <r>
    <x v="1"/>
    <s v="SAMUEL ENRIQUE MONTENEGRO MORENO"/>
    <n v="361076430000"/>
    <s v="Cobros Mayo 3"/>
    <m/>
    <m/>
    <d v="2026-05-01T00:00:00"/>
    <s v="65815403"/>
    <s v="65815403"/>
    <m/>
    <m/>
    <m/>
    <m/>
    <m/>
    <d v="2026-05-01T00:00:00"/>
    <m/>
    <m/>
    <m/>
    <s v="4-749-19"/>
    <s v="MASIVO"/>
    <s v="2 MESES PENDIENTES"/>
    <x v="12"/>
    <m/>
    <m/>
    <m/>
    <m/>
  </r>
  <r>
    <x v="1"/>
    <s v="LADISLAO CANTO GUERRA"/>
    <n v="367079050000"/>
    <s v="Cobros Mayo 3"/>
    <m/>
    <m/>
    <d v="2026-05-01T00:00:00"/>
    <s v="67977257"/>
    <s v="67977257"/>
    <m/>
    <m/>
    <m/>
    <m/>
    <m/>
    <d v="2026-05-01T00:00:00"/>
    <m/>
    <m/>
    <m/>
    <s v="4-96-2309"/>
    <s v="MASIVO"/>
    <s v="2 MESES PENDIENTES"/>
    <x v="12"/>
    <m/>
    <m/>
    <m/>
    <m/>
  </r>
  <r>
    <x v="1"/>
    <s v="Inapalibler López "/>
    <n v="365066070000"/>
    <s v="Cobros Mayo 3"/>
    <m/>
    <m/>
    <d v="2026-05-01T00:00:00"/>
    <n v="62063838"/>
    <n v="62063838"/>
    <m/>
    <m/>
    <m/>
    <m/>
    <m/>
    <d v="2026-05-01T00:00:00"/>
    <m/>
    <m/>
    <m/>
    <s v="10-711-1628 "/>
    <s v="MASIVO"/>
    <s v="2 MESES PENDIENTES"/>
    <x v="12"/>
    <m/>
    <m/>
    <m/>
    <m/>
  </r>
  <r>
    <x v="1"/>
    <s v="Luis Ramos"/>
    <n v="369072090000"/>
    <s v="Cobros Mayo 3"/>
    <m/>
    <m/>
    <d v="2026-05-01T00:00:00"/>
    <s v="68958977"/>
    <s v="68958977"/>
    <m/>
    <m/>
    <m/>
    <m/>
    <m/>
    <d v="2026-05-01T00:00:00"/>
    <m/>
    <m/>
    <m/>
    <s v="9-740-639"/>
    <s v="MASIVO"/>
    <s v="2 MESES PENDIENTES"/>
    <x v="12"/>
    <m/>
    <m/>
    <m/>
    <m/>
  </r>
  <r>
    <x v="1"/>
    <s v="Luis Carlos De Gracias Rivera"/>
    <n v="364077990000"/>
    <s v="Cobros Mayo 3"/>
    <m/>
    <m/>
    <d v="2026-05-01T00:00:00"/>
    <n v="63998792"/>
    <n v="63998792"/>
    <m/>
    <m/>
    <m/>
    <m/>
    <m/>
    <d v="2026-05-01T00:00:00"/>
    <m/>
    <m/>
    <m/>
    <s v="7-703-1927"/>
    <s v="MASIVO"/>
    <s v="2 MESES PENDIENTES"/>
    <x v="12"/>
    <m/>
    <m/>
    <m/>
    <m/>
  </r>
  <r>
    <x v="1"/>
    <s v="Victor Cherigo Nuñez"/>
    <n v="361079500000"/>
    <s v="Cobros Mayo 3"/>
    <m/>
    <m/>
    <d v="2026-05-01T00:00:00"/>
    <s v="60363808"/>
    <s v="60363808"/>
    <m/>
    <m/>
    <m/>
    <m/>
    <m/>
    <d v="2026-05-01T00:00:00"/>
    <m/>
    <m/>
    <m/>
    <s v="2-51-702"/>
    <s v="MASIVO"/>
    <s v="2 MESES PENDIENTES"/>
    <x v="12"/>
    <m/>
    <m/>
    <m/>
    <m/>
  </r>
  <r>
    <x v="1"/>
    <s v="Arcadio Arauz Villarreal "/>
    <n v="366079480000"/>
    <s v="Cobros Mayo 3"/>
    <m/>
    <m/>
    <d v="2026-05-01T00:00:00"/>
    <s v="63165172"/>
    <s v="63165172"/>
    <m/>
    <m/>
    <m/>
    <m/>
    <m/>
    <d v="2026-05-01T00:00:00"/>
    <m/>
    <m/>
    <m/>
    <s v="2-725-612"/>
    <s v="MASIVO"/>
    <s v="2 MESES PENDIENTES"/>
    <x v="12"/>
    <m/>
    <m/>
    <m/>
    <m/>
  </r>
  <r>
    <x v="1"/>
    <s v="VALERI BERNABETH HALL JORDAN Panamá"/>
    <n v="366074620000"/>
    <s v="Cobros Mayo 3"/>
    <m/>
    <m/>
    <d v="2026-05-01T00:00:00"/>
    <s v="63983216"/>
    <s v="63983216"/>
    <m/>
    <m/>
    <m/>
    <m/>
    <m/>
    <d v="2026-05-01T00:00:00"/>
    <m/>
    <m/>
    <m/>
    <s v="8-726-2387"/>
    <s v="MASIVO"/>
    <s v="2 MESES PENDIENTES"/>
    <x v="12"/>
    <m/>
    <m/>
    <m/>
    <m/>
  </r>
  <r>
    <x v="1"/>
    <s v="Dioni González "/>
    <n v="368044110000"/>
    <s v="Cobros Mayo 3"/>
    <m/>
    <m/>
    <d v="2026-05-01T00:00:00"/>
    <s v="62329452"/>
    <s v="62329452"/>
    <m/>
    <m/>
    <m/>
    <m/>
    <m/>
    <d v="2026-05-01T00:00:00"/>
    <m/>
    <m/>
    <m/>
    <s v="4-768-133"/>
    <s v="MASIVO"/>
    <s v="2 MESES PENDIENTES"/>
    <x v="12"/>
    <m/>
    <m/>
    <m/>
    <m/>
  </r>
  <r>
    <x v="1"/>
    <s v="Edilia Becker"/>
    <n v="367081470000"/>
    <s v="Cobros Mayo 3"/>
    <m/>
    <m/>
    <d v="2026-05-01T00:00:00"/>
    <s v="64689457"/>
    <s v="64689457"/>
    <m/>
    <m/>
    <m/>
    <m/>
    <m/>
    <d v="2026-05-01T00:00:00"/>
    <m/>
    <m/>
    <m/>
    <s v="12-725-1688"/>
    <s v="MASIVO"/>
    <s v="NPN"/>
    <x v="12"/>
    <m/>
    <m/>
    <m/>
    <m/>
  </r>
  <r>
    <x v="1"/>
    <s v="Lineth Graciela Sanchez Robles "/>
    <n v="369072050000"/>
    <s v="Cobros Mayo 3"/>
    <m/>
    <m/>
    <d v="2026-05-01T00:00:00"/>
    <s v="64882414"/>
    <s v="64882414"/>
    <m/>
    <m/>
    <m/>
    <m/>
    <m/>
    <d v="2026-05-01T00:00:00"/>
    <m/>
    <m/>
    <m/>
    <s v="8-764-792"/>
    <s v="MASIVO"/>
    <s v="2 MESES PENDIENTES"/>
    <x v="12"/>
    <m/>
    <m/>
    <m/>
    <m/>
  </r>
  <r>
    <x v="1"/>
    <s v="Maoly Lineth Rodriguez Marcel"/>
    <n v="362068970000"/>
    <s v="Cobros Mayo 3"/>
    <m/>
    <m/>
    <d v="2026-05-01T00:00:00"/>
    <n v="66749339"/>
    <n v="66749339"/>
    <m/>
    <m/>
    <m/>
    <m/>
    <m/>
    <d v="2026-05-01T00:00:00"/>
    <m/>
    <m/>
    <m/>
    <s v="8-1061-25"/>
    <s v="MASIVO"/>
    <s v="2 MESES PENDIENTES"/>
    <x v="12"/>
    <m/>
    <m/>
    <m/>
    <m/>
  </r>
  <r>
    <x v="1"/>
    <s v="Mario hernandez"/>
    <n v="363067460000"/>
    <s v="Cobros Mayo 3"/>
    <m/>
    <m/>
    <d v="2026-05-01T00:00:00"/>
    <s v="64377164"/>
    <s v="64377164"/>
    <m/>
    <m/>
    <m/>
    <m/>
    <m/>
    <d v="2026-05-01T00:00:00"/>
    <m/>
    <m/>
    <m/>
    <s v="298507315"/>
    <s v="MASIVO"/>
    <s v="2 MESES PENDIENTES"/>
    <x v="12"/>
    <m/>
    <m/>
    <m/>
    <m/>
  </r>
  <r>
    <x v="1"/>
    <s v="EGIEL González "/>
    <n v="361081520000"/>
    <s v="Cobros Mayo 3"/>
    <m/>
    <m/>
    <d v="2026-05-01T00:00:00"/>
    <s v="66960179"/>
    <s v="66960179"/>
    <m/>
    <m/>
    <m/>
    <m/>
    <m/>
    <d v="2026-05-01T00:00:00"/>
    <m/>
    <m/>
    <m/>
    <s v="8-1052-780"/>
    <s v="MASIVO"/>
    <s v="2 MESES PENDIENTES"/>
    <x v="12"/>
    <m/>
    <m/>
    <m/>
    <m/>
  </r>
  <r>
    <x v="1"/>
    <s v="Jorge José Campos Mueses"/>
    <n v="369060970000"/>
    <s v="Cobros Mayo 3"/>
    <m/>
    <m/>
    <d v="2026-05-01T00:00:00"/>
    <s v="67853676"/>
    <s v="67853676"/>
    <m/>
    <m/>
    <m/>
    <m/>
    <m/>
    <d v="2026-05-01T00:00:00"/>
    <m/>
    <m/>
    <m/>
    <s v="RD8232244"/>
    <s v="MASIVO"/>
    <s v="2 MESES PENDIENTES"/>
    <x v="12"/>
    <m/>
    <m/>
    <m/>
    <m/>
  </r>
  <r>
    <x v="1"/>
    <s v="Elías Ernestor Espinosa Cano"/>
    <n v="364080210000"/>
    <s v="Cobros Mayo 3"/>
    <m/>
    <m/>
    <d v="2026-05-01T00:00:00"/>
    <s v="67586547"/>
    <s v="67586547"/>
    <m/>
    <m/>
    <m/>
    <m/>
    <m/>
    <d v="2026-05-01T00:00:00"/>
    <m/>
    <m/>
    <m/>
    <s v="8-267-650"/>
    <s v="MASIVO"/>
    <s v="2 MESES PENDIENTES"/>
    <x v="12"/>
    <m/>
    <m/>
    <m/>
    <m/>
  </r>
  <r>
    <x v="1"/>
    <s v="Yeraldin Maroto"/>
    <n v="287016300000"/>
    <s v="Cobros Mayo 3"/>
    <m/>
    <m/>
    <d v="2026-05-01T00:00:00"/>
    <s v="64130543"/>
    <s v="64130543"/>
    <m/>
    <m/>
    <m/>
    <m/>
    <m/>
    <d v="2026-05-01T00:00:00"/>
    <m/>
    <m/>
    <m/>
    <s v="8-796-981"/>
    <s v="MASIVO"/>
    <s v="2 MESES PENDIENTES"/>
    <x v="12"/>
    <m/>
    <m/>
    <m/>
    <m/>
  </r>
  <r>
    <x v="1"/>
    <s v="SANTA LIBRADA MORALES NUÑEZ"/>
    <n v="364079800000"/>
    <s v="Cobros Mayo 3"/>
    <m/>
    <m/>
    <d v="2026-05-01T00:00:00"/>
    <s v="67583930"/>
    <s v="67583930"/>
    <m/>
    <m/>
    <m/>
    <m/>
    <m/>
    <d v="2026-05-01T00:00:00"/>
    <m/>
    <m/>
    <m/>
    <s v="3-92-780"/>
    <s v="MASIVO"/>
    <s v="2 MESES PENDIENTES"/>
    <x v="12"/>
    <m/>
    <m/>
    <m/>
    <m/>
  </r>
  <r>
    <x v="1"/>
    <s v="Teodomiro prieto tulandy"/>
    <n v="367037840000"/>
    <s v="Cobros Mayo 3"/>
    <m/>
    <m/>
    <d v="2026-05-01T00:00:00"/>
    <s v="66241362"/>
    <s v="66241362"/>
    <m/>
    <m/>
    <m/>
    <m/>
    <m/>
    <d v="2026-05-01T00:00:00"/>
    <m/>
    <m/>
    <m/>
    <s v="E-8-179920"/>
    <s v="MASIVO"/>
    <s v="NPN"/>
    <x v="12"/>
    <m/>
    <m/>
    <m/>
    <m/>
  </r>
  <r>
    <x v="1"/>
    <s v="BELKIS LINETTE VALENCIA HOSOOMEL"/>
    <n v="362080930000"/>
    <s v="Cobros Mayo 3"/>
    <m/>
    <m/>
    <d v="2026-05-01T00:00:00"/>
    <s v="65579514"/>
    <s v="65579514"/>
    <m/>
    <m/>
    <m/>
    <m/>
    <m/>
    <d v="2026-05-01T00:00:00"/>
    <m/>
    <m/>
    <m/>
    <s v="3-706-893"/>
    <s v="MASIVO"/>
    <s v="2 MESES PENDIENTES"/>
    <x v="12"/>
    <m/>
    <m/>
    <m/>
    <m/>
  </r>
  <r>
    <x v="1"/>
    <s v="MARUBENY JULISSA PINTO CABRERA"/>
    <n v="368069330000"/>
    <s v="Cobros Mayo 3"/>
    <m/>
    <m/>
    <d v="2026-05-01T00:00:00"/>
    <s v="2545572_x0009_"/>
    <s v="2545572_x0009_"/>
    <m/>
    <m/>
    <m/>
    <m/>
    <m/>
    <d v="2026-05-01T00:00:00"/>
    <m/>
    <m/>
    <m/>
    <s v="8-923-1718"/>
    <s v="MASIVO"/>
    <s v="2 MESES PENDIENTES"/>
    <x v="12"/>
    <m/>
    <m/>
    <m/>
    <m/>
  </r>
  <r>
    <x v="1"/>
    <s v="YADILETH YASMIN H ACOSTA DE MARTINEZ"/>
    <n v="358346740000"/>
    <s v="Cobros Mayo 3"/>
    <m/>
    <m/>
    <d v="2026-05-01T00:00:00"/>
    <s v="63096925"/>
    <s v="63096925"/>
    <m/>
    <m/>
    <m/>
    <m/>
    <m/>
    <d v="2026-05-01T00:00:00"/>
    <m/>
    <m/>
    <m/>
    <s v="4-705-468"/>
    <s v="MASIVO"/>
    <s v="NPN"/>
    <x v="12"/>
    <m/>
    <m/>
    <m/>
    <m/>
  </r>
  <r>
    <x v="1"/>
    <s v="Judith Magdalena Perea Alvarado "/>
    <n v="803775370000"/>
    <s v="Cobros Mayo 3"/>
    <m/>
    <m/>
    <d v="2026-05-01T00:00:00"/>
    <s v="69102224"/>
    <s v="69102224"/>
    <m/>
    <m/>
    <m/>
    <m/>
    <m/>
    <d v="2026-05-01T00:00:00"/>
    <m/>
    <m/>
    <m/>
    <s v="8-816-190"/>
    <s v="MASIVO"/>
    <s v="2 MESES PENDIENTES"/>
    <x v="12"/>
    <m/>
    <m/>
    <m/>
    <m/>
  </r>
  <r>
    <x v="1"/>
    <s v="Yara Iseth Rodríguez Soto De Avila"/>
    <n v="363080430000"/>
    <s v="Cobros Mayo 3"/>
    <m/>
    <m/>
    <d v="2026-05-01T00:00:00"/>
    <s v="69794563"/>
    <s v="69794563"/>
    <m/>
    <m/>
    <m/>
    <m/>
    <m/>
    <d v="2026-05-01T00:00:00"/>
    <m/>
    <m/>
    <m/>
    <s v="2-117-578"/>
    <s v="SOHO-CALL CENTER"/>
    <s v="2 MESES PENDIENTES"/>
    <x v="12"/>
    <m/>
    <m/>
    <m/>
    <m/>
  </r>
  <r>
    <x v="1"/>
    <s v="CARLOS ALBERTO MARICHE CIGARRUISTA"/>
    <n v="367079420000"/>
    <s v="Cobros Mayo 3"/>
    <m/>
    <m/>
    <d v="2026-05-01T00:00:00"/>
    <s v="69455844"/>
    <s v="69455844"/>
    <m/>
    <m/>
    <m/>
    <m/>
    <m/>
    <d v="2026-05-01T00:00:00"/>
    <m/>
    <m/>
    <m/>
    <s v="8-830-502"/>
    <s v="MASIVO"/>
    <s v="2 MESES PENDIENTES"/>
    <x v="12"/>
    <m/>
    <m/>
    <m/>
    <m/>
  </r>
  <r>
    <x v="1"/>
    <s v="Henry Salomón Ávila McTaggart"/>
    <n v="365080170000"/>
    <s v="Cobros Mayo 3"/>
    <m/>
    <m/>
    <d v="2026-05-01T00:00:00"/>
    <s v="65438382"/>
    <s v="65438382"/>
    <m/>
    <m/>
    <m/>
    <m/>
    <m/>
    <d v="2026-05-01T00:00:00"/>
    <m/>
    <m/>
    <m/>
    <s v="3-714-270"/>
    <s v="MASIVO"/>
    <s v="2 MESES PENDIENTES"/>
    <x v="12"/>
    <m/>
    <m/>
    <m/>
    <m/>
  </r>
  <r>
    <x v="1"/>
    <s v="Kenneth Joel Mariano Jiménez "/>
    <n v="364074610000"/>
    <s v="Cobros Mayo 3"/>
    <m/>
    <m/>
    <d v="2026-05-01T00:00:00"/>
    <s v="60793947"/>
    <s v="60793947"/>
    <m/>
    <m/>
    <m/>
    <m/>
    <m/>
    <d v="2026-05-01T00:00:00"/>
    <m/>
    <m/>
    <m/>
    <s v="4-841-1866"/>
    <s v="MASIVO"/>
    <s v="2 MESES PENDIENTES"/>
    <x v="12"/>
    <m/>
    <m/>
    <m/>
    <m/>
  </r>
  <r>
    <x v="1"/>
    <s v="BB STORE TECNOLOGY AND SERVICES IN "/>
    <n v="367076500000"/>
    <s v="Cobros Mayo 3"/>
    <m/>
    <m/>
    <d v="2026-05-01T00:00:00"/>
    <s v="24006009"/>
    <s v="24006009"/>
    <m/>
    <m/>
    <m/>
    <m/>
    <m/>
    <d v="2026-05-01T00:00:00"/>
    <m/>
    <m/>
    <m/>
    <s v="E-8-203676"/>
    <s v="SOHO"/>
    <s v="NPN"/>
    <x v="12"/>
    <m/>
    <m/>
    <m/>
    <m/>
  </r>
  <r>
    <x v="1"/>
    <s v="Eisen Obed Montilla Batista"/>
    <n v="365073650000"/>
    <s v="Cobros Mayo 3"/>
    <m/>
    <m/>
    <d v="2026-05-01T00:00:00"/>
    <n v="63581376"/>
    <n v="63581376"/>
    <m/>
    <m/>
    <m/>
    <m/>
    <m/>
    <d v="2026-05-01T00:00:00"/>
    <m/>
    <m/>
    <m/>
    <s v=" 8-850-1225"/>
    <s v="SOHO"/>
    <s v="2 MESES PENDIENTES"/>
    <x v="12"/>
    <m/>
    <m/>
    <m/>
    <m/>
  </r>
  <r>
    <x v="1"/>
    <s v="Francisco Mendez "/>
    <n v="362074360000"/>
    <s v="Cobros Mayo 3"/>
    <m/>
    <m/>
    <d v="2026-05-01T00:00:00"/>
    <s v="67081297"/>
    <s v="67081297"/>
    <m/>
    <m/>
    <m/>
    <m/>
    <m/>
    <d v="2026-05-01T00:00:00"/>
    <m/>
    <m/>
    <m/>
    <s v="8-827-1352 "/>
    <s v="SOHO"/>
    <s v="NPN"/>
    <x v="12"/>
    <m/>
    <m/>
    <m/>
    <m/>
  </r>
  <r>
    <x v="1"/>
    <s v="Mario loo pong "/>
    <n v="368078520000"/>
    <s v="Cobros Mayo 3"/>
    <m/>
    <m/>
    <d v="2026-05-01T00:00:00"/>
    <s v="68831080"/>
    <s v="68831080"/>
    <m/>
    <m/>
    <m/>
    <m/>
    <m/>
    <d v="2026-05-01T00:00:00"/>
    <m/>
    <m/>
    <m/>
    <s v="8-879-2307"/>
    <s v="SOHO"/>
    <s v="2 MESES PENDIENTES"/>
    <x v="12"/>
    <m/>
    <m/>
    <m/>
    <m/>
  </r>
  <r>
    <x v="1"/>
    <s v="JAVIER RODRÍGUEZ "/>
    <n v="219000990000"/>
    <s v="Cobros Mayo 3"/>
    <m/>
    <m/>
    <d v="2026-05-01T00:00:00"/>
    <s v="61067977"/>
    <s v="61067977"/>
    <m/>
    <m/>
    <m/>
    <m/>
    <m/>
    <d v="2026-05-01T00:00:00"/>
    <m/>
    <m/>
    <m/>
    <s v="8-842-1721"/>
    <s v="MASIVO"/>
    <s v="2 MESES PENDIENTES"/>
    <x v="12"/>
    <m/>
    <m/>
    <m/>
    <m/>
  </r>
  <r>
    <x v="1"/>
    <s v="Pamela Damaris Hall "/>
    <n v="803290840000"/>
    <s v="Cobros Mayo 3"/>
    <m/>
    <m/>
    <d v="2026-05-01T00:00:00"/>
    <s v="62459001"/>
    <s v="62459001"/>
    <m/>
    <m/>
    <m/>
    <m/>
    <m/>
    <d v="2026-05-01T00:00:00"/>
    <m/>
    <m/>
    <m/>
    <s v="1-21-1843"/>
    <s v="MASIVO"/>
    <s v="2 MESES PENDIENTES"/>
    <x v="12"/>
    <m/>
    <m/>
    <m/>
    <m/>
  </r>
  <r>
    <x v="1"/>
    <s v="Ibelina pereira"/>
    <n v="364080880000"/>
    <s v="Cobros Mayo 3"/>
    <m/>
    <m/>
    <d v="2026-05-01T00:00:00"/>
    <s v="67489232"/>
    <s v="67489232"/>
    <m/>
    <m/>
    <m/>
    <m/>
    <m/>
    <d v="2026-05-01T00:00:00"/>
    <m/>
    <m/>
    <m/>
    <s v="5-714-1352"/>
    <s v="MASIVO"/>
    <s v="2 MESES PENDIENTES"/>
    <x v="12"/>
    <m/>
    <m/>
    <m/>
    <m/>
  </r>
  <r>
    <x v="1"/>
    <s v="Kerima Bedoya González "/>
    <n v="333288620000"/>
    <s v="Cobros Mayo 3"/>
    <m/>
    <m/>
    <d v="2026-05-01T00:00:00"/>
    <s v="68017773"/>
    <s v="68017773"/>
    <m/>
    <m/>
    <m/>
    <m/>
    <m/>
    <d v="2026-05-01T00:00:00"/>
    <m/>
    <m/>
    <m/>
    <s v="8-792-1272"/>
    <s v="MASIVO"/>
    <s v="2 MESES PENDIENTES"/>
    <x v="12"/>
    <m/>
    <m/>
    <m/>
    <m/>
  </r>
  <r>
    <x v="1"/>
    <s v=" RUTH RAFAELA GALLARDO MARTINEZ"/>
    <n v="364064410000"/>
    <s v="Cobros Mayo 3"/>
    <m/>
    <m/>
    <d v="2026-05-01T00:00:00"/>
    <s v="68861390"/>
    <s v="68861390"/>
    <m/>
    <m/>
    <m/>
    <m/>
    <m/>
    <d v="2026-05-01T00:00:00"/>
    <m/>
    <m/>
    <m/>
    <s v="8-98-345"/>
    <s v="DIGITAL"/>
    <s v="2 MESES PENDIENTES"/>
    <x v="12"/>
    <m/>
    <m/>
    <m/>
    <m/>
  </r>
  <r>
    <x v="1"/>
    <s v="MABEL ALEXANDRA FOSTER CHIARI"/>
    <n v="368035160000"/>
    <s v="Cobros Mayo 3"/>
    <m/>
    <m/>
    <d v="2026-05-01T00:00:00"/>
    <s v="60762499"/>
    <s v="60762499"/>
    <m/>
    <m/>
    <m/>
    <m/>
    <m/>
    <d v="2026-05-01T00:00:00"/>
    <m/>
    <m/>
    <m/>
    <s v="10-8-501"/>
    <s v="MASIVO"/>
    <s v="2 MESES PENDIENTES"/>
    <x v="12"/>
    <m/>
    <m/>
    <m/>
    <m/>
  </r>
  <r>
    <x v="1"/>
    <s v="Yanela Rosaneth González Castañon"/>
    <n v="367081280000"/>
    <s v="Cobros Mayo 3"/>
    <m/>
    <m/>
    <d v="2026-05-01T00:00:00"/>
    <s v="68134876"/>
    <s v="68134876"/>
    <m/>
    <m/>
    <m/>
    <m/>
    <m/>
    <d v="2026-05-01T00:00:00"/>
    <m/>
    <m/>
    <m/>
    <s v="8-798-938"/>
    <s v="MASIVO"/>
    <s v="NPN"/>
    <x v="12"/>
    <m/>
    <m/>
    <m/>
    <m/>
  </r>
  <r>
    <x v="1"/>
    <s v="Elida Cordones Ramos De Gracia"/>
    <n v="306011230000"/>
    <s v="Cobros Mayo 3"/>
    <m/>
    <m/>
    <d v="2026-05-01T00:00:00"/>
    <s v="65737579"/>
    <s v="65737579"/>
    <m/>
    <m/>
    <m/>
    <m/>
    <m/>
    <d v="2026-05-01T00:00:00"/>
    <m/>
    <m/>
    <m/>
    <s v="8-467-663"/>
    <s v="MASIVO"/>
    <s v="2 MESES PENDIENTES"/>
    <x v="12"/>
    <m/>
    <m/>
    <m/>
    <m/>
  </r>
  <r>
    <x v="1"/>
    <s v="Luisa Edith Montero Rosas"/>
    <n v="365081220000"/>
    <s v="Cobros Mayo 3"/>
    <m/>
    <m/>
    <d v="2026-05-01T00:00:00"/>
    <s v="69357084"/>
    <s v="69357084"/>
    <m/>
    <m/>
    <m/>
    <m/>
    <m/>
    <d v="2026-05-01T00:00:00"/>
    <m/>
    <m/>
    <m/>
    <s v="8-211-747"/>
    <s v="MASIVO"/>
    <s v="2 MESES PENDIENTES"/>
    <x v="12"/>
    <m/>
    <m/>
    <m/>
    <m/>
  </r>
  <r>
    <x v="1"/>
    <s v="Oristela Gonzalez Otero "/>
    <n v="363081470000"/>
    <s v="Cobros Mayo 3"/>
    <m/>
    <m/>
    <d v="2026-05-01T00:00:00"/>
    <s v="64928299"/>
    <s v="64928299"/>
    <m/>
    <m/>
    <m/>
    <m/>
    <m/>
    <d v="2026-05-01T00:00:00"/>
    <m/>
    <m/>
    <m/>
    <s v="4-706-2011"/>
    <s v="MASIVO"/>
    <s v="NPN"/>
    <x v="12"/>
    <m/>
    <m/>
    <m/>
    <m/>
  </r>
  <r>
    <x v="1"/>
    <s v="Melvin armando Rivera "/>
    <n v="203065320000"/>
    <s v="Cobros Mayo 3"/>
    <m/>
    <m/>
    <d v="2026-05-01T00:00:00"/>
    <s v="67574925"/>
    <s v="67574925"/>
    <m/>
    <m/>
    <m/>
    <m/>
    <m/>
    <d v="2026-05-01T00:00:00"/>
    <m/>
    <m/>
    <m/>
    <s v="8-782-2325"/>
    <s v="MASIVO"/>
    <s v="2 MESES PENDIENTES"/>
    <x v="12"/>
    <m/>
    <m/>
    <m/>
    <m/>
  </r>
  <r>
    <x v="1"/>
    <s v="Lourdes Tomasa Pineda palacios"/>
    <n v="364075570000"/>
    <s v="Cobros Mayo 3"/>
    <m/>
    <m/>
    <d v="2026-05-01T00:00:00"/>
    <s v="67666967"/>
    <s v="67666967"/>
    <m/>
    <m/>
    <m/>
    <m/>
    <m/>
    <d v="2026-05-01T00:00:00"/>
    <m/>
    <m/>
    <m/>
    <s v="4-231-854"/>
    <s v="MASIVO"/>
    <s v="NPN"/>
    <x v="12"/>
    <m/>
    <m/>
    <m/>
    <m/>
  </r>
  <r>
    <x v="1"/>
    <s v="Monica Elizabeth Salina Santos De Cordoba"/>
    <n v="368080790000"/>
    <s v="Cobros Mayo 3"/>
    <m/>
    <m/>
    <d v="2026-05-01T00:00:00"/>
    <n v="69273150"/>
    <n v="69273150"/>
    <m/>
    <m/>
    <m/>
    <m/>
    <m/>
    <d v="2026-05-01T00:00:00"/>
    <m/>
    <m/>
    <m/>
    <s v="4-743-2227"/>
    <s v="MASIVO"/>
    <s v="2 MESES PENDIENTES"/>
    <x v="12"/>
    <m/>
    <m/>
    <m/>
    <m/>
  </r>
  <r>
    <x v="1"/>
    <s v="Rosario del carmen sanchez"/>
    <n v="355023730000"/>
    <s v="Cobros Mayo 3"/>
    <m/>
    <m/>
    <d v="2026-05-01T00:00:00"/>
    <s v="63512807"/>
    <s v="63512807"/>
    <m/>
    <m/>
    <m/>
    <m/>
    <m/>
    <d v="2026-05-01T00:00:00"/>
    <m/>
    <m/>
    <m/>
    <s v="4-179-476"/>
    <s v="MASIVO"/>
    <s v="NPN"/>
    <x v="12"/>
    <m/>
    <m/>
    <m/>
    <m/>
  </r>
  <r>
    <x v="1"/>
    <s v="CESAR ARQUIMEDES  GUERRA GONZALEZ"/>
    <n v="366079170000"/>
    <s v="Cobros Mayo 3"/>
    <m/>
    <m/>
    <d v="2026-05-01T00:00:00"/>
    <s v="65493342"/>
    <s v="65493342"/>
    <m/>
    <m/>
    <m/>
    <m/>
    <m/>
    <d v="2026-05-01T00:00:00"/>
    <m/>
    <m/>
    <m/>
    <s v="4-84-289"/>
    <s v="MASIVO"/>
    <s v="2 MESES PENDIENTES"/>
    <x v="12"/>
    <m/>
    <m/>
    <m/>
    <m/>
  </r>
  <r>
    <x v="1"/>
    <s v="Marylu Valdés Vega "/>
    <n v="369080020000"/>
    <s v="Cobros Mayo 3"/>
    <m/>
    <m/>
    <d v="2026-05-01T00:00:00"/>
    <s v="65705594"/>
    <s v="65705594"/>
    <m/>
    <m/>
    <m/>
    <m/>
    <m/>
    <d v="2026-05-01T00:00:00"/>
    <m/>
    <m/>
    <m/>
    <s v="2-158-265"/>
    <s v="MASIVO"/>
    <s v="2 MESES PENDIENTES"/>
    <x v="12"/>
    <m/>
    <m/>
    <m/>
    <m/>
  </r>
  <r>
    <x v="1"/>
    <s v="Peregrino Rodriguez"/>
    <n v="331280920000"/>
    <s v="Cobros Mayo 3"/>
    <m/>
    <m/>
    <d v="2026-05-01T00:00:00"/>
    <s v="68359511"/>
    <s v="68359511"/>
    <m/>
    <m/>
    <m/>
    <m/>
    <m/>
    <d v="2026-05-01T00:00:00"/>
    <m/>
    <m/>
    <m/>
    <s v="9-136-610"/>
    <s v="MASIVO"/>
    <s v="1 MES PENDIENTE"/>
    <x v="12"/>
    <m/>
    <m/>
    <m/>
    <m/>
  </r>
  <r>
    <x v="1"/>
    <s v="Jesus Alberto  Escobar"/>
    <n v="260319800000"/>
    <s v="Cobros Mayo 3"/>
    <m/>
    <m/>
    <d v="2026-05-01T00:00:00"/>
    <s v="67196614"/>
    <s v="67196614"/>
    <m/>
    <m/>
    <m/>
    <m/>
    <m/>
    <d v="2026-05-01T00:00:00"/>
    <m/>
    <m/>
    <m/>
    <s v="9-757-136"/>
    <s v="MASIVO"/>
    <s v="NPN"/>
    <x v="12"/>
    <m/>
    <m/>
    <m/>
    <m/>
  </r>
  <r>
    <x v="1"/>
    <s v="Qiudi Zhong "/>
    <n v="364080680000"/>
    <s v="Cobros Mayo 3"/>
    <m/>
    <m/>
    <d v="2026-05-01T00:00:00"/>
    <s v="61308242"/>
    <s v="61308242"/>
    <m/>
    <m/>
    <m/>
    <m/>
    <m/>
    <d v="2026-05-01T00:00:00"/>
    <m/>
    <m/>
    <m/>
    <s v="E-8-84026"/>
    <s v="SOHO"/>
    <s v="2 MESES PENDIENTES"/>
    <x v="12"/>
    <m/>
    <m/>
    <m/>
    <m/>
  </r>
  <r>
    <x v="1"/>
    <s v="ELISA ESPERANZA ARAMBARRY HO"/>
    <n v="368080050000"/>
    <s v="Cobros Mayo 3"/>
    <m/>
    <m/>
    <d v="2026-05-01T00:00:00"/>
    <s v="60116185"/>
    <s v="60116185"/>
    <m/>
    <m/>
    <m/>
    <m/>
    <m/>
    <d v="2026-05-01T00:00:00"/>
    <m/>
    <m/>
    <m/>
    <s v="3-719-881"/>
    <s v="MASIVO"/>
    <s v="2 MESES PENDIENTES"/>
    <x v="12"/>
    <m/>
    <m/>
    <m/>
    <m/>
  </r>
  <r>
    <x v="1"/>
    <s v="Itza Gonzalez Delgado"/>
    <n v="204027770000"/>
    <s v="Cobros Mayo 3"/>
    <m/>
    <m/>
    <d v="2026-05-01T00:00:00"/>
    <s v="62266544"/>
    <s v="62266544"/>
    <m/>
    <m/>
    <m/>
    <m/>
    <m/>
    <d v="2026-05-01T00:00:00"/>
    <m/>
    <m/>
    <m/>
    <s v="8-829-1728"/>
    <s v="MASIVO"/>
    <s v="2 MESES PENDIENTES"/>
    <x v="12"/>
    <m/>
    <m/>
    <m/>
    <m/>
  </r>
  <r>
    <x v="1"/>
    <s v="Celinda De Gracia De Gracia"/>
    <n v="172067580000"/>
    <s v="Cobros Mayo 3"/>
    <m/>
    <m/>
    <d v="2026-05-01T00:00:00"/>
    <s v="68647113"/>
    <s v="68647113"/>
    <m/>
    <m/>
    <m/>
    <m/>
    <m/>
    <d v="2026-05-01T00:00:00"/>
    <m/>
    <m/>
    <m/>
    <s v="8-302-846"/>
    <s v="MASIVO"/>
    <s v="2 MESES PENDIENTES"/>
    <x v="12"/>
    <m/>
    <m/>
    <m/>
    <m/>
  </r>
  <r>
    <x v="1"/>
    <s v="ANA ALEJANDRA QUINTERO RODRIGUEZ "/>
    <n v="365073600000"/>
    <s v="Cobros Mayo 3"/>
    <m/>
    <m/>
    <d v="2026-05-01T00:00:00"/>
    <s v="65303508"/>
    <s v="65303508"/>
    <m/>
    <m/>
    <m/>
    <m/>
    <m/>
    <d v="2026-05-01T00:00:00"/>
    <m/>
    <m/>
    <m/>
    <s v="179315006"/>
    <s v="MASIVO"/>
    <s v="2 MESES PENDIENTES"/>
    <x v="12"/>
    <m/>
    <m/>
    <m/>
    <m/>
  </r>
  <r>
    <x v="1"/>
    <s v="MARIA WOOD"/>
    <n v="369079060000"/>
    <s v="Cobros Mayo 3"/>
    <m/>
    <m/>
    <d v="2026-05-01T00:00:00"/>
    <s v="67305133"/>
    <s v="67305133"/>
    <m/>
    <m/>
    <m/>
    <m/>
    <m/>
    <d v="2026-05-01T00:00:00"/>
    <m/>
    <m/>
    <m/>
    <s v="3-736-1000"/>
    <s v="MASIVO"/>
    <s v="NPN"/>
    <x v="12"/>
    <m/>
    <m/>
    <m/>
    <m/>
  </r>
  <r>
    <x v="1"/>
    <s v="MILTON MONTERO MORALES"/>
    <n v="361076860000"/>
    <s v="Cobros Mayo 3"/>
    <m/>
    <m/>
    <d v="2026-05-01T00:00:00"/>
    <s v="67542342"/>
    <s v="67542342"/>
    <m/>
    <m/>
    <m/>
    <m/>
    <m/>
    <d v="2026-05-01T00:00:00"/>
    <m/>
    <m/>
    <m/>
    <s v="8-908-374"/>
    <s v="MASIVO"/>
    <s v="2 MESES PENDIENTES"/>
    <x v="12"/>
    <m/>
    <m/>
    <m/>
    <m/>
  </r>
  <r>
    <x v="1"/>
    <s v="Norma Ruiz"/>
    <n v="365065890000"/>
    <s v="Cobros Mayo 3"/>
    <m/>
    <m/>
    <d v="2026-05-01T00:00:00"/>
    <s v="63319808"/>
    <s v="63319808"/>
    <m/>
    <m/>
    <m/>
    <m/>
    <m/>
    <d v="2026-05-01T00:00:00"/>
    <m/>
    <m/>
    <m/>
    <s v="5-725-446"/>
    <s v="MASIVO"/>
    <s v="NPN"/>
    <x v="12"/>
    <m/>
    <m/>
    <m/>
    <m/>
  </r>
  <r>
    <x v="1"/>
    <s v="Jonathan Ruben Urriola Arcia "/>
    <n v="369080270000"/>
    <s v="Cobros Mayo 3"/>
    <m/>
    <m/>
    <d v="2026-05-01T00:00:00"/>
    <s v="69254691"/>
    <s v="69254691"/>
    <m/>
    <m/>
    <m/>
    <m/>
    <m/>
    <d v="2026-05-01T00:00:00"/>
    <m/>
    <m/>
    <m/>
    <s v="8-982-476"/>
    <s v="MASIVO"/>
    <s v="2 MESES PENDIENTES"/>
    <x v="12"/>
    <m/>
    <m/>
    <m/>
    <m/>
  </r>
  <r>
    <x v="1"/>
    <s v="Sussette Marin"/>
    <n v="369082560000"/>
    <s v="Cobros Mayo 3"/>
    <m/>
    <m/>
    <d v="2026-05-01T00:00:00"/>
    <s v="67375803"/>
    <s v="67375803"/>
    <m/>
    <m/>
    <m/>
    <m/>
    <m/>
    <d v="2026-05-01T00:00:00"/>
    <m/>
    <m/>
    <m/>
    <s v="8-791-624"/>
    <s v="MASIVO"/>
    <s v="2 MESES PENDIENTES"/>
    <x v="12"/>
    <m/>
    <m/>
    <m/>
    <m/>
  </r>
  <r>
    <x v="1"/>
    <s v="Simerson Martinez "/>
    <n v="369069260000"/>
    <s v="Cobros Mayo 3"/>
    <m/>
    <m/>
    <d v="2026-05-01T00:00:00"/>
    <s v="69505048"/>
    <s v="69505048"/>
    <m/>
    <m/>
    <m/>
    <m/>
    <m/>
    <d v="2026-05-01T00:00:00"/>
    <m/>
    <m/>
    <m/>
    <s v="5-716-802"/>
    <s v="MASIVO"/>
    <s v="2 MESES PENDIENTES"/>
    <x v="12"/>
    <m/>
    <m/>
    <m/>
    <m/>
  </r>
  <r>
    <x v="1"/>
    <s v="ADAMELIA SANTIZO KEEP"/>
    <n v="368082820000"/>
    <s v="Cobros Mayo 3"/>
    <m/>
    <m/>
    <d v="2026-05-01T00:00:00"/>
    <s v="68902344"/>
    <s v="68902344"/>
    <m/>
    <m/>
    <m/>
    <m/>
    <m/>
    <d v="2026-05-01T00:00:00"/>
    <m/>
    <m/>
    <m/>
    <s v="10-716-2088"/>
    <s v="MASIVO"/>
    <s v="NPN"/>
    <x v="12"/>
    <m/>
    <m/>
    <m/>
    <m/>
  </r>
  <r>
    <x v="1"/>
    <s v="Dionel Valencia Abrego "/>
    <n v="366079620000"/>
    <s v="Cobros Mayo 3"/>
    <m/>
    <m/>
    <d v="2026-05-01T00:00:00"/>
    <s v="67585667"/>
    <s v="67585667"/>
    <m/>
    <m/>
    <m/>
    <m/>
    <m/>
    <d v="2026-05-01T00:00:00"/>
    <m/>
    <m/>
    <m/>
    <s v="1-739-845"/>
    <s v="MASIVO"/>
    <s v="2 MESES PENDIENTES"/>
    <x v="12"/>
    <m/>
    <m/>
    <m/>
    <m/>
  </r>
  <r>
    <x v="1"/>
    <s v="ASHLY CHARLEEN BRUCE"/>
    <n v="363082560000"/>
    <s v="Cobros Mayo 3"/>
    <m/>
    <m/>
    <d v="2026-05-01T00:00:00"/>
    <s v="67255943"/>
    <s v="67255943"/>
    <m/>
    <m/>
    <m/>
    <m/>
    <m/>
    <d v="2026-05-01T00:00:00"/>
    <m/>
    <m/>
    <m/>
    <s v="8-917-856"/>
    <s v="MASIVO"/>
    <s v="2 MESES PENDIENTES"/>
    <x v="12"/>
    <m/>
    <m/>
    <m/>
    <m/>
  </r>
  <r>
    <x v="1"/>
    <s v="DIANA YOVANA"/>
    <n v="359041980000"/>
    <s v="Cobros Mayo 3"/>
    <m/>
    <m/>
    <d v="2026-05-01T00:00:00"/>
    <s v="69547874"/>
    <s v="69547874"/>
    <m/>
    <m/>
    <m/>
    <m/>
    <m/>
    <d v="2026-05-01T00:00:00"/>
    <m/>
    <m/>
    <m/>
    <s v="8-431-622"/>
    <s v="MASIVO"/>
    <s v="NPN"/>
    <x v="12"/>
    <m/>
    <m/>
    <m/>
    <m/>
  </r>
  <r>
    <x v="1"/>
    <s v="OMAR DOMINGO BERRIO SANCHEZ"/>
    <n v="365081950000"/>
    <s v="Cobros Mayo 3"/>
    <m/>
    <m/>
    <d v="2026-05-01T00:00:00"/>
    <s v="67726718"/>
    <s v="67726718"/>
    <m/>
    <m/>
    <m/>
    <m/>
    <m/>
    <d v="2026-05-01T00:00:00"/>
    <m/>
    <m/>
    <m/>
    <s v="8-915-445"/>
    <s v="MASIVO"/>
    <s v="2 MESES PENDIENTES"/>
    <x v="12"/>
    <m/>
    <m/>
    <m/>
    <m/>
  </r>
  <r>
    <x v="1"/>
    <s v="Nathanly terreros mata"/>
    <n v="363082670000"/>
    <s v="Cobros Mayo 3"/>
    <m/>
    <m/>
    <d v="2026-05-01T00:00:00"/>
    <s v="63803218"/>
    <s v="63803218"/>
    <m/>
    <m/>
    <m/>
    <m/>
    <m/>
    <d v="2026-05-01T00:00:00"/>
    <m/>
    <m/>
    <m/>
    <s v="8-773-1454"/>
    <s v="MASIVO"/>
    <s v="2 MESES PENDIENTES"/>
    <x v="12"/>
    <m/>
    <m/>
    <m/>
    <m/>
  </r>
  <r>
    <x v="1"/>
    <s v="Marvin Onel Galvez Castillo"/>
    <n v="282001560000"/>
    <s v="Cobros Mayo 3"/>
    <m/>
    <m/>
    <d v="2026-05-01T00:00:00"/>
    <n v="63647653"/>
    <n v="63647653"/>
    <m/>
    <m/>
    <m/>
    <m/>
    <m/>
    <d v="2026-05-01T00:00:00"/>
    <m/>
    <m/>
    <m/>
    <s v="8-741-1693"/>
    <s v="MASIVO"/>
    <s v="2 MESES PENDIENTES"/>
    <x v="12"/>
    <m/>
    <m/>
    <m/>
    <m/>
  </r>
  <r>
    <x v="1"/>
    <s v="MARIA FERNANDA GONZALEZ ARIAS"/>
    <n v="362081480000"/>
    <s v="Cobros Mayo 3"/>
    <m/>
    <m/>
    <d v="2026-05-01T00:00:00"/>
    <s v="67513331"/>
    <s v="67513331"/>
    <m/>
    <m/>
    <m/>
    <m/>
    <m/>
    <d v="2026-05-01T00:00:00"/>
    <m/>
    <m/>
    <m/>
    <s v="FB660536"/>
    <s v="MASIVO"/>
    <s v="NPN"/>
    <x v="12"/>
    <m/>
    <m/>
    <m/>
    <m/>
  </r>
  <r>
    <x v="1"/>
    <s v="Aleyki Arianeth Guerrero Salamandra "/>
    <n v="362078040000"/>
    <s v="Cobros Mayo 3"/>
    <m/>
    <m/>
    <d v="2026-05-01T00:00:00"/>
    <s v="67449671"/>
    <s v="67449671"/>
    <m/>
    <m/>
    <m/>
    <m/>
    <m/>
    <d v="2026-05-01T00:00:00"/>
    <m/>
    <m/>
    <m/>
    <s v="8-1043-315 "/>
    <s v="MASIVO"/>
    <s v="2 MESES PENDIENTES"/>
    <x v="12"/>
    <m/>
    <m/>
    <m/>
    <m/>
  </r>
  <r>
    <x v="1"/>
    <s v="FERNANDO JOSE CASTILLO SAENZ"/>
    <n v="353001460000"/>
    <s v="Cobros Mayo 3"/>
    <m/>
    <m/>
    <d v="2026-05-01T00:00:00"/>
    <s v="66196909"/>
    <s v="66196909"/>
    <m/>
    <m/>
    <m/>
    <m/>
    <m/>
    <d v="2026-05-01T00:00:00"/>
    <m/>
    <m/>
    <m/>
    <s v="E-8-215039"/>
    <s v="MASIVO"/>
    <s v="2 MESES PENDIENTES"/>
    <x v="12"/>
    <m/>
    <m/>
    <m/>
    <m/>
  </r>
  <r>
    <x v="1"/>
    <s v="Horacio Armando Peart Caballero "/>
    <n v="364075930000"/>
    <s v="Cobros Mayo 3"/>
    <m/>
    <m/>
    <d v="2026-05-01T00:00:00"/>
    <s v="69030844"/>
    <s v="69030844"/>
    <m/>
    <m/>
    <m/>
    <m/>
    <m/>
    <d v="2026-05-01T00:00:00"/>
    <m/>
    <m/>
    <m/>
    <s v="8-1006-306"/>
    <s v="MASIVO"/>
    <s v="2 MESES PENDIENTES"/>
    <x v="12"/>
    <m/>
    <m/>
    <m/>
    <m/>
  </r>
  <r>
    <x v="1"/>
    <s v="José Isabel Chaqui Cabrera "/>
    <n v="363082240000"/>
    <s v="Cobros Mayo 3"/>
    <m/>
    <m/>
    <d v="2026-05-01T00:00:00"/>
    <s v="68820030"/>
    <s v="68820030"/>
    <m/>
    <m/>
    <m/>
    <m/>
    <m/>
    <d v="2026-05-01T00:00:00"/>
    <m/>
    <m/>
    <m/>
    <s v="5-708-399"/>
    <s v="MASIVO"/>
    <s v="2 MESES PENDIENTES"/>
    <x v="12"/>
    <m/>
    <m/>
    <m/>
    <m/>
  </r>
  <r>
    <x v="1"/>
    <s v="Scarlett Mendez"/>
    <n v="367080320000"/>
    <s v="Cobros Mayo 3"/>
    <m/>
    <m/>
    <d v="2026-05-01T00:00:00"/>
    <s v="26720031"/>
    <s v="26720031"/>
    <m/>
    <m/>
    <m/>
    <m/>
    <m/>
    <d v="2026-05-01T00:00:00"/>
    <m/>
    <m/>
    <m/>
    <s v="C0526311"/>
    <s v="SOHO"/>
    <s v="2 MESES PENDIENTES"/>
    <x v="12"/>
    <m/>
    <m/>
    <m/>
    <m/>
  </r>
  <r>
    <x v="1"/>
    <s v="Alexis Batista "/>
    <n v="365044050000"/>
    <s v="Cobros Mayo 3"/>
    <m/>
    <m/>
    <d v="2026-05-01T00:00:00"/>
    <s v="64036067"/>
    <s v="64036067"/>
    <m/>
    <m/>
    <m/>
    <m/>
    <m/>
    <d v="2026-05-01T00:00:00"/>
    <m/>
    <m/>
    <m/>
    <s v="8-26-167"/>
    <s v="SOHO"/>
    <s v="2 MESES PENDIENTES"/>
    <x v="12"/>
    <m/>
    <m/>
    <m/>
    <m/>
  </r>
  <r>
    <x v="1"/>
    <s v="Meici Feng "/>
    <n v="368074440000"/>
    <s v="Cobros Mayo 3"/>
    <m/>
    <m/>
    <d v="2026-05-01T00:00:00"/>
    <n v="67260003"/>
    <n v="67260003"/>
    <m/>
    <m/>
    <m/>
    <m/>
    <m/>
    <d v="2026-05-01T00:00:00"/>
    <m/>
    <m/>
    <m/>
    <s v="E-8-90947"/>
    <s v="SOHO"/>
    <s v="2 MESES PENDIENTES"/>
    <x v="12"/>
    <m/>
    <m/>
    <m/>
    <m/>
  </r>
  <r>
    <x v="1"/>
    <s v=" DAVID AMETH ALBA CEDEÑO"/>
    <n v="362081720000"/>
    <s v="Cobros Mayo 3"/>
    <m/>
    <m/>
    <d v="2026-05-01T00:00:00"/>
    <n v="67682369"/>
    <n v="67682369"/>
    <m/>
    <m/>
    <m/>
    <m/>
    <m/>
    <d v="2026-05-01T00:00:00"/>
    <m/>
    <m/>
    <m/>
    <s v="8-948-1176"/>
    <s v="CALL CENTER P2P"/>
    <s v="2 MESES PENDIENTES"/>
    <x v="12"/>
    <m/>
    <m/>
    <m/>
    <m/>
  </r>
  <r>
    <x v="1"/>
    <s v="Gretell Montes De Oca"/>
    <n v="369081120000"/>
    <s v="Cobros Mayo 3"/>
    <m/>
    <m/>
    <d v="2026-05-01T00:00:00"/>
    <s v="63409444"/>
    <s v="63409444"/>
    <m/>
    <m/>
    <m/>
    <m/>
    <m/>
    <d v="2026-05-01T00:00:00"/>
    <m/>
    <m/>
    <m/>
    <s v="N176272"/>
    <s v="RENOVACIONES"/>
    <s v="2 MESES PENDIENTES"/>
    <x v="12"/>
    <m/>
    <m/>
    <m/>
    <m/>
  </r>
  <r>
    <x v="1"/>
    <s v=" DILCIA DORIS SANTOS JURADO DE SAE"/>
    <n v="365079790000"/>
    <s v="Cobros Mayo 3"/>
    <m/>
    <m/>
    <d v="2026-05-01T00:00:00"/>
    <s v="67819475"/>
    <s v="67819475"/>
    <m/>
    <m/>
    <m/>
    <m/>
    <m/>
    <d v="2026-05-01T00:00:00"/>
    <m/>
    <m/>
    <m/>
    <s v="4-78-740"/>
    <s v="DIGITAL"/>
    <s v="2 MESES PENDIENTES"/>
    <x v="12"/>
    <m/>
    <m/>
    <m/>
    <m/>
  </r>
  <r>
    <x v="1"/>
    <s v="Alejandro Alzate Ossa"/>
    <n v="362082270000"/>
    <s v="Cobros Mayo 3"/>
    <m/>
    <m/>
    <d v="2026-05-01T00:00:00"/>
    <n v="65630074"/>
    <n v="65630074"/>
    <m/>
    <m/>
    <m/>
    <m/>
    <m/>
    <d v="2026-05-01T00:00:00"/>
    <m/>
    <m/>
    <m/>
    <s v="BH848806"/>
    <s v="Outbound Residencial"/>
    <s v="2 MESES PENDIENTES"/>
    <x v="12"/>
    <m/>
    <m/>
    <m/>
    <m/>
  </r>
  <r>
    <x v="1"/>
    <s v=" Erick Roberto Beckeld Sealey"/>
    <n v="369081740000"/>
    <s v="Cobros Mayo 3"/>
    <m/>
    <m/>
    <d v="2026-05-01T00:00:00"/>
    <s v="62193807"/>
    <s v="62193807"/>
    <m/>
    <m/>
    <m/>
    <m/>
    <m/>
    <d v="2026-05-01T00:00:00"/>
    <m/>
    <m/>
    <m/>
    <s v="8-790-2127"/>
    <s v="Outbound Residencial"/>
    <s v="2 MESES PENDIENTES"/>
    <x v="12"/>
    <m/>
    <m/>
    <m/>
    <m/>
  </r>
  <r>
    <x v="1"/>
    <s v="Berta Green"/>
    <n v="364081390000"/>
    <s v="Cobros Mayo 3"/>
    <m/>
    <m/>
    <d v="2026-05-01T00:00:00"/>
    <n v="65260772"/>
    <n v="65260772"/>
    <m/>
    <m/>
    <m/>
    <m/>
    <m/>
    <d v="2026-05-01T00:00:00"/>
    <m/>
    <m/>
    <m/>
    <s v="8-239-9"/>
    <s v="MASIVO"/>
    <s v="2 MESES PENDIENTES"/>
    <x v="12"/>
    <m/>
    <m/>
    <m/>
    <m/>
  </r>
  <r>
    <x v="1"/>
    <s v="CARMEN BRANCA VASQUEZ"/>
    <n v="198066980000"/>
    <s v="Cobros Mayo 3"/>
    <m/>
    <m/>
    <d v="2026-05-01T00:00:00"/>
    <s v="67131544"/>
    <s v="67131544"/>
    <m/>
    <m/>
    <m/>
    <m/>
    <m/>
    <d v="2026-05-01T00:00:00"/>
    <m/>
    <m/>
    <m/>
    <s v="9-727-2163"/>
    <s v="MASIVO"/>
    <s v="NPN"/>
    <x v="12"/>
    <m/>
    <m/>
    <m/>
    <m/>
  </r>
  <r>
    <x v="1"/>
    <s v="Fernando Evaristo Morales Arjona"/>
    <n v="369082590000"/>
    <s v="Cobros Mayo 3"/>
    <m/>
    <m/>
    <d v="2026-05-01T00:00:00"/>
    <s v="65559595"/>
    <s v="65559595"/>
    <m/>
    <m/>
    <m/>
    <m/>
    <m/>
    <d v="2026-05-01T00:00:00"/>
    <m/>
    <m/>
    <m/>
    <s v="8-517-239"/>
    <s v="MASIVO"/>
    <s v="2 MESES PENDIENTES"/>
    <x v="12"/>
    <m/>
    <m/>
    <m/>
    <m/>
  </r>
  <r>
    <x v="1"/>
    <s v="Jeiner Joshue Toruño Gonzalez "/>
    <n v="366081010000"/>
    <s v="Cobros Mayo 3"/>
    <m/>
    <m/>
    <d v="2026-05-01T00:00:00"/>
    <n v="62726971"/>
    <n v="62726971"/>
    <m/>
    <m/>
    <m/>
    <m/>
    <m/>
    <d v="2026-05-01T00:00:00"/>
    <m/>
    <m/>
    <m/>
    <s v="4-828-394"/>
    <s v="MASIVO"/>
    <s v="2 MESES PENDIENTES"/>
    <x v="12"/>
    <m/>
    <m/>
    <m/>
    <m/>
  </r>
  <r>
    <x v="1"/>
    <s v="Maria Méndez "/>
    <n v="369080870000"/>
    <s v="Cobros Mayo 3"/>
    <m/>
    <m/>
    <d v="2026-05-01T00:00:00"/>
    <s v="69393600"/>
    <s v="69393600"/>
    <m/>
    <m/>
    <m/>
    <m/>
    <m/>
    <d v="2026-05-01T00:00:00"/>
    <m/>
    <m/>
    <m/>
    <s v="4-706-968"/>
    <s v="MASIVO"/>
    <s v="2 MESES PENDIENTES"/>
    <x v="12"/>
    <m/>
    <m/>
    <m/>
    <m/>
  </r>
  <r>
    <x v="1"/>
    <s v="DARLENIS SERRACIN ATENCIO"/>
    <n v="365081160000"/>
    <s v="Cobros Mayo 3"/>
    <m/>
    <m/>
    <d v="2026-05-01T00:00:00"/>
    <s v="68353164"/>
    <s v="68353164"/>
    <m/>
    <m/>
    <m/>
    <m/>
    <m/>
    <d v="2026-05-01T00:00:00"/>
    <m/>
    <m/>
    <m/>
    <s v="4-774-653"/>
    <s v="MASIVO"/>
    <s v="2 MESES PENDIENTES"/>
    <x v="12"/>
    <m/>
    <m/>
    <m/>
    <m/>
  </r>
  <r>
    <x v="1"/>
    <s v="Gabriela Edilsa Quintero Pinto"/>
    <n v="361081420000"/>
    <s v="Cobros Mayo 3"/>
    <m/>
    <m/>
    <d v="2026-05-01T00:00:00"/>
    <s v="63694637"/>
    <s v="63694637"/>
    <m/>
    <m/>
    <m/>
    <m/>
    <m/>
    <d v="2026-05-01T00:00:00"/>
    <m/>
    <m/>
    <m/>
    <s v="2-754-223"/>
    <s v="MASIVO"/>
    <s v="2 MESES PENDIENTES"/>
    <x v="12"/>
    <m/>
    <m/>
    <m/>
    <m/>
  </r>
  <r>
    <x v="1"/>
    <s v="María melendez"/>
    <n v="368080310000"/>
    <s v="Cobros Mayo 3"/>
    <m/>
    <m/>
    <d v="2026-05-01T00:00:00"/>
    <s v="67241317"/>
    <s v="67241317"/>
    <m/>
    <m/>
    <m/>
    <m/>
    <m/>
    <d v="2026-05-01T00:00:00"/>
    <m/>
    <m/>
    <m/>
    <s v="2111-859"/>
    <s v="MASIVO"/>
    <s v="NPN"/>
    <x v="12"/>
    <m/>
    <m/>
    <m/>
    <m/>
  </r>
  <r>
    <x v="1"/>
    <s v="RONALDO ANTONIO MC COLLIN BARBER"/>
    <n v="361081930000"/>
    <s v="Cobros Mayo 3"/>
    <m/>
    <m/>
    <d v="2026-05-01T00:00:00"/>
    <s v="60821053"/>
    <s v="60821053"/>
    <m/>
    <m/>
    <m/>
    <m/>
    <m/>
    <d v="2026-05-01T00:00:00"/>
    <m/>
    <m/>
    <m/>
    <s v="8-1038-1841"/>
    <s v="MASIVO"/>
    <s v="2 MESES PENDIENTES"/>
    <x v="12"/>
    <m/>
    <m/>
    <m/>
    <m/>
  </r>
  <r>
    <x v="1"/>
    <s v="ANA LORENA CEDEÑO DE LEON"/>
    <n v="362080920000"/>
    <s v="Cobros Mayo 3"/>
    <m/>
    <m/>
    <d v="2026-05-01T00:00:00"/>
    <s v="62071815"/>
    <s v="62071815"/>
    <m/>
    <m/>
    <m/>
    <m/>
    <m/>
    <d v="2026-05-01T00:00:00"/>
    <m/>
    <m/>
    <m/>
    <s v="8-880-539"/>
    <s v="MASIVO"/>
    <s v="2 MESES PENDIENTES"/>
    <x v="12"/>
    <m/>
    <m/>
    <m/>
    <m/>
  </r>
  <r>
    <x v="1"/>
    <s v="Carolina Álvarez Camarena "/>
    <n v="362078180000"/>
    <s v="Cobros Mayo 3"/>
    <m/>
    <m/>
    <d v="2026-05-01T00:00:00"/>
    <s v="66487305"/>
    <s v="66487305"/>
    <m/>
    <m/>
    <m/>
    <m/>
    <m/>
    <d v="2026-05-01T00:00:00"/>
    <m/>
    <m/>
    <m/>
    <s v="8-330-611"/>
    <s v="MASIVO"/>
    <s v="2 MESES PENDIENTES"/>
    <x v="12"/>
    <m/>
    <m/>
    <m/>
    <m/>
  </r>
  <r>
    <x v="1"/>
    <s v="Adelaida Rivera Ibarra"/>
    <n v="341397900000"/>
    <s v="Cobros Mayo 3"/>
    <m/>
    <m/>
    <d v="2026-05-01T00:00:00"/>
    <s v="65498046"/>
    <s v="65498046"/>
    <m/>
    <m/>
    <m/>
    <m/>
    <m/>
    <d v="2026-05-01T00:00:00"/>
    <m/>
    <m/>
    <m/>
    <s v="4-148-610"/>
    <s v="MASIVO"/>
    <s v="1 MES PENDIENTE"/>
    <x v="12"/>
    <m/>
    <m/>
    <m/>
    <m/>
  </r>
  <r>
    <x v="1"/>
    <s v="YARITZA DOMINGUEZ"/>
    <n v="222013690000"/>
    <s v="Cobros Mayo 3"/>
    <m/>
    <m/>
    <d v="2026-05-01T00:00:00"/>
    <s v="2561018_x0009_"/>
    <s v="2561018_x0009_"/>
    <m/>
    <m/>
    <m/>
    <m/>
    <m/>
    <d v="2026-05-01T00:00:00"/>
    <m/>
    <m/>
    <m/>
    <s v="8-764-1735"/>
    <s v="MASIVO"/>
    <s v="2 MESES PENDIENTES"/>
    <x v="12"/>
    <m/>
    <m/>
    <m/>
    <m/>
  </r>
  <r>
    <x v="1"/>
    <s v="Analis mosquera "/>
    <n v="341168880000"/>
    <s v="Cobros Mayo 3"/>
    <m/>
    <m/>
    <d v="2026-05-01T00:00:00"/>
    <n v="66607467"/>
    <n v="66607467"/>
    <m/>
    <m/>
    <m/>
    <m/>
    <m/>
    <d v="2026-05-01T00:00:00"/>
    <m/>
    <m/>
    <m/>
    <s v="8-1039-1283"/>
    <s v="MASIVO"/>
    <s v="NPN"/>
    <x v="12"/>
    <m/>
    <m/>
    <m/>
    <m/>
  </r>
  <r>
    <x v="1"/>
    <s v="Mayra del carmen martinez Hernandez"/>
    <n v="312003050000"/>
    <s v="Cobros Mayo 3"/>
    <m/>
    <m/>
    <d v="2026-05-01T00:00:00"/>
    <n v="67489669"/>
    <n v="67489669"/>
    <m/>
    <m/>
    <m/>
    <m/>
    <m/>
    <d v="2026-05-01T00:00:00"/>
    <m/>
    <m/>
    <m/>
    <s v="8-320-15"/>
    <s v="MASIVO"/>
    <s v="NPN"/>
    <x v="12"/>
    <m/>
    <m/>
    <m/>
    <m/>
  </r>
  <r>
    <x v="1"/>
    <s v="OFELIA GARAY RODRIGUEZ"/>
    <n v="368083500000"/>
    <s v="Cobros Mayo 3"/>
    <m/>
    <m/>
    <d v="2026-05-01T00:00:00"/>
    <s v="69302348"/>
    <s v="69302348"/>
    <m/>
    <m/>
    <m/>
    <m/>
    <m/>
    <d v="2026-05-01T00:00:00"/>
    <m/>
    <m/>
    <m/>
    <s v="1-45-109"/>
    <s v="MASIVO"/>
    <s v="2 MESES PENDIENTES"/>
    <x v="12"/>
    <m/>
    <m/>
    <m/>
    <m/>
  </r>
  <r>
    <x v="1"/>
    <s v="CARLA MASIEL JULIO SANCHEZ"/>
    <n v="368080850000"/>
    <s v="Cobros Mayo 3"/>
    <m/>
    <m/>
    <d v="2026-05-01T00:00:00"/>
    <s v="67082890"/>
    <s v="67082890"/>
    <m/>
    <m/>
    <m/>
    <m/>
    <m/>
    <d v="2026-05-01T00:00:00"/>
    <m/>
    <m/>
    <m/>
    <s v="8-1029-149"/>
    <s v="MASIVO"/>
    <s v="2 MESES PENDIENTES"/>
    <x v="12"/>
    <m/>
    <m/>
    <m/>
    <m/>
  </r>
  <r>
    <x v="1"/>
    <s v="Madelin Perez"/>
    <n v="365081390000"/>
    <s v="Cobros Mayo 3"/>
    <m/>
    <m/>
    <d v="2026-05-01T00:00:00"/>
    <n v="69266816"/>
    <n v="69266816"/>
    <m/>
    <m/>
    <m/>
    <m/>
    <m/>
    <d v="2026-05-01T00:00:00"/>
    <m/>
    <m/>
    <m/>
    <s v="191541566"/>
    <s v="DIGITAL"/>
    <s v="2 MESES PENDIENTES"/>
    <x v="12"/>
    <m/>
    <m/>
    <m/>
    <m/>
  </r>
  <r>
    <x v="1"/>
    <s v="MS MARIAN DIDIER BENJAMIN CARRIAZO"/>
    <n v="363034120000"/>
    <s v="Cobros Mayo 3"/>
    <m/>
    <m/>
    <d v="2026-05-01T00:00:00"/>
    <s v="69097845"/>
    <s v="69097845"/>
    <m/>
    <m/>
    <m/>
    <m/>
    <m/>
    <d v="2026-05-01T00:00:00"/>
    <m/>
    <m/>
    <m/>
    <s v="3-749-1529"/>
    <s v="Outbound Residencial"/>
    <s v="NPN"/>
    <x v="12"/>
    <m/>
    <m/>
    <m/>
    <m/>
  </r>
  <r>
    <x v="1"/>
    <s v="Elena Tapia Valdes"/>
    <n v="195082380000"/>
    <s v="Cobros Mayo 3"/>
    <m/>
    <m/>
    <d v="2026-05-01T00:00:00"/>
    <s v="69907129"/>
    <s v="69907129"/>
    <m/>
    <m/>
    <m/>
    <m/>
    <m/>
    <d v="2026-05-01T00:00:00"/>
    <m/>
    <m/>
    <m/>
    <s v="8-851-1483"/>
    <s v="MASIVO"/>
    <s v="2 MESES PENDIENTES"/>
    <x v="12"/>
    <m/>
    <m/>
    <m/>
    <m/>
  </r>
  <r>
    <x v="1"/>
    <s v="Geovany Iván Carrasco avila"/>
    <n v="367080310000"/>
    <s v="Cobros Mayo 3"/>
    <m/>
    <m/>
    <d v="2026-05-01T00:00:00"/>
    <s v="66213949"/>
    <s v="66213949"/>
    <m/>
    <m/>
    <m/>
    <m/>
    <m/>
    <d v="2026-05-01T00:00:00"/>
    <m/>
    <m/>
    <m/>
    <s v="8-256-991"/>
    <s v="MASIVO"/>
    <s v="2 MESES PENDIENTES"/>
    <x v="12"/>
    <m/>
    <m/>
    <m/>
    <m/>
  </r>
  <r>
    <x v="1"/>
    <s v="Enrique Alberto Miranda Gonzales"/>
    <n v="331003480000"/>
    <s v="Cobros Mayo 3"/>
    <m/>
    <m/>
    <d v="2026-05-01T00:00:00"/>
    <s v="64088514"/>
    <s v="64088514"/>
    <m/>
    <m/>
    <m/>
    <m/>
    <m/>
    <d v="2026-05-01T00:00:00"/>
    <m/>
    <m/>
    <m/>
    <s v="4-287-2670"/>
    <s v="MASIVO"/>
    <s v="1 MES PENDIENTE"/>
    <x v="12"/>
    <m/>
    <m/>
    <m/>
    <m/>
  </r>
  <r>
    <x v="1"/>
    <s v="YOHANA LILIBETH RIOS SANCHEZ"/>
    <n v="364082590000"/>
    <s v="Cobros Mayo 3"/>
    <m/>
    <m/>
    <d v="2026-05-01T00:00:00"/>
    <s v="65580024"/>
    <s v="65580024"/>
    <m/>
    <m/>
    <m/>
    <m/>
    <m/>
    <d v="2026-05-01T00:00:00"/>
    <m/>
    <m/>
    <m/>
    <s v="7-707-2294"/>
    <s v="MASIVO"/>
    <s v="2 MESES PENDIENTES"/>
    <x v="12"/>
    <m/>
    <m/>
    <m/>
    <m/>
  </r>
  <r>
    <x v="1"/>
    <s v="Iris Paola Flores Young"/>
    <n v="366082550000"/>
    <s v="Cobros Mayo 3"/>
    <m/>
    <m/>
    <d v="2026-05-01T00:00:00"/>
    <s v="66215750"/>
    <s v="66215750"/>
    <m/>
    <m/>
    <m/>
    <m/>
    <m/>
    <d v="2026-05-01T00:00:00"/>
    <m/>
    <m/>
    <m/>
    <s v="8-1005-465"/>
    <s v="MASIVO"/>
    <s v="2 MESES PENDIENTES"/>
    <x v="12"/>
    <m/>
    <m/>
    <m/>
    <m/>
  </r>
  <r>
    <x v="1"/>
    <s v="Jesus Escobar"/>
    <n v="260319800000"/>
    <s v="Cobros Mayo 3"/>
    <m/>
    <m/>
    <d v="2026-05-01T00:00:00"/>
    <s v="67435533"/>
    <s v="67435533"/>
    <m/>
    <m/>
    <m/>
    <m/>
    <m/>
    <d v="2026-05-01T00:00:00"/>
    <m/>
    <m/>
    <m/>
    <s v="9-757-136"/>
    <s v="MASIVO"/>
    <s v="NPN"/>
    <x v="12"/>
    <m/>
    <m/>
    <m/>
    <m/>
  </r>
  <r>
    <x v="1"/>
    <s v="ENEIDA PEREZ GONZALEZ"/>
    <n v="361081810000"/>
    <s v="Cobros Mayo 3"/>
    <m/>
    <m/>
    <d v="2026-05-01T00:00:00"/>
    <s v="65925235"/>
    <s v="65925235"/>
    <m/>
    <m/>
    <m/>
    <m/>
    <m/>
    <d v="2026-05-01T00:00:00"/>
    <m/>
    <m/>
    <m/>
    <s v="10-710-2389"/>
    <s v="MASIVO"/>
    <s v="2 MESES PENDIENTES"/>
    <x v="12"/>
    <m/>
    <m/>
    <m/>
    <m/>
  </r>
  <r>
    <x v="1"/>
    <s v="ALEXANDRA YISEL UREÑA ORTEGA"/>
    <n v="367083300000"/>
    <s v="Cobros Mayo 3"/>
    <m/>
    <m/>
    <d v="2026-05-01T00:00:00"/>
    <s v="60412301"/>
    <s v="60412301"/>
    <m/>
    <m/>
    <m/>
    <m/>
    <m/>
    <d v="2026-05-01T00:00:00"/>
    <m/>
    <m/>
    <m/>
    <s v="8-913-1108"/>
    <s v="MASIVO"/>
    <s v="2 MESES PENDIENTES"/>
    <x v="12"/>
    <m/>
    <m/>
    <m/>
    <m/>
  </r>
  <r>
    <x v="1"/>
    <s v="NIVIA ESTHER UREÑA ORTEGA"/>
    <n v="364083710000"/>
    <s v="Cobros Mayo 3"/>
    <m/>
    <m/>
    <d v="2026-05-01T00:00:00"/>
    <s v="62520858"/>
    <s v="62520858"/>
    <m/>
    <m/>
    <m/>
    <m/>
    <m/>
    <d v="2026-05-01T00:00:00"/>
    <m/>
    <m/>
    <m/>
    <s v="8-898-1052"/>
    <s v="MASIVO"/>
    <s v="2 MESES PENDIENTES"/>
    <x v="12"/>
    <m/>
    <m/>
    <m/>
    <m/>
  </r>
  <r>
    <x v="1"/>
    <s v="José Miguel Almanza Arauz"/>
    <n v="363081400000"/>
    <s v="Cobros Mayo 3"/>
    <m/>
    <m/>
    <d v="2026-05-01T00:00:00"/>
    <s v="69290373"/>
    <s v="69290373"/>
    <m/>
    <m/>
    <m/>
    <m/>
    <m/>
    <d v="2026-05-01T00:00:00"/>
    <m/>
    <m/>
    <m/>
    <s v="8-825-207"/>
    <s v="MASIVO"/>
    <s v="2 MESES PENDIENTES"/>
    <x v="12"/>
    <m/>
    <m/>
    <m/>
    <m/>
  </r>
  <r>
    <x v="1"/>
    <s v="GEOVANIS JAEN SAMANIEGO"/>
    <n v="368084270000"/>
    <s v="Cobros Mayo 3"/>
    <m/>
    <m/>
    <d v="2026-05-01T00:00:00"/>
    <s v="64021764"/>
    <s v="64021764"/>
    <m/>
    <m/>
    <m/>
    <m/>
    <m/>
    <d v="2026-05-01T00:00:00"/>
    <m/>
    <m/>
    <m/>
    <s v="7-95-64"/>
    <s v="MASIVO"/>
    <s v="2 MESES PENDIENTES"/>
    <x v="12"/>
    <m/>
    <m/>
    <m/>
    <m/>
  </r>
  <r>
    <x v="1"/>
    <s v="Uriviades martinez Ovalle"/>
    <n v="359328580000"/>
    <s v="Cobros Mayo 3"/>
    <m/>
    <m/>
    <d v="2026-05-01T00:00:00"/>
    <s v="64837603"/>
    <s v="64837603"/>
    <m/>
    <m/>
    <m/>
    <m/>
    <m/>
    <d v="2026-05-01T00:00:00"/>
    <m/>
    <m/>
    <m/>
    <s v="8-878-952"/>
    <s v="MASIVO"/>
    <s v="2 MESES PENDIENTES"/>
    <x v="12"/>
    <m/>
    <m/>
    <m/>
    <m/>
  </r>
  <r>
    <x v="1"/>
    <s v="Marytza Lisbeth Abrego Ruiz"/>
    <n v="365083630000"/>
    <s v="Cobros Mayo 3"/>
    <m/>
    <m/>
    <d v="2026-05-01T00:00:00"/>
    <s v="66957965"/>
    <s v="66957965"/>
    <m/>
    <m/>
    <m/>
    <m/>
    <m/>
    <d v="2026-05-01T00:00:00"/>
    <m/>
    <m/>
    <m/>
    <s v="9-750-357"/>
    <s v="MASIVO"/>
    <s v="2 MESES PENDIENTES"/>
    <x v="12"/>
    <m/>
    <m/>
    <m/>
    <m/>
  </r>
  <r>
    <x v="1"/>
    <s v="EMILY DEYANIRA GANTO DE HOYOS"/>
    <n v="364082690000"/>
    <s v="Cobros Mayo 3"/>
    <m/>
    <m/>
    <d v="2026-05-01T00:00:00"/>
    <s v="69730504"/>
    <s v="69730504"/>
    <m/>
    <m/>
    <m/>
    <m/>
    <m/>
    <d v="2026-05-01T00:00:00"/>
    <m/>
    <m/>
    <m/>
    <s v="8-895-155"/>
    <s v="MASIVO"/>
    <s v="NPN"/>
    <x v="12"/>
    <m/>
    <m/>
    <m/>
    <m/>
  </r>
  <r>
    <x v="1"/>
    <s v="Humberto Caballero"/>
    <n v="999075350000"/>
    <s v="Cobros Mayo 3"/>
    <m/>
    <m/>
    <d v="2026-05-01T00:00:00"/>
    <s v="63309000"/>
    <s v="63309000"/>
    <m/>
    <m/>
    <m/>
    <m/>
    <m/>
    <d v="2026-05-01T00:00:00"/>
    <m/>
    <m/>
    <m/>
    <s v="8-344-416"/>
    <s v="MASIVO"/>
    <s v="2 MESES PENDIENTES"/>
    <x v="12"/>
    <m/>
    <m/>
    <m/>
    <m/>
  </r>
  <r>
    <x v="1"/>
    <s v="Sthefania Sofia Gonzalez Rodriguez"/>
    <n v="369074010000"/>
    <s v="Cobros Mayo 3"/>
    <m/>
    <m/>
    <d v="2026-05-01T00:00:00"/>
    <s v="68542080"/>
    <s v="68542080"/>
    <m/>
    <m/>
    <m/>
    <m/>
    <m/>
    <d v="2026-05-01T00:00:00"/>
    <m/>
    <m/>
    <m/>
    <s v="8-1029-1907"/>
    <s v="MASIVO"/>
    <s v="2 MESES PENDIENTES"/>
    <x v="12"/>
    <m/>
    <m/>
    <m/>
    <m/>
  </r>
  <r>
    <x v="1"/>
    <s v="Yaniskelda Vega De Leon de Chavez"/>
    <n v="364083210000"/>
    <s v="Cobros Mayo 3"/>
    <m/>
    <m/>
    <d v="2026-05-01T00:00:00"/>
    <s v="67857212"/>
    <s v="67857212"/>
    <m/>
    <m/>
    <m/>
    <m/>
    <m/>
    <d v="2026-05-01T00:00:00"/>
    <m/>
    <m/>
    <m/>
    <s v="8-807-2111"/>
    <s v="MASIVO"/>
    <s v="2 MESES PENDIENTES"/>
    <x v="12"/>
    <m/>
    <m/>
    <m/>
    <m/>
  </r>
  <r>
    <x v="1"/>
    <s v="Lisbeth archibold "/>
    <n v="362082880000"/>
    <s v="Cobros Mayo 3"/>
    <m/>
    <m/>
    <d v="2026-05-01T00:00:00"/>
    <s v="69791244"/>
    <s v="69791244"/>
    <m/>
    <m/>
    <m/>
    <m/>
    <m/>
    <d v="2026-05-01T00:00:00"/>
    <m/>
    <m/>
    <m/>
    <s v="1-720-494"/>
    <s v="MASIVO"/>
    <s v="2 MESES PENDIENTES"/>
    <x v="12"/>
    <m/>
    <m/>
    <m/>
    <m/>
  </r>
  <r>
    <x v="1"/>
    <s v="Gladys Guerra"/>
    <n v="365085270000"/>
    <s v="Cobros Mayo 3"/>
    <m/>
    <m/>
    <d v="2026-05-01T00:00:00"/>
    <n v="67899021"/>
    <n v="67899021"/>
    <m/>
    <m/>
    <m/>
    <m/>
    <m/>
    <d v="2026-05-01T00:00:00"/>
    <m/>
    <m/>
    <m/>
    <s v="12-723-1579"/>
    <s v="MASIVO"/>
    <s v="NPN"/>
    <x v="12"/>
    <m/>
    <m/>
    <m/>
    <m/>
  </r>
  <r>
    <x v="1"/>
    <s v="Dulcelina Abrego palacio"/>
    <n v="361055210000"/>
    <s v="Cobros Mayo 3"/>
    <m/>
    <m/>
    <d v="2026-05-01T00:00:00"/>
    <s v="2901392 "/>
    <s v="2901392 "/>
    <m/>
    <m/>
    <m/>
    <m/>
    <m/>
    <d v="2026-05-01T00:00:00"/>
    <m/>
    <m/>
    <m/>
    <s v="1-728-864"/>
    <s v="MASIVO"/>
    <s v="2 MESES PENDIENTES"/>
    <x v="12"/>
    <m/>
    <m/>
    <m/>
    <m/>
  </r>
  <r>
    <x v="1"/>
    <s v="Sthefanny Vasquez"/>
    <n v="359323710000"/>
    <s v="Cobros Mayo 3"/>
    <m/>
    <m/>
    <d v="2026-05-01T00:00:00"/>
    <s v="65689230"/>
    <s v="65689230"/>
    <m/>
    <m/>
    <m/>
    <m/>
    <m/>
    <d v="2026-05-01T00:00:00"/>
    <m/>
    <m/>
    <m/>
    <s v="8-1034-1197"/>
    <s v="MASIVO"/>
    <s v="2 MESES PENDIENTES"/>
    <x v="12"/>
    <m/>
    <m/>
    <m/>
    <m/>
  </r>
  <r>
    <x v="1"/>
    <s v="Kevin Leonel Saldaña Lopez"/>
    <n v="368084580000"/>
    <s v="Cobros Mayo 3"/>
    <m/>
    <m/>
    <d v="2026-05-01T00:00:00"/>
    <s v="69756062"/>
    <s v="69756062"/>
    <m/>
    <m/>
    <m/>
    <m/>
    <m/>
    <d v="2026-05-01T00:00:00"/>
    <m/>
    <m/>
    <m/>
    <s v="8-963-595"/>
    <s v="MASIVO"/>
    <s v="2 MESES PENDIENTES"/>
    <x v="12"/>
    <m/>
    <m/>
    <m/>
    <m/>
  </r>
  <r>
    <x v="1"/>
    <s v="Josafath Escobar"/>
    <n v="362083770000"/>
    <s v="Cobros Mayo 3"/>
    <m/>
    <m/>
    <d v="2026-05-01T00:00:00"/>
    <s v="64453028"/>
    <s v="64453028"/>
    <m/>
    <m/>
    <m/>
    <m/>
    <m/>
    <d v="2026-05-01T00:00:00"/>
    <m/>
    <m/>
    <m/>
    <s v="PA1332679"/>
    <s v="MASIVO"/>
    <s v="NPN"/>
    <x v="12"/>
    <m/>
    <m/>
    <m/>
    <m/>
  </r>
  <r>
    <x v="1"/>
    <s v="Sairas Yassiel Guerra Hernández "/>
    <n v="361082290000"/>
    <s v="Cobros Mayo 3"/>
    <m/>
    <m/>
    <d v="2026-05-01T00:00:00"/>
    <s v="63473930"/>
    <s v="63473930"/>
    <m/>
    <m/>
    <m/>
    <m/>
    <m/>
    <d v="2026-05-01T00:00:00"/>
    <m/>
    <m/>
    <m/>
    <s v="8-1011-1860"/>
    <s v="MASIVO"/>
    <s v="2 MESES PENDIENTES"/>
    <x v="12"/>
    <m/>
    <m/>
    <m/>
    <m/>
  </r>
  <r>
    <x v="1"/>
    <s v="Ricardo Méndez Julio "/>
    <n v="364084660000"/>
    <s v="Cobros Mayo 3"/>
    <m/>
    <m/>
    <d v="2026-05-01T00:00:00"/>
    <s v="66447039"/>
    <s v="66447039"/>
    <m/>
    <m/>
    <m/>
    <m/>
    <m/>
    <d v="2026-05-01T00:00:00"/>
    <m/>
    <m/>
    <m/>
    <s v="8-788-371"/>
    <s v="MASIVO"/>
    <s v="NPN"/>
    <x v="12"/>
    <m/>
    <m/>
    <m/>
    <m/>
  </r>
  <r>
    <x v="1"/>
    <s v="DAVID FLECHER CHAMBERS GIL"/>
    <n v="291060880000"/>
    <s v="Cobros Mayo 3"/>
    <m/>
    <m/>
    <d v="2026-05-01T00:00:00"/>
    <s v="64577806"/>
    <s v="64577806"/>
    <m/>
    <m/>
    <m/>
    <m/>
    <m/>
    <d v="2026-05-01T00:00:00"/>
    <m/>
    <m/>
    <m/>
    <s v="8-814-204"/>
    <s v="MASIVO"/>
    <s v="2 MESES PENDIENTES"/>
    <x v="12"/>
    <m/>
    <m/>
    <m/>
    <m/>
  </r>
  <r>
    <x v="1"/>
    <s v="Alicia Raquel Menchaca Guilboa"/>
    <n v="368083990000"/>
    <s v="Cobros Mayo 3"/>
    <m/>
    <m/>
    <d v="2026-05-01T00:00:00"/>
    <s v="62019681"/>
    <s v="62019681"/>
    <m/>
    <m/>
    <m/>
    <m/>
    <m/>
    <d v="2026-05-01T00:00:00"/>
    <m/>
    <m/>
    <m/>
    <s v="8-531-2336"/>
    <s v="MASIVO"/>
    <s v="2 MESES PENDIENTES"/>
    <x v="12"/>
    <m/>
    <m/>
    <m/>
    <m/>
  </r>
  <r>
    <x v="1"/>
    <s v="Danayka Mercedes Murillo Charles De Caicedo"/>
    <n v="365084760000"/>
    <s v="Cobros Mayo 3"/>
    <m/>
    <m/>
    <d v="2026-05-01T00:00:00"/>
    <s v="67808630"/>
    <s v="67808630"/>
    <m/>
    <m/>
    <m/>
    <m/>
    <m/>
    <d v="2026-05-01T00:00:00"/>
    <m/>
    <m/>
    <m/>
    <s v="8-856-486"/>
    <s v="MASIVO"/>
    <s v="2 MESES PENDIENTES"/>
    <x v="12"/>
    <m/>
    <m/>
    <m/>
    <m/>
  </r>
  <r>
    <x v="1"/>
    <s v="KELVIN PIMENTEL"/>
    <n v="363083020000"/>
    <s v="Cobros Mayo 3"/>
    <m/>
    <m/>
    <d v="2026-05-01T00:00:00"/>
    <s v="67940533"/>
    <s v="67940533"/>
    <m/>
    <m/>
    <m/>
    <m/>
    <m/>
    <d v="2026-05-01T00:00:00"/>
    <m/>
    <m/>
    <m/>
    <s v="4-843-1458"/>
    <s v="MASIVO"/>
    <s v="NPN"/>
    <x v="12"/>
    <m/>
    <m/>
    <m/>
    <m/>
  </r>
  <r>
    <x v="1"/>
    <s v="Edgar Lopez"/>
    <n v="362084700000"/>
    <s v="Cobros Mayo 3"/>
    <m/>
    <m/>
    <d v="2026-05-01T00:00:00"/>
    <s v="62749810"/>
    <s v="62749810"/>
    <m/>
    <m/>
    <m/>
    <m/>
    <m/>
    <d v="2026-05-01T00:00:00"/>
    <m/>
    <m/>
    <m/>
    <s v=" 8-823-1307"/>
    <s v="MASIVO"/>
    <s v="2 MESES PENDIENTES"/>
    <x v="12"/>
    <m/>
    <m/>
    <m/>
    <m/>
  </r>
  <r>
    <x v="1"/>
    <s v="Nadie lis Aurelia Me dieta Méndez"/>
    <n v="366076900000"/>
    <s v="Cobros Mayo 3"/>
    <m/>
    <m/>
    <d v="2026-05-01T00:00:00"/>
    <s v="2558394_x0009_"/>
    <s v="2558394_x0009_"/>
    <m/>
    <m/>
    <m/>
    <m/>
    <m/>
    <d v="2026-05-01T00:00:00"/>
    <m/>
    <m/>
    <m/>
    <s v="8-1059-1251"/>
    <s v="MASIVO"/>
    <s v="2 MESES PENDIENTES"/>
    <x v="12"/>
    <m/>
    <m/>
    <m/>
    <m/>
  </r>
  <r>
    <x v="1"/>
    <s v="YARIELA ITZEL RODRIGUEZ RODRIGUEZ"/>
    <n v="362079410000"/>
    <s v="Cobros Mayo 3"/>
    <m/>
    <m/>
    <d v="2026-05-01T00:00:00"/>
    <n v="67923831"/>
    <n v="67923831"/>
    <m/>
    <m/>
    <m/>
    <m/>
    <m/>
    <d v="2026-05-01T00:00:00"/>
    <m/>
    <m/>
    <m/>
    <s v="8-923-945"/>
    <s v="MASIVO"/>
    <s v="2 MESES PENDIENTES"/>
    <x v="12"/>
    <m/>
    <m/>
    <m/>
    <m/>
  </r>
  <r>
    <x v="1"/>
    <s v="ISEL SANCHEZ"/>
    <n v="363082800000"/>
    <s v="Cobros Mayo 3"/>
    <m/>
    <m/>
    <d v="2026-05-01T00:00:00"/>
    <s v="67868109"/>
    <s v="67868109"/>
    <m/>
    <m/>
    <m/>
    <m/>
    <m/>
    <d v="2026-05-01T00:00:00"/>
    <m/>
    <m/>
    <m/>
    <s v="8-1070-1277"/>
    <s v="MASIVO"/>
    <s v="2 MESES PENDIENTES"/>
    <x v="12"/>
    <m/>
    <m/>
    <m/>
    <m/>
  </r>
  <r>
    <x v="1"/>
    <s v="AICIA DENIS DELGADO GONZALEZ"/>
    <n v="365085000000"/>
    <s v="Cobros Mayo 3"/>
    <m/>
    <m/>
    <d v="2026-05-01T00:00:00"/>
    <s v="67289475"/>
    <s v="67289475"/>
    <m/>
    <m/>
    <m/>
    <m/>
    <m/>
    <d v="2026-05-01T00:00:00"/>
    <m/>
    <m/>
    <m/>
    <s v="8-431-695"/>
    <s v="MASIVO"/>
    <s v="2 MESES PENDIENTES"/>
    <x v="12"/>
    <m/>
    <m/>
    <m/>
    <m/>
  </r>
  <r>
    <x v="1"/>
    <s v="MAURO VALERIO HENRIQUEZ"/>
    <n v="368084570000"/>
    <s v="Cobros Mayo 3"/>
    <m/>
    <m/>
    <d v="2026-05-01T00:00:00"/>
    <s v="60020283"/>
    <s v="60020283"/>
    <m/>
    <m/>
    <m/>
    <m/>
    <m/>
    <d v="2026-05-01T00:00:00"/>
    <m/>
    <m/>
    <m/>
    <s v="8-205-1557"/>
    <s v="MASIVO"/>
    <s v="2 MESES PENDIENTES"/>
    <x v="12"/>
    <m/>
    <m/>
    <m/>
    <m/>
  </r>
  <r>
    <x v="1"/>
    <s v="Támara lizeth tuñon peña"/>
    <n v="362083930000"/>
    <s v="Cobros Mayo 3"/>
    <m/>
    <m/>
    <d v="2026-05-01T00:00:00"/>
    <s v="63093860"/>
    <s v="63093860"/>
    <m/>
    <m/>
    <m/>
    <m/>
    <m/>
    <d v="2026-05-01T00:00:00"/>
    <m/>
    <m/>
    <m/>
    <s v="8-951-1204"/>
    <s v="MASIVO"/>
    <s v="2 MESES PENDIENTES"/>
    <x v="12"/>
    <m/>
    <m/>
    <m/>
    <m/>
  </r>
  <r>
    <x v="1"/>
    <s v="ANEL ABDIEL ALVARADO PEREZ"/>
    <n v="365085060000"/>
    <s v="Cobros Mayo 3"/>
    <m/>
    <m/>
    <d v="2026-05-01T00:00:00"/>
    <s v="65409834"/>
    <s v="65409834"/>
    <m/>
    <m/>
    <m/>
    <m/>
    <m/>
    <d v="2026-05-01T00:00:00"/>
    <m/>
    <m/>
    <m/>
    <s v="8-969-1980"/>
    <s v="MASIVO"/>
    <s v="2 MESES PENDIENTES"/>
    <x v="12"/>
    <m/>
    <m/>
    <m/>
    <m/>
  </r>
  <r>
    <x v="1"/>
    <s v="Yordan Julián Moreno Pajoy "/>
    <n v="364053970000"/>
    <s v="Cobros Mayo 3"/>
    <m/>
    <m/>
    <d v="2026-05-01T00:00:00"/>
    <s v="23260781"/>
    <s v="23260781"/>
    <m/>
    <m/>
    <m/>
    <m/>
    <m/>
    <d v="2026-05-01T00:00:00"/>
    <m/>
    <m/>
    <m/>
    <s v="AZ263534"/>
    <s v="SOHO"/>
    <s v="2 MESES PENDIENTES"/>
    <x v="12"/>
    <m/>
    <m/>
    <m/>
    <m/>
  </r>
  <r>
    <x v="1"/>
    <s v="Kevin Pan "/>
    <n v="369079250000"/>
    <s v="Cobros Mayo 3"/>
    <m/>
    <m/>
    <d v="2026-05-01T00:00:00"/>
    <s v="22465721"/>
    <s v="22465721"/>
    <m/>
    <m/>
    <m/>
    <m/>
    <m/>
    <d v="2026-05-01T00:00:00"/>
    <m/>
    <m/>
    <m/>
    <s v="8-1032-1440"/>
    <s v="SOHO"/>
    <s v="2 MESES PENDIENTES"/>
    <x v="12"/>
    <m/>
    <m/>
    <m/>
    <m/>
  </r>
  <r>
    <x v="1"/>
    <s v="Williams Tenorio"/>
    <n v="366082610000"/>
    <s v="Cobros Mayo 3"/>
    <m/>
    <m/>
    <d v="2026-05-01T00:00:00"/>
    <s v="68437051"/>
    <s v="68437051"/>
    <m/>
    <m/>
    <m/>
    <m/>
    <m/>
    <d v="2026-05-01T00:00:00"/>
    <m/>
    <m/>
    <m/>
    <s v="9-759-1390"/>
    <s v="SOHO"/>
    <s v="2 MESES PENDIENTES"/>
    <x v="12"/>
    <m/>
    <m/>
    <m/>
    <m/>
  </r>
  <r>
    <x v="1"/>
    <s v="Paula Pérez"/>
    <n v="362081580000"/>
    <s v="Cobros Mayo 3"/>
    <m/>
    <m/>
    <d v="2026-05-01T00:00:00"/>
    <s v="68334577"/>
    <s v="68334577"/>
    <m/>
    <m/>
    <m/>
    <m/>
    <m/>
    <d v="2026-05-01T00:00:00"/>
    <m/>
    <m/>
    <m/>
    <s v="9-204-856"/>
    <s v="SOHO"/>
    <s v="2 MESES PENDIENTES"/>
    <x v="12"/>
    <m/>
    <m/>
    <m/>
    <m/>
  </r>
  <r>
    <x v="1"/>
    <s v="DANIEL AUGUSTO MONTENEGRO MELA"/>
    <n v="366082840000"/>
    <s v="Cobros Mayo 3"/>
    <m/>
    <m/>
    <d v="2026-05-01T00:00:00"/>
    <s v="63024290"/>
    <s v="63024290"/>
    <m/>
    <m/>
    <m/>
    <m/>
    <m/>
    <d v="2026-05-01T00:00:00"/>
    <m/>
    <m/>
    <m/>
    <s v="8-797-825"/>
    <s v="RENOVACIONES"/>
    <s v="2 MESES PENDIENTES"/>
    <x v="12"/>
    <m/>
    <m/>
    <m/>
    <m/>
  </r>
  <r>
    <x v="1"/>
    <s v="MARCELINO PEREZ LOPEZ"/>
    <n v="369083290000"/>
    <s v="Cobros Mayo 3"/>
    <m/>
    <m/>
    <d v="2026-05-01T00:00:00"/>
    <s v="65379040"/>
    <s v="65379040"/>
    <m/>
    <m/>
    <m/>
    <m/>
    <m/>
    <d v="2026-05-01T00:00:00"/>
    <m/>
    <m/>
    <m/>
    <s v="10-712-1251"/>
    <s v="RENOVACIONES"/>
    <s v="2 MESES PENDIENTES"/>
    <x v="12"/>
    <m/>
    <m/>
    <m/>
    <m/>
  </r>
  <r>
    <x v="1"/>
    <s v=" HERMINIO CEDEÑO SAMUDIO"/>
    <n v="367082610000"/>
    <s v="Cobros Mayo 3"/>
    <m/>
    <m/>
    <d v="2026-05-01T00:00:00"/>
    <s v="66993457"/>
    <s v="66993457"/>
    <m/>
    <m/>
    <m/>
    <m/>
    <m/>
    <d v="2026-05-01T00:00:00"/>
    <m/>
    <m/>
    <m/>
    <s v="1-715-1750"/>
    <s v="CALL CENTER P2P"/>
    <s v="2 MESES PENDIENTES"/>
    <x v="12"/>
    <m/>
    <m/>
    <m/>
    <m/>
  </r>
  <r>
    <x v="1"/>
    <s v=" Udelia Lopez Lopez"/>
    <n v="366081080000"/>
    <s v="Cobros Mayo 3"/>
    <m/>
    <m/>
    <d v="2026-05-01T00:00:00"/>
    <s v="67028657"/>
    <s v="67028657"/>
    <m/>
    <m/>
    <m/>
    <m/>
    <m/>
    <d v="2026-05-01T00:00:00"/>
    <m/>
    <m/>
    <m/>
    <s v="2-84-1790"/>
    <s v="DIGITAL"/>
    <s v="2 MESES PENDIENTES"/>
    <x v="12"/>
    <m/>
    <m/>
    <m/>
    <m/>
  </r>
  <r>
    <x v="1"/>
    <s v="ALFREDO ORTEGA"/>
    <n v="363083540000"/>
    <s v="Cobros Mayo 3"/>
    <m/>
    <m/>
    <d v="2026-05-01T00:00:00"/>
    <s v="61163186"/>
    <s v="61163186"/>
    <m/>
    <m/>
    <m/>
    <m/>
    <m/>
    <d v="2026-05-01T00:00:00"/>
    <m/>
    <m/>
    <m/>
    <s v="8-249-907"/>
    <s v="DIGITAL"/>
    <s v="2 MESES PENDIENTES"/>
    <x v="12"/>
    <m/>
    <m/>
    <m/>
    <m/>
  </r>
  <r>
    <x v="1"/>
    <s v=" MANUEL PEREZ CHAVEZ"/>
    <n v="369084000000"/>
    <s v="Cobros Mayo 3"/>
    <m/>
    <m/>
    <d v="2026-05-01T00:00:00"/>
    <s v="68768032"/>
    <s v="68768032"/>
    <m/>
    <m/>
    <m/>
    <m/>
    <m/>
    <d v="2026-05-01T00:00:00"/>
    <m/>
    <m/>
    <m/>
    <s v="E-8-134563"/>
    <s v="DIGITAL"/>
    <s v="2 MESES PENDIENTES"/>
    <x v="12"/>
    <m/>
    <m/>
    <m/>
    <m/>
  </r>
  <r>
    <x v="1"/>
    <s v="LEILANNY MAURETH GONZALEZ LARA"/>
    <n v="364084980000"/>
    <s v="Cobros Mayo 3"/>
    <m/>
    <m/>
    <d v="2026-05-01T00:00:00"/>
    <s v="63197061"/>
    <s v="63197061"/>
    <m/>
    <m/>
    <m/>
    <m/>
    <m/>
    <d v="2026-05-01T00:00:00"/>
    <m/>
    <m/>
    <m/>
    <s v="8-971-2468"/>
    <s v="DIGITAL"/>
    <s v="1 MES PENDIENTE"/>
    <x v="12"/>
    <m/>
    <m/>
    <m/>
    <m/>
  </r>
  <r>
    <x v="1"/>
    <s v="Vilma Esther Ovalle Cañizalez"/>
    <n v="308019740000"/>
    <s v="Cobros Mayo 3"/>
    <m/>
    <m/>
    <d v="2026-05-01T00:00:00"/>
    <n v="64167382"/>
    <n v="64167382"/>
    <m/>
    <m/>
    <m/>
    <m/>
    <m/>
    <d v="2026-05-01T00:00:00"/>
    <m/>
    <m/>
    <m/>
    <s v="8-792-415"/>
    <s v="MASIVO"/>
    <s v="NPN"/>
    <x v="12"/>
    <m/>
    <m/>
    <m/>
    <m/>
  </r>
  <r>
    <x v="1"/>
    <s v="Mayra Alejandra Pool Avila"/>
    <n v="362082810000"/>
    <s v="Cobros Mayo 3"/>
    <m/>
    <m/>
    <d v="2026-05-01T00:00:00"/>
    <s v="69583015"/>
    <s v="69583015"/>
    <m/>
    <m/>
    <m/>
    <m/>
    <m/>
    <d v="2026-05-01T00:00:00"/>
    <m/>
    <m/>
    <m/>
    <s v="8-953-518"/>
    <s v="MASIVO"/>
    <s v="2 MESES PENDIENTES"/>
    <x v="12"/>
    <m/>
    <m/>
    <m/>
    <m/>
  </r>
  <r>
    <x v="1"/>
    <s v="Manuel Gonzalez Gordon"/>
    <n v="366084800000"/>
    <s v="Cobros Mayo 3"/>
    <m/>
    <m/>
    <d v="2026-05-01T00:00:00"/>
    <s v="69029115"/>
    <s v="69029115"/>
    <m/>
    <m/>
    <m/>
    <m/>
    <m/>
    <d v="2026-05-01T00:00:00"/>
    <m/>
    <m/>
    <m/>
    <s v="8-368-882"/>
    <s v="MASIVO"/>
    <s v="2 MESES PENDIENTES"/>
    <x v="12"/>
    <m/>
    <m/>
    <m/>
    <m/>
  </r>
  <r>
    <x v="1"/>
    <s v="Erly Itzel Caballero Ortiz"/>
    <n v="368084450000"/>
    <s v="Cobros Mayo 3"/>
    <m/>
    <m/>
    <d v="2026-05-01T00:00:00"/>
    <s v="65178852"/>
    <s v="65178852"/>
    <m/>
    <m/>
    <m/>
    <m/>
    <m/>
    <d v="2026-05-01T00:00:00"/>
    <m/>
    <m/>
    <m/>
    <s v="4-739-362"/>
    <s v="MASIVO"/>
    <s v="2 MESES PENDIENTES"/>
    <x v="12"/>
    <m/>
    <m/>
    <m/>
    <m/>
  </r>
  <r>
    <x v="1"/>
    <s v="Carlos Santamaría castillo"/>
    <n v="366085280000"/>
    <s v="Cobros Mayo 3"/>
    <m/>
    <m/>
    <d v="2026-05-01T00:00:00"/>
    <s v="69825390"/>
    <s v="69825390"/>
    <m/>
    <m/>
    <m/>
    <m/>
    <m/>
    <d v="2026-05-01T00:00:00"/>
    <m/>
    <m/>
    <m/>
    <s v="8-367-406"/>
    <s v="MASIVO"/>
    <s v="2 MESES PENDIENTES"/>
    <x v="12"/>
    <m/>
    <m/>
    <m/>
    <m/>
  </r>
  <r>
    <x v="1"/>
    <s v="Beirleth melineth bernal morris"/>
    <n v="361085280000"/>
    <s v="Cobros Mayo 3"/>
    <m/>
    <m/>
    <d v="2026-05-01T00:00:00"/>
    <s v="68571412"/>
    <s v="68571412"/>
    <m/>
    <m/>
    <m/>
    <m/>
    <m/>
    <d v="2026-05-01T00:00:00"/>
    <m/>
    <m/>
    <m/>
    <s v="10-713-1810"/>
    <s v="MASIVO"/>
    <s v="2 MESES PENDIENTES"/>
    <x v="12"/>
    <m/>
    <m/>
    <m/>
    <m/>
  </r>
  <r>
    <x v="1"/>
    <s v="Yareli Jiménez "/>
    <n v="365085110000"/>
    <s v="Cobros Mayo 3"/>
    <m/>
    <m/>
    <d v="2026-05-01T00:00:00"/>
    <s v="65006784"/>
    <s v="65006784"/>
    <m/>
    <m/>
    <m/>
    <m/>
    <m/>
    <d v="2026-05-01T00:00:00"/>
    <m/>
    <m/>
    <m/>
    <s v=" 12-711-2159"/>
    <s v="MASIVO"/>
    <s v="2 MESES PENDIENTES"/>
    <x v="12"/>
    <m/>
    <m/>
    <m/>
    <m/>
  </r>
  <r>
    <x v="1"/>
    <s v="Roxana del carmen Corella Saldaña"/>
    <n v="365084050000"/>
    <s v="Cobros Mayo 3"/>
    <m/>
    <m/>
    <d v="2026-05-01T00:00:00"/>
    <s v="65702797"/>
    <s v="65702797"/>
    <m/>
    <m/>
    <m/>
    <m/>
    <m/>
    <d v="2026-05-01T00:00:00"/>
    <m/>
    <m/>
    <m/>
    <s v="4-728-1865"/>
    <s v="MASIVO"/>
    <s v="NPN"/>
    <x v="12"/>
    <m/>
    <m/>
    <m/>
    <m/>
  </r>
  <r>
    <x v="1"/>
    <s v="Armel Alexis Moreno Alvarado"/>
    <n v="362083840000"/>
    <s v="Cobros Mayo 3"/>
    <m/>
    <m/>
    <d v="2026-05-01T00:00:00"/>
    <s v="63706596"/>
    <s v="63706596"/>
    <m/>
    <m/>
    <m/>
    <m/>
    <m/>
    <d v="2026-05-01T00:00:00"/>
    <m/>
    <m/>
    <m/>
    <s v="4-102-1646"/>
    <s v="MASIVO"/>
    <s v="2 MESES PENDIENTES"/>
    <x v="12"/>
    <m/>
    <m/>
    <m/>
    <m/>
  </r>
  <r>
    <x v="1"/>
    <s v="Maria Miranda "/>
    <n v="328076230000"/>
    <s v="Cobros Mayo 3"/>
    <m/>
    <m/>
    <d v="2026-05-01T00:00:00"/>
    <s v="64279466"/>
    <s v="64279466"/>
    <m/>
    <m/>
    <m/>
    <m/>
    <m/>
    <d v="2026-05-01T00:00:00"/>
    <m/>
    <m/>
    <m/>
    <s v="4-100-1611"/>
    <s v="MASIVO"/>
    <s v="NPN"/>
    <x v="12"/>
    <m/>
    <m/>
    <m/>
    <m/>
  </r>
  <r>
    <x v="1"/>
    <s v="Magdalys Batista Hernandez"/>
    <n v="361083910000"/>
    <s v="Cobros Mayo 3"/>
    <m/>
    <m/>
    <d v="2026-05-01T00:00:00"/>
    <s v="68317250"/>
    <s v="68317250"/>
    <m/>
    <m/>
    <m/>
    <m/>
    <m/>
    <d v="2026-05-01T00:00:00"/>
    <m/>
    <m/>
    <m/>
    <s v="4-125-1875"/>
    <s v="MASIVO"/>
    <s v="2 MESES PENDIENTES"/>
    <x v="12"/>
    <m/>
    <m/>
    <m/>
    <m/>
  </r>
  <r>
    <x v="1"/>
    <s v="ASLHIS AILIN RODRIGUEZ MONTENEGRO"/>
    <n v="368075200000"/>
    <s v="Cobros Mayo 3"/>
    <m/>
    <m/>
    <d v="2026-05-01T00:00:00"/>
    <n v="62622313"/>
    <n v="62622313"/>
    <m/>
    <m/>
    <m/>
    <m/>
    <m/>
    <d v="2026-05-01T00:00:00"/>
    <m/>
    <m/>
    <m/>
    <s v="4-775-824"/>
    <s v="MASIVO"/>
    <s v="2 MESES PENDIENTES"/>
    <x v="12"/>
    <m/>
    <m/>
    <m/>
    <m/>
  </r>
  <r>
    <x v="1"/>
    <s v="NIKEISCA YULANIS GUERRA "/>
    <n v="365082580000"/>
    <s v="Cobros Mayo 3"/>
    <m/>
    <m/>
    <d v="2026-05-01T00:00:00"/>
    <s v="64879272"/>
    <s v="64879272"/>
    <m/>
    <m/>
    <m/>
    <m/>
    <m/>
    <d v="2026-05-01T00:00:00"/>
    <m/>
    <m/>
    <m/>
    <s v=" 4-859-2187"/>
    <s v="MASIVO"/>
    <s v="NPN"/>
    <x v="12"/>
    <m/>
    <m/>
    <m/>
    <m/>
  </r>
  <r>
    <x v="1"/>
    <s v="ORIS HERENIA BAZAN QUINTERO DE AV"/>
    <n v="362083300000"/>
    <s v="Cobros Mayo 3"/>
    <m/>
    <m/>
    <d v="2026-05-01T00:00:00"/>
    <s v="63026382"/>
    <s v="63026382"/>
    <m/>
    <m/>
    <m/>
    <m/>
    <m/>
    <d v="2026-05-01T00:00:00"/>
    <m/>
    <m/>
    <m/>
    <s v="6-78-699"/>
    <s v="MASIVO"/>
    <s v="2 MESES PENDIENTES"/>
    <x v="12"/>
    <m/>
    <m/>
    <m/>
    <m/>
  </r>
  <r>
    <x v="1"/>
    <s v="José Emiliano Domínguez González "/>
    <n v="366082530000"/>
    <s v="Cobros Mayo 3"/>
    <m/>
    <m/>
    <d v="2026-05-01T00:00:00"/>
    <s v="69869167"/>
    <s v="69869167"/>
    <m/>
    <m/>
    <m/>
    <m/>
    <m/>
    <d v="2026-05-01T00:00:00"/>
    <m/>
    <m/>
    <m/>
    <s v="2-710-224"/>
    <s v="MASIVO"/>
    <s v="2 MESES PENDIENTES"/>
    <x v="12"/>
    <m/>
    <m/>
    <m/>
    <m/>
  </r>
  <r>
    <x v="1"/>
    <s v="YELISSA LISBETH ZAMBRANO VEGA"/>
    <n v="362083980000"/>
    <s v="Cobros Mayo 3"/>
    <m/>
    <m/>
    <d v="2026-05-01T00:00:00"/>
    <s v="66913051"/>
    <s v="66913051"/>
    <m/>
    <m/>
    <m/>
    <m/>
    <m/>
    <d v="2026-05-01T00:00:00"/>
    <m/>
    <m/>
    <m/>
    <s v="9-700-2354"/>
    <s v="MASIVO"/>
    <s v="2 MESES PENDIENTES"/>
    <x v="12"/>
    <m/>
    <m/>
    <m/>
    <m/>
  </r>
  <r>
    <x v="1"/>
    <s v="Erika Herrera"/>
    <n v="367084430000"/>
    <s v="Cobros Mayo 3"/>
    <m/>
    <m/>
    <d v="2026-05-01T00:00:00"/>
    <s v="68498517"/>
    <s v="68498517"/>
    <m/>
    <m/>
    <m/>
    <m/>
    <m/>
    <d v="2026-05-01T00:00:00"/>
    <m/>
    <m/>
    <m/>
    <s v="E-8-216188"/>
    <s v="MASIVO"/>
    <s v="2 MESES PENDIENTES"/>
    <x v="12"/>
    <m/>
    <m/>
    <m/>
    <m/>
  </r>
  <r>
    <x v="1"/>
    <s v="Berta rios "/>
    <n v="365085490000"/>
    <s v="Cobros Mayo 3"/>
    <m/>
    <m/>
    <d v="2026-05-01T00:00:00"/>
    <s v="65205115"/>
    <s v="65205115"/>
    <m/>
    <m/>
    <m/>
    <m/>
    <m/>
    <d v="2026-05-01T00:00:00"/>
    <m/>
    <m/>
    <m/>
    <s v="3-73-2150"/>
    <s v="MASIVO"/>
    <s v="2 MESES PENDIENTES"/>
    <x v="12"/>
    <m/>
    <m/>
    <m/>
    <m/>
  </r>
  <r>
    <x v="1"/>
    <s v="Karina Lizeth Rodriguez "/>
    <n v="363083890000"/>
    <s v="Cobros Mayo 3"/>
    <m/>
    <m/>
    <d v="2026-05-01T00:00:00"/>
    <s v="67906485"/>
    <s v="67906485"/>
    <m/>
    <m/>
    <m/>
    <m/>
    <m/>
    <d v="2026-05-01T00:00:00"/>
    <m/>
    <m/>
    <m/>
    <s v="8-1059-1401"/>
    <s v="MASIVO"/>
    <s v="NPN"/>
    <x v="12"/>
    <m/>
    <m/>
    <m/>
    <m/>
  </r>
  <r>
    <x v="1"/>
    <s v="BASILIO EMILIO KILLINGBECK CHEEVERS"/>
    <n v="365083780000"/>
    <s v="Cobros Mayo 3"/>
    <m/>
    <m/>
    <d v="2026-05-01T00:00:00"/>
    <s v="64575089"/>
    <s v="64575089"/>
    <m/>
    <m/>
    <m/>
    <m/>
    <m/>
    <d v="2026-05-01T00:00:00"/>
    <m/>
    <m/>
    <m/>
    <s v="8-93-652"/>
    <s v="MASIVO"/>
    <s v="2 MESES PENDIENTES"/>
    <x v="12"/>
    <m/>
    <m/>
    <m/>
    <m/>
  </r>
  <r>
    <x v="1"/>
    <s v="LUIS TOMAS CANO PAJARO"/>
    <n v="342252580000"/>
    <s v="Cobros Mayo 3"/>
    <m/>
    <m/>
    <d v="2026-05-01T00:00:00"/>
    <s v="66416616"/>
    <s v="66416616"/>
    <m/>
    <m/>
    <m/>
    <m/>
    <m/>
    <d v="2026-05-01T00:00:00"/>
    <m/>
    <m/>
    <m/>
    <s v="3-720-1239"/>
    <s v="MASIVO"/>
    <s v="NPN"/>
    <x v="12"/>
    <m/>
    <m/>
    <m/>
    <m/>
  </r>
  <r>
    <x v="1"/>
    <s v="Dioni Gonzales montezuma"/>
    <n v="368044110000"/>
    <s v="Cobros Mayo 3"/>
    <m/>
    <m/>
    <d v="2026-05-01T00:00:00"/>
    <s v="66923721"/>
    <s v="66923721"/>
    <m/>
    <m/>
    <m/>
    <m/>
    <m/>
    <d v="2026-05-01T00:00:00"/>
    <m/>
    <m/>
    <m/>
    <s v="4-768-133"/>
    <s v="MASIVO"/>
    <s v="2 MESES PENDIENTES"/>
    <x v="12"/>
    <m/>
    <m/>
    <m/>
    <m/>
  </r>
  <r>
    <x v="1"/>
    <s v="DARYENIS YULIETH GUEVARA CEDEÑO"/>
    <n v="363084380000"/>
    <s v="Cobros Mayo 3"/>
    <m/>
    <m/>
    <d v="2026-05-01T00:00:00"/>
    <s v="65541453"/>
    <s v="65541453"/>
    <m/>
    <m/>
    <m/>
    <m/>
    <m/>
    <d v="2026-05-01T00:00:00"/>
    <m/>
    <m/>
    <m/>
    <s v="8-1031-1936"/>
    <s v="MASIVO"/>
    <s v="2 MESES PENDIENTES"/>
    <x v="12"/>
    <m/>
    <m/>
    <m/>
    <m/>
  </r>
  <r>
    <x v="1"/>
    <s v="Lennis Grisela Valencia Moreno"/>
    <n v="367035210000"/>
    <s v="Cobros Mayo 3"/>
    <m/>
    <m/>
    <d v="2026-05-01T00:00:00"/>
    <s v="65223277"/>
    <s v="65223277"/>
    <m/>
    <m/>
    <m/>
    <m/>
    <m/>
    <d v="2026-05-01T00:00:00"/>
    <m/>
    <m/>
    <m/>
    <s v="E-8-242819"/>
    <s v="MASIVO"/>
    <s v="2 MESES PENDIENTES"/>
    <x v="12"/>
    <m/>
    <m/>
    <m/>
    <m/>
  </r>
  <r>
    <x v="1"/>
    <s v="Dalys Arjona "/>
    <n v="369085700000"/>
    <s v="Cobros Mayo 3"/>
    <m/>
    <m/>
    <d v="2026-05-01T00:00:00"/>
    <s v="61985459"/>
    <s v="61985459"/>
    <m/>
    <m/>
    <m/>
    <m/>
    <m/>
    <d v="2026-05-01T00:00:00"/>
    <m/>
    <m/>
    <m/>
    <s v="8-172-613"/>
    <s v="MASIVO"/>
    <s v="2 MESES PENDIENTES"/>
    <x v="12"/>
    <m/>
    <m/>
    <m/>
    <m/>
  </r>
  <r>
    <x v="1"/>
    <s v="Yessenia Yamileth Ruiz Quintero"/>
    <n v="368086130000"/>
    <s v="Cobros Mayo 3"/>
    <m/>
    <m/>
    <d v="2026-05-01T00:00:00"/>
    <s v="60773779"/>
    <s v="60773779"/>
    <m/>
    <m/>
    <m/>
    <m/>
    <m/>
    <d v="2026-05-01T00:00:00"/>
    <m/>
    <m/>
    <m/>
    <s v="8-874-1535"/>
    <s v="MASIVO"/>
    <s v="2 MESES PENDIENTES"/>
    <x v="12"/>
    <m/>
    <m/>
    <m/>
    <m/>
  </r>
  <r>
    <x v="1"/>
    <s v="Fidencio Aguilar Aguilar"/>
    <n v="366084680000"/>
    <s v="Cobros Mayo 3"/>
    <m/>
    <m/>
    <d v="2026-05-01T00:00:00"/>
    <s v="65541154"/>
    <s v="65541154"/>
    <m/>
    <m/>
    <m/>
    <m/>
    <m/>
    <d v="2026-05-01T00:00:00"/>
    <m/>
    <m/>
    <m/>
    <s v="8-740-1151"/>
    <s v="MASIVO"/>
    <s v="2 MESES PENDIENTES"/>
    <x v="12"/>
    <m/>
    <m/>
    <m/>
    <m/>
  </r>
  <r>
    <x v="1"/>
    <s v="Fanny Estrella"/>
    <n v="347461920000"/>
    <s v="Cobros Mayo 3"/>
    <m/>
    <m/>
    <d v="2026-05-01T00:00:00"/>
    <s v="62242562"/>
    <s v="62242562"/>
    <m/>
    <m/>
    <m/>
    <m/>
    <m/>
    <d v="2026-05-01T00:00:00"/>
    <m/>
    <m/>
    <m/>
    <s v="E-8-98511"/>
    <s v="MASIVO"/>
    <s v="2 MESES PENDIENTES"/>
    <x v="12"/>
    <m/>
    <m/>
    <m/>
    <m/>
  </r>
  <r>
    <x v="1"/>
    <s v="Dalibeth thompson Harris"/>
    <n v="363083180000"/>
    <s v="Cobros Mayo 3"/>
    <m/>
    <m/>
    <d v="2026-05-01T00:00:00"/>
    <s v="61677514"/>
    <s v="61677514"/>
    <m/>
    <m/>
    <m/>
    <m/>
    <m/>
    <d v="2026-05-01T00:00:00"/>
    <m/>
    <m/>
    <m/>
    <s v="10-710-1339"/>
    <s v="MASIVO"/>
    <s v="2 MESES PENDIENTES"/>
    <x v="12"/>
    <m/>
    <m/>
    <m/>
    <m/>
  </r>
  <r>
    <x v="1"/>
    <s v="Acartes Producciones"/>
    <n v="367081650000"/>
    <s v="Cobros Mayo 3"/>
    <m/>
    <m/>
    <d v="2026-05-01T00:00:00"/>
    <s v="68398221"/>
    <s v="68398221"/>
    <m/>
    <m/>
    <m/>
    <m/>
    <m/>
    <d v="2026-05-01T00:00:00"/>
    <m/>
    <m/>
    <m/>
    <s v="167093507 DV"/>
    <s v="SOHO"/>
    <s v="2 MESES PENDIENTES"/>
    <x v="12"/>
    <m/>
    <m/>
    <m/>
    <m/>
  </r>
  <r>
    <x v="1"/>
    <s v="elouris enith tuñon batista"/>
    <n v="367085280000"/>
    <s v="Cobros Mayo 3"/>
    <m/>
    <m/>
    <d v="2026-05-01T00:00:00"/>
    <s v="61571455"/>
    <s v="61571455"/>
    <m/>
    <m/>
    <m/>
    <m/>
    <m/>
    <d v="2026-05-01T00:00:00"/>
    <m/>
    <m/>
    <m/>
    <s v="9-746-1816"/>
    <s v="SOHO"/>
    <s v="2 MESES PENDIENTES"/>
    <x v="12"/>
    <m/>
    <m/>
    <m/>
    <m/>
  </r>
  <r>
    <x v="1"/>
    <s v="Kathia Yaneth Guerra de león"/>
    <n v="364085380000"/>
    <s v="Cobros Mayo 3"/>
    <m/>
    <m/>
    <d v="2026-05-01T00:00:00"/>
    <s v="63852115"/>
    <s v="63852115"/>
    <m/>
    <m/>
    <m/>
    <m/>
    <m/>
    <d v="2026-05-01T00:00:00"/>
    <m/>
    <m/>
    <m/>
    <s v="9-724-41"/>
    <s v="SOHO"/>
    <s v="NPN"/>
    <x v="12"/>
    <m/>
    <m/>
    <m/>
    <m/>
  </r>
  <r>
    <x v="1"/>
    <s v=" MARIA INES GUERRA ALVAREZ"/>
    <n v="273068280000"/>
    <s v="Cobros Mayo 3"/>
    <m/>
    <m/>
    <d v="2026-05-01T00:00:00"/>
    <s v="62001144"/>
    <s v="62001144"/>
    <m/>
    <m/>
    <m/>
    <m/>
    <m/>
    <d v="2026-05-01T00:00:00"/>
    <m/>
    <m/>
    <m/>
    <s v="8-785-791"/>
    <s v="RENOVACIONES"/>
    <s v="2 MESES PENDIENTES"/>
    <x v="12"/>
    <m/>
    <m/>
    <m/>
    <m/>
  </r>
  <r>
    <x v="1"/>
    <s v=" FRANCISCO JAVIER MUNOZ MARTINEZ"/>
    <n v="367047480000"/>
    <s v="Cobros Mayo 3"/>
    <m/>
    <m/>
    <d v="2026-05-01T00:00:00"/>
    <s v="69651279"/>
    <s v="69651279"/>
    <m/>
    <m/>
    <m/>
    <m/>
    <m/>
    <d v="2026-05-01T00:00:00"/>
    <m/>
    <m/>
    <m/>
    <s v="8-873-1710"/>
    <s v="RENOVACIONES"/>
    <s v="2 MESES PENDIENTES"/>
    <x v="12"/>
    <m/>
    <m/>
    <m/>
    <m/>
  </r>
  <r>
    <x v="1"/>
    <s v="Yelis yuliette jurado Rodriguez "/>
    <n v="369085510000"/>
    <s v="Cobros Mayo 3"/>
    <m/>
    <m/>
    <d v="2026-05-01T00:00:00"/>
    <s v="65996885"/>
    <s v="65996885"/>
    <m/>
    <m/>
    <m/>
    <m/>
    <m/>
    <d v="2026-05-01T00:00:00"/>
    <m/>
    <m/>
    <m/>
    <s v="8-1057-599"/>
    <s v="MASIVO"/>
    <s v="2 MESES PENDIENTES"/>
    <x v="12"/>
    <m/>
    <m/>
    <m/>
    <m/>
  </r>
  <r>
    <x v="1"/>
    <s v="Carmen  cáceres "/>
    <n v="984012620000"/>
    <s v="Cobros Mayo 3"/>
    <m/>
    <m/>
    <d v="2026-05-01T00:00:00"/>
    <s v="66985696"/>
    <s v="66985696"/>
    <m/>
    <m/>
    <m/>
    <m/>
    <m/>
    <d v="2026-05-01T00:00:00"/>
    <m/>
    <m/>
    <m/>
    <s v=" 4-154-4"/>
    <s v="MASIVO"/>
    <s v="2 MESES PENDIENTES"/>
    <x v="12"/>
    <m/>
    <m/>
    <m/>
    <m/>
  </r>
  <r>
    <x v="1"/>
    <s v="Ricardo Antonio MONTERO MARTÍNEZ"/>
    <n v="998105050000"/>
    <s v="Cobros Mayo 3"/>
    <m/>
    <m/>
    <d v="2026-05-01T00:00:00"/>
    <s v="68236996"/>
    <s v="68236996"/>
    <m/>
    <m/>
    <m/>
    <m/>
    <m/>
    <d v="2026-05-01T00:00:00"/>
    <m/>
    <m/>
    <m/>
    <s v="4-114-733"/>
    <s v="MASIVO"/>
    <s v="2 MESES PENDIENTES"/>
    <x v="12"/>
    <m/>
    <m/>
    <m/>
    <m/>
  </r>
  <r>
    <x v="1"/>
    <s v="Anadelis Arauz"/>
    <n v="365083920000"/>
    <s v="Cobros Mayo 3"/>
    <m/>
    <m/>
    <d v="2026-05-01T00:00:00"/>
    <s v="69050670"/>
    <s v="69050670"/>
    <m/>
    <m/>
    <m/>
    <m/>
    <m/>
    <d v="2026-05-01T00:00:00"/>
    <m/>
    <m/>
    <m/>
    <s v="4-763-128"/>
    <s v="MASIVO"/>
    <s v="2 MESES PENDIENTES"/>
    <x v="12"/>
    <m/>
    <m/>
    <m/>
    <m/>
  </r>
  <r>
    <x v="1"/>
    <s v="Mirleydi Judith Muñoz Niño "/>
    <n v="365086840000"/>
    <s v="Cobros Mayo 3"/>
    <m/>
    <m/>
    <d v="2026-05-01T00:00:00"/>
    <s v="61757220"/>
    <s v="61757220"/>
    <m/>
    <m/>
    <m/>
    <m/>
    <m/>
    <d v="2026-05-01T00:00:00"/>
    <m/>
    <m/>
    <m/>
    <s v="BH743234"/>
    <s v="MASIVO"/>
    <s v="NPN"/>
    <x v="12"/>
    <m/>
    <m/>
    <m/>
    <m/>
  </r>
  <r>
    <x v="1"/>
    <s v="Hailey alisha Lawson castillo"/>
    <n v="364087190000"/>
    <s v="Cobros Mayo 3"/>
    <m/>
    <m/>
    <d v="2026-05-01T00:00:00"/>
    <n v="67899021"/>
    <n v="67899021"/>
    <m/>
    <m/>
    <m/>
    <m/>
    <m/>
    <d v="2026-05-01T00:00:00"/>
    <m/>
    <m/>
    <m/>
    <s v="8-1015-165"/>
    <s v="MASIVO"/>
    <s v="2 MESES PENDIENTES"/>
    <x v="12"/>
    <m/>
    <m/>
    <m/>
    <m/>
  </r>
  <r>
    <x v="1"/>
    <s v="LEZCANO RICORD IVETTE AURORA"/>
    <n v="363087020000"/>
    <s v="Cobros Mayo 3"/>
    <m/>
    <m/>
    <d v="2026-05-01T00:00:00"/>
    <s v="69028978"/>
    <s v="69028978"/>
    <m/>
    <m/>
    <m/>
    <m/>
    <m/>
    <d v="2026-05-01T00:00:00"/>
    <m/>
    <m/>
    <m/>
    <s v="8-968-62"/>
    <s v="MASIVO"/>
    <s v="NPN"/>
    <x v="12"/>
    <m/>
    <m/>
    <m/>
    <m/>
  </r>
  <r>
    <x v="1"/>
    <s v="Marlene Rodriguez "/>
    <n v="365085700000"/>
    <s v="Cobros Mayo 3"/>
    <m/>
    <m/>
    <d v="2026-05-01T00:00:00"/>
    <s v="69266370"/>
    <s v="69266370"/>
    <m/>
    <m/>
    <m/>
    <m/>
    <m/>
    <d v="2026-05-01T00:00:00"/>
    <m/>
    <m/>
    <m/>
    <s v="8-920-1333"/>
    <s v="MASIVO"/>
    <s v="2 MESES PENDIENTES"/>
    <x v="12"/>
    <m/>
    <m/>
    <m/>
    <m/>
  </r>
  <r>
    <x v="1"/>
    <s v="Cesar Agusto Cortez Castillo"/>
    <n v="367088130000"/>
    <s v="Cobros Mayo 3"/>
    <m/>
    <m/>
    <d v="2026-05-01T00:00:00"/>
    <s v="68983321"/>
    <s v="68983321"/>
    <m/>
    <m/>
    <m/>
    <m/>
    <m/>
    <d v="2026-05-01T00:00:00"/>
    <m/>
    <m/>
    <m/>
    <s v="9-107-2688"/>
    <s v="MASIVO"/>
    <s v="2 MESES PENDIENTES"/>
    <x v="12"/>
    <m/>
    <m/>
    <m/>
    <m/>
  </r>
  <r>
    <x v="1"/>
    <s v="JOEL ISAAC SALCEDO MONTERO"/>
    <n v="367087770000"/>
    <s v="Cobros Mayo 3"/>
    <m/>
    <m/>
    <d v="2026-05-01T00:00:00"/>
    <s v="65872342"/>
    <s v="65872342"/>
    <m/>
    <m/>
    <m/>
    <m/>
    <m/>
    <d v="2026-05-01T00:00:00"/>
    <m/>
    <m/>
    <m/>
    <s v="8-772-1639"/>
    <s v="MASIVO"/>
    <s v="2 MESES PENDIENTES"/>
    <x v="12"/>
    <m/>
    <m/>
    <m/>
    <m/>
  </r>
  <r>
    <x v="1"/>
    <s v="Carlos Andrés Martínez flores"/>
    <n v="367086990000"/>
    <s v="Cobros Mayo 3"/>
    <m/>
    <m/>
    <d v="2026-05-01T00:00:00"/>
    <s v="64711376"/>
    <s v="64711376"/>
    <m/>
    <m/>
    <m/>
    <m/>
    <m/>
    <d v="2026-05-01T00:00:00"/>
    <m/>
    <m/>
    <m/>
    <s v="8-165-101"/>
    <s v="MASIVO"/>
    <s v="2 MESES PENDIENTES"/>
    <x v="12"/>
    <m/>
    <m/>
    <m/>
    <m/>
  </r>
  <r>
    <x v="1"/>
    <s v="Analia Milagros Ehrman Preciado"/>
    <n v="357222250000"/>
    <s v="Cobros Mayo 3"/>
    <m/>
    <m/>
    <d v="2026-05-01T00:00:00"/>
    <s v="61592413"/>
    <s v="61592413"/>
    <m/>
    <m/>
    <m/>
    <m/>
    <m/>
    <d v="2026-05-01T00:00:00"/>
    <m/>
    <m/>
    <m/>
    <s v="8-1061-1805"/>
    <s v="MASIVO"/>
    <s v="2 MESES PENDIENTES"/>
    <x v="12"/>
    <m/>
    <m/>
    <m/>
    <m/>
  </r>
  <r>
    <x v="1"/>
    <s v="NAIDELIS PEREZ JIMENEZ"/>
    <n v="352201400000"/>
    <s v="Cobros Mayo 3"/>
    <m/>
    <m/>
    <d v="2026-05-01T00:00:00"/>
    <s v="65778075"/>
    <s v="65778075"/>
    <m/>
    <m/>
    <m/>
    <m/>
    <m/>
    <d v="2026-05-01T00:00:00"/>
    <m/>
    <m/>
    <m/>
    <s v="8-1008-1745"/>
    <s v="MASIVO"/>
    <s v="2 MESES PENDIENTES"/>
    <x v="12"/>
    <m/>
    <m/>
    <m/>
    <m/>
  </r>
  <r>
    <x v="1"/>
    <s v="CARLOS OSCAR HERNANDEZ HERNANDEZ "/>
    <n v="367074870000"/>
    <s v="Cobros Mayo 3"/>
    <m/>
    <m/>
    <d v="2026-05-01T00:00:00"/>
    <s v="68114118"/>
    <s v="68114118"/>
    <m/>
    <m/>
    <m/>
    <m/>
    <m/>
    <d v="2026-05-01T00:00:00"/>
    <m/>
    <m/>
    <m/>
    <s v="8-1041-463"/>
    <s v="MASIVO"/>
    <s v="2 MESES PENDIENTES"/>
    <x v="12"/>
    <m/>
    <m/>
    <m/>
    <m/>
  </r>
  <r>
    <x v="1"/>
    <s v="Lidia Elsa Arauz Villarreal "/>
    <n v="195012900000"/>
    <s v="Cobros Mayo 3"/>
    <m/>
    <m/>
    <d v="2026-05-01T00:00:00"/>
    <n v="63419601"/>
    <n v="63419601"/>
    <m/>
    <m/>
    <m/>
    <m/>
    <m/>
    <d v="2026-05-01T00:00:00"/>
    <m/>
    <m/>
    <m/>
    <s v="4-79-540"/>
    <s v="MASIVO"/>
    <s v="2 MESES PENDIENTES"/>
    <x v="12"/>
    <m/>
    <m/>
    <m/>
    <m/>
  </r>
  <r>
    <x v="1"/>
    <s v="ELIANA ESTHER ORTIZ RODRIGUEZ"/>
    <n v="368087410000"/>
    <s v="Cobros Mayo 3"/>
    <m/>
    <m/>
    <d v="2026-05-01T00:00:00"/>
    <s v="63447670"/>
    <s v="63447670"/>
    <m/>
    <m/>
    <m/>
    <m/>
    <m/>
    <d v="2026-05-01T00:00:00"/>
    <m/>
    <m/>
    <m/>
    <s v="8-1021-512"/>
    <s v="MASIVO"/>
    <s v="2 MESES PENDIENTES"/>
    <x v="12"/>
    <m/>
    <m/>
    <m/>
    <m/>
  </r>
  <r>
    <x v="1"/>
    <s v="GLADYS SOSA CASTILLO "/>
    <n v="363087400000"/>
    <s v="Cobros Mayo 3"/>
    <m/>
    <m/>
    <d v="2026-05-01T00:00:00"/>
    <s v="67546593"/>
    <s v="67546593"/>
    <m/>
    <m/>
    <m/>
    <m/>
    <m/>
    <d v="2026-05-01T00:00:00"/>
    <m/>
    <m/>
    <m/>
    <s v="8-407-419"/>
    <s v="MASIVO"/>
    <s v="2 MESES PENDIENTES"/>
    <x v="12"/>
    <m/>
    <m/>
    <m/>
    <m/>
  </r>
  <r>
    <x v="1"/>
    <s v="Yilianis Lizbeth armuelles morales "/>
    <n v="361087050000"/>
    <s v="Cobros Mayo 3"/>
    <m/>
    <m/>
    <d v="2026-05-01T00:00:00"/>
    <s v="62429553"/>
    <s v="62429553"/>
    <m/>
    <m/>
    <m/>
    <m/>
    <m/>
    <d v="2026-05-01T00:00:00"/>
    <m/>
    <m/>
    <m/>
    <s v="8-951-757"/>
    <s v="MASIVO"/>
    <s v="NPN"/>
    <x v="12"/>
    <m/>
    <m/>
    <m/>
    <m/>
  </r>
  <r>
    <x v="1"/>
    <s v="IIiani Zuanet armuelles morales"/>
    <n v="364087510000"/>
    <s v="Cobros Mayo 3"/>
    <m/>
    <m/>
    <d v="2026-05-01T00:00:00"/>
    <s v="68260476"/>
    <s v="68260476"/>
    <m/>
    <m/>
    <m/>
    <m/>
    <m/>
    <d v="2026-05-01T00:00:00"/>
    <m/>
    <m/>
    <m/>
    <s v="8-836-1914"/>
    <s v="MASIVO"/>
    <s v="2 MESES PENDIENTES"/>
    <x v="12"/>
    <m/>
    <m/>
    <m/>
    <m/>
  </r>
  <r>
    <x v="1"/>
    <s v="Xiomara torres"/>
    <n v="368086490000"/>
    <s v="Cobros Mayo 3"/>
    <m/>
    <m/>
    <d v="2026-05-01T00:00:00"/>
    <s v="67335147"/>
    <s v="67335147"/>
    <m/>
    <m/>
    <m/>
    <m/>
    <m/>
    <d v="2026-05-01T00:00:00"/>
    <m/>
    <m/>
    <m/>
    <s v="8-370-949"/>
    <s v="SOHO"/>
    <s v="2 MESES PENDIENTES"/>
    <x v="12"/>
    <m/>
    <m/>
    <m/>
    <m/>
  </r>
  <r>
    <x v="1"/>
    <s v="Andrea Valencia"/>
    <n v="361084410000"/>
    <s v="Cobros Mayo 3"/>
    <m/>
    <m/>
    <d v="2026-05-01T00:00:00"/>
    <s v="60284434"/>
    <s v="60284434"/>
    <m/>
    <m/>
    <m/>
    <m/>
    <m/>
    <d v="2026-05-01T00:00:00"/>
    <m/>
    <m/>
    <m/>
    <s v="E-8-204662"/>
    <s v="SOHO"/>
    <s v="2 MESES PENDIENTES"/>
    <x v="12"/>
    <m/>
    <m/>
    <m/>
    <m/>
  </r>
  <r>
    <x v="1"/>
    <s v="Pedro Alexander  Arias Matarrita"/>
    <n v="365086320000"/>
    <s v="Cobros Mayo 3"/>
    <m/>
    <m/>
    <d v="2026-05-01T00:00:00"/>
    <s v="62463361"/>
    <s v="62463361"/>
    <m/>
    <m/>
    <m/>
    <m/>
    <m/>
    <d v="2026-05-01T00:00:00"/>
    <m/>
    <m/>
    <m/>
    <s v="B00000247"/>
    <s v="SOHO"/>
    <s v="2 MESES PENDIENTES"/>
    <x v="12"/>
    <m/>
    <m/>
    <m/>
    <m/>
  </r>
  <r>
    <x v="1"/>
    <s v="IDANIA WONG"/>
    <n v="219029460000"/>
    <s v="Cobros Mayo 3"/>
    <m/>
    <m/>
    <d v="2026-05-01T00:00:00"/>
    <s v="67088784"/>
    <s v="67088784"/>
    <m/>
    <m/>
    <m/>
    <m/>
    <m/>
    <d v="2026-05-01T00:00:00"/>
    <m/>
    <m/>
    <m/>
    <s v="8-781-425"/>
    <s v="MASIVO"/>
    <s v="2 MESES PENDIENTES"/>
    <x v="12"/>
    <m/>
    <m/>
    <m/>
    <m/>
  </r>
  <r>
    <x v="1"/>
    <s v="BRICEIDA SANTANA IRIGOYEN"/>
    <n v="193069630000"/>
    <s v="Cobros Mayo 3"/>
    <m/>
    <m/>
    <d v="2026-05-01T00:00:00"/>
    <n v="61039253"/>
    <n v="61039253"/>
    <m/>
    <m/>
    <m/>
    <m/>
    <m/>
    <d v="2026-05-01T00:00:00"/>
    <m/>
    <m/>
    <m/>
    <s v="8-753-1773"/>
    <s v="CALL CENTER P2P"/>
    <s v="2 MESES PENDIENTES"/>
    <x v="12"/>
    <m/>
    <m/>
    <m/>
    <m/>
  </r>
  <r>
    <x v="1"/>
    <s v=" KARINA MORENO"/>
    <n v="303029540000"/>
    <s v="Cobros Mayo 3"/>
    <m/>
    <m/>
    <d v="2026-05-01T00:00:00"/>
    <n v="62992687"/>
    <n v="62992687"/>
    <m/>
    <m/>
    <m/>
    <m/>
    <m/>
    <d v="2026-05-01T00:00:00"/>
    <m/>
    <m/>
    <m/>
    <s v="6-714-2021"/>
    <s v="CALL CENTER P2P"/>
    <s v="2 MESES PENDIENTES"/>
    <x v="12"/>
    <m/>
    <m/>
    <m/>
    <m/>
  </r>
  <r>
    <x v="1"/>
    <s v=" Graciela Arias"/>
    <n v="364079110000"/>
    <s v="Cobros Mayo 3"/>
    <m/>
    <m/>
    <d v="2026-05-01T00:00:00"/>
    <s v="67593113"/>
    <s v="67593113"/>
    <m/>
    <m/>
    <m/>
    <m/>
    <m/>
    <d v="2026-05-01T00:00:00"/>
    <m/>
    <m/>
    <m/>
    <s v="PA0817956"/>
    <s v="RENOVACIONES"/>
    <s v="2 MESES PENDIENTES"/>
    <x v="12"/>
    <m/>
    <m/>
    <m/>
    <m/>
  </r>
  <r>
    <x v="1"/>
    <s v="IGUANIEBIGUIÑA LOPEZ ALMILLATEGUI"/>
    <n v="363086040000"/>
    <s v="Cobros Mayo 3"/>
    <m/>
    <m/>
    <d v="2026-05-01T00:00:00"/>
    <s v="65239456"/>
    <s v="65239456"/>
    <m/>
    <m/>
    <m/>
    <m/>
    <m/>
    <d v="2026-05-01T00:00:00"/>
    <m/>
    <m/>
    <m/>
    <s v="10-716-903"/>
    <s v="DIGITAL"/>
    <s v="2 MESES PENDIENTES"/>
    <x v="12"/>
    <m/>
    <m/>
    <m/>
    <m/>
  </r>
  <r>
    <x v="1"/>
    <s v=" YENITZA LILIBETH LEZCANO MORALES"/>
    <n v="363086960000"/>
    <s v="Cobros Mayo 3"/>
    <m/>
    <m/>
    <d v="2026-05-01T00:00:00"/>
    <s v="62038247"/>
    <s v="62038247"/>
    <m/>
    <m/>
    <m/>
    <m/>
    <m/>
    <d v="2026-05-01T00:00:00"/>
    <m/>
    <m/>
    <m/>
    <s v="4-737-2145"/>
    <s v="Outbound Residencial"/>
    <s v="2 MESES PENDIENTES"/>
    <x v="12"/>
    <m/>
    <m/>
    <m/>
    <m/>
  </r>
  <r>
    <x v="1"/>
    <s v="Mijael Daniel Fernández Paredes"/>
    <n v="362086920000"/>
    <s v="Cobros Mayo 3"/>
    <m/>
    <m/>
    <d v="2026-05-01T00:00:00"/>
    <s v="64808307"/>
    <s v="64808307"/>
    <m/>
    <m/>
    <m/>
    <m/>
    <m/>
    <d v="2026-05-01T00:00:00"/>
    <m/>
    <m/>
    <m/>
    <s v="8-1070-2463"/>
    <s v="MASIVO"/>
    <s v="NPN"/>
    <x v="12"/>
    <m/>
    <m/>
    <m/>
    <m/>
  </r>
  <r>
    <x v="1"/>
    <s v="johana Stephanie corella"/>
    <n v="368084770000"/>
    <s v="Cobros Mayo 3"/>
    <m/>
    <m/>
    <d v="2026-05-01T00:00:00"/>
    <s v="66098436"/>
    <s v="66098436"/>
    <m/>
    <m/>
    <m/>
    <m/>
    <m/>
    <d v="2026-05-01T00:00:00"/>
    <m/>
    <m/>
    <m/>
    <s v="4-737-1560"/>
    <s v="MASIVO"/>
    <s v="2 MESES PENDIENTES"/>
    <x v="12"/>
    <m/>
    <m/>
    <m/>
    <m/>
  </r>
  <r>
    <x v="1"/>
    <s v="Dionicia Jordan Gonzalez de Montenegro"/>
    <n v="367084580000"/>
    <s v="Cobros Mayo 3"/>
    <m/>
    <m/>
    <d v="2026-05-01T00:00:00"/>
    <n v="67669261"/>
    <n v="67669261"/>
    <m/>
    <m/>
    <m/>
    <m/>
    <m/>
    <d v="2026-05-01T00:00:00"/>
    <m/>
    <m/>
    <m/>
    <s v="4-150-649"/>
    <s v="MASIVO"/>
    <s v="2 MESES PENDIENTES"/>
    <x v="12"/>
    <m/>
    <m/>
    <m/>
    <m/>
  </r>
  <r>
    <x v="1"/>
    <s v="Katherine Michelle Lezcano Guerra"/>
    <n v="331029420000"/>
    <s v="Cobros Mayo 3"/>
    <m/>
    <m/>
    <d v="2026-05-01T00:00:00"/>
    <n v="64727988"/>
    <n v="64727988"/>
    <m/>
    <m/>
    <m/>
    <m/>
    <m/>
    <d v="2026-05-01T00:00:00"/>
    <m/>
    <m/>
    <m/>
    <s v=" 4-750-701"/>
    <s v="MASIVO"/>
    <s v="1 MES PENDIENTE"/>
    <x v="12"/>
    <m/>
    <m/>
    <m/>
    <m/>
  </r>
  <r>
    <x v="1"/>
    <s v="María Odilia Sánchez Serrano De González "/>
    <n v="362086720000"/>
    <s v="Cobros Mayo 3"/>
    <m/>
    <m/>
    <d v="2026-05-01T00:00:00"/>
    <n v="64522054"/>
    <n v="64522054"/>
    <m/>
    <m/>
    <m/>
    <m/>
    <m/>
    <d v="2026-05-01T00:00:00"/>
    <m/>
    <m/>
    <m/>
    <s v="4-126-838"/>
    <s v="MASIVO"/>
    <s v="NPN"/>
    <x v="12"/>
    <m/>
    <m/>
    <m/>
    <m/>
  </r>
  <r>
    <x v="1"/>
    <s v="JISSEL GUADALUP GONZALEZ VELAZQ"/>
    <n v="367087120000"/>
    <s v="Cobros Mayo 3"/>
    <m/>
    <m/>
    <d v="2026-05-01T00:00:00"/>
    <s v="67827008"/>
    <s v="67827008"/>
    <m/>
    <m/>
    <m/>
    <m/>
    <m/>
    <d v="2026-05-01T00:00:00"/>
    <m/>
    <m/>
    <m/>
    <s v="8-901-2490"/>
    <s v="MASIVO"/>
    <s v="2 MESES PENDIENTES"/>
    <x v="12"/>
    <m/>
    <m/>
    <m/>
    <m/>
  </r>
  <r>
    <x v="1"/>
    <s v="Aron Axel Alonso Rivers"/>
    <n v="368077410000"/>
    <s v="Cobros Mayo 3"/>
    <m/>
    <m/>
    <d v="2026-05-01T00:00:00"/>
    <s v="62845502"/>
    <s v="62845502"/>
    <m/>
    <m/>
    <m/>
    <m/>
    <m/>
    <d v="2026-05-01T00:00:00"/>
    <m/>
    <m/>
    <m/>
    <s v="7-714-694"/>
    <s v="MASIVO"/>
    <s v="2 MESES PENDIENTES"/>
    <x v="12"/>
    <m/>
    <m/>
    <m/>
    <m/>
  </r>
  <r>
    <x v="1"/>
    <s v="Yasibel Andrade"/>
    <n v="363086360000"/>
    <s v="Cobros Mayo 3"/>
    <m/>
    <m/>
    <d v="2026-05-01T00:00:00"/>
    <s v="65963710"/>
    <s v="65963710"/>
    <m/>
    <m/>
    <m/>
    <m/>
    <m/>
    <d v="2026-05-01T00:00:00"/>
    <m/>
    <m/>
    <m/>
    <s v="9-732-273"/>
    <s v="MASIVO"/>
    <s v="2 MESES PENDIENTES"/>
    <x v="12"/>
    <m/>
    <m/>
    <m/>
    <m/>
  </r>
  <r>
    <x v="1"/>
    <s v="MARTIN JAVIER SANTO SANTOS"/>
    <n v="361086900000"/>
    <s v="Cobros Mayo 3"/>
    <m/>
    <m/>
    <d v="2026-05-01T00:00:00"/>
    <s v="69292057"/>
    <s v="69292057"/>
    <m/>
    <m/>
    <m/>
    <m/>
    <m/>
    <d v="2026-05-01T00:00:00"/>
    <m/>
    <m/>
    <m/>
    <s v="9-752-506"/>
    <s v="MASIVO"/>
    <s v="2 MESES PENDIENTES"/>
    <x v="12"/>
    <m/>
    <m/>
    <m/>
    <m/>
  </r>
  <r>
    <x v="1"/>
    <s v="Edwin Enoc Ledezma Pérez"/>
    <n v="369087400000"/>
    <s v="Cobros Mayo 3"/>
    <m/>
    <m/>
    <d v="2026-05-01T00:00:00"/>
    <s v="67269179"/>
    <s v="67269179"/>
    <m/>
    <m/>
    <m/>
    <m/>
    <m/>
    <d v="2026-05-01T00:00:00"/>
    <m/>
    <m/>
    <m/>
    <s v="8-1045-1713"/>
    <s v="MASIVO"/>
    <s v="2 MESES PENDIENTES"/>
    <x v="12"/>
    <m/>
    <m/>
    <m/>
    <m/>
  </r>
  <r>
    <x v="1"/>
    <s v="MAGDALENA PEREZ BARRIA"/>
    <n v="362085050000"/>
    <s v="Cobros Mayo 3"/>
    <m/>
    <m/>
    <d v="2026-05-01T00:00:00"/>
    <s v="63035959"/>
    <s v="63035959"/>
    <m/>
    <m/>
    <m/>
    <m/>
    <m/>
    <d v="2026-05-01T00:00:00"/>
    <m/>
    <m/>
    <m/>
    <s v="9-717-960"/>
    <s v="MASIVO"/>
    <s v="2 MESES PENDIENTES"/>
    <x v="12"/>
    <m/>
    <m/>
    <m/>
    <m/>
  </r>
  <r>
    <x v="1"/>
    <s v="LUIS MONTENEGRO"/>
    <n v="368087060000"/>
    <s v="Cobros Mayo 3"/>
    <m/>
    <m/>
    <d v="2026-05-01T00:00:00"/>
    <s v="61585801"/>
    <s v="61585801"/>
    <m/>
    <m/>
    <m/>
    <m/>
    <m/>
    <d v="2026-05-01T00:00:00"/>
    <m/>
    <m/>
    <m/>
    <s v="8-843-1586"/>
    <s v="MASIVO"/>
    <s v="2 MESES PENDIENTES"/>
    <x v="12"/>
    <m/>
    <m/>
    <m/>
    <m/>
  </r>
  <r>
    <x v="1"/>
    <s v="Humberto Samaniego"/>
    <n v="365087140000"/>
    <s v="Cobros Mayo 3"/>
    <m/>
    <m/>
    <d v="2026-05-01T00:00:00"/>
    <s v="67709218"/>
    <s v="67709218"/>
    <m/>
    <m/>
    <m/>
    <m/>
    <m/>
    <d v="2026-05-01T00:00:00"/>
    <m/>
    <m/>
    <m/>
    <s v="8-515-2321"/>
    <s v="MASIVO"/>
    <s v="2 MESES PENDIENTES"/>
    <x v="12"/>
    <m/>
    <m/>
    <m/>
    <m/>
  </r>
  <r>
    <x v="1"/>
    <s v="Roberto Angel Vásquez Esquivel "/>
    <n v="367054370000"/>
    <s v="Cobros Mayo 3"/>
    <m/>
    <m/>
    <d v="2026-05-01T00:00:00"/>
    <s v="67156004"/>
    <s v="67156004"/>
    <m/>
    <m/>
    <m/>
    <m/>
    <m/>
    <d v="2026-05-01T00:00:00"/>
    <m/>
    <m/>
    <m/>
    <s v="8-1017-2478"/>
    <s v="MASIVO"/>
    <s v="2 MESES PENDIENTES"/>
    <x v="12"/>
    <m/>
    <m/>
    <m/>
    <m/>
  </r>
  <r>
    <x v="1"/>
    <s v="Angélica Michel Buitrago"/>
    <n v="363082820000"/>
    <s v="Cobros Mayo 3"/>
    <m/>
    <m/>
    <d v="2026-05-01T00:00:00"/>
    <s v="69351752"/>
    <s v="69351752"/>
    <m/>
    <m/>
    <m/>
    <m/>
    <m/>
    <d v="2026-05-01T00:00:00"/>
    <m/>
    <m/>
    <m/>
    <s v="8-1006-631"/>
    <s v="MASIVO"/>
    <s v="2 MESES PENDIENTES"/>
    <x v="12"/>
    <m/>
    <m/>
    <m/>
    <m/>
  </r>
  <r>
    <x v="1"/>
    <s v="Josue Gómez "/>
    <n v="359123260000"/>
    <s v="Cobros Mayo 3"/>
    <m/>
    <m/>
    <d v="2026-05-01T00:00:00"/>
    <s v="67656612"/>
    <s v="67656612"/>
    <m/>
    <m/>
    <m/>
    <m/>
    <m/>
    <d v="2026-05-01T00:00:00"/>
    <m/>
    <m/>
    <m/>
    <s v="8-1044-1216"/>
    <s v="MASIVO"/>
    <s v="2 MESES PENDIENTES"/>
    <x v="12"/>
    <m/>
    <m/>
    <m/>
    <m/>
  </r>
  <r>
    <x v="1"/>
    <s v="Jaqueline Diaz"/>
    <n v="289007530000"/>
    <s v="Cobros Mayo 3"/>
    <m/>
    <m/>
    <d v="2026-05-01T00:00:00"/>
    <s v="60271931"/>
    <s v="60271931"/>
    <m/>
    <m/>
    <m/>
    <m/>
    <m/>
    <d v="2026-05-01T00:00:00"/>
    <m/>
    <m/>
    <m/>
    <s v="2-101-340"/>
    <s v="MASIVO"/>
    <s v="2 MESES PENDIENTES"/>
    <x v="12"/>
    <m/>
    <m/>
    <m/>
    <m/>
  </r>
  <r>
    <x v="1"/>
    <s v="Omar Darío Franco Mares"/>
    <n v="365087750000"/>
    <s v="Cobros Mayo 3"/>
    <m/>
    <m/>
    <d v="2026-05-01T00:00:00"/>
    <s v="69587979"/>
    <s v="69587979"/>
    <m/>
    <m/>
    <m/>
    <m/>
    <m/>
    <d v="2026-05-01T00:00:00"/>
    <m/>
    <m/>
    <m/>
    <s v="8-733-203"/>
    <s v="MASIVO"/>
    <s v="2 MESES PENDIENTES"/>
    <x v="12"/>
    <m/>
    <m/>
    <m/>
    <m/>
  </r>
  <r>
    <x v="1"/>
    <s v="Fiama Katiusca Acosta Mosquera "/>
    <n v="361087660000"/>
    <s v="Cobros Mayo 3"/>
    <m/>
    <m/>
    <d v="2026-05-01T00:00:00"/>
    <s v="64283735"/>
    <s v="64283735"/>
    <m/>
    <m/>
    <m/>
    <m/>
    <m/>
    <d v="2026-05-01T00:00:00"/>
    <m/>
    <m/>
    <m/>
    <s v="8-860-1121"/>
    <s v="MASIVO"/>
    <s v="2 MESES PENDIENTES"/>
    <x v="12"/>
    <m/>
    <m/>
    <m/>
    <m/>
  </r>
  <r>
    <x v="1"/>
    <s v="Rito Antonio Vásquez Florez"/>
    <n v="361088520000"/>
    <s v="Cobros Mayo 3"/>
    <m/>
    <m/>
    <d v="2026-05-01T00:00:00"/>
    <s v="63727568"/>
    <s v="63727568"/>
    <m/>
    <m/>
    <m/>
    <m/>
    <m/>
    <d v="2026-05-01T00:00:00"/>
    <m/>
    <m/>
    <m/>
    <s v="8-50-66"/>
    <s v="MASIVO"/>
    <s v="2 MESES PENDIENTES"/>
    <x v="12"/>
    <m/>
    <m/>
    <m/>
    <m/>
  </r>
  <r>
    <x v="1"/>
    <s v="Juan acosta galindo"/>
    <n v="368089170000"/>
    <s v="Cobros Mayo 3"/>
    <m/>
    <m/>
    <d v="2026-05-01T00:00:00"/>
    <s v="64411353"/>
    <s v="64411353"/>
    <m/>
    <m/>
    <m/>
    <m/>
    <m/>
    <d v="2026-05-01T00:00:00"/>
    <m/>
    <m/>
    <m/>
    <s v="4-206-693"/>
    <s v="MASIVO"/>
    <s v="NPN"/>
    <x v="12"/>
    <m/>
    <m/>
    <m/>
    <m/>
  </r>
  <r>
    <x v="1"/>
    <s v="MARIA ADRIANA PINEDA TUÑON"/>
    <n v="335277560000"/>
    <s v="Cobros Mayo 3"/>
    <m/>
    <m/>
    <d v="2026-05-01T00:00:00"/>
    <s v="62664509"/>
    <s v="62664509"/>
    <m/>
    <m/>
    <m/>
    <m/>
    <m/>
    <d v="2026-05-01T00:00:00"/>
    <m/>
    <m/>
    <m/>
    <s v="8-468-854"/>
    <s v="MASIVO"/>
    <s v="2 MESES PENDIENTES"/>
    <x v="12"/>
    <m/>
    <m/>
    <m/>
    <m/>
  </r>
  <r>
    <x v="1"/>
    <s v="Adolfo Montenegro "/>
    <n v="366087520000"/>
    <s v="Cobros Mayo 3"/>
    <m/>
    <m/>
    <d v="2026-05-01T00:00:00"/>
    <s v="67944507"/>
    <s v="67944507"/>
    <m/>
    <m/>
    <m/>
    <m/>
    <m/>
    <d v="2026-05-01T00:00:00"/>
    <m/>
    <m/>
    <m/>
    <s v="8-455-130"/>
    <s v="MASIVO"/>
    <s v="NPN"/>
    <x v="12"/>
    <m/>
    <m/>
    <m/>
    <m/>
  </r>
  <r>
    <x v="1"/>
    <s v="Sharay del valle piñango liendo"/>
    <n v="341271570000"/>
    <s v="Cobros Mayo 3"/>
    <m/>
    <m/>
    <d v="2026-05-01T00:00:00"/>
    <n v="66568425"/>
    <n v="66568425"/>
    <m/>
    <m/>
    <m/>
    <m/>
    <m/>
    <d v="2026-05-01T00:00:00"/>
    <m/>
    <m/>
    <m/>
    <s v="167081780"/>
    <s v="MASIVO"/>
    <s v="2 MESES PENDIENTES"/>
    <x v="12"/>
    <m/>
    <m/>
    <m/>
    <m/>
  </r>
  <r>
    <x v="1"/>
    <s v="GILBERTO"/>
    <n v="369087090000"/>
    <s v="Cobros Mayo 3"/>
    <m/>
    <m/>
    <d v="2026-05-01T00:00:00"/>
    <s v="65086364"/>
    <s v="65086364"/>
    <m/>
    <m/>
    <m/>
    <m/>
    <m/>
    <d v="2026-05-01T00:00:00"/>
    <m/>
    <m/>
    <m/>
    <s v="7-74-310"/>
    <s v="MASIVO"/>
    <s v="2 MESES PENDIENTES"/>
    <x v="12"/>
    <m/>
    <m/>
    <m/>
    <m/>
  </r>
  <r>
    <x v="1"/>
    <s v="Isaias López"/>
    <n v="362084080000"/>
    <s v="Cobros Mayo 3"/>
    <m/>
    <m/>
    <d v="2026-05-01T00:00:00"/>
    <s v="69100559"/>
    <s v="69100559"/>
    <m/>
    <m/>
    <m/>
    <m/>
    <m/>
    <d v="2026-05-01T00:00:00"/>
    <m/>
    <m/>
    <m/>
    <s v="8-752-2376"/>
    <s v="SOHO"/>
    <s v="NPN"/>
    <x v="12"/>
    <m/>
    <m/>
    <m/>
    <m/>
  </r>
  <r>
    <x v="1"/>
    <s v="HAROL QUINTERO"/>
    <n v="363088320000"/>
    <s v="Cobros Mayo 3"/>
    <m/>
    <m/>
    <d v="2026-05-01T00:00:00"/>
    <s v="66172191"/>
    <s v="66172191"/>
    <m/>
    <m/>
    <m/>
    <m/>
    <m/>
    <d v="2026-05-01T00:00:00"/>
    <m/>
    <m/>
    <m/>
    <s v="8-826-676"/>
    <s v="MASIVO"/>
    <s v="2 MESES PENDIENTES"/>
    <x v="12"/>
    <m/>
    <m/>
    <m/>
    <m/>
  </r>
  <r>
    <x v="1"/>
    <s v="MERARI NOEMI MORAN DE TAYLOR"/>
    <n v="361057910000"/>
    <s v="Cobros Mayo 3"/>
    <m/>
    <m/>
    <d v="2026-05-01T00:00:00"/>
    <s v="68802679"/>
    <s v="68802679"/>
    <m/>
    <m/>
    <m/>
    <m/>
    <m/>
    <d v="2026-05-01T00:00:00"/>
    <m/>
    <m/>
    <m/>
    <s v="8-466-958"/>
    <s v="MASIVO"/>
    <s v="2 MESES PENDIENTES"/>
    <x v="12"/>
    <m/>
    <m/>
    <m/>
    <m/>
  </r>
  <r>
    <x v="1"/>
    <s v="Ana Miranda"/>
    <n v="367087190000"/>
    <s v="Cobros Mayo 3"/>
    <m/>
    <m/>
    <d v="2026-05-01T00:00:00"/>
    <n v="63681191"/>
    <n v="63681191"/>
    <m/>
    <m/>
    <m/>
    <m/>
    <m/>
    <d v="2026-05-01T00:00:00"/>
    <m/>
    <m/>
    <m/>
    <s v="4-806-2112"/>
    <s v="MASIVO"/>
    <s v="NPN"/>
    <x v="12"/>
    <m/>
    <m/>
    <m/>
    <m/>
  </r>
  <r>
    <x v="1"/>
    <s v="Larissa yeritza consepcion saldaña "/>
    <n v="361081290000"/>
    <s v="Cobros Mayo 3"/>
    <m/>
    <m/>
    <d v="2026-05-01T00:00:00"/>
    <s v="64116969"/>
    <s v="64116969"/>
    <m/>
    <m/>
    <m/>
    <m/>
    <m/>
    <d v="2026-05-01T00:00:00"/>
    <m/>
    <m/>
    <m/>
    <s v="8-1060-1070"/>
    <s v="MASIVO"/>
    <s v="2 MESES PENDIENTES"/>
    <x v="12"/>
    <m/>
    <m/>
    <m/>
    <m/>
  </r>
  <r>
    <x v="1"/>
    <s v="Damaris Lezcano "/>
    <n v="364082950000"/>
    <s v="Cobros Mayo 3"/>
    <m/>
    <m/>
    <d v="2026-05-01T00:00:00"/>
    <s v="63275548"/>
    <s v="63275548"/>
    <m/>
    <m/>
    <m/>
    <m/>
    <m/>
    <d v="2026-05-01T00:00:00"/>
    <m/>
    <m/>
    <m/>
    <s v="4-202-486"/>
    <s v="MASIVO"/>
    <s v="2 MESES PENDIENTES"/>
    <x v="12"/>
    <m/>
    <m/>
    <m/>
    <m/>
  </r>
  <r>
    <x v="1"/>
    <s v="Keira Morales "/>
    <n v="368087860000"/>
    <s v="Cobros Mayo 3"/>
    <m/>
    <m/>
    <d v="2026-05-01T00:00:00"/>
    <s v="69673404"/>
    <s v="69673404"/>
    <m/>
    <m/>
    <m/>
    <m/>
    <m/>
    <d v="2026-05-01T00:00:00"/>
    <m/>
    <m/>
    <m/>
    <s v="4-734-1953"/>
    <s v="MASIVO"/>
    <s v="2 MESES PENDIENTES"/>
    <x v="12"/>
    <m/>
    <m/>
    <m/>
    <m/>
  </r>
  <r>
    <x v="1"/>
    <s v="Yelesky Yohaneth Stephenson Flavien "/>
    <n v="367086720000"/>
    <s v="Cobros Mayo 3"/>
    <m/>
    <m/>
    <d v="2026-05-01T00:00:00"/>
    <n v="69610059"/>
    <n v="69610059"/>
    <m/>
    <m/>
    <m/>
    <m/>
    <m/>
    <d v="2026-05-01T00:00:00"/>
    <m/>
    <m/>
    <m/>
    <s v="1-737-172"/>
    <s v="MASIVO"/>
    <s v="2 MESES PENDIENTES"/>
    <x v="12"/>
    <m/>
    <m/>
    <m/>
    <m/>
  </r>
  <r>
    <x v="1"/>
    <s v="Jose Maria Trejos Castillo  "/>
    <n v="366082190000"/>
    <s v="Cobros Mayo 3"/>
    <m/>
    <m/>
    <d v="2026-05-01T00:00:00"/>
    <n v="66050942"/>
    <n v="66050942"/>
    <m/>
    <m/>
    <m/>
    <m/>
    <m/>
    <d v="2026-05-01T00:00:00"/>
    <m/>
    <m/>
    <m/>
    <s v="4-702-1033"/>
    <s v="MASIVO"/>
    <s v="2 MESES PENDIENTES"/>
    <x v="12"/>
    <m/>
    <m/>
    <m/>
    <m/>
  </r>
  <r>
    <x v="1"/>
    <s v="Jairo Abdiel Urriola Villalva"/>
    <n v="361087520000"/>
    <s v="Cobros Mayo 3"/>
    <m/>
    <m/>
    <d v="2026-05-01T00:00:00"/>
    <s v="63472869"/>
    <s v="63472869"/>
    <m/>
    <m/>
    <m/>
    <m/>
    <m/>
    <d v="2026-05-01T00:00:00"/>
    <m/>
    <m/>
    <m/>
    <s v="4-756-2377"/>
    <s v="MASIVO"/>
    <s v="2 MESES PENDIENTES"/>
    <x v="12"/>
    <m/>
    <m/>
    <m/>
    <m/>
  </r>
  <r>
    <x v="1"/>
    <s v="ALIS ADELA SANTAMARIA"/>
    <n v="366087200000"/>
    <s v="Cobros Mayo 3"/>
    <m/>
    <m/>
    <d v="2026-05-01T00:00:00"/>
    <s v="66377244"/>
    <s v="66377244"/>
    <m/>
    <m/>
    <m/>
    <m/>
    <m/>
    <d v="2026-05-01T00:00:00"/>
    <m/>
    <m/>
    <m/>
    <s v="4-93-544"/>
    <s v="MASIVO"/>
    <s v="2 MESES PENDIENTES"/>
    <x v="12"/>
    <m/>
    <m/>
    <m/>
    <m/>
  </r>
  <r>
    <x v="1"/>
    <s v="Neleysha niño"/>
    <n v="367084050000"/>
    <s v="Cobros Mayo 3"/>
    <m/>
    <m/>
    <d v="2026-05-01T00:00:00"/>
    <s v="64615543"/>
    <s v="64615543"/>
    <m/>
    <m/>
    <m/>
    <m/>
    <m/>
    <d v="2026-05-01T00:00:00"/>
    <m/>
    <m/>
    <m/>
    <s v="3-743-1066"/>
    <s v="MASIVO"/>
    <s v="2 MESES PENDIENTES"/>
    <x v="12"/>
    <m/>
    <m/>
    <m/>
    <m/>
  </r>
  <r>
    <x v="1"/>
    <s v="Yolanda quintero Díaz de duran "/>
    <n v="367084500000"/>
    <s v="Cobros Mayo 3"/>
    <m/>
    <m/>
    <d v="2026-05-01T00:00:00"/>
    <s v="60671625"/>
    <s v="60671625"/>
    <m/>
    <m/>
    <m/>
    <m/>
    <m/>
    <d v="2026-05-01T00:00:00"/>
    <m/>
    <m/>
    <m/>
    <s v="8-367-528"/>
    <s v="MASIVO"/>
    <s v="2 MESES PENDIENTES"/>
    <x v="12"/>
    <m/>
    <m/>
    <m/>
    <m/>
  </r>
  <r>
    <x v="1"/>
    <s v="MARIA ISABEL SANCHEZ MARIN"/>
    <n v="361088230000"/>
    <s v="Cobros Mayo 3"/>
    <m/>
    <m/>
    <d v="2026-05-01T00:00:00"/>
    <s v="61417398"/>
    <s v="61417398"/>
    <m/>
    <m/>
    <m/>
    <m/>
    <m/>
    <d v="2026-05-01T00:00:00"/>
    <m/>
    <m/>
    <m/>
    <s v="8-894-968"/>
    <s v="MASIVO"/>
    <s v="2 MESES PENDIENTES"/>
    <x v="12"/>
    <m/>
    <m/>
    <m/>
    <m/>
  </r>
  <r>
    <x v="1"/>
    <s v="Ciles Anayansi Martinez Sanchez"/>
    <n v="297005750000"/>
    <s v="Cobros Mayo 3"/>
    <m/>
    <m/>
    <d v="2026-05-01T00:00:00"/>
    <s v="68504378"/>
    <s v="68504378"/>
    <m/>
    <m/>
    <m/>
    <m/>
    <m/>
    <d v="2026-05-01T00:00:00"/>
    <m/>
    <m/>
    <m/>
    <s v="9-198-677"/>
    <s v="MASIVO"/>
    <s v="2 MESES PENDIENTES"/>
    <x v="12"/>
    <m/>
    <m/>
    <m/>
    <m/>
  </r>
  <r>
    <x v="1"/>
    <s v="Deivis melendez"/>
    <n v="367089590000"/>
    <s v="Cobros Mayo 3"/>
    <m/>
    <m/>
    <d v="2026-05-01T00:00:00"/>
    <s v="66975549"/>
    <s v="66975549"/>
    <m/>
    <m/>
    <m/>
    <m/>
    <m/>
    <d v="2026-05-01T00:00:00"/>
    <m/>
    <m/>
    <m/>
    <s v="077174440"/>
    <s v="MASIVO"/>
    <s v="NPN"/>
    <x v="12"/>
    <m/>
    <m/>
    <m/>
    <m/>
  </r>
  <r>
    <x v="1"/>
    <s v="KELLY MARISOL SALCEDO FULLER"/>
    <n v="356066760000"/>
    <s v="Cobros Mayo 3"/>
    <m/>
    <m/>
    <d v="2026-05-01T00:00:00"/>
    <n v="67899021"/>
    <n v="67899021"/>
    <m/>
    <m/>
    <m/>
    <m/>
    <m/>
    <d v="2026-05-01T00:00:00"/>
    <m/>
    <m/>
    <m/>
    <s v="8-832-2017"/>
    <s v="MASIVO"/>
    <s v="2 MESES PENDIENTES"/>
    <x v="12"/>
    <m/>
    <m/>
    <m/>
    <m/>
  </r>
  <r>
    <x v="1"/>
    <s v="Alber Murillo"/>
    <n v="365089970000"/>
    <s v="Cobros Mayo 3"/>
    <m/>
    <m/>
    <d v="2026-05-01T00:00:00"/>
    <s v="67586547"/>
    <s v="67586547"/>
    <m/>
    <m/>
    <m/>
    <m/>
    <m/>
    <d v="2026-05-01T00:00:00"/>
    <m/>
    <m/>
    <m/>
    <s v="BG481460"/>
    <s v="MASIVO"/>
    <s v="2 MESES PENDIENTES"/>
    <x v="12"/>
    <m/>
    <m/>
    <m/>
    <m/>
  </r>
  <r>
    <x v="1"/>
    <s v="Yajaira Palacio Cordoba"/>
    <n v="312083310000"/>
    <s v="Cobros Mayo 3"/>
    <m/>
    <m/>
    <d v="2026-05-01T00:00:00"/>
    <s v="66927534"/>
    <s v="66927534"/>
    <m/>
    <m/>
    <m/>
    <m/>
    <m/>
    <d v="2026-05-01T00:00:00"/>
    <m/>
    <m/>
    <m/>
    <s v="8-1251-1211"/>
    <s v="MASIVO"/>
    <s v="2 MESES PENDIENTES"/>
    <x v="12"/>
    <m/>
    <m/>
    <m/>
    <m/>
  </r>
  <r>
    <x v="1"/>
    <s v="Nury Feluz Gómez "/>
    <n v="364045890000"/>
    <s v="Cobros Mayo 3"/>
    <m/>
    <m/>
    <d v="2026-05-01T00:00:00"/>
    <s v="65472961"/>
    <s v="65472961"/>
    <m/>
    <m/>
    <m/>
    <m/>
    <m/>
    <d v="2026-05-01T00:00:00"/>
    <m/>
    <m/>
    <m/>
    <s v="E-8-70094"/>
    <s v="MASIVO"/>
    <s v="2 MESES PENDIENTES"/>
    <x v="12"/>
    <m/>
    <m/>
    <m/>
    <m/>
  </r>
  <r>
    <x v="1"/>
    <s v="ANDREA ALEJANDRA GOODIN URRIOLA"/>
    <n v="362085620000"/>
    <s v="Cobros Mayo 3"/>
    <m/>
    <m/>
    <d v="2026-05-01T00:00:00"/>
    <s v="66433210"/>
    <s v="66433210"/>
    <m/>
    <m/>
    <m/>
    <m/>
    <m/>
    <d v="2026-05-01T00:00:00"/>
    <m/>
    <m/>
    <m/>
    <s v="8-998-1337"/>
    <s v="MASIVO"/>
    <s v="2 MESES PENDIENTES"/>
    <x v="12"/>
    <m/>
    <m/>
    <m/>
    <m/>
  </r>
  <r>
    <x v="1"/>
    <s v="Mario silva"/>
    <n v="363086480000"/>
    <s v="Cobros Mayo 3"/>
    <m/>
    <m/>
    <d v="2026-05-01T00:00:00"/>
    <s v="65590531"/>
    <s v="65590531"/>
    <m/>
    <m/>
    <m/>
    <m/>
    <m/>
    <d v="2026-05-01T00:00:00"/>
    <m/>
    <m/>
    <m/>
    <s v="8-523-1886"/>
    <s v="MASIVO"/>
    <s v="2 MESES PENDIENTES"/>
    <x v="12"/>
    <m/>
    <m/>
    <m/>
    <m/>
  </r>
  <r>
    <x v="1"/>
    <s v="RICARDO GABRIEL RODRIGUEZ MORÁN"/>
    <n v="366083850000"/>
    <s v="Cobros Mayo 3"/>
    <m/>
    <m/>
    <d v="2026-05-01T00:00:00"/>
    <s v="352-5308"/>
    <s v="352-5308"/>
    <m/>
    <m/>
    <m/>
    <m/>
    <m/>
    <d v="2026-05-01T00:00:00"/>
    <m/>
    <m/>
    <m/>
    <s v="8-945-2462"/>
    <s v="MASIVO"/>
    <s v="2 MESES PENDIENTES"/>
    <x v="12"/>
    <m/>
    <m/>
    <m/>
    <m/>
  </r>
  <r>
    <x v="1"/>
    <s v="Katherine itzel Bellido villarreal"/>
    <n v="368087510000"/>
    <s v="Cobros Mayo 3"/>
    <m/>
    <m/>
    <d v="2026-05-01T00:00:00"/>
    <n v="65138270"/>
    <n v="65138270"/>
    <m/>
    <m/>
    <m/>
    <m/>
    <m/>
    <d v="2026-05-01T00:00:00"/>
    <m/>
    <m/>
    <m/>
    <s v="8-855-2111"/>
    <s v="MASIVO"/>
    <s v="2 MESES PENDIENTES"/>
    <x v="12"/>
    <m/>
    <m/>
    <m/>
    <m/>
  </r>
  <r>
    <x v="1"/>
    <s v="ESTELVINA BERNAL OSORIO"/>
    <n v="341308460000"/>
    <s v="Cobros Mayo 3"/>
    <m/>
    <m/>
    <d v="2026-05-01T00:00:00"/>
    <n v="64796456"/>
    <n v="64796456"/>
    <m/>
    <m/>
    <m/>
    <m/>
    <m/>
    <d v="2026-05-01T00:00:00"/>
    <m/>
    <m/>
    <m/>
    <s v="8-529-577"/>
    <s v="MASIVO"/>
    <s v="2 MESES PENDIENTES"/>
    <x v="12"/>
    <m/>
    <m/>
    <m/>
    <m/>
  </r>
  <r>
    <x v="1"/>
    <s v="ERNESTO JOSE MENDOZA RODRIGUEZ"/>
    <n v="366087720000"/>
    <s v="Cobros Mayo 3"/>
    <m/>
    <m/>
    <d v="2026-05-01T00:00:00"/>
    <s v="60255440"/>
    <s v="60255440"/>
    <m/>
    <m/>
    <m/>
    <m/>
    <m/>
    <d v="2026-05-01T00:00:00"/>
    <m/>
    <m/>
    <m/>
    <s v="8-962-2142"/>
    <s v="MASIVO"/>
    <s v="NPN"/>
    <x v="12"/>
    <m/>
    <m/>
    <m/>
    <m/>
  </r>
  <r>
    <x v="1"/>
    <s v="Oliver issac beniz zoto"/>
    <n v="364086480000"/>
    <s v="Cobros Mayo 3"/>
    <m/>
    <m/>
    <d v="2026-05-01T00:00:00"/>
    <s v="62888265"/>
    <s v="62888265"/>
    <m/>
    <m/>
    <m/>
    <m/>
    <m/>
    <d v="2026-05-01T00:00:00"/>
    <m/>
    <m/>
    <m/>
    <s v="8-968-2417"/>
    <s v="MASIVO"/>
    <s v="2 MESES PENDIENTES"/>
    <x v="12"/>
    <m/>
    <m/>
    <m/>
    <m/>
  </r>
  <r>
    <x v="1"/>
    <s v="Danis Rosales Rodriguez "/>
    <n v="357332780000"/>
    <s v="Cobros Mayo 3"/>
    <m/>
    <m/>
    <d v="2026-05-01T00:00:00"/>
    <s v="63655403"/>
    <s v="63655403"/>
    <m/>
    <m/>
    <m/>
    <m/>
    <m/>
    <d v="2026-05-01T00:00:00"/>
    <m/>
    <m/>
    <m/>
    <s v="2-716-1633"/>
    <s v="MASIVO"/>
    <s v="2 MESES PENDIENTES"/>
    <x v="12"/>
    <m/>
    <m/>
    <m/>
    <m/>
  </r>
  <r>
    <x v="1"/>
    <s v="Josue joel sandoval Quiñones"/>
    <n v="365086980000"/>
    <s v="Cobros Mayo 3"/>
    <m/>
    <m/>
    <d v="2026-05-01T00:00:00"/>
    <s v="66012040"/>
    <s v="66012040"/>
    <m/>
    <m/>
    <m/>
    <m/>
    <m/>
    <d v="2026-05-01T00:00:00"/>
    <m/>
    <m/>
    <m/>
    <s v="8-968-983"/>
    <s v="MASIVO"/>
    <s v="2 MESES PENDIENTES"/>
    <x v="12"/>
    <m/>
    <m/>
    <m/>
    <m/>
  </r>
  <r>
    <x v="1"/>
    <s v="Jazmina de los Angeles Figueroa Meneses"/>
    <n v="366087030000"/>
    <s v="Cobros Mayo 3"/>
    <m/>
    <m/>
    <d v="2026-05-01T00:00:00"/>
    <s v="65754521"/>
    <s v="65754521"/>
    <m/>
    <m/>
    <m/>
    <m/>
    <m/>
    <d v="2026-05-01T00:00:00"/>
    <m/>
    <m/>
    <m/>
    <s v="CO22251306"/>
    <s v="SOHO"/>
    <s v="2 MESES PENDIENTES"/>
    <x v="12"/>
    <m/>
    <m/>
    <m/>
    <m/>
  </r>
  <r>
    <x v="1"/>
    <s v="Eduardo Alfonso Conde Burgos "/>
    <n v="365087260000"/>
    <s v="Cobros Mayo 3"/>
    <m/>
    <m/>
    <d v="2026-05-01T00:00:00"/>
    <s v="22037261"/>
    <s v="22037261"/>
    <m/>
    <m/>
    <m/>
    <m/>
    <m/>
    <d v="2026-05-01T00:00:00"/>
    <m/>
    <m/>
    <m/>
    <s v="184593961"/>
    <s v="SOHO"/>
    <s v="2 MESES PENDIENTES"/>
    <x v="12"/>
    <m/>
    <m/>
    <m/>
    <m/>
  </r>
  <r>
    <x v="1"/>
    <s v="Aminta Pineda "/>
    <n v="367089510000"/>
    <s v="Cobros Mayo 3"/>
    <m/>
    <m/>
    <d v="2026-05-01T00:00:00"/>
    <s v="68661093"/>
    <s v="68661093"/>
    <m/>
    <m/>
    <m/>
    <m/>
    <m/>
    <d v="2026-05-01T00:00:00"/>
    <m/>
    <m/>
    <m/>
    <s v="8-740-1983"/>
    <s v="SOHO"/>
    <s v="2 MESES PENDIENTES"/>
    <x v="12"/>
    <m/>
    <m/>
    <m/>
    <m/>
  </r>
  <r>
    <x v="1"/>
    <s v="Zhihong wu"/>
    <n v="388089020000"/>
    <s v="Cobros Mayo 3"/>
    <m/>
    <m/>
    <d v="2026-05-01T00:00:00"/>
    <s v="67101082"/>
    <s v="67101082"/>
    <m/>
    <m/>
    <m/>
    <m/>
    <m/>
    <d v="2026-05-01T00:00:00"/>
    <m/>
    <m/>
    <m/>
    <s v="E-8-87390"/>
    <s v="SOHO"/>
    <s v="NPN"/>
    <x v="12"/>
    <m/>
    <m/>
    <m/>
    <m/>
  </r>
  <r>
    <x v="1"/>
    <s v="Ingrid Chamorro "/>
    <n v="365088760000"/>
    <s v="Cobros Mayo 3"/>
    <m/>
    <m/>
    <d v="2026-05-01T00:00:00"/>
    <s v="67394428"/>
    <s v="67394428"/>
    <m/>
    <m/>
    <m/>
    <m/>
    <m/>
    <d v="2026-05-01T00:00:00"/>
    <m/>
    <m/>
    <m/>
    <s v="12-717-2106"/>
    <s v="SOHO"/>
    <s v="NPN"/>
    <x v="12"/>
    <m/>
    <m/>
    <m/>
    <m/>
  </r>
  <r>
    <x v="1"/>
    <s v="Miguel Chávez "/>
    <n v="365088970000"/>
    <s v="Cobros Mayo 3"/>
    <m/>
    <m/>
    <d v="2026-05-01T00:00:00"/>
    <s v="68261639"/>
    <s v="68261639"/>
    <m/>
    <m/>
    <m/>
    <m/>
    <m/>
    <d v="2026-05-01T00:00:00"/>
    <m/>
    <m/>
    <m/>
    <s v="9-717-333"/>
    <s v="SOHO"/>
    <s v="2 MESES PENDIENTES"/>
    <x v="12"/>
    <m/>
    <m/>
    <m/>
    <m/>
  </r>
  <r>
    <x v="1"/>
    <s v="Johana Prez "/>
    <n v="363089020000"/>
    <s v="Cobros Mayo 3"/>
    <m/>
    <m/>
    <d v="2026-05-01T00:00:00"/>
    <s v="63243215"/>
    <s v="63243215"/>
    <m/>
    <m/>
    <m/>
    <m/>
    <m/>
    <d v="2026-05-01T00:00:00"/>
    <m/>
    <m/>
    <m/>
    <s v="125430843"/>
    <s v="MASIVO"/>
    <s v="2 MESES PENDIENTES"/>
    <x v="12"/>
    <m/>
    <m/>
    <m/>
    <m/>
  </r>
  <r>
    <x v="1"/>
    <s v="YARISEL EDITH BENITEZ RODRIGUEZ"/>
    <n v="322039970000"/>
    <s v="Cobros Mayo 3"/>
    <m/>
    <m/>
    <d v="2026-05-01T00:00:00"/>
    <s v="2160059_x0009_"/>
    <s v="2160059_x0009_"/>
    <m/>
    <m/>
    <m/>
    <m/>
    <m/>
    <d v="2026-05-01T00:00:00"/>
    <m/>
    <m/>
    <m/>
    <s v="8-870-1838"/>
    <s v="MASIVO"/>
    <s v="2 MESES PENDIENTES"/>
    <x v="12"/>
    <m/>
    <m/>
    <m/>
    <m/>
  </r>
  <r>
    <x v="1"/>
    <s v="Kissis adelina Aguilar Peña de Apas"/>
    <n v="308071710000"/>
    <s v="Cobros Mayo 3"/>
    <m/>
    <m/>
    <d v="2026-05-01T00:00:00"/>
    <s v="64329400"/>
    <s v="64329400"/>
    <m/>
    <m/>
    <m/>
    <m/>
    <m/>
    <d v="2026-05-01T00:00:00"/>
    <m/>
    <m/>
    <m/>
    <s v="8-771-655"/>
    <s v="MASIVO"/>
    <s v="2 MESES PENDIENTES"/>
    <x v="12"/>
    <m/>
    <m/>
    <m/>
    <m/>
  </r>
  <r>
    <x v="1"/>
    <s v="Gilberto Antonio Navas Marciaga"/>
    <n v="363087010000"/>
    <s v="Cobros Mayo 3"/>
    <m/>
    <m/>
    <d v="2026-05-01T00:00:00"/>
    <s v="65273389"/>
    <s v="65273389"/>
    <m/>
    <m/>
    <m/>
    <m/>
    <m/>
    <d v="2026-05-01T00:00:00"/>
    <m/>
    <m/>
    <m/>
    <s v="8-923-2237"/>
    <s v="MASIVO"/>
    <s v="2 MESES PENDIENTES"/>
    <x v="12"/>
    <m/>
    <m/>
    <m/>
    <m/>
  </r>
  <r>
    <x v="1"/>
    <s v=" DIANA ELIDA RUCAS PINILLA"/>
    <n v="341402490000"/>
    <s v="Cobros Mayo 3"/>
    <m/>
    <m/>
    <d v="2026-05-01T00:00:00"/>
    <n v="60019453"/>
    <n v="60019453"/>
    <m/>
    <m/>
    <m/>
    <m/>
    <m/>
    <d v="2026-05-01T00:00:00"/>
    <m/>
    <m/>
    <m/>
    <s v="8-962-1302"/>
    <s v="CALL CENTER P2P"/>
    <s v="2 MESES PENDIENTES"/>
    <x v="12"/>
    <m/>
    <m/>
    <m/>
    <m/>
  </r>
  <r>
    <x v="1"/>
    <s v="AMARILIS LISBET SOLIS RODRIGUEZ"/>
    <n v="365088610000"/>
    <s v="Cobros Mayo 3"/>
    <m/>
    <m/>
    <d v="2026-05-01T00:00:00"/>
    <s v="66828323"/>
    <s v="66828323"/>
    <m/>
    <m/>
    <m/>
    <m/>
    <m/>
    <d v="2026-05-01T00:00:00"/>
    <m/>
    <m/>
    <m/>
    <s v="8-916-2147"/>
    <s v="CALL CENTER P2P"/>
    <s v="2 MESES PENDIENTES"/>
    <x v="12"/>
    <m/>
    <m/>
    <m/>
    <m/>
  </r>
  <r>
    <x v="1"/>
    <s v="EDWIN RODRIGUEZ BARRIA"/>
    <n v="367089020000"/>
    <s v="Cobros Mayo 3"/>
    <m/>
    <m/>
    <d v="2026-05-01T00:00:00"/>
    <s v="67718075"/>
    <s v="67718075"/>
    <m/>
    <m/>
    <m/>
    <m/>
    <m/>
    <d v="2026-05-01T00:00:00"/>
    <m/>
    <m/>
    <m/>
    <s v="7-105-486"/>
    <s v="CALL CENTER P2P"/>
    <s v="2 MESES PENDIENTES"/>
    <x v="12"/>
    <m/>
    <m/>
    <m/>
    <m/>
  </r>
  <r>
    <x v="1"/>
    <s v="Mirian Rodriguez"/>
    <n v="364089180000"/>
    <s v="Cobros Mayo 3"/>
    <m/>
    <m/>
    <d v="2026-05-01T00:00:00"/>
    <s v="67531624"/>
    <s v="67531624"/>
    <m/>
    <m/>
    <m/>
    <m/>
    <m/>
    <d v="2026-05-01T00:00:00"/>
    <m/>
    <m/>
    <m/>
    <s v="9-144-442"/>
    <s v="DIGITAL"/>
    <s v="2 MESES PENDIENTES"/>
    <x v="12"/>
    <m/>
    <m/>
    <m/>
    <m/>
  </r>
  <r>
    <x v="1"/>
    <s v="Aura Estela Gonzalez Garcia"/>
    <n v="804501650000"/>
    <s v="Cobros Mayo 3"/>
    <m/>
    <m/>
    <d v="2026-05-01T00:00:00"/>
    <s v="67188739"/>
    <s v="67188739"/>
    <m/>
    <m/>
    <m/>
    <m/>
    <m/>
    <d v="2026-05-01T00:00:00"/>
    <m/>
    <m/>
    <m/>
    <s v="2-94-1774"/>
    <s v="DIGITAL"/>
    <s v="2 MESES PENDIENTES"/>
    <x v="12"/>
    <m/>
    <m/>
    <m/>
    <m/>
  </r>
  <r>
    <x v="1"/>
    <s v="Roger torrero"/>
    <n v="365087870000"/>
    <s v="Cobros Mayo 3"/>
    <m/>
    <m/>
    <d v="2026-05-01T00:00:00"/>
    <s v="68905432"/>
    <s v="68905432"/>
    <m/>
    <m/>
    <m/>
    <m/>
    <m/>
    <d v="2026-05-01T00:00:00"/>
    <m/>
    <m/>
    <m/>
    <s v="8-1043-1841"/>
    <s v="MASIVO"/>
    <s v="2 MESES PENDIENTES"/>
    <x v="12"/>
    <m/>
    <m/>
    <m/>
    <m/>
  </r>
  <r>
    <x v="1"/>
    <s v=" Joseph Octave Jhon Mitchell"/>
    <n v="368087310000"/>
    <s v="Cobros Mayo 3"/>
    <m/>
    <m/>
    <d v="2026-05-01T00:00:00"/>
    <s v="63899038"/>
    <s v="63899038"/>
    <m/>
    <m/>
    <m/>
    <m/>
    <m/>
    <d v="2026-05-01T00:00:00"/>
    <m/>
    <m/>
    <m/>
    <s v="8-230-922"/>
    <s v="MASIVO"/>
    <s v="2 MESES PENDIENTES"/>
    <x v="12"/>
    <m/>
    <m/>
    <m/>
    <m/>
  </r>
  <r>
    <x v="1"/>
    <s v="elida caballero castro"/>
    <n v="364089980000"/>
    <s v="Cobros Mayo 3"/>
    <m/>
    <m/>
    <d v="2026-05-01T00:00:00"/>
    <s v="66449124"/>
    <s v="66449124"/>
    <m/>
    <m/>
    <m/>
    <m/>
    <m/>
    <d v="2026-05-01T00:00:00"/>
    <m/>
    <m/>
    <m/>
    <s v="7-72-1250"/>
    <s v="MASIVO"/>
    <s v="2 MESES PENDIENTES"/>
    <x v="12"/>
    <m/>
    <m/>
    <m/>
    <m/>
  </r>
  <r>
    <x v="1"/>
    <s v="Luis armando "/>
    <n v="369080880000"/>
    <s v="Cobros Mayo 3"/>
    <m/>
    <m/>
    <d v="2026-05-01T00:00:00"/>
    <s v="67677166"/>
    <s v="67677166"/>
    <m/>
    <m/>
    <m/>
    <m/>
    <m/>
    <d v="2026-05-01T00:00:00"/>
    <m/>
    <m/>
    <m/>
    <s v="8-1051-1754"/>
    <s v="MASIVO"/>
    <s v="2 MESES PENDIENTES"/>
    <x v="12"/>
    <m/>
    <m/>
    <m/>
    <m/>
  </r>
  <r>
    <x v="1"/>
    <s v="ANAIXEL GOMEZ GOMEZ"/>
    <n v="362088790000"/>
    <s v="Cobros Mayo 3"/>
    <m/>
    <m/>
    <d v="2026-05-01T00:00:00"/>
    <s v="67436099"/>
    <s v="67436099"/>
    <m/>
    <m/>
    <m/>
    <m/>
    <m/>
    <d v="2026-05-01T00:00:00"/>
    <m/>
    <m/>
    <m/>
    <s v="4-774-1974"/>
    <s v="MASIVO"/>
    <s v="2 MESES PENDIENTES"/>
    <x v="12"/>
    <m/>
    <m/>
    <m/>
    <m/>
  </r>
  <r>
    <x v="1"/>
    <s v="Ericka Yisel Pérez Cedeño "/>
    <n v="362087540000"/>
    <s v="Cobros Mayo 3"/>
    <m/>
    <m/>
    <d v="2026-05-01T00:00:00"/>
    <s v="64129598"/>
    <s v="64129598"/>
    <m/>
    <m/>
    <m/>
    <m/>
    <m/>
    <d v="2026-05-01T00:00:00"/>
    <m/>
    <m/>
    <m/>
    <s v="4-808-763"/>
    <s v="MASIVO"/>
    <s v="2 MESES PENDIENTES"/>
    <x v="12"/>
    <m/>
    <m/>
    <m/>
    <m/>
  </r>
  <r>
    <x v="1"/>
    <s v="JUAN STEVEN LEE WONG"/>
    <n v="363084830000"/>
    <s v="Cobros Mayo 3"/>
    <m/>
    <m/>
    <d v="2026-05-01T00:00:00"/>
    <s v="68599182"/>
    <s v="68599182"/>
    <m/>
    <m/>
    <m/>
    <m/>
    <m/>
    <d v="2026-05-01T00:00:00"/>
    <m/>
    <m/>
    <m/>
    <s v="8-852-1681"/>
    <s v="MASIVO"/>
    <s v="2 MESES PENDIENTES"/>
    <x v="12"/>
    <m/>
    <m/>
    <m/>
    <m/>
  </r>
  <r>
    <x v="1"/>
    <s v="Javier anaya"/>
    <n v="361076950000"/>
    <s v="Cobros Mayo 3"/>
    <m/>
    <m/>
    <d v="2026-05-01T00:00:00"/>
    <s v="61402787"/>
    <s v="61402787"/>
    <m/>
    <m/>
    <m/>
    <m/>
    <m/>
    <d v="2026-05-01T00:00:00"/>
    <m/>
    <m/>
    <m/>
    <s v="8-477-628"/>
    <s v="MASIVO"/>
    <s v="2 MESES PENDIENTES"/>
    <x v="12"/>
    <m/>
    <m/>
    <m/>
    <m/>
  </r>
  <r>
    <x v="1"/>
    <s v="José Murillo "/>
    <n v="363069870000"/>
    <s v="Cobros Mayo 3"/>
    <m/>
    <m/>
    <d v="2026-05-01T00:00:00"/>
    <s v="62087758"/>
    <s v="62087758"/>
    <m/>
    <m/>
    <m/>
    <m/>
    <m/>
    <d v="2026-05-01T00:00:00"/>
    <m/>
    <m/>
    <m/>
    <s v="6-714-374"/>
    <s v="MASIVO"/>
    <s v="2 MESES PENDIENTES"/>
    <x v="12"/>
    <m/>
    <m/>
    <m/>
    <m/>
  </r>
  <r>
    <x v="1"/>
    <s v="Glexiz Yerisel Bernal Florez"/>
    <n v="369088670000"/>
    <s v="Cobros Mayo 3"/>
    <m/>
    <m/>
    <d v="2026-05-01T00:00:00"/>
    <s v="65701922"/>
    <s v="65701922"/>
    <m/>
    <m/>
    <m/>
    <m/>
    <m/>
    <d v="2026-05-01T00:00:00"/>
    <m/>
    <m/>
    <m/>
    <s v="2-742-936"/>
    <s v="MASIVO"/>
    <s v="2 MESES PENDIENTES"/>
    <x v="12"/>
    <m/>
    <m/>
    <m/>
    <m/>
  </r>
  <r>
    <x v="1"/>
    <s v="GRUPO MADELVI, S.A "/>
    <n v="362088990000"/>
    <s v="Cobros Mayo 3"/>
    <m/>
    <m/>
    <d v="2026-05-01T00:00:00"/>
    <s v="34567788"/>
    <s v="34567788"/>
    <m/>
    <m/>
    <m/>
    <m/>
    <m/>
    <d v="2026-05-01T00:00:00"/>
    <m/>
    <m/>
    <m/>
    <s v="8-778-1917"/>
    <s v="SOHO"/>
    <s v="2 MESES PENDIENTES"/>
    <x v="12"/>
    <m/>
    <m/>
    <m/>
    <m/>
  </r>
  <r>
    <x v="1"/>
    <s v="JUAN CARLOS ESPITIA HUERTAS"/>
    <n v="363089530000"/>
    <s v="Cobros Mayo 3"/>
    <m/>
    <m/>
    <d v="2026-05-01T00:00:00"/>
    <s v="62270879"/>
    <s v="62270879"/>
    <m/>
    <m/>
    <m/>
    <m/>
    <m/>
    <d v="2026-05-01T00:00:00"/>
    <m/>
    <m/>
    <m/>
    <s v=" E-8-234696"/>
    <s v="MASIVO"/>
    <s v="2 MESES PENDIENTES"/>
    <x v="12"/>
    <m/>
    <m/>
    <m/>
    <m/>
  </r>
  <r>
    <x v="1"/>
    <s v="MILAGROS VICTORIA MARTINEZ ALZAMORA"/>
    <n v="319040330000"/>
    <s v="Cobros Mayo 3"/>
    <m/>
    <m/>
    <d v="2026-05-01T00:00:00"/>
    <s v="67716041"/>
    <s v="67716041"/>
    <m/>
    <m/>
    <m/>
    <m/>
    <m/>
    <d v="2026-05-01T00:00:00"/>
    <m/>
    <m/>
    <m/>
    <s v="8-888-773"/>
    <s v="MASIVO"/>
    <s v="2 MESES PENDIENTES"/>
    <x v="12"/>
    <m/>
    <m/>
    <m/>
    <m/>
  </r>
  <r>
    <x v="1"/>
    <s v="LISETTE DEL CARMEN GAITAN PIMENTEL"/>
    <n v="366086660000"/>
    <s v="Cobros Mayo 3"/>
    <m/>
    <m/>
    <d v="2026-05-01T00:00:00"/>
    <s v="68499351"/>
    <s v="68499351"/>
    <m/>
    <m/>
    <m/>
    <m/>
    <m/>
    <d v="2026-05-01T00:00:00"/>
    <m/>
    <m/>
    <m/>
    <s v="8-985-2393"/>
    <s v="MASIVO"/>
    <s v="2 MESES PENDIENTES"/>
    <x v="12"/>
    <m/>
    <m/>
    <m/>
    <m/>
  </r>
  <r>
    <x v="1"/>
    <s v="Lizeika Pérez "/>
    <n v="361089960000"/>
    <s v="Cobros Mayo 3"/>
    <m/>
    <m/>
    <d v="2026-05-01T00:00:00"/>
    <s v="61978207"/>
    <s v="61978207"/>
    <m/>
    <m/>
    <m/>
    <m/>
    <m/>
    <d v="2026-05-01T00:00:00"/>
    <m/>
    <m/>
    <m/>
    <s v="8-865-964"/>
    <s v="MASIVO"/>
    <s v="2 MESES PENDIENTES"/>
    <x v="12"/>
    <m/>
    <m/>
    <m/>
    <m/>
  </r>
  <r>
    <x v="1"/>
    <s v="Mónica Palomeque "/>
    <n v="365090940000"/>
    <s v="Cobros Mayo 3"/>
    <m/>
    <m/>
    <d v="2026-05-01T00:00:00"/>
    <s v="63677380"/>
    <s v="63677380"/>
    <m/>
    <m/>
    <m/>
    <m/>
    <m/>
    <d v="2026-05-01T00:00:00"/>
    <m/>
    <m/>
    <m/>
    <s v="8-1060-935"/>
    <s v="MASIVO"/>
    <s v="NPN"/>
    <x v="12"/>
    <m/>
    <m/>
    <m/>
    <m/>
  </r>
  <r>
    <x v="1"/>
    <s v="4-705-361"/>
    <n v="292011020000"/>
    <s v="Cobros Mayo 3"/>
    <m/>
    <m/>
    <d v="2026-05-01T00:00:00"/>
    <s v="69273220"/>
    <s v="69273220"/>
    <m/>
    <m/>
    <m/>
    <m/>
    <m/>
    <d v="2026-05-01T00:00:00"/>
    <m/>
    <m/>
    <m/>
    <s v="Mildred Aurelia Barton Guerra"/>
    <s v="MASIVO"/>
    <s v="2 MESES PENDIENTES"/>
    <x v="12"/>
    <m/>
    <m/>
    <m/>
    <m/>
  </r>
  <r>
    <x v="1"/>
    <s v="Jose Alba "/>
    <n v="368091080000"/>
    <s v="Cobros Mayo 3"/>
    <m/>
    <m/>
    <d v="2026-05-01T00:00:00"/>
    <s v="65066566"/>
    <s v="65066566"/>
    <m/>
    <m/>
    <m/>
    <m/>
    <m/>
    <d v="2026-05-01T00:00:00"/>
    <m/>
    <m/>
    <m/>
    <s v="10-709-843"/>
    <s v="MASIVO"/>
    <s v="2 MESES PENDIENTES"/>
    <x v="12"/>
    <m/>
    <m/>
    <m/>
    <m/>
  </r>
  <r>
    <x v="1"/>
    <s v="Deangelo dario Tuñon "/>
    <n v="362087470000"/>
    <s v="Cobros Mayo 3"/>
    <m/>
    <m/>
    <d v="2026-05-01T00:00:00"/>
    <s v="62360639"/>
    <s v="62360639"/>
    <m/>
    <m/>
    <m/>
    <m/>
    <m/>
    <d v="2026-05-01T00:00:00"/>
    <m/>
    <m/>
    <m/>
    <s v="8-1052-671"/>
    <s v="MASIVO"/>
    <s v="2 MESES PENDIENTES"/>
    <x v="12"/>
    <m/>
    <m/>
    <m/>
    <m/>
  </r>
  <r>
    <x v="1"/>
    <s v="Diego Hernan Ortega Ortega"/>
    <n v="358065950000"/>
    <s v="Cobros Mayo 3"/>
    <m/>
    <m/>
    <d v="2026-05-01T00:00:00"/>
    <s v="60114466"/>
    <s v="60114466"/>
    <m/>
    <m/>
    <m/>
    <m/>
    <m/>
    <d v="2026-05-01T00:00:00"/>
    <m/>
    <m/>
    <m/>
    <s v="8-969-1828"/>
    <s v="MASIVO"/>
    <s v="2 MESES PENDIENTES"/>
    <x v="12"/>
    <m/>
    <m/>
    <m/>
    <m/>
  </r>
  <r>
    <x v="1"/>
    <s v="Cristina Morales Sanchez"/>
    <n v="363090630000"/>
    <s v="Cobros Mayo 3"/>
    <m/>
    <m/>
    <d v="2026-05-01T00:00:00"/>
    <s v="63471426"/>
    <s v="63471426"/>
    <m/>
    <m/>
    <m/>
    <m/>
    <m/>
    <d v="2026-05-01T00:00:00"/>
    <m/>
    <m/>
    <m/>
    <s v="2-160-223"/>
    <s v="MASIVO"/>
    <s v="2 MESES PENDIENTES"/>
    <x v="12"/>
    <m/>
    <m/>
    <m/>
    <m/>
  </r>
  <r>
    <x v="1"/>
    <s v="Felix gomez"/>
    <n v="364087370000"/>
    <s v="Cobros Mayo 3"/>
    <m/>
    <m/>
    <d v="2026-05-01T00:00:00"/>
    <n v="64546100"/>
    <n v="64546100"/>
    <m/>
    <m/>
    <m/>
    <m/>
    <m/>
    <d v="2026-05-01T00:00:00"/>
    <m/>
    <m/>
    <m/>
    <s v="8-966-725"/>
    <s v="MASIVO"/>
    <s v="2 MESES PENDIENTES"/>
    <x v="12"/>
    <m/>
    <m/>
    <m/>
    <m/>
  </r>
  <r>
    <x v="1"/>
    <s v="Yorindely Del Carmen Rodriguez "/>
    <n v="293042580000"/>
    <s v="Cobros Mayo 3"/>
    <m/>
    <m/>
    <d v="2026-05-01T00:00:00"/>
    <s v="256-9343"/>
    <s v="256-9343"/>
    <m/>
    <m/>
    <m/>
    <m/>
    <m/>
    <d v="2026-05-01T00:00:00"/>
    <m/>
    <m/>
    <m/>
    <s v="4-277-975"/>
    <s v="MASIVO"/>
    <s v="2 MESES PENDIENTES"/>
    <x v="12"/>
    <m/>
    <m/>
    <m/>
    <m/>
  </r>
  <r>
    <x v="1"/>
    <s v=" ÁMBAR FERNANDA ALFARO CAIZAMO"/>
    <n v="365089000000"/>
    <s v="Cobros Mayo 3"/>
    <m/>
    <m/>
    <d v="2026-05-01T00:00:00"/>
    <s v="245-6981"/>
    <s v="245-6981"/>
    <m/>
    <m/>
    <m/>
    <m/>
    <m/>
    <d v="2026-05-01T00:00:00"/>
    <m/>
    <m/>
    <m/>
    <s v="8-1063-1770"/>
    <s v="MASIVO"/>
    <s v="NPN"/>
    <x v="12"/>
    <m/>
    <m/>
    <m/>
    <m/>
  </r>
  <r>
    <x v="1"/>
    <s v="YERILEIN JOSELIN LOPEZ NUÑEZ"/>
    <n v="364091150000"/>
    <s v="Cobros Mayo 3"/>
    <m/>
    <m/>
    <d v="2026-05-01T00:00:00"/>
    <s v="62944313"/>
    <s v="62944313"/>
    <m/>
    <m/>
    <m/>
    <m/>
    <m/>
    <d v="2026-05-01T00:00:00"/>
    <m/>
    <m/>
    <m/>
    <s v="8-1054-1908"/>
    <s v="MASIVO"/>
    <s v="2 MESES PENDIENTES"/>
    <x v="12"/>
    <m/>
    <m/>
    <m/>
    <m/>
  </r>
  <r>
    <x v="1"/>
    <s v="ADONIS BATISTA CAMARENA DE Sugastes"/>
    <n v="369088980000"/>
    <s v="Cobros Mayo 3"/>
    <m/>
    <m/>
    <d v="2026-05-01T00:00:00"/>
    <s v="69216347"/>
    <s v="69216347"/>
    <m/>
    <m/>
    <m/>
    <m/>
    <m/>
    <d v="2026-05-01T00:00:00"/>
    <m/>
    <m/>
    <m/>
    <s v="3-64-2558"/>
    <s v="MASIVO"/>
    <s v="NPN"/>
    <x v="12"/>
    <m/>
    <m/>
    <m/>
    <m/>
  </r>
  <r>
    <x v="1"/>
    <s v="José Gálvez"/>
    <n v="367085430000"/>
    <s v="Cobros Mayo 3"/>
    <m/>
    <m/>
    <d v="2026-05-01T00:00:00"/>
    <s v="69704203"/>
    <s v="69704203"/>
    <m/>
    <m/>
    <m/>
    <m/>
    <m/>
    <d v="2026-05-01T00:00:00"/>
    <m/>
    <m/>
    <m/>
    <s v="8-999-1361"/>
    <s v="MASIVO"/>
    <s v="2 MESES PENDIENTES"/>
    <x v="12"/>
    <m/>
    <m/>
    <m/>
    <m/>
  </r>
  <r>
    <x v="1"/>
    <s v="EIMIS HENRIQUEZ SARMIENTO"/>
    <n v="311003640000"/>
    <s v="Cobros Mayo 3"/>
    <m/>
    <m/>
    <d v="2026-05-01T00:00:00"/>
    <s v="67096034"/>
    <s v="67096034"/>
    <m/>
    <m/>
    <m/>
    <m/>
    <m/>
    <d v="2026-05-01T00:00:00"/>
    <m/>
    <m/>
    <m/>
    <s v="8-800-2398"/>
    <s v="MASIVO"/>
    <s v="2 MESES PENDIENTES"/>
    <x v="12"/>
    <m/>
    <m/>
    <m/>
    <m/>
  </r>
  <r>
    <x v="1"/>
    <s v="Suling Wu"/>
    <n v="368087240000"/>
    <s v="Cobros Mayo 3"/>
    <m/>
    <m/>
    <d v="2026-05-01T00:00:00"/>
    <s v="68423674"/>
    <s v="68423674"/>
    <m/>
    <m/>
    <m/>
    <m/>
    <m/>
    <d v="2026-05-01T00:00:00"/>
    <m/>
    <m/>
    <m/>
    <s v="E-8-172240"/>
    <s v="SOHO"/>
    <s v="2 MESES PENDIENTES"/>
    <x v="12"/>
    <m/>
    <m/>
    <m/>
    <m/>
  </r>
  <r>
    <x v="1"/>
    <s v="Pedro Guerra "/>
    <n v="369089420000"/>
    <s v="Cobros Mayo 3"/>
    <m/>
    <m/>
    <d v="2026-05-01T00:00:00"/>
    <s v="64907375"/>
    <s v="64907375"/>
    <m/>
    <m/>
    <m/>
    <m/>
    <m/>
    <d v="2026-05-01T00:00:00"/>
    <m/>
    <m/>
    <m/>
    <s v="4-823-1242"/>
    <s v="SOHO"/>
    <s v="2 MESES PENDIENTES"/>
    <x v="12"/>
    <m/>
    <m/>
    <m/>
    <m/>
  </r>
  <r>
    <x v="1"/>
    <s v="ANAYKA CAMPOS"/>
    <n v="206054610000"/>
    <s v="Cobros Mayo 3"/>
    <m/>
    <m/>
    <d v="2026-05-01T00:00:00"/>
    <s v="61573042"/>
    <s v="61573042"/>
    <m/>
    <m/>
    <m/>
    <m/>
    <m/>
    <d v="2026-05-01T00:00:00"/>
    <m/>
    <m/>
    <m/>
    <s v="10-706-842"/>
    <s v="MASIVO"/>
    <s v="2 MESES PENDIENTES"/>
    <x v="12"/>
    <m/>
    <m/>
    <m/>
    <m/>
  </r>
  <r>
    <x v="1"/>
    <s v="SANDY MICHELLE SANCHEZ CONCEPCION"/>
    <n v="351186110000"/>
    <s v="Cobros Mayo 3"/>
    <m/>
    <m/>
    <d v="2026-05-01T00:00:00"/>
    <s v="67087323"/>
    <s v="67087323"/>
    <m/>
    <m/>
    <m/>
    <m/>
    <m/>
    <d v="2026-05-01T00:00:00"/>
    <m/>
    <m/>
    <m/>
    <s v="8-829-1390"/>
    <s v="RENOVACIONES"/>
    <s v="2 MESES PENDIENTES"/>
    <x v="12"/>
    <m/>
    <m/>
    <m/>
    <m/>
  </r>
  <r>
    <x v="1"/>
    <s v="LEIDI AGAPI CHAMI"/>
    <n v="365091510000"/>
    <s v="Cobros Mayo 3"/>
    <m/>
    <m/>
    <d v="2026-05-01T00:00:00"/>
    <n v="67668779"/>
    <n v="67668779"/>
    <m/>
    <m/>
    <m/>
    <m/>
    <m/>
    <d v="2026-05-01T00:00:00"/>
    <m/>
    <m/>
    <m/>
    <s v="5-714-1947"/>
    <s v="RENOVACIONES"/>
    <s v="2 MESES PENDIENTES"/>
    <x v="12"/>
    <m/>
    <m/>
    <m/>
    <m/>
  </r>
  <r>
    <x v="1"/>
    <s v=" MERCEDES DIBETH GUEVARA GUTIERREZ"/>
    <n v="364090680000"/>
    <s v="Cobros Mayo 3"/>
    <m/>
    <m/>
    <d v="2026-05-01T00:00:00"/>
    <s v="68483630"/>
    <s v="68483630"/>
    <m/>
    <m/>
    <m/>
    <m/>
    <m/>
    <d v="2026-05-01T00:00:00"/>
    <m/>
    <m/>
    <m/>
    <s v="8-851-1318"/>
    <s v="CALL CENTER P2P"/>
    <s v="2 MESES PENDIENTES"/>
    <x v="12"/>
    <m/>
    <m/>
    <m/>
    <m/>
  </r>
  <r>
    <x v="1"/>
    <s v=" OFELIA MARIA PEREZ GUEVARA"/>
    <n v="361089760000"/>
    <s v="Cobros Mayo 3"/>
    <m/>
    <m/>
    <d v="2026-05-01T00:00:00"/>
    <s v="69606150"/>
    <s v="69606150"/>
    <m/>
    <m/>
    <m/>
    <m/>
    <m/>
    <d v="2026-05-01T00:00:00"/>
    <m/>
    <m/>
    <m/>
    <s v="8-324-655"/>
    <s v="CALL CENTER P2P"/>
    <s v="2 MESES PENDIENTES"/>
    <x v="12"/>
    <m/>
    <m/>
    <m/>
    <m/>
  </r>
  <r>
    <x v="1"/>
    <s v=" Selena Nohemi Arauz Arostegui"/>
    <n v="368085960000"/>
    <s v="Cobros Mayo 3"/>
    <m/>
    <m/>
    <d v="2026-05-01T00:00:00"/>
    <s v="64876824"/>
    <s v="64876824"/>
    <m/>
    <m/>
    <m/>
    <m/>
    <m/>
    <d v="2026-05-01T00:00:00"/>
    <m/>
    <m/>
    <m/>
    <s v="C04102969"/>
    <s v="DIGITAL"/>
    <s v="2 MESES PENDIENTES"/>
    <x v="12"/>
    <m/>
    <m/>
    <m/>
    <m/>
  </r>
  <r>
    <x v="1"/>
    <s v="Luis cañizalez"/>
    <n v="369089030000"/>
    <s v="Cobros Mayo 3"/>
    <m/>
    <m/>
    <d v="2026-05-01T00:00:00"/>
    <s v="62360653"/>
    <s v="62360653"/>
    <m/>
    <m/>
    <m/>
    <m/>
    <m/>
    <d v="2026-05-01T00:00:00"/>
    <m/>
    <m/>
    <m/>
    <s v="8-877-941"/>
    <s v="MASIVO"/>
    <s v="2 MESES PENDIENTES"/>
    <x v="12"/>
    <m/>
    <m/>
    <m/>
    <m/>
  </r>
  <r>
    <x v="1"/>
    <s v="Daybeth Noeli Bethancourt Delgado"/>
    <n v="367088290000"/>
    <s v="Cobros Mayo 3"/>
    <m/>
    <m/>
    <d v="2026-05-01T00:00:00"/>
    <s v="65489617"/>
    <s v="65489617"/>
    <m/>
    <m/>
    <m/>
    <m/>
    <m/>
    <d v="2026-05-01T00:00:00"/>
    <m/>
    <m/>
    <m/>
    <s v="2-728-2236"/>
    <s v="MASIVO"/>
    <s v="2 MESES PENDIENTES"/>
    <x v="12"/>
    <m/>
    <m/>
    <m/>
    <m/>
  </r>
  <r>
    <x v="1"/>
    <s v="Jaime Daniel Ford Perez"/>
    <n v="311066460000"/>
    <s v="Cobros Mayo 3"/>
    <m/>
    <m/>
    <d v="2026-05-01T00:00:00"/>
    <s v="61012423"/>
    <s v="61012423"/>
    <m/>
    <m/>
    <m/>
    <m/>
    <m/>
    <d v="2026-05-01T00:00:00"/>
    <m/>
    <m/>
    <m/>
    <s v="8-796-2267"/>
    <s v="MASIVO"/>
    <s v="2 MESES PENDIENTES"/>
    <x v="12"/>
    <m/>
    <m/>
    <m/>
    <m/>
  </r>
  <r>
    <x v="1"/>
    <s v="NURIA GISELA VEGA DE VELIZ"/>
    <n v="283016770000"/>
    <s v="Cobros Mayo 3"/>
    <m/>
    <m/>
    <d v="2026-05-01T00:00:00"/>
    <s v="63993191"/>
    <s v="63993191"/>
    <m/>
    <m/>
    <m/>
    <m/>
    <m/>
    <d v="2026-05-01T00:00:00"/>
    <m/>
    <m/>
    <m/>
    <s v="4-750-1078"/>
    <s v="MASIVO"/>
    <s v="2 MESES PENDIENTES"/>
    <x v="12"/>
    <m/>
    <m/>
    <m/>
    <m/>
  </r>
  <r>
    <x v="1"/>
    <s v="Javier Alexis De Leon Santiago "/>
    <n v="345409810000"/>
    <s v="Cobros Mayo 3"/>
    <m/>
    <m/>
    <d v="2026-05-01T00:00:00"/>
    <s v="64530927"/>
    <s v="64530927"/>
    <m/>
    <m/>
    <m/>
    <m/>
    <m/>
    <d v="2026-05-01T00:00:00"/>
    <m/>
    <m/>
    <m/>
    <s v="4-717-1844"/>
    <s v="MASIVO"/>
    <s v="2 MESES PENDIENTES"/>
    <x v="12"/>
    <m/>
    <m/>
    <m/>
    <m/>
  </r>
  <r>
    <x v="1"/>
    <s v="Nilka Idalia Valdes Vanegas"/>
    <n v="114026090000"/>
    <s v="Cobros Mayo 3"/>
    <m/>
    <m/>
    <d v="2026-05-01T00:00:00"/>
    <s v="62972115"/>
    <s v="62972115"/>
    <m/>
    <m/>
    <m/>
    <m/>
    <m/>
    <d v="2026-05-01T00:00:00"/>
    <m/>
    <m/>
    <m/>
    <s v="4-213-527"/>
    <s v="MASIVO"/>
    <s v="2 MESES PENDIENTES"/>
    <x v="12"/>
    <m/>
    <m/>
    <m/>
    <m/>
  </r>
  <r>
    <x v="1"/>
    <s v="Ángel Arauz "/>
    <n v="366087370000"/>
    <s v="Cobros Mayo 3"/>
    <m/>
    <m/>
    <d v="2026-05-01T00:00:00"/>
    <s v="66516636"/>
    <s v="66516636"/>
    <m/>
    <m/>
    <m/>
    <m/>
    <m/>
    <d v="2026-05-01T00:00:00"/>
    <m/>
    <m/>
    <m/>
    <s v="1-740-922"/>
    <s v="MASIVO"/>
    <s v="2 MESES PENDIENTES"/>
    <x v="12"/>
    <m/>
    <m/>
    <m/>
    <m/>
  </r>
  <r>
    <x v="1"/>
    <s v="Victor hernandez"/>
    <n v="361084140000"/>
    <s v="Cobros Mayo 3"/>
    <m/>
    <m/>
    <d v="2026-05-01T00:00:00"/>
    <s v="65112209"/>
    <s v="65112209"/>
    <m/>
    <m/>
    <m/>
    <m/>
    <m/>
    <d v="2026-05-01T00:00:00"/>
    <m/>
    <m/>
    <m/>
    <s v="6-727-611"/>
    <s v="MASIVO"/>
    <s v="2 MESES PENDIENTES"/>
    <x v="12"/>
    <m/>
    <m/>
    <m/>
    <m/>
  </r>
  <r>
    <x v="1"/>
    <s v="Lydia cordoba "/>
    <n v="362084370000"/>
    <s v="Cobros Mayo 3"/>
    <m/>
    <m/>
    <d v="2026-05-01T00:00:00"/>
    <s v="63161185"/>
    <s v="63161185"/>
    <m/>
    <m/>
    <m/>
    <m/>
    <m/>
    <d v="2026-05-01T00:00:00"/>
    <m/>
    <m/>
    <m/>
    <s v="3-87-1465"/>
    <s v="MASIVO"/>
    <s v="NPN"/>
    <x v="12"/>
    <m/>
    <m/>
    <m/>
    <m/>
  </r>
  <r>
    <x v="1"/>
    <s v="Jorge Navarro"/>
    <n v="365088770000"/>
    <s v="Cobros Mayo 3"/>
    <m/>
    <m/>
    <d v="2026-05-01T00:00:00"/>
    <s v="65831086"/>
    <s v="65831086"/>
    <m/>
    <m/>
    <m/>
    <m/>
    <m/>
    <d v="2026-05-01T00:00:00"/>
    <m/>
    <m/>
    <m/>
    <s v="6-55-313"/>
    <s v="MASIVO"/>
    <s v="2 MESES PENDIENTES"/>
    <x v="12"/>
    <m/>
    <m/>
    <m/>
    <m/>
  </r>
  <r>
    <x v="1"/>
    <s v="JUAN MARIO BOUTTET CASTILLO"/>
    <n v="364086590000"/>
    <s v="Cobros Mayo 3"/>
    <m/>
    <m/>
    <d v="2026-05-01T00:00:00"/>
    <s v="69051057"/>
    <s v="69051057"/>
    <m/>
    <m/>
    <m/>
    <m/>
    <m/>
    <d v="2026-05-01T00:00:00"/>
    <m/>
    <m/>
    <m/>
    <s v="8-1138-2363"/>
    <s v="MASIVO"/>
    <s v="1 MES PENDIENTE"/>
    <x v="12"/>
    <m/>
    <m/>
    <m/>
    <m/>
  </r>
  <r>
    <x v="1"/>
    <s v="ARNALBELLA YOLINDA DE LEON ARIAS"/>
    <n v="367089720000"/>
    <s v="Cobros Mayo 3"/>
    <m/>
    <m/>
    <d v="2026-05-01T00:00:00"/>
    <s v="64774286"/>
    <s v="64774286"/>
    <m/>
    <m/>
    <m/>
    <m/>
    <m/>
    <d v="2026-05-01T00:00:00"/>
    <m/>
    <m/>
    <m/>
    <s v="10-32-230"/>
    <s v="MASIVO"/>
    <s v="2 MESES PENDIENTES"/>
    <x v="12"/>
    <m/>
    <m/>
    <m/>
    <m/>
  </r>
  <r>
    <x v="1"/>
    <s v="Francisco Zabaleta "/>
    <n v="369091120000"/>
    <s v="Cobros Mayo 3"/>
    <m/>
    <m/>
    <d v="2026-05-01T00:00:00"/>
    <s v="67678843"/>
    <s v="67678843"/>
    <m/>
    <m/>
    <m/>
    <m/>
    <m/>
    <d v="2026-05-01T00:00:00"/>
    <m/>
    <m/>
    <m/>
    <s v="BG327965"/>
    <s v="MASIVO"/>
    <s v="2 MESES PENDIENTES"/>
    <x v="12"/>
    <m/>
    <m/>
    <m/>
    <m/>
  </r>
  <r>
    <x v="1"/>
    <s v="Gladys zoribeth Mesua valdespino"/>
    <n v="361087370000"/>
    <s v="Cobros Mayo 3"/>
    <m/>
    <m/>
    <d v="2026-05-01T00:00:00"/>
    <s v="65535952"/>
    <s v="65535952"/>
    <m/>
    <m/>
    <m/>
    <m/>
    <m/>
    <d v="2026-05-01T00:00:00"/>
    <m/>
    <m/>
    <m/>
    <s v="8-930-1855"/>
    <s v="MASIVO"/>
    <s v="2 MESES PENDIENTES"/>
    <x v="12"/>
    <m/>
    <m/>
    <m/>
    <m/>
  </r>
  <r>
    <x v="1"/>
    <s v=" ROBERTO ESCOBAR FERNANDEZ"/>
    <n v="367077100000"/>
    <s v="Cobros Mayo 3"/>
    <m/>
    <m/>
    <d v="2026-05-01T00:00:00"/>
    <s v="63385256"/>
    <s v="63385256"/>
    <m/>
    <m/>
    <m/>
    <m/>
    <m/>
    <d v="2026-05-01T00:00:00"/>
    <m/>
    <m/>
    <m/>
    <s v="3-58-108"/>
    <s v="Outbound Residencial"/>
    <s v="2 MESES PENDIENTES"/>
    <x v="12"/>
    <m/>
    <m/>
    <m/>
    <m/>
  </r>
  <r>
    <x v="1"/>
    <s v="Alexis  Sánchez "/>
    <n v="341430260000"/>
    <s v="Cobros Mayo 3"/>
    <m/>
    <m/>
    <d v="2026-05-01T00:00:00"/>
    <s v="68905432"/>
    <s v="68905432"/>
    <m/>
    <m/>
    <m/>
    <m/>
    <m/>
    <d v="2026-05-01T00:00:00"/>
    <m/>
    <m/>
    <m/>
    <s v="8-508-283"/>
    <s v="MASIVO"/>
    <s v="2 MESES PENDIENTES"/>
    <x v="12"/>
    <m/>
    <m/>
    <m/>
    <m/>
  </r>
  <r>
    <x v="1"/>
    <s v="Franklin Alberto watson Tuñon "/>
    <n v="369085370000"/>
    <s v="Cobros Mayo 3"/>
    <m/>
    <m/>
    <d v="2026-05-01T00:00:00"/>
    <s v="67012008"/>
    <s v="67012008"/>
    <m/>
    <m/>
    <m/>
    <m/>
    <m/>
    <d v="2026-05-01T00:00:00"/>
    <m/>
    <m/>
    <m/>
    <s v="8-817-681"/>
    <s v="MASIVO"/>
    <s v="NPN"/>
    <x v="12"/>
    <m/>
    <m/>
    <m/>
    <m/>
  </r>
  <r>
    <x v="1"/>
    <s v="ADRIANY CRISTAL BERMUDEZ SANCHE"/>
    <n v="367090570000"/>
    <s v="Cobros Mayo 3"/>
    <m/>
    <m/>
    <d v="2026-05-01T00:00:00"/>
    <s v="65959170"/>
    <s v="65959170"/>
    <m/>
    <m/>
    <m/>
    <m/>
    <m/>
    <d v="2026-05-01T00:00:00"/>
    <m/>
    <m/>
    <m/>
    <s v="8-996-1575"/>
    <s v="MASIVO"/>
    <s v="2 MESES PENDIENTES"/>
    <x v="12"/>
    <m/>
    <m/>
    <m/>
    <m/>
  </r>
  <r>
    <x v="1"/>
    <s v="DIANA MAYRUBIS POVEDA VARGAS"/>
    <n v="364091120000"/>
    <s v="Cobros Mayo 3"/>
    <m/>
    <m/>
    <d v="2026-05-01T00:00:00"/>
    <n v="65890266"/>
    <n v="65890266"/>
    <m/>
    <m/>
    <m/>
    <m/>
    <m/>
    <d v="2026-05-01T00:00:00"/>
    <m/>
    <m/>
    <m/>
    <s v="8-1049-801"/>
    <s v="MASIVO"/>
    <s v="NPN"/>
    <x v="12"/>
    <m/>
    <m/>
    <m/>
    <m/>
  </r>
  <r>
    <x v="1"/>
    <s v="Leonidas Antonio Gonzalez "/>
    <n v="355344440000"/>
    <s v="Cobros Mayo 3"/>
    <m/>
    <m/>
    <d v="2026-05-01T00:00:00"/>
    <s v="68720852"/>
    <s v="68720852"/>
    <m/>
    <m/>
    <m/>
    <m/>
    <m/>
    <d v="2026-05-01T00:00:00"/>
    <m/>
    <m/>
    <m/>
    <s v="8-1045-629"/>
    <s v="MASIVO"/>
    <s v="2 MESES PENDIENTES"/>
    <x v="12"/>
    <m/>
    <m/>
    <m/>
    <m/>
  </r>
  <r>
    <x v="1"/>
    <s v="Alexandra Michelle Morales Hernandez"/>
    <n v="361091900000"/>
    <s v="Cobros Mayo 3"/>
    <m/>
    <m/>
    <d v="2026-05-01T00:00:00"/>
    <s v="64159905"/>
    <s v="64159905"/>
    <m/>
    <m/>
    <m/>
    <m/>
    <m/>
    <d v="2026-05-01T00:00:00"/>
    <m/>
    <m/>
    <m/>
    <s v="8-1008-1290"/>
    <s v="MASIVO"/>
    <s v="2 MESES PENDIENTES"/>
    <x v="12"/>
    <m/>
    <m/>
    <m/>
    <m/>
  </r>
  <r>
    <x v="1"/>
    <s v="Jonathan sanchez "/>
    <n v="365080970000"/>
    <s v="Cobros Mayo 3"/>
    <m/>
    <m/>
    <d v="2026-05-01T00:00:00"/>
    <s v="67280953"/>
    <s v="67280953"/>
    <m/>
    <m/>
    <m/>
    <m/>
    <m/>
    <d v="2026-05-01T00:00:00"/>
    <m/>
    <m/>
    <m/>
    <s v="148841213"/>
    <s v="MASIVO"/>
    <s v="2 MESES PENDIENTES"/>
    <x v="12"/>
    <m/>
    <m/>
    <m/>
    <m/>
  </r>
  <r>
    <x v="1"/>
    <s v="DIMAS ENRIQUE DE LA CRUZ GONZALEZ"/>
    <n v="363091360000"/>
    <s v="Cobros Mayo 3"/>
    <m/>
    <m/>
    <d v="2026-05-01T00:00:00"/>
    <n v="66307348"/>
    <n v="66307348"/>
    <m/>
    <m/>
    <m/>
    <m/>
    <m/>
    <d v="2026-05-01T00:00:00"/>
    <m/>
    <m/>
    <m/>
    <s v="8-783-1108"/>
    <s v="MASIVO"/>
    <s v="NPN"/>
    <x v="12"/>
    <m/>
    <m/>
    <m/>
    <m/>
  </r>
  <r>
    <x v="1"/>
    <s v="Ana Alveo"/>
    <n v="361093160000"/>
    <s v="Cobros Mayo 3"/>
    <m/>
    <m/>
    <d v="2026-05-01T00:00:00"/>
    <n v="66307348"/>
    <n v="66307348"/>
    <m/>
    <m/>
    <m/>
    <m/>
    <m/>
    <d v="2026-05-01T00:00:00"/>
    <m/>
    <m/>
    <m/>
    <s v="2-162-956"/>
    <s v="MASIVO"/>
    <s v="NPN"/>
    <x v="12"/>
    <m/>
    <m/>
    <m/>
    <m/>
  </r>
  <r>
    <x v="1"/>
    <s v="Yesenia Trujillo"/>
    <n v="368092400000"/>
    <s v="Cobros Mayo 3"/>
    <m/>
    <m/>
    <d v="2026-05-01T00:00:00"/>
    <n v="65323133"/>
    <n v="65323133"/>
    <m/>
    <m/>
    <m/>
    <m/>
    <m/>
    <d v="2026-05-01T00:00:00"/>
    <m/>
    <m/>
    <m/>
    <s v="CO22484259"/>
    <s v="MASIVO"/>
    <s v="NPN"/>
    <x v="12"/>
    <m/>
    <m/>
    <m/>
    <m/>
  </r>
  <r>
    <x v="1"/>
    <s v="Orvik Ortiz "/>
    <n v="368092420000"/>
    <s v="Cobros Mayo 3"/>
    <m/>
    <m/>
    <d v="2026-05-01T00:00:00"/>
    <s v="66331622"/>
    <s v="66331622"/>
    <m/>
    <m/>
    <m/>
    <m/>
    <m/>
    <d v="2026-05-01T00:00:00"/>
    <m/>
    <m/>
    <m/>
    <s v="8-886-1873"/>
    <s v="MASIVO"/>
    <s v="2 MESES PENDIENTES"/>
    <x v="12"/>
    <m/>
    <m/>
    <m/>
    <m/>
  </r>
  <r>
    <x v="1"/>
    <s v="Manuel Takata Perea"/>
    <n v="367088680000"/>
    <s v="Cobros Mayo 3"/>
    <m/>
    <m/>
    <d v="2026-05-01T00:00:00"/>
    <s v="63090618"/>
    <s v="63090618"/>
    <m/>
    <m/>
    <m/>
    <m/>
    <m/>
    <d v="2026-05-01T00:00:00"/>
    <m/>
    <m/>
    <m/>
    <s v="8-1006-2053"/>
    <s v="MASIVO"/>
    <s v="2 MESES PENDIENTES"/>
    <x v="12"/>
    <m/>
    <m/>
    <m/>
    <m/>
  </r>
  <r>
    <x v="1"/>
    <s v="Julio Cesar Chávez Peralta "/>
    <n v="366092840000"/>
    <s v="Cobros Mayo 3"/>
    <m/>
    <m/>
    <d v="2026-05-01T00:00:00"/>
    <s v="69531955"/>
    <s v="69531955"/>
    <m/>
    <m/>
    <m/>
    <m/>
    <m/>
    <d v="2026-05-01T00:00:00"/>
    <m/>
    <m/>
    <m/>
    <s v="8-892-741"/>
    <s v="MASIVO"/>
    <s v="2 MESES PENDIENTES"/>
    <x v="12"/>
    <m/>
    <m/>
    <m/>
    <m/>
  </r>
  <r>
    <x v="1"/>
    <s v="Evidalia Escobar Ruiz"/>
    <n v="367091980000"/>
    <s v="Cobros Mayo 3"/>
    <m/>
    <m/>
    <d v="2026-05-01T00:00:00"/>
    <s v="67657785"/>
    <s v="67657785"/>
    <m/>
    <m/>
    <m/>
    <m/>
    <m/>
    <d v="2026-05-01T00:00:00"/>
    <m/>
    <m/>
    <m/>
    <s v="8-735-1987"/>
    <s v="MASIVO"/>
    <s v="2 MESES PENDIENTES"/>
    <x v="12"/>
    <m/>
    <m/>
    <m/>
    <m/>
  </r>
  <r>
    <x v="1"/>
    <s v="Liyun Luo"/>
    <n v="368091960000"/>
    <s v="Cobros Mayo 3"/>
    <m/>
    <m/>
    <d v="2026-05-01T00:00:00"/>
    <s v="60430795"/>
    <s v="60430795"/>
    <m/>
    <m/>
    <m/>
    <m/>
    <m/>
    <d v="2026-05-01T00:00:00"/>
    <m/>
    <m/>
    <m/>
    <s v="E-8-182515"/>
    <s v="MASIVO"/>
    <s v="2 MESES PENDIENTES"/>
    <x v="12"/>
    <m/>
    <m/>
    <m/>
    <m/>
  </r>
  <r>
    <x v="1"/>
    <s v="Natali Nicole Degaiza Julio"/>
    <n v="352307780000"/>
    <s v="Cobros Mayo 3"/>
    <m/>
    <m/>
    <d v="2026-05-01T00:00:00"/>
    <s v="67796028"/>
    <s v="67796028"/>
    <m/>
    <m/>
    <m/>
    <m/>
    <m/>
    <d v="2026-05-01T00:00:00"/>
    <m/>
    <m/>
    <m/>
    <s v="8-987-1894"/>
    <s v="MASIVO"/>
    <s v="2 MESES PENDIENTES"/>
    <x v="12"/>
    <m/>
    <m/>
    <m/>
    <m/>
  </r>
  <r>
    <x v="1"/>
    <s v="REYNALDO ANEL FORBES BAKER"/>
    <n v="362092420000"/>
    <s v="Cobros Mayo 3"/>
    <m/>
    <m/>
    <d v="2026-05-01T00:00:00"/>
    <s v="65270450"/>
    <s v="65270450"/>
    <m/>
    <m/>
    <m/>
    <m/>
    <m/>
    <d v="2026-05-01T00:00:00"/>
    <m/>
    <m/>
    <m/>
    <s v="1-739-1222"/>
    <s v="MASIVO"/>
    <s v="2 MESES PENDIENTES"/>
    <x v="12"/>
    <m/>
    <m/>
    <m/>
    <m/>
  </r>
  <r>
    <x v="1"/>
    <s v="Eralio Moreno Torres"/>
    <n v="362090810000"/>
    <s v="Cobros Mayo 3"/>
    <m/>
    <m/>
    <d v="2026-05-01T00:00:00"/>
    <s v="62424841"/>
    <s v="62424841"/>
    <m/>
    <m/>
    <m/>
    <m/>
    <m/>
    <d v="2026-05-01T00:00:00"/>
    <m/>
    <m/>
    <m/>
    <s v="E-8-78233"/>
    <s v="MASIVO"/>
    <s v="2 MESES PENDIENTES"/>
    <x v="12"/>
    <m/>
    <m/>
    <m/>
    <m/>
  </r>
  <r>
    <x v="1"/>
    <s v="BRAULIO ARMANDO MITRE CASTRO"/>
    <n v="355175760000"/>
    <s v="Cobros Mayo 3"/>
    <m/>
    <m/>
    <d v="2026-05-01T00:00:00"/>
    <s v="63260609"/>
    <s v="63260609"/>
    <m/>
    <m/>
    <m/>
    <m/>
    <m/>
    <d v="2026-05-01T00:00:00"/>
    <m/>
    <m/>
    <m/>
    <s v="8-838-891"/>
    <s v="MASIVO"/>
    <s v="2 MESES PENDIENTES"/>
    <x v="12"/>
    <m/>
    <m/>
    <m/>
    <m/>
  </r>
  <r>
    <x v="1"/>
    <s v="Kimberly Del Carmen Saldaña Vásquez"/>
    <n v="366092220000"/>
    <s v="Cobros Mayo 3"/>
    <m/>
    <m/>
    <d v="2026-05-01T00:00:00"/>
    <s v="67531124"/>
    <s v="67531124"/>
    <m/>
    <m/>
    <m/>
    <m/>
    <m/>
    <d v="2026-05-01T00:00:00"/>
    <m/>
    <m/>
    <m/>
    <s v="8-878-2174"/>
    <s v="MASIVO"/>
    <s v="2 MESES PENDIENTES"/>
    <x v="12"/>
    <m/>
    <m/>
    <m/>
    <m/>
  </r>
  <r>
    <x v="1"/>
    <s v="Kimbeely Juseth Aizprurua Pitty"/>
    <n v="361086500000"/>
    <s v="Cobros Mayo 3"/>
    <m/>
    <m/>
    <d v="2026-05-01T00:00:00"/>
    <s v="68245575"/>
    <s v="68245575"/>
    <m/>
    <m/>
    <m/>
    <m/>
    <m/>
    <d v="2026-05-01T00:00:00"/>
    <m/>
    <m/>
    <m/>
    <s v="8-904-155"/>
    <s v="MASIVO"/>
    <s v="2 MESES PENDIENTES"/>
    <x v="12"/>
    <m/>
    <m/>
    <m/>
    <m/>
  </r>
  <r>
    <x v="1"/>
    <s v="Edilka aneth fossatti santos"/>
    <n v="362085180000"/>
    <s v="Cobros Mayo 3"/>
    <m/>
    <m/>
    <d v="2026-05-01T00:00:00"/>
    <s v="69081439"/>
    <s v="69081439"/>
    <m/>
    <m/>
    <m/>
    <m/>
    <m/>
    <d v="2026-05-01T00:00:00"/>
    <m/>
    <m/>
    <m/>
    <s v="8-1022-892"/>
    <s v="MASIVO"/>
    <s v="2 MESES PENDIENTES"/>
    <x v="12"/>
    <m/>
    <m/>
    <m/>
    <m/>
  </r>
  <r>
    <x v="1"/>
    <s v="GIBELLIS VIANET ORTEGA"/>
    <n v="318012220000"/>
    <s v="Cobros Mayo 3"/>
    <m/>
    <m/>
    <d v="2026-05-01T00:00:00"/>
    <s v="63788897"/>
    <s v="63788897"/>
    <m/>
    <m/>
    <m/>
    <m/>
    <m/>
    <d v="2026-05-01T00:00:00"/>
    <m/>
    <m/>
    <m/>
    <s v="8-900-619"/>
    <s v="MASIVO"/>
    <s v="2 MESES PENDIENTES"/>
    <x v="12"/>
    <m/>
    <m/>
    <m/>
    <m/>
  </r>
  <r>
    <x v="1"/>
    <s v="Juan Carlos Cedeño Peña"/>
    <n v="357305090000"/>
    <s v="Cobros Mayo 3"/>
    <m/>
    <m/>
    <d v="2026-05-01T00:00:00"/>
    <s v="67511407"/>
    <s v="67511407"/>
    <m/>
    <m/>
    <m/>
    <m/>
    <m/>
    <d v="2026-05-01T00:00:00"/>
    <m/>
    <m/>
    <m/>
    <s v="8-764-1743"/>
    <s v="MASIVO"/>
    <s v="NPN"/>
    <x v="12"/>
    <m/>
    <m/>
    <m/>
    <m/>
  </r>
  <r>
    <x v="1"/>
    <s v="VIVIANA JOAN DAVIS VICTORIO"/>
    <n v="369092200000"/>
    <s v="Cobros Mayo 3"/>
    <m/>
    <m/>
    <d v="2026-05-01T00:00:00"/>
    <s v="62729566"/>
    <s v="62729566"/>
    <m/>
    <m/>
    <m/>
    <m/>
    <m/>
    <d v="2026-05-01T00:00:00"/>
    <m/>
    <m/>
    <m/>
    <s v="3-750-919"/>
    <s v="MASIVO"/>
    <s v="2 MESES PENDIENTES"/>
    <x v="12"/>
    <m/>
    <m/>
    <m/>
    <m/>
  </r>
  <r>
    <x v="1"/>
    <s v="Said Alexander Dandrea Vega"/>
    <n v="367092060000"/>
    <s v="Cobros Mayo 3"/>
    <m/>
    <m/>
    <d v="2026-05-01T00:00:00"/>
    <s v="65000981"/>
    <s v="65000981"/>
    <m/>
    <m/>
    <m/>
    <m/>
    <m/>
    <d v="2026-05-01T00:00:00"/>
    <m/>
    <m/>
    <m/>
    <s v="8-1026-2486"/>
    <s v="MASIVO"/>
    <s v="2 MESES PENDIENTES"/>
    <x v="12"/>
    <m/>
    <m/>
    <m/>
    <m/>
  </r>
  <r>
    <x v="1"/>
    <s v="Anthony Jorkahelf Laguna Valdes"/>
    <n v="369056170000"/>
    <s v="Cobros Mayo 3"/>
    <m/>
    <m/>
    <d v="2026-05-01T00:00:00"/>
    <s v="64646952"/>
    <s v="64646952"/>
    <m/>
    <m/>
    <m/>
    <m/>
    <m/>
    <d v="2026-05-01T00:00:00"/>
    <m/>
    <m/>
    <m/>
    <s v="8-1043-2356"/>
    <s v="MASIVO"/>
    <s v="2 MESES PENDIENTES"/>
    <x v="12"/>
    <m/>
    <m/>
    <m/>
    <m/>
  </r>
  <r>
    <x v="1"/>
    <s v="Jesi Vamileth Camaño Pérez "/>
    <n v="369092360000"/>
    <s v="Cobros Mayo 3"/>
    <m/>
    <m/>
    <d v="2026-05-01T00:00:00"/>
    <s v="66283392"/>
    <s v="66283392"/>
    <m/>
    <m/>
    <m/>
    <m/>
    <m/>
    <d v="2026-05-01T00:00:00"/>
    <m/>
    <m/>
    <m/>
    <s v="9-716-2018"/>
    <s v="MASIVO"/>
    <s v="NPN"/>
    <x v="12"/>
    <m/>
    <m/>
    <m/>
    <m/>
  </r>
  <r>
    <x v="1"/>
    <s v="CRISTOPHER ABDIEL CASTILLO ROMERO"/>
    <n v="357384820000"/>
    <s v="Cobros Mayo 3"/>
    <m/>
    <m/>
    <d v="2026-05-01T00:00:00"/>
    <s v="61474466"/>
    <s v="61474466"/>
    <m/>
    <m/>
    <m/>
    <m/>
    <m/>
    <d v="2026-05-01T00:00:00"/>
    <m/>
    <m/>
    <m/>
    <s v="8-1059-1864"/>
    <s v="MASIVO"/>
    <s v="2 MESES PENDIENTES"/>
    <x v="12"/>
    <m/>
    <m/>
    <m/>
    <m/>
  </r>
  <r>
    <x v="1"/>
    <s v="VIVIANA VILLARREAL "/>
    <n v="363090960000"/>
    <s v="Cobros Mayo 3"/>
    <m/>
    <m/>
    <d v="2026-05-01T00:00:00"/>
    <s v="69156163"/>
    <s v="69156163"/>
    <m/>
    <m/>
    <m/>
    <m/>
    <m/>
    <d v="2026-05-01T00:00:00"/>
    <m/>
    <m/>
    <m/>
    <s v="4-793-1697"/>
    <s v="MASIVO"/>
    <s v="2 MESES PENDIENTES"/>
    <x v="12"/>
    <m/>
    <m/>
    <m/>
    <m/>
  </r>
  <r>
    <x v="1"/>
    <s v="Jonathan Valverde "/>
    <n v="369091990000"/>
    <s v="Cobros Mayo 3"/>
    <m/>
    <m/>
    <d v="2026-05-01T00:00:00"/>
    <s v="67726770"/>
    <s v="67726770"/>
    <m/>
    <m/>
    <m/>
    <m/>
    <m/>
    <d v="2026-05-01T00:00:00"/>
    <m/>
    <m/>
    <m/>
    <s v="8-1055-582"/>
    <s v="MASIVO"/>
    <s v="2 MESES PENDIENTES"/>
    <x v="12"/>
    <m/>
    <m/>
    <m/>
    <m/>
  </r>
  <r>
    <x v="1"/>
    <s v="Albalira Marquelda Diaz Rodriguez"/>
    <n v="369091210000"/>
    <s v="Cobros Mayo 3"/>
    <m/>
    <m/>
    <d v="2026-05-01T00:00:00"/>
    <s v="62103954"/>
    <s v="62103954"/>
    <m/>
    <m/>
    <m/>
    <m/>
    <m/>
    <d v="2026-05-01T00:00:00"/>
    <m/>
    <m/>
    <m/>
    <s v="8-262-328"/>
    <s v="SOHO-CALL CENTER"/>
    <s v="2 MESES PENDIENTES"/>
    <x v="12"/>
    <m/>
    <m/>
    <m/>
    <m/>
  </r>
  <r>
    <x v="1"/>
    <s v="Alfredo mauricio merzthal"/>
    <n v="368088070000"/>
    <s v="Cobros Mayo 3"/>
    <m/>
    <m/>
    <d v="2026-05-01T00:00:00"/>
    <s v="63594708"/>
    <s v="63594708"/>
    <m/>
    <m/>
    <m/>
    <m/>
    <m/>
    <d v="2026-05-01T00:00:00"/>
    <m/>
    <m/>
    <m/>
    <s v="8-722-1329"/>
    <s v="MASIVO"/>
    <s v="2 MESES PENDIENTES"/>
    <x v="12"/>
    <m/>
    <m/>
    <m/>
    <m/>
  </r>
  <r>
    <x v="1"/>
    <s v="JOSE DE JESUS BALDWIN ARROCHA"/>
    <n v="365091940000"/>
    <s v="Cobros Mayo 3"/>
    <m/>
    <m/>
    <d v="2026-05-01T00:00:00"/>
    <s v="64088257"/>
    <s v="64088257"/>
    <m/>
    <m/>
    <m/>
    <m/>
    <m/>
    <d v="2026-05-01T00:00:00"/>
    <m/>
    <m/>
    <m/>
    <s v="8-430-552"/>
    <s v="MASIVO"/>
    <s v="2 MESES PENDIENTES"/>
    <x v="12"/>
    <m/>
    <m/>
    <m/>
    <m/>
  </r>
  <r>
    <x v="1"/>
    <s v="Castillo enrique de león ramos "/>
    <n v="363092040000"/>
    <s v="Cobros Mayo 3"/>
    <m/>
    <m/>
    <d v="2026-05-01T00:00:00"/>
    <s v="69841788"/>
    <s v="69841788"/>
    <m/>
    <m/>
    <m/>
    <m/>
    <m/>
    <d v="2026-05-01T00:00:00"/>
    <m/>
    <m/>
    <m/>
    <s v="8-152-654"/>
    <s v="MASIVO"/>
    <s v="2 MESES PENDIENTES"/>
    <x v="12"/>
    <m/>
    <m/>
    <m/>
    <m/>
  </r>
  <r>
    <x v="1"/>
    <s v="Sergio Rodríguez "/>
    <n v="364090010000"/>
    <s v="Cobros Mayo 3"/>
    <m/>
    <m/>
    <d v="2026-05-01T00:00:00"/>
    <s v="67011287"/>
    <s v="67011287"/>
    <m/>
    <m/>
    <m/>
    <m/>
    <m/>
    <d v="2026-05-01T00:00:00"/>
    <m/>
    <m/>
    <m/>
    <s v="8-951-112"/>
    <s v="SOHO"/>
    <s v="2 MESES PENDIENTES"/>
    <x v="12"/>
    <m/>
    <m/>
    <m/>
    <m/>
  </r>
  <r>
    <x v="1"/>
    <s v="Jon cardona"/>
    <n v="365091150000"/>
    <s v="Cobros Mayo 3"/>
    <m/>
    <m/>
    <d v="2026-05-01T00:00:00"/>
    <s v="69867407"/>
    <s v="69867407"/>
    <m/>
    <m/>
    <m/>
    <m/>
    <m/>
    <d v="2026-05-01T00:00:00"/>
    <m/>
    <m/>
    <m/>
    <s v="8-1135-1178"/>
    <s v="SOHO"/>
    <s v="2 MESES PENDIENTES"/>
    <x v="12"/>
    <m/>
    <m/>
    <m/>
    <m/>
  </r>
  <r>
    <x v="1"/>
    <s v="WEIXIANG TANG "/>
    <n v="367055540000"/>
    <s v="Cobros Mayo 3"/>
    <m/>
    <m/>
    <d v="2026-05-01T00:00:00"/>
    <s v="63242228"/>
    <s v="63242228"/>
    <m/>
    <m/>
    <m/>
    <m/>
    <m/>
    <d v="2026-05-01T00:00:00"/>
    <m/>
    <m/>
    <m/>
    <s v="E-8-190030"/>
    <s v="SOHO"/>
    <s v="2 MESES PENDIENTES"/>
    <x v="12"/>
    <m/>
    <m/>
    <m/>
    <m/>
  </r>
  <r>
    <x v="1"/>
    <s v="CLARA ELENA SÁNCHEZ HIDALGO "/>
    <n v="369088000000"/>
    <s v="Cobros Mayo 3"/>
    <m/>
    <m/>
    <d v="2026-05-01T00:00:00"/>
    <s v="67896474"/>
    <s v="67896474"/>
    <m/>
    <m/>
    <m/>
    <m/>
    <m/>
    <d v="2026-05-01T00:00:00"/>
    <m/>
    <m/>
    <m/>
    <s v="8-519-1922"/>
    <s v="SOHO"/>
    <s v="2 MESES PENDIENTES"/>
    <x v="12"/>
    <m/>
    <m/>
    <m/>
    <m/>
  </r>
  <r>
    <x v="1"/>
    <s v="Lina Fernanda Vega Londoño"/>
    <n v="366089240000"/>
    <s v="Cobros Mayo 3"/>
    <m/>
    <m/>
    <d v="2026-05-01T00:00:00"/>
    <s v="61029137"/>
    <s v="61029137"/>
    <m/>
    <m/>
    <m/>
    <m/>
    <m/>
    <d v="2026-05-01T00:00:00"/>
    <m/>
    <m/>
    <m/>
    <s v="E-8-204683"/>
    <s v="SOHO"/>
    <s v="2 MESES PENDIENTES"/>
    <x v="12"/>
    <m/>
    <m/>
    <m/>
    <m/>
  </r>
  <r>
    <x v="1"/>
    <s v=" Omaira miranda "/>
    <n v="366089970000"/>
    <s v="Cobros Mayo 3"/>
    <m/>
    <m/>
    <d v="2026-05-01T00:00:00"/>
    <s v="67850903"/>
    <s v="67850903"/>
    <m/>
    <m/>
    <m/>
    <m/>
    <m/>
    <d v="2026-05-01T00:00:00"/>
    <m/>
    <m/>
    <m/>
    <s v="12-733-1900"/>
    <s v="SOHO"/>
    <s v="NPN"/>
    <x v="12"/>
    <m/>
    <m/>
    <m/>
    <m/>
  </r>
  <r>
    <x v="1"/>
    <s v="Walter concepción "/>
    <n v="369091930000"/>
    <s v="Cobros Mayo 3"/>
    <m/>
    <m/>
    <d v="2026-05-01T00:00:00"/>
    <s v="63048635"/>
    <s v="63048635"/>
    <m/>
    <m/>
    <m/>
    <m/>
    <m/>
    <d v="2026-05-01T00:00:00"/>
    <m/>
    <m/>
    <m/>
    <s v="4-722-1742"/>
    <s v="SOHO"/>
    <s v="NPN"/>
    <x v="12"/>
    <m/>
    <m/>
    <m/>
    <m/>
  </r>
  <r>
    <x v="1"/>
    <s v="Javier avila "/>
    <n v="362089000000"/>
    <s v="Cobros Mayo 3"/>
    <m/>
    <m/>
    <d v="2026-05-01T00:00:00"/>
    <s v="65885768"/>
    <s v="65885768"/>
    <m/>
    <m/>
    <m/>
    <m/>
    <m/>
    <d v="2026-05-01T00:00:00"/>
    <m/>
    <m/>
    <m/>
    <s v="8-838-1527"/>
    <s v="SOHO"/>
    <s v="2 MESES PENDIENTES"/>
    <x v="12"/>
    <m/>
    <m/>
    <m/>
    <m/>
  </r>
  <r>
    <x v="1"/>
    <s v="Cristina Zapata "/>
    <n v="361090090000"/>
    <s v="Cobros Mayo 3"/>
    <m/>
    <m/>
    <d v="2026-05-01T00:00:00"/>
    <s v="65763441"/>
    <s v="65763441"/>
    <m/>
    <m/>
    <m/>
    <m/>
    <m/>
    <d v="2026-05-01T00:00:00"/>
    <m/>
    <m/>
    <m/>
    <s v="BD750385"/>
    <s v="SOHO"/>
    <s v="2 MESES PENDIENTES"/>
    <x v="12"/>
    <m/>
    <m/>
    <m/>
    <m/>
  </r>
  <r>
    <x v="1"/>
    <s v="Jhomar Hernández "/>
    <n v="364091220000"/>
    <s v="Cobros Mayo 3"/>
    <m/>
    <m/>
    <d v="2026-05-01T00:00:00"/>
    <s v="64528326"/>
    <s v="64528326"/>
    <m/>
    <m/>
    <m/>
    <m/>
    <m/>
    <d v="2026-05-01T00:00:00"/>
    <m/>
    <m/>
    <m/>
    <s v="8-1010-1315 "/>
    <s v="SOHO"/>
    <s v="NPN"/>
    <x v="12"/>
    <m/>
    <m/>
    <m/>
    <m/>
  </r>
  <r>
    <x v="1"/>
    <s v="Carlos torres "/>
    <n v="364092790000"/>
    <s v="Cobros Mayo 3"/>
    <m/>
    <m/>
    <d v="2026-05-01T00:00:00"/>
    <s v="62231427"/>
    <s v="62231427"/>
    <m/>
    <m/>
    <m/>
    <m/>
    <m/>
    <d v="2026-05-01T00:00:00"/>
    <m/>
    <m/>
    <m/>
    <s v="8-837-597"/>
    <s v="SOHO"/>
    <s v="2 MESES PENDIENTES"/>
    <x v="12"/>
    <m/>
    <m/>
    <m/>
    <m/>
  </r>
  <r>
    <x v="1"/>
    <s v="Yimmi liu"/>
    <n v="365088000000"/>
    <s v="Cobros Mayo 3"/>
    <m/>
    <m/>
    <d v="2026-05-01T00:00:00"/>
    <s v="67560097"/>
    <s v="67560097"/>
    <m/>
    <m/>
    <m/>
    <m/>
    <m/>
    <d v="2026-05-01T00:00:00"/>
    <m/>
    <m/>
    <m/>
    <s v="8-925-2096"/>
    <s v="SOHO"/>
    <s v="NPN"/>
    <x v="12"/>
    <m/>
    <m/>
    <m/>
    <m/>
  </r>
  <r>
    <x v="1"/>
    <s v="SIMEY MAYRIN FRANCO GONZALEZ"/>
    <n v="365091970000"/>
    <s v="Cobros Mayo 3"/>
    <m/>
    <m/>
    <d v="2026-05-01T00:00:00"/>
    <s v="61080841"/>
    <s v="61080841"/>
    <m/>
    <m/>
    <m/>
    <m/>
    <m/>
    <d v="2026-05-01T00:00:00"/>
    <m/>
    <m/>
    <m/>
    <s v="8-866-255"/>
    <s v="MASIVO"/>
    <s v="2 MESES PENDIENTES"/>
    <x v="12"/>
    <m/>
    <m/>
    <m/>
    <m/>
  </r>
  <r>
    <x v="1"/>
    <s v="Emilio Alejandro Davila Lopez "/>
    <n v="365087530000"/>
    <s v="Cobros Mayo 3"/>
    <m/>
    <m/>
    <d v="2026-05-01T00:00:00"/>
    <s v="65681521"/>
    <s v="65681521"/>
    <m/>
    <m/>
    <m/>
    <m/>
    <m/>
    <d v="2026-05-01T00:00:00"/>
    <m/>
    <m/>
    <m/>
    <s v="C02487081"/>
    <s v="MASIVO"/>
    <s v="2 MESES PENDIENTES"/>
    <x v="12"/>
    <m/>
    <m/>
    <m/>
    <m/>
  </r>
  <r>
    <x v="1"/>
    <s v=" NORIELA MUÑOZ GUEVARA"/>
    <n v="366092600000"/>
    <s v="Cobros Mayo 3"/>
    <m/>
    <m/>
    <d v="2026-05-01T00:00:00"/>
    <s v="65339795"/>
    <s v="65339795"/>
    <m/>
    <m/>
    <m/>
    <m/>
    <m/>
    <d v="2026-05-01T00:00:00"/>
    <m/>
    <m/>
    <m/>
    <s v="9-124-915"/>
    <s v="RENOVACIONES"/>
    <s v="2 MESES PENDIENTES"/>
    <x v="12"/>
    <m/>
    <m/>
    <m/>
    <m/>
  </r>
  <r>
    <x v="1"/>
    <s v=" JOSE ARMANDO DIAZ ROMERO"/>
    <n v="361074360000"/>
    <s v="Cobros Mayo 3"/>
    <m/>
    <m/>
    <d v="2026-05-01T00:00:00"/>
    <s v="66047682"/>
    <s v="66047682"/>
    <m/>
    <m/>
    <m/>
    <m/>
    <m/>
    <d v="2026-05-01T00:00:00"/>
    <m/>
    <m/>
    <m/>
    <s v="8-956-716"/>
    <s v="CALL CENTER P2P"/>
    <s v="NPN"/>
    <x v="12"/>
    <m/>
    <m/>
    <m/>
    <m/>
  </r>
  <r>
    <x v="1"/>
    <s v=" ADELAIDA ARAUZ"/>
    <n v="365081640000"/>
    <s v="Cobros Mayo 3"/>
    <m/>
    <m/>
    <d v="2026-05-01T00:00:00"/>
    <s v="67247767"/>
    <s v="67247767"/>
    <m/>
    <m/>
    <m/>
    <m/>
    <m/>
    <d v="2026-05-01T00:00:00"/>
    <m/>
    <m/>
    <m/>
    <s v="4-220-882"/>
    <s v="CALL CENTER P2P"/>
    <s v="2 MESES PENDIENTES"/>
    <x v="12"/>
    <m/>
    <m/>
    <m/>
    <m/>
  </r>
  <r>
    <x v="1"/>
    <s v=" JOVITO MARVAL"/>
    <n v="368091560000"/>
    <s v="Cobros Mayo 3"/>
    <m/>
    <m/>
    <d v="2026-05-01T00:00:00"/>
    <s v="69859847"/>
    <s v="69859847"/>
    <m/>
    <m/>
    <m/>
    <m/>
    <m/>
    <d v="2026-05-01T00:00:00"/>
    <m/>
    <m/>
    <m/>
    <s v="185875419"/>
    <s v="CALL CENTER P2P"/>
    <s v="2 MESES PENDIENTES"/>
    <x v="12"/>
    <m/>
    <m/>
    <m/>
    <m/>
  </r>
  <r>
    <x v="1"/>
    <s v=" Cirilo Hidalgo Cherigo"/>
    <n v="362088180000"/>
    <s v="Cobros Mayo 3"/>
    <m/>
    <m/>
    <d v="2026-05-01T00:00:00"/>
    <s v="65856460"/>
    <s v="65856460"/>
    <m/>
    <m/>
    <m/>
    <m/>
    <m/>
    <d v="2026-05-01T00:00:00"/>
    <m/>
    <m/>
    <m/>
    <s v="8-854-1014"/>
    <s v="DIGITAL"/>
    <s v="2 MESES PENDIENTES"/>
    <x v="12"/>
    <m/>
    <m/>
    <m/>
    <m/>
  </r>
  <r>
    <x v="1"/>
    <s v=" SR ELADIO ALBERTO ROCA MOLA"/>
    <n v="204073010000"/>
    <s v="Cobros Mayo 3"/>
    <m/>
    <m/>
    <d v="2026-05-01T00:00:00"/>
    <s v="65452295"/>
    <s v="65452295"/>
    <m/>
    <m/>
    <m/>
    <m/>
    <m/>
    <d v="2026-05-01T00:00:00"/>
    <m/>
    <m/>
    <m/>
    <s v="8-354-857"/>
    <s v="DIGITAL"/>
    <s v="2 MESES PENDIENTES"/>
    <x v="12"/>
    <m/>
    <m/>
    <m/>
    <m/>
  </r>
  <r>
    <x v="1"/>
    <s v="JUAN BAUTISTA SALDAÑA VALDEZ"/>
    <n v="369092440000"/>
    <s v="Cobros Mayo 3"/>
    <m/>
    <m/>
    <d v="2026-05-01T00:00:00"/>
    <s v="65271425"/>
    <s v="65271425"/>
    <m/>
    <m/>
    <m/>
    <m/>
    <m/>
    <d v="2026-05-01T00:00:00"/>
    <m/>
    <m/>
    <m/>
    <s v="8-878-357"/>
    <s v="DIGITAL"/>
    <s v="NPN"/>
    <x v="12"/>
    <m/>
    <m/>
    <m/>
    <m/>
  </r>
  <r>
    <x v="1"/>
    <s v="Franklin lasso"/>
    <n v="366087780000"/>
    <s v="Cobros Mayo 3"/>
    <m/>
    <m/>
    <d v="2026-05-01T00:00:00"/>
    <s v="68905432"/>
    <s v="68905432"/>
    <m/>
    <m/>
    <m/>
    <m/>
    <m/>
    <d v="2026-05-01T00:00:00"/>
    <m/>
    <m/>
    <m/>
    <s v="8-745-262"/>
    <s v="MASIVO"/>
    <s v="2 MESES PENDIENTES"/>
    <x v="12"/>
    <m/>
    <m/>
    <m/>
    <m/>
  </r>
  <r>
    <x v="1"/>
    <s v="Daniel bernal"/>
    <n v="361091490000"/>
    <s v="Cobros Mayo 3"/>
    <m/>
    <m/>
    <d v="2026-05-01T00:00:00"/>
    <s v="68907654"/>
    <s v="68907654"/>
    <m/>
    <m/>
    <m/>
    <m/>
    <m/>
    <d v="2026-05-01T00:00:00"/>
    <m/>
    <m/>
    <m/>
    <s v="8-924-773"/>
    <s v="MASIVO"/>
    <s v="2 MESES PENDIENTES"/>
    <x v="12"/>
    <m/>
    <m/>
    <m/>
    <m/>
  </r>
  <r>
    <x v="1"/>
    <s v="Edwin coronado"/>
    <n v="125016350000"/>
    <s v="Cobros Mayo 3"/>
    <m/>
    <m/>
    <d v="2026-05-01T00:00:00"/>
    <s v="68905432"/>
    <s v="68905432"/>
    <m/>
    <m/>
    <m/>
    <m/>
    <m/>
    <d v="2026-05-01T00:00:00"/>
    <m/>
    <m/>
    <m/>
    <s v="8-334-359"/>
    <s v="MASIVO"/>
    <s v="NPN"/>
    <x v="12"/>
    <m/>
    <m/>
    <m/>
    <m/>
  </r>
  <r>
    <x v="1"/>
    <s v="DANIEL HUMBERTO ORTEGA RODRIGUEZ"/>
    <n v="365091680000"/>
    <s v="Cobros Mayo 3"/>
    <m/>
    <m/>
    <d v="2026-05-01T00:00:00"/>
    <s v="62531937"/>
    <s v="62531937"/>
    <m/>
    <m/>
    <m/>
    <m/>
    <m/>
    <d v="2026-05-01T00:00:00"/>
    <m/>
    <m/>
    <m/>
    <s v="8-746-1773"/>
    <s v="MASIVO"/>
    <s v="2 MESES PENDIENTES"/>
    <x v="12"/>
    <m/>
    <m/>
    <m/>
    <m/>
  </r>
  <r>
    <x v="1"/>
    <s v="Hilario Alberto Roselie "/>
    <n v="366085170000"/>
    <s v="Cobros Mayo 3"/>
    <m/>
    <m/>
    <d v="2026-05-01T00:00:00"/>
    <s v="60959264"/>
    <s v="60959264"/>
    <m/>
    <m/>
    <m/>
    <m/>
    <m/>
    <d v="2026-05-01T00:00:00"/>
    <m/>
    <m/>
    <m/>
    <s v="8-737-1940"/>
    <s v="MASIVO"/>
    <s v="2 MESES PENDIENTES"/>
    <x v="12"/>
    <m/>
    <m/>
    <m/>
    <m/>
  </r>
  <r>
    <x v="1"/>
    <s v="Grimilda Henriguez Rosales "/>
    <n v="367089700000"/>
    <s v="Cobros Mayo 3"/>
    <m/>
    <m/>
    <d v="2026-05-01T00:00:00"/>
    <s v="67162613"/>
    <s v="67162613"/>
    <m/>
    <m/>
    <m/>
    <m/>
    <m/>
    <d v="2026-05-01T00:00:00"/>
    <m/>
    <m/>
    <m/>
    <s v="8-379-133"/>
    <s v="MASIVO"/>
    <s v="2 MESES PENDIENTES"/>
    <x v="12"/>
    <m/>
    <m/>
    <m/>
    <m/>
  </r>
  <r>
    <x v="1"/>
    <s v="Zuley Vanessa Martinez Reyes"/>
    <n v="362090460000"/>
    <s v="Cobros Mayo 3"/>
    <m/>
    <m/>
    <d v="2026-05-01T00:00:00"/>
    <s v="69844482"/>
    <s v="69844482"/>
    <m/>
    <m/>
    <m/>
    <m/>
    <m/>
    <d v="2026-05-01T00:00:00"/>
    <m/>
    <m/>
    <m/>
    <s v="8-741-1716"/>
    <s v="MASIVO"/>
    <s v="2 MESES PENDIENTES"/>
    <x v="12"/>
    <m/>
    <m/>
    <m/>
    <m/>
  </r>
  <r>
    <x v="1"/>
    <s v="veruska Mabel Madrid Fernández "/>
    <n v="294030750000"/>
    <s v="Cobros Mayo 3"/>
    <m/>
    <m/>
    <d v="2026-05-01T00:00:00"/>
    <s v="62477378"/>
    <s v="62477378"/>
    <m/>
    <m/>
    <m/>
    <m/>
    <m/>
    <d v="2026-05-01T00:00:00"/>
    <m/>
    <m/>
    <m/>
    <s v="4-728-1"/>
    <s v="MASIVO"/>
    <s v="2 MESES PENDIENTES"/>
    <x v="12"/>
    <m/>
    <m/>
    <m/>
    <m/>
  </r>
  <r>
    <x v="1"/>
    <s v="Alexander Ivan Concepcion Justavino"/>
    <n v="364092020000"/>
    <s v="Cobros Mayo 3"/>
    <m/>
    <m/>
    <d v="2026-05-01T00:00:00"/>
    <s v="66479358"/>
    <s v="66479358"/>
    <m/>
    <m/>
    <m/>
    <m/>
    <m/>
    <d v="2026-05-01T00:00:00"/>
    <m/>
    <m/>
    <m/>
    <s v="4-770-1831"/>
    <s v="MASIVO"/>
    <s v="2 MESES PENDIENTES"/>
    <x v="12"/>
    <m/>
    <m/>
    <m/>
    <m/>
  </r>
  <r>
    <x v="1"/>
    <s v="Doris verónica Mendoza Batista"/>
    <n v="365089710000"/>
    <s v="Cobros Mayo 3"/>
    <m/>
    <m/>
    <d v="2026-05-01T00:00:00"/>
    <s v="66444126"/>
    <s v="66444126"/>
    <m/>
    <m/>
    <m/>
    <m/>
    <m/>
    <d v="2026-05-01T00:00:00"/>
    <m/>
    <m/>
    <m/>
    <s v="4-706-211"/>
    <s v="MASIVO"/>
    <s v="NPN"/>
    <x v="12"/>
    <m/>
    <m/>
    <m/>
    <m/>
  </r>
  <r>
    <x v="1"/>
    <s v="Kosai Belal Odeh Awad"/>
    <n v="369091750000"/>
    <s v="Cobros Mayo 3"/>
    <m/>
    <m/>
    <d v="2026-05-01T00:00:00"/>
    <s v="64828263"/>
    <s v="64828263"/>
    <m/>
    <m/>
    <m/>
    <m/>
    <m/>
    <d v="2026-05-01T00:00:00"/>
    <m/>
    <m/>
    <m/>
    <s v="4-811-1848"/>
    <s v="MASIVO"/>
    <s v="2 MESES PENDIENTES"/>
    <x v="12"/>
    <m/>
    <m/>
    <m/>
    <m/>
  </r>
  <r>
    <x v="1"/>
    <s v="Enilsa de los angeles Corella"/>
    <n v="368091250000"/>
    <s v="Cobros Mayo 3"/>
    <m/>
    <m/>
    <d v="2026-05-01T00:00:00"/>
    <n v="66265074"/>
    <n v="66265074"/>
    <m/>
    <m/>
    <m/>
    <m/>
    <m/>
    <d v="2026-05-01T00:00:00"/>
    <m/>
    <m/>
    <m/>
    <s v="4-205-277"/>
    <s v="MASIVO"/>
    <s v="NPN"/>
    <x v="12"/>
    <m/>
    <m/>
    <m/>
    <m/>
  </r>
  <r>
    <x v="1"/>
    <s v="Mariela Elizabeth morales atencio"/>
    <n v="368091360000"/>
    <s v="Cobros Mayo 3"/>
    <m/>
    <m/>
    <d v="2026-05-01T00:00:00"/>
    <s v="63824855"/>
    <s v="63824855"/>
    <m/>
    <m/>
    <m/>
    <m/>
    <m/>
    <d v="2026-05-01T00:00:00"/>
    <m/>
    <m/>
    <m/>
    <s v="4-136-1997"/>
    <s v="MASIVO"/>
    <s v="2 MESES PENDIENTES"/>
    <x v="12"/>
    <m/>
    <m/>
    <m/>
    <m/>
  </r>
  <r>
    <x v="1"/>
    <s v="Marcos Arturo Villarreal "/>
    <n v="362092100000"/>
    <s v="Cobros Mayo 3"/>
    <m/>
    <m/>
    <d v="2026-05-01T00:00:00"/>
    <s v="66945064"/>
    <s v="66945064"/>
    <m/>
    <m/>
    <m/>
    <m/>
    <m/>
    <d v="2026-05-01T00:00:00"/>
    <m/>
    <m/>
    <m/>
    <s v="4-845-1962"/>
    <s v="MASIVO"/>
    <s v="NPN"/>
    <x v="12"/>
    <m/>
    <m/>
    <m/>
    <m/>
  </r>
  <r>
    <x v="1"/>
    <s v="BLEXYS LISBETH ARAUZ VALDEZ"/>
    <n v="365067810000"/>
    <s v="Cobros Mayo 3"/>
    <m/>
    <m/>
    <d v="2026-05-01T00:00:00"/>
    <s v="65027879"/>
    <s v="65027879"/>
    <m/>
    <m/>
    <m/>
    <m/>
    <m/>
    <d v="2026-05-01T00:00:00"/>
    <m/>
    <m/>
    <m/>
    <s v="4-760-2262"/>
    <s v="MASIVO"/>
    <s v="2 MESES PENDIENTES"/>
    <x v="12"/>
    <m/>
    <m/>
    <m/>
    <m/>
  </r>
  <r>
    <x v="1"/>
    <s v="Marcio Magdiel Miranda Samaniego"/>
    <n v="365092120000"/>
    <s v="Cobros Mayo 3"/>
    <m/>
    <m/>
    <d v="2026-05-01T00:00:00"/>
    <s v="64017761"/>
    <s v="64017761"/>
    <m/>
    <m/>
    <m/>
    <m/>
    <m/>
    <d v="2026-05-01T00:00:00"/>
    <m/>
    <m/>
    <m/>
    <s v="4-748-45"/>
    <s v="MASIVO"/>
    <s v="2 MESES PENDIENTES"/>
    <x v="12"/>
    <m/>
    <m/>
    <m/>
    <m/>
  </r>
  <r>
    <x v="1"/>
    <s v="Roberto Hernan Rincon Aguilar"/>
    <n v="321053950000"/>
    <s v="Cobros Mayo 3"/>
    <m/>
    <m/>
    <d v="2026-05-01T00:00:00"/>
    <s v="63509275"/>
    <s v="63509275"/>
    <m/>
    <m/>
    <m/>
    <m/>
    <m/>
    <d v="2026-05-01T00:00:00"/>
    <m/>
    <m/>
    <m/>
    <s v="4-273-761"/>
    <s v="MASIVO"/>
    <s v="NPN"/>
    <x v="12"/>
    <m/>
    <m/>
    <m/>
    <m/>
  </r>
  <r>
    <x v="1"/>
    <s v="Diana Del Carme Lezcano Villarreal"/>
    <n v="368090950000"/>
    <s v="Cobros Mayo 3"/>
    <m/>
    <m/>
    <d v="2026-05-01T00:00:00"/>
    <n v="69134238"/>
    <n v="69134238"/>
    <m/>
    <m/>
    <m/>
    <m/>
    <m/>
    <d v="2026-05-01T00:00:00"/>
    <m/>
    <m/>
    <m/>
    <s v="4-780-1976"/>
    <s v="MASIVO"/>
    <s v="2 MESES PENDIENTES"/>
    <x v="12"/>
    <m/>
    <m/>
    <m/>
    <m/>
  </r>
  <r>
    <x v="1"/>
    <s v="DUBIS FRANCISCO MARTINEZ MENCHACA"/>
    <n v="369089130000"/>
    <s v="Cobros Mayo 3"/>
    <m/>
    <m/>
    <d v="2026-05-01T00:00:00"/>
    <s v="62417144"/>
    <s v="62417144"/>
    <m/>
    <m/>
    <m/>
    <m/>
    <m/>
    <d v="2026-05-01T00:00:00"/>
    <m/>
    <m/>
    <m/>
    <s v="2-131-526"/>
    <s v="MASIVO"/>
    <s v="2 MESES PENDIENTES"/>
    <x v="12"/>
    <m/>
    <m/>
    <m/>
    <m/>
  </r>
  <r>
    <x v="1"/>
    <s v="María Del Rosario Barrio Barrio"/>
    <n v="365091530000"/>
    <s v="Cobros Mayo 3"/>
    <m/>
    <m/>
    <d v="2026-05-01T00:00:00"/>
    <n v="67592002"/>
    <n v="67592002"/>
    <m/>
    <m/>
    <m/>
    <m/>
    <m/>
    <d v="2026-05-01T00:00:00"/>
    <m/>
    <m/>
    <m/>
    <s v="6-721-2327"/>
    <s v="MASIVO"/>
    <s v="2 MESES PENDIENTES"/>
    <x v="12"/>
    <m/>
    <m/>
    <m/>
    <m/>
  </r>
  <r>
    <x v="1"/>
    <s v="Marichell Adames"/>
    <n v="362089430000"/>
    <s v="Cobros Mayo 3"/>
    <m/>
    <m/>
    <d v="2026-05-01T00:00:00"/>
    <s v="68260163"/>
    <s v="68260163"/>
    <m/>
    <m/>
    <m/>
    <m/>
    <m/>
    <d v="2026-05-01T00:00:00"/>
    <m/>
    <m/>
    <m/>
    <s v="9-767-675"/>
    <s v="MASIVO"/>
    <s v="2 MESES PENDIENTES"/>
    <x v="12"/>
    <m/>
    <m/>
    <m/>
    <m/>
  </r>
  <r>
    <x v="1"/>
    <s v="Guadalupe De Beitia"/>
    <n v="364090130000"/>
    <s v="Cobros Mayo 3"/>
    <m/>
    <m/>
    <d v="2026-05-01T00:00:00"/>
    <s v="69393499"/>
    <s v="69393499"/>
    <m/>
    <m/>
    <m/>
    <m/>
    <m/>
    <d v="2026-05-01T00:00:00"/>
    <m/>
    <m/>
    <m/>
    <s v="9-712-789"/>
    <s v="MASIVO"/>
    <s v="2 MESES PENDIENTES"/>
    <x v="12"/>
    <m/>
    <m/>
    <m/>
    <m/>
  </r>
  <r>
    <x v="1"/>
    <s v="Shijun Liang "/>
    <n v="364077780000"/>
    <s v="Cobros Mayo 3"/>
    <m/>
    <m/>
    <d v="2026-05-01T00:00:00"/>
    <s v="69849988"/>
    <s v="69849988"/>
    <m/>
    <m/>
    <m/>
    <m/>
    <m/>
    <d v="2026-05-01T00:00:00"/>
    <m/>
    <m/>
    <m/>
    <s v="E-8-90266 "/>
    <s v="SOHO"/>
    <s v="2 MESES PENDIENTES"/>
    <x v="12"/>
    <m/>
    <m/>
    <m/>
    <m/>
  </r>
  <r>
    <x v="1"/>
    <s v="Alexia archibold"/>
    <n v="364089430000"/>
    <s v="Cobros Mayo 3"/>
    <m/>
    <m/>
    <d v="2026-05-01T00:00:00"/>
    <s v="68066387"/>
    <s v="68066387"/>
    <m/>
    <m/>
    <m/>
    <m/>
    <m/>
    <d v="2026-05-01T00:00:00"/>
    <m/>
    <m/>
    <m/>
    <s v="3-709-1134"/>
    <s v="MASIVO"/>
    <s v="2 MESES PENDIENTES"/>
    <x v="12"/>
    <m/>
    <m/>
    <m/>
    <m/>
  </r>
  <r>
    <x v="1"/>
    <s v="Mileyka Gutierrez "/>
    <n v="362091560000"/>
    <s v="Cobros Mayo 3"/>
    <m/>
    <m/>
    <d v="2026-05-01T00:00:00"/>
    <s v="63020302"/>
    <s v="63020302"/>
    <m/>
    <m/>
    <m/>
    <m/>
    <m/>
    <d v="2026-05-01T00:00:00"/>
    <m/>
    <m/>
    <m/>
    <s v="3-736-2233"/>
    <s v="MASIVO"/>
    <s v="2 MESES PENDIENTES"/>
    <x v="12"/>
    <m/>
    <m/>
    <m/>
    <m/>
  </r>
  <r>
    <x v="1"/>
    <s v="GRISELDA MARIA FUENTES BADILLO"/>
    <n v="364089630000"/>
    <s v="Cobros Mayo 3"/>
    <m/>
    <m/>
    <d v="2026-05-01T00:00:00"/>
    <s v="60154719"/>
    <s v="60154719"/>
    <m/>
    <m/>
    <m/>
    <m/>
    <m/>
    <d v="2026-05-01T00:00:00"/>
    <m/>
    <m/>
    <m/>
    <s v="8-899-2084"/>
    <s v="MASIVO"/>
    <s v="2 MESES PENDIENTES"/>
    <x v="12"/>
    <m/>
    <m/>
    <m/>
    <m/>
  </r>
  <r>
    <x v="1"/>
    <s v="ROBERTO FLETCHER SALAZAR"/>
    <n v="365084210000"/>
    <s v="Cobros Mayo 3"/>
    <m/>
    <m/>
    <d v="2026-05-01T00:00:00"/>
    <s v="62491748"/>
    <s v="62491748"/>
    <m/>
    <m/>
    <m/>
    <m/>
    <m/>
    <d v="2026-05-01T00:00:00"/>
    <m/>
    <m/>
    <m/>
    <s v="3-85-2690"/>
    <s v="MASIVO"/>
    <s v="1 MES PENDIENTE"/>
    <x v="12"/>
    <m/>
    <m/>
    <m/>
    <m/>
  </r>
  <r>
    <x v="1"/>
    <s v="ALBERTO SANAPI DEGAIZA"/>
    <n v="361090500000"/>
    <s v="Cobros Mayo 3"/>
    <m/>
    <m/>
    <d v="2026-05-01T00:00:00"/>
    <s v="67229457"/>
    <s v="67229457"/>
    <m/>
    <m/>
    <m/>
    <m/>
    <m/>
    <d v="2026-05-01T00:00:00"/>
    <m/>
    <m/>
    <m/>
    <s v="5-21-201"/>
    <s v="MASIVO"/>
    <s v="NPN"/>
    <x v="12"/>
    <m/>
    <m/>
    <m/>
    <m/>
  </r>
  <r>
    <x v="1"/>
    <s v="Marielis valencia "/>
    <n v="368093940000"/>
    <s v="Cobros Mayo 3"/>
    <m/>
    <m/>
    <d v="2026-05-01T00:00:00"/>
    <s v="67664348"/>
    <s v="67664348"/>
    <m/>
    <m/>
    <m/>
    <m/>
    <m/>
    <d v="2026-05-01T00:00:00"/>
    <m/>
    <m/>
    <m/>
    <s v="8-1059-1488"/>
    <s v="MASIVO"/>
    <s v="2 MESES PENDIENTES"/>
    <x v="12"/>
    <m/>
    <m/>
    <m/>
    <m/>
  </r>
  <r>
    <x v="1"/>
    <s v="Oscar Olmedo Olmos Guzman"/>
    <n v="368092530000"/>
    <s v="Cobros Mayo 3"/>
    <m/>
    <m/>
    <d v="2026-05-01T00:00:00"/>
    <s v="67671121"/>
    <s v="67671121"/>
    <m/>
    <m/>
    <m/>
    <m/>
    <m/>
    <d v="2026-05-01T00:00:00"/>
    <m/>
    <m/>
    <m/>
    <s v="8-459-982"/>
    <s v="MASIVO"/>
    <s v="2 MESES PENDIENTES"/>
    <x v="12"/>
    <m/>
    <m/>
    <m/>
    <m/>
  </r>
  <r>
    <x v="1"/>
    <s v="Johanis Massiel Cruz Ríos "/>
    <n v="367091550000"/>
    <s v="Cobros Mayo 3"/>
    <m/>
    <m/>
    <d v="2026-05-01T00:00:00"/>
    <s v="65181181"/>
    <s v="65181181"/>
    <m/>
    <m/>
    <m/>
    <m/>
    <m/>
    <d v="2026-05-01T00:00:00"/>
    <m/>
    <m/>
    <m/>
    <s v="8-1034-2358"/>
    <s v="MASIVO"/>
    <s v="2 MESES PENDIENTES"/>
    <x v="12"/>
    <m/>
    <m/>
    <m/>
    <m/>
  </r>
  <r>
    <x v="1"/>
    <s v="Yorlenys Mabeel Ortega Mendoza"/>
    <n v="366087650000"/>
    <s v="Cobros Mayo 3"/>
    <m/>
    <m/>
    <d v="2026-05-01T00:00:00"/>
    <n v="65161075"/>
    <n v="65161075"/>
    <m/>
    <m/>
    <m/>
    <m/>
    <m/>
    <d v="2026-05-01T00:00:00"/>
    <m/>
    <m/>
    <m/>
    <s v="8-1010-1772"/>
    <s v="MASIVO"/>
    <s v="2 MESES PENDIENTES"/>
    <x v="12"/>
    <m/>
    <m/>
    <m/>
    <m/>
  </r>
  <r>
    <x v="1"/>
    <s v="EDITA MUDARRA GARCIA"/>
    <n v="369093230000"/>
    <s v="Cobros Mayo 3"/>
    <m/>
    <m/>
    <d v="2026-05-01T00:00:00"/>
    <n v="66307348"/>
    <n v="66307348"/>
    <m/>
    <m/>
    <m/>
    <m/>
    <m/>
    <d v="2026-05-01T00:00:00"/>
    <m/>
    <m/>
    <m/>
    <s v="10-7-1942"/>
    <s v="MASIVO"/>
    <s v="NPN"/>
    <x v="12"/>
    <m/>
    <m/>
    <m/>
    <m/>
  </r>
  <r>
    <x v="1"/>
    <s v="Josue Sáez Hernández "/>
    <n v="365093140000"/>
    <s v="Cobros Mayo 3"/>
    <m/>
    <m/>
    <d v="2026-05-01T00:00:00"/>
    <s v="64848079"/>
    <s v="64848079"/>
    <m/>
    <m/>
    <m/>
    <m/>
    <m/>
    <d v="2026-05-01T00:00:00"/>
    <m/>
    <m/>
    <m/>
    <s v="8-834-2136"/>
    <s v="MASIVO"/>
    <s v="2 MESES PENDIENTES"/>
    <x v="12"/>
    <m/>
    <m/>
    <m/>
    <m/>
  </r>
  <r>
    <x v="1"/>
    <s v="Julio Cesar Chávez Peralta"/>
    <n v="369093420000"/>
    <s v="Cobros Mayo 3"/>
    <m/>
    <m/>
    <d v="2026-05-01T00:00:00"/>
    <s v="66635874"/>
    <s v="66635874"/>
    <m/>
    <m/>
    <m/>
    <m/>
    <m/>
    <d v="2026-05-01T00:00:00"/>
    <m/>
    <m/>
    <m/>
    <s v="8-892-741"/>
    <s v="MASIVO"/>
    <s v="2 MESES PENDIENTES"/>
    <x v="12"/>
    <m/>
    <m/>
    <m/>
    <m/>
  </r>
  <r>
    <x v="1"/>
    <s v="Teodomiro prieto tulandy"/>
    <n v="367037840000"/>
    <s v="Cobros Mayo 3"/>
    <m/>
    <m/>
    <d v="2026-05-01T00:00:00"/>
    <s v="65286732"/>
    <s v="65286732"/>
    <m/>
    <m/>
    <m/>
    <m/>
    <m/>
    <d v="2026-05-01T00:00:00"/>
    <m/>
    <m/>
    <m/>
    <s v="E-8-179920"/>
    <s v="MASIVO"/>
    <s v="NPN"/>
    <x v="12"/>
    <m/>
    <m/>
    <m/>
    <m/>
  </r>
  <r>
    <x v="1"/>
    <s v="ALAN PEREZ "/>
    <n v="366091080000"/>
    <s v="Cobros Mayo 3"/>
    <m/>
    <m/>
    <d v="2026-05-01T00:00:00"/>
    <n v="64441827"/>
    <n v="64441827"/>
    <m/>
    <m/>
    <m/>
    <m/>
    <m/>
    <d v="2026-05-01T00:00:00"/>
    <m/>
    <m/>
    <m/>
    <s v="8-991-504"/>
    <s v="MASIVO"/>
    <s v="2 MESES PENDIENTES"/>
    <x v="12"/>
    <m/>
    <m/>
    <m/>
    <m/>
  </r>
  <r>
    <x v="1"/>
    <s v="MARÍA ISABEL BATISTA VALENCIA"/>
    <n v="366091030000"/>
    <s v="Cobros Mayo 3"/>
    <m/>
    <m/>
    <d v="2026-05-01T00:00:00"/>
    <s v="63073882"/>
    <s v="63073882"/>
    <m/>
    <m/>
    <m/>
    <m/>
    <m/>
    <d v="2026-05-01T00:00:00"/>
    <m/>
    <m/>
    <m/>
    <s v="4-296-554"/>
    <s v="MASIVO"/>
    <s v="2 MESES PENDIENTES"/>
    <x v="12"/>
    <m/>
    <m/>
    <m/>
    <m/>
  </r>
  <r>
    <x v="1"/>
    <s v="DANILO ARMODIO ARIAS ARIAS"/>
    <n v="341003850000"/>
    <s v="Cobros Mayo 3"/>
    <m/>
    <m/>
    <d v="2026-05-01T00:00:00"/>
    <s v="68418116"/>
    <s v="68418116"/>
    <m/>
    <m/>
    <m/>
    <m/>
    <m/>
    <d v="2026-05-01T00:00:00"/>
    <m/>
    <m/>
    <m/>
    <s v="10-712-1960"/>
    <s v="MASIVO"/>
    <s v="2 MESES PENDIENTES"/>
    <x v="12"/>
    <m/>
    <m/>
    <m/>
    <m/>
  </r>
  <r>
    <x v="1"/>
    <s v="Edwin Ezequiel Obregon Gutierres"/>
    <n v="364093180000"/>
    <s v="Cobros Mayo 3"/>
    <m/>
    <m/>
    <d v="2026-05-01T00:00:00"/>
    <s v="69545894"/>
    <s v="69545894"/>
    <m/>
    <m/>
    <m/>
    <m/>
    <m/>
    <d v="2026-05-01T00:00:00"/>
    <m/>
    <m/>
    <m/>
    <s v="8-1051-2445"/>
    <s v="MASIVO"/>
    <s v="2 MESES PENDIENTES"/>
    <x v="12"/>
    <m/>
    <m/>
    <m/>
    <m/>
  </r>
  <r>
    <x v="1"/>
    <s v="JOSE MARIANO MARTINEZ MENDOZ"/>
    <n v="362087700000"/>
    <s v="Cobros Mayo 3"/>
    <m/>
    <m/>
    <d v="2026-05-01T00:00:00"/>
    <s v="63362537"/>
    <s v="63362537"/>
    <m/>
    <m/>
    <m/>
    <m/>
    <m/>
    <d v="2026-05-01T00:00:00"/>
    <m/>
    <m/>
    <m/>
    <s v="3-761-528"/>
    <s v="MASIVO"/>
    <s v="2 MESES PENDIENTES"/>
    <x v="12"/>
    <m/>
    <m/>
    <m/>
    <m/>
  </r>
  <r>
    <x v="1"/>
    <s v="IRIANA CALDERON "/>
    <n v="362093340000"/>
    <s v="Cobros Mayo 3"/>
    <m/>
    <m/>
    <d v="2026-05-01T00:00:00"/>
    <s v="66220003"/>
    <s v="66220003"/>
    <m/>
    <m/>
    <m/>
    <m/>
    <m/>
    <d v="2026-05-01T00:00:00"/>
    <m/>
    <m/>
    <m/>
    <s v="8-338-464"/>
    <s v="MASIVO"/>
    <s v="2 MESES PENDIENTES"/>
    <x v="12"/>
    <m/>
    <m/>
    <m/>
    <m/>
  </r>
  <r>
    <x v="1"/>
    <s v="OMARWE JOSE FERNANDEZ DIMAS"/>
    <n v="368092940000"/>
    <s v="Cobros Mayo 3"/>
    <m/>
    <m/>
    <d v="2026-05-01T00:00:00"/>
    <s v="69210740"/>
    <s v="69210740"/>
    <m/>
    <m/>
    <m/>
    <m/>
    <m/>
    <d v="2026-05-01T00:00:00"/>
    <m/>
    <m/>
    <m/>
    <s v="BE087074"/>
    <s v="MASIVO"/>
    <s v="2 MESES PENDIENTES"/>
    <x v="12"/>
    <m/>
    <m/>
    <m/>
    <m/>
  </r>
  <r>
    <x v="1"/>
    <s v="David Dario Diaz Rivera"/>
    <n v="984044500000"/>
    <s v="Cobros Mayo 3"/>
    <m/>
    <m/>
    <d v="2026-05-01T00:00:00"/>
    <s v="61203443"/>
    <s v="61203443"/>
    <m/>
    <m/>
    <m/>
    <m/>
    <m/>
    <d v="2026-05-01T00:00:00"/>
    <m/>
    <m/>
    <m/>
    <s v="8-870-2411"/>
    <s v="MASIVO"/>
    <s v="2 MESES PENDIENTES"/>
    <x v="12"/>
    <m/>
    <m/>
    <m/>
    <m/>
  </r>
  <r>
    <x v="1"/>
    <s v="OSVALDO CALDERON"/>
    <n v="363065790000"/>
    <s v="Cobros Mayo 3"/>
    <m/>
    <m/>
    <d v="2026-05-01T00:00:00"/>
    <s v="63941999"/>
    <s v="63941999"/>
    <m/>
    <m/>
    <m/>
    <m/>
    <m/>
    <d v="2026-05-01T00:00:00"/>
    <m/>
    <m/>
    <m/>
    <s v="9-735-1691"/>
    <s v="MASIVO"/>
    <s v="2 MESES PENDIENTES"/>
    <x v="12"/>
    <m/>
    <m/>
    <m/>
    <m/>
  </r>
  <r>
    <x v="1"/>
    <s v="ISABEL HERNANDEZ"/>
    <n v="352343700000"/>
    <s v="Cobros Mayo 3"/>
    <m/>
    <m/>
    <d v="2026-05-01T00:00:00"/>
    <s v="62750730"/>
    <s v="62750730"/>
    <m/>
    <m/>
    <m/>
    <m/>
    <m/>
    <d v="2026-05-01T00:00:00"/>
    <m/>
    <m/>
    <m/>
    <s v="8-906-713"/>
    <s v="MASIVO"/>
    <s v="2 MESES PENDIENTES"/>
    <x v="12"/>
    <m/>
    <m/>
    <m/>
    <m/>
  </r>
  <r>
    <x v="1"/>
    <s v="JOSUE  SANDOVAL"/>
    <n v="365086980000"/>
    <s v="Cobros Mayo 3"/>
    <m/>
    <m/>
    <d v="2026-05-01T00:00:00"/>
    <s v="66012040"/>
    <s v="66012040"/>
    <m/>
    <m/>
    <m/>
    <m/>
    <m/>
    <d v="2026-05-01T00:00:00"/>
    <m/>
    <m/>
    <m/>
    <s v="8-968-983"/>
    <s v="MASIVO"/>
    <s v="2 MESES PENDIENTES"/>
    <x v="12"/>
    <m/>
    <m/>
    <m/>
    <m/>
  </r>
  <r>
    <x v="1"/>
    <s v="Javier Cáceres "/>
    <n v="363093090000"/>
    <s v="Cobros Mayo 3"/>
    <m/>
    <m/>
    <d v="2026-05-01T00:00:00"/>
    <s v="67147759"/>
    <s v="67147759"/>
    <m/>
    <m/>
    <m/>
    <m/>
    <m/>
    <d v="2026-05-01T00:00:00"/>
    <m/>
    <m/>
    <m/>
    <s v="160123771"/>
    <s v="PUNTOS DE VENTA"/>
    <s v="2 MESES PENDIENTES"/>
    <x v="12"/>
    <m/>
    <m/>
    <m/>
    <m/>
  </r>
  <r>
    <x v="1"/>
    <s v="Arelis julissa coba Rodríguez "/>
    <n v="368089990000"/>
    <s v="Cobros Mayo 3"/>
    <m/>
    <m/>
    <d v="2026-05-01T00:00:00"/>
    <s v="65771761"/>
    <s v="65771761"/>
    <m/>
    <m/>
    <m/>
    <m/>
    <m/>
    <d v="2026-05-01T00:00:00"/>
    <m/>
    <m/>
    <m/>
    <s v="8-823-306"/>
    <s v="SOHO"/>
    <s v="2 MESES PENDIENTES"/>
    <x v="12"/>
    <m/>
    <m/>
    <m/>
    <m/>
  </r>
  <r>
    <x v="1"/>
    <s v="Melvin Jovany Amores "/>
    <n v="368091850000"/>
    <s v="Cobros Mayo 3"/>
    <m/>
    <m/>
    <d v="2026-05-01T00:00:00"/>
    <s v="66392444"/>
    <s v="66392444"/>
    <m/>
    <m/>
    <m/>
    <m/>
    <m/>
    <d v="2026-05-01T00:00:00"/>
    <m/>
    <m/>
    <m/>
    <s v="9-715-831"/>
    <s v="SOHO"/>
    <s v="2 MESES PENDIENTES"/>
    <x v="12"/>
    <m/>
    <m/>
    <m/>
    <m/>
  </r>
  <r>
    <x v="1"/>
    <s v="Deyanira fruto ureña "/>
    <n v="364089100000"/>
    <s v="Cobros Mayo 3"/>
    <m/>
    <m/>
    <d v="2026-05-01T00:00:00"/>
    <s v="69511715"/>
    <s v="69511715"/>
    <m/>
    <m/>
    <m/>
    <m/>
    <m/>
    <d v="2026-05-01T00:00:00"/>
    <m/>
    <m/>
    <m/>
    <s v="3.92-417"/>
    <s v="SOHO"/>
    <s v="2 MESES PENDIENTES"/>
    <x v="12"/>
    <m/>
    <m/>
    <m/>
    <m/>
  </r>
  <r>
    <x v="1"/>
    <s v="Míriam peñalba"/>
    <n v="366093020000"/>
    <s v="Cobros Mayo 3"/>
    <m/>
    <m/>
    <d v="2026-05-01T00:00:00"/>
    <s v="61902839"/>
    <s v="61902839"/>
    <m/>
    <m/>
    <m/>
    <m/>
    <m/>
    <d v="2026-05-01T00:00:00"/>
    <m/>
    <m/>
    <m/>
    <s v="9-717-333"/>
    <s v="SOHO"/>
    <s v="NPN"/>
    <x v="12"/>
    <m/>
    <m/>
    <m/>
    <m/>
  </r>
  <r>
    <x v="1"/>
    <s v="LUIS ALBERTO ARAUZ ARMUELLES"/>
    <n v="367093020000"/>
    <s v="Cobros Mayo 3"/>
    <m/>
    <m/>
    <d v="2026-05-01T00:00:00"/>
    <s v="68509179"/>
    <s v="68509179"/>
    <m/>
    <m/>
    <m/>
    <m/>
    <m/>
    <d v="2026-05-01T00:00:00"/>
    <m/>
    <m/>
    <m/>
    <s v="8-788-1216"/>
    <s v="MASIVO"/>
    <s v="2 MESES PENDIENTES"/>
    <x v="12"/>
    <m/>
    <m/>
    <m/>
    <m/>
  </r>
  <r>
    <x v="1"/>
    <s v="Jimmy Alexander Tilaguy Triana"/>
    <n v="365091860000"/>
    <s v="Cobros Mayo 3"/>
    <m/>
    <m/>
    <d v="2026-05-01T00:00:00"/>
    <s v="63638527"/>
    <s v="63638527"/>
    <m/>
    <m/>
    <m/>
    <m/>
    <m/>
    <d v="2026-05-01T00:00:00"/>
    <m/>
    <m/>
    <m/>
    <s v="BD861121"/>
    <s v="MASIVO"/>
    <s v="2 MESES PENDIENTES"/>
    <x v="12"/>
    <m/>
    <m/>
    <m/>
    <m/>
  </r>
  <r>
    <x v="1"/>
    <s v=" Daisy Colon"/>
    <n v="368093690000"/>
    <s v="Cobros Mayo 3"/>
    <m/>
    <m/>
    <d v="2026-05-01T00:00:00"/>
    <n v="66637298"/>
    <n v="66637298"/>
    <m/>
    <m/>
    <m/>
    <m/>
    <m/>
    <d v="2026-05-01T00:00:00"/>
    <m/>
    <m/>
    <m/>
    <s v="E-8-227589"/>
    <s v="RENOVACIONES"/>
    <s v="2 MESES PENDIENTES"/>
    <x v="12"/>
    <m/>
    <m/>
    <m/>
    <m/>
  </r>
  <r>
    <x v="1"/>
    <s v=" AMANDA GABRIELA RODRIGUEZ PAREDES"/>
    <n v="367092200000"/>
    <s v="Cobros Mayo 3"/>
    <m/>
    <m/>
    <d v="2026-05-01T00:00:00"/>
    <s v="64401749"/>
    <s v="64401749"/>
    <m/>
    <m/>
    <m/>
    <m/>
    <m/>
    <d v="2026-05-01T00:00:00"/>
    <m/>
    <m/>
    <m/>
    <s v="2-747-1961"/>
    <s v="DIGITAL"/>
    <s v="2 MESES PENDIENTES"/>
    <x v="12"/>
    <m/>
    <m/>
    <m/>
    <m/>
  </r>
  <r>
    <x v="1"/>
    <s v="Alex Andres Dominguez jaime"/>
    <n v="366087970000"/>
    <s v="Cobros Mayo 3"/>
    <m/>
    <m/>
    <d v="2026-05-01T00:00:00"/>
    <s v="66424644"/>
    <s v="66424644"/>
    <m/>
    <m/>
    <m/>
    <m/>
    <m/>
    <d v="2026-05-01T00:00:00"/>
    <m/>
    <m/>
    <m/>
    <s v="8-894-2093"/>
    <s v="MASIVO"/>
    <s v="2 MESES PENDIENTES"/>
    <x v="12"/>
    <m/>
    <m/>
    <m/>
    <m/>
  </r>
  <r>
    <x v="1"/>
    <s v="Anayansi Romero Esturain"/>
    <n v="361070910000"/>
    <s v="Cobros Mayo 3"/>
    <m/>
    <m/>
    <d v="2026-05-01T00:00:00"/>
    <s v="67438121"/>
    <s v="67438121"/>
    <m/>
    <m/>
    <m/>
    <m/>
    <m/>
    <d v="2026-05-01T00:00:00"/>
    <m/>
    <m/>
    <m/>
    <s v="8-474-52"/>
    <s v="MASIVO"/>
    <s v="2 MESES PENDIENTES"/>
    <x v="12"/>
    <m/>
    <m/>
    <m/>
    <m/>
  </r>
  <r>
    <x v="1"/>
    <s v="Yenny Marcela Uribe"/>
    <n v="369063090000"/>
    <s v="Cobros Mayo 3"/>
    <m/>
    <m/>
    <d v="2026-05-01T00:00:00"/>
    <s v="66496065"/>
    <s v="66496065"/>
    <m/>
    <m/>
    <m/>
    <m/>
    <m/>
    <d v="2026-05-01T00:00:00"/>
    <m/>
    <m/>
    <m/>
    <s v="AU163564"/>
    <s v="MASIVO"/>
    <s v="2 MESES PENDIENTES"/>
    <x v="12"/>
    <m/>
    <m/>
    <m/>
    <m/>
  </r>
  <r>
    <x v="1"/>
    <s v="Amalia Esther Alonso Santana"/>
    <n v="368087760000"/>
    <s v="Cobros Mayo 3"/>
    <m/>
    <m/>
    <d v="2026-05-01T00:00:00"/>
    <s v="67856484"/>
    <s v="67856484"/>
    <m/>
    <m/>
    <m/>
    <m/>
    <m/>
    <d v="2026-05-01T00:00:00"/>
    <m/>
    <m/>
    <m/>
    <s v="2-144-390"/>
    <s v="MASIVO"/>
    <s v="2 MESES PENDIENTES"/>
    <x v="12"/>
    <m/>
    <m/>
    <m/>
    <m/>
  </r>
  <r>
    <x v="1"/>
    <s v="Oris Roxana "/>
    <n v="363092670000"/>
    <s v="Cobros Mayo 3"/>
    <m/>
    <m/>
    <d v="2026-05-01T00:00:00"/>
    <s v="64077786"/>
    <s v="64077786"/>
    <m/>
    <m/>
    <m/>
    <m/>
    <m/>
    <d v="2026-05-01T00:00:00"/>
    <m/>
    <m/>
    <m/>
    <s v="4-761-1294"/>
    <s v="MASIVO"/>
    <s v="2 MESES PENDIENTES"/>
    <x v="12"/>
    <m/>
    <m/>
    <m/>
    <m/>
  </r>
  <r>
    <x v="1"/>
    <s v="Jorge Amat Centeno Vinda"/>
    <n v="361086160000"/>
    <s v="Cobros Mayo 3"/>
    <m/>
    <m/>
    <d v="2026-05-01T00:00:00"/>
    <s v="68369872"/>
    <s v="68369872"/>
    <m/>
    <m/>
    <m/>
    <m/>
    <m/>
    <d v="2026-05-01T00:00:00"/>
    <m/>
    <m/>
    <m/>
    <s v="4-102-1004"/>
    <s v="MASIVO"/>
    <s v="2 MESES PENDIENTES"/>
    <x v="12"/>
    <m/>
    <m/>
    <m/>
    <m/>
  </r>
  <r>
    <x v="1"/>
    <s v="Fernando Pinzón "/>
    <n v="367092960000"/>
    <s v="Cobros Mayo 3"/>
    <m/>
    <m/>
    <d v="2026-05-01T00:00:00"/>
    <s v="62308930"/>
    <s v="62308930"/>
    <m/>
    <m/>
    <m/>
    <m/>
    <m/>
    <d v="2026-05-01T00:00:00"/>
    <m/>
    <m/>
    <m/>
    <s v="4-827-1132"/>
    <s v="MASIVO"/>
    <s v="2 MESES PENDIENTES"/>
    <x v="12"/>
    <m/>
    <m/>
    <m/>
    <m/>
  </r>
  <r>
    <x v="1"/>
    <s v="Nicole del Carmen Ríos Ibarra "/>
    <n v="362093630000"/>
    <s v="Cobros Mayo 3"/>
    <m/>
    <m/>
    <d v="2026-05-01T00:00:00"/>
    <s v="61230725"/>
    <s v="61230725"/>
    <m/>
    <m/>
    <m/>
    <m/>
    <m/>
    <d v="2026-05-01T00:00:00"/>
    <m/>
    <m/>
    <m/>
    <s v="4-838-1225"/>
    <s v="MASIVO"/>
    <s v="2 MESES PENDIENTES"/>
    <x v="12"/>
    <m/>
    <m/>
    <m/>
    <m/>
  </r>
  <r>
    <x v="1"/>
    <s v="Liza Omaira Vargas Abrego "/>
    <n v="369092970000"/>
    <s v="Cobros Mayo 3"/>
    <m/>
    <m/>
    <d v="2026-05-01T00:00:00"/>
    <s v="68079879"/>
    <s v="68079879"/>
    <m/>
    <m/>
    <m/>
    <m/>
    <m/>
    <d v="2026-05-01T00:00:00"/>
    <m/>
    <m/>
    <m/>
    <s v="4-294-1901"/>
    <s v="MASIVO"/>
    <s v="2 MESES PENDIENTES"/>
    <x v="12"/>
    <m/>
    <m/>
    <m/>
    <m/>
  </r>
  <r>
    <x v="1"/>
    <s v="Elías Toruño González"/>
    <n v="367092340000"/>
    <s v="Cobros Mayo 3"/>
    <m/>
    <m/>
    <d v="2026-05-01T00:00:00"/>
    <s v="68790103"/>
    <s v="68790103"/>
    <m/>
    <m/>
    <m/>
    <m/>
    <m/>
    <d v="2026-05-01T00:00:00"/>
    <m/>
    <m/>
    <m/>
    <s v=" 4-236-766"/>
    <s v="MASIVO"/>
    <s v="2 MESES PENDIENTES"/>
    <x v="12"/>
    <m/>
    <m/>
    <m/>
    <m/>
  </r>
  <r>
    <x v="1"/>
    <s v="DINORA ELIZABETH CALDERON DEAGO"/>
    <n v="361093230000"/>
    <s v="Cobros Mayo 3"/>
    <m/>
    <m/>
    <d v="2026-05-01T00:00:00"/>
    <s v="65390656"/>
    <s v="65390656"/>
    <m/>
    <m/>
    <m/>
    <m/>
    <m/>
    <d v="2026-05-01T00:00:00"/>
    <m/>
    <m/>
    <m/>
    <s v="6-86-730"/>
    <s v="MASIVO"/>
    <s v="2 MESES PENDIENTES"/>
    <x v="12"/>
    <m/>
    <m/>
    <m/>
    <m/>
  </r>
  <r>
    <x v="1"/>
    <s v="Rosaida prado ortega"/>
    <n v="368089740000"/>
    <s v="Cobros Mayo 3"/>
    <m/>
    <m/>
    <d v="2026-05-01T00:00:00"/>
    <s v="64925118"/>
    <s v="64925118"/>
    <m/>
    <m/>
    <m/>
    <m/>
    <m/>
    <d v="2026-05-01T00:00:00"/>
    <m/>
    <m/>
    <m/>
    <s v="7-117-538"/>
    <s v="MASIVO"/>
    <s v="NPN"/>
    <x v="12"/>
    <m/>
    <m/>
    <m/>
    <m/>
  </r>
  <r>
    <x v="1"/>
    <s v="Omaira Yáñez "/>
    <n v="365091310000"/>
    <s v="Cobros Mayo 3"/>
    <m/>
    <m/>
    <d v="2026-05-01T00:00:00"/>
    <s v="68639747"/>
    <s v="68639747"/>
    <m/>
    <m/>
    <m/>
    <m/>
    <m/>
    <d v="2026-05-01T00:00:00"/>
    <m/>
    <m/>
    <m/>
    <s v="6-53-2611"/>
    <s v="MASIVO"/>
    <s v="2 MESES PENDIENTES"/>
    <x v="12"/>
    <m/>
    <m/>
    <m/>
    <m/>
  </r>
  <r>
    <x v="1"/>
    <s v="LISMARY VICTORIA GARBOZA GUIÑAN"/>
    <n v="319082640000"/>
    <s v="Cobros Mayo 3"/>
    <m/>
    <m/>
    <d v="2026-05-01T00:00:00"/>
    <s v="63132197"/>
    <s v="63132197"/>
    <m/>
    <m/>
    <m/>
    <m/>
    <m/>
    <d v="2026-05-01T00:00:00"/>
    <m/>
    <m/>
    <m/>
    <s v="179428902"/>
    <s v="MASIVO"/>
    <s v="2 MESES PENDIENTES"/>
    <x v="12"/>
    <m/>
    <m/>
    <m/>
    <m/>
  </r>
  <r>
    <x v="1"/>
    <s v="Isaias bennett"/>
    <n v="367091720000"/>
    <s v="Cobros Mayo 3"/>
    <m/>
    <m/>
    <d v="2026-05-01T00:00:00"/>
    <s v="67548013"/>
    <s v="67548013"/>
    <m/>
    <m/>
    <m/>
    <m/>
    <m/>
    <d v="2026-05-01T00:00:00"/>
    <m/>
    <m/>
    <m/>
    <s v="3-728-1070"/>
    <s v="MASIVO"/>
    <s v="NPN"/>
    <x v="12"/>
    <m/>
    <m/>
    <m/>
    <m/>
  </r>
  <r>
    <x v="1"/>
    <s v="Gilberto cambell"/>
    <n v="305002580000"/>
    <s v="Cobros Mayo 3"/>
    <m/>
    <m/>
    <d v="2026-05-01T00:00:00"/>
    <s v="68111748"/>
    <s v="68111748"/>
    <m/>
    <m/>
    <m/>
    <m/>
    <m/>
    <d v="2026-05-01T00:00:00"/>
    <m/>
    <m/>
    <m/>
    <s v="3-744-2304"/>
    <s v="MASIVO"/>
    <s v="2 MESES PENDIENTES"/>
    <x v="12"/>
    <m/>
    <m/>
    <m/>
    <m/>
  </r>
  <r>
    <x v="1"/>
    <s v="ANTHONI JESUS SOBERON RIOS"/>
    <n v="364093600000"/>
    <s v="Cobros Mayo 3"/>
    <m/>
    <m/>
    <d v="2026-05-01T00:00:00"/>
    <s v="62725842"/>
    <s v="62725842"/>
    <m/>
    <m/>
    <m/>
    <m/>
    <m/>
    <d v="2026-05-01T00:00:00"/>
    <m/>
    <m/>
    <m/>
    <s v="6-717-715"/>
    <s v="MASIVO"/>
    <s v="2 MESES PENDIENTES"/>
    <x v="12"/>
    <m/>
    <m/>
    <m/>
    <m/>
  </r>
  <r>
    <x v="1"/>
    <s v="Michael anel valdes santos "/>
    <n v="363093170000"/>
    <s v="Cobros Mayo 3"/>
    <m/>
    <m/>
    <d v="2026-05-01T00:00:00"/>
    <s v="61028322"/>
    <s v="61028322"/>
    <m/>
    <m/>
    <m/>
    <m/>
    <m/>
    <d v="2026-05-01T00:00:00"/>
    <m/>
    <m/>
    <m/>
    <s v="8-1058-2177"/>
    <s v="MASIVO"/>
    <s v="2 MESES PENDIENTES"/>
    <x v="12"/>
    <m/>
    <m/>
    <m/>
    <m/>
  </r>
  <r>
    <x v="1"/>
    <s v="Orontes Antonio Alvarado Baltodano"/>
    <n v="366093820000"/>
    <s v="Cobros Mayo 3"/>
    <m/>
    <m/>
    <d v="2026-05-01T00:00:00"/>
    <s v="63681446"/>
    <s v="63681446"/>
    <m/>
    <m/>
    <m/>
    <m/>
    <m/>
    <d v="2026-05-01T00:00:00"/>
    <m/>
    <m/>
    <m/>
    <s v="E-8-214015"/>
    <s v="MASIVO"/>
    <s v="2 MESES PENDIENTES"/>
    <x v="12"/>
    <m/>
    <m/>
    <m/>
    <m/>
  </r>
  <r>
    <x v="1"/>
    <s v="KRYSMETH LINETH SANCHEZ A DE SANCHEZ"/>
    <n v="361023090000"/>
    <s v="Cobros Mayo 3"/>
    <m/>
    <m/>
    <d v="2026-05-01T00:00:00"/>
    <s v="66951988"/>
    <s v="66951988"/>
    <m/>
    <m/>
    <m/>
    <m/>
    <m/>
    <d v="2026-05-01T00:00:00"/>
    <m/>
    <m/>
    <m/>
    <s v="8-886-1612"/>
    <s v="MASIVO"/>
    <s v="2 MESES PENDIENTES"/>
    <x v="12"/>
    <m/>
    <m/>
    <m/>
    <m/>
  </r>
  <r>
    <x v="1"/>
    <s v="IMELDA LEMUS OSPINA"/>
    <n v="365079480000"/>
    <s v="Cobros Mayo 3"/>
    <m/>
    <m/>
    <d v="2026-05-01T00:00:00"/>
    <s v="64936343"/>
    <s v="64936343"/>
    <m/>
    <m/>
    <m/>
    <m/>
    <m/>
    <d v="2026-05-01T00:00:00"/>
    <m/>
    <m/>
    <m/>
    <s v="E-8-81454"/>
    <s v="MASIVO"/>
    <s v="2 MESES PENDIENTES"/>
    <x v="12"/>
    <m/>
    <m/>
    <m/>
    <m/>
  </r>
  <r>
    <x v="1"/>
    <s v="Jafeth Jose Pinto Perea"/>
    <n v="365056540000"/>
    <s v="Cobros Mayo 3"/>
    <m/>
    <m/>
    <d v="2026-05-01T00:00:00"/>
    <s v="67823546"/>
    <s v="67823546"/>
    <m/>
    <m/>
    <m/>
    <m/>
    <m/>
    <d v="2026-05-01T00:00:00"/>
    <m/>
    <m/>
    <m/>
    <s v="8-1060-1013"/>
    <s v="MASIVO"/>
    <s v="2 MESES PENDIENTES"/>
    <x v="12"/>
    <m/>
    <m/>
    <m/>
    <m/>
  </r>
  <r>
    <x v="1"/>
    <s v="Jair alberto madrigal centero"/>
    <n v="364082680000"/>
    <s v="Cobros Mayo 3"/>
    <m/>
    <m/>
    <d v="2026-05-01T00:00:00"/>
    <s v="62572033"/>
    <s v="62572033"/>
    <m/>
    <m/>
    <m/>
    <m/>
    <m/>
    <d v="2026-05-01T00:00:00"/>
    <m/>
    <m/>
    <m/>
    <s v="8-1052-1406"/>
    <s v="MASIVO"/>
    <s v="2 MESES PENDIENTES"/>
    <x v="12"/>
    <m/>
    <m/>
    <m/>
    <m/>
  </r>
  <r>
    <x v="1"/>
    <s v="Cesarea Cecilia Labastid Sanchez "/>
    <n v="362082190000"/>
    <s v="Cobros Mayo 3"/>
    <m/>
    <m/>
    <d v="2026-05-01T00:00:00"/>
    <s v="63523941"/>
    <s v="63523941"/>
    <m/>
    <m/>
    <m/>
    <m/>
    <m/>
    <d v="2026-05-01T00:00:00"/>
    <m/>
    <m/>
    <m/>
    <s v="8-166-659"/>
    <s v="MASIVO"/>
    <s v="2 MESES PENDIENTES"/>
    <x v="12"/>
    <m/>
    <m/>
    <m/>
    <m/>
  </r>
  <r>
    <x v="1"/>
    <s v="EUFEMIA Vergara de Velasquez "/>
    <n v="365082620000"/>
    <s v="Cobros Mayo 3"/>
    <m/>
    <m/>
    <d v="2026-05-01T00:00:00"/>
    <s v="65402900"/>
    <s v="65402900"/>
    <m/>
    <m/>
    <m/>
    <m/>
    <m/>
    <d v="2026-05-01T00:00:00"/>
    <m/>
    <m/>
    <m/>
    <s v="8-251-583"/>
    <s v="MASIVO"/>
    <s v="2 MESES PENDIENTES"/>
    <x v="12"/>
    <m/>
    <m/>
    <m/>
    <m/>
  </r>
  <r>
    <x v="1"/>
    <s v="Angela Mendoza "/>
    <n v="361082820000"/>
    <s v="Cobros Mayo 3"/>
    <m/>
    <m/>
    <d v="2026-05-01T00:00:00"/>
    <s v="68905432"/>
    <s v="68905432"/>
    <m/>
    <m/>
    <m/>
    <m/>
    <m/>
    <d v="2026-05-01T00:00:00"/>
    <m/>
    <m/>
    <m/>
    <s v="9-221-60"/>
    <s v="MASIVO"/>
    <s v="NPN"/>
    <x v="12"/>
    <m/>
    <m/>
    <m/>
    <m/>
  </r>
  <r>
    <x v="1"/>
    <s v="Mizael Jesús veliz chiari"/>
    <n v="362081470000"/>
    <s v="Cobros Mayo 3"/>
    <m/>
    <m/>
    <d v="2026-05-01T00:00:00"/>
    <s v="63629269"/>
    <s v="63629269"/>
    <m/>
    <m/>
    <m/>
    <m/>
    <m/>
    <d v="2026-05-01T00:00:00"/>
    <m/>
    <m/>
    <m/>
    <s v="895681"/>
    <s v="MASIVO"/>
    <s v="2 MESES PENDIENTES"/>
    <x v="12"/>
    <m/>
    <m/>
    <m/>
    <m/>
  </r>
  <r>
    <x v="1"/>
    <s v="Daniela Páez "/>
    <n v="364072630000"/>
    <s v="Cobros Mayo 3"/>
    <m/>
    <m/>
    <d v="2026-05-01T00:00:00"/>
    <s v="66553125"/>
    <s v="66553125"/>
    <m/>
    <m/>
    <m/>
    <m/>
    <m/>
    <d v="2026-05-01T00:00:00"/>
    <m/>
    <m/>
    <m/>
    <s v="BE362068"/>
    <s v="MASIVO"/>
    <s v="NPN"/>
    <x v="12"/>
    <m/>
    <m/>
    <m/>
    <m/>
  </r>
  <r>
    <x v="1"/>
    <s v="FABIO ENRIQUE VASQUEZ GALLARDO"/>
    <n v="352099080000"/>
    <s v="Cobros Mayo 3"/>
    <m/>
    <m/>
    <d v="2026-05-01T00:00:00"/>
    <s v="66917539"/>
    <s v="66917539"/>
    <m/>
    <m/>
    <m/>
    <m/>
    <m/>
    <d v="2026-05-01T00:00:00"/>
    <m/>
    <m/>
    <m/>
    <s v="7-119-231"/>
    <s v="MASIVO"/>
    <s v="2 MESES PENDIENTES"/>
    <x v="12"/>
    <m/>
    <m/>
    <m/>
    <m/>
  </r>
  <r>
    <x v="1"/>
    <s v="Nieves Gamarra"/>
    <n v="337274090000"/>
    <s v="Cobros Mayo 3"/>
    <m/>
    <m/>
    <d v="2026-05-01T00:00:00"/>
    <s v="65650679"/>
    <s v="65650679"/>
    <m/>
    <m/>
    <m/>
    <m/>
    <m/>
    <d v="2026-05-01T00:00:00"/>
    <m/>
    <m/>
    <m/>
    <s v="AX866859"/>
    <s v="MASIVO"/>
    <s v="2 MESES PENDIENTES"/>
    <x v="12"/>
    <m/>
    <m/>
    <m/>
    <m/>
  </r>
  <r>
    <x v="1"/>
    <s v="KATHERINE SIU"/>
    <n v="208101810000"/>
    <s v="Cobros Mayo 3"/>
    <m/>
    <m/>
    <d v="2026-05-01T00:00:00"/>
    <s v="64151950"/>
    <s v="64151950"/>
    <m/>
    <m/>
    <m/>
    <m/>
    <m/>
    <d v="2026-05-01T00:00:00"/>
    <m/>
    <m/>
    <m/>
    <s v="8-843-271"/>
    <s v="MASIVO"/>
    <s v="2 MESES PENDIENTES"/>
    <x v="12"/>
    <m/>
    <m/>
    <m/>
    <m/>
  </r>
  <r>
    <x v="1"/>
    <s v="YANETH MARISOL MORENO BUITRAGO GONZ"/>
    <n v="368083780000"/>
    <s v="Cobros Mayo 3"/>
    <m/>
    <m/>
    <d v="2026-05-01T00:00:00"/>
    <s v="67194131"/>
    <s v="67194131"/>
    <m/>
    <m/>
    <m/>
    <m/>
    <m/>
    <d v="2026-05-01T00:00:00"/>
    <m/>
    <m/>
    <m/>
    <s v="8-421-287"/>
    <s v="MASIVO"/>
    <s v="2 MESES PENDIENTES"/>
    <x v="12"/>
    <m/>
    <m/>
    <m/>
    <m/>
  </r>
  <r>
    <x v="1"/>
    <s v="MARILYN DEL CARMEN ALDEANO"/>
    <n v="361081660000"/>
    <s v="Cobros Mayo 3"/>
    <m/>
    <m/>
    <d v="2026-05-01T00:00:00"/>
    <s v="66662853"/>
    <s v="66662853"/>
    <m/>
    <m/>
    <m/>
    <m/>
    <m/>
    <d v="2026-05-01T00:00:00"/>
    <m/>
    <m/>
    <m/>
    <s v="8-280-874"/>
    <s v="MASIVO"/>
    <s v="2 MESES PENDIENTES"/>
    <x v="12"/>
    <m/>
    <m/>
    <m/>
    <m/>
  </r>
  <r>
    <x v="1"/>
    <s v="LUIS CARLOS MC NULTY GONZALEZ"/>
    <n v="369076550000"/>
    <s v="Cobros Mayo 3"/>
    <m/>
    <m/>
    <d v="2026-05-01T00:00:00"/>
    <s v="69324427"/>
    <s v="69324427"/>
    <m/>
    <m/>
    <m/>
    <m/>
    <m/>
    <d v="2026-05-01T00:00:00"/>
    <m/>
    <m/>
    <m/>
    <s v="8-321-265"/>
    <s v="MASIVO"/>
    <s v="2 MESES PENDIENTES"/>
    <x v="12"/>
    <m/>
    <m/>
    <m/>
    <m/>
  </r>
  <r>
    <x v="1"/>
    <s v="JOHANNA YAMILETH RODRIGUEZ RODRIGUEZ"/>
    <n v="366082620000"/>
    <s v="Cobros Mayo 3"/>
    <m/>
    <m/>
    <d v="2026-05-01T00:00:00"/>
    <s v="66845064"/>
    <s v="66845064"/>
    <m/>
    <m/>
    <m/>
    <m/>
    <m/>
    <d v="2026-05-01T00:00:00"/>
    <m/>
    <m/>
    <m/>
    <s v="8-721-291"/>
    <s v="MASIVO"/>
    <s v="2 MESES PENDIENTES"/>
    <x v="12"/>
    <m/>
    <m/>
    <m/>
    <m/>
  </r>
  <r>
    <x v="1"/>
    <s v="Eleonora María Rodríguez Ramos "/>
    <n v="364079650000"/>
    <s v="Cobros Mayo 3"/>
    <m/>
    <m/>
    <d v="2026-05-01T00:00:00"/>
    <s v="67669461"/>
    <s v="67669461"/>
    <m/>
    <m/>
    <m/>
    <m/>
    <m/>
    <d v="2026-05-01T00:00:00"/>
    <m/>
    <m/>
    <m/>
    <s v="8-154-108"/>
    <s v="MASIVO"/>
    <s v="2 MESES PENDIENTES"/>
    <x v="12"/>
    <m/>
    <m/>
    <m/>
    <m/>
  </r>
  <r>
    <x v="1"/>
    <s v="María Fernanda Jiménez Reyes  "/>
    <n v="362083830000"/>
    <s v="Cobros Mayo 3"/>
    <m/>
    <m/>
    <d v="2026-05-01T00:00:00"/>
    <s v="64006864"/>
    <s v="64006864"/>
    <m/>
    <m/>
    <m/>
    <m/>
    <m/>
    <d v="2026-05-01T00:00:00"/>
    <m/>
    <m/>
    <m/>
    <s v="2-740-1399"/>
    <s v="MASIVO"/>
    <s v="2 MESES PENDIENTES"/>
    <x v="12"/>
    <m/>
    <m/>
    <m/>
    <m/>
  </r>
  <r>
    <x v="1"/>
    <s v="Joel alvaro Quintero bejerano"/>
    <n v="354341640000"/>
    <s v="Cobros Mayo 3"/>
    <m/>
    <m/>
    <d v="2026-05-01T00:00:00"/>
    <s v="69577052"/>
    <s v="69577052"/>
    <m/>
    <m/>
    <m/>
    <m/>
    <m/>
    <d v="2026-05-01T00:00:00"/>
    <m/>
    <m/>
    <m/>
    <s v="4-842-1157"/>
    <s v="MASIVO"/>
    <s v="NPN"/>
    <x v="12"/>
    <m/>
    <m/>
    <m/>
    <m/>
  </r>
  <r>
    <x v="1"/>
    <s v="Ausberto Efrain Vergara Velasquez"/>
    <n v="361081760000"/>
    <s v="Cobros Mayo 3"/>
    <m/>
    <m/>
    <d v="2026-05-01T00:00:00"/>
    <s v="62078242"/>
    <s v="62078242"/>
    <m/>
    <m/>
    <m/>
    <m/>
    <m/>
    <d v="2026-05-01T00:00:00"/>
    <m/>
    <m/>
    <m/>
    <s v="8-474-586"/>
    <s v="SOHO"/>
    <s v="2 MESES PENDIENTES"/>
    <x v="12"/>
    <m/>
    <m/>
    <m/>
    <m/>
  </r>
  <r>
    <x v="1"/>
    <s v="ANGEL JAVIER LABASTIDE TOVAR"/>
    <n v="363079530000"/>
    <s v="Cobros Mayo 3"/>
    <m/>
    <m/>
    <d v="2026-05-01T00:00:00"/>
    <s v="68605691"/>
    <s v="68605691"/>
    <m/>
    <m/>
    <m/>
    <m/>
    <m/>
    <d v="2026-05-01T00:00:00"/>
    <m/>
    <m/>
    <m/>
    <s v="3-760-1750"/>
    <s v="MASIVO"/>
    <s v="2 MESES PENDIENTES"/>
    <x v="12"/>
    <m/>
    <m/>
    <m/>
    <m/>
  </r>
  <r>
    <x v="1"/>
    <s v="MARCIAL VALDERRAMA MARTINEZ"/>
    <n v="366082870000"/>
    <s v="Cobros Mayo 3"/>
    <m/>
    <m/>
    <d v="2026-05-01T00:00:00"/>
    <s v="68907654"/>
    <s v="68907654"/>
    <m/>
    <m/>
    <m/>
    <m/>
    <m/>
    <d v="2026-05-01T00:00:00"/>
    <m/>
    <m/>
    <m/>
    <s v="2-75-828"/>
    <s v="MASIVO"/>
    <s v="NPN"/>
    <x v="12"/>
    <m/>
    <m/>
    <m/>
    <m/>
  </r>
  <r>
    <x v="1"/>
    <s v="JORGE DANIEL ROBINSON RODRIGUEZ"/>
    <n v="367082800000"/>
    <s v="Cobros Mayo 3"/>
    <m/>
    <m/>
    <d v="2026-05-01T00:00:00"/>
    <s v="62921894"/>
    <s v="62921894"/>
    <m/>
    <m/>
    <m/>
    <m/>
    <m/>
    <d v="2026-05-01T00:00:00"/>
    <m/>
    <m/>
    <m/>
    <s v="3-762-2227"/>
    <s v="MASIVO"/>
    <s v="1 MES PENDIENTE"/>
    <x v="12"/>
    <m/>
    <m/>
    <m/>
    <m/>
  </r>
  <r>
    <x v="1"/>
    <s v="Eutimio atencio"/>
    <n v="366082820000"/>
    <s v="Cobros Mayo 3"/>
    <m/>
    <m/>
    <d v="2026-05-01T00:00:00"/>
    <s v="62152603"/>
    <s v="62152603"/>
    <m/>
    <m/>
    <m/>
    <m/>
    <m/>
    <d v="2026-05-01T00:00:00"/>
    <m/>
    <m/>
    <m/>
    <s v="8-501-686"/>
    <s v="MASIVO"/>
    <s v="2 MESES PENDIENTES"/>
    <x v="12"/>
    <m/>
    <m/>
    <m/>
    <m/>
  </r>
  <r>
    <x v="1"/>
    <s v="Miguel Angel Meneses"/>
    <n v="367084970000"/>
    <s v="Cobros Mayo 3"/>
    <m/>
    <m/>
    <d v="2026-05-01T00:00:00"/>
    <s v="67726718"/>
    <s v="67726718"/>
    <m/>
    <m/>
    <m/>
    <m/>
    <m/>
    <d v="2026-05-01T00:00:00"/>
    <m/>
    <m/>
    <m/>
    <s v="8-926-749"/>
    <s v="MASIVO"/>
    <s v="NPN"/>
    <x v="12"/>
    <m/>
    <m/>
    <m/>
    <m/>
  </r>
  <r>
    <x v="1"/>
    <s v="MARIA HERLINDA CAICEDO GONZALEZ"/>
    <n v="368084960000"/>
    <s v="Cobros Mayo 3"/>
    <m/>
    <m/>
    <d v="2026-05-01T00:00:00"/>
    <s v="64151950"/>
    <s v="64151950"/>
    <m/>
    <m/>
    <m/>
    <m/>
    <m/>
    <d v="2026-05-01T00:00:00"/>
    <m/>
    <m/>
    <m/>
    <s v="8-241-9"/>
    <s v="MASIVO"/>
    <s v="2 MESES PENDIENTES"/>
    <x v="12"/>
    <m/>
    <m/>
    <m/>
    <m/>
  </r>
  <r>
    <x v="1"/>
    <s v="EDILBERTO QUIROS"/>
    <n v="358269440000"/>
    <s v="Cobros Mayo 3"/>
    <m/>
    <m/>
    <d v="2026-05-01T00:00:00"/>
    <s v="65381746"/>
    <s v="65381746"/>
    <m/>
    <m/>
    <m/>
    <m/>
    <m/>
    <d v="2026-05-01T00:00:00"/>
    <m/>
    <m/>
    <m/>
    <s v="8-528-990"/>
    <s v="MASIVO"/>
    <s v="1 MES PENDIENTE"/>
    <x v="12"/>
    <m/>
    <m/>
    <m/>
    <m/>
  </r>
  <r>
    <x v="1"/>
    <s v="ISIDRO SERRANO MARTINEZ"/>
    <n v="364075270000"/>
    <s v="Cobros Mayo 3"/>
    <m/>
    <m/>
    <d v="2026-05-01T00:00:00"/>
    <s v="66294508"/>
    <s v="66294508"/>
    <m/>
    <m/>
    <m/>
    <m/>
    <m/>
    <d v="2026-05-01T00:00:00"/>
    <m/>
    <m/>
    <m/>
    <s v="8-805-1739"/>
    <s v="MASIVO"/>
    <s v="2 MESES PENDIENTES"/>
    <x v="12"/>
    <m/>
    <m/>
    <m/>
    <m/>
  </r>
  <r>
    <x v="1"/>
    <s v="Graciela Martinez De Calderon"/>
    <n v="996048280000"/>
    <s v="Cobros Mayo 3"/>
    <m/>
    <m/>
    <d v="2026-05-01T00:00:00"/>
    <s v="64119285"/>
    <s v="64119285"/>
    <m/>
    <m/>
    <m/>
    <m/>
    <m/>
    <d v="2026-05-01T00:00:00"/>
    <m/>
    <m/>
    <m/>
    <s v="8-254-591"/>
    <s v="MASIVO"/>
    <s v="2 MESES PENDIENTES"/>
    <x v="12"/>
    <m/>
    <m/>
    <m/>
    <m/>
  </r>
  <r>
    <x v="1"/>
    <s v="Maria Cleotilde Peralta Javier"/>
    <n v="363083220000"/>
    <s v="Cobros Mayo 3"/>
    <m/>
    <m/>
    <d v="2026-05-01T00:00:00"/>
    <s v="62099391"/>
    <s v="62099391"/>
    <m/>
    <m/>
    <m/>
    <m/>
    <m/>
    <d v="2026-05-01T00:00:00"/>
    <m/>
    <m/>
    <m/>
    <s v="RD6715594"/>
    <s v="SOHO-CALL CENTER"/>
    <s v="2 MESES PENDIENTES"/>
    <x v="12"/>
    <m/>
    <m/>
    <m/>
    <m/>
  </r>
  <r>
    <x v="1"/>
    <s v="Mercedes Arcia Camaño"/>
    <n v="363083850000"/>
    <s v="Cobros Mayo 3"/>
    <m/>
    <m/>
    <d v="2026-05-01T00:00:00"/>
    <s v="65085834"/>
    <s v="65085834"/>
    <m/>
    <m/>
    <m/>
    <m/>
    <m/>
    <d v="2026-05-01T00:00:00"/>
    <m/>
    <m/>
    <m/>
    <s v="9-738-1997"/>
    <s v="SOHO-CALL CENTER"/>
    <s v="NPN"/>
    <x v="12"/>
    <m/>
    <m/>
    <m/>
    <m/>
  </r>
  <r>
    <x v="1"/>
    <s v="HENRY AMADOR "/>
    <n v="367083670000"/>
    <s v="Cobros Mayo 3"/>
    <m/>
    <m/>
    <d v="2026-05-01T00:00:00"/>
    <s v="66692612"/>
    <s v="66692612"/>
    <m/>
    <m/>
    <m/>
    <m/>
    <m/>
    <d v="2026-05-01T00:00:00"/>
    <m/>
    <m/>
    <m/>
    <s v="7-709-1507"/>
    <s v="SOHO"/>
    <s v="2 MESES PENDIENTES"/>
    <x v="12"/>
    <m/>
    <m/>
    <m/>
    <m/>
  </r>
  <r>
    <x v="1"/>
    <s v="JUNWEI HOU"/>
    <n v="362088251000"/>
    <s v="Cobros Mayo 3"/>
    <m/>
    <m/>
    <d v="2026-05-01T00:00:00"/>
    <s v="63423609"/>
    <s v="63423609"/>
    <m/>
    <m/>
    <m/>
    <m/>
    <m/>
    <d v="2026-05-01T00:00:00"/>
    <m/>
    <m/>
    <m/>
    <s v="E-8-124810"/>
    <s v="SOHO"/>
    <s v="NPN"/>
    <x v="12"/>
    <m/>
    <m/>
    <m/>
    <m/>
  </r>
  <r>
    <x v="1"/>
    <s v="Elio mendez serrano "/>
    <n v="361084040000"/>
    <s v="Cobros Mayo 3"/>
    <m/>
    <m/>
    <d v="2026-05-01T00:00:00"/>
    <s v="67412946"/>
    <s v="67412946"/>
    <m/>
    <m/>
    <m/>
    <m/>
    <m/>
    <d v="2026-05-01T00:00:00"/>
    <m/>
    <m/>
    <m/>
    <s v="4-739-382"/>
    <s v="SOHO"/>
    <s v="2 MESES PENDIENTES"/>
    <x v="12"/>
    <m/>
    <m/>
    <m/>
    <m/>
  </r>
  <r>
    <x v="1"/>
    <s v="Elio mendez serrano "/>
    <n v="363083870000"/>
    <s v="Cobros Mayo 3"/>
    <m/>
    <m/>
    <d v="2026-05-01T00:00:00"/>
    <s v="67412946"/>
    <s v="67412946"/>
    <m/>
    <m/>
    <m/>
    <m/>
    <m/>
    <d v="2026-05-01T00:00:00"/>
    <m/>
    <m/>
    <m/>
    <s v="4-739-382"/>
    <s v="SOHO"/>
    <s v="2 MESES PENDIENTES"/>
    <x v="12"/>
    <m/>
    <m/>
    <m/>
    <m/>
  </r>
  <r>
    <x v="1"/>
    <s v="Hong Cheung"/>
    <n v="361073680000"/>
    <s v="Cobros Mayo 3"/>
    <m/>
    <m/>
    <d v="2026-05-01T00:00:00"/>
    <s v="67819003"/>
    <s v="67819003"/>
    <m/>
    <m/>
    <m/>
    <m/>
    <m/>
    <d v="2026-05-01T00:00:00"/>
    <m/>
    <m/>
    <m/>
    <s v="PE-9-1042"/>
    <s v="SOHO"/>
    <s v="2 MESES PENDIENTES"/>
    <x v="12"/>
    <m/>
    <m/>
    <m/>
    <m/>
  </r>
  <r>
    <x v="1"/>
    <s v="Juan carlos solar ramos"/>
    <n v="365083820000"/>
    <s v="Cobros Mayo 3"/>
    <m/>
    <m/>
    <d v="2026-05-01T00:00:00"/>
    <s v="68203534"/>
    <s v="68203534"/>
    <m/>
    <m/>
    <m/>
    <m/>
    <m/>
    <d v="2026-05-01T00:00:00"/>
    <m/>
    <m/>
    <m/>
    <s v="AT533169"/>
    <s v="MASIVO"/>
    <s v="NPN"/>
    <x v="12"/>
    <m/>
    <m/>
    <m/>
    <m/>
  </r>
  <r>
    <x v="1"/>
    <s v="Orquidea ortiz"/>
    <n v="364083830000"/>
    <s v="Cobros Mayo 3"/>
    <m/>
    <m/>
    <d v="2026-05-01T00:00:00"/>
    <s v="67890432"/>
    <s v="67890432"/>
    <m/>
    <m/>
    <m/>
    <m/>
    <m/>
    <d v="2026-05-01T00:00:00"/>
    <m/>
    <m/>
    <m/>
    <s v="PN0172910"/>
    <s v="MASIVO"/>
    <s v="2 MESES PENDIENTES"/>
    <x v="12"/>
    <m/>
    <m/>
    <m/>
    <m/>
  </r>
  <r>
    <x v="1"/>
    <s v="Luis Sánchez "/>
    <n v="345305980000"/>
    <s v="Cobros Mayo 3"/>
    <m/>
    <m/>
    <d v="2026-05-01T00:00:00"/>
    <s v="68905432"/>
    <s v="68905432"/>
    <m/>
    <m/>
    <m/>
    <m/>
    <m/>
    <d v="2026-05-01T00:00:00"/>
    <m/>
    <m/>
    <m/>
    <s v="8-529-617"/>
    <s v="MASIVO"/>
    <s v="2 MESES PENDIENTES"/>
    <x v="12"/>
    <m/>
    <m/>
    <m/>
    <m/>
  </r>
  <r>
    <x v="1"/>
    <s v="Sonia estheralvarez"/>
    <n v="363079680000"/>
    <s v="Cobros Mayo 3"/>
    <m/>
    <m/>
    <d v="2026-05-01T00:00:00"/>
    <s v="66776614"/>
    <s v="66776614"/>
    <m/>
    <m/>
    <m/>
    <m/>
    <m/>
    <d v="2026-05-01T00:00:00"/>
    <m/>
    <m/>
    <m/>
    <s v="8-520-2050"/>
    <s v="SOHO"/>
    <s v="2 MESES PENDIENTES"/>
    <x v="12"/>
    <m/>
    <m/>
    <m/>
    <m/>
  </r>
  <r>
    <x v="1"/>
    <s v="Francisco Antonio Barahona "/>
    <n v="362080550000"/>
    <s v="Cobros Mayo 3"/>
    <m/>
    <m/>
    <d v="2026-05-01T00:00:00"/>
    <s v="68478641"/>
    <s v="68478641"/>
    <m/>
    <m/>
    <m/>
    <m/>
    <m/>
    <d v="2026-05-01T00:00:00"/>
    <m/>
    <m/>
    <m/>
    <s v="8-399-725"/>
    <s v="SOHO"/>
    <s v="2 MESES PENDIENTES"/>
    <x v="12"/>
    <m/>
    <m/>
    <m/>
    <m/>
  </r>
  <r>
    <x v="1"/>
    <s v="JORGE ISAAC GONZALEZ PALACI"/>
    <n v="362073600000"/>
    <s v="Cobros Mayo 3"/>
    <m/>
    <m/>
    <d v="2026-05-01T00:00:00"/>
    <s v="65207384"/>
    <s v="65207384"/>
    <m/>
    <m/>
    <m/>
    <m/>
    <m/>
    <d v="2026-05-01T00:00:00"/>
    <m/>
    <m/>
    <m/>
    <s v="3-717-2465"/>
    <s v="MASIVO"/>
    <s v="2 MESES PENDIENTES"/>
    <x v="12"/>
    <m/>
    <m/>
    <m/>
    <m/>
  </r>
  <r>
    <x v="1"/>
    <s v="Jeremías moreno"/>
    <n v="369086480000"/>
    <s v="Cobros Mayo 3"/>
    <m/>
    <m/>
    <d v="2026-05-01T00:00:00"/>
    <s v="68127457"/>
    <s v="68127457"/>
    <m/>
    <m/>
    <m/>
    <m/>
    <m/>
    <d v="2026-05-01T00:00:00"/>
    <m/>
    <m/>
    <m/>
    <s v="8-1058-1938"/>
    <s v="MASIVO"/>
    <s v="2 MESES PENDIENTES"/>
    <x v="12"/>
    <m/>
    <m/>
    <m/>
    <m/>
  </r>
  <r>
    <x v="1"/>
    <s v="Kristin vega"/>
    <n v="363084140000"/>
    <s v="Cobros Mayo 3"/>
    <m/>
    <m/>
    <d v="2026-05-01T00:00:00"/>
    <s v="64950331"/>
    <s v="64950331"/>
    <m/>
    <m/>
    <m/>
    <m/>
    <m/>
    <d v="2026-05-01T00:00:00"/>
    <m/>
    <m/>
    <m/>
    <s v="A39512516"/>
    <s v="MASIVO"/>
    <s v="2 MESES PENDIENTES"/>
    <x v="12"/>
    <m/>
    <m/>
    <m/>
    <m/>
  </r>
  <r>
    <x v="1"/>
    <s v="Jafeth Jose Pinto Perea"/>
    <n v="365056540000"/>
    <s v="Cobros Mayo 3"/>
    <m/>
    <m/>
    <d v="2026-05-01T00:00:00"/>
    <s v="69899400"/>
    <s v="69899400"/>
    <m/>
    <m/>
    <m/>
    <m/>
    <m/>
    <d v="2026-05-01T00:00:00"/>
    <m/>
    <m/>
    <m/>
    <s v="8-1060-1013"/>
    <s v="MASIVO"/>
    <s v="2 MESES PENDIENTES"/>
    <x v="12"/>
    <m/>
    <m/>
    <m/>
    <m/>
  </r>
  <r>
    <x v="1"/>
    <s v="Luzlanda Feliz"/>
    <n v="363084910000"/>
    <s v="Cobros Mayo 3"/>
    <m/>
    <m/>
    <d v="2026-05-01T00:00:00"/>
    <s v="67375003"/>
    <s v="67375003"/>
    <m/>
    <m/>
    <m/>
    <m/>
    <m/>
    <d v="2026-05-01T00:00:00"/>
    <m/>
    <m/>
    <m/>
    <s v="E-8-120984"/>
    <s v="MASIVO"/>
    <s v="2 MESES PENDIENTES"/>
    <x v="12"/>
    <m/>
    <m/>
    <m/>
    <m/>
  </r>
  <r>
    <x v="1"/>
    <s v="JOISY GUERRERO"/>
    <n v="368083640000"/>
    <s v="Cobros Mayo 3"/>
    <m/>
    <m/>
    <d v="2026-05-01T00:00:00"/>
    <s v="66183944"/>
    <s v="66183944"/>
    <m/>
    <m/>
    <m/>
    <m/>
    <m/>
    <d v="2026-05-01T00:00:00"/>
    <m/>
    <m/>
    <m/>
    <s v="8-998-2294"/>
    <s v="MASIVO"/>
    <s v="2 MESES PENDIENTES"/>
    <x v="12"/>
    <m/>
    <m/>
    <m/>
    <m/>
  </r>
  <r>
    <x v="1"/>
    <s v="Jose luis Alvarado Bonilla"/>
    <n v="362086240000"/>
    <s v="Cobros Mayo 3"/>
    <m/>
    <m/>
    <d v="2026-05-01T00:00:00"/>
    <s v="66085425"/>
    <s v="66085425"/>
    <m/>
    <m/>
    <m/>
    <m/>
    <m/>
    <d v="2026-05-01T00:00:00"/>
    <m/>
    <m/>
    <m/>
    <s v="8-355-279"/>
    <s v="MASIVO"/>
    <s v="2 MESES PENDIENTES"/>
    <x v="12"/>
    <m/>
    <m/>
    <m/>
    <m/>
  </r>
  <r>
    <x v="1"/>
    <s v="Karla Aurora GUTIÉRREZ DE GRACIA "/>
    <n v="369085950000"/>
    <s v="Cobros Mayo 3"/>
    <m/>
    <m/>
    <d v="2026-05-01T00:00:00"/>
    <s v="62605987"/>
    <s v="62605987"/>
    <m/>
    <m/>
    <m/>
    <m/>
    <m/>
    <d v="2026-05-01T00:00:00"/>
    <m/>
    <m/>
    <m/>
    <s v="4-719-1317"/>
    <s v="MASIVO"/>
    <s v="2 MESES PENDIENTES"/>
    <x v="12"/>
    <m/>
    <m/>
    <m/>
    <m/>
  </r>
  <r>
    <x v="1"/>
    <s v="Omar Sánchez "/>
    <n v="365083340000"/>
    <s v="Cobros Mayo 3"/>
    <m/>
    <m/>
    <d v="2026-05-01T00:00:00"/>
    <s v="68905432"/>
    <s v="68905432"/>
    <m/>
    <m/>
    <m/>
    <m/>
    <m/>
    <d v="2026-05-01T00:00:00"/>
    <m/>
    <m/>
    <m/>
    <s v="8-995-347"/>
    <s v="MASIVO"/>
    <s v="2 MESES PENDIENTES"/>
    <x v="12"/>
    <m/>
    <m/>
    <m/>
    <m/>
  </r>
  <r>
    <x v="1"/>
    <s v="Ashley del Carmen Díaz García"/>
    <n v="364084870000"/>
    <s v="Cobros Mayo 3"/>
    <m/>
    <m/>
    <d v="2026-05-01T00:00:00"/>
    <s v="65132052"/>
    <s v="65132052"/>
    <m/>
    <m/>
    <m/>
    <m/>
    <m/>
    <d v="2026-05-01T00:00:00"/>
    <m/>
    <m/>
    <m/>
    <s v="2-748-2225"/>
    <s v="MASIVO"/>
    <s v="2 MESES PENDIENTES"/>
    <x v="12"/>
    <m/>
    <m/>
    <m/>
    <m/>
  </r>
  <r>
    <x v="1"/>
    <s v="YASMIN ARGELIS DE LEON DIAZ DE ORTI"/>
    <n v="366084770000"/>
    <s v="Cobros Mayo 3"/>
    <m/>
    <m/>
    <d v="2026-05-01T00:00:00"/>
    <s v="67503387"/>
    <s v="67503387"/>
    <m/>
    <m/>
    <m/>
    <m/>
    <m/>
    <d v="2026-05-01T00:00:00"/>
    <m/>
    <m/>
    <m/>
    <s v="8-715-2441"/>
    <s v="MASIVO"/>
    <s v="2 MESES PENDIENTES"/>
    <x v="12"/>
    <m/>
    <m/>
    <m/>
    <m/>
  </r>
  <r>
    <x v="1"/>
    <s v="Rosa sanclemente"/>
    <n v="363086500000"/>
    <s v="Cobros Mayo 3"/>
    <m/>
    <m/>
    <d v="2026-05-01T00:00:00"/>
    <s v="68331500"/>
    <s v="68331500"/>
    <m/>
    <m/>
    <m/>
    <m/>
    <m/>
    <d v="2026-05-01T00:00:00"/>
    <m/>
    <m/>
    <m/>
    <s v="8-236-1185"/>
    <s v="MASIVO"/>
    <s v="2 MESES PENDIENTES"/>
    <x v="12"/>
    <m/>
    <m/>
    <m/>
    <m/>
  </r>
  <r>
    <x v="1"/>
    <s v="Edwin rojas"/>
    <n v="367087230000"/>
    <s v="Cobros Mayo 3"/>
    <m/>
    <m/>
    <d v="2026-05-01T00:00:00"/>
    <s v="62517241"/>
    <s v="62517241"/>
    <m/>
    <m/>
    <m/>
    <m/>
    <m/>
    <d v="2026-05-01T00:00:00"/>
    <m/>
    <m/>
    <m/>
    <s v="8-796-896"/>
    <s v="MASIVO"/>
    <s v="2 MESES PENDIENTES"/>
    <x v="12"/>
    <m/>
    <m/>
    <m/>
    <m/>
  </r>
  <r>
    <x v="1"/>
    <s v="Deangelo dario Tuñon "/>
    <n v="362087470000"/>
    <s v="Cobros Mayo 3"/>
    <m/>
    <m/>
    <d v="2026-05-01T00:00:00"/>
    <s v="64693760"/>
    <s v="64693760"/>
    <m/>
    <m/>
    <m/>
    <m/>
    <m/>
    <d v="2026-05-01T00:00:00"/>
    <m/>
    <m/>
    <m/>
    <s v="8-1052-671"/>
    <s v="MASIVO"/>
    <s v="2 MESES PENDIENTES"/>
    <x v="12"/>
    <m/>
    <m/>
    <m/>
    <m/>
  </r>
  <r>
    <x v="1"/>
    <s v="Darinel Alberto Moreno Espinosa "/>
    <n v="362086270000"/>
    <s v="Cobros Mayo 3"/>
    <m/>
    <m/>
    <d v="2026-05-01T00:00:00"/>
    <s v="66440962"/>
    <s v="66440962"/>
    <m/>
    <m/>
    <m/>
    <m/>
    <m/>
    <d v="2026-05-01T00:00:00"/>
    <m/>
    <m/>
    <m/>
    <s v="8-912-504"/>
    <s v="MASIVO"/>
    <s v="2 MESES PENDIENTES"/>
    <x v="12"/>
    <m/>
    <m/>
    <m/>
    <m/>
  </r>
  <r>
    <x v="1"/>
    <s v="Ana Sofía Jiménez Martínez "/>
    <n v="362087560000"/>
    <s v="Cobros Mayo 3"/>
    <m/>
    <m/>
    <d v="2026-05-01T00:00:00"/>
    <s v="68295944"/>
    <s v="68295944"/>
    <m/>
    <m/>
    <m/>
    <m/>
    <m/>
    <d v="2026-05-01T00:00:00"/>
    <m/>
    <m/>
    <m/>
    <s v="8-980-1221"/>
    <s v="MASIVO"/>
    <s v="2 MESES PENDIENTES"/>
    <x v="12"/>
    <m/>
    <m/>
    <m/>
    <m/>
  </r>
  <r>
    <x v="1"/>
    <s v="Erick Gabriel Monteza Ramos"/>
    <n v="366009280000"/>
    <s v="Cobros Mayo 3"/>
    <m/>
    <m/>
    <d v="2026-05-01T00:00:00"/>
    <s v="67193906"/>
    <s v="67193906"/>
    <m/>
    <m/>
    <m/>
    <m/>
    <m/>
    <d v="2026-05-01T00:00:00"/>
    <m/>
    <m/>
    <m/>
    <s v="8-1061-1594"/>
    <s v="MASIVO"/>
    <s v="2 MESES PENDIENTES"/>
    <x v="12"/>
    <m/>
    <m/>
    <m/>
    <m/>
  </r>
  <r>
    <x v="1"/>
    <s v="Rosario Del Carmen Lozada Gonzalez"/>
    <n v="366075470000"/>
    <s v="Cobros Mayo 3"/>
    <m/>
    <m/>
    <d v="2026-05-01T00:00:00"/>
    <s v="69319760"/>
    <s v="69319760"/>
    <m/>
    <m/>
    <m/>
    <m/>
    <m/>
    <d v="2026-05-01T00:00:00"/>
    <m/>
    <m/>
    <m/>
    <s v="1-720-2384"/>
    <s v="SOHO-CALL CENTER"/>
    <s v="2 MESES PENDIENTES"/>
    <x v="12"/>
    <m/>
    <m/>
    <m/>
    <m/>
  </r>
  <r>
    <x v="1"/>
    <s v="Malcolm Luther Airboine Best"/>
    <n v="369084320000"/>
    <s v="Cobros Mayo 3"/>
    <m/>
    <m/>
    <d v="2026-05-01T00:00:00"/>
    <s v="64071614"/>
    <s v="64071614"/>
    <m/>
    <m/>
    <m/>
    <m/>
    <m/>
    <d v="2026-05-01T00:00:00"/>
    <m/>
    <m/>
    <m/>
    <s v="8-486-618"/>
    <s v="SOHO-CALL CENTER"/>
    <s v="NPN"/>
    <x v="12"/>
    <m/>
    <m/>
    <m/>
    <m/>
  </r>
  <r>
    <x v="1"/>
    <s v="Edwin ramirez"/>
    <n v="362085290000"/>
    <s v="Cobros Mayo 3"/>
    <m/>
    <m/>
    <d v="2026-05-01T00:00:00"/>
    <s v="64314000"/>
    <s v="64314000"/>
    <m/>
    <m/>
    <m/>
    <m/>
    <m/>
    <d v="2026-05-01T00:00:00"/>
    <m/>
    <m/>
    <m/>
    <s v="8-938-2247"/>
    <s v="SOHO"/>
    <s v="NPN"/>
    <x v="12"/>
    <m/>
    <m/>
    <m/>
    <m/>
  </r>
  <r>
    <x v="1"/>
    <s v="Ricardo Manuel Alvarez Estrada "/>
    <n v="362082250000"/>
    <s v="Cobros Mayo 3"/>
    <m/>
    <m/>
    <d v="2026-05-01T00:00:00"/>
    <s v="67721098"/>
    <s v="67721098"/>
    <m/>
    <m/>
    <m/>
    <m/>
    <m/>
    <d v="2026-05-01T00:00:00"/>
    <m/>
    <m/>
    <m/>
    <s v="9-130-121"/>
    <s v="SOHO"/>
    <s v="2 MESES PENDIENTES"/>
    <x v="12"/>
    <m/>
    <m/>
    <m/>
    <m/>
  </r>
  <r>
    <x v="1"/>
    <s v="Dorian hinestroza escudero "/>
    <n v="361096140000"/>
    <s v="Cobros Mayo 3"/>
    <m/>
    <m/>
    <d v="2026-05-01T00:00:00"/>
    <s v="62070656"/>
    <s v="62070656"/>
    <m/>
    <m/>
    <m/>
    <m/>
    <m/>
    <d v="2026-05-01T00:00:00"/>
    <m/>
    <m/>
    <m/>
    <s v="8-701-1953"/>
    <s v="SOHO"/>
    <s v="2 MESES PENDIENTES"/>
    <x v="12"/>
    <m/>
    <m/>
    <m/>
    <m/>
  </r>
  <r>
    <x v="1"/>
    <s v="María isnelda velez"/>
    <n v="366085270000"/>
    <s v="Cobros Mayo 3"/>
    <m/>
    <m/>
    <d v="2026-05-01T00:00:00"/>
    <s v="66457379"/>
    <s v="66457379"/>
    <m/>
    <m/>
    <m/>
    <m/>
    <m/>
    <d v="2026-05-01T00:00:00"/>
    <m/>
    <m/>
    <m/>
    <s v="E-8-95498"/>
    <s v="SOHO"/>
    <s v="2 MESES PENDIENTES"/>
    <x v="12"/>
    <m/>
    <m/>
    <m/>
    <m/>
  </r>
  <r>
    <x v="1"/>
    <s v="Ana Lorena Dominguez Dominguez "/>
    <n v="363085120000"/>
    <s v="Cobros Mayo 3"/>
    <m/>
    <m/>
    <d v="2026-05-01T00:00:00"/>
    <s v="62511544"/>
    <s v="62511544"/>
    <m/>
    <m/>
    <m/>
    <m/>
    <m/>
    <d v="2026-05-01T00:00:00"/>
    <m/>
    <m/>
    <m/>
    <s v="8-832-2301"/>
    <s v="MASIVO"/>
    <s v="2 MESES PENDIENTES"/>
    <x v="12"/>
    <m/>
    <m/>
    <m/>
    <m/>
  </r>
  <r>
    <x v="1"/>
    <s v="Odalis bultron"/>
    <n v="368028670000"/>
    <s v="Cobros Mayo 3"/>
    <m/>
    <m/>
    <d v="2026-05-01T00:00:00"/>
    <s v="68905432"/>
    <s v="68905432"/>
    <m/>
    <m/>
    <m/>
    <m/>
    <m/>
    <d v="2026-05-01T00:00:00"/>
    <m/>
    <m/>
    <m/>
    <s v="6-713-434"/>
    <s v="MASIVO"/>
    <s v="1 MES PENDIENTE"/>
    <x v="12"/>
    <m/>
    <m/>
    <m/>
    <m/>
  </r>
  <r>
    <x v="1"/>
    <s v="Domy herrera"/>
    <n v="362085270000"/>
    <s v="Cobros Mayo 3"/>
    <m/>
    <m/>
    <d v="2026-05-01T00:00:00"/>
    <s v="68907654"/>
    <s v="68907654"/>
    <m/>
    <m/>
    <m/>
    <m/>
    <m/>
    <d v="2026-05-01T00:00:00"/>
    <m/>
    <m/>
    <m/>
    <s v="8-777-2493"/>
    <s v="MASIVO"/>
    <s v="2 MESES PENDIENTES"/>
    <x v="12"/>
    <m/>
    <m/>
    <m/>
    <m/>
  </r>
  <r>
    <x v="1"/>
    <s v="Jhonatan toribio "/>
    <n v="361085990000"/>
    <s v="Cobros Mayo 3"/>
    <m/>
    <m/>
    <d v="2026-05-01T00:00:00"/>
    <s v="68905432"/>
    <s v="68905432"/>
    <m/>
    <m/>
    <m/>
    <m/>
    <m/>
    <d v="2026-05-01T00:00:00"/>
    <m/>
    <m/>
    <m/>
    <s v="8-1032-2063"/>
    <s v="MASIVO"/>
    <s v="2 MESES PENDIENTES"/>
    <x v="12"/>
    <m/>
    <m/>
    <m/>
    <m/>
  </r>
  <r>
    <x v="1"/>
    <s v="Omaira milagro tejeira"/>
    <n v="361084070000"/>
    <s v="Cobros Mayo 3"/>
    <m/>
    <m/>
    <d v="2026-05-01T00:00:00"/>
    <s v="68149060"/>
    <s v="68149060"/>
    <m/>
    <m/>
    <m/>
    <m/>
    <m/>
    <d v="2026-05-01T00:00:00"/>
    <m/>
    <m/>
    <m/>
    <s v="2-739-372"/>
    <s v="MASIVO"/>
    <s v="2 MESES PENDIENTES"/>
    <x v="12"/>
    <m/>
    <m/>
    <m/>
    <m/>
  </r>
  <r>
    <x v="1"/>
    <s v="Daniel smith alvares de leon "/>
    <n v="362066750000"/>
    <s v="Cobros Mayo 3"/>
    <m/>
    <m/>
    <d v="2026-05-01T00:00:00"/>
    <s v="63919850"/>
    <s v="63919850"/>
    <m/>
    <m/>
    <m/>
    <m/>
    <m/>
    <d v="2026-05-01T00:00:00"/>
    <m/>
    <m/>
    <m/>
    <s v="2-97-2119"/>
    <s v="MASIVO"/>
    <s v="NPN"/>
    <x v="12"/>
    <m/>
    <m/>
    <m/>
    <m/>
  </r>
  <r>
    <x v="1"/>
    <s v="Jovany montezuma"/>
    <n v="364089010000"/>
    <s v="Cobros Mayo 3"/>
    <m/>
    <m/>
    <d v="2026-05-01T00:00:00"/>
    <s v="62866619"/>
    <s v="62866619"/>
    <m/>
    <m/>
    <m/>
    <m/>
    <m/>
    <d v="2026-05-01T00:00:00"/>
    <m/>
    <m/>
    <m/>
    <s v="12-710-49"/>
    <s v="MASIVO"/>
    <s v="2 MESES PENDIENTES"/>
    <x v="12"/>
    <m/>
    <m/>
    <m/>
    <m/>
  </r>
  <r>
    <x v="1"/>
    <s v="ALEXANDER MANUEL BONET RODRIGUEZ"/>
    <n v="364087450000"/>
    <s v="Cobros Mayo 3"/>
    <m/>
    <m/>
    <d v="2026-05-01T00:00:00"/>
    <s v="64569415"/>
    <s v="64569415"/>
    <m/>
    <m/>
    <m/>
    <m/>
    <m/>
    <d v="2026-05-01T00:00:00"/>
    <m/>
    <m/>
    <m/>
    <s v="8-1018-1054"/>
    <s v="MASIVO"/>
    <s v="2 MESES PENDIENTES"/>
    <x v="12"/>
    <m/>
    <m/>
    <m/>
    <m/>
  </r>
  <r>
    <x v="1"/>
    <s v="Jose manuel paz flores"/>
    <n v="341024410000"/>
    <s v="Cobros Mayo 3"/>
    <m/>
    <m/>
    <d v="2026-05-01T00:00:00"/>
    <s v="67636671"/>
    <s v="67636671"/>
    <m/>
    <m/>
    <m/>
    <m/>
    <m/>
    <d v="2026-05-01T00:00:00"/>
    <m/>
    <m/>
    <m/>
    <s v="8-519-1015"/>
    <s v="MASIVO"/>
    <s v="2 MESES PENDIENTES"/>
    <x v="12"/>
    <m/>
    <m/>
    <m/>
    <m/>
  </r>
  <r>
    <x v="1"/>
    <s v="Alfonso Pinto "/>
    <n v="364087080000"/>
    <s v="Cobros Mayo 3"/>
    <m/>
    <m/>
    <d v="2026-05-01T00:00:00"/>
    <s v="68790727"/>
    <s v="68790727"/>
    <m/>
    <m/>
    <m/>
    <m/>
    <m/>
    <d v="2026-05-01T00:00:00"/>
    <m/>
    <m/>
    <m/>
    <s v="4-779-775"/>
    <s v="SOHO"/>
    <s v="NPN"/>
    <x v="12"/>
    <m/>
    <m/>
    <m/>
    <m/>
  </r>
  <r>
    <x v="1"/>
    <s v="HECTOR SAMUEL RODRIGUEZ TEJADA"/>
    <n v="362087420000"/>
    <s v="Cobros Mayo 3"/>
    <m/>
    <m/>
    <d v="2026-05-01T00:00:00"/>
    <s v="67642732"/>
    <s v="67642732"/>
    <m/>
    <m/>
    <m/>
    <m/>
    <m/>
    <d v="2026-05-01T00:00:00"/>
    <m/>
    <m/>
    <m/>
    <s v="8-1013-84"/>
    <s v="MASIVO"/>
    <s v="2 MESES PENDIENTES"/>
    <x v="12"/>
    <m/>
    <m/>
    <m/>
    <m/>
  </r>
  <r>
    <x v="1"/>
    <s v="Auddie Andrés Hill Hernández "/>
    <n v="365086660000"/>
    <s v="Cobros Mayo 3"/>
    <m/>
    <m/>
    <d v="2026-05-01T00:00:00"/>
    <s v="69489756"/>
    <s v="69489756"/>
    <m/>
    <m/>
    <m/>
    <m/>
    <m/>
    <d v="2026-05-01T00:00:00"/>
    <m/>
    <m/>
    <m/>
    <s v="8-810-312"/>
    <s v="MASIVO"/>
    <s v="2 MESES PENDIENTES"/>
    <x v="12"/>
    <m/>
    <m/>
    <m/>
    <m/>
  </r>
  <r>
    <x v="1"/>
    <s v="Douglan Silfrido Rodriguez García "/>
    <n v="366089540000"/>
    <s v="Cobros Mayo 3"/>
    <m/>
    <m/>
    <d v="2026-05-01T00:00:00"/>
    <s v="62290190"/>
    <s v="62290190"/>
    <m/>
    <m/>
    <m/>
    <m/>
    <m/>
    <d v="2026-05-01T00:00:00"/>
    <m/>
    <m/>
    <m/>
    <s v="167092917"/>
    <s v="MASIVO"/>
    <s v="2 MESES PENDIENTES"/>
    <x v="12"/>
    <m/>
    <m/>
    <m/>
    <m/>
  </r>
  <r>
    <x v="1"/>
    <s v="Yaquelin Ibeth González Rodriguez "/>
    <n v="284061100000"/>
    <s v="Cobros Mayo 3"/>
    <m/>
    <m/>
    <d v="2026-05-01T00:00:00"/>
    <s v="64789844"/>
    <s v="64789844"/>
    <m/>
    <m/>
    <m/>
    <m/>
    <m/>
    <d v="2026-05-01T00:00:00"/>
    <m/>
    <m/>
    <m/>
    <s v="2-711-891"/>
    <s v="MASIVO"/>
    <s v="2 MESES PENDIENTES"/>
    <x v="12"/>
    <m/>
    <m/>
    <m/>
    <m/>
  </r>
  <r>
    <x v="1"/>
    <s v="Jair Antonio Mendieta Sanchez"/>
    <n v="369087900000"/>
    <s v="Cobros Mayo 3"/>
    <m/>
    <m/>
    <d v="2026-05-01T00:00:00"/>
    <s v="69272487"/>
    <s v="69272487"/>
    <m/>
    <m/>
    <m/>
    <m/>
    <m/>
    <d v="2026-05-01T00:00:00"/>
    <m/>
    <m/>
    <m/>
    <s v="8-951-2245"/>
    <s v="SOHO-CALL CENTER"/>
    <s v="2 MESES PENDIENTES"/>
    <x v="12"/>
    <m/>
    <m/>
    <m/>
    <m/>
  </r>
  <r>
    <x v="1"/>
    <s v="DARVYN BISHEVYS CORDOBA LOPEZ"/>
    <n v="347066860000"/>
    <s v="Cobros Mayo 3"/>
    <m/>
    <m/>
    <d v="2026-05-01T00:00:00"/>
    <s v="69503634"/>
    <s v="69503634"/>
    <m/>
    <m/>
    <m/>
    <m/>
    <m/>
    <d v="2026-05-01T00:00:00"/>
    <m/>
    <m/>
    <m/>
    <s v="3-724-104"/>
    <s v="SOHO-CALL CENTER"/>
    <s v="2 MESES PENDIENTES"/>
    <x v="12"/>
    <m/>
    <m/>
    <m/>
    <m/>
  </r>
  <r>
    <x v="1"/>
    <s v="Luis Alberto palacios garibaldi"/>
    <n v="361087920000"/>
    <s v="Cobros Mayo 3"/>
    <m/>
    <m/>
    <d v="2026-05-01T00:00:00"/>
    <s v="69511715"/>
    <s v="69511715"/>
    <m/>
    <m/>
    <m/>
    <m/>
    <m/>
    <d v="2026-05-01T00:00:00"/>
    <m/>
    <m/>
    <m/>
    <s v="3-762-858"/>
    <s v="SOHO"/>
    <s v="2 MESES PENDIENTES"/>
    <x v="12"/>
    <m/>
    <m/>
    <m/>
    <m/>
  </r>
  <r>
    <x v="1"/>
    <s v="Guillermina acosta "/>
    <n v="365083610000"/>
    <s v="Cobros Mayo 3"/>
    <m/>
    <m/>
    <d v="2026-05-01T00:00:00"/>
    <s v="63760050"/>
    <s v="63760050"/>
    <m/>
    <m/>
    <m/>
    <m/>
    <m/>
    <d v="2026-05-01T00:00:00"/>
    <m/>
    <m/>
    <m/>
    <s v="9-221-1046"/>
    <s v="SOHO"/>
    <s v="2 MESES PENDIENTES"/>
    <x v="12"/>
    <m/>
    <m/>
    <m/>
    <m/>
  </r>
  <r>
    <x v="1"/>
    <s v="Rebeca Betegon"/>
    <n v="366070530000"/>
    <s v="Cobros Mayo 3"/>
    <m/>
    <m/>
    <d v="2026-05-01T00:00:00"/>
    <s v="62168821"/>
    <s v="62168821"/>
    <m/>
    <m/>
    <m/>
    <m/>
    <m/>
    <d v="2026-05-01T00:00:00"/>
    <m/>
    <m/>
    <m/>
    <s v="8-107-284"/>
    <s v="MASIVO"/>
    <s v="NPN"/>
    <x v="12"/>
    <m/>
    <m/>
    <m/>
    <m/>
  </r>
  <r>
    <x v="1"/>
    <s v="Luis fernando Moreno zorrilla"/>
    <n v="363071550000"/>
    <s v="Cobros Mayo 3"/>
    <m/>
    <m/>
    <d v="2026-05-01T00:00:00"/>
    <s v="68796347"/>
    <s v="68796347"/>
    <m/>
    <m/>
    <m/>
    <m/>
    <m/>
    <d v="2026-05-01T00:00:00"/>
    <m/>
    <m/>
    <m/>
    <s v="AV456447"/>
    <s v="MASIVO"/>
    <s v="2 MESES PENDIENTES"/>
    <x v="12"/>
    <m/>
    <m/>
    <m/>
    <m/>
  </r>
  <r>
    <x v="1"/>
    <s v="ROXIBETH NAVARRO"/>
    <n v="327077030000"/>
    <s v="Cobros Mayo 3"/>
    <m/>
    <m/>
    <d v="2026-05-01T00:00:00"/>
    <s v="69612054"/>
    <s v="69612054"/>
    <m/>
    <m/>
    <m/>
    <m/>
    <m/>
    <d v="2026-05-01T00:00:00"/>
    <m/>
    <m/>
    <m/>
    <s v="9-750-650"/>
    <s v="MASIVO"/>
    <s v="2 MESES PENDIENTES"/>
    <x v="12"/>
    <m/>
    <m/>
    <m/>
    <m/>
  </r>
  <r>
    <x v="1"/>
    <s v="MILAGROS DEL CARMEN JAEN BATISTA"/>
    <n v="366071690000"/>
    <s v="Cobros Mayo 3"/>
    <m/>
    <m/>
    <d v="2026-05-01T00:00:00"/>
    <s v="67175943"/>
    <s v="67175943"/>
    <m/>
    <m/>
    <m/>
    <m/>
    <m/>
    <d v="2026-05-01T00:00:00"/>
    <m/>
    <m/>
    <m/>
    <s v="6-701-1605"/>
    <s v="MASIVO"/>
    <s v="2 MESES PENDIENTES"/>
    <x v="12"/>
    <m/>
    <m/>
    <m/>
    <m/>
  </r>
  <r>
    <x v="1"/>
    <s v="Olesksii Gerasymchuk"/>
    <n v="369075040000"/>
    <s v="Cobros Mayo 3"/>
    <m/>
    <m/>
    <d v="2026-05-01T00:00:00"/>
    <s v="62818111"/>
    <s v="62818111"/>
    <m/>
    <m/>
    <m/>
    <m/>
    <m/>
    <d v="2026-05-01T00:00:00"/>
    <m/>
    <m/>
    <m/>
    <s v=" E-8-180517"/>
    <s v="MASIVO"/>
    <s v="2 MESES PENDIENTES"/>
    <x v="12"/>
    <m/>
    <m/>
    <m/>
    <m/>
  </r>
  <r>
    <x v="1"/>
    <s v="Cecilio Martinez"/>
    <n v="363076100000"/>
    <s v="Cobros Mayo 3"/>
    <m/>
    <m/>
    <d v="2026-05-01T00:00:00"/>
    <s v="69450804"/>
    <s v="69450804"/>
    <m/>
    <m/>
    <m/>
    <m/>
    <m/>
    <d v="2026-05-01T00:00:00"/>
    <m/>
    <m/>
    <m/>
    <s v="4-758-1963"/>
    <s v="MASIVO"/>
    <s v="2 MESES PENDIENTES"/>
    <x v="12"/>
    <m/>
    <m/>
    <m/>
    <m/>
  </r>
  <r>
    <x v="1"/>
    <s v="YAMILETH ESCUDERO"/>
    <n v="363075170000"/>
    <s v="Cobros Mayo 3"/>
    <m/>
    <m/>
    <d v="2026-05-01T00:00:00"/>
    <s v="62523605"/>
    <s v="62523605"/>
    <m/>
    <m/>
    <m/>
    <m/>
    <m/>
    <d v="2026-05-01T00:00:00"/>
    <m/>
    <m/>
    <m/>
    <s v="8-751-2139"/>
    <s v="MASIVO"/>
    <s v="2 MESES PENDIENTES"/>
    <x v="12"/>
    <m/>
    <m/>
    <m/>
    <m/>
  </r>
  <r>
    <x v="1"/>
    <s v="Barreno, Maria"/>
    <n v="364074660000"/>
    <s v="Cobros Mayo 3"/>
    <m/>
    <m/>
    <d v="2026-05-01T00:00:00"/>
    <s v="63093862"/>
    <s v="63093862"/>
    <m/>
    <m/>
    <m/>
    <m/>
    <m/>
    <d v="2026-05-01T00:00:00"/>
    <m/>
    <m/>
    <m/>
    <s v="8-152-622"/>
    <s v="MASIVO"/>
    <s v="NPN"/>
    <x v="12"/>
    <m/>
    <m/>
    <m/>
    <m/>
  </r>
  <r>
    <x v="1"/>
    <s v="Nuris Oriela Menchaca Osario "/>
    <n v="363076610000"/>
    <s v="Cobros Mayo 3"/>
    <m/>
    <m/>
    <d v="2026-05-01T00:00:00"/>
    <s v="69020773"/>
    <s v="69020773"/>
    <m/>
    <m/>
    <m/>
    <m/>
    <m/>
    <d v="2026-05-01T00:00:00"/>
    <m/>
    <m/>
    <m/>
    <s v="8-526-1481"/>
    <s v="MASIVO"/>
    <s v="2 MESES PENDIENTES"/>
    <x v="12"/>
    <m/>
    <m/>
    <m/>
    <m/>
  </r>
  <r>
    <x v="1"/>
    <s v="SHARIK ESTEFANI SANCHEZ RAMIREZ"/>
    <n v="362078930000"/>
    <s v="Cobros Mayo 3"/>
    <m/>
    <m/>
    <d v="2026-05-01T00:00:00"/>
    <s v="69712244"/>
    <s v="69712244"/>
    <m/>
    <m/>
    <m/>
    <m/>
    <m/>
    <d v="2026-05-01T00:00:00"/>
    <m/>
    <m/>
    <m/>
    <s v="8-1016-173"/>
    <s v="MASIVO"/>
    <s v="2 MESES PENDIENTES"/>
    <x v="12"/>
    <m/>
    <m/>
    <m/>
    <m/>
  </r>
  <r>
    <x v="1"/>
    <s v="AILED DEL CARMEN DIAZ VEGA"/>
    <n v="366076670000"/>
    <s v="Cobros Mayo 3"/>
    <m/>
    <m/>
    <d v="2026-05-01T00:00:00"/>
    <s v="64821912"/>
    <s v="64821912"/>
    <m/>
    <m/>
    <m/>
    <m/>
    <m/>
    <d v="2026-05-01T00:00:00"/>
    <m/>
    <m/>
    <m/>
    <s v="9-741-1374"/>
    <s v="MASIVO"/>
    <s v="2 MESES PENDIENTES"/>
    <x v="12"/>
    <m/>
    <m/>
    <m/>
    <m/>
  </r>
  <r>
    <x v="1"/>
    <s v="Richi Ricardo Valdés"/>
    <n v="313021040000"/>
    <s v="Cobros Mayo 3"/>
    <m/>
    <m/>
    <d v="2026-05-01T00:00:00"/>
    <s v="63200172"/>
    <s v="63200172"/>
    <m/>
    <m/>
    <m/>
    <m/>
    <m/>
    <d v="2026-05-01T00:00:00"/>
    <m/>
    <m/>
    <m/>
    <s v="3-724-1776"/>
    <s v="MASIVO"/>
    <s v="2 MESES PENDIENTES"/>
    <x v="12"/>
    <m/>
    <m/>
    <m/>
    <m/>
  </r>
  <r>
    <x v="1"/>
    <s v="Amir Antonio Alba perez"/>
    <n v="369080300000"/>
    <s v="Cobros Mayo 3"/>
    <m/>
    <m/>
    <d v="2026-05-01T00:00:00"/>
    <s v="65976297"/>
    <s v="65976297"/>
    <m/>
    <m/>
    <m/>
    <m/>
    <m/>
    <d v="2026-05-01T00:00:00"/>
    <m/>
    <m/>
    <m/>
    <s v="8-1025-659"/>
    <s v="MASIVO"/>
    <s v="2 MESES PENDIENTES"/>
    <x v="12"/>
    <m/>
    <m/>
    <m/>
    <m/>
  </r>
  <r>
    <x v="1"/>
    <s v="Yarinet Dequia"/>
    <n v="369081440000"/>
    <s v="Cobros Mayo 3"/>
    <m/>
    <m/>
    <d v="2026-05-01T00:00:00"/>
    <s v="65572252"/>
    <s v="65572252"/>
    <m/>
    <m/>
    <m/>
    <m/>
    <m/>
    <d v="2026-05-01T00:00:00"/>
    <m/>
    <m/>
    <m/>
    <s v="5-719-5220"/>
    <s v="MASIVO"/>
    <s v="2 MESES PENDIENTES"/>
    <x v="12"/>
    <m/>
    <m/>
    <m/>
    <m/>
  </r>
  <r>
    <x v="1"/>
    <s v="María aurora Chávez Saldaña"/>
    <n v="366080900000"/>
    <s v="Cobros Mayo 3"/>
    <m/>
    <m/>
    <d v="2026-05-01T00:00:00"/>
    <s v="65122191"/>
    <s v="65122191"/>
    <m/>
    <m/>
    <m/>
    <m/>
    <m/>
    <d v="2026-05-01T00:00:00"/>
    <m/>
    <m/>
    <m/>
    <s v="4-702-804"/>
    <s v="MASIVO"/>
    <s v="NPN"/>
    <x v="12"/>
    <m/>
    <m/>
    <m/>
    <m/>
  </r>
  <r>
    <x v="1"/>
    <s v="Yesenia Jeanette Gonzalez Gonzalez"/>
    <n v="362076850000"/>
    <s v="Cobros Mayo 3"/>
    <m/>
    <m/>
    <d v="2026-05-01T00:00:00"/>
    <s v="64657965"/>
    <s v="64657965"/>
    <m/>
    <m/>
    <m/>
    <m/>
    <m/>
    <d v="2026-05-01T00:00:00"/>
    <m/>
    <m/>
    <m/>
    <s v="9-192-678"/>
    <s v="MASIVO"/>
    <s v="2 MESES PENDIENTES"/>
    <x v="12"/>
    <m/>
    <m/>
    <m/>
    <m/>
  </r>
  <r>
    <x v="1"/>
    <s v="YOHANA YAMILETH CASTILLO GONZALES"/>
    <n v="362078980000"/>
    <s v="Cobros Mayo 3"/>
    <m/>
    <m/>
    <d v="2026-05-01T00:00:00"/>
    <s v="65846490"/>
    <s v="65846490"/>
    <m/>
    <m/>
    <m/>
    <m/>
    <m/>
    <d v="2026-05-01T00:00:00"/>
    <m/>
    <m/>
    <m/>
    <s v=" 2-737-859"/>
    <s v="MASIVO"/>
    <s v="2 MESES PENDIENTES"/>
    <x v="12"/>
    <m/>
    <m/>
    <m/>
    <m/>
  </r>
  <r>
    <x v="1"/>
    <s v="Abimelec eliel oloti Ortega flores"/>
    <n v="364080820000"/>
    <s v="Cobros Mayo 3"/>
    <m/>
    <m/>
    <d v="2026-05-01T00:00:00"/>
    <s v="67267937"/>
    <s v="67267937"/>
    <m/>
    <m/>
    <m/>
    <m/>
    <m/>
    <d v="2026-05-01T00:00:00"/>
    <m/>
    <m/>
    <m/>
    <s v="10-707-88"/>
    <s v="MASIVO"/>
    <s v="2 MESES PENDIENTES"/>
    <x v="12"/>
    <m/>
    <m/>
    <m/>
    <m/>
  </r>
  <r>
    <x v="1"/>
    <s v="Hashly Raquel Lemos Moreno "/>
    <n v="368067350000"/>
    <s v="Cobros Mayo 3"/>
    <m/>
    <m/>
    <d v="2026-05-01T00:00:00"/>
    <s v="64626264"/>
    <s v="64626264"/>
    <m/>
    <m/>
    <m/>
    <m/>
    <m/>
    <d v="2026-05-01T00:00:00"/>
    <m/>
    <m/>
    <m/>
    <s v="8-1064-2215"/>
    <s v="MASIVO"/>
    <s v="2 MESES PENDIENTES"/>
    <x v="12"/>
    <m/>
    <m/>
    <m/>
    <m/>
  </r>
  <r>
    <x v="1"/>
    <s v="Darselia Dinelda Castillo Gordon de castillo"/>
    <n v="366081460000"/>
    <s v="Cobros Mayo 3"/>
    <m/>
    <m/>
    <d v="2026-05-01T00:00:00"/>
    <s v="66991135"/>
    <s v="66991135"/>
    <m/>
    <m/>
    <m/>
    <m/>
    <m/>
    <d v="2026-05-01T00:00:00"/>
    <m/>
    <m/>
    <m/>
    <s v="3-120-475"/>
    <s v="MASIVO"/>
    <s v="2 MESES PENDIENTES"/>
    <x v="12"/>
    <m/>
    <m/>
    <m/>
    <m/>
  </r>
  <r>
    <x v="1"/>
    <s v="CLAUDETTE DEL ROSARI ROBLES SOLIS"/>
    <n v="362082210000"/>
    <s v="Cobros Mayo 3"/>
    <m/>
    <m/>
    <d v="2026-05-01T00:00:00"/>
    <s v="64198054"/>
    <s v="64198054"/>
    <m/>
    <m/>
    <m/>
    <m/>
    <m/>
    <d v="2026-05-01T00:00:00"/>
    <m/>
    <m/>
    <m/>
    <s v="9-707-302"/>
    <s v="MASIVO"/>
    <s v="2 MESES PENDIENTES"/>
    <x v="12"/>
    <m/>
    <m/>
    <m/>
    <m/>
  </r>
  <r>
    <x v="1"/>
    <s v="CAMILA PARDO"/>
    <n v="364082230000"/>
    <s v="Cobros Mayo 3"/>
    <m/>
    <m/>
    <d v="2026-05-01T00:00:00"/>
    <s v="67337532"/>
    <s v="67337532"/>
    <m/>
    <m/>
    <m/>
    <m/>
    <m/>
    <d v="2026-05-01T00:00:00"/>
    <m/>
    <m/>
    <m/>
    <s v="9-770-1711"/>
    <s v="MASIVO"/>
    <s v="NPN"/>
    <x v="12"/>
    <m/>
    <m/>
    <m/>
    <m/>
  </r>
  <r>
    <x v="1"/>
    <s v="JOEL ANTONIO GONZALEZ RIOS"/>
    <n v="369083880000"/>
    <s v="Cobros Mayo 3"/>
    <m/>
    <m/>
    <d v="2026-05-01T00:00:00"/>
    <s v="65496718"/>
    <s v="65496718"/>
    <m/>
    <m/>
    <m/>
    <m/>
    <m/>
    <d v="2026-05-01T00:00:00"/>
    <m/>
    <m/>
    <m/>
    <s v="8-902-2401"/>
    <s v="MASIVO"/>
    <s v="2 MESES PENDIENTES"/>
    <x v="12"/>
    <m/>
    <m/>
    <m/>
    <m/>
  </r>
  <r>
    <x v="1"/>
    <s v="KATYUSKA YUDINA BRENES PEREZ"/>
    <n v="367084610000"/>
    <s v="Cobros Mayo 3"/>
    <m/>
    <m/>
    <d v="2026-05-01T00:00:00"/>
    <s v="66487376"/>
    <s v="66487376"/>
    <m/>
    <m/>
    <m/>
    <m/>
    <m/>
    <d v="2026-05-01T00:00:00"/>
    <m/>
    <m/>
    <m/>
    <s v="10-716-1465"/>
    <s v="MASIVO"/>
    <s v="2 MESES PENDIENTES"/>
    <x v="12"/>
    <m/>
    <m/>
    <m/>
    <m/>
  </r>
  <r>
    <x v="1"/>
    <s v="MARIA THORN JIMENEZ"/>
    <n v="365086560000"/>
    <s v="Cobros Mayo 3"/>
    <m/>
    <m/>
    <d v="2026-05-01T00:00:00"/>
    <s v="67846706"/>
    <s v="67846706"/>
    <m/>
    <m/>
    <m/>
    <m/>
    <m/>
    <d v="2026-05-01T00:00:00"/>
    <m/>
    <m/>
    <m/>
    <s v="8-901-1501"/>
    <s v="MASIVO"/>
    <s v="2 MESES PENDIENTES"/>
    <x v="12"/>
    <m/>
    <m/>
    <m/>
    <m/>
  </r>
  <r>
    <x v="1"/>
    <s v="PEDRO TORRES TEJADA"/>
    <n v="369086320000"/>
    <s v="Cobros Mayo 3"/>
    <m/>
    <m/>
    <d v="2026-05-01T00:00:00"/>
    <s v="68862429"/>
    <s v="68862429"/>
    <m/>
    <m/>
    <m/>
    <m/>
    <m/>
    <d v="2026-05-01T00:00:00"/>
    <m/>
    <m/>
    <m/>
    <s v="8-745-1245"/>
    <s v="MASIVO"/>
    <s v="2 MESES PENDIENTES"/>
    <x v="12"/>
    <m/>
    <m/>
    <m/>
    <m/>
  </r>
  <r>
    <x v="1"/>
    <s v="Asly masiel Castillo pineda"/>
    <n v="364087340000"/>
    <s v="Cobros Mayo 3"/>
    <m/>
    <m/>
    <d v="2026-05-01T00:00:00"/>
    <s v="65024347"/>
    <s v="65024347"/>
    <m/>
    <m/>
    <m/>
    <m/>
    <m/>
    <d v="2026-05-01T00:00:00"/>
    <m/>
    <m/>
    <m/>
    <s v="8-1007-2301"/>
    <s v="MASIVO"/>
    <s v="2 MESES PENDIENTES"/>
    <x v="12"/>
    <m/>
    <m/>
    <m/>
    <m/>
  </r>
  <r>
    <x v="1"/>
    <s v=" Jason Samir Salinas"/>
    <n v="366087730000"/>
    <s v="Cobros Mayo 3"/>
    <m/>
    <m/>
    <d v="2026-05-01T00:00:00"/>
    <s v="65424487"/>
    <s v="65424487"/>
    <m/>
    <m/>
    <m/>
    <m/>
    <m/>
    <d v="2026-05-01T00:00:00"/>
    <m/>
    <m/>
    <m/>
    <s v="4-828-1992"/>
    <s v="MASIVO"/>
    <s v="2 MESES PENDIENTES"/>
    <x v="12"/>
    <m/>
    <m/>
    <m/>
    <m/>
  </r>
  <r>
    <x v="1"/>
    <s v="JUAN JOSE JARAMILLO"/>
    <n v="366087730000"/>
    <s v="Cobros Mayo 3"/>
    <m/>
    <m/>
    <d v="2026-05-01T00:00:00"/>
    <s v="65004762"/>
    <s v="65004762"/>
    <m/>
    <m/>
    <m/>
    <m/>
    <m/>
    <d v="2026-05-01T00:00:00"/>
    <m/>
    <m/>
    <m/>
    <s v="2-123-6"/>
    <s v="MASIVO"/>
    <s v="2 MESES PENDIENTES"/>
    <x v="12"/>
    <m/>
    <m/>
    <m/>
    <m/>
  </r>
  <r>
    <x v="1"/>
    <s v=" Rosa Edith Soto"/>
    <n v="364087090000"/>
    <s v="Cobros Mayo 3"/>
    <m/>
    <m/>
    <d v="2026-05-01T00:00:00"/>
    <s v="65424487"/>
    <s v="65424487"/>
    <m/>
    <m/>
    <m/>
    <m/>
    <m/>
    <d v="2026-05-01T00:00:00"/>
    <m/>
    <m/>
    <m/>
    <s v=" 8-403-796"/>
    <s v="MASIVO"/>
    <s v="2 MESES PENDIENTES"/>
    <x v="12"/>
    <m/>
    <m/>
    <m/>
    <m/>
  </r>
  <r>
    <x v="1"/>
    <s v="MARCO ANTONIO DAVIS"/>
    <n v="368086520000"/>
    <s v="Cobros Mayo 3"/>
    <m/>
    <m/>
    <d v="2026-05-01T00:00:00"/>
    <s v="68319334"/>
    <s v="68319334"/>
    <m/>
    <m/>
    <m/>
    <m/>
    <m/>
    <d v="2026-05-01T00:00:00"/>
    <m/>
    <m/>
    <m/>
    <s v="147120876"/>
    <s v="MASIVO"/>
    <s v="2 MESES PENDIENTES"/>
    <x v="12"/>
    <m/>
    <m/>
    <m/>
    <m/>
  </r>
  <r>
    <x v="1"/>
    <s v="DINA ESTER ACOSTA FLORES"/>
    <n v="366087300000"/>
    <s v="Cobros Mayo 3"/>
    <m/>
    <m/>
    <d v="2026-05-01T00:00:00"/>
    <s v="64188477"/>
    <s v="64188477"/>
    <m/>
    <m/>
    <m/>
    <m/>
    <m/>
    <d v="2026-05-01T00:00:00"/>
    <m/>
    <m/>
    <m/>
    <s v="9-754-1255"/>
    <s v="MASIVO"/>
    <s v="2 MESES PENDIENTES"/>
    <x v="12"/>
    <m/>
    <m/>
    <m/>
    <m/>
  </r>
  <r>
    <x v="1"/>
    <s v="ORMELIS ALBERTO MARTINEZ CAMARGO"/>
    <n v="367086100000"/>
    <s v="Cobros Mayo 3"/>
    <m/>
    <m/>
    <d v="2026-05-01T00:00:00"/>
    <s v="65014507"/>
    <s v="65014507"/>
    <m/>
    <m/>
    <m/>
    <m/>
    <m/>
    <d v="2026-05-01T00:00:00"/>
    <m/>
    <m/>
    <m/>
    <s v="9-746-1333"/>
    <s v="MASIVO"/>
    <s v="2 MESES PENDIENTES"/>
    <x v="12"/>
    <m/>
    <m/>
    <m/>
    <m/>
  </r>
  <r>
    <x v="1"/>
    <s v="Marilita del carmen"/>
    <n v="361087390000"/>
    <s v="Cobros Mayo 3"/>
    <m/>
    <m/>
    <d v="2026-05-01T00:00:00"/>
    <s v="63434998"/>
    <s v="63434998"/>
    <m/>
    <m/>
    <m/>
    <m/>
    <m/>
    <d v="2026-05-01T00:00:00"/>
    <m/>
    <m/>
    <m/>
    <s v=" 2-701-1265"/>
    <s v="MASIVO"/>
    <s v="2 MESES PENDIENTES"/>
    <x v="12"/>
    <m/>
    <m/>
    <m/>
    <m/>
  </r>
  <r>
    <x v="1"/>
    <s v=" Andrés de Jesús Pérez"/>
    <n v="363088110000"/>
    <s v="Cobros Mayo 3"/>
    <m/>
    <m/>
    <d v="2026-05-01T00:00:00"/>
    <s v="65004762"/>
    <s v="65004762"/>
    <m/>
    <m/>
    <m/>
    <m/>
    <m/>
    <d v="2026-05-01T00:00:00"/>
    <m/>
    <m/>
    <m/>
    <s v="8-1060-1619"/>
    <s v="MASIVO"/>
    <s v="2 MESES PENDIENTES"/>
    <x v="12"/>
    <m/>
    <m/>
    <m/>
    <m/>
  </r>
  <r>
    <x v="1"/>
    <s v="Jillian Vega"/>
    <n v="369088410000"/>
    <s v="Cobros Mayo 3"/>
    <m/>
    <m/>
    <d v="2026-05-01T00:00:00"/>
    <s v="63776996"/>
    <s v="63776996"/>
    <m/>
    <m/>
    <m/>
    <m/>
    <m/>
    <d v="2026-05-01T00:00:00"/>
    <m/>
    <m/>
    <m/>
    <s v="8-1061-711"/>
    <s v="MASIVO"/>
    <s v="2 MESES PENDIENTES"/>
    <x v="12"/>
    <m/>
    <m/>
    <m/>
    <m/>
  </r>
  <r>
    <x v="1"/>
    <s v="EDWIN ALEXIS SCLOPIS CORNEJO"/>
    <n v="362084950000"/>
    <s v="Cobros Mayo 3"/>
    <m/>
    <m/>
    <d v="2026-05-01T00:00:00"/>
    <s v="60074966"/>
    <s v="60074966"/>
    <m/>
    <m/>
    <m/>
    <m/>
    <m/>
    <d v="2026-05-01T00:00:00"/>
    <m/>
    <m/>
    <m/>
    <s v="9-122-775"/>
    <s v="MASIVO"/>
    <s v="2 MESES PENDIENTES"/>
    <x v="12"/>
    <m/>
    <m/>
    <m/>
    <m/>
  </r>
  <r>
    <x v="1"/>
    <s v="JAIME ALFREDO RIVERA"/>
    <n v="367081170000"/>
    <s v="Cobros Mayo 3"/>
    <m/>
    <m/>
    <d v="2026-05-01T00:00:00"/>
    <s v="65827170"/>
    <s v="65827170"/>
    <m/>
    <m/>
    <m/>
    <m/>
    <m/>
    <d v="2026-05-01T00:00:00"/>
    <m/>
    <m/>
    <m/>
    <s v="B03814056"/>
    <s v="MASIVO"/>
    <s v="2 MESES PENDIENTES"/>
    <x v="12"/>
    <m/>
    <m/>
    <m/>
    <m/>
  </r>
  <r>
    <x v="1"/>
    <s v="NEFTALI ERNESTO GONZALEZ"/>
    <n v="367089400000"/>
    <s v="Cobros Mayo 3"/>
    <m/>
    <m/>
    <d v="2026-05-01T00:00:00"/>
    <s v="62282897"/>
    <s v="62282897"/>
    <m/>
    <m/>
    <m/>
    <m/>
    <m/>
    <d v="2026-05-01T00:00:00"/>
    <m/>
    <m/>
    <m/>
    <s v="8-953-2496"/>
    <s v="MASIVO"/>
    <s v="NPN"/>
    <x v="12"/>
    <m/>
    <m/>
    <m/>
    <m/>
  </r>
  <r>
    <x v="1"/>
    <s v="SILVIA DEL CARMEN QUINTERO CHAVEZ"/>
    <n v="365089960000"/>
    <s v="Cobros Mayo 3"/>
    <m/>
    <m/>
    <d v="2026-05-01T00:00:00"/>
    <s v="68472102"/>
    <s v="68472102"/>
    <m/>
    <m/>
    <m/>
    <m/>
    <m/>
    <d v="2026-05-01T00:00:00"/>
    <m/>
    <m/>
    <m/>
    <s v="3-717-2395"/>
    <s v="MASIVO"/>
    <s v="2 MESES PENDIENTES"/>
    <x v="12"/>
    <m/>
    <m/>
    <m/>
    <m/>
  </r>
  <r>
    <x v="1"/>
    <s v="Estefanía Maite Herrera"/>
    <n v="365081470000"/>
    <s v="Cobros Mayo 3"/>
    <m/>
    <m/>
    <d v="2026-05-01T00:00:00"/>
    <s v="66463911"/>
    <s v="66463911"/>
    <m/>
    <m/>
    <m/>
    <m/>
    <m/>
    <d v="2026-05-01T00:00:00"/>
    <m/>
    <m/>
    <m/>
    <s v="8-1041-801"/>
    <s v="MASIVO"/>
    <s v="2 MESES PENDIENTES"/>
    <x v="12"/>
    <m/>
    <m/>
    <m/>
    <m/>
  </r>
  <r>
    <x v="1"/>
    <s v="YESENIA GONZALEZ"/>
    <n v="363089070000"/>
    <s v="Cobros Mayo 3"/>
    <m/>
    <m/>
    <d v="2026-05-01T00:00:00"/>
    <s v="64730823"/>
    <s v="64730823"/>
    <m/>
    <m/>
    <m/>
    <m/>
    <m/>
    <d v="2026-05-01T00:00:00"/>
    <m/>
    <m/>
    <m/>
    <s v="9-192-678"/>
    <s v="MASIVO"/>
    <s v="2 MESES PENDIENTES"/>
    <x v="12"/>
    <m/>
    <m/>
    <m/>
    <m/>
  </r>
  <r>
    <x v="1"/>
    <s v="DIOSELINA MIREYA"/>
    <n v="367092090000"/>
    <s v="Cobros Mayo 3"/>
    <m/>
    <m/>
    <d v="2026-05-01T00:00:00"/>
    <s v="66739317"/>
    <s v="66739317"/>
    <m/>
    <m/>
    <m/>
    <m/>
    <m/>
    <d v="2026-05-01T00:00:00"/>
    <m/>
    <m/>
    <m/>
    <s v="8-517-1799"/>
    <s v="MASIVO"/>
    <s v="2 MESES PENDIENTES"/>
    <x v="12"/>
    <m/>
    <m/>
    <m/>
    <m/>
  </r>
  <r>
    <x v="1"/>
    <s v="Marcelina Betancourt"/>
    <n v="369080990000"/>
    <s v="Cobros Mayo 3"/>
    <m/>
    <m/>
    <d v="2026-05-01T00:00:00"/>
    <s v="65572252"/>
    <s v="65572252"/>
    <m/>
    <m/>
    <m/>
    <m/>
    <m/>
    <d v="2026-05-01T00:00:00"/>
    <m/>
    <m/>
    <m/>
    <s v="5-707-1121"/>
    <s v="MASIVO"/>
    <s v="NPN"/>
    <x v="12"/>
    <m/>
    <m/>
    <m/>
    <m/>
  </r>
  <r>
    <x v="1"/>
    <s v="Pedro Pinto"/>
    <n v="365091080000"/>
    <s v="Cobros Mayo 3"/>
    <m/>
    <m/>
    <d v="2026-05-01T00:00:00"/>
    <s v="68172530"/>
    <s v="68172530"/>
    <m/>
    <m/>
    <m/>
    <m/>
    <m/>
    <d v="2026-05-01T00:00:00"/>
    <m/>
    <m/>
    <m/>
    <s v="4-725-658"/>
    <s v="MASIVO"/>
    <s v="2 MESES PENDIENTES"/>
    <x v="12"/>
    <m/>
    <m/>
    <m/>
    <m/>
  </r>
  <r>
    <x v="1"/>
    <s v="José Alfredo Mateus luna"/>
    <n v="365089940000"/>
    <s v="Cobros Mayo 3"/>
    <m/>
    <m/>
    <d v="2026-05-01T00:00:00"/>
    <s v="66580821"/>
    <s v="66580821"/>
    <m/>
    <m/>
    <m/>
    <m/>
    <m/>
    <d v="2026-05-01T00:00:00"/>
    <m/>
    <m/>
    <m/>
    <s v="BG966800"/>
    <s v="MASIVO"/>
    <s v="2 MESES PENDIENTES"/>
    <x v="12"/>
    <m/>
    <m/>
    <m/>
    <m/>
  </r>
  <r>
    <x v="1"/>
    <s v="ODERAY omaira Ortega"/>
    <n v="362090870000"/>
    <s v="Cobros Mayo 3"/>
    <m/>
    <m/>
    <d v="2026-05-01T00:00:00"/>
    <s v="65434487"/>
    <s v="65434487"/>
    <m/>
    <m/>
    <m/>
    <m/>
    <m/>
    <d v="2026-05-01T00:00:00"/>
    <m/>
    <m/>
    <m/>
    <s v="8-236-1284"/>
    <s v="MASIVO"/>
    <s v="2 MESES PENDIENTES"/>
    <x v="12"/>
    <m/>
    <m/>
    <m/>
    <m/>
  </r>
  <r>
    <x v="1"/>
    <s v="Lasso Cordoba Brayan"/>
    <n v="361092280000"/>
    <s v="Cobros Mayo 3"/>
    <m/>
    <m/>
    <d v="2026-05-01T00:00:00"/>
    <s v="66739317"/>
    <s v="66739317"/>
    <m/>
    <m/>
    <m/>
    <m/>
    <m/>
    <d v="2026-05-01T00:00:00"/>
    <m/>
    <m/>
    <m/>
    <s v="BH428932"/>
    <s v="MASIVO"/>
    <s v="2 MESES PENDIENTES"/>
    <x v="12"/>
    <m/>
    <m/>
    <m/>
    <m/>
  </r>
  <r>
    <x v="1"/>
    <s v=" RAFAEL ENRIQUE PEREZ"/>
    <n v="367087490000"/>
    <s v="Cobros Mayo 3"/>
    <m/>
    <m/>
    <d v="2026-05-01T00:00:00"/>
    <s v="66508861"/>
    <s v="66508861"/>
    <m/>
    <m/>
    <m/>
    <m/>
    <m/>
    <d v="2026-05-01T00:00:00"/>
    <m/>
    <m/>
    <m/>
    <s v="8-715-1324"/>
    <s v="MASIVO"/>
    <s v="2 MESES PENDIENTES"/>
    <x v="12"/>
    <m/>
    <m/>
    <m/>
    <m/>
  </r>
  <r>
    <x v="1"/>
    <s v="MARQUELIS EDITH CARVAJAL CARVAJAL"/>
    <n v="366092160000"/>
    <s v="Cobros Mayo 3"/>
    <m/>
    <m/>
    <d v="2026-05-01T00:00:00"/>
    <s v="68197159"/>
    <s v="68197159"/>
    <m/>
    <m/>
    <m/>
    <m/>
    <m/>
    <d v="2026-05-01T00:00:00"/>
    <m/>
    <m/>
    <m/>
    <s v="6-709-1973"/>
    <s v="MASIVO"/>
    <s v="2 MESES PENDIENTES"/>
    <x v="12"/>
    <m/>
    <m/>
    <m/>
    <m/>
  </r>
  <r>
    <x v="1"/>
    <s v="KETSHYA DEL CARMEN"/>
    <n v="361091780000"/>
    <s v="Cobros Mayo 3"/>
    <m/>
    <m/>
    <d v="2026-05-01T00:00:00"/>
    <s v="62376708"/>
    <s v="62376708"/>
    <m/>
    <m/>
    <m/>
    <m/>
    <m/>
    <d v="2026-05-01T00:00:00"/>
    <m/>
    <m/>
    <m/>
    <s v="2-736-676"/>
    <s v="MASIVO"/>
    <s v="1 MES PENDIENTE"/>
    <x v="12"/>
    <m/>
    <m/>
    <m/>
    <m/>
  </r>
  <r>
    <x v="1"/>
    <s v=" GABRIEL ALEXANDER PRADO"/>
    <n v="363088380000"/>
    <s v="Cobros Mayo 3"/>
    <m/>
    <m/>
    <d v="2026-05-01T00:00:00"/>
    <s v="65004762"/>
    <s v="65004762"/>
    <m/>
    <m/>
    <m/>
    <m/>
    <m/>
    <d v="2026-05-01T00:00:00"/>
    <m/>
    <m/>
    <m/>
    <s v="4-832-204"/>
    <s v="MASIVO"/>
    <s v="2 MESES PENDIENTES"/>
    <x v="12"/>
    <m/>
    <m/>
    <m/>
    <m/>
  </r>
  <r>
    <x v="1"/>
    <s v="IRVING JAVIER UreñaTienda"/>
    <n v="364084210000"/>
    <s v="Cobros Mayo 3"/>
    <m/>
    <m/>
    <d v="2026-05-01T00:00:00"/>
    <s v="68482408"/>
    <s v="68482408"/>
    <m/>
    <m/>
    <m/>
    <m/>
    <m/>
    <d v="2026-05-01T00:00:00"/>
    <m/>
    <m/>
    <m/>
    <s v="8-845-2287"/>
    <s v="MASIVO"/>
    <s v="2 MESES PENDIENTES"/>
    <x v="12"/>
    <m/>
    <m/>
    <m/>
    <m/>
  </r>
  <r>
    <x v="1"/>
    <s v="ROOKE BELLIDO CESAR JAVIER"/>
    <n v="368091840000"/>
    <s v="Cobros Mayo 3"/>
    <m/>
    <m/>
    <d v="2026-05-01T00:00:00"/>
    <s v="68131299"/>
    <s v="68131299"/>
    <m/>
    <m/>
    <m/>
    <m/>
    <m/>
    <d v="2026-05-01T00:00:00"/>
    <m/>
    <m/>
    <m/>
    <s v="8-957-995"/>
    <s v="MASIVO"/>
    <s v="2 MESES PENDIENTES"/>
    <x v="12"/>
    <m/>
    <m/>
    <m/>
    <m/>
  </r>
  <r>
    <x v="1"/>
    <s v="ADRIANA Garcia"/>
    <n v="361092140000"/>
    <s v="Cobros Mayo 3"/>
    <m/>
    <m/>
    <d v="2026-05-01T00:00:00"/>
    <s v="64353268"/>
    <s v="64353268"/>
    <m/>
    <m/>
    <m/>
    <m/>
    <m/>
    <d v="2026-05-01T00:00:00"/>
    <m/>
    <m/>
    <m/>
    <s v="8-1000-1838"/>
    <s v="MASIVO"/>
    <s v="NPN"/>
    <x v="12"/>
    <m/>
    <m/>
    <m/>
    <m/>
  </r>
  <r>
    <x v="1"/>
    <s v="ANTONIO ESCOBAR CHANG"/>
    <n v="368092480000"/>
    <s v="Cobros Mayo 3"/>
    <m/>
    <m/>
    <d v="2026-05-01T00:00:00"/>
    <s v="67694551"/>
    <s v="67694551"/>
    <m/>
    <m/>
    <m/>
    <m/>
    <m/>
    <d v="2026-05-01T00:00:00"/>
    <m/>
    <m/>
    <m/>
    <s v="8-949-407"/>
    <s v="MASIVO"/>
    <s v="2 MESES PENDIENTES"/>
    <x v="12"/>
    <m/>
    <m/>
    <m/>
    <m/>
  </r>
  <r>
    <x v="1"/>
    <s v="JACKELINE RODRIGUEZ"/>
    <n v="366089940000"/>
    <s v="Cobros Mayo 3"/>
    <m/>
    <m/>
    <d v="2026-05-01T00:00:00"/>
    <s v="68104642"/>
    <s v="68104642"/>
    <m/>
    <m/>
    <m/>
    <m/>
    <m/>
    <d v="2026-05-01T00:00:00"/>
    <m/>
    <m/>
    <m/>
    <s v="9-704-792"/>
    <s v="MASIVO"/>
    <s v="2 MESES PENDIENTES"/>
    <x v="12"/>
    <m/>
    <m/>
    <m/>
    <m/>
  </r>
  <r>
    <x v="1"/>
    <s v="Iker asier Díaz IBARGUENTienda"/>
    <n v="369093360000"/>
    <s v="Cobros Mayo 3"/>
    <m/>
    <m/>
    <d v="2026-05-01T00:00:00"/>
    <s v="65424487"/>
    <s v="65424487"/>
    <m/>
    <m/>
    <m/>
    <m/>
    <m/>
    <d v="2026-05-01T00:00:00"/>
    <m/>
    <m/>
    <m/>
    <s v="8-1024-799"/>
    <s v="MASIVO"/>
    <s v="2 MESES PENDIENTES"/>
    <x v="12"/>
    <m/>
    <m/>
    <m/>
    <m/>
  </r>
  <r>
    <x v="1"/>
    <s v="VICTOR MANUEL Gálvez"/>
    <n v="369092640000"/>
    <s v="Cobros Mayo 3"/>
    <m/>
    <m/>
    <d v="2026-05-01T00:00:00"/>
    <s v="68113973"/>
    <s v="68113973"/>
    <m/>
    <m/>
    <m/>
    <m/>
    <m/>
    <d v="2026-05-01T00:00:00"/>
    <m/>
    <m/>
    <m/>
    <s v="8-1033-961"/>
    <s v="MASIVO"/>
    <s v="2 MESES PENDIENTES"/>
    <x v="12"/>
    <m/>
    <m/>
    <m/>
    <m/>
  </r>
  <r>
    <x v="1"/>
    <s v="LARISZA LORENA CRUZ "/>
    <n v="368091980000"/>
    <s v="Cobros Mayo 3"/>
    <m/>
    <m/>
    <d v="2026-05-01T00:00:00"/>
    <s v="68597707"/>
    <s v="68597707"/>
    <m/>
    <m/>
    <m/>
    <m/>
    <m/>
    <d v="2026-05-01T00:00:00"/>
    <m/>
    <m/>
    <m/>
    <s v="8-915-1869"/>
    <s v="MASIVO"/>
    <s v="2 MESES PENDIENTES"/>
    <x v="12"/>
    <m/>
    <m/>
    <m/>
    <m/>
  </r>
  <r>
    <x v="1"/>
    <s v="HECTOR ADRIAN AGUILAR FERNANDEZ"/>
    <n v="366093720000"/>
    <s v="Cobros Mayo 3"/>
    <m/>
    <m/>
    <d v="2026-05-01T00:00:00"/>
    <s v="67610081"/>
    <s v="67610081"/>
    <m/>
    <m/>
    <m/>
    <m/>
    <m/>
    <d v="2026-05-01T00:00:00"/>
    <m/>
    <m/>
    <m/>
    <s v="9-763-1988"/>
    <s v="MASIVO"/>
    <s v="2 MESES PENDIENTES"/>
    <x v="12"/>
    <m/>
    <m/>
    <m/>
    <m/>
  </r>
  <r>
    <x v="1"/>
    <s v="German Gustavo Romero Alvarado"/>
    <n v="368093420000"/>
    <s v="Cobros Mayo 3"/>
    <m/>
    <m/>
    <d v="2026-05-01T00:00:00"/>
    <s v="65850502"/>
    <s v="65850502"/>
    <m/>
    <m/>
    <m/>
    <m/>
    <m/>
    <d v="2026-05-01T00:00:00"/>
    <m/>
    <m/>
    <m/>
    <s v="E-8-237360"/>
    <s v="MASIVO"/>
    <s v="2 MESES PENDIENTES"/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59878-119C-4EEE-8951-0CA31522A4D3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A21:C24" firstHeaderRow="0" firstDataRow="1" firstDataCol="1" rowPageCount="1" colPageCount="1"/>
  <pivotFields count="46">
    <pivotField showAll="0"/>
    <pivotField dataField="1" showAll="0"/>
    <pivotField dataField="1" showAll="0"/>
    <pivotField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7"/>
        <item m="1" x="33"/>
        <item m="1" x="35"/>
        <item m="1" x="36"/>
        <item m="1" x="37"/>
        <item m="1" x="38"/>
        <item m="1" x="39"/>
        <item m="1" x="40"/>
        <item m="1" x="41"/>
        <item m="1" x="42"/>
        <item m="1" x="44"/>
        <item m="1" x="45"/>
        <item m="1" x="34"/>
        <item m="1" x="46"/>
        <item m="1" x="28"/>
        <item m="1" x="29"/>
        <item m="1" x="30"/>
        <item m="1" x="25"/>
        <item m="1" x="31"/>
        <item m="1" x="32"/>
        <item m="1" x="43"/>
        <item x="0"/>
        <item x="13"/>
        <item x="14"/>
        <item x="15"/>
        <item x="16"/>
        <item x="17"/>
        <item x="19"/>
        <item x="20"/>
        <item x="23"/>
        <item x="1"/>
        <item x="2"/>
        <item x="18"/>
        <item x="24"/>
        <item m="1" x="26"/>
        <item x="3"/>
        <item x="4"/>
        <item x="21"/>
        <item x="22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1" hier="-1"/>
  </pageFields>
  <dataFields count="2">
    <dataField name=" Connect" fld="1" baseField="0" baseItem="0"/>
    <dataField name=" RPC" fld="2" baseField="0" baseItem="0"/>
  </dataFields>
  <formats count="5">
    <format dxfId="86">
      <pivotArea field="3" type="button" dataOnly="0" labelOnly="1" outline="0"/>
    </format>
    <format dxfId="85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outline="0" collapsedLevelsAreSubtotals="1" fieldPosition="0"/>
    </format>
    <format dxfId="83">
      <pivotArea dataOnly="0" labelOnly="1" outline="0" fieldPosition="0">
        <references count="1">
          <reference field="6" count="0"/>
        </references>
      </pivotArea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EC475-3617-448B-AE6D-ACD8BD5D3942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Canal">
  <location ref="G45:K47" firstHeaderRow="0" firstDataRow="1" firstDataCol="1" rowPageCount="3" colPageCount="1"/>
  <pivotFields count="23">
    <pivotField axis="axisPage" multipleItemSelectionAllowed="1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multipleItemSelectionAllowed="1" showAll="0">
      <items count="12">
        <item h="1" m="1" x="3"/>
        <item h="1" m="1" x="5"/>
        <item h="1" m="1" x="4"/>
        <item x="1"/>
        <item m="1" x="9"/>
        <item m="1" x="10"/>
        <item h="1" x="0"/>
        <item m="1" x="8"/>
        <item m="1" x="6"/>
        <item m="1" x="7"/>
        <item x="2"/>
        <item t="default"/>
      </items>
    </pivotField>
    <pivotField axis="axisPage" showAll="0">
      <items count="13">
        <item m="1" x="3"/>
        <item x="0"/>
        <item x="1"/>
        <item m="1" x="7"/>
        <item m="1" x="8"/>
        <item m="1" x="9"/>
        <item m="1" x="10"/>
        <item m="1" x="11"/>
        <item m="1" x="4"/>
        <item m="1" x="5"/>
        <item m="1" x="6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18" hier="-1"/>
    <pageField fld="17" hier="-1"/>
  </pageFields>
  <dataFields count="4">
    <dataField name=" Monto de Promesa de Pago" fld="11" baseField="0" baseItem="0" numFmtId="165"/>
    <dataField name="Suma de Monto pagado" fld="14" baseField="0" baseItem="0"/>
    <dataField name="Suma de Pago" fld="11" baseField="2" baseItem="1"/>
    <dataField name="Cuenta de Intentos de pago" fld="22" subtotal="count" baseField="0" baseItem="0"/>
  </dataFields>
  <formats count="11"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outline="0" collapsedLevelsAreSubtotals="1" fieldPosition="0"/>
    </format>
    <format dxfId="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B07F8-256C-45DF-8B55-87A4F2692A03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Agentes">
  <location ref="Q32:R34" firstHeaderRow="1" firstDataRow="1" firstDataCol="1"/>
  <pivotFields count="23">
    <pivotField showAll="0"/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a de Monto pagado" fld="14" baseField="0" baseItem="0"/>
  </dataFields>
  <formats count="4"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6DCA1-98C4-42CA-AC6E-B8762AFC62D9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13:U19" firstHeaderRow="1" firstDataRow="1" firstDataCol="1" rowPageCount="2" colPageCount="1"/>
  <pivotFields count="23">
    <pivotField axis="axisPage" multipleItemSelectionAllowed="1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h="1" x="2"/>
        <item m="1" x="12"/>
        <item m="1" x="14"/>
        <item x="9"/>
        <item x="3"/>
        <item x="0"/>
        <item h="1" x="7"/>
        <item x="6"/>
        <item x="1"/>
        <item x="4"/>
        <item x="5"/>
        <item x="8"/>
        <item m="1" x="11"/>
        <item x="10"/>
        <item h="1"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0">
        <item m="1" x="8"/>
        <item m="1" x="7"/>
        <item m="1" x="6"/>
        <item m="1" x="5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2">
    <pageField fld="0" hier="-1"/>
    <pageField fld="8" hier="-1"/>
  </pageFields>
  <dataFields count="1">
    <dataField name="Cuenta de Tiempo de mora (días)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5D058-55F3-400A-8384-D6F4EC7D8945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6" rowHeaderCaption="Agentes" colHeaderCaption="Dia">
  <location ref="A2:AA6" firstHeaderRow="1" firstDataRow="2" firstDataCol="1"/>
  <pivotFields count="46">
    <pivotField showAll="0"/>
    <pivotField showAll="0"/>
    <pivotField showAll="0"/>
    <pivotField axis="axisCol" showAll="0" sortType="ascending">
      <items count="66">
        <item m="1" x="38"/>
        <item m="1" x="41"/>
        <item m="1" x="57"/>
        <item x="13"/>
        <item m="1" x="49"/>
        <item m="1" x="44"/>
        <item m="1" x="59"/>
        <item x="19"/>
        <item m="1" x="51"/>
        <item x="14"/>
        <item m="1" x="45"/>
        <item m="1" x="61"/>
        <item x="20"/>
        <item m="1" x="46"/>
        <item m="1" x="52"/>
        <item x="15"/>
        <item m="1" x="42"/>
        <item x="16"/>
        <item m="1" x="35"/>
        <item m="1" x="53"/>
        <item x="0"/>
        <item m="1" x="40"/>
        <item m="1" x="63"/>
        <item m="1" x="39"/>
        <item m="1" x="55"/>
        <item x="17"/>
        <item m="1" x="64"/>
        <item x="23"/>
        <item m="1" x="27"/>
        <item m="1" x="56"/>
        <item x="1"/>
        <item m="1" x="33"/>
        <item m="1" x="47"/>
        <item x="18"/>
        <item m="1" x="36"/>
        <item x="24"/>
        <item m="1" x="37"/>
        <item m="1" x="48"/>
        <item x="2"/>
        <item m="1" x="34"/>
        <item m="1" x="58"/>
        <item m="1" x="28"/>
        <item m="1" x="50"/>
        <item x="21"/>
        <item m="1" x="60"/>
        <item x="3"/>
        <item m="1" x="29"/>
        <item m="1" x="54"/>
        <item x="22"/>
        <item m="1" x="30"/>
        <item m="1" x="62"/>
        <item x="4"/>
        <item m="1" x="31"/>
        <item x="5"/>
        <item x="6"/>
        <item x="7"/>
        <item x="8"/>
        <item m="1" x="43"/>
        <item x="9"/>
        <item m="1" x="32"/>
        <item x="10"/>
        <item m="1" x="25"/>
        <item x="12"/>
        <item m="1" x="26"/>
        <item x="11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3"/>
  </colFields>
  <colItems count="26">
    <i>
      <x v="3"/>
    </i>
    <i>
      <x v="7"/>
    </i>
    <i>
      <x v="9"/>
    </i>
    <i>
      <x v="12"/>
    </i>
    <i>
      <x v="15"/>
    </i>
    <i>
      <x v="17"/>
    </i>
    <i>
      <x v="20"/>
    </i>
    <i>
      <x v="25"/>
    </i>
    <i>
      <x v="27"/>
    </i>
    <i>
      <x v="30"/>
    </i>
    <i>
      <x v="33"/>
    </i>
    <i>
      <x v="35"/>
    </i>
    <i>
      <x v="38"/>
    </i>
    <i>
      <x v="43"/>
    </i>
    <i>
      <x v="45"/>
    </i>
    <i>
      <x v="48"/>
    </i>
    <i>
      <x v="51"/>
    </i>
    <i>
      <x v="53"/>
    </i>
    <i>
      <x v="54"/>
    </i>
    <i>
      <x v="55"/>
    </i>
    <i>
      <x v="56"/>
    </i>
    <i>
      <x v="58"/>
    </i>
    <i>
      <x v="60"/>
    </i>
    <i>
      <x v="62"/>
    </i>
    <i>
      <x v="64"/>
    </i>
    <i t="grand">
      <x/>
    </i>
  </colItems>
  <dataFields count="1">
    <dataField name="Llamadas diarias" fld="5" baseField="0" baseItem="0"/>
  </dataFields>
  <formats count="7">
    <format dxfId="108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07">
      <pivotArea outline="0" collapsedLevelsAreSubtotals="1" fieldPosition="0"/>
    </format>
    <format dxfId="106">
      <pivotArea field="3" type="button" dataOnly="0" labelOnly="1" outline="0" axis="axisCol" fieldPosition="0"/>
    </format>
    <format dxfId="105">
      <pivotArea type="topRight" dataOnly="0" labelOnly="1" outline="0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grandCol="1" outline="0" fieldPosition="0"/>
    </format>
    <format dxfId="102">
      <pivotArea outline="0" collapsedLevelsAreSubtotals="1" fieldPosition="0">
        <references count="1">
          <reference field="3" count="1" selected="0">
            <x v="59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AC40E-66F7-4AB5-AAA0-CA66850BD778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D12:E15" firstHeaderRow="1" firstDataRow="1" firstDataCol="1" rowPageCount="1" colPageCount="1"/>
  <pivotFields count="46">
    <pivotField showAll="0"/>
    <pivotField showAll="0"/>
    <pivotField showAll="0"/>
    <pivotField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7"/>
        <item m="1" x="33"/>
        <item m="1" x="35"/>
        <item m="1" x="36"/>
        <item m="1" x="37"/>
        <item m="1" x="38"/>
        <item m="1" x="39"/>
        <item m="1" x="40"/>
        <item m="1" x="41"/>
        <item m="1" x="42"/>
        <item m="1" x="44"/>
        <item m="1" x="45"/>
        <item m="1" x="34"/>
        <item m="1" x="46"/>
        <item m="1" x="28"/>
        <item m="1" x="29"/>
        <item m="1" x="30"/>
        <item m="1" x="25"/>
        <item m="1" x="31"/>
        <item m="1" x="32"/>
        <item m="1" x="43"/>
        <item x="0"/>
        <item x="13"/>
        <item x="14"/>
        <item x="15"/>
        <item x="16"/>
        <item x="17"/>
        <item x="19"/>
        <item x="20"/>
        <item x="23"/>
        <item x="1"/>
        <item x="2"/>
        <item x="18"/>
        <item x="24"/>
        <item m="1" x="26"/>
        <item x="3"/>
        <item x="4"/>
        <item x="21"/>
        <item x="22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Llamadas" fld="5" baseField="0" baseItem="0"/>
  </dataFields>
  <formats count="4">
    <format dxfId="112">
      <pivotArea field="3" type="button" dataOnly="0" labelOnly="1" outline="0"/>
    </format>
    <format dxfId="111">
      <pivotArea outline="0" collapsedLevelsAreSubtotals="1" fieldPosition="0"/>
    </format>
    <format dxfId="110">
      <pivotArea dataOnly="0" labelOnly="1" outline="0" fieldPosition="0">
        <references count="1">
          <reference field="6" count="0"/>
        </references>
      </pivotArea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8376C-10AC-4772-8378-2D421CA7BB41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Canal">
  <location ref="G34:K36" firstHeaderRow="0" firstDataRow="1" firstDataCol="1" rowPageCount="2" colPageCount="1"/>
  <pivotFields count="23">
    <pivotField axis="axisPage" multipleItemSelectionAllowed="1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2"/>
        <item m="1" x="14"/>
        <item m="1" x="11"/>
        <item x="9"/>
        <item x="3"/>
        <item x="0"/>
        <item x="7"/>
        <item x="6"/>
        <item x="1"/>
        <item x="10"/>
        <item x="4"/>
        <item x="5"/>
        <item x="8"/>
        <item m="1" x="13"/>
        <item t="default"/>
      </items>
    </pivotField>
    <pivotField multipleItemSelectionAllowed="1" showAll="0"/>
    <pivotField showAll="0"/>
    <pivotField dataField="1" showAll="0"/>
    <pivotField showAll="0"/>
    <pivotField showAll="0"/>
    <pivotField dataField="1" showAll="0"/>
    <pivotField showAll="0"/>
    <pivotField showAll="0"/>
    <pivotField multipleItemSelectionAllowed="1"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8" hier="-1"/>
  </pageFields>
  <dataFields count="4">
    <dataField name=" Monto de Promesa de Pago" fld="11" baseField="0" baseItem="0" numFmtId="165"/>
    <dataField name="Suma de Monto pagado" fld="14" baseField="0" baseItem="0"/>
    <dataField name="Suma de Intentos de Promesas" fld="21" baseField="2" baseItem="1"/>
    <dataField name="Suma de Intentos de pago" fld="22" baseField="2" baseItem="1"/>
  </dataFields>
  <formats count="10">
    <format dxfId="122">
      <pivotArea outline="0" collapsedLevelsAreSubtotals="1" fieldPosition="0"/>
    </format>
    <format dxfId="121">
      <pivotArea dataOnly="0" labelOnly="1" outline="0" axis="axisValues" fieldPosition="0"/>
    </format>
    <format dxfId="120">
      <pivotArea outline="0" collapsedLevelsAreSubtotals="1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2" type="button" dataOnly="0" labelOnly="1" outline="0" axis="axisRow" fieldPosition="0"/>
    </format>
    <format dxfId="116">
      <pivotArea dataOnly="0" labelOnly="1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F00AD-A2B4-462A-A21C-155B78DB4938}" name="TablaDinámica21" cacheId="1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F90:G96" firstHeaderRow="1" firstDataRow="1" firstDataCol="1" rowPageCount="1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m="1" x="6"/>
        <item m="1" x="4"/>
        <item m="1" x="5"/>
        <item m="1" x="3"/>
        <item x="1"/>
        <item h="1" x="0"/>
        <item m="1" x="10"/>
        <item m="1" x="8"/>
        <item m="1" x="9"/>
        <item m="1" x="11"/>
        <item m="1" x="7"/>
        <item h="1"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3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 Promesa de Pago" fld="11" baseField="0" baseItem="0" numFmtId="165"/>
  </dataFields>
  <formats count="6">
    <format dxfId="128">
      <pivotArea outline="0" collapsedLevelsAreSubtotals="1" fieldPosition="0"/>
    </format>
    <format dxfId="127">
      <pivotArea outline="0" collapsedLevelsAreSubtotals="1" fieldPosition="0"/>
    </format>
    <format dxfId="126">
      <pivotArea outline="0" collapsedLevelsAreSubtotals="1" fieldPosition="0"/>
    </format>
    <format dxfId="125">
      <pivotArea dataOnly="0" labelOnly="1" outline="0" axis="axisValues" fieldPosition="0"/>
    </format>
    <format dxfId="1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8E656-E146-4AF4-8F14-EF1AC2890BA3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x="12"/>
        <item x="6"/>
        <item x="3"/>
        <item x="7"/>
        <item h="1" x="5"/>
        <item x="8"/>
        <item x="10"/>
        <item x="2"/>
        <item x="4"/>
        <item x="9"/>
        <item m="1" x="15"/>
        <item x="1"/>
        <item x="11"/>
        <item h="1" x="0"/>
        <item m="1" x="13"/>
        <item m="1" x="1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DFE7F-0F3A-4CAD-9D59-BED6B153CF6C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32" rowHeaderCaption="Canal" colHeaderCaption="Dias">
  <location ref="A61:B86" firstHeaderRow="1" firstDataRow="1" firstDataCol="1"/>
  <pivotFields count="23">
    <pivotField axis="axisRow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 Monto de Promesa de Pago" fld="11" baseField="0" baseItem="0" numFmtId="165"/>
  </dataFields>
  <formats count="4">
    <format dxfId="132">
      <pivotArea outline="0" collapsedLevelsAreSubtotals="1" fieldPosition="0"/>
    </format>
    <format dxfId="131">
      <pivotArea outline="0" collapsedLevelsAreSubtotals="1" fieldPosition="0"/>
    </format>
    <format dxfId="130">
      <pivotArea outline="0" collapsedLevelsAreSubtotals="1" fieldPosition="0"/>
    </format>
    <format dxfId="129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32C71-D5B2-4741-B0D6-5D2135AFDC1F}" name="TablaDiná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25:U30" firstHeaderRow="1" firstDataRow="1" firstDataCol="1" rowPageCount="3" colPageCount="1"/>
  <pivotFields count="23">
    <pivotField axis="axisPage" multipleItemSelectionAllowed="1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2"/>
        <item m="1" x="14"/>
        <item m="1" x="11"/>
        <item x="9"/>
        <item x="3"/>
        <item x="0"/>
        <item x="7"/>
        <item x="6"/>
        <item x="1"/>
        <item x="4"/>
        <item x="5"/>
        <item x="8"/>
        <item x="10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m="1" x="8"/>
        <item m="1" x="7"/>
        <item m="1" x="6"/>
        <item m="1" x="5"/>
        <item x="2"/>
        <item x="1"/>
        <item x="0"/>
        <item x="3"/>
        <item x="4"/>
        <item t="default"/>
      </items>
    </pivotField>
    <pivotField showAll="0"/>
    <pivotField axis="axisPage" dataField="1" multipleItemSelectionAllowed="1" showAll="0">
      <items count="12">
        <item h="1" m="1" x="3"/>
        <item h="1" m="1" x="5"/>
        <item h="1" m="1" x="4"/>
        <item h="1" m="1" x="9"/>
        <item h="1" m="1" x="10"/>
        <item h="1" x="0"/>
        <item x="1"/>
        <item h="1" m="1" x="8"/>
        <item h="1" m="1" x="6"/>
        <item h="1" m="1" x="7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 v="4"/>
    </i>
    <i>
      <x v="5"/>
    </i>
    <i>
      <x v="6"/>
    </i>
    <i>
      <x v="8"/>
    </i>
    <i t="grand">
      <x/>
    </i>
  </rowItems>
  <colItems count="1">
    <i/>
  </colItems>
  <pageFields count="3">
    <pageField fld="0" hier="-1"/>
    <pageField fld="17" hier="-1"/>
    <pageField fld="8" hier="-1"/>
  </pageFields>
  <dataFields count="1">
    <dataField name="Cuenta de Mes Pago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25F9B-A8CB-4D4A-8F75-ED3FF22FCE69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21:AA25" firstHeaderRow="1" firstDataRow="1" firstDataCol="1" rowPageCount="1" colPageCount="1"/>
  <pivotFields count="26">
    <pivotField axis="axisPage" showAll="0">
      <items count="5">
        <item m="1" x="3"/>
        <item m="1"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7">
        <item h="1" x="12"/>
        <item x="6"/>
        <item h="1" x="3"/>
        <item h="1" x="7"/>
        <item x="5"/>
        <item h="1" x="8"/>
        <item h="1" x="10"/>
        <item h="1" x="2"/>
        <item h="1" x="4"/>
        <item h="1" x="9"/>
        <item h="1" m="1" x="15"/>
        <item h="1" x="1"/>
        <item h="1" x="11"/>
        <item x="0"/>
        <item h="1" m="1" x="13"/>
        <item h="1" m="1" x="14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4">
    <i>
      <x v="1"/>
    </i>
    <i>
      <x v="4"/>
    </i>
    <i>
      <x v="13"/>
    </i>
    <i t="grand">
      <x/>
    </i>
  </rowItems>
  <colItems count="1">
    <i/>
  </colItems>
  <pageFields count="1">
    <pageField fld="0" item="3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CCA6E-EA23-4CBB-83F4-0BF938480CD4}" name="TablaDinámica22" cacheId="1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F103:G107" firstHeaderRow="1" firstDataRow="1" firstDataCol="1" rowPageCount="2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12">
        <item h="1" m="1" x="3"/>
        <item h="1" m="1" x="5"/>
        <item h="1" m="1" x="4"/>
        <item x="1"/>
        <item x="2"/>
        <item m="1" x="9"/>
        <item m="1" x="10"/>
        <item h="1" x="0"/>
        <item m="1" x="6"/>
        <item m="1" x="7"/>
        <item m="1" x="8"/>
        <item t="default"/>
      </items>
    </pivotField>
    <pivotField axis="axisPage" showAll="0">
      <items count="13">
        <item m="1" x="6"/>
        <item m="1" x="4"/>
        <item m="1" x="5"/>
        <item m="1" x="3"/>
        <item x="1"/>
        <item x="0"/>
        <item m="1" x="10"/>
        <item m="1" x="8"/>
        <item m="1" x="9"/>
        <item m="1" x="11"/>
        <item m="1" x="7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3"/>
    </i>
    <i>
      <x v="7"/>
    </i>
    <i t="grand">
      <x/>
    </i>
  </rowItems>
  <colItems count="1">
    <i/>
  </colItems>
  <pageFields count="2">
    <pageField fld="17" hier="-1"/>
    <pageField fld="18" hier="-1"/>
  </pageFields>
  <dataFields count="1">
    <dataField name=" Monto Recuperado" fld="14" baseField="0" baseItem="0"/>
  </dataFields>
  <formats count="5">
    <format dxfId="137">
      <pivotArea outline="0" collapsedLevelsAreSubtotals="1" fieldPosition="0"/>
    </format>
    <format dxfId="136">
      <pivotArea outline="0" collapsedLevelsAreSubtotals="1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123BF-C237-47A9-B14F-1BB10A120CE0}" name="TablaDinámica19" cacheId="1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rowHeaderCaption="Agentes">
  <location ref="AH4:AJ9" firstHeaderRow="0" firstDataRow="1" firstDataCol="1" rowPageCount="2" colPageCount="1"/>
  <pivotFields count="23">
    <pivotField axis="axisPage" multipleItemSelectionAllowed="1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axis="axisRow" showAll="0">
      <items count="4">
        <item h="1" m="1" x="1"/>
        <item x="0"/>
        <item h="1"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2"/>
        <item m="1" x="14"/>
        <item m="1" x="11"/>
        <item x="9"/>
        <item x="3"/>
        <item x="0"/>
        <item x="7"/>
        <item x="6"/>
        <item x="1"/>
        <item x="10"/>
        <item x="4"/>
        <item x="5"/>
        <item x="8"/>
        <item m="1" x="13"/>
        <item t="default"/>
      </items>
    </pivotField>
    <pivotField multipleItemSelectionAllowed="1" showAll="0"/>
    <pivotField showAll="0"/>
    <pivotField dataField="1" showAll="0"/>
    <pivotField showAll="0"/>
    <pivotField showAll="0"/>
    <pivotField showAll="0"/>
    <pivotField showAll="0"/>
    <pivotField showAll="0"/>
    <pivotField multipleItemSelectionAllowed="1" showAll="0"/>
    <pivotField axis="axisRow" showAll="0">
      <items count="13">
        <item m="1" x="3"/>
        <item x="1"/>
        <item x="0"/>
        <item m="1" x="7"/>
        <item m="1" x="8"/>
        <item m="1" x="9"/>
        <item m="1" x="10"/>
        <item m="1" x="11"/>
        <item m="1" x="4"/>
        <item m="1" x="5"/>
        <item m="1" x="6"/>
        <item x="2"/>
        <item t="default"/>
      </items>
    </pivotField>
    <pivotField showAll="0"/>
    <pivotField showAll="0"/>
    <pivotField showAll="0"/>
    <pivotField showAll="0"/>
  </pivotFields>
  <rowFields count="2">
    <field x="2"/>
    <field x="18"/>
  </rowFields>
  <rowItems count="5">
    <i>
      <x v="1"/>
    </i>
    <i r="1">
      <x v="1"/>
    </i>
    <i r="1">
      <x v="2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8" hier="-1"/>
  </pageFields>
  <dataFields count="2">
    <dataField name=" Promesa de Pago" fld="11" baseField="0" baseItem="0" numFmtId="165"/>
    <dataField name="Cant Promesa " fld="11" subtotal="count" baseField="2" baseItem="0"/>
  </dataFields>
  <formats count="10">
    <format dxfId="147">
      <pivotArea outline="0" collapsedLevelsAreSubtotals="1" fieldPosition="0"/>
    </format>
    <format dxfId="146">
      <pivotArea dataOnly="0" labelOnly="1" outline="0" axis="axisValues" fieldPosition="0"/>
    </format>
    <format dxfId="145">
      <pivotArea outline="0" collapsedLevelsAreSubtotals="1" fieldPosition="0"/>
    </format>
    <format dxfId="1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2" type="button" dataOnly="0" labelOnly="1" outline="0" axis="axisRow" fieldPosition="0"/>
    </format>
    <format dxfId="140">
      <pivotArea dataOnly="0" labelOnly="1" fieldPosition="0">
        <references count="1">
          <reference field="2" count="0"/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DFAF3-1144-49B5-B508-8EC4267ED9E8}" name="TablaDinámica1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7" indent="0" outline="1" outlineData="1" multipleFieldFilters="0" chartFormat="18" rowHeaderCaption="Agentes" colHeaderCaption="Dia">
  <location ref="F54:G80" firstHeaderRow="1" firstDataRow="2" firstDataCol="1"/>
  <pivotFields count="46">
    <pivotField showAll="0"/>
    <pivotField showAll="0"/>
    <pivotField showAll="0"/>
    <pivotField axis="axisRow" showAll="0" sortType="ascending">
      <items count="66">
        <item m="1" x="38"/>
        <item m="1" x="41"/>
        <item m="1" x="57"/>
        <item x="13"/>
        <item m="1" x="49"/>
        <item m="1" x="44"/>
        <item m="1" x="59"/>
        <item x="19"/>
        <item m="1" x="51"/>
        <item x="14"/>
        <item m="1" x="45"/>
        <item m="1" x="61"/>
        <item x="20"/>
        <item m="1" x="46"/>
        <item m="1" x="52"/>
        <item x="15"/>
        <item m="1" x="42"/>
        <item x="16"/>
        <item m="1" x="35"/>
        <item m="1" x="53"/>
        <item x="0"/>
        <item m="1" x="40"/>
        <item m="1" x="63"/>
        <item m="1" x="39"/>
        <item m="1" x="55"/>
        <item x="17"/>
        <item m="1" x="64"/>
        <item x="23"/>
        <item m="1" x="27"/>
        <item m="1" x="56"/>
        <item x="1"/>
        <item m="1" x="33"/>
        <item m="1" x="47"/>
        <item x="18"/>
        <item m="1" x="36"/>
        <item x="24"/>
        <item m="1" x="37"/>
        <item m="1" x="48"/>
        <item x="2"/>
        <item m="1" x="34"/>
        <item m="1" x="58"/>
        <item m="1" x="28"/>
        <item m="1" x="50"/>
        <item x="21"/>
        <item m="1" x="60"/>
        <item x="3"/>
        <item m="1" x="29"/>
        <item m="1" x="54"/>
        <item x="22"/>
        <item m="1" x="30"/>
        <item m="1" x="62"/>
        <item x="4"/>
        <item m="1" x="31"/>
        <item x="5"/>
        <item x="6"/>
        <item x="7"/>
        <item x="8"/>
        <item m="1" x="43"/>
        <item x="9"/>
        <item m="1" x="32"/>
        <item x="10"/>
        <item m="1" x="25"/>
        <item x="12"/>
        <item m="1" x="26"/>
        <item x="11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axis="axisCol" showAll="0">
      <items count="4">
        <item m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5">
    <i>
      <x v="3"/>
    </i>
    <i>
      <x v="7"/>
    </i>
    <i>
      <x v="9"/>
    </i>
    <i>
      <x v="12"/>
    </i>
    <i>
      <x v="15"/>
    </i>
    <i>
      <x v="17"/>
    </i>
    <i>
      <x v="20"/>
    </i>
    <i>
      <x v="25"/>
    </i>
    <i>
      <x v="27"/>
    </i>
    <i>
      <x v="30"/>
    </i>
    <i>
      <x v="33"/>
    </i>
    <i>
      <x v="35"/>
    </i>
    <i>
      <x v="38"/>
    </i>
    <i>
      <x v="43"/>
    </i>
    <i>
      <x v="45"/>
    </i>
    <i>
      <x v="48"/>
    </i>
    <i>
      <x v="51"/>
    </i>
    <i>
      <x v="53"/>
    </i>
    <i>
      <x v="54"/>
    </i>
    <i>
      <x v="55"/>
    </i>
    <i>
      <x v="56"/>
    </i>
    <i>
      <x v="58"/>
    </i>
    <i>
      <x v="60"/>
    </i>
    <i>
      <x v="62"/>
    </i>
    <i>
      <x v="64"/>
    </i>
  </rowItems>
  <colFields count="1">
    <field x="11"/>
  </colFields>
  <colItems count="1">
    <i>
      <x v="1"/>
    </i>
  </colItems>
  <dataFields count="1">
    <dataField name="Llamadas diarias" fld="5" baseField="0" baseItem="0"/>
  </dataFields>
  <formats count="6">
    <format dxfId="153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52">
      <pivotArea outline="0" collapsedLevelsAreSubtotals="1" fieldPosition="0"/>
    </format>
    <format dxfId="151">
      <pivotArea field="3" type="button" dataOnly="0" labelOnly="1" outline="0" axis="axisRow" fieldPosition="0"/>
    </format>
    <format dxfId="150">
      <pivotArea type="topRight" dataOnly="0" labelOnly="1" outline="0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dataOnly="0" labelOnly="1" grandCol="1" outline="0" fieldPosition="0"/>
    </format>
  </formats>
  <chartFormats count="47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11" count="1" selected="0">
            <x v="0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11" count="1" selected="0">
            <x v="1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11" count="1" selected="0">
            <x v="1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11" count="1" selected="0">
            <x v="0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11" count="1" selected="0">
            <x v="1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11" count="1" selected="0">
            <x v="1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11" count="1" selected="0">
            <x v="1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11" count="1" selected="0">
            <x v="1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11" count="1" selected="0">
            <x v="1"/>
          </reference>
        </references>
      </pivotArea>
    </chartFormat>
    <chartFormat chart="11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11" count="1" selected="0">
            <x v="0"/>
          </reference>
        </references>
      </pivotArea>
    </chartFormat>
    <chartFormat chart="11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1" count="1" selected="0">
            <x v="1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1" count="1" selected="0">
            <x v="1"/>
          </reference>
        </references>
      </pivotArea>
    </chartFormat>
    <chartFormat chart="11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1" count="1" selected="0">
            <x v="1"/>
          </reference>
        </references>
      </pivotArea>
    </chartFormat>
    <chartFormat chart="11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1" count="1" selected="0">
            <x v="1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1" count="1" selected="0">
            <x v="1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11" count="1" selected="0">
            <x v="1"/>
          </reference>
        </references>
      </pivotArea>
    </chartFormat>
    <chartFormat chart="11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11" count="1" selected="0">
            <x v="1"/>
          </reference>
        </references>
      </pivotArea>
    </chartFormat>
    <chartFormat chart="11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A263E-F78A-434A-A48D-DE2B2D8D87EC}" name="TablaDinámica1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2:L1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x="12"/>
        <item x="6"/>
        <item x="3"/>
        <item x="7"/>
        <item x="5"/>
        <item x="8"/>
        <item x="10"/>
        <item x="2"/>
        <item x="4"/>
        <item x="9"/>
        <item m="1" x="15"/>
        <item x="1"/>
        <item x="11"/>
        <item x="0"/>
        <item m="1" x="13"/>
        <item m="1" x="1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EF975-48DF-4E8B-A7FC-9D2B8E1E697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A11:B14" firstHeaderRow="1" firstDataRow="1" firstDataCol="1" rowPageCount="1" colPageCount="1"/>
  <pivotFields count="46">
    <pivotField showAll="0"/>
    <pivotField showAll="0"/>
    <pivotField showAll="0"/>
    <pivotField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7"/>
        <item m="1" x="33"/>
        <item m="1" x="35"/>
        <item m="1" x="36"/>
        <item m="1" x="37"/>
        <item m="1" x="38"/>
        <item m="1" x="39"/>
        <item m="1" x="40"/>
        <item m="1" x="41"/>
        <item m="1" x="42"/>
        <item m="1" x="44"/>
        <item m="1" x="45"/>
        <item m="1" x="34"/>
        <item m="1" x="46"/>
        <item m="1" x="28"/>
        <item m="1" x="29"/>
        <item m="1" x="30"/>
        <item m="1" x="25"/>
        <item m="1" x="31"/>
        <item m="1" x="32"/>
        <item m="1" x="43"/>
        <item x="0"/>
        <item x="13"/>
        <item x="14"/>
        <item x="15"/>
        <item x="16"/>
        <item x="17"/>
        <item x="19"/>
        <item x="20"/>
        <item x="23"/>
        <item x="1"/>
        <item x="2"/>
        <item x="18"/>
        <item x="24"/>
        <item m="1" x="26"/>
        <item x="3"/>
        <item x="4"/>
        <item x="21"/>
        <item x="22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Llamadas" fld="5" baseField="0" baseItem="0"/>
  </dataFields>
  <formats count="4">
    <format dxfId="157">
      <pivotArea field="3" type="button" dataOnly="0" labelOnly="1" outline="0"/>
    </format>
    <format dxfId="156">
      <pivotArea outline="0" collapsedLevelsAreSubtotals="1" fieldPosition="0"/>
    </format>
    <format dxfId="155">
      <pivotArea dataOnly="0" labelOnly="1" outline="0" fieldPosition="0">
        <references count="1">
          <reference field="6" count="0"/>
        </references>
      </pivotArea>
    </format>
    <format dxfId="15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0D402-A395-426F-85B4-9976ECA204C6}" name="TablaDiná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Meses">
  <location ref="AH21:AJ24" firstHeaderRow="0" firstDataRow="1" firstDataCol="1" rowPageCount="2" colPageCount="1"/>
  <pivotFields count="23">
    <pivotField axis="axisPage" multipleItemSelectionAllowed="1" showAll="0">
      <items count="66">
        <item m="1" x="57"/>
        <item m="1" x="49"/>
        <item m="1" x="59"/>
        <item m="1" x="51"/>
        <item m="1" x="61"/>
        <item m="1" x="52"/>
        <item m="1" x="53"/>
        <item m="1" x="63"/>
        <item m="1" x="55"/>
        <item m="1" x="64"/>
        <item m="1" x="56"/>
        <item m="1" x="47"/>
        <item m="1" x="48"/>
        <item m="1" x="58"/>
        <item m="1" x="50"/>
        <item m="1" x="60"/>
        <item m="1" x="54"/>
        <item m="1" x="6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45"/>
        <item m="1" x="4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2"/>
        <item m="1" x="14"/>
        <item m="1" x="11"/>
        <item x="9"/>
        <item x="3"/>
        <item x="0"/>
        <item x="7"/>
        <item x="6"/>
        <item x="1"/>
        <item x="10"/>
        <item x="4"/>
        <item x="5"/>
        <item x="8"/>
        <item m="1" x="13"/>
        <item t="default"/>
      </items>
    </pivotField>
    <pivotField multipleItemSelectionAllowed="1" showAll="0"/>
    <pivotField showAll="0"/>
    <pivotField showAll="0"/>
    <pivotField showAll="0"/>
    <pivotField showAll="0"/>
    <pivotField dataField="1" showAll="0"/>
    <pivotField showAll="0"/>
    <pivotField showAll="0"/>
    <pivotField axis="axisRow" multipleItemSelectionAllowed="1" showAll="0">
      <items count="12">
        <item h="1" m="1" x="3"/>
        <item h="1" m="1" x="5"/>
        <item h="1" m="1" x="4"/>
        <item x="1"/>
        <item h="1" m="1" x="9"/>
        <item h="1" m="1" x="10"/>
        <item h="1" x="0"/>
        <item h="1" m="1" x="8"/>
        <item h="1" m="1" x="6"/>
        <item h="1" m="1" x="7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7"/>
  </rowFields>
  <rowItems count="3">
    <i>
      <x v="3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8" hier="-1"/>
  </pageFields>
  <dataFields count="2">
    <dataField name=" Monto pagado" fld="14" baseField="17" baseItem="3"/>
    <dataField name=" Intentos de pago" fld="22" baseField="17" baseItem="0"/>
  </dataFields>
  <formats count="8"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outline="0" collapsedLevelsAreSubtotals="1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2" type="button" dataOnly="0" labelOnly="1" outline="0"/>
    </format>
    <format dxfId="159">
      <pivotArea dataOnly="0" labelOnly="1" grandRow="1" outline="0" fieldPosition="0"/>
    </format>
    <format dxfId="1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A3D10-1D6E-42B1-8FE1-D30FF5E195D1}" name="TablaDinámica2" cacheId="1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A34:C41" firstHeaderRow="0" firstDataRow="1" firstDataCol="1" rowPageCount="2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showAll="0">
      <items count="12">
        <item m="1" x="3"/>
        <item m="1" x="5"/>
        <item m="1" x="4"/>
        <item x="1"/>
        <item x="2"/>
        <item m="1" x="9"/>
        <item m="1" x="10"/>
        <item x="0"/>
        <item m="1" x="6"/>
        <item m="1" x="7"/>
        <item m="1" x="8"/>
        <item t="default"/>
      </items>
    </pivotField>
    <pivotField axis="axisPage" showAll="0">
      <items count="13">
        <item m="1" x="6"/>
        <item m="1" x="4"/>
        <item m="1" x="5"/>
        <item m="1" x="3"/>
        <item x="1"/>
        <item x="0"/>
        <item m="1" x="10"/>
        <item m="1" x="8"/>
        <item m="1" x="9"/>
        <item m="1" x="11"/>
        <item m="1" x="7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8" hier="-1"/>
  </pageFields>
  <dataFields count="2">
    <dataField name=" Promesa de Pago" fld="11" baseField="0" baseItem="0" numFmtId="165"/>
    <dataField name=" Monto Recuperado" fld="14" baseField="0" baseItem="0"/>
  </dataFields>
  <formats count="7">
    <format dxfId="172">
      <pivotArea outline="0" collapsedLevelsAreSubtotals="1" fieldPosition="0"/>
    </format>
    <format dxfId="171">
      <pivotArea outline="0" collapsedLevelsAreSubtotals="1" fieldPosition="0"/>
    </format>
    <format dxfId="170">
      <pivotArea outline="0" collapsedLevelsAreSubtotals="1" fieldPosition="0"/>
    </format>
    <format dxfId="169">
      <pivotArea dataOnly="0" labelOnly="1" outline="0" axis="axisValues" fieldPosition="0"/>
    </format>
    <format dxfId="1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D7EA7-5CD2-43A8-9300-8F0A2EF51577}" name="TablaDinámica1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2:I2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x="12"/>
        <item x="6"/>
        <item x="3"/>
        <item x="7"/>
        <item x="5"/>
        <item x="8"/>
        <item x="10"/>
        <item x="2"/>
        <item x="4"/>
        <item x="9"/>
        <item m="1" x="15"/>
        <item x="1"/>
        <item x="11"/>
        <item x="0"/>
        <item m="1" x="13"/>
        <item m="1" x="1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2348F-1DEA-4712-A607-3E738E0E3840}" name="TablaDinámica9" cacheId="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20" rowHeaderCaption="Agentes">
  <location ref="D46:E48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Cuenta de Promesa de Pago" fld="11" subtotal="count" baseField="0" baseItem="0" numFmtId="1"/>
    <dataField name="Cuenta de Monto pagado" fld="14" subtotal="count" baseField="0" baseItem="0" numFmtId="1"/>
  </dataFields>
  <formats count="6">
    <format dxfId="178">
      <pivotArea outline="0" collapsedLevelsAreSubtotals="1" fieldPosition="0"/>
    </format>
    <format dxfId="177">
      <pivotArea outline="0" collapsedLevelsAreSubtotals="1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outline="0" fieldPosition="0">
        <references count="1">
          <reference field="4294967294" count="1">
            <x v="0"/>
          </reference>
        </references>
      </pivotArea>
    </format>
    <format dxfId="173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1F54E-D9B1-4A82-83BF-F04B2DBDE68F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54:B57" firstHeaderRow="1" firstDataRow="1" firstDataCol="1"/>
  <pivotFields count="26">
    <pivotField axis="axisRow" showAll="0">
      <items count="5">
        <item m="1" x="3"/>
        <item m="1"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Cant" fld="7" subtotal="count" baseField="0" baseItem="0"/>
  </dataFields>
  <formats count="2">
    <format dxfId="180">
      <pivotArea outline="0" collapsedLevelsAreSubtotals="1" fieldPosition="0"/>
    </format>
    <format dxfId="1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B3EB9-3CA3-4835-92DC-453E732180D2}" name="TablaDinámica11" cacheId="1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A16:C23" firstHeaderRow="0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 Promesa de Pago" fld="11" baseField="0" baseItem="0" numFmtId="165"/>
    <dataField name=" Monto Recuperado" fld="14" baseField="0" baseItem="0"/>
  </dataFields>
  <formats count="13"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7" type="button" dataOnly="0" labelOnly="1" outline="0" axis="axisRow" fieldPosition="0"/>
    </format>
    <format dxfId="71">
      <pivotArea dataOnly="0" labelOnly="1" fieldPosition="0">
        <references count="1">
          <reference field="7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A4CE4461-1EF2-4A50-A76F-6F9E1E8B1BD5}" autoFormatId="16" applyNumberFormats="0" applyBorderFormats="0" applyFontFormats="0" applyPatternFormats="0" applyAlignmentFormats="0" applyWidthHeightFormats="0">
  <queryTableRefresh nextId="27">
    <queryTableFields count="26">
      <queryTableField id="1" name="Source.Name" tableColumnId="1"/>
      <queryTableField id="2" name="Nombre_Cliente" tableColumnId="2"/>
      <queryTableField id="3" name="Numero_Cuenta" tableColumnId="3"/>
      <queryTableField id="4" name="Nombre de Lista" tableColumnId="4"/>
      <queryTableField id="5" name="Provincia" tableColumnId="5"/>
      <queryTableField id="6" name="Dias_morosidad" tableColumnId="6"/>
      <queryTableField id="7" name="Fecha_Ult_Pago" tableColumnId="7"/>
      <queryTableField id="8" name="Contacto1" tableColumnId="8"/>
      <queryTableField id="9" name="Contacto2" tableColumnId="9"/>
      <queryTableField id="10" name="Contacto3" tableColumnId="10"/>
      <queryTableField id="11" name="email" tableColumnId="11"/>
      <queryTableField id="12" name="Monto_Vencido" tableColumnId="12"/>
      <queryTableField id="13" name="Monto_Total" tableColumnId="13"/>
      <queryTableField id="14" name="Ciclo" tableColumnId="14"/>
      <queryTableField id="15" name="Fecha_Promesa_Pago" tableColumnId="15"/>
      <queryTableField id="16" name="Numero_de_orden" tableColumnId="16"/>
      <queryTableField id="17" name="Segmentacion_de_cliente" tableColumnId="17"/>
      <queryTableField id="18" name="Direccion" tableColumnId="18"/>
      <queryTableField id="19" name="Cedula_del_cliente" tableColumnId="19"/>
      <queryTableField id="20" name="Canal" tableColumnId="20"/>
      <queryTableField id="21" name="_producto_TV" tableColumnId="21"/>
      <queryTableField id="22" name="_Producto_Linea" tableColumnId="22"/>
      <queryTableField id="23" name="_Renta_BB" tableColumnId="23"/>
      <queryTableField id="24" name="_Renta_Linea" tableColumnId="24"/>
      <queryTableField id="25" name="_Renta_TV" tableColumnId="25"/>
      <queryTableField id="26" name="Pago_de_entrad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CF431-0694-42AB-886C-0765E9073504}" name="UTILIZADAS" displayName="UTILIZADAS" ref="A1:Z4914" tableType="queryTable" totalsRowShown="0">
  <autoFilter ref="A1:Z4914" xr:uid="{355CF431-0694-42AB-886C-0765E9073504}">
    <filterColumn colId="0">
      <filters>
        <filter val="Cobros Mayo"/>
      </filters>
    </filterColumn>
  </autoFilter>
  <tableColumns count="26">
    <tableColumn id="1" xr3:uid="{9205C0CC-86EF-48F5-9503-3CDA19432CF8}" uniqueName="1" name="Source.Name" queryTableFieldId="1" dataDxfId="60"/>
    <tableColumn id="2" xr3:uid="{93D207BE-F075-420A-B33E-97B73ECF8BB5}" uniqueName="2" name="Nombre_Cliente" queryTableFieldId="2" dataDxfId="59"/>
    <tableColumn id="3" xr3:uid="{9251E59D-CB80-46C7-A4CB-EDA27999FB14}" uniqueName="3" name="Numero_Cuenta" queryTableFieldId="3" dataDxfId="58"/>
    <tableColumn id="4" xr3:uid="{E04B722B-54B5-4F4C-82FF-EE4CDAA8D883}" uniqueName="4" name="Nombre de Lista" queryTableFieldId="4" dataDxfId="57"/>
    <tableColumn id="5" xr3:uid="{73ECE0FC-A90B-4B82-B70D-630FB07C8D2E}" uniqueName="5" name="Provincia" queryTableFieldId="5"/>
    <tableColumn id="6" xr3:uid="{E43405D8-71A8-4275-B210-A89B0089A1FB}" uniqueName="6" name="Dias_morosidad" queryTableFieldId="6"/>
    <tableColumn id="7" xr3:uid="{9F08A42C-73B9-4E41-9141-48CA64666976}" uniqueName="7" name="Fecha_Ult_Pago" queryTableFieldId="7" dataDxfId="56"/>
    <tableColumn id="8" xr3:uid="{FE14A049-CEAA-4D3A-8959-2EF1C495ECB4}" uniqueName="8" name="Contacto1" queryTableFieldId="8"/>
    <tableColumn id="9" xr3:uid="{8496EA45-4240-46D2-9B8B-7E4B59FAA229}" uniqueName="9" name="Contacto2" queryTableFieldId="9"/>
    <tableColumn id="10" xr3:uid="{1472766B-3835-42EF-8DC9-57113DAB3BEF}" uniqueName="10" name="Contacto3" queryTableFieldId="10"/>
    <tableColumn id="11" xr3:uid="{7DB2CBCF-1460-4653-B4D9-8B2A9023C459}" uniqueName="11" name="email" queryTableFieldId="11"/>
    <tableColumn id="12" xr3:uid="{6CB7C3EC-8AB0-4406-9BA3-ACCD607C3027}" uniqueName="12" name="Monto_Vencido" queryTableFieldId="12"/>
    <tableColumn id="13" xr3:uid="{2F27BB92-53AC-468B-90D3-476128BCA3BF}" uniqueName="13" name="Monto_Total" queryTableFieldId="13"/>
    <tableColumn id="14" xr3:uid="{B3B513AC-ADAF-4968-A2E5-F6E63B924116}" uniqueName="14" name="Ciclo" queryTableFieldId="14"/>
    <tableColumn id="15" xr3:uid="{DF81F0D6-B328-4F06-8946-2A44471C22BD}" uniqueName="15" name="Fecha_Promesa_Pago" queryTableFieldId="15" dataDxfId="55"/>
    <tableColumn id="16" xr3:uid="{80A9F290-08F4-4E24-9AE5-667F27976A44}" uniqueName="16" name="Numero_de_orden" queryTableFieldId="16"/>
    <tableColumn id="17" xr3:uid="{7DAB793C-2A8F-4CF1-9F93-8BCC51E10C29}" uniqueName="17" name="Segmentacion_de_cliente" queryTableFieldId="17"/>
    <tableColumn id="18" xr3:uid="{2A98442D-1ACF-45FA-A992-6C8B50F08945}" uniqueName="18" name="Direccion" queryTableFieldId="18"/>
    <tableColumn id="19" xr3:uid="{37483311-5298-4BD5-B39E-BEFB724057A3}" uniqueName="19" name="Cedula_del_cliente" queryTableFieldId="19"/>
    <tableColumn id="20" xr3:uid="{F09D255A-FE04-4C60-B779-5F01BB90945A}" uniqueName="20" name="Canal" queryTableFieldId="20" dataDxfId="54"/>
    <tableColumn id="21" xr3:uid="{806A9F68-1DF0-4BCB-9E27-8AFB9C575F8C}" uniqueName="21" name="Tiempo de mora" queryTableFieldId="21" dataDxfId="53"/>
    <tableColumn id="22" xr3:uid="{35B9DFC0-1491-453D-857C-C8BDD1CCD122}" uniqueName="22" name="_Producto_Linea" queryTableFieldId="22"/>
    <tableColumn id="23" xr3:uid="{60F5F38D-D4B6-4064-AA24-6BABAAB58686}" uniqueName="23" name="_Renta_BB" queryTableFieldId="23"/>
    <tableColumn id="24" xr3:uid="{18F36887-6971-4F73-A12B-53BA7501CBC1}" uniqueName="24" name="_Renta_Linea" queryTableFieldId="24"/>
    <tableColumn id="25" xr3:uid="{170F3735-F89F-42EC-9376-7E6453A48E97}" uniqueName="25" name="_Renta_TV" queryTableFieldId="25"/>
    <tableColumn id="26" xr3:uid="{021D3E9D-6A05-4525-8FC0-088A683EC4E1}" uniqueName="26" name="Pago_de_entrada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94B71-1137-4E71-99FF-5FECFC29A3B7}" name="promesas" displayName="promesas" ref="A1:W1426" totalsRowCount="1" headerRowDxfId="52" headerRowCellStyle="Normal 2">
  <autoFilter ref="A1:W1425" xr:uid="{AC6073E9-A6A5-410C-A4EC-66DEEF331182}"/>
  <tableColumns count="23">
    <tableColumn id="1" xr3:uid="{6895915D-558F-4AC5-B9A0-B6A0A8205D84}" name="Fecha" totalsRowDxfId="51" dataCellStyle="Normal 2">
      <calculatedColumnFormula>TEXT(promesas[[#This Row],[Marca temporal]],"dd/mmm")</calculatedColumnFormula>
    </tableColumn>
    <tableColumn id="2" xr3:uid="{49866E26-4431-408C-B4C9-4BCCBBDE5FC9}" name="Marca temporal" dataDxfId="50" totalsRowDxfId="49"/>
    <tableColumn id="4" xr3:uid="{F433BE91-7F83-4BF6-8DE5-9F2D7B83AD15}" name="Agente " dataDxfId="48" totalsRowDxfId="47"/>
    <tableColumn id="5" xr3:uid="{71079D1E-6BB5-449B-89BB-C6F431FE128A}" name="Numero celular " dataDxfId="46" totalsRowDxfId="45"/>
    <tableColumn id="6" xr3:uid="{AF68A6FC-0E34-4CEF-8748-4162AB27B4C4}" name="Cuenta" dataDxfId="44" totalsRowDxfId="43"/>
    <tableColumn id="7" xr3:uid="{18EBC092-A2DB-4381-9D34-08B162E333A2}" name="Identificación (cedula)" dataDxfId="42" totalsRowDxfId="41"/>
    <tableColumn id="8" xr3:uid="{BCDE25B8-15A9-4119-BE9F-D12E45C804CF}" name="Campaña " dataDxfId="40" totalsRowDxfId="39"/>
    <tableColumn id="9" xr3:uid="{E97420D7-C120-404F-8708-EB8189975F0F}" name="Canal" dataDxfId="38" totalsRowDxfId="37"/>
    <tableColumn id="10" xr3:uid="{44F8D1B4-F6EE-4147-A4E8-43CF1352B9F0}" name="Escenario " dataDxfId="36" totalsRowDxfId="35"/>
    <tableColumn id="11" xr3:uid="{6A5FA7AB-4516-471E-B412-703C313275BF}" name="Motivo " dataDxfId="34" totalsRowDxfId="33"/>
    <tableColumn id="12" xr3:uid="{0E36283E-1427-4EF5-9E17-9D6C0B17C4AF}" name="Fecha  promesa de pago" totalsRowFunction="sum" dataDxfId="32" totalsRowDxfId="31" dataCellStyle="Moneda"/>
    <tableColumn id="13" xr3:uid="{5847FD63-CE50-4656-A90D-182C911F4BAF}" name="Monto de promesa de pago" dataDxfId="30" totalsRowDxfId="29" dataCellStyle="Moneda"/>
    <tableColumn id="14" xr3:uid="{A67E5C85-590F-464E-B34B-D4E284A5F57B}" name="Realiza el pago " dataDxfId="28" totalsRowDxfId="27" dataCellStyle="Normal 2"/>
    <tableColumn id="17" xr3:uid="{62865B09-FD6E-4812-BFF4-69E28C29684B}" name="Fecha de Pago" totalsRowFunction="sum" dataDxfId="26" totalsRowDxfId="25" dataCellStyle="Moneda"/>
    <tableColumn id="19" xr3:uid="{9823ADBB-1B78-4278-80CB-5CE733167F93}" name="Monto pagado" dataDxfId="24" totalsRowDxfId="23" dataCellStyle="Moneda"/>
    <tableColumn id="18" xr3:uid="{BDE2FCAD-CE1B-4767-9223-8656F25C6267}" name="Tiempo de mora (días)" dataDxfId="22" totalsRowDxfId="21"/>
    <tableColumn id="21" xr3:uid="{977973EF-1001-49BC-A440-7C1EE9861380}" name="Campaña" dataDxfId="20" totalsRowDxfId="19"/>
    <tableColumn id="15" xr3:uid="{EE02E895-0045-418D-AD77-D3DBF4A6860B}" name="Mes Pago" totalsRowFunction="custom" dataDxfId="18" totalsRowDxfId="17" dataCellStyle="Normal 2">
      <calculatedColumnFormula>IF(promesas[[#This Row],[Fecha de Pago]]="", "", TEXT(promesas[[#This Row],[Fecha de Pago]], "mmm"))</calculatedColumnFormula>
      <totalsRowFormula>+COUNTA(promesas[Mes Pago])</totalsRowFormula>
    </tableColumn>
    <tableColumn id="3" xr3:uid="{6F2DAABA-C185-4DED-9277-82FD27806328}" name="Mes Promesa" dataDxfId="16" totalsRowDxfId="15" dataCellStyle="Normal 2">
      <calculatedColumnFormula>IF(promesas[[#This Row],[Fecha  promesa de pago]]="", "", TEXT(promesas[[#This Row],[Fecha  promesa de pago]], "mmm"))</calculatedColumnFormula>
    </tableColumn>
    <tableColumn id="16" xr3:uid="{326B2461-D12C-45BD-B894-4085511FA892}" name="Dia Pago" dataDxfId="14" totalsRowDxfId="13" dataCellStyle="Normal 2">
      <calculatedColumnFormula>IF(promesas[[#This Row],[Fecha de Pago]]="", "", TEXT(promesas[[#This Row],[Fecha de Pago]], "dd/mmm"))</calculatedColumnFormula>
    </tableColumn>
    <tableColumn id="20" xr3:uid="{160A90B1-1AD3-47DD-8305-60F322798625}" name="Dia Promesa" dataDxfId="12" totalsRowDxfId="11" dataCellStyle="Normal 2">
      <calculatedColumnFormula>IF(promesas[[#This Row],[Fecha  promesa de pago]]="", "", TEXT(promesas[[#This Row],[Fecha  promesa de pago]], "dd/mmm"))</calculatedColumnFormula>
    </tableColumn>
    <tableColumn id="22" xr3:uid="{67DDAD7D-80AE-4BED-91A4-E1BC8EC9D1DB}" name="Intentos de Promesas" totalsRowFunction="sum" dataDxfId="10" dataCellStyle="Normal 2">
      <calculatedColumnFormula>IF(LEN(TRIM(promesas[[#This Row],[Fecha  promesa de pago]]))&gt;0,1,"")</calculatedColumnFormula>
    </tableColumn>
    <tableColumn id="23" xr3:uid="{701C792A-B11C-47B4-950A-C6834EF2AB42}" name="Intentos de pago" totalsRowFunction="sum" dataDxfId="9" dataCellStyle="Normal 2">
      <calculatedColumnFormula>IF(LEN(TRIM(promesas[[#This Row],[Fecha de Pago]]))&gt;0,1,"")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8997D1-5EDF-4B8B-8465-6D92A7FD9E81}" name="Tabla2" displayName="Tabla2" ref="A1:AT6497" totalsRowShown="0">
  <autoFilter ref="A1:AT6497" xr:uid="{7F77DF65-BD5E-4EDF-9FE3-9DE922538B7A}"/>
  <sortState xmlns:xlrd2="http://schemas.microsoft.com/office/spreadsheetml/2017/richdata2" ref="A2:AT3377">
    <sortCondition ref="I2:I3377"/>
  </sortState>
  <tableColumns count="46">
    <tableColumn id="1" xr3:uid="{55CB297B-792D-4306-AA91-72985D133601}" name="Campaña" dataDxfId="8">
      <calculatedColumnFormula>_xlfn.XLOOKUP(I2,UTILIZADAS[Contacto1],UTILIZADAS[Source.Name],,0)</calculatedColumnFormula>
    </tableColumn>
    <tableColumn id="2" xr3:uid="{A4D56787-0C59-4B5C-BB15-730C8CCD92C1}" name="Connect" dataDxfId="7">
      <calculatedColumnFormula>VLOOKUP(J2,Ref!A:C,3,0)</calculatedColumnFormula>
    </tableColumn>
    <tableColumn id="3" xr3:uid="{A99AA039-157D-40EB-8113-209B7BB2102C}" name="RPC" dataDxfId="6">
      <calculatedColumnFormula>VLOOKUP(J2,Ref!A:D,4,0)</calculatedColumnFormula>
    </tableColumn>
    <tableColumn id="4" xr3:uid="{14765500-C6CF-422E-AAB1-CBDD20BDF244}" name="Call Day" dataDxfId="5">
      <calculatedColumnFormula>TEXT(H2,"dd/mmm")</calculatedColumnFormula>
    </tableColumn>
    <tableColumn id="5" xr3:uid="{7AA40720-4841-4F0A-B71B-1F1B1F70DBC4}" name="Frecuencia" dataDxfId="4">
      <calculatedColumnFormula>+COUNTIF(I:I,I2)</calculatedColumnFormula>
    </tableColumn>
    <tableColumn id="6" xr3:uid="{0FA4F19E-A4B3-467D-98A5-63639284821F}" name="Intentos" dataDxfId="3"/>
    <tableColumn id="7" xr3:uid="{32A38334-D7BE-4EBA-9580-2C6774749364}" name="Contar" dataDxfId="2">
      <calculatedColumnFormula>IF(I2=I3,0,1)</calculatedColumnFormula>
    </tableColumn>
    <tableColumn id="8" xr3:uid="{150D80D6-1B32-4596-8DAE-19B4AF1EA998}" name="call_date" dataDxfId="1"/>
    <tableColumn id="9" xr3:uid="{59F1C462-F4E7-476F-BBA9-B6ECF810B426}" name="phone_number_dialed"/>
    <tableColumn id="10" xr3:uid="{B897CC11-008A-4043-B107-3388CA50C982}" name="status" dataDxfId="0"/>
    <tableColumn id="11" xr3:uid="{89014717-05F3-418A-ABC7-569483D6BF7C}" name="user"/>
    <tableColumn id="12" xr3:uid="{0DF52534-49E9-4AAC-8D8C-2514CCC4863D}" name="full_name"/>
    <tableColumn id="13" xr3:uid="{F2E88FC3-E87C-423F-810D-1FF8EEF6B0D7}" name="campaign_id"/>
    <tableColumn id="14" xr3:uid="{5B349048-0D22-4F23-9477-4537BD266D15}" name="vendor_lead_code"/>
    <tableColumn id="15" xr3:uid="{63805A96-0826-47FE-8846-792F7F3FBBAB}" name="source_id"/>
    <tableColumn id="16" xr3:uid="{7F4DD363-2BB5-4908-BAF1-CE23CB9F55D0}" name="list_id"/>
    <tableColumn id="17" xr3:uid="{1A767BC7-009D-4ACC-9BD7-06523EA26D01}" name="gmt_offset_now"/>
    <tableColumn id="18" xr3:uid="{4D172978-2FCF-4A86-B066-43245568923A}" name="phone_code"/>
    <tableColumn id="19" xr3:uid="{7AE83536-1A29-4D5A-B7FF-F315D9CF149A}" name="phone_number"/>
    <tableColumn id="20" xr3:uid="{186B7336-7217-40AB-9622-11FF2CEB272E}" name="title"/>
    <tableColumn id="21" xr3:uid="{F3B871E8-9F04-49BD-BE1B-4D1769403705}" name="first_name"/>
    <tableColumn id="22" xr3:uid="{D995357D-FEEC-448A-840A-3E268F7AFF5F}" name="middle_initial"/>
    <tableColumn id="23" xr3:uid="{A14CC5E0-8953-4B9C-84CE-4B8301720A51}" name="last_name"/>
    <tableColumn id="24" xr3:uid="{838E4DD7-D211-40DF-9E81-A3C384791377}" name="address1"/>
    <tableColumn id="25" xr3:uid="{6E344E9C-5FC6-4530-B7FD-1E98870C9E9B}" name="address2"/>
    <tableColumn id="26" xr3:uid="{52269CF4-393E-45BC-B23B-05F87D996A12}" name="address3"/>
    <tableColumn id="27" xr3:uid="{152B9043-82B3-456A-8A5E-1FF2A3E3AA46}" name="city"/>
    <tableColumn id="28" xr3:uid="{6CB0C493-3745-4E0F-A33F-F335422DDCDB}" name="state"/>
    <tableColumn id="29" xr3:uid="{E8E7B42D-E621-4119-BC0D-D398E047F74F}" name="province"/>
    <tableColumn id="30" xr3:uid="{C79775F9-0D36-4BDC-BC8B-5150FFB6ADEE}" name="postal_code"/>
    <tableColumn id="31" xr3:uid="{9335956B-2CFD-4383-8780-4B97A5C30221}" name="country_code"/>
    <tableColumn id="32" xr3:uid="{321732D0-0632-4265-8926-FE2AD4318DA9}" name="gender"/>
    <tableColumn id="33" xr3:uid="{5225B548-7BF1-4F24-B9B0-FE82757A40D4}" name="date_of_birth"/>
    <tableColumn id="34" xr3:uid="{06CECBDA-7D8A-44DE-8675-3E170C91337F}" name="alt_phone"/>
    <tableColumn id="35" xr3:uid="{28799C26-7F65-49C9-9665-1D323DD4C673}" name="email"/>
    <tableColumn id="36" xr3:uid="{BB12DD93-A379-4949-8B47-913140B56ECE}" name="security_phrase"/>
    <tableColumn id="37" xr3:uid="{BE6A49DB-14D3-4CD3-A6E0-215263138561}" name="comments"/>
    <tableColumn id="38" xr3:uid="{A1407179-3AFB-4ECD-872C-ED0260329A44}" name="length_in_sec"/>
    <tableColumn id="39" xr3:uid="{8B75DC02-E03C-4064-9599-E8FFA0511CEF}" name="user_group"/>
    <tableColumn id="40" xr3:uid="{7588C1D1-EA10-4C3F-987D-5503639A046B}" name="alt_dial"/>
    <tableColumn id="41" xr3:uid="{935F71D9-904C-4821-A40C-ED1B8E88493D}" name="rank"/>
    <tableColumn id="42" xr3:uid="{5FB21239-8820-4081-9C2F-2A9DA9375BBE}" name="owner"/>
    <tableColumn id="43" xr3:uid="{39C9A0B1-0A23-4F7D-A7D4-603FC33AE7C3}" name="lead_id"/>
    <tableColumn id="44" xr3:uid="{F2723687-628D-42F2-A232-560D371EA942}" name="list_name"/>
    <tableColumn id="45" xr3:uid="{2AABA956-27AF-4C7F-A5A3-5449F7EC9050}" name="list_description"/>
    <tableColumn id="46" xr3:uid="{5EDEA527-2BAF-4D22-8087-F000A2D67B36}" name="status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FE2F-3A74-468B-9A86-95B334F4BA93}">
  <sheetPr>
    <tabColor rgb="FF48CAE4"/>
  </sheetPr>
  <dimension ref="A1:I51"/>
  <sheetViews>
    <sheetView showGridLines="0" topLeftCell="A8" zoomScale="70" zoomScaleNormal="70" workbookViewId="0">
      <selection activeCell="D20" sqref="D20"/>
    </sheetView>
  </sheetViews>
  <sheetFormatPr baseColWidth="10" defaultRowHeight="14.5"/>
  <cols>
    <col min="1" max="1" width="22.90625" bestFit="1" customWidth="1"/>
    <col min="2" max="2" width="21.54296875" customWidth="1"/>
    <col min="3" max="3" width="23.90625" customWidth="1"/>
    <col min="4" max="4" width="23.08984375" customWidth="1"/>
    <col min="5" max="5" width="22.54296875" customWidth="1"/>
    <col min="6" max="6" width="19.6328125" customWidth="1"/>
    <col min="7" max="7" width="21.36328125" customWidth="1"/>
    <col min="8" max="8" width="25" customWidth="1"/>
    <col min="9" max="9" width="33.36328125" customWidth="1"/>
    <col min="10" max="10" width="22" customWidth="1"/>
  </cols>
  <sheetData>
    <row r="1" spans="1:9" ht="15" thickBot="1">
      <c r="A1" s="79"/>
      <c r="B1" s="79"/>
      <c r="C1" s="79"/>
      <c r="D1" s="79"/>
    </row>
    <row r="2" spans="1:9" ht="24" customHeight="1" thickBot="1">
      <c r="A2" s="238" t="s">
        <v>2065</v>
      </c>
      <c r="B2" s="239"/>
      <c r="C2" s="239"/>
      <c r="D2" s="239"/>
      <c r="E2" s="239"/>
      <c r="F2" s="239"/>
      <c r="G2" s="240"/>
      <c r="H2" s="244" t="s">
        <v>2071</v>
      </c>
      <c r="I2" s="245"/>
    </row>
    <row r="3" spans="1:9" ht="15" thickBot="1">
      <c r="A3" s="241"/>
      <c r="B3" s="242"/>
      <c r="C3" s="242"/>
      <c r="D3" s="242"/>
      <c r="E3" s="242"/>
      <c r="F3" s="242"/>
      <c r="G3" s="243"/>
      <c r="H3" s="112" t="s">
        <v>2066</v>
      </c>
      <c r="I3" s="113" t="s">
        <v>2047</v>
      </c>
    </row>
    <row r="4" spans="1:9">
      <c r="A4" s="262"/>
      <c r="B4" s="262"/>
      <c r="C4" s="262"/>
      <c r="D4" s="262"/>
      <c r="E4" s="262"/>
      <c r="F4" s="262"/>
      <c r="G4" s="263"/>
      <c r="H4" s="70" t="s">
        <v>26</v>
      </c>
      <c r="I4" s="69">
        <f>datos!B33</f>
        <v>3566</v>
      </c>
    </row>
    <row r="5" spans="1:9">
      <c r="A5" s="264"/>
      <c r="B5" s="264"/>
      <c r="C5" s="264"/>
      <c r="D5" s="264"/>
      <c r="E5" s="264"/>
      <c r="F5" s="264"/>
      <c r="G5" s="253"/>
      <c r="H5" s="71" t="s">
        <v>27</v>
      </c>
      <c r="I5" s="69">
        <f>datos!B34</f>
        <v>3468</v>
      </c>
    </row>
    <row r="6" spans="1:9">
      <c r="A6" s="264"/>
      <c r="B6" s="264"/>
      <c r="C6" s="264"/>
      <c r="D6" s="264"/>
      <c r="E6" s="264"/>
      <c r="F6" s="264"/>
      <c r="G6" s="253"/>
      <c r="H6" s="71" t="s">
        <v>28</v>
      </c>
      <c r="I6" s="69">
        <f>datos!B35</f>
        <v>772</v>
      </c>
    </row>
    <row r="7" spans="1:9">
      <c r="A7" s="264"/>
      <c r="B7" s="264"/>
      <c r="C7" s="264"/>
      <c r="D7" s="264"/>
      <c r="E7" s="264"/>
      <c r="F7" s="264"/>
      <c r="G7" s="253"/>
      <c r="H7" s="71" t="s">
        <v>9</v>
      </c>
      <c r="I7" s="69">
        <f>datos!B36</f>
        <v>115</v>
      </c>
    </row>
    <row r="8" spans="1:9" ht="15" thickBot="1">
      <c r="A8" s="264"/>
      <c r="B8" s="264"/>
      <c r="C8" s="264"/>
      <c r="D8" s="264"/>
      <c r="E8" s="264"/>
      <c r="F8" s="264"/>
      <c r="G8" s="253"/>
      <c r="H8" s="72" t="s">
        <v>29</v>
      </c>
      <c r="I8" s="68">
        <f>datos!B37</f>
        <v>91</v>
      </c>
    </row>
    <row r="9" spans="1:9">
      <c r="A9" s="264"/>
      <c r="B9" s="264"/>
      <c r="C9" s="264"/>
      <c r="D9" s="264"/>
      <c r="E9" s="264"/>
      <c r="F9" s="264"/>
      <c r="G9" s="253"/>
      <c r="H9" s="57"/>
      <c r="I9" s="66"/>
    </row>
    <row r="10" spans="1:9">
      <c r="A10" s="264"/>
      <c r="B10" s="264"/>
      <c r="C10" s="264"/>
      <c r="D10" s="264"/>
      <c r="E10" s="264"/>
      <c r="F10" s="264"/>
      <c r="G10" s="253"/>
      <c r="H10" s="48"/>
      <c r="I10" s="67"/>
    </row>
    <row r="11" spans="1:9" ht="15" thickBot="1">
      <c r="A11" s="265"/>
      <c r="B11" s="265"/>
      <c r="C11" s="265"/>
      <c r="D11" s="265"/>
      <c r="E11" s="265"/>
      <c r="F11" s="265"/>
      <c r="G11" s="255"/>
      <c r="H11" s="48"/>
      <c r="I11" s="68"/>
    </row>
    <row r="12" spans="1:9" ht="21.5" thickBot="1">
      <c r="A12" s="246" t="s">
        <v>5464</v>
      </c>
      <c r="B12" s="247"/>
      <c r="C12" s="248" t="s">
        <v>33</v>
      </c>
      <c r="D12" s="249"/>
      <c r="E12" s="250"/>
      <c r="F12" s="251" t="s">
        <v>2070</v>
      </c>
      <c r="G12" s="251"/>
      <c r="H12" s="252"/>
      <c r="I12" s="253"/>
    </row>
    <row r="13" spans="1:9" ht="15" customHeight="1" thickBot="1">
      <c r="A13" s="209" t="s">
        <v>2</v>
      </c>
      <c r="B13" s="144">
        <v>1</v>
      </c>
      <c r="C13" s="117" t="s">
        <v>14</v>
      </c>
      <c r="D13" s="117" t="s">
        <v>2057</v>
      </c>
      <c r="E13" s="118" t="s">
        <v>2058</v>
      </c>
      <c r="F13" s="256">
        <f>B20/B14</f>
        <v>3.224901850813236E-2</v>
      </c>
      <c r="G13" s="256"/>
      <c r="H13" s="252"/>
      <c r="I13" s="253"/>
    </row>
    <row r="14" spans="1:9" ht="15" customHeight="1">
      <c r="A14" s="101" t="s">
        <v>3</v>
      </c>
      <c r="B14" s="169">
        <f>datos!B4</f>
        <v>3566</v>
      </c>
      <c r="C14" s="116" t="s">
        <v>1879</v>
      </c>
      <c r="D14" s="74">
        <f>+IFERROR(_xlfn.XLOOKUP(C14,datos!A16:A23,datos!B16:B23,,0),0)</f>
        <v>500.99000000000007</v>
      </c>
      <c r="E14" s="210">
        <f>+IFERROR(_xlfn.XLOOKUP(C14,datos!A16:A23,datos!C16:C23,,0),0)</f>
        <v>204.98</v>
      </c>
      <c r="F14" s="257"/>
      <c r="G14" s="257"/>
      <c r="H14" s="252"/>
      <c r="I14" s="253"/>
    </row>
    <row r="15" spans="1:9" ht="15" customHeight="1">
      <c r="A15" s="101" t="s">
        <v>4</v>
      </c>
      <c r="B15" s="64">
        <f>datos!B5</f>
        <v>4667.4500000000025</v>
      </c>
      <c r="C15" s="73" t="s">
        <v>16</v>
      </c>
      <c r="D15" s="74">
        <f>+IFERROR(_xlfn.XLOOKUP(C15,datos!A17:A24,datos!B17:B24,,0),0)</f>
        <v>160.35</v>
      </c>
      <c r="E15" s="210">
        <f>+IFERROR(_xlfn.XLOOKUP(C15,datos!A17:A24,datos!C17:C24,,0),0)</f>
        <v>0</v>
      </c>
      <c r="F15" s="257"/>
      <c r="G15" s="257"/>
      <c r="H15" s="252"/>
      <c r="I15" s="253"/>
    </row>
    <row r="16" spans="1:9" ht="15" customHeight="1">
      <c r="A16" s="101" t="s">
        <v>5</v>
      </c>
      <c r="B16" s="64">
        <f>datos!B6</f>
        <v>1671.4600000000005</v>
      </c>
      <c r="C16" s="73" t="s">
        <v>1898</v>
      </c>
      <c r="D16" s="74">
        <f>+IFERROR(_xlfn.XLOOKUP(C16,datos!A18:A25,datos!B18:B25,,0),0)</f>
        <v>0</v>
      </c>
      <c r="E16" s="210">
        <f>+IFERROR(_xlfn.XLOOKUP(C16,datos!A18:A25,datos!C18:C25,,0),0)</f>
        <v>0</v>
      </c>
      <c r="F16" s="257"/>
      <c r="G16" s="257"/>
      <c r="H16" s="252"/>
      <c r="I16" s="253"/>
    </row>
    <row r="17" spans="1:9" ht="15" customHeight="1">
      <c r="A17" s="101" t="s">
        <v>6</v>
      </c>
      <c r="B17" s="65">
        <f>datos!B7</f>
        <v>0.3581098886972543</v>
      </c>
      <c r="C17" s="73" t="s">
        <v>1877</v>
      </c>
      <c r="D17" s="74">
        <f>+IFERROR(_xlfn.XLOOKUP(C17,datos!A19:A26,datos!B19:B26,,0),0)</f>
        <v>3133.1800000000012</v>
      </c>
      <c r="E17" s="210">
        <f>+IFERROR(_xlfn.XLOOKUP(C17,datos!A19:A26,datos!C19:C26,,0),0)</f>
        <v>1083.71</v>
      </c>
      <c r="F17" s="257"/>
      <c r="G17" s="257"/>
      <c r="H17" s="252"/>
      <c r="I17" s="253"/>
    </row>
    <row r="18" spans="1:9" ht="15.75" customHeight="1" thickBot="1">
      <c r="A18" s="101" t="s">
        <v>8</v>
      </c>
      <c r="B18" s="65">
        <f>datos!B8</f>
        <v>0.1188423645320197</v>
      </c>
      <c r="C18" s="73" t="s">
        <v>1884</v>
      </c>
      <c r="D18" s="74">
        <f>+IFERROR(_xlfn.XLOOKUP(C18,datos!A20:A27,datos!B20:B27,,0),0)</f>
        <v>0</v>
      </c>
      <c r="E18" s="210">
        <f>+IFERROR(_xlfn.XLOOKUP(C18,datos!A20:A27,datos!C20:C27,,0),0)</f>
        <v>0</v>
      </c>
      <c r="F18" s="258"/>
      <c r="G18" s="258"/>
      <c r="H18" s="252"/>
      <c r="I18" s="253"/>
    </row>
    <row r="19" spans="1:9" ht="19.5" customHeight="1" thickBot="1">
      <c r="A19" s="101" t="s">
        <v>7</v>
      </c>
      <c r="B19" s="65">
        <f>datos!B9</f>
        <v>0.80958549222797926</v>
      </c>
      <c r="C19" s="73" t="s">
        <v>1890</v>
      </c>
      <c r="D19" s="74">
        <f>+IFERROR(_xlfn.XLOOKUP(C19,datos!A21:A28,datos!B21:B28,,0),0)</f>
        <v>0</v>
      </c>
      <c r="E19" s="210">
        <f>+IFERROR(_xlfn.XLOOKUP(C19,datos!A21:A28,datos!C21:C28,,0),0)</f>
        <v>0</v>
      </c>
      <c r="F19" s="251" t="s">
        <v>2069</v>
      </c>
      <c r="G19" s="251"/>
      <c r="H19" s="252"/>
      <c r="I19" s="253"/>
    </row>
    <row r="20" spans="1:9" ht="15" customHeight="1">
      <c r="A20" s="101" t="s">
        <v>9</v>
      </c>
      <c r="B20" s="63">
        <f>datos!B10</f>
        <v>115</v>
      </c>
      <c r="C20" s="73" t="s">
        <v>1883</v>
      </c>
      <c r="D20" s="74">
        <f>+IFERROR(_xlfn.XLOOKUP(C20,datos!A22:A29,datos!B22:B29,,0),0)</f>
        <v>0</v>
      </c>
      <c r="E20" s="210">
        <f>+IFERROR(_xlfn.XLOOKUP(C20,datos!A22:A29,datos!C22:C29,,0),0)</f>
        <v>0</v>
      </c>
      <c r="F20" s="259">
        <f>B21/B14</f>
        <v>2.5518788558609087E-2</v>
      </c>
      <c r="G20" s="259"/>
      <c r="H20" s="252"/>
      <c r="I20" s="253"/>
    </row>
    <row r="21" spans="1:9" ht="15" customHeight="1">
      <c r="A21" s="101" t="s">
        <v>10</v>
      </c>
      <c r="B21" s="169">
        <f>datos!B11</f>
        <v>91</v>
      </c>
      <c r="C21" s="141" t="s">
        <v>1880</v>
      </c>
      <c r="D21" s="74">
        <f>GETPIVOTDATA(" Promesa de Pago",datos!$A$16,"Canal","Soho")</f>
        <v>801.69</v>
      </c>
      <c r="E21" s="210">
        <f>GETPIVOTDATA(" Monto Recuperado",datos!$A$16,"Canal","Soho")</f>
        <v>382.77</v>
      </c>
      <c r="F21" s="260"/>
      <c r="G21" s="260"/>
      <c r="H21" s="252"/>
      <c r="I21" s="253"/>
    </row>
    <row r="22" spans="1:9" ht="15" customHeight="1">
      <c r="A22" s="101" t="s">
        <v>11</v>
      </c>
      <c r="B22" s="65">
        <f>datos!B12</f>
        <v>0.79130434782608694</v>
      </c>
      <c r="C22" s="141" t="s">
        <v>1889</v>
      </c>
      <c r="D22" s="74">
        <f>GETPIVOTDATA(" Promesa de Pago",datos!$A$16,"Canal","Soho -Callcenter")</f>
        <v>71.240000000000009</v>
      </c>
      <c r="E22" s="210">
        <f>+IFERROR(_xlfn.XLOOKUP(C21,datos!A24:A31,datos!C24:C31,,0),0)</f>
        <v>0</v>
      </c>
      <c r="F22" s="260"/>
      <c r="G22" s="260"/>
      <c r="H22" s="252"/>
      <c r="I22" s="253"/>
    </row>
    <row r="23" spans="1:9" ht="15.75" customHeight="1" thickBot="1">
      <c r="A23" s="49"/>
      <c r="B23" s="50"/>
      <c r="C23" s="60" t="s">
        <v>2042</v>
      </c>
      <c r="D23" s="211">
        <f>SUM(D14:D22)</f>
        <v>4667.4500000000007</v>
      </c>
      <c r="E23" s="212">
        <f>SUM(E14:E22)</f>
        <v>1671.46</v>
      </c>
      <c r="F23" s="261"/>
      <c r="G23" s="261"/>
      <c r="H23" s="254"/>
      <c r="I23" s="255"/>
    </row>
    <row r="24" spans="1:9" ht="5.25" customHeight="1" thickBot="1">
      <c r="A24" s="47"/>
      <c r="B24" s="51"/>
      <c r="C24" s="52"/>
      <c r="D24" s="52"/>
      <c r="E24" s="52"/>
      <c r="F24" s="53"/>
      <c r="G24" s="53"/>
      <c r="H24" s="54"/>
      <c r="I24" s="54"/>
    </row>
    <row r="25" spans="1:9" ht="24" thickBot="1">
      <c r="A25" s="266" t="s">
        <v>2067</v>
      </c>
      <c r="B25" s="267"/>
      <c r="C25" s="267"/>
      <c r="D25" s="267"/>
      <c r="E25" s="267"/>
      <c r="F25" s="267"/>
      <c r="G25" s="268"/>
    </row>
    <row r="26" spans="1:9" ht="18" customHeight="1" thickBot="1">
      <c r="A26" s="119" t="s">
        <v>2068</v>
      </c>
      <c r="B26" s="120" t="s">
        <v>18</v>
      </c>
      <c r="C26" s="120" t="s">
        <v>19</v>
      </c>
      <c r="D26" s="120" t="s">
        <v>6</v>
      </c>
      <c r="E26" s="120" t="s">
        <v>9</v>
      </c>
      <c r="F26" s="120" t="s">
        <v>20</v>
      </c>
      <c r="G26" s="121" t="s">
        <v>21</v>
      </c>
    </row>
    <row r="27" spans="1:9" ht="15" customHeight="1">
      <c r="A27" s="75" t="s">
        <v>1882</v>
      </c>
      <c r="B27" s="170">
        <f>datos!B27</f>
        <v>3566</v>
      </c>
      <c r="C27" s="55">
        <f>datos!C27</f>
        <v>91</v>
      </c>
      <c r="D27" s="56">
        <f>datos!D27</f>
        <v>2.5518788558609087E-2</v>
      </c>
      <c r="E27" s="62">
        <f>datos!E27</f>
        <v>4667.4500000000025</v>
      </c>
      <c r="F27" s="62">
        <f>datos!F27</f>
        <v>1671.4600000000005</v>
      </c>
      <c r="G27" s="99">
        <f>datos!G27</f>
        <v>0.3581098886972543</v>
      </c>
    </row>
    <row r="28" spans="1:9" ht="15.75" customHeight="1" thickBot="1">
      <c r="A28" s="76" t="s">
        <v>2049</v>
      </c>
      <c r="B28" s="171">
        <f>+SUM(B27:B27)</f>
        <v>3566</v>
      </c>
      <c r="C28" s="58">
        <f>+SUM(C27:C27)</f>
        <v>91</v>
      </c>
      <c r="D28" s="59">
        <f>+SUM(D27:D27)</f>
        <v>2.5518788558609087E-2</v>
      </c>
      <c r="E28" s="77">
        <f>+SUM(E27:E27)</f>
        <v>4667.4500000000025</v>
      </c>
      <c r="F28" s="77">
        <f>+SUM(F27:F27)</f>
        <v>1671.4600000000005</v>
      </c>
      <c r="G28" s="100">
        <f>AVERAGE(G27:G27)</f>
        <v>0.3581098886972543</v>
      </c>
    </row>
    <row r="29" spans="1:9" ht="24" thickBot="1">
      <c r="A29" s="272" t="s">
        <v>2073</v>
      </c>
      <c r="B29" s="273"/>
      <c r="C29" s="273"/>
      <c r="D29" s="273"/>
      <c r="E29" s="273"/>
      <c r="F29" s="273"/>
      <c r="G29" s="273"/>
      <c r="H29" s="266" t="s">
        <v>2074</v>
      </c>
      <c r="I29" s="268"/>
    </row>
    <row r="30" spans="1:9" ht="15.75" customHeight="1" thickBot="1">
      <c r="A30" s="114" t="s">
        <v>2068</v>
      </c>
      <c r="B30" s="120" t="s">
        <v>12</v>
      </c>
      <c r="C30" s="120" t="s">
        <v>13</v>
      </c>
      <c r="D30" s="120" t="s">
        <v>7</v>
      </c>
      <c r="E30" s="125" t="s">
        <v>32</v>
      </c>
      <c r="F30" s="125" t="s">
        <v>2119</v>
      </c>
      <c r="G30" s="148" t="s">
        <v>2120</v>
      </c>
      <c r="H30" s="93"/>
      <c r="I30" s="122"/>
    </row>
    <row r="31" spans="1:9" ht="15" customHeight="1">
      <c r="A31" s="143" t="s">
        <v>1882</v>
      </c>
      <c r="B31" s="172">
        <f>GETPIVOTDATA("Intentos",analisis!$A$11,"full_name","Lili Velez")</f>
        <v>1499</v>
      </c>
      <c r="C31" s="144">
        <f>GETPIVOTDATA(" Connect",analisis!$A$21,"full_name","Lili Velez")</f>
        <v>772</v>
      </c>
      <c r="D31" s="144">
        <f>GETPIVOTDATA(" RPC",analisis!$A$21,"full_name","Lili Velez")</f>
        <v>625</v>
      </c>
      <c r="E31" s="144">
        <f>GETPIVOTDATA("Suma de Intentos de Promesas",analisis!$G$34,"Agente ","Lili Velez")</f>
        <v>115</v>
      </c>
      <c r="F31" s="145">
        <f t="shared" ref="F31:F32" si="0">D31/C31</f>
        <v>0.80958549222797926</v>
      </c>
      <c r="G31" s="149">
        <f t="shared" ref="G31:G32" si="1">C31/B31</f>
        <v>0.51501000667111407</v>
      </c>
      <c r="H31" s="93"/>
      <c r="I31" s="122"/>
    </row>
    <row r="32" spans="1:9" ht="15.75" customHeight="1" thickBot="1">
      <c r="A32" s="76" t="s">
        <v>2049</v>
      </c>
      <c r="B32" s="173">
        <f>+SUM(B31:B31)</f>
        <v>1499</v>
      </c>
      <c r="C32" s="146">
        <f>+SUM(C31:C31)</f>
        <v>772</v>
      </c>
      <c r="D32" s="146">
        <f>+SUM(D31:D31)</f>
        <v>625</v>
      </c>
      <c r="E32" s="146">
        <f>+SUM(E31:E31)</f>
        <v>115</v>
      </c>
      <c r="F32" s="147">
        <f t="shared" si="0"/>
        <v>0.80958549222797926</v>
      </c>
      <c r="G32" s="150">
        <f t="shared" si="1"/>
        <v>0.51501000667111407</v>
      </c>
      <c r="H32" s="93"/>
      <c r="I32" s="122"/>
    </row>
    <row r="33" spans="1:9" ht="21.75" customHeight="1" thickBot="1">
      <c r="A33" s="269" t="s">
        <v>2118</v>
      </c>
      <c r="B33" s="270"/>
      <c r="C33" s="271"/>
      <c r="D33" s="98"/>
      <c r="E33" s="269" t="s">
        <v>4277</v>
      </c>
      <c r="F33" s="271"/>
      <c r="G33" s="142"/>
      <c r="H33" s="93"/>
      <c r="I33" s="122"/>
    </row>
    <row r="34" spans="1:9" ht="15.9" customHeight="1" thickBot="1">
      <c r="A34" s="114" t="s">
        <v>2113</v>
      </c>
      <c r="B34" s="114" t="s">
        <v>2116</v>
      </c>
      <c r="C34" s="115" t="s">
        <v>2115</v>
      </c>
      <c r="D34" s="98"/>
      <c r="E34" s="153" t="s">
        <v>1878</v>
      </c>
      <c r="F34" s="115" t="s">
        <v>1881</v>
      </c>
      <c r="H34" s="93"/>
      <c r="I34" s="122"/>
    </row>
    <row r="35" spans="1:9" ht="15.9" customHeight="1" thickBot="1">
      <c r="A35" s="103" t="s">
        <v>2109</v>
      </c>
      <c r="B35" s="104">
        <f>datos!B57</f>
        <v>48</v>
      </c>
      <c r="C35" s="106">
        <f>datos!C57</f>
        <v>6</v>
      </c>
      <c r="E35" s="151">
        <f>GETPIVOTDATA("Contacto1",analisis!$Z$21,"_Producto_Linea","Cliente al dia")</f>
        <v>23</v>
      </c>
      <c r="F35" s="152">
        <f>GETPIVOTDATA("Contacto1",analisis!$Z$21,"_Producto_Linea","Cuenta cesada")</f>
        <v>91</v>
      </c>
      <c r="H35" s="93"/>
      <c r="I35" s="122"/>
    </row>
    <row r="36" spans="1:9" ht="15.9" customHeight="1">
      <c r="A36" s="101" t="s">
        <v>257</v>
      </c>
      <c r="B36" s="104">
        <f>datos!B58</f>
        <v>226</v>
      </c>
      <c r="C36" s="106">
        <f>datos!C58</f>
        <v>20</v>
      </c>
      <c r="H36" s="93"/>
      <c r="I36" s="122"/>
    </row>
    <row r="37" spans="1:9" ht="15.9" customHeight="1">
      <c r="A37" s="101" t="s">
        <v>2110</v>
      </c>
      <c r="B37" s="104">
        <f>datos!B59</f>
        <v>200</v>
      </c>
      <c r="C37" s="106">
        <f>datos!C59</f>
        <v>11</v>
      </c>
      <c r="H37" s="93"/>
      <c r="I37" s="122"/>
    </row>
    <row r="38" spans="1:9" ht="15.9" customHeight="1">
      <c r="A38" s="101" t="s">
        <v>2111</v>
      </c>
      <c r="B38" s="104">
        <f>datos!B60</f>
        <v>26</v>
      </c>
      <c r="C38" s="106">
        <f>datos!C60</f>
        <v>0</v>
      </c>
      <c r="H38" s="93"/>
      <c r="I38" s="122"/>
    </row>
    <row r="39" spans="1:9" ht="15.9" customHeight="1" thickBot="1">
      <c r="A39" s="102" t="s">
        <v>65</v>
      </c>
      <c r="B39" s="104">
        <f>datos!B61</f>
        <v>469</v>
      </c>
      <c r="C39" s="106">
        <f>datos!C61</f>
        <v>54</v>
      </c>
      <c r="H39" s="94"/>
      <c r="I39" s="126"/>
    </row>
    <row r="40" spans="1:9" ht="5.25" customHeight="1" thickBot="1"/>
    <row r="41" spans="1:9" ht="24" thickBot="1">
      <c r="A41" s="266" t="s">
        <v>2072</v>
      </c>
      <c r="B41" s="267"/>
      <c r="C41" s="267"/>
      <c r="D41" s="267"/>
      <c r="E41" s="267"/>
      <c r="F41" s="267"/>
      <c r="G41" s="267"/>
      <c r="H41" s="267"/>
      <c r="I41" s="268"/>
    </row>
    <row r="42" spans="1:9">
      <c r="A42" s="105"/>
      <c r="B42" s="105"/>
      <c r="C42" s="105"/>
      <c r="D42" s="105"/>
      <c r="E42" s="105"/>
      <c r="F42" s="105"/>
      <c r="G42" s="105"/>
      <c r="H42" s="105"/>
      <c r="I42" s="105"/>
    </row>
    <row r="43" spans="1:9">
      <c r="A43" s="105"/>
      <c r="B43" s="105"/>
      <c r="C43" s="105"/>
      <c r="D43" s="105"/>
      <c r="E43" s="105"/>
      <c r="F43" s="105"/>
      <c r="G43" s="105"/>
      <c r="H43" s="105"/>
      <c r="I43" s="105"/>
    </row>
    <row r="44" spans="1:9">
      <c r="A44" s="105"/>
      <c r="B44" s="105"/>
      <c r="C44" s="105"/>
      <c r="D44" s="105"/>
      <c r="E44" s="105"/>
      <c r="F44" s="105"/>
      <c r="G44" s="105"/>
      <c r="H44" s="105"/>
      <c r="I44" s="105"/>
    </row>
    <row r="45" spans="1:9">
      <c r="A45" s="105"/>
      <c r="B45" s="105"/>
      <c r="C45" s="105"/>
      <c r="D45" s="105"/>
      <c r="E45" s="105"/>
      <c r="F45" s="105"/>
      <c r="G45" s="105"/>
      <c r="H45" s="105"/>
      <c r="I45" s="105"/>
    </row>
    <row r="46" spans="1:9">
      <c r="A46" s="105"/>
      <c r="B46" s="105"/>
      <c r="C46" s="105"/>
      <c r="D46" s="105"/>
      <c r="E46" s="105"/>
      <c r="F46" s="105"/>
      <c r="G46" s="105"/>
      <c r="H46" s="105"/>
      <c r="I46" s="105"/>
    </row>
    <row r="47" spans="1:9">
      <c r="A47" s="105"/>
      <c r="B47" s="105"/>
      <c r="C47" s="105"/>
      <c r="D47" s="105"/>
      <c r="E47" s="105"/>
      <c r="F47" s="105"/>
      <c r="G47" s="105"/>
      <c r="H47" s="105"/>
      <c r="I47" s="105"/>
    </row>
    <row r="48" spans="1:9">
      <c r="A48" s="105"/>
      <c r="B48" s="105"/>
      <c r="C48" s="105"/>
      <c r="D48" s="105"/>
      <c r="E48" s="105"/>
      <c r="F48" s="105"/>
      <c r="G48" s="105"/>
      <c r="H48" s="105"/>
      <c r="I48" s="105"/>
    </row>
    <row r="49" spans="1:9">
      <c r="A49" s="105"/>
      <c r="B49" s="105"/>
      <c r="C49" s="105"/>
      <c r="D49" s="105"/>
      <c r="E49" s="105"/>
      <c r="F49" s="105"/>
      <c r="G49" s="105"/>
      <c r="H49" s="105"/>
      <c r="I49" s="105"/>
    </row>
    <row r="50" spans="1:9">
      <c r="A50" s="105"/>
      <c r="B50" s="105"/>
      <c r="C50" s="105"/>
      <c r="D50" s="105"/>
      <c r="E50" s="105"/>
      <c r="F50" s="105"/>
      <c r="G50" s="105"/>
      <c r="H50" s="105"/>
      <c r="I50" s="105"/>
    </row>
    <row r="51" spans="1:9">
      <c r="A51" s="105"/>
      <c r="B51" s="105"/>
      <c r="C51" s="105"/>
      <c r="D51" s="105"/>
      <c r="E51" s="105"/>
      <c r="F51" s="105"/>
      <c r="G51" s="105"/>
      <c r="H51" s="105"/>
      <c r="I51" s="105"/>
    </row>
  </sheetData>
  <mergeCells count="16">
    <mergeCell ref="A25:G25"/>
    <mergeCell ref="A33:C33"/>
    <mergeCell ref="A41:I41"/>
    <mergeCell ref="H29:I29"/>
    <mergeCell ref="A29:G29"/>
    <mergeCell ref="E33:F33"/>
    <mergeCell ref="A2:G3"/>
    <mergeCell ref="H2:I2"/>
    <mergeCell ref="A12:B12"/>
    <mergeCell ref="C12:E12"/>
    <mergeCell ref="F12:G12"/>
    <mergeCell ref="H12:I23"/>
    <mergeCell ref="F13:G18"/>
    <mergeCell ref="F19:G19"/>
    <mergeCell ref="F20:G23"/>
    <mergeCell ref="A4:G11"/>
  </mergeCells>
  <phoneticPr fontId="28" type="noConversion"/>
  <pageMargins left="0.7" right="0.7" top="0.75" bottom="0.75" header="0.3" footer="0.3"/>
  <ignoredErrors>
    <ignoredError sqref="D23 B15:B16 B35:B39 B17:B20 B32 C32:E32 B22 C31:D31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50B9-CD90-40AA-86CE-9EDA66D0FD59}">
  <sheetPr>
    <tabColor rgb="FF92D050"/>
  </sheetPr>
  <dimension ref="A1"/>
  <sheetViews>
    <sheetView showGridLines="0" topLeftCell="A19" zoomScale="70" zoomScaleNormal="70" workbookViewId="0">
      <selection activeCell="R20" sqref="R20"/>
    </sheetView>
  </sheetViews>
  <sheetFormatPr baseColWidth="10" defaultColWidth="11.54296875" defaultRowHeight="14.5"/>
  <cols>
    <col min="1" max="11" width="11.54296875" style="198"/>
    <col min="12" max="12" width="11.453125" style="198" customWidth="1"/>
    <col min="13" max="16384" width="11.54296875" style="198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5AD0-515D-4651-97F8-0099636B98B4}">
  <sheetPr>
    <tabColor rgb="FFFFFF00"/>
  </sheetPr>
  <dimension ref="A1:AL110"/>
  <sheetViews>
    <sheetView topLeftCell="N7" workbookViewId="0">
      <selection activeCell="U14" sqref="U14"/>
    </sheetView>
  </sheetViews>
  <sheetFormatPr baseColWidth="10" defaultRowHeight="14.5"/>
  <cols>
    <col min="1" max="1" width="19.36328125" bestFit="1" customWidth="1"/>
    <col min="2" max="2" width="24.08984375" style="18" bestFit="1" customWidth="1"/>
    <col min="3" max="3" width="17.90625" style="18" bestFit="1" customWidth="1"/>
    <col min="4" max="4" width="23.90625" style="18" bestFit="1" customWidth="1"/>
    <col min="5" max="5" width="20.08984375" style="18" customWidth="1"/>
    <col min="6" max="6" width="25.90625" style="18" bestFit="1" customWidth="1"/>
    <col min="7" max="7" width="16.08984375" style="18" bestFit="1" customWidth="1"/>
    <col min="8" max="8" width="16.54296875" style="18" bestFit="1" customWidth="1"/>
    <col min="9" max="9" width="18.81640625" style="18" bestFit="1" customWidth="1"/>
    <col min="10" max="10" width="26.08984375" style="18" bestFit="1" customWidth="1"/>
    <col min="11" max="11" width="16.54296875" style="18" bestFit="1" customWidth="1"/>
    <col min="12" max="12" width="18.81640625" style="18" bestFit="1" customWidth="1"/>
    <col min="13" max="14" width="7.54296875" style="18" bestFit="1" customWidth="1"/>
    <col min="15" max="15" width="12.1796875" style="18" bestFit="1" customWidth="1"/>
    <col min="16" max="16" width="6.6328125" style="18" bestFit="1" customWidth="1"/>
    <col min="17" max="17" width="11.90625" style="18" bestFit="1" customWidth="1"/>
    <col min="18" max="18" width="20.453125" style="18" bestFit="1" customWidth="1"/>
    <col min="19" max="19" width="6.6328125" style="18" bestFit="1" customWidth="1"/>
    <col min="20" max="20" width="18.81640625" bestFit="1" customWidth="1"/>
    <col min="21" max="21" width="18.54296875" style="18" bestFit="1" customWidth="1"/>
    <col min="22" max="22" width="6.6328125" bestFit="1" customWidth="1"/>
    <col min="23" max="23" width="11.90625" bestFit="1" customWidth="1"/>
    <col min="24" max="24" width="17.08984375" bestFit="1" customWidth="1"/>
    <col min="25" max="25" width="20.36328125" bestFit="1" customWidth="1"/>
    <col min="26" max="26" width="16.54296875" bestFit="1" customWidth="1"/>
    <col min="27" max="27" width="18.81640625" bestFit="1" customWidth="1"/>
    <col min="28" max="33" width="7.36328125" bestFit="1" customWidth="1"/>
    <col min="34" max="34" width="11.90625" bestFit="1" customWidth="1"/>
    <col min="35" max="35" width="13.453125" bestFit="1" customWidth="1"/>
    <col min="36" max="36" width="15.08984375" bestFit="1" customWidth="1"/>
    <col min="37" max="38" width="8.08984375" bestFit="1" customWidth="1"/>
    <col min="39" max="39" width="7.36328125" bestFit="1" customWidth="1"/>
    <col min="40" max="40" width="10" bestFit="1" customWidth="1"/>
    <col min="41" max="41" width="11.6328125" bestFit="1" customWidth="1"/>
    <col min="42" max="42" width="13.90625" bestFit="1" customWidth="1"/>
    <col min="43" max="43" width="20.54296875" bestFit="1" customWidth="1"/>
    <col min="44" max="50" width="7.36328125" bestFit="1" customWidth="1"/>
    <col min="51" max="51" width="23.6328125" bestFit="1" customWidth="1"/>
    <col min="52" max="52" width="12.54296875" bestFit="1" customWidth="1"/>
  </cols>
  <sheetData>
    <row r="1" spans="1:38">
      <c r="A1" s="18"/>
      <c r="B1" s="24">
        <f>GETPIVOTDATA("Intentos",$A$2)</f>
        <v>6496</v>
      </c>
      <c r="S1" s="18">
        <f>GETPIVOTDATA("Intentos",$A$2,"full_name","Lili Velez")</f>
        <v>1499</v>
      </c>
      <c r="AH1" s="21" t="s">
        <v>1861</v>
      </c>
      <c r="AI1" s="18" t="s">
        <v>2052</v>
      </c>
      <c r="AJ1" s="18"/>
      <c r="AK1" s="18"/>
      <c r="AL1" s="18"/>
    </row>
    <row r="2" spans="1:38">
      <c r="A2" s="19" t="s">
        <v>2045</v>
      </c>
      <c r="B2" s="21" t="s">
        <v>2043</v>
      </c>
      <c r="T2" s="18"/>
      <c r="V2" s="18"/>
      <c r="W2" s="18"/>
      <c r="X2" s="18"/>
      <c r="Y2" s="18"/>
      <c r="Z2" s="18"/>
      <c r="AA2" s="18"/>
      <c r="AH2" s="21" t="s">
        <v>1866</v>
      </c>
      <c r="AI2" s="18" t="s">
        <v>2052</v>
      </c>
      <c r="AJ2" s="18"/>
      <c r="AK2" s="18"/>
      <c r="AL2" s="18"/>
    </row>
    <row r="3" spans="1:38">
      <c r="A3" s="19" t="s">
        <v>2044</v>
      </c>
      <c r="B3" s="18" t="s">
        <v>5463</v>
      </c>
      <c r="C3" s="18" t="s">
        <v>5436</v>
      </c>
      <c r="D3" s="18" t="s">
        <v>5437</v>
      </c>
      <c r="E3" s="18" t="s">
        <v>5438</v>
      </c>
      <c r="F3" s="18" t="s">
        <v>5439</v>
      </c>
      <c r="G3" s="18" t="s">
        <v>5440</v>
      </c>
      <c r="H3" s="18" t="s">
        <v>5441</v>
      </c>
      <c r="I3" s="18" t="s">
        <v>5442</v>
      </c>
      <c r="J3" s="18" t="s">
        <v>5443</v>
      </c>
      <c r="K3" s="18" t="s">
        <v>5444</v>
      </c>
      <c r="L3" s="18" t="s">
        <v>5445</v>
      </c>
      <c r="M3" s="18" t="s">
        <v>5446</v>
      </c>
      <c r="N3" s="18" t="s">
        <v>5447</v>
      </c>
      <c r="O3" s="18" t="s">
        <v>5448</v>
      </c>
      <c r="P3" s="18" t="s">
        <v>5449</v>
      </c>
      <c r="Q3" s="18" t="s">
        <v>5450</v>
      </c>
      <c r="R3" s="18" t="s">
        <v>5451</v>
      </c>
      <c r="S3" s="18" t="s">
        <v>5452</v>
      </c>
      <c r="T3" s="18" t="s">
        <v>5465</v>
      </c>
      <c r="U3" s="18" t="s">
        <v>5466</v>
      </c>
      <c r="V3" s="18" t="s">
        <v>5853</v>
      </c>
      <c r="W3" s="18" t="s">
        <v>5854</v>
      </c>
      <c r="X3" s="18" t="s">
        <v>5855</v>
      </c>
      <c r="Y3" s="18" t="s">
        <v>10347</v>
      </c>
      <c r="Z3" s="18" t="s">
        <v>10348</v>
      </c>
      <c r="AA3" s="18" t="s">
        <v>2042</v>
      </c>
      <c r="AH3" s="18"/>
      <c r="AI3" s="22">
        <f>GETPIVOTDATA(" Monto de Promesa de Pago",$G$34)</f>
        <v>4667.4500000000025</v>
      </c>
      <c r="AJ3" s="22">
        <f>GETPIVOTDATA("Suma de Monto pagado",$G$34)</f>
        <v>1671.4600000000005</v>
      </c>
      <c r="AK3" s="18">
        <f>GETPIVOTDATA("Suma de Intentos de Promesas",$G$34,"Agente ","Lili Velez")</f>
        <v>115</v>
      </c>
      <c r="AL3" s="18">
        <f>GETPIVOTDATA("Suma de Intentos de pago",$G$34,"Agente ","Lili Velez")</f>
        <v>91</v>
      </c>
    </row>
    <row r="4" spans="1:38">
      <c r="A4" s="20" t="s">
        <v>1882</v>
      </c>
      <c r="B4" s="217">
        <v>17</v>
      </c>
      <c r="C4" s="217">
        <v>42</v>
      </c>
      <c r="D4" s="217">
        <v>27</v>
      </c>
      <c r="E4" s="217">
        <v>55</v>
      </c>
      <c r="F4" s="217">
        <v>38</v>
      </c>
      <c r="G4" s="217">
        <v>60</v>
      </c>
      <c r="H4" s="217">
        <v>48</v>
      </c>
      <c r="I4" s="217">
        <v>102</v>
      </c>
      <c r="J4" s="217">
        <v>110</v>
      </c>
      <c r="K4" s="217">
        <v>101</v>
      </c>
      <c r="L4" s="217">
        <v>99</v>
      </c>
      <c r="M4" s="217">
        <v>35</v>
      </c>
      <c r="N4" s="217">
        <v>21</v>
      </c>
      <c r="O4" s="217">
        <v>91</v>
      </c>
      <c r="P4" s="217">
        <v>83</v>
      </c>
      <c r="Q4" s="217">
        <v>95</v>
      </c>
      <c r="R4" s="217">
        <v>102</v>
      </c>
      <c r="S4" s="217">
        <v>81</v>
      </c>
      <c r="T4" s="217">
        <v>33</v>
      </c>
      <c r="U4" s="217">
        <v>13</v>
      </c>
      <c r="V4" s="217">
        <v>65</v>
      </c>
      <c r="W4" s="217">
        <v>44</v>
      </c>
      <c r="X4" s="217">
        <v>54</v>
      </c>
      <c r="Y4" s="217">
        <v>37</v>
      </c>
      <c r="Z4" s="217">
        <v>46</v>
      </c>
      <c r="AA4" s="217">
        <v>1499</v>
      </c>
      <c r="AH4" s="21" t="s">
        <v>2044</v>
      </c>
      <c r="AI4" s="18" t="s">
        <v>2057</v>
      </c>
      <c r="AJ4" s="18" t="s">
        <v>4281</v>
      </c>
    </row>
    <row r="5" spans="1:38">
      <c r="A5" s="20" t="s">
        <v>1952</v>
      </c>
      <c r="B5" s="217">
        <v>51</v>
      </c>
      <c r="C5" s="217">
        <v>108</v>
      </c>
      <c r="D5" s="217">
        <v>44</v>
      </c>
      <c r="E5" s="217">
        <v>119</v>
      </c>
      <c r="F5" s="217">
        <v>75</v>
      </c>
      <c r="G5" s="217">
        <v>122</v>
      </c>
      <c r="H5" s="217">
        <v>150</v>
      </c>
      <c r="I5" s="217">
        <v>350</v>
      </c>
      <c r="J5" s="217">
        <v>354</v>
      </c>
      <c r="K5" s="217">
        <v>363</v>
      </c>
      <c r="L5" s="217">
        <v>355</v>
      </c>
      <c r="M5" s="217">
        <v>147</v>
      </c>
      <c r="N5" s="217">
        <v>70</v>
      </c>
      <c r="O5" s="217">
        <v>311</v>
      </c>
      <c r="P5" s="217">
        <v>298</v>
      </c>
      <c r="Q5" s="217">
        <v>309</v>
      </c>
      <c r="R5" s="217">
        <v>412</v>
      </c>
      <c r="S5" s="217">
        <v>389</v>
      </c>
      <c r="T5" s="217">
        <v>200</v>
      </c>
      <c r="U5" s="217">
        <v>79</v>
      </c>
      <c r="V5" s="217">
        <v>425</v>
      </c>
      <c r="W5" s="217">
        <v>142</v>
      </c>
      <c r="X5" s="217">
        <v>115</v>
      </c>
      <c r="Y5" s="217"/>
      <c r="Z5" s="217">
        <v>9</v>
      </c>
      <c r="AA5" s="217">
        <v>4997</v>
      </c>
      <c r="AH5" s="18" t="s">
        <v>1882</v>
      </c>
      <c r="AI5" s="22">
        <v>4667.4500000000044</v>
      </c>
      <c r="AJ5" s="217">
        <v>114</v>
      </c>
    </row>
    <row r="6" spans="1:38">
      <c r="A6" s="20" t="s">
        <v>2042</v>
      </c>
      <c r="B6" s="217">
        <v>68</v>
      </c>
      <c r="C6" s="217">
        <v>150</v>
      </c>
      <c r="D6" s="217">
        <v>71</v>
      </c>
      <c r="E6" s="217">
        <v>174</v>
      </c>
      <c r="F6" s="217">
        <v>113</v>
      </c>
      <c r="G6" s="217">
        <v>182</v>
      </c>
      <c r="H6" s="217">
        <v>198</v>
      </c>
      <c r="I6" s="217">
        <v>452</v>
      </c>
      <c r="J6" s="217">
        <v>464</v>
      </c>
      <c r="K6" s="217">
        <v>464</v>
      </c>
      <c r="L6" s="217">
        <v>454</v>
      </c>
      <c r="M6" s="217">
        <v>182</v>
      </c>
      <c r="N6" s="217">
        <v>91</v>
      </c>
      <c r="O6" s="217">
        <v>402</v>
      </c>
      <c r="P6" s="217">
        <v>381</v>
      </c>
      <c r="Q6" s="217">
        <v>404</v>
      </c>
      <c r="R6" s="217">
        <v>514</v>
      </c>
      <c r="S6" s="217">
        <v>470</v>
      </c>
      <c r="T6" s="217">
        <v>233</v>
      </c>
      <c r="U6" s="217">
        <v>92</v>
      </c>
      <c r="V6" s="217">
        <v>490</v>
      </c>
      <c r="W6" s="217">
        <v>186</v>
      </c>
      <c r="X6" s="217">
        <v>169</v>
      </c>
      <c r="Y6" s="217">
        <v>37</v>
      </c>
      <c r="Z6" s="217">
        <v>55</v>
      </c>
      <c r="AA6" s="217">
        <v>6496</v>
      </c>
      <c r="AH6" s="168" t="s">
        <v>4302</v>
      </c>
      <c r="AI6" s="22">
        <v>4184.7400000000025</v>
      </c>
      <c r="AJ6" s="217">
        <v>104</v>
      </c>
    </row>
    <row r="7" spans="1:38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AH7" s="168"/>
      <c r="AI7" s="22"/>
      <c r="AJ7" s="217"/>
    </row>
    <row r="8" spans="1:38">
      <c r="A8" s="20"/>
      <c r="Y8" t="s">
        <v>2113</v>
      </c>
      <c r="Z8" t="s">
        <v>2116</v>
      </c>
      <c r="AA8" t="s">
        <v>2115</v>
      </c>
      <c r="AH8" s="168" t="s">
        <v>5453</v>
      </c>
      <c r="AI8" s="22">
        <v>482.71</v>
      </c>
      <c r="AJ8" s="217">
        <v>10</v>
      </c>
    </row>
    <row r="9" spans="1:38">
      <c r="A9" s="19" t="s">
        <v>1912</v>
      </c>
      <c r="B9" s="18" t="s">
        <v>2052</v>
      </c>
      <c r="Y9" t="s">
        <v>2109</v>
      </c>
      <c r="AH9" s="18" t="s">
        <v>2042</v>
      </c>
      <c r="AI9" s="22">
        <v>4667.4500000000044</v>
      </c>
      <c r="AJ9" s="217">
        <v>114</v>
      </c>
    </row>
    <row r="10" spans="1:38">
      <c r="A10" s="20"/>
      <c r="D10" s="19" t="s">
        <v>1912</v>
      </c>
      <c r="E10" s="18">
        <v>1</v>
      </c>
      <c r="H10" s="19" t="s">
        <v>59</v>
      </c>
      <c r="I10" t="s">
        <v>2061</v>
      </c>
      <c r="K10" s="19" t="s">
        <v>59</v>
      </c>
      <c r="L10" t="s">
        <v>2052</v>
      </c>
      <c r="T10" s="19" t="s">
        <v>1861</v>
      </c>
      <c r="U10" t="s">
        <v>2052</v>
      </c>
      <c r="Y10" t="s">
        <v>257</v>
      </c>
    </row>
    <row r="11" spans="1:38">
      <c r="A11" s="19" t="s">
        <v>2044</v>
      </c>
      <c r="B11" t="s">
        <v>12</v>
      </c>
      <c r="C11"/>
      <c r="D11" s="20" t="s">
        <v>2059</v>
      </c>
      <c r="H11" s="20" t="s">
        <v>2063</v>
      </c>
      <c r="K11" s="20" t="s">
        <v>2064</v>
      </c>
      <c r="T11" s="19" t="s">
        <v>1866</v>
      </c>
      <c r="U11" t="s">
        <v>2061</v>
      </c>
      <c r="Y11" t="s">
        <v>2110</v>
      </c>
    </row>
    <row r="12" spans="1:38">
      <c r="A12" s="20" t="s">
        <v>1882</v>
      </c>
      <c r="B12" s="217">
        <v>1499</v>
      </c>
      <c r="C12"/>
      <c r="D12" s="19" t="s">
        <v>2044</v>
      </c>
      <c r="E12" t="s">
        <v>12</v>
      </c>
      <c r="H12" s="19" t="s">
        <v>2041</v>
      </c>
      <c r="I12" t="s">
        <v>2060</v>
      </c>
      <c r="J12"/>
      <c r="K12" s="19" t="s">
        <v>2041</v>
      </c>
      <c r="L12" t="s">
        <v>2060</v>
      </c>
      <c r="Y12" t="s">
        <v>2111</v>
      </c>
    </row>
    <row r="13" spans="1:38">
      <c r="A13" s="20" t="s">
        <v>1952</v>
      </c>
      <c r="B13" s="217">
        <v>4997</v>
      </c>
      <c r="C13"/>
      <c r="D13" s="20" t="s">
        <v>1882</v>
      </c>
      <c r="E13" s="217">
        <v>1139</v>
      </c>
      <c r="H13" s="20" t="s">
        <v>4305</v>
      </c>
      <c r="I13" s="213">
        <v>3468</v>
      </c>
      <c r="J13"/>
      <c r="K13" s="20" t="s">
        <v>4305</v>
      </c>
      <c r="L13" s="213">
        <v>3566</v>
      </c>
      <c r="T13" s="19" t="s">
        <v>2041</v>
      </c>
      <c r="U13" t="s">
        <v>2112</v>
      </c>
      <c r="Y13" t="s">
        <v>65</v>
      </c>
    </row>
    <row r="14" spans="1:38">
      <c r="A14" s="20" t="s">
        <v>2042</v>
      </c>
      <c r="B14" s="217">
        <v>6496</v>
      </c>
      <c r="C14"/>
      <c r="D14" s="20" t="s">
        <v>1952</v>
      </c>
      <c r="E14" s="217">
        <v>282</v>
      </c>
      <c r="H14" s="20" t="s">
        <v>2042</v>
      </c>
      <c r="I14" s="213">
        <v>3468</v>
      </c>
      <c r="J14"/>
      <c r="K14" s="20" t="s">
        <v>2042</v>
      </c>
      <c r="L14" s="213">
        <v>3566</v>
      </c>
      <c r="T14" s="20" t="s">
        <v>2109</v>
      </c>
      <c r="U14" s="213">
        <v>48</v>
      </c>
    </row>
    <row r="15" spans="1:38">
      <c r="B15"/>
      <c r="C15"/>
      <c r="D15" s="20" t="s">
        <v>2042</v>
      </c>
      <c r="E15" s="217">
        <v>1421</v>
      </c>
      <c r="H15"/>
      <c r="I15"/>
      <c r="J15"/>
      <c r="K15"/>
      <c r="L15"/>
      <c r="T15" s="20" t="s">
        <v>257</v>
      </c>
      <c r="U15" s="213">
        <v>226</v>
      </c>
    </row>
    <row r="16" spans="1:38">
      <c r="D16"/>
      <c r="E16"/>
      <c r="H16"/>
      <c r="I16"/>
      <c r="J16"/>
      <c r="T16" s="20" t="s">
        <v>2110</v>
      </c>
      <c r="U16" s="213">
        <v>200</v>
      </c>
    </row>
    <row r="17" spans="1:36">
      <c r="A17" s="20"/>
      <c r="H17"/>
      <c r="I17">
        <f>GETPIVOTDATA("Contacto1",$H$12,"Source.Name","Cobros Mayo")</f>
        <v>3468</v>
      </c>
      <c r="J17"/>
      <c r="L17" s="18">
        <f>GETPIVOTDATA("Contacto1",$K$12)</f>
        <v>3566</v>
      </c>
      <c r="T17" s="20" t="s">
        <v>2111</v>
      </c>
      <c r="U17" s="213">
        <v>26</v>
      </c>
    </row>
    <row r="18" spans="1:36">
      <c r="A18" s="20"/>
      <c r="H18"/>
      <c r="I18"/>
      <c r="J18"/>
      <c r="T18" s="20" t="s">
        <v>65</v>
      </c>
      <c r="U18" s="213">
        <v>469</v>
      </c>
      <c r="AH18" s="21" t="s">
        <v>1861</v>
      </c>
      <c r="AI18" s="18" t="s">
        <v>2052</v>
      </c>
      <c r="AJ18" s="18"/>
    </row>
    <row r="19" spans="1:36">
      <c r="A19" s="19" t="s">
        <v>1912</v>
      </c>
      <c r="B19" s="18">
        <v>1</v>
      </c>
      <c r="J19"/>
      <c r="T19" s="20" t="s">
        <v>2042</v>
      </c>
      <c r="U19" s="213">
        <v>969</v>
      </c>
      <c r="Z19" s="19" t="s">
        <v>39</v>
      </c>
      <c r="AA19" t="s">
        <v>4305</v>
      </c>
      <c r="AH19" s="21" t="s">
        <v>1866</v>
      </c>
      <c r="AI19" s="18" t="s">
        <v>2052</v>
      </c>
      <c r="AJ19" s="18"/>
    </row>
    <row r="20" spans="1:36">
      <c r="A20" s="20"/>
      <c r="H20" s="19" t="s">
        <v>59</v>
      </c>
      <c r="I20" t="s">
        <v>2052</v>
      </c>
      <c r="J20"/>
      <c r="Z20" s="20" t="s">
        <v>2063</v>
      </c>
      <c r="AA20" s="18"/>
      <c r="AH20" s="18"/>
      <c r="AI20" s="22">
        <f>GETPIVOTDATA(" Monto de Promesa de Pago",$G$34)</f>
        <v>4667.4500000000025</v>
      </c>
      <c r="AJ20" s="22">
        <f>GETPIVOTDATA("Suma de Monto pagado",$G$34)</f>
        <v>1671.4600000000005</v>
      </c>
    </row>
    <row r="21" spans="1:36">
      <c r="A21" s="19" t="s">
        <v>2044</v>
      </c>
      <c r="B21" s="18" t="s">
        <v>2051</v>
      </c>
      <c r="C21" s="18" t="s">
        <v>2050</v>
      </c>
      <c r="D21"/>
      <c r="H21" s="20" t="s">
        <v>2064</v>
      </c>
      <c r="J21"/>
      <c r="T21" s="19" t="s">
        <v>1861</v>
      </c>
      <c r="U21" t="s">
        <v>2052</v>
      </c>
      <c r="Z21" s="19" t="s">
        <v>2041</v>
      </c>
      <c r="AA21" t="s">
        <v>2060</v>
      </c>
      <c r="AH21" s="21" t="s">
        <v>4282</v>
      </c>
      <c r="AI21" s="18" t="s">
        <v>4280</v>
      </c>
      <c r="AJ21" s="18" t="s">
        <v>4303</v>
      </c>
    </row>
    <row r="22" spans="1:36">
      <c r="A22" s="20" t="s">
        <v>1882</v>
      </c>
      <c r="B22" s="217">
        <v>772</v>
      </c>
      <c r="C22" s="217">
        <v>625</v>
      </c>
      <c r="D22"/>
      <c r="H22" s="19" t="s">
        <v>2041</v>
      </c>
      <c r="I22" t="s">
        <v>2060</v>
      </c>
      <c r="J22"/>
      <c r="T22" s="19" t="s">
        <v>1874</v>
      </c>
      <c r="U22" t="s">
        <v>2061</v>
      </c>
      <c r="Z22" s="20" t="s">
        <v>1878</v>
      </c>
      <c r="AA22" s="213">
        <v>23</v>
      </c>
      <c r="AH22" s="18" t="s">
        <v>4276</v>
      </c>
      <c r="AI22" s="22">
        <v>197.5</v>
      </c>
      <c r="AJ22" s="217">
        <v>7</v>
      </c>
    </row>
    <row r="23" spans="1:36">
      <c r="A23" s="20" t="s">
        <v>1952</v>
      </c>
      <c r="B23" s="217">
        <v>0</v>
      </c>
      <c r="C23" s="217">
        <v>0</v>
      </c>
      <c r="D23"/>
      <c r="H23" s="20" t="s">
        <v>4305</v>
      </c>
      <c r="I23" s="213">
        <v>3566</v>
      </c>
      <c r="J23"/>
      <c r="T23" s="19" t="s">
        <v>1866</v>
      </c>
      <c r="U23" t="s">
        <v>2052</v>
      </c>
      <c r="Z23" s="20" t="s">
        <v>1881</v>
      </c>
      <c r="AA23" s="213">
        <v>91</v>
      </c>
      <c r="AH23" s="18" t="s">
        <v>4302</v>
      </c>
      <c r="AI23" s="22">
        <v>1473.96</v>
      </c>
      <c r="AJ23" s="217">
        <v>84</v>
      </c>
    </row>
    <row r="24" spans="1:36">
      <c r="A24" s="20" t="s">
        <v>2042</v>
      </c>
      <c r="B24" s="217">
        <v>772</v>
      </c>
      <c r="C24" s="217">
        <v>625</v>
      </c>
      <c r="D24"/>
      <c r="H24" s="20" t="s">
        <v>2042</v>
      </c>
      <c r="I24" s="213">
        <v>3566</v>
      </c>
      <c r="J24"/>
      <c r="Z24" s="20" t="s">
        <v>4301</v>
      </c>
      <c r="AA24" s="213">
        <v>7</v>
      </c>
      <c r="AH24" s="18" t="s">
        <v>2042</v>
      </c>
      <c r="AI24" s="22">
        <v>1671.46</v>
      </c>
      <c r="AJ24" s="217">
        <v>91</v>
      </c>
    </row>
    <row r="25" spans="1:36">
      <c r="B25"/>
      <c r="C25"/>
      <c r="D25"/>
      <c r="H25"/>
      <c r="I25"/>
      <c r="J25"/>
      <c r="T25" s="19" t="s">
        <v>2041</v>
      </c>
      <c r="U25" t="s">
        <v>2114</v>
      </c>
      <c r="Z25" s="20" t="s">
        <v>2042</v>
      </c>
      <c r="AA25" s="213">
        <v>121</v>
      </c>
    </row>
    <row r="26" spans="1:36">
      <c r="A26" s="20"/>
      <c r="H26"/>
      <c r="I26"/>
      <c r="J26"/>
      <c r="T26" s="20" t="s">
        <v>2109</v>
      </c>
      <c r="U26" s="213">
        <v>6</v>
      </c>
    </row>
    <row r="27" spans="1:36">
      <c r="A27" s="20"/>
      <c r="H27"/>
      <c r="I27"/>
      <c r="J27"/>
      <c r="T27" s="20" t="s">
        <v>257</v>
      </c>
      <c r="U27" s="213">
        <v>20</v>
      </c>
    </row>
    <row r="28" spans="1:36">
      <c r="A28" s="20"/>
      <c r="H28"/>
      <c r="I28"/>
      <c r="J28"/>
      <c r="T28" s="20" t="s">
        <v>2110</v>
      </c>
      <c r="U28" s="213">
        <v>11</v>
      </c>
    </row>
    <row r="29" spans="1:36">
      <c r="A29" s="20"/>
      <c r="H29"/>
      <c r="I29"/>
      <c r="J29"/>
      <c r="T29" s="20" t="s">
        <v>65</v>
      </c>
      <c r="U29" s="213">
        <v>54</v>
      </c>
      <c r="AA29">
        <v>1347</v>
      </c>
    </row>
    <row r="30" spans="1:36">
      <c r="B30" s="22">
        <f>GETPIVOTDATA("Monto de Promesa de Pago",$A$34)</f>
        <v>4667.4500000000007</v>
      </c>
      <c r="C30" s="22">
        <f>GETPIVOTDATA(" Monto Recuperado",$A$34)</f>
        <v>1671.46</v>
      </c>
      <c r="G30"/>
      <c r="H30"/>
      <c r="T30" s="20" t="s">
        <v>2042</v>
      </c>
      <c r="U30" s="213">
        <v>91</v>
      </c>
      <c r="AA30">
        <v>-361</v>
      </c>
    </row>
    <row r="31" spans="1:36">
      <c r="A31" s="19" t="s">
        <v>1874</v>
      </c>
      <c r="B31" t="s">
        <v>2052</v>
      </c>
      <c r="G31" s="21" t="s">
        <v>1861</v>
      </c>
      <c r="H31" s="18" t="s">
        <v>2052</v>
      </c>
    </row>
    <row r="32" spans="1:36">
      <c r="A32" s="19" t="s">
        <v>1875</v>
      </c>
      <c r="B32" t="s">
        <v>2052</v>
      </c>
      <c r="G32" s="21" t="s">
        <v>1866</v>
      </c>
      <c r="H32" s="18" t="s">
        <v>2052</v>
      </c>
      <c r="Q32" s="19" t="s">
        <v>2044</v>
      </c>
      <c r="R32" s="18" t="s">
        <v>2048</v>
      </c>
    </row>
    <row r="33" spans="1:18" ht="15.5">
      <c r="A33" s="199" t="s">
        <v>33</v>
      </c>
      <c r="H33" s="22">
        <f>GETPIVOTDATA(" Monto de Promesa de Pago",$G$34)</f>
        <v>4667.4500000000025</v>
      </c>
      <c r="I33" s="22">
        <f>GETPIVOTDATA("Suma de Monto pagado",$G$34)</f>
        <v>1671.4600000000005</v>
      </c>
      <c r="J33" s="18">
        <f>GETPIVOTDATA("Suma de Intentos de Promesas",$G$34)</f>
        <v>115</v>
      </c>
      <c r="K33" s="18">
        <f>GETPIVOTDATA("Cuenta de Intentos de pago",$G$45,"Agente ","Lili Velez")</f>
        <v>91</v>
      </c>
      <c r="Q33" s="20" t="s">
        <v>1882</v>
      </c>
      <c r="R33" s="22">
        <v>1671.4600000000005</v>
      </c>
    </row>
    <row r="34" spans="1:18">
      <c r="A34" s="19" t="s">
        <v>58</v>
      </c>
      <c r="B34" s="27" t="s">
        <v>2057</v>
      </c>
      <c r="C34" s="18" t="s">
        <v>2058</v>
      </c>
      <c r="G34" s="21" t="s">
        <v>58</v>
      </c>
      <c r="H34" s="18" t="s">
        <v>2046</v>
      </c>
      <c r="I34" s="18" t="s">
        <v>2048</v>
      </c>
      <c r="J34" s="18" t="s">
        <v>5363</v>
      </c>
      <c r="K34" s="18" t="s">
        <v>5364</v>
      </c>
      <c r="L34" s="23" t="s">
        <v>18</v>
      </c>
      <c r="Q34" s="20" t="s">
        <v>2042</v>
      </c>
      <c r="R34" s="22">
        <v>1671.4600000000005</v>
      </c>
    </row>
    <row r="35" spans="1:18">
      <c r="A35" s="20" t="s">
        <v>1879</v>
      </c>
      <c r="B35" s="22">
        <v>500.99000000000007</v>
      </c>
      <c r="C35" s="22">
        <v>204.98</v>
      </c>
      <c r="D35" s="202">
        <f>+GETPIVOTDATA(" Monto Recuperado",$A$34)/GETPIVOTDATA(" Promesa de Pago",$A$34)</f>
        <v>0.35810988869725435</v>
      </c>
      <c r="G35" s="18" t="s">
        <v>1882</v>
      </c>
      <c r="H35" s="22">
        <v>4667.4500000000025</v>
      </c>
      <c r="I35" s="22">
        <v>1671.4600000000005</v>
      </c>
      <c r="J35" s="217">
        <v>115</v>
      </c>
      <c r="K35" s="217">
        <v>91</v>
      </c>
      <c r="L35" s="18">
        <f>C54/C55</f>
        <v>3566</v>
      </c>
      <c r="Q35"/>
      <c r="R35"/>
    </row>
    <row r="36" spans="1:18">
      <c r="A36" s="20" t="s">
        <v>16</v>
      </c>
      <c r="B36" s="22">
        <v>160.35</v>
      </c>
      <c r="C36" s="22">
        <v>0</v>
      </c>
      <c r="G36" s="18" t="s">
        <v>2042</v>
      </c>
      <c r="H36" s="22">
        <v>4667.4500000000025</v>
      </c>
      <c r="I36" s="22">
        <v>1671.4600000000005</v>
      </c>
      <c r="J36" s="217">
        <v>115</v>
      </c>
      <c r="K36" s="217">
        <v>91</v>
      </c>
      <c r="L36" s="18">
        <f>C54/C55</f>
        <v>3566</v>
      </c>
      <c r="Q36"/>
      <c r="R36"/>
    </row>
    <row r="37" spans="1:18">
      <c r="A37" s="20" t="s">
        <v>1877</v>
      </c>
      <c r="B37" s="22">
        <v>3133.1800000000012</v>
      </c>
      <c r="C37" s="22">
        <v>1083.71</v>
      </c>
      <c r="G37"/>
      <c r="H37"/>
      <c r="I37"/>
      <c r="J37"/>
      <c r="K37"/>
      <c r="Q37"/>
      <c r="R37"/>
    </row>
    <row r="38" spans="1:18">
      <c r="A38" s="20" t="s">
        <v>1883</v>
      </c>
      <c r="B38" s="22">
        <v>0</v>
      </c>
      <c r="C38" s="22">
        <v>0</v>
      </c>
      <c r="G38"/>
      <c r="H38"/>
      <c r="I38"/>
      <c r="J38"/>
      <c r="K38"/>
      <c r="Q38"/>
      <c r="R38"/>
    </row>
    <row r="39" spans="1:18">
      <c r="A39" s="20" t="s">
        <v>1880</v>
      </c>
      <c r="B39" s="22">
        <v>801.69</v>
      </c>
      <c r="C39" s="22">
        <v>382.77</v>
      </c>
      <c r="Q39"/>
      <c r="R39"/>
    </row>
    <row r="40" spans="1:18">
      <c r="A40" s="20" t="s">
        <v>1889</v>
      </c>
      <c r="B40" s="22">
        <v>71.240000000000009</v>
      </c>
      <c r="C40" s="22">
        <v>0</v>
      </c>
    </row>
    <row r="41" spans="1:18">
      <c r="A41" s="20" t="s">
        <v>2042</v>
      </c>
      <c r="B41" s="22">
        <v>4667.4500000000007</v>
      </c>
      <c r="C41" s="22">
        <v>1671.46</v>
      </c>
      <c r="G41" s="21" t="s">
        <v>1861</v>
      </c>
      <c r="H41" s="18" t="s">
        <v>2052</v>
      </c>
    </row>
    <row r="42" spans="1:18">
      <c r="B42"/>
      <c r="C42"/>
      <c r="G42" s="21" t="s">
        <v>1875</v>
      </c>
      <c r="H42" s="18" t="s">
        <v>2052</v>
      </c>
    </row>
    <row r="43" spans="1:18">
      <c r="B43"/>
      <c r="C43"/>
      <c r="G43" s="21" t="s">
        <v>1874</v>
      </c>
      <c r="H43" s="18" t="s">
        <v>2061</v>
      </c>
    </row>
    <row r="44" spans="1:18">
      <c r="B44"/>
      <c r="C44"/>
      <c r="H44" s="22">
        <f>GETPIVOTDATA(" Monto de Promesa de Pago",$G$34)</f>
        <v>4667.4500000000025</v>
      </c>
      <c r="I44" s="22">
        <f>GETPIVOTDATA("Suma de Monto pagado",$G$34)</f>
        <v>1671.4600000000005</v>
      </c>
      <c r="J44" s="18">
        <f>J33</f>
        <v>115</v>
      </c>
      <c r="K44" s="18">
        <f>K33</f>
        <v>91</v>
      </c>
    </row>
    <row r="45" spans="1:18" ht="11.4" customHeight="1">
      <c r="G45" s="21" t="s">
        <v>58</v>
      </c>
      <c r="H45" s="18" t="s">
        <v>2046</v>
      </c>
      <c r="I45" s="18" t="s">
        <v>2048</v>
      </c>
      <c r="J45" s="18" t="s">
        <v>5365</v>
      </c>
      <c r="K45" s="18" t="s">
        <v>5362</v>
      </c>
    </row>
    <row r="46" spans="1:18">
      <c r="D46" s="19" t="s">
        <v>2054</v>
      </c>
      <c r="E46"/>
      <c r="G46" s="18" t="s">
        <v>1882</v>
      </c>
      <c r="H46" s="22"/>
      <c r="I46" s="22">
        <v>1671.4600000000003</v>
      </c>
      <c r="J46" s="217"/>
      <c r="K46" s="217">
        <v>91</v>
      </c>
    </row>
    <row r="47" spans="1:18">
      <c r="D47" s="20" t="s">
        <v>2055</v>
      </c>
      <c r="E47" s="25">
        <v>114</v>
      </c>
      <c r="G47" s="18" t="s">
        <v>2042</v>
      </c>
      <c r="H47" s="22"/>
      <c r="I47" s="22">
        <v>1671.4600000000003</v>
      </c>
      <c r="J47" s="217"/>
      <c r="K47" s="217">
        <v>91</v>
      </c>
    </row>
    <row r="48" spans="1:18">
      <c r="D48" s="20" t="s">
        <v>2056</v>
      </c>
      <c r="E48" s="25">
        <v>44</v>
      </c>
      <c r="G48"/>
      <c r="H48"/>
      <c r="I48"/>
      <c r="J48"/>
      <c r="K48"/>
    </row>
    <row r="53" spans="1:19">
      <c r="A53" t="s">
        <v>18</v>
      </c>
      <c r="C53" s="18" t="s">
        <v>2049</v>
      </c>
    </row>
    <row r="54" spans="1:19">
      <c r="A54" s="19" t="s">
        <v>2041</v>
      </c>
      <c r="B54" s="18" t="s">
        <v>2047</v>
      </c>
      <c r="C54" s="24">
        <f>GETPIVOTDATA("Contacto1",$A$54,"Source.Name","Cobros Mayo")</f>
        <v>3566</v>
      </c>
      <c r="D54"/>
      <c r="E54"/>
      <c r="F54" s="19" t="s">
        <v>2045</v>
      </c>
      <c r="G54" s="19" t="s">
        <v>2043</v>
      </c>
      <c r="H54"/>
      <c r="I54"/>
      <c r="J54"/>
      <c r="K54"/>
      <c r="L54"/>
      <c r="M54"/>
      <c r="N54"/>
      <c r="O54"/>
      <c r="P54"/>
      <c r="Q54"/>
      <c r="R54"/>
      <c r="S54"/>
    </row>
    <row r="55" spans="1:19">
      <c r="A55" s="20" t="s">
        <v>2121</v>
      </c>
      <c r="B55" s="217">
        <v>1347</v>
      </c>
      <c r="C55" s="18">
        <v>1</v>
      </c>
      <c r="D55"/>
      <c r="E55"/>
      <c r="F55" s="21" t="s">
        <v>2044</v>
      </c>
      <c r="G55" t="s">
        <v>1882</v>
      </c>
      <c r="H55"/>
      <c r="I55"/>
      <c r="J55"/>
      <c r="K55"/>
      <c r="L55"/>
      <c r="M55"/>
      <c r="N55"/>
      <c r="O55"/>
      <c r="P55"/>
      <c r="Q55"/>
      <c r="R55"/>
      <c r="S55"/>
    </row>
    <row r="56" spans="1:19">
      <c r="A56" s="20" t="s">
        <v>4305</v>
      </c>
      <c r="B56" s="217">
        <v>3566</v>
      </c>
      <c r="D56"/>
      <c r="E56"/>
      <c r="F56" s="18" t="s">
        <v>5463</v>
      </c>
      <c r="G56" s="217">
        <v>17</v>
      </c>
      <c r="H56"/>
      <c r="I56"/>
      <c r="J56"/>
      <c r="K56"/>
      <c r="L56"/>
      <c r="M56"/>
      <c r="N56"/>
      <c r="O56"/>
      <c r="P56"/>
      <c r="Q56"/>
      <c r="R56"/>
      <c r="S56"/>
    </row>
    <row r="57" spans="1:19">
      <c r="A57" s="20" t="s">
        <v>2042</v>
      </c>
      <c r="B57" s="217">
        <v>4913</v>
      </c>
      <c r="C57" s="18">
        <f>C54/C55</f>
        <v>3566</v>
      </c>
      <c r="F57" s="18" t="s">
        <v>5436</v>
      </c>
      <c r="G57" s="217">
        <v>42</v>
      </c>
      <c r="H57"/>
      <c r="I57"/>
      <c r="J57"/>
      <c r="K57"/>
      <c r="L57"/>
      <c r="M57"/>
      <c r="N57"/>
      <c r="O57"/>
      <c r="P57"/>
      <c r="Q57"/>
      <c r="R57"/>
      <c r="S57"/>
    </row>
    <row r="58" spans="1:19">
      <c r="F58" s="18" t="s">
        <v>5437</v>
      </c>
      <c r="G58" s="217">
        <v>27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>
      <c r="F59" s="18" t="s">
        <v>5438</v>
      </c>
      <c r="G59" s="217">
        <v>55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>
      <c r="A60" t="s">
        <v>2053</v>
      </c>
      <c r="F60" s="18" t="s">
        <v>5439</v>
      </c>
      <c r="G60" s="217">
        <v>38</v>
      </c>
      <c r="H60"/>
      <c r="I60"/>
      <c r="J60"/>
    </row>
    <row r="61" spans="1:19">
      <c r="A61" s="19" t="s">
        <v>58</v>
      </c>
      <c r="B61" s="18" t="s">
        <v>2046</v>
      </c>
      <c r="C61"/>
      <c r="F61" s="18" t="s">
        <v>5440</v>
      </c>
      <c r="G61" s="217">
        <v>60</v>
      </c>
      <c r="H61"/>
      <c r="I61"/>
      <c r="J61"/>
    </row>
    <row r="62" spans="1:19">
      <c r="A62" s="20" t="s">
        <v>5436</v>
      </c>
      <c r="B62" s="22">
        <v>396.71000000000004</v>
      </c>
      <c r="C62"/>
      <c r="F62" s="18" t="s">
        <v>5441</v>
      </c>
      <c r="G62" s="217">
        <v>48</v>
      </c>
      <c r="H62"/>
      <c r="I62"/>
      <c r="J62"/>
    </row>
    <row r="63" spans="1:19">
      <c r="A63" s="20" t="s">
        <v>5437</v>
      </c>
      <c r="B63" s="22">
        <v>119.96000000000001</v>
      </c>
      <c r="C63"/>
      <c r="F63" s="18" t="s">
        <v>5442</v>
      </c>
      <c r="G63" s="217">
        <v>102</v>
      </c>
      <c r="H63"/>
      <c r="I63"/>
      <c r="J63"/>
    </row>
    <row r="64" spans="1:19">
      <c r="A64" s="20" t="s">
        <v>5438</v>
      </c>
      <c r="B64" s="22">
        <v>241.32000000000002</v>
      </c>
      <c r="F64" s="18" t="s">
        <v>5443</v>
      </c>
      <c r="G64" s="217">
        <v>110</v>
      </c>
      <c r="H64"/>
      <c r="I64"/>
      <c r="J64"/>
    </row>
    <row r="65" spans="1:10">
      <c r="A65" s="20" t="s">
        <v>5439</v>
      </c>
      <c r="B65" s="22">
        <v>159.4</v>
      </c>
      <c r="F65" s="18" t="s">
        <v>5444</v>
      </c>
      <c r="G65" s="217">
        <v>101</v>
      </c>
      <c r="H65"/>
      <c r="I65"/>
      <c r="J65"/>
    </row>
    <row r="66" spans="1:10">
      <c r="A66" s="20" t="s">
        <v>5440</v>
      </c>
      <c r="B66" s="22">
        <v>34.85</v>
      </c>
      <c r="F66" s="18" t="s">
        <v>5445</v>
      </c>
      <c r="G66" s="217">
        <v>99</v>
      </c>
      <c r="H66"/>
      <c r="I66"/>
      <c r="J66"/>
    </row>
    <row r="67" spans="1:10">
      <c r="A67" s="20" t="s">
        <v>5441</v>
      </c>
      <c r="B67" s="22">
        <v>32.42</v>
      </c>
      <c r="F67" s="18" t="s">
        <v>5446</v>
      </c>
      <c r="G67" s="217">
        <v>35</v>
      </c>
      <c r="H67"/>
      <c r="I67"/>
      <c r="J67"/>
    </row>
    <row r="68" spans="1:10">
      <c r="A68" s="20" t="s">
        <v>5442</v>
      </c>
      <c r="B68" s="22">
        <v>173.68</v>
      </c>
      <c r="F68" s="18" t="s">
        <v>5447</v>
      </c>
      <c r="G68" s="217">
        <v>21</v>
      </c>
      <c r="H68"/>
      <c r="I68"/>
      <c r="J68"/>
    </row>
    <row r="69" spans="1:10">
      <c r="A69" s="20" t="s">
        <v>5443</v>
      </c>
      <c r="B69" s="22">
        <v>362.32</v>
      </c>
      <c r="F69" s="18" t="s">
        <v>5448</v>
      </c>
      <c r="G69" s="217">
        <v>91</v>
      </c>
      <c r="H69"/>
      <c r="I69"/>
      <c r="J69"/>
    </row>
    <row r="70" spans="1:10">
      <c r="A70" s="20" t="s">
        <v>5444</v>
      </c>
      <c r="B70" s="22">
        <v>200.84</v>
      </c>
      <c r="F70" s="18" t="s">
        <v>5449</v>
      </c>
      <c r="G70" s="217">
        <v>83</v>
      </c>
      <c r="H70"/>
      <c r="I70"/>
      <c r="J70"/>
    </row>
    <row r="71" spans="1:10">
      <c r="A71" s="20" t="s">
        <v>5445</v>
      </c>
      <c r="B71" s="22">
        <v>305.58</v>
      </c>
      <c r="F71" s="18" t="s">
        <v>5450</v>
      </c>
      <c r="G71" s="217">
        <v>95</v>
      </c>
      <c r="H71"/>
      <c r="I71"/>
      <c r="J71"/>
    </row>
    <row r="72" spans="1:10">
      <c r="A72" s="20" t="s">
        <v>5446</v>
      </c>
      <c r="B72" s="22">
        <v>202.67999999999998</v>
      </c>
      <c r="F72" s="18" t="s">
        <v>5451</v>
      </c>
      <c r="G72" s="217">
        <v>102</v>
      </c>
      <c r="H72"/>
      <c r="I72"/>
      <c r="J72"/>
    </row>
    <row r="73" spans="1:10">
      <c r="A73" s="20" t="s">
        <v>5447</v>
      </c>
      <c r="B73" s="22">
        <v>168.4</v>
      </c>
      <c r="F73" s="18" t="s">
        <v>5452</v>
      </c>
      <c r="G73" s="217">
        <v>81</v>
      </c>
      <c r="H73"/>
      <c r="I73"/>
      <c r="J73"/>
    </row>
    <row r="74" spans="1:10">
      <c r="A74" s="20" t="s">
        <v>5448</v>
      </c>
      <c r="B74" s="22">
        <v>279.8</v>
      </c>
      <c r="F74" s="18" t="s">
        <v>5465</v>
      </c>
      <c r="G74" s="217">
        <v>33</v>
      </c>
    </row>
    <row r="75" spans="1:10">
      <c r="A75" s="20" t="s">
        <v>5449</v>
      </c>
      <c r="B75" s="22">
        <v>356.11</v>
      </c>
      <c r="F75" s="18" t="s">
        <v>5466</v>
      </c>
      <c r="G75" s="217">
        <v>13</v>
      </c>
    </row>
    <row r="76" spans="1:10">
      <c r="A76" s="20" t="s">
        <v>5450</v>
      </c>
      <c r="B76" s="22">
        <v>202.57</v>
      </c>
      <c r="F76" s="18" t="s">
        <v>5853</v>
      </c>
      <c r="G76" s="217">
        <v>65</v>
      </c>
    </row>
    <row r="77" spans="1:10">
      <c r="A77" s="20" t="s">
        <v>5451</v>
      </c>
      <c r="B77" s="22">
        <v>244.04</v>
      </c>
      <c r="F77" s="18" t="s">
        <v>5854</v>
      </c>
      <c r="G77" s="217">
        <v>44</v>
      </c>
    </row>
    <row r="78" spans="1:10">
      <c r="A78" s="20" t="s">
        <v>5452</v>
      </c>
      <c r="B78" s="22">
        <v>121.68</v>
      </c>
      <c r="F78" s="18" t="s">
        <v>5855</v>
      </c>
      <c r="G78" s="217">
        <v>54</v>
      </c>
    </row>
    <row r="79" spans="1:10">
      <c r="A79" s="20" t="s">
        <v>5465</v>
      </c>
      <c r="B79" s="22">
        <v>102.7</v>
      </c>
      <c r="F79" s="18" t="s">
        <v>10347</v>
      </c>
      <c r="G79" s="217">
        <v>37</v>
      </c>
    </row>
    <row r="80" spans="1:10">
      <c r="A80" s="20" t="s">
        <v>5466</v>
      </c>
      <c r="B80" s="22">
        <v>100.88</v>
      </c>
      <c r="F80" s="18" t="s">
        <v>10348</v>
      </c>
      <c r="G80" s="217">
        <v>46</v>
      </c>
    </row>
    <row r="81" spans="1:8">
      <c r="A81" s="20" t="s">
        <v>5853</v>
      </c>
      <c r="B81" s="22">
        <v>136.72999999999999</v>
      </c>
      <c r="F81"/>
      <c r="G81"/>
    </row>
    <row r="82" spans="1:8">
      <c r="A82" s="20" t="s">
        <v>5854</v>
      </c>
      <c r="B82" s="22">
        <v>92.13</v>
      </c>
      <c r="F82"/>
      <c r="G82"/>
    </row>
    <row r="83" spans="1:8">
      <c r="A83" s="20" t="s">
        <v>5855</v>
      </c>
      <c r="B83" s="22">
        <v>178.47</v>
      </c>
      <c r="F83"/>
      <c r="G83"/>
    </row>
    <row r="84" spans="1:8">
      <c r="A84" s="20" t="s">
        <v>10347</v>
      </c>
      <c r="B84" s="22">
        <v>243.76999999999998</v>
      </c>
      <c r="F84"/>
      <c r="G84"/>
    </row>
    <row r="85" spans="1:8">
      <c r="A85" s="20" t="s">
        <v>10348</v>
      </c>
      <c r="B85" s="22">
        <v>210.41</v>
      </c>
      <c r="F85"/>
      <c r="G85"/>
    </row>
    <row r="86" spans="1:8">
      <c r="A86" s="20" t="s">
        <v>2042</v>
      </c>
      <c r="B86" s="22">
        <v>4667.4500000000007</v>
      </c>
      <c r="F86"/>
      <c r="G86"/>
    </row>
    <row r="87" spans="1:8">
      <c r="F87"/>
      <c r="G87"/>
    </row>
    <row r="88" spans="1:8">
      <c r="F88" s="19" t="s">
        <v>1875</v>
      </c>
      <c r="G88" t="s">
        <v>4302</v>
      </c>
    </row>
    <row r="89" spans="1:8" ht="15.5">
      <c r="F89" s="199" t="s">
        <v>33</v>
      </c>
    </row>
    <row r="90" spans="1:8">
      <c r="F90" s="19" t="s">
        <v>58</v>
      </c>
      <c r="G90" s="18" t="s">
        <v>2057</v>
      </c>
      <c r="H90"/>
    </row>
    <row r="91" spans="1:8">
      <c r="F91" s="20" t="s">
        <v>1879</v>
      </c>
      <c r="G91" s="22">
        <v>335.11</v>
      </c>
      <c r="H91"/>
    </row>
    <row r="92" spans="1:8">
      <c r="F92" s="20" t="s">
        <v>16</v>
      </c>
      <c r="G92" s="22">
        <v>160.35</v>
      </c>
      <c r="H92"/>
    </row>
    <row r="93" spans="1:8">
      <c r="F93" s="20" t="s">
        <v>1877</v>
      </c>
      <c r="G93" s="22">
        <v>2856.3500000000008</v>
      </c>
      <c r="H93"/>
    </row>
    <row r="94" spans="1:8">
      <c r="F94" s="20" t="s">
        <v>1880</v>
      </c>
      <c r="G94" s="22">
        <v>761.68999999999994</v>
      </c>
      <c r="H94"/>
    </row>
    <row r="95" spans="1:8">
      <c r="F95" s="20" t="s">
        <v>1889</v>
      </c>
      <c r="G95" s="22">
        <v>71.240000000000009</v>
      </c>
      <c r="H95"/>
    </row>
    <row r="96" spans="1:8">
      <c r="F96" s="20" t="s">
        <v>2042</v>
      </c>
      <c r="G96" s="22">
        <v>4184.7400000000007</v>
      </c>
      <c r="H96"/>
    </row>
    <row r="97" spans="6:8">
      <c r="F97"/>
      <c r="G97"/>
      <c r="H97"/>
    </row>
    <row r="100" spans="6:8">
      <c r="F100" s="19" t="s">
        <v>1874</v>
      </c>
      <c r="G100" t="s">
        <v>2061</v>
      </c>
    </row>
    <row r="101" spans="6:8">
      <c r="F101" s="19" t="s">
        <v>1875</v>
      </c>
      <c r="G101" t="s">
        <v>2052</v>
      </c>
    </row>
    <row r="102" spans="6:8" ht="15.5">
      <c r="F102" s="199" t="s">
        <v>33</v>
      </c>
    </row>
    <row r="103" spans="6:8">
      <c r="F103" s="19" t="s">
        <v>58</v>
      </c>
      <c r="G103" s="18" t="s">
        <v>2058</v>
      </c>
      <c r="H103"/>
    </row>
    <row r="104" spans="6:8">
      <c r="F104" s="20" t="s">
        <v>1879</v>
      </c>
      <c r="G104" s="22">
        <v>204.98000000000002</v>
      </c>
      <c r="H104"/>
    </row>
    <row r="105" spans="6:8">
      <c r="F105" s="20" t="s">
        <v>1877</v>
      </c>
      <c r="G105" s="22">
        <v>1083.71</v>
      </c>
      <c r="H105"/>
    </row>
    <row r="106" spans="6:8">
      <c r="F106" s="20" t="s">
        <v>1880</v>
      </c>
      <c r="G106" s="22">
        <v>382.77000000000004</v>
      </c>
      <c r="H106"/>
    </row>
    <row r="107" spans="6:8">
      <c r="F107" s="20" t="s">
        <v>2042</v>
      </c>
      <c r="G107" s="22">
        <v>1671.46</v>
      </c>
      <c r="H107"/>
    </row>
    <row r="108" spans="6:8">
      <c r="F108"/>
      <c r="G108"/>
      <c r="H108"/>
    </row>
    <row r="109" spans="6:8">
      <c r="F109"/>
      <c r="G109"/>
      <c r="H109"/>
    </row>
    <row r="110" spans="6:8">
      <c r="F110"/>
      <c r="G110"/>
      <c r="H110"/>
    </row>
  </sheetData>
  <pageMargins left="0.7" right="0.7" top="0.75" bottom="0.75" header="0.3" footer="0.3"/>
  <pageSetup paperSize="9" orientation="portrait" horizontalDpi="360" verticalDpi="360" r:id="rId23"/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EFE6-65ED-43A5-935D-CB8BE2BD7866}">
  <sheetPr>
    <tabColor rgb="FFFF0000"/>
  </sheetPr>
  <dimension ref="A1:I62"/>
  <sheetViews>
    <sheetView showGridLines="0" tabSelected="1" topLeftCell="A37" zoomScale="85" zoomScaleNormal="85" workbookViewId="0">
      <selection activeCell="G54" sqref="G54"/>
    </sheetView>
  </sheetViews>
  <sheetFormatPr baseColWidth="10" defaultColWidth="8.90625" defaultRowHeight="14.5"/>
  <cols>
    <col min="1" max="1" width="19.90625" bestFit="1" customWidth="1"/>
    <col min="2" max="2" width="17" bestFit="1" customWidth="1"/>
    <col min="3" max="3" width="18.90625" bestFit="1" customWidth="1"/>
    <col min="4" max="4" width="22.36328125" bestFit="1" customWidth="1"/>
    <col min="5" max="5" width="25.54296875" customWidth="1"/>
    <col min="6" max="6" width="17.6328125" customWidth="1"/>
    <col min="7" max="7" width="15.54296875" customWidth="1"/>
    <col min="8" max="8" width="21" bestFit="1" customWidth="1"/>
    <col min="9" max="9" width="22.90625" bestFit="1" customWidth="1"/>
  </cols>
  <sheetData>
    <row r="1" spans="1:9" ht="15" thickBot="1"/>
    <row r="2" spans="1:9" ht="16" thickBot="1">
      <c r="A2" s="274" t="s">
        <v>35</v>
      </c>
      <c r="B2" s="275"/>
      <c r="E2" s="2" t="s">
        <v>34</v>
      </c>
    </row>
    <row r="3" spans="1:9">
      <c r="A3" s="107" t="s">
        <v>2</v>
      </c>
      <c r="B3" s="107">
        <v>1</v>
      </c>
      <c r="E3" s="1" t="s">
        <v>0</v>
      </c>
      <c r="F3" s="1" t="s">
        <v>1</v>
      </c>
      <c r="I3" s="18"/>
    </row>
    <row r="4" spans="1:9">
      <c r="A4" s="44" t="s">
        <v>3</v>
      </c>
      <c r="B4" s="140">
        <f>analisis!L17</f>
        <v>3566</v>
      </c>
      <c r="E4" s="124" t="s">
        <v>12</v>
      </c>
      <c r="F4" s="124" t="s">
        <v>13</v>
      </c>
      <c r="G4" s="124" t="s">
        <v>7</v>
      </c>
      <c r="H4" s="124" t="s">
        <v>32</v>
      </c>
      <c r="I4" s="124" t="s">
        <v>2119</v>
      </c>
    </row>
    <row r="5" spans="1:9">
      <c r="A5" s="44" t="s">
        <v>4</v>
      </c>
      <c r="B5" s="45">
        <f>GETPIVOTDATA(" Monto de Promesa de Pago",analisis!$G$34)</f>
        <v>4667.4500000000025</v>
      </c>
      <c r="E5" s="61">
        <f>GETPIVOTDATA("Intentos",analisis!$A$11)</f>
        <v>6496</v>
      </c>
      <c r="F5" s="61">
        <f>GETPIVOTDATA(" Connect",analisis!$A$21)</f>
        <v>772</v>
      </c>
      <c r="G5" s="61">
        <f>GETPIVOTDATA(" RPC",analisis!$A$21)</f>
        <v>625</v>
      </c>
      <c r="H5" s="61">
        <f>analisis!J33</f>
        <v>115</v>
      </c>
      <c r="I5" s="123">
        <f>G5/F5</f>
        <v>0.80958549222797926</v>
      </c>
    </row>
    <row r="6" spans="1:9">
      <c r="A6" s="44" t="s">
        <v>5</v>
      </c>
      <c r="B6" s="45">
        <f>GETPIVOTDATA("Suma de Monto pagado",analisis!$G$34)</f>
        <v>1671.4600000000005</v>
      </c>
    </row>
    <row r="7" spans="1:9">
      <c r="A7" s="44" t="s">
        <v>6</v>
      </c>
      <c r="B7" s="46">
        <f>B6/B5</f>
        <v>0.3581098886972543</v>
      </c>
    </row>
    <row r="8" spans="1:9">
      <c r="A8" s="44" t="s">
        <v>8</v>
      </c>
      <c r="B8" s="46">
        <f>F5/E5</f>
        <v>0.1188423645320197</v>
      </c>
    </row>
    <row r="9" spans="1:9">
      <c r="A9" s="44" t="s">
        <v>7</v>
      </c>
      <c r="B9" s="46">
        <f>G5/F5</f>
        <v>0.80958549222797926</v>
      </c>
    </row>
    <row r="10" spans="1:9">
      <c r="A10" s="44" t="s">
        <v>9</v>
      </c>
      <c r="B10" s="44">
        <f>H5</f>
        <v>115</v>
      </c>
    </row>
    <row r="11" spans="1:9">
      <c r="A11" s="44" t="s">
        <v>10</v>
      </c>
      <c r="B11" s="140">
        <f>B37</f>
        <v>91</v>
      </c>
      <c r="E11" s="185"/>
      <c r="F11" s="185"/>
      <c r="G11" s="185"/>
      <c r="H11" s="185"/>
      <c r="I11" s="185"/>
    </row>
    <row r="12" spans="1:9">
      <c r="A12" s="44" t="s">
        <v>11</v>
      </c>
      <c r="B12" s="46">
        <f>B11/B10</f>
        <v>0.79130434782608694</v>
      </c>
      <c r="E12" s="18"/>
      <c r="F12" s="18"/>
      <c r="G12" s="18"/>
      <c r="H12" s="18"/>
      <c r="I12" s="18"/>
    </row>
    <row r="13" spans="1:9">
      <c r="E13" s="18"/>
      <c r="F13" s="18"/>
      <c r="G13" s="18"/>
      <c r="H13" s="18"/>
      <c r="I13" s="18"/>
    </row>
    <row r="14" spans="1:9" ht="15" thickBot="1"/>
    <row r="15" spans="1:9" ht="16.25" customHeight="1" thickBot="1">
      <c r="A15" s="108" t="s">
        <v>33</v>
      </c>
      <c r="B15" s="92"/>
    </row>
    <row r="16" spans="1:9" ht="15" thickBot="1">
      <c r="A16" s="131" t="s">
        <v>58</v>
      </c>
      <c r="B16" s="136" t="s">
        <v>2057</v>
      </c>
      <c r="C16" s="137" t="s">
        <v>2058</v>
      </c>
    </row>
    <row r="17" spans="1:7">
      <c r="A17" s="132" t="s">
        <v>1879</v>
      </c>
      <c r="B17" s="127">
        <v>500.99000000000007</v>
      </c>
      <c r="C17" s="128">
        <v>204.98</v>
      </c>
    </row>
    <row r="18" spans="1:7">
      <c r="A18" s="133" t="s">
        <v>16</v>
      </c>
      <c r="B18" s="129">
        <v>160.35</v>
      </c>
      <c r="C18" s="110">
        <v>0</v>
      </c>
    </row>
    <row r="19" spans="1:7">
      <c r="A19" s="133" t="s">
        <v>1877</v>
      </c>
      <c r="B19" s="129">
        <v>3133.1800000000012</v>
      </c>
      <c r="C19" s="110">
        <v>1083.71</v>
      </c>
    </row>
    <row r="20" spans="1:7">
      <c r="A20" s="133" t="s">
        <v>1883</v>
      </c>
      <c r="B20" s="129">
        <v>0</v>
      </c>
      <c r="C20" s="110">
        <v>0</v>
      </c>
    </row>
    <row r="21" spans="1:7">
      <c r="A21" s="133" t="s">
        <v>1880</v>
      </c>
      <c r="B21" s="129">
        <v>801.69</v>
      </c>
      <c r="C21" s="110">
        <v>382.77</v>
      </c>
    </row>
    <row r="22" spans="1:7" ht="15" thickBot="1">
      <c r="A22" s="134" t="s">
        <v>1889</v>
      </c>
      <c r="B22" s="129">
        <v>71.240000000000009</v>
      </c>
      <c r="C22" s="110">
        <v>0</v>
      </c>
    </row>
    <row r="23" spans="1:7" ht="15" thickBot="1">
      <c r="A23" s="135" t="s">
        <v>2042</v>
      </c>
      <c r="B23" s="130">
        <v>4667.4500000000007</v>
      </c>
      <c r="C23" s="111">
        <v>1671.46</v>
      </c>
    </row>
    <row r="25" spans="1:7" ht="16" thickBot="1">
      <c r="A25" s="2" t="s">
        <v>36</v>
      </c>
    </row>
    <row r="26" spans="1:7" ht="15" thickBot="1">
      <c r="A26" s="28" t="s">
        <v>17</v>
      </c>
      <c r="B26" s="29" t="s">
        <v>18</v>
      </c>
      <c r="C26" s="29" t="s">
        <v>19</v>
      </c>
      <c r="D26" s="29" t="s">
        <v>6</v>
      </c>
      <c r="E26" s="29" t="s">
        <v>9</v>
      </c>
      <c r="F26" s="29" t="s">
        <v>20</v>
      </c>
      <c r="G26" s="37" t="s">
        <v>21</v>
      </c>
    </row>
    <row r="27" spans="1:7" ht="15" thickBot="1">
      <c r="A27" s="33" t="s">
        <v>1882</v>
      </c>
      <c r="B27" s="39">
        <f>analisis!C57</f>
        <v>3566</v>
      </c>
      <c r="C27" s="39">
        <f>GETPIVOTDATA("Suma de Intentos de pago",analisis!$G$34,"Agente ","Lili Velez")</f>
        <v>91</v>
      </c>
      <c r="D27" s="35">
        <f>C27/B27</f>
        <v>2.5518788558609087E-2</v>
      </c>
      <c r="E27" s="30">
        <f>GETPIVOTDATA(" Monto de Promesa de Pago",analisis!$G$34,"Agente ","Lili Velez")</f>
        <v>4667.4500000000025</v>
      </c>
      <c r="F27" s="30">
        <f>GETPIVOTDATA("Suma de Monto pagado",analisis!$G$34,"Agente ","Lili Velez")</f>
        <v>1671.4600000000005</v>
      </c>
      <c r="G27" s="38">
        <f>F27/E27</f>
        <v>0.3581098886972543</v>
      </c>
    </row>
    <row r="31" spans="1:7" ht="16" thickBot="1">
      <c r="A31" s="2" t="s">
        <v>37</v>
      </c>
    </row>
    <row r="32" spans="1:7" ht="15" thickBot="1">
      <c r="A32" s="28" t="s">
        <v>24</v>
      </c>
      <c r="B32" s="78" t="s">
        <v>25</v>
      </c>
    </row>
    <row r="33" spans="1:3">
      <c r="A33" s="31" t="s">
        <v>26</v>
      </c>
      <c r="B33" s="42">
        <f>B4</f>
        <v>3566</v>
      </c>
    </row>
    <row r="34" spans="1:3">
      <c r="A34" s="31" t="s">
        <v>27</v>
      </c>
      <c r="B34" s="42">
        <f>analisis!I17</f>
        <v>3468</v>
      </c>
    </row>
    <row r="35" spans="1:3">
      <c r="A35" s="31" t="s">
        <v>28</v>
      </c>
      <c r="B35" s="42">
        <f>F5</f>
        <v>772</v>
      </c>
    </row>
    <row r="36" spans="1:3">
      <c r="A36" s="31" t="s">
        <v>9</v>
      </c>
      <c r="B36" s="42">
        <f>analisis!J33</f>
        <v>115</v>
      </c>
    </row>
    <row r="37" spans="1:3" ht="15" thickBot="1">
      <c r="A37" s="33" t="s">
        <v>29</v>
      </c>
      <c r="B37" s="43">
        <f>analisis!K33</f>
        <v>91</v>
      </c>
    </row>
    <row r="40" spans="1:3" ht="16" thickBot="1">
      <c r="A40" s="2" t="s">
        <v>38</v>
      </c>
    </row>
    <row r="41" spans="1:3" ht="15" thickBot="1">
      <c r="A41" s="28" t="s">
        <v>0</v>
      </c>
      <c r="B41" s="28" t="s">
        <v>1</v>
      </c>
      <c r="C41" s="28" t="s">
        <v>2062</v>
      </c>
    </row>
    <row r="42" spans="1:3">
      <c r="A42" s="31" t="s">
        <v>9</v>
      </c>
      <c r="B42" s="18">
        <f>H5</f>
        <v>115</v>
      </c>
      <c r="C42" s="32">
        <f>B42/$B$4</f>
        <v>3.224901850813236E-2</v>
      </c>
    </row>
    <row r="43" spans="1:3" ht="15" thickBot="1">
      <c r="A43" s="33" t="s">
        <v>29</v>
      </c>
      <c r="B43" s="194">
        <f>B11</f>
        <v>91</v>
      </c>
      <c r="C43" s="36">
        <f>B43/$B$4</f>
        <v>2.5518788558609087E-2</v>
      </c>
    </row>
    <row r="44" spans="1:3">
      <c r="A44" t="s">
        <v>11</v>
      </c>
      <c r="B44" s="26">
        <f>(B43/B42)</f>
        <v>0.79130434782608694</v>
      </c>
    </row>
    <row r="47" spans="1:3" ht="16" thickBot="1">
      <c r="A47" s="2" t="s">
        <v>5856</v>
      </c>
    </row>
    <row r="48" spans="1:3" ht="15" thickBot="1">
      <c r="A48" s="28" t="s">
        <v>0</v>
      </c>
      <c r="B48" s="78" t="s">
        <v>1</v>
      </c>
    </row>
    <row r="49" spans="1:3">
      <c r="A49" s="31" t="s">
        <v>30</v>
      </c>
      <c r="B49" s="40">
        <f>analisis!L17</f>
        <v>3566</v>
      </c>
    </row>
    <row r="50" spans="1:3">
      <c r="A50" s="31" t="s">
        <v>31</v>
      </c>
      <c r="B50" s="40">
        <f>analisis!I17</f>
        <v>3468</v>
      </c>
    </row>
    <row r="51" spans="1:3" ht="15" thickBot="1">
      <c r="A51" s="33" t="s">
        <v>21</v>
      </c>
      <c r="B51" s="36">
        <f>B50/B49</f>
        <v>0.97251822770611329</v>
      </c>
    </row>
    <row r="55" spans="1:3" ht="15" thickBot="1"/>
    <row r="56" spans="1:3" ht="15" thickBot="1">
      <c r="A56" s="28" t="s">
        <v>2113</v>
      </c>
      <c r="B56" s="28" t="s">
        <v>2116</v>
      </c>
      <c r="C56" s="78" t="s">
        <v>2115</v>
      </c>
    </row>
    <row r="57" spans="1:3" ht="13.75" customHeight="1">
      <c r="A57" s="138" t="s">
        <v>2109</v>
      </c>
      <c r="B57" s="139">
        <f>_xlfn.XLOOKUP($A$57,analisis!T14:T18,analisis!U14:U18,,0)</f>
        <v>48</v>
      </c>
      <c r="C57" s="109">
        <f>IFERROR(_xlfn.XLOOKUP($A$57,analisis!T26:T30,analisis!U26:U30,,0),0)</f>
        <v>6</v>
      </c>
    </row>
    <row r="58" spans="1:3">
      <c r="A58" s="93" t="s">
        <v>257</v>
      </c>
      <c r="B58" s="18">
        <f>_xlfn.XLOOKUP($A$58,analisis!T14:T19,analisis!U14:U19,,0)</f>
        <v>226</v>
      </c>
      <c r="C58" s="40">
        <f>IFERROR(_xlfn.XLOOKUP($A$58,analisis!T26:T31,analisis!U26:U31,,0),0)</f>
        <v>20</v>
      </c>
    </row>
    <row r="59" spans="1:3">
      <c r="A59" s="93" t="s">
        <v>2110</v>
      </c>
      <c r="B59" s="18">
        <f>_xlfn.XLOOKUP($A$59,analisis!T14:T20,analisis!U14:U20,,0)</f>
        <v>200</v>
      </c>
      <c r="C59" s="40">
        <f>IFERROR(_xlfn.XLOOKUP(A59,analisis!T26:T32,analisis!U26:U32,,0),0)</f>
        <v>11</v>
      </c>
    </row>
    <row r="60" spans="1:3">
      <c r="A60" s="93" t="s">
        <v>2111</v>
      </c>
      <c r="B60" s="18">
        <f>_xlfn.XLOOKUP($A$60,analisis!T16:T21,analisis!U16:U21,,0)</f>
        <v>26</v>
      </c>
      <c r="C60" s="40">
        <f>IFERROR(_xlfn.XLOOKUP($A$60,analisis!T26:T33,analisis!U26:U33,,0),0)</f>
        <v>0</v>
      </c>
    </row>
    <row r="61" spans="1:3" ht="15" thickBot="1">
      <c r="A61" s="95" t="s">
        <v>65</v>
      </c>
      <c r="B61" s="96">
        <f>_xlfn.XLOOKUP($A$61,analisis!T17:T22,analisis!U17:U22,,0)</f>
        <v>469</v>
      </c>
      <c r="C61" s="97">
        <f>GETPIVOTDATA("Mes Pago",analisis!$T$25,"Tiempo de mora (días)","NPN")</f>
        <v>54</v>
      </c>
    </row>
    <row r="62" spans="1:3" ht="15.5" thickTop="1" thickBot="1">
      <c r="A62" s="94" t="s">
        <v>2117</v>
      </c>
      <c r="B62" s="34">
        <f>SUM(B57:B61)</f>
        <v>969</v>
      </c>
      <c r="C62" s="41">
        <f>SUM(C57:C61)</f>
        <v>91</v>
      </c>
    </row>
  </sheetData>
  <mergeCells count="1">
    <mergeCell ref="A2:B2"/>
  </mergeCells>
  <pageMargins left="0.75" right="0.75" top="1" bottom="1" header="0.5" footer="0.5"/>
  <pageSetup paperSize="9"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3"/>
  <sheetViews>
    <sheetView topLeftCell="A2" zoomScale="85" zoomScaleNormal="85" workbookViewId="0">
      <selection activeCell="B4" sqref="A1:B4"/>
    </sheetView>
  </sheetViews>
  <sheetFormatPr baseColWidth="10" defaultColWidth="8.90625" defaultRowHeight="14.5"/>
  <cols>
    <col min="1" max="1" width="17.54296875" bestFit="1" customWidth="1"/>
    <col min="2" max="2" width="15.36328125" bestFit="1" customWidth="1"/>
    <col min="3" max="3" width="13.6328125" customWidth="1"/>
    <col min="4" max="4" width="22.36328125" bestFit="1" customWidth="1"/>
    <col min="9" max="9" width="15.36328125" bestFit="1" customWidth="1"/>
  </cols>
  <sheetData>
    <row r="2" spans="1:2" ht="15.5">
      <c r="A2" s="2" t="s">
        <v>35</v>
      </c>
    </row>
    <row r="3" spans="1:2">
      <c r="A3" t="s">
        <v>2</v>
      </c>
      <c r="B3">
        <v>2</v>
      </c>
    </row>
    <row r="4" spans="1:2">
      <c r="A4" t="s">
        <v>3</v>
      </c>
      <c r="B4">
        <v>1000</v>
      </c>
    </row>
    <row r="5" spans="1:2">
      <c r="A5" t="s">
        <v>4</v>
      </c>
      <c r="B5">
        <v>150000</v>
      </c>
    </row>
    <row r="6" spans="1:2">
      <c r="A6" t="s">
        <v>5</v>
      </c>
      <c r="B6">
        <v>45000</v>
      </c>
    </row>
    <row r="7" spans="1:2">
      <c r="A7" t="s">
        <v>6</v>
      </c>
      <c r="B7">
        <f>B6/B5</f>
        <v>0.3</v>
      </c>
    </row>
    <row r="8" spans="1:2">
      <c r="A8" t="s">
        <v>7</v>
      </c>
      <c r="B8">
        <v>300</v>
      </c>
    </row>
    <row r="9" spans="1:2">
      <c r="A9" t="s">
        <v>8</v>
      </c>
      <c r="B9">
        <v>0.65</v>
      </c>
    </row>
    <row r="10" spans="1:2">
      <c r="A10" t="s">
        <v>9</v>
      </c>
      <c r="B10">
        <v>120</v>
      </c>
    </row>
    <row r="11" spans="1:2">
      <c r="A11" t="s">
        <v>10</v>
      </c>
      <c r="B11">
        <v>90</v>
      </c>
    </row>
    <row r="12" spans="1:2">
      <c r="A12" t="s">
        <v>11</v>
      </c>
      <c r="B12">
        <f>B11/B10</f>
        <v>0.75</v>
      </c>
    </row>
    <row r="15" spans="1:2" ht="16.25" customHeight="1"/>
    <row r="16" spans="1:2" ht="15.5">
      <c r="A16" s="2"/>
    </row>
    <row r="17" spans="1:7">
      <c r="A17" s="1"/>
      <c r="B17" s="1"/>
    </row>
    <row r="22" spans="1:7" ht="15.5">
      <c r="A22" s="2"/>
    </row>
    <row r="23" spans="1:7">
      <c r="A23" s="1"/>
      <c r="B23" s="1"/>
    </row>
    <row r="29" spans="1:7" ht="15.5">
      <c r="A29" s="2"/>
    </row>
    <row r="30" spans="1:7">
      <c r="A30" s="1"/>
      <c r="B30" s="1"/>
      <c r="C30" s="1"/>
      <c r="D30" s="1"/>
      <c r="E30" s="1"/>
      <c r="F30" s="1"/>
      <c r="G30" s="1"/>
    </row>
    <row r="36" spans="1:2" ht="15.5">
      <c r="A36" s="2"/>
    </row>
    <row r="37" spans="1:2">
      <c r="A37" s="1"/>
      <c r="B37" s="1"/>
    </row>
    <row r="45" spans="1:2" ht="15.5">
      <c r="A45" s="2"/>
    </row>
    <row r="46" spans="1:2">
      <c r="A46" s="1"/>
      <c r="B46" s="1"/>
    </row>
    <row r="52" spans="1:2" ht="15.5">
      <c r="A52" s="2"/>
    </row>
    <row r="53" spans="1:2">
      <c r="A53" s="1"/>
      <c r="B53" s="1"/>
    </row>
  </sheetData>
  <pageMargins left="0.75" right="0.75" top="1" bottom="1" header="0.5" footer="0.5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4" sqref="A1:B4"/>
    </sheetView>
  </sheetViews>
  <sheetFormatPr baseColWidth="10" defaultColWidth="8.90625" defaultRowHeight="14.5"/>
  <cols>
    <col min="1" max="1" width="18.90625" customWidth="1"/>
  </cols>
  <sheetData>
    <row r="1" spans="1:4">
      <c r="A1" s="1" t="s">
        <v>0</v>
      </c>
      <c r="B1" s="1" t="s">
        <v>1</v>
      </c>
    </row>
    <row r="2" spans="1:4">
      <c r="A2" t="s">
        <v>12</v>
      </c>
      <c r="B2" t="s">
        <v>13</v>
      </c>
      <c r="C2" t="s">
        <v>7</v>
      </c>
      <c r="D2" t="s">
        <v>32</v>
      </c>
    </row>
    <row r="3" spans="1:4">
      <c r="A3">
        <v>2500</v>
      </c>
      <c r="B3">
        <v>1600</v>
      </c>
      <c r="C3">
        <v>300</v>
      </c>
      <c r="D3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A1:B4"/>
    </sheetView>
  </sheetViews>
  <sheetFormatPr baseColWidth="10" defaultColWidth="8.90625" defaultRowHeight="14.5"/>
  <cols>
    <col min="1" max="2" width="19.453125" customWidth="1"/>
  </cols>
  <sheetData>
    <row r="1" spans="1:2">
      <c r="A1" s="1" t="s">
        <v>14</v>
      </c>
      <c r="B1" s="1" t="s">
        <v>5</v>
      </c>
    </row>
    <row r="2" spans="1:2">
      <c r="A2" t="s">
        <v>15</v>
      </c>
      <c r="B2">
        <v>30000</v>
      </c>
    </row>
    <row r="3" spans="1:2">
      <c r="A3" t="s">
        <v>16</v>
      </c>
      <c r="B3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B4" sqref="A1:B4"/>
    </sheetView>
  </sheetViews>
  <sheetFormatPr baseColWidth="10" defaultColWidth="8.90625" defaultRowHeight="14.5"/>
  <cols>
    <col min="1" max="1" width="10.90625" customWidth="1"/>
    <col min="2" max="2" width="9.453125" customWidth="1"/>
    <col min="3" max="3" width="11.54296875" customWidth="1"/>
    <col min="4" max="4" width="14.54296875" bestFit="1" customWidth="1"/>
    <col min="5" max="5" width="9.36328125" bestFit="1" customWidth="1"/>
    <col min="6" max="6" width="10" bestFit="1" customWidth="1"/>
    <col min="7" max="7" width="12.453125" bestFit="1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6</v>
      </c>
      <c r="E1" s="1" t="s">
        <v>9</v>
      </c>
      <c r="F1" s="1" t="s">
        <v>20</v>
      </c>
      <c r="G1" s="1" t="s">
        <v>21</v>
      </c>
    </row>
    <row r="2" spans="1:7">
      <c r="A2" t="s">
        <v>22</v>
      </c>
      <c r="B2">
        <v>75000</v>
      </c>
      <c r="C2">
        <v>25000</v>
      </c>
      <c r="D2">
        <f>C2/B2</f>
        <v>0.33333333333333331</v>
      </c>
      <c r="E2">
        <v>70</v>
      </c>
      <c r="F2">
        <v>50</v>
      </c>
      <c r="G2">
        <f>F2/E2</f>
        <v>0.7142857142857143</v>
      </c>
    </row>
    <row r="3" spans="1:7">
      <c r="A3" t="s">
        <v>23</v>
      </c>
      <c r="B3">
        <v>75000</v>
      </c>
      <c r="C3">
        <v>20000</v>
      </c>
      <c r="D3">
        <f>C3/B3</f>
        <v>0.26666666666666666</v>
      </c>
      <c r="E3">
        <v>50</v>
      </c>
      <c r="F3">
        <v>40</v>
      </c>
      <c r="G3">
        <f>F3/E3</f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4" sqref="A1:B4"/>
    </sheetView>
  </sheetViews>
  <sheetFormatPr baseColWidth="10" defaultColWidth="8.90625" defaultRowHeight="14.5"/>
  <cols>
    <col min="1" max="1" width="14.45312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>
        <v>1000</v>
      </c>
    </row>
    <row r="3" spans="1:2">
      <c r="A3" t="s">
        <v>27</v>
      </c>
      <c r="B3">
        <v>800</v>
      </c>
    </row>
    <row r="4" spans="1:2">
      <c r="A4" t="s">
        <v>28</v>
      </c>
      <c r="B4">
        <v>650</v>
      </c>
    </row>
    <row r="5" spans="1:2">
      <c r="A5" t="s">
        <v>9</v>
      </c>
      <c r="B5">
        <v>120</v>
      </c>
    </row>
    <row r="6" spans="1:2">
      <c r="A6" t="s">
        <v>29</v>
      </c>
      <c r="B6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4" sqref="A1:B4"/>
    </sheetView>
  </sheetViews>
  <sheetFormatPr baseColWidth="10" defaultColWidth="8.90625" defaultRowHeight="14.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120</v>
      </c>
    </row>
    <row r="3" spans="1:2">
      <c r="A3" t="s">
        <v>29</v>
      </c>
      <c r="B3">
        <v>90</v>
      </c>
    </row>
    <row r="4" spans="1:2">
      <c r="A4" t="s">
        <v>11</v>
      </c>
      <c r="B4">
        <f>B3/B2</f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4" sqref="A1:B4"/>
    </sheetView>
  </sheetViews>
  <sheetFormatPr baseColWidth="10" defaultColWidth="8.90625" defaultRowHeight="14.5"/>
  <cols>
    <col min="1" max="1" width="24.36328125" customWidth="1"/>
  </cols>
  <sheetData>
    <row r="1" spans="1:2">
      <c r="A1" s="1" t="s">
        <v>0</v>
      </c>
      <c r="B1" s="1" t="s">
        <v>1</v>
      </c>
    </row>
    <row r="2" spans="1:2">
      <c r="A2" t="s">
        <v>30</v>
      </c>
      <c r="B2">
        <v>2500</v>
      </c>
    </row>
    <row r="3" spans="1:2">
      <c r="A3" t="s">
        <v>31</v>
      </c>
      <c r="B3">
        <v>300</v>
      </c>
    </row>
    <row r="4" spans="1:2">
      <c r="A4" t="s">
        <v>21</v>
      </c>
      <c r="B4">
        <f>B3/B2</f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D175-AC5A-445B-AA5E-A43C0DB837AD}">
  <dimension ref="A1:Z4914"/>
  <sheetViews>
    <sheetView workbookViewId="0"/>
  </sheetViews>
  <sheetFormatPr baseColWidth="10" defaultRowHeight="14.5"/>
  <cols>
    <col min="1" max="1" width="31.36328125" bestFit="1" customWidth="1"/>
    <col min="2" max="2" width="45" bestFit="1" customWidth="1"/>
    <col min="3" max="3" width="17.36328125" style="4" bestFit="1" customWidth="1"/>
    <col min="4" max="4" width="27.453125" bestFit="1" customWidth="1"/>
    <col min="5" max="5" width="11.08984375" bestFit="1" customWidth="1"/>
    <col min="6" max="7" width="16.90625" bestFit="1" customWidth="1"/>
    <col min="8" max="10" width="11.90625" bestFit="1" customWidth="1"/>
    <col min="11" max="11" width="8" bestFit="1" customWidth="1"/>
    <col min="12" max="12" width="17.08984375" bestFit="1" customWidth="1"/>
    <col min="13" max="13" width="14.36328125" bestFit="1" customWidth="1"/>
    <col min="14" max="14" width="7.36328125" bestFit="1" customWidth="1"/>
    <col min="15" max="15" width="21.90625" bestFit="1" customWidth="1"/>
    <col min="16" max="16" width="19.6328125" bestFit="1" customWidth="1"/>
    <col min="17" max="17" width="25.6328125" bestFit="1" customWidth="1"/>
    <col min="18" max="18" width="11.36328125" bestFit="1" customWidth="1"/>
    <col min="19" max="19" width="20" bestFit="1" customWidth="1"/>
    <col min="20" max="20" width="17.6328125" bestFit="1" customWidth="1"/>
    <col min="21" max="21" width="19.453125" bestFit="1" customWidth="1"/>
    <col min="22" max="22" width="17.453125" bestFit="1" customWidth="1"/>
    <col min="23" max="23" width="12.36328125" bestFit="1" customWidth="1"/>
    <col min="24" max="24" width="14.6328125" bestFit="1" customWidth="1"/>
    <col min="25" max="25" width="12.36328125" bestFit="1" customWidth="1"/>
    <col min="26" max="26" width="18.36328125" bestFit="1" customWidth="1"/>
  </cols>
  <sheetData>
    <row r="1" spans="1:26">
      <c r="A1" t="s">
        <v>39</v>
      </c>
      <c r="B1" t="s">
        <v>40</v>
      </c>
      <c r="C1" s="4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1860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</row>
    <row r="2" spans="1:26" hidden="1">
      <c r="A2" s="86" t="s">
        <v>2121</v>
      </c>
      <c r="B2" t="s">
        <v>2122</v>
      </c>
      <c r="C2" s="4">
        <v>359331050000</v>
      </c>
      <c r="D2" t="s">
        <v>3945</v>
      </c>
      <c r="E2" t="str">
        <f>+_xlfn.XLOOKUP(UTILIZADAS[[#This Row],[Numero_Cuenta]],'[1]cobros_marzo (fijo)'!$B:$B,'[1]cobros_marzo (fijo)'!$D:$D,,0)</f>
        <v>Provincia</v>
      </c>
      <c r="G2" s="3">
        <v>46026</v>
      </c>
      <c r="H2">
        <v>67523877</v>
      </c>
      <c r="I2">
        <v>67523877</v>
      </c>
      <c r="K2" t="s">
        <v>2336</v>
      </c>
      <c r="O2" s="3">
        <v>46026</v>
      </c>
      <c r="S2" t="s">
        <v>3553</v>
      </c>
      <c r="T2" t="s">
        <v>64</v>
      </c>
      <c r="U2" t="s">
        <v>65</v>
      </c>
      <c r="V2" t="e">
        <f>_xlfn.XLOOKUP(UTILIZADAS[[#This Row],[Contacto1]],Tabla2[phone_number_dialed],Tabla2[status_name],,0)</f>
        <v>#N/A</v>
      </c>
    </row>
    <row r="3" spans="1:26" hidden="1">
      <c r="A3" s="86" t="s">
        <v>2121</v>
      </c>
      <c r="B3" t="s">
        <v>1844</v>
      </c>
      <c r="C3" s="4">
        <v>356789000000</v>
      </c>
      <c r="D3" t="s">
        <v>3945</v>
      </c>
      <c r="E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" s="3">
        <v>46026</v>
      </c>
      <c r="H3">
        <v>68905432</v>
      </c>
      <c r="I3">
        <v>68905432</v>
      </c>
      <c r="K3" t="s">
        <v>2023</v>
      </c>
      <c r="O3" s="3">
        <v>46026</v>
      </c>
      <c r="S3" t="s">
        <v>1845</v>
      </c>
      <c r="T3" t="s">
        <v>64</v>
      </c>
      <c r="U3" t="s">
        <v>65</v>
      </c>
      <c r="V3" t="e">
        <f>_xlfn.XLOOKUP(UTILIZADAS[[#This Row],[Contacto1]],Tabla2[phone_number_dialed],Tabla2[status_name],,0)</f>
        <v>#N/A</v>
      </c>
    </row>
    <row r="4" spans="1:26" hidden="1">
      <c r="A4" s="86" t="s">
        <v>2121</v>
      </c>
      <c r="B4" t="s">
        <v>1846</v>
      </c>
      <c r="C4" s="4">
        <v>355339190000</v>
      </c>
      <c r="D4" t="s">
        <v>3945</v>
      </c>
      <c r="E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" s="3">
        <v>46026</v>
      </c>
      <c r="H4">
        <v>68905432</v>
      </c>
      <c r="I4">
        <v>68905432</v>
      </c>
      <c r="K4" t="s">
        <v>2337</v>
      </c>
      <c r="O4" s="3">
        <v>46026</v>
      </c>
      <c r="S4" t="s">
        <v>1847</v>
      </c>
      <c r="T4" t="s">
        <v>64</v>
      </c>
      <c r="U4" t="s">
        <v>65</v>
      </c>
      <c r="V4" t="e">
        <f>_xlfn.XLOOKUP(UTILIZADAS[[#This Row],[Contacto1]],Tabla2[phone_number_dialed],Tabla2[status_name],,0)</f>
        <v>#N/A</v>
      </c>
    </row>
    <row r="5" spans="1:26" hidden="1">
      <c r="A5" s="86" t="s">
        <v>2121</v>
      </c>
      <c r="B5" t="s">
        <v>1848</v>
      </c>
      <c r="C5" s="4">
        <v>357337110000</v>
      </c>
      <c r="D5" t="s">
        <v>3945</v>
      </c>
      <c r="E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" s="3">
        <v>46026</v>
      </c>
      <c r="H5">
        <v>63277219</v>
      </c>
      <c r="I5">
        <v>63277219</v>
      </c>
      <c r="K5" t="s">
        <v>2338</v>
      </c>
      <c r="O5" s="3">
        <v>46026</v>
      </c>
      <c r="S5" t="s">
        <v>1849</v>
      </c>
      <c r="T5" t="s">
        <v>64</v>
      </c>
      <c r="U5" t="s">
        <v>65</v>
      </c>
      <c r="V5" t="e">
        <f>_xlfn.XLOOKUP(UTILIZADAS[[#This Row],[Contacto1]],Tabla2[phone_number_dialed],Tabla2[status_name],,0)</f>
        <v>#N/A</v>
      </c>
    </row>
    <row r="6" spans="1:26" hidden="1">
      <c r="A6" s="86" t="s">
        <v>2121</v>
      </c>
      <c r="B6" t="s">
        <v>1850</v>
      </c>
      <c r="C6" s="4">
        <v>359338710000</v>
      </c>
      <c r="D6" t="s">
        <v>3945</v>
      </c>
      <c r="E6">
        <f>+_xlfn.XLOOKUP(UTILIZADAS[[#This Row],[Numero_Cuenta]],'[1]cobros_marzo (fijo)'!$B:$B,'[1]cobros_marzo (fijo)'!$D:$D,,0)</f>
        <v>0</v>
      </c>
      <c r="G6" s="3">
        <v>46026</v>
      </c>
      <c r="H6">
        <v>64628032</v>
      </c>
      <c r="I6">
        <v>64628032</v>
      </c>
      <c r="K6" t="s">
        <v>2339</v>
      </c>
      <c r="O6" s="3">
        <v>46026</v>
      </c>
      <c r="S6" t="s">
        <v>1851</v>
      </c>
      <c r="T6" t="s">
        <v>64</v>
      </c>
      <c r="U6" t="s">
        <v>65</v>
      </c>
      <c r="V6" t="e">
        <f>_xlfn.XLOOKUP(UTILIZADAS[[#This Row],[Contacto1]],Tabla2[phone_number_dialed],Tabla2[status_name],,0)</f>
        <v>#N/A</v>
      </c>
    </row>
    <row r="7" spans="1:26" hidden="1">
      <c r="A7" s="86" t="s">
        <v>2121</v>
      </c>
      <c r="B7" t="s">
        <v>1852</v>
      </c>
      <c r="C7" s="4">
        <v>352335700000</v>
      </c>
      <c r="D7" t="s">
        <v>3945</v>
      </c>
      <c r="E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" s="3">
        <v>46026</v>
      </c>
      <c r="H7">
        <v>65117775</v>
      </c>
      <c r="I7">
        <v>65117775</v>
      </c>
      <c r="K7" t="s">
        <v>2340</v>
      </c>
      <c r="O7" s="3">
        <v>46026</v>
      </c>
      <c r="S7" t="s">
        <v>1853</v>
      </c>
      <c r="T7" t="s">
        <v>64</v>
      </c>
      <c r="U7" t="s">
        <v>65</v>
      </c>
      <c r="V7" t="e">
        <f>_xlfn.XLOOKUP(UTILIZADAS[[#This Row],[Contacto1]],Tabla2[phone_number_dialed],Tabla2[status_name],,0)</f>
        <v>#N/A</v>
      </c>
    </row>
    <row r="8" spans="1:26" hidden="1">
      <c r="A8" s="86" t="s">
        <v>2121</v>
      </c>
      <c r="B8" t="s">
        <v>1854</v>
      </c>
      <c r="C8" s="4">
        <v>357338020000</v>
      </c>
      <c r="D8" t="s">
        <v>3945</v>
      </c>
      <c r="E8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8" s="3">
        <v>46026</v>
      </c>
      <c r="H8">
        <v>63822556</v>
      </c>
      <c r="I8">
        <v>63822556</v>
      </c>
      <c r="K8" t="s">
        <v>2341</v>
      </c>
      <c r="O8" s="3">
        <v>46026</v>
      </c>
      <c r="S8" t="s">
        <v>1855</v>
      </c>
      <c r="T8" t="s">
        <v>64</v>
      </c>
      <c r="U8" t="s">
        <v>65</v>
      </c>
      <c r="V8" t="e">
        <f>_xlfn.XLOOKUP(UTILIZADAS[[#This Row],[Contacto1]],Tabla2[phone_number_dialed],Tabla2[status_name],,0)</f>
        <v>#N/A</v>
      </c>
    </row>
    <row r="9" spans="1:26" hidden="1">
      <c r="A9" s="86" t="s">
        <v>2121</v>
      </c>
      <c r="B9" t="s">
        <v>1856</v>
      </c>
      <c r="C9" s="4">
        <v>359339470000</v>
      </c>
      <c r="D9" t="s">
        <v>3945</v>
      </c>
      <c r="E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9" s="3">
        <v>46026</v>
      </c>
      <c r="H9">
        <v>63701410</v>
      </c>
      <c r="I9">
        <v>63701410</v>
      </c>
      <c r="K9" t="s">
        <v>2342</v>
      </c>
      <c r="O9" s="3">
        <v>46026</v>
      </c>
      <c r="S9" t="s">
        <v>1857</v>
      </c>
      <c r="T9" t="s">
        <v>64</v>
      </c>
      <c r="U9" t="s">
        <v>65</v>
      </c>
      <c r="V9" t="e">
        <f>_xlfn.XLOOKUP(UTILIZADAS[[#This Row],[Contacto1]],Tabla2[phone_number_dialed],Tabla2[status_name],,0)</f>
        <v>#N/A</v>
      </c>
    </row>
    <row r="10" spans="1:26" hidden="1">
      <c r="A10" s="86" t="s">
        <v>2121</v>
      </c>
      <c r="B10" t="s">
        <v>1858</v>
      </c>
      <c r="C10" s="4">
        <v>356338650000</v>
      </c>
      <c r="D10" t="s">
        <v>3945</v>
      </c>
      <c r="E1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" s="3">
        <v>46026</v>
      </c>
      <c r="H10">
        <v>64205199</v>
      </c>
      <c r="I10">
        <v>64205199</v>
      </c>
      <c r="K10" t="s">
        <v>2343</v>
      </c>
      <c r="O10" s="3">
        <v>46026</v>
      </c>
      <c r="S10" t="s">
        <v>1859</v>
      </c>
      <c r="T10" t="s">
        <v>64</v>
      </c>
      <c r="U10" t="s">
        <v>65</v>
      </c>
      <c r="V10" t="e">
        <f>_xlfn.XLOOKUP(UTILIZADAS[[#This Row],[Contacto1]],Tabla2[phone_number_dialed],Tabla2[status_name],,0)</f>
        <v>#N/A</v>
      </c>
    </row>
    <row r="11" spans="1:26" hidden="1">
      <c r="A11" s="86" t="s">
        <v>2121</v>
      </c>
      <c r="B11" t="s">
        <v>2011</v>
      </c>
      <c r="C11" s="4">
        <v>369328670000</v>
      </c>
      <c r="D11" t="s">
        <v>3945</v>
      </c>
      <c r="E11">
        <f>+_xlfn.XLOOKUP(UTILIZADAS[[#This Row],[Numero_Cuenta]],'[1]cobros_marzo (fijo)'!$B:$B,'[1]cobros_marzo (fijo)'!$D:$D,,0)</f>
        <v>0</v>
      </c>
      <c r="G11" s="3">
        <v>46026</v>
      </c>
      <c r="H11">
        <v>66330979</v>
      </c>
      <c r="I11">
        <v>66330979</v>
      </c>
      <c r="K11" t="s">
        <v>2344</v>
      </c>
      <c r="O11" s="3">
        <v>46026</v>
      </c>
      <c r="S11" t="s">
        <v>1892</v>
      </c>
      <c r="T11" t="s">
        <v>64</v>
      </c>
      <c r="U11" t="s">
        <v>65</v>
      </c>
      <c r="V11" t="e">
        <f>_xlfn.XLOOKUP(UTILIZADAS[[#This Row],[Contacto1]],Tabla2[phone_number_dialed],Tabla2[status_name],,0)</f>
        <v>#N/A</v>
      </c>
    </row>
    <row r="12" spans="1:26" hidden="1">
      <c r="A12" s="86" t="s">
        <v>2121</v>
      </c>
      <c r="B12" t="s">
        <v>1838</v>
      </c>
      <c r="C12" s="4">
        <v>355318600000</v>
      </c>
      <c r="D12" t="s">
        <v>3945</v>
      </c>
      <c r="E1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" s="3">
        <v>46026</v>
      </c>
      <c r="H12">
        <v>63498225</v>
      </c>
      <c r="I12">
        <v>63498225</v>
      </c>
      <c r="K12" t="s">
        <v>2345</v>
      </c>
      <c r="O12" s="3">
        <v>46026</v>
      </c>
      <c r="S12" t="s">
        <v>1839</v>
      </c>
      <c r="T12" t="s">
        <v>64</v>
      </c>
      <c r="U12" t="s">
        <v>65</v>
      </c>
      <c r="V12" t="e">
        <f>_xlfn.XLOOKUP(UTILIZADAS[[#This Row],[Contacto1]],Tabla2[phone_number_dialed],Tabla2[status_name],,0)</f>
        <v>#N/A</v>
      </c>
    </row>
    <row r="13" spans="1:26" hidden="1">
      <c r="A13" s="86" t="s">
        <v>2121</v>
      </c>
      <c r="B13" t="s">
        <v>1840</v>
      </c>
      <c r="C13" s="4">
        <v>356340020000</v>
      </c>
      <c r="D13" t="s">
        <v>3945</v>
      </c>
      <c r="E1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" s="3">
        <v>46026</v>
      </c>
      <c r="H13">
        <v>67778877</v>
      </c>
      <c r="I13">
        <v>67778877</v>
      </c>
      <c r="K13" t="s">
        <v>2346</v>
      </c>
      <c r="O13" s="3">
        <v>46026</v>
      </c>
      <c r="S13" t="s">
        <v>1841</v>
      </c>
      <c r="T13" t="s">
        <v>64</v>
      </c>
      <c r="U13" t="s">
        <v>65</v>
      </c>
      <c r="V13" t="e">
        <f>_xlfn.XLOOKUP(UTILIZADAS[[#This Row],[Contacto1]],Tabla2[phone_number_dialed],Tabla2[status_name],,0)</f>
        <v>#N/A</v>
      </c>
    </row>
    <row r="14" spans="1:26" hidden="1">
      <c r="A14" s="86" t="s">
        <v>2121</v>
      </c>
      <c r="B14" t="s">
        <v>2030</v>
      </c>
      <c r="C14" s="4">
        <v>183077830000</v>
      </c>
      <c r="D14" t="s">
        <v>3945</v>
      </c>
      <c r="E1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" s="3">
        <v>46026</v>
      </c>
      <c r="H14">
        <v>68525657</v>
      </c>
      <c r="I14">
        <v>68525657</v>
      </c>
      <c r="K14" t="s">
        <v>2347</v>
      </c>
      <c r="O14" s="3">
        <v>46026</v>
      </c>
      <c r="S14" t="s">
        <v>1904</v>
      </c>
      <c r="T14" t="s">
        <v>64</v>
      </c>
      <c r="U14" t="s">
        <v>65</v>
      </c>
      <c r="V14" t="e">
        <f>_xlfn.XLOOKUP(UTILIZADAS[[#This Row],[Contacto1]],Tabla2[phone_number_dialed],Tabla2[status_name],,0)</f>
        <v>#N/A</v>
      </c>
    </row>
    <row r="15" spans="1:26" hidden="1">
      <c r="A15" s="86" t="s">
        <v>2121</v>
      </c>
      <c r="B15" t="s">
        <v>1842</v>
      </c>
      <c r="C15" s="4">
        <v>355338290000</v>
      </c>
      <c r="D15" t="s">
        <v>3945</v>
      </c>
      <c r="E1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5" s="3">
        <v>46026</v>
      </c>
      <c r="H15">
        <v>66625189</v>
      </c>
      <c r="I15">
        <v>66625189</v>
      </c>
      <c r="K15" t="s">
        <v>2348</v>
      </c>
      <c r="O15" s="3">
        <v>46026</v>
      </c>
      <c r="S15" t="s">
        <v>1843</v>
      </c>
      <c r="T15" t="s">
        <v>64</v>
      </c>
      <c r="U15" t="s">
        <v>65</v>
      </c>
      <c r="V15" t="e">
        <f>_xlfn.XLOOKUP(UTILIZADAS[[#This Row],[Contacto1]],Tabla2[phone_number_dialed],Tabla2[status_name],,0)</f>
        <v>#N/A</v>
      </c>
    </row>
    <row r="16" spans="1:26" hidden="1">
      <c r="A16" s="86" t="s">
        <v>2121</v>
      </c>
      <c r="B16" t="s">
        <v>1824</v>
      </c>
      <c r="C16" s="4">
        <v>217417500000</v>
      </c>
      <c r="D16" t="s">
        <v>3945</v>
      </c>
      <c r="E1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" s="3">
        <v>46026</v>
      </c>
      <c r="H16">
        <v>68905432</v>
      </c>
      <c r="I16">
        <v>68905432</v>
      </c>
      <c r="K16" t="s">
        <v>2349</v>
      </c>
      <c r="O16" s="3">
        <v>46026</v>
      </c>
      <c r="S16" t="s">
        <v>1825</v>
      </c>
      <c r="T16" t="s">
        <v>64</v>
      </c>
      <c r="U16" t="s">
        <v>65</v>
      </c>
      <c r="V16" t="e">
        <f>_xlfn.XLOOKUP(UTILIZADAS[[#This Row],[Contacto1]],Tabla2[phone_number_dialed],Tabla2[status_name],,0)</f>
        <v>#N/A</v>
      </c>
    </row>
    <row r="17" spans="1:22" hidden="1">
      <c r="A17" s="86" t="s">
        <v>2121</v>
      </c>
      <c r="B17" t="s">
        <v>1993</v>
      </c>
      <c r="C17" s="4">
        <v>351323930000</v>
      </c>
      <c r="D17" t="s">
        <v>3945</v>
      </c>
      <c r="E1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" s="3">
        <v>46026</v>
      </c>
      <c r="H17">
        <v>64186106</v>
      </c>
      <c r="I17">
        <v>64186106</v>
      </c>
      <c r="K17" t="s">
        <v>2350</v>
      </c>
      <c r="O17" s="3">
        <v>46026</v>
      </c>
      <c r="S17" t="s">
        <v>1886</v>
      </c>
      <c r="T17" t="s">
        <v>64</v>
      </c>
      <c r="U17" t="s">
        <v>65</v>
      </c>
      <c r="V17" t="e">
        <f>_xlfn.XLOOKUP(UTILIZADAS[[#This Row],[Contacto1]],Tabla2[phone_number_dialed],Tabla2[status_name],,0)</f>
        <v>#N/A</v>
      </c>
    </row>
    <row r="18" spans="1:22" hidden="1">
      <c r="A18" s="86" t="s">
        <v>2121</v>
      </c>
      <c r="B18" t="s">
        <v>1826</v>
      </c>
      <c r="C18" s="4">
        <v>359331120000</v>
      </c>
      <c r="D18" t="s">
        <v>3945</v>
      </c>
      <c r="E1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" s="3">
        <v>46026</v>
      </c>
      <c r="H18">
        <v>62906294</v>
      </c>
      <c r="I18">
        <v>62906294</v>
      </c>
      <c r="K18" t="s">
        <v>2351</v>
      </c>
      <c r="O18" s="3">
        <v>46026</v>
      </c>
      <c r="S18" t="s">
        <v>1827</v>
      </c>
      <c r="T18" t="s">
        <v>84</v>
      </c>
      <c r="U18" t="s">
        <v>65</v>
      </c>
      <c r="V18" t="e">
        <f>_xlfn.XLOOKUP(UTILIZADAS[[#This Row],[Contacto1]],Tabla2[phone_number_dialed],Tabla2[status_name],,0)</f>
        <v>#N/A</v>
      </c>
    </row>
    <row r="19" spans="1:22" hidden="1">
      <c r="A19" s="86" t="s">
        <v>2121</v>
      </c>
      <c r="B19" t="s">
        <v>1828</v>
      </c>
      <c r="C19" s="4">
        <v>359336630000</v>
      </c>
      <c r="D19" t="s">
        <v>3945</v>
      </c>
      <c r="E1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" s="3">
        <v>46026</v>
      </c>
      <c r="H19">
        <v>63162875</v>
      </c>
      <c r="I19">
        <v>63162875</v>
      </c>
      <c r="K19" t="s">
        <v>2352</v>
      </c>
      <c r="O19" s="3">
        <v>46026</v>
      </c>
      <c r="S19" t="s">
        <v>1829</v>
      </c>
      <c r="T19" t="s">
        <v>64</v>
      </c>
      <c r="U19" t="s">
        <v>65</v>
      </c>
      <c r="V19" t="e">
        <f>_xlfn.XLOOKUP(UTILIZADAS[[#This Row],[Contacto1]],Tabla2[phone_number_dialed],Tabla2[status_name],,0)</f>
        <v>#N/A</v>
      </c>
    </row>
    <row r="20" spans="1:22" hidden="1">
      <c r="A20" s="86" t="s">
        <v>2121</v>
      </c>
      <c r="B20" t="s">
        <v>1830</v>
      </c>
      <c r="C20" s="4">
        <v>305058750000</v>
      </c>
      <c r="D20" t="s">
        <v>3945</v>
      </c>
      <c r="E20" t="str">
        <f>+_xlfn.XLOOKUP(UTILIZADAS[[#This Row],[Numero_Cuenta]],'[1]cobros_marzo (fijo)'!$B:$B,'[1]cobros_marzo (fijo)'!$D:$D,,0)</f>
        <v>VERAGUAS                                          </v>
      </c>
      <c r="G20" s="3">
        <v>46026</v>
      </c>
      <c r="H20">
        <v>63956424</v>
      </c>
      <c r="I20">
        <v>63956424</v>
      </c>
      <c r="K20" t="s">
        <v>2353</v>
      </c>
      <c r="O20" s="3">
        <v>46026</v>
      </c>
      <c r="S20" t="s">
        <v>1831</v>
      </c>
      <c r="T20" t="s">
        <v>85</v>
      </c>
      <c r="U20" t="s">
        <v>65</v>
      </c>
      <c r="V20" t="e">
        <f>_xlfn.XLOOKUP(UTILIZADAS[[#This Row],[Contacto1]],Tabla2[phone_number_dialed],Tabla2[status_name],,0)</f>
        <v>#N/A</v>
      </c>
    </row>
    <row r="21" spans="1:22" hidden="1">
      <c r="A21" s="86" t="s">
        <v>2121</v>
      </c>
      <c r="B21" t="s">
        <v>1832</v>
      </c>
      <c r="C21" s="4">
        <v>357340160000</v>
      </c>
      <c r="D21" t="s">
        <v>3945</v>
      </c>
      <c r="E2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1" s="3">
        <v>46026</v>
      </c>
      <c r="H21">
        <v>65510717</v>
      </c>
      <c r="I21">
        <v>65510717</v>
      </c>
      <c r="K21" t="s">
        <v>2354</v>
      </c>
      <c r="O21" s="3">
        <v>46026</v>
      </c>
      <c r="S21" t="s">
        <v>1833</v>
      </c>
      <c r="T21" t="s">
        <v>64</v>
      </c>
      <c r="U21" t="s">
        <v>65</v>
      </c>
      <c r="V21" t="e">
        <f>_xlfn.XLOOKUP(UTILIZADAS[[#This Row],[Contacto1]],Tabla2[phone_number_dialed],Tabla2[status_name],,0)</f>
        <v>#N/A</v>
      </c>
    </row>
    <row r="22" spans="1:22" hidden="1">
      <c r="A22" s="86" t="s">
        <v>2121</v>
      </c>
      <c r="B22" t="s">
        <v>1834</v>
      </c>
      <c r="C22" s="4">
        <v>355339630000</v>
      </c>
      <c r="D22" t="s">
        <v>3945</v>
      </c>
      <c r="E2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2" s="3">
        <v>46026</v>
      </c>
      <c r="H22">
        <v>66566687</v>
      </c>
      <c r="I22">
        <v>66566687</v>
      </c>
      <c r="K22" t="s">
        <v>2355</v>
      </c>
      <c r="O22" s="3">
        <v>46026</v>
      </c>
      <c r="S22" t="s">
        <v>1835</v>
      </c>
      <c r="T22" t="s">
        <v>64</v>
      </c>
      <c r="U22" t="s">
        <v>65</v>
      </c>
      <c r="V22" t="e">
        <f>_xlfn.XLOOKUP(UTILIZADAS[[#This Row],[Contacto1]],Tabla2[phone_number_dialed],Tabla2[status_name],,0)</f>
        <v>#N/A</v>
      </c>
    </row>
    <row r="23" spans="1:22" hidden="1">
      <c r="A23" s="86" t="s">
        <v>2121</v>
      </c>
      <c r="B23" t="s">
        <v>1836</v>
      </c>
      <c r="C23" s="4">
        <v>353335770000</v>
      </c>
      <c r="D23" t="s">
        <v>3945</v>
      </c>
      <c r="E2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3" s="3">
        <v>46026</v>
      </c>
      <c r="H23">
        <v>67625644</v>
      </c>
      <c r="I23">
        <v>67625644</v>
      </c>
      <c r="K23" t="s">
        <v>2356</v>
      </c>
      <c r="O23" s="3">
        <v>46026</v>
      </c>
      <c r="S23" t="s">
        <v>1837</v>
      </c>
      <c r="T23" t="s">
        <v>64</v>
      </c>
      <c r="U23" t="s">
        <v>65</v>
      </c>
      <c r="V23" t="e">
        <f>_xlfn.XLOOKUP(UTILIZADAS[[#This Row],[Contacto1]],Tabla2[phone_number_dialed],Tabla2[status_name],,0)</f>
        <v>#N/A</v>
      </c>
    </row>
    <row r="24" spans="1:22" hidden="1">
      <c r="A24" s="86" t="s">
        <v>2121</v>
      </c>
      <c r="B24" t="s">
        <v>2123</v>
      </c>
      <c r="C24" s="4">
        <v>356340030000</v>
      </c>
      <c r="D24" t="s">
        <v>3945</v>
      </c>
      <c r="E24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4" s="3">
        <v>46026</v>
      </c>
      <c r="H24">
        <v>68303033</v>
      </c>
      <c r="I24">
        <v>68303033</v>
      </c>
      <c r="K24" t="s">
        <v>2357</v>
      </c>
      <c r="O24" s="3">
        <v>46026</v>
      </c>
      <c r="S24" t="s">
        <v>3554</v>
      </c>
      <c r="T24" t="s">
        <v>64</v>
      </c>
      <c r="U24" t="s">
        <v>65</v>
      </c>
      <c r="V24" t="e">
        <f>_xlfn.XLOOKUP(UTILIZADAS[[#This Row],[Contacto1]],Tabla2[phone_number_dialed],Tabla2[status_name],,0)</f>
        <v>#N/A</v>
      </c>
    </row>
    <row r="25" spans="1:22" hidden="1">
      <c r="A25" s="86" t="s">
        <v>2121</v>
      </c>
      <c r="B25" t="s">
        <v>2007</v>
      </c>
      <c r="C25" s="4">
        <v>357332850000</v>
      </c>
      <c r="D25" t="s">
        <v>3945</v>
      </c>
      <c r="E2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25" s="3">
        <v>46026</v>
      </c>
      <c r="H25">
        <v>65607700</v>
      </c>
      <c r="I25">
        <v>65607700</v>
      </c>
      <c r="K25" t="s">
        <v>2358</v>
      </c>
      <c r="O25" s="3">
        <v>46026</v>
      </c>
      <c r="S25" t="s">
        <v>1887</v>
      </c>
      <c r="T25" t="s">
        <v>64</v>
      </c>
      <c r="U25" t="s">
        <v>65</v>
      </c>
      <c r="V25" t="e">
        <f>_xlfn.XLOOKUP(UTILIZADAS[[#This Row],[Contacto1]],Tabla2[phone_number_dialed],Tabla2[status_name],,0)</f>
        <v>#N/A</v>
      </c>
    </row>
    <row r="26" spans="1:22" hidden="1">
      <c r="A26" s="86" t="s">
        <v>2121</v>
      </c>
      <c r="B26" t="s">
        <v>1812</v>
      </c>
      <c r="C26" s="4">
        <v>353338780000</v>
      </c>
      <c r="D26" t="s">
        <v>3945</v>
      </c>
      <c r="E2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26" s="3">
        <v>46026</v>
      </c>
      <c r="H26">
        <v>68749921</v>
      </c>
      <c r="I26">
        <v>68749921</v>
      </c>
      <c r="K26" t="s">
        <v>2359</v>
      </c>
      <c r="O26" s="3">
        <v>46026</v>
      </c>
      <c r="S26" t="s">
        <v>1813</v>
      </c>
      <c r="T26" t="s">
        <v>64</v>
      </c>
      <c r="U26" t="s">
        <v>65</v>
      </c>
      <c r="V26" t="e">
        <f>_xlfn.XLOOKUP(UTILIZADAS[[#This Row],[Contacto1]],Tabla2[phone_number_dialed],Tabla2[status_name],,0)</f>
        <v>#N/A</v>
      </c>
    </row>
    <row r="27" spans="1:22" hidden="1">
      <c r="A27" s="86" t="s">
        <v>2121</v>
      </c>
      <c r="B27" t="s">
        <v>1814</v>
      </c>
      <c r="C27" s="4">
        <v>351341750000</v>
      </c>
      <c r="D27" t="s">
        <v>3945</v>
      </c>
      <c r="E2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7" s="3">
        <v>46026</v>
      </c>
      <c r="H27">
        <v>65957393</v>
      </c>
      <c r="I27">
        <v>65957393</v>
      </c>
      <c r="K27" t="s">
        <v>2360</v>
      </c>
      <c r="O27" s="3">
        <v>46026</v>
      </c>
      <c r="S27" t="s">
        <v>1815</v>
      </c>
      <c r="T27" t="s">
        <v>64</v>
      </c>
      <c r="U27" t="s">
        <v>65</v>
      </c>
      <c r="V27" t="e">
        <f>_xlfn.XLOOKUP(UTILIZADAS[[#This Row],[Contacto1]],Tabla2[phone_number_dialed],Tabla2[status_name],,0)</f>
        <v>#N/A</v>
      </c>
    </row>
    <row r="28" spans="1:22" hidden="1">
      <c r="A28" s="86" t="s">
        <v>2121</v>
      </c>
      <c r="B28" t="s">
        <v>1981</v>
      </c>
      <c r="C28" s="4">
        <v>359275180000</v>
      </c>
      <c r="D28" t="s">
        <v>3945</v>
      </c>
      <c r="E2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8" s="3">
        <v>46026</v>
      </c>
      <c r="H28">
        <v>62780737</v>
      </c>
      <c r="I28">
        <v>62780737</v>
      </c>
      <c r="K28" t="s">
        <v>2361</v>
      </c>
      <c r="O28" s="3">
        <v>46026</v>
      </c>
      <c r="S28" t="s">
        <v>1893</v>
      </c>
      <c r="T28" t="s">
        <v>64</v>
      </c>
      <c r="U28" t="s">
        <v>65</v>
      </c>
      <c r="V28" t="e">
        <f>_xlfn.XLOOKUP(UTILIZADAS[[#This Row],[Contacto1]],Tabla2[phone_number_dialed],Tabla2[status_name],,0)</f>
        <v>#N/A</v>
      </c>
    </row>
    <row r="29" spans="1:22" hidden="1">
      <c r="A29" s="86" t="s">
        <v>2121</v>
      </c>
      <c r="B29" t="s">
        <v>2019</v>
      </c>
      <c r="C29" s="4">
        <v>352341290000</v>
      </c>
      <c r="D29" t="s">
        <v>3945</v>
      </c>
      <c r="E2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9" s="3">
        <v>46026</v>
      </c>
      <c r="H29">
        <v>67438197</v>
      </c>
      <c r="I29">
        <v>67438197</v>
      </c>
      <c r="K29" t="s">
        <v>2362</v>
      </c>
      <c r="O29" s="3">
        <v>46026</v>
      </c>
      <c r="S29" t="s">
        <v>1894</v>
      </c>
      <c r="T29" t="s">
        <v>64</v>
      </c>
      <c r="U29" t="s">
        <v>65</v>
      </c>
      <c r="V29" t="e">
        <f>_xlfn.XLOOKUP(UTILIZADAS[[#This Row],[Contacto1]],Tabla2[phone_number_dialed],Tabla2[status_name],,0)</f>
        <v>#N/A</v>
      </c>
    </row>
    <row r="30" spans="1:22" hidden="1">
      <c r="A30" s="86" t="s">
        <v>2121</v>
      </c>
      <c r="B30" t="s">
        <v>1816</v>
      </c>
      <c r="C30" s="4">
        <v>351338060000</v>
      </c>
      <c r="D30" t="s">
        <v>3945</v>
      </c>
      <c r="E30">
        <f>+_xlfn.XLOOKUP(UTILIZADAS[[#This Row],[Numero_Cuenta]],'[1]cobros_marzo (fijo)'!$B:$B,'[1]cobros_marzo (fijo)'!$D:$D,,0)</f>
        <v>0</v>
      </c>
      <c r="G30" s="3">
        <v>46026</v>
      </c>
      <c r="H30">
        <v>66517460</v>
      </c>
      <c r="I30">
        <v>66517460</v>
      </c>
      <c r="K30" t="s">
        <v>2363</v>
      </c>
      <c r="O30" s="3">
        <v>46026</v>
      </c>
      <c r="S30" t="s">
        <v>1817</v>
      </c>
      <c r="T30" t="s">
        <v>64</v>
      </c>
      <c r="U30" t="s">
        <v>65</v>
      </c>
      <c r="V30" t="e">
        <f>_xlfn.XLOOKUP(UTILIZADAS[[#This Row],[Contacto1]],Tabla2[phone_number_dialed],Tabla2[status_name],,0)</f>
        <v>#N/A</v>
      </c>
    </row>
    <row r="31" spans="1:22" hidden="1">
      <c r="A31" s="86" t="s">
        <v>2121</v>
      </c>
      <c r="B31" t="s">
        <v>1818</v>
      </c>
      <c r="C31" s="4">
        <v>358341620000</v>
      </c>
      <c r="D31" t="s">
        <v>3945</v>
      </c>
      <c r="E31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31" s="3">
        <v>46026</v>
      </c>
      <c r="H31">
        <v>69407239</v>
      </c>
      <c r="I31">
        <v>69407239</v>
      </c>
      <c r="K31" t="s">
        <v>2364</v>
      </c>
      <c r="O31" s="3">
        <v>46026</v>
      </c>
      <c r="S31" t="s">
        <v>1819</v>
      </c>
      <c r="T31" t="s">
        <v>64</v>
      </c>
      <c r="U31" t="s">
        <v>65</v>
      </c>
      <c r="V31" t="e">
        <f>_xlfn.XLOOKUP(UTILIZADAS[[#This Row],[Contacto1]],Tabla2[phone_number_dialed],Tabla2[status_name],,0)</f>
        <v>#N/A</v>
      </c>
    </row>
    <row r="32" spans="1:22" hidden="1">
      <c r="A32" s="86" t="s">
        <v>2121</v>
      </c>
      <c r="B32" t="s">
        <v>1820</v>
      </c>
      <c r="C32" s="4">
        <v>354341720000</v>
      </c>
      <c r="D32" t="s">
        <v>3945</v>
      </c>
      <c r="E32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32" s="3">
        <v>46026</v>
      </c>
      <c r="H32">
        <v>68951012</v>
      </c>
      <c r="I32">
        <v>68951012</v>
      </c>
      <c r="K32" t="s">
        <v>2365</v>
      </c>
      <c r="O32" s="3">
        <v>46026</v>
      </c>
      <c r="S32" t="s">
        <v>1821</v>
      </c>
      <c r="T32" t="s">
        <v>64</v>
      </c>
      <c r="U32" t="s">
        <v>65</v>
      </c>
      <c r="V32" t="e">
        <f>_xlfn.XLOOKUP(UTILIZADAS[[#This Row],[Contacto1]],Tabla2[phone_number_dialed],Tabla2[status_name],,0)</f>
        <v>#N/A</v>
      </c>
    </row>
    <row r="33" spans="1:22" hidden="1">
      <c r="A33" s="86" t="s">
        <v>2121</v>
      </c>
      <c r="B33" t="s">
        <v>1822</v>
      </c>
      <c r="C33" s="4">
        <v>359340860000</v>
      </c>
      <c r="D33" t="s">
        <v>3945</v>
      </c>
      <c r="E33">
        <f>+_xlfn.XLOOKUP(UTILIZADAS[[#This Row],[Numero_Cuenta]],'[1]cobros_marzo (fijo)'!$B:$B,'[1]cobros_marzo (fijo)'!$D:$D,,0)</f>
        <v>0</v>
      </c>
      <c r="G33" s="3">
        <v>46026</v>
      </c>
      <c r="H33">
        <v>65702798</v>
      </c>
      <c r="I33">
        <v>65702798</v>
      </c>
      <c r="K33" t="s">
        <v>2366</v>
      </c>
      <c r="O33" s="3">
        <v>46026</v>
      </c>
      <c r="S33" t="s">
        <v>1823</v>
      </c>
      <c r="T33" t="s">
        <v>85</v>
      </c>
      <c r="U33" t="s">
        <v>65</v>
      </c>
      <c r="V33" t="e">
        <f>_xlfn.XLOOKUP(UTILIZADAS[[#This Row],[Contacto1]],Tabla2[phone_number_dialed],Tabla2[status_name],,0)</f>
        <v>#N/A</v>
      </c>
    </row>
    <row r="34" spans="1:22" hidden="1">
      <c r="A34" s="86" t="s">
        <v>2121</v>
      </c>
      <c r="B34" t="s">
        <v>2124</v>
      </c>
      <c r="C34" s="4">
        <v>354341000000</v>
      </c>
      <c r="D34" t="s">
        <v>3945</v>
      </c>
      <c r="E3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4" s="3">
        <v>46026</v>
      </c>
      <c r="H34">
        <v>63733529</v>
      </c>
      <c r="I34">
        <v>63733529</v>
      </c>
      <c r="K34" t="s">
        <v>2367</v>
      </c>
      <c r="O34" s="3">
        <v>46026</v>
      </c>
      <c r="S34" t="s">
        <v>3555</v>
      </c>
      <c r="T34" t="s">
        <v>64</v>
      </c>
      <c r="U34" t="s">
        <v>65</v>
      </c>
      <c r="V34" t="e">
        <f>_xlfn.XLOOKUP(UTILIZADAS[[#This Row],[Contacto1]],Tabla2[phone_number_dialed],Tabla2[status_name],,0)</f>
        <v>#N/A</v>
      </c>
    </row>
    <row r="35" spans="1:22" hidden="1">
      <c r="A35" s="86" t="s">
        <v>2121</v>
      </c>
      <c r="B35" t="s">
        <v>2125</v>
      </c>
      <c r="C35" s="4">
        <v>353341170000</v>
      </c>
      <c r="D35" t="s">
        <v>3945</v>
      </c>
      <c r="E3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5" s="3">
        <v>46026</v>
      </c>
      <c r="H35">
        <v>68130030</v>
      </c>
      <c r="I35">
        <v>68130030</v>
      </c>
      <c r="K35" t="s">
        <v>2368</v>
      </c>
      <c r="O35" s="3">
        <v>46026</v>
      </c>
      <c r="S35" t="s">
        <v>3556</v>
      </c>
      <c r="T35" t="s">
        <v>64</v>
      </c>
      <c r="U35" t="s">
        <v>65</v>
      </c>
      <c r="V35" t="e">
        <f>_xlfn.XLOOKUP(UTILIZADAS[[#This Row],[Contacto1]],Tabla2[phone_number_dialed],Tabla2[status_name],,0)</f>
        <v>#N/A</v>
      </c>
    </row>
    <row r="36" spans="1:22" hidden="1">
      <c r="A36" s="86" t="s">
        <v>2121</v>
      </c>
      <c r="B36" t="s">
        <v>2018</v>
      </c>
      <c r="C36" s="4">
        <v>351342500000</v>
      </c>
      <c r="D36" t="s">
        <v>3945</v>
      </c>
      <c r="E3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36" s="3">
        <v>46026</v>
      </c>
      <c r="H36">
        <v>67200999</v>
      </c>
      <c r="I36">
        <v>67200999</v>
      </c>
      <c r="K36" t="s">
        <v>2369</v>
      </c>
      <c r="O36" s="3">
        <v>46026</v>
      </c>
      <c r="S36" t="s">
        <v>1895</v>
      </c>
      <c r="T36" t="s">
        <v>64</v>
      </c>
      <c r="U36" t="s">
        <v>65</v>
      </c>
      <c r="V36" t="e">
        <f>_xlfn.XLOOKUP(UTILIZADAS[[#This Row],[Contacto1]],Tabla2[phone_number_dialed],Tabla2[status_name],,0)</f>
        <v>#N/A</v>
      </c>
    </row>
    <row r="37" spans="1:22" hidden="1">
      <c r="A37" s="86" t="s">
        <v>2121</v>
      </c>
      <c r="B37" t="s">
        <v>1790</v>
      </c>
      <c r="C37" s="4">
        <v>356342640000</v>
      </c>
      <c r="D37" t="s">
        <v>3945</v>
      </c>
      <c r="E37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37" s="3">
        <v>46026</v>
      </c>
      <c r="H37">
        <v>62231431</v>
      </c>
      <c r="I37">
        <v>62231431</v>
      </c>
      <c r="K37" t="s">
        <v>2370</v>
      </c>
      <c r="O37" s="3">
        <v>46026</v>
      </c>
      <c r="S37" t="s">
        <v>1791</v>
      </c>
      <c r="T37" t="s">
        <v>64</v>
      </c>
      <c r="U37" t="s">
        <v>65</v>
      </c>
      <c r="V37" t="e">
        <f>_xlfn.XLOOKUP(UTILIZADAS[[#This Row],[Contacto1]],Tabla2[phone_number_dialed],Tabla2[status_name],,0)</f>
        <v>#N/A</v>
      </c>
    </row>
    <row r="38" spans="1:22" hidden="1">
      <c r="A38" s="86" t="s">
        <v>2121</v>
      </c>
      <c r="B38" t="s">
        <v>1987</v>
      </c>
      <c r="C38" s="4">
        <v>354343120000</v>
      </c>
      <c r="D38" t="s">
        <v>3945</v>
      </c>
      <c r="E38">
        <f>+_xlfn.XLOOKUP(UTILIZADAS[[#This Row],[Numero_Cuenta]],'[1]cobros_marzo (fijo)'!$B:$B,'[1]cobros_marzo (fijo)'!$D:$D,,0)</f>
        <v>0</v>
      </c>
      <c r="G38" s="3">
        <v>46026</v>
      </c>
      <c r="H38">
        <v>63949120</v>
      </c>
      <c r="I38">
        <v>63949120</v>
      </c>
      <c r="K38" t="s">
        <v>2371</v>
      </c>
      <c r="O38" s="3">
        <v>46026</v>
      </c>
      <c r="S38" t="s">
        <v>1896</v>
      </c>
      <c r="T38" t="s">
        <v>64</v>
      </c>
      <c r="U38" t="s">
        <v>65</v>
      </c>
      <c r="V38" t="e">
        <f>_xlfn.XLOOKUP(UTILIZADAS[[#This Row],[Contacto1]],Tabla2[phone_number_dialed],Tabla2[status_name],,0)</f>
        <v>#N/A</v>
      </c>
    </row>
    <row r="39" spans="1:22" hidden="1">
      <c r="A39" s="86" t="s">
        <v>2121</v>
      </c>
      <c r="B39" t="s">
        <v>4080</v>
      </c>
      <c r="C39" s="4">
        <v>353428900000</v>
      </c>
      <c r="D39" t="s">
        <v>3945</v>
      </c>
      <c r="E3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9" s="3">
        <v>46026</v>
      </c>
      <c r="H39">
        <v>63551668</v>
      </c>
      <c r="I39">
        <v>63551668</v>
      </c>
      <c r="K39" t="s">
        <v>2372</v>
      </c>
      <c r="O39" s="3">
        <v>46026</v>
      </c>
      <c r="S39" t="s">
        <v>1897</v>
      </c>
      <c r="T39" t="s">
        <v>64</v>
      </c>
      <c r="U39" t="s">
        <v>65</v>
      </c>
      <c r="V39" t="e">
        <f>_xlfn.XLOOKUP(UTILIZADAS[[#This Row],[Contacto1]],Tabla2[phone_number_dialed],Tabla2[status_name],,0)</f>
        <v>#N/A</v>
      </c>
    </row>
    <row r="40" spans="1:22" hidden="1">
      <c r="A40" s="86" t="s">
        <v>2121</v>
      </c>
      <c r="B40" t="s">
        <v>1792</v>
      </c>
      <c r="C40" s="4">
        <v>352343300000</v>
      </c>
      <c r="D40" t="s">
        <v>3945</v>
      </c>
      <c r="E4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0" s="3">
        <v>46026</v>
      </c>
      <c r="H40">
        <v>67060862</v>
      </c>
      <c r="I40">
        <v>67060862</v>
      </c>
      <c r="K40" t="s">
        <v>2373</v>
      </c>
      <c r="O40" s="3">
        <v>46026</v>
      </c>
      <c r="S40" t="s">
        <v>1793</v>
      </c>
      <c r="T40" t="s">
        <v>64</v>
      </c>
      <c r="U40" t="s">
        <v>65</v>
      </c>
      <c r="V40" t="e">
        <f>_xlfn.XLOOKUP(UTILIZADAS[[#This Row],[Contacto1]],Tabla2[phone_number_dialed],Tabla2[status_name],,0)</f>
        <v>#N/A</v>
      </c>
    </row>
    <row r="41" spans="1:22" hidden="1">
      <c r="A41" s="86" t="s">
        <v>2121</v>
      </c>
      <c r="B41" t="s">
        <v>1794</v>
      </c>
      <c r="C41" s="4">
        <v>353341680000</v>
      </c>
      <c r="D41" t="s">
        <v>3945</v>
      </c>
      <c r="E41">
        <f>+_xlfn.XLOOKUP(UTILIZADAS[[#This Row],[Numero_Cuenta]],'[1]cobros_marzo (fijo)'!$B:$B,'[1]cobros_marzo (fijo)'!$D:$D,,0)</f>
        <v>0</v>
      </c>
      <c r="G41" s="3">
        <v>46026</v>
      </c>
      <c r="H41">
        <v>68829054</v>
      </c>
      <c r="I41">
        <v>68829054</v>
      </c>
      <c r="K41" t="s">
        <v>2374</v>
      </c>
      <c r="O41" s="3">
        <v>46026</v>
      </c>
      <c r="S41" t="s">
        <v>1795</v>
      </c>
      <c r="T41" t="s">
        <v>64</v>
      </c>
      <c r="U41" t="s">
        <v>65</v>
      </c>
      <c r="V41" t="e">
        <f>_xlfn.XLOOKUP(UTILIZADAS[[#This Row],[Contacto1]],Tabla2[phone_number_dialed],Tabla2[status_name],,0)</f>
        <v>#N/A</v>
      </c>
    </row>
    <row r="42" spans="1:22" hidden="1">
      <c r="A42" s="86" t="s">
        <v>2121</v>
      </c>
      <c r="B42" t="s">
        <v>1796</v>
      </c>
      <c r="C42" s="4">
        <v>357339140000</v>
      </c>
      <c r="D42" t="s">
        <v>3945</v>
      </c>
      <c r="E42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2" s="3">
        <v>46026</v>
      </c>
      <c r="H42">
        <v>68100970</v>
      </c>
      <c r="I42">
        <v>68100970</v>
      </c>
      <c r="K42" t="s">
        <v>2375</v>
      </c>
      <c r="O42" s="3">
        <v>46026</v>
      </c>
      <c r="S42" t="s">
        <v>1797</v>
      </c>
      <c r="T42" t="s">
        <v>64</v>
      </c>
      <c r="U42" t="s">
        <v>65</v>
      </c>
      <c r="V42" t="e">
        <f>_xlfn.XLOOKUP(UTILIZADAS[[#This Row],[Contacto1]],Tabla2[phone_number_dialed],Tabla2[status_name],,0)</f>
        <v>#N/A</v>
      </c>
    </row>
    <row r="43" spans="1:22" hidden="1">
      <c r="A43" s="86" t="s">
        <v>2121</v>
      </c>
      <c r="B43" t="s">
        <v>1798</v>
      </c>
      <c r="C43" s="4">
        <v>359342340000</v>
      </c>
      <c r="D43" t="s">
        <v>3945</v>
      </c>
      <c r="E43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3" s="3">
        <v>46026</v>
      </c>
      <c r="H43">
        <v>60683729</v>
      </c>
      <c r="I43">
        <v>60683729</v>
      </c>
      <c r="K43" t="s">
        <v>2376</v>
      </c>
      <c r="O43" s="3">
        <v>46026</v>
      </c>
      <c r="S43" t="s">
        <v>1799</v>
      </c>
      <c r="T43" t="s">
        <v>64</v>
      </c>
      <c r="U43" t="s">
        <v>65</v>
      </c>
      <c r="V43" t="e">
        <f>_xlfn.XLOOKUP(UTILIZADAS[[#This Row],[Contacto1]],Tabla2[phone_number_dialed],Tabla2[status_name],,0)</f>
        <v>#N/A</v>
      </c>
    </row>
    <row r="44" spans="1:22" hidden="1">
      <c r="A44" s="86" t="s">
        <v>2121</v>
      </c>
      <c r="B44" t="s">
        <v>1800</v>
      </c>
      <c r="C44" s="4">
        <v>357342320000</v>
      </c>
      <c r="D44" t="s">
        <v>3945</v>
      </c>
      <c r="E44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4" s="3">
        <v>46026</v>
      </c>
      <c r="H44">
        <v>67904902</v>
      </c>
      <c r="I44">
        <v>67904902</v>
      </c>
      <c r="K44" t="s">
        <v>2341</v>
      </c>
      <c r="O44" s="3">
        <v>46026</v>
      </c>
      <c r="S44" t="s">
        <v>1801</v>
      </c>
      <c r="T44" t="s">
        <v>64</v>
      </c>
      <c r="U44" t="s">
        <v>65</v>
      </c>
      <c r="V44" t="e">
        <f>_xlfn.XLOOKUP(UTILIZADAS[[#This Row],[Contacto1]],Tabla2[phone_number_dialed],Tabla2[status_name],,0)</f>
        <v>#N/A</v>
      </c>
    </row>
    <row r="45" spans="1:22" hidden="1">
      <c r="A45" s="86" t="s">
        <v>2121</v>
      </c>
      <c r="B45" t="s">
        <v>1802</v>
      </c>
      <c r="C45" s="4">
        <v>259070080000</v>
      </c>
      <c r="D45" t="s">
        <v>3945</v>
      </c>
      <c r="E45" t="str">
        <f>+_xlfn.XLOOKUP(UTILIZADAS[[#This Row],[Numero_Cuenta]],'[1]cobros_marzo (fijo)'!$B:$B,'[1]cobros_marzo (fijo)'!$D:$D,,0)</f>
        <v>VERAGUAS                                          </v>
      </c>
      <c r="G45" s="3">
        <v>46026</v>
      </c>
      <c r="H45">
        <v>69559002</v>
      </c>
      <c r="I45">
        <v>69559002</v>
      </c>
      <c r="K45" t="s">
        <v>2377</v>
      </c>
      <c r="O45" s="3">
        <v>46026</v>
      </c>
      <c r="S45" t="s">
        <v>1803</v>
      </c>
      <c r="T45" t="s">
        <v>72</v>
      </c>
      <c r="U45" t="s">
        <v>65</v>
      </c>
      <c r="V45" t="e">
        <f>_xlfn.XLOOKUP(UTILIZADAS[[#This Row],[Contacto1]],Tabla2[phone_number_dialed],Tabla2[status_name],,0)</f>
        <v>#N/A</v>
      </c>
    </row>
    <row r="46" spans="1:22" hidden="1">
      <c r="A46" s="86" t="s">
        <v>2121</v>
      </c>
      <c r="B46" t="s">
        <v>1804</v>
      </c>
      <c r="C46" s="4">
        <v>355343270000</v>
      </c>
      <c r="D46" t="s">
        <v>3945</v>
      </c>
      <c r="E4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6" s="3">
        <v>46026</v>
      </c>
      <c r="H46">
        <v>68102076</v>
      </c>
      <c r="I46">
        <v>68102076</v>
      </c>
      <c r="K46" t="s">
        <v>2378</v>
      </c>
      <c r="O46" s="3">
        <v>46026</v>
      </c>
      <c r="S46" t="s">
        <v>1805</v>
      </c>
      <c r="T46" t="s">
        <v>64</v>
      </c>
      <c r="U46" t="s">
        <v>65</v>
      </c>
      <c r="V46" t="e">
        <f>_xlfn.XLOOKUP(UTILIZADAS[[#This Row],[Contacto1]],Tabla2[phone_number_dialed],Tabla2[status_name],,0)</f>
        <v>#N/A</v>
      </c>
    </row>
    <row r="47" spans="1:22" hidden="1">
      <c r="A47" s="86" t="s">
        <v>2121</v>
      </c>
      <c r="B47" t="s">
        <v>1806</v>
      </c>
      <c r="C47" s="4">
        <v>356342090000</v>
      </c>
      <c r="D47" t="s">
        <v>3945</v>
      </c>
      <c r="E4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7" s="3">
        <v>46026</v>
      </c>
      <c r="H47">
        <v>63341930</v>
      </c>
      <c r="I47">
        <v>63341930</v>
      </c>
      <c r="K47" t="s">
        <v>2379</v>
      </c>
      <c r="O47" s="3">
        <v>46026</v>
      </c>
      <c r="S47" t="s">
        <v>1807</v>
      </c>
      <c r="T47" t="s">
        <v>64</v>
      </c>
      <c r="U47" t="s">
        <v>65</v>
      </c>
      <c r="V47" t="e">
        <f>_xlfn.XLOOKUP(UTILIZADAS[[#This Row],[Contacto1]],Tabla2[phone_number_dialed],Tabla2[status_name],,0)</f>
        <v>#N/A</v>
      </c>
    </row>
    <row r="48" spans="1:22" hidden="1">
      <c r="A48" s="86" t="s">
        <v>2121</v>
      </c>
      <c r="B48" t="s">
        <v>1808</v>
      </c>
      <c r="C48" s="4">
        <v>359340890000</v>
      </c>
      <c r="D48" t="s">
        <v>3945</v>
      </c>
      <c r="E4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8" s="3">
        <v>46026</v>
      </c>
      <c r="H48">
        <v>68883729</v>
      </c>
      <c r="I48">
        <v>68883729</v>
      </c>
      <c r="K48" t="s">
        <v>2380</v>
      </c>
      <c r="O48" s="3">
        <v>46026</v>
      </c>
      <c r="S48" t="s">
        <v>1809</v>
      </c>
      <c r="T48" t="s">
        <v>64</v>
      </c>
      <c r="U48" t="s">
        <v>65</v>
      </c>
      <c r="V48" t="e">
        <f>_xlfn.XLOOKUP(UTILIZADAS[[#This Row],[Contacto1]],Tabla2[phone_number_dialed],Tabla2[status_name],,0)</f>
        <v>#N/A</v>
      </c>
    </row>
    <row r="49" spans="1:22" hidden="1">
      <c r="A49" s="86" t="s">
        <v>2121</v>
      </c>
      <c r="B49" t="s">
        <v>1810</v>
      </c>
      <c r="C49" s="4">
        <v>354342100000</v>
      </c>
      <c r="D49" t="s">
        <v>3945</v>
      </c>
      <c r="E4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49" s="3">
        <v>46026</v>
      </c>
      <c r="H49">
        <v>65385435</v>
      </c>
      <c r="I49">
        <v>65385435</v>
      </c>
      <c r="K49" t="s">
        <v>2381</v>
      </c>
      <c r="O49" s="3">
        <v>46026</v>
      </c>
      <c r="S49" t="s">
        <v>1811</v>
      </c>
      <c r="T49" t="s">
        <v>64</v>
      </c>
      <c r="U49" t="s">
        <v>65</v>
      </c>
      <c r="V49" t="e">
        <f>_xlfn.XLOOKUP(UTILIZADAS[[#This Row],[Contacto1]],Tabla2[phone_number_dialed],Tabla2[status_name],,0)</f>
        <v>#N/A</v>
      </c>
    </row>
    <row r="50" spans="1:22" hidden="1">
      <c r="A50" s="86" t="s">
        <v>2121</v>
      </c>
      <c r="B50" t="s">
        <v>1774</v>
      </c>
      <c r="C50" s="4">
        <v>356344260000</v>
      </c>
      <c r="D50" t="s">
        <v>3945</v>
      </c>
      <c r="E5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0" s="3">
        <v>46026</v>
      </c>
      <c r="H50">
        <v>65077219</v>
      </c>
      <c r="I50">
        <v>65077219</v>
      </c>
      <c r="K50" t="s">
        <v>2382</v>
      </c>
      <c r="O50" s="3">
        <v>46026</v>
      </c>
      <c r="S50" t="s">
        <v>1775</v>
      </c>
      <c r="T50" t="s">
        <v>64</v>
      </c>
      <c r="U50" t="s">
        <v>65</v>
      </c>
      <c r="V50" t="e">
        <f>_xlfn.XLOOKUP(UTILIZADAS[[#This Row],[Contacto1]],Tabla2[phone_number_dialed],Tabla2[status_name],,0)</f>
        <v>#N/A</v>
      </c>
    </row>
    <row r="51" spans="1:22" hidden="1">
      <c r="A51" s="86" t="s">
        <v>2121</v>
      </c>
      <c r="B51" t="s">
        <v>2039</v>
      </c>
      <c r="C51" s="4">
        <v>356326810000</v>
      </c>
      <c r="D51" t="s">
        <v>3945</v>
      </c>
      <c r="E51">
        <f>+_xlfn.XLOOKUP(UTILIZADAS[[#This Row],[Numero_Cuenta]],'[1]cobros_marzo (fijo)'!$B:$B,'[1]cobros_marzo (fijo)'!$D:$D,,0)</f>
        <v>0</v>
      </c>
      <c r="G51" s="3">
        <v>46026</v>
      </c>
      <c r="H51">
        <v>69967944</v>
      </c>
      <c r="I51">
        <v>69967944</v>
      </c>
      <c r="K51" t="s">
        <v>2383</v>
      </c>
      <c r="O51" s="3">
        <v>46026</v>
      </c>
      <c r="S51" t="s">
        <v>1891</v>
      </c>
      <c r="T51" t="s">
        <v>64</v>
      </c>
      <c r="U51" t="s">
        <v>65</v>
      </c>
      <c r="V51" t="e">
        <f>_xlfn.XLOOKUP(UTILIZADAS[[#This Row],[Contacto1]],Tabla2[phone_number_dialed],Tabla2[status_name],,0)</f>
        <v>#N/A</v>
      </c>
    </row>
    <row r="52" spans="1:22" hidden="1">
      <c r="A52" s="86" t="s">
        <v>2121</v>
      </c>
      <c r="B52" t="s">
        <v>4081</v>
      </c>
      <c r="C52" s="4">
        <v>358343260000</v>
      </c>
      <c r="D52" t="s">
        <v>3945</v>
      </c>
      <c r="E5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2" s="3">
        <v>46026</v>
      </c>
      <c r="H52">
        <v>64567427</v>
      </c>
      <c r="I52">
        <v>64567427</v>
      </c>
      <c r="K52" t="s">
        <v>2384</v>
      </c>
      <c r="O52" s="3">
        <v>46026</v>
      </c>
      <c r="S52" t="s">
        <v>3557</v>
      </c>
      <c r="T52" t="s">
        <v>64</v>
      </c>
      <c r="U52" t="s">
        <v>65</v>
      </c>
      <c r="V52" t="e">
        <f>_xlfn.XLOOKUP(UTILIZADAS[[#This Row],[Contacto1]],Tabla2[phone_number_dialed],Tabla2[status_name],,0)</f>
        <v>#N/A</v>
      </c>
    </row>
    <row r="53" spans="1:22" hidden="1">
      <c r="A53" s="86" t="s">
        <v>2121</v>
      </c>
      <c r="B53" t="s">
        <v>1776</v>
      </c>
      <c r="C53" s="4">
        <v>351344560000</v>
      </c>
      <c r="D53" t="s">
        <v>3945</v>
      </c>
      <c r="E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3" s="3">
        <v>46026</v>
      </c>
      <c r="H53">
        <v>64016743</v>
      </c>
      <c r="I53">
        <v>64016743</v>
      </c>
      <c r="K53" t="s">
        <v>2385</v>
      </c>
      <c r="O53" s="3">
        <v>46026</v>
      </c>
      <c r="S53" t="s">
        <v>1777</v>
      </c>
      <c r="T53" t="s">
        <v>64</v>
      </c>
      <c r="U53" t="s">
        <v>65</v>
      </c>
      <c r="V53" t="e">
        <f>_xlfn.XLOOKUP(UTILIZADAS[[#This Row],[Contacto1]],Tabla2[phone_number_dialed],Tabla2[status_name],,0)</f>
        <v>#N/A</v>
      </c>
    </row>
    <row r="54" spans="1:22" hidden="1">
      <c r="A54" s="86" t="s">
        <v>2121</v>
      </c>
      <c r="B54" t="s">
        <v>1778</v>
      </c>
      <c r="C54" s="4">
        <v>351344550000</v>
      </c>
      <c r="D54" t="s">
        <v>3945</v>
      </c>
      <c r="E54">
        <f>+_xlfn.XLOOKUP(UTILIZADAS[[#This Row],[Numero_Cuenta]],'[1]cobros_marzo (fijo)'!$B:$B,'[1]cobros_marzo (fijo)'!$D:$D,,0)</f>
        <v>0</v>
      </c>
      <c r="G54" s="3">
        <v>46026</v>
      </c>
      <c r="H54">
        <v>67259274</v>
      </c>
      <c r="I54">
        <v>67259274</v>
      </c>
      <c r="K54" t="s">
        <v>2386</v>
      </c>
      <c r="O54" s="3">
        <v>46026</v>
      </c>
      <c r="S54" t="s">
        <v>1779</v>
      </c>
      <c r="T54" t="s">
        <v>64</v>
      </c>
      <c r="U54" t="s">
        <v>65</v>
      </c>
      <c r="V54" t="e">
        <f>_xlfn.XLOOKUP(UTILIZADAS[[#This Row],[Contacto1]],Tabla2[phone_number_dialed],Tabla2[status_name],,0)</f>
        <v>#N/A</v>
      </c>
    </row>
    <row r="55" spans="1:22" hidden="1">
      <c r="A55" s="86" t="s">
        <v>2121</v>
      </c>
      <c r="B55" t="s">
        <v>1780</v>
      </c>
      <c r="C55" s="4">
        <v>355344710000</v>
      </c>
      <c r="D55" t="s">
        <v>3945</v>
      </c>
      <c r="E55">
        <f>+_xlfn.XLOOKUP(UTILIZADAS[[#This Row],[Numero_Cuenta]],'[1]cobros_marzo (fijo)'!$B:$B,'[1]cobros_marzo (fijo)'!$D:$D,,0)</f>
        <v>0</v>
      </c>
      <c r="G55" s="3">
        <v>46026</v>
      </c>
      <c r="H55">
        <v>67333237</v>
      </c>
      <c r="I55">
        <v>67333237</v>
      </c>
      <c r="K55" t="s">
        <v>2387</v>
      </c>
      <c r="O55" s="3">
        <v>46026</v>
      </c>
      <c r="S55" t="s">
        <v>1781</v>
      </c>
      <c r="T55" t="s">
        <v>64</v>
      </c>
      <c r="U55" t="s">
        <v>65</v>
      </c>
      <c r="V55" t="e">
        <f>_xlfn.XLOOKUP(UTILIZADAS[[#This Row],[Contacto1]],Tabla2[phone_number_dialed],Tabla2[status_name],,0)</f>
        <v>#N/A</v>
      </c>
    </row>
    <row r="56" spans="1:22" hidden="1">
      <c r="A56" s="86" t="s">
        <v>2121</v>
      </c>
      <c r="B56" t="s">
        <v>4082</v>
      </c>
      <c r="C56" s="4">
        <v>260319800000</v>
      </c>
      <c r="D56" t="s">
        <v>3945</v>
      </c>
      <c r="E5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6" s="3">
        <v>46026</v>
      </c>
      <c r="H56">
        <v>68156954</v>
      </c>
      <c r="I56">
        <v>68156954</v>
      </c>
      <c r="K56" t="s">
        <v>2388</v>
      </c>
      <c r="O56" s="3">
        <v>46026</v>
      </c>
      <c r="S56" t="s">
        <v>3558</v>
      </c>
      <c r="T56" t="s">
        <v>64</v>
      </c>
      <c r="U56" t="s">
        <v>65</v>
      </c>
      <c r="V56" t="e">
        <f>_xlfn.XLOOKUP(UTILIZADAS[[#This Row],[Contacto1]],Tabla2[phone_number_dialed],Tabla2[status_name],,0)</f>
        <v>#N/A</v>
      </c>
    </row>
    <row r="57" spans="1:22" hidden="1">
      <c r="A57" s="86" t="s">
        <v>2121</v>
      </c>
      <c r="B57" t="s">
        <v>2036</v>
      </c>
      <c r="C57" s="4">
        <v>359342720000</v>
      </c>
      <c r="D57" t="s">
        <v>3945</v>
      </c>
      <c r="E5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57" s="3">
        <v>46026</v>
      </c>
      <c r="H57">
        <v>69673331</v>
      </c>
      <c r="I57">
        <v>69673331</v>
      </c>
      <c r="K57" t="s">
        <v>2389</v>
      </c>
      <c r="O57" s="3">
        <v>46026</v>
      </c>
      <c r="S57" t="s">
        <v>1899</v>
      </c>
      <c r="T57" t="s">
        <v>64</v>
      </c>
      <c r="U57" t="s">
        <v>65</v>
      </c>
      <c r="V57" t="e">
        <f>_xlfn.XLOOKUP(UTILIZADAS[[#This Row],[Contacto1]],Tabla2[phone_number_dialed],Tabla2[status_name],,0)</f>
        <v>#N/A</v>
      </c>
    </row>
    <row r="58" spans="1:22" hidden="1">
      <c r="A58" s="86" t="s">
        <v>2121</v>
      </c>
      <c r="B58" t="s">
        <v>1782</v>
      </c>
      <c r="C58" s="4">
        <v>358344250000</v>
      </c>
      <c r="D58" t="s">
        <v>3945</v>
      </c>
      <c r="E58" t="str">
        <f>+_xlfn.XLOOKUP(UTILIZADAS[[#This Row],[Numero_Cuenta]],'[1]cobros_marzo (fijo)'!$B:$B,'[1]cobros_marzo (fijo)'!$D:$D,,0)</f>
        <v>VERAGUAS                                          </v>
      </c>
      <c r="G58" s="3">
        <v>46026</v>
      </c>
      <c r="H58">
        <v>66191762</v>
      </c>
      <c r="I58">
        <v>66191762</v>
      </c>
      <c r="K58" t="s">
        <v>2390</v>
      </c>
      <c r="O58" s="3">
        <v>46026</v>
      </c>
      <c r="S58" t="s">
        <v>1783</v>
      </c>
      <c r="T58" t="s">
        <v>64</v>
      </c>
      <c r="U58" t="s">
        <v>65</v>
      </c>
      <c r="V58" t="e">
        <f>_xlfn.XLOOKUP(UTILIZADAS[[#This Row],[Contacto1]],Tabla2[phone_number_dialed],Tabla2[status_name],,0)</f>
        <v>#N/A</v>
      </c>
    </row>
    <row r="59" spans="1:22" hidden="1">
      <c r="A59" s="86" t="s">
        <v>2121</v>
      </c>
      <c r="B59" t="s">
        <v>1784</v>
      </c>
      <c r="C59" s="4">
        <v>352343370000</v>
      </c>
      <c r="D59" t="s">
        <v>3945</v>
      </c>
      <c r="E5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9" s="3">
        <v>46026</v>
      </c>
      <c r="H59">
        <v>69602093</v>
      </c>
      <c r="I59">
        <v>69602093</v>
      </c>
      <c r="K59" t="s">
        <v>2391</v>
      </c>
      <c r="O59" s="3">
        <v>46026</v>
      </c>
      <c r="S59" t="s">
        <v>1785</v>
      </c>
      <c r="T59" t="s">
        <v>64</v>
      </c>
      <c r="U59" t="s">
        <v>65</v>
      </c>
      <c r="V59" t="e">
        <f>_xlfn.XLOOKUP(UTILIZADAS[[#This Row],[Contacto1]],Tabla2[phone_number_dialed],Tabla2[status_name],,0)</f>
        <v>#N/A</v>
      </c>
    </row>
    <row r="60" spans="1:22" hidden="1">
      <c r="A60" s="86" t="s">
        <v>2121</v>
      </c>
      <c r="B60" t="s">
        <v>1786</v>
      </c>
      <c r="C60" s="4">
        <v>354344200000</v>
      </c>
      <c r="D60" t="s">
        <v>3945</v>
      </c>
      <c r="E6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0" s="3">
        <v>46026</v>
      </c>
      <c r="H60">
        <v>60521287</v>
      </c>
      <c r="I60">
        <v>60521287</v>
      </c>
      <c r="K60" t="s">
        <v>2392</v>
      </c>
      <c r="O60" s="3">
        <v>46026</v>
      </c>
      <c r="S60" t="s">
        <v>1787</v>
      </c>
      <c r="T60" t="s">
        <v>64</v>
      </c>
      <c r="U60" t="s">
        <v>65</v>
      </c>
      <c r="V60" t="e">
        <f>_xlfn.XLOOKUP(UTILIZADAS[[#This Row],[Contacto1]],Tabla2[phone_number_dialed],Tabla2[status_name],,0)</f>
        <v>#N/A</v>
      </c>
    </row>
    <row r="61" spans="1:22" hidden="1">
      <c r="A61" s="86" t="s">
        <v>2121</v>
      </c>
      <c r="B61" t="s">
        <v>1788</v>
      </c>
      <c r="C61" s="4">
        <v>357313680000</v>
      </c>
      <c r="D61" t="s">
        <v>3945</v>
      </c>
      <c r="E6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1" s="3">
        <v>46026</v>
      </c>
      <c r="H61">
        <v>67102946</v>
      </c>
      <c r="I61">
        <v>67102946</v>
      </c>
      <c r="K61" t="s">
        <v>2393</v>
      </c>
      <c r="O61" s="3">
        <v>46026</v>
      </c>
      <c r="S61" t="s">
        <v>1789</v>
      </c>
      <c r="T61" t="s">
        <v>64</v>
      </c>
      <c r="U61" t="s">
        <v>65</v>
      </c>
      <c r="V61" t="e">
        <f>_xlfn.XLOOKUP(UTILIZADAS[[#This Row],[Contacto1]],Tabla2[phone_number_dialed],Tabla2[status_name],,0)</f>
        <v>#N/A</v>
      </c>
    </row>
    <row r="62" spans="1:22" hidden="1">
      <c r="A62" s="86" t="s">
        <v>2121</v>
      </c>
      <c r="B62" t="s">
        <v>1736</v>
      </c>
      <c r="C62" s="4">
        <v>357345280000</v>
      </c>
      <c r="D62" t="s">
        <v>3945</v>
      </c>
      <c r="E6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2" s="3">
        <v>46026</v>
      </c>
      <c r="H62">
        <v>63566939</v>
      </c>
      <c r="I62">
        <v>63566939</v>
      </c>
      <c r="K62" t="s">
        <v>2394</v>
      </c>
      <c r="O62" s="3">
        <v>46026</v>
      </c>
      <c r="S62" t="s">
        <v>1737</v>
      </c>
      <c r="T62" t="s">
        <v>64</v>
      </c>
      <c r="U62" t="s">
        <v>65</v>
      </c>
      <c r="V62" t="e">
        <f>_xlfn.XLOOKUP(UTILIZADAS[[#This Row],[Contacto1]],Tabla2[phone_number_dialed],Tabla2[status_name],,0)</f>
        <v>#N/A</v>
      </c>
    </row>
    <row r="63" spans="1:22" hidden="1">
      <c r="A63" s="86" t="s">
        <v>2121</v>
      </c>
      <c r="B63" t="s">
        <v>1738</v>
      </c>
      <c r="C63" s="4">
        <v>115023140000</v>
      </c>
      <c r="D63" t="s">
        <v>3945</v>
      </c>
      <c r="E63">
        <f>+_xlfn.XLOOKUP(UTILIZADAS[[#This Row],[Numero_Cuenta]],'[1]cobros_marzo (fijo)'!$B:$B,'[1]cobros_marzo (fijo)'!$D:$D,,0)</f>
        <v>0</v>
      </c>
      <c r="G63" s="3">
        <v>46026</v>
      </c>
      <c r="H63">
        <v>63805609</v>
      </c>
      <c r="I63">
        <v>63805609</v>
      </c>
      <c r="K63" t="s">
        <v>2395</v>
      </c>
      <c r="O63" s="3">
        <v>46026</v>
      </c>
      <c r="S63" t="s">
        <v>1739</v>
      </c>
      <c r="T63" t="s">
        <v>64</v>
      </c>
      <c r="U63" t="s">
        <v>65</v>
      </c>
      <c r="V63" t="e">
        <f>_xlfn.XLOOKUP(UTILIZADAS[[#This Row],[Contacto1]],Tabla2[phone_number_dialed],Tabla2[status_name],,0)</f>
        <v>#N/A</v>
      </c>
    </row>
    <row r="64" spans="1:22" hidden="1">
      <c r="A64" s="86" t="s">
        <v>2121</v>
      </c>
      <c r="B64" t="s">
        <v>4083</v>
      </c>
      <c r="C64" s="4">
        <v>359330540000</v>
      </c>
      <c r="D64" t="s">
        <v>3945</v>
      </c>
      <c r="E64">
        <f>+_xlfn.XLOOKUP(UTILIZADAS[[#This Row],[Numero_Cuenta]],'[1]cobros_marzo (fijo)'!$B:$B,'[1]cobros_marzo (fijo)'!$D:$D,,0)</f>
        <v>0</v>
      </c>
      <c r="G64" s="3">
        <v>46026</v>
      </c>
      <c r="H64">
        <v>69455189</v>
      </c>
      <c r="I64">
        <v>69455189</v>
      </c>
      <c r="K64" t="s">
        <v>2396</v>
      </c>
      <c r="O64" s="3">
        <v>46026</v>
      </c>
      <c r="S64" t="s">
        <v>3559</v>
      </c>
      <c r="T64" t="s">
        <v>64</v>
      </c>
      <c r="U64" t="s">
        <v>65</v>
      </c>
      <c r="V64" t="e">
        <f>_xlfn.XLOOKUP(UTILIZADAS[[#This Row],[Contacto1]],Tabla2[phone_number_dialed],Tabla2[status_name],,0)</f>
        <v>#N/A</v>
      </c>
    </row>
    <row r="65" spans="1:22" hidden="1">
      <c r="A65" s="86" t="s">
        <v>2121</v>
      </c>
      <c r="B65" t="s">
        <v>1990</v>
      </c>
      <c r="C65" s="4">
        <v>355174880000</v>
      </c>
      <c r="D65" t="s">
        <v>3945</v>
      </c>
      <c r="E6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5" s="3">
        <v>46026</v>
      </c>
      <c r="H65">
        <v>64107972</v>
      </c>
      <c r="I65">
        <v>64107972</v>
      </c>
      <c r="K65" t="s">
        <v>2397</v>
      </c>
      <c r="O65" s="3">
        <v>46026</v>
      </c>
      <c r="S65" t="s">
        <v>1900</v>
      </c>
      <c r="T65" t="s">
        <v>64</v>
      </c>
      <c r="U65" t="s">
        <v>65</v>
      </c>
      <c r="V65" t="e">
        <f>_xlfn.XLOOKUP(UTILIZADAS[[#This Row],[Contacto1]],Tabla2[phone_number_dialed],Tabla2[status_name],,0)</f>
        <v>#N/A</v>
      </c>
    </row>
    <row r="66" spans="1:22" hidden="1">
      <c r="A66" s="86" t="s">
        <v>2121</v>
      </c>
      <c r="B66" t="s">
        <v>2126</v>
      </c>
      <c r="C66" s="4">
        <v>355341950000</v>
      </c>
      <c r="D66" t="s">
        <v>3945</v>
      </c>
      <c r="E6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6" s="3">
        <v>46026</v>
      </c>
      <c r="H66">
        <v>69081295</v>
      </c>
      <c r="I66">
        <v>69081295</v>
      </c>
      <c r="K66" t="s">
        <v>2398</v>
      </c>
      <c r="O66" s="3">
        <v>46026</v>
      </c>
      <c r="S66" t="s">
        <v>3560</v>
      </c>
      <c r="T66" t="s">
        <v>64</v>
      </c>
      <c r="U66" t="s">
        <v>65</v>
      </c>
      <c r="V66" t="e">
        <f>_xlfn.XLOOKUP(UTILIZADAS[[#This Row],[Contacto1]],Tabla2[phone_number_dialed],Tabla2[status_name],,0)</f>
        <v>#N/A</v>
      </c>
    </row>
    <row r="67" spans="1:22" hidden="1">
      <c r="A67" s="86" t="s">
        <v>2121</v>
      </c>
      <c r="B67" t="s">
        <v>2127</v>
      </c>
      <c r="C67" s="4">
        <v>353014470000</v>
      </c>
      <c r="D67" t="s">
        <v>3945</v>
      </c>
      <c r="E6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7" s="3">
        <v>46026</v>
      </c>
      <c r="H67">
        <v>69506625</v>
      </c>
      <c r="I67">
        <v>69506625</v>
      </c>
      <c r="K67" t="s">
        <v>2399</v>
      </c>
      <c r="O67" s="3">
        <v>46026</v>
      </c>
      <c r="S67" t="s">
        <v>3561</v>
      </c>
      <c r="T67" t="s">
        <v>64</v>
      </c>
      <c r="U67" t="s">
        <v>65</v>
      </c>
      <c r="V67" t="e">
        <f>_xlfn.XLOOKUP(UTILIZADAS[[#This Row],[Contacto1]],Tabla2[phone_number_dialed],Tabla2[status_name],,0)</f>
        <v>#N/A</v>
      </c>
    </row>
    <row r="68" spans="1:22" hidden="1">
      <c r="A68" s="86" t="s">
        <v>2121</v>
      </c>
      <c r="B68" t="s">
        <v>4084</v>
      </c>
      <c r="C68" s="4">
        <v>354027420000</v>
      </c>
      <c r="D68" t="s">
        <v>3945</v>
      </c>
      <c r="E6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8" s="3">
        <v>46026</v>
      </c>
      <c r="H68">
        <v>67142130</v>
      </c>
      <c r="I68">
        <v>67142130</v>
      </c>
      <c r="K68" t="s">
        <v>2400</v>
      </c>
      <c r="O68" s="3">
        <v>46026</v>
      </c>
      <c r="S68" t="s">
        <v>1901</v>
      </c>
      <c r="T68" t="s">
        <v>64</v>
      </c>
      <c r="U68" t="s">
        <v>65</v>
      </c>
      <c r="V68" t="e">
        <f>_xlfn.XLOOKUP(UTILIZADAS[[#This Row],[Contacto1]],Tabla2[phone_number_dialed],Tabla2[status_name],,0)</f>
        <v>#N/A</v>
      </c>
    </row>
    <row r="69" spans="1:22" hidden="1">
      <c r="A69" s="86" t="s">
        <v>2121</v>
      </c>
      <c r="B69" t="s">
        <v>1740</v>
      </c>
      <c r="C69" s="4">
        <v>351343780000</v>
      </c>
      <c r="D69" t="s">
        <v>3945</v>
      </c>
      <c r="E6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9" s="3">
        <v>46026</v>
      </c>
      <c r="H69">
        <v>67890543</v>
      </c>
      <c r="I69">
        <v>67890543</v>
      </c>
      <c r="K69" t="s">
        <v>2023</v>
      </c>
      <c r="O69" s="3">
        <v>46026</v>
      </c>
      <c r="S69" t="s">
        <v>1741</v>
      </c>
      <c r="T69" t="s">
        <v>64</v>
      </c>
      <c r="U69" t="s">
        <v>65</v>
      </c>
      <c r="V69" t="e">
        <f>_xlfn.XLOOKUP(UTILIZADAS[[#This Row],[Contacto1]],Tabla2[phone_number_dialed],Tabla2[status_name],,0)</f>
        <v>#N/A</v>
      </c>
    </row>
    <row r="70" spans="1:22" hidden="1">
      <c r="A70" s="86" t="s">
        <v>2121</v>
      </c>
      <c r="B70" t="s">
        <v>1976</v>
      </c>
      <c r="C70" s="4">
        <v>358344580000</v>
      </c>
      <c r="D70" t="s">
        <v>3945</v>
      </c>
      <c r="E7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0" s="3">
        <v>46026</v>
      </c>
      <c r="H70">
        <v>61954342</v>
      </c>
      <c r="I70">
        <v>61954342</v>
      </c>
      <c r="K70" t="s">
        <v>2401</v>
      </c>
      <c r="O70" s="3">
        <v>46026</v>
      </c>
      <c r="S70" t="s">
        <v>1902</v>
      </c>
      <c r="T70" t="s">
        <v>64</v>
      </c>
      <c r="U70" t="s">
        <v>65</v>
      </c>
      <c r="V70" t="e">
        <f>_xlfn.XLOOKUP(UTILIZADAS[[#This Row],[Contacto1]],Tabla2[phone_number_dialed],Tabla2[status_name],,0)</f>
        <v>#N/A</v>
      </c>
    </row>
    <row r="71" spans="1:22" hidden="1">
      <c r="A71" s="86" t="s">
        <v>2121</v>
      </c>
      <c r="B71" t="s">
        <v>1742</v>
      </c>
      <c r="C71" s="4">
        <v>353342220000</v>
      </c>
      <c r="D71" t="s">
        <v>3945</v>
      </c>
      <c r="E7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1" s="3">
        <v>46026</v>
      </c>
      <c r="H71">
        <v>63632427</v>
      </c>
      <c r="I71">
        <v>63632427</v>
      </c>
      <c r="K71" t="s">
        <v>2402</v>
      </c>
      <c r="O71" s="3">
        <v>46026</v>
      </c>
      <c r="S71" t="s">
        <v>1743</v>
      </c>
      <c r="T71" t="s">
        <v>64</v>
      </c>
      <c r="U71" t="s">
        <v>65</v>
      </c>
      <c r="V71" t="e">
        <f>_xlfn.XLOOKUP(UTILIZADAS[[#This Row],[Contacto1]],Tabla2[phone_number_dialed],Tabla2[status_name],,0)</f>
        <v>#N/A</v>
      </c>
    </row>
    <row r="72" spans="1:22" hidden="1">
      <c r="A72" s="86" t="s">
        <v>2121</v>
      </c>
      <c r="B72" t="s">
        <v>4085</v>
      </c>
      <c r="C72" s="4">
        <v>351305560000</v>
      </c>
      <c r="D72" t="s">
        <v>3945</v>
      </c>
      <c r="E7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2" s="3">
        <v>46026</v>
      </c>
      <c r="H72">
        <v>65482121</v>
      </c>
      <c r="I72">
        <v>65482121</v>
      </c>
      <c r="K72" t="s">
        <v>2403</v>
      </c>
      <c r="O72" s="3">
        <v>46026</v>
      </c>
      <c r="S72" t="s">
        <v>1903</v>
      </c>
      <c r="T72" t="s">
        <v>64</v>
      </c>
      <c r="U72" t="s">
        <v>65</v>
      </c>
      <c r="V72" t="e">
        <f>_xlfn.XLOOKUP(UTILIZADAS[[#This Row],[Contacto1]],Tabla2[phone_number_dialed],Tabla2[status_name],,0)</f>
        <v>#N/A</v>
      </c>
    </row>
    <row r="73" spans="1:22" hidden="1">
      <c r="A73" s="86" t="s">
        <v>2121</v>
      </c>
      <c r="B73" t="s">
        <v>1744</v>
      </c>
      <c r="C73" s="4">
        <v>357344580000</v>
      </c>
      <c r="D73" t="s">
        <v>3945</v>
      </c>
      <c r="E73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73" s="3">
        <v>46026</v>
      </c>
      <c r="H73">
        <v>69679670</v>
      </c>
      <c r="I73">
        <v>69679670</v>
      </c>
      <c r="K73" t="s">
        <v>2404</v>
      </c>
      <c r="O73" s="3">
        <v>46026</v>
      </c>
      <c r="S73" t="s">
        <v>1745</v>
      </c>
      <c r="T73" t="s">
        <v>84</v>
      </c>
      <c r="U73" t="s">
        <v>65</v>
      </c>
      <c r="V73" t="e">
        <f>_xlfn.XLOOKUP(UTILIZADAS[[#This Row],[Contacto1]],Tabla2[phone_number_dialed],Tabla2[status_name],,0)</f>
        <v>#N/A</v>
      </c>
    </row>
    <row r="74" spans="1:22" hidden="1">
      <c r="A74" s="86" t="s">
        <v>2121</v>
      </c>
      <c r="B74" t="s">
        <v>1746</v>
      </c>
      <c r="C74" s="4">
        <v>359344290000</v>
      </c>
      <c r="D74" t="s">
        <v>3945</v>
      </c>
      <c r="E7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4" s="3">
        <v>46026</v>
      </c>
      <c r="H74">
        <v>64264313</v>
      </c>
      <c r="I74">
        <v>64264313</v>
      </c>
      <c r="K74" t="s">
        <v>2405</v>
      </c>
      <c r="O74" s="3">
        <v>46026</v>
      </c>
      <c r="S74" t="s">
        <v>1747</v>
      </c>
      <c r="T74" t="s">
        <v>64</v>
      </c>
      <c r="U74" t="s">
        <v>65</v>
      </c>
      <c r="V74" t="e">
        <f>_xlfn.XLOOKUP(UTILIZADAS[[#This Row],[Contacto1]],Tabla2[phone_number_dialed],Tabla2[status_name],,0)</f>
        <v>#N/A</v>
      </c>
    </row>
    <row r="75" spans="1:22" hidden="1">
      <c r="A75" s="86" t="s">
        <v>2121</v>
      </c>
      <c r="B75" t="s">
        <v>2128</v>
      </c>
      <c r="C75" s="4">
        <v>358343390000</v>
      </c>
      <c r="D75" t="s">
        <v>3945</v>
      </c>
      <c r="E7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5" s="3">
        <v>46026</v>
      </c>
      <c r="H75">
        <v>67534540</v>
      </c>
      <c r="I75">
        <v>67534540</v>
      </c>
      <c r="K75" t="s">
        <v>2406</v>
      </c>
      <c r="O75" s="3">
        <v>46026</v>
      </c>
      <c r="S75" t="s">
        <v>3562</v>
      </c>
      <c r="T75" t="s">
        <v>64</v>
      </c>
      <c r="U75" t="s">
        <v>65</v>
      </c>
      <c r="V75" t="e">
        <f>_xlfn.XLOOKUP(UTILIZADAS[[#This Row],[Contacto1]],Tabla2[phone_number_dialed],Tabla2[status_name],,0)</f>
        <v>#N/A</v>
      </c>
    </row>
    <row r="76" spans="1:22" hidden="1">
      <c r="A76" s="86" t="s">
        <v>2121</v>
      </c>
      <c r="B76" t="s">
        <v>1748</v>
      </c>
      <c r="C76" s="4">
        <v>359344930000</v>
      </c>
      <c r="D76" t="s">
        <v>3945</v>
      </c>
      <c r="E76">
        <f>+_xlfn.XLOOKUP(UTILIZADAS[[#This Row],[Numero_Cuenta]],'[1]cobros_marzo (fijo)'!$B:$B,'[1]cobros_marzo (fijo)'!$D:$D,,0)</f>
        <v>0</v>
      </c>
      <c r="G76" s="3">
        <v>46026</v>
      </c>
      <c r="H76">
        <v>68700798</v>
      </c>
      <c r="I76">
        <v>68700798</v>
      </c>
      <c r="K76" t="s">
        <v>2407</v>
      </c>
      <c r="O76" s="3">
        <v>46026</v>
      </c>
      <c r="S76" t="s">
        <v>1749</v>
      </c>
      <c r="T76" t="s">
        <v>64</v>
      </c>
      <c r="U76" t="s">
        <v>65</v>
      </c>
      <c r="V76" t="e">
        <f>_xlfn.XLOOKUP(UTILIZADAS[[#This Row],[Contacto1]],Tabla2[phone_number_dialed],Tabla2[status_name],,0)</f>
        <v>#N/A</v>
      </c>
    </row>
    <row r="77" spans="1:22" hidden="1">
      <c r="A77" s="86" t="s">
        <v>2121</v>
      </c>
      <c r="B77" t="s">
        <v>1750</v>
      </c>
      <c r="C77" s="4">
        <v>359301930000</v>
      </c>
      <c r="D77" t="s">
        <v>3945</v>
      </c>
      <c r="E77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77" s="3">
        <v>46026</v>
      </c>
      <c r="H77">
        <v>68979691</v>
      </c>
      <c r="I77">
        <v>68979691</v>
      </c>
      <c r="K77" t="s">
        <v>2408</v>
      </c>
      <c r="O77" s="3">
        <v>46026</v>
      </c>
      <c r="S77" t="s">
        <v>1751</v>
      </c>
      <c r="T77" t="s">
        <v>64</v>
      </c>
      <c r="U77" t="s">
        <v>65</v>
      </c>
      <c r="V77" t="e">
        <f>_xlfn.XLOOKUP(UTILIZADAS[[#This Row],[Contacto1]],Tabla2[phone_number_dialed],Tabla2[status_name],,0)</f>
        <v>#N/A</v>
      </c>
    </row>
    <row r="78" spans="1:22" hidden="1">
      <c r="A78" s="86" t="s">
        <v>2121</v>
      </c>
      <c r="B78" t="s">
        <v>1752</v>
      </c>
      <c r="C78" s="4">
        <v>357345630000</v>
      </c>
      <c r="D78" t="s">
        <v>3945</v>
      </c>
      <c r="E7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78" s="3">
        <v>46026</v>
      </c>
      <c r="H78">
        <v>68562133</v>
      </c>
      <c r="I78">
        <v>68562133</v>
      </c>
      <c r="K78" t="s">
        <v>2409</v>
      </c>
      <c r="O78" s="3">
        <v>46026</v>
      </c>
      <c r="S78" t="s">
        <v>1753</v>
      </c>
      <c r="T78" t="s">
        <v>64</v>
      </c>
      <c r="U78" t="s">
        <v>65</v>
      </c>
      <c r="V78" t="e">
        <f>_xlfn.XLOOKUP(UTILIZADAS[[#This Row],[Contacto1]],Tabla2[phone_number_dialed],Tabla2[status_name],,0)</f>
        <v>#N/A</v>
      </c>
    </row>
    <row r="79" spans="1:22" hidden="1">
      <c r="A79" s="86" t="s">
        <v>2121</v>
      </c>
      <c r="B79" t="s">
        <v>1754</v>
      </c>
      <c r="C79" s="4">
        <v>219006380000</v>
      </c>
      <c r="D79" t="s">
        <v>3945</v>
      </c>
      <c r="E7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79" s="3">
        <v>46026</v>
      </c>
      <c r="H79">
        <v>64407064</v>
      </c>
      <c r="I79">
        <v>64407064</v>
      </c>
      <c r="K79" t="s">
        <v>2410</v>
      </c>
      <c r="O79" s="3">
        <v>46026</v>
      </c>
      <c r="S79" t="s">
        <v>1755</v>
      </c>
      <c r="T79" t="s">
        <v>64</v>
      </c>
      <c r="U79" t="s">
        <v>65</v>
      </c>
      <c r="V79" t="e">
        <f>_xlfn.XLOOKUP(UTILIZADAS[[#This Row],[Contacto1]],Tabla2[phone_number_dialed],Tabla2[status_name],,0)</f>
        <v>#N/A</v>
      </c>
    </row>
    <row r="80" spans="1:22" hidden="1">
      <c r="A80" s="86" t="s">
        <v>2121</v>
      </c>
      <c r="B80" t="s">
        <v>1756</v>
      </c>
      <c r="C80" s="4">
        <v>192038310000</v>
      </c>
      <c r="D80" t="s">
        <v>3945</v>
      </c>
      <c r="E8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0" s="3">
        <v>46026</v>
      </c>
      <c r="H80">
        <v>69523132</v>
      </c>
      <c r="I80">
        <v>69523132</v>
      </c>
      <c r="K80" t="s">
        <v>2411</v>
      </c>
      <c r="O80" s="3">
        <v>46026</v>
      </c>
      <c r="S80" t="s">
        <v>1757</v>
      </c>
      <c r="T80" t="s">
        <v>64</v>
      </c>
      <c r="U80" t="s">
        <v>65</v>
      </c>
      <c r="V80" t="e">
        <f>_xlfn.XLOOKUP(UTILIZADAS[[#This Row],[Contacto1]],Tabla2[phone_number_dialed],Tabla2[status_name],,0)</f>
        <v>#N/A</v>
      </c>
    </row>
    <row r="81" spans="1:22" hidden="1">
      <c r="A81" s="86" t="s">
        <v>2121</v>
      </c>
      <c r="B81" t="s">
        <v>1758</v>
      </c>
      <c r="C81" s="4">
        <v>357206830000</v>
      </c>
      <c r="D81" t="s">
        <v>3945</v>
      </c>
      <c r="E81">
        <f>+_xlfn.XLOOKUP(UTILIZADAS[[#This Row],[Numero_Cuenta]],'[1]cobros_marzo (fijo)'!$B:$B,'[1]cobros_marzo (fijo)'!$D:$D,,0)</f>
        <v>0</v>
      </c>
      <c r="G81" s="3">
        <v>46026</v>
      </c>
      <c r="H81">
        <v>64804730</v>
      </c>
      <c r="I81">
        <v>64804730</v>
      </c>
      <c r="K81" t="s">
        <v>2412</v>
      </c>
      <c r="O81" s="3">
        <v>46026</v>
      </c>
      <c r="S81" t="s">
        <v>1759</v>
      </c>
      <c r="T81" t="s">
        <v>64</v>
      </c>
      <c r="U81" t="s">
        <v>65</v>
      </c>
      <c r="V81" t="e">
        <f>_xlfn.XLOOKUP(UTILIZADAS[[#This Row],[Contacto1]],Tabla2[phone_number_dialed],Tabla2[status_name],,0)</f>
        <v>#N/A</v>
      </c>
    </row>
    <row r="82" spans="1:22" hidden="1">
      <c r="A82" s="86" t="s">
        <v>2121</v>
      </c>
      <c r="B82" t="s">
        <v>1760</v>
      </c>
      <c r="C82" s="4">
        <v>357344620000</v>
      </c>
      <c r="D82" t="s">
        <v>3945</v>
      </c>
      <c r="E8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2" s="3">
        <v>46026</v>
      </c>
      <c r="H82">
        <v>65286139</v>
      </c>
      <c r="I82">
        <v>65286139</v>
      </c>
      <c r="K82" t="s">
        <v>2413</v>
      </c>
      <c r="O82" s="3">
        <v>46026</v>
      </c>
      <c r="S82" t="s">
        <v>1761</v>
      </c>
      <c r="T82" t="s">
        <v>64</v>
      </c>
      <c r="U82" t="s">
        <v>65</v>
      </c>
      <c r="V82" t="e">
        <f>_xlfn.XLOOKUP(UTILIZADAS[[#This Row],[Contacto1]],Tabla2[phone_number_dialed],Tabla2[status_name],,0)</f>
        <v>#N/A</v>
      </c>
    </row>
    <row r="83" spans="1:22" hidden="1">
      <c r="A83" s="86" t="s">
        <v>2121</v>
      </c>
      <c r="B83" t="s">
        <v>66</v>
      </c>
      <c r="C83" s="4">
        <v>154058290000</v>
      </c>
      <c r="D83" t="s">
        <v>3945</v>
      </c>
      <c r="E8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3" s="3">
        <v>46026</v>
      </c>
      <c r="H83">
        <v>68306058</v>
      </c>
      <c r="I83">
        <v>68306058</v>
      </c>
      <c r="K83" t="s">
        <v>2028</v>
      </c>
      <c r="O83" s="3">
        <v>46026</v>
      </c>
      <c r="S83" t="s">
        <v>67</v>
      </c>
      <c r="T83" t="s">
        <v>64</v>
      </c>
      <c r="U83" t="s">
        <v>65</v>
      </c>
      <c r="V83" t="e">
        <f>_xlfn.XLOOKUP(UTILIZADAS[[#This Row],[Contacto1]],Tabla2[phone_number_dialed],Tabla2[status_name],,0)</f>
        <v>#N/A</v>
      </c>
    </row>
    <row r="84" spans="1:22" hidden="1">
      <c r="A84" s="86" t="s">
        <v>2121</v>
      </c>
      <c r="B84" t="s">
        <v>1762</v>
      </c>
      <c r="C84" s="4">
        <v>352345780000</v>
      </c>
      <c r="D84" t="s">
        <v>3945</v>
      </c>
      <c r="E84" t="str">
        <f>+_xlfn.XLOOKUP(UTILIZADAS[[#This Row],[Numero_Cuenta]],'[1]cobros_marzo (fijo)'!$B:$B,'[1]cobros_marzo (fijo)'!$D:$D,,0)</f>
        <v>d</v>
      </c>
      <c r="G84" s="3">
        <v>46026</v>
      </c>
      <c r="H84">
        <v>68816640</v>
      </c>
      <c r="I84">
        <v>68816640</v>
      </c>
      <c r="K84" t="s">
        <v>2414</v>
      </c>
      <c r="O84" s="3">
        <v>46026</v>
      </c>
      <c r="S84" t="s">
        <v>1763</v>
      </c>
      <c r="T84" t="s">
        <v>64</v>
      </c>
      <c r="U84" t="s">
        <v>65</v>
      </c>
      <c r="V84" t="e">
        <f>_xlfn.XLOOKUP(UTILIZADAS[[#This Row],[Contacto1]],Tabla2[phone_number_dialed],Tabla2[status_name],,0)</f>
        <v>#N/A</v>
      </c>
    </row>
    <row r="85" spans="1:22" hidden="1">
      <c r="A85" s="86" t="s">
        <v>2121</v>
      </c>
      <c r="B85" t="s">
        <v>1764</v>
      </c>
      <c r="C85" s="4">
        <v>352342210000</v>
      </c>
      <c r="D85" t="s">
        <v>3945</v>
      </c>
      <c r="E8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5" s="3">
        <v>46026</v>
      </c>
      <c r="H85">
        <v>68927888</v>
      </c>
      <c r="I85">
        <v>68927888</v>
      </c>
      <c r="K85" t="s">
        <v>2415</v>
      </c>
      <c r="O85" s="3">
        <v>46026</v>
      </c>
      <c r="S85" t="s">
        <v>1765</v>
      </c>
      <c r="T85" t="s">
        <v>64</v>
      </c>
      <c r="U85" t="s">
        <v>65</v>
      </c>
      <c r="V85" t="e">
        <f>_xlfn.XLOOKUP(UTILIZADAS[[#This Row],[Contacto1]],Tabla2[phone_number_dialed],Tabla2[status_name],,0)</f>
        <v>#N/A</v>
      </c>
    </row>
    <row r="86" spans="1:22" hidden="1">
      <c r="A86" s="86" t="s">
        <v>2121</v>
      </c>
      <c r="B86" t="s">
        <v>1766</v>
      </c>
      <c r="C86" s="4">
        <v>355344510000</v>
      </c>
      <c r="D86" t="s">
        <v>3945</v>
      </c>
      <c r="E86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6" s="3">
        <v>46026</v>
      </c>
      <c r="H86">
        <v>65979566</v>
      </c>
      <c r="I86">
        <v>65979566</v>
      </c>
      <c r="K86" t="s">
        <v>2416</v>
      </c>
      <c r="O86" s="3">
        <v>46026</v>
      </c>
      <c r="S86" t="s">
        <v>1767</v>
      </c>
      <c r="T86" t="s">
        <v>64</v>
      </c>
      <c r="U86" t="s">
        <v>65</v>
      </c>
      <c r="V86" t="e">
        <f>_xlfn.XLOOKUP(UTILIZADAS[[#This Row],[Contacto1]],Tabla2[phone_number_dialed],Tabla2[status_name],,0)</f>
        <v>#N/A</v>
      </c>
    </row>
    <row r="87" spans="1:22" hidden="1">
      <c r="A87" s="86" t="s">
        <v>2121</v>
      </c>
      <c r="B87" t="s">
        <v>1768</v>
      </c>
      <c r="C87" s="4">
        <v>354344680000</v>
      </c>
      <c r="D87" t="s">
        <v>3945</v>
      </c>
      <c r="E87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7" s="3">
        <v>46026</v>
      </c>
      <c r="H87">
        <v>65105096</v>
      </c>
      <c r="I87">
        <v>65105096</v>
      </c>
      <c r="K87" t="s">
        <v>2417</v>
      </c>
      <c r="O87" s="3">
        <v>46026</v>
      </c>
      <c r="S87" t="s">
        <v>1769</v>
      </c>
      <c r="T87" t="s">
        <v>64</v>
      </c>
      <c r="U87" t="s">
        <v>65</v>
      </c>
      <c r="V87" t="e">
        <f>_xlfn.XLOOKUP(UTILIZADAS[[#This Row],[Contacto1]],Tabla2[phone_number_dialed],Tabla2[status_name],,0)</f>
        <v>#N/A</v>
      </c>
    </row>
    <row r="88" spans="1:22" hidden="1">
      <c r="A88" s="86" t="s">
        <v>2121</v>
      </c>
      <c r="B88" t="s">
        <v>1770</v>
      </c>
      <c r="C88" s="4">
        <v>355340560000</v>
      </c>
      <c r="D88" t="s">
        <v>3945</v>
      </c>
      <c r="E88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8" s="3">
        <v>46026</v>
      </c>
      <c r="H88">
        <v>68299096</v>
      </c>
      <c r="I88">
        <v>68299096</v>
      </c>
      <c r="K88" t="s">
        <v>2418</v>
      </c>
      <c r="O88" s="3">
        <v>46026</v>
      </c>
      <c r="S88" t="s">
        <v>1771</v>
      </c>
      <c r="T88" t="s">
        <v>64</v>
      </c>
      <c r="U88" t="s">
        <v>65</v>
      </c>
      <c r="V88" t="e">
        <f>_xlfn.XLOOKUP(UTILIZADAS[[#This Row],[Contacto1]],Tabla2[phone_number_dialed],Tabla2[status_name],,0)</f>
        <v>#N/A</v>
      </c>
    </row>
    <row r="89" spans="1:22" hidden="1">
      <c r="A89" s="86" t="s">
        <v>2121</v>
      </c>
      <c r="B89" t="s">
        <v>1772</v>
      </c>
      <c r="C89" s="4">
        <v>359333570000</v>
      </c>
      <c r="D89" t="s">
        <v>3945</v>
      </c>
      <c r="E8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9" s="3">
        <v>46026</v>
      </c>
      <c r="H89">
        <v>61737340</v>
      </c>
      <c r="I89">
        <v>61737340</v>
      </c>
      <c r="K89" t="s">
        <v>2419</v>
      </c>
      <c r="O89" s="3">
        <v>46026</v>
      </c>
      <c r="S89" t="s">
        <v>1773</v>
      </c>
      <c r="T89" t="s">
        <v>64</v>
      </c>
      <c r="U89" t="s">
        <v>65</v>
      </c>
      <c r="V89" t="e">
        <f>_xlfn.XLOOKUP(UTILIZADAS[[#This Row],[Contacto1]],Tabla2[phone_number_dialed],Tabla2[status_name],,0)</f>
        <v>#N/A</v>
      </c>
    </row>
    <row r="90" spans="1:22" hidden="1">
      <c r="A90" s="86" t="s">
        <v>2121</v>
      </c>
      <c r="B90" t="s">
        <v>2032</v>
      </c>
      <c r="C90" s="4">
        <v>352279110000</v>
      </c>
      <c r="D90" t="s">
        <v>3945</v>
      </c>
      <c r="E90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90" s="3">
        <v>46026</v>
      </c>
      <c r="H90">
        <v>68875830</v>
      </c>
      <c r="I90">
        <v>68875830</v>
      </c>
      <c r="K90" t="s">
        <v>2420</v>
      </c>
      <c r="O90" s="3">
        <v>46026</v>
      </c>
      <c r="S90" t="s">
        <v>1905</v>
      </c>
      <c r="T90" t="s">
        <v>64</v>
      </c>
      <c r="U90" t="s">
        <v>65</v>
      </c>
      <c r="V90" t="e">
        <f>_xlfn.XLOOKUP(UTILIZADAS[[#This Row],[Contacto1]],Tabla2[phone_number_dialed],Tabla2[status_name],,0)</f>
        <v>#N/A</v>
      </c>
    </row>
    <row r="91" spans="1:22" hidden="1">
      <c r="A91" s="86" t="s">
        <v>2121</v>
      </c>
      <c r="B91" t="s">
        <v>4086</v>
      </c>
      <c r="C91" s="4">
        <v>354346220000</v>
      </c>
      <c r="D91" t="s">
        <v>3945</v>
      </c>
      <c r="E9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1" s="3">
        <v>46026</v>
      </c>
      <c r="H91">
        <v>66004803</v>
      </c>
      <c r="I91">
        <v>66004803</v>
      </c>
      <c r="K91" t="s">
        <v>2421</v>
      </c>
      <c r="O91" s="3">
        <v>46026</v>
      </c>
      <c r="S91" t="s">
        <v>1885</v>
      </c>
      <c r="T91" t="s">
        <v>64</v>
      </c>
      <c r="U91" t="s">
        <v>65</v>
      </c>
      <c r="V91" t="e">
        <f>_xlfn.XLOOKUP(UTILIZADAS[[#This Row],[Contacto1]],Tabla2[phone_number_dialed],Tabla2[status_name],,0)</f>
        <v>#N/A</v>
      </c>
    </row>
    <row r="92" spans="1:22" hidden="1">
      <c r="A92" s="86" t="s">
        <v>2121</v>
      </c>
      <c r="B92" t="s">
        <v>1728</v>
      </c>
      <c r="C92" s="4">
        <v>217841800000</v>
      </c>
      <c r="D92" t="s">
        <v>3945</v>
      </c>
      <c r="E9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2" s="3">
        <v>46026</v>
      </c>
      <c r="H92">
        <v>67890543</v>
      </c>
      <c r="I92">
        <v>67890543</v>
      </c>
      <c r="K92" t="s">
        <v>2349</v>
      </c>
      <c r="O92" s="3">
        <v>46026</v>
      </c>
      <c r="S92" t="s">
        <v>1729</v>
      </c>
      <c r="T92" t="s">
        <v>64</v>
      </c>
      <c r="U92" t="s">
        <v>65</v>
      </c>
      <c r="V92" t="e">
        <f>_xlfn.XLOOKUP(UTILIZADAS[[#This Row],[Contacto1]],Tabla2[phone_number_dialed],Tabla2[status_name],,0)</f>
        <v>#N/A</v>
      </c>
    </row>
    <row r="93" spans="1:22" hidden="1">
      <c r="A93" s="86" t="s">
        <v>2121</v>
      </c>
      <c r="B93" t="s">
        <v>2034</v>
      </c>
      <c r="C93" s="4">
        <v>357344010000</v>
      </c>
      <c r="D93" t="s">
        <v>3945</v>
      </c>
      <c r="E9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3" s="3">
        <v>46026</v>
      </c>
      <c r="H93">
        <v>69150968</v>
      </c>
      <c r="I93">
        <v>69150968</v>
      </c>
      <c r="K93" t="s">
        <v>2422</v>
      </c>
      <c r="O93" s="3">
        <v>46026</v>
      </c>
      <c r="S93" t="s">
        <v>1906</v>
      </c>
      <c r="T93" t="s">
        <v>64</v>
      </c>
      <c r="U93" t="s">
        <v>65</v>
      </c>
      <c r="V93" t="e">
        <f>_xlfn.XLOOKUP(UTILIZADAS[[#This Row],[Contacto1]],Tabla2[phone_number_dialed],Tabla2[status_name],,0)</f>
        <v>#N/A</v>
      </c>
    </row>
    <row r="94" spans="1:22" hidden="1">
      <c r="A94" s="86" t="s">
        <v>2121</v>
      </c>
      <c r="B94" t="s">
        <v>4087</v>
      </c>
      <c r="C94" s="4">
        <v>356305560000</v>
      </c>
      <c r="D94" t="s">
        <v>3945</v>
      </c>
      <c r="E9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4" s="3">
        <v>46026</v>
      </c>
      <c r="H94">
        <v>66829779</v>
      </c>
      <c r="I94">
        <v>66829779</v>
      </c>
      <c r="K94" t="s">
        <v>2423</v>
      </c>
      <c r="O94" s="3">
        <v>46026</v>
      </c>
      <c r="S94" t="s">
        <v>3563</v>
      </c>
      <c r="T94" t="s">
        <v>64</v>
      </c>
      <c r="U94" t="s">
        <v>65</v>
      </c>
      <c r="V94" t="e">
        <f>_xlfn.XLOOKUP(UTILIZADAS[[#This Row],[Contacto1]],Tabla2[phone_number_dialed],Tabla2[status_name],,0)</f>
        <v>#N/A</v>
      </c>
    </row>
    <row r="95" spans="1:22" hidden="1">
      <c r="A95" s="86" t="s">
        <v>2121</v>
      </c>
      <c r="B95" t="s">
        <v>4088</v>
      </c>
      <c r="C95" s="4">
        <v>351345680000</v>
      </c>
      <c r="D95" t="s">
        <v>3945</v>
      </c>
      <c r="E95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95" s="3">
        <v>46026</v>
      </c>
      <c r="H95">
        <v>65719023</v>
      </c>
      <c r="I95">
        <v>65719023</v>
      </c>
      <c r="K95" t="s">
        <v>2424</v>
      </c>
      <c r="O95" s="3">
        <v>46026</v>
      </c>
      <c r="S95" t="s">
        <v>3564</v>
      </c>
      <c r="T95" t="s">
        <v>64</v>
      </c>
      <c r="U95" t="s">
        <v>65</v>
      </c>
      <c r="V95" t="e">
        <f>_xlfn.XLOOKUP(UTILIZADAS[[#This Row],[Contacto1]],Tabla2[phone_number_dialed],Tabla2[status_name],,0)</f>
        <v>#N/A</v>
      </c>
    </row>
    <row r="96" spans="1:22" hidden="1">
      <c r="A96" s="86" t="s">
        <v>2121</v>
      </c>
      <c r="B96" t="s">
        <v>2129</v>
      </c>
      <c r="C96" s="4">
        <v>357345720000</v>
      </c>
      <c r="D96" t="s">
        <v>3945</v>
      </c>
      <c r="E9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6" s="3">
        <v>46026</v>
      </c>
      <c r="H96">
        <v>68269192</v>
      </c>
      <c r="I96">
        <v>68269192</v>
      </c>
      <c r="K96" t="s">
        <v>2425</v>
      </c>
      <c r="O96" s="3">
        <v>46026</v>
      </c>
      <c r="S96" t="s">
        <v>3565</v>
      </c>
      <c r="T96" t="s">
        <v>64</v>
      </c>
      <c r="U96" t="s">
        <v>65</v>
      </c>
      <c r="V96" t="e">
        <f>_xlfn.XLOOKUP(UTILIZADAS[[#This Row],[Contacto1]],Tabla2[phone_number_dialed],Tabla2[status_name],,0)</f>
        <v>#N/A</v>
      </c>
    </row>
    <row r="97" spans="1:22" hidden="1">
      <c r="A97" s="86" t="s">
        <v>2121</v>
      </c>
      <c r="B97" t="s">
        <v>2130</v>
      </c>
      <c r="C97" s="4">
        <v>352346820000</v>
      </c>
      <c r="D97" t="s">
        <v>3945</v>
      </c>
      <c r="E9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7" s="3">
        <v>46026</v>
      </c>
      <c r="H97">
        <v>68581793</v>
      </c>
      <c r="I97">
        <v>68581793</v>
      </c>
      <c r="K97" t="s">
        <v>2426</v>
      </c>
      <c r="O97" s="3">
        <v>46026</v>
      </c>
      <c r="S97" t="s">
        <v>3566</v>
      </c>
      <c r="T97" t="s">
        <v>64</v>
      </c>
      <c r="U97" t="s">
        <v>65</v>
      </c>
      <c r="V97" t="e">
        <f>_xlfn.XLOOKUP(UTILIZADAS[[#This Row],[Contacto1]],Tabla2[phone_number_dialed],Tabla2[status_name],,0)</f>
        <v>#N/A</v>
      </c>
    </row>
    <row r="98" spans="1:22" hidden="1">
      <c r="A98" s="86" t="s">
        <v>2121</v>
      </c>
      <c r="B98" t="s">
        <v>2131</v>
      </c>
      <c r="C98" s="4">
        <v>356346030000</v>
      </c>
      <c r="D98" t="s">
        <v>3945</v>
      </c>
      <c r="E9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98" s="3">
        <v>46026</v>
      </c>
      <c r="H98">
        <v>64233514</v>
      </c>
      <c r="I98">
        <v>64233514</v>
      </c>
      <c r="K98" t="s">
        <v>2427</v>
      </c>
      <c r="O98" s="3">
        <v>46026</v>
      </c>
      <c r="S98" t="s">
        <v>3567</v>
      </c>
      <c r="T98" t="s">
        <v>64</v>
      </c>
      <c r="U98" t="s">
        <v>65</v>
      </c>
      <c r="V98" t="e">
        <f>_xlfn.XLOOKUP(UTILIZADAS[[#This Row],[Contacto1]],Tabla2[phone_number_dialed],Tabla2[status_name],,0)</f>
        <v>#N/A</v>
      </c>
    </row>
    <row r="99" spans="1:22" hidden="1">
      <c r="A99" s="86" t="s">
        <v>2121</v>
      </c>
      <c r="B99" t="s">
        <v>1730</v>
      </c>
      <c r="C99" s="4">
        <v>357344250000</v>
      </c>
      <c r="D99" t="s">
        <v>3945</v>
      </c>
      <c r="E9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99" s="3">
        <v>46026</v>
      </c>
      <c r="H99">
        <v>63055387</v>
      </c>
      <c r="I99">
        <v>63055387</v>
      </c>
      <c r="K99" t="s">
        <v>2428</v>
      </c>
      <c r="O99" s="3">
        <v>46026</v>
      </c>
      <c r="S99" t="s">
        <v>1731</v>
      </c>
      <c r="T99" t="s">
        <v>64</v>
      </c>
      <c r="U99" t="s">
        <v>65</v>
      </c>
      <c r="V99" t="e">
        <f>_xlfn.XLOOKUP(UTILIZADAS[[#This Row],[Contacto1]],Tabla2[phone_number_dialed],Tabla2[status_name],,0)</f>
        <v>#N/A</v>
      </c>
    </row>
    <row r="100" spans="1:22" hidden="1">
      <c r="A100" s="86" t="s">
        <v>2121</v>
      </c>
      <c r="B100" t="s">
        <v>1732</v>
      </c>
      <c r="C100" s="4">
        <v>355344370000</v>
      </c>
      <c r="D100" t="s">
        <v>3945</v>
      </c>
      <c r="E100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00" s="3">
        <v>46026</v>
      </c>
      <c r="H100">
        <v>63656591</v>
      </c>
      <c r="I100">
        <v>63656591</v>
      </c>
      <c r="K100" t="s">
        <v>2429</v>
      </c>
      <c r="O100" s="3">
        <v>46026</v>
      </c>
      <c r="S100" t="s">
        <v>1733</v>
      </c>
      <c r="T100" t="s">
        <v>64</v>
      </c>
      <c r="U100" t="s">
        <v>65</v>
      </c>
      <c r="V100" t="e">
        <f>_xlfn.XLOOKUP(UTILIZADAS[[#This Row],[Contacto1]],Tabla2[phone_number_dialed],Tabla2[status_name],,0)</f>
        <v>#N/A</v>
      </c>
    </row>
    <row r="101" spans="1:22" hidden="1">
      <c r="A101" s="86" t="s">
        <v>2121</v>
      </c>
      <c r="B101" t="s">
        <v>1734</v>
      </c>
      <c r="C101" s="4">
        <v>345346370000</v>
      </c>
      <c r="D101" t="s">
        <v>3945</v>
      </c>
      <c r="E101" t="str">
        <f>+_xlfn.XLOOKUP(UTILIZADAS[[#This Row],[Numero_Cuenta]],'[1]cobros_marzo (fijo)'!$B:$B,'[1]cobros_marzo (fijo)'!$D:$D,,0)</f>
        <v>BOCAS DEL TORO                                    </v>
      </c>
      <c r="G101" s="3">
        <v>46026</v>
      </c>
      <c r="H101">
        <v>67035564</v>
      </c>
      <c r="I101">
        <v>67035564</v>
      </c>
      <c r="K101" t="s">
        <v>2430</v>
      </c>
      <c r="O101" s="3">
        <v>46026</v>
      </c>
      <c r="S101" t="s">
        <v>1735</v>
      </c>
      <c r="T101" t="s">
        <v>64</v>
      </c>
      <c r="U101" t="s">
        <v>65</v>
      </c>
      <c r="V101" t="e">
        <f>_xlfn.XLOOKUP(UTILIZADAS[[#This Row],[Contacto1]],Tabla2[phone_number_dialed],Tabla2[status_name],,0)</f>
        <v>#N/A</v>
      </c>
    </row>
    <row r="102" spans="1:22" hidden="1">
      <c r="A102" s="86" t="s">
        <v>2121</v>
      </c>
      <c r="B102" t="s">
        <v>4089</v>
      </c>
      <c r="C102" s="4">
        <v>356057030000</v>
      </c>
      <c r="D102" t="s">
        <v>3945</v>
      </c>
      <c r="E10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2" s="3">
        <v>46026</v>
      </c>
      <c r="H102">
        <v>69801512</v>
      </c>
      <c r="I102">
        <v>69801512</v>
      </c>
      <c r="K102" t="s">
        <v>2431</v>
      </c>
      <c r="O102" s="3">
        <v>46026</v>
      </c>
      <c r="S102" t="s">
        <v>3568</v>
      </c>
      <c r="T102" t="s">
        <v>64</v>
      </c>
      <c r="U102" t="s">
        <v>65</v>
      </c>
      <c r="V102" t="e">
        <f>_xlfn.XLOOKUP(UTILIZADAS[[#This Row],[Contacto1]],Tabla2[phone_number_dialed],Tabla2[status_name],,0)</f>
        <v>#N/A</v>
      </c>
    </row>
    <row r="103" spans="1:22" hidden="1">
      <c r="A103" s="86" t="s">
        <v>2121</v>
      </c>
      <c r="B103" t="s">
        <v>1716</v>
      </c>
      <c r="C103" s="4">
        <v>354337050000</v>
      </c>
      <c r="D103" t="s">
        <v>3945</v>
      </c>
      <c r="E10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3" s="3">
        <v>46026</v>
      </c>
      <c r="H103">
        <v>61321357</v>
      </c>
      <c r="I103">
        <v>61321357</v>
      </c>
      <c r="K103" t="s">
        <v>2432</v>
      </c>
      <c r="O103" s="3">
        <v>46026</v>
      </c>
      <c r="S103" t="s">
        <v>1717</v>
      </c>
      <c r="T103" t="s">
        <v>64</v>
      </c>
      <c r="U103" t="s">
        <v>65</v>
      </c>
      <c r="V103" t="e">
        <f>_xlfn.XLOOKUP(UTILIZADAS[[#This Row],[Contacto1]],Tabla2[phone_number_dialed],Tabla2[status_name],,0)</f>
        <v>#N/A</v>
      </c>
    </row>
    <row r="104" spans="1:22" hidden="1">
      <c r="A104" s="86" t="s">
        <v>2121</v>
      </c>
      <c r="B104" t="s">
        <v>1718</v>
      </c>
      <c r="C104" s="4">
        <v>357345800000</v>
      </c>
      <c r="D104" t="s">
        <v>3945</v>
      </c>
      <c r="E10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4" s="3">
        <v>46026</v>
      </c>
      <c r="H104">
        <v>62247109</v>
      </c>
      <c r="I104">
        <v>62247109</v>
      </c>
      <c r="K104" t="s">
        <v>2433</v>
      </c>
      <c r="O104" s="3">
        <v>46026</v>
      </c>
      <c r="S104" t="s">
        <v>1719</v>
      </c>
      <c r="T104" t="s">
        <v>64</v>
      </c>
      <c r="U104" t="s">
        <v>65</v>
      </c>
      <c r="V104" t="e">
        <f>_xlfn.XLOOKUP(UTILIZADAS[[#This Row],[Contacto1]],Tabla2[phone_number_dialed],Tabla2[status_name],,0)</f>
        <v>#N/A</v>
      </c>
    </row>
    <row r="105" spans="1:22" hidden="1">
      <c r="A105" s="86" t="s">
        <v>2121</v>
      </c>
      <c r="B105" t="s">
        <v>1718</v>
      </c>
      <c r="C105" s="4">
        <v>357345800000</v>
      </c>
      <c r="D105" t="s">
        <v>3945</v>
      </c>
      <c r="E10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5" s="3">
        <v>46026</v>
      </c>
      <c r="H105">
        <v>62247109</v>
      </c>
      <c r="I105">
        <v>62247109</v>
      </c>
      <c r="K105" t="s">
        <v>2434</v>
      </c>
      <c r="O105" s="3">
        <v>46026</v>
      </c>
      <c r="S105" t="s">
        <v>1719</v>
      </c>
      <c r="T105" t="s">
        <v>64</v>
      </c>
      <c r="U105" t="s">
        <v>65</v>
      </c>
      <c r="V105" t="e">
        <f>_xlfn.XLOOKUP(UTILIZADAS[[#This Row],[Contacto1]],Tabla2[phone_number_dialed],Tabla2[status_name],,0)</f>
        <v>#N/A</v>
      </c>
    </row>
    <row r="106" spans="1:22" hidden="1">
      <c r="A106" s="86" t="s">
        <v>2121</v>
      </c>
      <c r="B106" t="s">
        <v>1720</v>
      </c>
      <c r="C106" s="4">
        <v>359334240000</v>
      </c>
      <c r="D106" t="s">
        <v>3945</v>
      </c>
      <c r="E10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6" s="3">
        <v>46026</v>
      </c>
      <c r="H106">
        <v>64368344</v>
      </c>
      <c r="I106">
        <v>64368344</v>
      </c>
      <c r="K106" t="s">
        <v>2435</v>
      </c>
      <c r="O106" s="3">
        <v>46026</v>
      </c>
      <c r="S106" t="s">
        <v>1721</v>
      </c>
      <c r="T106" t="s">
        <v>64</v>
      </c>
      <c r="U106" t="s">
        <v>65</v>
      </c>
      <c r="V106" t="e">
        <f>_xlfn.XLOOKUP(UTILIZADAS[[#This Row],[Contacto1]],Tabla2[phone_number_dialed],Tabla2[status_name],,0)</f>
        <v>#N/A</v>
      </c>
    </row>
    <row r="107" spans="1:22" hidden="1">
      <c r="A107" s="86" t="s">
        <v>2121</v>
      </c>
      <c r="B107" t="s">
        <v>1722</v>
      </c>
      <c r="C107" s="4">
        <v>344001740000</v>
      </c>
      <c r="D107" t="s">
        <v>3945</v>
      </c>
      <c r="E107">
        <f>+_xlfn.XLOOKUP(UTILIZADAS[[#This Row],[Numero_Cuenta]],'[1]cobros_marzo (fijo)'!$B:$B,'[1]cobros_marzo (fijo)'!$D:$D,,0)</f>
        <v>0</v>
      </c>
      <c r="G107" s="3">
        <v>46026</v>
      </c>
      <c r="H107">
        <v>63333333</v>
      </c>
      <c r="I107">
        <v>63333333</v>
      </c>
      <c r="K107" t="s">
        <v>2436</v>
      </c>
      <c r="O107" s="3">
        <v>46026</v>
      </c>
      <c r="S107" t="s">
        <v>1723</v>
      </c>
      <c r="T107" t="s">
        <v>64</v>
      </c>
      <c r="U107" t="s">
        <v>65</v>
      </c>
      <c r="V107" t="e">
        <f>_xlfn.XLOOKUP(UTILIZADAS[[#This Row],[Contacto1]],Tabla2[phone_number_dialed],Tabla2[status_name],,0)</f>
        <v>#N/A</v>
      </c>
    </row>
    <row r="108" spans="1:22" hidden="1">
      <c r="A108" s="86" t="s">
        <v>2121</v>
      </c>
      <c r="B108" t="s">
        <v>1724</v>
      </c>
      <c r="C108" s="4">
        <v>358331670000</v>
      </c>
      <c r="D108" t="s">
        <v>3945</v>
      </c>
      <c r="E10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8" s="3">
        <v>46026</v>
      </c>
      <c r="H108">
        <v>65207929</v>
      </c>
      <c r="I108">
        <v>65207929</v>
      </c>
      <c r="K108" t="s">
        <v>2437</v>
      </c>
      <c r="O108" s="3">
        <v>46026</v>
      </c>
      <c r="S108" t="s">
        <v>1725</v>
      </c>
      <c r="T108" t="s">
        <v>64</v>
      </c>
      <c r="U108" t="s">
        <v>65</v>
      </c>
      <c r="V108" t="e">
        <f>_xlfn.XLOOKUP(UTILIZADAS[[#This Row],[Contacto1]],Tabla2[phone_number_dialed],Tabla2[status_name],,0)</f>
        <v>#N/A</v>
      </c>
    </row>
    <row r="109" spans="1:22" hidden="1">
      <c r="A109" s="86" t="s">
        <v>2121</v>
      </c>
      <c r="B109" t="s">
        <v>1726</v>
      </c>
      <c r="C109" s="4">
        <v>359347910000</v>
      </c>
      <c r="D109" t="s">
        <v>3945</v>
      </c>
      <c r="E10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9" s="3">
        <v>46026</v>
      </c>
      <c r="H109">
        <v>69891492</v>
      </c>
      <c r="I109">
        <v>69891492</v>
      </c>
      <c r="K109" t="s">
        <v>2438</v>
      </c>
      <c r="O109" s="3">
        <v>46026</v>
      </c>
      <c r="S109" t="s">
        <v>1727</v>
      </c>
      <c r="T109" t="s">
        <v>64</v>
      </c>
      <c r="U109" t="s">
        <v>65</v>
      </c>
      <c r="V109" t="e">
        <f>_xlfn.XLOOKUP(UTILIZADAS[[#This Row],[Contacto1]],Tabla2[phone_number_dialed],Tabla2[status_name],,0)</f>
        <v>#N/A</v>
      </c>
    </row>
    <row r="110" spans="1:22" hidden="1">
      <c r="A110" s="86" t="s">
        <v>2121</v>
      </c>
      <c r="B110" t="s">
        <v>2132</v>
      </c>
      <c r="C110" s="4">
        <v>359343950000</v>
      </c>
      <c r="D110" t="s">
        <v>3945</v>
      </c>
      <c r="E11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0" s="3">
        <v>46026</v>
      </c>
      <c r="H110">
        <v>66626139</v>
      </c>
      <c r="I110">
        <v>66626139</v>
      </c>
      <c r="K110" t="s">
        <v>2439</v>
      </c>
      <c r="O110" s="3">
        <v>46026</v>
      </c>
      <c r="S110" t="s">
        <v>3569</v>
      </c>
      <c r="T110" t="s">
        <v>64</v>
      </c>
      <c r="U110" t="s">
        <v>65</v>
      </c>
      <c r="V110" t="e">
        <f>_xlfn.XLOOKUP(UTILIZADAS[[#This Row],[Contacto1]],Tabla2[phone_number_dialed],Tabla2[status_name],,0)</f>
        <v>#N/A</v>
      </c>
    </row>
    <row r="111" spans="1:22" hidden="1">
      <c r="A111" s="86" t="s">
        <v>2121</v>
      </c>
      <c r="B111" t="s">
        <v>4090</v>
      </c>
      <c r="C111" s="4">
        <v>358347610000</v>
      </c>
      <c r="D111" t="s">
        <v>3945</v>
      </c>
      <c r="E11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1" s="3">
        <v>46026</v>
      </c>
      <c r="H111">
        <v>65197352</v>
      </c>
      <c r="I111">
        <v>65197352</v>
      </c>
      <c r="K111" t="s">
        <v>2440</v>
      </c>
      <c r="O111" s="3">
        <v>46026</v>
      </c>
      <c r="S111" t="s">
        <v>3570</v>
      </c>
      <c r="T111" t="s">
        <v>64</v>
      </c>
      <c r="U111" t="s">
        <v>65</v>
      </c>
      <c r="V111" t="e">
        <f>_xlfn.XLOOKUP(UTILIZADAS[[#This Row],[Contacto1]],Tabla2[phone_number_dialed],Tabla2[status_name],,0)</f>
        <v>#N/A</v>
      </c>
    </row>
    <row r="112" spans="1:22" hidden="1">
      <c r="A112" s="86" t="s">
        <v>2121</v>
      </c>
      <c r="B112" t="s">
        <v>4091</v>
      </c>
      <c r="C112" s="4">
        <v>354344590000</v>
      </c>
      <c r="D112" t="s">
        <v>3945</v>
      </c>
      <c r="E112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12" s="3">
        <v>46026</v>
      </c>
      <c r="H112">
        <v>69573557</v>
      </c>
      <c r="I112">
        <v>69573557</v>
      </c>
      <c r="K112" t="s">
        <v>2441</v>
      </c>
      <c r="O112" s="3">
        <v>46026</v>
      </c>
      <c r="S112" t="s">
        <v>3571</v>
      </c>
      <c r="T112" t="s">
        <v>64</v>
      </c>
      <c r="U112" t="s">
        <v>65</v>
      </c>
      <c r="V112" t="e">
        <f>_xlfn.XLOOKUP(UTILIZADAS[[#This Row],[Contacto1]],Tabla2[phone_number_dialed],Tabla2[status_name],,0)</f>
        <v>#N/A</v>
      </c>
    </row>
    <row r="113" spans="1:22" hidden="1">
      <c r="A113" s="86" t="s">
        <v>2121</v>
      </c>
      <c r="B113" t="s">
        <v>1701</v>
      </c>
      <c r="C113" s="4">
        <v>355346310000</v>
      </c>
      <c r="D113" t="s">
        <v>3945</v>
      </c>
      <c r="E11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3" s="3">
        <v>46026</v>
      </c>
      <c r="H113">
        <v>69237867</v>
      </c>
      <c r="I113">
        <v>69237867</v>
      </c>
      <c r="K113" t="s">
        <v>2442</v>
      </c>
      <c r="O113" s="3">
        <v>46026</v>
      </c>
      <c r="S113" t="s">
        <v>1702</v>
      </c>
      <c r="T113" t="s">
        <v>64</v>
      </c>
      <c r="U113" t="s">
        <v>65</v>
      </c>
      <c r="V113" t="e">
        <f>_xlfn.XLOOKUP(UTILIZADAS[[#This Row],[Contacto1]],Tabla2[phone_number_dialed],Tabla2[status_name],,0)</f>
        <v>#N/A</v>
      </c>
    </row>
    <row r="114" spans="1:22" hidden="1">
      <c r="A114" s="86" t="s">
        <v>2121</v>
      </c>
      <c r="B114" t="s">
        <v>2133</v>
      </c>
      <c r="C114" s="4">
        <v>356347950000</v>
      </c>
      <c r="D114" t="s">
        <v>3945</v>
      </c>
      <c r="E11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4" s="3">
        <v>46026</v>
      </c>
      <c r="H114">
        <v>63504816</v>
      </c>
      <c r="I114">
        <v>63504816</v>
      </c>
      <c r="K114" t="s">
        <v>2443</v>
      </c>
      <c r="O114" s="3">
        <v>46026</v>
      </c>
      <c r="S114" t="s">
        <v>3572</v>
      </c>
      <c r="T114" t="s">
        <v>64</v>
      </c>
      <c r="U114" t="s">
        <v>65</v>
      </c>
      <c r="V114" t="e">
        <f>_xlfn.XLOOKUP(UTILIZADAS[[#This Row],[Contacto1]],Tabla2[phone_number_dialed],Tabla2[status_name],,0)</f>
        <v>#N/A</v>
      </c>
    </row>
    <row r="115" spans="1:22" hidden="1">
      <c r="A115" s="86" t="s">
        <v>2121</v>
      </c>
      <c r="B115" t="s">
        <v>2134</v>
      </c>
      <c r="C115" s="4">
        <v>356346910000</v>
      </c>
      <c r="D115" t="s">
        <v>3945</v>
      </c>
      <c r="E11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5" s="3">
        <v>46026</v>
      </c>
      <c r="H115">
        <v>65965868</v>
      </c>
      <c r="I115">
        <v>65965868</v>
      </c>
      <c r="K115" t="s">
        <v>2444</v>
      </c>
      <c r="O115" s="3">
        <v>46026</v>
      </c>
      <c r="S115" t="s">
        <v>3573</v>
      </c>
      <c r="T115" t="s">
        <v>64</v>
      </c>
      <c r="U115" t="s">
        <v>65</v>
      </c>
      <c r="V115" t="e">
        <f>_xlfn.XLOOKUP(UTILIZADAS[[#This Row],[Contacto1]],Tabla2[phone_number_dialed],Tabla2[status_name],,0)</f>
        <v>#N/A</v>
      </c>
    </row>
    <row r="116" spans="1:22" hidden="1">
      <c r="A116" s="86" t="s">
        <v>2121</v>
      </c>
      <c r="B116" t="s">
        <v>1703</v>
      </c>
      <c r="C116" s="4">
        <v>351346910000</v>
      </c>
      <c r="D116" t="s">
        <v>3945</v>
      </c>
      <c r="E11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6" s="3">
        <v>46026</v>
      </c>
      <c r="H116">
        <v>69346091</v>
      </c>
      <c r="I116">
        <v>69346091</v>
      </c>
      <c r="K116" t="s">
        <v>2445</v>
      </c>
      <c r="O116" s="3">
        <v>46026</v>
      </c>
      <c r="S116" t="s">
        <v>1704</v>
      </c>
      <c r="T116" t="s">
        <v>64</v>
      </c>
      <c r="U116" t="s">
        <v>65</v>
      </c>
      <c r="V116" t="e">
        <f>_xlfn.XLOOKUP(UTILIZADAS[[#This Row],[Contacto1]],Tabla2[phone_number_dialed],Tabla2[status_name],,0)</f>
        <v>#N/A</v>
      </c>
    </row>
    <row r="117" spans="1:22" hidden="1">
      <c r="A117" s="86" t="s">
        <v>2121</v>
      </c>
      <c r="B117" t="s">
        <v>1706</v>
      </c>
      <c r="C117" s="4">
        <v>356342070000</v>
      </c>
      <c r="D117" t="s">
        <v>3945</v>
      </c>
      <c r="E11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7" s="3">
        <v>46026</v>
      </c>
      <c r="H117">
        <v>67885001</v>
      </c>
      <c r="I117">
        <v>67885001</v>
      </c>
      <c r="K117" t="s">
        <v>2446</v>
      </c>
      <c r="O117" s="3">
        <v>46026</v>
      </c>
      <c r="S117" t="s">
        <v>1707</v>
      </c>
      <c r="T117" t="s">
        <v>64</v>
      </c>
      <c r="U117" t="s">
        <v>65</v>
      </c>
      <c r="V117" t="e">
        <f>_xlfn.XLOOKUP(UTILIZADAS[[#This Row],[Contacto1]],Tabla2[phone_number_dialed],Tabla2[status_name],,0)</f>
        <v>#N/A</v>
      </c>
    </row>
    <row r="118" spans="1:22" hidden="1">
      <c r="A118" s="86" t="s">
        <v>2121</v>
      </c>
      <c r="B118" t="s">
        <v>1708</v>
      </c>
      <c r="C118" s="4">
        <v>351325170000</v>
      </c>
      <c r="D118" t="s">
        <v>3945</v>
      </c>
      <c r="E11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8" s="3">
        <v>46026</v>
      </c>
      <c r="H118">
        <v>62201010</v>
      </c>
      <c r="I118">
        <v>62201010</v>
      </c>
      <c r="K118" t="s">
        <v>2447</v>
      </c>
      <c r="O118" s="3">
        <v>46026</v>
      </c>
      <c r="S118" t="s">
        <v>1709</v>
      </c>
      <c r="T118" t="s">
        <v>84</v>
      </c>
      <c r="U118" t="s">
        <v>65</v>
      </c>
      <c r="V118" t="e">
        <f>_xlfn.XLOOKUP(UTILIZADAS[[#This Row],[Contacto1]],Tabla2[phone_number_dialed],Tabla2[status_name],,0)</f>
        <v>#N/A</v>
      </c>
    </row>
    <row r="119" spans="1:22" hidden="1">
      <c r="A119" s="86" t="s">
        <v>2121</v>
      </c>
      <c r="B119" t="s">
        <v>1710</v>
      </c>
      <c r="C119" s="4">
        <v>352347160000</v>
      </c>
      <c r="D119" t="s">
        <v>3945</v>
      </c>
      <c r="E11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9" s="3">
        <v>46026</v>
      </c>
      <c r="H119">
        <v>68339381</v>
      </c>
      <c r="I119">
        <v>68339381</v>
      </c>
      <c r="K119" t="s">
        <v>2448</v>
      </c>
      <c r="O119" s="3">
        <v>46026</v>
      </c>
      <c r="S119" t="s">
        <v>1711</v>
      </c>
      <c r="T119" t="s">
        <v>85</v>
      </c>
      <c r="U119" t="s">
        <v>65</v>
      </c>
      <c r="V119" t="e">
        <f>_xlfn.XLOOKUP(UTILIZADAS[[#This Row],[Contacto1]],Tabla2[phone_number_dialed],Tabla2[status_name],,0)</f>
        <v>#N/A</v>
      </c>
    </row>
    <row r="120" spans="1:22" hidden="1">
      <c r="A120" s="86" t="s">
        <v>2121</v>
      </c>
      <c r="B120" t="s">
        <v>66</v>
      </c>
      <c r="C120" s="4">
        <v>154058290000</v>
      </c>
      <c r="D120" t="s">
        <v>3945</v>
      </c>
      <c r="E12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0" s="3">
        <v>46026</v>
      </c>
      <c r="H120">
        <v>68306058</v>
      </c>
      <c r="I120">
        <v>68306058</v>
      </c>
      <c r="K120" t="s">
        <v>2028</v>
      </c>
      <c r="O120" s="3">
        <v>46026</v>
      </c>
      <c r="S120" t="s">
        <v>67</v>
      </c>
      <c r="T120" t="s">
        <v>64</v>
      </c>
      <c r="U120" t="s">
        <v>65</v>
      </c>
      <c r="V120" t="e">
        <f>_xlfn.XLOOKUP(UTILIZADAS[[#This Row],[Contacto1]],Tabla2[phone_number_dialed],Tabla2[status_name],,0)</f>
        <v>#N/A</v>
      </c>
    </row>
    <row r="121" spans="1:22" hidden="1">
      <c r="A121" s="86" t="s">
        <v>2121</v>
      </c>
      <c r="B121" t="s">
        <v>1712</v>
      </c>
      <c r="C121" s="4">
        <v>353348030000</v>
      </c>
      <c r="D121" t="s">
        <v>3945</v>
      </c>
      <c r="E12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1" s="3">
        <v>46026</v>
      </c>
      <c r="H121">
        <v>64013370</v>
      </c>
      <c r="I121">
        <v>64013370</v>
      </c>
      <c r="K121" t="s">
        <v>1989</v>
      </c>
      <c r="O121" s="3">
        <v>46026</v>
      </c>
      <c r="S121" t="s">
        <v>1713</v>
      </c>
      <c r="T121" t="s">
        <v>64</v>
      </c>
      <c r="U121" t="s">
        <v>65</v>
      </c>
      <c r="V121" t="e">
        <f>_xlfn.XLOOKUP(UTILIZADAS[[#This Row],[Contacto1]],Tabla2[phone_number_dialed],Tabla2[status_name],,0)</f>
        <v>#N/A</v>
      </c>
    </row>
    <row r="122" spans="1:22" hidden="1">
      <c r="A122" s="86" t="s">
        <v>2121</v>
      </c>
      <c r="B122" t="s">
        <v>1959</v>
      </c>
      <c r="C122" s="4">
        <v>355342050000</v>
      </c>
      <c r="D122" t="s">
        <v>3945</v>
      </c>
      <c r="E12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2" s="3">
        <v>46026</v>
      </c>
      <c r="H122">
        <v>63566581</v>
      </c>
      <c r="I122">
        <v>63566581</v>
      </c>
      <c r="K122" t="s">
        <v>1986</v>
      </c>
      <c r="O122" s="3">
        <v>46026</v>
      </c>
      <c r="S122" t="s">
        <v>3574</v>
      </c>
      <c r="T122" t="s">
        <v>64</v>
      </c>
      <c r="U122" t="s">
        <v>65</v>
      </c>
      <c r="V122" t="e">
        <f>_xlfn.XLOOKUP(UTILIZADAS[[#This Row],[Contacto1]],Tabla2[phone_number_dialed],Tabla2[status_name],,0)</f>
        <v>#N/A</v>
      </c>
    </row>
    <row r="123" spans="1:22" hidden="1">
      <c r="A123" s="86" t="s">
        <v>2121</v>
      </c>
      <c r="B123" t="s">
        <v>1714</v>
      </c>
      <c r="C123" s="4">
        <v>357347930000</v>
      </c>
      <c r="D123" t="s">
        <v>3945</v>
      </c>
      <c r="E12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3" s="3">
        <v>46026</v>
      </c>
      <c r="H123">
        <v>65286399</v>
      </c>
      <c r="I123">
        <v>65286399</v>
      </c>
      <c r="K123" t="s">
        <v>2003</v>
      </c>
      <c r="O123" s="3">
        <v>46026</v>
      </c>
      <c r="S123" t="s">
        <v>1715</v>
      </c>
      <c r="T123" t="s">
        <v>64</v>
      </c>
      <c r="U123" t="s">
        <v>65</v>
      </c>
      <c r="V123" t="e">
        <f>_xlfn.XLOOKUP(UTILIZADAS[[#This Row],[Contacto1]],Tabla2[phone_number_dialed],Tabla2[status_name],,0)</f>
        <v>#N/A</v>
      </c>
    </row>
    <row r="124" spans="1:22" hidden="1">
      <c r="A124" s="86" t="s">
        <v>2121</v>
      </c>
      <c r="B124" t="s">
        <v>1991</v>
      </c>
      <c r="C124" s="4">
        <v>353341510000</v>
      </c>
      <c r="D124" t="s">
        <v>3945</v>
      </c>
      <c r="E12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4" s="3">
        <v>46026</v>
      </c>
      <c r="H124">
        <v>64166744</v>
      </c>
      <c r="I124">
        <v>64166744</v>
      </c>
      <c r="K124" t="s">
        <v>1992</v>
      </c>
      <c r="O124" s="3">
        <v>46026</v>
      </c>
      <c r="S124" t="s">
        <v>3575</v>
      </c>
      <c r="T124" t="s">
        <v>64</v>
      </c>
      <c r="U124" t="s">
        <v>65</v>
      </c>
      <c r="V124" t="e">
        <f>_xlfn.XLOOKUP(UTILIZADAS[[#This Row],[Contacto1]],Tabla2[phone_number_dialed],Tabla2[status_name],,0)</f>
        <v>#N/A</v>
      </c>
    </row>
    <row r="125" spans="1:22" hidden="1">
      <c r="A125" s="86" t="s">
        <v>2121</v>
      </c>
      <c r="B125" t="s">
        <v>2135</v>
      </c>
      <c r="C125" s="4">
        <v>357347390000</v>
      </c>
      <c r="D125" t="s">
        <v>3945</v>
      </c>
      <c r="E12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5" s="3">
        <v>46026</v>
      </c>
      <c r="H125">
        <v>62958359</v>
      </c>
      <c r="I125">
        <v>62958359</v>
      </c>
      <c r="K125" t="s">
        <v>2449</v>
      </c>
      <c r="O125" s="3">
        <v>46026</v>
      </c>
      <c r="S125" t="s">
        <v>3576</v>
      </c>
      <c r="T125" t="s">
        <v>64</v>
      </c>
      <c r="U125" t="s">
        <v>65</v>
      </c>
      <c r="V125" t="e">
        <f>_xlfn.XLOOKUP(UTILIZADAS[[#This Row],[Contacto1]],Tabla2[phone_number_dialed],Tabla2[status_name],,0)</f>
        <v>#N/A</v>
      </c>
    </row>
    <row r="126" spans="1:22" hidden="1">
      <c r="A126" s="86" t="s">
        <v>2121</v>
      </c>
      <c r="B126" t="s">
        <v>4092</v>
      </c>
      <c r="C126" s="4">
        <v>353346850000</v>
      </c>
      <c r="D126" t="s">
        <v>3945</v>
      </c>
      <c r="E12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26" s="3">
        <v>46026</v>
      </c>
      <c r="H126">
        <v>63055115</v>
      </c>
      <c r="I126">
        <v>63055115</v>
      </c>
      <c r="K126" t="s">
        <v>2450</v>
      </c>
      <c r="O126" s="3">
        <v>46026</v>
      </c>
      <c r="S126" t="s">
        <v>3577</v>
      </c>
      <c r="T126" t="s">
        <v>64</v>
      </c>
      <c r="U126" t="s">
        <v>65</v>
      </c>
      <c r="V126" t="e">
        <f>_xlfn.XLOOKUP(UTILIZADAS[[#This Row],[Contacto1]],Tabla2[phone_number_dialed],Tabla2[status_name],,0)</f>
        <v>#N/A</v>
      </c>
    </row>
    <row r="127" spans="1:22" hidden="1">
      <c r="A127" s="86" t="s">
        <v>2121</v>
      </c>
      <c r="B127" t="s">
        <v>1679</v>
      </c>
      <c r="C127" s="4">
        <v>354347630000</v>
      </c>
      <c r="D127" t="s">
        <v>3945</v>
      </c>
      <c r="E127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27" s="3">
        <v>46026</v>
      </c>
      <c r="H127">
        <v>62577516</v>
      </c>
      <c r="I127">
        <v>62577516</v>
      </c>
      <c r="K127" t="s">
        <v>1979</v>
      </c>
      <c r="O127" s="3">
        <v>46026</v>
      </c>
      <c r="S127" t="s">
        <v>1680</v>
      </c>
      <c r="T127" t="s">
        <v>64</v>
      </c>
      <c r="U127" t="s">
        <v>65</v>
      </c>
      <c r="V127" t="e">
        <f>_xlfn.XLOOKUP(UTILIZADAS[[#This Row],[Contacto1]],Tabla2[phone_number_dialed],Tabla2[status_name],,0)</f>
        <v>#N/A</v>
      </c>
    </row>
    <row r="128" spans="1:22" hidden="1">
      <c r="A128" s="86" t="s">
        <v>2121</v>
      </c>
      <c r="B128" t="s">
        <v>1681</v>
      </c>
      <c r="C128" s="4">
        <v>358346650000</v>
      </c>
      <c r="D128" t="s">
        <v>3945</v>
      </c>
      <c r="E128">
        <f>+_xlfn.XLOOKUP(UTILIZADAS[[#This Row],[Numero_Cuenta]],'[1]cobros_marzo (fijo)'!$B:$B,'[1]cobros_marzo (fijo)'!$D:$D,,0)</f>
        <v>0</v>
      </c>
      <c r="G128" s="3">
        <v>46026</v>
      </c>
      <c r="H128">
        <v>62558132</v>
      </c>
      <c r="I128">
        <v>62558132</v>
      </c>
      <c r="K128" t="s">
        <v>1978</v>
      </c>
      <c r="O128" s="3">
        <v>46026</v>
      </c>
      <c r="S128" t="s">
        <v>1682</v>
      </c>
      <c r="T128" t="s">
        <v>64</v>
      </c>
      <c r="U128" t="s">
        <v>65</v>
      </c>
      <c r="V128" t="e">
        <f>_xlfn.XLOOKUP(UTILIZADAS[[#This Row],[Contacto1]],Tabla2[phone_number_dialed],Tabla2[status_name],,0)</f>
        <v>#N/A</v>
      </c>
    </row>
    <row r="129" spans="1:22" hidden="1">
      <c r="A129" s="86" t="s">
        <v>2121</v>
      </c>
      <c r="B129" t="s">
        <v>1683</v>
      </c>
      <c r="C129" s="4">
        <v>352349370000</v>
      </c>
      <c r="D129" t="s">
        <v>3945</v>
      </c>
      <c r="E12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9" s="3">
        <v>46026</v>
      </c>
      <c r="H129">
        <v>63985916</v>
      </c>
      <c r="I129">
        <v>63985916</v>
      </c>
      <c r="K129" t="s">
        <v>1988</v>
      </c>
      <c r="O129" s="3">
        <v>46026</v>
      </c>
      <c r="S129" t="s">
        <v>1684</v>
      </c>
      <c r="T129" t="s">
        <v>64</v>
      </c>
      <c r="U129" t="s">
        <v>65</v>
      </c>
      <c r="V129" t="e">
        <f>_xlfn.XLOOKUP(UTILIZADAS[[#This Row],[Contacto1]],Tabla2[phone_number_dialed],Tabla2[status_name],,0)</f>
        <v>#N/A</v>
      </c>
    </row>
    <row r="130" spans="1:22" hidden="1">
      <c r="A130" s="86" t="s">
        <v>2121</v>
      </c>
      <c r="B130" t="s">
        <v>1649</v>
      </c>
      <c r="C130" s="4">
        <v>355348220000</v>
      </c>
      <c r="D130" t="s">
        <v>3945</v>
      </c>
      <c r="E13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0" s="3">
        <v>46026</v>
      </c>
      <c r="H130">
        <v>65173292</v>
      </c>
      <c r="I130">
        <v>65173292</v>
      </c>
      <c r="K130" t="s">
        <v>2001</v>
      </c>
      <c r="O130" s="3">
        <v>46026</v>
      </c>
      <c r="S130" t="s">
        <v>1650</v>
      </c>
      <c r="T130" t="s">
        <v>64</v>
      </c>
      <c r="U130" t="s">
        <v>65</v>
      </c>
      <c r="V130" t="e">
        <f>_xlfn.XLOOKUP(UTILIZADAS[[#This Row],[Contacto1]],Tabla2[phone_number_dialed],Tabla2[status_name],,0)</f>
        <v>#N/A</v>
      </c>
    </row>
    <row r="131" spans="1:22" hidden="1">
      <c r="A131" s="86" t="s">
        <v>2121</v>
      </c>
      <c r="B131" t="s">
        <v>1530</v>
      </c>
      <c r="C131" s="4">
        <v>359346940000</v>
      </c>
      <c r="D131" t="s">
        <v>3945</v>
      </c>
      <c r="E13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1" s="3">
        <v>46026</v>
      </c>
      <c r="H131">
        <v>67890453</v>
      </c>
      <c r="I131">
        <v>67890453</v>
      </c>
      <c r="K131" t="s">
        <v>2451</v>
      </c>
      <c r="O131" s="3">
        <v>46026</v>
      </c>
      <c r="S131" t="s">
        <v>1531</v>
      </c>
      <c r="T131" t="s">
        <v>64</v>
      </c>
      <c r="U131" t="s">
        <v>65</v>
      </c>
      <c r="V131" t="e">
        <f>_xlfn.XLOOKUP(UTILIZADAS[[#This Row],[Contacto1]],Tabla2[phone_number_dialed],Tabla2[status_name],,0)</f>
        <v>#N/A</v>
      </c>
    </row>
    <row r="132" spans="1:22" hidden="1">
      <c r="A132" s="86" t="s">
        <v>2121</v>
      </c>
      <c r="B132" t="s">
        <v>1685</v>
      </c>
      <c r="C132" s="4">
        <v>358349740000</v>
      </c>
      <c r="D132" t="s">
        <v>3945</v>
      </c>
      <c r="E13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2" s="3">
        <v>46026</v>
      </c>
      <c r="H132">
        <v>62684638</v>
      </c>
      <c r="I132">
        <v>62684638</v>
      </c>
      <c r="K132" t="s">
        <v>2452</v>
      </c>
      <c r="O132" s="3">
        <v>46026</v>
      </c>
      <c r="S132" t="s">
        <v>1686</v>
      </c>
      <c r="T132" t="s">
        <v>64</v>
      </c>
      <c r="U132" t="s">
        <v>65</v>
      </c>
      <c r="V132" t="e">
        <f>_xlfn.XLOOKUP(UTILIZADAS[[#This Row],[Contacto1]],Tabla2[phone_number_dialed],Tabla2[status_name],,0)</f>
        <v>#N/A</v>
      </c>
    </row>
    <row r="133" spans="1:22" hidden="1">
      <c r="A133" s="86" t="s">
        <v>2121</v>
      </c>
      <c r="B133" t="s">
        <v>4093</v>
      </c>
      <c r="C133" s="4">
        <v>356343670000</v>
      </c>
      <c r="D133" t="s">
        <v>3945</v>
      </c>
      <c r="E13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3" s="3">
        <v>46026</v>
      </c>
      <c r="H133">
        <v>63310649</v>
      </c>
      <c r="I133">
        <v>63310649</v>
      </c>
      <c r="K133" t="s">
        <v>2453</v>
      </c>
      <c r="O133" s="3">
        <v>46026</v>
      </c>
      <c r="S133" t="s">
        <v>3578</v>
      </c>
      <c r="T133" t="s">
        <v>64</v>
      </c>
      <c r="U133" t="s">
        <v>65</v>
      </c>
      <c r="V133" t="e">
        <f>_xlfn.XLOOKUP(UTILIZADAS[[#This Row],[Contacto1]],Tabla2[phone_number_dialed],Tabla2[status_name],,0)</f>
        <v>#N/A</v>
      </c>
    </row>
    <row r="134" spans="1:22" hidden="1">
      <c r="A134" s="86" t="s">
        <v>2121</v>
      </c>
      <c r="B134" t="s">
        <v>2136</v>
      </c>
      <c r="C134" s="4">
        <v>357347250000</v>
      </c>
      <c r="D134" t="s">
        <v>3945</v>
      </c>
      <c r="E134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34" s="3">
        <v>46026</v>
      </c>
      <c r="H134">
        <v>64572559</v>
      </c>
      <c r="I134">
        <v>64572559</v>
      </c>
      <c r="K134" t="s">
        <v>2454</v>
      </c>
      <c r="O134" s="3">
        <v>46026</v>
      </c>
      <c r="S134" t="s">
        <v>3579</v>
      </c>
      <c r="T134" t="s">
        <v>64</v>
      </c>
      <c r="U134" t="s">
        <v>65</v>
      </c>
      <c r="V134" t="e">
        <f>_xlfn.XLOOKUP(UTILIZADAS[[#This Row],[Contacto1]],Tabla2[phone_number_dialed],Tabla2[status_name],,0)</f>
        <v>#N/A</v>
      </c>
    </row>
    <row r="135" spans="1:22" hidden="1">
      <c r="A135" s="86" t="s">
        <v>2121</v>
      </c>
      <c r="B135" t="s">
        <v>1687</v>
      </c>
      <c r="C135" s="4">
        <v>358349680000</v>
      </c>
      <c r="D135" t="s">
        <v>3945</v>
      </c>
      <c r="E135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35" s="3">
        <v>46026</v>
      </c>
      <c r="H135">
        <v>68522207</v>
      </c>
      <c r="I135">
        <v>68522207</v>
      </c>
      <c r="K135" t="s">
        <v>2455</v>
      </c>
      <c r="O135" s="3">
        <v>46026</v>
      </c>
      <c r="S135" t="s">
        <v>1688</v>
      </c>
      <c r="T135" t="s">
        <v>64</v>
      </c>
      <c r="U135" t="s">
        <v>65</v>
      </c>
      <c r="V135" t="e">
        <f>_xlfn.XLOOKUP(UTILIZADAS[[#This Row],[Contacto1]],Tabla2[phone_number_dialed],Tabla2[status_name],,0)</f>
        <v>#N/A</v>
      </c>
    </row>
    <row r="136" spans="1:22" hidden="1">
      <c r="A136" s="86" t="s">
        <v>2121</v>
      </c>
      <c r="B136" t="s">
        <v>1661</v>
      </c>
      <c r="C136" s="4">
        <v>288024820000</v>
      </c>
      <c r="D136" t="s">
        <v>3945</v>
      </c>
      <c r="E136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36" s="3">
        <v>46026</v>
      </c>
      <c r="H136">
        <v>68147688</v>
      </c>
      <c r="I136">
        <v>68147688</v>
      </c>
      <c r="K136" t="s">
        <v>2456</v>
      </c>
      <c r="O136" s="3">
        <v>46026</v>
      </c>
      <c r="S136" t="s">
        <v>1662</v>
      </c>
      <c r="T136" t="s">
        <v>72</v>
      </c>
      <c r="U136" t="s">
        <v>65</v>
      </c>
      <c r="V136" t="e">
        <f>_xlfn.XLOOKUP(UTILIZADAS[[#This Row],[Contacto1]],Tabla2[phone_number_dialed],Tabla2[status_name],,0)</f>
        <v>#N/A</v>
      </c>
    </row>
    <row r="137" spans="1:22" hidden="1">
      <c r="A137" s="86" t="s">
        <v>2121</v>
      </c>
      <c r="B137" t="s">
        <v>1689</v>
      </c>
      <c r="C137" s="4">
        <v>354343320000</v>
      </c>
      <c r="D137" t="s">
        <v>3945</v>
      </c>
      <c r="E13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37" s="3">
        <v>46026</v>
      </c>
      <c r="H137">
        <v>69447305</v>
      </c>
      <c r="I137">
        <v>69447305</v>
      </c>
      <c r="K137" t="s">
        <v>2457</v>
      </c>
      <c r="O137" s="3">
        <v>46026</v>
      </c>
      <c r="S137" t="s">
        <v>1690</v>
      </c>
      <c r="T137" t="s">
        <v>85</v>
      </c>
      <c r="U137" t="s">
        <v>65</v>
      </c>
      <c r="V137" t="e">
        <f>_xlfn.XLOOKUP(UTILIZADAS[[#This Row],[Contacto1]],Tabla2[phone_number_dialed],Tabla2[status_name],,0)</f>
        <v>#N/A</v>
      </c>
    </row>
    <row r="138" spans="1:22" hidden="1">
      <c r="A138" s="86" t="s">
        <v>2121</v>
      </c>
      <c r="B138" t="s">
        <v>1691</v>
      </c>
      <c r="C138" s="4">
        <v>359347940000</v>
      </c>
      <c r="D138" t="s">
        <v>3945</v>
      </c>
      <c r="E13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8" s="3">
        <v>46026</v>
      </c>
      <c r="H138">
        <v>64521114</v>
      </c>
      <c r="I138">
        <v>64521114</v>
      </c>
      <c r="K138" t="s">
        <v>1995</v>
      </c>
      <c r="O138" s="3">
        <v>46026</v>
      </c>
      <c r="S138" t="s">
        <v>1692</v>
      </c>
      <c r="T138" t="s">
        <v>64</v>
      </c>
      <c r="U138" t="s">
        <v>65</v>
      </c>
      <c r="V138" t="e">
        <f>_xlfn.XLOOKUP(UTILIZADAS[[#This Row],[Contacto1]],Tabla2[phone_number_dialed],Tabla2[status_name],,0)</f>
        <v>#N/A</v>
      </c>
    </row>
    <row r="139" spans="1:22" hidden="1">
      <c r="A139" s="86" t="s">
        <v>2121</v>
      </c>
      <c r="B139" t="s">
        <v>1693</v>
      </c>
      <c r="C139" s="4">
        <v>355348420000</v>
      </c>
      <c r="D139" t="s">
        <v>3945</v>
      </c>
      <c r="E13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9" s="3">
        <v>46026</v>
      </c>
      <c r="H139">
        <v>64521114</v>
      </c>
      <c r="I139">
        <v>64521114</v>
      </c>
      <c r="K139" t="s">
        <v>1995</v>
      </c>
      <c r="O139" s="3">
        <v>46026</v>
      </c>
      <c r="S139" t="s">
        <v>1694</v>
      </c>
      <c r="T139" t="s">
        <v>64</v>
      </c>
      <c r="U139" t="s">
        <v>65</v>
      </c>
      <c r="V139" t="e">
        <f>_xlfn.XLOOKUP(UTILIZADAS[[#This Row],[Contacto1]],Tabla2[phone_number_dialed],Tabla2[status_name],,0)</f>
        <v>#N/A</v>
      </c>
    </row>
    <row r="140" spans="1:22" hidden="1">
      <c r="A140" s="86" t="s">
        <v>2121</v>
      </c>
      <c r="B140" t="s">
        <v>1695</v>
      </c>
      <c r="C140" s="4">
        <v>351349080000</v>
      </c>
      <c r="D140" t="s">
        <v>3945</v>
      </c>
      <c r="E14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0" s="3">
        <v>46026</v>
      </c>
      <c r="H140">
        <v>66332289</v>
      </c>
      <c r="I140">
        <v>66332289</v>
      </c>
      <c r="K140" t="s">
        <v>2012</v>
      </c>
      <c r="O140" s="3">
        <v>46026</v>
      </c>
      <c r="S140" t="s">
        <v>1696</v>
      </c>
      <c r="T140" t="s">
        <v>64</v>
      </c>
      <c r="U140" t="s">
        <v>65</v>
      </c>
      <c r="V140" t="e">
        <f>_xlfn.XLOOKUP(UTILIZADAS[[#This Row],[Contacto1]],Tabla2[phone_number_dialed],Tabla2[status_name],,0)</f>
        <v>#N/A</v>
      </c>
    </row>
    <row r="141" spans="1:22" hidden="1">
      <c r="A141" s="86" t="s">
        <v>2121</v>
      </c>
      <c r="B141" t="s">
        <v>1697</v>
      </c>
      <c r="C141" s="4">
        <v>353348990000</v>
      </c>
      <c r="D141" t="s">
        <v>3945</v>
      </c>
      <c r="E14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1" s="3">
        <v>46026</v>
      </c>
      <c r="H141">
        <v>65011258</v>
      </c>
      <c r="I141">
        <v>65011258</v>
      </c>
      <c r="K141" t="s">
        <v>1953</v>
      </c>
      <c r="O141" s="3">
        <v>46026</v>
      </c>
      <c r="S141" t="s">
        <v>1698</v>
      </c>
      <c r="T141" t="s">
        <v>64</v>
      </c>
      <c r="U141" t="s">
        <v>65</v>
      </c>
      <c r="V141" t="e">
        <f>_xlfn.XLOOKUP(UTILIZADAS[[#This Row],[Contacto1]],Tabla2[phone_number_dialed],Tabla2[status_name],,0)</f>
        <v>#N/A</v>
      </c>
    </row>
    <row r="142" spans="1:22" hidden="1">
      <c r="A142" s="86" t="s">
        <v>2121</v>
      </c>
      <c r="B142" t="s">
        <v>1699</v>
      </c>
      <c r="C142" s="4">
        <v>356348390000</v>
      </c>
      <c r="D142" t="s">
        <v>3945</v>
      </c>
      <c r="E14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2" s="3">
        <v>46026</v>
      </c>
      <c r="H142">
        <v>63510639</v>
      </c>
      <c r="I142">
        <v>63510639</v>
      </c>
      <c r="K142" t="s">
        <v>2458</v>
      </c>
      <c r="O142" s="3">
        <v>46026</v>
      </c>
      <c r="S142" t="s">
        <v>1700</v>
      </c>
      <c r="T142" t="s">
        <v>64</v>
      </c>
      <c r="U142" t="s">
        <v>65</v>
      </c>
      <c r="V142" t="e">
        <f>_xlfn.XLOOKUP(UTILIZADAS[[#This Row],[Contacto1]],Tabla2[phone_number_dialed],Tabla2[status_name],,0)</f>
        <v>#N/A</v>
      </c>
    </row>
    <row r="143" spans="1:22" hidden="1">
      <c r="A143" s="86" t="s">
        <v>2121</v>
      </c>
      <c r="B143" t="s">
        <v>4094</v>
      </c>
      <c r="C143" s="4">
        <v>359340610000</v>
      </c>
      <c r="D143" t="s">
        <v>3945</v>
      </c>
      <c r="E14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3" s="3">
        <v>46026</v>
      </c>
      <c r="H143">
        <v>61693757</v>
      </c>
      <c r="I143">
        <v>61693757</v>
      </c>
      <c r="K143" t="s">
        <v>2459</v>
      </c>
      <c r="O143" s="3">
        <v>46026</v>
      </c>
      <c r="S143" t="s">
        <v>3580</v>
      </c>
      <c r="T143" t="s">
        <v>64</v>
      </c>
      <c r="U143" t="s">
        <v>65</v>
      </c>
      <c r="V143" t="e">
        <f>_xlfn.XLOOKUP(UTILIZADAS[[#This Row],[Contacto1]],Tabla2[phone_number_dialed],Tabla2[status_name],,0)</f>
        <v>#N/A</v>
      </c>
    </row>
    <row r="144" spans="1:22" hidden="1">
      <c r="A144" s="86" t="s">
        <v>2121</v>
      </c>
      <c r="B144" t="s">
        <v>1673</v>
      </c>
      <c r="C144" s="4">
        <v>354567890000</v>
      </c>
      <c r="D144" t="s">
        <v>3945</v>
      </c>
      <c r="E14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4" s="3">
        <v>46026</v>
      </c>
      <c r="H144">
        <v>65652643</v>
      </c>
      <c r="I144">
        <v>65652643</v>
      </c>
      <c r="K144" t="s">
        <v>2349</v>
      </c>
      <c r="O144" s="3">
        <v>46026</v>
      </c>
      <c r="S144" t="s">
        <v>1674</v>
      </c>
      <c r="T144" t="s">
        <v>64</v>
      </c>
      <c r="U144" t="s">
        <v>65</v>
      </c>
      <c r="V144" t="e">
        <f>_xlfn.XLOOKUP(UTILIZADAS[[#This Row],[Contacto1]],Tabla2[phone_number_dialed],Tabla2[status_name],,0)</f>
        <v>#N/A</v>
      </c>
    </row>
    <row r="145" spans="1:22" hidden="1">
      <c r="A145" s="86" t="s">
        <v>2121</v>
      </c>
      <c r="B145" t="s">
        <v>1675</v>
      </c>
      <c r="C145" s="4">
        <v>358349150000</v>
      </c>
      <c r="D145" t="s">
        <v>3945</v>
      </c>
      <c r="E14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5" s="3">
        <v>46026</v>
      </c>
      <c r="H145">
        <v>66811756</v>
      </c>
      <c r="I145">
        <v>66811756</v>
      </c>
      <c r="K145" t="s">
        <v>2460</v>
      </c>
      <c r="O145" s="3">
        <v>46026</v>
      </c>
      <c r="S145" t="s">
        <v>1676</v>
      </c>
      <c r="T145" t="s">
        <v>64</v>
      </c>
      <c r="U145" t="s">
        <v>65</v>
      </c>
      <c r="V145" t="e">
        <f>_xlfn.XLOOKUP(UTILIZADAS[[#This Row],[Contacto1]],Tabla2[phone_number_dialed],Tabla2[status_name],,0)</f>
        <v>#N/A</v>
      </c>
    </row>
    <row r="146" spans="1:22" hidden="1">
      <c r="A146" s="86" t="s">
        <v>2121</v>
      </c>
      <c r="B146" t="s">
        <v>1677</v>
      </c>
      <c r="C146" s="4">
        <v>175089210000</v>
      </c>
      <c r="D146" t="s">
        <v>3945</v>
      </c>
      <c r="E14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6" s="3">
        <v>46026</v>
      </c>
      <c r="H146">
        <v>62179521</v>
      </c>
      <c r="I146">
        <v>62179521</v>
      </c>
      <c r="K146" t="s">
        <v>2461</v>
      </c>
      <c r="O146" s="3">
        <v>46026</v>
      </c>
      <c r="S146" t="s">
        <v>1678</v>
      </c>
      <c r="T146" t="s">
        <v>64</v>
      </c>
      <c r="U146" t="s">
        <v>65</v>
      </c>
      <c r="V146" t="e">
        <f>_xlfn.XLOOKUP(UTILIZADAS[[#This Row],[Contacto1]],Tabla2[phone_number_dialed],Tabla2[status_name],,0)</f>
        <v>#N/A</v>
      </c>
    </row>
    <row r="147" spans="1:22" hidden="1">
      <c r="A147" s="86" t="s">
        <v>2121</v>
      </c>
      <c r="B147" t="s">
        <v>1643</v>
      </c>
      <c r="C147" s="4">
        <v>351352570000</v>
      </c>
      <c r="D147" t="s">
        <v>3945</v>
      </c>
      <c r="E14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7" s="3">
        <v>46026</v>
      </c>
      <c r="H147">
        <v>68854680</v>
      </c>
      <c r="I147">
        <v>68854680</v>
      </c>
      <c r="K147" t="s">
        <v>2462</v>
      </c>
      <c r="O147" s="3">
        <v>46026</v>
      </c>
      <c r="S147" t="s">
        <v>1644</v>
      </c>
      <c r="T147" t="s">
        <v>64</v>
      </c>
      <c r="U147" t="s">
        <v>65</v>
      </c>
      <c r="V147" t="e">
        <f>_xlfn.XLOOKUP(UTILIZADAS[[#This Row],[Contacto1]],Tabla2[phone_number_dialed],Tabla2[status_name],,0)</f>
        <v>#N/A</v>
      </c>
    </row>
    <row r="148" spans="1:22" hidden="1">
      <c r="A148" s="86" t="s">
        <v>2121</v>
      </c>
      <c r="B148" t="s">
        <v>2137</v>
      </c>
      <c r="C148" s="4">
        <v>358064730000</v>
      </c>
      <c r="D148" t="s">
        <v>3945</v>
      </c>
      <c r="E148">
        <f>+_xlfn.XLOOKUP(UTILIZADAS[[#This Row],[Numero_Cuenta]],'[1]cobros_marzo (fijo)'!$B:$B,'[1]cobros_marzo (fijo)'!$D:$D,,0)</f>
        <v>0</v>
      </c>
      <c r="G148" s="3">
        <v>46026</v>
      </c>
      <c r="H148">
        <v>65336133</v>
      </c>
      <c r="I148">
        <v>65336133</v>
      </c>
      <c r="K148" t="s">
        <v>2463</v>
      </c>
      <c r="O148" s="3">
        <v>46026</v>
      </c>
      <c r="S148" t="s">
        <v>3581</v>
      </c>
      <c r="T148" t="s">
        <v>64</v>
      </c>
      <c r="U148" t="s">
        <v>65</v>
      </c>
      <c r="V148" t="e">
        <f>_xlfn.XLOOKUP(UTILIZADAS[[#This Row],[Contacto1]],Tabla2[phone_number_dialed],Tabla2[status_name],,0)</f>
        <v>#N/A</v>
      </c>
    </row>
    <row r="149" spans="1:22" hidden="1">
      <c r="A149" s="86" t="s">
        <v>2121</v>
      </c>
      <c r="B149" t="s">
        <v>1645</v>
      </c>
      <c r="C149" s="4">
        <v>351352590000</v>
      </c>
      <c r="D149" t="s">
        <v>3945</v>
      </c>
      <c r="E14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9" s="3">
        <v>46026</v>
      </c>
      <c r="H149">
        <v>69722601</v>
      </c>
      <c r="I149">
        <v>69722601</v>
      </c>
      <c r="K149" t="s">
        <v>2464</v>
      </c>
      <c r="O149" s="3">
        <v>46026</v>
      </c>
      <c r="S149" t="s">
        <v>1646</v>
      </c>
      <c r="T149" t="s">
        <v>64</v>
      </c>
      <c r="U149" t="s">
        <v>65</v>
      </c>
      <c r="V149" t="e">
        <f>_xlfn.XLOOKUP(UTILIZADAS[[#This Row],[Contacto1]],Tabla2[phone_number_dialed],Tabla2[status_name],,0)</f>
        <v>#N/A</v>
      </c>
    </row>
    <row r="150" spans="1:22" hidden="1">
      <c r="A150" s="86" t="s">
        <v>2121</v>
      </c>
      <c r="B150" t="s">
        <v>1647</v>
      </c>
      <c r="C150" s="4">
        <v>354323810000</v>
      </c>
      <c r="D150" t="s">
        <v>3945</v>
      </c>
      <c r="E15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0" s="3">
        <v>46026</v>
      </c>
      <c r="H150">
        <v>68204417</v>
      </c>
      <c r="I150">
        <v>68204417</v>
      </c>
      <c r="K150" t="s">
        <v>2465</v>
      </c>
      <c r="O150" s="3">
        <v>46026</v>
      </c>
      <c r="S150" t="s">
        <v>1648</v>
      </c>
      <c r="T150" t="s">
        <v>64</v>
      </c>
      <c r="U150" t="s">
        <v>65</v>
      </c>
      <c r="V150" t="e">
        <f>_xlfn.XLOOKUP(UTILIZADAS[[#This Row],[Contacto1]],Tabla2[phone_number_dialed],Tabla2[status_name],,0)</f>
        <v>#N/A</v>
      </c>
    </row>
    <row r="151" spans="1:22" hidden="1">
      <c r="A151" s="86" t="s">
        <v>2121</v>
      </c>
      <c r="B151" t="s">
        <v>1649</v>
      </c>
      <c r="C151" s="4">
        <v>355348220000</v>
      </c>
      <c r="D151" t="s">
        <v>3945</v>
      </c>
      <c r="E15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1" s="3">
        <v>46026</v>
      </c>
      <c r="H151">
        <v>65173292</v>
      </c>
      <c r="I151">
        <v>65173292</v>
      </c>
      <c r="K151" t="s">
        <v>2466</v>
      </c>
      <c r="O151" s="3">
        <v>46026</v>
      </c>
      <c r="S151" t="s">
        <v>1650</v>
      </c>
      <c r="T151" t="s">
        <v>64</v>
      </c>
      <c r="U151" t="s">
        <v>65</v>
      </c>
      <c r="V151" t="e">
        <f>_xlfn.XLOOKUP(UTILIZADAS[[#This Row],[Contacto1]],Tabla2[phone_number_dialed],Tabla2[status_name],,0)</f>
        <v>#N/A</v>
      </c>
    </row>
    <row r="152" spans="1:22" hidden="1">
      <c r="A152" s="86" t="s">
        <v>2121</v>
      </c>
      <c r="B152" t="s">
        <v>1651</v>
      </c>
      <c r="C152" s="4">
        <v>352348210000</v>
      </c>
      <c r="D152" t="s">
        <v>3945</v>
      </c>
      <c r="E15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2" s="3">
        <v>46026</v>
      </c>
      <c r="H152">
        <v>68905432</v>
      </c>
      <c r="I152">
        <v>68905432</v>
      </c>
      <c r="K152" t="s">
        <v>2467</v>
      </c>
      <c r="O152" s="3">
        <v>46026</v>
      </c>
      <c r="S152" t="s">
        <v>1652</v>
      </c>
      <c r="T152" t="s">
        <v>64</v>
      </c>
      <c r="U152" t="s">
        <v>65</v>
      </c>
      <c r="V152" t="e">
        <f>_xlfn.XLOOKUP(UTILIZADAS[[#This Row],[Contacto1]],Tabla2[phone_number_dialed],Tabla2[status_name],,0)</f>
        <v>#N/A</v>
      </c>
    </row>
    <row r="153" spans="1:22" hidden="1">
      <c r="A153" s="86" t="s">
        <v>2121</v>
      </c>
      <c r="B153" t="s">
        <v>1653</v>
      </c>
      <c r="C153" s="4">
        <v>218208300000</v>
      </c>
      <c r="D153" t="s">
        <v>3945</v>
      </c>
      <c r="E1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3" s="3">
        <v>46026</v>
      </c>
      <c r="H153">
        <v>67890543</v>
      </c>
      <c r="I153">
        <v>67890543</v>
      </c>
      <c r="K153" t="s">
        <v>2349</v>
      </c>
      <c r="O153" s="3">
        <v>46026</v>
      </c>
      <c r="S153" t="s">
        <v>1654</v>
      </c>
      <c r="T153" t="s">
        <v>64</v>
      </c>
      <c r="U153" t="s">
        <v>65</v>
      </c>
      <c r="V153" t="e">
        <f>_xlfn.XLOOKUP(UTILIZADAS[[#This Row],[Contacto1]],Tabla2[phone_number_dialed],Tabla2[status_name],,0)</f>
        <v>#N/A</v>
      </c>
    </row>
    <row r="154" spans="1:22" hidden="1">
      <c r="A154" s="86" t="s">
        <v>2121</v>
      </c>
      <c r="B154" t="s">
        <v>1655</v>
      </c>
      <c r="C154" s="4">
        <v>357027680000</v>
      </c>
      <c r="D154" t="s">
        <v>3945</v>
      </c>
      <c r="E15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4" s="3">
        <v>46026</v>
      </c>
      <c r="H154">
        <v>65102043</v>
      </c>
      <c r="I154">
        <v>65102043</v>
      </c>
      <c r="K154" t="s">
        <v>2468</v>
      </c>
      <c r="O154" s="3">
        <v>46026</v>
      </c>
      <c r="S154" t="s">
        <v>1656</v>
      </c>
      <c r="T154" t="s">
        <v>64</v>
      </c>
      <c r="U154" t="s">
        <v>65</v>
      </c>
      <c r="V154" t="e">
        <f>_xlfn.XLOOKUP(UTILIZADAS[[#This Row],[Contacto1]],Tabla2[phone_number_dialed],Tabla2[status_name],,0)</f>
        <v>#N/A</v>
      </c>
    </row>
    <row r="155" spans="1:22" hidden="1">
      <c r="A155" s="86" t="s">
        <v>2121</v>
      </c>
      <c r="B155" t="s">
        <v>2138</v>
      </c>
      <c r="C155" s="4">
        <v>359352680000</v>
      </c>
      <c r="D155" t="s">
        <v>3945</v>
      </c>
      <c r="E15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5" s="3">
        <v>46026</v>
      </c>
      <c r="H155">
        <v>66974109</v>
      </c>
      <c r="I155">
        <v>66974109</v>
      </c>
      <c r="K155" t="s">
        <v>2469</v>
      </c>
      <c r="O155" s="3">
        <v>46026</v>
      </c>
      <c r="S155" t="s">
        <v>3582</v>
      </c>
      <c r="T155" t="s">
        <v>64</v>
      </c>
      <c r="U155" t="s">
        <v>65</v>
      </c>
      <c r="V155" t="e">
        <f>_xlfn.XLOOKUP(UTILIZADAS[[#This Row],[Contacto1]],Tabla2[phone_number_dialed],Tabla2[status_name],,0)</f>
        <v>#N/A</v>
      </c>
    </row>
    <row r="156" spans="1:22" hidden="1">
      <c r="A156" s="86" t="s">
        <v>2121</v>
      </c>
      <c r="B156" t="s">
        <v>2139</v>
      </c>
      <c r="C156" s="4">
        <v>357351980000</v>
      </c>
      <c r="D156" t="s">
        <v>3945</v>
      </c>
      <c r="E15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6" s="3">
        <v>46026</v>
      </c>
      <c r="H156">
        <v>65605957</v>
      </c>
      <c r="I156">
        <v>65605957</v>
      </c>
      <c r="K156" t="s">
        <v>2470</v>
      </c>
      <c r="O156" s="3">
        <v>46026</v>
      </c>
      <c r="S156" t="s">
        <v>3583</v>
      </c>
      <c r="T156" t="s">
        <v>64</v>
      </c>
      <c r="U156" t="s">
        <v>65</v>
      </c>
      <c r="V156" t="e">
        <f>_xlfn.XLOOKUP(UTILIZADAS[[#This Row],[Contacto1]],Tabla2[phone_number_dialed],Tabla2[status_name],,0)</f>
        <v>#N/A</v>
      </c>
    </row>
    <row r="157" spans="1:22" hidden="1">
      <c r="A157" s="86" t="s">
        <v>2121</v>
      </c>
      <c r="B157" t="s">
        <v>1657</v>
      </c>
      <c r="C157" s="4">
        <v>353306190000</v>
      </c>
      <c r="D157" t="s">
        <v>3945</v>
      </c>
      <c r="E15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7" s="3">
        <v>46026</v>
      </c>
      <c r="H157">
        <v>63935412</v>
      </c>
      <c r="I157">
        <v>63935412</v>
      </c>
      <c r="K157" t="s">
        <v>2471</v>
      </c>
      <c r="O157" s="3">
        <v>46026</v>
      </c>
      <c r="S157" t="s">
        <v>1658</v>
      </c>
      <c r="T157" t="s">
        <v>64</v>
      </c>
      <c r="U157" t="s">
        <v>65</v>
      </c>
      <c r="V157" t="e">
        <f>_xlfn.XLOOKUP(UTILIZADAS[[#This Row],[Contacto1]],Tabla2[phone_number_dialed],Tabla2[status_name],,0)</f>
        <v>#N/A</v>
      </c>
    </row>
    <row r="158" spans="1:22" hidden="1">
      <c r="A158" s="86" t="s">
        <v>2121</v>
      </c>
      <c r="B158" t="s">
        <v>1659</v>
      </c>
      <c r="C158" s="4">
        <v>355349490000</v>
      </c>
      <c r="D158" t="s">
        <v>3945</v>
      </c>
      <c r="E158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158" s="3">
        <v>46026</v>
      </c>
      <c r="H158">
        <v>67986051</v>
      </c>
      <c r="I158">
        <v>67986051</v>
      </c>
      <c r="K158" t="s">
        <v>2472</v>
      </c>
      <c r="O158" s="3">
        <v>46026</v>
      </c>
      <c r="S158" t="s">
        <v>1660</v>
      </c>
      <c r="T158" t="s">
        <v>64</v>
      </c>
      <c r="U158" t="s">
        <v>65</v>
      </c>
      <c r="V158" t="e">
        <f>_xlfn.XLOOKUP(UTILIZADAS[[#This Row],[Contacto1]],Tabla2[phone_number_dialed],Tabla2[status_name],,0)</f>
        <v>#N/A</v>
      </c>
    </row>
    <row r="159" spans="1:22" hidden="1">
      <c r="A159" s="86" t="s">
        <v>2121</v>
      </c>
      <c r="B159" t="s">
        <v>1661</v>
      </c>
      <c r="C159" s="4">
        <v>288024820000</v>
      </c>
      <c r="D159" t="s">
        <v>3945</v>
      </c>
      <c r="E15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59" s="3">
        <v>46026</v>
      </c>
      <c r="H159">
        <v>68147688</v>
      </c>
      <c r="I159">
        <v>68147688</v>
      </c>
      <c r="K159" t="s">
        <v>2456</v>
      </c>
      <c r="O159" s="3">
        <v>46026</v>
      </c>
      <c r="S159" t="s">
        <v>1662</v>
      </c>
      <c r="T159" t="s">
        <v>72</v>
      </c>
      <c r="U159" t="s">
        <v>65</v>
      </c>
      <c r="V159" t="e">
        <f>_xlfn.XLOOKUP(UTILIZADAS[[#This Row],[Contacto1]],Tabla2[phone_number_dialed],Tabla2[status_name],,0)</f>
        <v>#N/A</v>
      </c>
    </row>
    <row r="160" spans="1:22" hidden="1">
      <c r="A160" s="86" t="s">
        <v>2121</v>
      </c>
      <c r="B160" t="s">
        <v>1663</v>
      </c>
      <c r="C160" s="4">
        <v>137022730000</v>
      </c>
      <c r="D160" t="s">
        <v>3945</v>
      </c>
      <c r="E160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60" s="3">
        <v>46026</v>
      </c>
      <c r="H160">
        <v>62120885</v>
      </c>
      <c r="I160">
        <v>62120885</v>
      </c>
      <c r="K160" t="s">
        <v>2473</v>
      </c>
      <c r="O160" s="3">
        <v>46026</v>
      </c>
      <c r="S160" t="s">
        <v>1664</v>
      </c>
      <c r="T160" t="s">
        <v>72</v>
      </c>
      <c r="U160" t="s">
        <v>65</v>
      </c>
      <c r="V160" t="e">
        <f>_xlfn.XLOOKUP(UTILIZADAS[[#This Row],[Contacto1]],Tabla2[phone_number_dialed],Tabla2[status_name],,0)</f>
        <v>#N/A</v>
      </c>
    </row>
    <row r="161" spans="1:22" hidden="1">
      <c r="A161" s="86" t="s">
        <v>2121</v>
      </c>
      <c r="B161" t="s">
        <v>1665</v>
      </c>
      <c r="C161" s="4">
        <v>358343530000</v>
      </c>
      <c r="D161" t="s">
        <v>3945</v>
      </c>
      <c r="E16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1" s="3">
        <v>46026</v>
      </c>
      <c r="H161">
        <v>66451246</v>
      </c>
      <c r="I161">
        <v>66451246</v>
      </c>
      <c r="K161" t="s">
        <v>2474</v>
      </c>
      <c r="O161" s="3">
        <v>46026</v>
      </c>
      <c r="S161" t="s">
        <v>1666</v>
      </c>
      <c r="T161" t="s">
        <v>64</v>
      </c>
      <c r="U161" t="s">
        <v>65</v>
      </c>
      <c r="V161" t="e">
        <f>_xlfn.XLOOKUP(UTILIZADAS[[#This Row],[Contacto1]],Tabla2[phone_number_dialed],Tabla2[status_name],,0)</f>
        <v>#N/A</v>
      </c>
    </row>
    <row r="162" spans="1:22" hidden="1">
      <c r="A162" s="86" t="s">
        <v>2121</v>
      </c>
      <c r="B162" t="s">
        <v>1667</v>
      </c>
      <c r="C162" s="4">
        <v>354351530000</v>
      </c>
      <c r="D162" t="s">
        <v>3945</v>
      </c>
      <c r="E162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62" s="3">
        <v>46026</v>
      </c>
      <c r="H162">
        <v>65967227</v>
      </c>
      <c r="I162">
        <v>65967227</v>
      </c>
      <c r="K162" t="s">
        <v>2475</v>
      </c>
      <c r="O162" s="3">
        <v>46026</v>
      </c>
      <c r="S162" t="s">
        <v>1668</v>
      </c>
      <c r="T162" t="s">
        <v>64</v>
      </c>
      <c r="U162" t="s">
        <v>65</v>
      </c>
      <c r="V162" t="e">
        <f>_xlfn.XLOOKUP(UTILIZADAS[[#This Row],[Contacto1]],Tabla2[phone_number_dialed],Tabla2[status_name],,0)</f>
        <v>#N/A</v>
      </c>
    </row>
    <row r="163" spans="1:22" hidden="1">
      <c r="A163" s="86" t="s">
        <v>2121</v>
      </c>
      <c r="B163" t="s">
        <v>1669</v>
      </c>
      <c r="C163" s="4">
        <v>352345470000</v>
      </c>
      <c r="D163" t="s">
        <v>3945</v>
      </c>
      <c r="E163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63" s="3">
        <v>46026</v>
      </c>
      <c r="H163">
        <v>64999343</v>
      </c>
      <c r="I163">
        <v>64999343</v>
      </c>
      <c r="K163" t="s">
        <v>2476</v>
      </c>
      <c r="O163" s="3">
        <v>46026</v>
      </c>
      <c r="S163" t="s">
        <v>1670</v>
      </c>
      <c r="T163" t="s">
        <v>64</v>
      </c>
      <c r="U163" t="s">
        <v>65</v>
      </c>
      <c r="V163" t="e">
        <f>_xlfn.XLOOKUP(UTILIZADAS[[#This Row],[Contacto1]],Tabla2[phone_number_dialed],Tabla2[status_name],,0)</f>
        <v>#N/A</v>
      </c>
    </row>
    <row r="164" spans="1:22" hidden="1">
      <c r="A164" s="86" t="s">
        <v>2121</v>
      </c>
      <c r="B164" t="s">
        <v>1671</v>
      </c>
      <c r="C164" s="4">
        <v>357330620000</v>
      </c>
      <c r="D164" t="s">
        <v>3945</v>
      </c>
      <c r="E164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64" s="3">
        <v>46026</v>
      </c>
      <c r="H164">
        <v>64536288</v>
      </c>
      <c r="I164">
        <v>64536288</v>
      </c>
      <c r="K164" t="s">
        <v>2477</v>
      </c>
      <c r="O164" s="3">
        <v>46026</v>
      </c>
      <c r="S164" t="s">
        <v>1672</v>
      </c>
      <c r="T164" t="s">
        <v>64</v>
      </c>
      <c r="U164" t="s">
        <v>65</v>
      </c>
      <c r="V164" t="e">
        <f>_xlfn.XLOOKUP(UTILIZADAS[[#This Row],[Contacto1]],Tabla2[phone_number_dialed],Tabla2[status_name],,0)</f>
        <v>#N/A</v>
      </c>
    </row>
    <row r="165" spans="1:22" hidden="1">
      <c r="A165" s="86" t="s">
        <v>2121</v>
      </c>
      <c r="B165" t="s">
        <v>1636</v>
      </c>
      <c r="C165" s="4">
        <v>356331700000</v>
      </c>
      <c r="D165" t="s">
        <v>3945</v>
      </c>
      <c r="E16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65" s="3">
        <v>46026</v>
      </c>
      <c r="H165">
        <v>68455338</v>
      </c>
      <c r="I165">
        <v>68455338</v>
      </c>
      <c r="K165" t="s">
        <v>2478</v>
      </c>
      <c r="O165" s="3">
        <v>46026</v>
      </c>
      <c r="S165" t="s">
        <v>1637</v>
      </c>
      <c r="T165" t="s">
        <v>64</v>
      </c>
      <c r="U165" t="s">
        <v>65</v>
      </c>
      <c r="V165" t="e">
        <f>_xlfn.XLOOKUP(UTILIZADAS[[#This Row],[Contacto1]],Tabla2[phone_number_dialed],Tabla2[status_name],,0)</f>
        <v>#N/A</v>
      </c>
    </row>
    <row r="166" spans="1:22" hidden="1">
      <c r="A166" s="86" t="s">
        <v>2121</v>
      </c>
      <c r="B166" t="s">
        <v>1638</v>
      </c>
      <c r="C166" s="4">
        <v>218158300000</v>
      </c>
      <c r="D166" t="s">
        <v>3945</v>
      </c>
      <c r="E16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6" s="3">
        <v>46026</v>
      </c>
      <c r="H166">
        <v>67890543</v>
      </c>
      <c r="I166">
        <v>67890543</v>
      </c>
      <c r="K166" t="s">
        <v>2479</v>
      </c>
      <c r="O166" s="3">
        <v>46026</v>
      </c>
      <c r="S166" t="s">
        <v>1639</v>
      </c>
      <c r="T166" t="s">
        <v>64</v>
      </c>
      <c r="U166" t="s">
        <v>65</v>
      </c>
      <c r="V166" t="e">
        <f>_xlfn.XLOOKUP(UTILIZADAS[[#This Row],[Contacto1]],Tabla2[phone_number_dialed],Tabla2[status_name],,0)</f>
        <v>#N/A</v>
      </c>
    </row>
    <row r="167" spans="1:22" hidden="1">
      <c r="A167" s="86" t="s">
        <v>2121</v>
      </c>
      <c r="B167" t="s">
        <v>1640</v>
      </c>
      <c r="C167" s="4">
        <v>351352270000</v>
      </c>
      <c r="D167" t="s">
        <v>3945</v>
      </c>
      <c r="E167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67" s="3">
        <v>46026</v>
      </c>
      <c r="H167">
        <v>68509947</v>
      </c>
      <c r="I167">
        <v>68509947</v>
      </c>
      <c r="K167" t="s">
        <v>2480</v>
      </c>
      <c r="O167" s="3">
        <v>46026</v>
      </c>
      <c r="S167" t="s">
        <v>1551</v>
      </c>
      <c r="T167" t="s">
        <v>64</v>
      </c>
      <c r="U167" t="s">
        <v>65</v>
      </c>
      <c r="V167" t="e">
        <f>_xlfn.XLOOKUP(UTILIZADAS[[#This Row],[Contacto1]],Tabla2[phone_number_dialed],Tabla2[status_name],,0)</f>
        <v>#N/A</v>
      </c>
    </row>
    <row r="168" spans="1:22" hidden="1">
      <c r="A168" s="86" t="s">
        <v>2121</v>
      </c>
      <c r="B168" t="s">
        <v>1641</v>
      </c>
      <c r="C168" s="4">
        <v>352353950000</v>
      </c>
      <c r="D168" t="s">
        <v>3945</v>
      </c>
      <c r="E16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68" s="3">
        <v>46026</v>
      </c>
      <c r="H168">
        <v>67403556</v>
      </c>
      <c r="I168">
        <v>67403556</v>
      </c>
      <c r="K168" t="s">
        <v>2481</v>
      </c>
      <c r="O168" s="3">
        <v>46026</v>
      </c>
      <c r="S168" t="s">
        <v>1642</v>
      </c>
      <c r="T168" t="s">
        <v>64</v>
      </c>
      <c r="U168" t="s">
        <v>65</v>
      </c>
      <c r="V168" t="e">
        <f>_xlfn.XLOOKUP(UTILIZADAS[[#This Row],[Contacto1]],Tabla2[phone_number_dialed],Tabla2[status_name],,0)</f>
        <v>#N/A</v>
      </c>
    </row>
    <row r="169" spans="1:22" hidden="1">
      <c r="A169" s="86" t="s">
        <v>2121</v>
      </c>
      <c r="B169" t="s">
        <v>1606</v>
      </c>
      <c r="C169" s="4">
        <v>208045640000</v>
      </c>
      <c r="D169" t="s">
        <v>3945</v>
      </c>
      <c r="E16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9" s="3">
        <v>46026</v>
      </c>
      <c r="H169">
        <v>64754378</v>
      </c>
      <c r="I169">
        <v>64754378</v>
      </c>
      <c r="K169" t="s">
        <v>2482</v>
      </c>
      <c r="O169" s="3">
        <v>46026</v>
      </c>
      <c r="S169" t="s">
        <v>1607</v>
      </c>
      <c r="T169" t="s">
        <v>64</v>
      </c>
      <c r="U169" t="s">
        <v>65</v>
      </c>
      <c r="V169" t="e">
        <f>_xlfn.XLOOKUP(UTILIZADAS[[#This Row],[Contacto1]],Tabla2[phone_number_dialed],Tabla2[status_name],,0)</f>
        <v>#N/A</v>
      </c>
    </row>
    <row r="170" spans="1:22" hidden="1">
      <c r="A170" s="86" t="s">
        <v>2121</v>
      </c>
      <c r="B170" t="s">
        <v>2140</v>
      </c>
      <c r="C170" s="4">
        <v>351354640000</v>
      </c>
      <c r="D170" t="s">
        <v>3945</v>
      </c>
      <c r="E17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0" s="3">
        <v>46026</v>
      </c>
      <c r="H170">
        <v>67079203</v>
      </c>
      <c r="I170">
        <v>67079203</v>
      </c>
      <c r="K170" t="s">
        <v>2483</v>
      </c>
      <c r="O170" s="3">
        <v>46026</v>
      </c>
      <c r="S170" t="s">
        <v>3584</v>
      </c>
      <c r="T170" t="s">
        <v>64</v>
      </c>
      <c r="U170" t="s">
        <v>65</v>
      </c>
      <c r="V170" t="e">
        <f>_xlfn.XLOOKUP(UTILIZADAS[[#This Row],[Contacto1]],Tabla2[phone_number_dialed],Tabla2[status_name],,0)</f>
        <v>#N/A</v>
      </c>
    </row>
    <row r="171" spans="1:22" hidden="1">
      <c r="A171" s="86" t="s">
        <v>2121</v>
      </c>
      <c r="B171" t="s">
        <v>1608</v>
      </c>
      <c r="C171" s="4">
        <v>364354620000</v>
      </c>
      <c r="D171" t="s">
        <v>3945</v>
      </c>
      <c r="E17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1" s="3">
        <v>46026</v>
      </c>
      <c r="H171">
        <v>64477206</v>
      </c>
      <c r="I171">
        <v>64477206</v>
      </c>
      <c r="K171" t="s">
        <v>2484</v>
      </c>
      <c r="O171" s="3">
        <v>46026</v>
      </c>
      <c r="S171" t="s">
        <v>1609</v>
      </c>
      <c r="T171" t="s">
        <v>64</v>
      </c>
      <c r="U171" t="s">
        <v>65</v>
      </c>
      <c r="V171" t="e">
        <f>_xlfn.XLOOKUP(UTILIZADAS[[#This Row],[Contacto1]],Tabla2[phone_number_dialed],Tabla2[status_name],,0)</f>
        <v>#N/A</v>
      </c>
    </row>
    <row r="172" spans="1:22" hidden="1">
      <c r="A172" s="86" t="s">
        <v>2121</v>
      </c>
      <c r="B172" t="s">
        <v>2141</v>
      </c>
      <c r="C172" s="4">
        <v>352160160000</v>
      </c>
      <c r="D172" t="s">
        <v>3945</v>
      </c>
      <c r="E17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2" s="3">
        <v>46026</v>
      </c>
      <c r="H172">
        <v>62469123</v>
      </c>
      <c r="I172">
        <v>62469123</v>
      </c>
      <c r="K172" t="s">
        <v>2485</v>
      </c>
      <c r="O172" s="3">
        <v>46026</v>
      </c>
      <c r="S172" t="s">
        <v>3585</v>
      </c>
      <c r="T172" t="s">
        <v>64</v>
      </c>
      <c r="U172" t="s">
        <v>65</v>
      </c>
      <c r="V172" t="e">
        <f>_xlfn.XLOOKUP(UTILIZADAS[[#This Row],[Contacto1]],Tabla2[phone_number_dialed],Tabla2[status_name],,0)</f>
        <v>#N/A</v>
      </c>
    </row>
    <row r="173" spans="1:22" hidden="1">
      <c r="A173" s="86" t="s">
        <v>2121</v>
      </c>
      <c r="B173" t="s">
        <v>1610</v>
      </c>
      <c r="C173" s="4">
        <v>357352650000</v>
      </c>
      <c r="D173" t="s">
        <v>3945</v>
      </c>
      <c r="E17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3" s="3">
        <v>46026</v>
      </c>
      <c r="H173">
        <v>66077925</v>
      </c>
      <c r="I173">
        <v>66077925</v>
      </c>
      <c r="K173" t="s">
        <v>2486</v>
      </c>
      <c r="O173" s="3">
        <v>46026</v>
      </c>
      <c r="S173" t="s">
        <v>1611</v>
      </c>
      <c r="T173" t="s">
        <v>64</v>
      </c>
      <c r="U173" t="s">
        <v>65</v>
      </c>
      <c r="V173" t="e">
        <f>_xlfn.XLOOKUP(UTILIZADAS[[#This Row],[Contacto1]],Tabla2[phone_number_dialed],Tabla2[status_name],,0)</f>
        <v>#N/A</v>
      </c>
    </row>
    <row r="174" spans="1:22" hidden="1">
      <c r="A174" s="86" t="s">
        <v>2121</v>
      </c>
      <c r="B174" t="s">
        <v>1612</v>
      </c>
      <c r="C174" s="4">
        <v>356322070000</v>
      </c>
      <c r="D174" t="s">
        <v>3945</v>
      </c>
      <c r="E17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4" s="3">
        <v>46026</v>
      </c>
      <c r="H174">
        <v>60317096</v>
      </c>
      <c r="I174">
        <v>60317096</v>
      </c>
      <c r="K174" t="s">
        <v>2487</v>
      </c>
      <c r="O174" s="3">
        <v>46026</v>
      </c>
      <c r="S174" t="s">
        <v>1613</v>
      </c>
      <c r="T174" t="s">
        <v>64</v>
      </c>
      <c r="U174" t="s">
        <v>65</v>
      </c>
      <c r="V174" t="e">
        <f>_xlfn.XLOOKUP(UTILIZADAS[[#This Row],[Contacto1]],Tabla2[phone_number_dialed],Tabla2[status_name],,0)</f>
        <v>#N/A</v>
      </c>
    </row>
    <row r="175" spans="1:22" hidden="1">
      <c r="A175" s="86" t="s">
        <v>2121</v>
      </c>
      <c r="B175" t="s">
        <v>1614</v>
      </c>
      <c r="C175" s="4">
        <v>355349740000</v>
      </c>
      <c r="D175" t="s">
        <v>3945</v>
      </c>
      <c r="E175">
        <f>+_xlfn.XLOOKUP(UTILIZADAS[[#This Row],[Numero_Cuenta]],'[1]cobros_marzo (fijo)'!$B:$B,'[1]cobros_marzo (fijo)'!$D:$D,,0)</f>
        <v>0</v>
      </c>
      <c r="G175" s="3">
        <v>46026</v>
      </c>
      <c r="H175">
        <v>63939115</v>
      </c>
      <c r="I175">
        <v>63939115</v>
      </c>
      <c r="K175" t="s">
        <v>2488</v>
      </c>
      <c r="O175" s="3">
        <v>46026</v>
      </c>
      <c r="S175" t="s">
        <v>1615</v>
      </c>
      <c r="T175" t="s">
        <v>64</v>
      </c>
      <c r="U175" t="s">
        <v>65</v>
      </c>
      <c r="V175" t="e">
        <f>_xlfn.XLOOKUP(UTILIZADAS[[#This Row],[Contacto1]],Tabla2[phone_number_dialed],Tabla2[status_name],,0)</f>
        <v>#N/A</v>
      </c>
    </row>
    <row r="176" spans="1:22" hidden="1">
      <c r="A176" s="86" t="s">
        <v>2121</v>
      </c>
      <c r="B176" t="s">
        <v>1616</v>
      </c>
      <c r="C176" s="4">
        <v>352354800000</v>
      </c>
      <c r="D176" t="s">
        <v>3945</v>
      </c>
      <c r="E17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6" s="3">
        <v>46026</v>
      </c>
      <c r="H176">
        <v>69404231</v>
      </c>
      <c r="I176">
        <v>69404231</v>
      </c>
      <c r="K176" t="s">
        <v>2489</v>
      </c>
      <c r="O176" s="3">
        <v>46026</v>
      </c>
      <c r="S176" t="s">
        <v>1617</v>
      </c>
      <c r="T176" t="s">
        <v>64</v>
      </c>
      <c r="U176" t="s">
        <v>65</v>
      </c>
      <c r="V176" t="e">
        <f>_xlfn.XLOOKUP(UTILIZADAS[[#This Row],[Contacto1]],Tabla2[phone_number_dialed],Tabla2[status_name],,0)</f>
        <v>#N/A</v>
      </c>
    </row>
    <row r="177" spans="1:22" hidden="1">
      <c r="A177" s="86" t="s">
        <v>2121</v>
      </c>
      <c r="B177" t="s">
        <v>1616</v>
      </c>
      <c r="C177" s="4">
        <v>352354800000</v>
      </c>
      <c r="D177" t="s">
        <v>3945</v>
      </c>
      <c r="E17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7" s="3">
        <v>46026</v>
      </c>
      <c r="H177">
        <v>69404231</v>
      </c>
      <c r="I177">
        <v>69404231</v>
      </c>
      <c r="K177" t="s">
        <v>2490</v>
      </c>
      <c r="O177" s="3">
        <v>46026</v>
      </c>
      <c r="S177" t="s">
        <v>1618</v>
      </c>
      <c r="T177" t="s">
        <v>64</v>
      </c>
      <c r="U177" t="s">
        <v>65</v>
      </c>
      <c r="V177" t="e">
        <f>_xlfn.XLOOKUP(UTILIZADAS[[#This Row],[Contacto1]],Tabla2[phone_number_dialed],Tabla2[status_name],,0)</f>
        <v>#N/A</v>
      </c>
    </row>
    <row r="178" spans="1:22" hidden="1">
      <c r="A178" s="86" t="s">
        <v>2121</v>
      </c>
      <c r="B178" t="s">
        <v>1619</v>
      </c>
      <c r="C178" s="4">
        <v>272061700000</v>
      </c>
      <c r="D178" t="s">
        <v>3945</v>
      </c>
      <c r="E178">
        <f>+_xlfn.XLOOKUP(UTILIZADAS[[#This Row],[Numero_Cuenta]],'[1]cobros_marzo (fijo)'!$B:$B,'[1]cobros_marzo (fijo)'!$D:$D,,0)</f>
        <v>0</v>
      </c>
      <c r="G178" s="3">
        <v>46026</v>
      </c>
      <c r="H178">
        <v>64076608</v>
      </c>
      <c r="I178">
        <v>64076608</v>
      </c>
      <c r="K178" t="s">
        <v>2491</v>
      </c>
      <c r="O178" s="3">
        <v>46026</v>
      </c>
      <c r="S178" t="s">
        <v>1620</v>
      </c>
      <c r="T178" t="s">
        <v>64</v>
      </c>
      <c r="U178" t="s">
        <v>65</v>
      </c>
      <c r="V178" t="e">
        <f>_xlfn.XLOOKUP(UTILIZADAS[[#This Row],[Contacto1]],Tabla2[phone_number_dialed],Tabla2[status_name],,0)</f>
        <v>#N/A</v>
      </c>
    </row>
    <row r="179" spans="1:22" hidden="1">
      <c r="A179" s="86" t="s">
        <v>2121</v>
      </c>
      <c r="B179" t="s">
        <v>1621</v>
      </c>
      <c r="C179" s="4">
        <v>354451380000</v>
      </c>
      <c r="D179" t="s">
        <v>3945</v>
      </c>
      <c r="E17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9" s="3">
        <v>46026</v>
      </c>
      <c r="H179">
        <v>63949028</v>
      </c>
      <c r="I179">
        <v>63949028</v>
      </c>
      <c r="K179" t="s">
        <v>2492</v>
      </c>
      <c r="O179" s="3">
        <v>46026</v>
      </c>
      <c r="S179" t="s">
        <v>1622</v>
      </c>
      <c r="T179" t="s">
        <v>64</v>
      </c>
      <c r="U179" t="s">
        <v>65</v>
      </c>
      <c r="V179" t="e">
        <f>_xlfn.XLOOKUP(UTILIZADAS[[#This Row],[Contacto1]],Tabla2[phone_number_dialed],Tabla2[status_name],,0)</f>
        <v>#N/A</v>
      </c>
    </row>
    <row r="180" spans="1:22" hidden="1">
      <c r="A180" s="86" t="s">
        <v>2121</v>
      </c>
      <c r="B180" t="s">
        <v>4095</v>
      </c>
      <c r="C180" s="4">
        <v>291027010000</v>
      </c>
      <c r="D180" t="s">
        <v>3945</v>
      </c>
      <c r="E18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0" s="3">
        <v>46026</v>
      </c>
      <c r="H180">
        <v>64719135</v>
      </c>
      <c r="I180">
        <v>64719135</v>
      </c>
      <c r="K180" t="s">
        <v>2493</v>
      </c>
      <c r="O180" s="3">
        <v>46026</v>
      </c>
      <c r="S180" t="s">
        <v>3586</v>
      </c>
      <c r="T180" t="s">
        <v>64</v>
      </c>
      <c r="U180" t="s">
        <v>65</v>
      </c>
      <c r="V180" t="e">
        <f>_xlfn.XLOOKUP(UTILIZADAS[[#This Row],[Contacto1]],Tabla2[phone_number_dialed],Tabla2[status_name],,0)</f>
        <v>#N/A</v>
      </c>
    </row>
    <row r="181" spans="1:22" hidden="1">
      <c r="A181" s="86" t="s">
        <v>2121</v>
      </c>
      <c r="B181" t="s">
        <v>2142</v>
      </c>
      <c r="C181" s="4">
        <v>357353400000</v>
      </c>
      <c r="D181" t="s">
        <v>3945</v>
      </c>
      <c r="E181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1" s="3">
        <v>46026</v>
      </c>
      <c r="H181">
        <v>68127416</v>
      </c>
      <c r="I181">
        <v>68127416</v>
      </c>
      <c r="K181" t="s">
        <v>2494</v>
      </c>
      <c r="O181" s="3">
        <v>46026</v>
      </c>
      <c r="S181" t="s">
        <v>3587</v>
      </c>
      <c r="T181" t="s">
        <v>64</v>
      </c>
      <c r="U181" t="s">
        <v>65</v>
      </c>
      <c r="V181" t="e">
        <f>_xlfn.XLOOKUP(UTILIZADAS[[#This Row],[Contacto1]],Tabla2[phone_number_dialed],Tabla2[status_name],,0)</f>
        <v>#N/A</v>
      </c>
    </row>
    <row r="182" spans="1:22" hidden="1">
      <c r="A182" s="86" t="s">
        <v>2121</v>
      </c>
      <c r="B182" t="s">
        <v>2143</v>
      </c>
      <c r="C182" s="4">
        <v>359349380000</v>
      </c>
      <c r="D182" t="s">
        <v>3945</v>
      </c>
      <c r="E182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2" s="3">
        <v>46026</v>
      </c>
      <c r="H182">
        <v>66955729</v>
      </c>
      <c r="I182">
        <v>66955729</v>
      </c>
      <c r="K182" t="s">
        <v>2495</v>
      </c>
      <c r="O182" s="3">
        <v>46026</v>
      </c>
      <c r="S182" t="s">
        <v>3588</v>
      </c>
      <c r="T182" t="s">
        <v>64</v>
      </c>
      <c r="U182" t="s">
        <v>65</v>
      </c>
      <c r="V182" t="e">
        <f>_xlfn.XLOOKUP(UTILIZADAS[[#This Row],[Contacto1]],Tabla2[phone_number_dialed],Tabla2[status_name],,0)</f>
        <v>#N/A</v>
      </c>
    </row>
    <row r="183" spans="1:22" hidden="1">
      <c r="A183" s="86" t="s">
        <v>2121</v>
      </c>
      <c r="B183" t="s">
        <v>2144</v>
      </c>
      <c r="C183" s="4">
        <v>357352970000</v>
      </c>
      <c r="D183" t="s">
        <v>3945</v>
      </c>
      <c r="E183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3" s="3">
        <v>46026</v>
      </c>
      <c r="H183">
        <v>67469762</v>
      </c>
      <c r="I183">
        <v>67469762</v>
      </c>
      <c r="K183" t="s">
        <v>2496</v>
      </c>
      <c r="O183" s="3">
        <v>46026</v>
      </c>
      <c r="S183" t="s">
        <v>3589</v>
      </c>
      <c r="T183" t="s">
        <v>64</v>
      </c>
      <c r="U183" t="s">
        <v>65</v>
      </c>
      <c r="V183" t="e">
        <f>_xlfn.XLOOKUP(UTILIZADAS[[#This Row],[Contacto1]],Tabla2[phone_number_dialed],Tabla2[status_name],,0)</f>
        <v>#N/A</v>
      </c>
    </row>
    <row r="184" spans="1:22" hidden="1">
      <c r="A184" s="86" t="s">
        <v>2121</v>
      </c>
      <c r="B184" t="s">
        <v>1623</v>
      </c>
      <c r="C184" s="4">
        <v>357341850000</v>
      </c>
      <c r="D184" t="s">
        <v>3945</v>
      </c>
      <c r="E184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4" s="3">
        <v>46026</v>
      </c>
      <c r="H184">
        <v>68790750</v>
      </c>
      <c r="I184">
        <v>68790750</v>
      </c>
      <c r="K184" t="s">
        <v>2497</v>
      </c>
      <c r="O184" s="3">
        <v>46026</v>
      </c>
      <c r="S184" t="s">
        <v>1624</v>
      </c>
      <c r="T184" t="s">
        <v>85</v>
      </c>
      <c r="U184" t="s">
        <v>65</v>
      </c>
      <c r="V184" t="e">
        <f>_xlfn.XLOOKUP(UTILIZADAS[[#This Row],[Contacto1]],Tabla2[phone_number_dialed],Tabla2[status_name],,0)</f>
        <v>#N/A</v>
      </c>
    </row>
    <row r="185" spans="1:22" hidden="1">
      <c r="A185" s="86" t="s">
        <v>2121</v>
      </c>
      <c r="B185" t="s">
        <v>1625</v>
      </c>
      <c r="C185" s="4">
        <v>356353800000</v>
      </c>
      <c r="D185" t="s">
        <v>3945</v>
      </c>
      <c r="E18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5" s="3">
        <v>46026</v>
      </c>
      <c r="H185">
        <v>67730630</v>
      </c>
      <c r="I185">
        <v>67730630</v>
      </c>
      <c r="K185" t="s">
        <v>2498</v>
      </c>
      <c r="O185" s="3">
        <v>46026</v>
      </c>
      <c r="S185" t="s">
        <v>1626</v>
      </c>
      <c r="T185" t="s">
        <v>64</v>
      </c>
      <c r="U185" t="s">
        <v>65</v>
      </c>
      <c r="V185" t="e">
        <f>_xlfn.XLOOKUP(UTILIZADAS[[#This Row],[Contacto1]],Tabla2[phone_number_dialed],Tabla2[status_name],,0)</f>
        <v>#N/A</v>
      </c>
    </row>
    <row r="186" spans="1:22" hidden="1">
      <c r="A186" s="86" t="s">
        <v>2121</v>
      </c>
      <c r="B186" t="s">
        <v>1627</v>
      </c>
      <c r="C186" s="4">
        <v>353353780000</v>
      </c>
      <c r="D186" t="s">
        <v>3945</v>
      </c>
      <c r="E18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6" s="3">
        <v>46026</v>
      </c>
      <c r="H186">
        <v>61914886</v>
      </c>
      <c r="I186">
        <v>61914886</v>
      </c>
      <c r="K186" t="s">
        <v>2499</v>
      </c>
      <c r="O186" s="3">
        <v>46026</v>
      </c>
      <c r="S186" t="s">
        <v>1628</v>
      </c>
      <c r="T186" t="s">
        <v>64</v>
      </c>
      <c r="U186" t="s">
        <v>65</v>
      </c>
      <c r="V186" t="e">
        <f>_xlfn.XLOOKUP(UTILIZADAS[[#This Row],[Contacto1]],Tabla2[phone_number_dialed],Tabla2[status_name],,0)</f>
        <v>#N/A</v>
      </c>
    </row>
    <row r="187" spans="1:22" hidden="1">
      <c r="A187" s="86" t="s">
        <v>2121</v>
      </c>
      <c r="B187" t="s">
        <v>1629</v>
      </c>
      <c r="C187" s="4">
        <v>294079070000</v>
      </c>
      <c r="D187" t="s">
        <v>3945</v>
      </c>
      <c r="E187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7" s="3">
        <v>46026</v>
      </c>
      <c r="H187">
        <v>67445224</v>
      </c>
      <c r="I187">
        <v>67445224</v>
      </c>
      <c r="K187" t="s">
        <v>2500</v>
      </c>
      <c r="O187" s="3">
        <v>46026</v>
      </c>
      <c r="S187" t="s">
        <v>1630</v>
      </c>
      <c r="T187" t="s">
        <v>64</v>
      </c>
      <c r="U187" t="s">
        <v>65</v>
      </c>
      <c r="V187" t="e">
        <f>_xlfn.XLOOKUP(UTILIZADAS[[#This Row],[Contacto1]],Tabla2[phone_number_dialed],Tabla2[status_name],,0)</f>
        <v>#N/A</v>
      </c>
    </row>
    <row r="188" spans="1:22" hidden="1">
      <c r="A188" s="86" t="s">
        <v>2121</v>
      </c>
      <c r="B188" t="s">
        <v>1631</v>
      </c>
      <c r="C188" s="4">
        <v>357354540000</v>
      </c>
      <c r="D188" t="s">
        <v>3945</v>
      </c>
      <c r="E188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8" s="3">
        <v>46026</v>
      </c>
      <c r="H188">
        <v>64031061</v>
      </c>
      <c r="I188">
        <v>64031061</v>
      </c>
      <c r="K188" t="s">
        <v>2501</v>
      </c>
      <c r="O188" s="3">
        <v>46026</v>
      </c>
      <c r="S188" t="s">
        <v>1632</v>
      </c>
      <c r="T188" t="s">
        <v>64</v>
      </c>
      <c r="U188" t="s">
        <v>65</v>
      </c>
      <c r="V188" t="e">
        <f>_xlfn.XLOOKUP(UTILIZADAS[[#This Row],[Contacto1]],Tabla2[phone_number_dialed],Tabla2[status_name],,0)</f>
        <v>#N/A</v>
      </c>
    </row>
    <row r="189" spans="1:22" hidden="1">
      <c r="A189" s="86" t="s">
        <v>2121</v>
      </c>
      <c r="B189" t="s">
        <v>1633</v>
      </c>
      <c r="C189" s="4">
        <v>351354250000</v>
      </c>
      <c r="D189" t="s">
        <v>3945</v>
      </c>
      <c r="E18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9" s="3">
        <v>46026</v>
      </c>
      <c r="H189">
        <v>67369139</v>
      </c>
      <c r="I189">
        <v>67369139</v>
      </c>
      <c r="K189" t="s">
        <v>2502</v>
      </c>
      <c r="O189" s="3">
        <v>46026</v>
      </c>
      <c r="S189" t="s">
        <v>1634</v>
      </c>
      <c r="T189" t="s">
        <v>64</v>
      </c>
      <c r="U189" t="s">
        <v>65</v>
      </c>
      <c r="V189" t="e">
        <f>_xlfn.XLOOKUP(UTILIZADAS[[#This Row],[Contacto1]],Tabla2[phone_number_dialed],Tabla2[status_name],,0)</f>
        <v>#N/A</v>
      </c>
    </row>
    <row r="190" spans="1:22" hidden="1">
      <c r="A190" s="86" t="s">
        <v>2121</v>
      </c>
      <c r="B190" t="s">
        <v>1635</v>
      </c>
      <c r="C190" s="4">
        <v>351353940000</v>
      </c>
      <c r="D190" t="s">
        <v>3945</v>
      </c>
      <c r="E19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0" s="3">
        <v>46026</v>
      </c>
      <c r="H190">
        <v>68244153</v>
      </c>
      <c r="I190">
        <v>68244153</v>
      </c>
      <c r="K190" t="s">
        <v>2503</v>
      </c>
      <c r="O190" s="3">
        <v>46026</v>
      </c>
      <c r="S190">
        <v>570783804</v>
      </c>
      <c r="T190" t="s">
        <v>64</v>
      </c>
      <c r="U190" t="s">
        <v>65</v>
      </c>
      <c r="V190" t="e">
        <f>_xlfn.XLOOKUP(UTILIZADAS[[#This Row],[Contacto1]],Tabla2[phone_number_dialed],Tabla2[status_name],,0)</f>
        <v>#N/A</v>
      </c>
    </row>
    <row r="191" spans="1:22" hidden="1">
      <c r="A191" s="86" t="s">
        <v>2121</v>
      </c>
      <c r="B191" t="s">
        <v>2145</v>
      </c>
      <c r="C191" s="4">
        <v>354352440000</v>
      </c>
      <c r="D191" t="s">
        <v>3945</v>
      </c>
      <c r="E19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1" s="3">
        <v>46026</v>
      </c>
      <c r="H191">
        <v>69054703</v>
      </c>
      <c r="I191">
        <v>69054703</v>
      </c>
      <c r="K191" t="s">
        <v>2504</v>
      </c>
      <c r="O191" s="3">
        <v>46026</v>
      </c>
      <c r="S191" t="s">
        <v>3590</v>
      </c>
      <c r="T191" t="s">
        <v>64</v>
      </c>
      <c r="U191" t="s">
        <v>65</v>
      </c>
      <c r="V191" t="e">
        <f>_xlfn.XLOOKUP(UTILIZADAS[[#This Row],[Contacto1]],Tabla2[phone_number_dialed],Tabla2[status_name],,0)</f>
        <v>#N/A</v>
      </c>
    </row>
    <row r="192" spans="1:22" hidden="1">
      <c r="A192" s="86" t="s">
        <v>2121</v>
      </c>
      <c r="B192" t="s">
        <v>2146</v>
      </c>
      <c r="C192" s="4">
        <v>358348350000</v>
      </c>
      <c r="D192" t="s">
        <v>3945</v>
      </c>
      <c r="E192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92" s="3">
        <v>46026</v>
      </c>
      <c r="H192">
        <v>67787532</v>
      </c>
      <c r="I192">
        <v>67787532</v>
      </c>
      <c r="K192" t="s">
        <v>2505</v>
      </c>
      <c r="O192" s="3">
        <v>46026</v>
      </c>
      <c r="S192" t="s">
        <v>3591</v>
      </c>
      <c r="T192" t="s">
        <v>64</v>
      </c>
      <c r="U192" t="s">
        <v>65</v>
      </c>
      <c r="V192" t="e">
        <f>_xlfn.XLOOKUP(UTILIZADAS[[#This Row],[Contacto1]],Tabla2[phone_number_dialed],Tabla2[status_name],,0)</f>
        <v>#N/A</v>
      </c>
    </row>
    <row r="193" spans="1:22" hidden="1">
      <c r="A193" s="86" t="s">
        <v>2121</v>
      </c>
      <c r="B193" t="s">
        <v>2147</v>
      </c>
      <c r="C193" s="4">
        <v>359354680000</v>
      </c>
      <c r="D193" t="s">
        <v>3945</v>
      </c>
      <c r="E193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93" s="3">
        <v>46026</v>
      </c>
      <c r="H193">
        <v>61669203</v>
      </c>
      <c r="I193">
        <v>61669203</v>
      </c>
      <c r="K193" t="s">
        <v>2506</v>
      </c>
      <c r="O193" s="3">
        <v>46026</v>
      </c>
      <c r="S193" t="s">
        <v>3592</v>
      </c>
      <c r="T193" t="s">
        <v>64</v>
      </c>
      <c r="U193" t="s">
        <v>65</v>
      </c>
      <c r="V193" t="e">
        <f>_xlfn.XLOOKUP(UTILIZADAS[[#This Row],[Contacto1]],Tabla2[phone_number_dialed],Tabla2[status_name],,0)</f>
        <v>#N/A</v>
      </c>
    </row>
    <row r="194" spans="1:22" hidden="1">
      <c r="A194" s="86" t="s">
        <v>2121</v>
      </c>
      <c r="B194" t="s">
        <v>1592</v>
      </c>
      <c r="C194" s="4">
        <v>357335980000</v>
      </c>
      <c r="D194" t="s">
        <v>3945</v>
      </c>
      <c r="E19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4" s="3">
        <v>46026</v>
      </c>
      <c r="H194">
        <v>62665510</v>
      </c>
      <c r="I194">
        <v>62665510</v>
      </c>
      <c r="K194" t="s">
        <v>2507</v>
      </c>
      <c r="O194" s="3">
        <v>46026</v>
      </c>
      <c r="S194" t="s">
        <v>1593</v>
      </c>
      <c r="T194" t="s">
        <v>84</v>
      </c>
      <c r="U194" t="s">
        <v>65</v>
      </c>
      <c r="V194" t="e">
        <f>_xlfn.XLOOKUP(UTILIZADAS[[#This Row],[Contacto1]],Tabla2[phone_number_dialed],Tabla2[status_name],,0)</f>
        <v>#N/A</v>
      </c>
    </row>
    <row r="195" spans="1:22" hidden="1">
      <c r="A195" s="86" t="s">
        <v>2121</v>
      </c>
      <c r="B195" t="s">
        <v>1594</v>
      </c>
      <c r="C195" s="4">
        <v>354352630000</v>
      </c>
      <c r="D195" t="s">
        <v>3945</v>
      </c>
      <c r="E19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5" s="3">
        <v>46026</v>
      </c>
      <c r="H195">
        <v>68162584</v>
      </c>
      <c r="I195">
        <v>68162584</v>
      </c>
      <c r="K195" t="s">
        <v>2508</v>
      </c>
      <c r="O195" s="3">
        <v>46026</v>
      </c>
      <c r="S195" t="s">
        <v>1595</v>
      </c>
      <c r="T195" t="s">
        <v>64</v>
      </c>
      <c r="U195" t="s">
        <v>65</v>
      </c>
      <c r="V195" t="e">
        <f>_xlfn.XLOOKUP(UTILIZADAS[[#This Row],[Contacto1]],Tabla2[phone_number_dialed],Tabla2[status_name],,0)</f>
        <v>#N/A</v>
      </c>
    </row>
    <row r="196" spans="1:22" hidden="1">
      <c r="A196" s="86" t="s">
        <v>2121</v>
      </c>
      <c r="B196" t="s">
        <v>1596</v>
      </c>
      <c r="C196" s="4">
        <v>356353170000</v>
      </c>
      <c r="D196" t="s">
        <v>3945</v>
      </c>
      <c r="E196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196" s="3">
        <v>46026</v>
      </c>
      <c r="H196">
        <v>68462020</v>
      </c>
      <c r="I196">
        <v>68462020</v>
      </c>
      <c r="K196" t="s">
        <v>2509</v>
      </c>
      <c r="O196" s="3">
        <v>46026</v>
      </c>
      <c r="S196" t="s">
        <v>1597</v>
      </c>
      <c r="T196" t="s">
        <v>64</v>
      </c>
      <c r="U196" t="s">
        <v>65</v>
      </c>
      <c r="V196" t="e">
        <f>_xlfn.XLOOKUP(UTILIZADAS[[#This Row],[Contacto1]],Tabla2[phone_number_dialed],Tabla2[status_name],,0)</f>
        <v>#N/A</v>
      </c>
    </row>
    <row r="197" spans="1:22" hidden="1">
      <c r="A197" s="86" t="s">
        <v>2121</v>
      </c>
      <c r="B197" t="s">
        <v>1598</v>
      </c>
      <c r="C197" s="4">
        <v>357353980000</v>
      </c>
      <c r="D197" t="s">
        <v>3945</v>
      </c>
      <c r="E19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97" s="3">
        <v>46026</v>
      </c>
      <c r="H197">
        <v>65279813</v>
      </c>
      <c r="I197">
        <v>65279813</v>
      </c>
      <c r="K197" t="s">
        <v>2510</v>
      </c>
      <c r="O197" s="3">
        <v>46026</v>
      </c>
      <c r="S197" t="s">
        <v>1599</v>
      </c>
      <c r="T197" t="s">
        <v>64</v>
      </c>
      <c r="U197" t="s">
        <v>65</v>
      </c>
      <c r="V197" t="e">
        <f>_xlfn.XLOOKUP(UTILIZADAS[[#This Row],[Contacto1]],Tabla2[phone_number_dialed],Tabla2[status_name],,0)</f>
        <v>#N/A</v>
      </c>
    </row>
    <row r="198" spans="1:22" hidden="1">
      <c r="A198" s="86" t="s">
        <v>2121</v>
      </c>
      <c r="B198" t="s">
        <v>1600</v>
      </c>
      <c r="C198" s="4">
        <v>357353490000</v>
      </c>
      <c r="D198" t="s">
        <v>3945</v>
      </c>
      <c r="E19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8" s="3">
        <v>46026</v>
      </c>
      <c r="H198">
        <v>67011734</v>
      </c>
      <c r="I198">
        <v>67011734</v>
      </c>
      <c r="K198" t="s">
        <v>2511</v>
      </c>
      <c r="O198" s="3">
        <v>46026</v>
      </c>
      <c r="S198" t="s">
        <v>1601</v>
      </c>
      <c r="T198" t="s">
        <v>64</v>
      </c>
      <c r="U198" t="s">
        <v>65</v>
      </c>
      <c r="V198" t="e">
        <f>_xlfn.XLOOKUP(UTILIZADAS[[#This Row],[Contacto1]],Tabla2[phone_number_dialed],Tabla2[status_name],,0)</f>
        <v>#N/A</v>
      </c>
    </row>
    <row r="199" spans="1:22" hidden="1">
      <c r="A199" s="86" t="s">
        <v>2121</v>
      </c>
      <c r="B199" t="s">
        <v>4096</v>
      </c>
      <c r="C199" s="4">
        <v>351355390000</v>
      </c>
      <c r="D199" t="s">
        <v>3945</v>
      </c>
      <c r="E19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99" s="3">
        <v>46026</v>
      </c>
      <c r="H199">
        <v>61948388</v>
      </c>
      <c r="I199">
        <v>61948388</v>
      </c>
      <c r="K199" t="s">
        <v>2512</v>
      </c>
      <c r="O199" s="3">
        <v>46026</v>
      </c>
      <c r="S199" t="s">
        <v>3593</v>
      </c>
      <c r="T199" t="s">
        <v>64</v>
      </c>
      <c r="U199" t="s">
        <v>65</v>
      </c>
      <c r="V199" t="e">
        <f>_xlfn.XLOOKUP(UTILIZADAS[[#This Row],[Contacto1]],Tabla2[phone_number_dialed],Tabla2[status_name],,0)</f>
        <v>#N/A</v>
      </c>
    </row>
    <row r="200" spans="1:22" hidden="1">
      <c r="A200" s="86" t="s">
        <v>2121</v>
      </c>
      <c r="B200" t="s">
        <v>1602</v>
      </c>
      <c r="C200" s="4">
        <v>357355760000</v>
      </c>
      <c r="D200" t="s">
        <v>3945</v>
      </c>
      <c r="E200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00" s="3">
        <v>46026</v>
      </c>
      <c r="H200">
        <v>68930634</v>
      </c>
      <c r="I200">
        <v>68930634</v>
      </c>
      <c r="K200" t="s">
        <v>2513</v>
      </c>
      <c r="O200" s="3">
        <v>46026</v>
      </c>
      <c r="S200" t="s">
        <v>1603</v>
      </c>
      <c r="T200" t="s">
        <v>64</v>
      </c>
      <c r="U200" t="s">
        <v>65</v>
      </c>
      <c r="V200" t="e">
        <f>_xlfn.XLOOKUP(UTILIZADAS[[#This Row],[Contacto1]],Tabla2[phone_number_dialed],Tabla2[status_name],,0)</f>
        <v>#N/A</v>
      </c>
    </row>
    <row r="201" spans="1:22" hidden="1">
      <c r="A201" s="86" t="s">
        <v>2121</v>
      </c>
      <c r="B201" t="s">
        <v>1604</v>
      </c>
      <c r="C201" s="4">
        <v>354354860000</v>
      </c>
      <c r="D201" t="s">
        <v>3945</v>
      </c>
      <c r="E201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01" s="3">
        <v>46026</v>
      </c>
      <c r="H201">
        <v>68366223</v>
      </c>
      <c r="I201">
        <v>68366223</v>
      </c>
      <c r="K201" t="s">
        <v>2514</v>
      </c>
      <c r="O201" s="3">
        <v>46026</v>
      </c>
      <c r="S201" t="s">
        <v>1605</v>
      </c>
      <c r="T201" t="s">
        <v>64</v>
      </c>
      <c r="U201" t="s">
        <v>65</v>
      </c>
      <c r="V201" t="e">
        <f>_xlfn.XLOOKUP(UTILIZADAS[[#This Row],[Contacto1]],Tabla2[phone_number_dialed],Tabla2[status_name],,0)</f>
        <v>#N/A</v>
      </c>
    </row>
    <row r="202" spans="1:22" hidden="1">
      <c r="A202" s="86" t="s">
        <v>2121</v>
      </c>
      <c r="B202" t="s">
        <v>1584</v>
      </c>
      <c r="C202" s="4">
        <v>356789050000</v>
      </c>
      <c r="D202" t="s">
        <v>3945</v>
      </c>
      <c r="E20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02" s="3">
        <v>46026</v>
      </c>
      <c r="H202">
        <v>67890453</v>
      </c>
      <c r="I202">
        <v>67890453</v>
      </c>
      <c r="K202" t="s">
        <v>2023</v>
      </c>
      <c r="O202" s="3">
        <v>46026</v>
      </c>
      <c r="S202" t="s">
        <v>1585</v>
      </c>
      <c r="T202" t="s">
        <v>64</v>
      </c>
      <c r="U202" t="s">
        <v>65</v>
      </c>
      <c r="V202" t="e">
        <f>_xlfn.XLOOKUP(UTILIZADAS[[#This Row],[Contacto1]],Tabla2[phone_number_dialed],Tabla2[status_name],,0)</f>
        <v>#N/A</v>
      </c>
    </row>
    <row r="203" spans="1:22" hidden="1">
      <c r="A203" s="86" t="s">
        <v>2121</v>
      </c>
      <c r="B203" t="s">
        <v>1586</v>
      </c>
      <c r="C203" s="4">
        <v>358354380000</v>
      </c>
      <c r="D203" t="s">
        <v>3945</v>
      </c>
      <c r="E203">
        <f>+_xlfn.XLOOKUP(UTILIZADAS[[#This Row],[Numero_Cuenta]],'[1]cobros_marzo (fijo)'!$B:$B,'[1]cobros_marzo (fijo)'!$D:$D,,0)</f>
        <v>0</v>
      </c>
      <c r="G203" s="3">
        <v>46026</v>
      </c>
      <c r="H203">
        <v>69845555</v>
      </c>
      <c r="I203">
        <v>69845555</v>
      </c>
      <c r="K203" t="s">
        <v>2515</v>
      </c>
      <c r="O203" s="3">
        <v>46026</v>
      </c>
      <c r="S203" t="s">
        <v>1587</v>
      </c>
      <c r="T203" t="s">
        <v>84</v>
      </c>
      <c r="U203" t="s">
        <v>65</v>
      </c>
      <c r="V203" t="e">
        <f>_xlfn.XLOOKUP(UTILIZADAS[[#This Row],[Contacto1]],Tabla2[phone_number_dialed],Tabla2[status_name],,0)</f>
        <v>#N/A</v>
      </c>
    </row>
    <row r="204" spans="1:22" hidden="1">
      <c r="A204" s="86" t="s">
        <v>2121</v>
      </c>
      <c r="B204" t="s">
        <v>4097</v>
      </c>
      <c r="C204" s="4">
        <v>351348550000</v>
      </c>
      <c r="D204" t="s">
        <v>3945</v>
      </c>
      <c r="E204">
        <f>+_xlfn.XLOOKUP(UTILIZADAS[[#This Row],[Numero_Cuenta]],'[1]cobros_marzo (fijo)'!$B:$B,'[1]cobros_marzo (fijo)'!$D:$D,,0)</f>
        <v>0</v>
      </c>
      <c r="G204" s="3">
        <v>46026</v>
      </c>
      <c r="H204">
        <v>68084318</v>
      </c>
      <c r="I204">
        <v>68084318</v>
      </c>
      <c r="K204" t="s">
        <v>2516</v>
      </c>
      <c r="O204" s="3">
        <v>46026</v>
      </c>
      <c r="S204" t="s">
        <v>3594</v>
      </c>
      <c r="T204" t="s">
        <v>84</v>
      </c>
      <c r="U204" t="s">
        <v>65</v>
      </c>
      <c r="V204" t="e">
        <f>_xlfn.XLOOKUP(UTILIZADAS[[#This Row],[Contacto1]],Tabla2[phone_number_dialed],Tabla2[status_name],,0)</f>
        <v>#N/A</v>
      </c>
    </row>
    <row r="205" spans="1:22" hidden="1">
      <c r="A205" s="86" t="s">
        <v>2121</v>
      </c>
      <c r="B205" t="s">
        <v>1588</v>
      </c>
      <c r="C205" s="4">
        <v>357355340000</v>
      </c>
      <c r="D205" t="s">
        <v>3945</v>
      </c>
      <c r="E205">
        <f>+_xlfn.XLOOKUP(UTILIZADAS[[#This Row],[Numero_Cuenta]],'[1]cobros_marzo (fijo)'!$B:$B,'[1]cobros_marzo (fijo)'!$D:$D,,0)</f>
        <v>0</v>
      </c>
      <c r="G205" s="3">
        <v>46026</v>
      </c>
      <c r="H205">
        <v>67505958</v>
      </c>
      <c r="I205">
        <v>67505958</v>
      </c>
      <c r="K205" t="s">
        <v>2517</v>
      </c>
      <c r="O205" s="3">
        <v>46026</v>
      </c>
      <c r="S205" t="s">
        <v>1589</v>
      </c>
      <c r="T205" t="s">
        <v>64</v>
      </c>
      <c r="U205" t="s">
        <v>65</v>
      </c>
      <c r="V205" t="e">
        <f>_xlfn.XLOOKUP(UTILIZADAS[[#This Row],[Contacto1]],Tabla2[phone_number_dialed],Tabla2[status_name],,0)</f>
        <v>#N/A</v>
      </c>
    </row>
    <row r="206" spans="1:22" hidden="1">
      <c r="A206" s="86" t="s">
        <v>2121</v>
      </c>
      <c r="B206" t="s">
        <v>4098</v>
      </c>
      <c r="C206" s="4">
        <v>356355950000</v>
      </c>
      <c r="D206" t="s">
        <v>3945</v>
      </c>
      <c r="E206">
        <f>+_xlfn.XLOOKUP(UTILIZADAS[[#This Row],[Numero_Cuenta]],'[1]cobros_marzo (fijo)'!$B:$B,'[1]cobros_marzo (fijo)'!$D:$D,,0)</f>
        <v>0</v>
      </c>
      <c r="G206" s="3">
        <v>46026</v>
      </c>
      <c r="H206">
        <v>62164982</v>
      </c>
      <c r="I206">
        <v>62164982</v>
      </c>
      <c r="K206" t="s">
        <v>2518</v>
      </c>
      <c r="O206" s="3">
        <v>46026</v>
      </c>
      <c r="S206" t="s">
        <v>3595</v>
      </c>
      <c r="T206" t="s">
        <v>64</v>
      </c>
      <c r="U206" t="s">
        <v>65</v>
      </c>
      <c r="V206" t="e">
        <f>_xlfn.XLOOKUP(UTILIZADAS[[#This Row],[Contacto1]],Tabla2[phone_number_dialed],Tabla2[status_name],,0)</f>
        <v>#N/A</v>
      </c>
    </row>
    <row r="207" spans="1:22" hidden="1">
      <c r="A207" s="86" t="s">
        <v>2121</v>
      </c>
      <c r="B207" t="s">
        <v>2148</v>
      </c>
      <c r="C207" s="4">
        <v>352356110000</v>
      </c>
      <c r="D207" t="s">
        <v>3945</v>
      </c>
      <c r="E207">
        <f>+_xlfn.XLOOKUP(UTILIZADAS[[#This Row],[Numero_Cuenta]],'[1]cobros_marzo (fijo)'!$B:$B,'[1]cobros_marzo (fijo)'!$D:$D,,0)</f>
        <v>0</v>
      </c>
      <c r="G207" s="3">
        <v>46026</v>
      </c>
      <c r="H207">
        <v>64242878</v>
      </c>
      <c r="I207">
        <v>64242878</v>
      </c>
      <c r="K207" t="s">
        <v>2519</v>
      </c>
      <c r="O207" s="3">
        <v>46026</v>
      </c>
      <c r="S207" t="s">
        <v>3596</v>
      </c>
      <c r="T207" t="s">
        <v>64</v>
      </c>
      <c r="U207" t="s">
        <v>65</v>
      </c>
      <c r="V207" t="e">
        <f>_xlfn.XLOOKUP(UTILIZADAS[[#This Row],[Contacto1]],Tabla2[phone_number_dialed],Tabla2[status_name],,0)</f>
        <v>#N/A</v>
      </c>
    </row>
    <row r="208" spans="1:22" hidden="1">
      <c r="A208" s="86" t="s">
        <v>2121</v>
      </c>
      <c r="B208" t="s">
        <v>4099</v>
      </c>
      <c r="C208" s="4">
        <v>356344860000</v>
      </c>
      <c r="D208" t="s">
        <v>3945</v>
      </c>
      <c r="E208">
        <f>+_xlfn.XLOOKUP(UTILIZADAS[[#This Row],[Numero_Cuenta]],'[1]cobros_marzo (fijo)'!$B:$B,'[1]cobros_marzo (fijo)'!$D:$D,,0)</f>
        <v>0</v>
      </c>
      <c r="G208" s="3">
        <v>46026</v>
      </c>
      <c r="H208">
        <v>68723724</v>
      </c>
      <c r="I208">
        <v>68723724</v>
      </c>
      <c r="K208" t="s">
        <v>2520</v>
      </c>
      <c r="O208" s="3">
        <v>46026</v>
      </c>
      <c r="S208" t="s">
        <v>3597</v>
      </c>
      <c r="T208" t="s">
        <v>64</v>
      </c>
      <c r="U208" t="s">
        <v>65</v>
      </c>
      <c r="V208" t="e">
        <f>_xlfn.XLOOKUP(UTILIZADAS[[#This Row],[Contacto1]],Tabla2[phone_number_dialed],Tabla2[status_name],,0)</f>
        <v>#N/A</v>
      </c>
    </row>
    <row r="209" spans="1:22" hidden="1">
      <c r="A209" s="86" t="s">
        <v>2121</v>
      </c>
      <c r="B209" t="s">
        <v>1590</v>
      </c>
      <c r="C209" s="4">
        <v>355354880000</v>
      </c>
      <c r="D209" t="s">
        <v>3945</v>
      </c>
      <c r="E209">
        <f>+_xlfn.XLOOKUP(UTILIZADAS[[#This Row],[Numero_Cuenta]],'[1]cobros_marzo (fijo)'!$B:$B,'[1]cobros_marzo (fijo)'!$D:$D,,0)</f>
        <v>0</v>
      </c>
      <c r="G209" s="3">
        <v>46026</v>
      </c>
      <c r="H209">
        <v>62819869</v>
      </c>
      <c r="I209">
        <v>62819869</v>
      </c>
      <c r="K209" t="s">
        <v>2521</v>
      </c>
      <c r="O209" s="3">
        <v>46026</v>
      </c>
      <c r="S209" t="s">
        <v>1591</v>
      </c>
      <c r="T209" t="s">
        <v>64</v>
      </c>
      <c r="U209" t="s">
        <v>65</v>
      </c>
      <c r="V209" t="e">
        <f>_xlfn.XLOOKUP(UTILIZADAS[[#This Row],[Contacto1]],Tabla2[phone_number_dialed],Tabla2[status_name],,0)</f>
        <v>#N/A</v>
      </c>
    </row>
    <row r="210" spans="1:22" hidden="1">
      <c r="A210" s="86" t="s">
        <v>2121</v>
      </c>
      <c r="B210" t="s">
        <v>1568</v>
      </c>
      <c r="C210" s="4">
        <v>353357320000</v>
      </c>
      <c r="D210" t="s">
        <v>3945</v>
      </c>
      <c r="E210">
        <f>+_xlfn.XLOOKUP(UTILIZADAS[[#This Row],[Numero_Cuenta]],'[1]cobros_marzo (fijo)'!$B:$B,'[1]cobros_marzo (fijo)'!$D:$D,,0)</f>
        <v>0</v>
      </c>
      <c r="G210" s="3">
        <v>46026</v>
      </c>
      <c r="H210">
        <v>60093261</v>
      </c>
      <c r="I210">
        <v>60093261</v>
      </c>
      <c r="K210" t="s">
        <v>2522</v>
      </c>
      <c r="O210" s="3">
        <v>46026</v>
      </c>
      <c r="S210" t="s">
        <v>1569</v>
      </c>
      <c r="T210" t="s">
        <v>64</v>
      </c>
      <c r="U210" t="s">
        <v>65</v>
      </c>
      <c r="V210" t="e">
        <f>_xlfn.XLOOKUP(UTILIZADAS[[#This Row],[Contacto1]],Tabla2[phone_number_dialed],Tabla2[status_name],,0)</f>
        <v>#N/A</v>
      </c>
    </row>
    <row r="211" spans="1:22" hidden="1">
      <c r="A211" s="86" t="s">
        <v>2121</v>
      </c>
      <c r="B211" t="s">
        <v>1570</v>
      </c>
      <c r="C211" s="4">
        <v>355356870000</v>
      </c>
      <c r="D211" t="s">
        <v>3945</v>
      </c>
      <c r="E211">
        <f>+_xlfn.XLOOKUP(UTILIZADAS[[#This Row],[Numero_Cuenta]],'[1]cobros_marzo (fijo)'!$B:$B,'[1]cobros_marzo (fijo)'!$D:$D,,0)</f>
        <v>0</v>
      </c>
      <c r="G211" s="3">
        <v>46026</v>
      </c>
      <c r="H211">
        <v>64242721</v>
      </c>
      <c r="I211">
        <v>64242721</v>
      </c>
      <c r="K211" t="s">
        <v>2523</v>
      </c>
      <c r="O211" s="3">
        <v>46026</v>
      </c>
      <c r="S211" t="s">
        <v>1571</v>
      </c>
      <c r="T211" t="s">
        <v>64</v>
      </c>
      <c r="U211" t="s">
        <v>65</v>
      </c>
      <c r="V211" t="e">
        <f>_xlfn.XLOOKUP(UTILIZADAS[[#This Row],[Contacto1]],Tabla2[phone_number_dialed],Tabla2[status_name],,0)</f>
        <v>#N/A</v>
      </c>
    </row>
    <row r="212" spans="1:22" hidden="1">
      <c r="A212" s="86" t="s">
        <v>2121</v>
      </c>
      <c r="B212" t="s">
        <v>1574</v>
      </c>
      <c r="C212" s="4">
        <v>354345320000</v>
      </c>
      <c r="D212" t="s">
        <v>3945</v>
      </c>
      <c r="E212">
        <f>+_xlfn.XLOOKUP(UTILIZADAS[[#This Row],[Numero_Cuenta]],'[1]cobros_marzo (fijo)'!$B:$B,'[1]cobros_marzo (fijo)'!$D:$D,,0)</f>
        <v>0</v>
      </c>
      <c r="G212" s="3">
        <v>46026</v>
      </c>
      <c r="H212">
        <v>65783141</v>
      </c>
      <c r="I212">
        <v>65783141</v>
      </c>
      <c r="K212" t="s">
        <v>2524</v>
      </c>
      <c r="O212" s="3">
        <v>46026</v>
      </c>
      <c r="S212" t="s">
        <v>1575</v>
      </c>
      <c r="T212" t="s">
        <v>64</v>
      </c>
      <c r="U212" t="s">
        <v>65</v>
      </c>
      <c r="V212" t="e">
        <f>_xlfn.XLOOKUP(UTILIZADAS[[#This Row],[Contacto1]],Tabla2[phone_number_dialed],Tabla2[status_name],,0)</f>
        <v>#N/A</v>
      </c>
    </row>
    <row r="213" spans="1:22" hidden="1">
      <c r="A213" s="86" t="s">
        <v>2121</v>
      </c>
      <c r="B213" t="s">
        <v>1576</v>
      </c>
      <c r="C213" s="4">
        <v>357357140000</v>
      </c>
      <c r="D213" t="s">
        <v>3945</v>
      </c>
      <c r="E213">
        <f>+_xlfn.XLOOKUP(UTILIZADAS[[#This Row],[Numero_Cuenta]],'[1]cobros_marzo (fijo)'!$B:$B,'[1]cobros_marzo (fijo)'!$D:$D,,0)</f>
        <v>0</v>
      </c>
      <c r="G213" s="3">
        <v>46026</v>
      </c>
      <c r="H213">
        <v>64170798</v>
      </c>
      <c r="I213">
        <v>64170798</v>
      </c>
      <c r="K213" t="s">
        <v>2525</v>
      </c>
      <c r="O213" s="3">
        <v>46026</v>
      </c>
      <c r="S213" t="s">
        <v>1577</v>
      </c>
      <c r="T213" t="s">
        <v>64</v>
      </c>
      <c r="U213" t="s">
        <v>65</v>
      </c>
      <c r="V213" t="e">
        <f>_xlfn.XLOOKUP(UTILIZADAS[[#This Row],[Contacto1]],Tabla2[phone_number_dialed],Tabla2[status_name],,0)</f>
        <v>#N/A</v>
      </c>
    </row>
    <row r="214" spans="1:22" hidden="1">
      <c r="A214" s="86" t="s">
        <v>2121</v>
      </c>
      <c r="B214" t="s">
        <v>1578</v>
      </c>
      <c r="C214" s="4">
        <v>358355910000</v>
      </c>
      <c r="D214" t="s">
        <v>3945</v>
      </c>
      <c r="E214">
        <f>+_xlfn.XLOOKUP(UTILIZADAS[[#This Row],[Numero_Cuenta]],'[1]cobros_marzo (fijo)'!$B:$B,'[1]cobros_marzo (fijo)'!$D:$D,,0)</f>
        <v>0</v>
      </c>
      <c r="G214" s="3">
        <v>46026</v>
      </c>
      <c r="H214">
        <v>69860778</v>
      </c>
      <c r="I214">
        <v>69860778</v>
      </c>
      <c r="K214" t="s">
        <v>2526</v>
      </c>
      <c r="O214" s="3">
        <v>46026</v>
      </c>
      <c r="S214" t="s">
        <v>1579</v>
      </c>
      <c r="T214" t="s">
        <v>64</v>
      </c>
      <c r="U214" t="s">
        <v>65</v>
      </c>
      <c r="V214" t="e">
        <f>_xlfn.XLOOKUP(UTILIZADAS[[#This Row],[Contacto1]],Tabla2[phone_number_dialed],Tabla2[status_name],,0)</f>
        <v>#N/A</v>
      </c>
    </row>
    <row r="215" spans="1:22" hidden="1">
      <c r="A215" s="86" t="s">
        <v>2121</v>
      </c>
      <c r="B215" t="s">
        <v>2149</v>
      </c>
      <c r="C215" s="4">
        <v>358356720000</v>
      </c>
      <c r="D215" t="s">
        <v>3945</v>
      </c>
      <c r="E215">
        <f>+_xlfn.XLOOKUP(UTILIZADAS[[#This Row],[Numero_Cuenta]],'[1]cobros_marzo (fijo)'!$B:$B,'[1]cobros_marzo (fijo)'!$D:$D,,0)</f>
        <v>0</v>
      </c>
      <c r="G215" s="3">
        <v>46026</v>
      </c>
      <c r="H215">
        <v>69116866</v>
      </c>
      <c r="I215">
        <v>69116866</v>
      </c>
      <c r="K215" t="s">
        <v>2527</v>
      </c>
      <c r="O215" s="3">
        <v>46026</v>
      </c>
      <c r="S215" t="s">
        <v>3598</v>
      </c>
      <c r="T215" t="s">
        <v>64</v>
      </c>
      <c r="U215" t="s">
        <v>65</v>
      </c>
      <c r="V215" t="e">
        <f>_xlfn.XLOOKUP(UTILIZADAS[[#This Row],[Contacto1]],Tabla2[phone_number_dialed],Tabla2[status_name],,0)</f>
        <v>#N/A</v>
      </c>
    </row>
    <row r="216" spans="1:22" hidden="1">
      <c r="A216" s="86" t="s">
        <v>2121</v>
      </c>
      <c r="B216" t="s">
        <v>1580</v>
      </c>
      <c r="C216" s="4">
        <v>356357170000</v>
      </c>
      <c r="D216" t="s">
        <v>3945</v>
      </c>
      <c r="E216">
        <f>+_xlfn.XLOOKUP(UTILIZADAS[[#This Row],[Numero_Cuenta]],'[1]cobros_marzo (fijo)'!$B:$B,'[1]cobros_marzo (fijo)'!$D:$D,,0)</f>
        <v>0</v>
      </c>
      <c r="G216" s="3">
        <v>46026</v>
      </c>
      <c r="H216">
        <v>65544294</v>
      </c>
      <c r="I216">
        <v>65544294</v>
      </c>
      <c r="K216" t="s">
        <v>2528</v>
      </c>
      <c r="O216" s="3">
        <v>46026</v>
      </c>
      <c r="S216" t="s">
        <v>1581</v>
      </c>
      <c r="T216" t="s">
        <v>85</v>
      </c>
      <c r="U216" t="s">
        <v>65</v>
      </c>
      <c r="V216" t="e">
        <f>_xlfn.XLOOKUP(UTILIZADAS[[#This Row],[Contacto1]],Tabla2[phone_number_dialed],Tabla2[status_name],,0)</f>
        <v>#N/A</v>
      </c>
    </row>
    <row r="217" spans="1:22" hidden="1">
      <c r="A217" s="86" t="s">
        <v>2121</v>
      </c>
      <c r="B217" t="s">
        <v>1582</v>
      </c>
      <c r="C217" s="4">
        <v>352356050000</v>
      </c>
      <c r="D217" t="s">
        <v>3945</v>
      </c>
      <c r="E217">
        <f>+_xlfn.XLOOKUP(UTILIZADAS[[#This Row],[Numero_Cuenta]],'[1]cobros_marzo (fijo)'!$B:$B,'[1]cobros_marzo (fijo)'!$D:$D,,0)</f>
        <v>0</v>
      </c>
      <c r="G217" s="3">
        <v>46026</v>
      </c>
      <c r="H217">
        <v>63592085</v>
      </c>
      <c r="I217">
        <v>63592085</v>
      </c>
      <c r="K217" t="s">
        <v>2529</v>
      </c>
      <c r="O217" s="3">
        <v>46026</v>
      </c>
      <c r="S217" t="s">
        <v>1583</v>
      </c>
      <c r="T217" t="s">
        <v>64</v>
      </c>
      <c r="U217" t="s">
        <v>65</v>
      </c>
      <c r="V217" t="e">
        <f>_xlfn.XLOOKUP(UTILIZADAS[[#This Row],[Contacto1]],Tabla2[phone_number_dialed],Tabla2[status_name],,0)</f>
        <v>#N/A</v>
      </c>
    </row>
    <row r="218" spans="1:22" hidden="1">
      <c r="A218" s="86" t="s">
        <v>2121</v>
      </c>
      <c r="B218" t="s">
        <v>4100</v>
      </c>
      <c r="C218" s="4">
        <v>352308220000</v>
      </c>
      <c r="D218" t="s">
        <v>3945</v>
      </c>
      <c r="E218">
        <f>+_xlfn.XLOOKUP(UTILIZADAS[[#This Row],[Numero_Cuenta]],'[1]cobros_marzo (fijo)'!$B:$B,'[1]cobros_marzo (fijo)'!$D:$D,,0)</f>
        <v>0</v>
      </c>
      <c r="G218" s="3">
        <v>46026</v>
      </c>
      <c r="H218">
        <v>69706405</v>
      </c>
      <c r="I218">
        <v>69706405</v>
      </c>
      <c r="K218" t="s">
        <v>2530</v>
      </c>
      <c r="O218" s="3">
        <v>46026</v>
      </c>
      <c r="S218" t="s">
        <v>3599</v>
      </c>
      <c r="T218" t="s">
        <v>64</v>
      </c>
      <c r="U218" t="s">
        <v>65</v>
      </c>
      <c r="V218" t="e">
        <f>_xlfn.XLOOKUP(UTILIZADAS[[#This Row],[Contacto1]],Tabla2[phone_number_dialed],Tabla2[status_name],,0)</f>
        <v>#N/A</v>
      </c>
    </row>
    <row r="219" spans="1:22" hidden="1">
      <c r="A219" s="86" t="s">
        <v>2121</v>
      </c>
      <c r="B219" t="s">
        <v>1560</v>
      </c>
      <c r="C219" s="4">
        <v>357353810000</v>
      </c>
      <c r="D219" t="s">
        <v>3945</v>
      </c>
      <c r="E219">
        <f>+_xlfn.XLOOKUP(UTILIZADAS[[#This Row],[Numero_Cuenta]],'[1]cobros_marzo (fijo)'!$B:$B,'[1]cobros_marzo (fijo)'!$D:$D,,0)</f>
        <v>0</v>
      </c>
      <c r="G219" s="3">
        <v>46026</v>
      </c>
      <c r="H219">
        <v>67890543</v>
      </c>
      <c r="I219">
        <v>67890543</v>
      </c>
      <c r="K219" t="s">
        <v>2531</v>
      </c>
      <c r="O219" s="3">
        <v>46026</v>
      </c>
      <c r="S219" t="s">
        <v>1561</v>
      </c>
      <c r="T219" t="s">
        <v>64</v>
      </c>
      <c r="U219" t="s">
        <v>65</v>
      </c>
      <c r="V219" t="e">
        <f>_xlfn.XLOOKUP(UTILIZADAS[[#This Row],[Contacto1]],Tabla2[phone_number_dialed],Tabla2[status_name],,0)</f>
        <v>#N/A</v>
      </c>
    </row>
    <row r="220" spans="1:22" hidden="1">
      <c r="A220" s="86" t="s">
        <v>2121</v>
      </c>
      <c r="B220" t="s">
        <v>2150</v>
      </c>
      <c r="C220" s="4">
        <v>359358260000</v>
      </c>
      <c r="D220" t="s">
        <v>3945</v>
      </c>
      <c r="E220">
        <f>+_xlfn.XLOOKUP(UTILIZADAS[[#This Row],[Numero_Cuenta]],'[1]cobros_marzo (fijo)'!$B:$B,'[1]cobros_marzo (fijo)'!$D:$D,,0)</f>
        <v>0</v>
      </c>
      <c r="G220" s="3">
        <v>46026</v>
      </c>
      <c r="H220">
        <v>66439882</v>
      </c>
      <c r="I220">
        <v>66439882</v>
      </c>
      <c r="K220" t="s">
        <v>2532</v>
      </c>
      <c r="O220" s="3">
        <v>46026</v>
      </c>
      <c r="S220" t="s">
        <v>3600</v>
      </c>
      <c r="T220" t="s">
        <v>64</v>
      </c>
      <c r="U220" t="s">
        <v>65</v>
      </c>
      <c r="V220" t="e">
        <f>_xlfn.XLOOKUP(UTILIZADAS[[#This Row],[Contacto1]],Tabla2[phone_number_dialed],Tabla2[status_name],,0)</f>
        <v>#N/A</v>
      </c>
    </row>
    <row r="221" spans="1:22" hidden="1">
      <c r="A221" s="86" t="s">
        <v>2121</v>
      </c>
      <c r="B221" t="s">
        <v>2150</v>
      </c>
      <c r="C221" s="4">
        <v>359358260000</v>
      </c>
      <c r="D221" t="s">
        <v>3945</v>
      </c>
      <c r="E221">
        <f>+_xlfn.XLOOKUP(UTILIZADAS[[#This Row],[Numero_Cuenta]],'[1]cobros_marzo (fijo)'!$B:$B,'[1]cobros_marzo (fijo)'!$D:$D,,0)</f>
        <v>0</v>
      </c>
      <c r="G221" s="3">
        <v>46026</v>
      </c>
      <c r="H221">
        <v>66439882</v>
      </c>
      <c r="I221">
        <v>66439882</v>
      </c>
      <c r="K221" t="s">
        <v>2532</v>
      </c>
      <c r="O221" s="3">
        <v>46026</v>
      </c>
      <c r="S221" t="s">
        <v>3600</v>
      </c>
      <c r="T221" t="s">
        <v>64</v>
      </c>
      <c r="U221" t="s">
        <v>65</v>
      </c>
      <c r="V221" t="e">
        <f>_xlfn.XLOOKUP(UTILIZADAS[[#This Row],[Contacto1]],Tabla2[phone_number_dialed],Tabla2[status_name],,0)</f>
        <v>#N/A</v>
      </c>
    </row>
    <row r="222" spans="1:22" hidden="1">
      <c r="A222" s="86" t="s">
        <v>2121</v>
      </c>
      <c r="B222" t="s">
        <v>1562</v>
      </c>
      <c r="C222" s="4">
        <v>359356850000</v>
      </c>
      <c r="D222" t="s">
        <v>3945</v>
      </c>
      <c r="E222">
        <f>+_xlfn.XLOOKUP(UTILIZADAS[[#This Row],[Numero_Cuenta]],'[1]cobros_marzo (fijo)'!$B:$B,'[1]cobros_marzo (fijo)'!$D:$D,,0)</f>
        <v>0</v>
      </c>
      <c r="G222" s="3">
        <v>46026</v>
      </c>
      <c r="H222">
        <v>66818574</v>
      </c>
      <c r="I222">
        <v>66818574</v>
      </c>
      <c r="K222" t="s">
        <v>2533</v>
      </c>
      <c r="O222" s="3">
        <v>46026</v>
      </c>
      <c r="S222" t="s">
        <v>1563</v>
      </c>
      <c r="T222" t="s">
        <v>64</v>
      </c>
      <c r="U222" t="s">
        <v>65</v>
      </c>
      <c r="V222" t="e">
        <f>_xlfn.XLOOKUP(UTILIZADAS[[#This Row],[Contacto1]],Tabla2[phone_number_dialed],Tabla2[status_name],,0)</f>
        <v>#N/A</v>
      </c>
    </row>
    <row r="223" spans="1:22" hidden="1">
      <c r="A223" s="86" t="s">
        <v>2121</v>
      </c>
      <c r="B223" t="s">
        <v>2151</v>
      </c>
      <c r="C223" s="4">
        <v>355358100000</v>
      </c>
      <c r="D223" t="s">
        <v>3945</v>
      </c>
      <c r="E223">
        <f>+_xlfn.XLOOKUP(UTILIZADAS[[#This Row],[Numero_Cuenta]],'[1]cobros_marzo (fijo)'!$B:$B,'[1]cobros_marzo (fijo)'!$D:$D,,0)</f>
        <v>0</v>
      </c>
      <c r="G223" s="3">
        <v>46026</v>
      </c>
      <c r="H223">
        <v>63729686</v>
      </c>
      <c r="I223">
        <v>63729686</v>
      </c>
      <c r="K223" t="s">
        <v>2534</v>
      </c>
      <c r="O223" s="3">
        <v>46026</v>
      </c>
      <c r="S223" t="s">
        <v>3601</v>
      </c>
      <c r="T223" t="s">
        <v>64</v>
      </c>
      <c r="U223" t="s">
        <v>65</v>
      </c>
      <c r="V223" t="e">
        <f>_xlfn.XLOOKUP(UTILIZADAS[[#This Row],[Contacto1]],Tabla2[phone_number_dialed],Tabla2[status_name],,0)</f>
        <v>#N/A</v>
      </c>
    </row>
    <row r="224" spans="1:22" hidden="1">
      <c r="A224" s="86" t="s">
        <v>2121</v>
      </c>
      <c r="B224" t="s">
        <v>1564</v>
      </c>
      <c r="C224" s="4">
        <v>295094610000</v>
      </c>
      <c r="D224" t="s">
        <v>3945</v>
      </c>
      <c r="E224">
        <f>+_xlfn.XLOOKUP(UTILIZADAS[[#This Row],[Numero_Cuenta]],'[1]cobros_marzo (fijo)'!$B:$B,'[1]cobros_marzo (fijo)'!$D:$D,,0)</f>
        <v>0</v>
      </c>
      <c r="G224" s="3">
        <v>46026</v>
      </c>
      <c r="H224">
        <v>68629734</v>
      </c>
      <c r="I224">
        <v>68629734</v>
      </c>
      <c r="K224" t="s">
        <v>2535</v>
      </c>
      <c r="O224" s="3">
        <v>46026</v>
      </c>
      <c r="S224" t="s">
        <v>1565</v>
      </c>
      <c r="T224" t="s">
        <v>64</v>
      </c>
      <c r="U224" t="s">
        <v>65</v>
      </c>
      <c r="V224" t="e">
        <f>_xlfn.XLOOKUP(UTILIZADAS[[#This Row],[Contacto1]],Tabla2[phone_number_dialed],Tabla2[status_name],,0)</f>
        <v>#N/A</v>
      </c>
    </row>
    <row r="225" spans="1:22" hidden="1">
      <c r="A225" s="86" t="s">
        <v>2121</v>
      </c>
      <c r="B225" t="s">
        <v>1566</v>
      </c>
      <c r="C225" s="4">
        <v>353357510000</v>
      </c>
      <c r="D225" t="s">
        <v>3945</v>
      </c>
      <c r="E225">
        <f>+_xlfn.XLOOKUP(UTILIZADAS[[#This Row],[Numero_Cuenta]],'[1]cobros_marzo (fijo)'!$B:$B,'[1]cobros_marzo (fijo)'!$D:$D,,0)</f>
        <v>0</v>
      </c>
      <c r="G225" s="3">
        <v>46026</v>
      </c>
      <c r="H225">
        <v>66986612</v>
      </c>
      <c r="I225">
        <v>66986612</v>
      </c>
      <c r="K225" t="s">
        <v>2536</v>
      </c>
      <c r="O225" s="3">
        <v>46026</v>
      </c>
      <c r="S225" t="s">
        <v>1567</v>
      </c>
      <c r="T225" t="s">
        <v>64</v>
      </c>
      <c r="U225" t="s">
        <v>65</v>
      </c>
      <c r="V225" t="e">
        <f>_xlfn.XLOOKUP(UTILIZADAS[[#This Row],[Contacto1]],Tabla2[phone_number_dialed],Tabla2[status_name],,0)</f>
        <v>#N/A</v>
      </c>
    </row>
    <row r="226" spans="1:22" hidden="1">
      <c r="A226" s="86" t="s">
        <v>2121</v>
      </c>
      <c r="B226" t="s">
        <v>1541</v>
      </c>
      <c r="C226" s="4">
        <v>352357030000</v>
      </c>
      <c r="D226" t="s">
        <v>3945</v>
      </c>
      <c r="E226">
        <f>+_xlfn.XLOOKUP(UTILIZADAS[[#This Row],[Numero_Cuenta]],'[1]cobros_marzo (fijo)'!$B:$B,'[1]cobros_marzo (fijo)'!$D:$D,,0)</f>
        <v>0</v>
      </c>
      <c r="G226" s="3">
        <v>46026</v>
      </c>
      <c r="H226">
        <v>68535613</v>
      </c>
      <c r="I226">
        <v>68535613</v>
      </c>
      <c r="K226" t="s">
        <v>2537</v>
      </c>
      <c r="O226" s="3">
        <v>46026</v>
      </c>
      <c r="S226" t="s">
        <v>1542</v>
      </c>
      <c r="T226" t="s">
        <v>64</v>
      </c>
      <c r="U226" t="s">
        <v>65</v>
      </c>
      <c r="V226" t="e">
        <f>_xlfn.XLOOKUP(UTILIZADAS[[#This Row],[Contacto1]],Tabla2[phone_number_dialed],Tabla2[status_name],,0)</f>
        <v>#N/A</v>
      </c>
    </row>
    <row r="227" spans="1:22" hidden="1">
      <c r="A227" s="86" t="s">
        <v>2121</v>
      </c>
      <c r="B227" t="s">
        <v>1543</v>
      </c>
      <c r="C227" s="4">
        <v>359338580000</v>
      </c>
      <c r="D227" t="s">
        <v>3945</v>
      </c>
      <c r="E227">
        <f>+_xlfn.XLOOKUP(UTILIZADAS[[#This Row],[Numero_Cuenta]],'[1]cobros_marzo (fijo)'!$B:$B,'[1]cobros_marzo (fijo)'!$D:$D,,0)</f>
        <v>0</v>
      </c>
      <c r="G227" s="3">
        <v>46026</v>
      </c>
      <c r="H227">
        <v>65014520</v>
      </c>
      <c r="I227">
        <v>65014520</v>
      </c>
      <c r="K227" t="s">
        <v>1999</v>
      </c>
      <c r="O227" s="3">
        <v>46026</v>
      </c>
      <c r="S227" t="s">
        <v>1544</v>
      </c>
      <c r="T227" t="s">
        <v>64</v>
      </c>
      <c r="U227" t="s">
        <v>65</v>
      </c>
      <c r="V227" t="e">
        <f>_xlfn.XLOOKUP(UTILIZADAS[[#This Row],[Contacto1]],Tabla2[phone_number_dialed],Tabla2[status_name],,0)</f>
        <v>#N/A</v>
      </c>
    </row>
    <row r="228" spans="1:22" hidden="1">
      <c r="A228" s="86" t="s">
        <v>2121</v>
      </c>
      <c r="B228" t="s">
        <v>1545</v>
      </c>
      <c r="C228" s="4">
        <v>358028670000</v>
      </c>
      <c r="D228" t="s">
        <v>3945</v>
      </c>
      <c r="E228">
        <f>+_xlfn.XLOOKUP(UTILIZADAS[[#This Row],[Numero_Cuenta]],'[1]cobros_marzo (fijo)'!$B:$B,'[1]cobros_marzo (fijo)'!$D:$D,,0)</f>
        <v>0</v>
      </c>
      <c r="G228" s="3">
        <v>46026</v>
      </c>
      <c r="H228">
        <v>67890543</v>
      </c>
      <c r="I228">
        <v>67890543</v>
      </c>
      <c r="K228" t="s">
        <v>2023</v>
      </c>
      <c r="O228" s="3">
        <v>46026</v>
      </c>
      <c r="S228" t="s">
        <v>1546</v>
      </c>
      <c r="T228" t="s">
        <v>64</v>
      </c>
      <c r="U228" t="s">
        <v>65</v>
      </c>
      <c r="V228" t="e">
        <f>_xlfn.XLOOKUP(UTILIZADAS[[#This Row],[Contacto1]],Tabla2[phone_number_dialed],Tabla2[status_name],,0)</f>
        <v>#N/A</v>
      </c>
    </row>
    <row r="229" spans="1:22" hidden="1">
      <c r="A229" s="86" t="s">
        <v>2121</v>
      </c>
      <c r="B229" t="s">
        <v>4101</v>
      </c>
      <c r="C229" s="4">
        <v>353359190000</v>
      </c>
      <c r="D229" t="s">
        <v>3945</v>
      </c>
      <c r="E229">
        <f>+_xlfn.XLOOKUP(UTILIZADAS[[#This Row],[Numero_Cuenta]],'[1]cobros_marzo (fijo)'!$B:$B,'[1]cobros_marzo (fijo)'!$D:$D,,0)</f>
        <v>0</v>
      </c>
      <c r="G229" s="3">
        <v>46026</v>
      </c>
      <c r="H229">
        <v>69264035</v>
      </c>
      <c r="I229">
        <v>69264035</v>
      </c>
      <c r="K229" t="s">
        <v>2538</v>
      </c>
      <c r="O229" s="3">
        <v>46026</v>
      </c>
      <c r="S229" t="s">
        <v>3602</v>
      </c>
      <c r="T229" t="s">
        <v>64</v>
      </c>
      <c r="U229" t="s">
        <v>65</v>
      </c>
      <c r="V229" t="e">
        <f>_xlfn.XLOOKUP(UTILIZADAS[[#This Row],[Contacto1]],Tabla2[phone_number_dialed],Tabla2[status_name],,0)</f>
        <v>#N/A</v>
      </c>
    </row>
    <row r="230" spans="1:22" hidden="1">
      <c r="A230" s="86" t="s">
        <v>2121</v>
      </c>
      <c r="B230" t="s">
        <v>1547</v>
      </c>
      <c r="C230" s="4">
        <v>358357750000</v>
      </c>
      <c r="D230" t="s">
        <v>3945</v>
      </c>
      <c r="E230">
        <f>+_xlfn.XLOOKUP(UTILIZADAS[[#This Row],[Numero_Cuenta]],'[1]cobros_marzo (fijo)'!$B:$B,'[1]cobros_marzo (fijo)'!$D:$D,,0)</f>
        <v>0</v>
      </c>
      <c r="G230" s="3">
        <v>46026</v>
      </c>
      <c r="H230">
        <v>69997245</v>
      </c>
      <c r="I230">
        <v>69997245</v>
      </c>
      <c r="K230" t="s">
        <v>2539</v>
      </c>
      <c r="O230" s="3">
        <v>46026</v>
      </c>
      <c r="S230" t="s">
        <v>1548</v>
      </c>
      <c r="T230" t="s">
        <v>64</v>
      </c>
      <c r="U230" t="s">
        <v>65</v>
      </c>
      <c r="V230" t="e">
        <f>_xlfn.XLOOKUP(UTILIZADAS[[#This Row],[Contacto1]],Tabla2[phone_number_dialed],Tabla2[status_name],,0)</f>
        <v>#N/A</v>
      </c>
    </row>
    <row r="231" spans="1:22" hidden="1">
      <c r="A231" s="86" t="s">
        <v>2121</v>
      </c>
      <c r="B231" t="s">
        <v>1549</v>
      </c>
      <c r="C231" s="4">
        <v>354358340000</v>
      </c>
      <c r="D231" t="s">
        <v>3945</v>
      </c>
      <c r="E231">
        <f>+_xlfn.XLOOKUP(UTILIZADAS[[#This Row],[Numero_Cuenta]],'[1]cobros_marzo (fijo)'!$B:$B,'[1]cobros_marzo (fijo)'!$D:$D,,0)</f>
        <v>0</v>
      </c>
      <c r="G231" s="3">
        <v>46026</v>
      </c>
      <c r="H231">
        <v>67059028</v>
      </c>
      <c r="I231">
        <v>67059028</v>
      </c>
      <c r="K231" t="s">
        <v>2540</v>
      </c>
      <c r="O231" s="3">
        <v>46026</v>
      </c>
      <c r="S231" t="s">
        <v>1550</v>
      </c>
      <c r="T231" t="s">
        <v>64</v>
      </c>
      <c r="U231" t="s">
        <v>65</v>
      </c>
      <c r="V231" t="e">
        <f>_xlfn.XLOOKUP(UTILIZADAS[[#This Row],[Contacto1]],Tabla2[phone_number_dialed],Tabla2[status_name],,0)</f>
        <v>#N/A</v>
      </c>
    </row>
    <row r="232" spans="1:22" hidden="1">
      <c r="A232" s="86" t="s">
        <v>2121</v>
      </c>
      <c r="B232" t="s">
        <v>1640</v>
      </c>
      <c r="C232" s="4">
        <v>351352270000</v>
      </c>
      <c r="D232" t="s">
        <v>3945</v>
      </c>
      <c r="E232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232" s="3">
        <v>46026</v>
      </c>
      <c r="H232">
        <v>68509947</v>
      </c>
      <c r="I232">
        <v>68509947</v>
      </c>
      <c r="K232" t="s">
        <v>2541</v>
      </c>
      <c r="O232" s="3">
        <v>46026</v>
      </c>
      <c r="S232" t="s">
        <v>1551</v>
      </c>
      <c r="T232" t="s">
        <v>64</v>
      </c>
      <c r="U232" t="s">
        <v>65</v>
      </c>
      <c r="V232" t="e">
        <f>_xlfn.XLOOKUP(UTILIZADAS[[#This Row],[Contacto1]],Tabla2[phone_number_dialed],Tabla2[status_name],,0)</f>
        <v>#N/A</v>
      </c>
    </row>
    <row r="233" spans="1:22" hidden="1">
      <c r="A233" s="86" t="s">
        <v>2121</v>
      </c>
      <c r="B233" t="s">
        <v>1552</v>
      </c>
      <c r="C233" s="4">
        <v>357357400000</v>
      </c>
      <c r="D233" t="s">
        <v>3945</v>
      </c>
      <c r="E233">
        <f>+_xlfn.XLOOKUP(UTILIZADAS[[#This Row],[Numero_Cuenta]],'[1]cobros_marzo (fijo)'!$B:$B,'[1]cobros_marzo (fijo)'!$D:$D,,0)</f>
        <v>0</v>
      </c>
      <c r="G233" s="3">
        <v>46026</v>
      </c>
      <c r="H233">
        <v>65951702</v>
      </c>
      <c r="I233">
        <v>65951702</v>
      </c>
      <c r="K233" t="s">
        <v>2542</v>
      </c>
      <c r="O233" s="3">
        <v>46026</v>
      </c>
      <c r="S233" t="s">
        <v>1553</v>
      </c>
      <c r="T233" t="s">
        <v>64</v>
      </c>
      <c r="U233" t="s">
        <v>65</v>
      </c>
      <c r="V233" t="e">
        <f>_xlfn.XLOOKUP(UTILIZADAS[[#This Row],[Contacto1]],Tabla2[phone_number_dialed],Tabla2[status_name],,0)</f>
        <v>#N/A</v>
      </c>
    </row>
    <row r="234" spans="1:22" hidden="1">
      <c r="A234" s="86" t="s">
        <v>2121</v>
      </c>
      <c r="B234" t="s">
        <v>1554</v>
      </c>
      <c r="C234" s="4">
        <v>254004520000</v>
      </c>
      <c r="D234" t="s">
        <v>3945</v>
      </c>
      <c r="E234">
        <f>+_xlfn.XLOOKUP(UTILIZADAS[[#This Row],[Numero_Cuenta]],'[1]cobros_marzo (fijo)'!$B:$B,'[1]cobros_marzo (fijo)'!$D:$D,,0)</f>
        <v>0</v>
      </c>
      <c r="G234" s="3">
        <v>46026</v>
      </c>
      <c r="H234">
        <v>68191814</v>
      </c>
      <c r="I234">
        <v>68191814</v>
      </c>
      <c r="K234" t="s">
        <v>2543</v>
      </c>
      <c r="O234" s="3">
        <v>46026</v>
      </c>
      <c r="S234" t="s">
        <v>1555</v>
      </c>
      <c r="T234" t="s">
        <v>64</v>
      </c>
      <c r="U234" t="s">
        <v>65</v>
      </c>
      <c r="V234" t="e">
        <f>_xlfn.XLOOKUP(UTILIZADAS[[#This Row],[Contacto1]],Tabla2[phone_number_dialed],Tabla2[status_name],,0)</f>
        <v>#N/A</v>
      </c>
    </row>
    <row r="235" spans="1:22" hidden="1">
      <c r="A235" s="86" t="s">
        <v>2121</v>
      </c>
      <c r="B235" t="s">
        <v>1556</v>
      </c>
      <c r="C235" s="4">
        <v>356348370000</v>
      </c>
      <c r="D235" t="s">
        <v>3945</v>
      </c>
      <c r="E235">
        <f>+_xlfn.XLOOKUP(UTILIZADAS[[#This Row],[Numero_Cuenta]],'[1]cobros_marzo (fijo)'!$B:$B,'[1]cobros_marzo (fijo)'!$D:$D,,0)</f>
        <v>0</v>
      </c>
      <c r="G235" s="3">
        <v>46026</v>
      </c>
      <c r="H235">
        <v>65287756</v>
      </c>
      <c r="I235">
        <v>65287756</v>
      </c>
      <c r="K235" t="s">
        <v>2544</v>
      </c>
      <c r="O235" s="3">
        <v>46026</v>
      </c>
      <c r="S235" t="s">
        <v>1557</v>
      </c>
      <c r="T235" t="s">
        <v>64</v>
      </c>
      <c r="U235" t="s">
        <v>65</v>
      </c>
      <c r="V235" t="e">
        <f>_xlfn.XLOOKUP(UTILIZADAS[[#This Row],[Contacto1]],Tabla2[phone_number_dialed],Tabla2[status_name],,0)</f>
        <v>#N/A</v>
      </c>
    </row>
    <row r="236" spans="1:22" hidden="1">
      <c r="A236" s="86" t="s">
        <v>2121</v>
      </c>
      <c r="B236" t="s">
        <v>1558</v>
      </c>
      <c r="C236" s="4">
        <v>353359440000</v>
      </c>
      <c r="D236" t="s">
        <v>3945</v>
      </c>
      <c r="E236">
        <f>+_xlfn.XLOOKUP(UTILIZADAS[[#This Row],[Numero_Cuenta]],'[1]cobros_marzo (fijo)'!$B:$B,'[1]cobros_marzo (fijo)'!$D:$D,,0)</f>
        <v>0</v>
      </c>
      <c r="G236" s="3">
        <v>46026</v>
      </c>
      <c r="H236">
        <v>69394767</v>
      </c>
      <c r="I236">
        <v>69394767</v>
      </c>
      <c r="K236" t="s">
        <v>2545</v>
      </c>
      <c r="O236" s="3">
        <v>46026</v>
      </c>
      <c r="S236" t="s">
        <v>1559</v>
      </c>
      <c r="T236" t="s">
        <v>64</v>
      </c>
      <c r="U236" t="s">
        <v>65</v>
      </c>
      <c r="V236" t="e">
        <f>_xlfn.XLOOKUP(UTILIZADAS[[#This Row],[Contacto1]],Tabla2[phone_number_dialed],Tabla2[status_name],,0)</f>
        <v>#N/A</v>
      </c>
    </row>
    <row r="237" spans="1:22" hidden="1">
      <c r="A237" s="86" t="s">
        <v>2121</v>
      </c>
      <c r="B237" t="s">
        <v>1524</v>
      </c>
      <c r="C237" s="4">
        <v>357285600000</v>
      </c>
      <c r="D237" t="s">
        <v>3945</v>
      </c>
      <c r="E237">
        <f>+_xlfn.XLOOKUP(UTILIZADAS[[#This Row],[Numero_Cuenta]],'[1]cobros_marzo (fijo)'!$B:$B,'[1]cobros_marzo (fijo)'!$D:$D,,0)</f>
        <v>0</v>
      </c>
      <c r="G237" s="3">
        <v>46026</v>
      </c>
      <c r="H237">
        <v>69558662</v>
      </c>
      <c r="I237">
        <v>69558662</v>
      </c>
      <c r="K237" t="s">
        <v>2546</v>
      </c>
      <c r="O237" s="3">
        <v>46026</v>
      </c>
      <c r="S237" t="s">
        <v>1525</v>
      </c>
      <c r="T237" t="s">
        <v>64</v>
      </c>
      <c r="U237" t="s">
        <v>65</v>
      </c>
      <c r="V237" t="e">
        <f>_xlfn.XLOOKUP(UTILIZADAS[[#This Row],[Contacto1]],Tabla2[phone_number_dialed],Tabla2[status_name],,0)</f>
        <v>#N/A</v>
      </c>
    </row>
    <row r="238" spans="1:22" hidden="1">
      <c r="A238" s="86" t="s">
        <v>2121</v>
      </c>
      <c r="B238" t="s">
        <v>2152</v>
      </c>
      <c r="C238" s="4">
        <v>356310930000</v>
      </c>
      <c r="D238" t="s">
        <v>3945</v>
      </c>
      <c r="E238">
        <f>+_xlfn.XLOOKUP(UTILIZADAS[[#This Row],[Numero_Cuenta]],'[1]cobros_marzo (fijo)'!$B:$B,'[1]cobros_marzo (fijo)'!$D:$D,,0)</f>
        <v>0</v>
      </c>
      <c r="G238" s="3">
        <v>46026</v>
      </c>
      <c r="H238">
        <v>68791378</v>
      </c>
      <c r="I238">
        <v>68791378</v>
      </c>
      <c r="K238" t="s">
        <v>2547</v>
      </c>
      <c r="O238" s="3">
        <v>46026</v>
      </c>
      <c r="S238" t="s">
        <v>3603</v>
      </c>
      <c r="T238" t="s">
        <v>64</v>
      </c>
      <c r="U238" t="s">
        <v>65</v>
      </c>
      <c r="V238" t="e">
        <f>_xlfn.XLOOKUP(UTILIZADAS[[#This Row],[Contacto1]],Tabla2[phone_number_dialed],Tabla2[status_name],,0)</f>
        <v>#N/A</v>
      </c>
    </row>
    <row r="239" spans="1:22" hidden="1">
      <c r="A239" s="86" t="s">
        <v>2121</v>
      </c>
      <c r="B239" t="s">
        <v>1526</v>
      </c>
      <c r="C239" s="4">
        <v>356360990000</v>
      </c>
      <c r="D239" t="s">
        <v>3945</v>
      </c>
      <c r="E239">
        <f>+_xlfn.XLOOKUP(UTILIZADAS[[#This Row],[Numero_Cuenta]],'[1]cobros_marzo (fijo)'!$B:$B,'[1]cobros_marzo (fijo)'!$D:$D,,0)</f>
        <v>0</v>
      </c>
      <c r="G239" s="3">
        <v>46026</v>
      </c>
      <c r="H239">
        <v>65294266</v>
      </c>
      <c r="I239">
        <v>65294266</v>
      </c>
      <c r="K239" t="s">
        <v>2548</v>
      </c>
      <c r="O239" s="3">
        <v>46026</v>
      </c>
      <c r="S239" t="s">
        <v>1527</v>
      </c>
      <c r="T239" t="s">
        <v>64</v>
      </c>
      <c r="U239" t="s">
        <v>65</v>
      </c>
      <c r="V239" t="e">
        <f>_xlfn.XLOOKUP(UTILIZADAS[[#This Row],[Contacto1]],Tabla2[phone_number_dialed],Tabla2[status_name],,0)</f>
        <v>#N/A</v>
      </c>
    </row>
    <row r="240" spans="1:22" hidden="1">
      <c r="A240" s="86" t="s">
        <v>2121</v>
      </c>
      <c r="B240" t="s">
        <v>2153</v>
      </c>
      <c r="C240" s="4">
        <v>354359230000</v>
      </c>
      <c r="D240" t="s">
        <v>3945</v>
      </c>
      <c r="E240">
        <f>+_xlfn.XLOOKUP(UTILIZADAS[[#This Row],[Numero_Cuenta]],'[1]cobros_marzo (fijo)'!$B:$B,'[1]cobros_marzo (fijo)'!$D:$D,,0)</f>
        <v>0</v>
      </c>
      <c r="G240" s="3">
        <v>46026</v>
      </c>
      <c r="H240">
        <v>68162184</v>
      </c>
      <c r="I240">
        <v>68162184</v>
      </c>
      <c r="K240" t="s">
        <v>2549</v>
      </c>
      <c r="O240" s="3">
        <v>46026</v>
      </c>
      <c r="S240" t="s">
        <v>3604</v>
      </c>
      <c r="T240" t="s">
        <v>64</v>
      </c>
      <c r="U240" t="s">
        <v>65</v>
      </c>
      <c r="V240" t="e">
        <f>_xlfn.XLOOKUP(UTILIZADAS[[#This Row],[Contacto1]],Tabla2[phone_number_dialed],Tabla2[status_name],,0)</f>
        <v>#N/A</v>
      </c>
    </row>
    <row r="241" spans="1:22" hidden="1">
      <c r="A241" s="86" t="s">
        <v>2121</v>
      </c>
      <c r="B241" t="s">
        <v>1528</v>
      </c>
      <c r="C241" s="4">
        <v>272051270000</v>
      </c>
      <c r="D241" t="s">
        <v>3945</v>
      </c>
      <c r="E241">
        <f>+_xlfn.XLOOKUP(UTILIZADAS[[#This Row],[Numero_Cuenta]],'[1]cobros_marzo (fijo)'!$B:$B,'[1]cobros_marzo (fijo)'!$D:$D,,0)</f>
        <v>0</v>
      </c>
      <c r="G241" s="3">
        <v>46026</v>
      </c>
      <c r="H241">
        <v>62265318</v>
      </c>
      <c r="I241">
        <v>62265318</v>
      </c>
      <c r="K241" t="s">
        <v>2550</v>
      </c>
      <c r="O241" s="3">
        <v>46026</v>
      </c>
      <c r="S241" t="s">
        <v>1529</v>
      </c>
      <c r="T241" t="s">
        <v>64</v>
      </c>
      <c r="U241" t="s">
        <v>65</v>
      </c>
      <c r="V241" t="e">
        <f>_xlfn.XLOOKUP(UTILIZADAS[[#This Row],[Contacto1]],Tabla2[phone_number_dialed],Tabla2[status_name],,0)</f>
        <v>#N/A</v>
      </c>
    </row>
    <row r="242" spans="1:22" hidden="1">
      <c r="A242" s="86" t="s">
        <v>2121</v>
      </c>
      <c r="B242" t="s">
        <v>1530</v>
      </c>
      <c r="C242" s="4">
        <v>359346940000</v>
      </c>
      <c r="D242" t="s">
        <v>3945</v>
      </c>
      <c r="E24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42" s="3">
        <v>46026</v>
      </c>
      <c r="H242">
        <v>67890453</v>
      </c>
      <c r="I242">
        <v>67890453</v>
      </c>
      <c r="K242" t="s">
        <v>2451</v>
      </c>
      <c r="O242" s="3">
        <v>46026</v>
      </c>
      <c r="S242" t="s">
        <v>1531</v>
      </c>
      <c r="T242" t="s">
        <v>64</v>
      </c>
      <c r="U242" t="s">
        <v>65</v>
      </c>
      <c r="V242" t="e">
        <f>_xlfn.XLOOKUP(UTILIZADAS[[#This Row],[Contacto1]],Tabla2[phone_number_dialed],Tabla2[status_name],,0)</f>
        <v>#N/A</v>
      </c>
    </row>
    <row r="243" spans="1:22" hidden="1">
      <c r="A243" s="86" t="s">
        <v>2121</v>
      </c>
      <c r="B243" t="s">
        <v>1532</v>
      </c>
      <c r="C243" s="4">
        <v>358358400000</v>
      </c>
      <c r="D243" t="s">
        <v>3945</v>
      </c>
      <c r="E243">
        <f>+_xlfn.XLOOKUP(UTILIZADAS[[#This Row],[Numero_Cuenta]],'[1]cobros_marzo (fijo)'!$B:$B,'[1]cobros_marzo (fijo)'!$D:$D,,0)</f>
        <v>0</v>
      </c>
      <c r="G243" s="3">
        <v>46026</v>
      </c>
      <c r="H243">
        <v>69799498</v>
      </c>
      <c r="I243">
        <v>69799498</v>
      </c>
      <c r="K243" t="s">
        <v>2551</v>
      </c>
      <c r="O243" s="3">
        <v>46026</v>
      </c>
      <c r="S243" t="s">
        <v>1533</v>
      </c>
      <c r="T243" t="s">
        <v>64</v>
      </c>
      <c r="U243" t="s">
        <v>65</v>
      </c>
      <c r="V243" t="e">
        <f>_xlfn.XLOOKUP(UTILIZADAS[[#This Row],[Contacto1]],Tabla2[phone_number_dialed],Tabla2[status_name],,0)</f>
        <v>#N/A</v>
      </c>
    </row>
    <row r="244" spans="1:22" hidden="1">
      <c r="A244" s="86" t="s">
        <v>2121</v>
      </c>
      <c r="B244" t="s">
        <v>1534</v>
      </c>
      <c r="C244" s="4">
        <v>352358100000</v>
      </c>
      <c r="D244" t="s">
        <v>3945</v>
      </c>
      <c r="E244">
        <f>+_xlfn.XLOOKUP(UTILIZADAS[[#This Row],[Numero_Cuenta]],'[1]cobros_marzo (fijo)'!$B:$B,'[1]cobros_marzo (fijo)'!$D:$D,,0)</f>
        <v>0</v>
      </c>
      <c r="G244" s="3">
        <v>46026</v>
      </c>
      <c r="H244">
        <v>64178091</v>
      </c>
      <c r="I244">
        <v>64178091</v>
      </c>
      <c r="K244" t="s">
        <v>2552</v>
      </c>
      <c r="O244" s="3">
        <v>46026</v>
      </c>
      <c r="S244">
        <v>9762438</v>
      </c>
      <c r="T244" t="s">
        <v>64</v>
      </c>
      <c r="U244" t="s">
        <v>65</v>
      </c>
      <c r="V244" t="e">
        <f>_xlfn.XLOOKUP(UTILIZADAS[[#This Row],[Contacto1]],Tabla2[phone_number_dialed],Tabla2[status_name],,0)</f>
        <v>#N/A</v>
      </c>
    </row>
    <row r="245" spans="1:22" hidden="1">
      <c r="A245" s="86" t="s">
        <v>2121</v>
      </c>
      <c r="B245" t="s">
        <v>4102</v>
      </c>
      <c r="C245" s="4">
        <v>354359510000</v>
      </c>
      <c r="D245" t="s">
        <v>3945</v>
      </c>
      <c r="E245">
        <f>+_xlfn.XLOOKUP(UTILIZADAS[[#This Row],[Numero_Cuenta]],'[1]cobros_marzo (fijo)'!$B:$B,'[1]cobros_marzo (fijo)'!$D:$D,,0)</f>
        <v>0</v>
      </c>
      <c r="G245" s="3">
        <v>46026</v>
      </c>
      <c r="H245">
        <v>66641321</v>
      </c>
      <c r="I245">
        <v>66641321</v>
      </c>
      <c r="K245" t="s">
        <v>2553</v>
      </c>
      <c r="O245" s="3">
        <v>46026</v>
      </c>
      <c r="S245" t="s">
        <v>3605</v>
      </c>
      <c r="T245" t="s">
        <v>64</v>
      </c>
      <c r="U245" t="s">
        <v>65</v>
      </c>
      <c r="V245" t="e">
        <f>_xlfn.XLOOKUP(UTILIZADAS[[#This Row],[Contacto1]],Tabla2[phone_number_dialed],Tabla2[status_name],,0)</f>
        <v>#N/A</v>
      </c>
    </row>
    <row r="246" spans="1:22" hidden="1">
      <c r="A246" s="86" t="s">
        <v>2121</v>
      </c>
      <c r="B246" t="s">
        <v>1537</v>
      </c>
      <c r="C246" s="4">
        <v>352343340000</v>
      </c>
      <c r="D246" t="s">
        <v>3945</v>
      </c>
      <c r="E246">
        <f>+_xlfn.XLOOKUP(UTILIZADAS[[#This Row],[Numero_Cuenta]],'[1]cobros_marzo (fijo)'!$B:$B,'[1]cobros_marzo (fijo)'!$D:$D,,0)</f>
        <v>0</v>
      </c>
      <c r="G246" s="3">
        <v>46026</v>
      </c>
      <c r="H246">
        <v>68010681</v>
      </c>
      <c r="I246">
        <v>68010681</v>
      </c>
      <c r="K246" t="s">
        <v>2554</v>
      </c>
      <c r="O246" s="3">
        <v>46026</v>
      </c>
      <c r="S246" t="s">
        <v>1538</v>
      </c>
      <c r="T246" t="s">
        <v>64</v>
      </c>
      <c r="U246" t="s">
        <v>65</v>
      </c>
      <c r="V246" t="e">
        <f>_xlfn.XLOOKUP(UTILIZADAS[[#This Row],[Contacto1]],Tabla2[phone_number_dialed],Tabla2[status_name],,0)</f>
        <v>#N/A</v>
      </c>
    </row>
    <row r="247" spans="1:22" hidden="1">
      <c r="A247" s="86" t="s">
        <v>2121</v>
      </c>
      <c r="B247" t="s">
        <v>1539</v>
      </c>
      <c r="C247" s="4">
        <v>354360650000</v>
      </c>
      <c r="D247" t="s">
        <v>3945</v>
      </c>
      <c r="E247">
        <f>+_xlfn.XLOOKUP(UTILIZADAS[[#This Row],[Numero_Cuenta]],'[1]cobros_marzo (fijo)'!$B:$B,'[1]cobros_marzo (fijo)'!$D:$D,,0)</f>
        <v>0</v>
      </c>
      <c r="G247" s="3">
        <v>46026</v>
      </c>
      <c r="H247">
        <v>61016174</v>
      </c>
      <c r="I247">
        <v>61016174</v>
      </c>
      <c r="K247" t="s">
        <v>2555</v>
      </c>
      <c r="O247" s="3">
        <v>46026</v>
      </c>
      <c r="S247" t="s">
        <v>1540</v>
      </c>
      <c r="T247" t="s">
        <v>64</v>
      </c>
      <c r="U247" t="s">
        <v>65</v>
      </c>
      <c r="V247" t="e">
        <f>_xlfn.XLOOKUP(UTILIZADAS[[#This Row],[Contacto1]],Tabla2[phone_number_dialed],Tabla2[status_name],,0)</f>
        <v>#N/A</v>
      </c>
    </row>
    <row r="248" spans="1:22" hidden="1">
      <c r="A248" s="86" t="s">
        <v>2121</v>
      </c>
      <c r="B248" t="s">
        <v>1508</v>
      </c>
      <c r="C248" s="4">
        <v>357334100000</v>
      </c>
      <c r="D248" t="s">
        <v>3945</v>
      </c>
      <c r="E248">
        <f>+_xlfn.XLOOKUP(UTILIZADAS[[#This Row],[Numero_Cuenta]],'[1]cobros_marzo (fijo)'!$B:$B,'[1]cobros_marzo (fijo)'!$D:$D,,0)</f>
        <v>0</v>
      </c>
      <c r="G248" s="3">
        <v>46026</v>
      </c>
      <c r="H248">
        <v>66839768</v>
      </c>
      <c r="I248">
        <v>66839768</v>
      </c>
      <c r="K248" t="s">
        <v>2556</v>
      </c>
      <c r="O248" s="3">
        <v>46026</v>
      </c>
      <c r="S248" t="s">
        <v>1509</v>
      </c>
      <c r="T248" t="s">
        <v>64</v>
      </c>
      <c r="U248" t="s">
        <v>65</v>
      </c>
      <c r="V248" t="e">
        <f>_xlfn.XLOOKUP(UTILIZADAS[[#This Row],[Contacto1]],Tabla2[phone_number_dialed],Tabla2[status_name],,0)</f>
        <v>#N/A</v>
      </c>
    </row>
    <row r="249" spans="1:22" hidden="1">
      <c r="A249" s="86" t="s">
        <v>2121</v>
      </c>
      <c r="B249" t="s">
        <v>1512</v>
      </c>
      <c r="C249" s="4">
        <v>358355590000</v>
      </c>
      <c r="D249" t="s">
        <v>3945</v>
      </c>
      <c r="E249">
        <f>+_xlfn.XLOOKUP(UTILIZADAS[[#This Row],[Numero_Cuenta]],'[1]cobros_marzo (fijo)'!$B:$B,'[1]cobros_marzo (fijo)'!$D:$D,,0)</f>
        <v>0</v>
      </c>
      <c r="G249" s="3">
        <v>46026</v>
      </c>
      <c r="H249">
        <v>63321872</v>
      </c>
      <c r="I249">
        <v>63321872</v>
      </c>
      <c r="K249" t="s">
        <v>2557</v>
      </c>
      <c r="O249" s="3">
        <v>46026</v>
      </c>
      <c r="S249" t="s">
        <v>1513</v>
      </c>
      <c r="T249" t="s">
        <v>64</v>
      </c>
      <c r="U249" t="s">
        <v>65</v>
      </c>
      <c r="V249" t="e">
        <f>_xlfn.XLOOKUP(UTILIZADAS[[#This Row],[Contacto1]],Tabla2[phone_number_dialed],Tabla2[status_name],,0)</f>
        <v>#N/A</v>
      </c>
    </row>
    <row r="250" spans="1:22" hidden="1">
      <c r="A250" s="86" t="s">
        <v>2121</v>
      </c>
      <c r="B250" t="s">
        <v>1514</v>
      </c>
      <c r="C250" s="4">
        <v>357082970000</v>
      </c>
      <c r="D250" t="s">
        <v>3945</v>
      </c>
      <c r="E250">
        <f>+_xlfn.XLOOKUP(UTILIZADAS[[#This Row],[Numero_Cuenta]],'[1]cobros_marzo (fijo)'!$B:$B,'[1]cobros_marzo (fijo)'!$D:$D,,0)</f>
        <v>0</v>
      </c>
      <c r="G250" s="3">
        <v>46026</v>
      </c>
      <c r="H250">
        <v>67030325</v>
      </c>
      <c r="I250">
        <v>67030325</v>
      </c>
      <c r="K250" t="s">
        <v>2558</v>
      </c>
      <c r="O250" s="3">
        <v>46026</v>
      </c>
      <c r="S250" t="s">
        <v>1515</v>
      </c>
      <c r="T250" t="s">
        <v>64</v>
      </c>
      <c r="U250" t="s">
        <v>65</v>
      </c>
      <c r="V250" t="e">
        <f>_xlfn.XLOOKUP(UTILIZADAS[[#This Row],[Contacto1]],Tabla2[phone_number_dialed],Tabla2[status_name],,0)</f>
        <v>#N/A</v>
      </c>
    </row>
    <row r="251" spans="1:22" hidden="1">
      <c r="A251" s="86" t="s">
        <v>2121</v>
      </c>
      <c r="B251" t="s">
        <v>1516</v>
      </c>
      <c r="C251" s="4">
        <v>354358380000</v>
      </c>
      <c r="D251" t="s">
        <v>3945</v>
      </c>
      <c r="E251">
        <f>+_xlfn.XLOOKUP(UTILIZADAS[[#This Row],[Numero_Cuenta]],'[1]cobros_marzo (fijo)'!$B:$B,'[1]cobros_marzo (fijo)'!$D:$D,,0)</f>
        <v>0</v>
      </c>
      <c r="G251" s="3">
        <v>46026</v>
      </c>
      <c r="H251">
        <v>68906543</v>
      </c>
      <c r="I251">
        <v>68906543</v>
      </c>
      <c r="K251" t="s">
        <v>2559</v>
      </c>
      <c r="O251" s="3">
        <v>46026</v>
      </c>
      <c r="S251" t="s">
        <v>1517</v>
      </c>
      <c r="T251" t="s">
        <v>64</v>
      </c>
      <c r="U251" t="s">
        <v>65</v>
      </c>
      <c r="V251" t="e">
        <f>_xlfn.XLOOKUP(UTILIZADAS[[#This Row],[Contacto1]],Tabla2[phone_number_dialed],Tabla2[status_name],,0)</f>
        <v>#N/A</v>
      </c>
    </row>
    <row r="252" spans="1:22" hidden="1">
      <c r="A252" s="86" t="s">
        <v>2121</v>
      </c>
      <c r="B252" t="s">
        <v>1518</v>
      </c>
      <c r="C252" s="4">
        <v>353360370000</v>
      </c>
      <c r="D252" t="s">
        <v>3945</v>
      </c>
      <c r="E252">
        <f>+_xlfn.XLOOKUP(UTILIZADAS[[#This Row],[Numero_Cuenta]],'[1]cobros_marzo (fijo)'!$B:$B,'[1]cobros_marzo (fijo)'!$D:$D,,0)</f>
        <v>0</v>
      </c>
      <c r="G252" s="3">
        <v>46026</v>
      </c>
      <c r="H252">
        <v>65880586</v>
      </c>
      <c r="I252">
        <v>65880586</v>
      </c>
      <c r="K252" t="s">
        <v>1962</v>
      </c>
      <c r="O252" s="3">
        <v>46026</v>
      </c>
      <c r="S252" t="s">
        <v>1519</v>
      </c>
      <c r="T252" t="s">
        <v>84</v>
      </c>
      <c r="U252" t="s">
        <v>65</v>
      </c>
      <c r="V252" t="e">
        <f>_xlfn.XLOOKUP(UTILIZADAS[[#This Row],[Contacto1]],Tabla2[phone_number_dialed],Tabla2[status_name],,0)</f>
        <v>#N/A</v>
      </c>
    </row>
    <row r="253" spans="1:22" hidden="1">
      <c r="A253" s="86" t="s">
        <v>2121</v>
      </c>
      <c r="B253" t="s">
        <v>1520</v>
      </c>
      <c r="C253" s="4">
        <v>352351310000</v>
      </c>
      <c r="D253" t="s">
        <v>3945</v>
      </c>
      <c r="E253">
        <f>+_xlfn.XLOOKUP(UTILIZADAS[[#This Row],[Numero_Cuenta]],'[1]cobros_marzo (fijo)'!$B:$B,'[1]cobros_marzo (fijo)'!$D:$D,,0)</f>
        <v>0</v>
      </c>
      <c r="G253" s="3">
        <v>46026</v>
      </c>
      <c r="H253">
        <v>68981704</v>
      </c>
      <c r="I253">
        <v>68981704</v>
      </c>
      <c r="K253" t="s">
        <v>2560</v>
      </c>
      <c r="O253" s="3">
        <v>46026</v>
      </c>
      <c r="S253" t="s">
        <v>1521</v>
      </c>
      <c r="T253" t="s">
        <v>64</v>
      </c>
      <c r="U253" t="s">
        <v>65</v>
      </c>
      <c r="V253" t="e">
        <f>_xlfn.XLOOKUP(UTILIZADAS[[#This Row],[Contacto1]],Tabla2[phone_number_dialed],Tabla2[status_name],,0)</f>
        <v>#N/A</v>
      </c>
    </row>
    <row r="254" spans="1:22" hidden="1">
      <c r="A254" s="86" t="s">
        <v>2121</v>
      </c>
      <c r="B254" t="s">
        <v>1522</v>
      </c>
      <c r="C254" s="4">
        <v>354278250000</v>
      </c>
      <c r="D254" t="s">
        <v>3945</v>
      </c>
      <c r="E254">
        <f>+_xlfn.XLOOKUP(UTILIZADAS[[#This Row],[Numero_Cuenta]],'[1]cobros_marzo (fijo)'!$B:$B,'[1]cobros_marzo (fijo)'!$D:$D,,0)</f>
        <v>0</v>
      </c>
      <c r="G254" s="3">
        <v>46026</v>
      </c>
      <c r="H254">
        <v>61598243</v>
      </c>
      <c r="I254">
        <v>61598243</v>
      </c>
      <c r="K254" t="s">
        <v>2561</v>
      </c>
      <c r="O254" s="3">
        <v>46026</v>
      </c>
      <c r="S254" t="s">
        <v>1523</v>
      </c>
      <c r="T254" t="s">
        <v>64</v>
      </c>
      <c r="U254" t="s">
        <v>65</v>
      </c>
      <c r="V254" t="e">
        <f>_xlfn.XLOOKUP(UTILIZADAS[[#This Row],[Contacto1]],Tabla2[phone_number_dialed],Tabla2[status_name],,0)</f>
        <v>#N/A</v>
      </c>
    </row>
    <row r="255" spans="1:22" hidden="1">
      <c r="A255" s="86" t="s">
        <v>2121</v>
      </c>
      <c r="B255" t="s">
        <v>1522</v>
      </c>
      <c r="C255" s="4">
        <v>354278250000</v>
      </c>
      <c r="D255" t="s">
        <v>3945</v>
      </c>
      <c r="E255">
        <f>+_xlfn.XLOOKUP(UTILIZADAS[[#This Row],[Numero_Cuenta]],'[1]cobros_marzo (fijo)'!$B:$B,'[1]cobros_marzo (fijo)'!$D:$D,,0)</f>
        <v>0</v>
      </c>
      <c r="G255" s="3">
        <v>46026</v>
      </c>
      <c r="H255">
        <v>61598243</v>
      </c>
      <c r="I255">
        <v>61598243</v>
      </c>
      <c r="K255" t="s">
        <v>2562</v>
      </c>
      <c r="O255" s="3">
        <v>46026</v>
      </c>
      <c r="S255" t="s">
        <v>1523</v>
      </c>
      <c r="T255" t="s">
        <v>64</v>
      </c>
      <c r="U255" t="s">
        <v>65</v>
      </c>
      <c r="V255" t="e">
        <f>_xlfn.XLOOKUP(UTILIZADAS[[#This Row],[Contacto1]],Tabla2[phone_number_dialed],Tabla2[status_name],,0)</f>
        <v>#N/A</v>
      </c>
    </row>
    <row r="256" spans="1:22" hidden="1">
      <c r="A256" s="86" t="s">
        <v>2121</v>
      </c>
      <c r="B256" t="s">
        <v>1502</v>
      </c>
      <c r="C256" s="4">
        <v>352359920000</v>
      </c>
      <c r="D256" t="s">
        <v>3945</v>
      </c>
      <c r="E256">
        <f>+_xlfn.XLOOKUP(UTILIZADAS[[#This Row],[Numero_Cuenta]],'[1]cobros_marzo (fijo)'!$B:$B,'[1]cobros_marzo (fijo)'!$D:$D,,0)</f>
        <v>0</v>
      </c>
      <c r="G256" s="3">
        <v>46026</v>
      </c>
      <c r="H256">
        <v>67890543</v>
      </c>
      <c r="I256">
        <v>67890543</v>
      </c>
      <c r="K256" t="s">
        <v>2563</v>
      </c>
      <c r="O256" s="3">
        <v>46026</v>
      </c>
      <c r="S256" t="s">
        <v>1503</v>
      </c>
      <c r="T256" t="s">
        <v>64</v>
      </c>
      <c r="U256" t="s">
        <v>65</v>
      </c>
      <c r="V256" t="e">
        <f>_xlfn.XLOOKUP(UTILIZADAS[[#This Row],[Contacto1]],Tabla2[phone_number_dialed],Tabla2[status_name],,0)</f>
        <v>#N/A</v>
      </c>
    </row>
    <row r="257" spans="1:22" hidden="1">
      <c r="A257" s="86" t="s">
        <v>2121</v>
      </c>
      <c r="B257" t="s">
        <v>1504</v>
      </c>
      <c r="C257" s="4">
        <v>353342080000</v>
      </c>
      <c r="D257" t="s">
        <v>3945</v>
      </c>
      <c r="E257">
        <f>+_xlfn.XLOOKUP(UTILIZADAS[[#This Row],[Numero_Cuenta]],'[1]cobros_marzo (fijo)'!$B:$B,'[1]cobros_marzo (fijo)'!$D:$D,,0)</f>
        <v>0</v>
      </c>
      <c r="G257" s="3">
        <v>46026</v>
      </c>
      <c r="H257">
        <v>66547531</v>
      </c>
      <c r="I257">
        <v>66547531</v>
      </c>
      <c r="K257" t="s">
        <v>2564</v>
      </c>
      <c r="O257" s="3">
        <v>46026</v>
      </c>
      <c r="S257" t="s">
        <v>1505</v>
      </c>
      <c r="T257" t="s">
        <v>64</v>
      </c>
      <c r="U257" t="s">
        <v>65</v>
      </c>
      <c r="V257" t="e">
        <f>_xlfn.XLOOKUP(UTILIZADAS[[#This Row],[Contacto1]],Tabla2[phone_number_dialed],Tabla2[status_name],,0)</f>
        <v>#N/A</v>
      </c>
    </row>
    <row r="258" spans="1:22" hidden="1">
      <c r="A258" s="86" t="s">
        <v>2121</v>
      </c>
      <c r="B258" t="s">
        <v>1506</v>
      </c>
      <c r="C258" s="4">
        <v>354351160000</v>
      </c>
      <c r="D258" t="s">
        <v>3945</v>
      </c>
      <c r="E258">
        <f>+_xlfn.XLOOKUP(UTILIZADAS[[#This Row],[Numero_Cuenta]],'[1]cobros_marzo (fijo)'!$B:$B,'[1]cobros_marzo (fijo)'!$D:$D,,0)</f>
        <v>0</v>
      </c>
      <c r="G258" s="3">
        <v>46026</v>
      </c>
      <c r="H258">
        <v>64552668</v>
      </c>
      <c r="I258">
        <v>64552668</v>
      </c>
      <c r="K258" t="s">
        <v>2565</v>
      </c>
      <c r="O258" s="3">
        <v>46026</v>
      </c>
      <c r="S258" t="s">
        <v>1507</v>
      </c>
      <c r="T258" t="s">
        <v>64</v>
      </c>
      <c r="U258" t="s">
        <v>65</v>
      </c>
      <c r="V258" t="e">
        <f>_xlfn.XLOOKUP(UTILIZADAS[[#This Row],[Contacto1]],Tabla2[phone_number_dialed],Tabla2[status_name],,0)</f>
        <v>#N/A</v>
      </c>
    </row>
    <row r="259" spans="1:22" hidden="1">
      <c r="A259" s="86" t="s">
        <v>2121</v>
      </c>
      <c r="B259" t="s">
        <v>2154</v>
      </c>
      <c r="C259" s="4">
        <v>354338820000</v>
      </c>
      <c r="D259" t="s">
        <v>3945</v>
      </c>
      <c r="E259">
        <f>+_xlfn.XLOOKUP(UTILIZADAS[[#This Row],[Numero_Cuenta]],'[1]cobros_marzo (fijo)'!$B:$B,'[1]cobros_marzo (fijo)'!$D:$D,,0)</f>
        <v>0</v>
      </c>
      <c r="G259" s="3">
        <v>46026</v>
      </c>
      <c r="H259">
        <v>66151597</v>
      </c>
      <c r="I259">
        <v>66151597</v>
      </c>
      <c r="K259" t="s">
        <v>2566</v>
      </c>
      <c r="O259" s="3">
        <v>46026</v>
      </c>
      <c r="S259" t="s">
        <v>3606</v>
      </c>
      <c r="T259" t="s">
        <v>64</v>
      </c>
      <c r="U259" t="s">
        <v>65</v>
      </c>
      <c r="V259" t="e">
        <f>_xlfn.XLOOKUP(UTILIZADAS[[#This Row],[Contacto1]],Tabla2[phone_number_dialed],Tabla2[status_name],,0)</f>
        <v>#N/A</v>
      </c>
    </row>
    <row r="260" spans="1:22" hidden="1">
      <c r="A260" s="86" t="s">
        <v>2121</v>
      </c>
      <c r="B260" t="s">
        <v>1498</v>
      </c>
      <c r="C260" s="4">
        <v>355360850000</v>
      </c>
      <c r="D260" t="s">
        <v>3945</v>
      </c>
      <c r="E260">
        <f>+_xlfn.XLOOKUP(UTILIZADAS[[#This Row],[Numero_Cuenta]],'[1]cobros_marzo (fijo)'!$B:$B,'[1]cobros_marzo (fijo)'!$D:$D,,0)</f>
        <v>0</v>
      </c>
      <c r="G260" s="3">
        <v>46026</v>
      </c>
      <c r="H260">
        <v>63390957</v>
      </c>
      <c r="I260">
        <v>63390957</v>
      </c>
      <c r="K260" t="s">
        <v>2023</v>
      </c>
      <c r="O260" s="3">
        <v>46026</v>
      </c>
      <c r="S260" t="s">
        <v>1499</v>
      </c>
      <c r="T260" t="s">
        <v>64</v>
      </c>
      <c r="U260" t="s">
        <v>65</v>
      </c>
      <c r="V260" t="e">
        <f>_xlfn.XLOOKUP(UTILIZADAS[[#This Row],[Contacto1]],Tabla2[phone_number_dialed],Tabla2[status_name],,0)</f>
        <v>#N/A</v>
      </c>
    </row>
    <row r="261" spans="1:22" hidden="1">
      <c r="A261" s="86" t="s">
        <v>2121</v>
      </c>
      <c r="B261" t="s">
        <v>4103</v>
      </c>
      <c r="C261" s="4">
        <v>353361830000</v>
      </c>
      <c r="D261" t="s">
        <v>3945</v>
      </c>
      <c r="E261">
        <f>+_xlfn.XLOOKUP(UTILIZADAS[[#This Row],[Numero_Cuenta]],'[1]cobros_marzo (fijo)'!$B:$B,'[1]cobros_marzo (fijo)'!$D:$D,,0)</f>
        <v>0</v>
      </c>
      <c r="G261" s="3">
        <v>46026</v>
      </c>
      <c r="H261">
        <v>64600861</v>
      </c>
      <c r="I261">
        <v>64600861</v>
      </c>
      <c r="K261" t="s">
        <v>2567</v>
      </c>
      <c r="O261" s="3">
        <v>46026</v>
      </c>
      <c r="S261" t="s">
        <v>3607</v>
      </c>
      <c r="T261" t="s">
        <v>64</v>
      </c>
      <c r="U261" t="s">
        <v>65</v>
      </c>
      <c r="V261" t="e">
        <f>_xlfn.XLOOKUP(UTILIZADAS[[#This Row],[Contacto1]],Tabla2[phone_number_dialed],Tabla2[status_name],,0)</f>
        <v>#N/A</v>
      </c>
    </row>
    <row r="262" spans="1:22" hidden="1">
      <c r="A262" s="86" t="s">
        <v>2121</v>
      </c>
      <c r="B262" t="s">
        <v>1478</v>
      </c>
      <c r="C262" s="4">
        <v>353362830000</v>
      </c>
      <c r="D262" t="s">
        <v>3945</v>
      </c>
      <c r="E262">
        <f>+_xlfn.XLOOKUP(UTILIZADAS[[#This Row],[Numero_Cuenta]],'[1]cobros_marzo (fijo)'!$B:$B,'[1]cobros_marzo (fijo)'!$D:$D,,0)</f>
        <v>0</v>
      </c>
      <c r="G262" s="3">
        <v>46026</v>
      </c>
      <c r="H262">
        <v>67472824</v>
      </c>
      <c r="I262">
        <v>67472824</v>
      </c>
      <c r="K262" t="s">
        <v>2568</v>
      </c>
      <c r="O262" s="3">
        <v>46026</v>
      </c>
      <c r="S262" t="s">
        <v>1479</v>
      </c>
      <c r="T262" t="s">
        <v>64</v>
      </c>
      <c r="U262" t="s">
        <v>65</v>
      </c>
      <c r="V262" t="e">
        <f>_xlfn.XLOOKUP(UTILIZADAS[[#This Row],[Contacto1]],Tabla2[phone_number_dialed],Tabla2[status_name],,0)</f>
        <v>#N/A</v>
      </c>
    </row>
    <row r="263" spans="1:22" hidden="1">
      <c r="A263" s="86" t="s">
        <v>2121</v>
      </c>
      <c r="B263" t="s">
        <v>4104</v>
      </c>
      <c r="C263" s="4">
        <v>357362650000</v>
      </c>
      <c r="D263" t="s">
        <v>3945</v>
      </c>
      <c r="E263">
        <f>+_xlfn.XLOOKUP(UTILIZADAS[[#This Row],[Numero_Cuenta]],'[1]cobros_marzo (fijo)'!$B:$B,'[1]cobros_marzo (fijo)'!$D:$D,,0)</f>
        <v>0</v>
      </c>
      <c r="G263" s="3">
        <v>46026</v>
      </c>
      <c r="H263">
        <v>66524941</v>
      </c>
      <c r="I263">
        <v>66524941</v>
      </c>
      <c r="K263" t="s">
        <v>2569</v>
      </c>
      <c r="O263" s="3">
        <v>46026</v>
      </c>
      <c r="S263" t="s">
        <v>3608</v>
      </c>
      <c r="T263" t="s">
        <v>64</v>
      </c>
      <c r="U263" t="s">
        <v>65</v>
      </c>
      <c r="V263" t="e">
        <f>_xlfn.XLOOKUP(UTILIZADAS[[#This Row],[Contacto1]],Tabla2[phone_number_dialed],Tabla2[status_name],,0)</f>
        <v>#N/A</v>
      </c>
    </row>
    <row r="264" spans="1:22" hidden="1">
      <c r="A264" s="86" t="s">
        <v>2121</v>
      </c>
      <c r="B264" t="s">
        <v>1480</v>
      </c>
      <c r="C264" s="4">
        <v>353363710000</v>
      </c>
      <c r="D264" t="s">
        <v>3945</v>
      </c>
      <c r="E264">
        <f>+_xlfn.XLOOKUP(UTILIZADAS[[#This Row],[Numero_Cuenta]],'[1]cobros_marzo (fijo)'!$B:$B,'[1]cobros_marzo (fijo)'!$D:$D,,0)</f>
        <v>0</v>
      </c>
      <c r="G264" s="3">
        <v>46026</v>
      </c>
      <c r="H264">
        <v>61626717</v>
      </c>
      <c r="I264">
        <v>61626717</v>
      </c>
      <c r="K264" t="s">
        <v>2570</v>
      </c>
      <c r="O264" s="3">
        <v>46026</v>
      </c>
      <c r="S264" t="s">
        <v>1481</v>
      </c>
      <c r="T264" t="s">
        <v>64</v>
      </c>
      <c r="U264" t="s">
        <v>65</v>
      </c>
      <c r="V264" t="e">
        <f>_xlfn.XLOOKUP(UTILIZADAS[[#This Row],[Contacto1]],Tabla2[phone_number_dialed],Tabla2[status_name],,0)</f>
        <v>#N/A</v>
      </c>
    </row>
    <row r="265" spans="1:22" hidden="1">
      <c r="A265" s="86" t="s">
        <v>2121</v>
      </c>
      <c r="B265" t="s">
        <v>1480</v>
      </c>
      <c r="C265" s="4">
        <v>353363710000</v>
      </c>
      <c r="D265" t="s">
        <v>3945</v>
      </c>
      <c r="E265">
        <f>+_xlfn.XLOOKUP(UTILIZADAS[[#This Row],[Numero_Cuenta]],'[1]cobros_marzo (fijo)'!$B:$B,'[1]cobros_marzo (fijo)'!$D:$D,,0)</f>
        <v>0</v>
      </c>
      <c r="G265" s="3">
        <v>46026</v>
      </c>
      <c r="H265">
        <v>61626717</v>
      </c>
      <c r="I265">
        <v>61626717</v>
      </c>
      <c r="K265" t="s">
        <v>2571</v>
      </c>
      <c r="O265" s="3">
        <v>46026</v>
      </c>
      <c r="S265" t="s">
        <v>1481</v>
      </c>
      <c r="T265" t="s">
        <v>64</v>
      </c>
      <c r="U265" t="s">
        <v>65</v>
      </c>
      <c r="V265" t="e">
        <f>_xlfn.XLOOKUP(UTILIZADAS[[#This Row],[Contacto1]],Tabla2[phone_number_dialed],Tabla2[status_name],,0)</f>
        <v>#N/A</v>
      </c>
    </row>
    <row r="266" spans="1:22" hidden="1">
      <c r="A266" s="86" t="s">
        <v>2121</v>
      </c>
      <c r="B266" t="s">
        <v>1482</v>
      </c>
      <c r="C266" s="4">
        <v>359363260000</v>
      </c>
      <c r="D266" t="s">
        <v>3945</v>
      </c>
      <c r="E266">
        <f>+_xlfn.XLOOKUP(UTILIZADAS[[#This Row],[Numero_Cuenta]],'[1]cobros_marzo (fijo)'!$B:$B,'[1]cobros_marzo (fijo)'!$D:$D,,0)</f>
        <v>0</v>
      </c>
      <c r="G266" s="3">
        <v>46026</v>
      </c>
      <c r="H266">
        <v>66525594</v>
      </c>
      <c r="I266">
        <v>66525594</v>
      </c>
      <c r="K266" t="s">
        <v>2572</v>
      </c>
      <c r="O266" s="3">
        <v>46026</v>
      </c>
      <c r="S266" t="s">
        <v>1483</v>
      </c>
      <c r="T266" t="s">
        <v>64</v>
      </c>
      <c r="U266" t="s">
        <v>65</v>
      </c>
      <c r="V266" t="e">
        <f>_xlfn.XLOOKUP(UTILIZADAS[[#This Row],[Contacto1]],Tabla2[phone_number_dialed],Tabla2[status_name],,0)</f>
        <v>#N/A</v>
      </c>
    </row>
    <row r="267" spans="1:22" hidden="1">
      <c r="A267" s="86" t="s">
        <v>2121</v>
      </c>
      <c r="B267" t="s">
        <v>1484</v>
      </c>
      <c r="C267" s="4">
        <v>356360130000</v>
      </c>
      <c r="D267" t="s">
        <v>3945</v>
      </c>
      <c r="E267">
        <f>+_xlfn.XLOOKUP(UTILIZADAS[[#This Row],[Numero_Cuenta]],'[1]cobros_marzo (fijo)'!$B:$B,'[1]cobros_marzo (fijo)'!$D:$D,,0)</f>
        <v>0</v>
      </c>
      <c r="G267" s="3">
        <v>46026</v>
      </c>
      <c r="H267">
        <v>65033484</v>
      </c>
      <c r="I267">
        <v>65033484</v>
      </c>
      <c r="K267" t="s">
        <v>2573</v>
      </c>
      <c r="O267" s="3">
        <v>46026</v>
      </c>
      <c r="S267" t="s">
        <v>1485</v>
      </c>
      <c r="T267" t="s">
        <v>64</v>
      </c>
      <c r="U267" t="s">
        <v>65</v>
      </c>
      <c r="V267" t="e">
        <f>_xlfn.XLOOKUP(UTILIZADAS[[#This Row],[Contacto1]],Tabla2[phone_number_dialed],Tabla2[status_name],,0)</f>
        <v>#N/A</v>
      </c>
    </row>
    <row r="268" spans="1:22" hidden="1">
      <c r="A268" s="86" t="s">
        <v>2121</v>
      </c>
      <c r="B268" t="s">
        <v>1486</v>
      </c>
      <c r="C268" s="4">
        <v>249025170000</v>
      </c>
      <c r="D268" t="s">
        <v>3945</v>
      </c>
      <c r="E268">
        <f>+_xlfn.XLOOKUP(UTILIZADAS[[#This Row],[Numero_Cuenta]],'[1]cobros_marzo (fijo)'!$B:$B,'[1]cobros_marzo (fijo)'!$D:$D,,0)</f>
        <v>0</v>
      </c>
      <c r="G268" s="3">
        <v>46026</v>
      </c>
      <c r="H268">
        <v>67410940</v>
      </c>
      <c r="I268">
        <v>67410940</v>
      </c>
      <c r="K268" t="s">
        <v>2574</v>
      </c>
      <c r="O268" s="3">
        <v>46026</v>
      </c>
      <c r="S268" t="s">
        <v>1487</v>
      </c>
      <c r="T268" t="s">
        <v>85</v>
      </c>
      <c r="U268" t="s">
        <v>65</v>
      </c>
      <c r="V268" t="e">
        <f>_xlfn.XLOOKUP(UTILIZADAS[[#This Row],[Contacto1]],Tabla2[phone_number_dialed],Tabla2[status_name],,0)</f>
        <v>#N/A</v>
      </c>
    </row>
    <row r="269" spans="1:22" hidden="1">
      <c r="A269" s="86" t="s">
        <v>2121</v>
      </c>
      <c r="B269" t="s">
        <v>1488</v>
      </c>
      <c r="C269" s="4">
        <v>357361480000</v>
      </c>
      <c r="D269" t="s">
        <v>3945</v>
      </c>
      <c r="E269">
        <f>+_xlfn.XLOOKUP(UTILIZADAS[[#This Row],[Numero_Cuenta]],'[1]cobros_marzo (fijo)'!$B:$B,'[1]cobros_marzo (fijo)'!$D:$D,,0)</f>
        <v>0</v>
      </c>
      <c r="G269" s="3">
        <v>46026</v>
      </c>
      <c r="H269">
        <v>65896977</v>
      </c>
      <c r="I269">
        <v>65896977</v>
      </c>
      <c r="K269" t="s">
        <v>2575</v>
      </c>
      <c r="O269" s="3">
        <v>46026</v>
      </c>
      <c r="S269" t="s">
        <v>1489</v>
      </c>
      <c r="T269" t="s">
        <v>64</v>
      </c>
      <c r="U269" t="s">
        <v>65</v>
      </c>
      <c r="V269" t="e">
        <f>_xlfn.XLOOKUP(UTILIZADAS[[#This Row],[Contacto1]],Tabla2[phone_number_dialed],Tabla2[status_name],,0)</f>
        <v>#N/A</v>
      </c>
    </row>
    <row r="270" spans="1:22" hidden="1">
      <c r="A270" s="86" t="s">
        <v>2121</v>
      </c>
      <c r="B270" t="s">
        <v>1490</v>
      </c>
      <c r="C270" s="4">
        <v>358198720000</v>
      </c>
      <c r="D270" t="s">
        <v>3945</v>
      </c>
      <c r="E270">
        <f>+_xlfn.XLOOKUP(UTILIZADAS[[#This Row],[Numero_Cuenta]],'[1]cobros_marzo (fijo)'!$B:$B,'[1]cobros_marzo (fijo)'!$D:$D,,0)</f>
        <v>0</v>
      </c>
      <c r="G270" s="3">
        <v>46026</v>
      </c>
      <c r="H270">
        <v>61667807</v>
      </c>
      <c r="I270">
        <v>61667807</v>
      </c>
      <c r="K270" t="s">
        <v>2576</v>
      </c>
      <c r="O270" s="3">
        <v>46026</v>
      </c>
      <c r="S270" t="s">
        <v>1491</v>
      </c>
      <c r="T270" t="s">
        <v>64</v>
      </c>
      <c r="U270" t="s">
        <v>65</v>
      </c>
      <c r="V270" t="e">
        <f>_xlfn.XLOOKUP(UTILIZADAS[[#This Row],[Contacto1]],Tabla2[phone_number_dialed],Tabla2[status_name],,0)</f>
        <v>#N/A</v>
      </c>
    </row>
    <row r="271" spans="1:22" hidden="1">
      <c r="A271" s="86" t="s">
        <v>2121</v>
      </c>
      <c r="B271" t="s">
        <v>1492</v>
      </c>
      <c r="C271" s="4">
        <v>353362270000</v>
      </c>
      <c r="D271" t="s">
        <v>3945</v>
      </c>
      <c r="E271">
        <f>+_xlfn.XLOOKUP(UTILIZADAS[[#This Row],[Numero_Cuenta]],'[1]cobros_marzo (fijo)'!$B:$B,'[1]cobros_marzo (fijo)'!$D:$D,,0)</f>
        <v>0</v>
      </c>
      <c r="G271" s="3">
        <v>46026</v>
      </c>
      <c r="H271">
        <v>60627074</v>
      </c>
      <c r="I271">
        <v>60627074</v>
      </c>
      <c r="K271" t="s">
        <v>2577</v>
      </c>
      <c r="O271" s="3">
        <v>46026</v>
      </c>
      <c r="S271" t="s">
        <v>1493</v>
      </c>
      <c r="T271" t="s">
        <v>64</v>
      </c>
      <c r="U271" t="s">
        <v>65</v>
      </c>
      <c r="V271" t="e">
        <f>_xlfn.XLOOKUP(UTILIZADAS[[#This Row],[Contacto1]],Tabla2[phone_number_dialed],Tabla2[status_name],,0)</f>
        <v>#N/A</v>
      </c>
    </row>
    <row r="272" spans="1:22" hidden="1">
      <c r="A272" s="86" t="s">
        <v>2121</v>
      </c>
      <c r="B272" t="s">
        <v>2155</v>
      </c>
      <c r="C272" s="4">
        <v>352358880000</v>
      </c>
      <c r="D272" t="s">
        <v>3945</v>
      </c>
      <c r="E272">
        <f>+_xlfn.XLOOKUP(UTILIZADAS[[#This Row],[Numero_Cuenta]],'[1]cobros_marzo (fijo)'!$B:$B,'[1]cobros_marzo (fijo)'!$D:$D,,0)</f>
        <v>0</v>
      </c>
      <c r="G272" s="3">
        <v>46026</v>
      </c>
      <c r="H272">
        <v>68039283</v>
      </c>
      <c r="I272">
        <v>68039283</v>
      </c>
      <c r="K272" t="s">
        <v>2578</v>
      </c>
      <c r="O272" s="3">
        <v>46026</v>
      </c>
      <c r="S272" t="s">
        <v>3609</v>
      </c>
      <c r="T272" t="s">
        <v>64</v>
      </c>
      <c r="U272" t="s">
        <v>65</v>
      </c>
      <c r="V272" t="e">
        <f>_xlfn.XLOOKUP(UTILIZADAS[[#This Row],[Contacto1]],Tabla2[phone_number_dialed],Tabla2[status_name],,0)</f>
        <v>#N/A</v>
      </c>
    </row>
    <row r="273" spans="1:22" hidden="1">
      <c r="A273" s="86" t="s">
        <v>2121</v>
      </c>
      <c r="B273" t="s">
        <v>4105</v>
      </c>
      <c r="C273" s="4">
        <v>356363530009</v>
      </c>
      <c r="D273" t="s">
        <v>3945</v>
      </c>
      <c r="E273">
        <f>+_xlfn.XLOOKUP(UTILIZADAS[[#This Row],[Numero_Cuenta]],'[1]cobros_marzo (fijo)'!$B:$B,'[1]cobros_marzo (fijo)'!$D:$D,,0)</f>
        <v>0</v>
      </c>
      <c r="G273" s="3">
        <v>46026</v>
      </c>
      <c r="H273">
        <v>66663505</v>
      </c>
      <c r="I273">
        <v>66663505</v>
      </c>
      <c r="K273" t="s">
        <v>2579</v>
      </c>
      <c r="O273" s="3">
        <v>46026</v>
      </c>
      <c r="S273" t="s">
        <v>3610</v>
      </c>
      <c r="T273" t="s">
        <v>64</v>
      </c>
      <c r="U273" t="s">
        <v>65</v>
      </c>
      <c r="V273" t="e">
        <f>_xlfn.XLOOKUP(UTILIZADAS[[#This Row],[Contacto1]],Tabla2[phone_number_dialed],Tabla2[status_name],,0)</f>
        <v>#N/A</v>
      </c>
    </row>
    <row r="274" spans="1:22" hidden="1">
      <c r="A274" s="86" t="s">
        <v>2121</v>
      </c>
      <c r="B274" t="s">
        <v>1494</v>
      </c>
      <c r="C274" s="4">
        <v>358363240000</v>
      </c>
      <c r="D274" t="s">
        <v>3945</v>
      </c>
      <c r="E274">
        <f>+_xlfn.XLOOKUP(UTILIZADAS[[#This Row],[Numero_Cuenta]],'[1]cobros_marzo (fijo)'!$B:$B,'[1]cobros_marzo (fijo)'!$D:$D,,0)</f>
        <v>0</v>
      </c>
      <c r="G274" s="3">
        <v>46026</v>
      </c>
      <c r="H274">
        <v>65475593</v>
      </c>
      <c r="I274">
        <v>65475593</v>
      </c>
      <c r="K274" t="s">
        <v>2580</v>
      </c>
      <c r="O274" s="3">
        <v>46026</v>
      </c>
      <c r="S274" t="s">
        <v>1495</v>
      </c>
      <c r="T274" t="s">
        <v>64</v>
      </c>
      <c r="U274" t="s">
        <v>65</v>
      </c>
      <c r="V274" t="e">
        <f>_xlfn.XLOOKUP(UTILIZADAS[[#This Row],[Contacto1]],Tabla2[phone_number_dialed],Tabla2[status_name],,0)</f>
        <v>#N/A</v>
      </c>
    </row>
    <row r="275" spans="1:22" hidden="1">
      <c r="A275" s="86" t="s">
        <v>2121</v>
      </c>
      <c r="B275" t="s">
        <v>1496</v>
      </c>
      <c r="C275" s="4">
        <v>357363010000</v>
      </c>
      <c r="D275" t="s">
        <v>3945</v>
      </c>
      <c r="E275">
        <f>+_xlfn.XLOOKUP(UTILIZADAS[[#This Row],[Numero_Cuenta]],'[1]cobros_marzo (fijo)'!$B:$B,'[1]cobros_marzo (fijo)'!$D:$D,,0)</f>
        <v>0</v>
      </c>
      <c r="G275" s="3">
        <v>46026</v>
      </c>
      <c r="H275">
        <v>69233280</v>
      </c>
      <c r="I275">
        <v>69233280</v>
      </c>
      <c r="K275" t="s">
        <v>2581</v>
      </c>
      <c r="O275" s="3">
        <v>46026</v>
      </c>
      <c r="S275" t="s">
        <v>1497</v>
      </c>
      <c r="T275" t="s">
        <v>64</v>
      </c>
      <c r="U275" t="s">
        <v>65</v>
      </c>
      <c r="V275" t="e">
        <f>_xlfn.XLOOKUP(UTILIZADAS[[#This Row],[Contacto1]],Tabla2[phone_number_dialed],Tabla2[status_name],,0)</f>
        <v>#N/A</v>
      </c>
    </row>
    <row r="276" spans="1:22" hidden="1">
      <c r="A276" s="86" t="s">
        <v>2121</v>
      </c>
      <c r="B276" t="s">
        <v>1496</v>
      </c>
      <c r="C276" s="4">
        <v>357363010000</v>
      </c>
      <c r="D276" t="s">
        <v>3945</v>
      </c>
      <c r="E276">
        <f>+_xlfn.XLOOKUP(UTILIZADAS[[#This Row],[Numero_Cuenta]],'[1]cobros_marzo (fijo)'!$B:$B,'[1]cobros_marzo (fijo)'!$D:$D,,0)</f>
        <v>0</v>
      </c>
      <c r="G276" s="3">
        <v>46026</v>
      </c>
      <c r="H276">
        <v>69233280</v>
      </c>
      <c r="I276">
        <v>69233280</v>
      </c>
      <c r="K276" t="s">
        <v>2581</v>
      </c>
      <c r="O276" s="3">
        <v>46026</v>
      </c>
      <c r="S276" t="s">
        <v>1497</v>
      </c>
      <c r="T276" t="s">
        <v>64</v>
      </c>
      <c r="U276" t="s">
        <v>65</v>
      </c>
      <c r="V276" t="e">
        <f>_xlfn.XLOOKUP(UTILIZADAS[[#This Row],[Contacto1]],Tabla2[phone_number_dialed],Tabla2[status_name],,0)</f>
        <v>#N/A</v>
      </c>
    </row>
    <row r="277" spans="1:22" hidden="1">
      <c r="A277" s="86" t="s">
        <v>2121</v>
      </c>
      <c r="B277" t="s">
        <v>1466</v>
      </c>
      <c r="C277" s="4">
        <v>353364870000</v>
      </c>
      <c r="D277" t="s">
        <v>3945</v>
      </c>
      <c r="E277">
        <f>+_xlfn.XLOOKUP(UTILIZADAS[[#This Row],[Numero_Cuenta]],'[1]cobros_marzo (fijo)'!$B:$B,'[1]cobros_marzo (fijo)'!$D:$D,,0)</f>
        <v>0</v>
      </c>
      <c r="G277" s="3">
        <v>46026</v>
      </c>
      <c r="H277">
        <v>64183727</v>
      </c>
      <c r="I277">
        <v>64183727</v>
      </c>
      <c r="K277" t="s">
        <v>2582</v>
      </c>
      <c r="O277" s="3">
        <v>46026</v>
      </c>
      <c r="S277" t="s">
        <v>1467</v>
      </c>
      <c r="T277" t="s">
        <v>64</v>
      </c>
      <c r="U277" t="s">
        <v>65</v>
      </c>
      <c r="V277" t="e">
        <f>_xlfn.XLOOKUP(UTILIZADAS[[#This Row],[Contacto1]],Tabla2[phone_number_dialed],Tabla2[status_name],,0)</f>
        <v>#N/A</v>
      </c>
    </row>
    <row r="278" spans="1:22" hidden="1">
      <c r="A278" s="86" t="s">
        <v>2121</v>
      </c>
      <c r="B278" t="s">
        <v>1468</v>
      </c>
      <c r="C278" s="4">
        <v>186074840000</v>
      </c>
      <c r="D278" t="s">
        <v>3945</v>
      </c>
      <c r="E278">
        <f>+_xlfn.XLOOKUP(UTILIZADAS[[#This Row],[Numero_Cuenta]],'[1]cobros_marzo (fijo)'!$B:$B,'[1]cobros_marzo (fijo)'!$D:$D,,0)</f>
        <v>0</v>
      </c>
      <c r="G278" s="3">
        <v>46026</v>
      </c>
      <c r="H278">
        <v>67370576</v>
      </c>
      <c r="I278">
        <v>67370576</v>
      </c>
      <c r="K278" t="s">
        <v>2583</v>
      </c>
      <c r="O278" s="3">
        <v>46026</v>
      </c>
      <c r="S278" t="s">
        <v>1469</v>
      </c>
      <c r="T278" t="s">
        <v>64</v>
      </c>
      <c r="U278" t="s">
        <v>65</v>
      </c>
      <c r="V278" t="e">
        <f>_xlfn.XLOOKUP(UTILIZADAS[[#This Row],[Contacto1]],Tabla2[phone_number_dialed],Tabla2[status_name],,0)</f>
        <v>#N/A</v>
      </c>
    </row>
    <row r="279" spans="1:22" hidden="1">
      <c r="A279" s="86" t="s">
        <v>2121</v>
      </c>
      <c r="B279" t="s">
        <v>1470</v>
      </c>
      <c r="C279" s="4">
        <v>359356930000</v>
      </c>
      <c r="D279" t="s">
        <v>3945</v>
      </c>
      <c r="E279">
        <f>+_xlfn.XLOOKUP(UTILIZADAS[[#This Row],[Numero_Cuenta]],'[1]cobros_marzo (fijo)'!$B:$B,'[1]cobros_marzo (fijo)'!$D:$D,,0)</f>
        <v>0</v>
      </c>
      <c r="G279" s="3">
        <v>46026</v>
      </c>
      <c r="H279">
        <v>69387381</v>
      </c>
      <c r="I279">
        <v>69387381</v>
      </c>
      <c r="K279" t="s">
        <v>2584</v>
      </c>
      <c r="O279" s="3">
        <v>46026</v>
      </c>
      <c r="S279" t="s">
        <v>1471</v>
      </c>
      <c r="T279" t="s">
        <v>64</v>
      </c>
      <c r="U279" t="s">
        <v>65</v>
      </c>
      <c r="V279" t="e">
        <f>_xlfn.XLOOKUP(UTILIZADAS[[#This Row],[Contacto1]],Tabla2[phone_number_dialed],Tabla2[status_name],,0)</f>
        <v>#N/A</v>
      </c>
    </row>
    <row r="280" spans="1:22" hidden="1">
      <c r="A280" s="86" t="s">
        <v>2121</v>
      </c>
      <c r="B280" t="s">
        <v>1472</v>
      </c>
      <c r="C280" s="4">
        <v>354199780000</v>
      </c>
      <c r="D280" t="s">
        <v>3945</v>
      </c>
      <c r="E280">
        <f>+_xlfn.XLOOKUP(UTILIZADAS[[#This Row],[Numero_Cuenta]],'[1]cobros_marzo (fijo)'!$B:$B,'[1]cobros_marzo (fijo)'!$D:$D,,0)</f>
        <v>0</v>
      </c>
      <c r="G280" s="3">
        <v>46026</v>
      </c>
      <c r="H280">
        <v>68016740</v>
      </c>
      <c r="I280">
        <v>68016740</v>
      </c>
      <c r="K280" t="s">
        <v>2585</v>
      </c>
      <c r="O280" s="3">
        <v>46026</v>
      </c>
      <c r="S280" t="s">
        <v>1473</v>
      </c>
      <c r="T280" t="s">
        <v>64</v>
      </c>
      <c r="U280" t="s">
        <v>65</v>
      </c>
      <c r="V280" t="e">
        <f>_xlfn.XLOOKUP(UTILIZADAS[[#This Row],[Contacto1]],Tabla2[phone_number_dialed],Tabla2[status_name],,0)</f>
        <v>#N/A</v>
      </c>
    </row>
    <row r="281" spans="1:22" hidden="1">
      <c r="A281" s="86" t="s">
        <v>2121</v>
      </c>
      <c r="B281" t="s">
        <v>1474</v>
      </c>
      <c r="C281" s="4">
        <v>356364560000</v>
      </c>
      <c r="D281" t="s">
        <v>3945</v>
      </c>
      <c r="E281">
        <f>+_xlfn.XLOOKUP(UTILIZADAS[[#This Row],[Numero_Cuenta]],'[1]cobros_marzo (fijo)'!$B:$B,'[1]cobros_marzo (fijo)'!$D:$D,,0)</f>
        <v>0</v>
      </c>
      <c r="G281" s="3">
        <v>46026</v>
      </c>
      <c r="H281">
        <v>69167315</v>
      </c>
      <c r="I281">
        <v>69167315</v>
      </c>
      <c r="K281" t="s">
        <v>2586</v>
      </c>
      <c r="O281" s="3">
        <v>46026</v>
      </c>
      <c r="S281" t="s">
        <v>1475</v>
      </c>
      <c r="T281" t="s">
        <v>64</v>
      </c>
      <c r="U281" t="s">
        <v>65</v>
      </c>
      <c r="V281" t="e">
        <f>_xlfn.XLOOKUP(UTILIZADAS[[#This Row],[Contacto1]],Tabla2[phone_number_dialed],Tabla2[status_name],,0)</f>
        <v>#N/A</v>
      </c>
    </row>
    <row r="282" spans="1:22" hidden="1">
      <c r="A282" s="86" t="s">
        <v>2121</v>
      </c>
      <c r="B282" t="s">
        <v>2156</v>
      </c>
      <c r="C282" s="4">
        <v>358364450000</v>
      </c>
      <c r="D282" t="s">
        <v>3945</v>
      </c>
      <c r="E282">
        <f>+_xlfn.XLOOKUP(UTILIZADAS[[#This Row],[Numero_Cuenta]],'[1]cobros_marzo (fijo)'!$B:$B,'[1]cobros_marzo (fijo)'!$D:$D,,0)</f>
        <v>0</v>
      </c>
      <c r="G282" s="3">
        <v>46026</v>
      </c>
      <c r="H282">
        <v>68724479</v>
      </c>
      <c r="I282">
        <v>68724479</v>
      </c>
      <c r="K282" t="s">
        <v>2587</v>
      </c>
      <c r="O282" s="3">
        <v>46026</v>
      </c>
      <c r="S282" t="s">
        <v>3611</v>
      </c>
      <c r="T282" t="s">
        <v>64</v>
      </c>
      <c r="U282" t="s">
        <v>65</v>
      </c>
      <c r="V282" t="e">
        <f>_xlfn.XLOOKUP(UTILIZADAS[[#This Row],[Contacto1]],Tabla2[phone_number_dialed],Tabla2[status_name],,0)</f>
        <v>#N/A</v>
      </c>
    </row>
    <row r="283" spans="1:22" hidden="1">
      <c r="A283" s="86" t="s">
        <v>2121</v>
      </c>
      <c r="B283" t="s">
        <v>2157</v>
      </c>
      <c r="C283" s="4">
        <v>356364250000</v>
      </c>
      <c r="D283" t="s">
        <v>3945</v>
      </c>
      <c r="E283">
        <f>+_xlfn.XLOOKUP(UTILIZADAS[[#This Row],[Numero_Cuenta]],'[1]cobros_marzo (fijo)'!$B:$B,'[1]cobros_marzo (fijo)'!$D:$D,,0)</f>
        <v>0</v>
      </c>
      <c r="G283" s="3">
        <v>46026</v>
      </c>
      <c r="H283">
        <v>62373276</v>
      </c>
      <c r="I283">
        <v>62373276</v>
      </c>
      <c r="K283" t="s">
        <v>2588</v>
      </c>
      <c r="O283" s="3">
        <v>46026</v>
      </c>
      <c r="S283" t="s">
        <v>3612</v>
      </c>
      <c r="T283" t="s">
        <v>64</v>
      </c>
      <c r="U283" t="s">
        <v>65</v>
      </c>
      <c r="V283" t="e">
        <f>_xlfn.XLOOKUP(UTILIZADAS[[#This Row],[Contacto1]],Tabla2[phone_number_dialed],Tabla2[status_name],,0)</f>
        <v>#N/A</v>
      </c>
    </row>
    <row r="284" spans="1:22" hidden="1">
      <c r="A284" s="86" t="s">
        <v>2121</v>
      </c>
      <c r="B284" t="s">
        <v>1464</v>
      </c>
      <c r="C284" s="4">
        <v>354365570000</v>
      </c>
      <c r="D284" t="s">
        <v>3945</v>
      </c>
      <c r="E284">
        <f>+_xlfn.XLOOKUP(UTILIZADAS[[#This Row],[Numero_Cuenta]],'[1]cobros_marzo (fijo)'!$B:$B,'[1]cobros_marzo (fijo)'!$D:$D,,0)</f>
        <v>0</v>
      </c>
      <c r="G284" s="3">
        <v>46026</v>
      </c>
      <c r="H284">
        <v>68671953</v>
      </c>
      <c r="I284">
        <v>68671953</v>
      </c>
      <c r="K284" t="s">
        <v>2589</v>
      </c>
      <c r="O284" s="3">
        <v>46026</v>
      </c>
      <c r="S284" t="s">
        <v>1465</v>
      </c>
      <c r="T284" t="s">
        <v>64</v>
      </c>
      <c r="U284" t="s">
        <v>65</v>
      </c>
      <c r="V284" t="e">
        <f>_xlfn.XLOOKUP(UTILIZADAS[[#This Row],[Contacto1]],Tabla2[phone_number_dialed],Tabla2[status_name],,0)</f>
        <v>#N/A</v>
      </c>
    </row>
    <row r="285" spans="1:22" hidden="1">
      <c r="A285" s="86" t="s">
        <v>2121</v>
      </c>
      <c r="B285" t="s">
        <v>2158</v>
      </c>
      <c r="C285" s="4">
        <v>351365160000</v>
      </c>
      <c r="D285" t="s">
        <v>3945</v>
      </c>
      <c r="E285">
        <f>+_xlfn.XLOOKUP(UTILIZADAS[[#This Row],[Numero_Cuenta]],'[1]cobros_marzo (fijo)'!$B:$B,'[1]cobros_marzo (fijo)'!$D:$D,,0)</f>
        <v>0</v>
      </c>
      <c r="G285" s="3">
        <v>46026</v>
      </c>
      <c r="H285">
        <v>63464637</v>
      </c>
      <c r="I285">
        <v>63464637</v>
      </c>
      <c r="K285" t="s">
        <v>2590</v>
      </c>
      <c r="O285" s="3">
        <v>46026</v>
      </c>
      <c r="S285" t="s">
        <v>3613</v>
      </c>
      <c r="T285" t="s">
        <v>64</v>
      </c>
      <c r="U285" t="s">
        <v>65</v>
      </c>
      <c r="V285" t="e">
        <f>_xlfn.XLOOKUP(UTILIZADAS[[#This Row],[Contacto1]],Tabla2[phone_number_dialed],Tabla2[status_name],,0)</f>
        <v>#N/A</v>
      </c>
    </row>
    <row r="286" spans="1:22" hidden="1">
      <c r="A286" s="86" t="s">
        <v>2121</v>
      </c>
      <c r="B286" t="s">
        <v>1446</v>
      </c>
      <c r="C286" s="4">
        <v>358365770000</v>
      </c>
      <c r="D286" t="s">
        <v>3945</v>
      </c>
      <c r="E286">
        <f>+_xlfn.XLOOKUP(UTILIZADAS[[#This Row],[Numero_Cuenta]],'[1]cobros_marzo (fijo)'!$B:$B,'[1]cobros_marzo (fijo)'!$D:$D,,0)</f>
        <v>0</v>
      </c>
      <c r="G286" s="3">
        <v>46026</v>
      </c>
      <c r="H286">
        <v>66351466</v>
      </c>
      <c r="I286">
        <v>66351466</v>
      </c>
      <c r="K286" t="s">
        <v>2591</v>
      </c>
      <c r="O286" s="3">
        <v>46026</v>
      </c>
      <c r="S286" t="s">
        <v>1447</v>
      </c>
      <c r="T286" t="s">
        <v>64</v>
      </c>
      <c r="U286" t="s">
        <v>65</v>
      </c>
      <c r="V286" t="e">
        <f>_xlfn.XLOOKUP(UTILIZADAS[[#This Row],[Contacto1]],Tabla2[phone_number_dialed],Tabla2[status_name],,0)</f>
        <v>#N/A</v>
      </c>
    </row>
    <row r="287" spans="1:22" hidden="1">
      <c r="A287" s="86" t="s">
        <v>2121</v>
      </c>
      <c r="B287" t="s">
        <v>2159</v>
      </c>
      <c r="C287" s="4">
        <v>352366980000</v>
      </c>
      <c r="D287" t="s">
        <v>3945</v>
      </c>
      <c r="E287">
        <f>+_xlfn.XLOOKUP(UTILIZADAS[[#This Row],[Numero_Cuenta]],'[1]cobros_marzo (fijo)'!$B:$B,'[1]cobros_marzo (fijo)'!$D:$D,,0)</f>
        <v>0</v>
      </c>
      <c r="G287" s="3">
        <v>46026</v>
      </c>
      <c r="H287">
        <v>62665981</v>
      </c>
      <c r="I287">
        <v>62665981</v>
      </c>
      <c r="K287" t="s">
        <v>2592</v>
      </c>
      <c r="O287" s="3">
        <v>46026</v>
      </c>
      <c r="S287" t="s">
        <v>3614</v>
      </c>
      <c r="T287" t="s">
        <v>64</v>
      </c>
      <c r="U287" t="s">
        <v>65</v>
      </c>
      <c r="V287" t="e">
        <f>_xlfn.XLOOKUP(UTILIZADAS[[#This Row],[Contacto1]],Tabla2[phone_number_dialed],Tabla2[status_name],,0)</f>
        <v>#N/A</v>
      </c>
    </row>
    <row r="288" spans="1:22" hidden="1">
      <c r="A288" s="86" t="s">
        <v>2121</v>
      </c>
      <c r="B288" t="s">
        <v>1448</v>
      </c>
      <c r="C288" s="4">
        <v>218672000000</v>
      </c>
      <c r="D288" t="s">
        <v>3945</v>
      </c>
      <c r="E288">
        <f>+_xlfn.XLOOKUP(UTILIZADAS[[#This Row],[Numero_Cuenta]],'[1]cobros_marzo (fijo)'!$B:$B,'[1]cobros_marzo (fijo)'!$D:$D,,0)</f>
        <v>0</v>
      </c>
      <c r="G288" s="3">
        <v>46026</v>
      </c>
      <c r="H288">
        <v>63390957</v>
      </c>
      <c r="I288">
        <v>63390957</v>
      </c>
      <c r="K288" t="s">
        <v>2593</v>
      </c>
      <c r="O288" s="3">
        <v>46026</v>
      </c>
      <c r="S288" t="s">
        <v>1449</v>
      </c>
      <c r="T288" t="s">
        <v>64</v>
      </c>
      <c r="U288" t="s">
        <v>65</v>
      </c>
      <c r="V288" t="e">
        <f>_xlfn.XLOOKUP(UTILIZADAS[[#This Row],[Contacto1]],Tabla2[phone_number_dialed],Tabla2[status_name],,0)</f>
        <v>#N/A</v>
      </c>
    </row>
    <row r="289" spans="1:22" hidden="1">
      <c r="A289" s="86" t="s">
        <v>2121</v>
      </c>
      <c r="B289" t="s">
        <v>4106</v>
      </c>
      <c r="C289" s="4">
        <v>352363030000</v>
      </c>
      <c r="D289" t="s">
        <v>3945</v>
      </c>
      <c r="E289">
        <f>+_xlfn.XLOOKUP(UTILIZADAS[[#This Row],[Numero_Cuenta]],'[1]cobros_marzo (fijo)'!$B:$B,'[1]cobros_marzo (fijo)'!$D:$D,,0)</f>
        <v>0</v>
      </c>
      <c r="G289" s="3">
        <v>46026</v>
      </c>
      <c r="H289">
        <v>67130824</v>
      </c>
      <c r="I289">
        <v>67130824</v>
      </c>
      <c r="K289" t="s">
        <v>2594</v>
      </c>
      <c r="O289" s="3">
        <v>46026</v>
      </c>
      <c r="S289" t="s">
        <v>3615</v>
      </c>
      <c r="T289" t="s">
        <v>64</v>
      </c>
      <c r="U289" t="s">
        <v>65</v>
      </c>
      <c r="V289" t="e">
        <f>_xlfn.XLOOKUP(UTILIZADAS[[#This Row],[Contacto1]],Tabla2[phone_number_dialed],Tabla2[status_name],,0)</f>
        <v>#N/A</v>
      </c>
    </row>
    <row r="290" spans="1:22" hidden="1">
      <c r="A290" s="86" t="s">
        <v>2121</v>
      </c>
      <c r="B290" t="s">
        <v>1450</v>
      </c>
      <c r="C290" s="4">
        <v>353365310000</v>
      </c>
      <c r="D290" t="s">
        <v>3945</v>
      </c>
      <c r="E290">
        <f>+_xlfn.XLOOKUP(UTILIZADAS[[#This Row],[Numero_Cuenta]],'[1]cobros_marzo (fijo)'!$B:$B,'[1]cobros_marzo (fijo)'!$D:$D,,0)</f>
        <v>0</v>
      </c>
      <c r="G290" s="3">
        <v>46026</v>
      </c>
      <c r="H290">
        <v>68061259</v>
      </c>
      <c r="I290">
        <v>68061259</v>
      </c>
      <c r="K290" t="s">
        <v>1965</v>
      </c>
      <c r="O290" s="3">
        <v>46026</v>
      </c>
      <c r="S290" t="s">
        <v>1451</v>
      </c>
      <c r="T290" t="s">
        <v>84</v>
      </c>
      <c r="U290" t="s">
        <v>65</v>
      </c>
      <c r="V290" t="e">
        <f>_xlfn.XLOOKUP(UTILIZADAS[[#This Row],[Contacto1]],Tabla2[phone_number_dialed],Tabla2[status_name],,0)</f>
        <v>#N/A</v>
      </c>
    </row>
    <row r="291" spans="1:22" hidden="1">
      <c r="A291" s="86" t="s">
        <v>2121</v>
      </c>
      <c r="B291" t="s">
        <v>1452</v>
      </c>
      <c r="C291" s="4">
        <v>359331240000</v>
      </c>
      <c r="D291" t="s">
        <v>3945</v>
      </c>
      <c r="E291">
        <f>+_xlfn.XLOOKUP(UTILIZADAS[[#This Row],[Numero_Cuenta]],'[1]cobros_marzo (fijo)'!$B:$B,'[1]cobros_marzo (fijo)'!$D:$D,,0)</f>
        <v>0</v>
      </c>
      <c r="G291" s="3">
        <v>46026</v>
      </c>
      <c r="H291">
        <v>65511214</v>
      </c>
      <c r="I291">
        <v>65511214</v>
      </c>
      <c r="K291" t="s">
        <v>2595</v>
      </c>
      <c r="O291" s="3">
        <v>46026</v>
      </c>
      <c r="S291" t="s">
        <v>1149</v>
      </c>
      <c r="T291" t="s">
        <v>64</v>
      </c>
      <c r="U291" t="s">
        <v>65</v>
      </c>
      <c r="V291" t="e">
        <f>_xlfn.XLOOKUP(UTILIZADAS[[#This Row],[Contacto1]],Tabla2[phone_number_dialed],Tabla2[status_name],,0)</f>
        <v>#N/A</v>
      </c>
    </row>
    <row r="292" spans="1:22" hidden="1">
      <c r="A292" s="86" t="s">
        <v>2121</v>
      </c>
      <c r="B292" t="s">
        <v>1453</v>
      </c>
      <c r="C292" s="4">
        <v>356367750000</v>
      </c>
      <c r="D292" t="s">
        <v>3945</v>
      </c>
      <c r="E292">
        <f>+_xlfn.XLOOKUP(UTILIZADAS[[#This Row],[Numero_Cuenta]],'[1]cobros_marzo (fijo)'!$B:$B,'[1]cobros_marzo (fijo)'!$D:$D,,0)</f>
        <v>0</v>
      </c>
      <c r="G292" s="3">
        <v>46026</v>
      </c>
      <c r="H292">
        <v>65581900</v>
      </c>
      <c r="I292">
        <v>65581900</v>
      </c>
      <c r="K292" t="s">
        <v>2596</v>
      </c>
      <c r="O292" s="3">
        <v>46026</v>
      </c>
      <c r="S292" t="s">
        <v>1454</v>
      </c>
      <c r="T292" t="s">
        <v>64</v>
      </c>
      <c r="U292" t="s">
        <v>65</v>
      </c>
      <c r="V292" t="e">
        <f>_xlfn.XLOOKUP(UTILIZADAS[[#This Row],[Contacto1]],Tabla2[phone_number_dialed],Tabla2[status_name],,0)</f>
        <v>#N/A</v>
      </c>
    </row>
    <row r="293" spans="1:22" hidden="1">
      <c r="A293" s="86" t="s">
        <v>2121</v>
      </c>
      <c r="B293" t="s">
        <v>1455</v>
      </c>
      <c r="C293" s="4">
        <v>357365200000</v>
      </c>
      <c r="D293" t="s">
        <v>3945</v>
      </c>
      <c r="E293">
        <f>+_xlfn.XLOOKUP(UTILIZADAS[[#This Row],[Numero_Cuenta]],'[1]cobros_marzo (fijo)'!$B:$B,'[1]cobros_marzo (fijo)'!$D:$D,,0)</f>
        <v>0</v>
      </c>
      <c r="G293" s="3">
        <v>46026</v>
      </c>
      <c r="H293">
        <v>69574083</v>
      </c>
      <c r="I293">
        <v>69574083</v>
      </c>
      <c r="K293" t="s">
        <v>2597</v>
      </c>
      <c r="O293" s="3">
        <v>46026</v>
      </c>
      <c r="S293" t="s">
        <v>1456</v>
      </c>
      <c r="T293" t="s">
        <v>64</v>
      </c>
      <c r="U293" t="s">
        <v>65</v>
      </c>
      <c r="V293" t="e">
        <f>_xlfn.XLOOKUP(UTILIZADAS[[#This Row],[Contacto1]],Tabla2[phone_number_dialed],Tabla2[status_name],,0)</f>
        <v>#N/A</v>
      </c>
    </row>
    <row r="294" spans="1:22" hidden="1">
      <c r="A294" s="86" t="s">
        <v>2121</v>
      </c>
      <c r="B294" t="s">
        <v>1457</v>
      </c>
      <c r="C294" s="4">
        <v>352367240000</v>
      </c>
      <c r="D294" t="s">
        <v>3945</v>
      </c>
      <c r="E294">
        <f>+_xlfn.XLOOKUP(UTILIZADAS[[#This Row],[Numero_Cuenta]],'[1]cobros_marzo (fijo)'!$B:$B,'[1]cobros_marzo (fijo)'!$D:$D,,0)</f>
        <v>0</v>
      </c>
      <c r="G294" s="3">
        <v>46026</v>
      </c>
      <c r="H294">
        <v>63844918</v>
      </c>
      <c r="I294">
        <v>63844918</v>
      </c>
      <c r="K294" t="s">
        <v>2598</v>
      </c>
      <c r="O294" s="3">
        <v>46026</v>
      </c>
      <c r="S294" t="s">
        <v>1458</v>
      </c>
      <c r="T294" t="s">
        <v>64</v>
      </c>
      <c r="U294" t="s">
        <v>65</v>
      </c>
      <c r="V294" t="e">
        <f>_xlfn.XLOOKUP(UTILIZADAS[[#This Row],[Contacto1]],Tabla2[phone_number_dialed],Tabla2[status_name],,0)</f>
        <v>#N/A</v>
      </c>
    </row>
    <row r="295" spans="1:22" hidden="1">
      <c r="A295" s="86" t="s">
        <v>2121</v>
      </c>
      <c r="B295" t="s">
        <v>1459</v>
      </c>
      <c r="C295" s="4">
        <v>345322750000</v>
      </c>
      <c r="D295" t="s">
        <v>3945</v>
      </c>
      <c r="E295">
        <f>+_xlfn.XLOOKUP(UTILIZADAS[[#This Row],[Numero_Cuenta]],'[1]cobros_marzo (fijo)'!$B:$B,'[1]cobros_marzo (fijo)'!$D:$D,,0)</f>
        <v>0</v>
      </c>
      <c r="G295" s="3">
        <v>46026</v>
      </c>
      <c r="H295">
        <v>62862998</v>
      </c>
      <c r="I295">
        <v>62862998</v>
      </c>
      <c r="K295" t="s">
        <v>2599</v>
      </c>
      <c r="O295" s="3">
        <v>46026</v>
      </c>
      <c r="S295" t="s">
        <v>842</v>
      </c>
      <c r="T295" t="s">
        <v>64</v>
      </c>
      <c r="U295" t="s">
        <v>65</v>
      </c>
      <c r="V295" t="e">
        <f>_xlfn.XLOOKUP(UTILIZADAS[[#This Row],[Contacto1]],Tabla2[phone_number_dialed],Tabla2[status_name],,0)</f>
        <v>#N/A</v>
      </c>
    </row>
    <row r="296" spans="1:22" hidden="1">
      <c r="A296" s="86" t="s">
        <v>2121</v>
      </c>
      <c r="B296" t="s">
        <v>1150</v>
      </c>
      <c r="C296" s="4">
        <v>352331490000</v>
      </c>
      <c r="D296" t="s">
        <v>3945</v>
      </c>
      <c r="E296">
        <f>+_xlfn.XLOOKUP(UTILIZADAS[[#This Row],[Numero_Cuenta]],'[1]cobros_marzo (fijo)'!$B:$B,'[1]cobros_marzo (fijo)'!$D:$D,,0)</f>
        <v>0</v>
      </c>
      <c r="G296" s="3">
        <v>46026</v>
      </c>
      <c r="H296">
        <v>68675714</v>
      </c>
      <c r="I296">
        <v>68675714</v>
      </c>
      <c r="K296" t="s">
        <v>2600</v>
      </c>
      <c r="O296" s="3">
        <v>46026</v>
      </c>
      <c r="S296" t="s">
        <v>1151</v>
      </c>
      <c r="T296" t="s">
        <v>64</v>
      </c>
      <c r="U296" t="s">
        <v>65</v>
      </c>
      <c r="V296" t="e">
        <f>_xlfn.XLOOKUP(UTILIZADAS[[#This Row],[Contacto1]],Tabla2[phone_number_dialed],Tabla2[status_name],,0)</f>
        <v>#N/A</v>
      </c>
    </row>
    <row r="297" spans="1:22" hidden="1">
      <c r="A297" s="86" t="s">
        <v>2121</v>
      </c>
      <c r="B297" t="s">
        <v>2160</v>
      </c>
      <c r="C297" s="4">
        <v>351365930000</v>
      </c>
      <c r="D297" t="s">
        <v>3945</v>
      </c>
      <c r="E297">
        <f>+_xlfn.XLOOKUP(UTILIZADAS[[#This Row],[Numero_Cuenta]],'[1]cobros_marzo (fijo)'!$B:$B,'[1]cobros_marzo (fijo)'!$D:$D,,0)</f>
        <v>0</v>
      </c>
      <c r="G297" s="3">
        <v>46026</v>
      </c>
      <c r="H297">
        <v>61905419</v>
      </c>
      <c r="I297">
        <v>61905419</v>
      </c>
      <c r="K297" t="s">
        <v>2601</v>
      </c>
      <c r="O297" s="3">
        <v>46026</v>
      </c>
      <c r="S297" t="s">
        <v>3616</v>
      </c>
      <c r="T297" t="s">
        <v>64</v>
      </c>
      <c r="U297" t="s">
        <v>65</v>
      </c>
      <c r="V297" t="e">
        <f>_xlfn.XLOOKUP(UTILIZADAS[[#This Row],[Contacto1]],Tabla2[phone_number_dialed],Tabla2[status_name],,0)</f>
        <v>#N/A</v>
      </c>
    </row>
    <row r="298" spans="1:22" hidden="1">
      <c r="A298" s="86" t="s">
        <v>2121</v>
      </c>
      <c r="B298" t="s">
        <v>1460</v>
      </c>
      <c r="C298" s="4">
        <v>351365030000</v>
      </c>
      <c r="D298" t="s">
        <v>3945</v>
      </c>
      <c r="E298">
        <f>+_xlfn.XLOOKUP(UTILIZADAS[[#This Row],[Numero_Cuenta]],'[1]cobros_marzo (fijo)'!$B:$B,'[1]cobros_marzo (fijo)'!$D:$D,,0)</f>
        <v>0</v>
      </c>
      <c r="G298" s="3">
        <v>46026</v>
      </c>
      <c r="H298">
        <v>64531329</v>
      </c>
      <c r="I298">
        <v>64531329</v>
      </c>
      <c r="K298" t="s">
        <v>2602</v>
      </c>
      <c r="O298" s="3">
        <v>46026</v>
      </c>
      <c r="S298" t="s">
        <v>1461</v>
      </c>
      <c r="T298" t="s">
        <v>64</v>
      </c>
      <c r="U298" t="s">
        <v>65</v>
      </c>
      <c r="V298" t="e">
        <f>_xlfn.XLOOKUP(UTILIZADAS[[#This Row],[Contacto1]],Tabla2[phone_number_dialed],Tabla2[status_name],,0)</f>
        <v>#N/A</v>
      </c>
    </row>
    <row r="299" spans="1:22" hidden="1">
      <c r="A299" s="86" t="s">
        <v>2121</v>
      </c>
      <c r="B299" t="s">
        <v>1462</v>
      </c>
      <c r="C299" s="4">
        <v>359367270000</v>
      </c>
      <c r="D299" t="s">
        <v>3945</v>
      </c>
      <c r="E299">
        <f>+_xlfn.XLOOKUP(UTILIZADAS[[#This Row],[Numero_Cuenta]],'[1]cobros_marzo (fijo)'!$B:$B,'[1]cobros_marzo (fijo)'!$D:$D,,0)</f>
        <v>0</v>
      </c>
      <c r="G299" s="3">
        <v>46026</v>
      </c>
      <c r="H299">
        <v>68237646</v>
      </c>
      <c r="I299">
        <v>68237646</v>
      </c>
      <c r="K299" t="s">
        <v>2603</v>
      </c>
      <c r="O299" s="3">
        <v>46026</v>
      </c>
      <c r="S299" t="s">
        <v>1463</v>
      </c>
      <c r="T299" t="s">
        <v>64</v>
      </c>
      <c r="U299" t="s">
        <v>65</v>
      </c>
      <c r="V299" t="e">
        <f>_xlfn.XLOOKUP(UTILIZADAS[[#This Row],[Contacto1]],Tabla2[phone_number_dialed],Tabla2[status_name],,0)</f>
        <v>#N/A</v>
      </c>
    </row>
    <row r="300" spans="1:22" hidden="1">
      <c r="A300" s="86" t="s">
        <v>2121</v>
      </c>
      <c r="B300" t="s">
        <v>1426</v>
      </c>
      <c r="C300" s="4">
        <v>356368870000</v>
      </c>
      <c r="D300" t="s">
        <v>3945</v>
      </c>
      <c r="E300">
        <f>+_xlfn.XLOOKUP(UTILIZADAS[[#This Row],[Numero_Cuenta]],'[1]cobros_marzo (fijo)'!$B:$B,'[1]cobros_marzo (fijo)'!$D:$D,,0)</f>
        <v>0</v>
      </c>
      <c r="G300" s="3">
        <v>46026</v>
      </c>
      <c r="H300">
        <v>68477282</v>
      </c>
      <c r="I300">
        <v>68477282</v>
      </c>
      <c r="K300" t="s">
        <v>2604</v>
      </c>
      <c r="O300" s="3">
        <v>46026</v>
      </c>
      <c r="S300" t="s">
        <v>1427</v>
      </c>
      <c r="T300" t="s">
        <v>64</v>
      </c>
      <c r="U300" t="s">
        <v>65</v>
      </c>
      <c r="V300" t="e">
        <f>_xlfn.XLOOKUP(UTILIZADAS[[#This Row],[Contacto1]],Tabla2[phone_number_dialed],Tabla2[status_name],,0)</f>
        <v>#N/A</v>
      </c>
    </row>
    <row r="301" spans="1:22" hidden="1">
      <c r="A301" s="86" t="s">
        <v>2121</v>
      </c>
      <c r="B301" t="s">
        <v>1428</v>
      </c>
      <c r="C301" s="4">
        <v>356368410000</v>
      </c>
      <c r="D301" t="s">
        <v>3945</v>
      </c>
      <c r="E301">
        <f>+_xlfn.XLOOKUP(UTILIZADAS[[#This Row],[Numero_Cuenta]],'[1]cobros_marzo (fijo)'!$B:$B,'[1]cobros_marzo (fijo)'!$D:$D,,0)</f>
        <v>0</v>
      </c>
      <c r="G301" s="3">
        <v>46026</v>
      </c>
      <c r="H301">
        <v>69290466</v>
      </c>
      <c r="I301">
        <v>69290466</v>
      </c>
      <c r="K301" t="s">
        <v>2605</v>
      </c>
      <c r="O301" s="3">
        <v>46026</v>
      </c>
      <c r="S301" t="s">
        <v>1429</v>
      </c>
      <c r="T301" t="s">
        <v>64</v>
      </c>
      <c r="U301" t="s">
        <v>65</v>
      </c>
      <c r="V301" t="e">
        <f>_xlfn.XLOOKUP(UTILIZADAS[[#This Row],[Contacto1]],Tabla2[phone_number_dialed],Tabla2[status_name],,0)</f>
        <v>#N/A</v>
      </c>
    </row>
    <row r="302" spans="1:22" hidden="1">
      <c r="A302" s="86" t="s">
        <v>2121</v>
      </c>
      <c r="B302" t="s">
        <v>1430</v>
      </c>
      <c r="C302" s="4">
        <v>185066630000</v>
      </c>
      <c r="D302" t="s">
        <v>3945</v>
      </c>
      <c r="E302">
        <f>+_xlfn.XLOOKUP(UTILIZADAS[[#This Row],[Numero_Cuenta]],'[1]cobros_marzo (fijo)'!$B:$B,'[1]cobros_marzo (fijo)'!$D:$D,,0)</f>
        <v>0</v>
      </c>
      <c r="G302" s="3">
        <v>46026</v>
      </c>
      <c r="H302">
        <v>63333333</v>
      </c>
      <c r="I302">
        <v>63333333</v>
      </c>
      <c r="K302" t="s">
        <v>2606</v>
      </c>
      <c r="O302" s="3">
        <v>46026</v>
      </c>
      <c r="S302" t="s">
        <v>1431</v>
      </c>
      <c r="T302" t="s">
        <v>64</v>
      </c>
      <c r="U302" t="s">
        <v>65</v>
      </c>
      <c r="V302" t="e">
        <f>_xlfn.XLOOKUP(UTILIZADAS[[#This Row],[Contacto1]],Tabla2[phone_number_dialed],Tabla2[status_name],,0)</f>
        <v>#N/A</v>
      </c>
    </row>
    <row r="303" spans="1:22" hidden="1">
      <c r="A303" s="86" t="s">
        <v>2121</v>
      </c>
      <c r="B303" t="s">
        <v>1432</v>
      </c>
      <c r="C303" s="4">
        <v>346058410000</v>
      </c>
      <c r="D303" t="s">
        <v>3945</v>
      </c>
      <c r="E303">
        <f>+_xlfn.XLOOKUP(UTILIZADAS[[#This Row],[Numero_Cuenta]],'[1]cobros_marzo (fijo)'!$B:$B,'[1]cobros_marzo (fijo)'!$D:$D,,0)</f>
        <v>0</v>
      </c>
      <c r="G303" s="3">
        <v>46026</v>
      </c>
      <c r="H303">
        <v>64345234</v>
      </c>
      <c r="I303">
        <v>64345234</v>
      </c>
      <c r="K303" t="s">
        <v>2607</v>
      </c>
      <c r="O303" s="3">
        <v>46026</v>
      </c>
      <c r="S303" t="s">
        <v>1433</v>
      </c>
      <c r="T303" t="s">
        <v>85</v>
      </c>
      <c r="U303" t="s">
        <v>65</v>
      </c>
      <c r="V303" t="e">
        <f>_xlfn.XLOOKUP(UTILIZADAS[[#This Row],[Contacto1]],Tabla2[phone_number_dialed],Tabla2[status_name],,0)</f>
        <v>#N/A</v>
      </c>
    </row>
    <row r="304" spans="1:22" hidden="1">
      <c r="A304" s="86" t="s">
        <v>2121</v>
      </c>
      <c r="B304" t="s">
        <v>1434</v>
      </c>
      <c r="C304" s="4">
        <v>359369000000</v>
      </c>
      <c r="D304" t="s">
        <v>3945</v>
      </c>
      <c r="E304">
        <f>+_xlfn.XLOOKUP(UTILIZADAS[[#This Row],[Numero_Cuenta]],'[1]cobros_marzo (fijo)'!$B:$B,'[1]cobros_marzo (fijo)'!$D:$D,,0)</f>
        <v>0</v>
      </c>
      <c r="G304" s="3">
        <v>46026</v>
      </c>
      <c r="H304">
        <v>68494071</v>
      </c>
      <c r="I304">
        <v>68494071</v>
      </c>
      <c r="K304" t="s">
        <v>2608</v>
      </c>
      <c r="O304" s="3">
        <v>46026</v>
      </c>
      <c r="S304" t="s">
        <v>1435</v>
      </c>
      <c r="T304" t="s">
        <v>64</v>
      </c>
      <c r="U304" t="s">
        <v>65</v>
      </c>
      <c r="V304" t="e">
        <f>_xlfn.XLOOKUP(UTILIZADAS[[#This Row],[Contacto1]],Tabla2[phone_number_dialed],Tabla2[status_name],,0)</f>
        <v>#N/A</v>
      </c>
    </row>
    <row r="305" spans="1:22" hidden="1">
      <c r="A305" s="86" t="s">
        <v>2121</v>
      </c>
      <c r="B305" t="s">
        <v>1436</v>
      </c>
      <c r="C305" s="4">
        <v>358359760000</v>
      </c>
      <c r="D305" t="s">
        <v>3945</v>
      </c>
      <c r="E305">
        <f>+_xlfn.XLOOKUP(UTILIZADAS[[#This Row],[Numero_Cuenta]],'[1]cobros_marzo (fijo)'!$B:$B,'[1]cobros_marzo (fijo)'!$D:$D,,0)</f>
        <v>0</v>
      </c>
      <c r="G305" s="3">
        <v>46026</v>
      </c>
      <c r="H305">
        <v>66173749</v>
      </c>
      <c r="I305">
        <v>66173749</v>
      </c>
      <c r="K305" t="s">
        <v>2609</v>
      </c>
      <c r="O305" s="3">
        <v>46026</v>
      </c>
      <c r="S305" t="s">
        <v>1437</v>
      </c>
      <c r="T305" t="s">
        <v>64</v>
      </c>
      <c r="U305" t="s">
        <v>65</v>
      </c>
      <c r="V305" t="e">
        <f>_xlfn.XLOOKUP(UTILIZADAS[[#This Row],[Contacto1]],Tabla2[phone_number_dialed],Tabla2[status_name],,0)</f>
        <v>#N/A</v>
      </c>
    </row>
    <row r="306" spans="1:22" hidden="1">
      <c r="A306" s="86" t="s">
        <v>2121</v>
      </c>
      <c r="B306" t="s">
        <v>1438</v>
      </c>
      <c r="C306" s="4">
        <v>351363260000</v>
      </c>
      <c r="D306" t="s">
        <v>3945</v>
      </c>
      <c r="E306">
        <f>+_xlfn.XLOOKUP(UTILIZADAS[[#This Row],[Numero_Cuenta]],'[1]cobros_marzo (fijo)'!$B:$B,'[1]cobros_marzo (fijo)'!$D:$D,,0)</f>
        <v>0</v>
      </c>
      <c r="G306" s="3">
        <v>46026</v>
      </c>
      <c r="H306">
        <v>64198354</v>
      </c>
      <c r="I306">
        <v>64198354</v>
      </c>
      <c r="K306" t="s">
        <v>2610</v>
      </c>
      <c r="O306" s="3">
        <v>46026</v>
      </c>
      <c r="S306" t="s">
        <v>1439</v>
      </c>
      <c r="T306" t="s">
        <v>64</v>
      </c>
      <c r="U306" t="s">
        <v>65</v>
      </c>
      <c r="V306" t="e">
        <f>_xlfn.XLOOKUP(UTILIZADAS[[#This Row],[Contacto1]],Tabla2[phone_number_dialed],Tabla2[status_name],,0)</f>
        <v>#N/A</v>
      </c>
    </row>
    <row r="307" spans="1:22" hidden="1">
      <c r="A307" s="86" t="s">
        <v>2121</v>
      </c>
      <c r="B307" t="s">
        <v>1440</v>
      </c>
      <c r="C307" s="4">
        <v>358367750000</v>
      </c>
      <c r="D307" t="s">
        <v>3945</v>
      </c>
      <c r="E307">
        <f>+_xlfn.XLOOKUP(UTILIZADAS[[#This Row],[Numero_Cuenta]],'[1]cobros_marzo (fijo)'!$B:$B,'[1]cobros_marzo (fijo)'!$D:$D,,0)</f>
        <v>0</v>
      </c>
      <c r="G307" s="3">
        <v>46026</v>
      </c>
      <c r="H307">
        <v>61219189</v>
      </c>
      <c r="I307">
        <v>61219189</v>
      </c>
      <c r="K307" t="s">
        <v>2611</v>
      </c>
      <c r="O307" s="3">
        <v>46026</v>
      </c>
      <c r="S307" t="s">
        <v>1441</v>
      </c>
      <c r="T307" t="s">
        <v>64</v>
      </c>
      <c r="U307" t="s">
        <v>65</v>
      </c>
      <c r="V307" t="e">
        <f>_xlfn.XLOOKUP(UTILIZADAS[[#This Row],[Contacto1]],Tabla2[phone_number_dialed],Tabla2[status_name],,0)</f>
        <v>#N/A</v>
      </c>
    </row>
    <row r="308" spans="1:22" hidden="1">
      <c r="A308" s="86" t="s">
        <v>2121</v>
      </c>
      <c r="B308" t="s">
        <v>1442</v>
      </c>
      <c r="C308" s="4">
        <v>357369010000</v>
      </c>
      <c r="D308" t="s">
        <v>3945</v>
      </c>
      <c r="E308">
        <f>+_xlfn.XLOOKUP(UTILIZADAS[[#This Row],[Numero_Cuenta]],'[1]cobros_marzo (fijo)'!$B:$B,'[1]cobros_marzo (fijo)'!$D:$D,,0)</f>
        <v>0</v>
      </c>
      <c r="G308" s="3">
        <v>46026</v>
      </c>
      <c r="H308">
        <v>68185452</v>
      </c>
      <c r="I308">
        <v>68185452</v>
      </c>
      <c r="K308" t="s">
        <v>2612</v>
      </c>
      <c r="O308" s="3">
        <v>46026</v>
      </c>
      <c r="S308" t="s">
        <v>1443</v>
      </c>
      <c r="T308" t="s">
        <v>64</v>
      </c>
      <c r="U308" t="s">
        <v>65</v>
      </c>
      <c r="V308" t="e">
        <f>_xlfn.XLOOKUP(UTILIZADAS[[#This Row],[Contacto1]],Tabla2[phone_number_dialed],Tabla2[status_name],,0)</f>
        <v>#N/A</v>
      </c>
    </row>
    <row r="309" spans="1:22" hidden="1">
      <c r="A309" s="86" t="s">
        <v>2121</v>
      </c>
      <c r="B309" t="s">
        <v>1444</v>
      </c>
      <c r="C309" s="4">
        <v>355368300000</v>
      </c>
      <c r="D309" t="s">
        <v>3945</v>
      </c>
      <c r="E309">
        <f>+_xlfn.XLOOKUP(UTILIZADAS[[#This Row],[Numero_Cuenta]],'[1]cobros_marzo (fijo)'!$B:$B,'[1]cobros_marzo (fijo)'!$D:$D,,0)</f>
        <v>0</v>
      </c>
      <c r="G309" s="3">
        <v>46026</v>
      </c>
      <c r="H309">
        <v>65525605</v>
      </c>
      <c r="I309">
        <v>65525605</v>
      </c>
      <c r="K309" t="s">
        <v>2006</v>
      </c>
      <c r="O309" s="3">
        <v>46026</v>
      </c>
      <c r="S309" t="s">
        <v>1445</v>
      </c>
      <c r="T309" t="s">
        <v>64</v>
      </c>
      <c r="U309" t="s">
        <v>65</v>
      </c>
      <c r="V309" t="e">
        <f>_xlfn.XLOOKUP(UTILIZADAS[[#This Row],[Contacto1]],Tabla2[phone_number_dialed],Tabla2[status_name],,0)</f>
        <v>#N/A</v>
      </c>
    </row>
    <row r="310" spans="1:22" hidden="1">
      <c r="A310" s="86" t="s">
        <v>2121</v>
      </c>
      <c r="B310" t="s">
        <v>4107</v>
      </c>
      <c r="C310" s="4">
        <v>356364090000</v>
      </c>
      <c r="D310" t="s">
        <v>3945</v>
      </c>
      <c r="E310">
        <f>+_xlfn.XLOOKUP(UTILIZADAS[[#This Row],[Numero_Cuenta]],'[1]cobros_marzo (fijo)'!$B:$B,'[1]cobros_marzo (fijo)'!$D:$D,,0)</f>
        <v>0</v>
      </c>
      <c r="G310" s="3">
        <v>46026</v>
      </c>
      <c r="H310">
        <v>64065266</v>
      </c>
      <c r="I310">
        <v>64065266</v>
      </c>
      <c r="K310" t="s">
        <v>2613</v>
      </c>
      <c r="O310" s="3">
        <v>46026</v>
      </c>
      <c r="S310" t="s">
        <v>3617</v>
      </c>
      <c r="T310" t="s">
        <v>64</v>
      </c>
      <c r="U310" t="s">
        <v>65</v>
      </c>
      <c r="V310" t="e">
        <f>_xlfn.XLOOKUP(UTILIZADAS[[#This Row],[Contacto1]],Tabla2[phone_number_dialed],Tabla2[status_name],,0)</f>
        <v>#N/A</v>
      </c>
    </row>
    <row r="311" spans="1:22" hidden="1">
      <c r="A311" s="86" t="s">
        <v>2121</v>
      </c>
      <c r="B311" t="s">
        <v>1422</v>
      </c>
      <c r="C311" s="4">
        <v>358358770000</v>
      </c>
      <c r="D311" t="s">
        <v>3945</v>
      </c>
      <c r="E311">
        <f>+_xlfn.XLOOKUP(UTILIZADAS[[#This Row],[Numero_Cuenta]],'[1]cobros_marzo (fijo)'!$B:$B,'[1]cobros_marzo (fijo)'!$D:$D,,0)</f>
        <v>0</v>
      </c>
      <c r="G311" s="3">
        <v>46026</v>
      </c>
      <c r="H311">
        <v>62999845</v>
      </c>
      <c r="I311">
        <v>62999845</v>
      </c>
      <c r="K311" t="s">
        <v>2614</v>
      </c>
      <c r="O311" s="3">
        <v>46026</v>
      </c>
      <c r="S311" t="s">
        <v>1423</v>
      </c>
      <c r="T311" t="s">
        <v>64</v>
      </c>
      <c r="U311" t="s">
        <v>65</v>
      </c>
      <c r="V311" t="e">
        <f>_xlfn.XLOOKUP(UTILIZADAS[[#This Row],[Contacto1]],Tabla2[phone_number_dialed],Tabla2[status_name],,0)</f>
        <v>#N/A</v>
      </c>
    </row>
    <row r="312" spans="1:22" hidden="1">
      <c r="A312" s="86" t="s">
        <v>2121</v>
      </c>
      <c r="B312" t="s">
        <v>1424</v>
      </c>
      <c r="C312" s="4">
        <v>352369840000</v>
      </c>
      <c r="D312" t="s">
        <v>3945</v>
      </c>
      <c r="E312">
        <f>+_xlfn.XLOOKUP(UTILIZADAS[[#This Row],[Numero_Cuenta]],'[1]cobros_marzo (fijo)'!$B:$B,'[1]cobros_marzo (fijo)'!$D:$D,,0)</f>
        <v>0</v>
      </c>
      <c r="G312" s="3">
        <v>46026</v>
      </c>
      <c r="H312">
        <v>65877816</v>
      </c>
      <c r="I312">
        <v>65877816</v>
      </c>
      <c r="K312" t="s">
        <v>2615</v>
      </c>
      <c r="O312" s="3">
        <v>46026</v>
      </c>
      <c r="S312" t="s">
        <v>1425</v>
      </c>
      <c r="T312" t="s">
        <v>64</v>
      </c>
      <c r="U312" t="s">
        <v>65</v>
      </c>
      <c r="V312" t="e">
        <f>_xlfn.XLOOKUP(UTILIZADAS[[#This Row],[Contacto1]],Tabla2[phone_number_dialed],Tabla2[status_name],,0)</f>
        <v>#N/A</v>
      </c>
    </row>
    <row r="313" spans="1:22" hidden="1">
      <c r="A313" s="86" t="s">
        <v>2121</v>
      </c>
      <c r="B313" t="s">
        <v>4108</v>
      </c>
      <c r="C313" s="4">
        <v>358363410000</v>
      </c>
      <c r="D313" t="s">
        <v>3945</v>
      </c>
      <c r="E313">
        <f>+_xlfn.XLOOKUP(UTILIZADAS[[#This Row],[Numero_Cuenta]],'[1]cobros_marzo (fijo)'!$B:$B,'[1]cobros_marzo (fijo)'!$D:$D,,0)</f>
        <v>0</v>
      </c>
      <c r="G313" s="3">
        <v>46026</v>
      </c>
      <c r="H313">
        <v>69870832</v>
      </c>
      <c r="I313">
        <v>69870832</v>
      </c>
      <c r="K313" t="s">
        <v>2616</v>
      </c>
      <c r="O313" s="3">
        <v>46026</v>
      </c>
      <c r="S313" t="s">
        <v>3618</v>
      </c>
      <c r="T313" t="s">
        <v>64</v>
      </c>
      <c r="U313" t="s">
        <v>65</v>
      </c>
      <c r="V313" t="e">
        <f>_xlfn.XLOOKUP(UTILIZADAS[[#This Row],[Contacto1]],Tabla2[phone_number_dialed],Tabla2[status_name],,0)</f>
        <v>#N/A</v>
      </c>
    </row>
    <row r="314" spans="1:22" hidden="1">
      <c r="A314" s="86" t="s">
        <v>2121</v>
      </c>
      <c r="B314" t="s">
        <v>2161</v>
      </c>
      <c r="C314" s="4">
        <v>353369030000</v>
      </c>
      <c r="D314" t="s">
        <v>3945</v>
      </c>
      <c r="E314">
        <f>+_xlfn.XLOOKUP(UTILIZADAS[[#This Row],[Numero_Cuenta]],'[1]cobros_marzo (fijo)'!$B:$B,'[1]cobros_marzo (fijo)'!$D:$D,,0)</f>
        <v>0</v>
      </c>
      <c r="G314" s="3">
        <v>46026</v>
      </c>
      <c r="H314">
        <v>65894658</v>
      </c>
      <c r="I314">
        <v>65894658</v>
      </c>
      <c r="K314" t="s">
        <v>2617</v>
      </c>
      <c r="O314" s="3">
        <v>46026</v>
      </c>
      <c r="S314" t="s">
        <v>3619</v>
      </c>
      <c r="T314" t="s">
        <v>64</v>
      </c>
      <c r="U314" t="s">
        <v>65</v>
      </c>
      <c r="V314" t="e">
        <f>_xlfn.XLOOKUP(UTILIZADAS[[#This Row],[Contacto1]],Tabla2[phone_number_dialed],Tabla2[status_name],,0)</f>
        <v>#N/A</v>
      </c>
    </row>
    <row r="315" spans="1:22" hidden="1">
      <c r="A315" s="86" t="s">
        <v>2121</v>
      </c>
      <c r="B315" t="s">
        <v>1407</v>
      </c>
      <c r="C315" s="4">
        <v>357357890000</v>
      </c>
      <c r="D315" t="s">
        <v>3945</v>
      </c>
      <c r="E315">
        <f>+_xlfn.XLOOKUP(UTILIZADAS[[#This Row],[Numero_Cuenta]],'[1]cobros_marzo (fijo)'!$B:$B,'[1]cobros_marzo (fijo)'!$D:$D,,0)</f>
        <v>0</v>
      </c>
      <c r="G315" s="3">
        <v>46026</v>
      </c>
      <c r="H315">
        <v>63030594</v>
      </c>
      <c r="I315">
        <v>63030594</v>
      </c>
      <c r="K315" t="s">
        <v>2618</v>
      </c>
      <c r="O315" s="3">
        <v>46026</v>
      </c>
      <c r="S315" t="s">
        <v>1408</v>
      </c>
      <c r="T315" t="s">
        <v>64</v>
      </c>
      <c r="U315" t="s">
        <v>65</v>
      </c>
      <c r="V315" t="e">
        <f>_xlfn.XLOOKUP(UTILIZADAS[[#This Row],[Contacto1]],Tabla2[phone_number_dialed],Tabla2[status_name],,0)</f>
        <v>#N/A</v>
      </c>
    </row>
    <row r="316" spans="1:22" hidden="1">
      <c r="A316" s="86" t="s">
        <v>2121</v>
      </c>
      <c r="B316" t="s">
        <v>1409</v>
      </c>
      <c r="C316" s="4">
        <v>357369770000</v>
      </c>
      <c r="D316" t="s">
        <v>3945</v>
      </c>
      <c r="E316">
        <f>+_xlfn.XLOOKUP(UTILIZADAS[[#This Row],[Numero_Cuenta]],'[1]cobros_marzo (fijo)'!$B:$B,'[1]cobros_marzo (fijo)'!$D:$D,,0)</f>
        <v>0</v>
      </c>
      <c r="G316" s="3">
        <v>46026</v>
      </c>
      <c r="H316">
        <v>67248799</v>
      </c>
      <c r="I316">
        <v>67248799</v>
      </c>
      <c r="K316" t="s">
        <v>2619</v>
      </c>
      <c r="O316" s="3">
        <v>46026</v>
      </c>
      <c r="S316">
        <v>72172508</v>
      </c>
      <c r="T316" t="s">
        <v>64</v>
      </c>
      <c r="U316" t="s">
        <v>65</v>
      </c>
      <c r="V316" t="e">
        <f>_xlfn.XLOOKUP(UTILIZADAS[[#This Row],[Contacto1]],Tabla2[phone_number_dialed],Tabla2[status_name],,0)</f>
        <v>#N/A</v>
      </c>
    </row>
    <row r="317" spans="1:22" hidden="1">
      <c r="A317" s="86" t="s">
        <v>2121</v>
      </c>
      <c r="B317" t="s">
        <v>2162</v>
      </c>
      <c r="C317" s="4">
        <v>351363700000</v>
      </c>
      <c r="D317" t="s">
        <v>3945</v>
      </c>
      <c r="E317">
        <f>+_xlfn.XLOOKUP(UTILIZADAS[[#This Row],[Numero_Cuenta]],'[1]cobros_marzo (fijo)'!$B:$B,'[1]cobros_marzo (fijo)'!$D:$D,,0)</f>
        <v>0</v>
      </c>
      <c r="G317" s="3">
        <v>46026</v>
      </c>
      <c r="H317">
        <v>67895566</v>
      </c>
      <c r="I317">
        <v>67895566</v>
      </c>
      <c r="K317" t="s">
        <v>2620</v>
      </c>
      <c r="O317" s="3">
        <v>46026</v>
      </c>
      <c r="S317" t="s">
        <v>3620</v>
      </c>
      <c r="T317" t="s">
        <v>64</v>
      </c>
      <c r="U317" t="s">
        <v>65</v>
      </c>
      <c r="V317" t="e">
        <f>_xlfn.XLOOKUP(UTILIZADAS[[#This Row],[Contacto1]],Tabla2[phone_number_dialed],Tabla2[status_name],,0)</f>
        <v>#N/A</v>
      </c>
    </row>
    <row r="318" spans="1:22" hidden="1">
      <c r="A318" s="86" t="s">
        <v>2121</v>
      </c>
      <c r="B318" t="s">
        <v>1410</v>
      </c>
      <c r="C318" s="4">
        <v>352369680000</v>
      </c>
      <c r="D318" t="s">
        <v>3945</v>
      </c>
      <c r="E318">
        <f>+_xlfn.XLOOKUP(UTILIZADAS[[#This Row],[Numero_Cuenta]],'[1]cobros_marzo (fijo)'!$B:$B,'[1]cobros_marzo (fijo)'!$D:$D,,0)</f>
        <v>0</v>
      </c>
      <c r="G318" s="3">
        <v>46026</v>
      </c>
      <c r="H318">
        <v>67890543</v>
      </c>
      <c r="I318">
        <v>67890543</v>
      </c>
      <c r="K318" t="s">
        <v>2023</v>
      </c>
      <c r="O318" s="3">
        <v>46026</v>
      </c>
      <c r="S318" t="s">
        <v>1411</v>
      </c>
      <c r="T318" t="s">
        <v>64</v>
      </c>
      <c r="U318" t="s">
        <v>65</v>
      </c>
      <c r="V318" t="e">
        <f>_xlfn.XLOOKUP(UTILIZADAS[[#This Row],[Contacto1]],Tabla2[phone_number_dialed],Tabla2[status_name],,0)</f>
        <v>#N/A</v>
      </c>
    </row>
    <row r="319" spans="1:22" hidden="1">
      <c r="A319" s="86" t="s">
        <v>2121</v>
      </c>
      <c r="B319" t="s">
        <v>1412</v>
      </c>
      <c r="C319" s="4">
        <v>278068620000</v>
      </c>
      <c r="D319" t="s">
        <v>3945</v>
      </c>
      <c r="E319">
        <f>+_xlfn.XLOOKUP(UTILIZADAS[[#This Row],[Numero_Cuenta]],'[1]cobros_marzo (fijo)'!$B:$B,'[1]cobros_marzo (fijo)'!$D:$D,,0)</f>
        <v>0</v>
      </c>
      <c r="G319" s="3">
        <v>46026</v>
      </c>
      <c r="H319">
        <v>62663429</v>
      </c>
      <c r="I319">
        <v>62663429</v>
      </c>
      <c r="K319" t="s">
        <v>2621</v>
      </c>
      <c r="O319" s="3">
        <v>46026</v>
      </c>
      <c r="S319" t="s">
        <v>1413</v>
      </c>
      <c r="T319" t="s">
        <v>85</v>
      </c>
      <c r="U319" t="s">
        <v>65</v>
      </c>
      <c r="V319" t="e">
        <f>_xlfn.XLOOKUP(UTILIZADAS[[#This Row],[Contacto1]],Tabla2[phone_number_dialed],Tabla2[status_name],,0)</f>
        <v>#N/A</v>
      </c>
    </row>
    <row r="320" spans="1:22" hidden="1">
      <c r="A320" s="86" t="s">
        <v>2121</v>
      </c>
      <c r="B320" t="s">
        <v>1414</v>
      </c>
      <c r="C320" s="4">
        <v>354361130000</v>
      </c>
      <c r="D320" t="s">
        <v>3945</v>
      </c>
      <c r="E320">
        <f>+_xlfn.XLOOKUP(UTILIZADAS[[#This Row],[Numero_Cuenta]],'[1]cobros_marzo (fijo)'!$B:$B,'[1]cobros_marzo (fijo)'!$D:$D,,0)</f>
        <v>0</v>
      </c>
      <c r="G320" s="3">
        <v>46026</v>
      </c>
      <c r="H320">
        <v>63580364</v>
      </c>
      <c r="I320">
        <v>63580364</v>
      </c>
      <c r="K320" t="s">
        <v>2622</v>
      </c>
      <c r="O320" s="3">
        <v>46026</v>
      </c>
      <c r="S320" t="s">
        <v>1415</v>
      </c>
      <c r="T320" t="s">
        <v>64</v>
      </c>
      <c r="U320" t="s">
        <v>65</v>
      </c>
      <c r="V320" t="e">
        <f>_xlfn.XLOOKUP(UTILIZADAS[[#This Row],[Contacto1]],Tabla2[phone_number_dialed],Tabla2[status_name],,0)</f>
        <v>#N/A</v>
      </c>
    </row>
    <row r="321" spans="1:22" hidden="1">
      <c r="A321" s="86" t="s">
        <v>2121</v>
      </c>
      <c r="B321" t="s">
        <v>1418</v>
      </c>
      <c r="C321" s="4">
        <v>353363240000</v>
      </c>
      <c r="D321" t="s">
        <v>3945</v>
      </c>
      <c r="E321">
        <f>+_xlfn.XLOOKUP(UTILIZADAS[[#This Row],[Numero_Cuenta]],'[1]cobros_marzo (fijo)'!$B:$B,'[1]cobros_marzo (fijo)'!$D:$D,,0)</f>
        <v>0</v>
      </c>
      <c r="G321" s="3">
        <v>46026</v>
      </c>
      <c r="H321">
        <v>68451482</v>
      </c>
      <c r="I321">
        <v>68451482</v>
      </c>
      <c r="K321" t="s">
        <v>2623</v>
      </c>
      <c r="O321" s="3">
        <v>46026</v>
      </c>
      <c r="S321" t="s">
        <v>1419</v>
      </c>
      <c r="T321" t="s">
        <v>64</v>
      </c>
      <c r="U321" t="s">
        <v>65</v>
      </c>
      <c r="V321" t="e">
        <f>_xlfn.XLOOKUP(UTILIZADAS[[#This Row],[Contacto1]],Tabla2[phone_number_dialed],Tabla2[status_name],,0)</f>
        <v>#N/A</v>
      </c>
    </row>
    <row r="322" spans="1:22" hidden="1">
      <c r="A322" s="86" t="s">
        <v>2121</v>
      </c>
      <c r="B322" t="s">
        <v>1420</v>
      </c>
      <c r="C322" s="4">
        <v>353369960000</v>
      </c>
      <c r="D322" t="s">
        <v>3945</v>
      </c>
      <c r="E322">
        <f>+_xlfn.XLOOKUP(UTILIZADAS[[#This Row],[Numero_Cuenta]],'[1]cobros_marzo (fijo)'!$B:$B,'[1]cobros_marzo (fijo)'!$D:$D,,0)</f>
        <v>0</v>
      </c>
      <c r="G322" s="3">
        <v>46026</v>
      </c>
      <c r="H322">
        <v>68061435</v>
      </c>
      <c r="I322">
        <v>68061435</v>
      </c>
      <c r="K322" t="s">
        <v>2624</v>
      </c>
      <c r="O322" s="3">
        <v>46026</v>
      </c>
      <c r="S322" t="s">
        <v>1421</v>
      </c>
      <c r="T322" t="s">
        <v>64</v>
      </c>
      <c r="U322" t="s">
        <v>65</v>
      </c>
      <c r="V322" t="e">
        <f>_xlfn.XLOOKUP(UTILIZADAS[[#This Row],[Contacto1]],Tabla2[phone_number_dialed],Tabla2[status_name],,0)</f>
        <v>#N/A</v>
      </c>
    </row>
    <row r="323" spans="1:22" hidden="1">
      <c r="A323" s="86" t="s">
        <v>2121</v>
      </c>
      <c r="B323" t="s">
        <v>1394</v>
      </c>
      <c r="C323" s="4">
        <v>354371690000</v>
      </c>
      <c r="D323" t="s">
        <v>3945</v>
      </c>
      <c r="E323">
        <f>+_xlfn.XLOOKUP(UTILIZADAS[[#This Row],[Numero_Cuenta]],'[1]cobros_marzo (fijo)'!$B:$B,'[1]cobros_marzo (fijo)'!$D:$D,,0)</f>
        <v>0</v>
      </c>
      <c r="G323" s="3">
        <v>46026</v>
      </c>
      <c r="H323">
        <v>65294266</v>
      </c>
      <c r="I323">
        <v>65294266</v>
      </c>
      <c r="K323" t="s">
        <v>2625</v>
      </c>
      <c r="O323" s="3">
        <v>46026</v>
      </c>
      <c r="S323" t="s">
        <v>1395</v>
      </c>
      <c r="T323" t="s">
        <v>64</v>
      </c>
      <c r="U323" t="s">
        <v>65</v>
      </c>
      <c r="V323" t="e">
        <f>_xlfn.XLOOKUP(UTILIZADAS[[#This Row],[Contacto1]],Tabla2[phone_number_dialed],Tabla2[status_name],,0)</f>
        <v>#N/A</v>
      </c>
    </row>
    <row r="324" spans="1:22" hidden="1">
      <c r="A324" s="86" t="s">
        <v>2121</v>
      </c>
      <c r="B324" t="s">
        <v>1398</v>
      </c>
      <c r="C324" s="4">
        <v>359371560000</v>
      </c>
      <c r="D324" t="s">
        <v>3945</v>
      </c>
      <c r="E324">
        <f>+_xlfn.XLOOKUP(UTILIZADAS[[#This Row],[Numero_Cuenta]],'[1]cobros_marzo (fijo)'!$B:$B,'[1]cobros_marzo (fijo)'!$D:$D,,0)</f>
        <v>0</v>
      </c>
      <c r="G324" s="3">
        <v>46026</v>
      </c>
      <c r="H324">
        <v>64283894</v>
      </c>
      <c r="I324">
        <v>64283894</v>
      </c>
      <c r="K324" t="s">
        <v>2626</v>
      </c>
      <c r="O324" s="3">
        <v>46026</v>
      </c>
      <c r="S324" t="s">
        <v>1399</v>
      </c>
      <c r="T324" t="s">
        <v>64</v>
      </c>
      <c r="U324" t="s">
        <v>65</v>
      </c>
      <c r="V324" t="e">
        <f>_xlfn.XLOOKUP(UTILIZADAS[[#This Row],[Contacto1]],Tabla2[phone_number_dialed],Tabla2[status_name],,0)</f>
        <v>#N/A</v>
      </c>
    </row>
    <row r="325" spans="1:22" hidden="1">
      <c r="A325" s="86" t="s">
        <v>2121</v>
      </c>
      <c r="B325" t="s">
        <v>1400</v>
      </c>
      <c r="C325" s="4">
        <v>214048580000</v>
      </c>
      <c r="D325" t="s">
        <v>3945</v>
      </c>
      <c r="E325">
        <f>+_xlfn.XLOOKUP(UTILIZADAS[[#This Row],[Numero_Cuenta]],'[1]cobros_marzo (fijo)'!$B:$B,'[1]cobros_marzo (fijo)'!$D:$D,,0)</f>
        <v>0</v>
      </c>
      <c r="G325" s="3">
        <v>46026</v>
      </c>
      <c r="H325">
        <v>62254511</v>
      </c>
      <c r="I325">
        <v>62254511</v>
      </c>
      <c r="K325" t="s">
        <v>2627</v>
      </c>
      <c r="O325" s="3">
        <v>46026</v>
      </c>
      <c r="S325" t="s">
        <v>1401</v>
      </c>
      <c r="T325" t="s">
        <v>85</v>
      </c>
      <c r="U325" t="s">
        <v>65</v>
      </c>
      <c r="V325" t="e">
        <f>_xlfn.XLOOKUP(UTILIZADAS[[#This Row],[Contacto1]],Tabla2[phone_number_dialed],Tabla2[status_name],,0)</f>
        <v>#N/A</v>
      </c>
    </row>
    <row r="326" spans="1:22" hidden="1">
      <c r="A326" s="86" t="s">
        <v>2121</v>
      </c>
      <c r="B326" t="s">
        <v>1394</v>
      </c>
      <c r="C326" s="4">
        <v>354371690000</v>
      </c>
      <c r="D326" t="s">
        <v>3945</v>
      </c>
      <c r="E326">
        <f>+_xlfn.XLOOKUP(UTILIZADAS[[#This Row],[Numero_Cuenta]],'[1]cobros_marzo (fijo)'!$B:$B,'[1]cobros_marzo (fijo)'!$D:$D,,0)</f>
        <v>0</v>
      </c>
      <c r="G326" s="3">
        <v>46026</v>
      </c>
      <c r="H326">
        <v>65294266</v>
      </c>
      <c r="I326">
        <v>65294266</v>
      </c>
      <c r="K326" t="s">
        <v>2628</v>
      </c>
      <c r="O326" s="3">
        <v>46026</v>
      </c>
      <c r="S326" t="s">
        <v>1395</v>
      </c>
      <c r="T326" t="s">
        <v>64</v>
      </c>
      <c r="U326" t="s">
        <v>65</v>
      </c>
      <c r="V326" t="e">
        <f>_xlfn.XLOOKUP(UTILIZADAS[[#This Row],[Contacto1]],Tabla2[phone_number_dialed],Tabla2[status_name],,0)</f>
        <v>#N/A</v>
      </c>
    </row>
    <row r="327" spans="1:22" hidden="1">
      <c r="A327" s="86" t="s">
        <v>2121</v>
      </c>
      <c r="B327" t="s">
        <v>1402</v>
      </c>
      <c r="C327" s="4">
        <v>355369030000</v>
      </c>
      <c r="D327" t="s">
        <v>3945</v>
      </c>
      <c r="E327">
        <f>+_xlfn.XLOOKUP(UTILIZADAS[[#This Row],[Numero_Cuenta]],'[1]cobros_marzo (fijo)'!$B:$B,'[1]cobros_marzo (fijo)'!$D:$D,,0)</f>
        <v>0</v>
      </c>
      <c r="G327" s="3">
        <v>46026</v>
      </c>
      <c r="H327">
        <v>60450970</v>
      </c>
      <c r="I327">
        <v>60450970</v>
      </c>
      <c r="K327" t="s">
        <v>2629</v>
      </c>
      <c r="O327" s="3">
        <v>46026</v>
      </c>
      <c r="S327" t="s">
        <v>1307</v>
      </c>
      <c r="T327" t="s">
        <v>64</v>
      </c>
      <c r="U327" t="s">
        <v>65</v>
      </c>
      <c r="V327" t="e">
        <f>_xlfn.XLOOKUP(UTILIZADAS[[#This Row],[Contacto1]],Tabla2[phone_number_dialed],Tabla2[status_name],,0)</f>
        <v>#N/A</v>
      </c>
    </row>
    <row r="328" spans="1:22" hidden="1">
      <c r="A328" s="86" t="s">
        <v>2121</v>
      </c>
      <c r="B328" t="s">
        <v>1403</v>
      </c>
      <c r="C328" s="4">
        <v>352369050000</v>
      </c>
      <c r="D328" t="s">
        <v>3945</v>
      </c>
      <c r="E328">
        <f>+_xlfn.XLOOKUP(UTILIZADAS[[#This Row],[Numero_Cuenta]],'[1]cobros_marzo (fijo)'!$B:$B,'[1]cobros_marzo (fijo)'!$D:$D,,0)</f>
        <v>0</v>
      </c>
      <c r="G328" s="3">
        <v>46026</v>
      </c>
      <c r="H328">
        <v>66507107</v>
      </c>
      <c r="I328">
        <v>66507107</v>
      </c>
      <c r="K328" t="s">
        <v>2630</v>
      </c>
      <c r="O328" s="3">
        <v>46026</v>
      </c>
      <c r="S328" t="s">
        <v>1404</v>
      </c>
      <c r="T328" t="s">
        <v>64</v>
      </c>
      <c r="U328" t="s">
        <v>65</v>
      </c>
      <c r="V328" t="e">
        <f>_xlfn.XLOOKUP(UTILIZADAS[[#This Row],[Contacto1]],Tabla2[phone_number_dialed],Tabla2[status_name],,0)</f>
        <v>#N/A</v>
      </c>
    </row>
    <row r="329" spans="1:22" hidden="1">
      <c r="A329" s="86" t="s">
        <v>2121</v>
      </c>
      <c r="B329" t="s">
        <v>1374</v>
      </c>
      <c r="C329" s="4">
        <v>355371690000</v>
      </c>
      <c r="D329" t="s">
        <v>3945</v>
      </c>
      <c r="E329">
        <f>+_xlfn.XLOOKUP(UTILIZADAS[[#This Row],[Numero_Cuenta]],'[1]cobros_marzo (fijo)'!$B:$B,'[1]cobros_marzo (fijo)'!$D:$D,,0)</f>
        <v>0</v>
      </c>
      <c r="G329" s="3">
        <v>46026</v>
      </c>
      <c r="H329">
        <v>65294266</v>
      </c>
      <c r="I329">
        <v>65294266</v>
      </c>
      <c r="K329" t="s">
        <v>2631</v>
      </c>
      <c r="O329" s="3">
        <v>46026</v>
      </c>
      <c r="S329" t="s">
        <v>1375</v>
      </c>
      <c r="T329" t="s">
        <v>64</v>
      </c>
      <c r="U329" t="s">
        <v>65</v>
      </c>
      <c r="V329" t="e">
        <f>_xlfn.XLOOKUP(UTILIZADAS[[#This Row],[Contacto1]],Tabla2[phone_number_dialed],Tabla2[status_name],,0)</f>
        <v>#N/A</v>
      </c>
    </row>
    <row r="330" spans="1:22" hidden="1">
      <c r="A330" s="86" t="s">
        <v>2121</v>
      </c>
      <c r="B330" t="s">
        <v>4109</v>
      </c>
      <c r="C330" s="4">
        <v>356371560000</v>
      </c>
      <c r="D330" t="s">
        <v>3945</v>
      </c>
      <c r="E330">
        <f>+_xlfn.XLOOKUP(UTILIZADAS[[#This Row],[Numero_Cuenta]],'[1]cobros_marzo (fijo)'!$B:$B,'[1]cobros_marzo (fijo)'!$D:$D,,0)</f>
        <v>0</v>
      </c>
      <c r="G330" s="3">
        <v>46026</v>
      </c>
      <c r="H330">
        <v>65456463</v>
      </c>
      <c r="I330">
        <v>65456463</v>
      </c>
      <c r="K330" t="s">
        <v>2632</v>
      </c>
      <c r="O330" s="3">
        <v>46026</v>
      </c>
      <c r="S330" t="s">
        <v>3621</v>
      </c>
      <c r="T330" t="s">
        <v>64</v>
      </c>
      <c r="U330" t="s">
        <v>65</v>
      </c>
      <c r="V330" t="e">
        <f>_xlfn.XLOOKUP(UTILIZADAS[[#This Row],[Contacto1]],Tabla2[phone_number_dialed],Tabla2[status_name],,0)</f>
        <v>#N/A</v>
      </c>
    </row>
    <row r="331" spans="1:22" hidden="1">
      <c r="A331" s="86" t="s">
        <v>2121</v>
      </c>
      <c r="B331" t="s">
        <v>1376</v>
      </c>
      <c r="C331" s="4">
        <v>358372590000</v>
      </c>
      <c r="D331" t="s">
        <v>3945</v>
      </c>
      <c r="E331">
        <f>+_xlfn.XLOOKUP(UTILIZADAS[[#This Row],[Numero_Cuenta]],'[1]cobros_marzo (fijo)'!$B:$B,'[1]cobros_marzo (fijo)'!$D:$D,,0)</f>
        <v>0</v>
      </c>
      <c r="G331" s="3">
        <v>46026</v>
      </c>
      <c r="H331">
        <v>69725396</v>
      </c>
      <c r="I331">
        <v>69725396</v>
      </c>
      <c r="K331" t="s">
        <v>2633</v>
      </c>
      <c r="O331" s="3">
        <v>46026</v>
      </c>
      <c r="S331" t="s">
        <v>1377</v>
      </c>
      <c r="T331" t="s">
        <v>64</v>
      </c>
      <c r="U331" t="s">
        <v>65</v>
      </c>
      <c r="V331" t="e">
        <f>_xlfn.XLOOKUP(UTILIZADAS[[#This Row],[Contacto1]],Tabla2[phone_number_dialed],Tabla2[status_name],,0)</f>
        <v>#N/A</v>
      </c>
    </row>
    <row r="332" spans="1:22" hidden="1">
      <c r="A332" s="86" t="s">
        <v>2121</v>
      </c>
      <c r="B332" t="s">
        <v>1378</v>
      </c>
      <c r="C332" s="4">
        <v>358371670000</v>
      </c>
      <c r="D332" t="s">
        <v>3945</v>
      </c>
      <c r="E332">
        <f>+_xlfn.XLOOKUP(UTILIZADAS[[#This Row],[Numero_Cuenta]],'[1]cobros_marzo (fijo)'!$B:$B,'[1]cobros_marzo (fijo)'!$D:$D,,0)</f>
        <v>0</v>
      </c>
      <c r="G332" s="3">
        <v>46026</v>
      </c>
      <c r="H332">
        <v>65141568</v>
      </c>
      <c r="I332">
        <v>65141568</v>
      </c>
      <c r="K332" t="s">
        <v>2634</v>
      </c>
      <c r="O332" s="3">
        <v>46026</v>
      </c>
      <c r="S332" t="s">
        <v>1379</v>
      </c>
      <c r="T332" t="s">
        <v>64</v>
      </c>
      <c r="U332" t="s">
        <v>65</v>
      </c>
      <c r="V332" t="e">
        <f>_xlfn.XLOOKUP(UTILIZADAS[[#This Row],[Contacto1]],Tabla2[phone_number_dialed],Tabla2[status_name],,0)</f>
        <v>#N/A</v>
      </c>
    </row>
    <row r="333" spans="1:22" hidden="1">
      <c r="A333" s="86" t="s">
        <v>2121</v>
      </c>
      <c r="B333" t="s">
        <v>1380</v>
      </c>
      <c r="C333" s="4">
        <v>352371800000</v>
      </c>
      <c r="D333" t="s">
        <v>3945</v>
      </c>
      <c r="E333">
        <f>+_xlfn.XLOOKUP(UTILIZADAS[[#This Row],[Numero_Cuenta]],'[1]cobros_marzo (fijo)'!$B:$B,'[1]cobros_marzo (fijo)'!$D:$D,,0)</f>
        <v>0</v>
      </c>
      <c r="G333" s="3">
        <v>46026</v>
      </c>
      <c r="H333">
        <v>62663936</v>
      </c>
      <c r="I333">
        <v>62663936</v>
      </c>
      <c r="K333" t="s">
        <v>2635</v>
      </c>
      <c r="O333" s="3">
        <v>46026</v>
      </c>
      <c r="S333" t="s">
        <v>1381</v>
      </c>
      <c r="T333" t="s">
        <v>84</v>
      </c>
      <c r="U333" t="s">
        <v>65</v>
      </c>
      <c r="V333" t="e">
        <f>_xlfn.XLOOKUP(UTILIZADAS[[#This Row],[Contacto1]],Tabla2[phone_number_dialed],Tabla2[status_name],,0)</f>
        <v>#N/A</v>
      </c>
    </row>
    <row r="334" spans="1:22" hidden="1">
      <c r="A334" s="86" t="s">
        <v>2121</v>
      </c>
      <c r="B334" t="s">
        <v>1382</v>
      </c>
      <c r="C334" s="4">
        <v>349245230000</v>
      </c>
      <c r="D334" t="s">
        <v>3945</v>
      </c>
      <c r="E334">
        <f>+_xlfn.XLOOKUP(UTILIZADAS[[#This Row],[Numero_Cuenta]],'[1]cobros_marzo (fijo)'!$B:$B,'[1]cobros_marzo (fijo)'!$D:$D,,0)</f>
        <v>0</v>
      </c>
      <c r="G334" s="3">
        <v>46026</v>
      </c>
      <c r="H334">
        <v>69114205</v>
      </c>
      <c r="I334">
        <v>69114205</v>
      </c>
      <c r="K334" t="s">
        <v>2636</v>
      </c>
      <c r="O334" s="3">
        <v>46026</v>
      </c>
      <c r="S334" t="s">
        <v>1383</v>
      </c>
      <c r="T334" t="s">
        <v>64</v>
      </c>
      <c r="U334" t="s">
        <v>65</v>
      </c>
      <c r="V334" t="e">
        <f>_xlfn.XLOOKUP(UTILIZADAS[[#This Row],[Contacto1]],Tabla2[phone_number_dialed],Tabla2[status_name],,0)</f>
        <v>#N/A</v>
      </c>
    </row>
    <row r="335" spans="1:22" hidden="1">
      <c r="A335" s="86" t="s">
        <v>2121</v>
      </c>
      <c r="B335" t="s">
        <v>1384</v>
      </c>
      <c r="C335" s="4">
        <v>358340200000</v>
      </c>
      <c r="D335" t="s">
        <v>3945</v>
      </c>
      <c r="E335">
        <f>+_xlfn.XLOOKUP(UTILIZADAS[[#This Row],[Numero_Cuenta]],'[1]cobros_marzo (fijo)'!$B:$B,'[1]cobros_marzo (fijo)'!$D:$D,,0)</f>
        <v>0</v>
      </c>
      <c r="G335" s="3">
        <v>46026</v>
      </c>
      <c r="H335">
        <v>64620677</v>
      </c>
      <c r="I335">
        <v>64620677</v>
      </c>
      <c r="K335" t="s">
        <v>2637</v>
      </c>
      <c r="O335" s="3">
        <v>46026</v>
      </c>
      <c r="S335" t="s">
        <v>1385</v>
      </c>
      <c r="T335" t="s">
        <v>72</v>
      </c>
      <c r="U335" t="s">
        <v>65</v>
      </c>
      <c r="V335" t="e">
        <f>_xlfn.XLOOKUP(UTILIZADAS[[#This Row],[Contacto1]],Tabla2[phone_number_dialed],Tabla2[status_name],,0)</f>
        <v>#N/A</v>
      </c>
    </row>
    <row r="336" spans="1:22" hidden="1">
      <c r="A336" s="86" t="s">
        <v>2121</v>
      </c>
      <c r="B336" t="s">
        <v>1386</v>
      </c>
      <c r="C336" s="4">
        <v>357370320000</v>
      </c>
      <c r="D336" t="s">
        <v>3945</v>
      </c>
      <c r="E336">
        <f>+_xlfn.XLOOKUP(UTILIZADAS[[#This Row],[Numero_Cuenta]],'[1]cobros_marzo (fijo)'!$B:$B,'[1]cobros_marzo (fijo)'!$D:$D,,0)</f>
        <v>0</v>
      </c>
      <c r="G336" s="3">
        <v>46026</v>
      </c>
      <c r="H336">
        <v>60387305</v>
      </c>
      <c r="I336">
        <v>60387305</v>
      </c>
      <c r="K336" t="s">
        <v>2638</v>
      </c>
      <c r="O336" s="3">
        <v>46026</v>
      </c>
      <c r="S336" t="s">
        <v>1387</v>
      </c>
      <c r="T336" t="s">
        <v>64</v>
      </c>
      <c r="U336" t="s">
        <v>65</v>
      </c>
      <c r="V336" t="e">
        <f>_xlfn.XLOOKUP(UTILIZADAS[[#This Row],[Contacto1]],Tabla2[phone_number_dialed],Tabla2[status_name],,0)</f>
        <v>#N/A</v>
      </c>
    </row>
    <row r="337" spans="1:22" hidden="1">
      <c r="A337" s="86" t="s">
        <v>2121</v>
      </c>
      <c r="B337" t="s">
        <v>1388</v>
      </c>
      <c r="C337" s="4">
        <v>355373180000</v>
      </c>
      <c r="D337" t="s">
        <v>3945</v>
      </c>
      <c r="E337">
        <f>+_xlfn.XLOOKUP(UTILIZADAS[[#This Row],[Numero_Cuenta]],'[1]cobros_marzo (fijo)'!$B:$B,'[1]cobros_marzo (fijo)'!$D:$D,,0)</f>
        <v>0</v>
      </c>
      <c r="G337" s="3">
        <v>46026</v>
      </c>
      <c r="H337">
        <v>64134068</v>
      </c>
      <c r="I337">
        <v>64134068</v>
      </c>
      <c r="K337" t="s">
        <v>2639</v>
      </c>
      <c r="O337" s="3">
        <v>46026</v>
      </c>
      <c r="S337" t="s">
        <v>1389</v>
      </c>
      <c r="T337" t="s">
        <v>64</v>
      </c>
      <c r="U337" t="s">
        <v>65</v>
      </c>
      <c r="V337" t="e">
        <f>_xlfn.XLOOKUP(UTILIZADAS[[#This Row],[Contacto1]],Tabla2[phone_number_dialed],Tabla2[status_name],,0)</f>
        <v>#N/A</v>
      </c>
    </row>
    <row r="338" spans="1:22" hidden="1">
      <c r="A338" s="86" t="s">
        <v>2121</v>
      </c>
      <c r="B338" t="s">
        <v>1390</v>
      </c>
      <c r="C338" s="4">
        <v>352371680000</v>
      </c>
      <c r="D338" t="s">
        <v>3945</v>
      </c>
      <c r="E338">
        <f>+_xlfn.XLOOKUP(UTILIZADAS[[#This Row],[Numero_Cuenta]],'[1]cobros_marzo (fijo)'!$B:$B,'[1]cobros_marzo (fijo)'!$D:$D,,0)</f>
        <v>0</v>
      </c>
      <c r="G338" s="3">
        <v>46026</v>
      </c>
      <c r="H338">
        <v>67433978</v>
      </c>
      <c r="I338">
        <v>67433978</v>
      </c>
      <c r="K338" t="s">
        <v>2640</v>
      </c>
      <c r="O338" s="3">
        <v>46026</v>
      </c>
      <c r="S338" t="s">
        <v>1391</v>
      </c>
      <c r="T338" t="s">
        <v>64</v>
      </c>
      <c r="U338" t="s">
        <v>65</v>
      </c>
      <c r="V338" t="e">
        <f>_xlfn.XLOOKUP(UTILIZADAS[[#This Row],[Contacto1]],Tabla2[phone_number_dialed],Tabla2[status_name],,0)</f>
        <v>#N/A</v>
      </c>
    </row>
    <row r="339" spans="1:22" hidden="1">
      <c r="A339" s="86" t="s">
        <v>2121</v>
      </c>
      <c r="B339" t="s">
        <v>1392</v>
      </c>
      <c r="C339" s="4">
        <v>358371560000</v>
      </c>
      <c r="D339" t="s">
        <v>3945</v>
      </c>
      <c r="E339">
        <f>+_xlfn.XLOOKUP(UTILIZADAS[[#This Row],[Numero_Cuenta]],'[1]cobros_marzo (fijo)'!$B:$B,'[1]cobros_marzo (fijo)'!$D:$D,,0)</f>
        <v>0</v>
      </c>
      <c r="G339" s="3">
        <v>46026</v>
      </c>
      <c r="H339">
        <v>69465378</v>
      </c>
      <c r="I339">
        <v>69465378</v>
      </c>
      <c r="K339" t="s">
        <v>2641</v>
      </c>
      <c r="O339" s="3">
        <v>46026</v>
      </c>
      <c r="S339" t="s">
        <v>1393</v>
      </c>
      <c r="T339" t="s">
        <v>64</v>
      </c>
      <c r="U339" t="s">
        <v>65</v>
      </c>
      <c r="V339" t="e">
        <f>_xlfn.XLOOKUP(UTILIZADAS[[#This Row],[Contacto1]],Tabla2[phone_number_dialed],Tabla2[status_name],,0)</f>
        <v>#N/A</v>
      </c>
    </row>
    <row r="340" spans="1:22" hidden="1">
      <c r="A340" s="86" t="s">
        <v>2121</v>
      </c>
      <c r="B340" t="s">
        <v>4110</v>
      </c>
      <c r="C340" s="4">
        <v>351370820000</v>
      </c>
      <c r="D340" t="s">
        <v>3945</v>
      </c>
      <c r="E340">
        <f>+_xlfn.XLOOKUP(UTILIZADAS[[#This Row],[Numero_Cuenta]],'[1]cobros_marzo (fijo)'!$B:$B,'[1]cobros_marzo (fijo)'!$D:$D,,0)</f>
        <v>0</v>
      </c>
      <c r="G340" s="3">
        <v>46026</v>
      </c>
      <c r="H340">
        <v>69434421</v>
      </c>
      <c r="I340">
        <v>69434421</v>
      </c>
      <c r="K340" t="s">
        <v>2642</v>
      </c>
      <c r="O340" s="3">
        <v>46026</v>
      </c>
      <c r="S340" t="s">
        <v>3622</v>
      </c>
      <c r="T340" t="s">
        <v>64</v>
      </c>
      <c r="U340" t="s">
        <v>65</v>
      </c>
      <c r="V340" t="e">
        <f>_xlfn.XLOOKUP(UTILIZADAS[[#This Row],[Contacto1]],Tabla2[phone_number_dialed],Tabla2[status_name],,0)</f>
        <v>#N/A</v>
      </c>
    </row>
    <row r="341" spans="1:22" hidden="1">
      <c r="A341" s="86" t="s">
        <v>2121</v>
      </c>
      <c r="B341" t="s">
        <v>1358</v>
      </c>
      <c r="C341" s="4">
        <v>358373240000</v>
      </c>
      <c r="D341" t="s">
        <v>3945</v>
      </c>
      <c r="E341">
        <f>+_xlfn.XLOOKUP(UTILIZADAS[[#This Row],[Numero_Cuenta]],'[1]cobros_marzo (fijo)'!$B:$B,'[1]cobros_marzo (fijo)'!$D:$D,,0)</f>
        <v>0</v>
      </c>
      <c r="G341" s="3">
        <v>46026</v>
      </c>
      <c r="H341">
        <v>69695648</v>
      </c>
      <c r="I341">
        <v>69695648</v>
      </c>
      <c r="K341" t="s">
        <v>2643</v>
      </c>
      <c r="O341" s="3">
        <v>46026</v>
      </c>
      <c r="S341" t="s">
        <v>1359</v>
      </c>
      <c r="T341" t="s">
        <v>64</v>
      </c>
      <c r="U341" t="s">
        <v>65</v>
      </c>
      <c r="V341" t="e">
        <f>_xlfn.XLOOKUP(UTILIZADAS[[#This Row],[Contacto1]],Tabla2[phone_number_dialed],Tabla2[status_name],,0)</f>
        <v>#N/A</v>
      </c>
    </row>
    <row r="342" spans="1:22" hidden="1">
      <c r="A342" s="86" t="s">
        <v>2121</v>
      </c>
      <c r="B342" t="s">
        <v>1360</v>
      </c>
      <c r="C342" s="4">
        <v>352047340000</v>
      </c>
      <c r="D342" t="s">
        <v>3945</v>
      </c>
      <c r="E342">
        <f>+_xlfn.XLOOKUP(UTILIZADAS[[#This Row],[Numero_Cuenta]],'[1]cobros_marzo (fijo)'!$B:$B,'[1]cobros_marzo (fijo)'!$D:$D,,0)</f>
        <v>0</v>
      </c>
      <c r="G342" s="3">
        <v>46026</v>
      </c>
      <c r="H342">
        <v>67890453</v>
      </c>
      <c r="I342">
        <v>67890453</v>
      </c>
      <c r="K342" t="s">
        <v>2023</v>
      </c>
      <c r="O342" s="3">
        <v>46026</v>
      </c>
      <c r="S342" t="s">
        <v>1361</v>
      </c>
      <c r="T342" t="s">
        <v>64</v>
      </c>
      <c r="U342" t="s">
        <v>65</v>
      </c>
      <c r="V342" t="e">
        <f>_xlfn.XLOOKUP(UTILIZADAS[[#This Row],[Contacto1]],Tabla2[phone_number_dialed],Tabla2[status_name],,0)</f>
        <v>#N/A</v>
      </c>
    </row>
    <row r="343" spans="1:22" hidden="1">
      <c r="A343" s="86" t="s">
        <v>2121</v>
      </c>
      <c r="B343" t="s">
        <v>1362</v>
      </c>
      <c r="C343" s="4">
        <v>357374630000</v>
      </c>
      <c r="D343" t="s">
        <v>3945</v>
      </c>
      <c r="E343">
        <f>+_xlfn.XLOOKUP(UTILIZADAS[[#This Row],[Numero_Cuenta]],'[1]cobros_marzo (fijo)'!$B:$B,'[1]cobros_marzo (fijo)'!$D:$D,,0)</f>
        <v>0</v>
      </c>
      <c r="G343" s="3">
        <v>46026</v>
      </c>
      <c r="H343">
        <v>69029941</v>
      </c>
      <c r="I343">
        <v>69029941</v>
      </c>
      <c r="K343" t="s">
        <v>2644</v>
      </c>
      <c r="O343" s="3">
        <v>46026</v>
      </c>
      <c r="S343" t="s">
        <v>1363</v>
      </c>
      <c r="T343" t="s">
        <v>64</v>
      </c>
      <c r="U343" t="s">
        <v>65</v>
      </c>
      <c r="V343" t="e">
        <f>_xlfn.XLOOKUP(UTILIZADAS[[#This Row],[Contacto1]],Tabla2[phone_number_dialed],Tabla2[status_name],,0)</f>
        <v>#N/A</v>
      </c>
    </row>
    <row r="344" spans="1:22" hidden="1">
      <c r="A344" s="86" t="s">
        <v>2121</v>
      </c>
      <c r="B344" t="s">
        <v>1364</v>
      </c>
      <c r="C344" s="4">
        <v>352371830000</v>
      </c>
      <c r="D344" t="s">
        <v>3945</v>
      </c>
      <c r="E344">
        <f>+_xlfn.XLOOKUP(UTILIZADAS[[#This Row],[Numero_Cuenta]],'[1]cobros_marzo (fijo)'!$B:$B,'[1]cobros_marzo (fijo)'!$D:$D,,0)</f>
        <v>0</v>
      </c>
      <c r="G344" s="3">
        <v>46026</v>
      </c>
      <c r="H344">
        <v>69421550</v>
      </c>
      <c r="I344">
        <v>69421550</v>
      </c>
      <c r="K344" t="s">
        <v>2645</v>
      </c>
      <c r="O344" s="3">
        <v>46026</v>
      </c>
      <c r="S344" t="s">
        <v>1365</v>
      </c>
      <c r="T344" t="s">
        <v>64</v>
      </c>
      <c r="U344" t="s">
        <v>65</v>
      </c>
      <c r="V344" t="e">
        <f>_xlfn.XLOOKUP(UTILIZADAS[[#This Row],[Contacto1]],Tabla2[phone_number_dialed],Tabla2[status_name],,0)</f>
        <v>#N/A</v>
      </c>
    </row>
    <row r="345" spans="1:22" hidden="1">
      <c r="A345" s="86" t="s">
        <v>2121</v>
      </c>
      <c r="B345" t="s">
        <v>4111</v>
      </c>
      <c r="C345" s="4">
        <v>356373900000</v>
      </c>
      <c r="D345" t="s">
        <v>3945</v>
      </c>
      <c r="E345">
        <f>+_xlfn.XLOOKUP(UTILIZADAS[[#This Row],[Numero_Cuenta]],'[1]cobros_marzo (fijo)'!$B:$B,'[1]cobros_marzo (fijo)'!$D:$D,,0)</f>
        <v>0</v>
      </c>
      <c r="G345" s="3">
        <v>46026</v>
      </c>
      <c r="H345">
        <v>67085126</v>
      </c>
      <c r="I345">
        <v>67085126</v>
      </c>
      <c r="K345" t="s">
        <v>2646</v>
      </c>
      <c r="O345" s="3">
        <v>46026</v>
      </c>
      <c r="S345" t="s">
        <v>3623</v>
      </c>
      <c r="T345" t="s">
        <v>64</v>
      </c>
      <c r="U345" t="s">
        <v>65</v>
      </c>
      <c r="V345" t="e">
        <f>_xlfn.XLOOKUP(UTILIZADAS[[#This Row],[Contacto1]],Tabla2[phone_number_dialed],Tabla2[status_name],,0)</f>
        <v>#N/A</v>
      </c>
    </row>
    <row r="346" spans="1:22" hidden="1">
      <c r="A346" s="86" t="s">
        <v>2121</v>
      </c>
      <c r="B346" t="s">
        <v>1366</v>
      </c>
      <c r="C346" s="4">
        <v>357372660000</v>
      </c>
      <c r="D346" t="s">
        <v>3945</v>
      </c>
      <c r="E346">
        <f>+_xlfn.XLOOKUP(UTILIZADAS[[#This Row],[Numero_Cuenta]],'[1]cobros_marzo (fijo)'!$B:$B,'[1]cobros_marzo (fijo)'!$D:$D,,0)</f>
        <v>0</v>
      </c>
      <c r="G346" s="3">
        <v>46026</v>
      </c>
      <c r="H346">
        <v>61619039</v>
      </c>
      <c r="I346">
        <v>61619039</v>
      </c>
      <c r="K346" t="s">
        <v>2647</v>
      </c>
      <c r="O346" s="3">
        <v>46026</v>
      </c>
      <c r="S346" t="s">
        <v>1367</v>
      </c>
      <c r="T346" t="s">
        <v>64</v>
      </c>
      <c r="U346" t="s">
        <v>65</v>
      </c>
      <c r="V346" t="e">
        <f>_xlfn.XLOOKUP(UTILIZADAS[[#This Row],[Contacto1]],Tabla2[phone_number_dialed],Tabla2[status_name],,0)</f>
        <v>#N/A</v>
      </c>
    </row>
    <row r="347" spans="1:22" hidden="1">
      <c r="A347" s="86" t="s">
        <v>2121</v>
      </c>
      <c r="B347" t="s">
        <v>1368</v>
      </c>
      <c r="C347" s="4">
        <v>358371720000</v>
      </c>
      <c r="D347" t="s">
        <v>3945</v>
      </c>
      <c r="E347">
        <f>+_xlfn.XLOOKUP(UTILIZADAS[[#This Row],[Numero_Cuenta]],'[1]cobros_marzo (fijo)'!$B:$B,'[1]cobros_marzo (fijo)'!$D:$D,,0)</f>
        <v>0</v>
      </c>
      <c r="G347" s="3">
        <v>46026</v>
      </c>
      <c r="H347">
        <v>67534852</v>
      </c>
      <c r="I347">
        <v>67534852</v>
      </c>
      <c r="K347" t="s">
        <v>2648</v>
      </c>
      <c r="O347" s="3">
        <v>46026</v>
      </c>
      <c r="S347" t="s">
        <v>1369</v>
      </c>
      <c r="T347" t="s">
        <v>85</v>
      </c>
      <c r="U347" t="s">
        <v>65</v>
      </c>
      <c r="V347" t="e">
        <f>_xlfn.XLOOKUP(UTILIZADAS[[#This Row],[Contacto1]],Tabla2[phone_number_dialed],Tabla2[status_name],,0)</f>
        <v>#N/A</v>
      </c>
    </row>
    <row r="348" spans="1:22" hidden="1">
      <c r="A348" s="86" t="s">
        <v>2121</v>
      </c>
      <c r="B348" t="s">
        <v>1370</v>
      </c>
      <c r="C348" s="4">
        <v>351374240000</v>
      </c>
      <c r="D348" t="s">
        <v>3945</v>
      </c>
      <c r="E348">
        <f>+_xlfn.XLOOKUP(UTILIZADAS[[#This Row],[Numero_Cuenta]],'[1]cobros_marzo (fijo)'!$B:$B,'[1]cobros_marzo (fijo)'!$D:$D,,0)</f>
        <v>0</v>
      </c>
      <c r="G348" s="3">
        <v>46026</v>
      </c>
      <c r="H348">
        <v>62044738</v>
      </c>
      <c r="I348">
        <v>62044738</v>
      </c>
      <c r="K348" t="s">
        <v>2649</v>
      </c>
      <c r="O348" s="3">
        <v>46026</v>
      </c>
      <c r="S348" t="s">
        <v>1371</v>
      </c>
      <c r="T348" t="s">
        <v>64</v>
      </c>
      <c r="U348" t="s">
        <v>65</v>
      </c>
      <c r="V348" t="e">
        <f>_xlfn.XLOOKUP(UTILIZADAS[[#This Row],[Contacto1]],Tabla2[phone_number_dialed],Tabla2[status_name],,0)</f>
        <v>#N/A</v>
      </c>
    </row>
    <row r="349" spans="1:22" hidden="1">
      <c r="A349" s="86" t="s">
        <v>2121</v>
      </c>
      <c r="B349" t="s">
        <v>1372</v>
      </c>
      <c r="C349" s="4">
        <v>355374270000</v>
      </c>
      <c r="D349" t="s">
        <v>3945</v>
      </c>
      <c r="E349">
        <f>+_xlfn.XLOOKUP(UTILIZADAS[[#This Row],[Numero_Cuenta]],'[1]cobros_marzo (fijo)'!$B:$B,'[1]cobros_marzo (fijo)'!$D:$D,,0)</f>
        <v>0</v>
      </c>
      <c r="G349" s="3">
        <v>46026</v>
      </c>
      <c r="H349">
        <v>69552256</v>
      </c>
      <c r="I349">
        <v>69552256</v>
      </c>
      <c r="K349" t="s">
        <v>2650</v>
      </c>
      <c r="O349" s="3">
        <v>46026</v>
      </c>
      <c r="S349" t="s">
        <v>1373</v>
      </c>
      <c r="T349" t="s">
        <v>64</v>
      </c>
      <c r="U349" t="s">
        <v>65</v>
      </c>
      <c r="V349" t="e">
        <f>_xlfn.XLOOKUP(UTILIZADAS[[#This Row],[Contacto1]],Tabla2[phone_number_dialed],Tabla2[status_name],,0)</f>
        <v>#N/A</v>
      </c>
    </row>
    <row r="350" spans="1:22" hidden="1">
      <c r="A350" s="86" t="s">
        <v>2121</v>
      </c>
      <c r="B350" t="s">
        <v>2163</v>
      </c>
      <c r="C350" s="4">
        <v>355371650000</v>
      </c>
      <c r="D350" t="s">
        <v>3945</v>
      </c>
      <c r="E350">
        <f>+_xlfn.XLOOKUP(UTILIZADAS[[#This Row],[Numero_Cuenta]],'[1]cobros_marzo (fijo)'!$B:$B,'[1]cobros_marzo (fijo)'!$D:$D,,0)</f>
        <v>0</v>
      </c>
      <c r="G350" s="3">
        <v>46026</v>
      </c>
      <c r="H350">
        <v>62496833</v>
      </c>
      <c r="I350">
        <v>62496833</v>
      </c>
      <c r="K350" t="s">
        <v>2651</v>
      </c>
      <c r="O350" s="3">
        <v>46026</v>
      </c>
      <c r="S350" t="s">
        <v>3624</v>
      </c>
      <c r="T350" t="s">
        <v>64</v>
      </c>
      <c r="U350" t="s">
        <v>65</v>
      </c>
      <c r="V350" t="e">
        <f>_xlfn.XLOOKUP(UTILIZADAS[[#This Row],[Contacto1]],Tabla2[phone_number_dialed],Tabla2[status_name],,0)</f>
        <v>#N/A</v>
      </c>
    </row>
    <row r="351" spans="1:22" hidden="1">
      <c r="A351" s="86" t="s">
        <v>2121</v>
      </c>
      <c r="B351" t="s">
        <v>4112</v>
      </c>
      <c r="C351" s="4">
        <v>359374110000</v>
      </c>
      <c r="D351" t="s">
        <v>3945</v>
      </c>
      <c r="E351">
        <f>+_xlfn.XLOOKUP(UTILIZADAS[[#This Row],[Numero_Cuenta]],'[1]cobros_marzo (fijo)'!$B:$B,'[1]cobros_marzo (fijo)'!$D:$D,,0)</f>
        <v>0</v>
      </c>
      <c r="G351" s="3">
        <v>46026</v>
      </c>
      <c r="H351">
        <v>65456463</v>
      </c>
      <c r="I351">
        <v>65456463</v>
      </c>
      <c r="K351" t="s">
        <v>2652</v>
      </c>
      <c r="O351" s="3">
        <v>46026</v>
      </c>
      <c r="S351" t="s">
        <v>3625</v>
      </c>
      <c r="T351" t="s">
        <v>64</v>
      </c>
      <c r="U351" t="s">
        <v>65</v>
      </c>
      <c r="V351" t="e">
        <f>_xlfn.XLOOKUP(UTILIZADAS[[#This Row],[Contacto1]],Tabla2[phone_number_dialed],Tabla2[status_name],,0)</f>
        <v>#N/A</v>
      </c>
    </row>
    <row r="352" spans="1:22" hidden="1">
      <c r="A352" s="86" t="s">
        <v>2121</v>
      </c>
      <c r="B352" t="s">
        <v>1330</v>
      </c>
      <c r="C352" s="4">
        <v>346279900000</v>
      </c>
      <c r="D352" t="s">
        <v>3945</v>
      </c>
      <c r="E352">
        <f>+_xlfn.XLOOKUP(UTILIZADAS[[#This Row],[Numero_Cuenta]],'[1]cobros_marzo (fijo)'!$B:$B,'[1]cobros_marzo (fijo)'!$D:$D,,0)</f>
        <v>0</v>
      </c>
      <c r="G352" s="3">
        <v>46026</v>
      </c>
      <c r="H352">
        <v>66638308</v>
      </c>
      <c r="I352">
        <v>66638308</v>
      </c>
      <c r="K352" t="s">
        <v>2653</v>
      </c>
      <c r="O352" s="3">
        <v>46026</v>
      </c>
      <c r="S352" t="s">
        <v>1331</v>
      </c>
      <c r="T352" t="s">
        <v>64</v>
      </c>
      <c r="U352" t="s">
        <v>65</v>
      </c>
      <c r="V352" t="e">
        <f>_xlfn.XLOOKUP(UTILIZADAS[[#This Row],[Contacto1]],Tabla2[phone_number_dialed],Tabla2[status_name],,0)</f>
        <v>#N/A</v>
      </c>
    </row>
    <row r="353" spans="1:22" hidden="1">
      <c r="A353" s="86" t="s">
        <v>2121</v>
      </c>
      <c r="B353" t="s">
        <v>1332</v>
      </c>
      <c r="C353" s="4">
        <v>183050720000</v>
      </c>
      <c r="D353" t="s">
        <v>3945</v>
      </c>
      <c r="E353">
        <f>+_xlfn.XLOOKUP(UTILIZADAS[[#This Row],[Numero_Cuenta]],'[1]cobros_marzo (fijo)'!$B:$B,'[1]cobros_marzo (fijo)'!$D:$D,,0)</f>
        <v>0</v>
      </c>
      <c r="G353" s="3">
        <v>46026</v>
      </c>
      <c r="H353">
        <v>63405001</v>
      </c>
      <c r="I353">
        <v>63405001</v>
      </c>
      <c r="K353" t="s">
        <v>2654</v>
      </c>
      <c r="O353" s="3">
        <v>46026</v>
      </c>
      <c r="S353" t="s">
        <v>1333</v>
      </c>
      <c r="T353" t="s">
        <v>64</v>
      </c>
      <c r="U353" t="s">
        <v>65</v>
      </c>
      <c r="V353" t="e">
        <f>_xlfn.XLOOKUP(UTILIZADAS[[#This Row],[Contacto1]],Tabla2[phone_number_dialed],Tabla2[status_name],,0)</f>
        <v>#N/A</v>
      </c>
    </row>
    <row r="354" spans="1:22" hidden="1">
      <c r="A354" s="86" t="s">
        <v>2121</v>
      </c>
      <c r="B354" t="s">
        <v>1334</v>
      </c>
      <c r="C354" s="4">
        <v>355366470000</v>
      </c>
      <c r="D354" t="s">
        <v>3945</v>
      </c>
      <c r="E354">
        <f>+_xlfn.XLOOKUP(UTILIZADAS[[#This Row],[Numero_Cuenta]],'[1]cobros_marzo (fijo)'!$B:$B,'[1]cobros_marzo (fijo)'!$D:$D,,0)</f>
        <v>0</v>
      </c>
      <c r="G354" s="3">
        <v>46026</v>
      </c>
      <c r="H354">
        <v>64107079</v>
      </c>
      <c r="I354">
        <v>64107079</v>
      </c>
      <c r="K354" t="s">
        <v>2655</v>
      </c>
      <c r="O354" s="3">
        <v>46026</v>
      </c>
      <c r="S354" t="s">
        <v>1335</v>
      </c>
      <c r="T354" t="s">
        <v>64</v>
      </c>
      <c r="U354" t="s">
        <v>65</v>
      </c>
      <c r="V354" t="e">
        <f>_xlfn.XLOOKUP(UTILIZADAS[[#This Row],[Contacto1]],Tabla2[phone_number_dialed],Tabla2[status_name],,0)</f>
        <v>#N/A</v>
      </c>
    </row>
    <row r="355" spans="1:22" hidden="1">
      <c r="A355" s="86" t="s">
        <v>2121</v>
      </c>
      <c r="B355" t="s">
        <v>1336</v>
      </c>
      <c r="C355" s="4">
        <v>357375050000</v>
      </c>
      <c r="D355" t="s">
        <v>3945</v>
      </c>
      <c r="E355">
        <f>+_xlfn.XLOOKUP(UTILIZADAS[[#This Row],[Numero_Cuenta]],'[1]cobros_marzo (fijo)'!$B:$B,'[1]cobros_marzo (fijo)'!$D:$D,,0)</f>
        <v>0</v>
      </c>
      <c r="G355" s="3">
        <v>46026</v>
      </c>
      <c r="H355">
        <v>68905432</v>
      </c>
      <c r="I355">
        <v>68905432</v>
      </c>
      <c r="K355" t="s">
        <v>2349</v>
      </c>
      <c r="O355" s="3">
        <v>46026</v>
      </c>
      <c r="S355" t="s">
        <v>1337</v>
      </c>
      <c r="T355" t="s">
        <v>64</v>
      </c>
      <c r="U355" t="s">
        <v>65</v>
      </c>
      <c r="V355" t="e">
        <f>_xlfn.XLOOKUP(UTILIZADAS[[#This Row],[Contacto1]],Tabla2[phone_number_dialed],Tabla2[status_name],,0)</f>
        <v>#N/A</v>
      </c>
    </row>
    <row r="356" spans="1:22" hidden="1">
      <c r="A356" s="86" t="s">
        <v>2121</v>
      </c>
      <c r="B356" t="s">
        <v>1338</v>
      </c>
      <c r="C356" s="4">
        <v>357373170000</v>
      </c>
      <c r="D356" t="s">
        <v>3945</v>
      </c>
      <c r="E356">
        <f>+_xlfn.XLOOKUP(UTILIZADAS[[#This Row],[Numero_Cuenta]],'[1]cobros_marzo (fijo)'!$B:$B,'[1]cobros_marzo (fijo)'!$D:$D,,0)</f>
        <v>0</v>
      </c>
      <c r="G356" s="3">
        <v>46026</v>
      </c>
      <c r="H356">
        <v>66587271</v>
      </c>
      <c r="I356">
        <v>66587271</v>
      </c>
      <c r="K356" t="s">
        <v>2656</v>
      </c>
      <c r="O356" s="3">
        <v>46026</v>
      </c>
      <c r="S356" t="s">
        <v>1339</v>
      </c>
      <c r="T356" t="s">
        <v>64</v>
      </c>
      <c r="U356" t="s">
        <v>65</v>
      </c>
      <c r="V356" t="e">
        <f>_xlfn.XLOOKUP(UTILIZADAS[[#This Row],[Contacto1]],Tabla2[phone_number_dialed],Tabla2[status_name],,0)</f>
        <v>#N/A</v>
      </c>
    </row>
    <row r="357" spans="1:22" hidden="1">
      <c r="A357" s="86" t="s">
        <v>2121</v>
      </c>
      <c r="B357" t="s">
        <v>4113</v>
      </c>
      <c r="C357" s="4">
        <v>352375580000</v>
      </c>
      <c r="D357" t="s">
        <v>3945</v>
      </c>
      <c r="E357">
        <f>+_xlfn.XLOOKUP(UTILIZADAS[[#This Row],[Numero_Cuenta]],'[1]cobros_marzo (fijo)'!$B:$B,'[1]cobros_marzo (fijo)'!$D:$D,,0)</f>
        <v>0</v>
      </c>
      <c r="G357" s="3">
        <v>46026</v>
      </c>
      <c r="H357">
        <v>65101667</v>
      </c>
      <c r="I357">
        <v>65101667</v>
      </c>
      <c r="K357" t="s">
        <v>2657</v>
      </c>
      <c r="O357" s="3">
        <v>46026</v>
      </c>
      <c r="S357" t="s">
        <v>3626</v>
      </c>
      <c r="T357" t="s">
        <v>64</v>
      </c>
      <c r="U357" t="s">
        <v>65</v>
      </c>
      <c r="V357" t="e">
        <f>_xlfn.XLOOKUP(UTILIZADAS[[#This Row],[Contacto1]],Tabla2[phone_number_dialed],Tabla2[status_name],,0)</f>
        <v>#N/A</v>
      </c>
    </row>
    <row r="358" spans="1:22" hidden="1">
      <c r="A358" s="86" t="s">
        <v>2121</v>
      </c>
      <c r="B358" t="s">
        <v>2164</v>
      </c>
      <c r="C358" s="4">
        <v>351374740000</v>
      </c>
      <c r="D358" t="s">
        <v>3945</v>
      </c>
      <c r="E358">
        <f>+_xlfn.XLOOKUP(UTILIZADAS[[#This Row],[Numero_Cuenta]],'[1]cobros_marzo (fijo)'!$B:$B,'[1]cobros_marzo (fijo)'!$D:$D,,0)</f>
        <v>0</v>
      </c>
      <c r="G358" s="3">
        <v>46026</v>
      </c>
      <c r="H358">
        <v>67351722</v>
      </c>
      <c r="I358">
        <v>67351722</v>
      </c>
      <c r="K358" t="s">
        <v>2658</v>
      </c>
      <c r="O358" s="3">
        <v>46026</v>
      </c>
      <c r="S358" t="s">
        <v>3627</v>
      </c>
      <c r="T358" t="s">
        <v>64</v>
      </c>
      <c r="U358" t="s">
        <v>65</v>
      </c>
      <c r="V358" t="e">
        <f>_xlfn.XLOOKUP(UTILIZADAS[[#This Row],[Contacto1]],Tabla2[phone_number_dialed],Tabla2[status_name],,0)</f>
        <v>#N/A</v>
      </c>
    </row>
    <row r="359" spans="1:22" hidden="1">
      <c r="A359" s="86" t="s">
        <v>2121</v>
      </c>
      <c r="B359" t="s">
        <v>1342</v>
      </c>
      <c r="C359" s="4">
        <v>204075450000</v>
      </c>
      <c r="D359" t="s">
        <v>3945</v>
      </c>
      <c r="E359">
        <f>+_xlfn.XLOOKUP(UTILIZADAS[[#This Row],[Numero_Cuenta]],'[1]cobros_marzo (fijo)'!$B:$B,'[1]cobros_marzo (fijo)'!$D:$D,,0)</f>
        <v>0</v>
      </c>
      <c r="G359" s="3">
        <v>46026</v>
      </c>
      <c r="H359">
        <v>66612798</v>
      </c>
      <c r="I359">
        <v>66612798</v>
      </c>
      <c r="K359" t="s">
        <v>2659</v>
      </c>
      <c r="O359" s="3">
        <v>46026</v>
      </c>
      <c r="S359" t="s">
        <v>1343</v>
      </c>
      <c r="T359" t="s">
        <v>64</v>
      </c>
      <c r="U359" t="s">
        <v>65</v>
      </c>
      <c r="V359" t="e">
        <f>_xlfn.XLOOKUP(UTILIZADAS[[#This Row],[Contacto1]],Tabla2[phone_number_dialed],Tabla2[status_name],,0)</f>
        <v>#N/A</v>
      </c>
    </row>
    <row r="360" spans="1:22" hidden="1">
      <c r="A360" s="86" t="s">
        <v>2121</v>
      </c>
      <c r="B360" t="s">
        <v>1344</v>
      </c>
      <c r="C360" s="4">
        <v>356375320000</v>
      </c>
      <c r="D360" t="s">
        <v>3945</v>
      </c>
      <c r="E360">
        <f>+_xlfn.XLOOKUP(UTILIZADAS[[#This Row],[Numero_Cuenta]],'[1]cobros_marzo (fijo)'!$B:$B,'[1]cobros_marzo (fijo)'!$D:$D,,0)</f>
        <v>0</v>
      </c>
      <c r="G360" s="3">
        <v>46026</v>
      </c>
      <c r="H360">
        <v>68299587</v>
      </c>
      <c r="I360">
        <v>68299587</v>
      </c>
      <c r="K360" t="s">
        <v>2660</v>
      </c>
      <c r="O360" s="3">
        <v>46026</v>
      </c>
      <c r="S360" t="s">
        <v>1345</v>
      </c>
      <c r="T360" t="s">
        <v>64</v>
      </c>
      <c r="U360" t="s">
        <v>65</v>
      </c>
      <c r="V360" t="e">
        <f>_xlfn.XLOOKUP(UTILIZADAS[[#This Row],[Contacto1]],Tabla2[phone_number_dialed],Tabla2[status_name],,0)</f>
        <v>#N/A</v>
      </c>
    </row>
    <row r="361" spans="1:22" hidden="1">
      <c r="A361" s="86" t="s">
        <v>2121</v>
      </c>
      <c r="B361" t="s">
        <v>1346</v>
      </c>
      <c r="C361" s="4">
        <v>353374390000</v>
      </c>
      <c r="D361" t="s">
        <v>3945</v>
      </c>
      <c r="E361">
        <f>+_xlfn.XLOOKUP(UTILIZADAS[[#This Row],[Numero_Cuenta]],'[1]cobros_marzo (fijo)'!$B:$B,'[1]cobros_marzo (fijo)'!$D:$D,,0)</f>
        <v>0</v>
      </c>
      <c r="G361" s="3">
        <v>46026</v>
      </c>
      <c r="H361">
        <v>68690102</v>
      </c>
      <c r="I361">
        <v>68690102</v>
      </c>
      <c r="K361" t="s">
        <v>2661</v>
      </c>
      <c r="O361" s="3">
        <v>46026</v>
      </c>
      <c r="S361" t="s">
        <v>1347</v>
      </c>
      <c r="T361" t="s">
        <v>64</v>
      </c>
      <c r="U361" t="s">
        <v>65</v>
      </c>
      <c r="V361" t="e">
        <f>_xlfn.XLOOKUP(UTILIZADAS[[#This Row],[Contacto1]],Tabla2[phone_number_dialed],Tabla2[status_name],,0)</f>
        <v>#N/A</v>
      </c>
    </row>
    <row r="362" spans="1:22" hidden="1">
      <c r="A362" s="86" t="s">
        <v>2121</v>
      </c>
      <c r="B362" t="s">
        <v>1350</v>
      </c>
      <c r="C362" s="4">
        <v>355374120000</v>
      </c>
      <c r="D362" t="s">
        <v>3945</v>
      </c>
      <c r="E362">
        <f>+_xlfn.XLOOKUP(UTILIZADAS[[#This Row],[Numero_Cuenta]],'[1]cobros_marzo (fijo)'!$B:$B,'[1]cobros_marzo (fijo)'!$D:$D,,0)</f>
        <v>0</v>
      </c>
      <c r="G362" s="3">
        <v>46026</v>
      </c>
      <c r="H362">
        <v>62241109</v>
      </c>
      <c r="I362">
        <v>62241109</v>
      </c>
      <c r="K362" t="s">
        <v>2662</v>
      </c>
      <c r="O362" s="3">
        <v>46026</v>
      </c>
      <c r="S362" t="s">
        <v>1351</v>
      </c>
      <c r="T362" t="s">
        <v>64</v>
      </c>
      <c r="U362" t="s">
        <v>65</v>
      </c>
      <c r="V362" t="e">
        <f>_xlfn.XLOOKUP(UTILIZADAS[[#This Row],[Contacto1]],Tabla2[phone_number_dialed],Tabla2[status_name],,0)</f>
        <v>#N/A</v>
      </c>
    </row>
    <row r="363" spans="1:22" hidden="1">
      <c r="A363" s="86" t="s">
        <v>2121</v>
      </c>
      <c r="B363" t="s">
        <v>1352</v>
      </c>
      <c r="C363" s="4">
        <v>353373200000</v>
      </c>
      <c r="D363" t="s">
        <v>3945</v>
      </c>
      <c r="E363">
        <f>+_xlfn.XLOOKUP(UTILIZADAS[[#This Row],[Numero_Cuenta]],'[1]cobros_marzo (fijo)'!$B:$B,'[1]cobros_marzo (fijo)'!$D:$D,,0)</f>
        <v>0</v>
      </c>
      <c r="G363" s="3">
        <v>46026</v>
      </c>
      <c r="H363">
        <v>68348185</v>
      </c>
      <c r="I363">
        <v>68348185</v>
      </c>
      <c r="K363" t="s">
        <v>2663</v>
      </c>
      <c r="O363" s="3">
        <v>46026</v>
      </c>
      <c r="S363" t="s">
        <v>1353</v>
      </c>
      <c r="T363" t="s">
        <v>64</v>
      </c>
      <c r="U363" t="s">
        <v>65</v>
      </c>
      <c r="V363" t="e">
        <f>_xlfn.XLOOKUP(UTILIZADAS[[#This Row],[Contacto1]],Tabla2[phone_number_dialed],Tabla2[status_name],,0)</f>
        <v>#N/A</v>
      </c>
    </row>
    <row r="364" spans="1:22" hidden="1">
      <c r="A364" s="86" t="s">
        <v>2121</v>
      </c>
      <c r="B364" t="s">
        <v>1354</v>
      </c>
      <c r="C364" s="4">
        <v>199041020000</v>
      </c>
      <c r="D364" t="s">
        <v>3945</v>
      </c>
      <c r="E364">
        <f>+_xlfn.XLOOKUP(UTILIZADAS[[#This Row],[Numero_Cuenta]],'[1]cobros_marzo (fijo)'!$B:$B,'[1]cobros_marzo (fijo)'!$D:$D,,0)</f>
        <v>0</v>
      </c>
      <c r="G364" s="3">
        <v>46026</v>
      </c>
      <c r="H364">
        <v>68320874</v>
      </c>
      <c r="I364">
        <v>68320874</v>
      </c>
      <c r="K364" t="s">
        <v>2664</v>
      </c>
      <c r="O364" s="3">
        <v>46026</v>
      </c>
      <c r="S364" t="s">
        <v>1355</v>
      </c>
      <c r="T364" t="s">
        <v>64</v>
      </c>
      <c r="U364" t="s">
        <v>65</v>
      </c>
      <c r="V364" t="e">
        <f>_xlfn.XLOOKUP(UTILIZADAS[[#This Row],[Contacto1]],Tabla2[phone_number_dialed],Tabla2[status_name],,0)</f>
        <v>#N/A</v>
      </c>
    </row>
    <row r="365" spans="1:22" hidden="1">
      <c r="A365" s="86" t="s">
        <v>2121</v>
      </c>
      <c r="B365" t="s">
        <v>1356</v>
      </c>
      <c r="C365" s="4">
        <v>357370530000</v>
      </c>
      <c r="D365" t="s">
        <v>3945</v>
      </c>
      <c r="E365">
        <f>+_xlfn.XLOOKUP(UTILIZADAS[[#This Row],[Numero_Cuenta]],'[1]cobros_marzo (fijo)'!$B:$B,'[1]cobros_marzo (fijo)'!$D:$D,,0)</f>
        <v>0</v>
      </c>
      <c r="G365" s="3">
        <v>46026</v>
      </c>
      <c r="H365">
        <v>68988544</v>
      </c>
      <c r="I365">
        <v>68988544</v>
      </c>
      <c r="K365" t="s">
        <v>2665</v>
      </c>
      <c r="O365" s="3">
        <v>46026</v>
      </c>
      <c r="S365" t="s">
        <v>1357</v>
      </c>
      <c r="T365" t="s">
        <v>64</v>
      </c>
      <c r="U365" t="s">
        <v>65</v>
      </c>
      <c r="V365" t="e">
        <f>_xlfn.XLOOKUP(UTILIZADAS[[#This Row],[Contacto1]],Tabla2[phone_number_dialed],Tabla2[status_name],,0)</f>
        <v>#N/A</v>
      </c>
    </row>
    <row r="366" spans="1:22" hidden="1">
      <c r="A366" s="86" t="s">
        <v>2121</v>
      </c>
      <c r="B366" t="s">
        <v>1314</v>
      </c>
      <c r="C366" s="4">
        <v>353375010000</v>
      </c>
      <c r="D366" t="s">
        <v>3945</v>
      </c>
      <c r="E366">
        <f>+_xlfn.XLOOKUP(UTILIZADAS[[#This Row],[Numero_Cuenta]],'[1]cobros_marzo (fijo)'!$B:$B,'[1]cobros_marzo (fijo)'!$D:$D,,0)</f>
        <v>0</v>
      </c>
      <c r="G366" s="3">
        <v>46026</v>
      </c>
      <c r="H366">
        <v>65340423</v>
      </c>
      <c r="I366">
        <v>65340423</v>
      </c>
      <c r="K366" t="s">
        <v>2666</v>
      </c>
      <c r="O366" s="3">
        <v>46026</v>
      </c>
      <c r="S366" t="s">
        <v>1315</v>
      </c>
      <c r="T366" t="s">
        <v>64</v>
      </c>
      <c r="U366" t="s">
        <v>65</v>
      </c>
      <c r="V366" t="e">
        <f>_xlfn.XLOOKUP(UTILIZADAS[[#This Row],[Contacto1]],Tabla2[phone_number_dialed],Tabla2[status_name],,0)</f>
        <v>#N/A</v>
      </c>
    </row>
    <row r="367" spans="1:22" hidden="1">
      <c r="A367" s="86" t="s">
        <v>2121</v>
      </c>
      <c r="B367" t="s">
        <v>1316</v>
      </c>
      <c r="C367" s="4">
        <v>351376670000</v>
      </c>
      <c r="D367" t="s">
        <v>3945</v>
      </c>
      <c r="E367">
        <f>+_xlfn.XLOOKUP(UTILIZADAS[[#This Row],[Numero_Cuenta]],'[1]cobros_marzo (fijo)'!$B:$B,'[1]cobros_marzo (fijo)'!$D:$D,,0)</f>
        <v>0</v>
      </c>
      <c r="G367" s="3">
        <v>46026</v>
      </c>
      <c r="H367">
        <v>65370502</v>
      </c>
      <c r="I367">
        <v>65370502</v>
      </c>
      <c r="K367" t="s">
        <v>1968</v>
      </c>
      <c r="O367" s="3">
        <v>46026</v>
      </c>
      <c r="S367" t="s">
        <v>1317</v>
      </c>
      <c r="T367" t="s">
        <v>64</v>
      </c>
      <c r="U367" t="s">
        <v>65</v>
      </c>
      <c r="V367" t="e">
        <f>_xlfn.XLOOKUP(UTILIZADAS[[#This Row],[Contacto1]],Tabla2[phone_number_dialed],Tabla2[status_name],,0)</f>
        <v>#N/A</v>
      </c>
    </row>
    <row r="368" spans="1:22" hidden="1">
      <c r="A368" s="86" t="s">
        <v>2121</v>
      </c>
      <c r="B368" t="s">
        <v>2165</v>
      </c>
      <c r="C368" s="4">
        <v>353376580000</v>
      </c>
      <c r="D368" t="s">
        <v>3945</v>
      </c>
      <c r="E368">
        <f>+_xlfn.XLOOKUP(UTILIZADAS[[#This Row],[Numero_Cuenta]],'[1]cobros_marzo (fijo)'!$B:$B,'[1]cobros_marzo (fijo)'!$D:$D,,0)</f>
        <v>0</v>
      </c>
      <c r="G368" s="3">
        <v>46026</v>
      </c>
      <c r="H368">
        <v>65873326</v>
      </c>
      <c r="I368">
        <v>65873326</v>
      </c>
      <c r="K368" t="s">
        <v>2667</v>
      </c>
      <c r="O368" s="3">
        <v>46026</v>
      </c>
      <c r="S368" t="s">
        <v>3628</v>
      </c>
      <c r="T368" t="s">
        <v>64</v>
      </c>
      <c r="U368" t="s">
        <v>65</v>
      </c>
      <c r="V368" t="e">
        <f>_xlfn.XLOOKUP(UTILIZADAS[[#This Row],[Contacto1]],Tabla2[phone_number_dialed],Tabla2[status_name],,0)</f>
        <v>#N/A</v>
      </c>
    </row>
    <row r="369" spans="1:22" hidden="1">
      <c r="A369" s="86" t="s">
        <v>2121</v>
      </c>
      <c r="B369" t="s">
        <v>2166</v>
      </c>
      <c r="C369" s="4">
        <v>357362200000</v>
      </c>
      <c r="D369" t="s">
        <v>3945</v>
      </c>
      <c r="E369">
        <f>+_xlfn.XLOOKUP(UTILIZADAS[[#This Row],[Numero_Cuenta]],'[1]cobros_marzo (fijo)'!$B:$B,'[1]cobros_marzo (fijo)'!$D:$D,,0)</f>
        <v>0</v>
      </c>
      <c r="G369" s="3">
        <v>46026</v>
      </c>
      <c r="H369">
        <v>61391426</v>
      </c>
      <c r="I369">
        <v>61391426</v>
      </c>
      <c r="K369" t="s">
        <v>2668</v>
      </c>
      <c r="O369" s="3">
        <v>46026</v>
      </c>
      <c r="S369" t="s">
        <v>3629</v>
      </c>
      <c r="T369" t="s">
        <v>64</v>
      </c>
      <c r="U369" t="s">
        <v>65</v>
      </c>
      <c r="V369" t="e">
        <f>_xlfn.XLOOKUP(UTILIZADAS[[#This Row],[Contacto1]],Tabla2[phone_number_dialed],Tabla2[status_name],,0)</f>
        <v>#N/A</v>
      </c>
    </row>
    <row r="370" spans="1:22" hidden="1">
      <c r="A370" s="86" t="s">
        <v>2121</v>
      </c>
      <c r="B370" t="s">
        <v>1318</v>
      </c>
      <c r="C370" s="4">
        <v>357370650000</v>
      </c>
      <c r="D370" t="s">
        <v>3945</v>
      </c>
      <c r="E370">
        <f>+_xlfn.XLOOKUP(UTILIZADAS[[#This Row],[Numero_Cuenta]],'[1]cobros_marzo (fijo)'!$B:$B,'[1]cobros_marzo (fijo)'!$D:$D,,0)</f>
        <v>0</v>
      </c>
      <c r="G370" s="3">
        <v>46026</v>
      </c>
      <c r="H370">
        <v>67399429</v>
      </c>
      <c r="I370">
        <v>67399429</v>
      </c>
      <c r="K370" t="s">
        <v>2669</v>
      </c>
      <c r="O370" s="3">
        <v>46026</v>
      </c>
      <c r="S370" t="s">
        <v>1319</v>
      </c>
      <c r="T370" t="s">
        <v>64</v>
      </c>
      <c r="U370" t="s">
        <v>65</v>
      </c>
      <c r="V370" t="e">
        <f>_xlfn.XLOOKUP(UTILIZADAS[[#This Row],[Contacto1]],Tabla2[phone_number_dialed],Tabla2[status_name],,0)</f>
        <v>#N/A</v>
      </c>
    </row>
    <row r="371" spans="1:22" hidden="1">
      <c r="A371" s="86" t="s">
        <v>2121</v>
      </c>
      <c r="B371" t="s">
        <v>1320</v>
      </c>
      <c r="C371" s="4">
        <v>354374850000</v>
      </c>
      <c r="D371" t="s">
        <v>3945</v>
      </c>
      <c r="E371">
        <f>+_xlfn.XLOOKUP(UTILIZADAS[[#This Row],[Numero_Cuenta]],'[1]cobros_marzo (fijo)'!$B:$B,'[1]cobros_marzo (fijo)'!$D:$D,,0)</f>
        <v>0</v>
      </c>
      <c r="G371" s="3">
        <v>46026</v>
      </c>
      <c r="H371">
        <v>66029013</v>
      </c>
      <c r="I371">
        <v>66029013</v>
      </c>
      <c r="K371" t="s">
        <v>2670</v>
      </c>
      <c r="O371" s="3">
        <v>46026</v>
      </c>
      <c r="S371" t="s">
        <v>1321</v>
      </c>
      <c r="T371" t="s">
        <v>84</v>
      </c>
      <c r="U371" t="s">
        <v>65</v>
      </c>
      <c r="V371" t="e">
        <f>_xlfn.XLOOKUP(UTILIZADAS[[#This Row],[Contacto1]],Tabla2[phone_number_dialed],Tabla2[status_name],,0)</f>
        <v>#N/A</v>
      </c>
    </row>
    <row r="372" spans="1:22" hidden="1">
      <c r="A372" s="86" t="s">
        <v>2121</v>
      </c>
      <c r="B372" t="s">
        <v>4114</v>
      </c>
      <c r="C372" s="4">
        <v>358373381000</v>
      </c>
      <c r="D372" t="s">
        <v>3945</v>
      </c>
      <c r="E372">
        <f>+_xlfn.XLOOKUP(UTILIZADAS[[#This Row],[Numero_Cuenta]],'[1]cobros_marzo (fijo)'!$B:$B,'[1]cobros_marzo (fijo)'!$D:$D,,0)</f>
        <v>0</v>
      </c>
      <c r="G372" s="3">
        <v>46026</v>
      </c>
      <c r="H372">
        <v>67880204</v>
      </c>
      <c r="I372">
        <v>67880204</v>
      </c>
      <c r="K372" t="s">
        <v>2671</v>
      </c>
      <c r="O372" s="3">
        <v>46026</v>
      </c>
      <c r="S372" t="s">
        <v>3630</v>
      </c>
      <c r="T372" t="s">
        <v>64</v>
      </c>
      <c r="U372" t="s">
        <v>65</v>
      </c>
      <c r="V372" t="e">
        <f>_xlfn.XLOOKUP(UTILIZADAS[[#This Row],[Contacto1]],Tabla2[phone_number_dialed],Tabla2[status_name],,0)</f>
        <v>#N/A</v>
      </c>
    </row>
    <row r="373" spans="1:22" hidden="1">
      <c r="A373" s="86" t="s">
        <v>2121</v>
      </c>
      <c r="B373" t="s">
        <v>1322</v>
      </c>
      <c r="C373" s="4">
        <v>358375590000</v>
      </c>
      <c r="D373" t="s">
        <v>3945</v>
      </c>
      <c r="E373">
        <f>+_xlfn.XLOOKUP(UTILIZADAS[[#This Row],[Numero_Cuenta]],'[1]cobros_marzo (fijo)'!$B:$B,'[1]cobros_marzo (fijo)'!$D:$D,,0)</f>
        <v>0</v>
      </c>
      <c r="G373" s="3">
        <v>46026</v>
      </c>
      <c r="H373">
        <v>68481258</v>
      </c>
      <c r="I373">
        <v>68481258</v>
      </c>
      <c r="K373" t="s">
        <v>2672</v>
      </c>
      <c r="O373" s="3">
        <v>46026</v>
      </c>
      <c r="S373" t="s">
        <v>1323</v>
      </c>
      <c r="T373" t="s">
        <v>64</v>
      </c>
      <c r="U373" t="s">
        <v>65</v>
      </c>
      <c r="V373" t="e">
        <f>_xlfn.XLOOKUP(UTILIZADAS[[#This Row],[Contacto1]],Tabla2[phone_number_dialed],Tabla2[status_name],,0)</f>
        <v>#N/A</v>
      </c>
    </row>
    <row r="374" spans="1:22" hidden="1">
      <c r="A374" s="86" t="s">
        <v>2121</v>
      </c>
      <c r="B374" t="s">
        <v>1324</v>
      </c>
      <c r="C374" s="4">
        <v>359373520000</v>
      </c>
      <c r="D374" t="s">
        <v>3945</v>
      </c>
      <c r="E374">
        <f>+_xlfn.XLOOKUP(UTILIZADAS[[#This Row],[Numero_Cuenta]],'[1]cobros_marzo (fijo)'!$B:$B,'[1]cobros_marzo (fijo)'!$D:$D,,0)</f>
        <v>0</v>
      </c>
      <c r="G374" s="3">
        <v>46026</v>
      </c>
      <c r="H374">
        <v>68087495</v>
      </c>
      <c r="I374">
        <v>68087495</v>
      </c>
      <c r="K374" t="s">
        <v>2673</v>
      </c>
      <c r="O374" s="3">
        <v>46026</v>
      </c>
      <c r="S374" t="s">
        <v>1325</v>
      </c>
      <c r="T374" t="s">
        <v>64</v>
      </c>
      <c r="U374" t="s">
        <v>65</v>
      </c>
      <c r="V374" t="e">
        <f>_xlfn.XLOOKUP(UTILIZADAS[[#This Row],[Contacto1]],Tabla2[phone_number_dialed],Tabla2[status_name],,0)</f>
        <v>#N/A</v>
      </c>
    </row>
    <row r="375" spans="1:22" hidden="1">
      <c r="A375" s="86" t="s">
        <v>2121</v>
      </c>
      <c r="B375" t="s">
        <v>1326</v>
      </c>
      <c r="C375" s="4">
        <v>355376710000</v>
      </c>
      <c r="D375" t="s">
        <v>3945</v>
      </c>
      <c r="E375">
        <f>+_xlfn.XLOOKUP(UTILIZADAS[[#This Row],[Numero_Cuenta]],'[1]cobros_marzo (fijo)'!$B:$B,'[1]cobros_marzo (fijo)'!$D:$D,,0)</f>
        <v>0</v>
      </c>
      <c r="G375" s="3">
        <v>46026</v>
      </c>
      <c r="H375">
        <v>69095319</v>
      </c>
      <c r="I375">
        <v>69095319</v>
      </c>
      <c r="K375" t="s">
        <v>2674</v>
      </c>
      <c r="O375" s="3">
        <v>46026</v>
      </c>
      <c r="S375" t="s">
        <v>1327</v>
      </c>
      <c r="T375" t="s">
        <v>64</v>
      </c>
      <c r="U375" t="s">
        <v>65</v>
      </c>
      <c r="V375" t="e">
        <f>_xlfn.XLOOKUP(UTILIZADAS[[#This Row],[Contacto1]],Tabla2[phone_number_dialed],Tabla2[status_name],,0)</f>
        <v>#N/A</v>
      </c>
    </row>
    <row r="376" spans="1:22" hidden="1">
      <c r="A376" s="86" t="s">
        <v>2121</v>
      </c>
      <c r="B376" t="s">
        <v>1310</v>
      </c>
      <c r="C376" s="4">
        <v>351377670000</v>
      </c>
      <c r="D376" t="s">
        <v>3945</v>
      </c>
      <c r="E376">
        <f>+_xlfn.XLOOKUP(UTILIZADAS[[#This Row],[Numero_Cuenta]],'[1]cobros_marzo (fijo)'!$B:$B,'[1]cobros_marzo (fijo)'!$D:$D,,0)</f>
        <v>0</v>
      </c>
      <c r="G376" s="3">
        <v>46026</v>
      </c>
      <c r="H376">
        <v>65077219</v>
      </c>
      <c r="I376">
        <v>65077219</v>
      </c>
      <c r="K376" t="s">
        <v>2675</v>
      </c>
      <c r="O376" s="3">
        <v>46026</v>
      </c>
      <c r="S376" t="s">
        <v>1311</v>
      </c>
      <c r="T376" t="s">
        <v>64</v>
      </c>
      <c r="U376" t="s">
        <v>65</v>
      </c>
      <c r="V376" t="e">
        <f>_xlfn.XLOOKUP(UTILIZADAS[[#This Row],[Contacto1]],Tabla2[phone_number_dialed],Tabla2[status_name],,0)</f>
        <v>#N/A</v>
      </c>
    </row>
    <row r="377" spans="1:22" hidden="1">
      <c r="A377" s="86" t="s">
        <v>2121</v>
      </c>
      <c r="B377" t="s">
        <v>1312</v>
      </c>
      <c r="C377" s="4">
        <v>353377540000</v>
      </c>
      <c r="D377" t="s">
        <v>3945</v>
      </c>
      <c r="E377">
        <f>+_xlfn.XLOOKUP(UTILIZADAS[[#This Row],[Numero_Cuenta]],'[1]cobros_marzo (fijo)'!$B:$B,'[1]cobros_marzo (fijo)'!$D:$D,,0)</f>
        <v>0</v>
      </c>
      <c r="G377" s="3">
        <v>46026</v>
      </c>
      <c r="H377">
        <v>65026286</v>
      </c>
      <c r="I377">
        <v>65026286</v>
      </c>
      <c r="K377" t="s">
        <v>2676</v>
      </c>
      <c r="O377" s="3">
        <v>46026</v>
      </c>
      <c r="S377" t="s">
        <v>1313</v>
      </c>
      <c r="T377" t="s">
        <v>64</v>
      </c>
      <c r="U377" t="s">
        <v>65</v>
      </c>
      <c r="V377" t="e">
        <f>_xlfn.XLOOKUP(UTILIZADAS[[#This Row],[Contacto1]],Tabla2[phone_number_dialed],Tabla2[status_name],,0)</f>
        <v>#N/A</v>
      </c>
    </row>
    <row r="378" spans="1:22" hidden="1">
      <c r="A378" s="86" t="s">
        <v>2121</v>
      </c>
      <c r="B378" t="s">
        <v>1301</v>
      </c>
      <c r="C378" s="4">
        <v>233001820000</v>
      </c>
      <c r="D378" t="s">
        <v>3945</v>
      </c>
      <c r="E378">
        <f>+_xlfn.XLOOKUP(UTILIZADAS[[#This Row],[Numero_Cuenta]],'[1]cobros_marzo (fijo)'!$B:$B,'[1]cobros_marzo (fijo)'!$D:$D,,0)</f>
        <v>0</v>
      </c>
      <c r="G378" s="3">
        <v>46026</v>
      </c>
      <c r="H378">
        <v>62265327</v>
      </c>
      <c r="I378">
        <v>62265327</v>
      </c>
      <c r="K378" t="s">
        <v>2677</v>
      </c>
      <c r="O378" s="3">
        <v>46026</v>
      </c>
      <c r="S378" t="s">
        <v>1302</v>
      </c>
      <c r="T378" t="s">
        <v>85</v>
      </c>
      <c r="U378" t="s">
        <v>65</v>
      </c>
      <c r="V378" t="e">
        <f>_xlfn.XLOOKUP(UTILIZADAS[[#This Row],[Contacto1]],Tabla2[phone_number_dialed],Tabla2[status_name],,0)</f>
        <v>#N/A</v>
      </c>
    </row>
    <row r="379" spans="1:22" hidden="1">
      <c r="A379" s="86" t="s">
        <v>2121</v>
      </c>
      <c r="B379" t="s">
        <v>2167</v>
      </c>
      <c r="C379" s="4">
        <v>357377040000</v>
      </c>
      <c r="D379" t="s">
        <v>3945</v>
      </c>
      <c r="E379">
        <f>+_xlfn.XLOOKUP(UTILIZADAS[[#This Row],[Numero_Cuenta]],'[1]cobros_marzo (fijo)'!$B:$B,'[1]cobros_marzo (fijo)'!$D:$D,,0)</f>
        <v>0</v>
      </c>
      <c r="G379" s="3">
        <v>46026</v>
      </c>
      <c r="H379">
        <v>69309272</v>
      </c>
      <c r="I379">
        <v>69309272</v>
      </c>
      <c r="K379" t="s">
        <v>2678</v>
      </c>
      <c r="O379" s="3">
        <v>46026</v>
      </c>
      <c r="S379" t="s">
        <v>3631</v>
      </c>
      <c r="T379" t="s">
        <v>64</v>
      </c>
      <c r="U379" t="s">
        <v>65</v>
      </c>
      <c r="V379" t="e">
        <f>_xlfn.XLOOKUP(UTILIZADAS[[#This Row],[Contacto1]],Tabla2[phone_number_dialed],Tabla2[status_name],,0)</f>
        <v>#N/A</v>
      </c>
    </row>
    <row r="380" spans="1:22" hidden="1">
      <c r="A380" s="86" t="s">
        <v>2121</v>
      </c>
      <c r="B380" t="s">
        <v>1286</v>
      </c>
      <c r="C380" s="4">
        <v>358376620000</v>
      </c>
      <c r="D380" t="s">
        <v>3945</v>
      </c>
      <c r="E380">
        <f>+_xlfn.XLOOKUP(UTILIZADAS[[#This Row],[Numero_Cuenta]],'[1]cobros_marzo (fijo)'!$B:$B,'[1]cobros_marzo (fijo)'!$D:$D,,0)</f>
        <v>0</v>
      </c>
      <c r="G380" s="3">
        <v>46026</v>
      </c>
      <c r="H380">
        <v>66616225</v>
      </c>
      <c r="I380">
        <v>66616225</v>
      </c>
      <c r="K380" t="s">
        <v>2679</v>
      </c>
      <c r="O380" s="3">
        <v>46026</v>
      </c>
      <c r="S380" t="s">
        <v>1287</v>
      </c>
      <c r="T380" t="s">
        <v>64</v>
      </c>
      <c r="U380" t="s">
        <v>65</v>
      </c>
      <c r="V380" t="e">
        <f>_xlfn.XLOOKUP(UTILIZADAS[[#This Row],[Contacto1]],Tabla2[phone_number_dialed],Tabla2[status_name],,0)</f>
        <v>#N/A</v>
      </c>
    </row>
    <row r="381" spans="1:22" hidden="1">
      <c r="A381" s="86" t="s">
        <v>2121</v>
      </c>
      <c r="B381" t="s">
        <v>1288</v>
      </c>
      <c r="C381" s="4">
        <v>354376890000</v>
      </c>
      <c r="D381" t="s">
        <v>3945</v>
      </c>
      <c r="E381">
        <f>+_xlfn.XLOOKUP(UTILIZADAS[[#This Row],[Numero_Cuenta]],'[1]cobros_marzo (fijo)'!$B:$B,'[1]cobros_marzo (fijo)'!$D:$D,,0)</f>
        <v>0</v>
      </c>
      <c r="G381" s="3">
        <v>46026</v>
      </c>
      <c r="H381">
        <v>69574862</v>
      </c>
      <c r="I381">
        <v>69574862</v>
      </c>
      <c r="K381" t="s">
        <v>2680</v>
      </c>
      <c r="O381" s="3">
        <v>46026</v>
      </c>
      <c r="S381" t="s">
        <v>1235</v>
      </c>
      <c r="T381" t="s">
        <v>64</v>
      </c>
      <c r="U381" t="s">
        <v>65</v>
      </c>
      <c r="V381" t="e">
        <f>_xlfn.XLOOKUP(UTILIZADAS[[#This Row],[Contacto1]],Tabla2[phone_number_dialed],Tabla2[status_name],,0)</f>
        <v>#N/A</v>
      </c>
    </row>
    <row r="382" spans="1:22" hidden="1">
      <c r="A382" s="86" t="s">
        <v>2121</v>
      </c>
      <c r="B382" t="s">
        <v>4115</v>
      </c>
      <c r="C382" s="4">
        <v>353372180000</v>
      </c>
      <c r="D382" t="s">
        <v>3945</v>
      </c>
      <c r="E382">
        <f>+_xlfn.XLOOKUP(UTILIZADAS[[#This Row],[Numero_Cuenta]],'[1]cobros_marzo (fijo)'!$B:$B,'[1]cobros_marzo (fijo)'!$D:$D,,0)</f>
        <v>0</v>
      </c>
      <c r="G382" s="3">
        <v>46026</v>
      </c>
      <c r="H382">
        <v>67476722</v>
      </c>
      <c r="I382">
        <v>67476722</v>
      </c>
      <c r="K382" t="s">
        <v>2681</v>
      </c>
      <c r="O382" s="3">
        <v>46026</v>
      </c>
      <c r="S382" t="s">
        <v>3632</v>
      </c>
      <c r="T382" t="s">
        <v>64</v>
      </c>
      <c r="U382" t="s">
        <v>65</v>
      </c>
      <c r="V382" t="e">
        <f>_xlfn.XLOOKUP(UTILIZADAS[[#This Row],[Contacto1]],Tabla2[phone_number_dialed],Tabla2[status_name],,0)</f>
        <v>#N/A</v>
      </c>
    </row>
    <row r="383" spans="1:22" hidden="1">
      <c r="A383" s="86" t="s">
        <v>2121</v>
      </c>
      <c r="B383" t="s">
        <v>1289</v>
      </c>
      <c r="C383" s="4">
        <v>355377690000</v>
      </c>
      <c r="D383" t="s">
        <v>3945</v>
      </c>
      <c r="E383">
        <f>+_xlfn.XLOOKUP(UTILIZADAS[[#This Row],[Numero_Cuenta]],'[1]cobros_marzo (fijo)'!$B:$B,'[1]cobros_marzo (fijo)'!$D:$D,,0)</f>
        <v>0</v>
      </c>
      <c r="G383" s="3">
        <v>46026</v>
      </c>
      <c r="H383">
        <v>64321567</v>
      </c>
      <c r="I383">
        <v>64321567</v>
      </c>
      <c r="K383" t="s">
        <v>2023</v>
      </c>
      <c r="O383" s="3">
        <v>46026</v>
      </c>
      <c r="S383" t="s">
        <v>1290</v>
      </c>
      <c r="T383" t="s">
        <v>64</v>
      </c>
      <c r="U383" t="s">
        <v>65</v>
      </c>
      <c r="V383" t="e">
        <f>_xlfn.XLOOKUP(UTILIZADAS[[#This Row],[Contacto1]],Tabla2[phone_number_dialed],Tabla2[status_name],,0)</f>
        <v>#N/A</v>
      </c>
    </row>
    <row r="384" spans="1:22" hidden="1">
      <c r="A384" s="86" t="s">
        <v>2121</v>
      </c>
      <c r="B384" t="s">
        <v>1291</v>
      </c>
      <c r="C384" s="4">
        <v>350377760000</v>
      </c>
      <c r="D384" t="s">
        <v>3945</v>
      </c>
      <c r="E384">
        <f>+_xlfn.XLOOKUP(UTILIZADAS[[#This Row],[Numero_Cuenta]],'[1]cobros_marzo (fijo)'!$B:$B,'[1]cobros_marzo (fijo)'!$D:$D,,0)</f>
        <v>0</v>
      </c>
      <c r="G384" s="3">
        <v>46026</v>
      </c>
      <c r="H384">
        <v>64684446</v>
      </c>
      <c r="I384">
        <v>64684446</v>
      </c>
      <c r="K384" t="s">
        <v>2682</v>
      </c>
      <c r="O384" s="3">
        <v>46026</v>
      </c>
      <c r="S384" t="s">
        <v>1292</v>
      </c>
      <c r="T384" t="s">
        <v>64</v>
      </c>
      <c r="U384" t="s">
        <v>65</v>
      </c>
      <c r="V384" t="e">
        <f>_xlfn.XLOOKUP(UTILIZADAS[[#This Row],[Contacto1]],Tabla2[phone_number_dialed],Tabla2[status_name],,0)</f>
        <v>#N/A</v>
      </c>
    </row>
    <row r="385" spans="1:22" hidden="1">
      <c r="A385" s="86" t="s">
        <v>2121</v>
      </c>
      <c r="B385" t="s">
        <v>1293</v>
      </c>
      <c r="C385" s="4">
        <v>357371860000</v>
      </c>
      <c r="D385" t="s">
        <v>3945</v>
      </c>
      <c r="E385">
        <f>+_xlfn.XLOOKUP(UTILIZADAS[[#This Row],[Numero_Cuenta]],'[1]cobros_marzo (fijo)'!$B:$B,'[1]cobros_marzo (fijo)'!$D:$D,,0)</f>
        <v>0</v>
      </c>
      <c r="G385" s="3">
        <v>46026</v>
      </c>
      <c r="H385">
        <v>64664474</v>
      </c>
      <c r="I385">
        <v>64664474</v>
      </c>
      <c r="K385" t="s">
        <v>2683</v>
      </c>
      <c r="O385" s="3">
        <v>46026</v>
      </c>
      <c r="S385" t="s">
        <v>1294</v>
      </c>
      <c r="T385" t="s">
        <v>64</v>
      </c>
      <c r="U385" t="s">
        <v>65</v>
      </c>
      <c r="V385" t="e">
        <f>_xlfn.XLOOKUP(UTILIZADAS[[#This Row],[Contacto1]],Tabla2[phone_number_dialed],Tabla2[status_name],,0)</f>
        <v>#N/A</v>
      </c>
    </row>
    <row r="386" spans="1:22" hidden="1">
      <c r="A386" s="86" t="s">
        <v>2121</v>
      </c>
      <c r="B386" t="s">
        <v>1295</v>
      </c>
      <c r="C386" s="4">
        <v>351372710000</v>
      </c>
      <c r="D386" t="s">
        <v>3945</v>
      </c>
      <c r="E386">
        <f>+_xlfn.XLOOKUP(UTILIZADAS[[#This Row],[Numero_Cuenta]],'[1]cobros_marzo (fijo)'!$B:$B,'[1]cobros_marzo (fijo)'!$D:$D,,0)</f>
        <v>0</v>
      </c>
      <c r="G386" s="3">
        <v>46026</v>
      </c>
      <c r="H386">
        <v>65881414</v>
      </c>
      <c r="I386">
        <v>65881414</v>
      </c>
      <c r="K386" t="s">
        <v>2684</v>
      </c>
      <c r="O386" s="3">
        <v>46026</v>
      </c>
      <c r="S386" t="s">
        <v>1296</v>
      </c>
      <c r="T386" t="s">
        <v>84</v>
      </c>
      <c r="U386" t="s">
        <v>65</v>
      </c>
      <c r="V386" t="e">
        <f>_xlfn.XLOOKUP(UTILIZADAS[[#This Row],[Contacto1]],Tabla2[phone_number_dialed],Tabla2[status_name],,0)</f>
        <v>#N/A</v>
      </c>
    </row>
    <row r="387" spans="1:22" hidden="1">
      <c r="A387" s="86" t="s">
        <v>2121</v>
      </c>
      <c r="B387" t="s">
        <v>1299</v>
      </c>
      <c r="C387" s="4">
        <v>351373720000</v>
      </c>
      <c r="D387" t="s">
        <v>3945</v>
      </c>
      <c r="E387">
        <f>+_xlfn.XLOOKUP(UTILIZADAS[[#This Row],[Numero_Cuenta]],'[1]cobros_marzo (fijo)'!$B:$B,'[1]cobros_marzo (fijo)'!$D:$D,,0)</f>
        <v>0</v>
      </c>
      <c r="G387" s="3">
        <v>46026</v>
      </c>
      <c r="H387">
        <v>68593774</v>
      </c>
      <c r="I387">
        <v>68593774</v>
      </c>
      <c r="K387" t="s">
        <v>2685</v>
      </c>
      <c r="O387" s="3">
        <v>46026</v>
      </c>
      <c r="S387" t="s">
        <v>1300</v>
      </c>
      <c r="T387" t="s">
        <v>64</v>
      </c>
      <c r="U387" t="s">
        <v>65</v>
      </c>
      <c r="V387" t="e">
        <f>_xlfn.XLOOKUP(UTILIZADAS[[#This Row],[Contacto1]],Tabla2[phone_number_dialed],Tabla2[status_name],,0)</f>
        <v>#N/A</v>
      </c>
    </row>
    <row r="388" spans="1:22" hidden="1">
      <c r="A388" s="86" t="s">
        <v>2121</v>
      </c>
      <c r="B388" t="s">
        <v>1301</v>
      </c>
      <c r="C388" s="4">
        <v>233001820000</v>
      </c>
      <c r="D388" t="s">
        <v>3945</v>
      </c>
      <c r="E388">
        <f>+_xlfn.XLOOKUP(UTILIZADAS[[#This Row],[Numero_Cuenta]],'[1]cobros_marzo (fijo)'!$B:$B,'[1]cobros_marzo (fijo)'!$D:$D,,0)</f>
        <v>0</v>
      </c>
      <c r="G388" s="3">
        <v>46026</v>
      </c>
      <c r="H388">
        <v>62265327</v>
      </c>
      <c r="I388">
        <v>62265327</v>
      </c>
      <c r="K388" t="s">
        <v>2677</v>
      </c>
      <c r="O388" s="3">
        <v>46026</v>
      </c>
      <c r="S388" t="s">
        <v>1302</v>
      </c>
      <c r="T388" t="s">
        <v>85</v>
      </c>
      <c r="U388" t="s">
        <v>65</v>
      </c>
      <c r="V388" t="e">
        <f>_xlfn.XLOOKUP(UTILIZADAS[[#This Row],[Contacto1]],Tabla2[phone_number_dialed],Tabla2[status_name],,0)</f>
        <v>#N/A</v>
      </c>
    </row>
    <row r="389" spans="1:22" hidden="1">
      <c r="A389" s="86" t="s">
        <v>2121</v>
      </c>
      <c r="B389" t="s">
        <v>1303</v>
      </c>
      <c r="C389" s="4">
        <v>353369980000</v>
      </c>
      <c r="D389" t="s">
        <v>3945</v>
      </c>
      <c r="E389">
        <f>+_xlfn.XLOOKUP(UTILIZADAS[[#This Row],[Numero_Cuenta]],'[1]cobros_marzo (fijo)'!$B:$B,'[1]cobros_marzo (fijo)'!$D:$D,,0)</f>
        <v>0</v>
      </c>
      <c r="G389" s="3">
        <v>46026</v>
      </c>
      <c r="H389">
        <v>62844482</v>
      </c>
      <c r="I389">
        <v>62844482</v>
      </c>
      <c r="K389" t="s">
        <v>2686</v>
      </c>
      <c r="O389" s="3">
        <v>46026</v>
      </c>
      <c r="S389" t="s">
        <v>1304</v>
      </c>
      <c r="T389" t="s">
        <v>64</v>
      </c>
      <c r="U389" t="s">
        <v>65</v>
      </c>
      <c r="V389" t="e">
        <f>_xlfn.XLOOKUP(UTILIZADAS[[#This Row],[Contacto1]],Tabla2[phone_number_dialed],Tabla2[status_name],,0)</f>
        <v>#N/A</v>
      </c>
    </row>
    <row r="390" spans="1:22" hidden="1">
      <c r="A390" s="86" t="s">
        <v>2121</v>
      </c>
      <c r="B390" t="s">
        <v>1305</v>
      </c>
      <c r="C390" s="4">
        <v>351373250000</v>
      </c>
      <c r="D390" t="s">
        <v>3945</v>
      </c>
      <c r="E390">
        <f>+_xlfn.XLOOKUP(UTILIZADAS[[#This Row],[Numero_Cuenta]],'[1]cobros_marzo (fijo)'!$B:$B,'[1]cobros_marzo (fijo)'!$D:$D,,0)</f>
        <v>0</v>
      </c>
      <c r="G390" s="3">
        <v>46026</v>
      </c>
      <c r="H390">
        <v>65243309</v>
      </c>
      <c r="I390">
        <v>65243309</v>
      </c>
      <c r="K390" t="s">
        <v>2687</v>
      </c>
      <c r="O390" s="3">
        <v>46026</v>
      </c>
      <c r="S390" t="s">
        <v>1306</v>
      </c>
      <c r="T390" t="s">
        <v>64</v>
      </c>
      <c r="U390" t="s">
        <v>65</v>
      </c>
      <c r="V390" t="e">
        <f>_xlfn.XLOOKUP(UTILIZADAS[[#This Row],[Contacto1]],Tabla2[phone_number_dialed],Tabla2[status_name],,0)</f>
        <v>#N/A</v>
      </c>
    </row>
    <row r="391" spans="1:22" hidden="1">
      <c r="A391" s="86" t="s">
        <v>2121</v>
      </c>
      <c r="B391" t="s">
        <v>1402</v>
      </c>
      <c r="C391" s="4">
        <v>355369030000</v>
      </c>
      <c r="D391" t="s">
        <v>3945</v>
      </c>
      <c r="E391">
        <f>+_xlfn.XLOOKUP(UTILIZADAS[[#This Row],[Numero_Cuenta]],'[1]cobros_marzo (fijo)'!$B:$B,'[1]cobros_marzo (fijo)'!$D:$D,,0)</f>
        <v>0</v>
      </c>
      <c r="G391" s="3">
        <v>46026</v>
      </c>
      <c r="H391">
        <v>60450970</v>
      </c>
      <c r="I391">
        <v>60450970</v>
      </c>
      <c r="K391" t="s">
        <v>2688</v>
      </c>
      <c r="O391" s="3">
        <v>46026</v>
      </c>
      <c r="S391" t="s">
        <v>1307</v>
      </c>
      <c r="T391" t="s">
        <v>64</v>
      </c>
      <c r="U391" t="s">
        <v>65</v>
      </c>
      <c r="V391" t="e">
        <f>_xlfn.XLOOKUP(UTILIZADAS[[#This Row],[Contacto1]],Tabla2[phone_number_dialed],Tabla2[status_name],,0)</f>
        <v>#N/A</v>
      </c>
    </row>
    <row r="392" spans="1:22" hidden="1">
      <c r="A392" s="86" t="s">
        <v>2121</v>
      </c>
      <c r="B392" t="s">
        <v>1308</v>
      </c>
      <c r="C392" s="4">
        <v>203009570000</v>
      </c>
      <c r="D392" t="s">
        <v>3945</v>
      </c>
      <c r="E392">
        <f>+_xlfn.XLOOKUP(UTILIZADAS[[#This Row],[Numero_Cuenta]],'[1]cobros_marzo (fijo)'!$B:$B,'[1]cobros_marzo (fijo)'!$D:$D,,0)</f>
        <v>0</v>
      </c>
      <c r="G392" s="3">
        <v>46026</v>
      </c>
      <c r="H392">
        <v>65412393</v>
      </c>
      <c r="I392">
        <v>65412393</v>
      </c>
      <c r="K392" t="s">
        <v>2689</v>
      </c>
      <c r="O392" s="3">
        <v>46026</v>
      </c>
      <c r="S392" t="s">
        <v>1309</v>
      </c>
      <c r="T392" t="s">
        <v>64</v>
      </c>
      <c r="U392" t="s">
        <v>65</v>
      </c>
      <c r="V392" t="e">
        <f>_xlfn.XLOOKUP(UTILIZADAS[[#This Row],[Contacto1]],Tabla2[phone_number_dialed],Tabla2[status_name],,0)</f>
        <v>#N/A</v>
      </c>
    </row>
    <row r="393" spans="1:22" hidden="1">
      <c r="A393" s="86" t="s">
        <v>2121</v>
      </c>
      <c r="B393" t="s">
        <v>1276</v>
      </c>
      <c r="C393" s="4">
        <v>282001570000</v>
      </c>
      <c r="D393" t="s">
        <v>3945</v>
      </c>
      <c r="E393">
        <f>+_xlfn.XLOOKUP(UTILIZADAS[[#This Row],[Numero_Cuenta]],'[1]cobros_marzo (fijo)'!$B:$B,'[1]cobros_marzo (fijo)'!$D:$D,,0)</f>
        <v>0</v>
      </c>
      <c r="G393" s="3">
        <v>46026</v>
      </c>
      <c r="H393">
        <v>68765432</v>
      </c>
      <c r="I393">
        <v>68765432</v>
      </c>
      <c r="K393" t="s">
        <v>2690</v>
      </c>
      <c r="O393" s="3">
        <v>46026</v>
      </c>
      <c r="S393" t="s">
        <v>1277</v>
      </c>
      <c r="T393" t="s">
        <v>64</v>
      </c>
      <c r="U393" t="s">
        <v>65</v>
      </c>
      <c r="V393" t="e">
        <f>_xlfn.XLOOKUP(UTILIZADAS[[#This Row],[Contacto1]],Tabla2[phone_number_dialed],Tabla2[status_name],,0)</f>
        <v>#N/A</v>
      </c>
    </row>
    <row r="394" spans="1:22" hidden="1">
      <c r="A394" s="86" t="s">
        <v>2121</v>
      </c>
      <c r="B394" t="s">
        <v>1278</v>
      </c>
      <c r="C394" s="4">
        <v>351379010000</v>
      </c>
      <c r="D394" t="s">
        <v>3945</v>
      </c>
      <c r="E394">
        <f>+_xlfn.XLOOKUP(UTILIZADAS[[#This Row],[Numero_Cuenta]],'[1]cobros_marzo (fijo)'!$B:$B,'[1]cobros_marzo (fijo)'!$D:$D,,0)</f>
        <v>0</v>
      </c>
      <c r="G394" s="3">
        <v>46026</v>
      </c>
      <c r="H394">
        <v>62070216</v>
      </c>
      <c r="I394">
        <v>62070216</v>
      </c>
      <c r="K394" t="s">
        <v>2691</v>
      </c>
      <c r="O394" s="3">
        <v>46026</v>
      </c>
      <c r="S394" t="s">
        <v>1279</v>
      </c>
      <c r="T394" t="s">
        <v>64</v>
      </c>
      <c r="U394" t="s">
        <v>65</v>
      </c>
      <c r="V394" t="e">
        <f>_xlfn.XLOOKUP(UTILIZADAS[[#This Row],[Contacto1]],Tabla2[phone_number_dialed],Tabla2[status_name],,0)</f>
        <v>#N/A</v>
      </c>
    </row>
    <row r="395" spans="1:22" hidden="1">
      <c r="A395" s="86" t="s">
        <v>2121</v>
      </c>
      <c r="B395" t="s">
        <v>1280</v>
      </c>
      <c r="C395" s="4">
        <v>355379060000</v>
      </c>
      <c r="D395" t="s">
        <v>3945</v>
      </c>
      <c r="E395">
        <f>+_xlfn.XLOOKUP(UTILIZADAS[[#This Row],[Numero_Cuenta]],'[1]cobros_marzo (fijo)'!$B:$B,'[1]cobros_marzo (fijo)'!$D:$D,,0)</f>
        <v>0</v>
      </c>
      <c r="G395" s="3">
        <v>46026</v>
      </c>
      <c r="H395">
        <v>67114742</v>
      </c>
      <c r="I395">
        <v>67114742</v>
      </c>
      <c r="K395" t="s">
        <v>2692</v>
      </c>
      <c r="O395" s="3">
        <v>46026</v>
      </c>
      <c r="S395" t="s">
        <v>1281</v>
      </c>
      <c r="T395" t="s">
        <v>64</v>
      </c>
      <c r="U395" t="s">
        <v>65</v>
      </c>
      <c r="V395" t="e">
        <f>_xlfn.XLOOKUP(UTILIZADAS[[#This Row],[Contacto1]],Tabla2[phone_number_dialed],Tabla2[status_name],,0)</f>
        <v>#N/A</v>
      </c>
    </row>
    <row r="396" spans="1:22" hidden="1">
      <c r="A396" s="86" t="s">
        <v>2121</v>
      </c>
      <c r="B396" t="s">
        <v>1282</v>
      </c>
      <c r="C396" s="4">
        <v>354375080000</v>
      </c>
      <c r="D396" t="s">
        <v>3945</v>
      </c>
      <c r="E396">
        <f>+_xlfn.XLOOKUP(UTILIZADAS[[#This Row],[Numero_Cuenta]],'[1]cobros_marzo (fijo)'!$B:$B,'[1]cobros_marzo (fijo)'!$D:$D,,0)</f>
        <v>0</v>
      </c>
      <c r="G396" s="3">
        <v>46026</v>
      </c>
      <c r="H396">
        <v>69507452</v>
      </c>
      <c r="I396">
        <v>69507452</v>
      </c>
      <c r="K396" t="s">
        <v>2693</v>
      </c>
      <c r="O396" s="3">
        <v>46026</v>
      </c>
      <c r="S396" t="s">
        <v>1283</v>
      </c>
      <c r="T396" t="s">
        <v>64</v>
      </c>
      <c r="U396" t="s">
        <v>65</v>
      </c>
      <c r="V396" t="e">
        <f>_xlfn.XLOOKUP(UTILIZADAS[[#This Row],[Contacto1]],Tabla2[phone_number_dialed],Tabla2[status_name],,0)</f>
        <v>#N/A</v>
      </c>
    </row>
    <row r="397" spans="1:22" hidden="1">
      <c r="A397" s="86" t="s">
        <v>2121</v>
      </c>
      <c r="B397" t="s">
        <v>1284</v>
      </c>
      <c r="C397" s="4">
        <v>358378550000</v>
      </c>
      <c r="D397" t="s">
        <v>3945</v>
      </c>
      <c r="E397">
        <f>+_xlfn.XLOOKUP(UTILIZADAS[[#This Row],[Numero_Cuenta]],'[1]cobros_marzo (fijo)'!$B:$B,'[1]cobros_marzo (fijo)'!$D:$D,,0)</f>
        <v>0</v>
      </c>
      <c r="G397" s="3">
        <v>46026</v>
      </c>
      <c r="H397">
        <v>68905432</v>
      </c>
      <c r="I397">
        <v>68905432</v>
      </c>
      <c r="K397" t="s">
        <v>2023</v>
      </c>
      <c r="O397" s="3">
        <v>46026</v>
      </c>
      <c r="S397" t="s">
        <v>1285</v>
      </c>
      <c r="T397" t="s">
        <v>64</v>
      </c>
      <c r="U397" t="s">
        <v>65</v>
      </c>
      <c r="V397" t="e">
        <f>_xlfn.XLOOKUP(UTILIZADAS[[#This Row],[Contacto1]],Tabla2[phone_number_dialed],Tabla2[status_name],,0)</f>
        <v>#N/A</v>
      </c>
    </row>
    <row r="398" spans="1:22" hidden="1">
      <c r="A398" s="86" t="s">
        <v>2121</v>
      </c>
      <c r="B398" t="s">
        <v>2168</v>
      </c>
      <c r="C398" s="4">
        <v>358380770000</v>
      </c>
      <c r="D398" t="s">
        <v>3945</v>
      </c>
      <c r="E398">
        <f>+_xlfn.XLOOKUP(UTILIZADAS[[#This Row],[Numero_Cuenta]],'[1]cobros_marzo (fijo)'!$B:$B,'[1]cobros_marzo (fijo)'!$D:$D,,0)</f>
        <v>0</v>
      </c>
      <c r="G398" s="3">
        <v>46026</v>
      </c>
      <c r="H398">
        <v>61609931</v>
      </c>
      <c r="I398">
        <v>61609931</v>
      </c>
      <c r="K398" t="s">
        <v>2694</v>
      </c>
      <c r="O398" s="3">
        <v>46026</v>
      </c>
      <c r="S398" t="s">
        <v>3633</v>
      </c>
      <c r="T398" t="s">
        <v>64</v>
      </c>
      <c r="U398" t="s">
        <v>65</v>
      </c>
      <c r="V398" t="e">
        <f>_xlfn.XLOOKUP(UTILIZADAS[[#This Row],[Contacto1]],Tabla2[phone_number_dialed],Tabla2[status_name],,0)</f>
        <v>#N/A</v>
      </c>
    </row>
    <row r="399" spans="1:22" hidden="1">
      <c r="A399" s="86" t="s">
        <v>2121</v>
      </c>
      <c r="B399" t="s">
        <v>2169</v>
      </c>
      <c r="C399" s="4">
        <v>354379790000</v>
      </c>
      <c r="D399" t="s">
        <v>3945</v>
      </c>
      <c r="E399">
        <f>+_xlfn.XLOOKUP(UTILIZADAS[[#This Row],[Numero_Cuenta]],'[1]cobros_marzo (fijo)'!$B:$B,'[1]cobros_marzo (fijo)'!$D:$D,,0)</f>
        <v>0</v>
      </c>
      <c r="G399" s="3">
        <v>46026</v>
      </c>
      <c r="H399">
        <v>63267385</v>
      </c>
      <c r="I399">
        <v>63267385</v>
      </c>
      <c r="K399" t="s">
        <v>2695</v>
      </c>
      <c r="O399" s="3">
        <v>46026</v>
      </c>
      <c r="S399" t="s">
        <v>3634</v>
      </c>
      <c r="T399" t="s">
        <v>64</v>
      </c>
      <c r="U399" t="s">
        <v>65</v>
      </c>
      <c r="V399" t="e">
        <f>_xlfn.XLOOKUP(UTILIZADAS[[#This Row],[Contacto1]],Tabla2[phone_number_dialed],Tabla2[status_name],,0)</f>
        <v>#N/A</v>
      </c>
    </row>
    <row r="400" spans="1:22" hidden="1">
      <c r="A400" s="86" t="s">
        <v>2121</v>
      </c>
      <c r="B400" t="s">
        <v>1260</v>
      </c>
      <c r="C400" s="4">
        <v>354379010000</v>
      </c>
      <c r="D400" t="s">
        <v>3945</v>
      </c>
      <c r="E400">
        <f>+_xlfn.XLOOKUP(UTILIZADAS[[#This Row],[Numero_Cuenta]],'[1]cobros_marzo (fijo)'!$B:$B,'[1]cobros_marzo (fijo)'!$D:$D,,0)</f>
        <v>0</v>
      </c>
      <c r="G400" s="3">
        <v>46026</v>
      </c>
      <c r="H400">
        <v>66622600</v>
      </c>
      <c r="I400">
        <v>66622600</v>
      </c>
      <c r="K400" t="s">
        <v>2696</v>
      </c>
      <c r="O400" s="3">
        <v>46026</v>
      </c>
      <c r="S400" t="s">
        <v>1261</v>
      </c>
      <c r="T400" t="s">
        <v>64</v>
      </c>
      <c r="U400" t="s">
        <v>65</v>
      </c>
      <c r="V400" t="e">
        <f>_xlfn.XLOOKUP(UTILIZADAS[[#This Row],[Contacto1]],Tabla2[phone_number_dialed],Tabla2[status_name],,0)</f>
        <v>#N/A</v>
      </c>
    </row>
    <row r="401" spans="1:22" hidden="1">
      <c r="A401" s="86" t="s">
        <v>2121</v>
      </c>
      <c r="B401" t="s">
        <v>4116</v>
      </c>
      <c r="C401" s="4">
        <v>344095500000</v>
      </c>
      <c r="D401" t="s">
        <v>3945</v>
      </c>
      <c r="E401">
        <f>+_xlfn.XLOOKUP(UTILIZADAS[[#This Row],[Numero_Cuenta]],'[1]cobros_marzo (fijo)'!$B:$B,'[1]cobros_marzo (fijo)'!$D:$D,,0)</f>
        <v>0</v>
      </c>
      <c r="G401" s="3">
        <v>46026</v>
      </c>
      <c r="H401">
        <v>65270318</v>
      </c>
      <c r="I401">
        <v>65270318</v>
      </c>
      <c r="K401" t="s">
        <v>2697</v>
      </c>
      <c r="O401" s="3">
        <v>46026</v>
      </c>
      <c r="S401" t="s">
        <v>3635</v>
      </c>
      <c r="T401" t="s">
        <v>64</v>
      </c>
      <c r="U401" t="s">
        <v>65</v>
      </c>
      <c r="V401" t="e">
        <f>_xlfn.XLOOKUP(UTILIZADAS[[#This Row],[Contacto1]],Tabla2[phone_number_dialed],Tabla2[status_name],,0)</f>
        <v>#N/A</v>
      </c>
    </row>
    <row r="402" spans="1:22" hidden="1">
      <c r="A402" s="86" t="s">
        <v>2121</v>
      </c>
      <c r="B402" t="s">
        <v>1262</v>
      </c>
      <c r="C402" s="4">
        <v>357380660000</v>
      </c>
      <c r="D402" t="s">
        <v>3945</v>
      </c>
      <c r="E402">
        <f>+_xlfn.XLOOKUP(UTILIZADAS[[#This Row],[Numero_Cuenta]],'[1]cobros_marzo (fijo)'!$B:$B,'[1]cobros_marzo (fijo)'!$D:$D,,0)</f>
        <v>0</v>
      </c>
      <c r="G402" s="3">
        <v>46026</v>
      </c>
      <c r="H402">
        <v>65376410</v>
      </c>
      <c r="I402">
        <v>65376410</v>
      </c>
      <c r="K402" t="s">
        <v>2698</v>
      </c>
      <c r="O402" s="3">
        <v>46026</v>
      </c>
      <c r="S402" t="s">
        <v>1263</v>
      </c>
      <c r="T402" t="s">
        <v>64</v>
      </c>
      <c r="U402" t="s">
        <v>65</v>
      </c>
      <c r="V402" t="e">
        <f>_xlfn.XLOOKUP(UTILIZADAS[[#This Row],[Contacto1]],Tabla2[phone_number_dialed],Tabla2[status_name],,0)</f>
        <v>#N/A</v>
      </c>
    </row>
    <row r="403" spans="1:22" hidden="1">
      <c r="A403" s="86" t="s">
        <v>2121</v>
      </c>
      <c r="B403" t="s">
        <v>1266</v>
      </c>
      <c r="C403" s="4">
        <v>358379960000</v>
      </c>
      <c r="D403" t="s">
        <v>3945</v>
      </c>
      <c r="E403">
        <f>+_xlfn.XLOOKUP(UTILIZADAS[[#This Row],[Numero_Cuenta]],'[1]cobros_marzo (fijo)'!$B:$B,'[1]cobros_marzo (fijo)'!$D:$D,,0)</f>
        <v>0</v>
      </c>
      <c r="G403" s="3">
        <v>46026</v>
      </c>
      <c r="H403">
        <v>66382311</v>
      </c>
      <c r="I403">
        <v>66382311</v>
      </c>
      <c r="K403" t="s">
        <v>2699</v>
      </c>
      <c r="O403" s="3">
        <v>46026</v>
      </c>
      <c r="S403" t="s">
        <v>1267</v>
      </c>
      <c r="T403" t="s">
        <v>64</v>
      </c>
      <c r="U403" t="s">
        <v>65</v>
      </c>
      <c r="V403" t="e">
        <f>_xlfn.XLOOKUP(UTILIZADAS[[#This Row],[Contacto1]],Tabla2[phone_number_dialed],Tabla2[status_name],,0)</f>
        <v>#N/A</v>
      </c>
    </row>
    <row r="404" spans="1:22" hidden="1">
      <c r="A404" s="86" t="s">
        <v>2121</v>
      </c>
      <c r="B404" t="s">
        <v>4117</v>
      </c>
      <c r="C404" s="4">
        <v>353378650000</v>
      </c>
      <c r="D404" t="s">
        <v>3945</v>
      </c>
      <c r="E404">
        <f>+_xlfn.XLOOKUP(UTILIZADAS[[#This Row],[Numero_Cuenta]],'[1]cobros_marzo (fijo)'!$B:$B,'[1]cobros_marzo (fijo)'!$D:$D,,0)</f>
        <v>0</v>
      </c>
      <c r="G404" s="3">
        <v>46026</v>
      </c>
      <c r="H404">
        <v>64785667</v>
      </c>
      <c r="I404">
        <v>64785667</v>
      </c>
      <c r="K404" t="s">
        <v>2700</v>
      </c>
      <c r="O404" s="3">
        <v>46026</v>
      </c>
      <c r="S404" t="s">
        <v>3636</v>
      </c>
      <c r="T404" t="s">
        <v>64</v>
      </c>
      <c r="U404" t="s">
        <v>65</v>
      </c>
      <c r="V404" t="e">
        <f>_xlfn.XLOOKUP(UTILIZADAS[[#This Row],[Contacto1]],Tabla2[phone_number_dialed],Tabla2[status_name],,0)</f>
        <v>#N/A</v>
      </c>
    </row>
    <row r="405" spans="1:22" hidden="1">
      <c r="A405" s="86" t="s">
        <v>2121</v>
      </c>
      <c r="B405" t="s">
        <v>1268</v>
      </c>
      <c r="C405" s="4">
        <v>358377250000</v>
      </c>
      <c r="D405" t="s">
        <v>3945</v>
      </c>
      <c r="E405">
        <f>+_xlfn.XLOOKUP(UTILIZADAS[[#This Row],[Numero_Cuenta]],'[1]cobros_marzo (fijo)'!$B:$B,'[1]cobros_marzo (fijo)'!$D:$D,,0)</f>
        <v>0</v>
      </c>
      <c r="G405" s="3">
        <v>46026</v>
      </c>
      <c r="H405">
        <v>62679681</v>
      </c>
      <c r="I405">
        <v>62679681</v>
      </c>
      <c r="K405" t="s">
        <v>1980</v>
      </c>
      <c r="O405" s="3">
        <v>46026</v>
      </c>
      <c r="S405" t="s">
        <v>1269</v>
      </c>
      <c r="T405" t="s">
        <v>64</v>
      </c>
      <c r="U405" t="s">
        <v>65</v>
      </c>
      <c r="V405" t="e">
        <f>_xlfn.XLOOKUP(UTILIZADAS[[#This Row],[Contacto1]],Tabla2[phone_number_dialed],Tabla2[status_name],,0)</f>
        <v>#N/A</v>
      </c>
    </row>
    <row r="406" spans="1:22" hidden="1">
      <c r="A406" s="86" t="s">
        <v>2121</v>
      </c>
      <c r="B406" t="s">
        <v>1270</v>
      </c>
      <c r="C406" s="4">
        <v>359378810000</v>
      </c>
      <c r="D406" t="s">
        <v>3945</v>
      </c>
      <c r="E406">
        <f>+_xlfn.XLOOKUP(UTILIZADAS[[#This Row],[Numero_Cuenta]],'[1]cobros_marzo (fijo)'!$B:$B,'[1]cobros_marzo (fijo)'!$D:$D,,0)</f>
        <v>0</v>
      </c>
      <c r="G406" s="3">
        <v>46026</v>
      </c>
      <c r="H406">
        <v>67917670</v>
      </c>
      <c r="I406">
        <v>67917670</v>
      </c>
      <c r="K406" t="s">
        <v>2701</v>
      </c>
      <c r="O406" s="3">
        <v>46026</v>
      </c>
      <c r="S406" t="s">
        <v>1271</v>
      </c>
      <c r="T406" t="s">
        <v>64</v>
      </c>
      <c r="U406" t="s">
        <v>65</v>
      </c>
      <c r="V406" t="e">
        <f>_xlfn.XLOOKUP(UTILIZADAS[[#This Row],[Contacto1]],Tabla2[phone_number_dialed],Tabla2[status_name],,0)</f>
        <v>#N/A</v>
      </c>
    </row>
    <row r="407" spans="1:22" hidden="1">
      <c r="A407" s="86" t="s">
        <v>2121</v>
      </c>
      <c r="B407" t="s">
        <v>1272</v>
      </c>
      <c r="C407" s="4">
        <v>329051000000</v>
      </c>
      <c r="D407" t="s">
        <v>3945</v>
      </c>
      <c r="E407">
        <f>+_xlfn.XLOOKUP(UTILIZADAS[[#This Row],[Numero_Cuenta]],'[1]cobros_marzo (fijo)'!$B:$B,'[1]cobros_marzo (fijo)'!$D:$D,,0)</f>
        <v>0</v>
      </c>
      <c r="G407" s="3">
        <v>46026</v>
      </c>
      <c r="H407">
        <v>63323851</v>
      </c>
      <c r="I407">
        <v>63323851</v>
      </c>
      <c r="K407" t="s">
        <v>2702</v>
      </c>
      <c r="O407" s="3">
        <v>46026</v>
      </c>
      <c r="S407" t="s">
        <v>1273</v>
      </c>
      <c r="T407" t="s">
        <v>85</v>
      </c>
      <c r="U407" t="s">
        <v>65</v>
      </c>
      <c r="V407" t="e">
        <f>_xlfn.XLOOKUP(UTILIZADAS[[#This Row],[Contacto1]],Tabla2[phone_number_dialed],Tabla2[status_name],,0)</f>
        <v>#N/A</v>
      </c>
    </row>
    <row r="408" spans="1:22" hidden="1">
      <c r="A408" s="86" t="s">
        <v>2121</v>
      </c>
      <c r="B408" t="s">
        <v>4118</v>
      </c>
      <c r="C408" s="4">
        <v>353379550000</v>
      </c>
      <c r="D408" t="s">
        <v>3945</v>
      </c>
      <c r="E408">
        <f>+_xlfn.XLOOKUP(UTILIZADAS[[#This Row],[Numero_Cuenta]],'[1]cobros_marzo (fijo)'!$B:$B,'[1]cobros_marzo (fijo)'!$D:$D,,0)</f>
        <v>0</v>
      </c>
      <c r="G408" s="3">
        <v>46026</v>
      </c>
      <c r="H408">
        <v>64218076</v>
      </c>
      <c r="I408">
        <v>64218076</v>
      </c>
      <c r="K408" t="s">
        <v>2703</v>
      </c>
      <c r="O408" s="3">
        <v>46026</v>
      </c>
      <c r="S408" t="s">
        <v>3637</v>
      </c>
      <c r="T408" t="s">
        <v>64</v>
      </c>
      <c r="U408" t="s">
        <v>65</v>
      </c>
      <c r="V408" t="e">
        <f>_xlfn.XLOOKUP(UTILIZADAS[[#This Row],[Contacto1]],Tabla2[phone_number_dialed],Tabla2[status_name],,0)</f>
        <v>#N/A</v>
      </c>
    </row>
    <row r="409" spans="1:22" hidden="1">
      <c r="A409" s="86" t="s">
        <v>2121</v>
      </c>
      <c r="B409" t="s">
        <v>1252</v>
      </c>
      <c r="C409" s="4">
        <v>355459610000</v>
      </c>
      <c r="D409" t="s">
        <v>3945</v>
      </c>
      <c r="E409">
        <f>+_xlfn.XLOOKUP(UTILIZADAS[[#This Row],[Numero_Cuenta]],'[1]cobros_marzo (fijo)'!$B:$B,'[1]cobros_marzo (fijo)'!$D:$D,,0)</f>
        <v>0</v>
      </c>
      <c r="G409" s="3">
        <v>46026</v>
      </c>
      <c r="H409">
        <v>67180582</v>
      </c>
      <c r="I409">
        <v>67180582</v>
      </c>
      <c r="K409" t="s">
        <v>2704</v>
      </c>
      <c r="O409" s="3">
        <v>46026</v>
      </c>
      <c r="S409" t="s">
        <v>1253</v>
      </c>
      <c r="T409" t="s">
        <v>64</v>
      </c>
      <c r="U409" t="s">
        <v>65</v>
      </c>
      <c r="V409" t="e">
        <f>_xlfn.XLOOKUP(UTILIZADAS[[#This Row],[Contacto1]],Tabla2[phone_number_dialed],Tabla2[status_name],,0)</f>
        <v>#N/A</v>
      </c>
    </row>
    <row r="410" spans="1:22" hidden="1">
      <c r="A410" s="86" t="s">
        <v>2121</v>
      </c>
      <c r="B410" t="s">
        <v>2170</v>
      </c>
      <c r="C410" s="4">
        <v>356381440000</v>
      </c>
      <c r="D410" t="s">
        <v>3945</v>
      </c>
      <c r="E410">
        <f>+_xlfn.XLOOKUP(UTILIZADAS[[#This Row],[Numero_Cuenta]],'[1]cobros_marzo (fijo)'!$B:$B,'[1]cobros_marzo (fijo)'!$D:$D,,0)</f>
        <v>0</v>
      </c>
      <c r="G410" s="3">
        <v>46026</v>
      </c>
      <c r="H410">
        <v>67857456</v>
      </c>
      <c r="I410">
        <v>67857456</v>
      </c>
      <c r="K410" t="s">
        <v>2705</v>
      </c>
      <c r="O410" s="3">
        <v>46026</v>
      </c>
      <c r="S410" t="s">
        <v>3638</v>
      </c>
      <c r="T410" t="s">
        <v>64</v>
      </c>
      <c r="U410" t="s">
        <v>65</v>
      </c>
      <c r="V410" t="e">
        <f>_xlfn.XLOOKUP(UTILIZADAS[[#This Row],[Contacto1]],Tabla2[phone_number_dialed],Tabla2[status_name],,0)</f>
        <v>#N/A</v>
      </c>
    </row>
    <row r="411" spans="1:22" hidden="1">
      <c r="A411" s="86" t="s">
        <v>2121</v>
      </c>
      <c r="B411" t="s">
        <v>1254</v>
      </c>
      <c r="C411" s="4">
        <v>357364590000</v>
      </c>
      <c r="D411" t="s">
        <v>3945</v>
      </c>
      <c r="E411">
        <f>+_xlfn.XLOOKUP(UTILIZADAS[[#This Row],[Numero_Cuenta]],'[1]cobros_marzo (fijo)'!$B:$B,'[1]cobros_marzo (fijo)'!$D:$D,,0)</f>
        <v>0</v>
      </c>
      <c r="G411" s="3">
        <v>46026</v>
      </c>
      <c r="H411">
        <v>67005858</v>
      </c>
      <c r="I411">
        <v>67005858</v>
      </c>
      <c r="K411" t="s">
        <v>2706</v>
      </c>
      <c r="O411" s="3">
        <v>46026</v>
      </c>
      <c r="S411" t="s">
        <v>1255</v>
      </c>
      <c r="T411" t="s">
        <v>64</v>
      </c>
      <c r="U411" t="s">
        <v>65</v>
      </c>
      <c r="V411" t="e">
        <f>_xlfn.XLOOKUP(UTILIZADAS[[#This Row],[Contacto1]],Tabla2[phone_number_dialed],Tabla2[status_name],,0)</f>
        <v>#N/A</v>
      </c>
    </row>
    <row r="412" spans="1:22" hidden="1">
      <c r="A412" s="86" t="s">
        <v>2121</v>
      </c>
      <c r="B412" t="s">
        <v>1256</v>
      </c>
      <c r="C412" s="4">
        <v>353381320000</v>
      </c>
      <c r="D412" t="s">
        <v>3945</v>
      </c>
      <c r="E412">
        <f>+_xlfn.XLOOKUP(UTILIZADAS[[#This Row],[Numero_Cuenta]],'[1]cobros_marzo (fijo)'!$B:$B,'[1]cobros_marzo (fijo)'!$D:$D,,0)</f>
        <v>0</v>
      </c>
      <c r="G412" s="3">
        <v>46026</v>
      </c>
      <c r="H412">
        <v>67939214</v>
      </c>
      <c r="I412">
        <v>67939214</v>
      </c>
      <c r="K412" t="s">
        <v>2707</v>
      </c>
      <c r="O412" s="3">
        <v>46026</v>
      </c>
      <c r="S412" t="s">
        <v>1257</v>
      </c>
      <c r="T412" t="s">
        <v>64</v>
      </c>
      <c r="U412" t="s">
        <v>65</v>
      </c>
      <c r="V412" t="e">
        <f>_xlfn.XLOOKUP(UTILIZADAS[[#This Row],[Contacto1]],Tabla2[phone_number_dialed],Tabla2[status_name],,0)</f>
        <v>#N/A</v>
      </c>
    </row>
    <row r="413" spans="1:22" hidden="1">
      <c r="A413" s="86" t="s">
        <v>2121</v>
      </c>
      <c r="B413" t="s">
        <v>2171</v>
      </c>
      <c r="C413" s="4">
        <v>357380220000</v>
      </c>
      <c r="D413" t="s">
        <v>3945</v>
      </c>
      <c r="E413">
        <f>+_xlfn.XLOOKUP(UTILIZADAS[[#This Row],[Numero_Cuenta]],'[1]cobros_marzo (fijo)'!$B:$B,'[1]cobros_marzo (fijo)'!$D:$D,,0)</f>
        <v>0</v>
      </c>
      <c r="G413" s="3">
        <v>46026</v>
      </c>
      <c r="H413">
        <v>62461398</v>
      </c>
      <c r="I413">
        <v>62461398</v>
      </c>
      <c r="K413" t="s">
        <v>2708</v>
      </c>
      <c r="O413" s="3">
        <v>46026</v>
      </c>
      <c r="S413" t="s">
        <v>3639</v>
      </c>
      <c r="T413" t="s">
        <v>64</v>
      </c>
      <c r="U413" t="s">
        <v>65</v>
      </c>
      <c r="V413" t="e">
        <f>_xlfn.XLOOKUP(UTILIZADAS[[#This Row],[Contacto1]],Tabla2[phone_number_dialed],Tabla2[status_name],,0)</f>
        <v>#N/A</v>
      </c>
    </row>
    <row r="414" spans="1:22" hidden="1">
      <c r="A414" s="86" t="s">
        <v>2121</v>
      </c>
      <c r="B414" t="s">
        <v>1258</v>
      </c>
      <c r="C414" s="4">
        <v>355082630000</v>
      </c>
      <c r="D414" t="s">
        <v>3945</v>
      </c>
      <c r="E414">
        <f>+_xlfn.XLOOKUP(UTILIZADAS[[#This Row],[Numero_Cuenta]],'[1]cobros_marzo (fijo)'!$B:$B,'[1]cobros_marzo (fijo)'!$D:$D,,0)</f>
        <v>0</v>
      </c>
      <c r="G414" s="3">
        <v>46026</v>
      </c>
      <c r="H414">
        <v>63591312</v>
      </c>
      <c r="I414">
        <v>63591312</v>
      </c>
      <c r="K414" t="s">
        <v>2709</v>
      </c>
      <c r="O414" s="3">
        <v>46026</v>
      </c>
      <c r="S414" t="s">
        <v>1259</v>
      </c>
      <c r="T414" t="s">
        <v>64</v>
      </c>
      <c r="U414" t="s">
        <v>65</v>
      </c>
      <c r="V414" t="e">
        <f>_xlfn.XLOOKUP(UTILIZADAS[[#This Row],[Contacto1]],Tabla2[phone_number_dialed],Tabla2[status_name],,0)</f>
        <v>#N/A</v>
      </c>
    </row>
    <row r="415" spans="1:22" hidden="1">
      <c r="A415" s="86" t="s">
        <v>2121</v>
      </c>
      <c r="B415" t="s">
        <v>1288</v>
      </c>
      <c r="C415" s="4">
        <v>354376890000</v>
      </c>
      <c r="D415" t="s">
        <v>3945</v>
      </c>
      <c r="E415">
        <f>+_xlfn.XLOOKUP(UTILIZADAS[[#This Row],[Numero_Cuenta]],'[1]cobros_marzo (fijo)'!$B:$B,'[1]cobros_marzo (fijo)'!$D:$D,,0)</f>
        <v>0</v>
      </c>
      <c r="G415" s="3">
        <v>46026</v>
      </c>
      <c r="H415">
        <v>69574862</v>
      </c>
      <c r="I415">
        <v>69574862</v>
      </c>
      <c r="K415" t="s">
        <v>2710</v>
      </c>
      <c r="O415" s="3">
        <v>46026</v>
      </c>
      <c r="S415" t="s">
        <v>1235</v>
      </c>
      <c r="T415" t="s">
        <v>64</v>
      </c>
      <c r="U415" t="s">
        <v>65</v>
      </c>
      <c r="V415" t="e">
        <f>_xlfn.XLOOKUP(UTILIZADAS[[#This Row],[Contacto1]],Tabla2[phone_number_dialed],Tabla2[status_name],,0)</f>
        <v>#N/A</v>
      </c>
    </row>
    <row r="416" spans="1:22" hidden="1">
      <c r="A416" s="86" t="s">
        <v>2121</v>
      </c>
      <c r="B416" t="s">
        <v>1236</v>
      </c>
      <c r="C416" s="4">
        <v>354377940000</v>
      </c>
      <c r="D416" t="s">
        <v>3945</v>
      </c>
      <c r="E416">
        <f>+_xlfn.XLOOKUP(UTILIZADAS[[#This Row],[Numero_Cuenta]],'[1]cobros_marzo (fijo)'!$B:$B,'[1]cobros_marzo (fijo)'!$D:$D,,0)</f>
        <v>0</v>
      </c>
      <c r="G416" s="3">
        <v>46026</v>
      </c>
      <c r="H416">
        <v>69445028</v>
      </c>
      <c r="I416">
        <v>69445028</v>
      </c>
      <c r="K416" t="s">
        <v>2711</v>
      </c>
      <c r="O416" s="3">
        <v>46026</v>
      </c>
      <c r="S416" t="s">
        <v>1237</v>
      </c>
      <c r="T416" t="s">
        <v>64</v>
      </c>
      <c r="U416" t="s">
        <v>65</v>
      </c>
      <c r="V416" t="e">
        <f>_xlfn.XLOOKUP(UTILIZADAS[[#This Row],[Contacto1]],Tabla2[phone_number_dialed],Tabla2[status_name],,0)</f>
        <v>#N/A</v>
      </c>
    </row>
    <row r="417" spans="1:22" hidden="1">
      <c r="A417" s="86" t="s">
        <v>2121</v>
      </c>
      <c r="B417" t="s">
        <v>2172</v>
      </c>
      <c r="C417" s="4">
        <v>353379760000</v>
      </c>
      <c r="D417" t="s">
        <v>3945</v>
      </c>
      <c r="E417">
        <f>+_xlfn.XLOOKUP(UTILIZADAS[[#This Row],[Numero_Cuenta]],'[1]cobros_marzo (fijo)'!$B:$B,'[1]cobros_marzo (fijo)'!$D:$D,,0)</f>
        <v>0</v>
      </c>
      <c r="G417" s="3">
        <v>46026</v>
      </c>
      <c r="H417">
        <v>65897309</v>
      </c>
      <c r="I417">
        <v>65897309</v>
      </c>
      <c r="K417" t="s">
        <v>2712</v>
      </c>
      <c r="O417" s="3">
        <v>46026</v>
      </c>
      <c r="S417" t="s">
        <v>3640</v>
      </c>
      <c r="T417" t="s">
        <v>84</v>
      </c>
      <c r="U417" t="s">
        <v>65</v>
      </c>
      <c r="V417" t="e">
        <f>_xlfn.XLOOKUP(UTILIZADAS[[#This Row],[Contacto1]],Tabla2[phone_number_dialed],Tabla2[status_name],,0)</f>
        <v>#N/A</v>
      </c>
    </row>
    <row r="418" spans="1:22" hidden="1">
      <c r="A418" s="86" t="s">
        <v>2121</v>
      </c>
      <c r="B418" t="s">
        <v>4119</v>
      </c>
      <c r="C418" s="4">
        <v>352338253000</v>
      </c>
      <c r="D418" t="s">
        <v>3945</v>
      </c>
      <c r="E418">
        <f>+_xlfn.XLOOKUP(UTILIZADAS[[#This Row],[Numero_Cuenta]],'[1]cobros_marzo (fijo)'!$B:$B,'[1]cobros_marzo (fijo)'!$D:$D,,0)</f>
        <v>0</v>
      </c>
      <c r="G418" s="3">
        <v>46026</v>
      </c>
      <c r="H418">
        <v>69304080</v>
      </c>
      <c r="I418">
        <v>69304080</v>
      </c>
      <c r="K418" t="s">
        <v>2713</v>
      </c>
      <c r="O418" s="3">
        <v>46026</v>
      </c>
      <c r="S418" t="s">
        <v>3641</v>
      </c>
      <c r="T418" t="s">
        <v>64</v>
      </c>
      <c r="U418" t="s">
        <v>65</v>
      </c>
      <c r="V418" t="e">
        <f>_xlfn.XLOOKUP(UTILIZADAS[[#This Row],[Contacto1]],Tabla2[phone_number_dialed],Tabla2[status_name],,0)</f>
        <v>#N/A</v>
      </c>
    </row>
    <row r="419" spans="1:22" hidden="1">
      <c r="A419" s="86" t="s">
        <v>2121</v>
      </c>
      <c r="B419" t="s">
        <v>1240</v>
      </c>
      <c r="C419" s="4">
        <v>356379510000</v>
      </c>
      <c r="D419" t="s">
        <v>3945</v>
      </c>
      <c r="E419">
        <f>+_xlfn.XLOOKUP(UTILIZADAS[[#This Row],[Numero_Cuenta]],'[1]cobros_marzo (fijo)'!$B:$B,'[1]cobros_marzo (fijo)'!$D:$D,,0)</f>
        <v>0</v>
      </c>
      <c r="G419" s="3">
        <v>46026</v>
      </c>
      <c r="H419">
        <v>67293087</v>
      </c>
      <c r="I419">
        <v>67293087</v>
      </c>
      <c r="K419" t="s">
        <v>2714</v>
      </c>
      <c r="O419" s="3">
        <v>46026</v>
      </c>
      <c r="S419" t="s">
        <v>1241</v>
      </c>
      <c r="T419" t="s">
        <v>64</v>
      </c>
      <c r="U419" t="s">
        <v>65</v>
      </c>
      <c r="V419" t="e">
        <f>_xlfn.XLOOKUP(UTILIZADAS[[#This Row],[Contacto1]],Tabla2[phone_number_dialed],Tabla2[status_name],,0)</f>
        <v>#N/A</v>
      </c>
    </row>
    <row r="420" spans="1:22" hidden="1">
      <c r="A420" s="86" t="s">
        <v>2121</v>
      </c>
      <c r="B420" t="s">
        <v>1242</v>
      </c>
      <c r="C420" s="4">
        <v>358381690000</v>
      </c>
      <c r="D420" t="s">
        <v>3945</v>
      </c>
      <c r="E420">
        <f>+_xlfn.XLOOKUP(UTILIZADAS[[#This Row],[Numero_Cuenta]],'[1]cobros_marzo (fijo)'!$B:$B,'[1]cobros_marzo (fijo)'!$D:$D,,0)</f>
        <v>0</v>
      </c>
      <c r="G420" s="3">
        <v>46026</v>
      </c>
      <c r="H420">
        <v>67160698</v>
      </c>
      <c r="I420">
        <v>67160698</v>
      </c>
      <c r="K420" t="s">
        <v>2715</v>
      </c>
      <c r="O420" s="3">
        <v>46026</v>
      </c>
      <c r="S420" t="s">
        <v>1243</v>
      </c>
      <c r="T420" t="s">
        <v>72</v>
      </c>
      <c r="U420" t="s">
        <v>65</v>
      </c>
      <c r="V420" t="e">
        <f>_xlfn.XLOOKUP(UTILIZADAS[[#This Row],[Contacto1]],Tabla2[phone_number_dialed],Tabla2[status_name],,0)</f>
        <v>#N/A</v>
      </c>
    </row>
    <row r="421" spans="1:22" hidden="1">
      <c r="A421" s="86" t="s">
        <v>2121</v>
      </c>
      <c r="B421" t="s">
        <v>1244</v>
      </c>
      <c r="C421" s="4">
        <v>356378610000</v>
      </c>
      <c r="D421" t="s">
        <v>3945</v>
      </c>
      <c r="E421">
        <f>+_xlfn.XLOOKUP(UTILIZADAS[[#This Row],[Numero_Cuenta]],'[1]cobros_marzo (fijo)'!$B:$B,'[1]cobros_marzo (fijo)'!$D:$D,,0)</f>
        <v>0</v>
      </c>
      <c r="G421" s="3">
        <v>46026</v>
      </c>
      <c r="H421">
        <v>64552409</v>
      </c>
      <c r="I421">
        <v>64552409</v>
      </c>
      <c r="K421" t="s">
        <v>2716</v>
      </c>
      <c r="O421" s="3">
        <v>46026</v>
      </c>
      <c r="S421" t="s">
        <v>1245</v>
      </c>
      <c r="T421" t="s">
        <v>72</v>
      </c>
      <c r="U421" t="s">
        <v>65</v>
      </c>
      <c r="V421" t="e">
        <f>_xlfn.XLOOKUP(UTILIZADAS[[#This Row],[Contacto1]],Tabla2[phone_number_dialed],Tabla2[status_name],,0)</f>
        <v>#N/A</v>
      </c>
    </row>
    <row r="422" spans="1:22" hidden="1">
      <c r="A422" s="86" t="s">
        <v>2121</v>
      </c>
      <c r="B422" t="s">
        <v>1246</v>
      </c>
      <c r="C422" s="4">
        <v>354379990000</v>
      </c>
      <c r="D422" t="s">
        <v>3945</v>
      </c>
      <c r="E422">
        <f>+_xlfn.XLOOKUP(UTILIZADAS[[#This Row],[Numero_Cuenta]],'[1]cobros_marzo (fijo)'!$B:$B,'[1]cobros_marzo (fijo)'!$D:$D,,0)</f>
        <v>0</v>
      </c>
      <c r="G422" s="3">
        <v>46026</v>
      </c>
      <c r="H422">
        <v>67336577</v>
      </c>
      <c r="I422">
        <v>67336577</v>
      </c>
      <c r="K422" t="s">
        <v>2717</v>
      </c>
      <c r="O422" s="3">
        <v>46026</v>
      </c>
      <c r="S422" t="s">
        <v>1247</v>
      </c>
      <c r="T422" t="s">
        <v>85</v>
      </c>
      <c r="U422" t="s">
        <v>65</v>
      </c>
      <c r="V422" t="e">
        <f>_xlfn.XLOOKUP(UTILIZADAS[[#This Row],[Contacto1]],Tabla2[phone_number_dialed],Tabla2[status_name],,0)</f>
        <v>#N/A</v>
      </c>
    </row>
    <row r="423" spans="1:22" hidden="1">
      <c r="A423" s="86" t="s">
        <v>2121</v>
      </c>
      <c r="B423" t="s">
        <v>1248</v>
      </c>
      <c r="C423" s="4">
        <v>354382570000</v>
      </c>
      <c r="D423" t="s">
        <v>3945</v>
      </c>
      <c r="E423">
        <f>+_xlfn.XLOOKUP(UTILIZADAS[[#This Row],[Numero_Cuenta]],'[1]cobros_marzo (fijo)'!$B:$B,'[1]cobros_marzo (fijo)'!$D:$D,,0)</f>
        <v>0</v>
      </c>
      <c r="G423" s="3">
        <v>46026</v>
      </c>
      <c r="H423">
        <v>62446598</v>
      </c>
      <c r="I423">
        <v>62446598</v>
      </c>
      <c r="K423" t="s">
        <v>2718</v>
      </c>
      <c r="O423" s="3">
        <v>46026</v>
      </c>
      <c r="S423" t="s">
        <v>1249</v>
      </c>
      <c r="T423" t="s">
        <v>64</v>
      </c>
      <c r="U423" t="s">
        <v>65</v>
      </c>
      <c r="V423" t="e">
        <f>_xlfn.XLOOKUP(UTILIZADAS[[#This Row],[Contacto1]],Tabla2[phone_number_dialed],Tabla2[status_name],,0)</f>
        <v>#N/A</v>
      </c>
    </row>
    <row r="424" spans="1:22" hidden="1">
      <c r="A424" s="86" t="s">
        <v>2121</v>
      </c>
      <c r="B424" t="s">
        <v>1222</v>
      </c>
      <c r="C424" s="4">
        <v>353382750000</v>
      </c>
      <c r="D424" t="s">
        <v>3945</v>
      </c>
      <c r="E424">
        <f>+_xlfn.XLOOKUP(UTILIZADAS[[#This Row],[Numero_Cuenta]],'[1]cobros_marzo (fijo)'!$B:$B,'[1]cobros_marzo (fijo)'!$D:$D,,0)</f>
        <v>0</v>
      </c>
      <c r="G424" s="3">
        <v>46026</v>
      </c>
      <c r="H424">
        <v>69657911</v>
      </c>
      <c r="I424">
        <v>69657911</v>
      </c>
      <c r="K424" t="s">
        <v>2719</v>
      </c>
      <c r="O424" s="3">
        <v>46026</v>
      </c>
      <c r="S424" t="s">
        <v>1223</v>
      </c>
      <c r="T424" t="s">
        <v>64</v>
      </c>
      <c r="U424" t="s">
        <v>65</v>
      </c>
      <c r="V424" t="e">
        <f>_xlfn.XLOOKUP(UTILIZADAS[[#This Row],[Contacto1]],Tabla2[phone_number_dialed],Tabla2[status_name],,0)</f>
        <v>#N/A</v>
      </c>
    </row>
    <row r="425" spans="1:22" hidden="1">
      <c r="A425" s="86" t="s">
        <v>2121</v>
      </c>
      <c r="B425" t="s">
        <v>1224</v>
      </c>
      <c r="C425" s="4">
        <v>355379210000</v>
      </c>
      <c r="D425" t="s">
        <v>3945</v>
      </c>
      <c r="E425">
        <f>+_xlfn.XLOOKUP(UTILIZADAS[[#This Row],[Numero_Cuenta]],'[1]cobros_marzo (fijo)'!$B:$B,'[1]cobros_marzo (fijo)'!$D:$D,,0)</f>
        <v>0</v>
      </c>
      <c r="G425" s="3">
        <v>46026</v>
      </c>
      <c r="H425">
        <v>64962898</v>
      </c>
      <c r="I425">
        <v>64962898</v>
      </c>
      <c r="K425" t="s">
        <v>2720</v>
      </c>
      <c r="O425" s="3">
        <v>46026</v>
      </c>
      <c r="S425" t="s">
        <v>1225</v>
      </c>
      <c r="T425" t="s">
        <v>64</v>
      </c>
      <c r="U425" t="s">
        <v>65</v>
      </c>
      <c r="V425" t="e">
        <f>_xlfn.XLOOKUP(UTILIZADAS[[#This Row],[Contacto1]],Tabla2[phone_number_dialed],Tabla2[status_name],,0)</f>
        <v>#N/A</v>
      </c>
    </row>
    <row r="426" spans="1:22" hidden="1">
      <c r="A426" s="86" t="s">
        <v>2121</v>
      </c>
      <c r="B426" t="s">
        <v>1226</v>
      </c>
      <c r="C426" s="4">
        <v>351383910000</v>
      </c>
      <c r="D426" t="s">
        <v>3945</v>
      </c>
      <c r="E426">
        <f>+_xlfn.XLOOKUP(UTILIZADAS[[#This Row],[Numero_Cuenta]],'[1]cobros_marzo (fijo)'!$B:$B,'[1]cobros_marzo (fijo)'!$D:$D,,0)</f>
        <v>0</v>
      </c>
      <c r="G426" s="3">
        <v>46026</v>
      </c>
      <c r="H426">
        <v>63333333</v>
      </c>
      <c r="I426">
        <v>63333333</v>
      </c>
      <c r="K426" t="s">
        <v>2721</v>
      </c>
      <c r="O426" s="3">
        <v>46026</v>
      </c>
      <c r="S426" t="s">
        <v>1227</v>
      </c>
      <c r="T426" t="s">
        <v>64</v>
      </c>
      <c r="U426" t="s">
        <v>65</v>
      </c>
      <c r="V426" t="e">
        <f>_xlfn.XLOOKUP(UTILIZADAS[[#This Row],[Contacto1]],Tabla2[phone_number_dialed],Tabla2[status_name],,0)</f>
        <v>#N/A</v>
      </c>
    </row>
    <row r="427" spans="1:22" hidden="1">
      <c r="A427" s="86" t="s">
        <v>2121</v>
      </c>
      <c r="B427" t="s">
        <v>1228</v>
      </c>
      <c r="C427" s="4">
        <v>356383540000</v>
      </c>
      <c r="D427" t="s">
        <v>3945</v>
      </c>
      <c r="E427">
        <f>+_xlfn.XLOOKUP(UTILIZADAS[[#This Row],[Numero_Cuenta]],'[1]cobros_marzo (fijo)'!$B:$B,'[1]cobros_marzo (fijo)'!$D:$D,,0)</f>
        <v>0</v>
      </c>
      <c r="G427" s="3">
        <v>46026</v>
      </c>
      <c r="H427">
        <v>63436486</v>
      </c>
      <c r="I427">
        <v>63436486</v>
      </c>
      <c r="K427" t="s">
        <v>2722</v>
      </c>
      <c r="O427" s="3">
        <v>46026</v>
      </c>
      <c r="S427" t="s">
        <v>1229</v>
      </c>
      <c r="T427" t="s">
        <v>64</v>
      </c>
      <c r="U427" t="s">
        <v>65</v>
      </c>
      <c r="V427" t="e">
        <f>_xlfn.XLOOKUP(UTILIZADAS[[#This Row],[Contacto1]],Tabla2[phone_number_dialed],Tabla2[status_name],,0)</f>
        <v>#N/A</v>
      </c>
    </row>
    <row r="428" spans="1:22" hidden="1">
      <c r="A428" s="86" t="s">
        <v>2121</v>
      </c>
      <c r="B428" t="s">
        <v>1230</v>
      </c>
      <c r="C428" s="4">
        <v>357373380000</v>
      </c>
      <c r="D428" t="s">
        <v>3945</v>
      </c>
      <c r="E428">
        <f>+_xlfn.XLOOKUP(UTILIZADAS[[#This Row],[Numero_Cuenta]],'[1]cobros_marzo (fijo)'!$B:$B,'[1]cobros_marzo (fijo)'!$D:$D,,0)</f>
        <v>0</v>
      </c>
      <c r="G428" s="3">
        <v>46026</v>
      </c>
      <c r="H428">
        <v>67527884</v>
      </c>
      <c r="I428">
        <v>67527884</v>
      </c>
      <c r="K428" t="s">
        <v>2723</v>
      </c>
      <c r="O428" s="3">
        <v>46026</v>
      </c>
      <c r="S428" t="s">
        <v>1231</v>
      </c>
      <c r="T428" t="s">
        <v>64</v>
      </c>
      <c r="U428" t="s">
        <v>65</v>
      </c>
      <c r="V428" t="e">
        <f>_xlfn.XLOOKUP(UTILIZADAS[[#This Row],[Contacto1]],Tabla2[phone_number_dialed],Tabla2[status_name],,0)</f>
        <v>#N/A</v>
      </c>
    </row>
    <row r="429" spans="1:22" hidden="1">
      <c r="A429" s="86" t="s">
        <v>2121</v>
      </c>
      <c r="B429" t="s">
        <v>1232</v>
      </c>
      <c r="C429" s="4">
        <v>352382740000</v>
      </c>
      <c r="D429" t="s">
        <v>3945</v>
      </c>
      <c r="E429">
        <f>+_xlfn.XLOOKUP(UTILIZADAS[[#This Row],[Numero_Cuenta]],'[1]cobros_marzo (fijo)'!$B:$B,'[1]cobros_marzo (fijo)'!$D:$D,,0)</f>
        <v>0</v>
      </c>
      <c r="G429" s="3">
        <v>46026</v>
      </c>
      <c r="H429">
        <v>66810932</v>
      </c>
      <c r="I429">
        <v>66810932</v>
      </c>
      <c r="K429" t="s">
        <v>2724</v>
      </c>
      <c r="O429" s="3">
        <v>46026</v>
      </c>
      <c r="S429" t="s">
        <v>1233</v>
      </c>
      <c r="T429" t="s">
        <v>64</v>
      </c>
      <c r="U429" t="s">
        <v>65</v>
      </c>
      <c r="V429" t="e">
        <f>_xlfn.XLOOKUP(UTILIZADAS[[#This Row],[Contacto1]],Tabla2[phone_number_dialed],Tabla2[status_name],,0)</f>
        <v>#N/A</v>
      </c>
    </row>
    <row r="430" spans="1:22" hidden="1">
      <c r="A430" s="86" t="s">
        <v>2121</v>
      </c>
      <c r="B430" t="s">
        <v>1198</v>
      </c>
      <c r="C430" s="4">
        <v>358667870000</v>
      </c>
      <c r="D430" t="s">
        <v>3945</v>
      </c>
      <c r="E430">
        <f>+_xlfn.XLOOKUP(UTILIZADAS[[#This Row],[Numero_Cuenta]],'[1]cobros_marzo (fijo)'!$B:$B,'[1]cobros_marzo (fijo)'!$D:$D,,0)</f>
        <v>0</v>
      </c>
      <c r="G430" s="3">
        <v>46026</v>
      </c>
      <c r="H430">
        <v>68759366</v>
      </c>
      <c r="I430">
        <v>68759366</v>
      </c>
      <c r="K430" t="s">
        <v>2725</v>
      </c>
      <c r="O430" s="3">
        <v>46026</v>
      </c>
      <c r="S430" t="s">
        <v>1199</v>
      </c>
      <c r="T430" t="s">
        <v>64</v>
      </c>
      <c r="U430" t="s">
        <v>65</v>
      </c>
      <c r="V430" t="e">
        <f>_xlfn.XLOOKUP(UTILIZADAS[[#This Row],[Contacto1]],Tabla2[phone_number_dialed],Tabla2[status_name],,0)</f>
        <v>#N/A</v>
      </c>
    </row>
    <row r="431" spans="1:22" hidden="1">
      <c r="A431" s="86" t="s">
        <v>2121</v>
      </c>
      <c r="B431" t="s">
        <v>1200</v>
      </c>
      <c r="C431" s="4">
        <v>353317370000</v>
      </c>
      <c r="D431" t="s">
        <v>3945</v>
      </c>
      <c r="E431">
        <f>+_xlfn.XLOOKUP(UTILIZADAS[[#This Row],[Numero_Cuenta]],'[1]cobros_marzo (fijo)'!$B:$B,'[1]cobros_marzo (fijo)'!$D:$D,,0)</f>
        <v>0</v>
      </c>
      <c r="G431" s="3">
        <v>46026</v>
      </c>
      <c r="H431">
        <v>65101089</v>
      </c>
      <c r="I431">
        <v>65101089</v>
      </c>
      <c r="K431" t="s">
        <v>2726</v>
      </c>
      <c r="O431" s="3">
        <v>46026</v>
      </c>
      <c r="S431" t="s">
        <v>1201</v>
      </c>
      <c r="T431" t="s">
        <v>64</v>
      </c>
      <c r="U431" t="s">
        <v>65</v>
      </c>
      <c r="V431" t="e">
        <f>_xlfn.XLOOKUP(UTILIZADAS[[#This Row],[Contacto1]],Tabla2[phone_number_dialed],Tabla2[status_name],,0)</f>
        <v>#N/A</v>
      </c>
    </row>
    <row r="432" spans="1:22" hidden="1">
      <c r="A432" s="86" t="s">
        <v>2121</v>
      </c>
      <c r="B432" t="s">
        <v>1206</v>
      </c>
      <c r="C432" s="4">
        <v>355372380000</v>
      </c>
      <c r="D432" t="s">
        <v>3945</v>
      </c>
      <c r="E432">
        <f>+_xlfn.XLOOKUP(UTILIZADAS[[#This Row],[Numero_Cuenta]],'[1]cobros_marzo (fijo)'!$B:$B,'[1]cobros_marzo (fijo)'!$D:$D,,0)</f>
        <v>0</v>
      </c>
      <c r="G432" s="3">
        <v>46026</v>
      </c>
      <c r="H432">
        <v>67322843</v>
      </c>
      <c r="I432">
        <v>67322843</v>
      </c>
      <c r="K432" t="s">
        <v>2727</v>
      </c>
      <c r="O432" s="3">
        <v>46026</v>
      </c>
      <c r="S432" t="s">
        <v>1207</v>
      </c>
      <c r="T432" t="s">
        <v>64</v>
      </c>
      <c r="U432" t="s">
        <v>65</v>
      </c>
      <c r="V432" t="e">
        <f>_xlfn.XLOOKUP(UTILIZADAS[[#This Row],[Contacto1]],Tabla2[phone_number_dialed],Tabla2[status_name],,0)</f>
        <v>#N/A</v>
      </c>
    </row>
    <row r="433" spans="1:22" hidden="1">
      <c r="A433" s="86" t="s">
        <v>2121</v>
      </c>
      <c r="B433" t="s">
        <v>4120</v>
      </c>
      <c r="C433" s="4">
        <v>353383810000</v>
      </c>
      <c r="D433" t="s">
        <v>3945</v>
      </c>
      <c r="E433">
        <f>+_xlfn.XLOOKUP(UTILIZADAS[[#This Row],[Numero_Cuenta]],'[1]cobros_marzo (fijo)'!$B:$B,'[1]cobros_marzo (fijo)'!$D:$D,,0)</f>
        <v>0</v>
      </c>
      <c r="G433" s="3">
        <v>46026</v>
      </c>
      <c r="H433">
        <v>67592709</v>
      </c>
      <c r="I433">
        <v>67592709</v>
      </c>
      <c r="K433" t="s">
        <v>2728</v>
      </c>
      <c r="O433" s="3">
        <v>46026</v>
      </c>
      <c r="S433" t="s">
        <v>3642</v>
      </c>
      <c r="T433" t="s">
        <v>64</v>
      </c>
      <c r="U433" t="s">
        <v>65</v>
      </c>
      <c r="V433" t="e">
        <f>_xlfn.XLOOKUP(UTILIZADAS[[#This Row],[Contacto1]],Tabla2[phone_number_dialed],Tabla2[status_name],,0)</f>
        <v>#N/A</v>
      </c>
    </row>
    <row r="434" spans="1:22" hidden="1">
      <c r="A434" s="86" t="s">
        <v>2121</v>
      </c>
      <c r="B434" t="s">
        <v>1208</v>
      </c>
      <c r="C434" s="4">
        <v>179067700000</v>
      </c>
      <c r="D434" t="s">
        <v>3945</v>
      </c>
      <c r="E434">
        <f>+_xlfn.XLOOKUP(UTILIZADAS[[#This Row],[Numero_Cuenta]],'[1]cobros_marzo (fijo)'!$B:$B,'[1]cobros_marzo (fijo)'!$D:$D,,0)</f>
        <v>0</v>
      </c>
      <c r="G434" s="3">
        <v>46026</v>
      </c>
      <c r="H434">
        <v>68429072</v>
      </c>
      <c r="I434">
        <v>68429072</v>
      </c>
      <c r="K434" t="s">
        <v>2729</v>
      </c>
      <c r="O434" s="3">
        <v>46026</v>
      </c>
      <c r="S434" t="s">
        <v>1209</v>
      </c>
      <c r="T434" t="s">
        <v>64</v>
      </c>
      <c r="U434" t="s">
        <v>65</v>
      </c>
      <c r="V434" t="e">
        <f>_xlfn.XLOOKUP(UTILIZADAS[[#This Row],[Contacto1]],Tabla2[phone_number_dialed],Tabla2[status_name],,0)</f>
        <v>#N/A</v>
      </c>
    </row>
    <row r="435" spans="1:22" hidden="1">
      <c r="A435" s="86" t="s">
        <v>2121</v>
      </c>
      <c r="B435" t="s">
        <v>1210</v>
      </c>
      <c r="C435" s="4">
        <v>354380920000</v>
      </c>
      <c r="D435" t="s">
        <v>3945</v>
      </c>
      <c r="E435">
        <f>+_xlfn.XLOOKUP(UTILIZADAS[[#This Row],[Numero_Cuenta]],'[1]cobros_marzo (fijo)'!$B:$B,'[1]cobros_marzo (fijo)'!$D:$D,,0)</f>
        <v>0</v>
      </c>
      <c r="G435" s="3">
        <v>46026</v>
      </c>
      <c r="H435">
        <v>67305396</v>
      </c>
      <c r="I435">
        <v>67305396</v>
      </c>
      <c r="K435" t="s">
        <v>2730</v>
      </c>
      <c r="O435" s="3">
        <v>46026</v>
      </c>
      <c r="S435" t="s">
        <v>1211</v>
      </c>
      <c r="T435" t="s">
        <v>72</v>
      </c>
      <c r="U435" t="s">
        <v>65</v>
      </c>
      <c r="V435" t="e">
        <f>_xlfn.XLOOKUP(UTILIZADAS[[#This Row],[Contacto1]],Tabla2[phone_number_dialed],Tabla2[status_name],,0)</f>
        <v>#N/A</v>
      </c>
    </row>
    <row r="436" spans="1:22" hidden="1">
      <c r="A436" s="86" t="s">
        <v>2121</v>
      </c>
      <c r="B436" t="s">
        <v>1212</v>
      </c>
      <c r="C436" s="4">
        <v>356383490000</v>
      </c>
      <c r="D436" t="s">
        <v>3945</v>
      </c>
      <c r="E436">
        <f>+_xlfn.XLOOKUP(UTILIZADAS[[#This Row],[Numero_Cuenta]],'[1]cobros_marzo (fijo)'!$B:$B,'[1]cobros_marzo (fijo)'!$D:$D,,0)</f>
        <v>0</v>
      </c>
      <c r="G436" s="3">
        <v>46026</v>
      </c>
      <c r="H436">
        <v>63372689</v>
      </c>
      <c r="I436">
        <v>63372689</v>
      </c>
      <c r="K436" t="s">
        <v>2731</v>
      </c>
      <c r="O436" s="3">
        <v>46026</v>
      </c>
      <c r="S436" t="s">
        <v>1213</v>
      </c>
      <c r="T436" t="s">
        <v>64</v>
      </c>
      <c r="U436" t="s">
        <v>65</v>
      </c>
      <c r="V436" t="e">
        <f>_xlfn.XLOOKUP(UTILIZADAS[[#This Row],[Contacto1]],Tabla2[phone_number_dialed],Tabla2[status_name],,0)</f>
        <v>#N/A</v>
      </c>
    </row>
    <row r="437" spans="1:22" hidden="1">
      <c r="A437" s="86" t="s">
        <v>2121</v>
      </c>
      <c r="B437" t="s">
        <v>1214</v>
      </c>
      <c r="C437" s="4">
        <v>354382860000</v>
      </c>
      <c r="D437" t="s">
        <v>3945</v>
      </c>
      <c r="E437">
        <f>+_xlfn.XLOOKUP(UTILIZADAS[[#This Row],[Numero_Cuenta]],'[1]cobros_marzo (fijo)'!$B:$B,'[1]cobros_marzo (fijo)'!$D:$D,,0)</f>
        <v>0</v>
      </c>
      <c r="G437" s="3">
        <v>46026</v>
      </c>
      <c r="H437">
        <v>65944556</v>
      </c>
      <c r="I437">
        <v>65944556</v>
      </c>
      <c r="K437" t="s">
        <v>2732</v>
      </c>
      <c r="O437" s="3">
        <v>46026</v>
      </c>
      <c r="S437" t="s">
        <v>1215</v>
      </c>
      <c r="T437" t="s">
        <v>64</v>
      </c>
      <c r="U437" t="s">
        <v>65</v>
      </c>
      <c r="V437" t="e">
        <f>_xlfn.XLOOKUP(UTILIZADAS[[#This Row],[Contacto1]],Tabla2[phone_number_dialed],Tabla2[status_name],,0)</f>
        <v>#N/A</v>
      </c>
    </row>
    <row r="438" spans="1:22" hidden="1">
      <c r="A438" s="86" t="s">
        <v>2121</v>
      </c>
      <c r="B438" t="s">
        <v>1216</v>
      </c>
      <c r="C438" s="4">
        <v>291005610000</v>
      </c>
      <c r="D438" t="s">
        <v>3945</v>
      </c>
      <c r="E438">
        <f>+_xlfn.XLOOKUP(UTILIZADAS[[#This Row],[Numero_Cuenta]],'[1]cobros_marzo (fijo)'!$B:$B,'[1]cobros_marzo (fijo)'!$D:$D,,0)</f>
        <v>0</v>
      </c>
      <c r="G438" s="3">
        <v>46026</v>
      </c>
      <c r="H438">
        <v>68452681</v>
      </c>
      <c r="I438">
        <v>68452681</v>
      </c>
      <c r="K438" t="s">
        <v>2733</v>
      </c>
      <c r="O438" s="3">
        <v>46026</v>
      </c>
      <c r="S438" t="s">
        <v>1217</v>
      </c>
      <c r="T438" t="s">
        <v>64</v>
      </c>
      <c r="U438" t="s">
        <v>65</v>
      </c>
      <c r="V438" t="e">
        <f>_xlfn.XLOOKUP(UTILIZADAS[[#This Row],[Contacto1]],Tabla2[phone_number_dialed],Tabla2[status_name],,0)</f>
        <v>#N/A</v>
      </c>
    </row>
    <row r="439" spans="1:22" hidden="1">
      <c r="A439" s="86" t="s">
        <v>2121</v>
      </c>
      <c r="B439" t="s">
        <v>1218</v>
      </c>
      <c r="C439" s="4">
        <v>358382120000</v>
      </c>
      <c r="D439" t="s">
        <v>3945</v>
      </c>
      <c r="E439">
        <f>+_xlfn.XLOOKUP(UTILIZADAS[[#This Row],[Numero_Cuenta]],'[1]cobros_marzo (fijo)'!$B:$B,'[1]cobros_marzo (fijo)'!$D:$D,,0)</f>
        <v>0</v>
      </c>
      <c r="G439" s="3">
        <v>46026</v>
      </c>
      <c r="H439">
        <v>64567011</v>
      </c>
      <c r="I439">
        <v>64567011</v>
      </c>
      <c r="K439" t="s">
        <v>2734</v>
      </c>
      <c r="O439" s="3">
        <v>46026</v>
      </c>
      <c r="S439" t="s">
        <v>1219</v>
      </c>
      <c r="T439" t="s">
        <v>64</v>
      </c>
      <c r="U439" t="s">
        <v>65</v>
      </c>
      <c r="V439" t="e">
        <f>_xlfn.XLOOKUP(UTILIZADAS[[#This Row],[Contacto1]],Tabla2[phone_number_dialed],Tabla2[status_name],,0)</f>
        <v>#N/A</v>
      </c>
    </row>
    <row r="440" spans="1:22" hidden="1">
      <c r="A440" s="86" t="s">
        <v>2121</v>
      </c>
      <c r="B440" t="s">
        <v>1220</v>
      </c>
      <c r="C440" s="4">
        <v>357383050000</v>
      </c>
      <c r="D440" t="s">
        <v>3945</v>
      </c>
      <c r="E440">
        <f>+_xlfn.XLOOKUP(UTILIZADAS[[#This Row],[Numero_Cuenta]],'[1]cobros_marzo (fijo)'!$B:$B,'[1]cobros_marzo (fijo)'!$D:$D,,0)</f>
        <v>0</v>
      </c>
      <c r="G440" s="3">
        <v>46026</v>
      </c>
      <c r="H440">
        <v>69065303</v>
      </c>
      <c r="I440">
        <v>69065303</v>
      </c>
      <c r="K440" t="s">
        <v>2735</v>
      </c>
      <c r="O440" s="3">
        <v>46026</v>
      </c>
      <c r="S440" t="s">
        <v>1221</v>
      </c>
      <c r="T440" t="s">
        <v>64</v>
      </c>
      <c r="U440" t="s">
        <v>65</v>
      </c>
      <c r="V440" t="e">
        <f>_xlfn.XLOOKUP(UTILIZADAS[[#This Row],[Contacto1]],Tabla2[phone_number_dialed],Tabla2[status_name],,0)</f>
        <v>#N/A</v>
      </c>
    </row>
    <row r="441" spans="1:22" hidden="1">
      <c r="A441" s="86" t="s">
        <v>2121</v>
      </c>
      <c r="B441" t="s">
        <v>1173</v>
      </c>
      <c r="C441" s="4">
        <v>356385550000</v>
      </c>
      <c r="D441" t="s">
        <v>3945</v>
      </c>
      <c r="E441">
        <f>+_xlfn.XLOOKUP(UTILIZADAS[[#This Row],[Numero_Cuenta]],'[1]cobros_marzo (fijo)'!$B:$B,'[1]cobros_marzo (fijo)'!$D:$D,,0)</f>
        <v>0</v>
      </c>
      <c r="G441" s="3">
        <v>46026</v>
      </c>
      <c r="H441">
        <v>65077219</v>
      </c>
      <c r="I441">
        <v>65077219</v>
      </c>
      <c r="K441" t="s">
        <v>2736</v>
      </c>
      <c r="O441" s="3">
        <v>46026</v>
      </c>
      <c r="S441" t="s">
        <v>1174</v>
      </c>
      <c r="T441" t="s">
        <v>64</v>
      </c>
      <c r="U441" t="s">
        <v>65</v>
      </c>
      <c r="V441" t="e">
        <f>_xlfn.XLOOKUP(UTILIZADAS[[#This Row],[Contacto1]],Tabla2[phone_number_dialed],Tabla2[status_name],,0)</f>
        <v>#N/A</v>
      </c>
    </row>
    <row r="442" spans="1:22" hidden="1">
      <c r="A442" s="86" t="s">
        <v>2121</v>
      </c>
      <c r="B442" t="s">
        <v>2173</v>
      </c>
      <c r="C442" s="4">
        <v>352383640000</v>
      </c>
      <c r="D442" t="s">
        <v>3945</v>
      </c>
      <c r="E442">
        <f>+_xlfn.XLOOKUP(UTILIZADAS[[#This Row],[Numero_Cuenta]],'[1]cobros_marzo (fijo)'!$B:$B,'[1]cobros_marzo (fijo)'!$D:$D,,0)</f>
        <v>0</v>
      </c>
      <c r="G442" s="3">
        <v>46026</v>
      </c>
      <c r="H442">
        <v>63906657</v>
      </c>
      <c r="I442">
        <v>63906657</v>
      </c>
      <c r="K442" t="s">
        <v>2737</v>
      </c>
      <c r="O442" s="3">
        <v>46026</v>
      </c>
      <c r="S442" t="s">
        <v>3643</v>
      </c>
      <c r="T442" t="s">
        <v>64</v>
      </c>
      <c r="U442" t="s">
        <v>65</v>
      </c>
      <c r="V442" t="e">
        <f>_xlfn.XLOOKUP(UTILIZADAS[[#This Row],[Contacto1]],Tabla2[phone_number_dialed],Tabla2[status_name],,0)</f>
        <v>#N/A</v>
      </c>
    </row>
    <row r="443" spans="1:22" hidden="1">
      <c r="A443" s="86" t="s">
        <v>2121</v>
      </c>
      <c r="B443" t="s">
        <v>2174</v>
      </c>
      <c r="C443" s="4">
        <v>359374450000</v>
      </c>
      <c r="D443" t="s">
        <v>3945</v>
      </c>
      <c r="E443">
        <f>+_xlfn.XLOOKUP(UTILIZADAS[[#This Row],[Numero_Cuenta]],'[1]cobros_marzo (fijo)'!$B:$B,'[1]cobros_marzo (fijo)'!$D:$D,,0)</f>
        <v>0</v>
      </c>
      <c r="G443" s="3">
        <v>46026</v>
      </c>
      <c r="H443">
        <v>68811259</v>
      </c>
      <c r="I443">
        <v>68811259</v>
      </c>
      <c r="K443" t="s">
        <v>2738</v>
      </c>
      <c r="O443" s="3">
        <v>46026</v>
      </c>
      <c r="S443" t="s">
        <v>3644</v>
      </c>
      <c r="T443" t="s">
        <v>64</v>
      </c>
      <c r="U443" t="s">
        <v>65</v>
      </c>
      <c r="V443" t="e">
        <f>_xlfn.XLOOKUP(UTILIZADAS[[#This Row],[Contacto1]],Tabla2[phone_number_dialed],Tabla2[status_name],,0)</f>
        <v>#N/A</v>
      </c>
    </row>
    <row r="444" spans="1:22" hidden="1">
      <c r="A444" s="86" t="s">
        <v>2121</v>
      </c>
      <c r="B444" t="s">
        <v>1179</v>
      </c>
      <c r="C444" s="4">
        <v>357383640000</v>
      </c>
      <c r="D444" t="s">
        <v>3945</v>
      </c>
      <c r="E444">
        <f>+_xlfn.XLOOKUP(UTILIZADAS[[#This Row],[Numero_Cuenta]],'[1]cobros_marzo (fijo)'!$B:$B,'[1]cobros_marzo (fijo)'!$D:$D,,0)</f>
        <v>0</v>
      </c>
      <c r="G444" s="3">
        <v>46026</v>
      </c>
      <c r="H444">
        <v>61760559</v>
      </c>
      <c r="I444">
        <v>61760559</v>
      </c>
      <c r="K444" t="s">
        <v>2739</v>
      </c>
      <c r="O444" s="3">
        <v>46026</v>
      </c>
      <c r="S444" t="s">
        <v>1180</v>
      </c>
      <c r="T444" t="s">
        <v>64</v>
      </c>
      <c r="U444" t="s">
        <v>65</v>
      </c>
      <c r="V444" t="e">
        <f>_xlfn.XLOOKUP(UTILIZADAS[[#This Row],[Contacto1]],Tabla2[phone_number_dialed],Tabla2[status_name],,0)</f>
        <v>#N/A</v>
      </c>
    </row>
    <row r="445" spans="1:22" hidden="1">
      <c r="A445" s="86" t="s">
        <v>2121</v>
      </c>
      <c r="B445" t="s">
        <v>1181</v>
      </c>
      <c r="C445" s="4">
        <v>355381720000</v>
      </c>
      <c r="D445" t="s">
        <v>3945</v>
      </c>
      <c r="E445">
        <f>+_xlfn.XLOOKUP(UTILIZADAS[[#This Row],[Numero_Cuenta]],'[1]cobros_marzo (fijo)'!$B:$B,'[1]cobros_marzo (fijo)'!$D:$D,,0)</f>
        <v>0</v>
      </c>
      <c r="G445" s="3">
        <v>46026</v>
      </c>
      <c r="H445">
        <v>62440681</v>
      </c>
      <c r="I445">
        <v>62440681</v>
      </c>
      <c r="K445" t="s">
        <v>2740</v>
      </c>
      <c r="O445" s="3">
        <v>46026</v>
      </c>
      <c r="S445" t="s">
        <v>1182</v>
      </c>
      <c r="T445" t="s">
        <v>84</v>
      </c>
      <c r="U445" t="s">
        <v>65</v>
      </c>
      <c r="V445" t="e">
        <f>_xlfn.XLOOKUP(UTILIZADAS[[#This Row],[Contacto1]],Tabla2[phone_number_dialed],Tabla2[status_name],,0)</f>
        <v>#N/A</v>
      </c>
    </row>
    <row r="446" spans="1:22" hidden="1">
      <c r="A446" s="86" t="s">
        <v>2121</v>
      </c>
      <c r="B446" t="s">
        <v>1183</v>
      </c>
      <c r="C446" s="4">
        <v>357384990000</v>
      </c>
      <c r="D446" t="s">
        <v>3945</v>
      </c>
      <c r="E446">
        <f>+_xlfn.XLOOKUP(UTILIZADAS[[#This Row],[Numero_Cuenta]],'[1]cobros_marzo (fijo)'!$B:$B,'[1]cobros_marzo (fijo)'!$D:$D,,0)</f>
        <v>0</v>
      </c>
      <c r="G446" s="3">
        <v>46026</v>
      </c>
      <c r="H446">
        <v>66667283</v>
      </c>
      <c r="I446">
        <v>66667283</v>
      </c>
      <c r="K446" t="s">
        <v>2741</v>
      </c>
      <c r="O446" s="3">
        <v>46026</v>
      </c>
      <c r="S446" t="s">
        <v>1184</v>
      </c>
      <c r="T446" t="s">
        <v>84</v>
      </c>
      <c r="U446" t="s">
        <v>65</v>
      </c>
      <c r="V446" t="e">
        <f>_xlfn.XLOOKUP(UTILIZADAS[[#This Row],[Contacto1]],Tabla2[phone_number_dialed],Tabla2[status_name],,0)</f>
        <v>#N/A</v>
      </c>
    </row>
    <row r="447" spans="1:22" hidden="1">
      <c r="A447" s="86" t="s">
        <v>2121</v>
      </c>
      <c r="B447" t="s">
        <v>1185</v>
      </c>
      <c r="C447" s="4">
        <v>355381640000</v>
      </c>
      <c r="D447" t="s">
        <v>3945</v>
      </c>
      <c r="E447">
        <f>+_xlfn.XLOOKUP(UTILIZADAS[[#This Row],[Numero_Cuenta]],'[1]cobros_marzo (fijo)'!$B:$B,'[1]cobros_marzo (fijo)'!$D:$D,,0)</f>
        <v>0</v>
      </c>
      <c r="G447" s="3">
        <v>46026</v>
      </c>
      <c r="H447">
        <v>68285741</v>
      </c>
      <c r="I447">
        <v>68285741</v>
      </c>
      <c r="K447" t="s">
        <v>2742</v>
      </c>
      <c r="O447" s="3">
        <v>46026</v>
      </c>
      <c r="S447" t="s">
        <v>1186</v>
      </c>
      <c r="T447" t="s">
        <v>84</v>
      </c>
      <c r="U447" t="s">
        <v>65</v>
      </c>
      <c r="V447" t="e">
        <f>_xlfn.XLOOKUP(UTILIZADAS[[#This Row],[Contacto1]],Tabla2[phone_number_dialed],Tabla2[status_name],,0)</f>
        <v>#N/A</v>
      </c>
    </row>
    <row r="448" spans="1:22" hidden="1">
      <c r="A448" s="86" t="s">
        <v>2121</v>
      </c>
      <c r="B448" t="s">
        <v>1187</v>
      </c>
      <c r="C448" s="4">
        <v>351383310000</v>
      </c>
      <c r="D448" t="s">
        <v>3945</v>
      </c>
      <c r="E448">
        <f>+_xlfn.XLOOKUP(UTILIZADAS[[#This Row],[Numero_Cuenta]],'[1]cobros_marzo (fijo)'!$B:$B,'[1]cobros_marzo (fijo)'!$D:$D,,0)</f>
        <v>0</v>
      </c>
      <c r="G448" s="3">
        <v>46026</v>
      </c>
      <c r="H448">
        <v>62645918</v>
      </c>
      <c r="I448">
        <v>62645918</v>
      </c>
      <c r="K448" t="s">
        <v>2743</v>
      </c>
      <c r="O448" s="3">
        <v>46026</v>
      </c>
      <c r="S448" t="s">
        <v>364</v>
      </c>
      <c r="T448" t="s">
        <v>84</v>
      </c>
      <c r="U448" t="s">
        <v>65</v>
      </c>
      <c r="V448" t="e">
        <f>_xlfn.XLOOKUP(UTILIZADAS[[#This Row],[Contacto1]],Tabla2[phone_number_dialed],Tabla2[status_name],,0)</f>
        <v>#N/A</v>
      </c>
    </row>
    <row r="449" spans="1:22" hidden="1">
      <c r="A449" s="86" t="s">
        <v>2121</v>
      </c>
      <c r="B449" t="s">
        <v>1188</v>
      </c>
      <c r="C449" s="4">
        <v>355384240000</v>
      </c>
      <c r="D449" t="s">
        <v>3945</v>
      </c>
      <c r="E449">
        <f>+_xlfn.XLOOKUP(UTILIZADAS[[#This Row],[Numero_Cuenta]],'[1]cobros_marzo (fijo)'!$B:$B,'[1]cobros_marzo (fijo)'!$D:$D,,0)</f>
        <v>0</v>
      </c>
      <c r="G449" s="3">
        <v>46026</v>
      </c>
      <c r="H449">
        <v>67315962</v>
      </c>
      <c r="I449">
        <v>67315962</v>
      </c>
      <c r="K449" t="s">
        <v>2744</v>
      </c>
      <c r="O449" s="3">
        <v>46026</v>
      </c>
      <c r="S449" t="s">
        <v>1189</v>
      </c>
      <c r="T449" t="s">
        <v>85</v>
      </c>
      <c r="U449" t="s">
        <v>65</v>
      </c>
      <c r="V449" t="e">
        <f>_xlfn.XLOOKUP(UTILIZADAS[[#This Row],[Contacto1]],Tabla2[phone_number_dialed],Tabla2[status_name],,0)</f>
        <v>#N/A</v>
      </c>
    </row>
    <row r="450" spans="1:22" hidden="1">
      <c r="A450" s="86" t="s">
        <v>2121</v>
      </c>
      <c r="B450" t="s">
        <v>1190</v>
      </c>
      <c r="C450" s="4">
        <v>353370320000</v>
      </c>
      <c r="D450" t="s">
        <v>3945</v>
      </c>
      <c r="E450">
        <f>+_xlfn.XLOOKUP(UTILIZADAS[[#This Row],[Numero_Cuenta]],'[1]cobros_marzo (fijo)'!$B:$B,'[1]cobros_marzo (fijo)'!$D:$D,,0)</f>
        <v>0</v>
      </c>
      <c r="G450" s="3">
        <v>46026</v>
      </c>
      <c r="H450">
        <v>67778899</v>
      </c>
      <c r="I450">
        <v>67778899</v>
      </c>
      <c r="K450" t="s">
        <v>2745</v>
      </c>
      <c r="O450" s="3">
        <v>46026</v>
      </c>
      <c r="S450" t="s">
        <v>1191</v>
      </c>
      <c r="T450" t="s">
        <v>64</v>
      </c>
      <c r="U450" t="s">
        <v>65</v>
      </c>
      <c r="V450" t="e">
        <f>_xlfn.XLOOKUP(UTILIZADAS[[#This Row],[Contacto1]],Tabla2[phone_number_dialed],Tabla2[status_name],,0)</f>
        <v>#N/A</v>
      </c>
    </row>
    <row r="451" spans="1:22" hidden="1">
      <c r="A451" s="86" t="s">
        <v>2121</v>
      </c>
      <c r="B451" t="s">
        <v>1192</v>
      </c>
      <c r="C451" s="4">
        <v>355384430000</v>
      </c>
      <c r="D451" t="s">
        <v>3945</v>
      </c>
      <c r="E451">
        <f>+_xlfn.XLOOKUP(UTILIZADAS[[#This Row],[Numero_Cuenta]],'[1]cobros_marzo (fijo)'!$B:$B,'[1]cobros_marzo (fijo)'!$D:$D,,0)</f>
        <v>0</v>
      </c>
      <c r="G451" s="3">
        <v>46026</v>
      </c>
      <c r="H451">
        <v>68595161</v>
      </c>
      <c r="I451">
        <v>68595161</v>
      </c>
      <c r="K451" t="s">
        <v>2746</v>
      </c>
      <c r="O451" s="3">
        <v>46026</v>
      </c>
      <c r="S451" t="s">
        <v>1193</v>
      </c>
      <c r="T451" t="s">
        <v>64</v>
      </c>
      <c r="U451" t="s">
        <v>65</v>
      </c>
      <c r="V451" t="e">
        <f>_xlfn.XLOOKUP(UTILIZADAS[[#This Row],[Contacto1]],Tabla2[phone_number_dialed],Tabla2[status_name],,0)</f>
        <v>#N/A</v>
      </c>
    </row>
    <row r="452" spans="1:22" hidden="1">
      <c r="A452" s="86" t="s">
        <v>2121</v>
      </c>
      <c r="B452" t="s">
        <v>1194</v>
      </c>
      <c r="C452" s="4">
        <v>358385390000</v>
      </c>
      <c r="D452" t="s">
        <v>3945</v>
      </c>
      <c r="E452">
        <f>+_xlfn.XLOOKUP(UTILIZADAS[[#This Row],[Numero_Cuenta]],'[1]cobros_marzo (fijo)'!$B:$B,'[1]cobros_marzo (fijo)'!$D:$D,,0)</f>
        <v>0</v>
      </c>
      <c r="G452" s="3">
        <v>46026</v>
      </c>
      <c r="H452">
        <v>67447725</v>
      </c>
      <c r="I452">
        <v>67447725</v>
      </c>
      <c r="K452" t="s">
        <v>2747</v>
      </c>
      <c r="O452" s="3">
        <v>46026</v>
      </c>
      <c r="S452" t="s">
        <v>1195</v>
      </c>
      <c r="T452" t="s">
        <v>64</v>
      </c>
      <c r="U452" t="s">
        <v>65</v>
      </c>
      <c r="V452" t="e">
        <f>_xlfn.XLOOKUP(UTILIZADAS[[#This Row],[Contacto1]],Tabla2[phone_number_dialed],Tabla2[status_name],,0)</f>
        <v>#N/A</v>
      </c>
    </row>
    <row r="453" spans="1:22" hidden="1">
      <c r="A453" s="86" t="s">
        <v>2121</v>
      </c>
      <c r="B453" t="s">
        <v>2175</v>
      </c>
      <c r="C453" s="4">
        <v>357384780000</v>
      </c>
      <c r="D453" t="s">
        <v>3945</v>
      </c>
      <c r="E453">
        <f>+_xlfn.XLOOKUP(UTILIZADAS[[#This Row],[Numero_Cuenta]],'[1]cobros_marzo (fijo)'!$B:$B,'[1]cobros_marzo (fijo)'!$D:$D,,0)</f>
        <v>0</v>
      </c>
      <c r="G453" s="3">
        <v>46026</v>
      </c>
      <c r="H453">
        <v>64352780</v>
      </c>
      <c r="I453">
        <v>64352780</v>
      </c>
      <c r="K453" t="s">
        <v>2748</v>
      </c>
      <c r="O453" s="3">
        <v>46026</v>
      </c>
      <c r="S453" t="s">
        <v>3645</v>
      </c>
      <c r="T453" t="s">
        <v>64</v>
      </c>
      <c r="U453" t="s">
        <v>65</v>
      </c>
      <c r="V453" t="e">
        <f>_xlfn.XLOOKUP(UTILIZADAS[[#This Row],[Contacto1]],Tabla2[phone_number_dialed],Tabla2[status_name],,0)</f>
        <v>#N/A</v>
      </c>
    </row>
    <row r="454" spans="1:22" hidden="1">
      <c r="A454" s="86" t="s">
        <v>2121</v>
      </c>
      <c r="B454" t="s">
        <v>1158</v>
      </c>
      <c r="C454" s="4">
        <v>356386670000</v>
      </c>
      <c r="D454" t="s">
        <v>3945</v>
      </c>
      <c r="E454">
        <f>+_xlfn.XLOOKUP(UTILIZADAS[[#This Row],[Numero_Cuenta]],'[1]cobros_marzo (fijo)'!$B:$B,'[1]cobros_marzo (fijo)'!$D:$D,,0)</f>
        <v>0</v>
      </c>
      <c r="G454" s="3">
        <v>46026</v>
      </c>
      <c r="H454">
        <v>62286447</v>
      </c>
      <c r="I454">
        <v>62286447</v>
      </c>
      <c r="K454" t="s">
        <v>2749</v>
      </c>
      <c r="O454" s="3">
        <v>46026</v>
      </c>
      <c r="S454" t="s">
        <v>1159</v>
      </c>
      <c r="T454" t="s">
        <v>64</v>
      </c>
      <c r="U454" t="s">
        <v>65</v>
      </c>
      <c r="V454" t="e">
        <f>_xlfn.XLOOKUP(UTILIZADAS[[#This Row],[Contacto1]],Tabla2[phone_number_dialed],Tabla2[status_name],,0)</f>
        <v>#N/A</v>
      </c>
    </row>
    <row r="455" spans="1:22" hidden="1">
      <c r="A455" s="86" t="s">
        <v>2121</v>
      </c>
      <c r="B455" t="s">
        <v>1160</v>
      </c>
      <c r="C455" s="4">
        <v>355386920000</v>
      </c>
      <c r="D455" t="s">
        <v>3945</v>
      </c>
      <c r="E455">
        <f>+_xlfn.XLOOKUP(UTILIZADAS[[#This Row],[Numero_Cuenta]],'[1]cobros_marzo (fijo)'!$B:$B,'[1]cobros_marzo (fijo)'!$D:$D,,0)</f>
        <v>0</v>
      </c>
      <c r="G455" s="3">
        <v>46026</v>
      </c>
      <c r="H455">
        <v>61624504</v>
      </c>
      <c r="I455">
        <v>61624504</v>
      </c>
      <c r="K455" t="s">
        <v>2750</v>
      </c>
      <c r="O455" s="3">
        <v>46026</v>
      </c>
      <c r="S455" t="s">
        <v>1161</v>
      </c>
      <c r="T455" t="s">
        <v>64</v>
      </c>
      <c r="U455" t="s">
        <v>65</v>
      </c>
      <c r="V455" t="e">
        <f>_xlfn.XLOOKUP(UTILIZADAS[[#This Row],[Contacto1]],Tabla2[phone_number_dialed],Tabla2[status_name],,0)</f>
        <v>#N/A</v>
      </c>
    </row>
    <row r="456" spans="1:22" hidden="1">
      <c r="A456" s="86" t="s">
        <v>2121</v>
      </c>
      <c r="B456" t="s">
        <v>1162</v>
      </c>
      <c r="C456" s="4">
        <v>357387010000</v>
      </c>
      <c r="D456" t="s">
        <v>3945</v>
      </c>
      <c r="E456">
        <f>+_xlfn.XLOOKUP(UTILIZADAS[[#This Row],[Numero_Cuenta]],'[1]cobros_marzo (fijo)'!$B:$B,'[1]cobros_marzo (fijo)'!$D:$D,,0)</f>
        <v>0</v>
      </c>
      <c r="G456" s="3">
        <v>46026</v>
      </c>
      <c r="H456">
        <v>65481234</v>
      </c>
      <c r="I456">
        <v>65481234</v>
      </c>
      <c r="K456" t="s">
        <v>2751</v>
      </c>
      <c r="O456" s="3">
        <v>46026</v>
      </c>
      <c r="S456" t="s">
        <v>1163</v>
      </c>
      <c r="T456" t="s">
        <v>64</v>
      </c>
      <c r="U456" t="s">
        <v>65</v>
      </c>
      <c r="V456" t="e">
        <f>_xlfn.XLOOKUP(UTILIZADAS[[#This Row],[Contacto1]],Tabla2[phone_number_dialed],Tabla2[status_name],,0)</f>
        <v>#N/A</v>
      </c>
    </row>
    <row r="457" spans="1:22" hidden="1">
      <c r="A457" s="86" t="s">
        <v>2121</v>
      </c>
      <c r="B457" t="s">
        <v>1164</v>
      </c>
      <c r="C457" s="4">
        <v>151076970000</v>
      </c>
      <c r="D457" t="s">
        <v>3945</v>
      </c>
      <c r="E457">
        <f>+_xlfn.XLOOKUP(UTILIZADAS[[#This Row],[Numero_Cuenta]],'[1]cobros_marzo (fijo)'!$B:$B,'[1]cobros_marzo (fijo)'!$D:$D,,0)</f>
        <v>0</v>
      </c>
      <c r="G457" s="3">
        <v>46026</v>
      </c>
      <c r="H457">
        <v>63390957</v>
      </c>
      <c r="I457">
        <v>63390957</v>
      </c>
      <c r="K457" t="s">
        <v>2023</v>
      </c>
      <c r="O457" s="3">
        <v>46026</v>
      </c>
      <c r="S457" t="s">
        <v>1165</v>
      </c>
      <c r="T457" t="s">
        <v>64</v>
      </c>
      <c r="U457" t="s">
        <v>65</v>
      </c>
      <c r="V457" t="e">
        <f>_xlfn.XLOOKUP(UTILIZADAS[[#This Row],[Contacto1]],Tabla2[phone_number_dialed],Tabla2[status_name],,0)</f>
        <v>#N/A</v>
      </c>
    </row>
    <row r="458" spans="1:22" hidden="1">
      <c r="A458" s="86" t="s">
        <v>2121</v>
      </c>
      <c r="B458" t="s">
        <v>1166</v>
      </c>
      <c r="C458" s="4">
        <v>352385470000</v>
      </c>
      <c r="D458" t="s">
        <v>3945</v>
      </c>
      <c r="E458">
        <f>+_xlfn.XLOOKUP(UTILIZADAS[[#This Row],[Numero_Cuenta]],'[1]cobros_marzo (fijo)'!$B:$B,'[1]cobros_marzo (fijo)'!$D:$D,,0)</f>
        <v>0</v>
      </c>
      <c r="G458" s="3">
        <v>46026</v>
      </c>
      <c r="H458">
        <v>68905432</v>
      </c>
      <c r="I458">
        <v>68905432</v>
      </c>
      <c r="K458" t="s">
        <v>2023</v>
      </c>
      <c r="O458" s="3">
        <v>46026</v>
      </c>
      <c r="S458" t="s">
        <v>1167</v>
      </c>
      <c r="T458" t="s">
        <v>64</v>
      </c>
      <c r="U458" t="s">
        <v>65</v>
      </c>
      <c r="V458" t="e">
        <f>_xlfn.XLOOKUP(UTILIZADAS[[#This Row],[Contacto1]],Tabla2[phone_number_dialed],Tabla2[status_name],,0)</f>
        <v>#N/A</v>
      </c>
    </row>
    <row r="459" spans="1:22" hidden="1">
      <c r="A459" s="86" t="s">
        <v>2121</v>
      </c>
      <c r="B459" t="s">
        <v>1168</v>
      </c>
      <c r="C459" s="4">
        <v>354386270000</v>
      </c>
      <c r="D459" t="s">
        <v>3945</v>
      </c>
      <c r="E459">
        <f>+_xlfn.XLOOKUP(UTILIZADAS[[#This Row],[Numero_Cuenta]],'[1]cobros_marzo (fijo)'!$B:$B,'[1]cobros_marzo (fijo)'!$D:$D,,0)</f>
        <v>0</v>
      </c>
      <c r="G459" s="3">
        <v>46026</v>
      </c>
      <c r="H459">
        <v>68745282</v>
      </c>
      <c r="I459">
        <v>68745282</v>
      </c>
      <c r="K459" t="s">
        <v>2752</v>
      </c>
      <c r="O459" s="3">
        <v>46026</v>
      </c>
      <c r="S459">
        <v>118866555</v>
      </c>
      <c r="T459" t="s">
        <v>64</v>
      </c>
      <c r="U459" t="s">
        <v>65</v>
      </c>
      <c r="V459" t="e">
        <f>_xlfn.XLOOKUP(UTILIZADAS[[#This Row],[Contacto1]],Tabla2[phone_number_dialed],Tabla2[status_name],,0)</f>
        <v>#N/A</v>
      </c>
    </row>
    <row r="460" spans="1:22" hidden="1">
      <c r="A460" s="86" t="s">
        <v>2121</v>
      </c>
      <c r="B460" t="s">
        <v>2176</v>
      </c>
      <c r="C460" s="4">
        <v>359385400000</v>
      </c>
      <c r="D460" t="s">
        <v>3945</v>
      </c>
      <c r="E460">
        <f>+_xlfn.XLOOKUP(UTILIZADAS[[#This Row],[Numero_Cuenta]],'[1]cobros_marzo (fijo)'!$B:$B,'[1]cobros_marzo (fijo)'!$D:$D,,0)</f>
        <v>0</v>
      </c>
      <c r="G460" s="3">
        <v>46026</v>
      </c>
      <c r="H460">
        <v>64098122</v>
      </c>
      <c r="I460">
        <v>64098122</v>
      </c>
      <c r="K460" t="s">
        <v>2753</v>
      </c>
      <c r="O460" s="3">
        <v>46026</v>
      </c>
      <c r="S460" t="s">
        <v>3646</v>
      </c>
      <c r="T460" t="s">
        <v>64</v>
      </c>
      <c r="U460" t="s">
        <v>65</v>
      </c>
      <c r="V460" t="e">
        <f>_xlfn.XLOOKUP(UTILIZADAS[[#This Row],[Contacto1]],Tabla2[phone_number_dialed],Tabla2[status_name],,0)</f>
        <v>#N/A</v>
      </c>
    </row>
    <row r="461" spans="1:22" hidden="1">
      <c r="A461" s="86" t="s">
        <v>2121</v>
      </c>
      <c r="B461" t="s">
        <v>1169</v>
      </c>
      <c r="C461" s="4">
        <v>353383450000</v>
      </c>
      <c r="D461" t="s">
        <v>3945</v>
      </c>
      <c r="E461">
        <f>+_xlfn.XLOOKUP(UTILIZADAS[[#This Row],[Numero_Cuenta]],'[1]cobros_marzo (fijo)'!$B:$B,'[1]cobros_marzo (fijo)'!$D:$D,,0)</f>
        <v>0</v>
      </c>
      <c r="G461" s="3">
        <v>46026</v>
      </c>
      <c r="H461">
        <v>65311544</v>
      </c>
      <c r="I461">
        <v>65311544</v>
      </c>
      <c r="K461" t="s">
        <v>2754</v>
      </c>
      <c r="O461" s="3">
        <v>46026</v>
      </c>
      <c r="S461" t="s">
        <v>1170</v>
      </c>
      <c r="T461" t="s">
        <v>85</v>
      </c>
      <c r="U461" t="s">
        <v>65</v>
      </c>
      <c r="V461" t="e">
        <f>_xlfn.XLOOKUP(UTILIZADAS[[#This Row],[Contacto1]],Tabla2[phone_number_dialed],Tabla2[status_name],,0)</f>
        <v>#N/A</v>
      </c>
    </row>
    <row r="462" spans="1:22" hidden="1">
      <c r="A462" s="86" t="s">
        <v>2121</v>
      </c>
      <c r="B462" t="s">
        <v>1171</v>
      </c>
      <c r="C462" s="4">
        <v>353385560000</v>
      </c>
      <c r="D462" t="s">
        <v>3945</v>
      </c>
      <c r="E462">
        <f>+_xlfn.XLOOKUP(UTILIZADAS[[#This Row],[Numero_Cuenta]],'[1]cobros_marzo (fijo)'!$B:$B,'[1]cobros_marzo (fijo)'!$D:$D,,0)</f>
        <v>0</v>
      </c>
      <c r="G462" s="3">
        <v>46026</v>
      </c>
      <c r="H462">
        <v>63407637</v>
      </c>
      <c r="I462">
        <v>63407637</v>
      </c>
      <c r="K462" t="s">
        <v>2755</v>
      </c>
      <c r="O462" s="3">
        <v>46026</v>
      </c>
      <c r="S462" t="s">
        <v>1172</v>
      </c>
      <c r="T462" t="s">
        <v>64</v>
      </c>
      <c r="U462" t="s">
        <v>65</v>
      </c>
      <c r="V462" t="e">
        <f>_xlfn.XLOOKUP(UTILIZADAS[[#This Row],[Contacto1]],Tabla2[phone_number_dialed],Tabla2[status_name],,0)</f>
        <v>#N/A</v>
      </c>
    </row>
    <row r="463" spans="1:22" hidden="1">
      <c r="A463" s="86" t="s">
        <v>2121</v>
      </c>
      <c r="B463" t="s">
        <v>2177</v>
      </c>
      <c r="C463" s="4">
        <v>352385790000</v>
      </c>
      <c r="D463" t="s">
        <v>3945</v>
      </c>
      <c r="E463">
        <f>+_xlfn.XLOOKUP(UTILIZADAS[[#This Row],[Numero_Cuenta]],'[1]cobros_marzo (fijo)'!$B:$B,'[1]cobros_marzo (fijo)'!$D:$D,,0)</f>
        <v>0</v>
      </c>
      <c r="G463" s="3">
        <v>46026</v>
      </c>
      <c r="H463">
        <v>65599146</v>
      </c>
      <c r="I463">
        <v>65599146</v>
      </c>
      <c r="K463" t="s">
        <v>2756</v>
      </c>
      <c r="O463" s="3">
        <v>46026</v>
      </c>
      <c r="S463" t="s">
        <v>3647</v>
      </c>
      <c r="T463" t="s">
        <v>64</v>
      </c>
      <c r="U463" t="s">
        <v>65</v>
      </c>
      <c r="V463" t="e">
        <f>_xlfn.XLOOKUP(UTILIZADAS[[#This Row],[Contacto1]],Tabla2[phone_number_dialed],Tabla2[status_name],,0)</f>
        <v>#N/A</v>
      </c>
    </row>
    <row r="464" spans="1:22" hidden="1">
      <c r="A464" s="86" t="s">
        <v>2121</v>
      </c>
      <c r="B464" t="s">
        <v>4121</v>
      </c>
      <c r="C464" s="4">
        <v>219058320000</v>
      </c>
      <c r="D464" t="s">
        <v>3945</v>
      </c>
      <c r="E464">
        <f>+_xlfn.XLOOKUP(UTILIZADAS[[#This Row],[Numero_Cuenta]],'[1]cobros_marzo (fijo)'!$B:$B,'[1]cobros_marzo (fijo)'!$D:$D,,0)</f>
        <v>0</v>
      </c>
      <c r="G464" s="3">
        <v>46026</v>
      </c>
      <c r="H464">
        <v>65695107</v>
      </c>
      <c r="I464">
        <v>65695107</v>
      </c>
      <c r="K464" t="s">
        <v>2757</v>
      </c>
      <c r="O464" s="3">
        <v>46026</v>
      </c>
      <c r="S464" t="s">
        <v>3648</v>
      </c>
      <c r="T464" t="s">
        <v>64</v>
      </c>
      <c r="U464" t="s">
        <v>65</v>
      </c>
      <c r="V464" t="e">
        <f>_xlfn.XLOOKUP(UTILIZADAS[[#This Row],[Contacto1]],Tabla2[phone_number_dialed],Tabla2[status_name],,0)</f>
        <v>#N/A</v>
      </c>
    </row>
    <row r="465" spans="1:22" hidden="1">
      <c r="A465" s="86" t="s">
        <v>2121</v>
      </c>
      <c r="B465" t="s">
        <v>2178</v>
      </c>
      <c r="C465" s="4">
        <v>352384910000</v>
      </c>
      <c r="D465" t="s">
        <v>3945</v>
      </c>
      <c r="E465">
        <f>+_xlfn.XLOOKUP(UTILIZADAS[[#This Row],[Numero_Cuenta]],'[1]cobros_marzo (fijo)'!$B:$B,'[1]cobros_marzo (fijo)'!$D:$D,,0)</f>
        <v>0</v>
      </c>
      <c r="G465" s="3">
        <v>46026</v>
      </c>
      <c r="H465">
        <v>62929057</v>
      </c>
      <c r="I465">
        <v>62929057</v>
      </c>
      <c r="K465" t="s">
        <v>2758</v>
      </c>
      <c r="O465" s="3">
        <v>46026</v>
      </c>
      <c r="S465" t="s">
        <v>3649</v>
      </c>
      <c r="T465" t="s">
        <v>64</v>
      </c>
      <c r="U465" t="s">
        <v>65</v>
      </c>
      <c r="V465" t="e">
        <f>_xlfn.XLOOKUP(UTILIZADAS[[#This Row],[Contacto1]],Tabla2[phone_number_dialed],Tabla2[status_name],,0)</f>
        <v>#N/A</v>
      </c>
    </row>
    <row r="466" spans="1:22" hidden="1">
      <c r="A466" s="86" t="s">
        <v>2121</v>
      </c>
      <c r="B466" t="s">
        <v>249</v>
      </c>
      <c r="C466" s="4">
        <v>355385090000</v>
      </c>
      <c r="D466" t="s">
        <v>3945</v>
      </c>
      <c r="E466">
        <f>+_xlfn.XLOOKUP(UTILIZADAS[[#This Row],[Numero_Cuenta]],'[1]cobros_marzo (fijo)'!$B:$B,'[1]cobros_marzo (fijo)'!$D:$D,,0)</f>
        <v>0</v>
      </c>
      <c r="G466" s="3">
        <v>46026</v>
      </c>
      <c r="H466">
        <v>66838567</v>
      </c>
      <c r="I466">
        <v>66838567</v>
      </c>
      <c r="K466" t="s">
        <v>2759</v>
      </c>
      <c r="O466" s="3">
        <v>46026</v>
      </c>
      <c r="S466" t="s">
        <v>250</v>
      </c>
      <c r="T466" t="s">
        <v>64</v>
      </c>
      <c r="U466" t="s">
        <v>65</v>
      </c>
      <c r="V466" t="e">
        <f>_xlfn.XLOOKUP(UTILIZADAS[[#This Row],[Contacto1]],Tabla2[phone_number_dialed],Tabla2[status_name],,0)</f>
        <v>#N/A</v>
      </c>
    </row>
    <row r="467" spans="1:22" hidden="1">
      <c r="A467" s="86" t="s">
        <v>2121</v>
      </c>
      <c r="B467" t="s">
        <v>251</v>
      </c>
      <c r="C467" s="4">
        <v>297038390000</v>
      </c>
      <c r="D467" t="s">
        <v>3945</v>
      </c>
      <c r="E467">
        <f>+_xlfn.XLOOKUP(UTILIZADAS[[#This Row],[Numero_Cuenta]],'[1]cobros_marzo (fijo)'!$B:$B,'[1]cobros_marzo (fijo)'!$D:$D,,0)</f>
        <v>0</v>
      </c>
      <c r="G467" s="3">
        <v>46026</v>
      </c>
      <c r="H467">
        <v>66030778</v>
      </c>
      <c r="I467">
        <v>66030778</v>
      </c>
      <c r="K467" t="s">
        <v>2760</v>
      </c>
      <c r="O467" s="3">
        <v>46026</v>
      </c>
      <c r="S467" t="s">
        <v>252</v>
      </c>
      <c r="T467" t="s">
        <v>64</v>
      </c>
      <c r="U467" t="s">
        <v>65</v>
      </c>
      <c r="V467" t="e">
        <f>_xlfn.XLOOKUP(UTILIZADAS[[#This Row],[Contacto1]],Tabla2[phone_number_dialed],Tabla2[status_name],,0)</f>
        <v>#N/A</v>
      </c>
    </row>
    <row r="468" spans="1:22" hidden="1">
      <c r="A468" s="86" t="s">
        <v>2121</v>
      </c>
      <c r="B468" t="s">
        <v>253</v>
      </c>
      <c r="C468" s="4">
        <v>355386550000</v>
      </c>
      <c r="D468" t="s">
        <v>3945</v>
      </c>
      <c r="E468">
        <f>+_xlfn.XLOOKUP(UTILIZADAS[[#This Row],[Numero_Cuenta]],'[1]cobros_marzo (fijo)'!$B:$B,'[1]cobros_marzo (fijo)'!$D:$D,,0)</f>
        <v>0</v>
      </c>
      <c r="G468" s="3">
        <v>46026</v>
      </c>
      <c r="H468">
        <v>66680977</v>
      </c>
      <c r="I468">
        <v>66680977</v>
      </c>
      <c r="K468" t="s">
        <v>2761</v>
      </c>
      <c r="O468" s="3">
        <v>46026</v>
      </c>
      <c r="S468" t="s">
        <v>254</v>
      </c>
      <c r="T468" t="s">
        <v>64</v>
      </c>
      <c r="U468" t="s">
        <v>65</v>
      </c>
      <c r="V468" t="e">
        <f>_xlfn.XLOOKUP(UTILIZADAS[[#This Row],[Contacto1]],Tabla2[phone_number_dialed],Tabla2[status_name],,0)</f>
        <v>#N/A</v>
      </c>
    </row>
    <row r="469" spans="1:22" hidden="1">
      <c r="A469" s="86" t="s">
        <v>2121</v>
      </c>
      <c r="B469" t="s">
        <v>239</v>
      </c>
      <c r="C469" s="4">
        <v>359384340000</v>
      </c>
      <c r="D469" t="s">
        <v>3945</v>
      </c>
      <c r="E469">
        <f>+_xlfn.XLOOKUP(UTILIZADAS[[#This Row],[Numero_Cuenta]],'[1]cobros_marzo (fijo)'!$B:$B,'[1]cobros_marzo (fijo)'!$D:$D,,0)</f>
        <v>0</v>
      </c>
      <c r="G469" s="3">
        <v>46026</v>
      </c>
      <c r="H469">
        <v>67990181</v>
      </c>
      <c r="I469">
        <v>67990181</v>
      </c>
      <c r="K469" t="s">
        <v>2762</v>
      </c>
      <c r="O469" s="3">
        <v>46026</v>
      </c>
      <c r="S469" t="s">
        <v>240</v>
      </c>
      <c r="T469" t="s">
        <v>64</v>
      </c>
      <c r="U469" t="s">
        <v>65</v>
      </c>
      <c r="V469" t="e">
        <f>_xlfn.XLOOKUP(UTILIZADAS[[#This Row],[Contacto1]],Tabla2[phone_number_dialed],Tabla2[status_name],,0)</f>
        <v>#N/A</v>
      </c>
    </row>
    <row r="470" spans="1:22" hidden="1">
      <c r="A470" s="86" t="s">
        <v>2121</v>
      </c>
      <c r="B470" t="s">
        <v>241</v>
      </c>
      <c r="C470" s="4">
        <v>352381260000</v>
      </c>
      <c r="D470" t="s">
        <v>3945</v>
      </c>
      <c r="E470">
        <f>+_xlfn.XLOOKUP(UTILIZADAS[[#This Row],[Numero_Cuenta]],'[1]cobros_marzo (fijo)'!$B:$B,'[1]cobros_marzo (fijo)'!$D:$D,,0)</f>
        <v>0</v>
      </c>
      <c r="G470" s="3">
        <v>46026</v>
      </c>
      <c r="H470">
        <v>62876593</v>
      </c>
      <c r="I470">
        <v>62876593</v>
      </c>
      <c r="K470" t="s">
        <v>2763</v>
      </c>
      <c r="O470" s="3">
        <v>46026</v>
      </c>
      <c r="S470" t="s">
        <v>242</v>
      </c>
      <c r="T470" t="s">
        <v>84</v>
      </c>
      <c r="U470" t="s">
        <v>65</v>
      </c>
      <c r="V470" t="e">
        <f>_xlfn.XLOOKUP(UTILIZADAS[[#This Row],[Contacto1]],Tabla2[phone_number_dialed],Tabla2[status_name],,0)</f>
        <v>#N/A</v>
      </c>
    </row>
    <row r="471" spans="1:22" hidden="1">
      <c r="A471" s="86" t="s">
        <v>2121</v>
      </c>
      <c r="B471" t="s">
        <v>243</v>
      </c>
      <c r="C471" s="4">
        <v>354384850000</v>
      </c>
      <c r="D471" t="s">
        <v>3945</v>
      </c>
      <c r="E471">
        <f>+_xlfn.XLOOKUP(UTILIZADAS[[#This Row],[Numero_Cuenta]],'[1]cobros_marzo (fijo)'!$B:$B,'[1]cobros_marzo (fijo)'!$D:$D,,0)</f>
        <v>0</v>
      </c>
      <c r="G471" s="3">
        <v>46026</v>
      </c>
      <c r="H471">
        <v>64624750</v>
      </c>
      <c r="I471">
        <v>64624750</v>
      </c>
      <c r="K471" t="s">
        <v>2764</v>
      </c>
      <c r="O471" s="3">
        <v>46026</v>
      </c>
      <c r="S471" t="s">
        <v>244</v>
      </c>
      <c r="T471" t="s">
        <v>64</v>
      </c>
      <c r="U471" t="s">
        <v>65</v>
      </c>
      <c r="V471" t="e">
        <f>_xlfn.XLOOKUP(UTILIZADAS[[#This Row],[Contacto1]],Tabla2[phone_number_dialed],Tabla2[status_name],,0)</f>
        <v>#N/A</v>
      </c>
    </row>
    <row r="472" spans="1:22" hidden="1">
      <c r="A472" s="86" t="s">
        <v>2121</v>
      </c>
      <c r="B472" t="s">
        <v>245</v>
      </c>
      <c r="C472" s="4">
        <v>339386610000</v>
      </c>
      <c r="D472" t="s">
        <v>3945</v>
      </c>
      <c r="E472">
        <f>+_xlfn.XLOOKUP(UTILIZADAS[[#This Row],[Numero_Cuenta]],'[1]cobros_marzo (fijo)'!$B:$B,'[1]cobros_marzo (fijo)'!$D:$D,,0)</f>
        <v>0</v>
      </c>
      <c r="G472" s="3">
        <v>46026</v>
      </c>
      <c r="H472">
        <v>63417299</v>
      </c>
      <c r="I472">
        <v>63417299</v>
      </c>
      <c r="K472" t="s">
        <v>2765</v>
      </c>
      <c r="O472" s="3">
        <v>46026</v>
      </c>
      <c r="S472" t="s">
        <v>246</v>
      </c>
      <c r="T472" t="s">
        <v>64</v>
      </c>
      <c r="U472" t="s">
        <v>65</v>
      </c>
      <c r="V472" t="e">
        <f>_xlfn.XLOOKUP(UTILIZADAS[[#This Row],[Contacto1]],Tabla2[phone_number_dialed],Tabla2[status_name],,0)</f>
        <v>#N/A</v>
      </c>
    </row>
    <row r="473" spans="1:22" hidden="1">
      <c r="A473" s="86" t="s">
        <v>2121</v>
      </c>
      <c r="B473" t="s">
        <v>247</v>
      </c>
      <c r="C473" s="4">
        <v>369000800000</v>
      </c>
      <c r="D473" t="s">
        <v>3945</v>
      </c>
      <c r="E473">
        <f>+_xlfn.XLOOKUP(UTILIZADAS[[#This Row],[Numero_Cuenta]],'[1]cobros_marzo (fijo)'!$B:$B,'[1]cobros_marzo (fijo)'!$D:$D,,0)</f>
        <v>0</v>
      </c>
      <c r="G473" s="3">
        <v>46026</v>
      </c>
      <c r="H473">
        <v>65862163</v>
      </c>
      <c r="I473">
        <v>65862163</v>
      </c>
      <c r="K473" t="s">
        <v>2766</v>
      </c>
      <c r="O473" s="3">
        <v>46026</v>
      </c>
      <c r="S473" t="s">
        <v>248</v>
      </c>
      <c r="T473" t="s">
        <v>85</v>
      </c>
      <c r="U473" t="s">
        <v>65</v>
      </c>
      <c r="V473" t="e">
        <f>_xlfn.XLOOKUP(UTILIZADAS[[#This Row],[Contacto1]],Tabla2[phone_number_dialed],Tabla2[status_name],,0)</f>
        <v>#N/A</v>
      </c>
    </row>
    <row r="474" spans="1:22" hidden="1">
      <c r="A474" s="86" t="s">
        <v>2121</v>
      </c>
      <c r="B474" t="s">
        <v>235</v>
      </c>
      <c r="C474" s="4">
        <v>361000890000</v>
      </c>
      <c r="D474" t="s">
        <v>3945</v>
      </c>
      <c r="E474">
        <f>+_xlfn.XLOOKUP(UTILIZADAS[[#This Row],[Numero_Cuenta]],'[1]cobros_marzo (fijo)'!$B:$B,'[1]cobros_marzo (fijo)'!$D:$D,,0)</f>
        <v>0</v>
      </c>
      <c r="G474" s="3">
        <v>46026</v>
      </c>
      <c r="H474">
        <v>63464637</v>
      </c>
      <c r="I474">
        <v>63464637</v>
      </c>
      <c r="K474" t="s">
        <v>2767</v>
      </c>
      <c r="O474" s="3">
        <v>46026</v>
      </c>
      <c r="S474" t="s">
        <v>236</v>
      </c>
      <c r="T474" t="s">
        <v>64</v>
      </c>
      <c r="U474" t="s">
        <v>65</v>
      </c>
      <c r="V474" t="e">
        <f>_xlfn.XLOOKUP(UTILIZADAS[[#This Row],[Contacto1]],Tabla2[phone_number_dialed],Tabla2[status_name],,0)</f>
        <v>#N/A</v>
      </c>
    </row>
    <row r="475" spans="1:22" hidden="1">
      <c r="A475" s="86" t="s">
        <v>2121</v>
      </c>
      <c r="B475" t="s">
        <v>237</v>
      </c>
      <c r="C475" s="4">
        <v>364001020000</v>
      </c>
      <c r="D475" t="s">
        <v>3945</v>
      </c>
      <c r="E475">
        <f>+_xlfn.XLOOKUP(UTILIZADAS[[#This Row],[Numero_Cuenta]],'[1]cobros_marzo (fijo)'!$B:$B,'[1]cobros_marzo (fijo)'!$D:$D,,0)</f>
        <v>0</v>
      </c>
      <c r="G475" s="3">
        <v>46026</v>
      </c>
      <c r="H475">
        <v>67282492</v>
      </c>
      <c r="I475">
        <v>67282492</v>
      </c>
      <c r="K475" t="s">
        <v>2768</v>
      </c>
      <c r="O475" s="3">
        <v>46026</v>
      </c>
      <c r="S475" t="s">
        <v>238</v>
      </c>
      <c r="T475" t="s">
        <v>64</v>
      </c>
      <c r="U475" t="s">
        <v>65</v>
      </c>
      <c r="V475" t="e">
        <f>_xlfn.XLOOKUP(UTILIZADAS[[#This Row],[Contacto1]],Tabla2[phone_number_dialed],Tabla2[status_name],,0)</f>
        <v>#N/A</v>
      </c>
    </row>
    <row r="476" spans="1:22" hidden="1">
      <c r="A476" s="86" t="s">
        <v>2121</v>
      </c>
      <c r="B476" t="s">
        <v>225</v>
      </c>
      <c r="C476" s="4">
        <v>369001490000</v>
      </c>
      <c r="D476" t="s">
        <v>3945</v>
      </c>
      <c r="E476">
        <f>+_xlfn.XLOOKUP(UTILIZADAS[[#This Row],[Numero_Cuenta]],'[1]cobros_marzo (fijo)'!$B:$B,'[1]cobros_marzo (fijo)'!$D:$D,,0)</f>
        <v>0</v>
      </c>
      <c r="G476" s="3">
        <v>46026</v>
      </c>
      <c r="H476">
        <v>67927520</v>
      </c>
      <c r="I476">
        <v>67927520</v>
      </c>
      <c r="K476" t="s">
        <v>2769</v>
      </c>
      <c r="O476" s="3">
        <v>46026</v>
      </c>
      <c r="S476" t="s">
        <v>226</v>
      </c>
      <c r="T476" t="s">
        <v>64</v>
      </c>
      <c r="U476" t="s">
        <v>65</v>
      </c>
      <c r="V476" t="e">
        <f>_xlfn.XLOOKUP(UTILIZADAS[[#This Row],[Contacto1]],Tabla2[phone_number_dialed],Tabla2[status_name],,0)</f>
        <v>#N/A</v>
      </c>
    </row>
    <row r="477" spans="1:22" hidden="1">
      <c r="A477" s="86" t="s">
        <v>2121</v>
      </c>
      <c r="B477" t="s">
        <v>227</v>
      </c>
      <c r="C477" s="4">
        <v>356328950000</v>
      </c>
      <c r="D477" t="s">
        <v>3945</v>
      </c>
      <c r="E477">
        <f>+_xlfn.XLOOKUP(UTILIZADAS[[#This Row],[Numero_Cuenta]],'[1]cobros_marzo (fijo)'!$B:$B,'[1]cobros_marzo (fijo)'!$D:$D,,0)</f>
        <v>0</v>
      </c>
      <c r="G477" s="3">
        <v>46026</v>
      </c>
      <c r="H477">
        <v>68873336</v>
      </c>
      <c r="I477">
        <v>68873336</v>
      </c>
      <c r="K477" t="s">
        <v>2770</v>
      </c>
      <c r="O477" s="3">
        <v>46026</v>
      </c>
      <c r="S477" t="s">
        <v>228</v>
      </c>
      <c r="T477" t="s">
        <v>64</v>
      </c>
      <c r="U477" t="s">
        <v>65</v>
      </c>
      <c r="V477" t="e">
        <f>_xlfn.XLOOKUP(UTILIZADAS[[#This Row],[Contacto1]],Tabla2[phone_number_dialed],Tabla2[status_name],,0)</f>
        <v>#N/A</v>
      </c>
    </row>
    <row r="478" spans="1:22" hidden="1">
      <c r="A478" s="86" t="s">
        <v>2121</v>
      </c>
      <c r="B478" t="s">
        <v>229</v>
      </c>
      <c r="C478" s="4">
        <v>362001930000</v>
      </c>
      <c r="D478" t="s">
        <v>3945</v>
      </c>
      <c r="E478">
        <f>+_xlfn.XLOOKUP(UTILIZADAS[[#This Row],[Numero_Cuenta]],'[1]cobros_marzo (fijo)'!$B:$B,'[1]cobros_marzo (fijo)'!$D:$D,,0)</f>
        <v>0</v>
      </c>
      <c r="G478" s="3">
        <v>46026</v>
      </c>
      <c r="H478">
        <v>64521528</v>
      </c>
      <c r="I478">
        <v>64521528</v>
      </c>
      <c r="K478" t="s">
        <v>2771</v>
      </c>
      <c r="O478" s="3">
        <v>46026</v>
      </c>
      <c r="S478" t="s">
        <v>230</v>
      </c>
      <c r="T478" t="s">
        <v>64</v>
      </c>
      <c r="U478" t="s">
        <v>65</v>
      </c>
      <c r="V478" t="e">
        <f>_xlfn.XLOOKUP(UTILIZADAS[[#This Row],[Contacto1]],Tabla2[phone_number_dialed],Tabla2[status_name],,0)</f>
        <v>#N/A</v>
      </c>
    </row>
    <row r="479" spans="1:22" hidden="1">
      <c r="A479" s="86" t="s">
        <v>2121</v>
      </c>
      <c r="B479" t="s">
        <v>231</v>
      </c>
      <c r="C479" s="4">
        <v>365000670000</v>
      </c>
      <c r="D479" t="s">
        <v>3945</v>
      </c>
      <c r="E479">
        <f>+_xlfn.XLOOKUP(UTILIZADAS[[#This Row],[Numero_Cuenta]],'[1]cobros_marzo (fijo)'!$B:$B,'[1]cobros_marzo (fijo)'!$D:$D,,0)</f>
        <v>0</v>
      </c>
      <c r="G479" s="3">
        <v>46026</v>
      </c>
      <c r="H479">
        <v>65174066</v>
      </c>
      <c r="I479">
        <v>65174066</v>
      </c>
      <c r="K479" t="s">
        <v>2772</v>
      </c>
      <c r="O479" s="3">
        <v>46026</v>
      </c>
      <c r="S479" t="s">
        <v>232</v>
      </c>
      <c r="T479" t="s">
        <v>64</v>
      </c>
      <c r="U479" t="s">
        <v>65</v>
      </c>
      <c r="V479" t="e">
        <f>_xlfn.XLOOKUP(UTILIZADAS[[#This Row],[Contacto1]],Tabla2[phone_number_dialed],Tabla2[status_name],,0)</f>
        <v>#N/A</v>
      </c>
    </row>
    <row r="480" spans="1:22" hidden="1">
      <c r="A480" s="86" t="s">
        <v>2121</v>
      </c>
      <c r="B480" t="s">
        <v>233</v>
      </c>
      <c r="C480" s="4">
        <v>363000680000</v>
      </c>
      <c r="D480" t="s">
        <v>3945</v>
      </c>
      <c r="E480">
        <f>+_xlfn.XLOOKUP(UTILIZADAS[[#This Row],[Numero_Cuenta]],'[1]cobros_marzo (fijo)'!$B:$B,'[1]cobros_marzo (fijo)'!$D:$D,,0)</f>
        <v>0</v>
      </c>
      <c r="G480" s="3">
        <v>46026</v>
      </c>
      <c r="H480">
        <v>69191844</v>
      </c>
      <c r="I480">
        <v>69191844</v>
      </c>
      <c r="K480" t="s">
        <v>2773</v>
      </c>
      <c r="O480" s="3">
        <v>46026</v>
      </c>
      <c r="S480" t="s">
        <v>234</v>
      </c>
      <c r="T480" t="s">
        <v>64</v>
      </c>
      <c r="U480" t="s">
        <v>65</v>
      </c>
      <c r="V480" t="e">
        <f>_xlfn.XLOOKUP(UTILIZADAS[[#This Row],[Contacto1]],Tabla2[phone_number_dialed],Tabla2[status_name],,0)</f>
        <v>#N/A</v>
      </c>
    </row>
    <row r="481" spans="1:22" hidden="1">
      <c r="A481" s="86" t="s">
        <v>2121</v>
      </c>
      <c r="B481" t="s">
        <v>207</v>
      </c>
      <c r="C481" s="4">
        <v>214008740000</v>
      </c>
      <c r="D481" t="s">
        <v>3945</v>
      </c>
      <c r="E481">
        <f>+_xlfn.XLOOKUP(UTILIZADAS[[#This Row],[Numero_Cuenta]],'[1]cobros_marzo (fijo)'!$B:$B,'[1]cobros_marzo (fijo)'!$D:$D,,0)</f>
        <v>0</v>
      </c>
      <c r="G481" s="3">
        <v>46026</v>
      </c>
      <c r="H481">
        <v>65294266</v>
      </c>
      <c r="I481">
        <v>65294266</v>
      </c>
      <c r="K481" t="s">
        <v>2774</v>
      </c>
      <c r="O481" s="3">
        <v>46026</v>
      </c>
      <c r="S481" t="s">
        <v>208</v>
      </c>
      <c r="T481" t="s">
        <v>64</v>
      </c>
      <c r="U481" t="s">
        <v>65</v>
      </c>
      <c r="V481" t="e">
        <f>_xlfn.XLOOKUP(UTILIZADAS[[#This Row],[Contacto1]],Tabla2[phone_number_dialed],Tabla2[status_name],,0)</f>
        <v>#N/A</v>
      </c>
    </row>
    <row r="482" spans="1:22" hidden="1">
      <c r="A482" s="86" t="s">
        <v>2121</v>
      </c>
      <c r="B482" t="s">
        <v>209</v>
      </c>
      <c r="C482" s="4">
        <v>367002930000</v>
      </c>
      <c r="D482" t="s">
        <v>3945</v>
      </c>
      <c r="E482">
        <f>+_xlfn.XLOOKUP(UTILIZADAS[[#This Row],[Numero_Cuenta]],'[1]cobros_marzo (fijo)'!$B:$B,'[1]cobros_marzo (fijo)'!$D:$D,,0)</f>
        <v>0</v>
      </c>
      <c r="G482" s="3">
        <v>46026</v>
      </c>
      <c r="H482">
        <v>67028339</v>
      </c>
      <c r="I482">
        <v>67028339</v>
      </c>
      <c r="K482" t="s">
        <v>2775</v>
      </c>
      <c r="O482" s="3">
        <v>46026</v>
      </c>
      <c r="S482" t="s">
        <v>210</v>
      </c>
      <c r="T482" t="s">
        <v>64</v>
      </c>
      <c r="U482" t="s">
        <v>65</v>
      </c>
      <c r="V482" t="e">
        <f>_xlfn.XLOOKUP(UTILIZADAS[[#This Row],[Contacto1]],Tabla2[phone_number_dialed],Tabla2[status_name],,0)</f>
        <v>#N/A</v>
      </c>
    </row>
    <row r="483" spans="1:22" hidden="1">
      <c r="A483" s="86" t="s">
        <v>2121</v>
      </c>
      <c r="B483" t="s">
        <v>211</v>
      </c>
      <c r="C483" s="4">
        <v>363003090000</v>
      </c>
      <c r="D483" t="s">
        <v>3945</v>
      </c>
      <c r="E483">
        <f>+_xlfn.XLOOKUP(UTILIZADAS[[#This Row],[Numero_Cuenta]],'[1]cobros_marzo (fijo)'!$B:$B,'[1]cobros_marzo (fijo)'!$D:$D,,0)</f>
        <v>0</v>
      </c>
      <c r="G483" s="3">
        <v>46026</v>
      </c>
      <c r="H483">
        <v>63468266</v>
      </c>
      <c r="I483">
        <v>63468266</v>
      </c>
      <c r="K483" t="s">
        <v>2776</v>
      </c>
      <c r="O483" s="3">
        <v>46026</v>
      </c>
      <c r="S483" t="s">
        <v>212</v>
      </c>
      <c r="T483" t="s">
        <v>64</v>
      </c>
      <c r="U483" t="s">
        <v>65</v>
      </c>
      <c r="V483" t="e">
        <f>_xlfn.XLOOKUP(UTILIZADAS[[#This Row],[Contacto1]],Tabla2[phone_number_dialed],Tabla2[status_name],,0)</f>
        <v>#N/A</v>
      </c>
    </row>
    <row r="484" spans="1:22" hidden="1">
      <c r="A484" s="86" t="s">
        <v>2121</v>
      </c>
      <c r="B484" t="s">
        <v>213</v>
      </c>
      <c r="C484" s="4">
        <v>215060250000</v>
      </c>
      <c r="D484" t="s">
        <v>3945</v>
      </c>
      <c r="E484">
        <f>+_xlfn.XLOOKUP(UTILIZADAS[[#This Row],[Numero_Cuenta]],'[1]cobros_marzo (fijo)'!$B:$B,'[1]cobros_marzo (fijo)'!$D:$D,,0)</f>
        <v>0</v>
      </c>
      <c r="G484" s="3">
        <v>46026</v>
      </c>
      <c r="H484">
        <v>66210454</v>
      </c>
      <c r="I484">
        <v>66210454</v>
      </c>
      <c r="K484" t="s">
        <v>2777</v>
      </c>
      <c r="O484" s="3">
        <v>46026</v>
      </c>
      <c r="S484" t="s">
        <v>214</v>
      </c>
      <c r="T484" t="s">
        <v>64</v>
      </c>
      <c r="U484" t="s">
        <v>65</v>
      </c>
      <c r="V484" t="e">
        <f>_xlfn.XLOOKUP(UTILIZADAS[[#This Row],[Contacto1]],Tabla2[phone_number_dialed],Tabla2[status_name],,0)</f>
        <v>#N/A</v>
      </c>
    </row>
    <row r="485" spans="1:22" hidden="1">
      <c r="A485" s="86" t="s">
        <v>2121</v>
      </c>
      <c r="B485" t="s">
        <v>215</v>
      </c>
      <c r="C485" s="4">
        <v>342345490000</v>
      </c>
      <c r="D485" t="s">
        <v>3945</v>
      </c>
      <c r="E485">
        <f>+_xlfn.XLOOKUP(UTILIZADAS[[#This Row],[Numero_Cuenta]],'[1]cobros_marzo (fijo)'!$B:$B,'[1]cobros_marzo (fijo)'!$D:$D,,0)</f>
        <v>0</v>
      </c>
      <c r="G485" s="3">
        <v>46026</v>
      </c>
      <c r="H485">
        <v>63385364</v>
      </c>
      <c r="I485">
        <v>63385364</v>
      </c>
      <c r="K485" t="s">
        <v>2778</v>
      </c>
      <c r="O485" s="3">
        <v>46026</v>
      </c>
      <c r="S485" t="s">
        <v>216</v>
      </c>
      <c r="T485" t="s">
        <v>64</v>
      </c>
      <c r="U485" t="s">
        <v>65</v>
      </c>
      <c r="V485" t="e">
        <f>_xlfn.XLOOKUP(UTILIZADAS[[#This Row],[Contacto1]],Tabla2[phone_number_dialed],Tabla2[status_name],,0)</f>
        <v>#N/A</v>
      </c>
    </row>
    <row r="486" spans="1:22" hidden="1">
      <c r="A486" s="86" t="s">
        <v>2121</v>
      </c>
      <c r="B486" t="s">
        <v>217</v>
      </c>
      <c r="C486" s="4">
        <v>366000710000</v>
      </c>
      <c r="D486" t="s">
        <v>3945</v>
      </c>
      <c r="E486">
        <f>+_xlfn.XLOOKUP(UTILIZADAS[[#This Row],[Numero_Cuenta]],'[1]cobros_marzo (fijo)'!$B:$B,'[1]cobros_marzo (fijo)'!$D:$D,,0)</f>
        <v>0</v>
      </c>
      <c r="G486" s="3">
        <v>46026</v>
      </c>
      <c r="H486">
        <v>68588708</v>
      </c>
      <c r="I486">
        <v>68588708</v>
      </c>
      <c r="K486" t="s">
        <v>2779</v>
      </c>
      <c r="O486" s="3">
        <v>46026</v>
      </c>
      <c r="S486" t="s">
        <v>218</v>
      </c>
      <c r="T486" t="s">
        <v>64</v>
      </c>
      <c r="U486" t="s">
        <v>65</v>
      </c>
      <c r="V486" t="e">
        <f>_xlfn.XLOOKUP(UTILIZADAS[[#This Row],[Contacto1]],Tabla2[phone_number_dialed],Tabla2[status_name],,0)</f>
        <v>#N/A</v>
      </c>
    </row>
    <row r="487" spans="1:22" hidden="1">
      <c r="A487" s="86" t="s">
        <v>2121</v>
      </c>
      <c r="B487" t="s">
        <v>219</v>
      </c>
      <c r="C487" s="4">
        <v>365002870000</v>
      </c>
      <c r="D487" t="s">
        <v>3945</v>
      </c>
      <c r="E487">
        <f>+_xlfn.XLOOKUP(UTILIZADAS[[#This Row],[Numero_Cuenta]],'[1]cobros_marzo (fijo)'!$B:$B,'[1]cobros_marzo (fijo)'!$D:$D,,0)</f>
        <v>0</v>
      </c>
      <c r="G487" s="3">
        <v>46026</v>
      </c>
      <c r="H487">
        <v>67313117</v>
      </c>
      <c r="I487">
        <v>67313117</v>
      </c>
      <c r="K487" t="s">
        <v>2780</v>
      </c>
      <c r="O487" s="3">
        <v>46026</v>
      </c>
      <c r="S487" t="s">
        <v>220</v>
      </c>
      <c r="T487" t="s">
        <v>64</v>
      </c>
      <c r="U487" t="s">
        <v>65</v>
      </c>
      <c r="V487" t="e">
        <f>_xlfn.XLOOKUP(UTILIZADAS[[#This Row],[Contacto1]],Tabla2[phone_number_dialed],Tabla2[status_name],,0)</f>
        <v>#N/A</v>
      </c>
    </row>
    <row r="488" spans="1:22" hidden="1">
      <c r="A488" s="86" t="s">
        <v>2121</v>
      </c>
      <c r="B488" t="s">
        <v>221</v>
      </c>
      <c r="C488" s="4">
        <v>367000460000</v>
      </c>
      <c r="D488" t="s">
        <v>3945</v>
      </c>
      <c r="E488">
        <f>+_xlfn.XLOOKUP(UTILIZADAS[[#This Row],[Numero_Cuenta]],'[1]cobros_marzo (fijo)'!$B:$B,'[1]cobros_marzo (fijo)'!$D:$D,,0)</f>
        <v>0</v>
      </c>
      <c r="G488" s="3">
        <v>46026</v>
      </c>
      <c r="H488">
        <v>60349166</v>
      </c>
      <c r="I488">
        <v>60349166</v>
      </c>
      <c r="K488" t="s">
        <v>2781</v>
      </c>
      <c r="O488" s="3">
        <v>46026</v>
      </c>
      <c r="S488" t="s">
        <v>222</v>
      </c>
      <c r="T488" t="s">
        <v>64</v>
      </c>
      <c r="U488" t="s">
        <v>65</v>
      </c>
      <c r="V488" t="e">
        <f>_xlfn.XLOOKUP(UTILIZADAS[[#This Row],[Contacto1]],Tabla2[phone_number_dialed],Tabla2[status_name],,0)</f>
        <v>#N/A</v>
      </c>
    </row>
    <row r="489" spans="1:22" hidden="1">
      <c r="A489" s="86" t="s">
        <v>2121</v>
      </c>
      <c r="B489" t="s">
        <v>223</v>
      </c>
      <c r="C489" s="4">
        <v>358370160000</v>
      </c>
      <c r="D489" t="s">
        <v>3945</v>
      </c>
      <c r="E489">
        <f>+_xlfn.XLOOKUP(UTILIZADAS[[#This Row],[Numero_Cuenta]],'[1]cobros_marzo (fijo)'!$B:$B,'[1]cobros_marzo (fijo)'!$D:$D,,0)</f>
        <v>0</v>
      </c>
      <c r="G489" s="3">
        <v>46026</v>
      </c>
      <c r="H489">
        <v>64122590</v>
      </c>
      <c r="I489">
        <v>64122590</v>
      </c>
      <c r="K489" t="s">
        <v>2782</v>
      </c>
      <c r="O489" s="3">
        <v>46026</v>
      </c>
      <c r="S489" t="s">
        <v>224</v>
      </c>
      <c r="T489" t="s">
        <v>64</v>
      </c>
      <c r="U489" t="s">
        <v>65</v>
      </c>
      <c r="V489" t="e">
        <f>_xlfn.XLOOKUP(UTILIZADAS[[#This Row],[Contacto1]],Tabla2[phone_number_dialed],Tabla2[status_name],,0)</f>
        <v>#N/A</v>
      </c>
    </row>
    <row r="490" spans="1:22" hidden="1">
      <c r="A490" s="86" t="s">
        <v>2121</v>
      </c>
      <c r="B490" t="s">
        <v>183</v>
      </c>
      <c r="C490" s="4">
        <v>362004080000</v>
      </c>
      <c r="D490" t="s">
        <v>3945</v>
      </c>
      <c r="E490">
        <f>+_xlfn.XLOOKUP(UTILIZADAS[[#This Row],[Numero_Cuenta]],'[1]cobros_marzo (fijo)'!$B:$B,'[1]cobros_marzo (fijo)'!$D:$D,,0)</f>
        <v>0</v>
      </c>
      <c r="G490" s="3">
        <v>46026</v>
      </c>
      <c r="H490">
        <v>65404671</v>
      </c>
      <c r="I490">
        <v>65404671</v>
      </c>
      <c r="K490" t="s">
        <v>2783</v>
      </c>
      <c r="O490" s="3">
        <v>46026</v>
      </c>
      <c r="S490" t="s">
        <v>184</v>
      </c>
      <c r="T490" t="s">
        <v>64</v>
      </c>
      <c r="U490" t="s">
        <v>65</v>
      </c>
      <c r="V490" t="e">
        <f>_xlfn.XLOOKUP(UTILIZADAS[[#This Row],[Contacto1]],Tabla2[phone_number_dialed],Tabla2[status_name],,0)</f>
        <v>#N/A</v>
      </c>
    </row>
    <row r="491" spans="1:22" hidden="1">
      <c r="A491" s="86" t="s">
        <v>2121</v>
      </c>
      <c r="B491" t="s">
        <v>185</v>
      </c>
      <c r="C491" s="4">
        <v>365004390000</v>
      </c>
      <c r="D491" t="s">
        <v>3945</v>
      </c>
      <c r="E491">
        <f>+_xlfn.XLOOKUP(UTILIZADAS[[#This Row],[Numero_Cuenta]],'[1]cobros_marzo (fijo)'!$B:$B,'[1]cobros_marzo (fijo)'!$D:$D,,0)</f>
        <v>0</v>
      </c>
      <c r="G491" s="3">
        <v>46026</v>
      </c>
      <c r="H491">
        <v>65404636</v>
      </c>
      <c r="I491">
        <v>65404636</v>
      </c>
      <c r="K491" t="s">
        <v>2784</v>
      </c>
      <c r="O491" s="3">
        <v>46026</v>
      </c>
      <c r="S491" t="s">
        <v>186</v>
      </c>
      <c r="T491" t="s">
        <v>64</v>
      </c>
      <c r="U491" t="s">
        <v>65</v>
      </c>
      <c r="V491" t="e">
        <f>_xlfn.XLOOKUP(UTILIZADAS[[#This Row],[Contacto1]],Tabla2[phone_number_dialed],Tabla2[status_name],,0)</f>
        <v>#N/A</v>
      </c>
    </row>
    <row r="492" spans="1:22" hidden="1">
      <c r="A492" s="86" t="s">
        <v>2121</v>
      </c>
      <c r="B492" t="s">
        <v>187</v>
      </c>
      <c r="C492" s="4">
        <v>275067830000</v>
      </c>
      <c r="D492" t="s">
        <v>3945</v>
      </c>
      <c r="E492">
        <f>+_xlfn.XLOOKUP(UTILIZADAS[[#This Row],[Numero_Cuenta]],'[1]cobros_marzo (fijo)'!$B:$B,'[1]cobros_marzo (fijo)'!$D:$D,,0)</f>
        <v>0</v>
      </c>
      <c r="G492" s="3">
        <v>46026</v>
      </c>
      <c r="H492">
        <v>63197407</v>
      </c>
      <c r="I492">
        <v>63197407</v>
      </c>
      <c r="K492" t="s">
        <v>2785</v>
      </c>
      <c r="O492" s="3">
        <v>46026</v>
      </c>
      <c r="S492" t="s">
        <v>188</v>
      </c>
      <c r="T492" t="s">
        <v>64</v>
      </c>
      <c r="U492" t="s">
        <v>65</v>
      </c>
      <c r="V492" t="e">
        <f>_xlfn.XLOOKUP(UTILIZADAS[[#This Row],[Contacto1]],Tabla2[phone_number_dialed],Tabla2[status_name],,0)</f>
        <v>#N/A</v>
      </c>
    </row>
    <row r="493" spans="1:22" hidden="1">
      <c r="A493" s="86" t="s">
        <v>2121</v>
      </c>
      <c r="B493" t="s">
        <v>189</v>
      </c>
      <c r="C493" s="4">
        <v>361004030000</v>
      </c>
      <c r="D493" t="s">
        <v>3945</v>
      </c>
      <c r="E493">
        <f>+_xlfn.XLOOKUP(UTILIZADAS[[#This Row],[Numero_Cuenta]],'[1]cobros_marzo (fijo)'!$B:$B,'[1]cobros_marzo (fijo)'!$D:$D,,0)</f>
        <v>0</v>
      </c>
      <c r="G493" s="3">
        <v>46026</v>
      </c>
      <c r="H493">
        <v>67031272</v>
      </c>
      <c r="I493">
        <v>67031272</v>
      </c>
      <c r="K493" t="s">
        <v>2786</v>
      </c>
      <c r="O493" s="3">
        <v>46026</v>
      </c>
      <c r="S493" t="s">
        <v>190</v>
      </c>
      <c r="T493" t="s">
        <v>64</v>
      </c>
      <c r="U493" t="s">
        <v>65</v>
      </c>
      <c r="V493" t="e">
        <f>_xlfn.XLOOKUP(UTILIZADAS[[#This Row],[Contacto1]],Tabla2[phone_number_dialed],Tabla2[status_name],,0)</f>
        <v>#N/A</v>
      </c>
    </row>
    <row r="494" spans="1:22" hidden="1">
      <c r="A494" s="86" t="s">
        <v>2121</v>
      </c>
      <c r="B494" t="s">
        <v>191</v>
      </c>
      <c r="C494" s="4">
        <v>366004010000</v>
      </c>
      <c r="D494" t="s">
        <v>3945</v>
      </c>
      <c r="E494">
        <f>+_xlfn.XLOOKUP(UTILIZADAS[[#This Row],[Numero_Cuenta]],'[1]cobros_marzo (fijo)'!$B:$B,'[1]cobros_marzo (fijo)'!$D:$D,,0)</f>
        <v>0</v>
      </c>
      <c r="G494" s="3">
        <v>46026</v>
      </c>
      <c r="H494">
        <v>68004840</v>
      </c>
      <c r="I494">
        <v>68004840</v>
      </c>
      <c r="K494" t="s">
        <v>2787</v>
      </c>
      <c r="O494" s="3">
        <v>46026</v>
      </c>
      <c r="S494" t="s">
        <v>192</v>
      </c>
      <c r="T494" t="s">
        <v>64</v>
      </c>
      <c r="U494" t="s">
        <v>65</v>
      </c>
      <c r="V494" t="e">
        <f>_xlfn.XLOOKUP(UTILIZADAS[[#This Row],[Contacto1]],Tabla2[phone_number_dialed],Tabla2[status_name],,0)</f>
        <v>#N/A</v>
      </c>
    </row>
    <row r="495" spans="1:22" hidden="1">
      <c r="A495" s="86" t="s">
        <v>2121</v>
      </c>
      <c r="B495" t="s">
        <v>193</v>
      </c>
      <c r="C495" s="4">
        <v>369003370000</v>
      </c>
      <c r="D495" t="s">
        <v>3945</v>
      </c>
      <c r="E495">
        <f>+_xlfn.XLOOKUP(UTILIZADAS[[#This Row],[Numero_Cuenta]],'[1]cobros_marzo (fijo)'!$B:$B,'[1]cobros_marzo (fijo)'!$D:$D,,0)</f>
        <v>0</v>
      </c>
      <c r="G495" s="3">
        <v>46026</v>
      </c>
      <c r="H495">
        <v>68906543</v>
      </c>
      <c r="I495">
        <v>68906543</v>
      </c>
      <c r="K495" t="s">
        <v>2337</v>
      </c>
      <c r="O495" s="3">
        <v>46026</v>
      </c>
      <c r="S495" t="s">
        <v>194</v>
      </c>
      <c r="T495" t="s">
        <v>64</v>
      </c>
      <c r="U495" t="s">
        <v>65</v>
      </c>
      <c r="V495" t="e">
        <f>_xlfn.XLOOKUP(UTILIZADAS[[#This Row],[Contacto1]],Tabla2[phone_number_dialed],Tabla2[status_name],,0)</f>
        <v>#N/A</v>
      </c>
    </row>
    <row r="496" spans="1:22" hidden="1">
      <c r="A496" s="86" t="s">
        <v>2121</v>
      </c>
      <c r="B496" t="s">
        <v>195</v>
      </c>
      <c r="C496" s="4">
        <v>363000200000</v>
      </c>
      <c r="D496" t="s">
        <v>3945</v>
      </c>
      <c r="E496">
        <f>+_xlfn.XLOOKUP(UTILIZADAS[[#This Row],[Numero_Cuenta]],'[1]cobros_marzo (fijo)'!$B:$B,'[1]cobros_marzo (fijo)'!$D:$D,,0)</f>
        <v>0</v>
      </c>
      <c r="G496" s="3">
        <v>46026</v>
      </c>
      <c r="H496">
        <v>65608513</v>
      </c>
      <c r="I496">
        <v>65608513</v>
      </c>
      <c r="K496" t="s">
        <v>2788</v>
      </c>
      <c r="O496" s="3">
        <v>46026</v>
      </c>
      <c r="S496" t="s">
        <v>196</v>
      </c>
      <c r="T496" t="s">
        <v>64</v>
      </c>
      <c r="U496" t="s">
        <v>65</v>
      </c>
      <c r="V496" t="e">
        <f>_xlfn.XLOOKUP(UTILIZADAS[[#This Row],[Contacto1]],Tabla2[phone_number_dialed],Tabla2[status_name],,0)</f>
        <v>#N/A</v>
      </c>
    </row>
    <row r="497" spans="1:22" hidden="1">
      <c r="A497" s="86" t="s">
        <v>2121</v>
      </c>
      <c r="B497" t="s">
        <v>197</v>
      </c>
      <c r="C497" s="4">
        <v>363003190000</v>
      </c>
      <c r="D497" t="s">
        <v>3945</v>
      </c>
      <c r="E497">
        <f>+_xlfn.XLOOKUP(UTILIZADAS[[#This Row],[Numero_Cuenta]],'[1]cobros_marzo (fijo)'!$B:$B,'[1]cobros_marzo (fijo)'!$D:$D,,0)</f>
        <v>0</v>
      </c>
      <c r="G497" s="3">
        <v>46026</v>
      </c>
      <c r="H497">
        <v>63479119</v>
      </c>
      <c r="I497">
        <v>63479119</v>
      </c>
      <c r="K497" t="s">
        <v>2789</v>
      </c>
      <c r="O497" s="3">
        <v>46026</v>
      </c>
      <c r="S497" t="s">
        <v>198</v>
      </c>
      <c r="T497" t="s">
        <v>64</v>
      </c>
      <c r="U497" t="s">
        <v>65</v>
      </c>
      <c r="V497" t="e">
        <f>_xlfn.XLOOKUP(UTILIZADAS[[#This Row],[Contacto1]],Tabla2[phone_number_dialed],Tabla2[status_name],,0)</f>
        <v>#N/A</v>
      </c>
    </row>
    <row r="498" spans="1:22" hidden="1">
      <c r="A498" s="86" t="s">
        <v>2121</v>
      </c>
      <c r="B498" t="s">
        <v>199</v>
      </c>
      <c r="C498" s="4">
        <v>368002400000</v>
      </c>
      <c r="D498" t="s">
        <v>3945</v>
      </c>
      <c r="E498">
        <f>+_xlfn.XLOOKUP(UTILIZADAS[[#This Row],[Numero_Cuenta]],'[1]cobros_marzo (fijo)'!$B:$B,'[1]cobros_marzo (fijo)'!$D:$D,,0)</f>
        <v>0</v>
      </c>
      <c r="G498" s="3">
        <v>46026</v>
      </c>
      <c r="H498">
        <v>64610148</v>
      </c>
      <c r="I498">
        <v>64610148</v>
      </c>
      <c r="K498" t="s">
        <v>2790</v>
      </c>
      <c r="O498" s="3">
        <v>46026</v>
      </c>
      <c r="S498" t="s">
        <v>200</v>
      </c>
      <c r="T498" t="s">
        <v>64</v>
      </c>
      <c r="U498" t="s">
        <v>65</v>
      </c>
      <c r="V498" t="e">
        <f>_xlfn.XLOOKUP(UTILIZADAS[[#This Row],[Contacto1]],Tabla2[phone_number_dialed],Tabla2[status_name],,0)</f>
        <v>#N/A</v>
      </c>
    </row>
    <row r="499" spans="1:22" hidden="1">
      <c r="A499" s="86" t="s">
        <v>2121</v>
      </c>
      <c r="B499" t="s">
        <v>201</v>
      </c>
      <c r="C499" s="4">
        <v>363003760000</v>
      </c>
      <c r="D499" t="s">
        <v>3945</v>
      </c>
      <c r="E499">
        <f>+_xlfn.XLOOKUP(UTILIZADAS[[#This Row],[Numero_Cuenta]],'[1]cobros_marzo (fijo)'!$B:$B,'[1]cobros_marzo (fijo)'!$D:$D,,0)</f>
        <v>0</v>
      </c>
      <c r="G499" s="3">
        <v>46026</v>
      </c>
      <c r="H499">
        <v>67049348</v>
      </c>
      <c r="I499">
        <v>67049348</v>
      </c>
      <c r="K499" t="s">
        <v>2791</v>
      </c>
      <c r="O499" s="3">
        <v>46026</v>
      </c>
      <c r="S499" t="s">
        <v>202</v>
      </c>
      <c r="T499" t="s">
        <v>64</v>
      </c>
      <c r="U499" t="s">
        <v>65</v>
      </c>
      <c r="V499" t="e">
        <f>_xlfn.XLOOKUP(UTILIZADAS[[#This Row],[Contacto1]],Tabla2[phone_number_dialed],Tabla2[status_name],,0)</f>
        <v>#N/A</v>
      </c>
    </row>
    <row r="500" spans="1:22" hidden="1">
      <c r="A500" s="86" t="s">
        <v>2121</v>
      </c>
      <c r="B500" t="s">
        <v>203</v>
      </c>
      <c r="C500" s="4">
        <v>369002140000</v>
      </c>
      <c r="D500" t="s">
        <v>3945</v>
      </c>
      <c r="E500">
        <f>+_xlfn.XLOOKUP(UTILIZADAS[[#This Row],[Numero_Cuenta]],'[1]cobros_marzo (fijo)'!$B:$B,'[1]cobros_marzo (fijo)'!$D:$D,,0)</f>
        <v>0</v>
      </c>
      <c r="G500" s="3">
        <v>46026</v>
      </c>
      <c r="H500">
        <v>63373915</v>
      </c>
      <c r="I500">
        <v>63373915</v>
      </c>
      <c r="K500" t="s">
        <v>2792</v>
      </c>
      <c r="O500" s="3">
        <v>46026</v>
      </c>
      <c r="S500" t="s">
        <v>204</v>
      </c>
      <c r="T500" t="s">
        <v>64</v>
      </c>
      <c r="U500" t="s">
        <v>65</v>
      </c>
      <c r="V500" t="e">
        <f>_xlfn.XLOOKUP(UTILIZADAS[[#This Row],[Contacto1]],Tabla2[phone_number_dialed],Tabla2[status_name],,0)</f>
        <v>#N/A</v>
      </c>
    </row>
    <row r="501" spans="1:22" hidden="1">
      <c r="A501" s="86" t="s">
        <v>2121</v>
      </c>
      <c r="B501" t="s">
        <v>205</v>
      </c>
      <c r="C501" s="4">
        <v>367003480000</v>
      </c>
      <c r="D501" t="s">
        <v>3945</v>
      </c>
      <c r="E501">
        <f>+_xlfn.XLOOKUP(UTILIZADAS[[#This Row],[Numero_Cuenta]],'[1]cobros_marzo (fijo)'!$B:$B,'[1]cobros_marzo (fijo)'!$D:$D,,0)</f>
        <v>0</v>
      </c>
      <c r="G501" s="3">
        <v>46026</v>
      </c>
      <c r="H501">
        <v>63104683</v>
      </c>
      <c r="I501">
        <v>63104683</v>
      </c>
      <c r="K501" t="s">
        <v>2793</v>
      </c>
      <c r="O501" s="3">
        <v>46026</v>
      </c>
      <c r="S501" t="s">
        <v>206</v>
      </c>
      <c r="T501" t="s">
        <v>64</v>
      </c>
      <c r="U501" t="s">
        <v>65</v>
      </c>
      <c r="V501" t="e">
        <f>_xlfn.XLOOKUP(UTILIZADAS[[#This Row],[Contacto1]],Tabla2[phone_number_dialed],Tabla2[status_name],,0)</f>
        <v>#N/A</v>
      </c>
    </row>
    <row r="502" spans="1:22" hidden="1">
      <c r="A502" s="86" t="s">
        <v>2121</v>
      </c>
      <c r="B502" t="s">
        <v>176</v>
      </c>
      <c r="C502" s="4">
        <v>368004580000</v>
      </c>
      <c r="D502" t="s">
        <v>3945</v>
      </c>
      <c r="E502">
        <f>+_xlfn.XLOOKUP(UTILIZADAS[[#This Row],[Numero_Cuenta]],'[1]cobros_marzo (fijo)'!$B:$B,'[1]cobros_marzo (fijo)'!$D:$D,,0)</f>
        <v>0</v>
      </c>
      <c r="G502" s="3">
        <v>46026</v>
      </c>
      <c r="H502">
        <v>60512175</v>
      </c>
      <c r="I502">
        <v>60512175</v>
      </c>
      <c r="K502" t="s">
        <v>2794</v>
      </c>
      <c r="O502" s="3">
        <v>46026</v>
      </c>
      <c r="S502" t="s">
        <v>1907</v>
      </c>
      <c r="T502" t="s">
        <v>84</v>
      </c>
      <c r="U502" t="s">
        <v>65</v>
      </c>
      <c r="V502" t="e">
        <f>_xlfn.XLOOKUP(UTILIZADAS[[#This Row],[Contacto1]],Tabla2[phone_number_dialed],Tabla2[status_name],,0)</f>
        <v>#N/A</v>
      </c>
    </row>
    <row r="503" spans="1:22" hidden="1">
      <c r="A503" s="86" t="s">
        <v>2121</v>
      </c>
      <c r="B503" t="s">
        <v>179</v>
      </c>
      <c r="C503" s="4">
        <v>366005850000</v>
      </c>
      <c r="D503" t="s">
        <v>3945</v>
      </c>
      <c r="E503">
        <f>+_xlfn.XLOOKUP(UTILIZADAS[[#This Row],[Numero_Cuenta]],'[1]cobros_marzo (fijo)'!$B:$B,'[1]cobros_marzo (fijo)'!$D:$D,,0)</f>
        <v>0</v>
      </c>
      <c r="G503" s="3">
        <v>46026</v>
      </c>
      <c r="H503">
        <v>68268742</v>
      </c>
      <c r="I503">
        <v>68268742</v>
      </c>
      <c r="K503" t="s">
        <v>2795</v>
      </c>
      <c r="O503" s="3">
        <v>46026</v>
      </c>
      <c r="S503" t="s">
        <v>180</v>
      </c>
      <c r="T503" t="s">
        <v>64</v>
      </c>
      <c r="U503" t="s">
        <v>65</v>
      </c>
      <c r="V503" t="e">
        <f>_xlfn.XLOOKUP(UTILIZADAS[[#This Row],[Contacto1]],Tabla2[phone_number_dialed],Tabla2[status_name],,0)</f>
        <v>#N/A</v>
      </c>
    </row>
    <row r="504" spans="1:22" hidden="1">
      <c r="A504" s="86" t="s">
        <v>2121</v>
      </c>
      <c r="B504" t="s">
        <v>159</v>
      </c>
      <c r="C504" s="4">
        <v>362006040000</v>
      </c>
      <c r="D504" t="s">
        <v>3945</v>
      </c>
      <c r="E504">
        <f>+_xlfn.XLOOKUP(UTILIZADAS[[#This Row],[Numero_Cuenta]],'[1]cobros_marzo (fijo)'!$B:$B,'[1]cobros_marzo (fijo)'!$D:$D,,0)</f>
        <v>0</v>
      </c>
      <c r="G504" s="3">
        <v>46026</v>
      </c>
      <c r="H504">
        <v>64899463</v>
      </c>
      <c r="I504">
        <v>64899463</v>
      </c>
      <c r="K504" t="s">
        <v>2796</v>
      </c>
      <c r="O504" s="3">
        <v>46026</v>
      </c>
      <c r="S504" t="s">
        <v>160</v>
      </c>
      <c r="T504" t="s">
        <v>64</v>
      </c>
      <c r="U504" t="s">
        <v>65</v>
      </c>
      <c r="V504" t="e">
        <f>_xlfn.XLOOKUP(UTILIZADAS[[#This Row],[Contacto1]],Tabla2[phone_number_dialed],Tabla2[status_name],,0)</f>
        <v>#N/A</v>
      </c>
    </row>
    <row r="505" spans="1:22" hidden="1">
      <c r="A505" s="86" t="s">
        <v>2121</v>
      </c>
      <c r="B505" t="s">
        <v>161</v>
      </c>
      <c r="C505" s="4">
        <v>367003030000</v>
      </c>
      <c r="D505" t="s">
        <v>3945</v>
      </c>
      <c r="E505">
        <f>+_xlfn.XLOOKUP(UTILIZADAS[[#This Row],[Numero_Cuenta]],'[1]cobros_marzo (fijo)'!$B:$B,'[1]cobros_marzo (fijo)'!$D:$D,,0)</f>
        <v>0</v>
      </c>
      <c r="G505" s="3">
        <v>46026</v>
      </c>
      <c r="H505">
        <v>67890543</v>
      </c>
      <c r="I505">
        <v>67890543</v>
      </c>
      <c r="K505" t="s">
        <v>2690</v>
      </c>
      <c r="O505" s="3">
        <v>46026</v>
      </c>
      <c r="S505" t="s">
        <v>162</v>
      </c>
      <c r="T505" t="s">
        <v>64</v>
      </c>
      <c r="U505" t="s">
        <v>65</v>
      </c>
      <c r="V505" t="e">
        <f>_xlfn.XLOOKUP(UTILIZADAS[[#This Row],[Contacto1]],Tabla2[phone_number_dialed],Tabla2[status_name],,0)</f>
        <v>#N/A</v>
      </c>
    </row>
    <row r="506" spans="1:22" hidden="1">
      <c r="A506" s="86" t="s">
        <v>2121</v>
      </c>
      <c r="B506" t="s">
        <v>163</v>
      </c>
      <c r="C506" s="4">
        <v>363005830000</v>
      </c>
      <c r="D506" t="s">
        <v>3945</v>
      </c>
      <c r="E506">
        <f>+_xlfn.XLOOKUP(UTILIZADAS[[#This Row],[Numero_Cuenta]],'[1]cobros_marzo (fijo)'!$B:$B,'[1]cobros_marzo (fijo)'!$D:$D,,0)</f>
        <v>0</v>
      </c>
      <c r="G506" s="3">
        <v>46026</v>
      </c>
      <c r="H506">
        <v>69320573</v>
      </c>
      <c r="I506">
        <v>69320573</v>
      </c>
      <c r="K506" t="s">
        <v>2797</v>
      </c>
      <c r="O506" s="3">
        <v>46026</v>
      </c>
      <c r="S506" t="s">
        <v>164</v>
      </c>
      <c r="T506" t="s">
        <v>64</v>
      </c>
      <c r="U506" t="s">
        <v>65</v>
      </c>
      <c r="V506" t="e">
        <f>_xlfn.XLOOKUP(UTILIZADAS[[#This Row],[Contacto1]],Tabla2[phone_number_dialed],Tabla2[status_name],,0)</f>
        <v>#N/A</v>
      </c>
    </row>
    <row r="507" spans="1:22" hidden="1">
      <c r="A507" s="86" t="s">
        <v>2121</v>
      </c>
      <c r="B507" t="s">
        <v>165</v>
      </c>
      <c r="C507" s="4">
        <v>369004710000</v>
      </c>
      <c r="D507" t="s">
        <v>3945</v>
      </c>
      <c r="E507">
        <f>+_xlfn.XLOOKUP(UTILIZADAS[[#This Row],[Numero_Cuenta]],'[1]cobros_marzo (fijo)'!$B:$B,'[1]cobros_marzo (fijo)'!$D:$D,,0)</f>
        <v>0</v>
      </c>
      <c r="G507" s="3">
        <v>46026</v>
      </c>
      <c r="H507">
        <v>68073711</v>
      </c>
      <c r="I507">
        <v>68073711</v>
      </c>
      <c r="K507" t="s">
        <v>2798</v>
      </c>
      <c r="O507" s="3">
        <v>46026</v>
      </c>
      <c r="S507" t="s">
        <v>166</v>
      </c>
      <c r="T507" t="s">
        <v>64</v>
      </c>
      <c r="U507" t="s">
        <v>65</v>
      </c>
      <c r="V507" t="e">
        <f>_xlfn.XLOOKUP(UTILIZADAS[[#This Row],[Contacto1]],Tabla2[phone_number_dialed],Tabla2[status_name],,0)</f>
        <v>#N/A</v>
      </c>
    </row>
    <row r="508" spans="1:22" hidden="1">
      <c r="A508" s="86" t="s">
        <v>2121</v>
      </c>
      <c r="B508" t="s">
        <v>167</v>
      </c>
      <c r="C508" s="4">
        <v>367006670000</v>
      </c>
      <c r="D508" t="s">
        <v>3945</v>
      </c>
      <c r="E508">
        <f>+_xlfn.XLOOKUP(UTILIZADAS[[#This Row],[Numero_Cuenta]],'[1]cobros_marzo (fijo)'!$B:$B,'[1]cobros_marzo (fijo)'!$D:$D,,0)</f>
        <v>0</v>
      </c>
      <c r="G508" s="3">
        <v>46026</v>
      </c>
      <c r="H508">
        <v>69477856</v>
      </c>
      <c r="I508">
        <v>69477856</v>
      </c>
      <c r="K508" t="s">
        <v>2799</v>
      </c>
      <c r="O508" s="3">
        <v>46026</v>
      </c>
      <c r="S508" t="s">
        <v>168</v>
      </c>
      <c r="T508" t="s">
        <v>64</v>
      </c>
      <c r="U508" t="s">
        <v>65</v>
      </c>
      <c r="V508" t="e">
        <f>_xlfn.XLOOKUP(UTILIZADAS[[#This Row],[Contacto1]],Tabla2[phone_number_dialed],Tabla2[status_name],,0)</f>
        <v>#N/A</v>
      </c>
    </row>
    <row r="509" spans="1:22" hidden="1">
      <c r="A509" s="86" t="s">
        <v>2121</v>
      </c>
      <c r="B509" t="s">
        <v>169</v>
      </c>
      <c r="C509" s="4">
        <v>363005870000</v>
      </c>
      <c r="D509" t="s">
        <v>3945</v>
      </c>
      <c r="E509">
        <f>+_xlfn.XLOOKUP(UTILIZADAS[[#This Row],[Numero_Cuenta]],'[1]cobros_marzo (fijo)'!$B:$B,'[1]cobros_marzo (fijo)'!$D:$D,,0)</f>
        <v>0</v>
      </c>
      <c r="G509" s="3">
        <v>46026</v>
      </c>
      <c r="H509">
        <v>63806351</v>
      </c>
      <c r="I509">
        <v>63806351</v>
      </c>
      <c r="K509" t="s">
        <v>2800</v>
      </c>
      <c r="O509" s="3">
        <v>46026</v>
      </c>
      <c r="S509" t="s">
        <v>170</v>
      </c>
      <c r="T509" t="s">
        <v>64</v>
      </c>
      <c r="U509" t="s">
        <v>65</v>
      </c>
      <c r="V509" t="e">
        <f>_xlfn.XLOOKUP(UTILIZADAS[[#This Row],[Contacto1]],Tabla2[phone_number_dialed],Tabla2[status_name],,0)</f>
        <v>#N/A</v>
      </c>
    </row>
    <row r="510" spans="1:22" hidden="1">
      <c r="A510" s="86" t="s">
        <v>2121</v>
      </c>
      <c r="B510" t="s">
        <v>171</v>
      </c>
      <c r="C510" s="4">
        <v>361003580000</v>
      </c>
      <c r="D510" t="s">
        <v>3945</v>
      </c>
      <c r="E510">
        <f>+_xlfn.XLOOKUP(UTILIZADAS[[#This Row],[Numero_Cuenta]],'[1]cobros_marzo (fijo)'!$B:$B,'[1]cobros_marzo (fijo)'!$D:$D,,0)</f>
        <v>0</v>
      </c>
      <c r="G510" s="3">
        <v>46026</v>
      </c>
      <c r="H510">
        <v>68116008</v>
      </c>
      <c r="I510">
        <v>68116008</v>
      </c>
      <c r="K510" t="s">
        <v>2801</v>
      </c>
      <c r="O510" s="3">
        <v>46026</v>
      </c>
      <c r="S510" t="s">
        <v>172</v>
      </c>
      <c r="T510" t="s">
        <v>64</v>
      </c>
      <c r="U510" t="s">
        <v>65</v>
      </c>
      <c r="V510" t="e">
        <f>_xlfn.XLOOKUP(UTILIZADAS[[#This Row],[Contacto1]],Tabla2[phone_number_dialed],Tabla2[status_name],,0)</f>
        <v>#N/A</v>
      </c>
    </row>
    <row r="511" spans="1:22" hidden="1">
      <c r="A511" s="86" t="s">
        <v>2121</v>
      </c>
      <c r="B511" t="s">
        <v>140</v>
      </c>
      <c r="C511" s="4">
        <v>365007390000</v>
      </c>
      <c r="D511" t="s">
        <v>3945</v>
      </c>
      <c r="E511">
        <f>+_xlfn.XLOOKUP(UTILIZADAS[[#This Row],[Numero_Cuenta]],'[1]cobros_marzo (fijo)'!$B:$B,'[1]cobros_marzo (fijo)'!$D:$D,,0)</f>
        <v>0</v>
      </c>
      <c r="G511" s="3">
        <v>46026</v>
      </c>
      <c r="H511">
        <v>69487900</v>
      </c>
      <c r="I511">
        <v>69487900</v>
      </c>
      <c r="K511" t="s">
        <v>2802</v>
      </c>
      <c r="O511" s="3">
        <v>46026</v>
      </c>
      <c r="S511" t="s">
        <v>141</v>
      </c>
      <c r="T511" t="s">
        <v>64</v>
      </c>
      <c r="U511" t="s">
        <v>65</v>
      </c>
      <c r="V511" t="e">
        <f>_xlfn.XLOOKUP(UTILIZADAS[[#This Row],[Contacto1]],Tabla2[phone_number_dialed],Tabla2[status_name],,0)</f>
        <v>#N/A</v>
      </c>
    </row>
    <row r="512" spans="1:22" hidden="1">
      <c r="A512" s="86" t="s">
        <v>2121</v>
      </c>
      <c r="B512" t="s">
        <v>142</v>
      </c>
      <c r="C512" s="4">
        <v>369004990000</v>
      </c>
      <c r="D512" t="s">
        <v>3945</v>
      </c>
      <c r="E512">
        <f>+_xlfn.XLOOKUP(UTILIZADAS[[#This Row],[Numero_Cuenta]],'[1]cobros_marzo (fijo)'!$B:$B,'[1]cobros_marzo (fijo)'!$D:$D,,0)</f>
        <v>0</v>
      </c>
      <c r="G512" s="3">
        <v>46026</v>
      </c>
      <c r="H512">
        <v>62911877</v>
      </c>
      <c r="I512">
        <v>62911877</v>
      </c>
      <c r="K512" t="s">
        <v>2803</v>
      </c>
      <c r="O512" s="3">
        <v>46026</v>
      </c>
      <c r="S512" t="s">
        <v>143</v>
      </c>
      <c r="T512" t="s">
        <v>64</v>
      </c>
      <c r="U512" t="s">
        <v>65</v>
      </c>
      <c r="V512" t="e">
        <f>_xlfn.XLOOKUP(UTILIZADAS[[#This Row],[Contacto1]],Tabla2[phone_number_dialed],Tabla2[status_name],,0)</f>
        <v>#N/A</v>
      </c>
    </row>
    <row r="513" spans="1:22" hidden="1">
      <c r="A513" s="86" t="s">
        <v>2121</v>
      </c>
      <c r="B513" t="s">
        <v>144</v>
      </c>
      <c r="C513" s="4">
        <v>369007940000</v>
      </c>
      <c r="D513" t="s">
        <v>3945</v>
      </c>
      <c r="E513">
        <f>+_xlfn.XLOOKUP(UTILIZADAS[[#This Row],[Numero_Cuenta]],'[1]cobros_marzo (fijo)'!$B:$B,'[1]cobros_marzo (fijo)'!$D:$D,,0)</f>
        <v>0</v>
      </c>
      <c r="G513" s="3">
        <v>46026</v>
      </c>
      <c r="H513">
        <v>65294266</v>
      </c>
      <c r="I513">
        <v>65294266</v>
      </c>
      <c r="K513" t="s">
        <v>2804</v>
      </c>
      <c r="O513" s="3">
        <v>46026</v>
      </c>
      <c r="S513" t="s">
        <v>145</v>
      </c>
      <c r="T513" t="s">
        <v>64</v>
      </c>
      <c r="U513" t="s">
        <v>65</v>
      </c>
      <c r="V513" t="e">
        <f>_xlfn.XLOOKUP(UTILIZADAS[[#This Row],[Contacto1]],Tabla2[phone_number_dialed],Tabla2[status_name],,0)</f>
        <v>#N/A</v>
      </c>
    </row>
    <row r="514" spans="1:22" hidden="1">
      <c r="A514" s="86" t="s">
        <v>2121</v>
      </c>
      <c r="B514" t="s">
        <v>146</v>
      </c>
      <c r="C514" s="4">
        <v>358375740000</v>
      </c>
      <c r="D514" t="s">
        <v>3945</v>
      </c>
      <c r="E514">
        <f>+_xlfn.XLOOKUP(UTILIZADAS[[#This Row],[Numero_Cuenta]],'[1]cobros_marzo (fijo)'!$B:$B,'[1]cobros_marzo (fijo)'!$D:$D,,0)</f>
        <v>0</v>
      </c>
      <c r="G514" s="3">
        <v>46026</v>
      </c>
      <c r="H514">
        <v>69538572</v>
      </c>
      <c r="I514">
        <v>69538572</v>
      </c>
      <c r="K514" t="s">
        <v>2805</v>
      </c>
      <c r="O514" s="3">
        <v>46026</v>
      </c>
      <c r="S514" t="s">
        <v>147</v>
      </c>
      <c r="T514" t="s">
        <v>64</v>
      </c>
      <c r="U514" t="s">
        <v>65</v>
      </c>
      <c r="V514" t="e">
        <f>_xlfn.XLOOKUP(UTILIZADAS[[#This Row],[Contacto1]],Tabla2[phone_number_dialed],Tabla2[status_name],,0)</f>
        <v>#N/A</v>
      </c>
    </row>
    <row r="515" spans="1:22" hidden="1">
      <c r="A515" s="86" t="s">
        <v>2121</v>
      </c>
      <c r="B515" t="s">
        <v>148</v>
      </c>
      <c r="C515" s="4">
        <v>362004930000</v>
      </c>
      <c r="D515" t="s">
        <v>3945</v>
      </c>
      <c r="E515">
        <f>+_xlfn.XLOOKUP(UTILIZADAS[[#This Row],[Numero_Cuenta]],'[1]cobros_marzo (fijo)'!$B:$B,'[1]cobros_marzo (fijo)'!$D:$D,,0)</f>
        <v>0</v>
      </c>
      <c r="G515" s="3">
        <v>46026</v>
      </c>
      <c r="H515">
        <v>63357684</v>
      </c>
      <c r="I515">
        <v>63357684</v>
      </c>
      <c r="K515" t="s">
        <v>2806</v>
      </c>
      <c r="O515" s="3">
        <v>46026</v>
      </c>
      <c r="S515" t="s">
        <v>149</v>
      </c>
      <c r="T515" t="s">
        <v>64</v>
      </c>
      <c r="U515" t="s">
        <v>65</v>
      </c>
      <c r="V515" t="e">
        <f>_xlfn.XLOOKUP(UTILIZADAS[[#This Row],[Contacto1]],Tabla2[phone_number_dialed],Tabla2[status_name],,0)</f>
        <v>#N/A</v>
      </c>
    </row>
    <row r="516" spans="1:22" hidden="1">
      <c r="A516" s="86" t="s">
        <v>2121</v>
      </c>
      <c r="B516" t="s">
        <v>150</v>
      </c>
      <c r="C516" s="4">
        <v>363007180000</v>
      </c>
      <c r="D516" t="s">
        <v>3945</v>
      </c>
      <c r="E516">
        <f>+_xlfn.XLOOKUP(UTILIZADAS[[#This Row],[Numero_Cuenta]],'[1]cobros_marzo (fijo)'!$B:$B,'[1]cobros_marzo (fijo)'!$D:$D,,0)</f>
        <v>0</v>
      </c>
      <c r="G516" s="3">
        <v>46026</v>
      </c>
      <c r="H516">
        <v>69500888</v>
      </c>
      <c r="I516">
        <v>69500888</v>
      </c>
      <c r="K516" t="s">
        <v>2807</v>
      </c>
      <c r="O516" s="3">
        <v>46026</v>
      </c>
      <c r="S516" t="s">
        <v>151</v>
      </c>
      <c r="T516" t="s">
        <v>64</v>
      </c>
      <c r="U516" t="s">
        <v>65</v>
      </c>
      <c r="V516" t="e">
        <f>_xlfn.XLOOKUP(UTILIZADAS[[#This Row],[Contacto1]],Tabla2[phone_number_dialed],Tabla2[status_name],,0)</f>
        <v>#N/A</v>
      </c>
    </row>
    <row r="517" spans="1:22" hidden="1">
      <c r="A517" s="86" t="s">
        <v>2121</v>
      </c>
      <c r="B517" t="s">
        <v>153</v>
      </c>
      <c r="C517" s="4">
        <v>361005810000</v>
      </c>
      <c r="D517" t="s">
        <v>3945</v>
      </c>
      <c r="E517">
        <f>+_xlfn.XLOOKUP(UTILIZADAS[[#This Row],[Numero_Cuenta]],'[1]cobros_marzo (fijo)'!$B:$B,'[1]cobros_marzo (fijo)'!$D:$D,,0)</f>
        <v>0</v>
      </c>
      <c r="G517" s="3">
        <v>46026</v>
      </c>
      <c r="H517">
        <v>67890432</v>
      </c>
      <c r="I517">
        <v>67890432</v>
      </c>
      <c r="K517" t="s">
        <v>2690</v>
      </c>
      <c r="O517" s="3">
        <v>46026</v>
      </c>
      <c r="S517" t="s">
        <v>154</v>
      </c>
      <c r="T517" t="s">
        <v>64</v>
      </c>
      <c r="U517" t="s">
        <v>65</v>
      </c>
      <c r="V517" t="e">
        <f>_xlfn.XLOOKUP(UTILIZADAS[[#This Row],[Contacto1]],Tabla2[phone_number_dialed],Tabla2[status_name],,0)</f>
        <v>#N/A</v>
      </c>
    </row>
    <row r="518" spans="1:22" hidden="1">
      <c r="A518" s="86" t="s">
        <v>2121</v>
      </c>
      <c r="B518" t="s">
        <v>155</v>
      </c>
      <c r="C518" s="4">
        <v>372005030000</v>
      </c>
      <c r="D518" t="s">
        <v>3945</v>
      </c>
      <c r="E518">
        <f>+_xlfn.XLOOKUP(UTILIZADAS[[#This Row],[Numero_Cuenta]],'[1]cobros_marzo (fijo)'!$B:$B,'[1]cobros_marzo (fijo)'!$D:$D,,0)</f>
        <v>0</v>
      </c>
      <c r="G518" s="3">
        <v>46026</v>
      </c>
      <c r="H518">
        <v>65510120</v>
      </c>
      <c r="I518">
        <v>65510120</v>
      </c>
      <c r="K518" t="s">
        <v>2808</v>
      </c>
      <c r="O518" s="3">
        <v>46026</v>
      </c>
      <c r="S518" t="s">
        <v>2005</v>
      </c>
      <c r="T518" t="s">
        <v>84</v>
      </c>
      <c r="U518" t="s">
        <v>65</v>
      </c>
      <c r="V518" t="e">
        <f>_xlfn.XLOOKUP(UTILIZADAS[[#This Row],[Contacto1]],Tabla2[phone_number_dialed],Tabla2[status_name],,0)</f>
        <v>#N/A</v>
      </c>
    </row>
    <row r="519" spans="1:22" hidden="1">
      <c r="A519" s="86" t="s">
        <v>2121</v>
      </c>
      <c r="B519" t="s">
        <v>156</v>
      </c>
      <c r="C519" s="4">
        <v>363005990000</v>
      </c>
      <c r="D519" t="s">
        <v>3945</v>
      </c>
      <c r="E519">
        <f>+_xlfn.XLOOKUP(UTILIZADAS[[#This Row],[Numero_Cuenta]],'[1]cobros_marzo (fijo)'!$B:$B,'[1]cobros_marzo (fijo)'!$D:$D,,0)</f>
        <v>0</v>
      </c>
      <c r="G519" s="3">
        <v>46026</v>
      </c>
      <c r="H519">
        <v>69082411</v>
      </c>
      <c r="I519">
        <v>69082411</v>
      </c>
      <c r="K519" t="s">
        <v>2809</v>
      </c>
      <c r="O519" s="3">
        <v>46026</v>
      </c>
      <c r="S519">
        <v>104726581</v>
      </c>
      <c r="T519" t="s">
        <v>85</v>
      </c>
      <c r="U519" t="s">
        <v>65</v>
      </c>
      <c r="V519" t="e">
        <f>_xlfn.XLOOKUP(UTILIZADAS[[#This Row],[Contacto1]],Tabla2[phone_number_dialed],Tabla2[status_name],,0)</f>
        <v>#N/A</v>
      </c>
    </row>
    <row r="520" spans="1:22" hidden="1">
      <c r="A520" s="86" t="s">
        <v>2121</v>
      </c>
      <c r="B520" t="s">
        <v>157</v>
      </c>
      <c r="C520" s="4">
        <v>285057050000</v>
      </c>
      <c r="D520" t="s">
        <v>3945</v>
      </c>
      <c r="E520">
        <f>+_xlfn.XLOOKUP(UTILIZADAS[[#This Row],[Numero_Cuenta]],'[1]cobros_marzo (fijo)'!$B:$B,'[1]cobros_marzo (fijo)'!$D:$D,,0)</f>
        <v>0</v>
      </c>
      <c r="G520" s="3">
        <v>46026</v>
      </c>
      <c r="H520">
        <v>65149033</v>
      </c>
      <c r="I520">
        <v>65149033</v>
      </c>
      <c r="K520" t="s">
        <v>2810</v>
      </c>
      <c r="O520" s="3">
        <v>46026</v>
      </c>
      <c r="S520" t="s">
        <v>158</v>
      </c>
      <c r="T520" t="s">
        <v>64</v>
      </c>
      <c r="U520" t="s">
        <v>65</v>
      </c>
      <c r="V520" t="e">
        <f>_xlfn.XLOOKUP(UTILIZADAS[[#This Row],[Contacto1]],Tabla2[phone_number_dialed],Tabla2[status_name],,0)</f>
        <v>#N/A</v>
      </c>
    </row>
    <row r="521" spans="1:22" hidden="1">
      <c r="A521" s="86" t="s">
        <v>2121</v>
      </c>
      <c r="B521" t="s">
        <v>138</v>
      </c>
      <c r="C521" s="4">
        <v>365006510000</v>
      </c>
      <c r="D521" t="s">
        <v>3945</v>
      </c>
      <c r="E521">
        <f>+_xlfn.XLOOKUP(UTILIZADAS[[#This Row],[Numero_Cuenta]],'[1]cobros_marzo (fijo)'!$B:$B,'[1]cobros_marzo (fijo)'!$D:$D,,0)</f>
        <v>0</v>
      </c>
      <c r="G521" s="3">
        <v>46026</v>
      </c>
      <c r="H521">
        <v>66831414</v>
      </c>
      <c r="I521">
        <v>66831414</v>
      </c>
      <c r="K521" t="s">
        <v>2811</v>
      </c>
      <c r="O521" s="3">
        <v>46026</v>
      </c>
      <c r="S521" t="s">
        <v>139</v>
      </c>
      <c r="T521" t="s">
        <v>64</v>
      </c>
      <c r="U521" t="s">
        <v>65</v>
      </c>
      <c r="V521" t="e">
        <f>_xlfn.XLOOKUP(UTILIZADAS[[#This Row],[Contacto1]],Tabla2[phone_number_dialed],Tabla2[status_name],,0)</f>
        <v>#N/A</v>
      </c>
    </row>
    <row r="522" spans="1:22" hidden="1">
      <c r="A522" s="86" t="s">
        <v>2121</v>
      </c>
      <c r="B522" t="s">
        <v>120</v>
      </c>
      <c r="C522" s="4">
        <v>355001270000</v>
      </c>
      <c r="D522" t="s">
        <v>3945</v>
      </c>
      <c r="E522">
        <f>+_xlfn.XLOOKUP(UTILIZADAS[[#This Row],[Numero_Cuenta]],'[1]cobros_marzo (fijo)'!$B:$B,'[1]cobros_marzo (fijo)'!$D:$D,,0)</f>
        <v>0</v>
      </c>
      <c r="G522" s="3">
        <v>46026</v>
      </c>
      <c r="H522">
        <v>69907641</v>
      </c>
      <c r="I522">
        <v>69907641</v>
      </c>
      <c r="K522" t="s">
        <v>2812</v>
      </c>
      <c r="O522" s="3">
        <v>46026</v>
      </c>
      <c r="S522" t="s">
        <v>121</v>
      </c>
      <c r="T522" t="s">
        <v>64</v>
      </c>
      <c r="U522" t="s">
        <v>65</v>
      </c>
      <c r="V522" t="e">
        <f>_xlfn.XLOOKUP(UTILIZADAS[[#This Row],[Contacto1]],Tabla2[phone_number_dialed],Tabla2[status_name],,0)</f>
        <v>#N/A</v>
      </c>
    </row>
    <row r="523" spans="1:22" hidden="1">
      <c r="A523" s="86" t="s">
        <v>2121</v>
      </c>
      <c r="B523" t="s">
        <v>122</v>
      </c>
      <c r="C523" s="4">
        <v>364006990000</v>
      </c>
      <c r="D523" t="s">
        <v>3945</v>
      </c>
      <c r="E523">
        <f>+_xlfn.XLOOKUP(UTILIZADAS[[#This Row],[Numero_Cuenta]],'[1]cobros_marzo (fijo)'!$B:$B,'[1]cobros_marzo (fijo)'!$D:$D,,0)</f>
        <v>0</v>
      </c>
      <c r="G523" s="3">
        <v>46026</v>
      </c>
      <c r="H523">
        <v>64193122</v>
      </c>
      <c r="I523">
        <v>64193122</v>
      </c>
      <c r="K523" t="s">
        <v>2813</v>
      </c>
      <c r="O523" s="3">
        <v>46026</v>
      </c>
      <c r="S523" t="s">
        <v>123</v>
      </c>
      <c r="T523" t="s">
        <v>64</v>
      </c>
      <c r="U523" t="s">
        <v>65</v>
      </c>
      <c r="V523" t="e">
        <f>_xlfn.XLOOKUP(UTILIZADAS[[#This Row],[Contacto1]],Tabla2[phone_number_dialed],Tabla2[status_name],,0)</f>
        <v>#N/A</v>
      </c>
    </row>
    <row r="524" spans="1:22" hidden="1">
      <c r="A524" s="86" t="s">
        <v>2121</v>
      </c>
      <c r="B524" t="s">
        <v>124</v>
      </c>
      <c r="C524" s="4">
        <v>361006340000</v>
      </c>
      <c r="D524" t="s">
        <v>3945</v>
      </c>
      <c r="E524">
        <f>+_xlfn.XLOOKUP(UTILIZADAS[[#This Row],[Numero_Cuenta]],'[1]cobros_marzo (fijo)'!$B:$B,'[1]cobros_marzo (fijo)'!$D:$D,,0)</f>
        <v>0</v>
      </c>
      <c r="G524" s="3">
        <v>46026</v>
      </c>
      <c r="H524">
        <v>67898031</v>
      </c>
      <c r="I524">
        <v>67898031</v>
      </c>
      <c r="K524" t="s">
        <v>2814</v>
      </c>
      <c r="O524" s="3">
        <v>46026</v>
      </c>
      <c r="S524" t="s">
        <v>125</v>
      </c>
      <c r="T524" t="s">
        <v>64</v>
      </c>
      <c r="U524" t="s">
        <v>65</v>
      </c>
      <c r="V524" t="e">
        <f>_xlfn.XLOOKUP(UTILIZADAS[[#This Row],[Contacto1]],Tabla2[phone_number_dialed],Tabla2[status_name],,0)</f>
        <v>#N/A</v>
      </c>
    </row>
    <row r="525" spans="1:22" hidden="1">
      <c r="A525" s="86" t="s">
        <v>2121</v>
      </c>
      <c r="B525" t="s">
        <v>126</v>
      </c>
      <c r="C525" s="4">
        <v>369008540000</v>
      </c>
      <c r="D525" t="s">
        <v>3945</v>
      </c>
      <c r="E525">
        <f>+_xlfn.XLOOKUP(UTILIZADAS[[#This Row],[Numero_Cuenta]],'[1]cobros_marzo (fijo)'!$B:$B,'[1]cobros_marzo (fijo)'!$D:$D,,0)</f>
        <v>0</v>
      </c>
      <c r="G525" s="3">
        <v>46026</v>
      </c>
      <c r="H525">
        <v>65362954</v>
      </c>
      <c r="I525">
        <v>65362954</v>
      </c>
      <c r="K525" t="s">
        <v>2815</v>
      </c>
      <c r="O525" s="3">
        <v>46026</v>
      </c>
      <c r="S525" t="s">
        <v>127</v>
      </c>
      <c r="T525" t="s">
        <v>64</v>
      </c>
      <c r="U525" t="s">
        <v>65</v>
      </c>
      <c r="V525" t="e">
        <f>_xlfn.XLOOKUP(UTILIZADAS[[#This Row],[Contacto1]],Tabla2[phone_number_dialed],Tabla2[status_name],,0)</f>
        <v>#N/A</v>
      </c>
    </row>
    <row r="526" spans="1:22" hidden="1">
      <c r="A526" s="86" t="s">
        <v>2121</v>
      </c>
      <c r="B526" t="s">
        <v>128</v>
      </c>
      <c r="C526" s="4">
        <v>369007690000</v>
      </c>
      <c r="D526" t="s">
        <v>3945</v>
      </c>
      <c r="E526">
        <f>+_xlfn.XLOOKUP(UTILIZADAS[[#This Row],[Numero_Cuenta]],'[1]cobros_marzo (fijo)'!$B:$B,'[1]cobros_marzo (fijo)'!$D:$D,,0)</f>
        <v>0</v>
      </c>
      <c r="G526" s="3">
        <v>46026</v>
      </c>
      <c r="H526">
        <v>63573718</v>
      </c>
      <c r="I526">
        <v>63573718</v>
      </c>
      <c r="K526" t="s">
        <v>2816</v>
      </c>
      <c r="O526" s="3">
        <v>46026</v>
      </c>
      <c r="S526" t="s">
        <v>129</v>
      </c>
      <c r="T526" t="s">
        <v>64</v>
      </c>
      <c r="U526" t="s">
        <v>65</v>
      </c>
      <c r="V526" t="e">
        <f>_xlfn.XLOOKUP(UTILIZADAS[[#This Row],[Contacto1]],Tabla2[phone_number_dialed],Tabla2[status_name],,0)</f>
        <v>#N/A</v>
      </c>
    </row>
    <row r="527" spans="1:22" hidden="1">
      <c r="A527" s="86" t="s">
        <v>2121</v>
      </c>
      <c r="B527" t="s">
        <v>130</v>
      </c>
      <c r="C527" s="4">
        <v>366007100000</v>
      </c>
      <c r="D527" t="s">
        <v>3945</v>
      </c>
      <c r="E527">
        <f>+_xlfn.XLOOKUP(UTILIZADAS[[#This Row],[Numero_Cuenta]],'[1]cobros_marzo (fijo)'!$B:$B,'[1]cobros_marzo (fijo)'!$D:$D,,0)</f>
        <v>0</v>
      </c>
      <c r="G527" s="3">
        <v>46026</v>
      </c>
      <c r="H527">
        <v>66566488</v>
      </c>
      <c r="I527">
        <v>66566488</v>
      </c>
      <c r="K527" t="s">
        <v>2817</v>
      </c>
      <c r="O527" s="3">
        <v>46026</v>
      </c>
      <c r="S527" t="s">
        <v>131</v>
      </c>
      <c r="T527" t="s">
        <v>64</v>
      </c>
      <c r="U527" t="s">
        <v>65</v>
      </c>
      <c r="V527" t="e">
        <f>_xlfn.XLOOKUP(UTILIZADAS[[#This Row],[Contacto1]],Tabla2[phone_number_dialed],Tabla2[status_name],,0)</f>
        <v>#N/A</v>
      </c>
    </row>
    <row r="528" spans="1:22" hidden="1">
      <c r="A528" s="86" t="s">
        <v>2121</v>
      </c>
      <c r="B528" t="s">
        <v>132</v>
      </c>
      <c r="C528" s="4">
        <v>366007030000</v>
      </c>
      <c r="D528" t="s">
        <v>3945</v>
      </c>
      <c r="E528">
        <f>+_xlfn.XLOOKUP(UTILIZADAS[[#This Row],[Numero_Cuenta]],'[1]cobros_marzo (fijo)'!$B:$B,'[1]cobros_marzo (fijo)'!$D:$D,,0)</f>
        <v>0</v>
      </c>
      <c r="G528" s="3">
        <v>46026</v>
      </c>
      <c r="H528">
        <v>69365329</v>
      </c>
      <c r="I528">
        <v>69365329</v>
      </c>
      <c r="K528" t="s">
        <v>2818</v>
      </c>
      <c r="O528" s="3">
        <v>46026</v>
      </c>
      <c r="S528" t="s">
        <v>133</v>
      </c>
      <c r="T528" t="s">
        <v>64</v>
      </c>
      <c r="U528" t="s">
        <v>65</v>
      </c>
      <c r="V528" t="e">
        <f>_xlfn.XLOOKUP(UTILIZADAS[[#This Row],[Contacto1]],Tabla2[phone_number_dialed],Tabla2[status_name],,0)</f>
        <v>#N/A</v>
      </c>
    </row>
    <row r="529" spans="1:22" hidden="1">
      <c r="A529" s="86" t="s">
        <v>2121</v>
      </c>
      <c r="B529" t="s">
        <v>134</v>
      </c>
      <c r="C529" s="4">
        <v>364008580000</v>
      </c>
      <c r="D529" t="s">
        <v>3945</v>
      </c>
      <c r="E529">
        <f>+_xlfn.XLOOKUP(UTILIZADAS[[#This Row],[Numero_Cuenta]],'[1]cobros_marzo (fijo)'!$B:$B,'[1]cobros_marzo (fijo)'!$D:$D,,0)</f>
        <v>0</v>
      </c>
      <c r="G529" s="3">
        <v>46026</v>
      </c>
      <c r="H529">
        <v>69489822</v>
      </c>
      <c r="I529">
        <v>69489822</v>
      </c>
      <c r="K529" t="s">
        <v>2819</v>
      </c>
      <c r="O529" s="3">
        <v>46026</v>
      </c>
      <c r="S529" t="s">
        <v>135</v>
      </c>
      <c r="T529" t="s">
        <v>64</v>
      </c>
      <c r="U529" t="s">
        <v>65</v>
      </c>
      <c r="V529" t="e">
        <f>_xlfn.XLOOKUP(UTILIZADAS[[#This Row],[Contacto1]],Tabla2[phone_number_dialed],Tabla2[status_name],,0)</f>
        <v>#N/A</v>
      </c>
    </row>
    <row r="530" spans="1:22" hidden="1">
      <c r="A530" s="86" t="s">
        <v>2121</v>
      </c>
      <c r="B530" t="s">
        <v>136</v>
      </c>
      <c r="C530" s="4">
        <v>346382020000</v>
      </c>
      <c r="D530" t="s">
        <v>3945</v>
      </c>
      <c r="E530">
        <f>+_xlfn.XLOOKUP(UTILIZADAS[[#This Row],[Numero_Cuenta]],'[1]cobros_marzo (fijo)'!$B:$B,'[1]cobros_marzo (fijo)'!$D:$D,,0)</f>
        <v>0</v>
      </c>
      <c r="G530" s="3">
        <v>46026</v>
      </c>
      <c r="H530">
        <v>68184307</v>
      </c>
      <c r="I530">
        <v>68184307</v>
      </c>
      <c r="K530" t="s">
        <v>2820</v>
      </c>
      <c r="O530" s="3">
        <v>46026</v>
      </c>
      <c r="S530" t="s">
        <v>137</v>
      </c>
      <c r="T530" t="s">
        <v>64</v>
      </c>
      <c r="U530" t="s">
        <v>65</v>
      </c>
      <c r="V530" t="e">
        <f>_xlfn.XLOOKUP(UTILIZADAS[[#This Row],[Contacto1]],Tabla2[phone_number_dialed],Tabla2[status_name],,0)</f>
        <v>#N/A</v>
      </c>
    </row>
    <row r="531" spans="1:22" hidden="1">
      <c r="A531" s="86" t="s">
        <v>2121</v>
      </c>
      <c r="B531" t="s">
        <v>90</v>
      </c>
      <c r="C531" s="4">
        <v>363010370000</v>
      </c>
      <c r="D531" t="s">
        <v>3945</v>
      </c>
      <c r="E531">
        <f>+_xlfn.XLOOKUP(UTILIZADAS[[#This Row],[Numero_Cuenta]],'[1]cobros_marzo (fijo)'!$B:$B,'[1]cobros_marzo (fijo)'!$D:$D,,0)</f>
        <v>0</v>
      </c>
      <c r="G531" s="3">
        <v>46026</v>
      </c>
      <c r="H531">
        <v>68838441</v>
      </c>
      <c r="I531">
        <v>68838441</v>
      </c>
      <c r="K531" t="s">
        <v>2821</v>
      </c>
      <c r="O531" s="3">
        <v>46026</v>
      </c>
      <c r="S531" t="s">
        <v>91</v>
      </c>
      <c r="T531" t="s">
        <v>64</v>
      </c>
      <c r="U531" t="s">
        <v>65</v>
      </c>
      <c r="V531" t="e">
        <f>_xlfn.XLOOKUP(UTILIZADAS[[#This Row],[Contacto1]],Tabla2[phone_number_dialed],Tabla2[status_name],,0)</f>
        <v>#N/A</v>
      </c>
    </row>
    <row r="532" spans="1:22" hidden="1">
      <c r="A532" s="86" t="s">
        <v>2121</v>
      </c>
      <c r="B532" t="s">
        <v>92</v>
      </c>
      <c r="C532" s="4">
        <v>364010360000</v>
      </c>
      <c r="D532" t="s">
        <v>3945</v>
      </c>
      <c r="E532">
        <f>+_xlfn.XLOOKUP(UTILIZADAS[[#This Row],[Numero_Cuenta]],'[1]cobros_marzo (fijo)'!$B:$B,'[1]cobros_marzo (fijo)'!$D:$D,,0)</f>
        <v>0</v>
      </c>
      <c r="G532" s="3">
        <v>46026</v>
      </c>
      <c r="H532">
        <v>63366292</v>
      </c>
      <c r="I532">
        <v>63366292</v>
      </c>
      <c r="K532" t="s">
        <v>2822</v>
      </c>
      <c r="O532" s="3">
        <v>46026</v>
      </c>
      <c r="S532" t="s">
        <v>93</v>
      </c>
      <c r="T532" t="s">
        <v>64</v>
      </c>
      <c r="U532" t="s">
        <v>65</v>
      </c>
      <c r="V532" t="e">
        <f>_xlfn.XLOOKUP(UTILIZADAS[[#This Row],[Contacto1]],Tabla2[phone_number_dialed],Tabla2[status_name],,0)</f>
        <v>#N/A</v>
      </c>
    </row>
    <row r="533" spans="1:22" hidden="1">
      <c r="A533" s="86" t="s">
        <v>2121</v>
      </c>
      <c r="B533" t="s">
        <v>94</v>
      </c>
      <c r="C533" s="4">
        <v>216045700000</v>
      </c>
      <c r="D533" t="s">
        <v>3945</v>
      </c>
      <c r="E533">
        <f>+_xlfn.XLOOKUP(UTILIZADAS[[#This Row],[Numero_Cuenta]],'[1]cobros_marzo (fijo)'!$B:$B,'[1]cobros_marzo (fijo)'!$D:$D,,0)</f>
        <v>0</v>
      </c>
      <c r="G533" s="3">
        <v>46026</v>
      </c>
      <c r="H533">
        <v>63140940</v>
      </c>
      <c r="I533">
        <v>63140940</v>
      </c>
      <c r="K533" t="s">
        <v>2823</v>
      </c>
      <c r="O533" s="3">
        <v>46026</v>
      </c>
      <c r="S533" t="s">
        <v>95</v>
      </c>
      <c r="T533" t="s">
        <v>64</v>
      </c>
      <c r="U533" t="s">
        <v>65</v>
      </c>
      <c r="V533" t="e">
        <f>_xlfn.XLOOKUP(UTILIZADAS[[#This Row],[Contacto1]],Tabla2[phone_number_dialed],Tabla2[status_name],,0)</f>
        <v>#N/A</v>
      </c>
    </row>
    <row r="534" spans="1:22" hidden="1">
      <c r="A534" s="86" t="s">
        <v>2121</v>
      </c>
      <c r="B534" t="s">
        <v>96</v>
      </c>
      <c r="C534" s="4">
        <v>362010160000</v>
      </c>
      <c r="D534" t="s">
        <v>3945</v>
      </c>
      <c r="E534">
        <f>+_xlfn.XLOOKUP(UTILIZADAS[[#This Row],[Numero_Cuenta]],'[1]cobros_marzo (fijo)'!$B:$B,'[1]cobros_marzo (fijo)'!$D:$D,,0)</f>
        <v>0</v>
      </c>
      <c r="G534" s="3">
        <v>46026</v>
      </c>
      <c r="H534">
        <v>64620677</v>
      </c>
      <c r="I534">
        <v>64620677</v>
      </c>
      <c r="K534" t="s">
        <v>2824</v>
      </c>
      <c r="O534" s="3">
        <v>46026</v>
      </c>
      <c r="S534" t="s">
        <v>97</v>
      </c>
      <c r="T534" t="s">
        <v>64</v>
      </c>
      <c r="U534" t="s">
        <v>65</v>
      </c>
      <c r="V534" t="e">
        <f>_xlfn.XLOOKUP(UTILIZADAS[[#This Row],[Contacto1]],Tabla2[phone_number_dialed],Tabla2[status_name],,0)</f>
        <v>#N/A</v>
      </c>
    </row>
    <row r="535" spans="1:22" hidden="1">
      <c r="A535" s="86" t="s">
        <v>2121</v>
      </c>
      <c r="B535" t="s">
        <v>98</v>
      </c>
      <c r="C535" s="4">
        <v>342410060000</v>
      </c>
      <c r="D535" t="s">
        <v>3945</v>
      </c>
      <c r="E535">
        <f>+_xlfn.XLOOKUP(UTILIZADAS[[#This Row],[Numero_Cuenta]],'[1]cobros_marzo (fijo)'!$B:$B,'[1]cobros_marzo (fijo)'!$D:$D,,0)</f>
        <v>0</v>
      </c>
      <c r="G535" s="3">
        <v>46026</v>
      </c>
      <c r="H535">
        <v>66536181</v>
      </c>
      <c r="I535">
        <v>66536181</v>
      </c>
      <c r="K535" t="s">
        <v>2825</v>
      </c>
      <c r="O535" s="3">
        <v>46026</v>
      </c>
      <c r="S535" t="s">
        <v>99</v>
      </c>
      <c r="T535" t="s">
        <v>64</v>
      </c>
      <c r="U535" t="s">
        <v>65</v>
      </c>
      <c r="V535" t="e">
        <f>_xlfn.XLOOKUP(UTILIZADAS[[#This Row],[Contacto1]],Tabla2[phone_number_dialed],Tabla2[status_name],,0)</f>
        <v>#N/A</v>
      </c>
    </row>
    <row r="536" spans="1:22" hidden="1">
      <c r="A536" s="86" t="s">
        <v>2121</v>
      </c>
      <c r="B536" t="s">
        <v>100</v>
      </c>
      <c r="C536" s="4">
        <v>347453750000</v>
      </c>
      <c r="D536" t="s">
        <v>3945</v>
      </c>
      <c r="E536">
        <f>+_xlfn.XLOOKUP(UTILIZADAS[[#This Row],[Numero_Cuenta]],'[1]cobros_marzo (fijo)'!$B:$B,'[1]cobros_marzo (fijo)'!$D:$D,,0)</f>
        <v>0</v>
      </c>
      <c r="G536" s="3">
        <v>46026</v>
      </c>
      <c r="H536">
        <v>66935479</v>
      </c>
      <c r="I536">
        <v>66935479</v>
      </c>
      <c r="K536" t="s">
        <v>2826</v>
      </c>
      <c r="O536" s="3">
        <v>46026</v>
      </c>
      <c r="S536" t="s">
        <v>101</v>
      </c>
      <c r="T536" t="s">
        <v>64</v>
      </c>
      <c r="U536" t="s">
        <v>65</v>
      </c>
      <c r="V536" t="e">
        <f>_xlfn.XLOOKUP(UTILIZADAS[[#This Row],[Contacto1]],Tabla2[phone_number_dialed],Tabla2[status_name],,0)</f>
        <v>#N/A</v>
      </c>
    </row>
    <row r="537" spans="1:22" hidden="1">
      <c r="A537" s="86" t="s">
        <v>2121</v>
      </c>
      <c r="B537" t="s">
        <v>102</v>
      </c>
      <c r="C537" s="4">
        <v>368010570000</v>
      </c>
      <c r="D537" t="s">
        <v>3945</v>
      </c>
      <c r="E537">
        <f>+_xlfn.XLOOKUP(UTILIZADAS[[#This Row],[Numero_Cuenta]],'[1]cobros_marzo (fijo)'!$B:$B,'[1]cobros_marzo (fijo)'!$D:$D,,0)</f>
        <v>0</v>
      </c>
      <c r="G537" s="3">
        <v>46026</v>
      </c>
      <c r="H537">
        <v>65285484</v>
      </c>
      <c r="I537">
        <v>65285484</v>
      </c>
      <c r="K537" t="s">
        <v>2827</v>
      </c>
      <c r="O537" s="3">
        <v>46026</v>
      </c>
      <c r="S537" t="s">
        <v>103</v>
      </c>
      <c r="T537" t="s">
        <v>64</v>
      </c>
      <c r="U537" t="s">
        <v>65</v>
      </c>
      <c r="V537" t="e">
        <f>_xlfn.XLOOKUP(UTILIZADAS[[#This Row],[Contacto1]],Tabla2[phone_number_dialed],Tabla2[status_name],,0)</f>
        <v>#N/A</v>
      </c>
    </row>
    <row r="538" spans="1:22" hidden="1">
      <c r="A538" s="86" t="s">
        <v>2121</v>
      </c>
      <c r="B538" t="s">
        <v>104</v>
      </c>
      <c r="C538" s="4">
        <v>363009810000</v>
      </c>
      <c r="D538" t="s">
        <v>3945</v>
      </c>
      <c r="E538">
        <f>+_xlfn.XLOOKUP(UTILIZADAS[[#This Row],[Numero_Cuenta]],'[1]cobros_marzo (fijo)'!$B:$B,'[1]cobros_marzo (fijo)'!$D:$D,,0)</f>
        <v>0</v>
      </c>
      <c r="G538" s="3">
        <v>46026</v>
      </c>
      <c r="H538">
        <v>64526837</v>
      </c>
      <c r="I538">
        <v>64526837</v>
      </c>
      <c r="K538" t="s">
        <v>2828</v>
      </c>
      <c r="O538" s="3">
        <v>46026</v>
      </c>
      <c r="S538" t="s">
        <v>105</v>
      </c>
      <c r="T538" t="s">
        <v>64</v>
      </c>
      <c r="U538" t="s">
        <v>65</v>
      </c>
      <c r="V538" t="e">
        <f>_xlfn.XLOOKUP(UTILIZADAS[[#This Row],[Contacto1]],Tabla2[phone_number_dialed],Tabla2[status_name],,0)</f>
        <v>#N/A</v>
      </c>
    </row>
    <row r="539" spans="1:22" hidden="1">
      <c r="A539" s="86" t="s">
        <v>2121</v>
      </c>
      <c r="B539" t="s">
        <v>106</v>
      </c>
      <c r="C539" s="4">
        <v>361004700000</v>
      </c>
      <c r="D539" t="s">
        <v>3945</v>
      </c>
      <c r="E539">
        <f>+_xlfn.XLOOKUP(UTILIZADAS[[#This Row],[Numero_Cuenta]],'[1]cobros_marzo (fijo)'!$B:$B,'[1]cobros_marzo (fijo)'!$D:$D,,0)</f>
        <v>0</v>
      </c>
      <c r="G539" s="3">
        <v>46026</v>
      </c>
      <c r="H539">
        <v>69143489</v>
      </c>
      <c r="I539">
        <v>69143489</v>
      </c>
      <c r="K539" t="s">
        <v>2829</v>
      </c>
      <c r="O539" s="3">
        <v>46026</v>
      </c>
      <c r="S539" t="s">
        <v>107</v>
      </c>
      <c r="T539" t="s">
        <v>84</v>
      </c>
      <c r="U539" t="s">
        <v>65</v>
      </c>
      <c r="V539" t="e">
        <f>_xlfn.XLOOKUP(UTILIZADAS[[#This Row],[Contacto1]],Tabla2[phone_number_dialed],Tabla2[status_name],,0)</f>
        <v>#N/A</v>
      </c>
    </row>
    <row r="540" spans="1:22" hidden="1">
      <c r="A540" s="86" t="s">
        <v>2121</v>
      </c>
      <c r="B540" t="s">
        <v>108</v>
      </c>
      <c r="C540" s="4">
        <v>356381500000</v>
      </c>
      <c r="D540" t="s">
        <v>3945</v>
      </c>
      <c r="E540">
        <f>+_xlfn.XLOOKUP(UTILIZADAS[[#This Row],[Numero_Cuenta]],'[1]cobros_marzo (fijo)'!$B:$B,'[1]cobros_marzo (fijo)'!$D:$D,,0)</f>
        <v>0</v>
      </c>
      <c r="G540" s="3">
        <v>46026</v>
      </c>
      <c r="H540">
        <v>65320123</v>
      </c>
      <c r="I540">
        <v>65320123</v>
      </c>
      <c r="K540" t="s">
        <v>2830</v>
      </c>
      <c r="O540" s="3">
        <v>46026</v>
      </c>
      <c r="S540" t="s">
        <v>109</v>
      </c>
      <c r="T540" t="s">
        <v>84</v>
      </c>
      <c r="U540" t="s">
        <v>65</v>
      </c>
      <c r="V540" t="e">
        <f>_xlfn.XLOOKUP(UTILIZADAS[[#This Row],[Contacto1]],Tabla2[phone_number_dialed],Tabla2[status_name],,0)</f>
        <v>#N/A</v>
      </c>
    </row>
    <row r="541" spans="1:22" hidden="1">
      <c r="A541" s="86" t="s">
        <v>2121</v>
      </c>
      <c r="B541" t="s">
        <v>110</v>
      </c>
      <c r="C541" s="4">
        <v>354376950000</v>
      </c>
      <c r="D541" t="s">
        <v>3945</v>
      </c>
      <c r="E541">
        <f>+_xlfn.XLOOKUP(UTILIZADAS[[#This Row],[Numero_Cuenta]],'[1]cobros_marzo (fijo)'!$B:$B,'[1]cobros_marzo (fijo)'!$D:$D,,0)</f>
        <v>0</v>
      </c>
      <c r="G541" s="3">
        <v>46026</v>
      </c>
      <c r="H541">
        <v>65501305</v>
      </c>
      <c r="I541">
        <v>65501305</v>
      </c>
      <c r="K541" t="s">
        <v>2831</v>
      </c>
      <c r="O541" s="3">
        <v>46026</v>
      </c>
      <c r="S541" t="s">
        <v>111</v>
      </c>
      <c r="T541" t="s">
        <v>84</v>
      </c>
      <c r="U541" t="s">
        <v>65</v>
      </c>
      <c r="V541" t="e">
        <f>_xlfn.XLOOKUP(UTILIZADAS[[#This Row],[Contacto1]],Tabla2[phone_number_dialed],Tabla2[status_name],,0)</f>
        <v>#N/A</v>
      </c>
    </row>
    <row r="542" spans="1:22" hidden="1">
      <c r="A542" s="86" t="s">
        <v>2121</v>
      </c>
      <c r="B542" t="s">
        <v>112</v>
      </c>
      <c r="C542" s="4">
        <v>269018190000</v>
      </c>
      <c r="D542" t="s">
        <v>3945</v>
      </c>
      <c r="E542">
        <f>+_xlfn.XLOOKUP(UTILIZADAS[[#This Row],[Numero_Cuenta]],'[1]cobros_marzo (fijo)'!$B:$B,'[1]cobros_marzo (fijo)'!$D:$D,,0)</f>
        <v>0</v>
      </c>
      <c r="G542" s="3">
        <v>46026</v>
      </c>
      <c r="H542">
        <v>68661624</v>
      </c>
      <c r="I542">
        <v>68661624</v>
      </c>
      <c r="K542" t="s">
        <v>2832</v>
      </c>
      <c r="O542" s="3">
        <v>46026</v>
      </c>
      <c r="S542" t="s">
        <v>113</v>
      </c>
      <c r="T542" t="s">
        <v>64</v>
      </c>
      <c r="U542" t="s">
        <v>65</v>
      </c>
      <c r="V542" t="e">
        <f>_xlfn.XLOOKUP(UTILIZADAS[[#This Row],[Contacto1]],Tabla2[phone_number_dialed],Tabla2[status_name],,0)</f>
        <v>#N/A</v>
      </c>
    </row>
    <row r="543" spans="1:22" hidden="1">
      <c r="A543" s="86" t="s">
        <v>2121</v>
      </c>
      <c r="B543" t="s">
        <v>114</v>
      </c>
      <c r="C543" s="4">
        <v>362010280000</v>
      </c>
      <c r="D543" t="s">
        <v>3945</v>
      </c>
      <c r="E543">
        <f>+_xlfn.XLOOKUP(UTILIZADAS[[#This Row],[Numero_Cuenta]],'[1]cobros_marzo (fijo)'!$B:$B,'[1]cobros_marzo (fijo)'!$D:$D,,0)</f>
        <v>0</v>
      </c>
      <c r="G543" s="3">
        <v>46026</v>
      </c>
      <c r="H543">
        <v>69267566</v>
      </c>
      <c r="I543">
        <v>69267566</v>
      </c>
      <c r="K543" t="s">
        <v>2833</v>
      </c>
      <c r="O543" s="3">
        <v>46026</v>
      </c>
      <c r="S543" t="s">
        <v>115</v>
      </c>
      <c r="T543" t="s">
        <v>64</v>
      </c>
      <c r="U543" t="s">
        <v>65</v>
      </c>
      <c r="V543" t="e">
        <f>_xlfn.XLOOKUP(UTILIZADAS[[#This Row],[Contacto1]],Tabla2[phone_number_dialed],Tabla2[status_name],,0)</f>
        <v>#N/A</v>
      </c>
    </row>
    <row r="544" spans="1:22" hidden="1">
      <c r="A544" s="86" t="s">
        <v>2121</v>
      </c>
      <c r="B544" t="s">
        <v>116</v>
      </c>
      <c r="C544" s="4">
        <v>346448850000</v>
      </c>
      <c r="D544" t="s">
        <v>3945</v>
      </c>
      <c r="E544">
        <f>+_xlfn.XLOOKUP(UTILIZADAS[[#This Row],[Numero_Cuenta]],'[1]cobros_marzo (fijo)'!$B:$B,'[1]cobros_marzo (fijo)'!$D:$D,,0)</f>
        <v>0</v>
      </c>
      <c r="G544" s="3">
        <v>46026</v>
      </c>
      <c r="H544">
        <v>68290890</v>
      </c>
      <c r="I544">
        <v>68290890</v>
      </c>
      <c r="K544" t="s">
        <v>2834</v>
      </c>
      <c r="O544" s="3">
        <v>46026</v>
      </c>
      <c r="S544" t="s">
        <v>117</v>
      </c>
      <c r="T544" t="s">
        <v>64</v>
      </c>
      <c r="U544" t="s">
        <v>65</v>
      </c>
      <c r="V544" t="e">
        <f>_xlfn.XLOOKUP(UTILIZADAS[[#This Row],[Contacto1]],Tabla2[phone_number_dialed],Tabla2[status_name],,0)</f>
        <v>#N/A</v>
      </c>
    </row>
    <row r="545" spans="1:22" hidden="1">
      <c r="A545" s="86" t="s">
        <v>2121</v>
      </c>
      <c r="B545" t="s">
        <v>118</v>
      </c>
      <c r="C545" s="4">
        <v>223023930000</v>
      </c>
      <c r="D545" t="s">
        <v>3945</v>
      </c>
      <c r="E545">
        <f>+_xlfn.XLOOKUP(UTILIZADAS[[#This Row],[Numero_Cuenta]],'[1]cobros_marzo (fijo)'!$B:$B,'[1]cobros_marzo (fijo)'!$D:$D,,0)</f>
        <v>0</v>
      </c>
      <c r="G545" s="3">
        <v>46026</v>
      </c>
      <c r="H545">
        <v>63345226</v>
      </c>
      <c r="I545">
        <v>63345226</v>
      </c>
      <c r="K545" t="s">
        <v>2835</v>
      </c>
      <c r="O545" s="3">
        <v>46026</v>
      </c>
      <c r="S545" t="s">
        <v>119</v>
      </c>
      <c r="T545" t="s">
        <v>72</v>
      </c>
      <c r="U545" t="s">
        <v>65</v>
      </c>
      <c r="V545" t="e">
        <f>_xlfn.XLOOKUP(UTILIZADAS[[#This Row],[Contacto1]],Tabla2[phone_number_dialed],Tabla2[status_name],,0)</f>
        <v>#N/A</v>
      </c>
    </row>
    <row r="546" spans="1:22" hidden="1">
      <c r="A546" s="86" t="s">
        <v>2121</v>
      </c>
      <c r="B546" t="s">
        <v>73</v>
      </c>
      <c r="C546" s="4">
        <v>362011840000</v>
      </c>
      <c r="D546" t="s">
        <v>3945</v>
      </c>
      <c r="E546">
        <f>+_xlfn.XLOOKUP(UTILIZADAS[[#This Row],[Numero_Cuenta]],'[1]cobros_marzo (fijo)'!$B:$B,'[1]cobros_marzo (fijo)'!$D:$D,,0)</f>
        <v>0</v>
      </c>
      <c r="G546" s="3">
        <v>46026</v>
      </c>
      <c r="H546">
        <v>62929601</v>
      </c>
      <c r="I546">
        <v>62929601</v>
      </c>
      <c r="K546" t="s">
        <v>2836</v>
      </c>
      <c r="O546" s="3">
        <v>46026</v>
      </c>
      <c r="S546" t="s">
        <v>74</v>
      </c>
      <c r="T546" t="s">
        <v>64</v>
      </c>
      <c r="U546" t="s">
        <v>65</v>
      </c>
      <c r="V546" t="e">
        <f>_xlfn.XLOOKUP(UTILIZADAS[[#This Row],[Contacto1]],Tabla2[phone_number_dialed],Tabla2[status_name],,0)</f>
        <v>#N/A</v>
      </c>
    </row>
    <row r="547" spans="1:22" hidden="1">
      <c r="A547" s="86" t="s">
        <v>2121</v>
      </c>
      <c r="B547" t="s">
        <v>75</v>
      </c>
      <c r="C547" s="4">
        <v>362008530000</v>
      </c>
      <c r="D547" t="s">
        <v>3945</v>
      </c>
      <c r="E547">
        <f>+_xlfn.XLOOKUP(UTILIZADAS[[#This Row],[Numero_Cuenta]],'[1]cobros_marzo (fijo)'!$B:$B,'[1]cobros_marzo (fijo)'!$D:$D,,0)</f>
        <v>0</v>
      </c>
      <c r="G547" s="3">
        <v>46026</v>
      </c>
      <c r="H547">
        <v>68587773</v>
      </c>
      <c r="I547">
        <v>68587773</v>
      </c>
      <c r="K547" t="s">
        <v>2837</v>
      </c>
      <c r="O547" s="3">
        <v>46026</v>
      </c>
      <c r="S547" t="s">
        <v>76</v>
      </c>
      <c r="T547" t="s">
        <v>64</v>
      </c>
      <c r="U547" t="s">
        <v>65</v>
      </c>
      <c r="V547" t="e">
        <f>_xlfn.XLOOKUP(UTILIZADAS[[#This Row],[Contacto1]],Tabla2[phone_number_dialed],Tabla2[status_name],,0)</f>
        <v>#N/A</v>
      </c>
    </row>
    <row r="548" spans="1:22" hidden="1">
      <c r="A548" s="86" t="s">
        <v>2121</v>
      </c>
      <c r="B548" t="s">
        <v>77</v>
      </c>
      <c r="C548" s="4">
        <v>336035180000</v>
      </c>
      <c r="D548" t="s">
        <v>3945</v>
      </c>
      <c r="E548">
        <f>+_xlfn.XLOOKUP(UTILIZADAS[[#This Row],[Numero_Cuenta]],'[1]cobros_marzo (fijo)'!$B:$B,'[1]cobros_marzo (fijo)'!$D:$D,,0)</f>
        <v>0</v>
      </c>
      <c r="G548" s="3">
        <v>46026</v>
      </c>
      <c r="H548">
        <v>66257200</v>
      </c>
      <c r="I548">
        <v>66257200</v>
      </c>
      <c r="K548" t="s">
        <v>2838</v>
      </c>
      <c r="O548" s="3">
        <v>46026</v>
      </c>
      <c r="S548" t="s">
        <v>78</v>
      </c>
      <c r="T548" t="s">
        <v>64</v>
      </c>
      <c r="U548" t="s">
        <v>65</v>
      </c>
      <c r="V548" t="e">
        <f>_xlfn.XLOOKUP(UTILIZADAS[[#This Row],[Contacto1]],Tabla2[phone_number_dialed],Tabla2[status_name],,0)</f>
        <v>#N/A</v>
      </c>
    </row>
    <row r="549" spans="1:22" hidden="1">
      <c r="A549" s="86" t="s">
        <v>2121</v>
      </c>
      <c r="B549" t="s">
        <v>79</v>
      </c>
      <c r="C549" s="4">
        <v>366011660000</v>
      </c>
      <c r="D549" t="s">
        <v>3945</v>
      </c>
      <c r="E549">
        <f>+_xlfn.XLOOKUP(UTILIZADAS[[#This Row],[Numero_Cuenta]],'[1]cobros_marzo (fijo)'!$B:$B,'[1]cobros_marzo (fijo)'!$D:$D,,0)</f>
        <v>0</v>
      </c>
      <c r="G549" s="3">
        <v>46026</v>
      </c>
      <c r="H549">
        <v>61354256</v>
      </c>
      <c r="I549">
        <v>61354256</v>
      </c>
      <c r="K549" t="s">
        <v>2839</v>
      </c>
      <c r="O549" s="3">
        <v>46026</v>
      </c>
      <c r="S549" t="s">
        <v>80</v>
      </c>
      <c r="T549" t="s">
        <v>64</v>
      </c>
      <c r="U549" t="s">
        <v>65</v>
      </c>
      <c r="V549" t="e">
        <f>_xlfn.XLOOKUP(UTILIZADAS[[#This Row],[Contacto1]],Tabla2[phone_number_dialed],Tabla2[status_name],,0)</f>
        <v>#N/A</v>
      </c>
    </row>
    <row r="550" spans="1:22" hidden="1">
      <c r="A550" s="86" t="s">
        <v>2121</v>
      </c>
      <c r="B550" t="s">
        <v>82</v>
      </c>
      <c r="C550" s="4">
        <v>362006100000</v>
      </c>
      <c r="D550" t="s">
        <v>3945</v>
      </c>
      <c r="E550">
        <f>+_xlfn.XLOOKUP(UTILIZADAS[[#This Row],[Numero_Cuenta]],'[1]cobros_marzo (fijo)'!$B:$B,'[1]cobros_marzo (fijo)'!$D:$D,,0)</f>
        <v>0</v>
      </c>
      <c r="G550" s="3">
        <v>46026</v>
      </c>
      <c r="H550">
        <v>69984531</v>
      </c>
      <c r="I550">
        <v>69984531</v>
      </c>
      <c r="K550" t="s">
        <v>2840</v>
      </c>
      <c r="O550" s="3">
        <v>46026</v>
      </c>
      <c r="S550" t="s">
        <v>83</v>
      </c>
      <c r="T550" t="s">
        <v>64</v>
      </c>
      <c r="U550" t="s">
        <v>65</v>
      </c>
      <c r="V550" t="e">
        <f>_xlfn.XLOOKUP(UTILIZADAS[[#This Row],[Contacto1]],Tabla2[phone_number_dialed],Tabla2[status_name],,0)</f>
        <v>#N/A</v>
      </c>
    </row>
    <row r="551" spans="1:22" hidden="1">
      <c r="A551" s="86" t="s">
        <v>2121</v>
      </c>
      <c r="B551" t="s">
        <v>86</v>
      </c>
      <c r="C551" s="4">
        <v>362010540000</v>
      </c>
      <c r="D551" t="s">
        <v>3945</v>
      </c>
      <c r="E551">
        <f>+_xlfn.XLOOKUP(UTILIZADAS[[#This Row],[Numero_Cuenta]],'[1]cobros_marzo (fijo)'!$B:$B,'[1]cobros_marzo (fijo)'!$D:$D,,0)</f>
        <v>0</v>
      </c>
      <c r="G551" s="3">
        <v>46026</v>
      </c>
      <c r="H551">
        <v>63238835</v>
      </c>
      <c r="I551">
        <v>63238835</v>
      </c>
      <c r="K551" t="s">
        <v>2841</v>
      </c>
      <c r="O551" s="3">
        <v>46026</v>
      </c>
      <c r="S551" t="s">
        <v>87</v>
      </c>
      <c r="T551" t="s">
        <v>64</v>
      </c>
      <c r="U551" t="s">
        <v>65</v>
      </c>
      <c r="V551" t="e">
        <f>_xlfn.XLOOKUP(UTILIZADAS[[#This Row],[Contacto1]],Tabla2[phone_number_dialed],Tabla2[status_name],,0)</f>
        <v>#N/A</v>
      </c>
    </row>
    <row r="552" spans="1:22" hidden="1">
      <c r="A552" s="86" t="s">
        <v>2121</v>
      </c>
      <c r="B552" t="s">
        <v>88</v>
      </c>
      <c r="C552" s="4">
        <v>368009770000</v>
      </c>
      <c r="D552" t="s">
        <v>3945</v>
      </c>
      <c r="E552">
        <f>+_xlfn.XLOOKUP(UTILIZADAS[[#This Row],[Numero_Cuenta]],'[1]cobros_marzo (fijo)'!$B:$B,'[1]cobros_marzo (fijo)'!$D:$D,,0)</f>
        <v>0</v>
      </c>
      <c r="G552" s="3">
        <v>46026</v>
      </c>
      <c r="H552">
        <v>69916876</v>
      </c>
      <c r="I552">
        <v>69916876</v>
      </c>
      <c r="K552" t="s">
        <v>2842</v>
      </c>
      <c r="O552" s="3">
        <v>46026</v>
      </c>
      <c r="S552" t="s">
        <v>89</v>
      </c>
      <c r="T552" t="s">
        <v>64</v>
      </c>
      <c r="U552" t="s">
        <v>65</v>
      </c>
      <c r="V552" t="e">
        <f>_xlfn.XLOOKUP(UTILIZADAS[[#This Row],[Contacto1]],Tabla2[phone_number_dialed],Tabla2[status_name],,0)</f>
        <v>#N/A</v>
      </c>
    </row>
    <row r="553" spans="1:22" hidden="1">
      <c r="A553" s="86" t="s">
        <v>2121</v>
      </c>
      <c r="B553" t="s">
        <v>66</v>
      </c>
      <c r="C553" s="4">
        <v>154058290000</v>
      </c>
      <c r="D553" t="s">
        <v>3945</v>
      </c>
      <c r="E5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53" s="3">
        <v>46026</v>
      </c>
      <c r="H553">
        <v>68306058</v>
      </c>
      <c r="I553">
        <v>68306058</v>
      </c>
      <c r="K553" t="s">
        <v>2843</v>
      </c>
      <c r="O553" s="3">
        <v>46026</v>
      </c>
      <c r="S553" t="s">
        <v>67</v>
      </c>
      <c r="T553" t="s">
        <v>64</v>
      </c>
      <c r="U553" t="s">
        <v>65</v>
      </c>
      <c r="V553" t="e">
        <f>_xlfn.XLOOKUP(UTILIZADAS[[#This Row],[Contacto1]],Tabla2[phone_number_dialed],Tabla2[status_name],,0)</f>
        <v>#N/A</v>
      </c>
    </row>
    <row r="554" spans="1:22" hidden="1">
      <c r="A554" s="86" t="s">
        <v>2121</v>
      </c>
      <c r="B554" t="s">
        <v>68</v>
      </c>
      <c r="C554" s="4">
        <v>369013330000</v>
      </c>
      <c r="D554" t="s">
        <v>3945</v>
      </c>
      <c r="E554">
        <f>+_xlfn.XLOOKUP(UTILIZADAS[[#This Row],[Numero_Cuenta]],'[1]cobros_marzo (fijo)'!$B:$B,'[1]cobros_marzo (fijo)'!$D:$D,,0)</f>
        <v>0</v>
      </c>
      <c r="G554" s="3">
        <v>46026</v>
      </c>
      <c r="H554">
        <v>60146263</v>
      </c>
      <c r="I554">
        <v>60146263</v>
      </c>
      <c r="K554" t="s">
        <v>2844</v>
      </c>
      <c r="O554" s="3">
        <v>46026</v>
      </c>
      <c r="S554" t="s">
        <v>69</v>
      </c>
      <c r="T554" t="s">
        <v>64</v>
      </c>
      <c r="U554" t="s">
        <v>65</v>
      </c>
      <c r="V554" t="e">
        <f>_xlfn.XLOOKUP(UTILIZADAS[[#This Row],[Contacto1]],Tabla2[phone_number_dialed],Tabla2[status_name],,0)</f>
        <v>#N/A</v>
      </c>
    </row>
    <row r="555" spans="1:22" hidden="1">
      <c r="A555" s="86" t="s">
        <v>2121</v>
      </c>
      <c r="B555" t="s">
        <v>70</v>
      </c>
      <c r="C555" s="4">
        <v>303032830000</v>
      </c>
      <c r="D555" t="s">
        <v>3945</v>
      </c>
      <c r="E555">
        <f>+_xlfn.XLOOKUP(UTILIZADAS[[#This Row],[Numero_Cuenta]],'[1]cobros_marzo (fijo)'!$B:$B,'[1]cobros_marzo (fijo)'!$D:$D,,0)</f>
        <v>0</v>
      </c>
      <c r="G555" s="3">
        <v>46026</v>
      </c>
      <c r="H555">
        <v>64701986</v>
      </c>
      <c r="I555">
        <v>64701986</v>
      </c>
      <c r="K555" t="s">
        <v>2845</v>
      </c>
      <c r="O555" s="3">
        <v>46026</v>
      </c>
      <c r="S555" t="s">
        <v>71</v>
      </c>
      <c r="T555" t="s">
        <v>72</v>
      </c>
      <c r="U555" t="s">
        <v>65</v>
      </c>
      <c r="V555" t="e">
        <f>_xlfn.XLOOKUP(UTILIZADAS[[#This Row],[Contacto1]],Tabla2[phone_number_dialed],Tabla2[status_name],,0)</f>
        <v>#N/A</v>
      </c>
    </row>
    <row r="556" spans="1:22" hidden="1">
      <c r="A556" s="86" t="s">
        <v>2121</v>
      </c>
      <c r="B556" t="s">
        <v>2179</v>
      </c>
      <c r="C556" s="4">
        <v>368014210000</v>
      </c>
      <c r="D556" t="s">
        <v>3945</v>
      </c>
      <c r="E556">
        <f>+_xlfn.XLOOKUP(UTILIZADAS[[#This Row],[Numero_Cuenta]],'[1]cobros_marzo (fijo)'!$B:$B,'[1]cobros_marzo (fijo)'!$D:$D,,0)</f>
        <v>0</v>
      </c>
      <c r="G556" s="3">
        <v>46026</v>
      </c>
      <c r="H556">
        <v>64883347</v>
      </c>
      <c r="I556">
        <v>64883347</v>
      </c>
      <c r="K556" t="s">
        <v>2846</v>
      </c>
      <c r="O556" s="3">
        <v>46026</v>
      </c>
      <c r="S556">
        <v>187320623</v>
      </c>
      <c r="T556" t="s">
        <v>64</v>
      </c>
      <c r="U556" t="s">
        <v>65</v>
      </c>
      <c r="V556" t="e">
        <f>_xlfn.XLOOKUP(UTILIZADAS[[#This Row],[Contacto1]],Tabla2[phone_number_dialed],Tabla2[status_name],,0)</f>
        <v>#N/A</v>
      </c>
    </row>
    <row r="557" spans="1:22" hidden="1">
      <c r="A557" s="86" t="s">
        <v>2121</v>
      </c>
      <c r="B557" t="s">
        <v>4122</v>
      </c>
      <c r="C557" s="4">
        <v>367012450000</v>
      </c>
      <c r="D557" t="s">
        <v>3945</v>
      </c>
      <c r="E557">
        <f>+_xlfn.XLOOKUP(UTILIZADAS[[#This Row],[Numero_Cuenta]],'[1]cobros_marzo (fijo)'!$B:$B,'[1]cobros_marzo (fijo)'!$D:$D,,0)</f>
        <v>0</v>
      </c>
      <c r="G557" s="3">
        <v>46026</v>
      </c>
      <c r="H557">
        <v>64024594</v>
      </c>
      <c r="I557">
        <v>64024594</v>
      </c>
      <c r="K557" t="s">
        <v>2847</v>
      </c>
      <c r="O557" s="3">
        <v>46026</v>
      </c>
      <c r="S557" t="s">
        <v>3650</v>
      </c>
      <c r="T557" t="s">
        <v>64</v>
      </c>
      <c r="U557" t="s">
        <v>65</v>
      </c>
      <c r="V557" t="e">
        <f>_xlfn.XLOOKUP(UTILIZADAS[[#This Row],[Contacto1]],Tabla2[phone_number_dialed],Tabla2[status_name],,0)</f>
        <v>#N/A</v>
      </c>
    </row>
    <row r="558" spans="1:22" hidden="1">
      <c r="A558" s="86" t="s">
        <v>2121</v>
      </c>
      <c r="B558" t="s">
        <v>2180</v>
      </c>
      <c r="C558" s="4">
        <v>368011420000</v>
      </c>
      <c r="D558" t="s">
        <v>3945</v>
      </c>
      <c r="E558">
        <f>+_xlfn.XLOOKUP(UTILIZADAS[[#This Row],[Numero_Cuenta]],'[1]cobros_marzo (fijo)'!$B:$B,'[1]cobros_marzo (fijo)'!$D:$D,,0)</f>
        <v>0</v>
      </c>
      <c r="G558" s="3">
        <v>46026</v>
      </c>
      <c r="H558">
        <v>68211838</v>
      </c>
      <c r="I558">
        <v>68211838</v>
      </c>
      <c r="K558" t="s">
        <v>2848</v>
      </c>
      <c r="O558" s="3">
        <v>46026</v>
      </c>
      <c r="S558" t="s">
        <v>3651</v>
      </c>
      <c r="T558" t="s">
        <v>64</v>
      </c>
      <c r="U558" t="s">
        <v>65</v>
      </c>
      <c r="V558" t="e">
        <f>_xlfn.XLOOKUP(UTILIZADAS[[#This Row],[Contacto1]],Tabla2[phone_number_dialed],Tabla2[status_name],,0)</f>
        <v>#N/A</v>
      </c>
    </row>
    <row r="559" spans="1:22" hidden="1">
      <c r="A559" s="86" t="s">
        <v>2121</v>
      </c>
      <c r="B559" t="s">
        <v>4123</v>
      </c>
      <c r="C559" s="4">
        <v>361008990000</v>
      </c>
      <c r="D559" t="s">
        <v>3945</v>
      </c>
      <c r="E559">
        <f>+_xlfn.XLOOKUP(UTILIZADAS[[#This Row],[Numero_Cuenta]],'[1]cobros_marzo (fijo)'!$B:$B,'[1]cobros_marzo (fijo)'!$D:$D,,0)</f>
        <v>0</v>
      </c>
      <c r="G559" s="3">
        <v>46026</v>
      </c>
      <c r="H559">
        <v>69662263</v>
      </c>
      <c r="I559">
        <v>69662263</v>
      </c>
      <c r="K559" t="s">
        <v>2849</v>
      </c>
      <c r="O559" s="3">
        <v>46026</v>
      </c>
      <c r="S559" t="s">
        <v>3652</v>
      </c>
      <c r="T559" t="s">
        <v>64</v>
      </c>
      <c r="U559" t="s">
        <v>65</v>
      </c>
      <c r="V559" t="e">
        <f>_xlfn.XLOOKUP(UTILIZADAS[[#This Row],[Contacto1]],Tabla2[phone_number_dialed],Tabla2[status_name],,0)</f>
        <v>#N/A</v>
      </c>
    </row>
    <row r="560" spans="1:22" hidden="1">
      <c r="A560" s="86" t="s">
        <v>2121</v>
      </c>
      <c r="B560" t="s">
        <v>2181</v>
      </c>
      <c r="C560" s="4">
        <v>359242000000</v>
      </c>
      <c r="D560" t="s">
        <v>3945</v>
      </c>
      <c r="E560">
        <f>+_xlfn.XLOOKUP(UTILIZADAS[[#This Row],[Numero_Cuenta]],'[1]cobros_marzo (fijo)'!$B:$B,'[1]cobros_marzo (fijo)'!$D:$D,,0)</f>
        <v>0</v>
      </c>
      <c r="G560" s="3">
        <v>46026</v>
      </c>
      <c r="H560">
        <v>64079225</v>
      </c>
      <c r="I560">
        <v>64079225</v>
      </c>
      <c r="K560" t="s">
        <v>2850</v>
      </c>
      <c r="O560" s="3">
        <v>46026</v>
      </c>
      <c r="S560" t="s">
        <v>3653</v>
      </c>
      <c r="T560" t="s">
        <v>64</v>
      </c>
      <c r="U560" t="s">
        <v>65</v>
      </c>
      <c r="V560" t="e">
        <f>_xlfn.XLOOKUP(UTILIZADAS[[#This Row],[Contacto1]],Tabla2[phone_number_dialed],Tabla2[status_name],,0)</f>
        <v>#N/A</v>
      </c>
    </row>
    <row r="561" spans="1:22" hidden="1">
      <c r="A561" s="86" t="s">
        <v>2121</v>
      </c>
      <c r="B561" t="s">
        <v>4124</v>
      </c>
      <c r="C561" s="4">
        <v>354055900000</v>
      </c>
      <c r="D561" t="s">
        <v>3945</v>
      </c>
      <c r="E561">
        <f>+_xlfn.XLOOKUP(UTILIZADAS[[#This Row],[Numero_Cuenta]],'[1]cobros_marzo (fijo)'!$B:$B,'[1]cobros_marzo (fijo)'!$D:$D,,0)</f>
        <v>0</v>
      </c>
      <c r="G561" s="3">
        <v>46026</v>
      </c>
      <c r="H561">
        <v>69227968</v>
      </c>
      <c r="I561">
        <v>69227968</v>
      </c>
      <c r="K561" t="s">
        <v>2851</v>
      </c>
      <c r="O561" s="3">
        <v>46026</v>
      </c>
      <c r="S561" t="s">
        <v>3654</v>
      </c>
      <c r="T561" t="s">
        <v>64</v>
      </c>
      <c r="U561" t="s">
        <v>65</v>
      </c>
      <c r="V561" t="e">
        <f>_xlfn.XLOOKUP(UTILIZADAS[[#This Row],[Contacto1]],Tabla2[phone_number_dialed],Tabla2[status_name],,0)</f>
        <v>#N/A</v>
      </c>
    </row>
    <row r="562" spans="1:22" hidden="1">
      <c r="A562" s="86" t="s">
        <v>2121</v>
      </c>
      <c r="B562" t="s">
        <v>4125</v>
      </c>
      <c r="C562" s="4">
        <v>362011030000</v>
      </c>
      <c r="D562" t="s">
        <v>3945</v>
      </c>
      <c r="E562">
        <f>+_xlfn.XLOOKUP(UTILIZADAS[[#This Row],[Numero_Cuenta]],'[1]cobros_marzo (fijo)'!$B:$B,'[1]cobros_marzo (fijo)'!$D:$D,,0)</f>
        <v>0</v>
      </c>
      <c r="G562" s="3">
        <v>46026</v>
      </c>
      <c r="H562">
        <v>67082818</v>
      </c>
      <c r="I562">
        <v>67082818</v>
      </c>
      <c r="K562" t="s">
        <v>2852</v>
      </c>
      <c r="O562" s="3">
        <v>46026</v>
      </c>
      <c r="S562" t="s">
        <v>3655</v>
      </c>
      <c r="T562" t="s">
        <v>64</v>
      </c>
      <c r="U562" t="s">
        <v>65</v>
      </c>
      <c r="V562" t="e">
        <f>_xlfn.XLOOKUP(UTILIZADAS[[#This Row],[Contacto1]],Tabla2[phone_number_dialed],Tabla2[status_name],,0)</f>
        <v>#N/A</v>
      </c>
    </row>
    <row r="563" spans="1:22" hidden="1">
      <c r="A563" s="86" t="s">
        <v>2121</v>
      </c>
      <c r="B563" t="s">
        <v>2182</v>
      </c>
      <c r="C563" s="4">
        <v>205010200000</v>
      </c>
      <c r="D563" t="s">
        <v>3945</v>
      </c>
      <c r="E563">
        <f>+_xlfn.XLOOKUP(UTILIZADAS[[#This Row],[Numero_Cuenta]],'[1]cobros_marzo (fijo)'!$B:$B,'[1]cobros_marzo (fijo)'!$D:$D,,0)</f>
        <v>0</v>
      </c>
      <c r="G563" s="3">
        <v>46026</v>
      </c>
      <c r="H563">
        <v>67920874</v>
      </c>
      <c r="I563">
        <v>67920874</v>
      </c>
      <c r="K563" t="s">
        <v>2853</v>
      </c>
      <c r="O563" s="3">
        <v>46026</v>
      </c>
      <c r="S563" t="s">
        <v>3656</v>
      </c>
      <c r="T563" t="s">
        <v>64</v>
      </c>
      <c r="U563" t="s">
        <v>65</v>
      </c>
      <c r="V563" t="e">
        <f>_xlfn.XLOOKUP(UTILIZADAS[[#This Row],[Contacto1]],Tabla2[phone_number_dialed],Tabla2[status_name],,0)</f>
        <v>#N/A</v>
      </c>
    </row>
    <row r="564" spans="1:22" hidden="1">
      <c r="A564" s="86" t="s">
        <v>2121</v>
      </c>
      <c r="B564" t="s">
        <v>4126</v>
      </c>
      <c r="C564" s="4">
        <v>351247450000</v>
      </c>
      <c r="D564" t="s">
        <v>3945</v>
      </c>
      <c r="E564">
        <f>+_xlfn.XLOOKUP(UTILIZADAS[[#This Row],[Numero_Cuenta]],'[1]cobros_marzo (fijo)'!$B:$B,'[1]cobros_marzo (fijo)'!$D:$D,,0)</f>
        <v>0</v>
      </c>
      <c r="G564" s="3">
        <v>46026</v>
      </c>
      <c r="H564">
        <v>64296356</v>
      </c>
      <c r="I564">
        <v>64296356</v>
      </c>
      <c r="K564" t="s">
        <v>2854</v>
      </c>
      <c r="O564" s="3">
        <v>46026</v>
      </c>
      <c r="S564" t="s">
        <v>3657</v>
      </c>
      <c r="T564" t="s">
        <v>64</v>
      </c>
      <c r="U564" t="s">
        <v>65</v>
      </c>
      <c r="V564" t="e">
        <f>_xlfn.XLOOKUP(UTILIZADAS[[#This Row],[Contacto1]],Tabla2[phone_number_dialed],Tabla2[status_name],,0)</f>
        <v>#N/A</v>
      </c>
    </row>
    <row r="565" spans="1:22" hidden="1">
      <c r="A565" s="86" t="s">
        <v>2121</v>
      </c>
      <c r="B565" t="s">
        <v>4127</v>
      </c>
      <c r="C565" s="4">
        <v>368014280000</v>
      </c>
      <c r="D565" t="s">
        <v>3945</v>
      </c>
      <c r="E565">
        <f>+_xlfn.XLOOKUP(UTILIZADAS[[#This Row],[Numero_Cuenta]],'[1]cobros_marzo (fijo)'!$B:$B,'[1]cobros_marzo (fijo)'!$D:$D,,0)</f>
        <v>0</v>
      </c>
      <c r="G565" s="3">
        <v>46026</v>
      </c>
      <c r="H565">
        <v>68211872</v>
      </c>
      <c r="I565">
        <v>68211872</v>
      </c>
      <c r="K565" t="s">
        <v>2855</v>
      </c>
      <c r="O565" s="3">
        <v>46026</v>
      </c>
      <c r="S565" t="s">
        <v>3658</v>
      </c>
      <c r="T565" t="s">
        <v>84</v>
      </c>
      <c r="U565" t="s">
        <v>65</v>
      </c>
      <c r="V565" t="e">
        <f>_xlfn.XLOOKUP(UTILIZADAS[[#This Row],[Contacto1]],Tabla2[phone_number_dialed],Tabla2[status_name],,0)</f>
        <v>#N/A</v>
      </c>
    </row>
    <row r="566" spans="1:22" hidden="1">
      <c r="A566" s="86" t="s">
        <v>2121</v>
      </c>
      <c r="B566" t="s">
        <v>4128</v>
      </c>
      <c r="C566" s="4">
        <v>362012510000</v>
      </c>
      <c r="D566" t="s">
        <v>3945</v>
      </c>
      <c r="E566">
        <f>+_xlfn.XLOOKUP(UTILIZADAS[[#This Row],[Numero_Cuenta]],'[1]cobros_marzo (fijo)'!$B:$B,'[1]cobros_marzo (fijo)'!$D:$D,,0)</f>
        <v>0</v>
      </c>
      <c r="G566" s="3">
        <v>46026</v>
      </c>
      <c r="H566">
        <v>63835021</v>
      </c>
      <c r="I566">
        <v>63835021</v>
      </c>
      <c r="K566" t="s">
        <v>2856</v>
      </c>
      <c r="O566" s="3">
        <v>46026</v>
      </c>
      <c r="S566" t="s">
        <v>3659</v>
      </c>
      <c r="T566" t="s">
        <v>64</v>
      </c>
      <c r="U566" t="s">
        <v>65</v>
      </c>
      <c r="V566" t="e">
        <f>_xlfn.XLOOKUP(UTILIZADAS[[#This Row],[Contacto1]],Tabla2[phone_number_dialed],Tabla2[status_name],,0)</f>
        <v>#N/A</v>
      </c>
    </row>
    <row r="567" spans="1:22" hidden="1">
      <c r="A567" s="86" t="s">
        <v>2121</v>
      </c>
      <c r="B567" t="s">
        <v>4129</v>
      </c>
      <c r="C567" s="4">
        <v>362016470000</v>
      </c>
      <c r="D567" t="s">
        <v>3945</v>
      </c>
      <c r="E567">
        <f>+_xlfn.XLOOKUP(UTILIZADAS[[#This Row],[Numero_Cuenta]],'[1]cobros_marzo (fijo)'!$B:$B,'[1]cobros_marzo (fijo)'!$D:$D,,0)</f>
        <v>0</v>
      </c>
      <c r="G567" s="3">
        <v>46026</v>
      </c>
      <c r="H567">
        <v>69868393</v>
      </c>
      <c r="I567">
        <v>69868393</v>
      </c>
      <c r="K567" t="s">
        <v>2857</v>
      </c>
      <c r="O567" s="3">
        <v>46026</v>
      </c>
      <c r="S567" t="s">
        <v>3660</v>
      </c>
      <c r="T567" t="s">
        <v>72</v>
      </c>
      <c r="U567" t="s">
        <v>65</v>
      </c>
      <c r="V567" t="e">
        <f>_xlfn.XLOOKUP(UTILIZADAS[[#This Row],[Contacto1]],Tabla2[phone_number_dialed],Tabla2[status_name],,0)</f>
        <v>#N/A</v>
      </c>
    </row>
    <row r="568" spans="1:22" hidden="1">
      <c r="A568" s="86" t="s">
        <v>2121</v>
      </c>
      <c r="B568" t="s">
        <v>4130</v>
      </c>
      <c r="C568" s="4">
        <v>363014040000</v>
      </c>
      <c r="D568" t="s">
        <v>3945</v>
      </c>
      <c r="E568">
        <f>+_xlfn.XLOOKUP(UTILIZADAS[[#This Row],[Numero_Cuenta]],'[1]cobros_marzo (fijo)'!$B:$B,'[1]cobros_marzo (fijo)'!$D:$D,,0)</f>
        <v>0</v>
      </c>
      <c r="G568" s="3">
        <v>46026</v>
      </c>
      <c r="H568">
        <v>63485982</v>
      </c>
      <c r="I568">
        <v>63485982</v>
      </c>
      <c r="K568" t="s">
        <v>2858</v>
      </c>
      <c r="O568" s="3">
        <v>46026</v>
      </c>
      <c r="S568" t="s">
        <v>3661</v>
      </c>
      <c r="T568" t="s">
        <v>64</v>
      </c>
      <c r="U568" t="s">
        <v>65</v>
      </c>
      <c r="V568" t="e">
        <f>_xlfn.XLOOKUP(UTILIZADAS[[#This Row],[Contacto1]],Tabla2[phone_number_dialed],Tabla2[status_name],,0)</f>
        <v>#N/A</v>
      </c>
    </row>
    <row r="569" spans="1:22" hidden="1">
      <c r="A569" s="86" t="s">
        <v>2121</v>
      </c>
      <c r="B569" t="s">
        <v>2183</v>
      </c>
      <c r="C569" s="4">
        <v>365014860000</v>
      </c>
      <c r="D569" t="s">
        <v>3945</v>
      </c>
      <c r="E569">
        <f>+_xlfn.XLOOKUP(UTILIZADAS[[#This Row],[Numero_Cuenta]],'[1]cobros_marzo (fijo)'!$B:$B,'[1]cobros_marzo (fijo)'!$D:$D,,0)</f>
        <v>0</v>
      </c>
      <c r="G569" s="3">
        <v>46026</v>
      </c>
      <c r="H569">
        <v>64364799</v>
      </c>
      <c r="I569">
        <v>64364799</v>
      </c>
      <c r="K569" t="s">
        <v>2859</v>
      </c>
      <c r="O569" s="3">
        <v>46026</v>
      </c>
      <c r="S569" t="s">
        <v>3662</v>
      </c>
      <c r="T569" t="s">
        <v>64</v>
      </c>
      <c r="U569" t="s">
        <v>65</v>
      </c>
      <c r="V569" t="e">
        <f>_xlfn.XLOOKUP(UTILIZADAS[[#This Row],[Contacto1]],Tabla2[phone_number_dialed],Tabla2[status_name],,0)</f>
        <v>#N/A</v>
      </c>
    </row>
    <row r="570" spans="1:22" hidden="1">
      <c r="A570" s="86" t="s">
        <v>2121</v>
      </c>
      <c r="B570" t="s">
        <v>4131</v>
      </c>
      <c r="C570" s="4">
        <v>362014660000</v>
      </c>
      <c r="D570" t="s">
        <v>3945</v>
      </c>
      <c r="E570">
        <f>+_xlfn.XLOOKUP(UTILIZADAS[[#This Row],[Numero_Cuenta]],'[1]cobros_marzo (fijo)'!$B:$B,'[1]cobros_marzo (fijo)'!$D:$D,,0)</f>
        <v>0</v>
      </c>
      <c r="G570" s="3">
        <v>46026</v>
      </c>
      <c r="H570">
        <v>65579008</v>
      </c>
      <c r="I570">
        <v>65579008</v>
      </c>
      <c r="K570" t="s">
        <v>2860</v>
      </c>
      <c r="O570" s="3">
        <v>46026</v>
      </c>
      <c r="S570" t="s">
        <v>3663</v>
      </c>
      <c r="T570" t="s">
        <v>64</v>
      </c>
      <c r="U570" t="s">
        <v>65</v>
      </c>
      <c r="V570" t="e">
        <f>_xlfn.XLOOKUP(UTILIZADAS[[#This Row],[Contacto1]],Tabla2[phone_number_dialed],Tabla2[status_name],,0)</f>
        <v>#N/A</v>
      </c>
    </row>
    <row r="571" spans="1:22" hidden="1">
      <c r="A571" s="86" t="s">
        <v>2121</v>
      </c>
      <c r="B571" t="s">
        <v>2184</v>
      </c>
      <c r="C571" s="4">
        <v>362013760000</v>
      </c>
      <c r="D571" t="s">
        <v>3945</v>
      </c>
      <c r="E571">
        <f>+_xlfn.XLOOKUP(UTILIZADAS[[#This Row],[Numero_Cuenta]],'[1]cobros_marzo (fijo)'!$B:$B,'[1]cobros_marzo (fijo)'!$D:$D,,0)</f>
        <v>0</v>
      </c>
      <c r="G571" s="3">
        <v>46026</v>
      </c>
      <c r="H571">
        <v>67542007</v>
      </c>
      <c r="I571">
        <v>67542007</v>
      </c>
      <c r="K571" t="s">
        <v>2861</v>
      </c>
      <c r="O571" s="3">
        <v>46026</v>
      </c>
      <c r="S571">
        <v>312109</v>
      </c>
      <c r="T571" t="s">
        <v>64</v>
      </c>
      <c r="U571" t="s">
        <v>65</v>
      </c>
      <c r="V571" t="e">
        <f>_xlfn.XLOOKUP(UTILIZADAS[[#This Row],[Contacto1]],Tabla2[phone_number_dialed],Tabla2[status_name],,0)</f>
        <v>#N/A</v>
      </c>
    </row>
    <row r="572" spans="1:22" hidden="1">
      <c r="A572" s="86" t="s">
        <v>2121</v>
      </c>
      <c r="B572" t="s">
        <v>2185</v>
      </c>
      <c r="C572" s="4">
        <v>357386290000</v>
      </c>
      <c r="D572" t="s">
        <v>3945</v>
      </c>
      <c r="E572">
        <f>+_xlfn.XLOOKUP(UTILIZADAS[[#This Row],[Numero_Cuenta]],'[1]cobros_marzo (fijo)'!$B:$B,'[1]cobros_marzo (fijo)'!$D:$D,,0)</f>
        <v>0</v>
      </c>
      <c r="G572" s="3">
        <v>46026</v>
      </c>
      <c r="H572">
        <v>65190440</v>
      </c>
      <c r="I572">
        <v>65190440</v>
      </c>
      <c r="K572" t="s">
        <v>2862</v>
      </c>
      <c r="O572" s="3">
        <v>46026</v>
      </c>
      <c r="S572" t="s">
        <v>3664</v>
      </c>
      <c r="T572" t="s">
        <v>64</v>
      </c>
      <c r="U572" t="s">
        <v>65</v>
      </c>
      <c r="V572" t="e">
        <f>_xlfn.XLOOKUP(UTILIZADAS[[#This Row],[Contacto1]],Tabla2[phone_number_dialed],Tabla2[status_name],,0)</f>
        <v>#N/A</v>
      </c>
    </row>
    <row r="573" spans="1:22" hidden="1">
      <c r="A573" s="86" t="s">
        <v>2121</v>
      </c>
      <c r="B573" t="s">
        <v>2186</v>
      </c>
      <c r="C573" s="4">
        <v>368014530000</v>
      </c>
      <c r="D573" t="s">
        <v>3945</v>
      </c>
      <c r="E573">
        <f>+_xlfn.XLOOKUP(UTILIZADAS[[#This Row],[Numero_Cuenta]],'[1]cobros_marzo (fijo)'!$B:$B,'[1]cobros_marzo (fijo)'!$D:$D,,0)</f>
        <v>0</v>
      </c>
      <c r="G573" s="3">
        <v>46026</v>
      </c>
      <c r="H573">
        <v>66056106</v>
      </c>
      <c r="I573">
        <v>66056106</v>
      </c>
      <c r="K573" t="s">
        <v>2863</v>
      </c>
      <c r="O573" s="3">
        <v>46026</v>
      </c>
      <c r="S573" t="s">
        <v>3665</v>
      </c>
      <c r="T573" t="s">
        <v>64</v>
      </c>
      <c r="U573" t="s">
        <v>65</v>
      </c>
      <c r="V573" t="e">
        <f>_xlfn.XLOOKUP(UTILIZADAS[[#This Row],[Contacto1]],Tabla2[phone_number_dialed],Tabla2[status_name],,0)</f>
        <v>#N/A</v>
      </c>
    </row>
    <row r="574" spans="1:22" hidden="1">
      <c r="A574" s="86" t="s">
        <v>2121</v>
      </c>
      <c r="B574" t="s">
        <v>4132</v>
      </c>
      <c r="C574" s="4">
        <v>361016910000</v>
      </c>
      <c r="D574" t="s">
        <v>3945</v>
      </c>
      <c r="E574">
        <f>+_xlfn.XLOOKUP(UTILIZADAS[[#This Row],[Numero_Cuenta]],'[1]cobros_marzo (fijo)'!$B:$B,'[1]cobros_marzo (fijo)'!$D:$D,,0)</f>
        <v>0</v>
      </c>
      <c r="G574" s="3">
        <v>46026</v>
      </c>
      <c r="H574">
        <v>65294266</v>
      </c>
      <c r="I574">
        <v>65294266</v>
      </c>
      <c r="K574" t="s">
        <v>2864</v>
      </c>
      <c r="O574" s="3">
        <v>46026</v>
      </c>
      <c r="S574" t="s">
        <v>3666</v>
      </c>
      <c r="T574" t="s">
        <v>64</v>
      </c>
      <c r="U574" t="s">
        <v>65</v>
      </c>
      <c r="V574" t="e">
        <f>_xlfn.XLOOKUP(UTILIZADAS[[#This Row],[Contacto1]],Tabla2[phone_number_dialed],Tabla2[status_name],,0)</f>
        <v>#N/A</v>
      </c>
    </row>
    <row r="575" spans="1:22" hidden="1">
      <c r="A575" s="86" t="s">
        <v>2121</v>
      </c>
      <c r="B575" t="s">
        <v>2187</v>
      </c>
      <c r="C575" s="4">
        <v>365016660000</v>
      </c>
      <c r="D575" t="s">
        <v>3945</v>
      </c>
      <c r="E575">
        <f>+_xlfn.XLOOKUP(UTILIZADAS[[#This Row],[Numero_Cuenta]],'[1]cobros_marzo (fijo)'!$B:$B,'[1]cobros_marzo (fijo)'!$D:$D,,0)</f>
        <v>0</v>
      </c>
      <c r="G575" s="3">
        <v>46026</v>
      </c>
      <c r="H575">
        <v>62474885</v>
      </c>
      <c r="I575">
        <v>62474885</v>
      </c>
      <c r="K575" t="s">
        <v>2865</v>
      </c>
      <c r="O575" s="3">
        <v>46026</v>
      </c>
      <c r="S575" t="s">
        <v>3667</v>
      </c>
      <c r="T575" t="s">
        <v>64</v>
      </c>
      <c r="U575" t="s">
        <v>65</v>
      </c>
      <c r="V575" t="e">
        <f>_xlfn.XLOOKUP(UTILIZADAS[[#This Row],[Contacto1]],Tabla2[phone_number_dialed],Tabla2[status_name],,0)</f>
        <v>#N/A</v>
      </c>
    </row>
    <row r="576" spans="1:22" hidden="1">
      <c r="A576" s="86" t="s">
        <v>2121</v>
      </c>
      <c r="B576" t="s">
        <v>4133</v>
      </c>
      <c r="C576" s="4">
        <v>351262510000</v>
      </c>
      <c r="D576" t="s">
        <v>3945</v>
      </c>
      <c r="E576">
        <f>+_xlfn.XLOOKUP(UTILIZADAS[[#This Row],[Numero_Cuenta]],'[1]cobros_marzo (fijo)'!$B:$B,'[1]cobros_marzo (fijo)'!$D:$D,,0)</f>
        <v>0</v>
      </c>
      <c r="G576" s="3">
        <v>46026</v>
      </c>
      <c r="H576">
        <v>65227543</v>
      </c>
      <c r="I576">
        <v>65227543</v>
      </c>
      <c r="K576" t="s">
        <v>2866</v>
      </c>
      <c r="O576" s="3">
        <v>46026</v>
      </c>
      <c r="S576" t="s">
        <v>3668</v>
      </c>
      <c r="T576" t="s">
        <v>64</v>
      </c>
      <c r="U576" t="s">
        <v>65</v>
      </c>
      <c r="V576" t="e">
        <f>_xlfn.XLOOKUP(UTILIZADAS[[#This Row],[Contacto1]],Tabla2[phone_number_dialed],Tabla2[status_name],,0)</f>
        <v>#N/A</v>
      </c>
    </row>
    <row r="577" spans="1:22" hidden="1">
      <c r="A577" s="86" t="s">
        <v>2121</v>
      </c>
      <c r="B577" t="s">
        <v>4134</v>
      </c>
      <c r="C577" s="4">
        <v>362014680000</v>
      </c>
      <c r="D577" t="s">
        <v>3945</v>
      </c>
      <c r="E577">
        <f>+_xlfn.XLOOKUP(UTILIZADAS[[#This Row],[Numero_Cuenta]],'[1]cobros_marzo (fijo)'!$B:$B,'[1]cobros_marzo (fijo)'!$D:$D,,0)</f>
        <v>0</v>
      </c>
      <c r="G577" s="3">
        <v>46026</v>
      </c>
      <c r="H577">
        <v>63182320</v>
      </c>
      <c r="I577">
        <v>63182320</v>
      </c>
      <c r="K577" t="s">
        <v>2867</v>
      </c>
      <c r="O577" s="3">
        <v>46026</v>
      </c>
      <c r="S577" t="s">
        <v>3669</v>
      </c>
      <c r="T577" t="s">
        <v>64</v>
      </c>
      <c r="U577" t="s">
        <v>65</v>
      </c>
      <c r="V577" t="e">
        <f>_xlfn.XLOOKUP(UTILIZADAS[[#This Row],[Contacto1]],Tabla2[phone_number_dialed],Tabla2[status_name],,0)</f>
        <v>#N/A</v>
      </c>
    </row>
    <row r="578" spans="1:22" hidden="1">
      <c r="A578" s="86" t="s">
        <v>2121</v>
      </c>
      <c r="B578" t="s">
        <v>4135</v>
      </c>
      <c r="C578" s="4">
        <v>364014840000</v>
      </c>
      <c r="D578" t="s">
        <v>3945</v>
      </c>
      <c r="E578">
        <f>+_xlfn.XLOOKUP(UTILIZADAS[[#This Row],[Numero_Cuenta]],'[1]cobros_marzo (fijo)'!$B:$B,'[1]cobros_marzo (fijo)'!$D:$D,,0)</f>
        <v>0</v>
      </c>
      <c r="G578" s="3">
        <v>46026</v>
      </c>
      <c r="H578">
        <v>66637565</v>
      </c>
      <c r="I578">
        <v>66637565</v>
      </c>
      <c r="K578" t="s">
        <v>2868</v>
      </c>
      <c r="O578" s="3">
        <v>46026</v>
      </c>
      <c r="S578" t="s">
        <v>3670</v>
      </c>
      <c r="T578" t="s">
        <v>64</v>
      </c>
      <c r="U578" t="s">
        <v>65</v>
      </c>
      <c r="V578" t="e">
        <f>_xlfn.XLOOKUP(UTILIZADAS[[#This Row],[Contacto1]],Tabla2[phone_number_dialed],Tabla2[status_name],,0)</f>
        <v>#N/A</v>
      </c>
    </row>
    <row r="579" spans="1:22" hidden="1">
      <c r="A579" s="86" t="s">
        <v>2121</v>
      </c>
      <c r="B579" t="s">
        <v>4136</v>
      </c>
      <c r="C579" s="4">
        <v>356383460000</v>
      </c>
      <c r="D579" t="s">
        <v>3945</v>
      </c>
      <c r="E579">
        <f>+_xlfn.XLOOKUP(UTILIZADAS[[#This Row],[Numero_Cuenta]],'[1]cobros_marzo (fijo)'!$B:$B,'[1]cobros_marzo (fijo)'!$D:$D,,0)</f>
        <v>0</v>
      </c>
      <c r="G579" s="3">
        <v>46026</v>
      </c>
      <c r="H579">
        <v>63333333</v>
      </c>
      <c r="I579">
        <v>63333333</v>
      </c>
      <c r="K579" t="s">
        <v>2869</v>
      </c>
      <c r="O579" s="3">
        <v>46026</v>
      </c>
      <c r="S579" t="s">
        <v>293</v>
      </c>
      <c r="T579" t="s">
        <v>64</v>
      </c>
      <c r="U579" t="s">
        <v>65</v>
      </c>
      <c r="V579" t="e">
        <f>_xlfn.XLOOKUP(UTILIZADAS[[#This Row],[Contacto1]],Tabla2[phone_number_dialed],Tabla2[status_name],,0)</f>
        <v>#N/A</v>
      </c>
    </row>
    <row r="580" spans="1:22" hidden="1">
      <c r="A580" s="86" t="s">
        <v>2121</v>
      </c>
      <c r="B580" t="s">
        <v>4137</v>
      </c>
      <c r="C580" s="4">
        <v>362012150000</v>
      </c>
      <c r="D580" t="s">
        <v>3945</v>
      </c>
      <c r="E580">
        <f>+_xlfn.XLOOKUP(UTILIZADAS[[#This Row],[Numero_Cuenta]],'[1]cobros_marzo (fijo)'!$B:$B,'[1]cobros_marzo (fijo)'!$D:$D,,0)</f>
        <v>0</v>
      </c>
      <c r="G580" s="3">
        <v>46026</v>
      </c>
      <c r="H580">
        <v>65324478</v>
      </c>
      <c r="I580">
        <v>65324478</v>
      </c>
      <c r="K580" t="s">
        <v>2870</v>
      </c>
      <c r="O580" s="3">
        <v>46026</v>
      </c>
      <c r="S580" t="s">
        <v>3671</v>
      </c>
      <c r="T580" t="s">
        <v>84</v>
      </c>
      <c r="U580" t="s">
        <v>65</v>
      </c>
      <c r="V580" t="e">
        <f>_xlfn.XLOOKUP(UTILIZADAS[[#This Row],[Contacto1]],Tabla2[phone_number_dialed],Tabla2[status_name],,0)</f>
        <v>#N/A</v>
      </c>
    </row>
    <row r="581" spans="1:22" hidden="1">
      <c r="A581" s="86" t="s">
        <v>2121</v>
      </c>
      <c r="B581" t="s">
        <v>4138</v>
      </c>
      <c r="C581" s="4">
        <v>365015690000</v>
      </c>
      <c r="D581" t="s">
        <v>3945</v>
      </c>
      <c r="E581">
        <f>+_xlfn.XLOOKUP(UTILIZADAS[[#This Row],[Numero_Cuenta]],'[1]cobros_marzo (fijo)'!$B:$B,'[1]cobros_marzo (fijo)'!$D:$D,,0)</f>
        <v>0</v>
      </c>
      <c r="G581" s="3">
        <v>46026</v>
      </c>
      <c r="H581">
        <v>66463899</v>
      </c>
      <c r="I581">
        <v>66463899</v>
      </c>
      <c r="K581" t="s">
        <v>2871</v>
      </c>
      <c r="O581" s="3">
        <v>46026</v>
      </c>
      <c r="S581" t="s">
        <v>3672</v>
      </c>
      <c r="T581" t="s">
        <v>84</v>
      </c>
      <c r="U581" t="s">
        <v>65</v>
      </c>
      <c r="V581" t="e">
        <f>_xlfn.XLOOKUP(UTILIZADAS[[#This Row],[Contacto1]],Tabla2[phone_number_dialed],Tabla2[status_name],,0)</f>
        <v>#N/A</v>
      </c>
    </row>
    <row r="582" spans="1:22" hidden="1">
      <c r="A582" s="86" t="s">
        <v>2121</v>
      </c>
      <c r="B582" t="s">
        <v>2188</v>
      </c>
      <c r="C582" s="4">
        <v>365015530000</v>
      </c>
      <c r="D582" t="s">
        <v>3945</v>
      </c>
      <c r="E582">
        <f>+_xlfn.XLOOKUP(UTILIZADAS[[#This Row],[Numero_Cuenta]],'[1]cobros_marzo (fijo)'!$B:$B,'[1]cobros_marzo (fijo)'!$D:$D,,0)</f>
        <v>0</v>
      </c>
      <c r="G582" s="3">
        <v>46026</v>
      </c>
      <c r="H582">
        <v>62523161</v>
      </c>
      <c r="I582">
        <v>62523161</v>
      </c>
      <c r="K582" t="s">
        <v>2872</v>
      </c>
      <c r="O582" s="3">
        <v>46026</v>
      </c>
      <c r="S582" t="s">
        <v>3673</v>
      </c>
      <c r="T582" t="s">
        <v>64</v>
      </c>
      <c r="U582" t="s">
        <v>65</v>
      </c>
      <c r="V582" t="e">
        <f>_xlfn.XLOOKUP(UTILIZADAS[[#This Row],[Contacto1]],Tabla2[phone_number_dialed],Tabla2[status_name],,0)</f>
        <v>#N/A</v>
      </c>
    </row>
    <row r="583" spans="1:22" hidden="1">
      <c r="A583" s="86" t="s">
        <v>2121</v>
      </c>
      <c r="B583" t="s">
        <v>4139</v>
      </c>
      <c r="C583" s="4">
        <v>363017480000</v>
      </c>
      <c r="D583" t="s">
        <v>3945</v>
      </c>
      <c r="E583">
        <f>+_xlfn.XLOOKUP(UTILIZADAS[[#This Row],[Numero_Cuenta]],'[1]cobros_marzo (fijo)'!$B:$B,'[1]cobros_marzo (fijo)'!$D:$D,,0)</f>
        <v>0</v>
      </c>
      <c r="G583" s="3">
        <v>46026</v>
      </c>
      <c r="H583">
        <v>68179400</v>
      </c>
      <c r="I583">
        <v>68179400</v>
      </c>
      <c r="K583" t="s">
        <v>2873</v>
      </c>
      <c r="O583" s="3">
        <v>46026</v>
      </c>
      <c r="S583" t="s">
        <v>3674</v>
      </c>
      <c r="T583" t="s">
        <v>64</v>
      </c>
      <c r="U583" t="s">
        <v>65</v>
      </c>
      <c r="V583" t="e">
        <f>_xlfn.XLOOKUP(UTILIZADAS[[#This Row],[Contacto1]],Tabla2[phone_number_dialed],Tabla2[status_name],,0)</f>
        <v>#N/A</v>
      </c>
    </row>
    <row r="584" spans="1:22" hidden="1">
      <c r="A584" s="86" t="s">
        <v>2121</v>
      </c>
      <c r="B584" t="s">
        <v>2189</v>
      </c>
      <c r="C584" s="4">
        <v>363013180000</v>
      </c>
      <c r="D584" t="s">
        <v>3945</v>
      </c>
      <c r="E584">
        <f>+_xlfn.XLOOKUP(UTILIZADAS[[#This Row],[Numero_Cuenta]],'[1]cobros_marzo (fijo)'!$B:$B,'[1]cobros_marzo (fijo)'!$D:$D,,0)</f>
        <v>0</v>
      </c>
      <c r="G584" s="3">
        <v>46026</v>
      </c>
      <c r="H584">
        <v>63337433</v>
      </c>
      <c r="I584">
        <v>63337433</v>
      </c>
      <c r="K584" t="s">
        <v>2874</v>
      </c>
      <c r="O584" s="3">
        <v>46026</v>
      </c>
      <c r="S584" t="s">
        <v>3675</v>
      </c>
      <c r="T584" t="s">
        <v>64</v>
      </c>
      <c r="U584" t="s">
        <v>65</v>
      </c>
      <c r="V584" t="e">
        <f>_xlfn.XLOOKUP(UTILIZADAS[[#This Row],[Contacto1]],Tabla2[phone_number_dialed],Tabla2[status_name],,0)</f>
        <v>#N/A</v>
      </c>
    </row>
    <row r="585" spans="1:22" hidden="1">
      <c r="A585" s="86" t="s">
        <v>2121</v>
      </c>
      <c r="B585" t="s">
        <v>2190</v>
      </c>
      <c r="C585" s="4">
        <v>366014530000</v>
      </c>
      <c r="D585" t="s">
        <v>3945</v>
      </c>
      <c r="E585">
        <f>+_xlfn.XLOOKUP(UTILIZADAS[[#This Row],[Numero_Cuenta]],'[1]cobros_marzo (fijo)'!$B:$B,'[1]cobros_marzo (fijo)'!$D:$D,,0)</f>
        <v>0</v>
      </c>
      <c r="G585" s="3">
        <v>46026</v>
      </c>
      <c r="H585">
        <v>64443661</v>
      </c>
      <c r="I585">
        <v>64443661</v>
      </c>
      <c r="K585" t="s">
        <v>2875</v>
      </c>
      <c r="O585" s="3">
        <v>46026</v>
      </c>
      <c r="S585" t="s">
        <v>3676</v>
      </c>
      <c r="T585" t="s">
        <v>64</v>
      </c>
      <c r="U585" t="s">
        <v>65</v>
      </c>
      <c r="V585" t="e">
        <f>_xlfn.XLOOKUP(UTILIZADAS[[#This Row],[Contacto1]],Tabla2[phone_number_dialed],Tabla2[status_name],,0)</f>
        <v>#N/A</v>
      </c>
    </row>
    <row r="586" spans="1:22" hidden="1">
      <c r="A586" s="86" t="s">
        <v>2121</v>
      </c>
      <c r="B586" t="s">
        <v>4140</v>
      </c>
      <c r="C586" s="4">
        <v>365010760000</v>
      </c>
      <c r="D586" t="s">
        <v>3945</v>
      </c>
      <c r="E586">
        <f>+_xlfn.XLOOKUP(UTILIZADAS[[#This Row],[Numero_Cuenta]],'[1]cobros_marzo (fijo)'!$B:$B,'[1]cobros_marzo (fijo)'!$D:$D,,0)</f>
        <v>0</v>
      </c>
      <c r="G586" s="3">
        <v>46026</v>
      </c>
      <c r="H586">
        <v>62303873</v>
      </c>
      <c r="I586">
        <v>62303873</v>
      </c>
      <c r="K586" t="s">
        <v>2876</v>
      </c>
      <c r="O586" s="3">
        <v>46026</v>
      </c>
      <c r="S586" t="s">
        <v>3677</v>
      </c>
      <c r="T586" t="s">
        <v>64</v>
      </c>
      <c r="U586" t="s">
        <v>65</v>
      </c>
      <c r="V586" t="e">
        <f>_xlfn.XLOOKUP(UTILIZADAS[[#This Row],[Contacto1]],Tabla2[phone_number_dialed],Tabla2[status_name],,0)</f>
        <v>#N/A</v>
      </c>
    </row>
    <row r="587" spans="1:22" hidden="1">
      <c r="A587" s="86" t="s">
        <v>2121</v>
      </c>
      <c r="B587" t="s">
        <v>2191</v>
      </c>
      <c r="C587" s="4">
        <v>366015700000</v>
      </c>
      <c r="D587" t="s">
        <v>3945</v>
      </c>
      <c r="E587">
        <f>+_xlfn.XLOOKUP(UTILIZADAS[[#This Row],[Numero_Cuenta]],'[1]cobros_marzo (fijo)'!$B:$B,'[1]cobros_marzo (fijo)'!$D:$D,,0)</f>
        <v>0</v>
      </c>
      <c r="G587" s="3">
        <v>46026</v>
      </c>
      <c r="H587">
        <v>69913295</v>
      </c>
      <c r="I587">
        <v>69913295</v>
      </c>
      <c r="K587" t="s">
        <v>2877</v>
      </c>
      <c r="O587" s="3">
        <v>46026</v>
      </c>
      <c r="S587" t="s">
        <v>3678</v>
      </c>
      <c r="T587" t="s">
        <v>64</v>
      </c>
      <c r="U587" t="s">
        <v>65</v>
      </c>
      <c r="V587" t="e">
        <f>_xlfn.XLOOKUP(UTILIZADAS[[#This Row],[Contacto1]],Tabla2[phone_number_dialed],Tabla2[status_name],,0)</f>
        <v>#N/A</v>
      </c>
    </row>
    <row r="588" spans="1:22" hidden="1">
      <c r="A588" s="86" t="s">
        <v>2121</v>
      </c>
      <c r="B588" t="s">
        <v>4141</v>
      </c>
      <c r="C588" s="4">
        <v>366017240000</v>
      </c>
      <c r="D588" t="s">
        <v>3945</v>
      </c>
      <c r="E588">
        <f>+_xlfn.XLOOKUP(UTILIZADAS[[#This Row],[Numero_Cuenta]],'[1]cobros_marzo (fijo)'!$B:$B,'[1]cobros_marzo (fijo)'!$D:$D,,0)</f>
        <v>0</v>
      </c>
      <c r="G588" s="3">
        <v>46026</v>
      </c>
      <c r="H588">
        <v>66510030</v>
      </c>
      <c r="I588">
        <v>66510030</v>
      </c>
      <c r="K588" t="s">
        <v>2878</v>
      </c>
      <c r="O588" s="3">
        <v>46026</v>
      </c>
      <c r="S588" t="s">
        <v>3679</v>
      </c>
      <c r="T588" t="s">
        <v>64</v>
      </c>
      <c r="U588" t="s">
        <v>65</v>
      </c>
      <c r="V588" t="e">
        <f>_xlfn.XLOOKUP(UTILIZADAS[[#This Row],[Contacto1]],Tabla2[phone_number_dialed],Tabla2[status_name],,0)</f>
        <v>#N/A</v>
      </c>
    </row>
    <row r="589" spans="1:22" hidden="1">
      <c r="A589" s="86" t="s">
        <v>2121</v>
      </c>
      <c r="B589" t="s">
        <v>4142</v>
      </c>
      <c r="C589" s="4">
        <v>207019860000</v>
      </c>
      <c r="D589" t="s">
        <v>3945</v>
      </c>
      <c r="E589">
        <f>+_xlfn.XLOOKUP(UTILIZADAS[[#This Row],[Numero_Cuenta]],'[1]cobros_marzo (fijo)'!$B:$B,'[1]cobros_marzo (fijo)'!$D:$D,,0)</f>
        <v>0</v>
      </c>
      <c r="G589" s="3">
        <v>46026</v>
      </c>
      <c r="H589">
        <v>64892970</v>
      </c>
      <c r="I589">
        <v>64892970</v>
      </c>
      <c r="K589" t="s">
        <v>2879</v>
      </c>
      <c r="O589" s="3">
        <v>46026</v>
      </c>
      <c r="S589" t="s">
        <v>3680</v>
      </c>
      <c r="T589" t="s">
        <v>64</v>
      </c>
      <c r="U589" t="s">
        <v>65</v>
      </c>
      <c r="V589" t="e">
        <f>_xlfn.XLOOKUP(UTILIZADAS[[#This Row],[Contacto1]],Tabla2[phone_number_dialed],Tabla2[status_name],,0)</f>
        <v>#N/A</v>
      </c>
    </row>
    <row r="590" spans="1:22" hidden="1">
      <c r="A590" s="86" t="s">
        <v>2121</v>
      </c>
      <c r="B590" t="s">
        <v>4143</v>
      </c>
      <c r="C590" s="4">
        <v>364008120000</v>
      </c>
      <c r="D590" t="s">
        <v>3945</v>
      </c>
      <c r="E590">
        <f>+_xlfn.XLOOKUP(UTILIZADAS[[#This Row],[Numero_Cuenta]],'[1]cobros_marzo (fijo)'!$B:$B,'[1]cobros_marzo (fijo)'!$D:$D,,0)</f>
        <v>0</v>
      </c>
      <c r="G590" s="3">
        <v>46026</v>
      </c>
      <c r="H590">
        <v>67890543</v>
      </c>
      <c r="I590">
        <v>67890543</v>
      </c>
      <c r="K590" t="s">
        <v>2023</v>
      </c>
      <c r="O590" s="3">
        <v>46026</v>
      </c>
      <c r="S590" t="s">
        <v>3681</v>
      </c>
      <c r="T590" t="s">
        <v>64</v>
      </c>
      <c r="U590" t="s">
        <v>65</v>
      </c>
      <c r="V590" t="e">
        <f>_xlfn.XLOOKUP(UTILIZADAS[[#This Row],[Contacto1]],Tabla2[phone_number_dialed],Tabla2[status_name],,0)</f>
        <v>#N/A</v>
      </c>
    </row>
    <row r="591" spans="1:22" hidden="1">
      <c r="A591" s="86" t="s">
        <v>2121</v>
      </c>
      <c r="B591" t="s">
        <v>4144</v>
      </c>
      <c r="C591" s="4">
        <v>361017650000</v>
      </c>
      <c r="D591" t="s">
        <v>3945</v>
      </c>
      <c r="E591">
        <f>+_xlfn.XLOOKUP(UTILIZADAS[[#This Row],[Numero_Cuenta]],'[1]cobros_marzo (fijo)'!$B:$B,'[1]cobros_marzo (fijo)'!$D:$D,,0)</f>
        <v>0</v>
      </c>
      <c r="G591" s="3">
        <v>46026</v>
      </c>
      <c r="H591">
        <v>65822235</v>
      </c>
      <c r="I591">
        <v>65822235</v>
      </c>
      <c r="K591" t="s">
        <v>2880</v>
      </c>
      <c r="O591" s="3">
        <v>46026</v>
      </c>
      <c r="S591" t="s">
        <v>3682</v>
      </c>
      <c r="T591" t="s">
        <v>64</v>
      </c>
      <c r="U591" t="s">
        <v>65</v>
      </c>
      <c r="V591" t="e">
        <f>_xlfn.XLOOKUP(UTILIZADAS[[#This Row],[Contacto1]],Tabla2[phone_number_dialed],Tabla2[status_name],,0)</f>
        <v>#N/A</v>
      </c>
    </row>
    <row r="592" spans="1:22" hidden="1">
      <c r="A592" s="86" t="s">
        <v>2121</v>
      </c>
      <c r="B592" t="s">
        <v>4145</v>
      </c>
      <c r="C592" s="4">
        <v>363016620000</v>
      </c>
      <c r="D592" t="s">
        <v>3945</v>
      </c>
      <c r="E592">
        <f>+_xlfn.XLOOKUP(UTILIZADAS[[#This Row],[Numero_Cuenta]],'[1]cobros_marzo (fijo)'!$B:$B,'[1]cobros_marzo (fijo)'!$D:$D,,0)</f>
        <v>0</v>
      </c>
      <c r="G592" s="3">
        <v>46026</v>
      </c>
      <c r="H592">
        <v>65289981</v>
      </c>
      <c r="I592">
        <v>65289981</v>
      </c>
      <c r="K592" t="s">
        <v>2881</v>
      </c>
      <c r="O592" s="3">
        <v>46026</v>
      </c>
      <c r="S592" t="s">
        <v>3683</v>
      </c>
      <c r="T592" t="s">
        <v>64</v>
      </c>
      <c r="U592" t="s">
        <v>65</v>
      </c>
      <c r="V592" t="e">
        <f>_xlfn.XLOOKUP(UTILIZADAS[[#This Row],[Contacto1]],Tabla2[phone_number_dialed],Tabla2[status_name],,0)</f>
        <v>#N/A</v>
      </c>
    </row>
    <row r="593" spans="1:22" hidden="1">
      <c r="A593" s="86" t="s">
        <v>2121</v>
      </c>
      <c r="B593" t="s">
        <v>2192</v>
      </c>
      <c r="C593" s="4">
        <v>361014760000</v>
      </c>
      <c r="D593" t="s">
        <v>3945</v>
      </c>
      <c r="E593">
        <f>+_xlfn.XLOOKUP(UTILIZADAS[[#This Row],[Numero_Cuenta]],'[1]cobros_marzo (fijo)'!$B:$B,'[1]cobros_marzo (fijo)'!$D:$D,,0)</f>
        <v>0</v>
      </c>
      <c r="G593" s="3">
        <v>46026</v>
      </c>
      <c r="H593">
        <v>63058274</v>
      </c>
      <c r="I593">
        <v>63058274</v>
      </c>
      <c r="K593" t="s">
        <v>2882</v>
      </c>
      <c r="O593" s="3">
        <v>46026</v>
      </c>
      <c r="S593" t="s">
        <v>3684</v>
      </c>
      <c r="T593" t="s">
        <v>64</v>
      </c>
      <c r="U593" t="s">
        <v>65</v>
      </c>
      <c r="V593" t="e">
        <f>_xlfn.XLOOKUP(UTILIZADAS[[#This Row],[Contacto1]],Tabla2[phone_number_dialed],Tabla2[status_name],,0)</f>
        <v>#N/A</v>
      </c>
    </row>
    <row r="594" spans="1:22" hidden="1">
      <c r="A594" s="86" t="s">
        <v>2121</v>
      </c>
      <c r="B594" t="s">
        <v>2193</v>
      </c>
      <c r="C594" s="4">
        <v>365017290000</v>
      </c>
      <c r="D594" t="s">
        <v>3945</v>
      </c>
      <c r="E594">
        <f>+_xlfn.XLOOKUP(UTILIZADAS[[#This Row],[Numero_Cuenta]],'[1]cobros_marzo (fijo)'!$B:$B,'[1]cobros_marzo (fijo)'!$D:$D,,0)</f>
        <v>0</v>
      </c>
      <c r="G594" s="3">
        <v>46026</v>
      </c>
      <c r="H594">
        <v>65294266</v>
      </c>
      <c r="I594">
        <v>65294266</v>
      </c>
      <c r="K594" t="s">
        <v>2883</v>
      </c>
      <c r="O594" s="3">
        <v>46026</v>
      </c>
      <c r="S594" t="s">
        <v>3685</v>
      </c>
      <c r="T594" t="s">
        <v>64</v>
      </c>
      <c r="U594" t="s">
        <v>65</v>
      </c>
      <c r="V594" t="e">
        <f>_xlfn.XLOOKUP(UTILIZADAS[[#This Row],[Contacto1]],Tabla2[phone_number_dialed],Tabla2[status_name],,0)</f>
        <v>#N/A</v>
      </c>
    </row>
    <row r="595" spans="1:22" hidden="1">
      <c r="A595" s="86" t="s">
        <v>2121</v>
      </c>
      <c r="B595" t="s">
        <v>2194</v>
      </c>
      <c r="C595" s="4">
        <v>367018440000</v>
      </c>
      <c r="D595" t="s">
        <v>3945</v>
      </c>
      <c r="E595">
        <f>+_xlfn.XLOOKUP(UTILIZADAS[[#This Row],[Numero_Cuenta]],'[1]cobros_marzo (fijo)'!$B:$B,'[1]cobros_marzo (fijo)'!$D:$D,,0)</f>
        <v>0</v>
      </c>
      <c r="G595" s="3">
        <v>46026</v>
      </c>
      <c r="H595">
        <v>67042067</v>
      </c>
      <c r="I595">
        <v>67042067</v>
      </c>
      <c r="K595" t="s">
        <v>2884</v>
      </c>
      <c r="O595" s="3">
        <v>46026</v>
      </c>
      <c r="S595" t="s">
        <v>3686</v>
      </c>
      <c r="T595" t="s">
        <v>64</v>
      </c>
      <c r="U595" t="s">
        <v>65</v>
      </c>
      <c r="V595" t="e">
        <f>_xlfn.XLOOKUP(UTILIZADAS[[#This Row],[Contacto1]],Tabla2[phone_number_dialed],Tabla2[status_name],,0)</f>
        <v>#N/A</v>
      </c>
    </row>
    <row r="596" spans="1:22" hidden="1">
      <c r="A596" s="86" t="s">
        <v>2121</v>
      </c>
      <c r="B596" t="s">
        <v>2195</v>
      </c>
      <c r="C596" s="4">
        <v>357036960000</v>
      </c>
      <c r="D596" t="s">
        <v>3945</v>
      </c>
      <c r="E596">
        <f>+_xlfn.XLOOKUP(UTILIZADAS[[#This Row],[Numero_Cuenta]],'[1]cobros_marzo (fijo)'!$B:$B,'[1]cobros_marzo (fijo)'!$D:$D,,0)</f>
        <v>0</v>
      </c>
      <c r="G596" s="3">
        <v>46026</v>
      </c>
      <c r="H596">
        <v>68905432</v>
      </c>
      <c r="I596">
        <v>68905432</v>
      </c>
      <c r="K596" t="s">
        <v>2023</v>
      </c>
      <c r="O596" s="3">
        <v>46026</v>
      </c>
      <c r="S596" t="s">
        <v>3687</v>
      </c>
      <c r="T596" t="s">
        <v>64</v>
      </c>
      <c r="U596" t="s">
        <v>65</v>
      </c>
      <c r="V596" t="e">
        <f>_xlfn.XLOOKUP(UTILIZADAS[[#This Row],[Contacto1]],Tabla2[phone_number_dialed],Tabla2[status_name],,0)</f>
        <v>#N/A</v>
      </c>
    </row>
    <row r="597" spans="1:22" hidden="1">
      <c r="A597" s="86" t="s">
        <v>2121</v>
      </c>
      <c r="B597" t="s">
        <v>2196</v>
      </c>
      <c r="C597" s="4">
        <v>367018910000</v>
      </c>
      <c r="D597" t="s">
        <v>3945</v>
      </c>
      <c r="E597">
        <f>+_xlfn.XLOOKUP(UTILIZADAS[[#This Row],[Numero_Cuenta]],'[1]cobros_marzo (fijo)'!$B:$B,'[1]cobros_marzo (fijo)'!$D:$D,,0)</f>
        <v>0</v>
      </c>
      <c r="G597" s="3">
        <v>46026</v>
      </c>
      <c r="H597">
        <v>68926032</v>
      </c>
      <c r="I597">
        <v>68926032</v>
      </c>
      <c r="K597" t="s">
        <v>2885</v>
      </c>
      <c r="O597" s="3">
        <v>46026</v>
      </c>
      <c r="S597" t="s">
        <v>3688</v>
      </c>
      <c r="T597" t="s">
        <v>64</v>
      </c>
      <c r="U597" t="s">
        <v>65</v>
      </c>
      <c r="V597" t="e">
        <f>_xlfn.XLOOKUP(UTILIZADAS[[#This Row],[Contacto1]],Tabla2[phone_number_dialed],Tabla2[status_name],,0)</f>
        <v>#N/A</v>
      </c>
    </row>
    <row r="598" spans="1:22" hidden="1">
      <c r="A598" s="86" t="s">
        <v>2121</v>
      </c>
      <c r="B598" t="s">
        <v>2197</v>
      </c>
      <c r="C598" s="4">
        <v>364018050000</v>
      </c>
      <c r="D598" t="s">
        <v>3945</v>
      </c>
      <c r="E598">
        <f>+_xlfn.XLOOKUP(UTILIZADAS[[#This Row],[Numero_Cuenta]],'[1]cobros_marzo (fijo)'!$B:$B,'[1]cobros_marzo (fijo)'!$D:$D,,0)</f>
        <v>0</v>
      </c>
      <c r="G598" s="3">
        <v>46026</v>
      </c>
      <c r="H598">
        <v>67115436</v>
      </c>
      <c r="I598">
        <v>67115436</v>
      </c>
      <c r="K598" t="s">
        <v>2886</v>
      </c>
      <c r="O598" s="3">
        <v>46026</v>
      </c>
      <c r="S598" t="s">
        <v>3689</v>
      </c>
      <c r="T598" t="s">
        <v>85</v>
      </c>
      <c r="U598" t="s">
        <v>65</v>
      </c>
      <c r="V598" t="e">
        <f>_xlfn.XLOOKUP(UTILIZADAS[[#This Row],[Contacto1]],Tabla2[phone_number_dialed],Tabla2[status_name],,0)</f>
        <v>#N/A</v>
      </c>
    </row>
    <row r="599" spans="1:22" hidden="1">
      <c r="A599" s="86" t="s">
        <v>2121</v>
      </c>
      <c r="B599" t="s">
        <v>4146</v>
      </c>
      <c r="C599" s="4">
        <v>209100520000</v>
      </c>
      <c r="D599" t="s">
        <v>3945</v>
      </c>
      <c r="E599">
        <f>+_xlfn.XLOOKUP(UTILIZADAS[[#This Row],[Numero_Cuenta]],'[1]cobros_marzo (fijo)'!$B:$B,'[1]cobros_marzo (fijo)'!$D:$D,,0)</f>
        <v>0</v>
      </c>
      <c r="G599" s="3">
        <v>46026</v>
      </c>
      <c r="H599">
        <v>69075540</v>
      </c>
      <c r="I599">
        <v>69075540</v>
      </c>
      <c r="K599" t="s">
        <v>2887</v>
      </c>
      <c r="O599" s="3">
        <v>46026</v>
      </c>
      <c r="S599" t="s">
        <v>3690</v>
      </c>
      <c r="T599" t="s">
        <v>64</v>
      </c>
      <c r="U599" t="s">
        <v>65</v>
      </c>
      <c r="V599" t="e">
        <f>_xlfn.XLOOKUP(UTILIZADAS[[#This Row],[Contacto1]],Tabla2[phone_number_dialed],Tabla2[status_name],,0)</f>
        <v>#N/A</v>
      </c>
    </row>
    <row r="600" spans="1:22" hidden="1">
      <c r="A600" s="86" t="s">
        <v>2121</v>
      </c>
      <c r="B600" t="s">
        <v>4147</v>
      </c>
      <c r="C600" s="4">
        <v>989093400000</v>
      </c>
      <c r="D600" t="s">
        <v>3945</v>
      </c>
      <c r="E600">
        <f>+_xlfn.XLOOKUP(UTILIZADAS[[#This Row],[Numero_Cuenta]],'[1]cobros_marzo (fijo)'!$B:$B,'[1]cobros_marzo (fijo)'!$D:$D,,0)</f>
        <v>0</v>
      </c>
      <c r="G600" s="3">
        <v>46026</v>
      </c>
      <c r="H600">
        <v>67165963</v>
      </c>
      <c r="I600">
        <v>67165963</v>
      </c>
      <c r="K600" t="s">
        <v>2888</v>
      </c>
      <c r="O600" s="3">
        <v>46026</v>
      </c>
      <c r="S600" t="s">
        <v>3691</v>
      </c>
      <c r="T600" t="s">
        <v>64</v>
      </c>
      <c r="U600" t="s">
        <v>65</v>
      </c>
      <c r="V600" t="e">
        <f>_xlfn.XLOOKUP(UTILIZADAS[[#This Row],[Contacto1]],Tabla2[phone_number_dialed],Tabla2[status_name],,0)</f>
        <v>#N/A</v>
      </c>
    </row>
    <row r="601" spans="1:22" hidden="1">
      <c r="A601" s="86" t="s">
        <v>2121</v>
      </c>
      <c r="B601" t="s">
        <v>4148</v>
      </c>
      <c r="C601" s="4">
        <v>361006550000</v>
      </c>
      <c r="D601" t="s">
        <v>3945</v>
      </c>
      <c r="E601">
        <f>+_xlfn.XLOOKUP(UTILIZADAS[[#This Row],[Numero_Cuenta]],'[1]cobros_marzo (fijo)'!$B:$B,'[1]cobros_marzo (fijo)'!$D:$D,,0)</f>
        <v>0</v>
      </c>
      <c r="G601" s="3">
        <v>46026</v>
      </c>
      <c r="H601">
        <v>65125950</v>
      </c>
      <c r="I601">
        <v>65125950</v>
      </c>
      <c r="K601" t="s">
        <v>2889</v>
      </c>
      <c r="O601" s="3">
        <v>46026</v>
      </c>
      <c r="S601" t="s">
        <v>3692</v>
      </c>
      <c r="T601" t="s">
        <v>64</v>
      </c>
      <c r="U601" t="s">
        <v>65</v>
      </c>
      <c r="V601" t="e">
        <f>_xlfn.XLOOKUP(UTILIZADAS[[#This Row],[Contacto1]],Tabla2[phone_number_dialed],Tabla2[status_name],,0)</f>
        <v>#N/A</v>
      </c>
    </row>
    <row r="602" spans="1:22" hidden="1">
      <c r="A602" s="86" t="s">
        <v>2121</v>
      </c>
      <c r="B602" t="s">
        <v>4149</v>
      </c>
      <c r="C602" s="4">
        <v>368018740000</v>
      </c>
      <c r="D602" t="s">
        <v>3945</v>
      </c>
      <c r="E602">
        <f>+_xlfn.XLOOKUP(UTILIZADAS[[#This Row],[Numero_Cuenta]],'[1]cobros_marzo (fijo)'!$B:$B,'[1]cobros_marzo (fijo)'!$D:$D,,0)</f>
        <v>0</v>
      </c>
      <c r="G602" s="3">
        <v>46026</v>
      </c>
      <c r="H602">
        <v>67956645</v>
      </c>
      <c r="I602">
        <v>67956645</v>
      </c>
      <c r="K602" t="s">
        <v>2890</v>
      </c>
      <c r="O602" s="3">
        <v>46026</v>
      </c>
      <c r="S602" t="s">
        <v>3693</v>
      </c>
      <c r="T602" t="s">
        <v>64</v>
      </c>
      <c r="U602" t="s">
        <v>65</v>
      </c>
      <c r="V602" t="e">
        <f>_xlfn.XLOOKUP(UTILIZADAS[[#This Row],[Contacto1]],Tabla2[phone_number_dialed],Tabla2[status_name],,0)</f>
        <v>#N/A</v>
      </c>
    </row>
    <row r="603" spans="1:22" hidden="1">
      <c r="A603" s="86" t="s">
        <v>2121</v>
      </c>
      <c r="B603" t="s">
        <v>2198</v>
      </c>
      <c r="C603" s="4">
        <v>361017120000</v>
      </c>
      <c r="D603" t="s">
        <v>3945</v>
      </c>
      <c r="E603">
        <f>+_xlfn.XLOOKUP(UTILIZADAS[[#This Row],[Numero_Cuenta]],'[1]cobros_marzo (fijo)'!$B:$B,'[1]cobros_marzo (fijo)'!$D:$D,,0)</f>
        <v>0</v>
      </c>
      <c r="G603" s="3">
        <v>46026</v>
      </c>
      <c r="H603">
        <v>67890543</v>
      </c>
      <c r="I603">
        <v>67890543</v>
      </c>
      <c r="K603" t="s">
        <v>2337</v>
      </c>
      <c r="O603" s="3">
        <v>46026</v>
      </c>
      <c r="S603" t="s">
        <v>3694</v>
      </c>
      <c r="T603" t="s">
        <v>64</v>
      </c>
      <c r="U603" t="s">
        <v>65</v>
      </c>
      <c r="V603" t="e">
        <f>_xlfn.XLOOKUP(UTILIZADAS[[#This Row],[Contacto1]],Tabla2[phone_number_dialed],Tabla2[status_name],,0)</f>
        <v>#N/A</v>
      </c>
    </row>
    <row r="604" spans="1:22" hidden="1">
      <c r="A604" s="86" t="s">
        <v>2121</v>
      </c>
      <c r="B604" t="s">
        <v>4150</v>
      </c>
      <c r="C604" s="4">
        <v>369011710000</v>
      </c>
      <c r="D604" t="s">
        <v>3945</v>
      </c>
      <c r="E604">
        <f>+_xlfn.XLOOKUP(UTILIZADAS[[#This Row],[Numero_Cuenta]],'[1]cobros_marzo (fijo)'!$B:$B,'[1]cobros_marzo (fijo)'!$D:$D,,0)</f>
        <v>0</v>
      </c>
      <c r="G604" s="3">
        <v>46026</v>
      </c>
      <c r="H604">
        <v>68324980</v>
      </c>
      <c r="I604">
        <v>68324980</v>
      </c>
      <c r="K604" t="s">
        <v>2891</v>
      </c>
      <c r="O604" s="3">
        <v>46026</v>
      </c>
      <c r="S604" t="s">
        <v>3695</v>
      </c>
      <c r="T604" t="s">
        <v>64</v>
      </c>
      <c r="U604" t="s">
        <v>65</v>
      </c>
      <c r="V604" t="e">
        <f>_xlfn.XLOOKUP(UTILIZADAS[[#This Row],[Contacto1]],Tabla2[phone_number_dialed],Tabla2[status_name],,0)</f>
        <v>#N/A</v>
      </c>
    </row>
    <row r="605" spans="1:22" hidden="1">
      <c r="A605" s="86" t="s">
        <v>2121</v>
      </c>
      <c r="B605" t="s">
        <v>4151</v>
      </c>
      <c r="C605" s="4">
        <v>361021900000</v>
      </c>
      <c r="D605" t="s">
        <v>3945</v>
      </c>
      <c r="E605">
        <f>+_xlfn.XLOOKUP(UTILIZADAS[[#This Row],[Numero_Cuenta]],'[1]cobros_marzo (fijo)'!$B:$B,'[1]cobros_marzo (fijo)'!$D:$D,,0)</f>
        <v>0</v>
      </c>
      <c r="G605" s="3">
        <v>46026</v>
      </c>
      <c r="H605">
        <v>65294266</v>
      </c>
      <c r="I605">
        <v>65294266</v>
      </c>
      <c r="K605" t="s">
        <v>2892</v>
      </c>
      <c r="O605" s="3">
        <v>46026</v>
      </c>
      <c r="S605" t="s">
        <v>3696</v>
      </c>
      <c r="T605" t="s">
        <v>64</v>
      </c>
      <c r="U605" t="s">
        <v>65</v>
      </c>
      <c r="V605" t="e">
        <f>_xlfn.XLOOKUP(UTILIZADAS[[#This Row],[Contacto1]],Tabla2[phone_number_dialed],Tabla2[status_name],,0)</f>
        <v>#N/A</v>
      </c>
    </row>
    <row r="606" spans="1:22" hidden="1">
      <c r="A606" s="86" t="s">
        <v>2121</v>
      </c>
      <c r="B606" t="s">
        <v>2199</v>
      </c>
      <c r="C606" s="4">
        <v>804568220000</v>
      </c>
      <c r="D606" t="s">
        <v>3945</v>
      </c>
      <c r="E606">
        <f>+_xlfn.XLOOKUP(UTILIZADAS[[#This Row],[Numero_Cuenta]],'[1]cobros_marzo (fijo)'!$B:$B,'[1]cobros_marzo (fijo)'!$D:$D,,0)</f>
        <v>0</v>
      </c>
      <c r="G606" s="3">
        <v>46026</v>
      </c>
      <c r="H606">
        <v>66021364</v>
      </c>
      <c r="I606">
        <v>66021364</v>
      </c>
      <c r="K606" t="s">
        <v>2893</v>
      </c>
      <c r="O606" s="3">
        <v>46026</v>
      </c>
      <c r="S606" t="s">
        <v>3697</v>
      </c>
      <c r="T606" t="s">
        <v>64</v>
      </c>
      <c r="U606" t="s">
        <v>65</v>
      </c>
      <c r="V606" t="e">
        <f>_xlfn.XLOOKUP(UTILIZADAS[[#This Row],[Contacto1]],Tabla2[phone_number_dialed],Tabla2[status_name],,0)</f>
        <v>#N/A</v>
      </c>
    </row>
    <row r="607" spans="1:22" hidden="1">
      <c r="A607" s="86" t="s">
        <v>2121</v>
      </c>
      <c r="B607" t="s">
        <v>2200</v>
      </c>
      <c r="C607" s="4">
        <v>362021260000</v>
      </c>
      <c r="D607" t="s">
        <v>3945</v>
      </c>
      <c r="E607">
        <f>+_xlfn.XLOOKUP(UTILIZADAS[[#This Row],[Numero_Cuenta]],'[1]cobros_marzo (fijo)'!$B:$B,'[1]cobros_marzo (fijo)'!$D:$D,,0)</f>
        <v>0</v>
      </c>
      <c r="G607" s="3">
        <v>46026</v>
      </c>
      <c r="H607">
        <v>64099571</v>
      </c>
      <c r="I607">
        <v>64099571</v>
      </c>
      <c r="K607" t="s">
        <v>2894</v>
      </c>
      <c r="O607" s="3">
        <v>46026</v>
      </c>
      <c r="S607" t="s">
        <v>3698</v>
      </c>
      <c r="T607" t="s">
        <v>64</v>
      </c>
      <c r="U607" t="s">
        <v>65</v>
      </c>
      <c r="V607" t="e">
        <f>_xlfn.XLOOKUP(UTILIZADAS[[#This Row],[Contacto1]],Tabla2[phone_number_dialed],Tabla2[status_name],,0)</f>
        <v>#N/A</v>
      </c>
    </row>
    <row r="608" spans="1:22" hidden="1">
      <c r="A608" s="86" t="s">
        <v>2121</v>
      </c>
      <c r="B608" t="s">
        <v>2201</v>
      </c>
      <c r="C608" s="4">
        <v>367020250000</v>
      </c>
      <c r="D608" t="s">
        <v>3945</v>
      </c>
      <c r="E608">
        <f>+_xlfn.XLOOKUP(UTILIZADAS[[#This Row],[Numero_Cuenta]],'[1]cobros_marzo (fijo)'!$B:$B,'[1]cobros_marzo (fijo)'!$D:$D,,0)</f>
        <v>0</v>
      </c>
      <c r="G608" s="3">
        <v>46026</v>
      </c>
      <c r="H608">
        <v>62164267</v>
      </c>
      <c r="I608">
        <v>62164267</v>
      </c>
      <c r="K608" t="s">
        <v>2895</v>
      </c>
      <c r="O608" s="3">
        <v>46026</v>
      </c>
      <c r="S608" t="s">
        <v>3699</v>
      </c>
      <c r="T608" t="s">
        <v>84</v>
      </c>
      <c r="U608" t="s">
        <v>65</v>
      </c>
      <c r="V608" t="e">
        <f>_xlfn.XLOOKUP(UTILIZADAS[[#This Row],[Contacto1]],Tabla2[phone_number_dialed],Tabla2[status_name],,0)</f>
        <v>#N/A</v>
      </c>
    </row>
    <row r="609" spans="1:22" hidden="1">
      <c r="A609" s="86" t="s">
        <v>2121</v>
      </c>
      <c r="B609" t="s">
        <v>4152</v>
      </c>
      <c r="C609" s="4">
        <v>365018880000</v>
      </c>
      <c r="D609" t="s">
        <v>3945</v>
      </c>
      <c r="E609">
        <f>+_xlfn.XLOOKUP(UTILIZADAS[[#This Row],[Numero_Cuenta]],'[1]cobros_marzo (fijo)'!$B:$B,'[1]cobros_marzo (fijo)'!$D:$D,,0)</f>
        <v>0</v>
      </c>
      <c r="G609" s="3">
        <v>46026</v>
      </c>
      <c r="H609">
        <v>66892012</v>
      </c>
      <c r="I609">
        <v>66892012</v>
      </c>
      <c r="K609" t="s">
        <v>2896</v>
      </c>
      <c r="O609" s="3">
        <v>46026</v>
      </c>
      <c r="S609" t="s">
        <v>3700</v>
      </c>
      <c r="T609" t="s">
        <v>64</v>
      </c>
      <c r="U609" t="s">
        <v>65</v>
      </c>
      <c r="V609" t="e">
        <f>_xlfn.XLOOKUP(UTILIZADAS[[#This Row],[Contacto1]],Tabla2[phone_number_dialed],Tabla2[status_name],,0)</f>
        <v>#N/A</v>
      </c>
    </row>
    <row r="610" spans="1:22" hidden="1">
      <c r="A610" s="86" t="s">
        <v>2121</v>
      </c>
      <c r="B610" t="s">
        <v>4153</v>
      </c>
      <c r="C610" s="4">
        <v>363019400000</v>
      </c>
      <c r="D610" t="s">
        <v>3945</v>
      </c>
      <c r="E610">
        <f>+_xlfn.XLOOKUP(UTILIZADAS[[#This Row],[Numero_Cuenta]],'[1]cobros_marzo (fijo)'!$B:$B,'[1]cobros_marzo (fijo)'!$D:$D,,0)</f>
        <v>0</v>
      </c>
      <c r="G610" s="3">
        <v>46026</v>
      </c>
      <c r="H610">
        <v>62338815</v>
      </c>
      <c r="I610">
        <v>62338815</v>
      </c>
      <c r="K610" t="s">
        <v>2897</v>
      </c>
      <c r="O610" s="3">
        <v>46026</v>
      </c>
      <c r="S610" t="s">
        <v>3701</v>
      </c>
      <c r="T610" t="s">
        <v>64</v>
      </c>
      <c r="U610" t="s">
        <v>65</v>
      </c>
      <c r="V610" t="e">
        <f>_xlfn.XLOOKUP(UTILIZADAS[[#This Row],[Contacto1]],Tabla2[phone_number_dialed],Tabla2[status_name],,0)</f>
        <v>#N/A</v>
      </c>
    </row>
    <row r="611" spans="1:22" hidden="1">
      <c r="A611" s="86" t="s">
        <v>2121</v>
      </c>
      <c r="B611" t="s">
        <v>4154</v>
      </c>
      <c r="C611" s="4">
        <v>367022530000</v>
      </c>
      <c r="D611" t="s">
        <v>3945</v>
      </c>
      <c r="E611">
        <f>+_xlfn.XLOOKUP(UTILIZADAS[[#This Row],[Numero_Cuenta]],'[1]cobros_marzo (fijo)'!$B:$B,'[1]cobros_marzo (fijo)'!$D:$D,,0)</f>
        <v>0</v>
      </c>
      <c r="G611" s="3">
        <v>46026</v>
      </c>
      <c r="H611">
        <v>63417972</v>
      </c>
      <c r="I611">
        <v>63417972</v>
      </c>
      <c r="K611" t="s">
        <v>2898</v>
      </c>
      <c r="O611" s="3">
        <v>46026</v>
      </c>
      <c r="S611" t="s">
        <v>3702</v>
      </c>
      <c r="T611" t="s">
        <v>64</v>
      </c>
      <c r="U611" t="s">
        <v>65</v>
      </c>
      <c r="V611" t="e">
        <f>_xlfn.XLOOKUP(UTILIZADAS[[#This Row],[Contacto1]],Tabla2[phone_number_dialed],Tabla2[status_name],,0)</f>
        <v>#N/A</v>
      </c>
    </row>
    <row r="612" spans="1:22" hidden="1">
      <c r="A612" s="86" t="s">
        <v>2121</v>
      </c>
      <c r="B612" t="s">
        <v>2202</v>
      </c>
      <c r="C612" s="4">
        <v>366022540000</v>
      </c>
      <c r="D612" t="s">
        <v>3945</v>
      </c>
      <c r="E612">
        <f>+_xlfn.XLOOKUP(UTILIZADAS[[#This Row],[Numero_Cuenta]],'[1]cobros_marzo (fijo)'!$B:$B,'[1]cobros_marzo (fijo)'!$D:$D,,0)</f>
        <v>0</v>
      </c>
      <c r="G612" s="3">
        <v>46026</v>
      </c>
      <c r="H612">
        <v>65640329</v>
      </c>
      <c r="I612">
        <v>65640329</v>
      </c>
      <c r="K612" t="s">
        <v>2899</v>
      </c>
      <c r="O612" s="3">
        <v>46026</v>
      </c>
      <c r="S612" t="s">
        <v>3703</v>
      </c>
      <c r="T612" t="s">
        <v>64</v>
      </c>
      <c r="U612" t="s">
        <v>65</v>
      </c>
      <c r="V612" t="e">
        <f>_xlfn.XLOOKUP(UTILIZADAS[[#This Row],[Contacto1]],Tabla2[phone_number_dialed],Tabla2[status_name],,0)</f>
        <v>#N/A</v>
      </c>
    </row>
    <row r="613" spans="1:22" hidden="1">
      <c r="A613" s="86" t="s">
        <v>2121</v>
      </c>
      <c r="B613" t="s">
        <v>2203</v>
      </c>
      <c r="C613" s="4">
        <v>361021690000</v>
      </c>
      <c r="D613" t="s">
        <v>3945</v>
      </c>
      <c r="E613">
        <f>+_xlfn.XLOOKUP(UTILIZADAS[[#This Row],[Numero_Cuenta]],'[1]cobros_marzo (fijo)'!$B:$B,'[1]cobros_marzo (fijo)'!$D:$D,,0)</f>
        <v>0</v>
      </c>
      <c r="G613" s="3">
        <v>46026</v>
      </c>
      <c r="H613">
        <v>60045640</v>
      </c>
      <c r="I613">
        <v>60045640</v>
      </c>
      <c r="K613" t="s">
        <v>2900</v>
      </c>
      <c r="O613" s="3">
        <v>46026</v>
      </c>
      <c r="S613" t="s">
        <v>3704</v>
      </c>
      <c r="T613" t="s">
        <v>64</v>
      </c>
      <c r="U613" t="s">
        <v>65</v>
      </c>
      <c r="V613" t="e">
        <f>_xlfn.XLOOKUP(UTILIZADAS[[#This Row],[Contacto1]],Tabla2[phone_number_dialed],Tabla2[status_name],,0)</f>
        <v>#N/A</v>
      </c>
    </row>
    <row r="614" spans="1:22" hidden="1">
      <c r="A614" s="86" t="s">
        <v>2121</v>
      </c>
      <c r="B614" t="s">
        <v>2204</v>
      </c>
      <c r="C614" s="4">
        <v>221788200000</v>
      </c>
      <c r="D614" t="s">
        <v>3945</v>
      </c>
      <c r="E614">
        <f>+_xlfn.XLOOKUP(UTILIZADAS[[#This Row],[Numero_Cuenta]],'[1]cobros_marzo (fijo)'!$B:$B,'[1]cobros_marzo (fijo)'!$D:$D,,0)</f>
        <v>0</v>
      </c>
      <c r="G614" s="3">
        <v>46026</v>
      </c>
      <c r="H614">
        <v>67890543</v>
      </c>
      <c r="I614">
        <v>67890543</v>
      </c>
      <c r="K614" t="s">
        <v>2467</v>
      </c>
      <c r="O614" s="3">
        <v>46026</v>
      </c>
      <c r="S614" t="s">
        <v>3705</v>
      </c>
      <c r="T614" t="s">
        <v>64</v>
      </c>
      <c r="U614" t="s">
        <v>65</v>
      </c>
      <c r="V614" t="e">
        <f>_xlfn.XLOOKUP(UTILIZADAS[[#This Row],[Contacto1]],Tabla2[phone_number_dialed],Tabla2[status_name],,0)</f>
        <v>#N/A</v>
      </c>
    </row>
    <row r="615" spans="1:22" hidden="1">
      <c r="A615" s="86" t="s">
        <v>2121</v>
      </c>
      <c r="B615" t="s">
        <v>2205</v>
      </c>
      <c r="C615" s="4">
        <v>352288250000</v>
      </c>
      <c r="D615" t="s">
        <v>3945</v>
      </c>
      <c r="E615">
        <f>+_xlfn.XLOOKUP(UTILIZADAS[[#This Row],[Numero_Cuenta]],'[1]cobros_marzo (fijo)'!$B:$B,'[1]cobros_marzo (fijo)'!$D:$D,,0)</f>
        <v>0</v>
      </c>
      <c r="G615" s="3">
        <v>46026</v>
      </c>
      <c r="H615">
        <v>66224904</v>
      </c>
      <c r="I615">
        <v>66224904</v>
      </c>
      <c r="K615" t="s">
        <v>2901</v>
      </c>
      <c r="O615" s="3">
        <v>46026</v>
      </c>
      <c r="S615" t="s">
        <v>3706</v>
      </c>
      <c r="T615" t="s">
        <v>64</v>
      </c>
      <c r="U615" t="s">
        <v>65</v>
      </c>
      <c r="V615" t="e">
        <f>_xlfn.XLOOKUP(UTILIZADAS[[#This Row],[Contacto1]],Tabla2[phone_number_dialed],Tabla2[status_name],,0)</f>
        <v>#N/A</v>
      </c>
    </row>
    <row r="616" spans="1:22" hidden="1">
      <c r="A616" s="86" t="s">
        <v>2121</v>
      </c>
      <c r="B616" t="s">
        <v>4155</v>
      </c>
      <c r="C616" s="4">
        <v>364017280000</v>
      </c>
      <c r="D616" t="s">
        <v>3945</v>
      </c>
      <c r="E616">
        <f>+_xlfn.XLOOKUP(UTILIZADAS[[#This Row],[Numero_Cuenta]],'[1]cobros_marzo (fijo)'!$B:$B,'[1]cobros_marzo (fijo)'!$D:$D,,0)</f>
        <v>0</v>
      </c>
      <c r="G616" s="3">
        <v>46026</v>
      </c>
      <c r="H616">
        <v>61408492</v>
      </c>
      <c r="I616">
        <v>61408492</v>
      </c>
      <c r="K616" t="s">
        <v>2902</v>
      </c>
      <c r="O616" s="3">
        <v>46026</v>
      </c>
      <c r="S616" t="s">
        <v>3707</v>
      </c>
      <c r="T616" t="s">
        <v>84</v>
      </c>
      <c r="U616" t="s">
        <v>65</v>
      </c>
      <c r="V616" t="e">
        <f>_xlfn.XLOOKUP(UTILIZADAS[[#This Row],[Contacto1]],Tabla2[phone_number_dialed],Tabla2[status_name],,0)</f>
        <v>#N/A</v>
      </c>
    </row>
    <row r="617" spans="1:22" hidden="1">
      <c r="A617" s="86" t="s">
        <v>2121</v>
      </c>
      <c r="B617" t="s">
        <v>2206</v>
      </c>
      <c r="C617" s="4">
        <v>366021820000</v>
      </c>
      <c r="D617" t="s">
        <v>3945</v>
      </c>
      <c r="E617">
        <f>+_xlfn.XLOOKUP(UTILIZADAS[[#This Row],[Numero_Cuenta]],'[1]cobros_marzo (fijo)'!$B:$B,'[1]cobros_marzo (fijo)'!$D:$D,,0)</f>
        <v>0</v>
      </c>
      <c r="G617" s="3">
        <v>46026</v>
      </c>
      <c r="H617">
        <v>65075123</v>
      </c>
      <c r="I617">
        <v>65075123</v>
      </c>
      <c r="K617" t="s">
        <v>2903</v>
      </c>
      <c r="O617" s="3">
        <v>46026</v>
      </c>
      <c r="S617" t="s">
        <v>3708</v>
      </c>
      <c r="T617" t="s">
        <v>64</v>
      </c>
      <c r="U617" t="s">
        <v>65</v>
      </c>
      <c r="V617" t="e">
        <f>_xlfn.XLOOKUP(UTILIZADAS[[#This Row],[Contacto1]],Tabla2[phone_number_dialed],Tabla2[status_name],,0)</f>
        <v>#N/A</v>
      </c>
    </row>
    <row r="618" spans="1:22" hidden="1">
      <c r="A618" s="86" t="s">
        <v>2121</v>
      </c>
      <c r="B618" t="s">
        <v>2207</v>
      </c>
      <c r="C618" s="4">
        <v>367021200000</v>
      </c>
      <c r="D618" t="s">
        <v>3945</v>
      </c>
      <c r="E618">
        <f>+_xlfn.XLOOKUP(UTILIZADAS[[#This Row],[Numero_Cuenta]],'[1]cobros_marzo (fijo)'!$B:$B,'[1]cobros_marzo (fijo)'!$D:$D,,0)</f>
        <v>0</v>
      </c>
      <c r="G618" s="3">
        <v>46026</v>
      </c>
      <c r="H618">
        <v>66058961</v>
      </c>
      <c r="I618">
        <v>66058961</v>
      </c>
      <c r="K618" t="s">
        <v>2904</v>
      </c>
      <c r="O618" s="3">
        <v>46026</v>
      </c>
      <c r="S618" t="s">
        <v>3709</v>
      </c>
      <c r="T618" t="s">
        <v>64</v>
      </c>
      <c r="U618" t="s">
        <v>65</v>
      </c>
      <c r="V618" t="e">
        <f>_xlfn.XLOOKUP(UTILIZADAS[[#This Row],[Contacto1]],Tabla2[phone_number_dialed],Tabla2[status_name],,0)</f>
        <v>#N/A</v>
      </c>
    </row>
    <row r="619" spans="1:22" hidden="1">
      <c r="A619" s="86" t="s">
        <v>2121</v>
      </c>
      <c r="B619" t="s">
        <v>4156</v>
      </c>
      <c r="C619" s="4">
        <v>369022570000</v>
      </c>
      <c r="D619" t="s">
        <v>3945</v>
      </c>
      <c r="E619">
        <f>+_xlfn.XLOOKUP(UTILIZADAS[[#This Row],[Numero_Cuenta]],'[1]cobros_marzo (fijo)'!$B:$B,'[1]cobros_marzo (fijo)'!$D:$D,,0)</f>
        <v>0</v>
      </c>
      <c r="G619" s="3">
        <v>46026</v>
      </c>
      <c r="H619">
        <v>67314803</v>
      </c>
      <c r="I619">
        <v>67314803</v>
      </c>
      <c r="K619" t="s">
        <v>2905</v>
      </c>
      <c r="O619" s="3">
        <v>46026</v>
      </c>
      <c r="S619" t="s">
        <v>3710</v>
      </c>
      <c r="T619" t="s">
        <v>64</v>
      </c>
      <c r="U619" t="s">
        <v>65</v>
      </c>
      <c r="V619" t="e">
        <f>_xlfn.XLOOKUP(UTILIZADAS[[#This Row],[Contacto1]],Tabla2[phone_number_dialed],Tabla2[status_name],,0)</f>
        <v>#N/A</v>
      </c>
    </row>
    <row r="620" spans="1:22" hidden="1">
      <c r="A620" s="86" t="s">
        <v>2121</v>
      </c>
      <c r="B620" t="s">
        <v>4157</v>
      </c>
      <c r="C620" s="4">
        <v>361024760000</v>
      </c>
      <c r="D620" t="s">
        <v>3945</v>
      </c>
      <c r="E620">
        <f>+_xlfn.XLOOKUP(UTILIZADAS[[#This Row],[Numero_Cuenta]],'[1]cobros_marzo (fijo)'!$B:$B,'[1]cobros_marzo (fijo)'!$D:$D,,0)</f>
        <v>0</v>
      </c>
      <c r="G620" s="3">
        <v>46026</v>
      </c>
      <c r="H620">
        <v>65294266</v>
      </c>
      <c r="I620">
        <v>65294266</v>
      </c>
      <c r="K620" t="s">
        <v>2906</v>
      </c>
      <c r="O620" s="3">
        <v>46026</v>
      </c>
      <c r="S620" t="s">
        <v>3711</v>
      </c>
      <c r="T620" t="s">
        <v>64</v>
      </c>
      <c r="U620" t="s">
        <v>65</v>
      </c>
      <c r="V620" t="e">
        <f>_xlfn.XLOOKUP(UTILIZADAS[[#This Row],[Contacto1]],Tabla2[phone_number_dialed],Tabla2[status_name],,0)</f>
        <v>#N/A</v>
      </c>
    </row>
    <row r="621" spans="1:22" hidden="1">
      <c r="A621" s="86" t="s">
        <v>2121</v>
      </c>
      <c r="B621" t="s">
        <v>2208</v>
      </c>
      <c r="C621" s="4">
        <v>366024530000</v>
      </c>
      <c r="D621" t="s">
        <v>3945</v>
      </c>
      <c r="E621">
        <f>+_xlfn.XLOOKUP(UTILIZADAS[[#This Row],[Numero_Cuenta]],'[1]cobros_marzo (fijo)'!$B:$B,'[1]cobros_marzo (fijo)'!$D:$D,,0)</f>
        <v>0</v>
      </c>
      <c r="G621" s="3">
        <v>46026</v>
      </c>
      <c r="H621">
        <v>67964003</v>
      </c>
      <c r="I621">
        <v>67964003</v>
      </c>
      <c r="K621" t="s">
        <v>2907</v>
      </c>
      <c r="O621" s="3">
        <v>46026</v>
      </c>
      <c r="S621" t="s">
        <v>3712</v>
      </c>
      <c r="T621" t="s">
        <v>64</v>
      </c>
      <c r="U621" t="s">
        <v>65</v>
      </c>
      <c r="V621" t="e">
        <f>_xlfn.XLOOKUP(UTILIZADAS[[#This Row],[Contacto1]],Tabla2[phone_number_dialed],Tabla2[status_name],,0)</f>
        <v>#N/A</v>
      </c>
    </row>
    <row r="622" spans="1:22" hidden="1">
      <c r="A622" s="86" t="s">
        <v>2121</v>
      </c>
      <c r="B622" t="s">
        <v>2209</v>
      </c>
      <c r="C622" s="4">
        <v>368023640000</v>
      </c>
      <c r="D622" t="s">
        <v>3945</v>
      </c>
      <c r="E622">
        <f>+_xlfn.XLOOKUP(UTILIZADAS[[#This Row],[Numero_Cuenta]],'[1]cobros_marzo (fijo)'!$B:$B,'[1]cobros_marzo (fijo)'!$D:$D,,0)</f>
        <v>0</v>
      </c>
      <c r="G622" s="3">
        <v>46026</v>
      </c>
      <c r="H622">
        <v>65002916</v>
      </c>
      <c r="I622">
        <v>65002916</v>
      </c>
      <c r="K622" t="s">
        <v>2908</v>
      </c>
      <c r="O622" s="3">
        <v>46026</v>
      </c>
      <c r="S622" t="s">
        <v>3713</v>
      </c>
      <c r="T622" t="s">
        <v>64</v>
      </c>
      <c r="U622" t="s">
        <v>65</v>
      </c>
      <c r="V622" t="e">
        <f>_xlfn.XLOOKUP(UTILIZADAS[[#This Row],[Contacto1]],Tabla2[phone_number_dialed],Tabla2[status_name],,0)</f>
        <v>#N/A</v>
      </c>
    </row>
    <row r="623" spans="1:22" hidden="1">
      <c r="A623" s="86" t="s">
        <v>2121</v>
      </c>
      <c r="B623" t="s">
        <v>2210</v>
      </c>
      <c r="C623" s="4">
        <v>368009660000</v>
      </c>
      <c r="D623" t="s">
        <v>3945</v>
      </c>
      <c r="E623">
        <f>+_xlfn.XLOOKUP(UTILIZADAS[[#This Row],[Numero_Cuenta]],'[1]cobros_marzo (fijo)'!$B:$B,'[1]cobros_marzo (fijo)'!$D:$D,,0)</f>
        <v>0</v>
      </c>
      <c r="G623" s="3">
        <v>46026</v>
      </c>
      <c r="H623">
        <v>67243602</v>
      </c>
      <c r="I623">
        <v>67243602</v>
      </c>
      <c r="K623" t="s">
        <v>2909</v>
      </c>
      <c r="O623" s="3">
        <v>46026</v>
      </c>
      <c r="S623" t="s">
        <v>3714</v>
      </c>
      <c r="T623" t="s">
        <v>64</v>
      </c>
      <c r="U623" t="s">
        <v>65</v>
      </c>
      <c r="V623" t="e">
        <f>_xlfn.XLOOKUP(UTILIZADAS[[#This Row],[Contacto1]],Tabla2[phone_number_dialed],Tabla2[status_name],,0)</f>
        <v>#N/A</v>
      </c>
    </row>
    <row r="624" spans="1:22" hidden="1">
      <c r="A624" s="86" t="s">
        <v>2121</v>
      </c>
      <c r="B624" t="s">
        <v>4158</v>
      </c>
      <c r="C624" s="4">
        <v>367024920000</v>
      </c>
      <c r="D624" t="s">
        <v>3945</v>
      </c>
      <c r="E624">
        <f>+_xlfn.XLOOKUP(UTILIZADAS[[#This Row],[Numero_Cuenta]],'[1]cobros_marzo (fijo)'!$B:$B,'[1]cobros_marzo (fijo)'!$D:$D,,0)</f>
        <v>0</v>
      </c>
      <c r="G624" s="3">
        <v>46026</v>
      </c>
      <c r="H624">
        <v>65294266</v>
      </c>
      <c r="I624">
        <v>65294266</v>
      </c>
      <c r="K624" t="s">
        <v>2910</v>
      </c>
      <c r="O624" s="3">
        <v>46026</v>
      </c>
      <c r="S624" t="s">
        <v>3715</v>
      </c>
      <c r="T624" t="s">
        <v>64</v>
      </c>
      <c r="U624" t="s">
        <v>65</v>
      </c>
      <c r="V624" t="e">
        <f>_xlfn.XLOOKUP(UTILIZADAS[[#This Row],[Contacto1]],Tabla2[phone_number_dialed],Tabla2[status_name],,0)</f>
        <v>#N/A</v>
      </c>
    </row>
    <row r="625" spans="1:22" hidden="1">
      <c r="A625" s="86" t="s">
        <v>2121</v>
      </c>
      <c r="B625" t="s">
        <v>2211</v>
      </c>
      <c r="C625" s="4">
        <v>363021920000</v>
      </c>
      <c r="D625" t="s">
        <v>3945</v>
      </c>
      <c r="E625">
        <f>+_xlfn.XLOOKUP(UTILIZADAS[[#This Row],[Numero_Cuenta]],'[1]cobros_marzo (fijo)'!$B:$B,'[1]cobros_marzo (fijo)'!$D:$D,,0)</f>
        <v>0</v>
      </c>
      <c r="G625" s="3">
        <v>46026</v>
      </c>
      <c r="H625">
        <v>62505662</v>
      </c>
      <c r="I625">
        <v>62505662</v>
      </c>
      <c r="K625" t="s">
        <v>2911</v>
      </c>
      <c r="O625" s="3">
        <v>46026</v>
      </c>
      <c r="S625" t="s">
        <v>3716</v>
      </c>
      <c r="T625" t="s">
        <v>64</v>
      </c>
      <c r="U625" t="s">
        <v>65</v>
      </c>
      <c r="V625" t="e">
        <f>_xlfn.XLOOKUP(UTILIZADAS[[#This Row],[Contacto1]],Tabla2[phone_number_dialed],Tabla2[status_name],,0)</f>
        <v>#N/A</v>
      </c>
    </row>
    <row r="626" spans="1:22" hidden="1">
      <c r="A626" s="86" t="s">
        <v>2121</v>
      </c>
      <c r="B626" t="s">
        <v>2212</v>
      </c>
      <c r="C626" s="4">
        <v>369021720000</v>
      </c>
      <c r="D626" t="s">
        <v>3945</v>
      </c>
      <c r="E626">
        <f>+_xlfn.XLOOKUP(UTILIZADAS[[#This Row],[Numero_Cuenta]],'[1]cobros_marzo (fijo)'!$B:$B,'[1]cobros_marzo (fijo)'!$D:$D,,0)</f>
        <v>0</v>
      </c>
      <c r="G626" s="3">
        <v>46026</v>
      </c>
      <c r="H626">
        <v>68532816</v>
      </c>
      <c r="I626">
        <v>68532816</v>
      </c>
      <c r="K626" t="s">
        <v>2912</v>
      </c>
      <c r="O626" s="3">
        <v>46026</v>
      </c>
      <c r="S626" t="s">
        <v>3717</v>
      </c>
      <c r="T626" t="s">
        <v>64</v>
      </c>
      <c r="U626" t="s">
        <v>65</v>
      </c>
      <c r="V626" t="e">
        <f>_xlfn.XLOOKUP(UTILIZADAS[[#This Row],[Contacto1]],Tabla2[phone_number_dialed],Tabla2[status_name],,0)</f>
        <v>#N/A</v>
      </c>
    </row>
    <row r="627" spans="1:22" hidden="1">
      <c r="A627" s="86" t="s">
        <v>2121</v>
      </c>
      <c r="B627" t="s">
        <v>4159</v>
      </c>
      <c r="C627" s="4">
        <v>365023220000</v>
      </c>
      <c r="D627" t="s">
        <v>3945</v>
      </c>
      <c r="E627">
        <f>+_xlfn.XLOOKUP(UTILIZADAS[[#This Row],[Numero_Cuenta]],'[1]cobros_marzo (fijo)'!$B:$B,'[1]cobros_marzo (fijo)'!$D:$D,,0)</f>
        <v>0</v>
      </c>
      <c r="G627" s="3">
        <v>46026</v>
      </c>
      <c r="H627">
        <v>64222796</v>
      </c>
      <c r="I627">
        <v>64222796</v>
      </c>
      <c r="K627" t="s">
        <v>2913</v>
      </c>
      <c r="O627" s="3">
        <v>46026</v>
      </c>
      <c r="S627" t="s">
        <v>3718</v>
      </c>
      <c r="T627" t="s">
        <v>64</v>
      </c>
      <c r="U627" t="s">
        <v>65</v>
      </c>
      <c r="V627" t="e">
        <f>_xlfn.XLOOKUP(UTILIZADAS[[#This Row],[Contacto1]],Tabla2[phone_number_dialed],Tabla2[status_name],,0)</f>
        <v>#N/A</v>
      </c>
    </row>
    <row r="628" spans="1:22" hidden="1">
      <c r="A628" s="86" t="s">
        <v>2121</v>
      </c>
      <c r="B628" t="s">
        <v>4160</v>
      </c>
      <c r="C628" s="4">
        <v>369023800000</v>
      </c>
      <c r="D628" t="s">
        <v>3945</v>
      </c>
      <c r="E628">
        <f>+_xlfn.XLOOKUP(UTILIZADAS[[#This Row],[Numero_Cuenta]],'[1]cobros_marzo (fijo)'!$B:$B,'[1]cobros_marzo (fijo)'!$D:$D,,0)</f>
        <v>0</v>
      </c>
      <c r="G628" s="3">
        <v>46026</v>
      </c>
      <c r="H628">
        <v>63569485</v>
      </c>
      <c r="I628">
        <v>63569485</v>
      </c>
      <c r="K628" t="s">
        <v>2914</v>
      </c>
      <c r="O628" s="3">
        <v>46026</v>
      </c>
      <c r="S628" t="s">
        <v>3719</v>
      </c>
      <c r="T628" t="s">
        <v>64</v>
      </c>
      <c r="U628" t="s">
        <v>65</v>
      </c>
      <c r="V628" t="e">
        <f>_xlfn.XLOOKUP(UTILIZADAS[[#This Row],[Contacto1]],Tabla2[phone_number_dialed],Tabla2[status_name],,0)</f>
        <v>#N/A</v>
      </c>
    </row>
    <row r="629" spans="1:22" hidden="1">
      <c r="A629" s="86" t="s">
        <v>2121</v>
      </c>
      <c r="B629" t="s">
        <v>2213</v>
      </c>
      <c r="C629" s="4">
        <v>361023060000</v>
      </c>
      <c r="D629" t="s">
        <v>3945</v>
      </c>
      <c r="E629">
        <f>+_xlfn.XLOOKUP(UTILIZADAS[[#This Row],[Numero_Cuenta]],'[1]cobros_marzo (fijo)'!$B:$B,'[1]cobros_marzo (fijo)'!$D:$D,,0)</f>
        <v>0</v>
      </c>
      <c r="G629" s="3">
        <v>46026</v>
      </c>
      <c r="H629">
        <v>60106162</v>
      </c>
      <c r="I629">
        <v>60106162</v>
      </c>
      <c r="K629" t="s">
        <v>2915</v>
      </c>
      <c r="O629" s="3">
        <v>46026</v>
      </c>
      <c r="S629" t="s">
        <v>3720</v>
      </c>
      <c r="T629" t="s">
        <v>64</v>
      </c>
      <c r="U629" t="s">
        <v>65</v>
      </c>
      <c r="V629" t="e">
        <f>_xlfn.XLOOKUP(UTILIZADAS[[#This Row],[Contacto1]],Tabla2[phone_number_dialed],Tabla2[status_name],,0)</f>
        <v>#N/A</v>
      </c>
    </row>
    <row r="630" spans="1:22" hidden="1">
      <c r="A630" s="86" t="s">
        <v>2121</v>
      </c>
      <c r="B630" t="s">
        <v>2214</v>
      </c>
      <c r="C630" s="4">
        <v>351385850000</v>
      </c>
      <c r="D630" t="s">
        <v>3945</v>
      </c>
      <c r="E630">
        <f>+_xlfn.XLOOKUP(UTILIZADAS[[#This Row],[Numero_Cuenta]],'[1]cobros_marzo (fijo)'!$B:$B,'[1]cobros_marzo (fijo)'!$D:$D,,0)</f>
        <v>0</v>
      </c>
      <c r="G630" s="3">
        <v>46026</v>
      </c>
      <c r="H630">
        <v>68872570</v>
      </c>
      <c r="I630">
        <v>68872570</v>
      </c>
      <c r="K630" t="s">
        <v>2916</v>
      </c>
      <c r="O630" s="3">
        <v>46026</v>
      </c>
      <c r="S630" t="s">
        <v>3721</v>
      </c>
      <c r="T630" t="s">
        <v>64</v>
      </c>
      <c r="U630" t="s">
        <v>65</v>
      </c>
      <c r="V630" t="e">
        <f>_xlfn.XLOOKUP(UTILIZADAS[[#This Row],[Contacto1]],Tabla2[phone_number_dialed],Tabla2[status_name],,0)</f>
        <v>#N/A</v>
      </c>
    </row>
    <row r="631" spans="1:22" hidden="1">
      <c r="A631" s="86" t="s">
        <v>2121</v>
      </c>
      <c r="B631" t="s">
        <v>2215</v>
      </c>
      <c r="C631" s="4">
        <v>361021270000</v>
      </c>
      <c r="D631" t="s">
        <v>3945</v>
      </c>
      <c r="E631">
        <f>+_xlfn.XLOOKUP(UTILIZADAS[[#This Row],[Numero_Cuenta]],'[1]cobros_marzo (fijo)'!$B:$B,'[1]cobros_marzo (fijo)'!$D:$D,,0)</f>
        <v>0</v>
      </c>
      <c r="G631" s="3">
        <v>46026</v>
      </c>
      <c r="H631">
        <v>63730149</v>
      </c>
      <c r="I631">
        <v>63730149</v>
      </c>
      <c r="K631" t="s">
        <v>2917</v>
      </c>
      <c r="O631" s="3">
        <v>46026</v>
      </c>
      <c r="S631" t="s">
        <v>3722</v>
      </c>
      <c r="T631" t="s">
        <v>64</v>
      </c>
      <c r="U631" t="s">
        <v>65</v>
      </c>
      <c r="V631" t="e">
        <f>_xlfn.XLOOKUP(UTILIZADAS[[#This Row],[Contacto1]],Tabla2[phone_number_dialed],Tabla2[status_name],,0)</f>
        <v>#N/A</v>
      </c>
    </row>
    <row r="632" spans="1:22" hidden="1">
      <c r="A632" s="86" t="s">
        <v>2121</v>
      </c>
      <c r="B632" t="s">
        <v>2216</v>
      </c>
      <c r="C632" s="4">
        <v>367022970000</v>
      </c>
      <c r="D632" t="s">
        <v>3945</v>
      </c>
      <c r="E632">
        <f>+_xlfn.XLOOKUP(UTILIZADAS[[#This Row],[Numero_Cuenta]],'[1]cobros_marzo (fijo)'!$B:$B,'[1]cobros_marzo (fijo)'!$D:$D,,0)</f>
        <v>0</v>
      </c>
      <c r="G632" s="3">
        <v>46026</v>
      </c>
      <c r="H632">
        <v>68009374</v>
      </c>
      <c r="I632">
        <v>68009374</v>
      </c>
      <c r="K632" t="s">
        <v>2918</v>
      </c>
      <c r="O632" s="3">
        <v>46026</v>
      </c>
      <c r="S632" t="s">
        <v>3723</v>
      </c>
      <c r="T632" t="s">
        <v>64</v>
      </c>
      <c r="U632" t="s">
        <v>65</v>
      </c>
      <c r="V632" t="e">
        <f>_xlfn.XLOOKUP(UTILIZADAS[[#This Row],[Contacto1]],Tabla2[phone_number_dialed],Tabla2[status_name],,0)</f>
        <v>#N/A</v>
      </c>
    </row>
    <row r="633" spans="1:22" hidden="1">
      <c r="A633" s="86" t="s">
        <v>2121</v>
      </c>
      <c r="B633" t="s">
        <v>2217</v>
      </c>
      <c r="C633" s="4">
        <v>367023580000</v>
      </c>
      <c r="D633" t="s">
        <v>3945</v>
      </c>
      <c r="E633">
        <f>+_xlfn.XLOOKUP(UTILIZADAS[[#This Row],[Numero_Cuenta]],'[1]cobros_marzo (fijo)'!$B:$B,'[1]cobros_marzo (fijo)'!$D:$D,,0)</f>
        <v>0</v>
      </c>
      <c r="G633" s="3">
        <v>46026</v>
      </c>
      <c r="H633">
        <v>62905565</v>
      </c>
      <c r="I633">
        <v>62905565</v>
      </c>
      <c r="K633" t="s">
        <v>2919</v>
      </c>
      <c r="O633" s="3">
        <v>46026</v>
      </c>
      <c r="S633" t="s">
        <v>3724</v>
      </c>
      <c r="T633" t="s">
        <v>64</v>
      </c>
      <c r="U633" t="s">
        <v>65</v>
      </c>
      <c r="V633" t="e">
        <f>_xlfn.XLOOKUP(UTILIZADAS[[#This Row],[Contacto1]],Tabla2[phone_number_dialed],Tabla2[status_name],,0)</f>
        <v>#N/A</v>
      </c>
    </row>
    <row r="634" spans="1:22" hidden="1">
      <c r="A634" s="86" t="s">
        <v>2121</v>
      </c>
      <c r="B634" t="s">
        <v>4161</v>
      </c>
      <c r="C634" s="4">
        <v>368023560000</v>
      </c>
      <c r="D634" t="s">
        <v>3945</v>
      </c>
      <c r="E634">
        <f>+_xlfn.XLOOKUP(UTILIZADAS[[#This Row],[Numero_Cuenta]],'[1]cobros_marzo (fijo)'!$B:$B,'[1]cobros_marzo (fijo)'!$D:$D,,0)</f>
        <v>0</v>
      </c>
      <c r="G634" s="3">
        <v>46026</v>
      </c>
      <c r="H634">
        <v>69618493</v>
      </c>
      <c r="I634">
        <v>69618493</v>
      </c>
      <c r="K634" t="s">
        <v>2920</v>
      </c>
      <c r="O634" s="3">
        <v>46026</v>
      </c>
      <c r="S634" t="s">
        <v>3725</v>
      </c>
      <c r="T634" t="s">
        <v>64</v>
      </c>
      <c r="U634" t="s">
        <v>65</v>
      </c>
      <c r="V634" t="e">
        <f>_xlfn.XLOOKUP(UTILIZADAS[[#This Row],[Contacto1]],Tabla2[phone_number_dialed],Tabla2[status_name],,0)</f>
        <v>#N/A</v>
      </c>
    </row>
    <row r="635" spans="1:22" hidden="1">
      <c r="A635" s="86" t="s">
        <v>2121</v>
      </c>
      <c r="B635" t="s">
        <v>4162</v>
      </c>
      <c r="C635" s="4">
        <v>361023160000</v>
      </c>
      <c r="D635" t="s">
        <v>3945</v>
      </c>
      <c r="E635">
        <f>+_xlfn.XLOOKUP(UTILIZADAS[[#This Row],[Numero_Cuenta]],'[1]cobros_marzo (fijo)'!$B:$B,'[1]cobros_marzo (fijo)'!$D:$D,,0)</f>
        <v>0</v>
      </c>
      <c r="G635" s="3">
        <v>46026</v>
      </c>
      <c r="H635">
        <v>63540344</v>
      </c>
      <c r="I635">
        <v>63540344</v>
      </c>
      <c r="K635" t="s">
        <v>2921</v>
      </c>
      <c r="O635" s="3">
        <v>46026</v>
      </c>
      <c r="S635" t="s">
        <v>3726</v>
      </c>
      <c r="T635" t="s">
        <v>84</v>
      </c>
      <c r="U635" t="s">
        <v>65</v>
      </c>
      <c r="V635" t="e">
        <f>_xlfn.XLOOKUP(UTILIZADAS[[#This Row],[Contacto1]],Tabla2[phone_number_dialed],Tabla2[status_name],,0)</f>
        <v>#N/A</v>
      </c>
    </row>
    <row r="636" spans="1:22" hidden="1">
      <c r="A636" s="86" t="s">
        <v>2121</v>
      </c>
      <c r="B636" t="s">
        <v>2218</v>
      </c>
      <c r="C636" s="4">
        <v>365023060000</v>
      </c>
      <c r="D636" t="s">
        <v>3945</v>
      </c>
      <c r="E636">
        <f>+_xlfn.XLOOKUP(UTILIZADAS[[#This Row],[Numero_Cuenta]],'[1]cobros_marzo (fijo)'!$B:$B,'[1]cobros_marzo (fijo)'!$D:$D,,0)</f>
        <v>0</v>
      </c>
      <c r="G636" s="3">
        <v>46026</v>
      </c>
      <c r="H636">
        <v>62352225</v>
      </c>
      <c r="I636">
        <v>62352225</v>
      </c>
      <c r="K636" t="s">
        <v>2922</v>
      </c>
      <c r="O636" s="3">
        <v>46026</v>
      </c>
      <c r="S636" t="s">
        <v>3727</v>
      </c>
      <c r="T636" t="s">
        <v>64</v>
      </c>
      <c r="U636" t="s">
        <v>65</v>
      </c>
      <c r="V636" t="e">
        <f>_xlfn.XLOOKUP(UTILIZADAS[[#This Row],[Contacto1]],Tabla2[phone_number_dialed],Tabla2[status_name],,0)</f>
        <v>#N/A</v>
      </c>
    </row>
    <row r="637" spans="1:22" hidden="1">
      <c r="A637" s="86" t="s">
        <v>2121</v>
      </c>
      <c r="B637" t="s">
        <v>4163</v>
      </c>
      <c r="C637" s="4">
        <v>365022420000</v>
      </c>
      <c r="D637" t="s">
        <v>3945</v>
      </c>
      <c r="E637">
        <f>+_xlfn.XLOOKUP(UTILIZADAS[[#This Row],[Numero_Cuenta]],'[1]cobros_marzo (fijo)'!$B:$B,'[1]cobros_marzo (fijo)'!$D:$D,,0)</f>
        <v>0</v>
      </c>
      <c r="G637" s="3">
        <v>46026</v>
      </c>
      <c r="H637">
        <v>64377330</v>
      </c>
      <c r="I637">
        <v>64377330</v>
      </c>
      <c r="K637" t="s">
        <v>2923</v>
      </c>
      <c r="O637" s="3">
        <v>46026</v>
      </c>
      <c r="S637" t="s">
        <v>3728</v>
      </c>
      <c r="T637" t="s">
        <v>64</v>
      </c>
      <c r="U637" t="s">
        <v>65</v>
      </c>
      <c r="V637" t="e">
        <f>_xlfn.XLOOKUP(UTILIZADAS[[#This Row],[Contacto1]],Tabla2[phone_number_dialed],Tabla2[status_name],,0)</f>
        <v>#N/A</v>
      </c>
    </row>
    <row r="638" spans="1:22" hidden="1">
      <c r="A638" s="86" t="s">
        <v>2121</v>
      </c>
      <c r="B638" t="s">
        <v>4164</v>
      </c>
      <c r="C638" s="4">
        <v>365022860000</v>
      </c>
      <c r="D638" t="s">
        <v>3945</v>
      </c>
      <c r="E638">
        <f>+_xlfn.XLOOKUP(UTILIZADAS[[#This Row],[Numero_Cuenta]],'[1]cobros_marzo (fijo)'!$B:$B,'[1]cobros_marzo (fijo)'!$D:$D,,0)</f>
        <v>0</v>
      </c>
      <c r="G638" s="3">
        <v>46026</v>
      </c>
      <c r="H638">
        <v>65402731</v>
      </c>
      <c r="I638">
        <v>65402731</v>
      </c>
      <c r="K638" t="s">
        <v>2924</v>
      </c>
      <c r="O638" s="3">
        <v>46026</v>
      </c>
      <c r="S638" t="s">
        <v>3729</v>
      </c>
      <c r="T638" t="s">
        <v>64</v>
      </c>
      <c r="U638" t="s">
        <v>65</v>
      </c>
      <c r="V638" t="e">
        <f>_xlfn.XLOOKUP(UTILIZADAS[[#This Row],[Contacto1]],Tabla2[phone_number_dialed],Tabla2[status_name],,0)</f>
        <v>#N/A</v>
      </c>
    </row>
    <row r="639" spans="1:22" hidden="1">
      <c r="A639" s="86" t="s">
        <v>2121</v>
      </c>
      <c r="B639" t="s">
        <v>4165</v>
      </c>
      <c r="C639" s="4">
        <v>367025630000</v>
      </c>
      <c r="D639" t="s">
        <v>3945</v>
      </c>
      <c r="E639">
        <f>+_xlfn.XLOOKUP(UTILIZADAS[[#This Row],[Numero_Cuenta]],'[1]cobros_marzo (fijo)'!$B:$B,'[1]cobros_marzo (fijo)'!$D:$D,,0)</f>
        <v>0</v>
      </c>
      <c r="G639" s="3">
        <v>46026</v>
      </c>
      <c r="H639">
        <v>66580217</v>
      </c>
      <c r="I639">
        <v>66580217</v>
      </c>
      <c r="K639" t="s">
        <v>2925</v>
      </c>
      <c r="O639" s="3">
        <v>46026</v>
      </c>
      <c r="S639" t="s">
        <v>3730</v>
      </c>
      <c r="T639" t="s">
        <v>64</v>
      </c>
      <c r="U639" t="s">
        <v>65</v>
      </c>
      <c r="V639" t="e">
        <f>_xlfn.XLOOKUP(UTILIZADAS[[#This Row],[Contacto1]],Tabla2[phone_number_dialed],Tabla2[status_name],,0)</f>
        <v>#N/A</v>
      </c>
    </row>
    <row r="640" spans="1:22" hidden="1">
      <c r="A640" s="86" t="s">
        <v>2121</v>
      </c>
      <c r="B640" t="s">
        <v>2219</v>
      </c>
      <c r="C640" s="4">
        <v>362025790000</v>
      </c>
      <c r="D640" t="s">
        <v>3945</v>
      </c>
      <c r="E640">
        <f>+_xlfn.XLOOKUP(UTILIZADAS[[#This Row],[Numero_Cuenta]],'[1]cobros_marzo (fijo)'!$B:$B,'[1]cobros_marzo (fijo)'!$D:$D,,0)</f>
        <v>0</v>
      </c>
      <c r="G640" s="3">
        <v>46026</v>
      </c>
      <c r="H640">
        <v>65081748</v>
      </c>
      <c r="I640">
        <v>65081748</v>
      </c>
      <c r="K640" t="s">
        <v>2926</v>
      </c>
      <c r="O640" s="3">
        <v>46026</v>
      </c>
      <c r="S640">
        <v>180703524</v>
      </c>
      <c r="T640" t="s">
        <v>64</v>
      </c>
      <c r="U640" t="s">
        <v>65</v>
      </c>
      <c r="V640" t="e">
        <f>_xlfn.XLOOKUP(UTILIZADAS[[#This Row],[Contacto1]],Tabla2[phone_number_dialed],Tabla2[status_name],,0)</f>
        <v>#N/A</v>
      </c>
    </row>
    <row r="641" spans="1:22" hidden="1">
      <c r="A641" s="86" t="s">
        <v>2121</v>
      </c>
      <c r="B641" t="s">
        <v>4166</v>
      </c>
      <c r="C641" s="4">
        <v>365015340000</v>
      </c>
      <c r="D641" t="s">
        <v>3945</v>
      </c>
      <c r="E641">
        <f>+_xlfn.XLOOKUP(UTILIZADAS[[#This Row],[Numero_Cuenta]],'[1]cobros_marzo (fijo)'!$B:$B,'[1]cobros_marzo (fijo)'!$D:$D,,0)</f>
        <v>0</v>
      </c>
      <c r="G641" s="3">
        <v>46026</v>
      </c>
      <c r="H641">
        <v>65986159</v>
      </c>
      <c r="I641">
        <v>65986159</v>
      </c>
      <c r="K641" t="s">
        <v>2927</v>
      </c>
      <c r="O641" s="3">
        <v>46026</v>
      </c>
      <c r="S641" t="s">
        <v>3731</v>
      </c>
      <c r="T641" t="s">
        <v>64</v>
      </c>
      <c r="U641" t="s">
        <v>65</v>
      </c>
      <c r="V641" t="e">
        <f>_xlfn.XLOOKUP(UTILIZADAS[[#This Row],[Contacto1]],Tabla2[phone_number_dialed],Tabla2[status_name],,0)</f>
        <v>#N/A</v>
      </c>
    </row>
    <row r="642" spans="1:22" hidden="1">
      <c r="A642" s="86" t="s">
        <v>2121</v>
      </c>
      <c r="B642" t="s">
        <v>2220</v>
      </c>
      <c r="C642" s="4">
        <v>361023870000</v>
      </c>
      <c r="D642" t="s">
        <v>3945</v>
      </c>
      <c r="E642">
        <f>+_xlfn.XLOOKUP(UTILIZADAS[[#This Row],[Numero_Cuenta]],'[1]cobros_marzo (fijo)'!$B:$B,'[1]cobros_marzo (fijo)'!$D:$D,,0)</f>
        <v>0</v>
      </c>
      <c r="G642" s="3">
        <v>46026</v>
      </c>
      <c r="H642">
        <v>66861905</v>
      </c>
      <c r="I642">
        <v>66861905</v>
      </c>
      <c r="K642" t="s">
        <v>2928</v>
      </c>
      <c r="O642" s="3">
        <v>46026</v>
      </c>
      <c r="S642" t="s">
        <v>3732</v>
      </c>
      <c r="T642" t="s">
        <v>64</v>
      </c>
      <c r="U642" t="s">
        <v>65</v>
      </c>
      <c r="V642" t="e">
        <f>_xlfn.XLOOKUP(UTILIZADAS[[#This Row],[Contacto1]],Tabla2[phone_number_dialed],Tabla2[status_name],,0)</f>
        <v>#N/A</v>
      </c>
    </row>
    <row r="643" spans="1:22" hidden="1">
      <c r="A643" s="86" t="s">
        <v>2121</v>
      </c>
      <c r="B643" t="s">
        <v>2221</v>
      </c>
      <c r="C643" s="4">
        <v>362024860000</v>
      </c>
      <c r="D643" t="s">
        <v>3945</v>
      </c>
      <c r="E643">
        <f>+_xlfn.XLOOKUP(UTILIZADAS[[#This Row],[Numero_Cuenta]],'[1]cobros_marzo (fijo)'!$B:$B,'[1]cobros_marzo (fijo)'!$D:$D,,0)</f>
        <v>0</v>
      </c>
      <c r="G643" s="3">
        <v>46026</v>
      </c>
      <c r="H643">
        <v>67890543</v>
      </c>
      <c r="I643">
        <v>67890543</v>
      </c>
      <c r="K643" t="s">
        <v>2451</v>
      </c>
      <c r="O643" s="3">
        <v>46026</v>
      </c>
      <c r="S643" t="s">
        <v>3733</v>
      </c>
      <c r="T643" t="s">
        <v>64</v>
      </c>
      <c r="U643" t="s">
        <v>65</v>
      </c>
      <c r="V643" t="e">
        <f>_xlfn.XLOOKUP(UTILIZADAS[[#This Row],[Contacto1]],Tabla2[phone_number_dialed],Tabla2[status_name],,0)</f>
        <v>#N/A</v>
      </c>
    </row>
    <row r="644" spans="1:22" hidden="1">
      <c r="A644" s="86" t="s">
        <v>2121</v>
      </c>
      <c r="B644" t="s">
        <v>4167</v>
      </c>
      <c r="C644" s="4">
        <v>361024630000</v>
      </c>
      <c r="D644" t="s">
        <v>3945</v>
      </c>
      <c r="E644">
        <f>+_xlfn.XLOOKUP(UTILIZADAS[[#This Row],[Numero_Cuenta]],'[1]cobros_marzo (fijo)'!$B:$B,'[1]cobros_marzo (fijo)'!$D:$D,,0)</f>
        <v>0</v>
      </c>
      <c r="G644" s="3">
        <v>46026</v>
      </c>
      <c r="H644">
        <v>62052690</v>
      </c>
      <c r="I644">
        <v>62052690</v>
      </c>
      <c r="K644" t="s">
        <v>2929</v>
      </c>
      <c r="O644" s="3">
        <v>46026</v>
      </c>
      <c r="S644" t="s">
        <v>3734</v>
      </c>
      <c r="T644" t="s">
        <v>64</v>
      </c>
      <c r="U644" t="s">
        <v>65</v>
      </c>
      <c r="V644" t="e">
        <f>_xlfn.XLOOKUP(UTILIZADAS[[#This Row],[Contacto1]],Tabla2[phone_number_dialed],Tabla2[status_name],,0)</f>
        <v>#N/A</v>
      </c>
    </row>
    <row r="645" spans="1:22" hidden="1">
      <c r="A645" s="86" t="s">
        <v>2121</v>
      </c>
      <c r="B645" t="s">
        <v>4168</v>
      </c>
      <c r="C645" s="4">
        <v>369024060000</v>
      </c>
      <c r="D645" t="s">
        <v>3945</v>
      </c>
      <c r="E645">
        <f>+_xlfn.XLOOKUP(UTILIZADAS[[#This Row],[Numero_Cuenta]],'[1]cobros_marzo (fijo)'!$B:$B,'[1]cobros_marzo (fijo)'!$D:$D,,0)</f>
        <v>0</v>
      </c>
      <c r="G645" s="3">
        <v>46026</v>
      </c>
      <c r="H645">
        <v>67464275</v>
      </c>
      <c r="I645">
        <v>67464275</v>
      </c>
      <c r="K645" t="s">
        <v>2930</v>
      </c>
      <c r="O645" s="3">
        <v>46026</v>
      </c>
      <c r="S645" t="s">
        <v>3735</v>
      </c>
      <c r="T645" t="s">
        <v>85</v>
      </c>
      <c r="U645" t="s">
        <v>65</v>
      </c>
      <c r="V645" t="e">
        <f>_xlfn.XLOOKUP(UTILIZADAS[[#This Row],[Contacto1]],Tabla2[phone_number_dialed],Tabla2[status_name],,0)</f>
        <v>#N/A</v>
      </c>
    </row>
    <row r="646" spans="1:22" hidden="1">
      <c r="A646" s="86" t="s">
        <v>2121</v>
      </c>
      <c r="B646" t="s">
        <v>4169</v>
      </c>
      <c r="C646" s="4">
        <v>368021270000</v>
      </c>
      <c r="D646" t="s">
        <v>3945</v>
      </c>
      <c r="E646">
        <f>+_xlfn.XLOOKUP(UTILIZADAS[[#This Row],[Numero_Cuenta]],'[1]cobros_marzo (fijo)'!$B:$B,'[1]cobros_marzo (fijo)'!$D:$D,,0)</f>
        <v>0</v>
      </c>
      <c r="G646" s="3">
        <v>46026</v>
      </c>
      <c r="H646">
        <v>63105697</v>
      </c>
      <c r="I646">
        <v>63105697</v>
      </c>
      <c r="K646" t="s">
        <v>2931</v>
      </c>
      <c r="O646" s="3">
        <v>46026</v>
      </c>
      <c r="S646" t="s">
        <v>3736</v>
      </c>
      <c r="T646" t="s">
        <v>64</v>
      </c>
      <c r="U646" t="s">
        <v>65</v>
      </c>
      <c r="V646" t="e">
        <f>_xlfn.XLOOKUP(UTILIZADAS[[#This Row],[Contacto1]],Tabla2[phone_number_dialed],Tabla2[status_name],,0)</f>
        <v>#N/A</v>
      </c>
    </row>
    <row r="647" spans="1:22" hidden="1">
      <c r="A647" s="86" t="s">
        <v>2121</v>
      </c>
      <c r="B647" t="s">
        <v>4170</v>
      </c>
      <c r="C647" s="4">
        <v>364027820000</v>
      </c>
      <c r="D647" t="s">
        <v>3945</v>
      </c>
      <c r="E647">
        <f>+_xlfn.XLOOKUP(UTILIZADAS[[#This Row],[Numero_Cuenta]],'[1]cobros_marzo (fijo)'!$B:$B,'[1]cobros_marzo (fijo)'!$D:$D,,0)</f>
        <v>0</v>
      </c>
      <c r="G647" s="3">
        <v>46026</v>
      </c>
      <c r="H647">
        <v>66546767</v>
      </c>
      <c r="I647">
        <v>66546767</v>
      </c>
      <c r="K647" t="s">
        <v>2932</v>
      </c>
      <c r="O647" s="3">
        <v>46026</v>
      </c>
      <c r="S647" t="s">
        <v>3737</v>
      </c>
      <c r="T647" t="s">
        <v>64</v>
      </c>
      <c r="U647" t="s">
        <v>65</v>
      </c>
      <c r="V647" t="e">
        <f>_xlfn.XLOOKUP(UTILIZADAS[[#This Row],[Contacto1]],Tabla2[phone_number_dialed],Tabla2[status_name],,0)</f>
        <v>#N/A</v>
      </c>
    </row>
    <row r="648" spans="1:22" hidden="1">
      <c r="A648" s="86" t="s">
        <v>2121</v>
      </c>
      <c r="B648" t="s">
        <v>2222</v>
      </c>
      <c r="C648" s="4">
        <v>362026410000</v>
      </c>
      <c r="D648" t="s">
        <v>3945</v>
      </c>
      <c r="E648">
        <f>+_xlfn.XLOOKUP(UTILIZADAS[[#This Row],[Numero_Cuenta]],'[1]cobros_marzo (fijo)'!$B:$B,'[1]cobros_marzo (fijo)'!$D:$D,,0)</f>
        <v>0</v>
      </c>
      <c r="G648" s="3">
        <v>46026</v>
      </c>
      <c r="H648">
        <v>67965157</v>
      </c>
      <c r="I648">
        <v>67965157</v>
      </c>
      <c r="K648" t="s">
        <v>2933</v>
      </c>
      <c r="O648" s="3">
        <v>46026</v>
      </c>
      <c r="S648" t="s">
        <v>3738</v>
      </c>
      <c r="T648" t="s">
        <v>64</v>
      </c>
      <c r="U648" t="s">
        <v>65</v>
      </c>
      <c r="V648" t="e">
        <f>_xlfn.XLOOKUP(UTILIZADAS[[#This Row],[Contacto1]],Tabla2[phone_number_dialed],Tabla2[status_name],,0)</f>
        <v>#N/A</v>
      </c>
    </row>
    <row r="649" spans="1:22" hidden="1">
      <c r="A649" s="86" t="s">
        <v>2121</v>
      </c>
      <c r="B649" t="s">
        <v>4171</v>
      </c>
      <c r="C649" s="4">
        <v>365026410000</v>
      </c>
      <c r="D649" t="s">
        <v>3945</v>
      </c>
      <c r="E649">
        <f>+_xlfn.XLOOKUP(UTILIZADAS[[#This Row],[Numero_Cuenta]],'[1]cobros_marzo (fijo)'!$B:$B,'[1]cobros_marzo (fijo)'!$D:$D,,0)</f>
        <v>0</v>
      </c>
      <c r="G649" s="3">
        <v>46026</v>
      </c>
      <c r="H649">
        <v>69655038</v>
      </c>
      <c r="I649">
        <v>69655038</v>
      </c>
      <c r="K649" t="s">
        <v>2934</v>
      </c>
      <c r="O649" s="3">
        <v>46026</v>
      </c>
      <c r="S649" t="s">
        <v>3739</v>
      </c>
      <c r="T649" t="s">
        <v>64</v>
      </c>
      <c r="U649" t="s">
        <v>65</v>
      </c>
      <c r="V649" t="e">
        <f>_xlfn.XLOOKUP(UTILIZADAS[[#This Row],[Contacto1]],Tabla2[phone_number_dialed],Tabla2[status_name],,0)</f>
        <v>#N/A</v>
      </c>
    </row>
    <row r="650" spans="1:22" hidden="1">
      <c r="A650" s="86" t="s">
        <v>2121</v>
      </c>
      <c r="B650" t="s">
        <v>2223</v>
      </c>
      <c r="C650" s="4">
        <v>357290680000</v>
      </c>
      <c r="D650" t="s">
        <v>3945</v>
      </c>
      <c r="E650">
        <f>+_xlfn.XLOOKUP(UTILIZADAS[[#This Row],[Numero_Cuenta]],'[1]cobros_marzo (fijo)'!$B:$B,'[1]cobros_marzo (fijo)'!$D:$D,,0)</f>
        <v>0</v>
      </c>
      <c r="G650" s="3">
        <v>46026</v>
      </c>
      <c r="H650">
        <v>67255943</v>
      </c>
      <c r="I650">
        <v>67255943</v>
      </c>
      <c r="K650" t="s">
        <v>2935</v>
      </c>
      <c r="O650" s="3">
        <v>46026</v>
      </c>
      <c r="S650" t="s">
        <v>3740</v>
      </c>
      <c r="T650" t="s">
        <v>64</v>
      </c>
      <c r="U650" t="s">
        <v>65</v>
      </c>
      <c r="V650" t="e">
        <f>_xlfn.XLOOKUP(UTILIZADAS[[#This Row],[Contacto1]],Tabla2[phone_number_dialed],Tabla2[status_name],,0)</f>
        <v>#N/A</v>
      </c>
    </row>
    <row r="651" spans="1:22" hidden="1">
      <c r="A651" s="86" t="s">
        <v>2121</v>
      </c>
      <c r="B651" t="s">
        <v>4172</v>
      </c>
      <c r="C651" s="4">
        <v>367890430000</v>
      </c>
      <c r="D651" t="s">
        <v>3945</v>
      </c>
      <c r="E651">
        <f>+_xlfn.XLOOKUP(UTILIZADAS[[#This Row],[Numero_Cuenta]],'[1]cobros_marzo (fijo)'!$B:$B,'[1]cobros_marzo (fijo)'!$D:$D,,0)</f>
        <v>0</v>
      </c>
      <c r="G651" s="3">
        <v>46026</v>
      </c>
      <c r="H651">
        <v>67890543</v>
      </c>
      <c r="I651">
        <v>67890543</v>
      </c>
      <c r="K651" t="s">
        <v>2690</v>
      </c>
      <c r="O651" s="3">
        <v>46026</v>
      </c>
      <c r="S651" t="s">
        <v>3741</v>
      </c>
      <c r="T651" t="s">
        <v>64</v>
      </c>
      <c r="U651" t="s">
        <v>65</v>
      </c>
      <c r="V651" t="e">
        <f>_xlfn.XLOOKUP(UTILIZADAS[[#This Row],[Contacto1]],Tabla2[phone_number_dialed],Tabla2[status_name],,0)</f>
        <v>#N/A</v>
      </c>
    </row>
    <row r="652" spans="1:22" hidden="1">
      <c r="A652" s="86" t="s">
        <v>2121</v>
      </c>
      <c r="B652" t="s">
        <v>2224</v>
      </c>
      <c r="C652" s="4">
        <v>363024520000</v>
      </c>
      <c r="D652" t="s">
        <v>3945</v>
      </c>
      <c r="E652">
        <f>+_xlfn.XLOOKUP(UTILIZADAS[[#This Row],[Numero_Cuenta]],'[1]cobros_marzo (fijo)'!$B:$B,'[1]cobros_marzo (fijo)'!$D:$D,,0)</f>
        <v>0</v>
      </c>
      <c r="G652" s="3">
        <v>46026</v>
      </c>
      <c r="H652">
        <v>69489691</v>
      </c>
      <c r="I652">
        <v>69489691</v>
      </c>
      <c r="K652" t="s">
        <v>2936</v>
      </c>
      <c r="O652" s="3">
        <v>46026</v>
      </c>
      <c r="S652" t="s">
        <v>3742</v>
      </c>
      <c r="T652" t="s">
        <v>64</v>
      </c>
      <c r="U652" t="s">
        <v>65</v>
      </c>
      <c r="V652" t="e">
        <f>_xlfn.XLOOKUP(UTILIZADAS[[#This Row],[Contacto1]],Tabla2[phone_number_dialed],Tabla2[status_name],,0)</f>
        <v>#N/A</v>
      </c>
    </row>
    <row r="653" spans="1:22" hidden="1">
      <c r="A653" s="86" t="s">
        <v>2121</v>
      </c>
      <c r="B653" t="s">
        <v>4173</v>
      </c>
      <c r="C653" s="4">
        <v>367024750000</v>
      </c>
      <c r="D653" t="s">
        <v>3945</v>
      </c>
      <c r="E653">
        <f>+_xlfn.XLOOKUP(UTILIZADAS[[#This Row],[Numero_Cuenta]],'[1]cobros_marzo (fijo)'!$B:$B,'[1]cobros_marzo (fijo)'!$D:$D,,0)</f>
        <v>0</v>
      </c>
      <c r="G653" s="3">
        <v>46026</v>
      </c>
      <c r="H653">
        <v>69786590</v>
      </c>
      <c r="I653">
        <v>69786590</v>
      </c>
      <c r="K653" t="s">
        <v>2937</v>
      </c>
      <c r="O653" s="3">
        <v>46026</v>
      </c>
      <c r="S653" t="s">
        <v>3743</v>
      </c>
      <c r="T653" t="s">
        <v>64</v>
      </c>
      <c r="U653" t="s">
        <v>65</v>
      </c>
      <c r="V653" t="e">
        <f>_xlfn.XLOOKUP(UTILIZADAS[[#This Row],[Contacto1]],Tabla2[phone_number_dialed],Tabla2[status_name],,0)</f>
        <v>#N/A</v>
      </c>
    </row>
    <row r="654" spans="1:22" hidden="1">
      <c r="A654" s="86" t="s">
        <v>2121</v>
      </c>
      <c r="B654" t="s">
        <v>4174</v>
      </c>
      <c r="C654" s="4">
        <v>367028750000</v>
      </c>
      <c r="D654" t="s">
        <v>3945</v>
      </c>
      <c r="E654">
        <f>+_xlfn.XLOOKUP(UTILIZADAS[[#This Row],[Numero_Cuenta]],'[1]cobros_marzo (fijo)'!$B:$B,'[1]cobros_marzo (fijo)'!$D:$D,,0)</f>
        <v>0</v>
      </c>
      <c r="G654" s="3">
        <v>46026</v>
      </c>
      <c r="H654">
        <v>65460407</v>
      </c>
      <c r="I654">
        <v>65460407</v>
      </c>
      <c r="K654" t="s">
        <v>2938</v>
      </c>
      <c r="O654" s="3">
        <v>46026</v>
      </c>
      <c r="S654" t="s">
        <v>3744</v>
      </c>
      <c r="T654" t="s">
        <v>64</v>
      </c>
      <c r="U654" t="s">
        <v>65</v>
      </c>
      <c r="V654" t="e">
        <f>_xlfn.XLOOKUP(UTILIZADAS[[#This Row],[Contacto1]],Tabla2[phone_number_dialed],Tabla2[status_name],,0)</f>
        <v>#N/A</v>
      </c>
    </row>
    <row r="655" spans="1:22" hidden="1">
      <c r="A655" s="86" t="s">
        <v>2121</v>
      </c>
      <c r="B655" t="s">
        <v>2225</v>
      </c>
      <c r="C655" s="4">
        <v>363023100000</v>
      </c>
      <c r="D655" t="s">
        <v>3945</v>
      </c>
      <c r="E655">
        <f>+_xlfn.XLOOKUP(UTILIZADAS[[#This Row],[Numero_Cuenta]],'[1]cobros_marzo (fijo)'!$B:$B,'[1]cobros_marzo (fijo)'!$D:$D,,0)</f>
        <v>0</v>
      </c>
      <c r="G655" s="3">
        <v>46026</v>
      </c>
      <c r="H655">
        <v>64683071</v>
      </c>
      <c r="I655">
        <v>64683071</v>
      </c>
      <c r="K655" t="s">
        <v>2939</v>
      </c>
      <c r="O655" s="3">
        <v>46026</v>
      </c>
      <c r="S655" t="s">
        <v>3745</v>
      </c>
      <c r="T655" t="s">
        <v>64</v>
      </c>
      <c r="U655" t="s">
        <v>65</v>
      </c>
      <c r="V655" t="e">
        <f>_xlfn.XLOOKUP(UTILIZADAS[[#This Row],[Contacto1]],Tabla2[phone_number_dialed],Tabla2[status_name],,0)</f>
        <v>#N/A</v>
      </c>
    </row>
    <row r="656" spans="1:22" hidden="1">
      <c r="A656" s="86" t="s">
        <v>2121</v>
      </c>
      <c r="B656" t="s">
        <v>2226</v>
      </c>
      <c r="C656" s="4">
        <v>363028920000</v>
      </c>
      <c r="D656" t="s">
        <v>3945</v>
      </c>
      <c r="E656">
        <f>+_xlfn.XLOOKUP(UTILIZADAS[[#This Row],[Numero_Cuenta]],'[1]cobros_marzo (fijo)'!$B:$B,'[1]cobros_marzo (fijo)'!$D:$D,,0)</f>
        <v>0</v>
      </c>
      <c r="G656" s="3">
        <v>46026</v>
      </c>
      <c r="H656">
        <v>61983253</v>
      </c>
      <c r="I656">
        <v>61983253</v>
      </c>
      <c r="K656" t="s">
        <v>2940</v>
      </c>
      <c r="O656" s="3">
        <v>46026</v>
      </c>
      <c r="S656" t="s">
        <v>3746</v>
      </c>
      <c r="T656" t="s">
        <v>64</v>
      </c>
      <c r="U656" t="s">
        <v>65</v>
      </c>
      <c r="V656" t="e">
        <f>_xlfn.XLOOKUP(UTILIZADAS[[#This Row],[Contacto1]],Tabla2[phone_number_dialed],Tabla2[status_name],,0)</f>
        <v>#N/A</v>
      </c>
    </row>
    <row r="657" spans="1:22" hidden="1">
      <c r="A657" s="86" t="s">
        <v>2121</v>
      </c>
      <c r="B657" t="s">
        <v>2227</v>
      </c>
      <c r="C657" s="4">
        <v>353352820000</v>
      </c>
      <c r="D657" t="s">
        <v>3945</v>
      </c>
      <c r="E657">
        <f>+_xlfn.XLOOKUP(UTILIZADAS[[#This Row],[Numero_Cuenta]],'[1]cobros_marzo (fijo)'!$B:$B,'[1]cobros_marzo (fijo)'!$D:$D,,0)</f>
        <v>0</v>
      </c>
      <c r="G657" s="3">
        <v>46026</v>
      </c>
      <c r="H657">
        <v>68276190</v>
      </c>
      <c r="I657">
        <v>68276190</v>
      </c>
      <c r="K657" t="s">
        <v>2941</v>
      </c>
      <c r="O657" s="3">
        <v>46026</v>
      </c>
      <c r="S657" t="s">
        <v>3747</v>
      </c>
      <c r="T657" t="s">
        <v>64</v>
      </c>
      <c r="U657" t="s">
        <v>65</v>
      </c>
      <c r="V657" t="e">
        <f>_xlfn.XLOOKUP(UTILIZADAS[[#This Row],[Contacto1]],Tabla2[phone_number_dialed],Tabla2[status_name],,0)</f>
        <v>#N/A</v>
      </c>
    </row>
    <row r="658" spans="1:22" hidden="1">
      <c r="A658" s="86" t="s">
        <v>2121</v>
      </c>
      <c r="B658" t="s">
        <v>4175</v>
      </c>
      <c r="C658" s="4">
        <v>361026230000</v>
      </c>
      <c r="D658" t="s">
        <v>3945</v>
      </c>
      <c r="E658">
        <f>+_xlfn.XLOOKUP(UTILIZADAS[[#This Row],[Numero_Cuenta]],'[1]cobros_marzo (fijo)'!$B:$B,'[1]cobros_marzo (fijo)'!$D:$D,,0)</f>
        <v>0</v>
      </c>
      <c r="G658" s="3">
        <v>46026</v>
      </c>
      <c r="H658">
        <v>62674101</v>
      </c>
      <c r="I658">
        <v>62674101</v>
      </c>
      <c r="K658" t="s">
        <v>2942</v>
      </c>
      <c r="O658" s="3">
        <v>46026</v>
      </c>
      <c r="S658" t="s">
        <v>3748</v>
      </c>
      <c r="T658" t="s">
        <v>64</v>
      </c>
      <c r="U658" t="s">
        <v>65</v>
      </c>
      <c r="V658" t="e">
        <f>_xlfn.XLOOKUP(UTILIZADAS[[#This Row],[Contacto1]],Tabla2[phone_number_dialed],Tabla2[status_name],,0)</f>
        <v>#N/A</v>
      </c>
    </row>
    <row r="659" spans="1:22" hidden="1">
      <c r="A659" s="86" t="s">
        <v>2121</v>
      </c>
      <c r="B659" t="s">
        <v>4176</v>
      </c>
      <c r="C659" s="4">
        <v>363026030000</v>
      </c>
      <c r="D659" t="s">
        <v>3945</v>
      </c>
      <c r="E659">
        <f>+_xlfn.XLOOKUP(UTILIZADAS[[#This Row],[Numero_Cuenta]],'[1]cobros_marzo (fijo)'!$B:$B,'[1]cobros_marzo (fijo)'!$D:$D,,0)</f>
        <v>0</v>
      </c>
      <c r="G659" s="3">
        <v>46026</v>
      </c>
      <c r="H659">
        <v>61617598</v>
      </c>
      <c r="I659">
        <v>61617598</v>
      </c>
      <c r="K659" t="s">
        <v>2943</v>
      </c>
      <c r="O659" s="3">
        <v>46026</v>
      </c>
      <c r="S659" t="s">
        <v>3749</v>
      </c>
      <c r="T659" t="s">
        <v>84</v>
      </c>
      <c r="U659" t="s">
        <v>65</v>
      </c>
      <c r="V659" t="e">
        <f>_xlfn.XLOOKUP(UTILIZADAS[[#This Row],[Contacto1]],Tabla2[phone_number_dialed],Tabla2[status_name],,0)</f>
        <v>#N/A</v>
      </c>
    </row>
    <row r="660" spans="1:22" hidden="1">
      <c r="A660" s="86" t="s">
        <v>2121</v>
      </c>
      <c r="B660" t="s">
        <v>2228</v>
      </c>
      <c r="C660" s="4">
        <v>361016030000</v>
      </c>
      <c r="D660" t="s">
        <v>3945</v>
      </c>
      <c r="E660">
        <f>+_xlfn.XLOOKUP(UTILIZADAS[[#This Row],[Numero_Cuenta]],'[1]cobros_marzo (fijo)'!$B:$B,'[1]cobros_marzo (fijo)'!$D:$D,,0)</f>
        <v>0</v>
      </c>
      <c r="G660" s="3">
        <v>46026</v>
      </c>
      <c r="H660">
        <v>65463703</v>
      </c>
      <c r="I660">
        <v>65463703</v>
      </c>
      <c r="K660" t="s">
        <v>2944</v>
      </c>
      <c r="O660" s="3">
        <v>46026</v>
      </c>
      <c r="S660" t="s">
        <v>3750</v>
      </c>
      <c r="T660" t="s">
        <v>84</v>
      </c>
      <c r="U660" t="s">
        <v>65</v>
      </c>
      <c r="V660" t="e">
        <f>_xlfn.XLOOKUP(UTILIZADAS[[#This Row],[Contacto1]],Tabla2[phone_number_dialed],Tabla2[status_name],,0)</f>
        <v>#N/A</v>
      </c>
    </row>
    <row r="661" spans="1:22" hidden="1">
      <c r="A661" s="86" t="s">
        <v>2121</v>
      </c>
      <c r="B661" t="s">
        <v>2229</v>
      </c>
      <c r="C661" s="4">
        <v>368027760000</v>
      </c>
      <c r="D661" t="s">
        <v>3945</v>
      </c>
      <c r="E661">
        <f>+_xlfn.XLOOKUP(UTILIZADAS[[#This Row],[Numero_Cuenta]],'[1]cobros_marzo (fijo)'!$B:$B,'[1]cobros_marzo (fijo)'!$D:$D,,0)</f>
        <v>0</v>
      </c>
      <c r="G661" s="3">
        <v>46026</v>
      </c>
      <c r="H661">
        <v>66033534</v>
      </c>
      <c r="I661">
        <v>66033534</v>
      </c>
      <c r="K661" t="s">
        <v>2945</v>
      </c>
      <c r="O661" s="3">
        <v>46026</v>
      </c>
      <c r="S661" t="s">
        <v>3751</v>
      </c>
      <c r="T661" t="s">
        <v>84</v>
      </c>
      <c r="U661" t="s">
        <v>65</v>
      </c>
      <c r="V661" t="e">
        <f>_xlfn.XLOOKUP(UTILIZADAS[[#This Row],[Contacto1]],Tabla2[phone_number_dialed],Tabla2[status_name],,0)</f>
        <v>#N/A</v>
      </c>
    </row>
    <row r="662" spans="1:22" hidden="1">
      <c r="A662" s="86" t="s">
        <v>2121</v>
      </c>
      <c r="B662" t="s">
        <v>2230</v>
      </c>
      <c r="C662" s="4">
        <v>360285300000</v>
      </c>
      <c r="D662" t="s">
        <v>3945</v>
      </c>
      <c r="E662">
        <f>+_xlfn.XLOOKUP(UTILIZADAS[[#This Row],[Numero_Cuenta]],'[1]cobros_marzo (fijo)'!$B:$B,'[1]cobros_marzo (fijo)'!$D:$D,,0)</f>
        <v>0</v>
      </c>
      <c r="G662" s="3">
        <v>46026</v>
      </c>
      <c r="H662">
        <v>68443527</v>
      </c>
      <c r="I662">
        <v>68443527</v>
      </c>
      <c r="K662" t="s">
        <v>2946</v>
      </c>
      <c r="O662" s="3">
        <v>46026</v>
      </c>
      <c r="S662" t="s">
        <v>3752</v>
      </c>
      <c r="T662" t="s">
        <v>64</v>
      </c>
      <c r="U662" t="s">
        <v>65</v>
      </c>
      <c r="V662" t="e">
        <f>_xlfn.XLOOKUP(UTILIZADAS[[#This Row],[Contacto1]],Tabla2[phone_number_dialed],Tabla2[status_name],,0)</f>
        <v>#N/A</v>
      </c>
    </row>
    <row r="663" spans="1:22" hidden="1">
      <c r="A663" s="86" t="s">
        <v>2121</v>
      </c>
      <c r="B663" t="s">
        <v>4177</v>
      </c>
      <c r="C663" s="4">
        <v>364028220000</v>
      </c>
      <c r="D663" t="s">
        <v>3945</v>
      </c>
      <c r="E663">
        <f>+_xlfn.XLOOKUP(UTILIZADAS[[#This Row],[Numero_Cuenta]],'[1]cobros_marzo (fijo)'!$B:$B,'[1]cobros_marzo (fijo)'!$D:$D,,0)</f>
        <v>0</v>
      </c>
      <c r="G663" s="3">
        <v>46026</v>
      </c>
      <c r="H663">
        <v>66335632</v>
      </c>
      <c r="I663">
        <v>66335632</v>
      </c>
      <c r="K663" t="s">
        <v>2947</v>
      </c>
      <c r="O663" s="3">
        <v>46026</v>
      </c>
      <c r="S663" t="s">
        <v>3753</v>
      </c>
      <c r="T663" t="s">
        <v>64</v>
      </c>
      <c r="U663" t="s">
        <v>65</v>
      </c>
      <c r="V663" t="e">
        <f>_xlfn.XLOOKUP(UTILIZADAS[[#This Row],[Contacto1]],Tabla2[phone_number_dialed],Tabla2[status_name],,0)</f>
        <v>#N/A</v>
      </c>
    </row>
    <row r="664" spans="1:22" hidden="1">
      <c r="A664" s="86" t="s">
        <v>2121</v>
      </c>
      <c r="B664" t="s">
        <v>4178</v>
      </c>
      <c r="C664" s="4">
        <v>366027720000</v>
      </c>
      <c r="D664" t="s">
        <v>3945</v>
      </c>
      <c r="E664">
        <f>+_xlfn.XLOOKUP(UTILIZADAS[[#This Row],[Numero_Cuenta]],'[1]cobros_marzo (fijo)'!$B:$B,'[1]cobros_marzo (fijo)'!$D:$D,,0)</f>
        <v>0</v>
      </c>
      <c r="G664" s="3">
        <v>46026</v>
      </c>
      <c r="H664">
        <v>64719078</v>
      </c>
      <c r="I664">
        <v>64719078</v>
      </c>
      <c r="K664" t="s">
        <v>2948</v>
      </c>
      <c r="O664" s="3">
        <v>46026</v>
      </c>
      <c r="S664" t="s">
        <v>3754</v>
      </c>
      <c r="T664" t="s">
        <v>64</v>
      </c>
      <c r="U664" t="s">
        <v>65</v>
      </c>
      <c r="V664" t="e">
        <f>_xlfn.XLOOKUP(UTILIZADAS[[#This Row],[Contacto1]],Tabla2[phone_number_dialed],Tabla2[status_name],,0)</f>
        <v>#N/A</v>
      </c>
    </row>
    <row r="665" spans="1:22" hidden="1">
      <c r="A665" s="86" t="s">
        <v>2121</v>
      </c>
      <c r="B665" t="s">
        <v>2231</v>
      </c>
      <c r="C665" s="4">
        <v>356184570000</v>
      </c>
      <c r="D665" t="s">
        <v>3945</v>
      </c>
      <c r="E665">
        <f>+_xlfn.XLOOKUP(UTILIZADAS[[#This Row],[Numero_Cuenta]],'[1]cobros_marzo (fijo)'!$B:$B,'[1]cobros_marzo (fijo)'!$D:$D,,0)</f>
        <v>0</v>
      </c>
      <c r="G665" s="3">
        <v>46026</v>
      </c>
      <c r="H665">
        <v>67668769</v>
      </c>
      <c r="I665">
        <v>67668769</v>
      </c>
      <c r="K665" t="s">
        <v>2601</v>
      </c>
      <c r="O665" s="3">
        <v>46026</v>
      </c>
      <c r="S665" t="s">
        <v>3755</v>
      </c>
      <c r="T665" t="s">
        <v>64</v>
      </c>
      <c r="U665" t="s">
        <v>65</v>
      </c>
      <c r="V665" t="e">
        <f>_xlfn.XLOOKUP(UTILIZADAS[[#This Row],[Contacto1]],Tabla2[phone_number_dialed],Tabla2[status_name],,0)</f>
        <v>#N/A</v>
      </c>
    </row>
    <row r="666" spans="1:22" hidden="1">
      <c r="A666" s="86" t="s">
        <v>2121</v>
      </c>
      <c r="B666" t="s">
        <v>4179</v>
      </c>
      <c r="C666" s="4">
        <v>206096480000</v>
      </c>
      <c r="D666" t="s">
        <v>3945</v>
      </c>
      <c r="E666">
        <f>+_xlfn.XLOOKUP(UTILIZADAS[[#This Row],[Numero_Cuenta]],'[1]cobros_marzo (fijo)'!$B:$B,'[1]cobros_marzo (fijo)'!$D:$D,,0)</f>
        <v>0</v>
      </c>
      <c r="G666" s="3">
        <v>46026</v>
      </c>
      <c r="H666">
        <v>62622378</v>
      </c>
      <c r="I666">
        <v>62622378</v>
      </c>
      <c r="K666" t="s">
        <v>2949</v>
      </c>
      <c r="O666" s="3">
        <v>46026</v>
      </c>
      <c r="S666" t="s">
        <v>3756</v>
      </c>
      <c r="T666" t="s">
        <v>64</v>
      </c>
      <c r="U666" t="s">
        <v>65</v>
      </c>
      <c r="V666" t="e">
        <f>_xlfn.XLOOKUP(UTILIZADAS[[#This Row],[Contacto1]],Tabla2[phone_number_dialed],Tabla2[status_name],,0)</f>
        <v>#N/A</v>
      </c>
    </row>
    <row r="667" spans="1:22" hidden="1">
      <c r="A667" s="86" t="s">
        <v>2121</v>
      </c>
      <c r="B667" t="s">
        <v>4180</v>
      </c>
      <c r="C667" s="4">
        <v>366027580000</v>
      </c>
      <c r="D667" t="s">
        <v>3945</v>
      </c>
      <c r="E667">
        <f>+_xlfn.XLOOKUP(UTILIZADAS[[#This Row],[Numero_Cuenta]],'[1]cobros_marzo (fijo)'!$B:$B,'[1]cobros_marzo (fijo)'!$D:$D,,0)</f>
        <v>0</v>
      </c>
      <c r="G667" s="3">
        <v>46026</v>
      </c>
      <c r="H667">
        <v>65948925</v>
      </c>
      <c r="I667">
        <v>65948925</v>
      </c>
      <c r="K667" t="s">
        <v>2950</v>
      </c>
      <c r="O667" s="3">
        <v>46026</v>
      </c>
      <c r="S667" t="s">
        <v>3757</v>
      </c>
      <c r="T667" t="s">
        <v>64</v>
      </c>
      <c r="U667" t="s">
        <v>65</v>
      </c>
      <c r="V667" t="e">
        <f>_xlfn.XLOOKUP(UTILIZADAS[[#This Row],[Contacto1]],Tabla2[phone_number_dialed],Tabla2[status_name],,0)</f>
        <v>#N/A</v>
      </c>
    </row>
    <row r="668" spans="1:22" hidden="1">
      <c r="A668" s="86" t="s">
        <v>2121</v>
      </c>
      <c r="B668" t="s">
        <v>4181</v>
      </c>
      <c r="C668" s="4">
        <v>369027630000</v>
      </c>
      <c r="D668" t="s">
        <v>3945</v>
      </c>
      <c r="E668">
        <f>+_xlfn.XLOOKUP(UTILIZADAS[[#This Row],[Numero_Cuenta]],'[1]cobros_marzo (fijo)'!$B:$B,'[1]cobros_marzo (fijo)'!$D:$D,,0)</f>
        <v>0</v>
      </c>
      <c r="G668" s="3">
        <v>46026</v>
      </c>
      <c r="H668">
        <v>65878780</v>
      </c>
      <c r="I668">
        <v>65878780</v>
      </c>
      <c r="K668" t="s">
        <v>2951</v>
      </c>
      <c r="O668" s="3">
        <v>46026</v>
      </c>
      <c r="S668" t="s">
        <v>3758</v>
      </c>
      <c r="T668" t="s">
        <v>64</v>
      </c>
      <c r="U668" t="s">
        <v>65</v>
      </c>
      <c r="V668" t="e">
        <f>_xlfn.XLOOKUP(UTILIZADAS[[#This Row],[Contacto1]],Tabla2[phone_number_dialed],Tabla2[status_name],,0)</f>
        <v>#N/A</v>
      </c>
    </row>
    <row r="669" spans="1:22" hidden="1">
      <c r="A669" s="86" t="s">
        <v>2121</v>
      </c>
      <c r="B669" t="s">
        <v>2232</v>
      </c>
      <c r="C669" s="4">
        <v>347356120000</v>
      </c>
      <c r="D669" t="s">
        <v>3945</v>
      </c>
      <c r="E669">
        <f>+_xlfn.XLOOKUP(UTILIZADAS[[#This Row],[Numero_Cuenta]],'[1]cobros_marzo (fijo)'!$B:$B,'[1]cobros_marzo (fijo)'!$D:$D,,0)</f>
        <v>0</v>
      </c>
      <c r="G669" s="3">
        <v>46026</v>
      </c>
      <c r="H669">
        <v>64328113</v>
      </c>
      <c r="I669">
        <v>64328113</v>
      </c>
      <c r="K669" t="s">
        <v>2952</v>
      </c>
      <c r="O669" s="3">
        <v>46026</v>
      </c>
      <c r="S669" t="s">
        <v>3759</v>
      </c>
      <c r="T669" t="s">
        <v>64</v>
      </c>
      <c r="U669" t="s">
        <v>65</v>
      </c>
      <c r="V669" t="e">
        <f>_xlfn.XLOOKUP(UTILIZADAS[[#This Row],[Contacto1]],Tabla2[phone_number_dialed],Tabla2[status_name],,0)</f>
        <v>#N/A</v>
      </c>
    </row>
    <row r="670" spans="1:22" hidden="1">
      <c r="A670" s="86" t="s">
        <v>2121</v>
      </c>
      <c r="B670" t="s">
        <v>4182</v>
      </c>
      <c r="C670" s="4">
        <v>365028950000</v>
      </c>
      <c r="D670" t="s">
        <v>3945</v>
      </c>
      <c r="E670">
        <f>+_xlfn.XLOOKUP(UTILIZADAS[[#This Row],[Numero_Cuenta]],'[1]cobros_marzo (fijo)'!$B:$B,'[1]cobros_marzo (fijo)'!$D:$D,,0)</f>
        <v>0</v>
      </c>
      <c r="G670" s="3">
        <v>46026</v>
      </c>
      <c r="H670">
        <v>65294266</v>
      </c>
      <c r="I670">
        <v>65294266</v>
      </c>
      <c r="K670" t="s">
        <v>2953</v>
      </c>
      <c r="O670" s="3">
        <v>46026</v>
      </c>
      <c r="S670" t="s">
        <v>3760</v>
      </c>
      <c r="T670" t="s">
        <v>64</v>
      </c>
      <c r="U670" t="s">
        <v>65</v>
      </c>
      <c r="V670" t="e">
        <f>_xlfn.XLOOKUP(UTILIZADAS[[#This Row],[Contacto1]],Tabla2[phone_number_dialed],Tabla2[status_name],,0)</f>
        <v>#N/A</v>
      </c>
    </row>
    <row r="671" spans="1:22" hidden="1">
      <c r="A671" s="86" t="s">
        <v>2121</v>
      </c>
      <c r="B671" t="s">
        <v>4183</v>
      </c>
      <c r="C671" s="4">
        <v>363029740000</v>
      </c>
      <c r="D671" t="s">
        <v>3945</v>
      </c>
      <c r="E671">
        <f>+_xlfn.XLOOKUP(UTILIZADAS[[#This Row],[Numero_Cuenta]],'[1]cobros_marzo (fijo)'!$B:$B,'[1]cobros_marzo (fijo)'!$D:$D,,0)</f>
        <v>0</v>
      </c>
      <c r="G671" s="3">
        <v>46026</v>
      </c>
      <c r="H671">
        <v>63270813</v>
      </c>
      <c r="I671">
        <v>63270813</v>
      </c>
      <c r="K671" t="s">
        <v>2954</v>
      </c>
      <c r="O671" s="3">
        <v>46026</v>
      </c>
      <c r="S671" t="s">
        <v>3761</v>
      </c>
      <c r="T671" t="s">
        <v>64</v>
      </c>
      <c r="U671" t="s">
        <v>65</v>
      </c>
      <c r="V671" t="e">
        <f>_xlfn.XLOOKUP(UTILIZADAS[[#This Row],[Contacto1]],Tabla2[phone_number_dialed],Tabla2[status_name],,0)</f>
        <v>#N/A</v>
      </c>
    </row>
    <row r="672" spans="1:22" hidden="1">
      <c r="A672" s="86" t="s">
        <v>2121</v>
      </c>
      <c r="B672" t="s">
        <v>2233</v>
      </c>
      <c r="C672" s="4">
        <v>173075250000</v>
      </c>
      <c r="D672" t="s">
        <v>3945</v>
      </c>
      <c r="E672">
        <f>+_xlfn.XLOOKUP(UTILIZADAS[[#This Row],[Numero_Cuenta]],'[1]cobros_marzo (fijo)'!$B:$B,'[1]cobros_marzo (fijo)'!$D:$D,,0)</f>
        <v>0</v>
      </c>
      <c r="G672" s="3">
        <v>46026</v>
      </c>
      <c r="H672">
        <v>63175912</v>
      </c>
      <c r="I672">
        <v>63175912</v>
      </c>
      <c r="K672" t="s">
        <v>2955</v>
      </c>
      <c r="O672" s="3">
        <v>46026</v>
      </c>
      <c r="S672" t="s">
        <v>3762</v>
      </c>
      <c r="T672" t="s">
        <v>64</v>
      </c>
      <c r="U672" t="s">
        <v>65</v>
      </c>
      <c r="V672" t="e">
        <f>_xlfn.XLOOKUP(UTILIZADAS[[#This Row],[Contacto1]],Tabla2[phone_number_dialed],Tabla2[status_name],,0)</f>
        <v>#N/A</v>
      </c>
    </row>
    <row r="673" spans="1:22" hidden="1">
      <c r="A673" s="86" t="s">
        <v>2121</v>
      </c>
      <c r="B673" t="s">
        <v>4184</v>
      </c>
      <c r="C673" s="4">
        <v>365030400000</v>
      </c>
      <c r="D673" t="s">
        <v>3945</v>
      </c>
      <c r="E673">
        <f>+_xlfn.XLOOKUP(UTILIZADAS[[#This Row],[Numero_Cuenta]],'[1]cobros_marzo (fijo)'!$B:$B,'[1]cobros_marzo (fijo)'!$D:$D,,0)</f>
        <v>0</v>
      </c>
      <c r="G673" s="3">
        <v>46026</v>
      </c>
      <c r="H673">
        <v>62463716</v>
      </c>
      <c r="I673">
        <v>62463716</v>
      </c>
      <c r="K673" t="s">
        <v>2956</v>
      </c>
      <c r="O673" s="3">
        <v>46026</v>
      </c>
      <c r="S673" t="s">
        <v>3763</v>
      </c>
      <c r="T673" t="s">
        <v>64</v>
      </c>
      <c r="U673" t="s">
        <v>65</v>
      </c>
      <c r="V673" t="e">
        <f>_xlfn.XLOOKUP(UTILIZADAS[[#This Row],[Contacto1]],Tabla2[phone_number_dialed],Tabla2[status_name],,0)</f>
        <v>#N/A</v>
      </c>
    </row>
    <row r="674" spans="1:22" hidden="1">
      <c r="A674" s="86" t="s">
        <v>2121</v>
      </c>
      <c r="B674" t="s">
        <v>4185</v>
      </c>
      <c r="C674" s="4">
        <v>359346870000</v>
      </c>
      <c r="D674" t="s">
        <v>3945</v>
      </c>
      <c r="E674">
        <f>+_xlfn.XLOOKUP(UTILIZADAS[[#This Row],[Numero_Cuenta]],'[1]cobros_marzo (fijo)'!$B:$B,'[1]cobros_marzo (fijo)'!$D:$D,,0)</f>
        <v>0</v>
      </c>
      <c r="G674" s="3">
        <v>46026</v>
      </c>
      <c r="H674">
        <v>67453214</v>
      </c>
      <c r="I674">
        <v>67453214</v>
      </c>
      <c r="K674" t="s">
        <v>2957</v>
      </c>
      <c r="O674" s="3">
        <v>46026</v>
      </c>
      <c r="S674" t="s">
        <v>262</v>
      </c>
      <c r="T674" t="s">
        <v>64</v>
      </c>
      <c r="U674" t="s">
        <v>65</v>
      </c>
      <c r="V674" t="e">
        <f>_xlfn.XLOOKUP(UTILIZADAS[[#This Row],[Contacto1]],Tabla2[phone_number_dialed],Tabla2[status_name],,0)</f>
        <v>#N/A</v>
      </c>
    </row>
    <row r="675" spans="1:22" hidden="1">
      <c r="A675" s="86" t="s">
        <v>2121</v>
      </c>
      <c r="B675" t="s">
        <v>4186</v>
      </c>
      <c r="C675" s="4">
        <v>361027770000</v>
      </c>
      <c r="D675" t="s">
        <v>3945</v>
      </c>
      <c r="E675">
        <f>+_xlfn.XLOOKUP(UTILIZADAS[[#This Row],[Numero_Cuenta]],'[1]cobros_marzo (fijo)'!$B:$B,'[1]cobros_marzo (fijo)'!$D:$D,,0)</f>
        <v>0</v>
      </c>
      <c r="G675" s="3">
        <v>46026</v>
      </c>
      <c r="H675">
        <v>65892172</v>
      </c>
      <c r="I675">
        <v>65892172</v>
      </c>
      <c r="K675" t="s">
        <v>2958</v>
      </c>
      <c r="O675" s="3">
        <v>46026</v>
      </c>
      <c r="S675" t="s">
        <v>3764</v>
      </c>
      <c r="T675" t="s">
        <v>64</v>
      </c>
      <c r="U675" t="s">
        <v>65</v>
      </c>
      <c r="V675" t="e">
        <f>_xlfn.XLOOKUP(UTILIZADAS[[#This Row],[Contacto1]],Tabla2[phone_number_dialed],Tabla2[status_name],,0)</f>
        <v>#N/A</v>
      </c>
    </row>
    <row r="676" spans="1:22" hidden="1">
      <c r="A676" s="86" t="s">
        <v>2121</v>
      </c>
      <c r="B676" t="s">
        <v>2234</v>
      </c>
      <c r="C676" s="4">
        <v>365028850000</v>
      </c>
      <c r="D676" t="s">
        <v>3945</v>
      </c>
      <c r="E676">
        <f>+_xlfn.XLOOKUP(UTILIZADAS[[#This Row],[Numero_Cuenta]],'[1]cobros_marzo (fijo)'!$B:$B,'[1]cobros_marzo (fijo)'!$D:$D,,0)</f>
        <v>0</v>
      </c>
      <c r="G676" s="3">
        <v>46026</v>
      </c>
      <c r="H676">
        <v>69404488</v>
      </c>
      <c r="I676">
        <v>69404488</v>
      </c>
      <c r="K676" t="s">
        <v>2959</v>
      </c>
      <c r="O676" s="3">
        <v>46026</v>
      </c>
      <c r="S676" t="s">
        <v>3765</v>
      </c>
      <c r="T676" t="s">
        <v>64</v>
      </c>
      <c r="U676" t="s">
        <v>65</v>
      </c>
      <c r="V676" t="e">
        <f>_xlfn.XLOOKUP(UTILIZADAS[[#This Row],[Contacto1]],Tabla2[phone_number_dialed],Tabla2[status_name],,0)</f>
        <v>#N/A</v>
      </c>
    </row>
    <row r="677" spans="1:22" hidden="1">
      <c r="A677" s="86" t="s">
        <v>2121</v>
      </c>
      <c r="B677" t="s">
        <v>4187</v>
      </c>
      <c r="C677" s="4">
        <v>373027430000</v>
      </c>
      <c r="D677" t="s">
        <v>3945</v>
      </c>
      <c r="E677">
        <f>+_xlfn.XLOOKUP(UTILIZADAS[[#This Row],[Numero_Cuenta]],'[1]cobros_marzo (fijo)'!$B:$B,'[1]cobros_marzo (fijo)'!$D:$D,,0)</f>
        <v>0</v>
      </c>
      <c r="G677" s="3">
        <v>46026</v>
      </c>
      <c r="H677">
        <v>68905432</v>
      </c>
      <c r="I677">
        <v>68905432</v>
      </c>
      <c r="K677" t="s">
        <v>2960</v>
      </c>
      <c r="O677" s="3">
        <v>46026</v>
      </c>
      <c r="S677" t="s">
        <v>3766</v>
      </c>
      <c r="T677" t="s">
        <v>64</v>
      </c>
      <c r="U677" t="s">
        <v>65</v>
      </c>
      <c r="V677" t="e">
        <f>_xlfn.XLOOKUP(UTILIZADAS[[#This Row],[Contacto1]],Tabla2[phone_number_dialed],Tabla2[status_name],,0)</f>
        <v>#N/A</v>
      </c>
    </row>
    <row r="678" spans="1:22" hidden="1">
      <c r="A678" s="86" t="s">
        <v>2121</v>
      </c>
      <c r="B678" t="s">
        <v>4188</v>
      </c>
      <c r="C678" s="4">
        <v>356027600000</v>
      </c>
      <c r="D678" t="s">
        <v>3945</v>
      </c>
      <c r="E678">
        <f>+_xlfn.XLOOKUP(UTILIZADAS[[#This Row],[Numero_Cuenta]],'[1]cobros_marzo (fijo)'!$B:$B,'[1]cobros_marzo (fijo)'!$D:$D,,0)</f>
        <v>0</v>
      </c>
      <c r="G678" s="3">
        <v>46026</v>
      </c>
      <c r="H678">
        <v>67890543</v>
      </c>
      <c r="I678">
        <v>67890543</v>
      </c>
      <c r="K678" t="s">
        <v>2023</v>
      </c>
      <c r="O678" s="3">
        <v>46026</v>
      </c>
      <c r="S678" t="s">
        <v>3767</v>
      </c>
      <c r="T678" t="s">
        <v>64</v>
      </c>
      <c r="U678" t="s">
        <v>65</v>
      </c>
      <c r="V678" t="e">
        <f>_xlfn.XLOOKUP(UTILIZADAS[[#This Row],[Contacto1]],Tabla2[phone_number_dialed],Tabla2[status_name],,0)</f>
        <v>#N/A</v>
      </c>
    </row>
    <row r="679" spans="1:22" hidden="1">
      <c r="A679" s="86" t="s">
        <v>2121</v>
      </c>
      <c r="B679" t="s">
        <v>4189</v>
      </c>
      <c r="C679" s="4">
        <v>363027720000</v>
      </c>
      <c r="D679" t="s">
        <v>3945</v>
      </c>
      <c r="E679">
        <f>+_xlfn.XLOOKUP(UTILIZADAS[[#This Row],[Numero_Cuenta]],'[1]cobros_marzo (fijo)'!$B:$B,'[1]cobros_marzo (fijo)'!$D:$D,,0)</f>
        <v>0</v>
      </c>
      <c r="G679" s="3">
        <v>46026</v>
      </c>
      <c r="H679">
        <v>67890543</v>
      </c>
      <c r="I679">
        <v>67890543</v>
      </c>
      <c r="K679" t="s">
        <v>2451</v>
      </c>
      <c r="O679" s="3">
        <v>46026</v>
      </c>
      <c r="S679" t="s">
        <v>3768</v>
      </c>
      <c r="T679" t="s">
        <v>64</v>
      </c>
      <c r="U679" t="s">
        <v>65</v>
      </c>
      <c r="V679" t="e">
        <f>_xlfn.XLOOKUP(UTILIZADAS[[#This Row],[Contacto1]],Tabla2[phone_number_dialed],Tabla2[status_name],,0)</f>
        <v>#N/A</v>
      </c>
    </row>
    <row r="680" spans="1:22" hidden="1">
      <c r="A680" s="86" t="s">
        <v>2121</v>
      </c>
      <c r="B680" t="s">
        <v>2235</v>
      </c>
      <c r="C680" s="4">
        <v>366031360000</v>
      </c>
      <c r="D680" t="s">
        <v>3945</v>
      </c>
      <c r="E680">
        <f>+_xlfn.XLOOKUP(UTILIZADAS[[#This Row],[Numero_Cuenta]],'[1]cobros_marzo (fijo)'!$B:$B,'[1]cobros_marzo (fijo)'!$D:$D,,0)</f>
        <v>0</v>
      </c>
      <c r="G680" s="3">
        <v>46026</v>
      </c>
      <c r="H680">
        <v>67890543</v>
      </c>
      <c r="I680">
        <v>67890543</v>
      </c>
      <c r="K680" t="s">
        <v>2023</v>
      </c>
      <c r="O680" s="3">
        <v>46026</v>
      </c>
      <c r="S680" t="s">
        <v>3769</v>
      </c>
      <c r="T680" t="s">
        <v>64</v>
      </c>
      <c r="U680" t="s">
        <v>65</v>
      </c>
      <c r="V680" t="e">
        <f>_xlfn.XLOOKUP(UTILIZADAS[[#This Row],[Contacto1]],Tabla2[phone_number_dialed],Tabla2[status_name],,0)</f>
        <v>#N/A</v>
      </c>
    </row>
    <row r="681" spans="1:22" hidden="1">
      <c r="A681" s="86" t="s">
        <v>2121</v>
      </c>
      <c r="B681" t="s">
        <v>2236</v>
      </c>
      <c r="C681" s="4">
        <v>362029010000</v>
      </c>
      <c r="D681" t="s">
        <v>3945</v>
      </c>
      <c r="E681">
        <f>+_xlfn.XLOOKUP(UTILIZADAS[[#This Row],[Numero_Cuenta]],'[1]cobros_marzo (fijo)'!$B:$B,'[1]cobros_marzo (fijo)'!$D:$D,,0)</f>
        <v>0</v>
      </c>
      <c r="G681" s="3">
        <v>46026</v>
      </c>
      <c r="H681">
        <v>62784815</v>
      </c>
      <c r="I681">
        <v>62784815</v>
      </c>
      <c r="K681" t="s">
        <v>2961</v>
      </c>
      <c r="O681" s="3">
        <v>46026</v>
      </c>
      <c r="S681" t="s">
        <v>3770</v>
      </c>
      <c r="T681" t="s">
        <v>84</v>
      </c>
      <c r="U681" t="s">
        <v>65</v>
      </c>
      <c r="V681" t="e">
        <f>_xlfn.XLOOKUP(UTILIZADAS[[#This Row],[Contacto1]],Tabla2[phone_number_dialed],Tabla2[status_name],,0)</f>
        <v>#N/A</v>
      </c>
    </row>
    <row r="682" spans="1:22" hidden="1">
      <c r="A682" s="86" t="s">
        <v>2121</v>
      </c>
      <c r="B682" t="s">
        <v>4190</v>
      </c>
      <c r="C682" s="4">
        <v>366027830000</v>
      </c>
      <c r="D682" t="s">
        <v>3945</v>
      </c>
      <c r="E682">
        <f>+_xlfn.XLOOKUP(UTILIZADAS[[#This Row],[Numero_Cuenta]],'[1]cobros_marzo (fijo)'!$B:$B,'[1]cobros_marzo (fijo)'!$D:$D,,0)</f>
        <v>0</v>
      </c>
      <c r="G682" s="3">
        <v>46026</v>
      </c>
      <c r="H682">
        <v>67509647</v>
      </c>
      <c r="I682">
        <v>67509647</v>
      </c>
      <c r="K682" t="s">
        <v>2962</v>
      </c>
      <c r="O682" s="3">
        <v>46026</v>
      </c>
      <c r="S682" t="s">
        <v>3771</v>
      </c>
      <c r="T682" t="s">
        <v>84</v>
      </c>
      <c r="U682" t="s">
        <v>65</v>
      </c>
      <c r="V682" t="e">
        <f>_xlfn.XLOOKUP(UTILIZADAS[[#This Row],[Contacto1]],Tabla2[phone_number_dialed],Tabla2[status_name],,0)</f>
        <v>#N/A</v>
      </c>
    </row>
    <row r="683" spans="1:22" hidden="1">
      <c r="A683" s="86" t="s">
        <v>2121</v>
      </c>
      <c r="B683" t="s">
        <v>2237</v>
      </c>
      <c r="C683" s="4">
        <v>362027850000</v>
      </c>
      <c r="D683" t="s">
        <v>3945</v>
      </c>
      <c r="E683">
        <f>+_xlfn.XLOOKUP(UTILIZADAS[[#This Row],[Numero_Cuenta]],'[1]cobros_marzo (fijo)'!$B:$B,'[1]cobros_marzo (fijo)'!$D:$D,,0)</f>
        <v>0</v>
      </c>
      <c r="G683" s="3">
        <v>46026</v>
      </c>
      <c r="H683">
        <v>65222013</v>
      </c>
      <c r="I683">
        <v>65222013</v>
      </c>
      <c r="K683" t="s">
        <v>2963</v>
      </c>
      <c r="O683" s="3">
        <v>46026</v>
      </c>
      <c r="S683" t="s">
        <v>3772</v>
      </c>
      <c r="T683" t="s">
        <v>84</v>
      </c>
      <c r="U683" t="s">
        <v>65</v>
      </c>
      <c r="V683" t="e">
        <f>_xlfn.XLOOKUP(UTILIZADAS[[#This Row],[Contacto1]],Tabla2[phone_number_dialed],Tabla2[status_name],,0)</f>
        <v>#N/A</v>
      </c>
    </row>
    <row r="684" spans="1:22" hidden="1">
      <c r="A684" s="86" t="s">
        <v>2121</v>
      </c>
      <c r="B684" t="s">
        <v>4191</v>
      </c>
      <c r="C684" s="4">
        <v>364028150000</v>
      </c>
      <c r="D684" t="s">
        <v>3945</v>
      </c>
      <c r="E684">
        <f>+_xlfn.XLOOKUP(UTILIZADAS[[#This Row],[Numero_Cuenta]],'[1]cobros_marzo (fijo)'!$B:$B,'[1]cobros_marzo (fijo)'!$D:$D,,0)</f>
        <v>0</v>
      </c>
      <c r="G684" s="3">
        <v>46026</v>
      </c>
      <c r="H684">
        <v>65215997</v>
      </c>
      <c r="I684">
        <v>65215997</v>
      </c>
      <c r="K684" t="s">
        <v>2964</v>
      </c>
      <c r="O684" s="3">
        <v>46026</v>
      </c>
      <c r="S684" t="s">
        <v>3773</v>
      </c>
      <c r="T684" t="s">
        <v>64</v>
      </c>
      <c r="U684" t="s">
        <v>65</v>
      </c>
      <c r="V684" t="e">
        <f>_xlfn.XLOOKUP(UTILIZADAS[[#This Row],[Contacto1]],Tabla2[phone_number_dialed],Tabla2[status_name],,0)</f>
        <v>#N/A</v>
      </c>
    </row>
    <row r="685" spans="1:22" hidden="1">
      <c r="A685" s="86" t="s">
        <v>2121</v>
      </c>
      <c r="B685" t="s">
        <v>4192</v>
      </c>
      <c r="C685" s="4">
        <v>363026240000</v>
      </c>
      <c r="D685" t="s">
        <v>3945</v>
      </c>
      <c r="E685">
        <f>+_xlfn.XLOOKUP(UTILIZADAS[[#This Row],[Numero_Cuenta]],'[1]cobros_marzo (fijo)'!$B:$B,'[1]cobros_marzo (fijo)'!$D:$D,,0)</f>
        <v>0</v>
      </c>
      <c r="G685" s="3">
        <v>46026</v>
      </c>
      <c r="H685">
        <v>66559511</v>
      </c>
      <c r="I685">
        <v>66559511</v>
      </c>
      <c r="K685" t="s">
        <v>2965</v>
      </c>
      <c r="O685" s="3">
        <v>46026</v>
      </c>
      <c r="S685" t="s">
        <v>3774</v>
      </c>
      <c r="T685" t="s">
        <v>64</v>
      </c>
      <c r="U685" t="s">
        <v>65</v>
      </c>
      <c r="V685" t="e">
        <f>_xlfn.XLOOKUP(UTILIZADAS[[#This Row],[Contacto1]],Tabla2[phone_number_dialed],Tabla2[status_name],,0)</f>
        <v>#N/A</v>
      </c>
    </row>
    <row r="686" spans="1:22" hidden="1">
      <c r="A686" s="86" t="s">
        <v>2121</v>
      </c>
      <c r="B686" t="s">
        <v>2238</v>
      </c>
      <c r="C686" s="4">
        <v>361031150000</v>
      </c>
      <c r="D686" t="s">
        <v>3945</v>
      </c>
      <c r="E686">
        <f>+_xlfn.XLOOKUP(UTILIZADAS[[#This Row],[Numero_Cuenta]],'[1]cobros_marzo (fijo)'!$B:$B,'[1]cobros_marzo (fijo)'!$D:$D,,0)</f>
        <v>0</v>
      </c>
      <c r="G686" s="3">
        <v>46026</v>
      </c>
      <c r="H686">
        <v>65294266</v>
      </c>
      <c r="I686">
        <v>65294266</v>
      </c>
      <c r="K686" t="s">
        <v>2966</v>
      </c>
      <c r="O686" s="3">
        <v>46026</v>
      </c>
      <c r="S686" t="s">
        <v>3775</v>
      </c>
      <c r="T686" t="s">
        <v>64</v>
      </c>
      <c r="U686" t="s">
        <v>65</v>
      </c>
      <c r="V686" t="e">
        <f>_xlfn.XLOOKUP(UTILIZADAS[[#This Row],[Contacto1]],Tabla2[phone_number_dialed],Tabla2[status_name],,0)</f>
        <v>#N/A</v>
      </c>
    </row>
    <row r="687" spans="1:22" hidden="1">
      <c r="A687" s="86" t="s">
        <v>2121</v>
      </c>
      <c r="B687" t="s">
        <v>2239</v>
      </c>
      <c r="C687" s="4">
        <v>363031770000</v>
      </c>
      <c r="D687" t="s">
        <v>3945</v>
      </c>
      <c r="E687">
        <f>+_xlfn.XLOOKUP(UTILIZADAS[[#This Row],[Numero_Cuenta]],'[1]cobros_marzo (fijo)'!$B:$B,'[1]cobros_marzo (fijo)'!$D:$D,,0)</f>
        <v>0</v>
      </c>
      <c r="G687" s="3">
        <v>46026</v>
      </c>
      <c r="H687">
        <v>65294266</v>
      </c>
      <c r="I687">
        <v>65294266</v>
      </c>
      <c r="K687" t="s">
        <v>2967</v>
      </c>
      <c r="O687" s="3">
        <v>46026</v>
      </c>
      <c r="S687" t="s">
        <v>3776</v>
      </c>
      <c r="T687" t="s">
        <v>64</v>
      </c>
      <c r="U687" t="s">
        <v>65</v>
      </c>
      <c r="V687" t="e">
        <f>_xlfn.XLOOKUP(UTILIZADAS[[#This Row],[Contacto1]],Tabla2[phone_number_dialed],Tabla2[status_name],,0)</f>
        <v>#N/A</v>
      </c>
    </row>
    <row r="688" spans="1:22" hidden="1">
      <c r="A688" s="86" t="s">
        <v>2121</v>
      </c>
      <c r="B688" t="s">
        <v>2240</v>
      </c>
      <c r="C688" s="4">
        <v>369030950000</v>
      </c>
      <c r="D688" t="s">
        <v>3945</v>
      </c>
      <c r="E688">
        <f>+_xlfn.XLOOKUP(UTILIZADAS[[#This Row],[Numero_Cuenta]],'[1]cobros_marzo (fijo)'!$B:$B,'[1]cobros_marzo (fijo)'!$D:$D,,0)</f>
        <v>0</v>
      </c>
      <c r="G688" s="3">
        <v>46026</v>
      </c>
      <c r="H688">
        <v>65294266</v>
      </c>
      <c r="I688">
        <v>65294266</v>
      </c>
      <c r="K688" t="s">
        <v>2968</v>
      </c>
      <c r="O688" s="3">
        <v>46026</v>
      </c>
      <c r="S688" t="s">
        <v>3777</v>
      </c>
      <c r="T688" t="s">
        <v>64</v>
      </c>
      <c r="U688" t="s">
        <v>65</v>
      </c>
      <c r="V688" t="e">
        <f>_xlfn.XLOOKUP(UTILIZADAS[[#This Row],[Contacto1]],Tabla2[phone_number_dialed],Tabla2[status_name],,0)</f>
        <v>#N/A</v>
      </c>
    </row>
    <row r="689" spans="1:22" hidden="1">
      <c r="A689" s="86" t="s">
        <v>2121</v>
      </c>
      <c r="B689" t="s">
        <v>4193</v>
      </c>
      <c r="C689" s="4">
        <v>365031300000</v>
      </c>
      <c r="D689" t="s">
        <v>3945</v>
      </c>
      <c r="E689">
        <f>+_xlfn.XLOOKUP(UTILIZADAS[[#This Row],[Numero_Cuenta]],'[1]cobros_marzo (fijo)'!$B:$B,'[1]cobros_marzo (fijo)'!$D:$D,,0)</f>
        <v>0</v>
      </c>
      <c r="G689" s="3">
        <v>46026</v>
      </c>
      <c r="H689">
        <v>65032955</v>
      </c>
      <c r="I689">
        <v>65032955</v>
      </c>
      <c r="K689" t="s">
        <v>2969</v>
      </c>
      <c r="O689" s="3">
        <v>46026</v>
      </c>
      <c r="S689" t="s">
        <v>3778</v>
      </c>
      <c r="T689" t="s">
        <v>64</v>
      </c>
      <c r="U689" t="s">
        <v>65</v>
      </c>
      <c r="V689" t="e">
        <f>_xlfn.XLOOKUP(UTILIZADAS[[#This Row],[Contacto1]],Tabla2[phone_number_dialed],Tabla2[status_name],,0)</f>
        <v>#N/A</v>
      </c>
    </row>
    <row r="690" spans="1:22" hidden="1">
      <c r="A690" s="86" t="s">
        <v>2121</v>
      </c>
      <c r="B690" t="s">
        <v>2241</v>
      </c>
      <c r="C690" s="4">
        <v>364031880000</v>
      </c>
      <c r="D690" t="s">
        <v>3945</v>
      </c>
      <c r="E690">
        <f>+_xlfn.XLOOKUP(UTILIZADAS[[#This Row],[Numero_Cuenta]],'[1]cobros_marzo (fijo)'!$B:$B,'[1]cobros_marzo (fijo)'!$D:$D,,0)</f>
        <v>0</v>
      </c>
      <c r="G690" s="3">
        <v>46026</v>
      </c>
      <c r="H690">
        <v>65032955</v>
      </c>
      <c r="I690">
        <v>65032955</v>
      </c>
      <c r="K690" t="s">
        <v>2970</v>
      </c>
      <c r="O690" s="3">
        <v>46026</v>
      </c>
      <c r="S690" t="s">
        <v>3779</v>
      </c>
      <c r="T690" t="s">
        <v>64</v>
      </c>
      <c r="U690" t="s">
        <v>65</v>
      </c>
      <c r="V690" t="e">
        <f>_xlfn.XLOOKUP(UTILIZADAS[[#This Row],[Contacto1]],Tabla2[phone_number_dialed],Tabla2[status_name],,0)</f>
        <v>#N/A</v>
      </c>
    </row>
    <row r="691" spans="1:22" hidden="1">
      <c r="A691" s="86" t="s">
        <v>2121</v>
      </c>
      <c r="B691" t="s">
        <v>2242</v>
      </c>
      <c r="C691" s="4">
        <v>364032240000</v>
      </c>
      <c r="D691" t="s">
        <v>3945</v>
      </c>
      <c r="E691">
        <f>+_xlfn.XLOOKUP(UTILIZADAS[[#This Row],[Numero_Cuenta]],'[1]cobros_marzo (fijo)'!$B:$B,'[1]cobros_marzo (fijo)'!$D:$D,,0)</f>
        <v>0</v>
      </c>
      <c r="G691" s="3">
        <v>46026</v>
      </c>
      <c r="H691">
        <v>65032955</v>
      </c>
      <c r="I691">
        <v>65032955</v>
      </c>
      <c r="K691" t="s">
        <v>2971</v>
      </c>
      <c r="O691" s="3">
        <v>46026</v>
      </c>
      <c r="S691" t="s">
        <v>3780</v>
      </c>
      <c r="T691" t="s">
        <v>64</v>
      </c>
      <c r="U691" t="s">
        <v>65</v>
      </c>
      <c r="V691" t="e">
        <f>_xlfn.XLOOKUP(UTILIZADAS[[#This Row],[Contacto1]],Tabla2[phone_number_dialed],Tabla2[status_name],,0)</f>
        <v>#N/A</v>
      </c>
    </row>
    <row r="692" spans="1:22" hidden="1">
      <c r="A692" s="86" t="s">
        <v>2121</v>
      </c>
      <c r="B692" t="s">
        <v>2243</v>
      </c>
      <c r="C692" s="4">
        <v>366032510000</v>
      </c>
      <c r="D692" t="s">
        <v>3945</v>
      </c>
      <c r="E692">
        <f>+_xlfn.XLOOKUP(UTILIZADAS[[#This Row],[Numero_Cuenta]],'[1]cobros_marzo (fijo)'!$B:$B,'[1]cobros_marzo (fijo)'!$D:$D,,0)</f>
        <v>0</v>
      </c>
      <c r="G692" s="3">
        <v>46026</v>
      </c>
      <c r="H692">
        <v>65032955</v>
      </c>
      <c r="I692">
        <v>65032955</v>
      </c>
      <c r="K692" t="s">
        <v>2972</v>
      </c>
      <c r="O692" s="3">
        <v>46026</v>
      </c>
      <c r="S692" t="s">
        <v>3781</v>
      </c>
      <c r="T692" t="s">
        <v>64</v>
      </c>
      <c r="U692" t="s">
        <v>65</v>
      </c>
      <c r="V692" t="e">
        <f>_xlfn.XLOOKUP(UTILIZADAS[[#This Row],[Contacto1]],Tabla2[phone_number_dialed],Tabla2[status_name],,0)</f>
        <v>#N/A</v>
      </c>
    </row>
    <row r="693" spans="1:22" hidden="1">
      <c r="A693" s="86" t="s">
        <v>2121</v>
      </c>
      <c r="B693" t="s">
        <v>4194</v>
      </c>
      <c r="C693" s="4">
        <v>366029990000</v>
      </c>
      <c r="D693" t="s">
        <v>3945</v>
      </c>
      <c r="E693">
        <f>+_xlfn.XLOOKUP(UTILIZADAS[[#This Row],[Numero_Cuenta]],'[1]cobros_marzo (fijo)'!$B:$B,'[1]cobros_marzo (fijo)'!$D:$D,,0)</f>
        <v>0</v>
      </c>
      <c r="G693" s="3">
        <v>46026</v>
      </c>
      <c r="H693">
        <v>63925643</v>
      </c>
      <c r="I693">
        <v>63925643</v>
      </c>
      <c r="K693" t="s">
        <v>2973</v>
      </c>
      <c r="O693" s="3">
        <v>46026</v>
      </c>
      <c r="S693" t="s">
        <v>3782</v>
      </c>
      <c r="T693" t="s">
        <v>64</v>
      </c>
      <c r="U693" t="s">
        <v>65</v>
      </c>
      <c r="V693" t="e">
        <f>_xlfn.XLOOKUP(UTILIZADAS[[#This Row],[Contacto1]],Tabla2[phone_number_dialed],Tabla2[status_name],,0)</f>
        <v>#N/A</v>
      </c>
    </row>
    <row r="694" spans="1:22" hidden="1">
      <c r="A694" s="86" t="s">
        <v>2121</v>
      </c>
      <c r="B694" t="s">
        <v>2244</v>
      </c>
      <c r="C694" s="4">
        <v>368029950000</v>
      </c>
      <c r="D694" t="s">
        <v>3945</v>
      </c>
      <c r="E694">
        <f>+_xlfn.XLOOKUP(UTILIZADAS[[#This Row],[Numero_Cuenta]],'[1]cobros_marzo (fijo)'!$B:$B,'[1]cobros_marzo (fijo)'!$D:$D,,0)</f>
        <v>0</v>
      </c>
      <c r="G694" s="3">
        <v>46026</v>
      </c>
      <c r="H694">
        <v>67456777</v>
      </c>
      <c r="I694">
        <v>67456777</v>
      </c>
      <c r="K694" t="s">
        <v>2974</v>
      </c>
      <c r="O694" s="3">
        <v>46026</v>
      </c>
      <c r="S694" t="s">
        <v>3783</v>
      </c>
      <c r="T694" t="s">
        <v>64</v>
      </c>
      <c r="U694" t="s">
        <v>65</v>
      </c>
      <c r="V694" t="e">
        <f>_xlfn.XLOOKUP(UTILIZADAS[[#This Row],[Contacto1]],Tabla2[phone_number_dialed],Tabla2[status_name],,0)</f>
        <v>#N/A</v>
      </c>
    </row>
    <row r="695" spans="1:22" hidden="1">
      <c r="A695" s="86" t="s">
        <v>2121</v>
      </c>
      <c r="B695" t="s">
        <v>2245</v>
      </c>
      <c r="C695" s="4">
        <v>361028770000</v>
      </c>
      <c r="D695" t="s">
        <v>3945</v>
      </c>
      <c r="E695">
        <f>+_xlfn.XLOOKUP(UTILIZADAS[[#This Row],[Numero_Cuenta]],'[1]cobros_marzo (fijo)'!$B:$B,'[1]cobros_marzo (fijo)'!$D:$D,,0)</f>
        <v>0</v>
      </c>
      <c r="G695" s="3">
        <v>46026</v>
      </c>
      <c r="H695">
        <v>66786577</v>
      </c>
      <c r="I695">
        <v>66786577</v>
      </c>
      <c r="K695" t="s">
        <v>2975</v>
      </c>
      <c r="O695" s="3">
        <v>46026</v>
      </c>
      <c r="S695" t="s">
        <v>3784</v>
      </c>
      <c r="T695" t="s">
        <v>64</v>
      </c>
      <c r="U695" t="s">
        <v>65</v>
      </c>
      <c r="V695" t="e">
        <f>_xlfn.XLOOKUP(UTILIZADAS[[#This Row],[Contacto1]],Tabla2[phone_number_dialed],Tabla2[status_name],,0)</f>
        <v>#N/A</v>
      </c>
    </row>
    <row r="696" spans="1:22" hidden="1">
      <c r="A696" s="86" t="s">
        <v>2121</v>
      </c>
      <c r="B696" t="s">
        <v>4195</v>
      </c>
      <c r="C696" s="4">
        <v>366031610000</v>
      </c>
      <c r="D696" t="s">
        <v>3945</v>
      </c>
      <c r="E696">
        <f>+_xlfn.XLOOKUP(UTILIZADAS[[#This Row],[Numero_Cuenta]],'[1]cobros_marzo (fijo)'!$B:$B,'[1]cobros_marzo (fijo)'!$D:$D,,0)</f>
        <v>0</v>
      </c>
      <c r="G696" s="3">
        <v>46026</v>
      </c>
      <c r="H696">
        <v>68562326</v>
      </c>
      <c r="I696">
        <v>68562326</v>
      </c>
      <c r="K696" t="s">
        <v>2976</v>
      </c>
      <c r="O696" s="3">
        <v>46026</v>
      </c>
      <c r="S696" t="s">
        <v>3785</v>
      </c>
      <c r="T696" t="s">
        <v>64</v>
      </c>
      <c r="U696" t="s">
        <v>65</v>
      </c>
      <c r="V696" t="e">
        <f>_xlfn.XLOOKUP(UTILIZADAS[[#This Row],[Contacto1]],Tabla2[phone_number_dialed],Tabla2[status_name],,0)</f>
        <v>#N/A</v>
      </c>
    </row>
    <row r="697" spans="1:22" hidden="1">
      <c r="A697" s="86" t="s">
        <v>2121</v>
      </c>
      <c r="B697" t="s">
        <v>836</v>
      </c>
      <c r="C697" s="4">
        <v>984072480000</v>
      </c>
      <c r="D697" t="s">
        <v>3945</v>
      </c>
      <c r="E697">
        <f>+_xlfn.XLOOKUP(UTILIZADAS[[#This Row],[Numero_Cuenta]],'[1]cobros_marzo (fijo)'!$B:$B,'[1]cobros_marzo (fijo)'!$D:$D,,0)</f>
        <v>0</v>
      </c>
      <c r="G697" s="3">
        <v>46026</v>
      </c>
      <c r="H697">
        <v>65811775</v>
      </c>
      <c r="I697">
        <v>65811775</v>
      </c>
      <c r="K697" t="s">
        <v>2977</v>
      </c>
      <c r="O697" s="3">
        <v>46026</v>
      </c>
      <c r="S697" t="s">
        <v>3786</v>
      </c>
      <c r="T697" t="s">
        <v>64</v>
      </c>
      <c r="U697" t="s">
        <v>65</v>
      </c>
      <c r="V697" t="e">
        <f>_xlfn.XLOOKUP(UTILIZADAS[[#This Row],[Contacto1]],Tabla2[phone_number_dialed],Tabla2[status_name],,0)</f>
        <v>#N/A</v>
      </c>
    </row>
    <row r="698" spans="1:22" hidden="1">
      <c r="A698" s="86" t="s">
        <v>2121</v>
      </c>
      <c r="B698" t="s">
        <v>2246</v>
      </c>
      <c r="C698" s="4">
        <v>362030030000</v>
      </c>
      <c r="D698" t="s">
        <v>3945</v>
      </c>
      <c r="E698">
        <f>+_xlfn.XLOOKUP(UTILIZADAS[[#This Row],[Numero_Cuenta]],'[1]cobros_marzo (fijo)'!$B:$B,'[1]cobros_marzo (fijo)'!$D:$D,,0)</f>
        <v>0</v>
      </c>
      <c r="G698" s="3">
        <v>46026</v>
      </c>
      <c r="H698">
        <v>61060987</v>
      </c>
      <c r="I698">
        <v>61060987</v>
      </c>
      <c r="K698" t="s">
        <v>2978</v>
      </c>
      <c r="O698" s="3">
        <v>46026</v>
      </c>
      <c r="S698">
        <v>172438856</v>
      </c>
      <c r="T698" t="s">
        <v>64</v>
      </c>
      <c r="U698" t="s">
        <v>65</v>
      </c>
      <c r="V698" t="e">
        <f>_xlfn.XLOOKUP(UTILIZADAS[[#This Row],[Contacto1]],Tabla2[phone_number_dialed],Tabla2[status_name],,0)</f>
        <v>#N/A</v>
      </c>
    </row>
    <row r="699" spans="1:22" hidden="1">
      <c r="A699" s="86" t="s">
        <v>2121</v>
      </c>
      <c r="B699" t="s">
        <v>2247</v>
      </c>
      <c r="C699" s="4">
        <v>362028790000</v>
      </c>
      <c r="D699" t="s">
        <v>3945</v>
      </c>
      <c r="E699">
        <f>+_xlfn.XLOOKUP(UTILIZADAS[[#This Row],[Numero_Cuenta]],'[1]cobros_marzo (fijo)'!$B:$B,'[1]cobros_marzo (fijo)'!$D:$D,,0)</f>
        <v>0</v>
      </c>
      <c r="G699" s="3">
        <v>46026</v>
      </c>
      <c r="H699">
        <v>67148256</v>
      </c>
      <c r="I699">
        <v>67148256</v>
      </c>
      <c r="K699" t="s">
        <v>2979</v>
      </c>
      <c r="O699" s="3">
        <v>46026</v>
      </c>
      <c r="S699" t="s">
        <v>3787</v>
      </c>
      <c r="T699" t="s">
        <v>64</v>
      </c>
      <c r="U699" t="s">
        <v>65</v>
      </c>
      <c r="V699" t="e">
        <f>_xlfn.XLOOKUP(UTILIZADAS[[#This Row],[Contacto1]],Tabla2[phone_number_dialed],Tabla2[status_name],,0)</f>
        <v>#N/A</v>
      </c>
    </row>
    <row r="700" spans="1:22" hidden="1">
      <c r="A700" s="86" t="s">
        <v>2121</v>
      </c>
      <c r="B700" t="s">
        <v>4196</v>
      </c>
      <c r="C700" s="4">
        <v>364030950000</v>
      </c>
      <c r="D700" t="s">
        <v>3945</v>
      </c>
      <c r="E700">
        <f>+_xlfn.XLOOKUP(UTILIZADAS[[#This Row],[Numero_Cuenta]],'[1]cobros_marzo (fijo)'!$B:$B,'[1]cobros_marzo (fijo)'!$D:$D,,0)</f>
        <v>0</v>
      </c>
      <c r="G700" s="3">
        <v>46026</v>
      </c>
      <c r="H700">
        <v>65652862</v>
      </c>
      <c r="I700">
        <v>65652862</v>
      </c>
      <c r="K700" t="s">
        <v>2980</v>
      </c>
      <c r="O700" s="3">
        <v>46026</v>
      </c>
      <c r="S700" t="s">
        <v>3788</v>
      </c>
      <c r="T700" t="s">
        <v>64</v>
      </c>
      <c r="U700" t="s">
        <v>65</v>
      </c>
      <c r="V700" t="e">
        <f>_xlfn.XLOOKUP(UTILIZADAS[[#This Row],[Contacto1]],Tabla2[phone_number_dialed],Tabla2[status_name],,0)</f>
        <v>#N/A</v>
      </c>
    </row>
    <row r="701" spans="1:22" hidden="1">
      <c r="A701" s="86" t="s">
        <v>2121</v>
      </c>
      <c r="B701" t="s">
        <v>2248</v>
      </c>
      <c r="C701" s="4">
        <v>366028830000</v>
      </c>
      <c r="D701" t="s">
        <v>3945</v>
      </c>
      <c r="E701">
        <f>+_xlfn.XLOOKUP(UTILIZADAS[[#This Row],[Numero_Cuenta]],'[1]cobros_marzo (fijo)'!$B:$B,'[1]cobros_marzo (fijo)'!$D:$D,,0)</f>
        <v>0</v>
      </c>
      <c r="G701" s="3">
        <v>46026</v>
      </c>
      <c r="H701">
        <v>64872844</v>
      </c>
      <c r="I701">
        <v>64872844</v>
      </c>
      <c r="K701" t="s">
        <v>2981</v>
      </c>
      <c r="O701" s="3">
        <v>46026</v>
      </c>
      <c r="S701" t="s">
        <v>3789</v>
      </c>
      <c r="T701" t="s">
        <v>64</v>
      </c>
      <c r="U701" t="s">
        <v>65</v>
      </c>
      <c r="V701" t="e">
        <f>_xlfn.XLOOKUP(UTILIZADAS[[#This Row],[Contacto1]],Tabla2[phone_number_dialed],Tabla2[status_name],,0)</f>
        <v>#N/A</v>
      </c>
    </row>
    <row r="702" spans="1:22" hidden="1">
      <c r="A702" s="86" t="s">
        <v>2121</v>
      </c>
      <c r="B702" t="s">
        <v>2249</v>
      </c>
      <c r="C702" s="4">
        <v>361023540000</v>
      </c>
      <c r="D702" t="s">
        <v>3945</v>
      </c>
      <c r="E702">
        <f>+_xlfn.XLOOKUP(UTILIZADAS[[#This Row],[Numero_Cuenta]],'[1]cobros_marzo (fijo)'!$B:$B,'[1]cobros_marzo (fijo)'!$D:$D,,0)</f>
        <v>0</v>
      </c>
      <c r="G702" s="3">
        <v>46026</v>
      </c>
      <c r="H702">
        <v>63966973</v>
      </c>
      <c r="I702">
        <v>63966973</v>
      </c>
      <c r="K702" t="s">
        <v>2982</v>
      </c>
      <c r="O702" s="3">
        <v>46026</v>
      </c>
      <c r="S702" t="s">
        <v>3790</v>
      </c>
      <c r="T702" t="s">
        <v>64</v>
      </c>
      <c r="U702" t="s">
        <v>65</v>
      </c>
      <c r="V702" t="e">
        <f>_xlfn.XLOOKUP(UTILIZADAS[[#This Row],[Contacto1]],Tabla2[phone_number_dialed],Tabla2[status_name],,0)</f>
        <v>#N/A</v>
      </c>
    </row>
    <row r="703" spans="1:22" hidden="1">
      <c r="A703" s="86" t="s">
        <v>2121</v>
      </c>
      <c r="B703" t="s">
        <v>4197</v>
      </c>
      <c r="C703" s="4">
        <v>212011570000</v>
      </c>
      <c r="D703" t="s">
        <v>3945</v>
      </c>
      <c r="E703">
        <f>+_xlfn.XLOOKUP(UTILIZADAS[[#This Row],[Numero_Cuenta]],'[1]cobros_marzo (fijo)'!$B:$B,'[1]cobros_marzo (fijo)'!$D:$D,,0)</f>
        <v>0</v>
      </c>
      <c r="G703" s="3">
        <v>46026</v>
      </c>
      <c r="H703">
        <v>69401647</v>
      </c>
      <c r="I703">
        <v>69401647</v>
      </c>
      <c r="K703" t="s">
        <v>2983</v>
      </c>
      <c r="O703" s="3">
        <v>46026</v>
      </c>
      <c r="S703" t="s">
        <v>3791</v>
      </c>
      <c r="T703" t="s">
        <v>85</v>
      </c>
      <c r="U703" t="s">
        <v>65</v>
      </c>
      <c r="V703" t="e">
        <f>_xlfn.XLOOKUP(UTILIZADAS[[#This Row],[Contacto1]],Tabla2[phone_number_dialed],Tabla2[status_name],,0)</f>
        <v>#N/A</v>
      </c>
    </row>
    <row r="704" spans="1:22" hidden="1">
      <c r="A704" s="86" t="s">
        <v>2121</v>
      </c>
      <c r="B704" t="s">
        <v>4198</v>
      </c>
      <c r="C704" s="4">
        <v>365027410000</v>
      </c>
      <c r="D704" t="s">
        <v>3945</v>
      </c>
      <c r="E704">
        <f>+_xlfn.XLOOKUP(UTILIZADAS[[#This Row],[Numero_Cuenta]],'[1]cobros_marzo (fijo)'!$B:$B,'[1]cobros_marzo (fijo)'!$D:$D,,0)</f>
        <v>0</v>
      </c>
      <c r="G704" s="3">
        <v>46026</v>
      </c>
      <c r="H704">
        <v>69490703</v>
      </c>
      <c r="I704">
        <v>69490703</v>
      </c>
      <c r="K704" t="s">
        <v>2984</v>
      </c>
      <c r="O704" s="3">
        <v>46026</v>
      </c>
      <c r="S704" t="s">
        <v>3792</v>
      </c>
      <c r="T704" t="s">
        <v>64</v>
      </c>
      <c r="U704" t="s">
        <v>65</v>
      </c>
      <c r="V704" t="e">
        <f>_xlfn.XLOOKUP(UTILIZADAS[[#This Row],[Contacto1]],Tabla2[phone_number_dialed],Tabla2[status_name],,0)</f>
        <v>#N/A</v>
      </c>
    </row>
    <row r="705" spans="1:22" hidden="1">
      <c r="A705" s="86" t="s">
        <v>2121</v>
      </c>
      <c r="B705" t="s">
        <v>4199</v>
      </c>
      <c r="C705" s="4">
        <v>367029550000</v>
      </c>
      <c r="D705" t="s">
        <v>3945</v>
      </c>
      <c r="E705">
        <f>+_xlfn.XLOOKUP(UTILIZADAS[[#This Row],[Numero_Cuenta]],'[1]cobros_marzo (fijo)'!$B:$B,'[1]cobros_marzo (fijo)'!$D:$D,,0)</f>
        <v>0</v>
      </c>
      <c r="G705" s="3">
        <v>46026</v>
      </c>
      <c r="H705">
        <v>62154434</v>
      </c>
      <c r="I705">
        <v>62154434</v>
      </c>
      <c r="K705" t="s">
        <v>2985</v>
      </c>
      <c r="O705" s="3">
        <v>46026</v>
      </c>
      <c r="S705" t="s">
        <v>3793</v>
      </c>
      <c r="T705" t="s">
        <v>64</v>
      </c>
      <c r="U705" t="s">
        <v>65</v>
      </c>
      <c r="V705" t="e">
        <f>_xlfn.XLOOKUP(UTILIZADAS[[#This Row],[Contacto1]],Tabla2[phone_number_dialed],Tabla2[status_name],,0)</f>
        <v>#N/A</v>
      </c>
    </row>
    <row r="706" spans="1:22" hidden="1">
      <c r="A706" s="86" t="s">
        <v>2121</v>
      </c>
      <c r="B706" t="s">
        <v>2250</v>
      </c>
      <c r="C706" s="4">
        <v>362030440000</v>
      </c>
      <c r="D706" t="s">
        <v>3945</v>
      </c>
      <c r="E706">
        <f>+_xlfn.XLOOKUP(UTILIZADAS[[#This Row],[Numero_Cuenta]],'[1]cobros_marzo (fijo)'!$B:$B,'[1]cobros_marzo (fijo)'!$D:$D,,0)</f>
        <v>0</v>
      </c>
      <c r="G706" s="3">
        <v>46026</v>
      </c>
      <c r="H706">
        <v>65095224</v>
      </c>
      <c r="I706">
        <v>65095224</v>
      </c>
      <c r="K706" t="s">
        <v>2986</v>
      </c>
      <c r="O706" s="3">
        <v>46026</v>
      </c>
      <c r="S706" t="s">
        <v>3794</v>
      </c>
      <c r="T706" t="s">
        <v>64</v>
      </c>
      <c r="U706" t="s">
        <v>65</v>
      </c>
      <c r="V706" t="e">
        <f>_xlfn.XLOOKUP(UTILIZADAS[[#This Row],[Contacto1]],Tabla2[phone_number_dialed],Tabla2[status_name],,0)</f>
        <v>#N/A</v>
      </c>
    </row>
    <row r="707" spans="1:22" hidden="1">
      <c r="A707" s="86" t="s">
        <v>2121</v>
      </c>
      <c r="B707" t="s">
        <v>2251</v>
      </c>
      <c r="C707" s="4">
        <v>361031750000</v>
      </c>
      <c r="D707" t="s">
        <v>3945</v>
      </c>
      <c r="E707">
        <f>+_xlfn.XLOOKUP(UTILIZADAS[[#This Row],[Numero_Cuenta]],'[1]cobros_marzo (fijo)'!$B:$B,'[1]cobros_marzo (fijo)'!$D:$D,,0)</f>
        <v>0</v>
      </c>
      <c r="G707" s="3">
        <v>46026</v>
      </c>
      <c r="H707">
        <v>66009595</v>
      </c>
      <c r="I707">
        <v>66009595</v>
      </c>
      <c r="K707" t="s">
        <v>2987</v>
      </c>
      <c r="O707" s="3">
        <v>46026</v>
      </c>
      <c r="S707" t="s">
        <v>3795</v>
      </c>
      <c r="T707" t="s">
        <v>64</v>
      </c>
      <c r="U707" t="s">
        <v>65</v>
      </c>
      <c r="V707" t="e">
        <f>_xlfn.XLOOKUP(UTILIZADAS[[#This Row],[Contacto1]],Tabla2[phone_number_dialed],Tabla2[status_name],,0)</f>
        <v>#N/A</v>
      </c>
    </row>
    <row r="708" spans="1:22" hidden="1">
      <c r="A708" s="86" t="s">
        <v>2121</v>
      </c>
      <c r="B708" t="s">
        <v>4200</v>
      </c>
      <c r="C708" s="4">
        <v>365026990000</v>
      </c>
      <c r="D708" t="s">
        <v>3945</v>
      </c>
      <c r="E708">
        <f>+_xlfn.XLOOKUP(UTILIZADAS[[#This Row],[Numero_Cuenta]],'[1]cobros_marzo (fijo)'!$B:$B,'[1]cobros_marzo (fijo)'!$D:$D,,0)</f>
        <v>0</v>
      </c>
      <c r="G708" s="3">
        <v>46026</v>
      </c>
      <c r="H708">
        <v>66223422</v>
      </c>
      <c r="I708" t="s">
        <v>3946</v>
      </c>
      <c r="K708" t="s">
        <v>2988</v>
      </c>
      <c r="O708" s="3">
        <v>46026</v>
      </c>
      <c r="S708" t="s">
        <v>3796</v>
      </c>
      <c r="T708" t="s">
        <v>64</v>
      </c>
      <c r="U708" t="s">
        <v>65</v>
      </c>
      <c r="V708" t="e">
        <f>_xlfn.XLOOKUP(UTILIZADAS[[#This Row],[Contacto1]],Tabla2[phone_number_dialed],Tabla2[status_name],,0)</f>
        <v>#N/A</v>
      </c>
    </row>
    <row r="709" spans="1:22" hidden="1">
      <c r="A709" s="86" t="s">
        <v>2121</v>
      </c>
      <c r="B709" t="s">
        <v>2252</v>
      </c>
      <c r="C709" s="4">
        <v>199031050000</v>
      </c>
      <c r="D709" t="s">
        <v>3945</v>
      </c>
      <c r="E709">
        <f>+_xlfn.XLOOKUP(UTILIZADAS[[#This Row],[Numero_Cuenta]],'[1]cobros_marzo (fijo)'!$B:$B,'[1]cobros_marzo (fijo)'!$D:$D,,0)</f>
        <v>0</v>
      </c>
      <c r="G709" s="3">
        <v>46026</v>
      </c>
      <c r="H709">
        <v>61963114</v>
      </c>
      <c r="I709" t="s">
        <v>3947</v>
      </c>
      <c r="K709" t="s">
        <v>2989</v>
      </c>
      <c r="O709" s="3">
        <v>46026</v>
      </c>
      <c r="S709" t="s">
        <v>3797</v>
      </c>
      <c r="T709" t="s">
        <v>64</v>
      </c>
      <c r="U709" t="s">
        <v>65</v>
      </c>
      <c r="V709" t="e">
        <f>_xlfn.XLOOKUP(UTILIZADAS[[#This Row],[Contacto1]],Tabla2[phone_number_dialed],Tabla2[status_name],,0)</f>
        <v>#N/A</v>
      </c>
    </row>
    <row r="710" spans="1:22" hidden="1">
      <c r="A710" s="86" t="s">
        <v>2121</v>
      </c>
      <c r="B710" t="s">
        <v>4201</v>
      </c>
      <c r="C710" s="4">
        <v>365028030000</v>
      </c>
      <c r="D710" t="s">
        <v>3945</v>
      </c>
      <c r="E710">
        <f>+_xlfn.XLOOKUP(UTILIZADAS[[#This Row],[Numero_Cuenta]],'[1]cobros_marzo (fijo)'!$B:$B,'[1]cobros_marzo (fijo)'!$D:$D,,0)</f>
        <v>0</v>
      </c>
      <c r="G710" s="3">
        <v>46026</v>
      </c>
      <c r="H710">
        <v>62230100</v>
      </c>
      <c r="I710" t="s">
        <v>3948</v>
      </c>
      <c r="K710" t="s">
        <v>2990</v>
      </c>
      <c r="O710" s="3">
        <v>46026</v>
      </c>
      <c r="S710" t="s">
        <v>3798</v>
      </c>
      <c r="T710" t="s">
        <v>2334</v>
      </c>
      <c r="U710" t="s">
        <v>65</v>
      </c>
      <c r="V710" t="e">
        <f>_xlfn.XLOOKUP(UTILIZADAS[[#This Row],[Contacto1]],Tabla2[phone_number_dialed],Tabla2[status_name],,0)</f>
        <v>#N/A</v>
      </c>
    </row>
    <row r="711" spans="1:22" hidden="1">
      <c r="A711" s="86" t="s">
        <v>2121</v>
      </c>
      <c r="B711" t="s">
        <v>4202</v>
      </c>
      <c r="C711" s="4">
        <v>363028110000</v>
      </c>
      <c r="D711" t="s">
        <v>3945</v>
      </c>
      <c r="E711">
        <f>+_xlfn.XLOOKUP(UTILIZADAS[[#This Row],[Numero_Cuenta]],'[1]cobros_marzo (fijo)'!$B:$B,'[1]cobros_marzo (fijo)'!$D:$D,,0)</f>
        <v>0</v>
      </c>
      <c r="G711" s="3">
        <v>46026</v>
      </c>
      <c r="H711">
        <v>61641852</v>
      </c>
      <c r="I711" t="s">
        <v>3949</v>
      </c>
      <c r="K711" t="s">
        <v>2991</v>
      </c>
      <c r="O711" s="3">
        <v>46026</v>
      </c>
      <c r="S711" t="s">
        <v>3799</v>
      </c>
      <c r="T711" t="s">
        <v>85</v>
      </c>
      <c r="U711" t="s">
        <v>65</v>
      </c>
      <c r="V711" t="e">
        <f>_xlfn.XLOOKUP(UTILIZADAS[[#This Row],[Contacto1]],Tabla2[phone_number_dialed],Tabla2[status_name],,0)</f>
        <v>#N/A</v>
      </c>
    </row>
    <row r="712" spans="1:22" hidden="1">
      <c r="A712" s="86" t="s">
        <v>2121</v>
      </c>
      <c r="B712" t="s">
        <v>2253</v>
      </c>
      <c r="C712" s="4">
        <v>368030360000</v>
      </c>
      <c r="D712" t="s">
        <v>3945</v>
      </c>
      <c r="E712">
        <f>+_xlfn.XLOOKUP(UTILIZADAS[[#This Row],[Numero_Cuenta]],'[1]cobros_marzo (fijo)'!$B:$B,'[1]cobros_marzo (fijo)'!$D:$D,,0)</f>
        <v>0</v>
      </c>
      <c r="G712" s="3">
        <v>46026</v>
      </c>
      <c r="H712">
        <v>68284706</v>
      </c>
      <c r="I712" t="s">
        <v>3950</v>
      </c>
      <c r="K712" t="s">
        <v>2992</v>
      </c>
      <c r="O712" s="3">
        <v>46026</v>
      </c>
      <c r="S712" t="s">
        <v>3800</v>
      </c>
      <c r="T712" t="s">
        <v>64</v>
      </c>
      <c r="U712" t="s">
        <v>65</v>
      </c>
      <c r="V712" t="e">
        <f>_xlfn.XLOOKUP(UTILIZADAS[[#This Row],[Contacto1]],Tabla2[phone_number_dialed],Tabla2[status_name],,0)</f>
        <v>#N/A</v>
      </c>
    </row>
    <row r="713" spans="1:22" hidden="1">
      <c r="A713" s="86" t="s">
        <v>2121</v>
      </c>
      <c r="B713" t="s">
        <v>4203</v>
      </c>
      <c r="C713" s="4">
        <v>356182480000</v>
      </c>
      <c r="D713" t="s">
        <v>3945</v>
      </c>
      <c r="E713">
        <f>+_xlfn.XLOOKUP(UTILIZADAS[[#This Row],[Numero_Cuenta]],'[1]cobros_marzo (fijo)'!$B:$B,'[1]cobros_marzo (fijo)'!$D:$D,,0)</f>
        <v>0</v>
      </c>
      <c r="G713" s="3">
        <v>46026</v>
      </c>
      <c r="H713">
        <v>68675714</v>
      </c>
      <c r="I713" t="s">
        <v>3951</v>
      </c>
      <c r="K713" t="s">
        <v>2993</v>
      </c>
      <c r="O713" s="3">
        <v>46026</v>
      </c>
      <c r="S713" t="s">
        <v>3801</v>
      </c>
      <c r="T713" t="s">
        <v>64</v>
      </c>
      <c r="U713" t="s">
        <v>65</v>
      </c>
      <c r="V713" t="e">
        <f>_xlfn.XLOOKUP(UTILIZADAS[[#This Row],[Contacto1]],Tabla2[phone_number_dialed],Tabla2[status_name],,0)</f>
        <v>#N/A</v>
      </c>
    </row>
    <row r="714" spans="1:22" hidden="1">
      <c r="A714" s="86" t="s">
        <v>2121</v>
      </c>
      <c r="B714" t="s">
        <v>2254</v>
      </c>
      <c r="C714" s="4">
        <v>364031640000</v>
      </c>
      <c r="D714" t="s">
        <v>3945</v>
      </c>
      <c r="E714">
        <f>+_xlfn.XLOOKUP(UTILIZADAS[[#This Row],[Numero_Cuenta]],'[1]cobros_marzo (fijo)'!$B:$B,'[1]cobros_marzo (fijo)'!$D:$D,,0)</f>
        <v>0</v>
      </c>
      <c r="G714" s="3">
        <v>46026</v>
      </c>
      <c r="H714">
        <v>68926270</v>
      </c>
      <c r="I714" t="s">
        <v>3952</v>
      </c>
      <c r="K714" t="s">
        <v>2994</v>
      </c>
      <c r="O714" s="3">
        <v>46026</v>
      </c>
      <c r="S714" t="s">
        <v>3802</v>
      </c>
      <c r="T714" t="s">
        <v>64</v>
      </c>
      <c r="U714" t="s">
        <v>65</v>
      </c>
      <c r="V714" t="e">
        <f>_xlfn.XLOOKUP(UTILIZADAS[[#This Row],[Contacto1]],Tabla2[phone_number_dialed],Tabla2[status_name],,0)</f>
        <v>#N/A</v>
      </c>
    </row>
    <row r="715" spans="1:22" hidden="1">
      <c r="A715" s="86" t="s">
        <v>2121</v>
      </c>
      <c r="B715" t="s">
        <v>4204</v>
      </c>
      <c r="C715" s="4">
        <v>249011980000</v>
      </c>
      <c r="D715" t="s">
        <v>3945</v>
      </c>
      <c r="E715">
        <f>+_xlfn.XLOOKUP(UTILIZADAS[[#This Row],[Numero_Cuenta]],'[1]cobros_marzo (fijo)'!$B:$B,'[1]cobros_marzo (fijo)'!$D:$D,,0)</f>
        <v>0</v>
      </c>
      <c r="G715" s="3">
        <v>46026</v>
      </c>
      <c r="H715">
        <v>64151950</v>
      </c>
      <c r="I715" t="s">
        <v>3953</v>
      </c>
      <c r="K715" t="s">
        <v>2995</v>
      </c>
      <c r="O715" s="3">
        <v>46026</v>
      </c>
      <c r="S715" t="s">
        <v>3803</v>
      </c>
      <c r="T715" t="s">
        <v>64</v>
      </c>
      <c r="U715" t="s">
        <v>65</v>
      </c>
      <c r="V715" t="e">
        <f>_xlfn.XLOOKUP(UTILIZADAS[[#This Row],[Contacto1]],Tabla2[phone_number_dialed],Tabla2[status_name],,0)</f>
        <v>#N/A</v>
      </c>
    </row>
    <row r="716" spans="1:22" hidden="1">
      <c r="A716" s="86" t="s">
        <v>2121</v>
      </c>
      <c r="B716" t="s">
        <v>2255</v>
      </c>
      <c r="C716" s="4">
        <v>356120640000</v>
      </c>
      <c r="D716" t="s">
        <v>3945</v>
      </c>
      <c r="E716">
        <f>+_xlfn.XLOOKUP(UTILIZADAS[[#This Row],[Numero_Cuenta]],'[1]cobros_marzo (fijo)'!$B:$B,'[1]cobros_marzo (fijo)'!$D:$D,,0)</f>
        <v>0</v>
      </c>
      <c r="G716" s="3">
        <v>46026</v>
      </c>
      <c r="H716">
        <v>67113267</v>
      </c>
      <c r="I716" t="s">
        <v>3954</v>
      </c>
      <c r="K716" t="s">
        <v>2996</v>
      </c>
      <c r="O716" s="3">
        <v>46026</v>
      </c>
      <c r="S716" t="s">
        <v>3804</v>
      </c>
      <c r="T716" t="s">
        <v>64</v>
      </c>
      <c r="U716" t="s">
        <v>65</v>
      </c>
      <c r="V716" t="e">
        <f>_xlfn.XLOOKUP(UTILIZADAS[[#This Row],[Contacto1]],Tabla2[phone_number_dialed],Tabla2[status_name],,0)</f>
        <v>#N/A</v>
      </c>
    </row>
    <row r="717" spans="1:22" hidden="1">
      <c r="A717" s="86" t="s">
        <v>2121</v>
      </c>
      <c r="B717" t="s">
        <v>2256</v>
      </c>
      <c r="C717" s="4">
        <v>361030390000</v>
      </c>
      <c r="D717" t="s">
        <v>3945</v>
      </c>
      <c r="E717">
        <f>+_xlfn.XLOOKUP(UTILIZADAS[[#This Row],[Numero_Cuenta]],'[1]cobros_marzo (fijo)'!$B:$B,'[1]cobros_marzo (fijo)'!$D:$D,,0)</f>
        <v>0</v>
      </c>
      <c r="G717" s="3">
        <v>46026</v>
      </c>
      <c r="H717">
        <v>65459191</v>
      </c>
      <c r="I717" t="s">
        <v>3955</v>
      </c>
      <c r="K717" t="s">
        <v>2997</v>
      </c>
      <c r="O717" s="3">
        <v>46026</v>
      </c>
      <c r="S717" t="s">
        <v>3805</v>
      </c>
      <c r="T717" t="s">
        <v>64</v>
      </c>
      <c r="U717" t="s">
        <v>65</v>
      </c>
      <c r="V717" t="e">
        <f>_xlfn.XLOOKUP(UTILIZADAS[[#This Row],[Contacto1]],Tabla2[phone_number_dialed],Tabla2[status_name],,0)</f>
        <v>#N/A</v>
      </c>
    </row>
    <row r="718" spans="1:22" hidden="1">
      <c r="A718" s="86" t="s">
        <v>2121</v>
      </c>
      <c r="B718" t="s">
        <v>4205</v>
      </c>
      <c r="C718" s="4">
        <v>221908800000</v>
      </c>
      <c r="D718" t="s">
        <v>3945</v>
      </c>
      <c r="E718">
        <f>+_xlfn.XLOOKUP(UTILIZADAS[[#This Row],[Numero_Cuenta]],'[1]cobros_marzo (fijo)'!$B:$B,'[1]cobros_marzo (fijo)'!$D:$D,,0)</f>
        <v>0</v>
      </c>
      <c r="G718" s="3">
        <v>46026</v>
      </c>
      <c r="H718">
        <v>60746711</v>
      </c>
      <c r="I718">
        <v>60746711</v>
      </c>
      <c r="K718" t="s">
        <v>2998</v>
      </c>
      <c r="O718" s="3">
        <v>46026</v>
      </c>
      <c r="S718" t="s">
        <v>3806</v>
      </c>
      <c r="T718" t="s">
        <v>64</v>
      </c>
      <c r="U718" t="s">
        <v>65</v>
      </c>
      <c r="V718" t="e">
        <f>_xlfn.XLOOKUP(UTILIZADAS[[#This Row],[Contacto1]],Tabla2[phone_number_dialed],Tabla2[status_name],,0)</f>
        <v>#N/A</v>
      </c>
    </row>
    <row r="719" spans="1:22" hidden="1">
      <c r="A719" s="86" t="s">
        <v>2121</v>
      </c>
      <c r="B719" t="s">
        <v>2257</v>
      </c>
      <c r="C719" s="4">
        <v>364030600000</v>
      </c>
      <c r="D719" t="s">
        <v>3945</v>
      </c>
      <c r="E719">
        <f>+_xlfn.XLOOKUP(UTILIZADAS[[#This Row],[Numero_Cuenta]],'[1]cobros_marzo (fijo)'!$B:$B,'[1]cobros_marzo (fijo)'!$D:$D,,0)</f>
        <v>0</v>
      </c>
      <c r="G719" s="3">
        <v>46026</v>
      </c>
      <c r="H719">
        <v>68743602</v>
      </c>
      <c r="I719" t="s">
        <v>3956</v>
      </c>
      <c r="K719" t="s">
        <v>2999</v>
      </c>
      <c r="O719" s="3">
        <v>46026</v>
      </c>
      <c r="S719" t="s">
        <v>3807</v>
      </c>
      <c r="T719" t="s">
        <v>84</v>
      </c>
      <c r="U719" t="s">
        <v>65</v>
      </c>
      <c r="V719" t="e">
        <f>_xlfn.XLOOKUP(UTILIZADAS[[#This Row],[Contacto1]],Tabla2[phone_number_dialed],Tabla2[status_name],,0)</f>
        <v>#N/A</v>
      </c>
    </row>
    <row r="720" spans="1:22" hidden="1">
      <c r="A720" s="86" t="s">
        <v>2121</v>
      </c>
      <c r="B720" t="s">
        <v>2258</v>
      </c>
      <c r="C720" s="4">
        <v>266049280000</v>
      </c>
      <c r="D720" t="s">
        <v>3945</v>
      </c>
      <c r="E720">
        <f>+_xlfn.XLOOKUP(UTILIZADAS[[#This Row],[Numero_Cuenta]],'[1]cobros_marzo (fijo)'!$B:$B,'[1]cobros_marzo (fijo)'!$D:$D,,0)</f>
        <v>0</v>
      </c>
      <c r="G720" s="3">
        <v>46026</v>
      </c>
      <c r="H720">
        <v>60521687</v>
      </c>
      <c r="I720" t="s">
        <v>3957</v>
      </c>
      <c r="K720" t="s">
        <v>3000</v>
      </c>
      <c r="O720" s="3">
        <v>46026</v>
      </c>
      <c r="S720" t="s">
        <v>3808</v>
      </c>
      <c r="T720" t="s">
        <v>64</v>
      </c>
      <c r="U720" t="s">
        <v>65</v>
      </c>
      <c r="V720" t="e">
        <f>_xlfn.XLOOKUP(UTILIZADAS[[#This Row],[Contacto1]],Tabla2[phone_number_dialed],Tabla2[status_name],,0)</f>
        <v>#N/A</v>
      </c>
    </row>
    <row r="721" spans="1:22" hidden="1">
      <c r="A721" s="86" t="s">
        <v>2121</v>
      </c>
      <c r="B721" t="s">
        <v>2259</v>
      </c>
      <c r="C721" s="4">
        <v>367031300000</v>
      </c>
      <c r="D721" t="s">
        <v>3945</v>
      </c>
      <c r="E721">
        <f>+_xlfn.XLOOKUP(UTILIZADAS[[#This Row],[Numero_Cuenta]],'[1]cobros_marzo (fijo)'!$B:$B,'[1]cobros_marzo (fijo)'!$D:$D,,0)</f>
        <v>0</v>
      </c>
      <c r="G721" s="3">
        <v>46026</v>
      </c>
      <c r="H721">
        <v>62189985</v>
      </c>
      <c r="I721" t="s">
        <v>3958</v>
      </c>
      <c r="K721" t="s">
        <v>3001</v>
      </c>
      <c r="O721" s="3">
        <v>46026</v>
      </c>
      <c r="S721" t="s">
        <v>3809</v>
      </c>
      <c r="T721" t="s">
        <v>64</v>
      </c>
      <c r="U721" t="s">
        <v>65</v>
      </c>
      <c r="V721" t="e">
        <f>_xlfn.XLOOKUP(UTILIZADAS[[#This Row],[Contacto1]],Tabla2[phone_number_dialed],Tabla2[status_name],,0)</f>
        <v>#N/A</v>
      </c>
    </row>
    <row r="722" spans="1:22" hidden="1">
      <c r="A722" s="86" t="s">
        <v>2121</v>
      </c>
      <c r="B722" t="s">
        <v>2260</v>
      </c>
      <c r="C722" s="4">
        <v>365031370000</v>
      </c>
      <c r="D722" t="s">
        <v>3945</v>
      </c>
      <c r="E722">
        <f>+_xlfn.XLOOKUP(UTILIZADAS[[#This Row],[Numero_Cuenta]],'[1]cobros_marzo (fijo)'!$B:$B,'[1]cobros_marzo (fijo)'!$D:$D,,0)</f>
        <v>0</v>
      </c>
      <c r="G722" s="3">
        <v>46026</v>
      </c>
      <c r="H722">
        <v>63512341</v>
      </c>
      <c r="I722" t="s">
        <v>3959</v>
      </c>
      <c r="K722" t="s">
        <v>3002</v>
      </c>
      <c r="O722" s="3">
        <v>46026</v>
      </c>
      <c r="S722" t="s">
        <v>3810</v>
      </c>
      <c r="T722" t="s">
        <v>64</v>
      </c>
      <c r="U722" t="s">
        <v>65</v>
      </c>
      <c r="V722" t="e">
        <f>_xlfn.XLOOKUP(UTILIZADAS[[#This Row],[Contacto1]],Tabla2[phone_number_dialed],Tabla2[status_name],,0)</f>
        <v>#N/A</v>
      </c>
    </row>
    <row r="723" spans="1:22" hidden="1">
      <c r="A723" s="86" t="s">
        <v>2121</v>
      </c>
      <c r="B723" t="s">
        <v>2261</v>
      </c>
      <c r="C723" s="4">
        <v>361031490000</v>
      </c>
      <c r="D723" t="s">
        <v>3945</v>
      </c>
      <c r="E723">
        <f>+_xlfn.XLOOKUP(UTILIZADAS[[#This Row],[Numero_Cuenta]],'[1]cobros_marzo (fijo)'!$B:$B,'[1]cobros_marzo (fijo)'!$D:$D,,0)</f>
        <v>0</v>
      </c>
      <c r="G723" s="3">
        <v>46026</v>
      </c>
      <c r="H723">
        <v>68907654</v>
      </c>
      <c r="I723" t="s">
        <v>3960</v>
      </c>
      <c r="K723" t="s">
        <v>2023</v>
      </c>
      <c r="O723" s="3">
        <v>46026</v>
      </c>
      <c r="S723" t="s">
        <v>3811</v>
      </c>
      <c r="T723" t="s">
        <v>64</v>
      </c>
      <c r="U723" t="s">
        <v>65</v>
      </c>
      <c r="V723" t="e">
        <f>_xlfn.XLOOKUP(UTILIZADAS[[#This Row],[Contacto1]],Tabla2[phone_number_dialed],Tabla2[status_name],,0)</f>
        <v>#N/A</v>
      </c>
    </row>
    <row r="724" spans="1:22" hidden="1">
      <c r="A724" s="86" t="s">
        <v>2121</v>
      </c>
      <c r="B724" t="s">
        <v>2262</v>
      </c>
      <c r="C724" s="4">
        <v>365031200000</v>
      </c>
      <c r="D724" t="s">
        <v>3945</v>
      </c>
      <c r="E724">
        <f>+_xlfn.XLOOKUP(UTILIZADAS[[#This Row],[Numero_Cuenta]],'[1]cobros_marzo (fijo)'!$B:$B,'[1]cobros_marzo (fijo)'!$D:$D,,0)</f>
        <v>0</v>
      </c>
      <c r="G724" s="3">
        <v>46026</v>
      </c>
      <c r="H724">
        <v>64298923</v>
      </c>
      <c r="I724" t="s">
        <v>3961</v>
      </c>
      <c r="K724" t="s">
        <v>3003</v>
      </c>
      <c r="O724" s="3">
        <v>46026</v>
      </c>
      <c r="S724" t="s">
        <v>3812</v>
      </c>
      <c r="T724" t="s">
        <v>64</v>
      </c>
      <c r="U724" t="s">
        <v>65</v>
      </c>
      <c r="V724" t="e">
        <f>_xlfn.XLOOKUP(UTILIZADAS[[#This Row],[Contacto1]],Tabla2[phone_number_dialed],Tabla2[status_name],,0)</f>
        <v>#N/A</v>
      </c>
    </row>
    <row r="725" spans="1:22" hidden="1">
      <c r="A725" s="86" t="s">
        <v>2121</v>
      </c>
      <c r="B725" t="s">
        <v>4206</v>
      </c>
      <c r="C725" s="4">
        <v>367031570000</v>
      </c>
      <c r="D725" t="s">
        <v>3945</v>
      </c>
      <c r="E725">
        <f>+_xlfn.XLOOKUP(UTILIZADAS[[#This Row],[Numero_Cuenta]],'[1]cobros_marzo (fijo)'!$B:$B,'[1]cobros_marzo (fijo)'!$D:$D,,0)</f>
        <v>0</v>
      </c>
      <c r="G725" s="3">
        <v>46026</v>
      </c>
      <c r="H725">
        <v>65948925</v>
      </c>
      <c r="I725" t="s">
        <v>3962</v>
      </c>
      <c r="K725" t="s">
        <v>2950</v>
      </c>
      <c r="O725" s="3">
        <v>46026</v>
      </c>
      <c r="S725" t="s">
        <v>3757</v>
      </c>
      <c r="T725" t="s">
        <v>64</v>
      </c>
      <c r="U725" t="s">
        <v>65</v>
      </c>
      <c r="V725" t="e">
        <f>_xlfn.XLOOKUP(UTILIZADAS[[#This Row],[Contacto1]],Tabla2[phone_number_dialed],Tabla2[status_name],,0)</f>
        <v>#N/A</v>
      </c>
    </row>
    <row r="726" spans="1:22" hidden="1">
      <c r="A726" s="86" t="s">
        <v>2121</v>
      </c>
      <c r="B726" t="s">
        <v>2263</v>
      </c>
      <c r="C726" s="4">
        <v>369022550000</v>
      </c>
      <c r="D726" t="s">
        <v>3945</v>
      </c>
      <c r="E726">
        <f>+_xlfn.XLOOKUP(UTILIZADAS[[#This Row],[Numero_Cuenta]],'[1]cobros_marzo (fijo)'!$B:$B,'[1]cobros_marzo (fijo)'!$D:$D,,0)</f>
        <v>0</v>
      </c>
      <c r="G726" s="3">
        <v>46026</v>
      </c>
      <c r="H726">
        <v>61654181</v>
      </c>
      <c r="I726" t="s">
        <v>3963</v>
      </c>
      <c r="K726" t="s">
        <v>3004</v>
      </c>
      <c r="O726" s="3">
        <v>46026</v>
      </c>
      <c r="S726" t="s">
        <v>3813</v>
      </c>
      <c r="T726" t="s">
        <v>64</v>
      </c>
      <c r="U726" t="s">
        <v>65</v>
      </c>
      <c r="V726" t="e">
        <f>_xlfn.XLOOKUP(UTILIZADAS[[#This Row],[Contacto1]],Tabla2[phone_number_dialed],Tabla2[status_name],,0)</f>
        <v>#N/A</v>
      </c>
    </row>
    <row r="727" spans="1:22" hidden="1">
      <c r="A727" s="86" t="s">
        <v>2121</v>
      </c>
      <c r="B727" t="s">
        <v>2264</v>
      </c>
      <c r="C727" s="4">
        <v>362031110000</v>
      </c>
      <c r="D727" t="s">
        <v>3945</v>
      </c>
      <c r="E727">
        <f>+_xlfn.XLOOKUP(UTILIZADAS[[#This Row],[Numero_Cuenta]],'[1]cobros_marzo (fijo)'!$B:$B,'[1]cobros_marzo (fijo)'!$D:$D,,0)</f>
        <v>0</v>
      </c>
      <c r="G727" s="3">
        <v>46026</v>
      </c>
      <c r="H727">
        <v>67814228</v>
      </c>
      <c r="I727">
        <v>67814228</v>
      </c>
      <c r="K727" t="s">
        <v>3005</v>
      </c>
      <c r="O727" s="3">
        <v>46026</v>
      </c>
      <c r="S727" t="s">
        <v>3814</v>
      </c>
      <c r="T727" t="s">
        <v>64</v>
      </c>
      <c r="U727" t="s">
        <v>65</v>
      </c>
      <c r="V727" t="e">
        <f>_xlfn.XLOOKUP(UTILIZADAS[[#This Row],[Contacto1]],Tabla2[phone_number_dialed],Tabla2[status_name],,0)</f>
        <v>#N/A</v>
      </c>
    </row>
    <row r="728" spans="1:22" hidden="1">
      <c r="A728" s="86" t="s">
        <v>2121</v>
      </c>
      <c r="B728" t="s">
        <v>2265</v>
      </c>
      <c r="C728" s="4">
        <v>365027980000</v>
      </c>
      <c r="D728" t="s">
        <v>3945</v>
      </c>
      <c r="E728">
        <f>+_xlfn.XLOOKUP(UTILIZADAS[[#This Row],[Numero_Cuenta]],'[1]cobros_marzo (fijo)'!$B:$B,'[1]cobros_marzo (fijo)'!$D:$D,,0)</f>
        <v>0</v>
      </c>
      <c r="G728" s="3">
        <v>46026</v>
      </c>
      <c r="H728">
        <v>63982140</v>
      </c>
      <c r="I728" t="s">
        <v>3964</v>
      </c>
      <c r="K728" t="s">
        <v>3006</v>
      </c>
      <c r="O728" s="3">
        <v>46026</v>
      </c>
      <c r="S728" t="s">
        <v>3815</v>
      </c>
      <c r="T728" t="s">
        <v>84</v>
      </c>
      <c r="U728" t="s">
        <v>65</v>
      </c>
      <c r="V728" t="e">
        <f>_xlfn.XLOOKUP(UTILIZADAS[[#This Row],[Contacto1]],Tabla2[phone_number_dialed],Tabla2[status_name],,0)</f>
        <v>#N/A</v>
      </c>
    </row>
    <row r="729" spans="1:22" hidden="1">
      <c r="A729" s="86" t="s">
        <v>2121</v>
      </c>
      <c r="B729" t="s">
        <v>4207</v>
      </c>
      <c r="C729" s="4">
        <v>368033760000</v>
      </c>
      <c r="D729" t="s">
        <v>3945</v>
      </c>
      <c r="E729">
        <f>+_xlfn.XLOOKUP(UTILIZADAS[[#This Row],[Numero_Cuenta]],'[1]cobros_marzo (fijo)'!$B:$B,'[1]cobros_marzo (fijo)'!$D:$D,,0)</f>
        <v>0</v>
      </c>
      <c r="G729" s="3">
        <v>46026</v>
      </c>
      <c r="H729">
        <v>68705237</v>
      </c>
      <c r="I729" t="s">
        <v>3965</v>
      </c>
      <c r="K729" t="s">
        <v>3007</v>
      </c>
      <c r="O729" s="3">
        <v>46026</v>
      </c>
      <c r="S729" t="s">
        <v>3816</v>
      </c>
      <c r="T729" t="s">
        <v>64</v>
      </c>
      <c r="U729" t="s">
        <v>65</v>
      </c>
      <c r="V729" t="e">
        <f>_xlfn.XLOOKUP(UTILIZADAS[[#This Row],[Contacto1]],Tabla2[phone_number_dialed],Tabla2[status_name],,0)</f>
        <v>#N/A</v>
      </c>
    </row>
    <row r="730" spans="1:22" hidden="1">
      <c r="A730" s="86" t="s">
        <v>2121</v>
      </c>
      <c r="B730" t="s">
        <v>4208</v>
      </c>
      <c r="C730" s="4">
        <v>366033420000</v>
      </c>
      <c r="D730" t="s">
        <v>3945</v>
      </c>
      <c r="E730">
        <f>+_xlfn.XLOOKUP(UTILIZADAS[[#This Row],[Numero_Cuenta]],'[1]cobros_marzo (fijo)'!$B:$B,'[1]cobros_marzo (fijo)'!$D:$D,,0)</f>
        <v>0</v>
      </c>
      <c r="G730" s="3">
        <v>46026</v>
      </c>
      <c r="H730">
        <v>63535798</v>
      </c>
      <c r="I730" t="s">
        <v>3966</v>
      </c>
      <c r="K730" t="s">
        <v>3008</v>
      </c>
      <c r="O730" s="3">
        <v>46026</v>
      </c>
      <c r="S730" t="s">
        <v>3817</v>
      </c>
      <c r="T730" t="s">
        <v>85</v>
      </c>
      <c r="U730" t="s">
        <v>65</v>
      </c>
      <c r="V730" t="e">
        <f>_xlfn.XLOOKUP(UTILIZADAS[[#This Row],[Contacto1]],Tabla2[phone_number_dialed],Tabla2[status_name],,0)</f>
        <v>#N/A</v>
      </c>
    </row>
    <row r="731" spans="1:22" hidden="1">
      <c r="A731" s="86" t="s">
        <v>2121</v>
      </c>
      <c r="B731" t="s">
        <v>2266</v>
      </c>
      <c r="C731" s="4">
        <v>363033630000</v>
      </c>
      <c r="D731" t="s">
        <v>3945</v>
      </c>
      <c r="E731">
        <f>+_xlfn.XLOOKUP(UTILIZADAS[[#This Row],[Numero_Cuenta]],'[1]cobros_marzo (fijo)'!$B:$B,'[1]cobros_marzo (fijo)'!$D:$D,,0)</f>
        <v>0</v>
      </c>
      <c r="G731" s="3">
        <v>46026</v>
      </c>
      <c r="H731">
        <v>64620676</v>
      </c>
      <c r="I731" t="s">
        <v>3967</v>
      </c>
      <c r="K731" t="s">
        <v>3009</v>
      </c>
      <c r="O731" s="3">
        <v>46026</v>
      </c>
      <c r="S731" t="s">
        <v>3818</v>
      </c>
      <c r="T731" t="s">
        <v>64</v>
      </c>
      <c r="U731" t="s">
        <v>65</v>
      </c>
      <c r="V731" t="e">
        <f>_xlfn.XLOOKUP(UTILIZADAS[[#This Row],[Contacto1]],Tabla2[phone_number_dialed],Tabla2[status_name],,0)</f>
        <v>#N/A</v>
      </c>
    </row>
    <row r="732" spans="1:22" hidden="1">
      <c r="A732" s="86" t="s">
        <v>2121</v>
      </c>
      <c r="B732" t="s">
        <v>2267</v>
      </c>
      <c r="C732" s="4">
        <v>323068970000</v>
      </c>
      <c r="D732" t="s">
        <v>3945</v>
      </c>
      <c r="E732">
        <f>+_xlfn.XLOOKUP(UTILIZADAS[[#This Row],[Numero_Cuenta]],'[1]cobros_marzo (fijo)'!$B:$B,'[1]cobros_marzo (fijo)'!$D:$D,,0)</f>
        <v>0</v>
      </c>
      <c r="G732" s="3">
        <v>46026</v>
      </c>
      <c r="H732">
        <v>68775065</v>
      </c>
      <c r="I732" t="s">
        <v>3968</v>
      </c>
      <c r="K732" t="s">
        <v>3010</v>
      </c>
      <c r="O732" s="3">
        <v>46026</v>
      </c>
      <c r="S732" t="s">
        <v>3819</v>
      </c>
      <c r="T732" t="s">
        <v>64</v>
      </c>
      <c r="U732" t="s">
        <v>65</v>
      </c>
      <c r="V732" t="e">
        <f>_xlfn.XLOOKUP(UTILIZADAS[[#This Row],[Contacto1]],Tabla2[phone_number_dialed],Tabla2[status_name],,0)</f>
        <v>#N/A</v>
      </c>
    </row>
    <row r="733" spans="1:22" hidden="1">
      <c r="A733" s="86" t="s">
        <v>2121</v>
      </c>
      <c r="B733" t="s">
        <v>4209</v>
      </c>
      <c r="C733" s="4">
        <v>364034880000</v>
      </c>
      <c r="D733" t="s">
        <v>3945</v>
      </c>
      <c r="E733">
        <f>+_xlfn.XLOOKUP(UTILIZADAS[[#This Row],[Numero_Cuenta]],'[1]cobros_marzo (fijo)'!$B:$B,'[1]cobros_marzo (fijo)'!$D:$D,,0)</f>
        <v>0</v>
      </c>
      <c r="G733" s="3">
        <v>46026</v>
      </c>
      <c r="H733">
        <v>65872342</v>
      </c>
      <c r="I733" t="s">
        <v>3969</v>
      </c>
      <c r="K733" t="s">
        <v>3011</v>
      </c>
      <c r="O733" s="3">
        <v>46026</v>
      </c>
      <c r="S733" t="s">
        <v>3820</v>
      </c>
      <c r="T733" t="s">
        <v>64</v>
      </c>
      <c r="U733" t="s">
        <v>65</v>
      </c>
      <c r="V733" t="e">
        <f>_xlfn.XLOOKUP(UTILIZADAS[[#This Row],[Contacto1]],Tabla2[phone_number_dialed],Tabla2[status_name],,0)</f>
        <v>#N/A</v>
      </c>
    </row>
    <row r="734" spans="1:22" hidden="1">
      <c r="A734" s="86" t="s">
        <v>2121</v>
      </c>
      <c r="B734" t="s">
        <v>2268</v>
      </c>
      <c r="C734" s="4">
        <v>363034570000</v>
      </c>
      <c r="D734" t="s">
        <v>3945</v>
      </c>
      <c r="E734">
        <f>+_xlfn.XLOOKUP(UTILIZADAS[[#This Row],[Numero_Cuenta]],'[1]cobros_marzo (fijo)'!$B:$B,'[1]cobros_marzo (fijo)'!$D:$D,,0)</f>
        <v>0</v>
      </c>
      <c r="G734" s="3">
        <v>46026</v>
      </c>
      <c r="H734">
        <v>65628929</v>
      </c>
      <c r="I734" t="s">
        <v>3970</v>
      </c>
      <c r="K734" t="s">
        <v>3012</v>
      </c>
      <c r="O734" s="3">
        <v>46026</v>
      </c>
      <c r="S734" t="s">
        <v>3821</v>
      </c>
      <c r="T734" t="s">
        <v>64</v>
      </c>
      <c r="U734" t="s">
        <v>65</v>
      </c>
      <c r="V734" t="e">
        <f>_xlfn.XLOOKUP(UTILIZADAS[[#This Row],[Contacto1]],Tabla2[phone_number_dialed],Tabla2[status_name],,0)</f>
        <v>#N/A</v>
      </c>
    </row>
    <row r="735" spans="1:22" hidden="1">
      <c r="A735" s="86" t="s">
        <v>2121</v>
      </c>
      <c r="B735" t="s">
        <v>4210</v>
      </c>
      <c r="C735" s="4">
        <v>368034870000</v>
      </c>
      <c r="D735" t="s">
        <v>3945</v>
      </c>
      <c r="E735">
        <f>+_xlfn.XLOOKUP(UTILIZADAS[[#This Row],[Numero_Cuenta]],'[1]cobros_marzo (fijo)'!$B:$B,'[1]cobros_marzo (fijo)'!$D:$D,,0)</f>
        <v>0</v>
      </c>
      <c r="G735" s="3">
        <v>46026</v>
      </c>
      <c r="H735">
        <v>65339395</v>
      </c>
      <c r="I735" t="s">
        <v>3971</v>
      </c>
      <c r="K735" t="s">
        <v>3013</v>
      </c>
      <c r="O735" s="3">
        <v>46026</v>
      </c>
      <c r="S735" t="s">
        <v>3822</v>
      </c>
      <c r="T735" t="s">
        <v>64</v>
      </c>
      <c r="U735" t="s">
        <v>65</v>
      </c>
      <c r="V735" t="e">
        <f>_xlfn.XLOOKUP(UTILIZADAS[[#This Row],[Contacto1]],Tabla2[phone_number_dialed],Tabla2[status_name],,0)</f>
        <v>#N/A</v>
      </c>
    </row>
    <row r="736" spans="1:22" hidden="1">
      <c r="A736" s="86" t="s">
        <v>2121</v>
      </c>
      <c r="B736" t="s">
        <v>4211</v>
      </c>
      <c r="C736" s="4">
        <v>361035160000</v>
      </c>
      <c r="D736" t="s">
        <v>3945</v>
      </c>
      <c r="E736">
        <f>+_xlfn.XLOOKUP(UTILIZADAS[[#This Row],[Numero_Cuenta]],'[1]cobros_marzo (fijo)'!$B:$B,'[1]cobros_marzo (fijo)'!$D:$D,,0)</f>
        <v>0</v>
      </c>
      <c r="G736" s="3">
        <v>46026</v>
      </c>
      <c r="H736">
        <v>68647408</v>
      </c>
      <c r="I736" t="s">
        <v>3972</v>
      </c>
      <c r="K736" t="s">
        <v>3014</v>
      </c>
      <c r="O736" s="3">
        <v>46026</v>
      </c>
      <c r="S736" t="s">
        <v>3823</v>
      </c>
      <c r="T736" t="s">
        <v>64</v>
      </c>
      <c r="U736" t="s">
        <v>65</v>
      </c>
      <c r="V736" t="e">
        <f>_xlfn.XLOOKUP(UTILIZADAS[[#This Row],[Contacto1]],Tabla2[phone_number_dialed],Tabla2[status_name],,0)</f>
        <v>#N/A</v>
      </c>
    </row>
    <row r="737" spans="1:22" hidden="1">
      <c r="A737" s="86" t="s">
        <v>2121</v>
      </c>
      <c r="B737" t="s">
        <v>2269</v>
      </c>
      <c r="C737" s="4">
        <v>327001870000</v>
      </c>
      <c r="D737" t="s">
        <v>3945</v>
      </c>
      <c r="E737">
        <f>+_xlfn.XLOOKUP(UTILIZADAS[[#This Row],[Numero_Cuenta]],'[1]cobros_marzo (fijo)'!$B:$B,'[1]cobros_marzo (fijo)'!$D:$D,,0)</f>
        <v>0</v>
      </c>
      <c r="G737" s="3">
        <v>46026</v>
      </c>
      <c r="H737">
        <v>64153733</v>
      </c>
      <c r="I737" t="s">
        <v>3973</v>
      </c>
      <c r="K737" t="s">
        <v>3015</v>
      </c>
      <c r="O737" s="3">
        <v>46026</v>
      </c>
      <c r="S737" t="s">
        <v>3824</v>
      </c>
      <c r="T737" t="s">
        <v>64</v>
      </c>
      <c r="U737" t="s">
        <v>65</v>
      </c>
      <c r="V737" t="e">
        <f>_xlfn.XLOOKUP(UTILIZADAS[[#This Row],[Contacto1]],Tabla2[phone_number_dialed],Tabla2[status_name],,0)</f>
        <v>#N/A</v>
      </c>
    </row>
    <row r="738" spans="1:22" hidden="1">
      <c r="A738" s="86" t="s">
        <v>2121</v>
      </c>
      <c r="B738" t="s">
        <v>2270</v>
      </c>
      <c r="C738" s="4">
        <v>368033060000</v>
      </c>
      <c r="D738" t="s">
        <v>3945</v>
      </c>
      <c r="E738">
        <f>+_xlfn.XLOOKUP(UTILIZADAS[[#This Row],[Numero_Cuenta]],'[1]cobros_marzo (fijo)'!$B:$B,'[1]cobros_marzo (fijo)'!$D:$D,,0)</f>
        <v>0</v>
      </c>
      <c r="G738" s="3">
        <v>46026</v>
      </c>
      <c r="H738">
        <v>61607001</v>
      </c>
      <c r="I738" t="s">
        <v>3974</v>
      </c>
      <c r="K738" t="s">
        <v>3016</v>
      </c>
      <c r="O738" s="3">
        <v>46026</v>
      </c>
      <c r="S738" t="s">
        <v>3825</v>
      </c>
      <c r="T738" t="s">
        <v>84</v>
      </c>
      <c r="U738" t="s">
        <v>65</v>
      </c>
      <c r="V738" t="e">
        <f>_xlfn.XLOOKUP(UTILIZADAS[[#This Row],[Contacto1]],Tabla2[phone_number_dialed],Tabla2[status_name],,0)</f>
        <v>#N/A</v>
      </c>
    </row>
    <row r="739" spans="1:22" hidden="1">
      <c r="A739" s="86" t="s">
        <v>2121</v>
      </c>
      <c r="B739" t="s">
        <v>2271</v>
      </c>
      <c r="C739" s="4">
        <v>367034390000</v>
      </c>
      <c r="D739" t="s">
        <v>3945</v>
      </c>
      <c r="E739">
        <f>+_xlfn.XLOOKUP(UTILIZADAS[[#This Row],[Numero_Cuenta]],'[1]cobros_marzo (fijo)'!$B:$B,'[1]cobros_marzo (fijo)'!$D:$D,,0)</f>
        <v>0</v>
      </c>
      <c r="G739" s="3">
        <v>46026</v>
      </c>
      <c r="H739">
        <v>64626087</v>
      </c>
      <c r="I739" t="s">
        <v>3975</v>
      </c>
      <c r="K739" t="s">
        <v>3017</v>
      </c>
      <c r="O739" s="3">
        <v>46026</v>
      </c>
      <c r="S739" t="s">
        <v>3826</v>
      </c>
      <c r="T739" t="s">
        <v>64</v>
      </c>
      <c r="U739" t="s">
        <v>65</v>
      </c>
      <c r="V739" t="e">
        <f>_xlfn.XLOOKUP(UTILIZADAS[[#This Row],[Contacto1]],Tabla2[phone_number_dialed],Tabla2[status_name],,0)</f>
        <v>#N/A</v>
      </c>
    </row>
    <row r="740" spans="1:22" hidden="1">
      <c r="A740" s="86" t="s">
        <v>2121</v>
      </c>
      <c r="B740" t="s">
        <v>2272</v>
      </c>
      <c r="C740" s="4">
        <v>367033660000</v>
      </c>
      <c r="D740" t="s">
        <v>3945</v>
      </c>
      <c r="E740">
        <f>+_xlfn.XLOOKUP(UTILIZADAS[[#This Row],[Numero_Cuenta]],'[1]cobros_marzo (fijo)'!$B:$B,'[1]cobros_marzo (fijo)'!$D:$D,,0)</f>
        <v>0</v>
      </c>
      <c r="G740" s="3">
        <v>46026</v>
      </c>
      <c r="H740">
        <v>61513667</v>
      </c>
      <c r="I740" t="s">
        <v>3976</v>
      </c>
      <c r="K740" t="s">
        <v>3018</v>
      </c>
      <c r="O740" s="3">
        <v>46026</v>
      </c>
      <c r="S740" t="s">
        <v>3827</v>
      </c>
      <c r="T740" t="s">
        <v>64</v>
      </c>
      <c r="U740" t="s">
        <v>65</v>
      </c>
      <c r="V740" t="e">
        <f>_xlfn.XLOOKUP(UTILIZADAS[[#This Row],[Contacto1]],Tabla2[phone_number_dialed],Tabla2[status_name],,0)</f>
        <v>#N/A</v>
      </c>
    </row>
    <row r="741" spans="1:22" hidden="1">
      <c r="A741" s="86" t="s">
        <v>2121</v>
      </c>
      <c r="B741" t="s">
        <v>4212</v>
      </c>
      <c r="C741" s="4">
        <v>362033460000</v>
      </c>
      <c r="D741" t="s">
        <v>3945</v>
      </c>
      <c r="E741">
        <f>+_xlfn.XLOOKUP(UTILIZADAS[[#This Row],[Numero_Cuenta]],'[1]cobros_marzo (fijo)'!$B:$B,'[1]cobros_marzo (fijo)'!$D:$D,,0)</f>
        <v>0</v>
      </c>
      <c r="G741" s="3">
        <v>46026</v>
      </c>
      <c r="H741">
        <v>64160500</v>
      </c>
      <c r="I741" t="s">
        <v>3977</v>
      </c>
      <c r="K741" t="s">
        <v>3019</v>
      </c>
      <c r="O741" s="3">
        <v>46026</v>
      </c>
      <c r="S741" t="s">
        <v>3828</v>
      </c>
      <c r="T741" t="s">
        <v>2335</v>
      </c>
      <c r="U741" t="s">
        <v>65</v>
      </c>
      <c r="V741" t="e">
        <f>_xlfn.XLOOKUP(UTILIZADAS[[#This Row],[Contacto1]],Tabla2[phone_number_dialed],Tabla2[status_name],,0)</f>
        <v>#N/A</v>
      </c>
    </row>
    <row r="742" spans="1:22" hidden="1">
      <c r="A742" s="86" t="s">
        <v>2121</v>
      </c>
      <c r="B742" t="s">
        <v>4213</v>
      </c>
      <c r="C742" s="4">
        <v>366014750000</v>
      </c>
      <c r="D742" t="s">
        <v>3945</v>
      </c>
      <c r="E742">
        <f>+_xlfn.XLOOKUP(UTILIZADAS[[#This Row],[Numero_Cuenta]],'[1]cobros_marzo (fijo)'!$B:$B,'[1]cobros_marzo (fijo)'!$D:$D,,0)</f>
        <v>0</v>
      </c>
      <c r="G742" s="3">
        <v>46026</v>
      </c>
      <c r="H742">
        <v>67361909</v>
      </c>
      <c r="I742" t="s">
        <v>3978</v>
      </c>
      <c r="K742" t="s">
        <v>3020</v>
      </c>
      <c r="O742" s="3">
        <v>46026</v>
      </c>
      <c r="S742" t="s">
        <v>3829</v>
      </c>
      <c r="T742" t="s">
        <v>2334</v>
      </c>
      <c r="U742" t="s">
        <v>65</v>
      </c>
      <c r="V742" t="e">
        <f>_xlfn.XLOOKUP(UTILIZADAS[[#This Row],[Contacto1]],Tabla2[phone_number_dialed],Tabla2[status_name],,0)</f>
        <v>#N/A</v>
      </c>
    </row>
    <row r="743" spans="1:22" hidden="1">
      <c r="A743" s="86" t="s">
        <v>2121</v>
      </c>
      <c r="B743" t="s">
        <v>2273</v>
      </c>
      <c r="C743" s="4">
        <v>369035140000</v>
      </c>
      <c r="D743" t="s">
        <v>3945</v>
      </c>
      <c r="E743">
        <f>+_xlfn.XLOOKUP(UTILIZADAS[[#This Row],[Numero_Cuenta]],'[1]cobros_marzo (fijo)'!$B:$B,'[1]cobros_marzo (fijo)'!$D:$D,,0)</f>
        <v>0</v>
      </c>
      <c r="G743" s="3">
        <v>46026</v>
      </c>
      <c r="H743">
        <v>66767187</v>
      </c>
      <c r="I743" t="s">
        <v>3979</v>
      </c>
      <c r="K743" t="s">
        <v>3021</v>
      </c>
      <c r="O743" s="3">
        <v>46026</v>
      </c>
      <c r="S743" t="s">
        <v>3830</v>
      </c>
      <c r="T743" t="s">
        <v>64</v>
      </c>
      <c r="U743" t="s">
        <v>65</v>
      </c>
      <c r="V743" t="e">
        <f>_xlfn.XLOOKUP(UTILIZADAS[[#This Row],[Contacto1]],Tabla2[phone_number_dialed],Tabla2[status_name],,0)</f>
        <v>#N/A</v>
      </c>
    </row>
    <row r="744" spans="1:22" hidden="1">
      <c r="A744" s="86" t="s">
        <v>2121</v>
      </c>
      <c r="B744" t="s">
        <v>4214</v>
      </c>
      <c r="C744" s="4">
        <v>365035170000</v>
      </c>
      <c r="D744" t="s">
        <v>3945</v>
      </c>
      <c r="E744">
        <f>+_xlfn.XLOOKUP(UTILIZADAS[[#This Row],[Numero_Cuenta]],'[1]cobros_marzo (fijo)'!$B:$B,'[1]cobros_marzo (fijo)'!$D:$D,,0)</f>
        <v>0</v>
      </c>
      <c r="G744" s="3">
        <v>46026</v>
      </c>
      <c r="H744">
        <v>67523232</v>
      </c>
      <c r="I744" t="s">
        <v>3980</v>
      </c>
      <c r="K744" t="s">
        <v>3022</v>
      </c>
      <c r="O744" s="3">
        <v>46026</v>
      </c>
      <c r="S744" t="s">
        <v>3831</v>
      </c>
      <c r="T744" t="s">
        <v>64</v>
      </c>
      <c r="U744" t="s">
        <v>65</v>
      </c>
      <c r="V744" t="e">
        <f>_xlfn.XLOOKUP(UTILIZADAS[[#This Row],[Contacto1]],Tabla2[phone_number_dialed],Tabla2[status_name],,0)</f>
        <v>#N/A</v>
      </c>
    </row>
    <row r="745" spans="1:22" hidden="1">
      <c r="A745" s="86" t="s">
        <v>2121</v>
      </c>
      <c r="B745" t="s">
        <v>4215</v>
      </c>
      <c r="C745" s="4">
        <v>368028740000</v>
      </c>
      <c r="D745" t="s">
        <v>3945</v>
      </c>
      <c r="E745">
        <f>+_xlfn.XLOOKUP(UTILIZADAS[[#This Row],[Numero_Cuenta]],'[1]cobros_marzo (fijo)'!$B:$B,'[1]cobros_marzo (fijo)'!$D:$D,,0)</f>
        <v>0</v>
      </c>
      <c r="G745" s="3">
        <v>46026</v>
      </c>
      <c r="H745">
        <v>64514859</v>
      </c>
      <c r="I745" t="s">
        <v>3981</v>
      </c>
      <c r="K745" t="s">
        <v>3023</v>
      </c>
      <c r="O745" s="3">
        <v>46026</v>
      </c>
      <c r="S745" t="s">
        <v>3832</v>
      </c>
      <c r="T745" t="s">
        <v>64</v>
      </c>
      <c r="U745" t="s">
        <v>65</v>
      </c>
      <c r="V745" t="e">
        <f>_xlfn.XLOOKUP(UTILIZADAS[[#This Row],[Contacto1]],Tabla2[phone_number_dialed],Tabla2[status_name],,0)</f>
        <v>#N/A</v>
      </c>
    </row>
    <row r="746" spans="1:22" hidden="1">
      <c r="A746" s="86" t="s">
        <v>2121</v>
      </c>
      <c r="B746" t="s">
        <v>2274</v>
      </c>
      <c r="C746" s="4">
        <v>364033810000</v>
      </c>
      <c r="D746" t="s">
        <v>3945</v>
      </c>
      <c r="E746">
        <f>+_xlfn.XLOOKUP(UTILIZADAS[[#This Row],[Numero_Cuenta]],'[1]cobros_marzo (fijo)'!$B:$B,'[1]cobros_marzo (fijo)'!$D:$D,,0)</f>
        <v>0</v>
      </c>
      <c r="G746" s="3">
        <v>46026</v>
      </c>
      <c r="H746">
        <v>62685947</v>
      </c>
      <c r="I746" t="s">
        <v>3982</v>
      </c>
      <c r="K746" t="s">
        <v>3024</v>
      </c>
      <c r="O746" s="3">
        <v>46026</v>
      </c>
      <c r="S746" t="s">
        <v>3833</v>
      </c>
      <c r="T746" t="s">
        <v>64</v>
      </c>
      <c r="U746" t="s">
        <v>65</v>
      </c>
      <c r="V746" t="e">
        <f>_xlfn.XLOOKUP(UTILIZADAS[[#This Row],[Contacto1]],Tabla2[phone_number_dialed],Tabla2[status_name],,0)</f>
        <v>#N/A</v>
      </c>
    </row>
    <row r="747" spans="1:22" hidden="1">
      <c r="A747" s="86" t="s">
        <v>2121</v>
      </c>
      <c r="B747" t="s">
        <v>4216</v>
      </c>
      <c r="C747" s="4">
        <v>362036160000</v>
      </c>
      <c r="D747" t="s">
        <v>3945</v>
      </c>
      <c r="E747">
        <f>+_xlfn.XLOOKUP(UTILIZADAS[[#This Row],[Numero_Cuenta]],'[1]cobros_marzo (fijo)'!$B:$B,'[1]cobros_marzo (fijo)'!$D:$D,,0)</f>
        <v>0</v>
      </c>
      <c r="G747" s="3">
        <v>46026</v>
      </c>
      <c r="H747">
        <v>68777997</v>
      </c>
      <c r="I747" t="s">
        <v>3983</v>
      </c>
      <c r="K747" t="s">
        <v>3025</v>
      </c>
      <c r="O747" s="3">
        <v>46026</v>
      </c>
      <c r="S747" t="s">
        <v>3834</v>
      </c>
      <c r="T747" t="s">
        <v>64</v>
      </c>
      <c r="U747" t="s">
        <v>65</v>
      </c>
      <c r="V747" t="e">
        <f>_xlfn.XLOOKUP(UTILIZADAS[[#This Row],[Contacto1]],Tabla2[phone_number_dialed],Tabla2[status_name],,0)</f>
        <v>#N/A</v>
      </c>
    </row>
    <row r="748" spans="1:22" hidden="1">
      <c r="A748" s="86" t="s">
        <v>2121</v>
      </c>
      <c r="B748" t="s">
        <v>2275</v>
      </c>
      <c r="C748" s="4">
        <v>366036750000</v>
      </c>
      <c r="D748" t="s">
        <v>3945</v>
      </c>
      <c r="E748">
        <f>+_xlfn.XLOOKUP(UTILIZADAS[[#This Row],[Numero_Cuenta]],'[1]cobros_marzo (fijo)'!$B:$B,'[1]cobros_marzo (fijo)'!$D:$D,,0)</f>
        <v>0</v>
      </c>
      <c r="G748" s="3">
        <v>46026</v>
      </c>
      <c r="H748">
        <v>0</v>
      </c>
      <c r="I748" t="s">
        <v>3984</v>
      </c>
      <c r="K748" t="s">
        <v>3026</v>
      </c>
      <c r="O748" s="3">
        <v>46026</v>
      </c>
      <c r="S748" t="s">
        <v>3835</v>
      </c>
      <c r="T748" t="s">
        <v>64</v>
      </c>
      <c r="U748" t="s">
        <v>65</v>
      </c>
      <c r="V748" t="e">
        <f>_xlfn.XLOOKUP(UTILIZADAS[[#This Row],[Contacto1]],Tabla2[phone_number_dialed],Tabla2[status_name],,0)</f>
        <v>#N/A</v>
      </c>
    </row>
    <row r="749" spans="1:22" hidden="1">
      <c r="A749" s="86" t="s">
        <v>2121</v>
      </c>
      <c r="B749" t="s">
        <v>2276</v>
      </c>
      <c r="C749" s="4">
        <v>362036260000</v>
      </c>
      <c r="D749" t="s">
        <v>3945</v>
      </c>
      <c r="E749">
        <f>+_xlfn.XLOOKUP(UTILIZADAS[[#This Row],[Numero_Cuenta]],'[1]cobros_marzo (fijo)'!$B:$B,'[1]cobros_marzo (fijo)'!$D:$D,,0)</f>
        <v>0</v>
      </c>
      <c r="G749" s="3">
        <v>46026</v>
      </c>
      <c r="H749">
        <v>67795397</v>
      </c>
      <c r="I749" t="s">
        <v>3985</v>
      </c>
      <c r="K749" t="s">
        <v>2933</v>
      </c>
      <c r="O749" s="3">
        <v>46026</v>
      </c>
      <c r="S749" t="s">
        <v>3836</v>
      </c>
      <c r="T749" t="s">
        <v>64</v>
      </c>
      <c r="U749" t="s">
        <v>65</v>
      </c>
      <c r="V749" t="e">
        <f>_xlfn.XLOOKUP(UTILIZADAS[[#This Row],[Contacto1]],Tabla2[phone_number_dialed],Tabla2[status_name],,0)</f>
        <v>#N/A</v>
      </c>
    </row>
    <row r="750" spans="1:22" hidden="1">
      <c r="A750" s="86" t="s">
        <v>2121</v>
      </c>
      <c r="B750" t="s">
        <v>4217</v>
      </c>
      <c r="C750" s="4">
        <v>367035280000</v>
      </c>
      <c r="D750" t="s">
        <v>3945</v>
      </c>
      <c r="E750">
        <f>+_xlfn.XLOOKUP(UTILIZADAS[[#This Row],[Numero_Cuenta]],'[1]cobros_marzo (fijo)'!$B:$B,'[1]cobros_marzo (fijo)'!$D:$D,,0)</f>
        <v>0</v>
      </c>
      <c r="G750" s="3">
        <v>46026</v>
      </c>
      <c r="H750">
        <v>68981574</v>
      </c>
      <c r="I750" t="s">
        <v>3986</v>
      </c>
      <c r="K750" t="s">
        <v>3027</v>
      </c>
      <c r="O750" s="3">
        <v>46026</v>
      </c>
      <c r="S750" t="s">
        <v>3837</v>
      </c>
      <c r="T750" t="s">
        <v>64</v>
      </c>
      <c r="U750" t="s">
        <v>65</v>
      </c>
      <c r="V750" t="e">
        <f>_xlfn.XLOOKUP(UTILIZADAS[[#This Row],[Contacto1]],Tabla2[phone_number_dialed],Tabla2[status_name],,0)</f>
        <v>#N/A</v>
      </c>
    </row>
    <row r="751" spans="1:22" hidden="1">
      <c r="A751" s="86" t="s">
        <v>2121</v>
      </c>
      <c r="B751" t="s">
        <v>4218</v>
      </c>
      <c r="C751" s="4">
        <v>996017340000</v>
      </c>
      <c r="D751" t="s">
        <v>3945</v>
      </c>
      <c r="E751">
        <f>+_xlfn.XLOOKUP(UTILIZADAS[[#This Row],[Numero_Cuenta]],'[1]cobros_marzo (fijo)'!$B:$B,'[1]cobros_marzo (fijo)'!$D:$D,,0)</f>
        <v>0</v>
      </c>
      <c r="G751" s="3">
        <v>46026</v>
      </c>
      <c r="H751">
        <v>65923460</v>
      </c>
      <c r="I751" t="s">
        <v>3987</v>
      </c>
      <c r="K751" t="s">
        <v>3028</v>
      </c>
      <c r="O751" s="3">
        <v>46026</v>
      </c>
      <c r="S751" t="s">
        <v>3838</v>
      </c>
      <c r="T751" t="s">
        <v>85</v>
      </c>
      <c r="U751" t="s">
        <v>65</v>
      </c>
      <c r="V751" t="e">
        <f>_xlfn.XLOOKUP(UTILIZADAS[[#This Row],[Contacto1]],Tabla2[phone_number_dialed],Tabla2[status_name],,0)</f>
        <v>#N/A</v>
      </c>
    </row>
    <row r="752" spans="1:22" hidden="1">
      <c r="A752" s="86" t="s">
        <v>2121</v>
      </c>
      <c r="B752" t="s">
        <v>2277</v>
      </c>
      <c r="C752" s="4">
        <v>365034070000</v>
      </c>
      <c r="D752" t="s">
        <v>3945</v>
      </c>
      <c r="E752">
        <f>+_xlfn.XLOOKUP(UTILIZADAS[[#This Row],[Numero_Cuenta]],'[1]cobros_marzo (fijo)'!$B:$B,'[1]cobros_marzo (fijo)'!$D:$D,,0)</f>
        <v>0</v>
      </c>
      <c r="G752" s="3">
        <v>46026</v>
      </c>
      <c r="H752">
        <v>68905432</v>
      </c>
      <c r="I752" t="s">
        <v>3988</v>
      </c>
      <c r="K752" t="s">
        <v>2023</v>
      </c>
      <c r="O752" s="3">
        <v>46026</v>
      </c>
      <c r="S752" t="s">
        <v>3839</v>
      </c>
      <c r="T752" t="s">
        <v>64</v>
      </c>
      <c r="U752" t="s">
        <v>65</v>
      </c>
      <c r="V752" t="e">
        <f>_xlfn.XLOOKUP(UTILIZADAS[[#This Row],[Contacto1]],Tabla2[phone_number_dialed],Tabla2[status_name],,0)</f>
        <v>#N/A</v>
      </c>
    </row>
    <row r="753" spans="1:22" hidden="1">
      <c r="A753" s="86" t="s">
        <v>2121</v>
      </c>
      <c r="B753" t="s">
        <v>4219</v>
      </c>
      <c r="C753" s="4">
        <v>369036400000</v>
      </c>
      <c r="D753" t="s">
        <v>3945</v>
      </c>
      <c r="E753">
        <f>+_xlfn.XLOOKUP(UTILIZADAS[[#This Row],[Numero_Cuenta]],'[1]cobros_marzo (fijo)'!$B:$B,'[1]cobros_marzo (fijo)'!$D:$D,,0)</f>
        <v>0</v>
      </c>
      <c r="G753" s="3">
        <v>46026</v>
      </c>
      <c r="H753">
        <v>68692765</v>
      </c>
      <c r="I753" t="s">
        <v>3989</v>
      </c>
      <c r="K753" t="s">
        <v>3029</v>
      </c>
      <c r="O753" s="3">
        <v>46026</v>
      </c>
      <c r="S753" t="s">
        <v>3840</v>
      </c>
      <c r="T753" t="s">
        <v>64</v>
      </c>
      <c r="U753" t="s">
        <v>65</v>
      </c>
      <c r="V753" t="e">
        <f>_xlfn.XLOOKUP(UTILIZADAS[[#This Row],[Contacto1]],Tabla2[phone_number_dialed],Tabla2[status_name],,0)</f>
        <v>#N/A</v>
      </c>
    </row>
    <row r="754" spans="1:22" hidden="1">
      <c r="A754" s="86" t="s">
        <v>2121</v>
      </c>
      <c r="B754" t="s">
        <v>2278</v>
      </c>
      <c r="C754" s="4">
        <v>369034530000</v>
      </c>
      <c r="D754" t="s">
        <v>3945</v>
      </c>
      <c r="E754">
        <f>+_xlfn.XLOOKUP(UTILIZADAS[[#This Row],[Numero_Cuenta]],'[1]cobros_marzo (fijo)'!$B:$B,'[1]cobros_marzo (fijo)'!$D:$D,,0)</f>
        <v>0</v>
      </c>
      <c r="G754" s="3">
        <v>46026</v>
      </c>
      <c r="H754">
        <v>68603659</v>
      </c>
      <c r="I754" t="s">
        <v>3990</v>
      </c>
      <c r="K754" t="s">
        <v>3030</v>
      </c>
      <c r="O754" s="3">
        <v>46026</v>
      </c>
      <c r="S754" t="s">
        <v>3841</v>
      </c>
      <c r="T754" t="s">
        <v>64</v>
      </c>
      <c r="U754" t="s">
        <v>65</v>
      </c>
      <c r="V754" t="e">
        <f>_xlfn.XLOOKUP(UTILIZADAS[[#This Row],[Contacto1]],Tabla2[phone_number_dialed],Tabla2[status_name],,0)</f>
        <v>#N/A</v>
      </c>
    </row>
    <row r="755" spans="1:22" hidden="1">
      <c r="A755" s="86" t="s">
        <v>2121</v>
      </c>
      <c r="B755" t="s">
        <v>2279</v>
      </c>
      <c r="C755" s="4">
        <v>367036390000</v>
      </c>
      <c r="D755" t="s">
        <v>3945</v>
      </c>
      <c r="E755">
        <f>+_xlfn.XLOOKUP(UTILIZADAS[[#This Row],[Numero_Cuenta]],'[1]cobros_marzo (fijo)'!$B:$B,'[1]cobros_marzo (fijo)'!$D:$D,,0)</f>
        <v>0</v>
      </c>
      <c r="G755" s="3">
        <v>46026</v>
      </c>
      <c r="H755">
        <v>63787210</v>
      </c>
      <c r="I755" t="s">
        <v>3991</v>
      </c>
      <c r="K755" t="s">
        <v>3031</v>
      </c>
      <c r="O755" s="3">
        <v>46026</v>
      </c>
      <c r="S755" t="s">
        <v>3842</v>
      </c>
      <c r="T755" t="s">
        <v>64</v>
      </c>
      <c r="U755" t="s">
        <v>65</v>
      </c>
      <c r="V755" t="e">
        <f>_xlfn.XLOOKUP(UTILIZADAS[[#This Row],[Contacto1]],Tabla2[phone_number_dialed],Tabla2[status_name],,0)</f>
        <v>#N/A</v>
      </c>
    </row>
    <row r="756" spans="1:22" hidden="1">
      <c r="A756" s="86" t="s">
        <v>2121</v>
      </c>
      <c r="B756" t="s">
        <v>2280</v>
      </c>
      <c r="C756" s="4">
        <v>361037430000</v>
      </c>
      <c r="D756" t="s">
        <v>3945</v>
      </c>
      <c r="E756">
        <f>+_xlfn.XLOOKUP(UTILIZADAS[[#This Row],[Numero_Cuenta]],'[1]cobros_marzo (fijo)'!$B:$B,'[1]cobros_marzo (fijo)'!$D:$D,,0)</f>
        <v>0</v>
      </c>
      <c r="G756" s="3">
        <v>46026</v>
      </c>
      <c r="H756">
        <v>67123494</v>
      </c>
      <c r="I756" t="s">
        <v>3992</v>
      </c>
      <c r="K756" t="s">
        <v>3032</v>
      </c>
      <c r="O756" s="3">
        <v>46026</v>
      </c>
      <c r="S756" t="s">
        <v>3843</v>
      </c>
      <c r="T756" t="s">
        <v>64</v>
      </c>
      <c r="U756" t="s">
        <v>65</v>
      </c>
      <c r="V756" t="e">
        <f>_xlfn.XLOOKUP(UTILIZADAS[[#This Row],[Contacto1]],Tabla2[phone_number_dialed],Tabla2[status_name],,0)</f>
        <v>#N/A</v>
      </c>
    </row>
    <row r="757" spans="1:22" hidden="1">
      <c r="A757" s="86" t="s">
        <v>2121</v>
      </c>
      <c r="B757" t="s">
        <v>4220</v>
      </c>
      <c r="C757" s="4">
        <v>361036580000</v>
      </c>
      <c r="D757" t="s">
        <v>3945</v>
      </c>
      <c r="E757">
        <f>+_xlfn.XLOOKUP(UTILIZADAS[[#This Row],[Numero_Cuenta]],'[1]cobros_marzo (fijo)'!$B:$B,'[1]cobros_marzo (fijo)'!$D:$D,,0)</f>
        <v>0</v>
      </c>
      <c r="G757" s="3">
        <v>46026</v>
      </c>
      <c r="H757">
        <v>64563326</v>
      </c>
      <c r="I757" t="s">
        <v>3993</v>
      </c>
      <c r="K757" t="s">
        <v>3033</v>
      </c>
      <c r="O757" s="3">
        <v>46026</v>
      </c>
      <c r="S757" t="s">
        <v>3844</v>
      </c>
      <c r="T757" t="s">
        <v>64</v>
      </c>
      <c r="U757" t="s">
        <v>65</v>
      </c>
      <c r="V757" t="e">
        <f>_xlfn.XLOOKUP(UTILIZADAS[[#This Row],[Contacto1]],Tabla2[phone_number_dialed],Tabla2[status_name],,0)</f>
        <v>#N/A</v>
      </c>
    </row>
    <row r="758" spans="1:22" hidden="1">
      <c r="A758" s="86" t="s">
        <v>2121</v>
      </c>
      <c r="B758" t="s">
        <v>2281</v>
      </c>
      <c r="C758" s="4">
        <v>361037900000</v>
      </c>
      <c r="D758" t="s">
        <v>3945</v>
      </c>
      <c r="E758">
        <f>+_xlfn.XLOOKUP(UTILIZADAS[[#This Row],[Numero_Cuenta]],'[1]cobros_marzo (fijo)'!$B:$B,'[1]cobros_marzo (fijo)'!$D:$D,,0)</f>
        <v>0</v>
      </c>
      <c r="G758" s="3">
        <v>46026</v>
      </c>
      <c r="H758">
        <v>64392217</v>
      </c>
      <c r="I758" t="s">
        <v>3994</v>
      </c>
      <c r="K758" t="s">
        <v>3034</v>
      </c>
      <c r="O758" s="3">
        <v>46026</v>
      </c>
      <c r="S758" t="s">
        <v>3845</v>
      </c>
      <c r="T758" t="s">
        <v>64</v>
      </c>
      <c r="U758" t="s">
        <v>65</v>
      </c>
      <c r="V758" t="e">
        <f>_xlfn.XLOOKUP(UTILIZADAS[[#This Row],[Contacto1]],Tabla2[phone_number_dialed],Tabla2[status_name],,0)</f>
        <v>#N/A</v>
      </c>
    </row>
    <row r="759" spans="1:22" hidden="1">
      <c r="A759" s="86" t="s">
        <v>2121</v>
      </c>
      <c r="B759" t="s">
        <v>2282</v>
      </c>
      <c r="C759" s="4">
        <v>361019970000</v>
      </c>
      <c r="D759" t="s">
        <v>3945</v>
      </c>
      <c r="E759">
        <f>+_xlfn.XLOOKUP(UTILIZADAS[[#This Row],[Numero_Cuenta]],'[1]cobros_marzo (fijo)'!$B:$B,'[1]cobros_marzo (fijo)'!$D:$D,,0)</f>
        <v>0</v>
      </c>
      <c r="G759" s="3">
        <v>46026</v>
      </c>
      <c r="H759">
        <v>65302840</v>
      </c>
      <c r="I759" t="s">
        <v>3995</v>
      </c>
      <c r="K759" t="s">
        <v>3035</v>
      </c>
      <c r="O759" s="3">
        <v>46026</v>
      </c>
      <c r="S759" t="s">
        <v>3846</v>
      </c>
      <c r="T759" t="s">
        <v>64</v>
      </c>
      <c r="U759" t="s">
        <v>65</v>
      </c>
      <c r="V759" t="e">
        <f>_xlfn.XLOOKUP(UTILIZADAS[[#This Row],[Contacto1]],Tabla2[phone_number_dialed],Tabla2[status_name],,0)</f>
        <v>#N/A</v>
      </c>
    </row>
    <row r="760" spans="1:22" hidden="1">
      <c r="A760" s="86" t="s">
        <v>2121</v>
      </c>
      <c r="B760" t="s">
        <v>4221</v>
      </c>
      <c r="C760" s="4">
        <v>365036580000</v>
      </c>
      <c r="D760" t="s">
        <v>3945</v>
      </c>
      <c r="E760">
        <f>+_xlfn.XLOOKUP(UTILIZADAS[[#This Row],[Numero_Cuenta]],'[1]cobros_marzo (fijo)'!$B:$B,'[1]cobros_marzo (fijo)'!$D:$D,,0)</f>
        <v>0</v>
      </c>
      <c r="G760" s="3">
        <v>46026</v>
      </c>
      <c r="H760">
        <v>61629844</v>
      </c>
      <c r="I760" t="s">
        <v>3996</v>
      </c>
      <c r="K760" t="s">
        <v>3036</v>
      </c>
      <c r="O760" s="3">
        <v>46026</v>
      </c>
      <c r="S760" t="s">
        <v>3847</v>
      </c>
      <c r="T760" t="s">
        <v>84</v>
      </c>
      <c r="U760" t="s">
        <v>65</v>
      </c>
      <c r="V760" t="e">
        <f>_xlfn.XLOOKUP(UTILIZADAS[[#This Row],[Contacto1]],Tabla2[phone_number_dialed],Tabla2[status_name],,0)</f>
        <v>#N/A</v>
      </c>
    </row>
    <row r="761" spans="1:22" hidden="1">
      <c r="A761" s="86" t="s">
        <v>2121</v>
      </c>
      <c r="B761" t="s">
        <v>4222</v>
      </c>
      <c r="C761" s="4">
        <v>366034170000</v>
      </c>
      <c r="D761" t="s">
        <v>3945</v>
      </c>
      <c r="E761">
        <f>+_xlfn.XLOOKUP(UTILIZADAS[[#This Row],[Numero_Cuenta]],'[1]cobros_marzo (fijo)'!$B:$B,'[1]cobros_marzo (fijo)'!$D:$D,,0)</f>
        <v>0</v>
      </c>
      <c r="G761" s="3">
        <v>46026</v>
      </c>
      <c r="H761">
        <v>64900263</v>
      </c>
      <c r="I761" t="s">
        <v>3997</v>
      </c>
      <c r="K761" t="s">
        <v>3037</v>
      </c>
      <c r="O761" s="3">
        <v>46026</v>
      </c>
      <c r="S761" t="s">
        <v>3848</v>
      </c>
      <c r="T761" t="s">
        <v>85</v>
      </c>
      <c r="U761" t="s">
        <v>65</v>
      </c>
      <c r="V761" t="e">
        <f>_xlfn.XLOOKUP(UTILIZADAS[[#This Row],[Contacto1]],Tabla2[phone_number_dialed],Tabla2[status_name],,0)</f>
        <v>#N/A</v>
      </c>
    </row>
    <row r="762" spans="1:22" hidden="1">
      <c r="A762" s="86" t="s">
        <v>2121</v>
      </c>
      <c r="B762" t="s">
        <v>2283</v>
      </c>
      <c r="C762" s="4">
        <v>361037260000</v>
      </c>
      <c r="D762" t="s">
        <v>3945</v>
      </c>
      <c r="E762">
        <f>+_xlfn.XLOOKUP(UTILIZADAS[[#This Row],[Numero_Cuenta]],'[1]cobros_marzo (fijo)'!$B:$B,'[1]cobros_marzo (fijo)'!$D:$D,,0)</f>
        <v>0</v>
      </c>
      <c r="G762" s="3">
        <v>46026</v>
      </c>
      <c r="H762">
        <v>67517166</v>
      </c>
      <c r="I762" t="s">
        <v>3998</v>
      </c>
      <c r="K762" t="s">
        <v>3038</v>
      </c>
      <c r="O762" s="3">
        <v>46026</v>
      </c>
      <c r="S762" t="s">
        <v>3849</v>
      </c>
      <c r="T762" t="s">
        <v>64</v>
      </c>
      <c r="U762" t="s">
        <v>65</v>
      </c>
      <c r="V762" t="e">
        <f>_xlfn.XLOOKUP(UTILIZADAS[[#This Row],[Contacto1]],Tabla2[phone_number_dialed],Tabla2[status_name],,0)</f>
        <v>#N/A</v>
      </c>
    </row>
    <row r="763" spans="1:22" hidden="1">
      <c r="A763" s="86" t="s">
        <v>2121</v>
      </c>
      <c r="B763" t="s">
        <v>4223</v>
      </c>
      <c r="C763" s="4">
        <v>981043730000</v>
      </c>
      <c r="D763" t="s">
        <v>3945</v>
      </c>
      <c r="E763">
        <f>+_xlfn.XLOOKUP(UTILIZADAS[[#This Row],[Numero_Cuenta]],'[1]cobros_marzo (fijo)'!$B:$B,'[1]cobros_marzo (fijo)'!$D:$D,,0)</f>
        <v>0</v>
      </c>
      <c r="G763" s="3">
        <v>46026</v>
      </c>
      <c r="H763">
        <v>64548378</v>
      </c>
      <c r="I763" t="s">
        <v>3999</v>
      </c>
      <c r="K763" t="s">
        <v>3039</v>
      </c>
      <c r="O763" s="3">
        <v>46026</v>
      </c>
      <c r="S763" t="s">
        <v>3850</v>
      </c>
      <c r="T763" t="s">
        <v>64</v>
      </c>
      <c r="U763" t="s">
        <v>65</v>
      </c>
      <c r="V763" t="e">
        <f>_xlfn.XLOOKUP(UTILIZADAS[[#This Row],[Contacto1]],Tabla2[phone_number_dialed],Tabla2[status_name],,0)</f>
        <v>#N/A</v>
      </c>
    </row>
    <row r="764" spans="1:22" hidden="1">
      <c r="A764" s="86" t="s">
        <v>2121</v>
      </c>
      <c r="B764" t="s">
        <v>4224</v>
      </c>
      <c r="C764" s="4">
        <v>362036560000</v>
      </c>
      <c r="D764" t="s">
        <v>3945</v>
      </c>
      <c r="E764">
        <f>+_xlfn.XLOOKUP(UTILIZADAS[[#This Row],[Numero_Cuenta]],'[1]cobros_marzo (fijo)'!$B:$B,'[1]cobros_marzo (fijo)'!$D:$D,,0)</f>
        <v>0</v>
      </c>
      <c r="G764" s="3">
        <v>46026</v>
      </c>
      <c r="H764">
        <v>66862471</v>
      </c>
      <c r="I764">
        <v>66862471</v>
      </c>
      <c r="K764" t="s">
        <v>3040</v>
      </c>
      <c r="O764" s="3">
        <v>46026</v>
      </c>
      <c r="S764" t="s">
        <v>3851</v>
      </c>
      <c r="T764" t="s">
        <v>64</v>
      </c>
      <c r="U764" t="s">
        <v>65</v>
      </c>
      <c r="V764" t="e">
        <f>_xlfn.XLOOKUP(UTILIZADAS[[#This Row],[Contacto1]],Tabla2[phone_number_dialed],Tabla2[status_name],,0)</f>
        <v>#N/A</v>
      </c>
    </row>
    <row r="765" spans="1:22" hidden="1">
      <c r="A765" s="86" t="s">
        <v>2121</v>
      </c>
      <c r="B765" t="s">
        <v>4225</v>
      </c>
      <c r="C765" s="4">
        <v>362037870000</v>
      </c>
      <c r="D765" t="s">
        <v>3945</v>
      </c>
      <c r="E765">
        <f>+_xlfn.XLOOKUP(UTILIZADAS[[#This Row],[Numero_Cuenta]],'[1]cobros_marzo (fijo)'!$B:$B,'[1]cobros_marzo (fijo)'!$D:$D,,0)</f>
        <v>0</v>
      </c>
      <c r="G765" s="3">
        <v>46026</v>
      </c>
      <c r="H765">
        <v>64157773</v>
      </c>
      <c r="I765" t="s">
        <v>4000</v>
      </c>
      <c r="K765" t="s">
        <v>3041</v>
      </c>
      <c r="O765" s="3">
        <v>46026</v>
      </c>
      <c r="S765" t="s">
        <v>3852</v>
      </c>
      <c r="T765" t="s">
        <v>64</v>
      </c>
      <c r="U765" t="s">
        <v>65</v>
      </c>
      <c r="V765" t="e">
        <f>_xlfn.XLOOKUP(UTILIZADAS[[#This Row],[Contacto1]],Tabla2[phone_number_dialed],Tabla2[status_name],,0)</f>
        <v>#N/A</v>
      </c>
    </row>
    <row r="766" spans="1:22" hidden="1">
      <c r="A766" s="86" t="s">
        <v>2121</v>
      </c>
      <c r="B766" t="s">
        <v>4226</v>
      </c>
      <c r="C766" s="4">
        <v>364039060000</v>
      </c>
      <c r="D766" t="s">
        <v>3945</v>
      </c>
      <c r="E766">
        <f>+_xlfn.XLOOKUP(UTILIZADAS[[#This Row],[Numero_Cuenta]],'[1]cobros_marzo (fijo)'!$B:$B,'[1]cobros_marzo (fijo)'!$D:$D,,0)</f>
        <v>0</v>
      </c>
      <c r="G766" s="3">
        <v>46026</v>
      </c>
      <c r="H766">
        <v>67430506</v>
      </c>
      <c r="I766" t="s">
        <v>4001</v>
      </c>
      <c r="K766" t="s">
        <v>3042</v>
      </c>
      <c r="O766" s="3">
        <v>46026</v>
      </c>
      <c r="S766" t="s">
        <v>3853</v>
      </c>
      <c r="T766" t="s">
        <v>64</v>
      </c>
      <c r="U766" t="s">
        <v>65</v>
      </c>
      <c r="V766" t="e">
        <f>_xlfn.XLOOKUP(UTILIZADAS[[#This Row],[Contacto1]],Tabla2[phone_number_dialed],Tabla2[status_name],,0)</f>
        <v>#N/A</v>
      </c>
    </row>
    <row r="767" spans="1:22" hidden="1">
      <c r="A767" s="86" t="s">
        <v>2121</v>
      </c>
      <c r="B767" t="s">
        <v>2284</v>
      </c>
      <c r="C767" s="4">
        <v>359067460000</v>
      </c>
      <c r="D767" t="s">
        <v>3945</v>
      </c>
      <c r="E767">
        <f>+_xlfn.XLOOKUP(UTILIZADAS[[#This Row],[Numero_Cuenta]],'[1]cobros_marzo (fijo)'!$B:$B,'[1]cobros_marzo (fijo)'!$D:$D,,0)</f>
        <v>0</v>
      </c>
      <c r="G767" s="3">
        <v>46026</v>
      </c>
      <c r="H767">
        <v>60246032</v>
      </c>
      <c r="I767" t="s">
        <v>4002</v>
      </c>
      <c r="K767" t="s">
        <v>3043</v>
      </c>
      <c r="O767" s="3">
        <v>46026</v>
      </c>
      <c r="S767" t="s">
        <v>3854</v>
      </c>
      <c r="T767" t="s">
        <v>64</v>
      </c>
      <c r="U767" t="s">
        <v>65</v>
      </c>
      <c r="V767" t="e">
        <f>_xlfn.XLOOKUP(UTILIZADAS[[#This Row],[Contacto1]],Tabla2[phone_number_dialed],Tabla2[status_name],,0)</f>
        <v>#N/A</v>
      </c>
    </row>
    <row r="768" spans="1:22" hidden="1">
      <c r="A768" s="86" t="s">
        <v>2121</v>
      </c>
      <c r="B768" t="s">
        <v>4227</v>
      </c>
      <c r="C768" s="4">
        <v>361037300000</v>
      </c>
      <c r="D768" t="s">
        <v>3945</v>
      </c>
      <c r="E768">
        <f>+_xlfn.XLOOKUP(UTILIZADAS[[#This Row],[Numero_Cuenta]],'[1]cobros_marzo (fijo)'!$B:$B,'[1]cobros_marzo (fijo)'!$D:$D,,0)</f>
        <v>0</v>
      </c>
      <c r="G768" s="3">
        <v>46026</v>
      </c>
      <c r="H768">
        <v>69048776</v>
      </c>
      <c r="I768" t="s">
        <v>4003</v>
      </c>
      <c r="K768" t="s">
        <v>3044</v>
      </c>
      <c r="O768" s="3">
        <v>46026</v>
      </c>
      <c r="S768" t="s">
        <v>3855</v>
      </c>
      <c r="T768" t="s">
        <v>84</v>
      </c>
      <c r="U768" t="s">
        <v>65</v>
      </c>
      <c r="V768" t="e">
        <f>_xlfn.XLOOKUP(UTILIZADAS[[#This Row],[Contacto1]],Tabla2[phone_number_dialed],Tabla2[status_name],,0)</f>
        <v>#N/A</v>
      </c>
    </row>
    <row r="769" spans="1:22" hidden="1">
      <c r="A769" s="86" t="s">
        <v>2121</v>
      </c>
      <c r="B769" t="s">
        <v>2285</v>
      </c>
      <c r="C769" s="4">
        <v>364036870000</v>
      </c>
      <c r="D769" t="s">
        <v>3945</v>
      </c>
      <c r="E769">
        <f>+_xlfn.XLOOKUP(UTILIZADAS[[#This Row],[Numero_Cuenta]],'[1]cobros_marzo (fijo)'!$B:$B,'[1]cobros_marzo (fijo)'!$D:$D,,0)</f>
        <v>0</v>
      </c>
      <c r="G769" s="3">
        <v>46026</v>
      </c>
      <c r="H769">
        <v>66399201</v>
      </c>
      <c r="I769" t="s">
        <v>4004</v>
      </c>
      <c r="K769" t="s">
        <v>3045</v>
      </c>
      <c r="O769" s="3">
        <v>46026</v>
      </c>
      <c r="S769">
        <v>182863259</v>
      </c>
      <c r="T769" t="s">
        <v>2334</v>
      </c>
      <c r="U769" t="s">
        <v>65</v>
      </c>
      <c r="V769" t="e">
        <f>_xlfn.XLOOKUP(UTILIZADAS[[#This Row],[Contacto1]],Tabla2[phone_number_dialed],Tabla2[status_name],,0)</f>
        <v>#N/A</v>
      </c>
    </row>
    <row r="770" spans="1:22" hidden="1">
      <c r="A770" s="86" t="s">
        <v>2121</v>
      </c>
      <c r="B770" t="s">
        <v>4228</v>
      </c>
      <c r="C770" s="4">
        <v>341388600000</v>
      </c>
      <c r="D770" t="s">
        <v>3945</v>
      </c>
      <c r="E770">
        <f>+_xlfn.XLOOKUP(UTILIZADAS[[#This Row],[Numero_Cuenta]],'[1]cobros_marzo (fijo)'!$B:$B,'[1]cobros_marzo (fijo)'!$D:$D,,0)</f>
        <v>0</v>
      </c>
      <c r="G770" s="3">
        <v>46026</v>
      </c>
      <c r="H770">
        <v>68905432</v>
      </c>
      <c r="I770" t="s">
        <v>3988</v>
      </c>
      <c r="K770" t="s">
        <v>2467</v>
      </c>
      <c r="O770" s="3">
        <v>46026</v>
      </c>
      <c r="S770" t="s">
        <v>3856</v>
      </c>
      <c r="T770" t="s">
        <v>64</v>
      </c>
      <c r="U770" t="s">
        <v>65</v>
      </c>
      <c r="V770" t="e">
        <f>_xlfn.XLOOKUP(UTILIZADAS[[#This Row],[Contacto1]],Tabla2[phone_number_dialed],Tabla2[status_name],,0)</f>
        <v>#N/A</v>
      </c>
    </row>
    <row r="771" spans="1:22" hidden="1">
      <c r="A771" s="86" t="s">
        <v>2121</v>
      </c>
      <c r="B771" t="s">
        <v>4229</v>
      </c>
      <c r="C771" s="4">
        <v>364039100000</v>
      </c>
      <c r="D771" t="s">
        <v>3945</v>
      </c>
      <c r="E771">
        <f>+_xlfn.XLOOKUP(UTILIZADAS[[#This Row],[Numero_Cuenta]],'[1]cobros_marzo (fijo)'!$B:$B,'[1]cobros_marzo (fijo)'!$D:$D,,0)</f>
        <v>0</v>
      </c>
      <c r="G771" s="3">
        <v>46026</v>
      </c>
      <c r="H771">
        <v>64866239</v>
      </c>
      <c r="I771" t="s">
        <v>4005</v>
      </c>
      <c r="K771" t="s">
        <v>3046</v>
      </c>
      <c r="O771" s="3">
        <v>46026</v>
      </c>
      <c r="S771" t="s">
        <v>3857</v>
      </c>
      <c r="T771" t="s">
        <v>64</v>
      </c>
      <c r="U771" t="s">
        <v>65</v>
      </c>
      <c r="V771" t="e">
        <f>_xlfn.XLOOKUP(UTILIZADAS[[#This Row],[Contacto1]],Tabla2[phone_number_dialed],Tabla2[status_name],,0)</f>
        <v>#N/A</v>
      </c>
    </row>
    <row r="772" spans="1:22" hidden="1">
      <c r="A772" s="86" t="s">
        <v>2121</v>
      </c>
      <c r="B772" t="s">
        <v>2286</v>
      </c>
      <c r="C772" s="4">
        <v>365036310000</v>
      </c>
      <c r="D772" t="s">
        <v>3945</v>
      </c>
      <c r="E772">
        <f>+_xlfn.XLOOKUP(UTILIZADAS[[#This Row],[Numero_Cuenta]],'[1]cobros_marzo (fijo)'!$B:$B,'[1]cobros_marzo (fijo)'!$D:$D,,0)</f>
        <v>0</v>
      </c>
      <c r="G772" s="3">
        <v>46026</v>
      </c>
      <c r="H772">
        <v>67331934</v>
      </c>
      <c r="I772" t="s">
        <v>4006</v>
      </c>
      <c r="K772" t="s">
        <v>3047</v>
      </c>
      <c r="O772" s="3">
        <v>46026</v>
      </c>
      <c r="S772" t="s">
        <v>3858</v>
      </c>
      <c r="T772" t="s">
        <v>64</v>
      </c>
      <c r="U772" t="s">
        <v>65</v>
      </c>
      <c r="V772" t="e">
        <f>_xlfn.XLOOKUP(UTILIZADAS[[#This Row],[Contacto1]],Tabla2[phone_number_dialed],Tabla2[status_name],,0)</f>
        <v>#N/A</v>
      </c>
    </row>
    <row r="773" spans="1:22" hidden="1">
      <c r="A773" s="86" t="s">
        <v>2121</v>
      </c>
      <c r="B773" t="s">
        <v>2287</v>
      </c>
      <c r="C773" s="4">
        <v>363033580000</v>
      </c>
      <c r="D773" t="s">
        <v>3945</v>
      </c>
      <c r="E773">
        <f>+_xlfn.XLOOKUP(UTILIZADAS[[#This Row],[Numero_Cuenta]],'[1]cobros_marzo (fijo)'!$B:$B,'[1]cobros_marzo (fijo)'!$D:$D,,0)</f>
        <v>0</v>
      </c>
      <c r="G773" s="3">
        <v>46026</v>
      </c>
      <c r="H773">
        <v>68136773</v>
      </c>
      <c r="I773" t="s">
        <v>4007</v>
      </c>
      <c r="K773" t="s">
        <v>3048</v>
      </c>
      <c r="O773" s="3">
        <v>46026</v>
      </c>
      <c r="S773" t="s">
        <v>3859</v>
      </c>
      <c r="T773" t="s">
        <v>64</v>
      </c>
      <c r="U773" t="s">
        <v>65</v>
      </c>
      <c r="V773" t="e">
        <f>_xlfn.XLOOKUP(UTILIZADAS[[#This Row],[Contacto1]],Tabla2[phone_number_dialed],Tabla2[status_name],,0)</f>
        <v>#N/A</v>
      </c>
    </row>
    <row r="774" spans="1:22" hidden="1">
      <c r="A774" s="86" t="s">
        <v>2121</v>
      </c>
      <c r="B774" t="s">
        <v>4230</v>
      </c>
      <c r="C774" s="4">
        <v>369036530000</v>
      </c>
      <c r="D774" t="s">
        <v>3945</v>
      </c>
      <c r="E774">
        <f>+_xlfn.XLOOKUP(UTILIZADAS[[#This Row],[Numero_Cuenta]],'[1]cobros_marzo (fijo)'!$B:$B,'[1]cobros_marzo (fijo)'!$D:$D,,0)</f>
        <v>0</v>
      </c>
      <c r="G774" s="3">
        <v>46026</v>
      </c>
      <c r="H774">
        <v>67176750</v>
      </c>
      <c r="I774" t="s">
        <v>4008</v>
      </c>
      <c r="K774" t="s">
        <v>3049</v>
      </c>
      <c r="O774" s="3">
        <v>46026</v>
      </c>
      <c r="S774" t="s">
        <v>3860</v>
      </c>
      <c r="T774" t="s">
        <v>64</v>
      </c>
      <c r="U774" t="s">
        <v>65</v>
      </c>
      <c r="V774" t="e">
        <f>_xlfn.XLOOKUP(UTILIZADAS[[#This Row],[Contacto1]],Tabla2[phone_number_dialed],Tabla2[status_name],,0)</f>
        <v>#N/A</v>
      </c>
    </row>
    <row r="775" spans="1:22" hidden="1">
      <c r="A775" s="86" t="s">
        <v>2121</v>
      </c>
      <c r="B775" t="s">
        <v>4231</v>
      </c>
      <c r="C775" s="4">
        <v>366038820000</v>
      </c>
      <c r="D775" t="s">
        <v>3945</v>
      </c>
      <c r="E775">
        <f>+_xlfn.XLOOKUP(UTILIZADAS[[#This Row],[Numero_Cuenta]],'[1]cobros_marzo (fijo)'!$B:$B,'[1]cobros_marzo (fijo)'!$D:$D,,0)</f>
        <v>0</v>
      </c>
      <c r="G775" s="3">
        <v>46026</v>
      </c>
      <c r="H775">
        <v>60082188</v>
      </c>
      <c r="I775" t="s">
        <v>4009</v>
      </c>
      <c r="K775" t="s">
        <v>3050</v>
      </c>
      <c r="O775" s="3">
        <v>46026</v>
      </c>
      <c r="S775" t="s">
        <v>3861</v>
      </c>
      <c r="T775" t="s">
        <v>64</v>
      </c>
      <c r="U775" t="s">
        <v>65</v>
      </c>
      <c r="V775" t="e">
        <f>_xlfn.XLOOKUP(UTILIZADAS[[#This Row],[Contacto1]],Tabla2[phone_number_dialed],Tabla2[status_name],,0)</f>
        <v>#N/A</v>
      </c>
    </row>
    <row r="776" spans="1:22" hidden="1">
      <c r="A776" s="86" t="s">
        <v>2121</v>
      </c>
      <c r="B776" t="s">
        <v>4232</v>
      </c>
      <c r="C776" s="4">
        <v>365039010000</v>
      </c>
      <c r="D776" t="s">
        <v>3945</v>
      </c>
      <c r="E776">
        <f>+_xlfn.XLOOKUP(UTILIZADAS[[#This Row],[Numero_Cuenta]],'[1]cobros_marzo (fijo)'!$B:$B,'[1]cobros_marzo (fijo)'!$D:$D,,0)</f>
        <v>0</v>
      </c>
      <c r="G776" s="3">
        <v>46026</v>
      </c>
      <c r="H776">
        <v>68368222</v>
      </c>
      <c r="I776" t="s">
        <v>4010</v>
      </c>
      <c r="K776" t="s">
        <v>2981</v>
      </c>
      <c r="O776" s="3">
        <v>46026</v>
      </c>
      <c r="S776" t="s">
        <v>3862</v>
      </c>
      <c r="T776" t="s">
        <v>64</v>
      </c>
      <c r="U776" t="s">
        <v>65</v>
      </c>
      <c r="V776" t="e">
        <f>_xlfn.XLOOKUP(UTILIZADAS[[#This Row],[Contacto1]],Tabla2[phone_number_dialed],Tabla2[status_name],,0)</f>
        <v>#N/A</v>
      </c>
    </row>
    <row r="777" spans="1:22" hidden="1">
      <c r="A777" s="86" t="s">
        <v>2121</v>
      </c>
      <c r="B777" t="s">
        <v>4233</v>
      </c>
      <c r="C777" s="4">
        <v>363035150000</v>
      </c>
      <c r="D777" t="s">
        <v>3945</v>
      </c>
      <c r="E777">
        <f>+_xlfn.XLOOKUP(UTILIZADAS[[#This Row],[Numero_Cuenta]],'[1]cobros_marzo (fijo)'!$B:$B,'[1]cobros_marzo (fijo)'!$D:$D,,0)</f>
        <v>0</v>
      </c>
      <c r="G777" s="3">
        <v>46026</v>
      </c>
      <c r="H777">
        <v>69885694</v>
      </c>
      <c r="I777">
        <v>69885694</v>
      </c>
      <c r="K777" t="s">
        <v>3051</v>
      </c>
      <c r="O777" s="3">
        <v>46026</v>
      </c>
      <c r="S777" t="s">
        <v>3863</v>
      </c>
      <c r="T777" t="s">
        <v>64</v>
      </c>
      <c r="U777" t="s">
        <v>65</v>
      </c>
      <c r="V777" t="e">
        <f>_xlfn.XLOOKUP(UTILIZADAS[[#This Row],[Contacto1]],Tabla2[phone_number_dialed],Tabla2[status_name],,0)</f>
        <v>#N/A</v>
      </c>
    </row>
    <row r="778" spans="1:22" hidden="1">
      <c r="A778" s="86" t="s">
        <v>2121</v>
      </c>
      <c r="B778" t="s">
        <v>4234</v>
      </c>
      <c r="C778" s="4">
        <v>365035800000</v>
      </c>
      <c r="D778" t="s">
        <v>3945</v>
      </c>
      <c r="E778">
        <f>+_xlfn.XLOOKUP(UTILIZADAS[[#This Row],[Numero_Cuenta]],'[1]cobros_marzo (fijo)'!$B:$B,'[1]cobros_marzo (fijo)'!$D:$D,,0)</f>
        <v>0</v>
      </c>
      <c r="G778" s="3">
        <v>46026</v>
      </c>
      <c r="H778">
        <v>69002624</v>
      </c>
      <c r="I778" t="s">
        <v>4011</v>
      </c>
      <c r="K778" t="s">
        <v>3052</v>
      </c>
      <c r="O778" s="3">
        <v>46026</v>
      </c>
      <c r="S778" t="s">
        <v>3864</v>
      </c>
      <c r="T778" t="s">
        <v>64</v>
      </c>
      <c r="U778" t="s">
        <v>65</v>
      </c>
      <c r="V778" t="e">
        <f>_xlfn.XLOOKUP(UTILIZADAS[[#This Row],[Contacto1]],Tabla2[phone_number_dialed],Tabla2[status_name],,0)</f>
        <v>#N/A</v>
      </c>
    </row>
    <row r="779" spans="1:22" hidden="1">
      <c r="A779" s="86" t="s">
        <v>2121</v>
      </c>
      <c r="B779" t="s">
        <v>2288</v>
      </c>
      <c r="C779" s="4">
        <v>297007170000</v>
      </c>
      <c r="D779" t="s">
        <v>3945</v>
      </c>
      <c r="E779">
        <f>+_xlfn.XLOOKUP(UTILIZADAS[[#This Row],[Numero_Cuenta]],'[1]cobros_marzo (fijo)'!$B:$B,'[1]cobros_marzo (fijo)'!$D:$D,,0)</f>
        <v>0</v>
      </c>
      <c r="G779" s="3">
        <v>46026</v>
      </c>
      <c r="H779">
        <v>65294266</v>
      </c>
      <c r="I779" t="s">
        <v>4012</v>
      </c>
      <c r="K779" t="s">
        <v>3053</v>
      </c>
      <c r="O779" s="3">
        <v>46026</v>
      </c>
      <c r="S779" t="s">
        <v>3865</v>
      </c>
      <c r="T779" t="s">
        <v>64</v>
      </c>
      <c r="U779" t="s">
        <v>65</v>
      </c>
      <c r="V779" t="e">
        <f>_xlfn.XLOOKUP(UTILIZADAS[[#This Row],[Contacto1]],Tabla2[phone_number_dialed],Tabla2[status_name],,0)</f>
        <v>#N/A</v>
      </c>
    </row>
    <row r="780" spans="1:22" hidden="1">
      <c r="A780" s="86" t="s">
        <v>2121</v>
      </c>
      <c r="B780" t="s">
        <v>4235</v>
      </c>
      <c r="C780" s="4">
        <v>367041040000</v>
      </c>
      <c r="D780" t="s">
        <v>3945</v>
      </c>
      <c r="E780">
        <f>+_xlfn.XLOOKUP(UTILIZADAS[[#This Row],[Numero_Cuenta]],'[1]cobros_marzo (fijo)'!$B:$B,'[1]cobros_marzo (fijo)'!$D:$D,,0)</f>
        <v>0</v>
      </c>
      <c r="G780" s="3">
        <v>46026</v>
      </c>
      <c r="H780">
        <v>0</v>
      </c>
      <c r="I780" t="s">
        <v>3984</v>
      </c>
      <c r="K780" t="s">
        <v>3054</v>
      </c>
      <c r="O780" s="3">
        <v>46026</v>
      </c>
      <c r="S780" t="s">
        <v>3866</v>
      </c>
      <c r="T780" t="s">
        <v>64</v>
      </c>
      <c r="U780" t="s">
        <v>65</v>
      </c>
      <c r="V780" t="e">
        <f>_xlfn.XLOOKUP(UTILIZADAS[[#This Row],[Contacto1]],Tabla2[phone_number_dialed],Tabla2[status_name],,0)</f>
        <v>#N/A</v>
      </c>
    </row>
    <row r="781" spans="1:22" hidden="1">
      <c r="A781" s="86" t="s">
        <v>2121</v>
      </c>
      <c r="B781" t="s">
        <v>2289</v>
      </c>
      <c r="C781" s="4">
        <v>361037820000</v>
      </c>
      <c r="D781" t="s">
        <v>3945</v>
      </c>
      <c r="E781">
        <f>+_xlfn.XLOOKUP(UTILIZADAS[[#This Row],[Numero_Cuenta]],'[1]cobros_marzo (fijo)'!$B:$B,'[1]cobros_marzo (fijo)'!$D:$D,,0)</f>
        <v>0</v>
      </c>
      <c r="G781" s="3">
        <v>46026</v>
      </c>
      <c r="H781">
        <v>66960178</v>
      </c>
      <c r="I781" t="s">
        <v>4013</v>
      </c>
      <c r="K781" t="s">
        <v>3055</v>
      </c>
      <c r="O781" s="3">
        <v>46026</v>
      </c>
      <c r="S781" t="s">
        <v>3867</v>
      </c>
      <c r="T781" t="s">
        <v>64</v>
      </c>
      <c r="U781" t="s">
        <v>65</v>
      </c>
      <c r="V781" t="e">
        <f>_xlfn.XLOOKUP(UTILIZADAS[[#This Row],[Contacto1]],Tabla2[phone_number_dialed],Tabla2[status_name],,0)</f>
        <v>#N/A</v>
      </c>
    </row>
    <row r="782" spans="1:22" hidden="1">
      <c r="A782" s="86" t="s">
        <v>2121</v>
      </c>
      <c r="B782" t="s">
        <v>4236</v>
      </c>
      <c r="C782" s="4">
        <v>368040430000</v>
      </c>
      <c r="D782" t="s">
        <v>3945</v>
      </c>
      <c r="E782">
        <f>+_xlfn.XLOOKUP(UTILIZADAS[[#This Row],[Numero_Cuenta]],'[1]cobros_marzo (fijo)'!$B:$B,'[1]cobros_marzo (fijo)'!$D:$D,,0)</f>
        <v>0</v>
      </c>
      <c r="G782" s="3">
        <v>46026</v>
      </c>
      <c r="H782">
        <v>69621867</v>
      </c>
      <c r="I782" t="s">
        <v>4014</v>
      </c>
      <c r="K782" t="s">
        <v>3056</v>
      </c>
      <c r="O782" s="3">
        <v>46026</v>
      </c>
      <c r="S782" t="s">
        <v>3868</v>
      </c>
      <c r="T782" t="s">
        <v>64</v>
      </c>
      <c r="U782" t="s">
        <v>65</v>
      </c>
      <c r="V782" t="e">
        <f>_xlfn.XLOOKUP(UTILIZADAS[[#This Row],[Contacto1]],Tabla2[phone_number_dialed],Tabla2[status_name],,0)</f>
        <v>#N/A</v>
      </c>
    </row>
    <row r="783" spans="1:22" hidden="1">
      <c r="A783" s="86" t="s">
        <v>2121</v>
      </c>
      <c r="B783" t="s">
        <v>2290</v>
      </c>
      <c r="C783" s="4">
        <v>363040350000</v>
      </c>
      <c r="D783" t="s">
        <v>3945</v>
      </c>
      <c r="E783">
        <f>+_xlfn.XLOOKUP(UTILIZADAS[[#This Row],[Numero_Cuenta]],'[1]cobros_marzo (fijo)'!$B:$B,'[1]cobros_marzo (fijo)'!$D:$D,,0)</f>
        <v>0</v>
      </c>
      <c r="G783" s="3">
        <v>46026</v>
      </c>
      <c r="H783">
        <v>64957028</v>
      </c>
      <c r="I783" t="s">
        <v>4015</v>
      </c>
      <c r="K783" t="s">
        <v>3032</v>
      </c>
      <c r="O783" s="3">
        <v>46026</v>
      </c>
      <c r="S783" t="s">
        <v>3836</v>
      </c>
      <c r="T783" t="s">
        <v>64</v>
      </c>
      <c r="U783" t="s">
        <v>65</v>
      </c>
      <c r="V783" t="e">
        <f>_xlfn.XLOOKUP(UTILIZADAS[[#This Row],[Contacto1]],Tabla2[phone_number_dialed],Tabla2[status_name],,0)</f>
        <v>#N/A</v>
      </c>
    </row>
    <row r="784" spans="1:22" hidden="1">
      <c r="A784" s="86" t="s">
        <v>2121</v>
      </c>
      <c r="B784" t="s">
        <v>2291</v>
      </c>
      <c r="C784" s="4">
        <v>363031990000</v>
      </c>
      <c r="D784" t="s">
        <v>3945</v>
      </c>
      <c r="E784">
        <f>+_xlfn.XLOOKUP(UTILIZADAS[[#This Row],[Numero_Cuenta]],'[1]cobros_marzo (fijo)'!$B:$B,'[1]cobros_marzo (fijo)'!$D:$D,,0)</f>
        <v>0</v>
      </c>
      <c r="G784" s="3">
        <v>46026</v>
      </c>
      <c r="H784">
        <v>69923084</v>
      </c>
      <c r="I784" t="s">
        <v>4016</v>
      </c>
      <c r="K784" t="s">
        <v>3057</v>
      </c>
      <c r="O784" s="3">
        <v>46026</v>
      </c>
      <c r="S784" t="s">
        <v>3869</v>
      </c>
      <c r="T784" t="s">
        <v>64</v>
      </c>
      <c r="U784" t="s">
        <v>65</v>
      </c>
      <c r="V784" t="e">
        <f>_xlfn.XLOOKUP(UTILIZADAS[[#This Row],[Contacto1]],Tabla2[phone_number_dialed],Tabla2[status_name],,0)</f>
        <v>#N/A</v>
      </c>
    </row>
    <row r="785" spans="1:22" hidden="1">
      <c r="A785" s="86" t="s">
        <v>2121</v>
      </c>
      <c r="B785" t="s">
        <v>4237</v>
      </c>
      <c r="C785" s="4">
        <v>341342150000</v>
      </c>
      <c r="D785" t="s">
        <v>3945</v>
      </c>
      <c r="E785">
        <f>+_xlfn.XLOOKUP(UTILIZADAS[[#This Row],[Numero_Cuenta]],'[1]cobros_marzo (fijo)'!$B:$B,'[1]cobros_marzo (fijo)'!$D:$D,,0)</f>
        <v>0</v>
      </c>
      <c r="G785" s="3">
        <v>46026</v>
      </c>
      <c r="H785">
        <v>62304771</v>
      </c>
      <c r="I785" t="s">
        <v>4017</v>
      </c>
      <c r="K785" t="s">
        <v>3058</v>
      </c>
      <c r="O785" s="3">
        <v>46026</v>
      </c>
      <c r="S785" t="s">
        <v>3870</v>
      </c>
      <c r="T785" t="s">
        <v>64</v>
      </c>
      <c r="U785" t="s">
        <v>65</v>
      </c>
      <c r="V785" t="e">
        <f>_xlfn.XLOOKUP(UTILIZADAS[[#This Row],[Contacto1]],Tabla2[phone_number_dialed],Tabla2[status_name],,0)</f>
        <v>#N/A</v>
      </c>
    </row>
    <row r="786" spans="1:22" hidden="1">
      <c r="A786" s="86" t="s">
        <v>2121</v>
      </c>
      <c r="B786" t="s">
        <v>2292</v>
      </c>
      <c r="C786" s="4">
        <v>367037110000</v>
      </c>
      <c r="D786" t="s">
        <v>3945</v>
      </c>
      <c r="E786">
        <f>+_xlfn.XLOOKUP(UTILIZADAS[[#This Row],[Numero_Cuenta]],'[1]cobros_marzo (fijo)'!$B:$B,'[1]cobros_marzo (fijo)'!$D:$D,,0)</f>
        <v>0</v>
      </c>
      <c r="G786" s="3">
        <v>46026</v>
      </c>
      <c r="H786">
        <v>69669701</v>
      </c>
      <c r="I786" t="s">
        <v>4018</v>
      </c>
      <c r="K786" t="s">
        <v>3059</v>
      </c>
      <c r="O786" s="3">
        <v>46026</v>
      </c>
      <c r="S786" t="s">
        <v>3871</v>
      </c>
      <c r="T786" t="s">
        <v>84</v>
      </c>
      <c r="U786" t="s">
        <v>65</v>
      </c>
      <c r="V786" t="e">
        <f>_xlfn.XLOOKUP(UTILIZADAS[[#This Row],[Contacto1]],Tabla2[phone_number_dialed],Tabla2[status_name],,0)</f>
        <v>#N/A</v>
      </c>
    </row>
    <row r="787" spans="1:22" hidden="1">
      <c r="A787" s="86" t="s">
        <v>2121</v>
      </c>
      <c r="B787" t="s">
        <v>4238</v>
      </c>
      <c r="C787" s="4">
        <v>366026760000</v>
      </c>
      <c r="D787" t="s">
        <v>3945</v>
      </c>
      <c r="E787">
        <f>+_xlfn.XLOOKUP(UTILIZADAS[[#This Row],[Numero_Cuenta]],'[1]cobros_marzo (fijo)'!$B:$B,'[1]cobros_marzo (fijo)'!$D:$D,,0)</f>
        <v>0</v>
      </c>
      <c r="G787" s="3">
        <v>46026</v>
      </c>
      <c r="H787">
        <v>62129461</v>
      </c>
      <c r="I787" t="s">
        <v>4019</v>
      </c>
      <c r="K787" t="s">
        <v>3060</v>
      </c>
      <c r="O787" s="3">
        <v>46026</v>
      </c>
      <c r="S787" t="s">
        <v>3872</v>
      </c>
      <c r="T787" t="s">
        <v>84</v>
      </c>
      <c r="U787" t="s">
        <v>65</v>
      </c>
      <c r="V787" t="e">
        <f>_xlfn.XLOOKUP(UTILIZADAS[[#This Row],[Contacto1]],Tabla2[phone_number_dialed],Tabla2[status_name],,0)</f>
        <v>#N/A</v>
      </c>
    </row>
    <row r="788" spans="1:22" hidden="1">
      <c r="A788" s="86" t="s">
        <v>2121</v>
      </c>
      <c r="B788" t="s">
        <v>2293</v>
      </c>
      <c r="C788" s="4">
        <v>368039100000</v>
      </c>
      <c r="D788" t="s">
        <v>3945</v>
      </c>
      <c r="E788">
        <f>+_xlfn.XLOOKUP(UTILIZADAS[[#This Row],[Numero_Cuenta]],'[1]cobros_marzo (fijo)'!$B:$B,'[1]cobros_marzo (fijo)'!$D:$D,,0)</f>
        <v>0</v>
      </c>
      <c r="G788" s="3">
        <v>46026</v>
      </c>
      <c r="H788">
        <v>60327569</v>
      </c>
      <c r="I788" t="s">
        <v>4020</v>
      </c>
      <c r="K788" t="s">
        <v>3061</v>
      </c>
      <c r="O788" s="3">
        <v>46026</v>
      </c>
      <c r="S788" t="s">
        <v>3873</v>
      </c>
      <c r="T788" t="s">
        <v>84</v>
      </c>
      <c r="U788" t="s">
        <v>65</v>
      </c>
      <c r="V788" t="e">
        <f>_xlfn.XLOOKUP(UTILIZADAS[[#This Row],[Contacto1]],Tabla2[phone_number_dialed],Tabla2[status_name],,0)</f>
        <v>#N/A</v>
      </c>
    </row>
    <row r="789" spans="1:22" hidden="1">
      <c r="A789" s="86" t="s">
        <v>2121</v>
      </c>
      <c r="B789" t="s">
        <v>4239</v>
      </c>
      <c r="C789" s="4">
        <v>348413180000</v>
      </c>
      <c r="D789" t="s">
        <v>3945</v>
      </c>
      <c r="E789">
        <f>+_xlfn.XLOOKUP(UTILIZADAS[[#This Row],[Numero_Cuenta]],'[1]cobros_marzo (fijo)'!$B:$B,'[1]cobros_marzo (fijo)'!$D:$D,,0)</f>
        <v>0</v>
      </c>
      <c r="G789" s="3">
        <v>46026</v>
      </c>
      <c r="H789">
        <v>67091518</v>
      </c>
      <c r="I789" t="s">
        <v>4021</v>
      </c>
      <c r="K789" t="s">
        <v>3062</v>
      </c>
      <c r="O789" s="3">
        <v>46026</v>
      </c>
      <c r="S789" t="s">
        <v>3874</v>
      </c>
      <c r="T789" t="s">
        <v>64</v>
      </c>
      <c r="U789" t="s">
        <v>65</v>
      </c>
      <c r="V789" t="e">
        <f>_xlfn.XLOOKUP(UTILIZADAS[[#This Row],[Contacto1]],Tabla2[phone_number_dialed],Tabla2[status_name],,0)</f>
        <v>#N/A</v>
      </c>
    </row>
    <row r="790" spans="1:22" hidden="1">
      <c r="A790" s="86" t="s">
        <v>2121</v>
      </c>
      <c r="B790" t="s">
        <v>2294</v>
      </c>
      <c r="C790" s="4">
        <v>299073030000</v>
      </c>
      <c r="D790" t="s">
        <v>3945</v>
      </c>
      <c r="E790">
        <f>+_xlfn.XLOOKUP(UTILIZADAS[[#This Row],[Numero_Cuenta]],'[1]cobros_marzo (fijo)'!$B:$B,'[1]cobros_marzo (fijo)'!$D:$D,,0)</f>
        <v>0</v>
      </c>
      <c r="G790" s="3">
        <v>46026</v>
      </c>
      <c r="H790">
        <v>64941371</v>
      </c>
      <c r="I790" t="s">
        <v>4022</v>
      </c>
      <c r="K790" t="s">
        <v>3063</v>
      </c>
      <c r="O790" s="3">
        <v>46026</v>
      </c>
      <c r="S790" t="s">
        <v>3875</v>
      </c>
      <c r="T790" t="s">
        <v>85</v>
      </c>
      <c r="U790" t="s">
        <v>65</v>
      </c>
      <c r="V790" t="e">
        <f>_xlfn.XLOOKUP(UTILIZADAS[[#This Row],[Contacto1]],Tabla2[phone_number_dialed],Tabla2[status_name],,0)</f>
        <v>#N/A</v>
      </c>
    </row>
    <row r="791" spans="1:22" hidden="1">
      <c r="A791" s="86" t="s">
        <v>2121</v>
      </c>
      <c r="B791" t="s">
        <v>2235</v>
      </c>
      <c r="C791" s="4">
        <v>366031360000</v>
      </c>
      <c r="D791" t="s">
        <v>3945</v>
      </c>
      <c r="E791">
        <f>+_xlfn.XLOOKUP(UTILIZADAS[[#This Row],[Numero_Cuenta]],'[1]cobros_marzo (fijo)'!$B:$B,'[1]cobros_marzo (fijo)'!$D:$D,,0)</f>
        <v>0</v>
      </c>
      <c r="G791" s="3">
        <v>46026</v>
      </c>
      <c r="H791">
        <v>67890543</v>
      </c>
      <c r="I791">
        <v>67890543</v>
      </c>
      <c r="K791" t="s">
        <v>2337</v>
      </c>
      <c r="O791" s="3">
        <v>46026</v>
      </c>
      <c r="S791" t="s">
        <v>3769</v>
      </c>
      <c r="T791" t="s">
        <v>64</v>
      </c>
      <c r="U791" t="s">
        <v>65</v>
      </c>
      <c r="V791" t="e">
        <f>_xlfn.XLOOKUP(UTILIZADAS[[#This Row],[Contacto1]],Tabla2[phone_number_dialed],Tabla2[status_name],,0)</f>
        <v>#N/A</v>
      </c>
    </row>
    <row r="792" spans="1:22" hidden="1">
      <c r="A792" s="86" t="s">
        <v>2121</v>
      </c>
      <c r="B792" t="s">
        <v>4240</v>
      </c>
      <c r="C792" s="4">
        <v>365037960000</v>
      </c>
      <c r="D792" t="s">
        <v>3945</v>
      </c>
      <c r="E792">
        <f>+_xlfn.XLOOKUP(UTILIZADAS[[#This Row],[Numero_Cuenta]],'[1]cobros_marzo (fijo)'!$B:$B,'[1]cobros_marzo (fijo)'!$D:$D,,0)</f>
        <v>0</v>
      </c>
      <c r="G792" s="3">
        <v>46026</v>
      </c>
      <c r="H792">
        <v>62697293</v>
      </c>
      <c r="I792" t="s">
        <v>4023</v>
      </c>
      <c r="K792" t="s">
        <v>3064</v>
      </c>
      <c r="O792" s="3">
        <v>46026</v>
      </c>
      <c r="S792" t="s">
        <v>3876</v>
      </c>
      <c r="T792" t="s">
        <v>64</v>
      </c>
      <c r="U792" t="s">
        <v>65</v>
      </c>
      <c r="V792" t="e">
        <f>_xlfn.XLOOKUP(UTILIZADAS[[#This Row],[Contacto1]],Tabla2[phone_number_dialed],Tabla2[status_name],,0)</f>
        <v>#N/A</v>
      </c>
    </row>
    <row r="793" spans="1:22" hidden="1">
      <c r="A793" s="86" t="s">
        <v>2121</v>
      </c>
      <c r="B793" t="s">
        <v>2295</v>
      </c>
      <c r="C793" s="4">
        <v>362040380000</v>
      </c>
      <c r="D793" t="s">
        <v>3945</v>
      </c>
      <c r="E793">
        <f>+_xlfn.XLOOKUP(UTILIZADAS[[#This Row],[Numero_Cuenta]],'[1]cobros_marzo (fijo)'!$B:$B,'[1]cobros_marzo (fijo)'!$D:$D,,0)</f>
        <v>0</v>
      </c>
      <c r="G793" s="3">
        <v>46026</v>
      </c>
      <c r="H793">
        <v>63436202</v>
      </c>
      <c r="I793" t="s">
        <v>4024</v>
      </c>
      <c r="K793" t="s">
        <v>3065</v>
      </c>
      <c r="O793" s="3">
        <v>46026</v>
      </c>
      <c r="S793" t="s">
        <v>3877</v>
      </c>
      <c r="T793" t="s">
        <v>64</v>
      </c>
      <c r="U793" t="s">
        <v>65</v>
      </c>
      <c r="V793" t="e">
        <f>_xlfn.XLOOKUP(UTILIZADAS[[#This Row],[Contacto1]],Tabla2[phone_number_dialed],Tabla2[status_name],,0)</f>
        <v>#N/A</v>
      </c>
    </row>
    <row r="794" spans="1:22" hidden="1">
      <c r="A794" s="86" t="s">
        <v>2121</v>
      </c>
      <c r="B794" t="s">
        <v>4241</v>
      </c>
      <c r="C794" s="4">
        <v>369038770000</v>
      </c>
      <c r="D794" t="s">
        <v>3945</v>
      </c>
      <c r="E794">
        <f>+_xlfn.XLOOKUP(UTILIZADAS[[#This Row],[Numero_Cuenta]],'[1]cobros_marzo (fijo)'!$B:$B,'[1]cobros_marzo (fijo)'!$D:$D,,0)</f>
        <v>0</v>
      </c>
      <c r="G794" s="3">
        <v>46026</v>
      </c>
      <c r="H794">
        <v>64079001</v>
      </c>
      <c r="I794" t="s">
        <v>4025</v>
      </c>
      <c r="K794" t="s">
        <v>3066</v>
      </c>
      <c r="O794" s="3">
        <v>46026</v>
      </c>
      <c r="S794" t="s">
        <v>3878</v>
      </c>
      <c r="T794" t="s">
        <v>64</v>
      </c>
      <c r="U794" t="s">
        <v>65</v>
      </c>
      <c r="V794" t="e">
        <f>_xlfn.XLOOKUP(UTILIZADAS[[#This Row],[Contacto1]],Tabla2[phone_number_dialed],Tabla2[status_name],,0)</f>
        <v>#N/A</v>
      </c>
    </row>
    <row r="795" spans="1:22" hidden="1">
      <c r="A795" s="86" t="s">
        <v>2121</v>
      </c>
      <c r="B795" t="s">
        <v>2296</v>
      </c>
      <c r="C795" s="4">
        <v>362035470000</v>
      </c>
      <c r="D795" t="s">
        <v>3945</v>
      </c>
      <c r="E795">
        <f>+_xlfn.XLOOKUP(UTILIZADAS[[#This Row],[Numero_Cuenta]],'[1]cobros_marzo (fijo)'!$B:$B,'[1]cobros_marzo (fijo)'!$D:$D,,0)</f>
        <v>0</v>
      </c>
      <c r="G795" s="3">
        <v>46026</v>
      </c>
      <c r="H795">
        <v>64360740</v>
      </c>
      <c r="I795" t="s">
        <v>4026</v>
      </c>
      <c r="K795" t="s">
        <v>3067</v>
      </c>
      <c r="O795" s="3">
        <v>46026</v>
      </c>
      <c r="S795" t="s">
        <v>3879</v>
      </c>
      <c r="T795" t="s">
        <v>64</v>
      </c>
      <c r="U795" t="s">
        <v>65</v>
      </c>
      <c r="V795" t="e">
        <f>_xlfn.XLOOKUP(UTILIZADAS[[#This Row],[Contacto1]],Tabla2[phone_number_dialed],Tabla2[status_name],,0)</f>
        <v>#N/A</v>
      </c>
    </row>
    <row r="796" spans="1:22" hidden="1">
      <c r="A796" s="86" t="s">
        <v>2121</v>
      </c>
      <c r="B796" t="s">
        <v>2297</v>
      </c>
      <c r="C796" s="4">
        <v>369040250000</v>
      </c>
      <c r="D796" t="s">
        <v>3945</v>
      </c>
      <c r="E796">
        <f>+_xlfn.XLOOKUP(UTILIZADAS[[#This Row],[Numero_Cuenta]],'[1]cobros_marzo (fijo)'!$B:$B,'[1]cobros_marzo (fijo)'!$D:$D,,0)</f>
        <v>0</v>
      </c>
      <c r="G796" s="3">
        <v>46026</v>
      </c>
      <c r="H796">
        <v>65294266</v>
      </c>
      <c r="I796" t="s">
        <v>4012</v>
      </c>
      <c r="K796" t="s">
        <v>3068</v>
      </c>
      <c r="O796" s="3">
        <v>46026</v>
      </c>
      <c r="S796">
        <v>24051</v>
      </c>
      <c r="T796" t="s">
        <v>64</v>
      </c>
      <c r="U796" t="s">
        <v>65</v>
      </c>
      <c r="V796" t="e">
        <f>_xlfn.XLOOKUP(UTILIZADAS[[#This Row],[Contacto1]],Tabla2[phone_number_dialed],Tabla2[status_name],,0)</f>
        <v>#N/A</v>
      </c>
    </row>
    <row r="797" spans="1:22" hidden="1">
      <c r="A797" s="86" t="s">
        <v>2121</v>
      </c>
      <c r="B797" t="s">
        <v>4242</v>
      </c>
      <c r="C797" s="4">
        <v>368042250000</v>
      </c>
      <c r="D797" t="s">
        <v>3945</v>
      </c>
      <c r="E797">
        <f>+_xlfn.XLOOKUP(UTILIZADAS[[#This Row],[Numero_Cuenta]],'[1]cobros_marzo (fijo)'!$B:$B,'[1]cobros_marzo (fijo)'!$D:$D,,0)</f>
        <v>0</v>
      </c>
      <c r="G797" s="3">
        <v>46026</v>
      </c>
      <c r="H797">
        <v>62386925</v>
      </c>
      <c r="I797" t="s">
        <v>4027</v>
      </c>
      <c r="K797" t="s">
        <v>3069</v>
      </c>
      <c r="O797" s="3">
        <v>46026</v>
      </c>
      <c r="S797" t="s">
        <v>3880</v>
      </c>
      <c r="T797" t="s">
        <v>64</v>
      </c>
      <c r="U797" t="s">
        <v>65</v>
      </c>
      <c r="V797" t="e">
        <f>_xlfn.XLOOKUP(UTILIZADAS[[#This Row],[Contacto1]],Tabla2[phone_number_dialed],Tabla2[status_name],,0)</f>
        <v>#N/A</v>
      </c>
    </row>
    <row r="798" spans="1:22" hidden="1">
      <c r="A798" s="86" t="s">
        <v>2121</v>
      </c>
      <c r="B798" t="s">
        <v>2298</v>
      </c>
      <c r="C798" s="4">
        <v>366041920000</v>
      </c>
      <c r="D798" t="s">
        <v>3945</v>
      </c>
      <c r="E798">
        <f>+_xlfn.XLOOKUP(UTILIZADAS[[#This Row],[Numero_Cuenta]],'[1]cobros_marzo (fijo)'!$B:$B,'[1]cobros_marzo (fijo)'!$D:$D,,0)</f>
        <v>0</v>
      </c>
      <c r="G798" s="3">
        <v>46026</v>
      </c>
      <c r="H798">
        <v>67959643</v>
      </c>
      <c r="I798" t="s">
        <v>4028</v>
      </c>
      <c r="K798" t="s">
        <v>3070</v>
      </c>
      <c r="O798" s="3">
        <v>46026</v>
      </c>
      <c r="S798" t="s">
        <v>3881</v>
      </c>
      <c r="T798" t="s">
        <v>64</v>
      </c>
      <c r="U798" t="s">
        <v>65</v>
      </c>
      <c r="V798" t="e">
        <f>_xlfn.XLOOKUP(UTILIZADAS[[#This Row],[Contacto1]],Tabla2[phone_number_dialed],Tabla2[status_name],,0)</f>
        <v>#N/A</v>
      </c>
    </row>
    <row r="799" spans="1:22" hidden="1">
      <c r="A799" s="86" t="s">
        <v>2121</v>
      </c>
      <c r="B799" t="s">
        <v>2299</v>
      </c>
      <c r="C799" s="4">
        <v>369040330000</v>
      </c>
      <c r="D799" t="s">
        <v>3945</v>
      </c>
      <c r="E799">
        <f>+_xlfn.XLOOKUP(UTILIZADAS[[#This Row],[Numero_Cuenta]],'[1]cobros_marzo (fijo)'!$B:$B,'[1]cobros_marzo (fijo)'!$D:$D,,0)</f>
        <v>0</v>
      </c>
      <c r="G799" s="3">
        <v>46026</v>
      </c>
      <c r="H799">
        <v>69082900</v>
      </c>
      <c r="I799" t="s">
        <v>4029</v>
      </c>
      <c r="K799" t="s">
        <v>3071</v>
      </c>
      <c r="O799" s="3">
        <v>46026</v>
      </c>
      <c r="S799" t="s">
        <v>3882</v>
      </c>
      <c r="T799" t="s">
        <v>64</v>
      </c>
      <c r="U799" t="s">
        <v>65</v>
      </c>
      <c r="V799" t="e">
        <f>_xlfn.XLOOKUP(UTILIZADAS[[#This Row],[Contacto1]],Tabla2[phone_number_dialed],Tabla2[status_name],,0)</f>
        <v>#N/A</v>
      </c>
    </row>
    <row r="800" spans="1:22" hidden="1">
      <c r="A800" s="86" t="s">
        <v>2121</v>
      </c>
      <c r="B800" t="s">
        <v>4243</v>
      </c>
      <c r="C800" s="4">
        <v>369039810000</v>
      </c>
      <c r="D800" t="s">
        <v>3945</v>
      </c>
      <c r="E800">
        <f>+_xlfn.XLOOKUP(UTILIZADAS[[#This Row],[Numero_Cuenta]],'[1]cobros_marzo (fijo)'!$B:$B,'[1]cobros_marzo (fijo)'!$D:$D,,0)</f>
        <v>0</v>
      </c>
      <c r="G800" s="3">
        <v>46026</v>
      </c>
      <c r="H800">
        <v>67477868</v>
      </c>
      <c r="I800" t="s">
        <v>4030</v>
      </c>
      <c r="K800" t="s">
        <v>3072</v>
      </c>
      <c r="O800" s="3">
        <v>46026</v>
      </c>
      <c r="S800" t="s">
        <v>3883</v>
      </c>
      <c r="T800" t="s">
        <v>64</v>
      </c>
      <c r="U800" t="s">
        <v>65</v>
      </c>
      <c r="V800" t="e">
        <f>_xlfn.XLOOKUP(UTILIZADAS[[#This Row],[Contacto1]],Tabla2[phone_number_dialed],Tabla2[status_name],,0)</f>
        <v>#N/A</v>
      </c>
    </row>
    <row r="801" spans="1:22" hidden="1">
      <c r="A801" s="86" t="s">
        <v>2121</v>
      </c>
      <c r="B801" t="s">
        <v>4244</v>
      </c>
      <c r="C801" s="4">
        <v>368039340000</v>
      </c>
      <c r="D801" t="s">
        <v>3945</v>
      </c>
      <c r="E801">
        <f>+_xlfn.XLOOKUP(UTILIZADAS[[#This Row],[Numero_Cuenta]],'[1]cobros_marzo (fijo)'!$B:$B,'[1]cobros_marzo (fijo)'!$D:$D,,0)</f>
        <v>0</v>
      </c>
      <c r="G801" s="3">
        <v>46026</v>
      </c>
      <c r="H801">
        <v>66989352</v>
      </c>
      <c r="I801" t="s">
        <v>4031</v>
      </c>
      <c r="K801" t="s">
        <v>3073</v>
      </c>
      <c r="O801" s="3">
        <v>46026</v>
      </c>
      <c r="S801" t="s">
        <v>3884</v>
      </c>
      <c r="T801" t="s">
        <v>64</v>
      </c>
      <c r="U801" t="s">
        <v>65</v>
      </c>
      <c r="V801" t="e">
        <f>_xlfn.XLOOKUP(UTILIZADAS[[#This Row],[Contacto1]],Tabla2[phone_number_dialed],Tabla2[status_name],,0)</f>
        <v>#N/A</v>
      </c>
    </row>
    <row r="802" spans="1:22" hidden="1">
      <c r="A802" s="86" t="s">
        <v>2121</v>
      </c>
      <c r="B802" t="s">
        <v>2300</v>
      </c>
      <c r="C802" s="4">
        <v>367037660000</v>
      </c>
      <c r="D802" t="s">
        <v>3945</v>
      </c>
      <c r="E802">
        <f>+_xlfn.XLOOKUP(UTILIZADAS[[#This Row],[Numero_Cuenta]],'[1]cobros_marzo (fijo)'!$B:$B,'[1]cobros_marzo (fijo)'!$D:$D,,0)</f>
        <v>0</v>
      </c>
      <c r="G802" s="3">
        <v>46026</v>
      </c>
      <c r="H802">
        <v>66335632</v>
      </c>
      <c r="I802" t="s">
        <v>4032</v>
      </c>
      <c r="K802" t="s">
        <v>3074</v>
      </c>
      <c r="O802" s="3">
        <v>46026</v>
      </c>
      <c r="S802" t="s">
        <v>3885</v>
      </c>
      <c r="T802" t="s">
        <v>64</v>
      </c>
      <c r="U802" t="s">
        <v>65</v>
      </c>
      <c r="V802" t="e">
        <f>_xlfn.XLOOKUP(UTILIZADAS[[#This Row],[Contacto1]],Tabla2[phone_number_dialed],Tabla2[status_name],,0)</f>
        <v>#N/A</v>
      </c>
    </row>
    <row r="803" spans="1:22" hidden="1">
      <c r="A803" s="86" t="s">
        <v>2121</v>
      </c>
      <c r="B803" t="s">
        <v>4245</v>
      </c>
      <c r="C803" s="4">
        <v>366041300000</v>
      </c>
      <c r="D803" t="s">
        <v>3945</v>
      </c>
      <c r="E803">
        <f>+_xlfn.XLOOKUP(UTILIZADAS[[#This Row],[Numero_Cuenta]],'[1]cobros_marzo (fijo)'!$B:$B,'[1]cobros_marzo (fijo)'!$D:$D,,0)</f>
        <v>0</v>
      </c>
      <c r="G803" s="3">
        <v>46026</v>
      </c>
      <c r="H803">
        <v>67465348</v>
      </c>
      <c r="I803" t="s">
        <v>4033</v>
      </c>
      <c r="K803" t="s">
        <v>3075</v>
      </c>
      <c r="O803" s="3">
        <v>46026</v>
      </c>
      <c r="S803" t="s">
        <v>3886</v>
      </c>
      <c r="T803" t="s">
        <v>64</v>
      </c>
      <c r="U803" t="s">
        <v>65</v>
      </c>
      <c r="V803" t="e">
        <f>_xlfn.XLOOKUP(UTILIZADAS[[#This Row],[Contacto1]],Tabla2[phone_number_dialed],Tabla2[status_name],,0)</f>
        <v>#N/A</v>
      </c>
    </row>
    <row r="804" spans="1:22" hidden="1">
      <c r="A804" s="86" t="s">
        <v>2121</v>
      </c>
      <c r="B804" t="s">
        <v>1502</v>
      </c>
      <c r="C804" s="4">
        <v>362040630000</v>
      </c>
      <c r="D804" t="s">
        <v>3945</v>
      </c>
      <c r="E804">
        <f>+_xlfn.XLOOKUP(UTILIZADAS[[#This Row],[Numero_Cuenta]],'[1]cobros_marzo (fijo)'!$B:$B,'[1]cobros_marzo (fijo)'!$D:$D,,0)</f>
        <v>0</v>
      </c>
      <c r="G804" s="3">
        <v>46026</v>
      </c>
      <c r="H804">
        <v>68905432</v>
      </c>
      <c r="I804" t="s">
        <v>3988</v>
      </c>
      <c r="K804" t="s">
        <v>2023</v>
      </c>
      <c r="O804" s="3">
        <v>46026</v>
      </c>
      <c r="S804" t="s">
        <v>1503</v>
      </c>
      <c r="T804" t="s">
        <v>64</v>
      </c>
      <c r="U804" t="s">
        <v>65</v>
      </c>
      <c r="V804" t="e">
        <f>_xlfn.XLOOKUP(UTILIZADAS[[#This Row],[Contacto1]],Tabla2[phone_number_dialed],Tabla2[status_name],,0)</f>
        <v>#N/A</v>
      </c>
    </row>
    <row r="805" spans="1:22" hidden="1">
      <c r="A805" s="86" t="s">
        <v>2121</v>
      </c>
      <c r="B805" t="s">
        <v>2301</v>
      </c>
      <c r="C805" s="4">
        <v>369039440000</v>
      </c>
      <c r="D805" t="s">
        <v>3945</v>
      </c>
      <c r="E805">
        <f>+_xlfn.XLOOKUP(UTILIZADAS[[#This Row],[Numero_Cuenta]],'[1]cobros_marzo (fijo)'!$B:$B,'[1]cobros_marzo (fijo)'!$D:$D,,0)</f>
        <v>0</v>
      </c>
      <c r="G805" s="3">
        <v>46026</v>
      </c>
      <c r="H805">
        <v>67542007</v>
      </c>
      <c r="I805" t="s">
        <v>4034</v>
      </c>
      <c r="K805" t="s">
        <v>3076</v>
      </c>
      <c r="O805" s="3">
        <v>46026</v>
      </c>
      <c r="S805" t="s">
        <v>3887</v>
      </c>
      <c r="T805" t="s">
        <v>64</v>
      </c>
      <c r="U805" t="s">
        <v>65</v>
      </c>
      <c r="V805" t="e">
        <f>_xlfn.XLOOKUP(UTILIZADAS[[#This Row],[Contacto1]],Tabla2[phone_number_dialed],Tabla2[status_name],,0)</f>
        <v>#N/A</v>
      </c>
    </row>
    <row r="806" spans="1:22" hidden="1">
      <c r="A806" s="86" t="s">
        <v>2121</v>
      </c>
      <c r="B806" t="s">
        <v>2302</v>
      </c>
      <c r="C806" s="4">
        <v>369031330000</v>
      </c>
      <c r="D806" t="s">
        <v>3945</v>
      </c>
      <c r="E806">
        <f>+_xlfn.XLOOKUP(UTILIZADAS[[#This Row],[Numero_Cuenta]],'[1]cobros_marzo (fijo)'!$B:$B,'[1]cobros_marzo (fijo)'!$D:$D,,0)</f>
        <v>0</v>
      </c>
      <c r="G806" s="3">
        <v>46026</v>
      </c>
      <c r="H806">
        <v>64746422</v>
      </c>
      <c r="I806" t="s">
        <v>4035</v>
      </c>
      <c r="K806" t="s">
        <v>3077</v>
      </c>
      <c r="O806" s="3">
        <v>46026</v>
      </c>
      <c r="S806" t="s">
        <v>3888</v>
      </c>
      <c r="T806" t="s">
        <v>64</v>
      </c>
      <c r="U806" t="s">
        <v>65</v>
      </c>
      <c r="V806" t="e">
        <f>_xlfn.XLOOKUP(UTILIZADAS[[#This Row],[Contacto1]],Tabla2[phone_number_dialed],Tabla2[status_name],,0)</f>
        <v>#N/A</v>
      </c>
    </row>
    <row r="807" spans="1:22" hidden="1">
      <c r="A807" s="86" t="s">
        <v>2121</v>
      </c>
      <c r="B807" t="s">
        <v>2303</v>
      </c>
      <c r="C807" s="4">
        <v>361043240000</v>
      </c>
      <c r="D807" t="s">
        <v>3945</v>
      </c>
      <c r="E807">
        <f>+_xlfn.XLOOKUP(UTILIZADAS[[#This Row],[Numero_Cuenta]],'[1]cobros_marzo (fijo)'!$B:$B,'[1]cobros_marzo (fijo)'!$D:$D,,0)</f>
        <v>0</v>
      </c>
      <c r="G807" s="3">
        <v>46026</v>
      </c>
      <c r="H807">
        <v>66235009</v>
      </c>
      <c r="I807" t="s">
        <v>4036</v>
      </c>
      <c r="K807" t="s">
        <v>3078</v>
      </c>
      <c r="O807" s="3">
        <v>46026</v>
      </c>
      <c r="S807" t="s">
        <v>3889</v>
      </c>
      <c r="T807" t="s">
        <v>64</v>
      </c>
      <c r="U807" t="s">
        <v>65</v>
      </c>
      <c r="V807" t="e">
        <f>_xlfn.XLOOKUP(UTILIZADAS[[#This Row],[Contacto1]],Tabla2[phone_number_dialed],Tabla2[status_name],,0)</f>
        <v>#N/A</v>
      </c>
    </row>
    <row r="808" spans="1:22" hidden="1">
      <c r="A808" s="86" t="s">
        <v>2121</v>
      </c>
      <c r="B808" t="s">
        <v>2304</v>
      </c>
      <c r="C808" s="4">
        <v>367043220000</v>
      </c>
      <c r="D808" t="s">
        <v>3945</v>
      </c>
      <c r="E808">
        <f>+_xlfn.XLOOKUP(UTILIZADAS[[#This Row],[Numero_Cuenta]],'[1]cobros_marzo (fijo)'!$B:$B,'[1]cobros_marzo (fijo)'!$D:$D,,0)</f>
        <v>0</v>
      </c>
      <c r="G808" s="3">
        <v>46026</v>
      </c>
      <c r="H808">
        <v>69092525</v>
      </c>
      <c r="I808" t="s">
        <v>4037</v>
      </c>
      <c r="K808" t="s">
        <v>3079</v>
      </c>
      <c r="O808" s="3">
        <v>46026</v>
      </c>
      <c r="S808" t="s">
        <v>3890</v>
      </c>
      <c r="T808" t="s">
        <v>64</v>
      </c>
      <c r="U808" t="s">
        <v>65</v>
      </c>
      <c r="V808" t="e">
        <f>_xlfn.XLOOKUP(UTILIZADAS[[#This Row],[Contacto1]],Tabla2[phone_number_dialed],Tabla2[status_name],,0)</f>
        <v>#N/A</v>
      </c>
    </row>
    <row r="809" spans="1:22" hidden="1">
      <c r="A809" s="86" t="s">
        <v>2121</v>
      </c>
      <c r="B809" t="s">
        <v>4246</v>
      </c>
      <c r="C809" s="4">
        <v>369042400000</v>
      </c>
      <c r="D809" t="s">
        <v>3945</v>
      </c>
      <c r="E809">
        <f>+_xlfn.XLOOKUP(UTILIZADAS[[#This Row],[Numero_Cuenta]],'[1]cobros_marzo (fijo)'!$B:$B,'[1]cobros_marzo (fijo)'!$D:$D,,0)</f>
        <v>0</v>
      </c>
      <c r="G809" s="3">
        <v>46026</v>
      </c>
      <c r="H809">
        <v>63374360</v>
      </c>
      <c r="I809" t="s">
        <v>4038</v>
      </c>
      <c r="K809" t="s">
        <v>3080</v>
      </c>
      <c r="O809" s="3">
        <v>46026</v>
      </c>
      <c r="S809" t="s">
        <v>3891</v>
      </c>
      <c r="T809" t="s">
        <v>64</v>
      </c>
      <c r="U809" t="s">
        <v>65</v>
      </c>
      <c r="V809" t="e">
        <f>_xlfn.XLOOKUP(UTILIZADAS[[#This Row],[Contacto1]],Tabla2[phone_number_dialed],Tabla2[status_name],,0)</f>
        <v>#N/A</v>
      </c>
    </row>
    <row r="810" spans="1:22" hidden="1">
      <c r="A810" s="86" t="s">
        <v>2121</v>
      </c>
      <c r="B810" t="s">
        <v>4247</v>
      </c>
      <c r="C810" s="4">
        <v>362040240000</v>
      </c>
      <c r="D810" t="s">
        <v>3945</v>
      </c>
      <c r="E810">
        <f>+_xlfn.XLOOKUP(UTILIZADAS[[#This Row],[Numero_Cuenta]],'[1]cobros_marzo (fijo)'!$B:$B,'[1]cobros_marzo (fijo)'!$D:$D,,0)</f>
        <v>0</v>
      </c>
      <c r="G810" s="3">
        <v>46026</v>
      </c>
      <c r="H810">
        <v>65411583</v>
      </c>
      <c r="I810" t="s">
        <v>4039</v>
      </c>
      <c r="K810" t="s">
        <v>3081</v>
      </c>
      <c r="O810" s="3">
        <v>46026</v>
      </c>
      <c r="S810" t="s">
        <v>3892</v>
      </c>
      <c r="T810" t="s">
        <v>64</v>
      </c>
      <c r="U810" t="s">
        <v>65</v>
      </c>
      <c r="V810" t="e">
        <f>_xlfn.XLOOKUP(UTILIZADAS[[#This Row],[Contacto1]],Tabla2[phone_number_dialed],Tabla2[status_name],,0)</f>
        <v>#N/A</v>
      </c>
    </row>
    <row r="811" spans="1:22" hidden="1">
      <c r="A811" s="86" t="s">
        <v>2121</v>
      </c>
      <c r="B811" t="s">
        <v>2305</v>
      </c>
      <c r="C811" s="4">
        <v>369041900000</v>
      </c>
      <c r="D811" t="s">
        <v>3945</v>
      </c>
      <c r="E811">
        <f>+_xlfn.XLOOKUP(UTILIZADAS[[#This Row],[Numero_Cuenta]],'[1]cobros_marzo (fijo)'!$B:$B,'[1]cobros_marzo (fijo)'!$D:$D,,0)</f>
        <v>0</v>
      </c>
      <c r="G811" s="3">
        <v>46026</v>
      </c>
      <c r="H811">
        <v>67323047</v>
      </c>
      <c r="I811" t="s">
        <v>4040</v>
      </c>
      <c r="K811" t="s">
        <v>3082</v>
      </c>
      <c r="O811" s="3">
        <v>46026</v>
      </c>
      <c r="S811" t="s">
        <v>3893</v>
      </c>
      <c r="T811" t="s">
        <v>64</v>
      </c>
      <c r="U811" t="s">
        <v>65</v>
      </c>
      <c r="V811" t="e">
        <f>_xlfn.XLOOKUP(UTILIZADAS[[#This Row],[Contacto1]],Tabla2[phone_number_dialed],Tabla2[status_name],,0)</f>
        <v>#N/A</v>
      </c>
    </row>
    <row r="812" spans="1:22" hidden="1">
      <c r="A812" s="86" t="s">
        <v>2121</v>
      </c>
      <c r="B812" t="s">
        <v>4248</v>
      </c>
      <c r="C812" s="4">
        <v>369041980000</v>
      </c>
      <c r="D812" t="s">
        <v>3945</v>
      </c>
      <c r="E812">
        <f>+_xlfn.XLOOKUP(UTILIZADAS[[#This Row],[Numero_Cuenta]],'[1]cobros_marzo (fijo)'!$B:$B,'[1]cobros_marzo (fijo)'!$D:$D,,0)</f>
        <v>0</v>
      </c>
      <c r="G812" s="3">
        <v>46026</v>
      </c>
      <c r="H812">
        <v>66885841</v>
      </c>
      <c r="I812" t="s">
        <v>4041</v>
      </c>
      <c r="K812" t="s">
        <v>3083</v>
      </c>
      <c r="O812" s="3">
        <v>46026</v>
      </c>
      <c r="S812" t="s">
        <v>3894</v>
      </c>
      <c r="T812" t="s">
        <v>84</v>
      </c>
      <c r="U812" t="s">
        <v>65</v>
      </c>
      <c r="V812" t="e">
        <f>_xlfn.XLOOKUP(UTILIZADAS[[#This Row],[Contacto1]],Tabla2[phone_number_dialed],Tabla2[status_name],,0)</f>
        <v>#N/A</v>
      </c>
    </row>
    <row r="813" spans="1:22" hidden="1">
      <c r="A813" s="86" t="s">
        <v>2121</v>
      </c>
      <c r="B813" t="s">
        <v>4249</v>
      </c>
      <c r="C813" s="4">
        <v>361041030000</v>
      </c>
      <c r="D813" t="s">
        <v>3945</v>
      </c>
      <c r="E813">
        <f>+_xlfn.XLOOKUP(UTILIZADAS[[#This Row],[Numero_Cuenta]],'[1]cobros_marzo (fijo)'!$B:$B,'[1]cobros_marzo (fijo)'!$D:$D,,0)</f>
        <v>0</v>
      </c>
      <c r="G813" s="3">
        <v>46026</v>
      </c>
      <c r="H813">
        <v>63864444</v>
      </c>
      <c r="I813" t="s">
        <v>4042</v>
      </c>
      <c r="K813" t="s">
        <v>3084</v>
      </c>
      <c r="O813" s="3">
        <v>46026</v>
      </c>
      <c r="S813" t="s">
        <v>3895</v>
      </c>
      <c r="T813" t="s">
        <v>64</v>
      </c>
      <c r="U813" t="s">
        <v>65</v>
      </c>
      <c r="V813" t="e">
        <f>_xlfn.XLOOKUP(UTILIZADAS[[#This Row],[Contacto1]],Tabla2[phone_number_dialed],Tabla2[status_name],,0)</f>
        <v>#N/A</v>
      </c>
    </row>
    <row r="814" spans="1:22" hidden="1">
      <c r="A814" s="86" t="s">
        <v>2121</v>
      </c>
      <c r="B814" t="s">
        <v>2306</v>
      </c>
      <c r="C814" s="4">
        <v>364042230000</v>
      </c>
      <c r="D814" t="s">
        <v>3945</v>
      </c>
      <c r="E814">
        <f>+_xlfn.XLOOKUP(UTILIZADAS[[#This Row],[Numero_Cuenta]],'[1]cobros_marzo (fijo)'!$B:$B,'[1]cobros_marzo (fijo)'!$D:$D,,0)</f>
        <v>0</v>
      </c>
      <c r="G814" s="3">
        <v>46026</v>
      </c>
      <c r="H814">
        <v>63122882</v>
      </c>
      <c r="I814" t="s">
        <v>4043</v>
      </c>
      <c r="K814" t="s">
        <v>3085</v>
      </c>
      <c r="O814" s="3">
        <v>46026</v>
      </c>
      <c r="S814" t="s">
        <v>3896</v>
      </c>
      <c r="T814" t="s">
        <v>64</v>
      </c>
      <c r="U814" t="s">
        <v>65</v>
      </c>
      <c r="V814" t="e">
        <f>_xlfn.XLOOKUP(UTILIZADAS[[#This Row],[Contacto1]],Tabla2[phone_number_dialed],Tabla2[status_name],,0)</f>
        <v>#N/A</v>
      </c>
    </row>
    <row r="815" spans="1:22" hidden="1">
      <c r="A815" s="86" t="s">
        <v>2121</v>
      </c>
      <c r="B815" t="s">
        <v>4250</v>
      </c>
      <c r="C815" s="4">
        <v>369042460000</v>
      </c>
      <c r="D815" t="s">
        <v>3945</v>
      </c>
      <c r="E815">
        <f>+_xlfn.XLOOKUP(UTILIZADAS[[#This Row],[Numero_Cuenta]],'[1]cobros_marzo (fijo)'!$B:$B,'[1]cobros_marzo (fijo)'!$D:$D,,0)</f>
        <v>0</v>
      </c>
      <c r="G815" s="3">
        <v>46026</v>
      </c>
      <c r="H815">
        <v>61814394</v>
      </c>
      <c r="I815" t="s">
        <v>4044</v>
      </c>
      <c r="K815" t="s">
        <v>3086</v>
      </c>
      <c r="O815" s="3">
        <v>46026</v>
      </c>
      <c r="S815" t="s">
        <v>3897</v>
      </c>
      <c r="T815" t="s">
        <v>64</v>
      </c>
      <c r="U815" t="s">
        <v>65</v>
      </c>
      <c r="V815" t="e">
        <f>_xlfn.XLOOKUP(UTILIZADAS[[#This Row],[Contacto1]],Tabla2[phone_number_dialed],Tabla2[status_name],,0)</f>
        <v>#N/A</v>
      </c>
    </row>
    <row r="816" spans="1:22" hidden="1">
      <c r="A816" s="86" t="s">
        <v>2121</v>
      </c>
      <c r="B816" t="s">
        <v>2307</v>
      </c>
      <c r="C816" s="4">
        <v>369045150000</v>
      </c>
      <c r="D816" t="s">
        <v>3945</v>
      </c>
      <c r="E816">
        <f>+_xlfn.XLOOKUP(UTILIZADAS[[#This Row],[Numero_Cuenta]],'[1]cobros_marzo (fijo)'!$B:$B,'[1]cobros_marzo (fijo)'!$D:$D,,0)</f>
        <v>0</v>
      </c>
      <c r="G816" s="3">
        <v>46026</v>
      </c>
      <c r="H816">
        <v>0</v>
      </c>
      <c r="I816" t="s">
        <v>3984</v>
      </c>
      <c r="K816" t="s">
        <v>3087</v>
      </c>
      <c r="O816" s="3">
        <v>46026</v>
      </c>
      <c r="S816" t="s">
        <v>3898</v>
      </c>
      <c r="T816" t="s">
        <v>64</v>
      </c>
      <c r="U816" t="s">
        <v>65</v>
      </c>
      <c r="V816" t="e">
        <f>_xlfn.XLOOKUP(UTILIZADAS[[#This Row],[Contacto1]],Tabla2[phone_number_dialed],Tabla2[status_name],,0)</f>
        <v>#N/A</v>
      </c>
    </row>
    <row r="817" spans="1:22" hidden="1">
      <c r="A817" s="86" t="s">
        <v>2121</v>
      </c>
      <c r="B817" t="s">
        <v>2308</v>
      </c>
      <c r="C817" s="4">
        <v>363045090000</v>
      </c>
      <c r="D817" t="s">
        <v>3945</v>
      </c>
      <c r="E817">
        <f>+_xlfn.XLOOKUP(UTILIZADAS[[#This Row],[Numero_Cuenta]],'[1]cobros_marzo (fijo)'!$B:$B,'[1]cobros_marzo (fijo)'!$D:$D,,0)</f>
        <v>0</v>
      </c>
      <c r="G817" s="3">
        <v>46026</v>
      </c>
      <c r="H817">
        <v>0</v>
      </c>
      <c r="I817" t="s">
        <v>3984</v>
      </c>
      <c r="K817" t="s">
        <v>3088</v>
      </c>
      <c r="O817" s="3">
        <v>46026</v>
      </c>
      <c r="S817" t="s">
        <v>3899</v>
      </c>
      <c r="T817" t="s">
        <v>64</v>
      </c>
      <c r="U817" t="s">
        <v>65</v>
      </c>
      <c r="V817" t="e">
        <f>_xlfn.XLOOKUP(UTILIZADAS[[#This Row],[Contacto1]],Tabla2[phone_number_dialed],Tabla2[status_name],,0)</f>
        <v>#N/A</v>
      </c>
    </row>
    <row r="818" spans="1:22" hidden="1">
      <c r="A818" s="86" t="s">
        <v>2121</v>
      </c>
      <c r="B818" t="s">
        <v>4251</v>
      </c>
      <c r="C818" s="4">
        <v>362044350000</v>
      </c>
      <c r="D818" t="s">
        <v>3945</v>
      </c>
      <c r="E818">
        <f>+_xlfn.XLOOKUP(UTILIZADAS[[#This Row],[Numero_Cuenta]],'[1]cobros_marzo (fijo)'!$B:$B,'[1]cobros_marzo (fijo)'!$D:$D,,0)</f>
        <v>0</v>
      </c>
      <c r="G818" s="3">
        <v>46026</v>
      </c>
      <c r="H818">
        <v>67271810</v>
      </c>
      <c r="I818" t="s">
        <v>4045</v>
      </c>
      <c r="K818" t="s">
        <v>3089</v>
      </c>
      <c r="O818" s="3">
        <v>46026</v>
      </c>
      <c r="S818" t="s">
        <v>3900</v>
      </c>
      <c r="T818" t="s">
        <v>64</v>
      </c>
      <c r="U818" t="s">
        <v>65</v>
      </c>
      <c r="V818" t="e">
        <f>_xlfn.XLOOKUP(UTILIZADAS[[#This Row],[Contacto1]],Tabla2[phone_number_dialed],Tabla2[status_name],,0)</f>
        <v>#N/A</v>
      </c>
    </row>
    <row r="819" spans="1:22" hidden="1">
      <c r="A819" s="86" t="s">
        <v>2121</v>
      </c>
      <c r="B819" t="s">
        <v>4252</v>
      </c>
      <c r="C819" s="4">
        <v>361044590000</v>
      </c>
      <c r="D819" t="s">
        <v>3945</v>
      </c>
      <c r="E819">
        <f>+_xlfn.XLOOKUP(UTILIZADAS[[#This Row],[Numero_Cuenta]],'[1]cobros_marzo (fijo)'!$B:$B,'[1]cobros_marzo (fijo)'!$D:$D,,0)</f>
        <v>0</v>
      </c>
      <c r="G819" s="3">
        <v>46026</v>
      </c>
      <c r="H819">
        <v>60590544</v>
      </c>
      <c r="I819" t="s">
        <v>4046</v>
      </c>
      <c r="K819" t="s">
        <v>3090</v>
      </c>
      <c r="O819" s="3">
        <v>46026</v>
      </c>
      <c r="S819" t="s">
        <v>3901</v>
      </c>
      <c r="T819" t="s">
        <v>64</v>
      </c>
      <c r="U819" t="s">
        <v>65</v>
      </c>
      <c r="V819" t="e">
        <f>_xlfn.XLOOKUP(UTILIZADAS[[#This Row],[Contacto1]],Tabla2[phone_number_dialed],Tabla2[status_name],,0)</f>
        <v>#N/A</v>
      </c>
    </row>
    <row r="820" spans="1:22" hidden="1">
      <c r="A820" s="86" t="s">
        <v>2121</v>
      </c>
      <c r="B820" t="s">
        <v>4253</v>
      </c>
      <c r="C820" s="4">
        <v>366041170000</v>
      </c>
      <c r="D820" t="s">
        <v>3945</v>
      </c>
      <c r="E820">
        <f>+_xlfn.XLOOKUP(UTILIZADAS[[#This Row],[Numero_Cuenta]],'[1]cobros_marzo (fijo)'!$B:$B,'[1]cobros_marzo (fijo)'!$D:$D,,0)</f>
        <v>0</v>
      </c>
      <c r="G820" s="3">
        <v>46026</v>
      </c>
      <c r="H820">
        <v>68490478</v>
      </c>
      <c r="I820" t="s">
        <v>4047</v>
      </c>
      <c r="K820" t="s">
        <v>3091</v>
      </c>
      <c r="O820" s="3">
        <v>46026</v>
      </c>
      <c r="S820" t="s">
        <v>3902</v>
      </c>
      <c r="T820" t="s">
        <v>64</v>
      </c>
      <c r="U820" t="s">
        <v>65</v>
      </c>
      <c r="V820" t="e">
        <f>_xlfn.XLOOKUP(UTILIZADAS[[#This Row],[Contacto1]],Tabla2[phone_number_dialed],Tabla2[status_name],,0)</f>
        <v>#N/A</v>
      </c>
    </row>
    <row r="821" spans="1:22" hidden="1">
      <c r="A821" s="86" t="s">
        <v>2121</v>
      </c>
      <c r="B821" t="s">
        <v>4254</v>
      </c>
      <c r="C821" s="4">
        <v>312062280000</v>
      </c>
      <c r="D821" t="s">
        <v>3945</v>
      </c>
      <c r="E821">
        <f>+_xlfn.XLOOKUP(UTILIZADAS[[#This Row],[Numero_Cuenta]],'[1]cobros_marzo (fijo)'!$B:$B,'[1]cobros_marzo (fijo)'!$D:$D,,0)</f>
        <v>0</v>
      </c>
      <c r="G821" s="3">
        <v>46026</v>
      </c>
      <c r="H821">
        <v>61478550</v>
      </c>
      <c r="I821" t="s">
        <v>4048</v>
      </c>
      <c r="K821" t="s">
        <v>3092</v>
      </c>
      <c r="O821" s="3">
        <v>46026</v>
      </c>
      <c r="S821" t="s">
        <v>3903</v>
      </c>
      <c r="T821" t="s">
        <v>64</v>
      </c>
      <c r="U821" t="s">
        <v>65</v>
      </c>
      <c r="V821" t="e">
        <f>_xlfn.XLOOKUP(UTILIZADAS[[#This Row],[Contacto1]],Tabla2[phone_number_dialed],Tabla2[status_name],,0)</f>
        <v>#N/A</v>
      </c>
    </row>
    <row r="822" spans="1:22" hidden="1">
      <c r="A822" s="86" t="s">
        <v>2121</v>
      </c>
      <c r="B822" t="s">
        <v>4255</v>
      </c>
      <c r="C822" s="4">
        <v>365043260000</v>
      </c>
      <c r="D822" t="s">
        <v>3945</v>
      </c>
      <c r="E822">
        <f>+_xlfn.XLOOKUP(UTILIZADAS[[#This Row],[Numero_Cuenta]],'[1]cobros_marzo (fijo)'!$B:$B,'[1]cobros_marzo (fijo)'!$D:$D,,0)</f>
        <v>0</v>
      </c>
      <c r="G822" s="3">
        <v>46026</v>
      </c>
      <c r="H822">
        <v>64267994</v>
      </c>
      <c r="I822" t="s">
        <v>4049</v>
      </c>
      <c r="K822" t="s">
        <v>3093</v>
      </c>
      <c r="O822" s="3">
        <v>46026</v>
      </c>
      <c r="S822" t="s">
        <v>3904</v>
      </c>
      <c r="T822" t="s">
        <v>64</v>
      </c>
      <c r="U822" t="s">
        <v>65</v>
      </c>
      <c r="V822" t="e">
        <f>_xlfn.XLOOKUP(UTILIZADAS[[#This Row],[Contacto1]],Tabla2[phone_number_dialed],Tabla2[status_name],,0)</f>
        <v>#N/A</v>
      </c>
    </row>
    <row r="823" spans="1:22" hidden="1">
      <c r="A823" s="86" t="s">
        <v>2121</v>
      </c>
      <c r="B823" t="s">
        <v>2309</v>
      </c>
      <c r="C823" s="4">
        <v>369045940000</v>
      </c>
      <c r="D823" t="s">
        <v>3945</v>
      </c>
      <c r="E823">
        <f>+_xlfn.XLOOKUP(UTILIZADAS[[#This Row],[Numero_Cuenta]],'[1]cobros_marzo (fijo)'!$B:$B,'[1]cobros_marzo (fijo)'!$D:$D,,0)</f>
        <v>0</v>
      </c>
      <c r="G823" s="3">
        <v>46026</v>
      </c>
      <c r="H823">
        <v>63992513</v>
      </c>
      <c r="I823" t="s">
        <v>4050</v>
      </c>
      <c r="K823" t="s">
        <v>3094</v>
      </c>
      <c r="O823" s="3">
        <v>46026</v>
      </c>
      <c r="S823" t="s">
        <v>3905</v>
      </c>
      <c r="T823" t="s">
        <v>64</v>
      </c>
      <c r="U823" t="s">
        <v>65</v>
      </c>
      <c r="V823" t="e">
        <f>_xlfn.XLOOKUP(UTILIZADAS[[#This Row],[Contacto1]],Tabla2[phone_number_dialed],Tabla2[status_name],,0)</f>
        <v>#N/A</v>
      </c>
    </row>
    <row r="824" spans="1:22" hidden="1">
      <c r="A824" s="86" t="s">
        <v>2121</v>
      </c>
      <c r="B824" t="s">
        <v>2310</v>
      </c>
      <c r="C824" s="4">
        <v>367041060000</v>
      </c>
      <c r="D824" t="s">
        <v>3945</v>
      </c>
      <c r="E824">
        <f>+_xlfn.XLOOKUP(UTILIZADAS[[#This Row],[Numero_Cuenta]],'[1]cobros_marzo (fijo)'!$B:$B,'[1]cobros_marzo (fijo)'!$D:$D,,0)</f>
        <v>0</v>
      </c>
      <c r="G824" s="3">
        <v>46026</v>
      </c>
      <c r="H824">
        <v>64121203</v>
      </c>
      <c r="I824" t="s">
        <v>4051</v>
      </c>
      <c r="K824" t="s">
        <v>3095</v>
      </c>
      <c r="O824" s="3">
        <v>46026</v>
      </c>
      <c r="S824" t="s">
        <v>3906</v>
      </c>
      <c r="T824" t="s">
        <v>64</v>
      </c>
      <c r="U824" t="s">
        <v>65</v>
      </c>
      <c r="V824" t="e">
        <f>_xlfn.XLOOKUP(UTILIZADAS[[#This Row],[Contacto1]],Tabla2[phone_number_dialed],Tabla2[status_name],,0)</f>
        <v>#N/A</v>
      </c>
    </row>
    <row r="825" spans="1:22" hidden="1">
      <c r="A825" s="86" t="s">
        <v>2121</v>
      </c>
      <c r="B825" t="s">
        <v>2311</v>
      </c>
      <c r="C825" s="4">
        <v>363042870000</v>
      </c>
      <c r="D825" t="s">
        <v>3945</v>
      </c>
      <c r="E825">
        <f>+_xlfn.XLOOKUP(UTILIZADAS[[#This Row],[Numero_Cuenta]],'[1]cobros_marzo (fijo)'!$B:$B,'[1]cobros_marzo (fijo)'!$D:$D,,0)</f>
        <v>0</v>
      </c>
      <c r="G825" s="3">
        <v>46026</v>
      </c>
      <c r="H825">
        <v>67161815</v>
      </c>
      <c r="I825" t="s">
        <v>4052</v>
      </c>
      <c r="K825" t="s">
        <v>3096</v>
      </c>
      <c r="O825" s="3">
        <v>46026</v>
      </c>
      <c r="S825" t="s">
        <v>3907</v>
      </c>
      <c r="T825" t="s">
        <v>84</v>
      </c>
      <c r="U825" t="s">
        <v>65</v>
      </c>
      <c r="V825" t="e">
        <f>_xlfn.XLOOKUP(UTILIZADAS[[#This Row],[Contacto1]],Tabla2[phone_number_dialed],Tabla2[status_name],,0)</f>
        <v>#N/A</v>
      </c>
    </row>
    <row r="826" spans="1:22" hidden="1">
      <c r="A826" s="86" t="s">
        <v>2121</v>
      </c>
      <c r="B826" t="s">
        <v>2312</v>
      </c>
      <c r="C826" s="4">
        <v>367043290000</v>
      </c>
      <c r="D826" t="s">
        <v>3945</v>
      </c>
      <c r="E826">
        <f>+_xlfn.XLOOKUP(UTILIZADAS[[#This Row],[Numero_Cuenta]],'[1]cobros_marzo (fijo)'!$B:$B,'[1]cobros_marzo (fijo)'!$D:$D,,0)</f>
        <v>0</v>
      </c>
      <c r="G826" s="3">
        <v>46026</v>
      </c>
      <c r="H826">
        <v>64450926</v>
      </c>
      <c r="I826" t="s">
        <v>4053</v>
      </c>
      <c r="K826" t="s">
        <v>3097</v>
      </c>
      <c r="O826" s="3">
        <v>46026</v>
      </c>
      <c r="S826">
        <v>19915765</v>
      </c>
      <c r="T826" t="s">
        <v>84</v>
      </c>
      <c r="U826" t="s">
        <v>65</v>
      </c>
      <c r="V826" t="e">
        <f>_xlfn.XLOOKUP(UTILIZADAS[[#This Row],[Contacto1]],Tabla2[phone_number_dialed],Tabla2[status_name],,0)</f>
        <v>#N/A</v>
      </c>
    </row>
    <row r="827" spans="1:22" hidden="1">
      <c r="A827" s="86" t="s">
        <v>2121</v>
      </c>
      <c r="B827" t="s">
        <v>2313</v>
      </c>
      <c r="C827" s="4">
        <v>367042770000</v>
      </c>
      <c r="D827" t="s">
        <v>3945</v>
      </c>
      <c r="E827">
        <f>+_xlfn.XLOOKUP(UTILIZADAS[[#This Row],[Numero_Cuenta]],'[1]cobros_marzo (fijo)'!$B:$B,'[1]cobros_marzo (fijo)'!$D:$D,,0)</f>
        <v>0</v>
      </c>
      <c r="G827" s="3">
        <v>46026</v>
      </c>
      <c r="H827">
        <v>66680118</v>
      </c>
      <c r="I827" t="s">
        <v>4054</v>
      </c>
      <c r="K827" t="s">
        <v>3098</v>
      </c>
      <c r="O827" s="3">
        <v>46026</v>
      </c>
      <c r="S827" t="s">
        <v>3908</v>
      </c>
      <c r="T827" t="s">
        <v>84</v>
      </c>
      <c r="U827" t="s">
        <v>65</v>
      </c>
      <c r="V827" t="e">
        <f>_xlfn.XLOOKUP(UTILIZADAS[[#This Row],[Contacto1]],Tabla2[phone_number_dialed],Tabla2[status_name],,0)</f>
        <v>#N/A</v>
      </c>
    </row>
    <row r="828" spans="1:22" hidden="1">
      <c r="A828" s="86" t="s">
        <v>2121</v>
      </c>
      <c r="B828" t="s">
        <v>4256</v>
      </c>
      <c r="C828" s="4">
        <v>355344960000</v>
      </c>
      <c r="D828" t="s">
        <v>3945</v>
      </c>
      <c r="E828">
        <f>+_xlfn.XLOOKUP(UTILIZADAS[[#This Row],[Numero_Cuenta]],'[1]cobros_marzo (fijo)'!$B:$B,'[1]cobros_marzo (fijo)'!$D:$D,,0)</f>
        <v>0</v>
      </c>
      <c r="G828" s="3">
        <v>46026</v>
      </c>
      <c r="H828">
        <v>63515026</v>
      </c>
      <c r="I828" t="s">
        <v>4055</v>
      </c>
      <c r="K828" t="s">
        <v>3099</v>
      </c>
      <c r="O828" s="3">
        <v>46026</v>
      </c>
      <c r="S828" t="s">
        <v>3909</v>
      </c>
      <c r="T828" t="s">
        <v>64</v>
      </c>
      <c r="U828" t="s">
        <v>65</v>
      </c>
      <c r="V828" t="e">
        <f>_xlfn.XLOOKUP(UTILIZADAS[[#This Row],[Contacto1]],Tabla2[phone_number_dialed],Tabla2[status_name],,0)</f>
        <v>#N/A</v>
      </c>
    </row>
    <row r="829" spans="1:22" hidden="1">
      <c r="A829" s="86" t="s">
        <v>2121</v>
      </c>
      <c r="B829" t="s">
        <v>4257</v>
      </c>
      <c r="C829" s="4">
        <v>365042850000</v>
      </c>
      <c r="D829" t="s">
        <v>3945</v>
      </c>
      <c r="E829">
        <f>+_xlfn.XLOOKUP(UTILIZADAS[[#This Row],[Numero_Cuenta]],'[1]cobros_marzo (fijo)'!$B:$B,'[1]cobros_marzo (fijo)'!$D:$D,,0)</f>
        <v>0</v>
      </c>
      <c r="G829" s="3">
        <v>46026</v>
      </c>
      <c r="H829">
        <v>65599308</v>
      </c>
      <c r="I829" t="s">
        <v>4056</v>
      </c>
      <c r="K829" t="s">
        <v>3100</v>
      </c>
      <c r="O829" s="3">
        <v>46026</v>
      </c>
      <c r="S829" t="s">
        <v>3910</v>
      </c>
      <c r="T829" t="s">
        <v>2335</v>
      </c>
      <c r="U829" t="s">
        <v>65</v>
      </c>
      <c r="V829" t="e">
        <f>_xlfn.XLOOKUP(UTILIZADAS[[#This Row],[Contacto1]],Tabla2[phone_number_dialed],Tabla2[status_name],,0)</f>
        <v>#N/A</v>
      </c>
    </row>
    <row r="830" spans="1:22" hidden="1">
      <c r="A830" s="86" t="s">
        <v>2121</v>
      </c>
      <c r="B830" t="s">
        <v>2314</v>
      </c>
      <c r="C830" s="4">
        <v>369039250000</v>
      </c>
      <c r="D830" t="s">
        <v>3945</v>
      </c>
      <c r="E830">
        <f>+_xlfn.XLOOKUP(UTILIZADAS[[#This Row],[Numero_Cuenta]],'[1]cobros_marzo (fijo)'!$B:$B,'[1]cobros_marzo (fijo)'!$D:$D,,0)</f>
        <v>0</v>
      </c>
      <c r="G830" s="3">
        <v>46026</v>
      </c>
      <c r="H830">
        <v>61441494</v>
      </c>
      <c r="I830" t="s">
        <v>4057</v>
      </c>
      <c r="K830" t="s">
        <v>3101</v>
      </c>
      <c r="O830" s="3">
        <v>46026</v>
      </c>
      <c r="S830" t="s">
        <v>3911</v>
      </c>
      <c r="T830" t="s">
        <v>64</v>
      </c>
      <c r="U830" t="s">
        <v>65</v>
      </c>
      <c r="V830" t="e">
        <f>_xlfn.XLOOKUP(UTILIZADAS[[#This Row],[Contacto1]],Tabla2[phone_number_dialed],Tabla2[status_name],,0)</f>
        <v>#N/A</v>
      </c>
    </row>
    <row r="831" spans="1:22" hidden="1">
      <c r="A831" s="86" t="s">
        <v>2121</v>
      </c>
      <c r="B831" t="s">
        <v>2315</v>
      </c>
      <c r="C831" s="4">
        <v>361045560000</v>
      </c>
      <c r="D831" t="s">
        <v>3945</v>
      </c>
      <c r="E831">
        <f>+_xlfn.XLOOKUP(UTILIZADAS[[#This Row],[Numero_Cuenta]],'[1]cobros_marzo (fijo)'!$B:$B,'[1]cobros_marzo (fijo)'!$D:$D,,0)</f>
        <v>0</v>
      </c>
      <c r="G831" s="3">
        <v>46026</v>
      </c>
      <c r="H831">
        <v>68418651</v>
      </c>
      <c r="I831" t="s">
        <v>4058</v>
      </c>
      <c r="K831" t="s">
        <v>3102</v>
      </c>
      <c r="O831" s="3">
        <v>46026</v>
      </c>
      <c r="S831" t="s">
        <v>3912</v>
      </c>
      <c r="T831" t="s">
        <v>64</v>
      </c>
      <c r="U831" t="s">
        <v>65</v>
      </c>
      <c r="V831" t="e">
        <f>_xlfn.XLOOKUP(UTILIZADAS[[#This Row],[Contacto1]],Tabla2[phone_number_dialed],Tabla2[status_name],,0)</f>
        <v>#N/A</v>
      </c>
    </row>
    <row r="832" spans="1:22" hidden="1">
      <c r="A832" s="86" t="s">
        <v>2121</v>
      </c>
      <c r="B832" t="s">
        <v>4258</v>
      </c>
      <c r="C832" s="4">
        <v>363045470000</v>
      </c>
      <c r="D832" t="s">
        <v>3945</v>
      </c>
      <c r="E832">
        <f>+_xlfn.XLOOKUP(UTILIZADAS[[#This Row],[Numero_Cuenta]],'[1]cobros_marzo (fijo)'!$B:$B,'[1]cobros_marzo (fijo)'!$D:$D,,0)</f>
        <v>0</v>
      </c>
      <c r="G832" s="3">
        <v>46026</v>
      </c>
      <c r="H832">
        <v>65032955</v>
      </c>
      <c r="I832" t="s">
        <v>4059</v>
      </c>
      <c r="K832" t="s">
        <v>3103</v>
      </c>
      <c r="O832" s="3">
        <v>46026</v>
      </c>
      <c r="S832" t="s">
        <v>3913</v>
      </c>
      <c r="T832" t="s">
        <v>64</v>
      </c>
      <c r="U832" t="s">
        <v>65</v>
      </c>
      <c r="V832" t="e">
        <f>_xlfn.XLOOKUP(UTILIZADAS[[#This Row],[Contacto1]],Tabla2[phone_number_dialed],Tabla2[status_name],,0)</f>
        <v>#N/A</v>
      </c>
    </row>
    <row r="833" spans="1:22" hidden="1">
      <c r="A833" s="86" t="s">
        <v>2121</v>
      </c>
      <c r="B833" t="s">
        <v>4259</v>
      </c>
      <c r="C833" s="4">
        <v>315023150000</v>
      </c>
      <c r="D833" t="s">
        <v>3945</v>
      </c>
      <c r="E833">
        <f>+_xlfn.XLOOKUP(UTILIZADAS[[#This Row],[Numero_Cuenta]],'[1]cobros_marzo (fijo)'!$B:$B,'[1]cobros_marzo (fijo)'!$D:$D,,0)</f>
        <v>0</v>
      </c>
      <c r="G833" s="3">
        <v>46026</v>
      </c>
      <c r="H833">
        <v>64446859</v>
      </c>
      <c r="I833" t="s">
        <v>4060</v>
      </c>
      <c r="K833" t="s">
        <v>3104</v>
      </c>
      <c r="O833" s="3">
        <v>46026</v>
      </c>
      <c r="S833" t="s">
        <v>3914</v>
      </c>
      <c r="T833" t="s">
        <v>64</v>
      </c>
      <c r="U833" t="s">
        <v>65</v>
      </c>
      <c r="V833" t="e">
        <f>_xlfn.XLOOKUP(UTILIZADAS[[#This Row],[Contacto1]],Tabla2[phone_number_dialed],Tabla2[status_name],,0)</f>
        <v>#N/A</v>
      </c>
    </row>
    <row r="834" spans="1:22" hidden="1">
      <c r="A834" s="86" t="s">
        <v>2121</v>
      </c>
      <c r="B834" t="s">
        <v>4260</v>
      </c>
      <c r="C834" s="4">
        <v>368046070000</v>
      </c>
      <c r="D834" t="s">
        <v>3945</v>
      </c>
      <c r="E834">
        <f>+_xlfn.XLOOKUP(UTILIZADAS[[#This Row],[Numero_Cuenta]],'[1]cobros_marzo (fijo)'!$B:$B,'[1]cobros_marzo (fijo)'!$D:$D,,0)</f>
        <v>0</v>
      </c>
      <c r="G834" s="3">
        <v>46026</v>
      </c>
      <c r="H834">
        <v>66888447</v>
      </c>
      <c r="I834" t="s">
        <v>4061</v>
      </c>
      <c r="K834" t="s">
        <v>3105</v>
      </c>
      <c r="O834" s="3">
        <v>46026</v>
      </c>
      <c r="S834" t="s">
        <v>3915</v>
      </c>
      <c r="T834" t="s">
        <v>64</v>
      </c>
      <c r="U834" t="s">
        <v>65</v>
      </c>
      <c r="V834" t="e">
        <f>_xlfn.XLOOKUP(UTILIZADAS[[#This Row],[Contacto1]],Tabla2[phone_number_dialed],Tabla2[status_name],,0)</f>
        <v>#N/A</v>
      </c>
    </row>
    <row r="835" spans="1:22" hidden="1">
      <c r="A835" s="86" t="s">
        <v>2121</v>
      </c>
      <c r="B835" t="s">
        <v>4261</v>
      </c>
      <c r="C835" s="4">
        <v>366044660000</v>
      </c>
      <c r="D835" t="s">
        <v>3945</v>
      </c>
      <c r="E835">
        <f>+_xlfn.XLOOKUP(UTILIZADAS[[#This Row],[Numero_Cuenta]],'[1]cobros_marzo (fijo)'!$B:$B,'[1]cobros_marzo (fijo)'!$D:$D,,0)</f>
        <v>0</v>
      </c>
      <c r="G835" s="3">
        <v>46026</v>
      </c>
      <c r="H835">
        <v>69279886</v>
      </c>
      <c r="I835" t="s">
        <v>4062</v>
      </c>
      <c r="K835" t="s">
        <v>3106</v>
      </c>
      <c r="O835" s="3">
        <v>46026</v>
      </c>
      <c r="S835" t="s">
        <v>3916</v>
      </c>
      <c r="T835" t="s">
        <v>64</v>
      </c>
      <c r="U835" t="s">
        <v>65</v>
      </c>
      <c r="V835" t="e">
        <f>_xlfn.XLOOKUP(UTILIZADAS[[#This Row],[Contacto1]],Tabla2[phone_number_dialed],Tabla2[status_name],,0)</f>
        <v>#N/A</v>
      </c>
    </row>
    <row r="836" spans="1:22" hidden="1">
      <c r="A836" s="86" t="s">
        <v>2121</v>
      </c>
      <c r="B836" t="s">
        <v>2316</v>
      </c>
      <c r="C836" s="4">
        <v>804236570000</v>
      </c>
      <c r="D836" t="s">
        <v>3945</v>
      </c>
      <c r="E836">
        <f>+_xlfn.XLOOKUP(UTILIZADAS[[#This Row],[Numero_Cuenta]],'[1]cobros_marzo (fijo)'!$B:$B,'[1]cobros_marzo (fijo)'!$D:$D,,0)</f>
        <v>0</v>
      </c>
      <c r="G836" s="3">
        <v>46026</v>
      </c>
      <c r="H836">
        <v>69376282</v>
      </c>
      <c r="I836" t="s">
        <v>4063</v>
      </c>
      <c r="K836" t="s">
        <v>3107</v>
      </c>
      <c r="O836" s="3">
        <v>46026</v>
      </c>
      <c r="S836" t="s">
        <v>3917</v>
      </c>
      <c r="T836" t="s">
        <v>64</v>
      </c>
      <c r="U836" t="s">
        <v>65</v>
      </c>
      <c r="V836" t="e">
        <f>_xlfn.XLOOKUP(UTILIZADAS[[#This Row],[Contacto1]],Tabla2[phone_number_dialed],Tabla2[status_name],,0)</f>
        <v>#N/A</v>
      </c>
    </row>
    <row r="837" spans="1:22" hidden="1">
      <c r="A837" s="86" t="s">
        <v>2121</v>
      </c>
      <c r="B837" t="s">
        <v>4262</v>
      </c>
      <c r="C837" s="4">
        <v>367045450000</v>
      </c>
      <c r="D837" t="s">
        <v>3945</v>
      </c>
      <c r="E837">
        <f>+_xlfn.XLOOKUP(UTILIZADAS[[#This Row],[Numero_Cuenta]],'[1]cobros_marzo (fijo)'!$B:$B,'[1]cobros_marzo (fijo)'!$D:$D,,0)</f>
        <v>0</v>
      </c>
      <c r="G837" s="3">
        <v>46026</v>
      </c>
      <c r="H837">
        <v>64553600</v>
      </c>
      <c r="I837" t="s">
        <v>4064</v>
      </c>
      <c r="K837" t="s">
        <v>3108</v>
      </c>
      <c r="O837" s="3">
        <v>46026</v>
      </c>
      <c r="S837" t="s">
        <v>3918</v>
      </c>
      <c r="T837" t="s">
        <v>81</v>
      </c>
      <c r="U837" t="s">
        <v>65</v>
      </c>
      <c r="V837" t="e">
        <f>_xlfn.XLOOKUP(UTILIZADAS[[#This Row],[Contacto1]],Tabla2[phone_number_dialed],Tabla2[status_name],,0)</f>
        <v>#N/A</v>
      </c>
    </row>
    <row r="838" spans="1:22" hidden="1">
      <c r="A838" s="86" t="s">
        <v>2121</v>
      </c>
      <c r="B838" t="s">
        <v>4263</v>
      </c>
      <c r="C838" s="4">
        <v>368043450000</v>
      </c>
      <c r="D838" t="s">
        <v>3945</v>
      </c>
      <c r="E838">
        <f>+_xlfn.XLOOKUP(UTILIZADAS[[#This Row],[Numero_Cuenta]],'[1]cobros_marzo (fijo)'!$B:$B,'[1]cobros_marzo (fijo)'!$D:$D,,0)</f>
        <v>0</v>
      </c>
      <c r="G838" s="3">
        <v>46026</v>
      </c>
      <c r="H838">
        <v>65422007</v>
      </c>
      <c r="I838" t="s">
        <v>4065</v>
      </c>
      <c r="K838" t="s">
        <v>3109</v>
      </c>
      <c r="O838" s="3">
        <v>46026</v>
      </c>
      <c r="S838" t="s">
        <v>3919</v>
      </c>
      <c r="T838" t="s">
        <v>84</v>
      </c>
      <c r="U838" t="s">
        <v>65</v>
      </c>
      <c r="V838" t="e">
        <f>_xlfn.XLOOKUP(UTILIZADAS[[#This Row],[Contacto1]],Tabla2[phone_number_dialed],Tabla2[status_name],,0)</f>
        <v>#N/A</v>
      </c>
    </row>
    <row r="839" spans="1:22" hidden="1">
      <c r="A839" s="86" t="s">
        <v>2121</v>
      </c>
      <c r="B839" t="s">
        <v>2317</v>
      </c>
      <c r="C839" s="4">
        <v>364040960000</v>
      </c>
      <c r="D839" t="s">
        <v>3945</v>
      </c>
      <c r="E839">
        <f>+_xlfn.XLOOKUP(UTILIZADAS[[#This Row],[Numero_Cuenta]],'[1]cobros_marzo (fijo)'!$B:$B,'[1]cobros_marzo (fijo)'!$D:$D,,0)</f>
        <v>0</v>
      </c>
      <c r="G839" s="3">
        <v>46026</v>
      </c>
      <c r="H839">
        <v>62195276</v>
      </c>
      <c r="I839" t="s">
        <v>4066</v>
      </c>
      <c r="K839" t="s">
        <v>3110</v>
      </c>
      <c r="O839" s="3">
        <v>46026</v>
      </c>
      <c r="S839" t="s">
        <v>3920</v>
      </c>
      <c r="T839" t="s">
        <v>84</v>
      </c>
      <c r="U839" t="s">
        <v>65</v>
      </c>
      <c r="V839" t="e">
        <f>_xlfn.XLOOKUP(UTILIZADAS[[#This Row],[Contacto1]],Tabla2[phone_number_dialed],Tabla2[status_name],,0)</f>
        <v>#N/A</v>
      </c>
    </row>
    <row r="840" spans="1:22" hidden="1">
      <c r="A840" s="86" t="s">
        <v>2121</v>
      </c>
      <c r="B840" t="s">
        <v>2318</v>
      </c>
      <c r="C840" s="4">
        <v>361045600000</v>
      </c>
      <c r="D840" t="s">
        <v>3945</v>
      </c>
      <c r="E840">
        <f>+_xlfn.XLOOKUP(UTILIZADAS[[#This Row],[Numero_Cuenta]],'[1]cobros_marzo (fijo)'!$B:$B,'[1]cobros_marzo (fijo)'!$D:$D,,0)</f>
        <v>0</v>
      </c>
      <c r="G840" s="3">
        <v>46026</v>
      </c>
      <c r="H840">
        <v>66773797</v>
      </c>
      <c r="I840" t="s">
        <v>4067</v>
      </c>
      <c r="K840" t="s">
        <v>3111</v>
      </c>
      <c r="O840" s="3">
        <v>46026</v>
      </c>
      <c r="S840" t="s">
        <v>3921</v>
      </c>
      <c r="T840" t="s">
        <v>64</v>
      </c>
      <c r="U840" t="s">
        <v>65</v>
      </c>
      <c r="V840" t="e">
        <f>_xlfn.XLOOKUP(UTILIZADAS[[#This Row],[Contacto1]],Tabla2[phone_number_dialed],Tabla2[status_name],,0)</f>
        <v>#N/A</v>
      </c>
    </row>
    <row r="841" spans="1:22" hidden="1">
      <c r="A841" s="86" t="s">
        <v>2121</v>
      </c>
      <c r="B841" t="s">
        <v>2319</v>
      </c>
      <c r="C841" s="4">
        <v>361043620000</v>
      </c>
      <c r="D841" t="s">
        <v>3945</v>
      </c>
      <c r="E841">
        <f>+_xlfn.XLOOKUP(UTILIZADAS[[#This Row],[Numero_Cuenta]],'[1]cobros_marzo (fijo)'!$B:$B,'[1]cobros_marzo (fijo)'!$D:$D,,0)</f>
        <v>0</v>
      </c>
      <c r="G841" s="3">
        <v>46026</v>
      </c>
      <c r="H841">
        <v>65326867</v>
      </c>
      <c r="I841" t="s">
        <v>4068</v>
      </c>
      <c r="K841" t="s">
        <v>3112</v>
      </c>
      <c r="O841" s="3">
        <v>46026</v>
      </c>
      <c r="S841" t="s">
        <v>3922</v>
      </c>
      <c r="T841" t="s">
        <v>85</v>
      </c>
      <c r="U841" t="s">
        <v>65</v>
      </c>
      <c r="V841" t="e">
        <f>_xlfn.XLOOKUP(UTILIZADAS[[#This Row],[Contacto1]],Tabla2[phone_number_dialed],Tabla2[status_name],,0)</f>
        <v>#N/A</v>
      </c>
    </row>
    <row r="842" spans="1:22" hidden="1">
      <c r="A842" s="86" t="s">
        <v>2121</v>
      </c>
      <c r="B842" t="s">
        <v>2320</v>
      </c>
      <c r="C842" s="4">
        <v>365044620000</v>
      </c>
      <c r="D842" t="s">
        <v>3945</v>
      </c>
      <c r="E842">
        <f>+_xlfn.XLOOKUP(UTILIZADAS[[#This Row],[Numero_Cuenta]],'[1]cobros_marzo (fijo)'!$B:$B,'[1]cobros_marzo (fijo)'!$D:$D,,0)</f>
        <v>0</v>
      </c>
      <c r="G842" s="3">
        <v>46026</v>
      </c>
      <c r="H842">
        <v>68905432</v>
      </c>
      <c r="I842" t="s">
        <v>3988</v>
      </c>
      <c r="K842" t="s">
        <v>2023</v>
      </c>
      <c r="O842" s="3">
        <v>46026</v>
      </c>
      <c r="S842" t="s">
        <v>3923</v>
      </c>
      <c r="T842" t="s">
        <v>64</v>
      </c>
      <c r="U842" t="s">
        <v>65</v>
      </c>
      <c r="V842" t="e">
        <f>_xlfn.XLOOKUP(UTILIZADAS[[#This Row],[Contacto1]],Tabla2[phone_number_dialed],Tabla2[status_name],,0)</f>
        <v>#N/A</v>
      </c>
    </row>
    <row r="843" spans="1:22" hidden="1">
      <c r="A843" s="86" t="s">
        <v>2121</v>
      </c>
      <c r="B843" t="s">
        <v>2321</v>
      </c>
      <c r="C843" s="4">
        <v>368044060000</v>
      </c>
      <c r="D843" t="s">
        <v>3945</v>
      </c>
      <c r="E843">
        <f>+_xlfn.XLOOKUP(UTILIZADAS[[#This Row],[Numero_Cuenta]],'[1]cobros_marzo (fijo)'!$B:$B,'[1]cobros_marzo (fijo)'!$D:$D,,0)</f>
        <v>0</v>
      </c>
      <c r="G843" s="3">
        <v>46026</v>
      </c>
      <c r="H843">
        <v>65582601</v>
      </c>
      <c r="I843" t="s">
        <v>4069</v>
      </c>
      <c r="K843" t="s">
        <v>3113</v>
      </c>
      <c r="O843" s="3">
        <v>46026</v>
      </c>
      <c r="S843" t="s">
        <v>3924</v>
      </c>
      <c r="T843" t="s">
        <v>64</v>
      </c>
      <c r="U843" t="s">
        <v>65</v>
      </c>
      <c r="V843" t="e">
        <f>_xlfn.XLOOKUP(UTILIZADAS[[#This Row],[Contacto1]],Tabla2[phone_number_dialed],Tabla2[status_name],,0)</f>
        <v>#N/A</v>
      </c>
    </row>
    <row r="844" spans="1:22" hidden="1">
      <c r="A844" s="86" t="s">
        <v>2121</v>
      </c>
      <c r="B844" t="s">
        <v>2322</v>
      </c>
      <c r="C844" s="4">
        <v>369044140000</v>
      </c>
      <c r="D844" t="s">
        <v>3945</v>
      </c>
      <c r="E844">
        <f>+_xlfn.XLOOKUP(UTILIZADAS[[#This Row],[Numero_Cuenta]],'[1]cobros_marzo (fijo)'!$B:$B,'[1]cobros_marzo (fijo)'!$D:$D,,0)</f>
        <v>0</v>
      </c>
      <c r="G844" s="3">
        <v>46026</v>
      </c>
      <c r="H844">
        <v>68082860</v>
      </c>
      <c r="I844" t="s">
        <v>4070</v>
      </c>
      <c r="K844" t="s">
        <v>3114</v>
      </c>
      <c r="O844" s="3">
        <v>46026</v>
      </c>
      <c r="S844" t="s">
        <v>3925</v>
      </c>
      <c r="T844" t="s">
        <v>64</v>
      </c>
      <c r="U844" t="s">
        <v>65</v>
      </c>
      <c r="V844" t="e">
        <f>_xlfn.XLOOKUP(UTILIZADAS[[#This Row],[Contacto1]],Tabla2[phone_number_dialed],Tabla2[status_name],,0)</f>
        <v>#N/A</v>
      </c>
    </row>
    <row r="845" spans="1:22" hidden="1">
      <c r="A845" s="86" t="s">
        <v>2121</v>
      </c>
      <c r="B845" t="s">
        <v>2307</v>
      </c>
      <c r="C845" s="4">
        <v>369045150000</v>
      </c>
      <c r="D845" t="s">
        <v>3945</v>
      </c>
      <c r="E845">
        <f>+_xlfn.XLOOKUP(UTILIZADAS[[#This Row],[Numero_Cuenta]],'[1]cobros_marzo (fijo)'!$B:$B,'[1]cobros_marzo (fijo)'!$D:$D,,0)</f>
        <v>0</v>
      </c>
      <c r="G845" s="3">
        <v>46026</v>
      </c>
      <c r="H845">
        <v>0</v>
      </c>
      <c r="I845" t="s">
        <v>3984</v>
      </c>
      <c r="K845" t="s">
        <v>3087</v>
      </c>
      <c r="O845" s="3">
        <v>46026</v>
      </c>
      <c r="S845" t="s">
        <v>3898</v>
      </c>
      <c r="T845" t="s">
        <v>64</v>
      </c>
      <c r="U845" t="s">
        <v>65</v>
      </c>
      <c r="V845" t="e">
        <f>_xlfn.XLOOKUP(UTILIZADAS[[#This Row],[Contacto1]],Tabla2[phone_number_dialed],Tabla2[status_name],,0)</f>
        <v>#N/A</v>
      </c>
    </row>
    <row r="846" spans="1:22" hidden="1">
      <c r="A846" s="86" t="s">
        <v>2121</v>
      </c>
      <c r="B846" t="s">
        <v>2308</v>
      </c>
      <c r="C846" s="4">
        <v>363045090000</v>
      </c>
      <c r="D846" t="s">
        <v>3945</v>
      </c>
      <c r="E846">
        <f>+_xlfn.XLOOKUP(UTILIZADAS[[#This Row],[Numero_Cuenta]],'[1]cobros_marzo (fijo)'!$B:$B,'[1]cobros_marzo (fijo)'!$D:$D,,0)</f>
        <v>0</v>
      </c>
      <c r="G846" s="3">
        <v>46026</v>
      </c>
      <c r="H846">
        <v>0</v>
      </c>
      <c r="I846" t="s">
        <v>3984</v>
      </c>
      <c r="K846" t="s">
        <v>3088</v>
      </c>
      <c r="O846" s="3">
        <v>46026</v>
      </c>
      <c r="S846" t="s">
        <v>3899</v>
      </c>
      <c r="T846" t="s">
        <v>64</v>
      </c>
      <c r="U846" t="s">
        <v>65</v>
      </c>
      <c r="V846" t="e">
        <f>_xlfn.XLOOKUP(UTILIZADAS[[#This Row],[Contacto1]],Tabla2[phone_number_dialed],Tabla2[status_name],,0)</f>
        <v>#N/A</v>
      </c>
    </row>
    <row r="847" spans="1:22" hidden="1">
      <c r="A847" s="86" t="s">
        <v>2121</v>
      </c>
      <c r="B847" t="s">
        <v>2323</v>
      </c>
      <c r="C847" s="4">
        <v>367046420000</v>
      </c>
      <c r="D847" t="s">
        <v>3945</v>
      </c>
      <c r="E847">
        <f>+_xlfn.XLOOKUP(UTILIZADAS[[#This Row],[Numero_Cuenta]],'[1]cobros_marzo (fijo)'!$B:$B,'[1]cobros_marzo (fijo)'!$D:$D,,0)</f>
        <v>0</v>
      </c>
      <c r="G847" s="3">
        <v>46026</v>
      </c>
      <c r="H847">
        <v>64622296</v>
      </c>
      <c r="I847">
        <v>64622296</v>
      </c>
      <c r="K847" t="s">
        <v>3115</v>
      </c>
      <c r="O847" s="3">
        <v>46026</v>
      </c>
      <c r="S847" t="s">
        <v>3926</v>
      </c>
      <c r="T847" t="s">
        <v>64</v>
      </c>
      <c r="U847" t="s">
        <v>65</v>
      </c>
      <c r="V847" t="e">
        <f>_xlfn.XLOOKUP(UTILIZADAS[[#This Row],[Contacto1]],Tabla2[phone_number_dialed],Tabla2[status_name],,0)</f>
        <v>#N/A</v>
      </c>
    </row>
    <row r="848" spans="1:22" hidden="1">
      <c r="A848" s="86" t="s">
        <v>2121</v>
      </c>
      <c r="B848" t="s">
        <v>4264</v>
      </c>
      <c r="C848" s="4">
        <v>366044600000</v>
      </c>
      <c r="D848" t="s">
        <v>3945</v>
      </c>
      <c r="E848">
        <f>+_xlfn.XLOOKUP(UTILIZADAS[[#This Row],[Numero_Cuenta]],'[1]cobros_marzo (fijo)'!$B:$B,'[1]cobros_marzo (fijo)'!$D:$D,,0)</f>
        <v>0</v>
      </c>
      <c r="G848" s="3">
        <v>46026</v>
      </c>
      <c r="H848">
        <v>66960174</v>
      </c>
      <c r="I848" t="s">
        <v>4071</v>
      </c>
      <c r="K848" t="s">
        <v>3116</v>
      </c>
      <c r="O848" s="3">
        <v>46026</v>
      </c>
      <c r="S848" t="s">
        <v>3927</v>
      </c>
      <c r="T848" t="s">
        <v>64</v>
      </c>
      <c r="U848" t="s">
        <v>65</v>
      </c>
      <c r="V848" t="e">
        <f>_xlfn.XLOOKUP(UTILIZADAS[[#This Row],[Contacto1]],Tabla2[phone_number_dialed],Tabla2[status_name],,0)</f>
        <v>#N/A</v>
      </c>
    </row>
    <row r="849" spans="1:22" hidden="1">
      <c r="A849" s="86" t="s">
        <v>2121</v>
      </c>
      <c r="B849" t="s">
        <v>2324</v>
      </c>
      <c r="C849" s="4">
        <v>368046250000</v>
      </c>
      <c r="D849" t="s">
        <v>3945</v>
      </c>
      <c r="E849">
        <f>+_xlfn.XLOOKUP(UTILIZADAS[[#This Row],[Numero_Cuenta]],'[1]cobros_marzo (fijo)'!$B:$B,'[1]cobros_marzo (fijo)'!$D:$D,,0)</f>
        <v>0</v>
      </c>
      <c r="G849" s="3">
        <v>46026</v>
      </c>
      <c r="H849">
        <v>67844698</v>
      </c>
      <c r="I849" t="s">
        <v>4072</v>
      </c>
      <c r="K849" t="s">
        <v>3117</v>
      </c>
      <c r="O849" s="3">
        <v>46026</v>
      </c>
      <c r="S849" t="s">
        <v>3928</v>
      </c>
      <c r="T849" t="s">
        <v>64</v>
      </c>
      <c r="U849" t="s">
        <v>65</v>
      </c>
      <c r="V849" t="e">
        <f>_xlfn.XLOOKUP(UTILIZADAS[[#This Row],[Contacto1]],Tabla2[phone_number_dialed],Tabla2[status_name],,0)</f>
        <v>#N/A</v>
      </c>
    </row>
    <row r="850" spans="1:22" hidden="1">
      <c r="A850" s="86" t="s">
        <v>2121</v>
      </c>
      <c r="B850" t="s">
        <v>2325</v>
      </c>
      <c r="C850" s="4">
        <v>362045230000</v>
      </c>
      <c r="D850" t="s">
        <v>3945</v>
      </c>
      <c r="E850">
        <f>+_xlfn.XLOOKUP(UTILIZADAS[[#This Row],[Numero_Cuenta]],'[1]cobros_marzo (fijo)'!$B:$B,'[1]cobros_marzo (fijo)'!$D:$D,,0)</f>
        <v>0</v>
      </c>
      <c r="G850" s="3">
        <v>46026</v>
      </c>
      <c r="H850">
        <v>62283674</v>
      </c>
      <c r="I850" t="s">
        <v>4073</v>
      </c>
      <c r="K850" t="s">
        <v>3118</v>
      </c>
      <c r="O850" s="3">
        <v>46026</v>
      </c>
      <c r="S850" t="s">
        <v>3929</v>
      </c>
      <c r="T850" t="s">
        <v>64</v>
      </c>
      <c r="U850" t="s">
        <v>65</v>
      </c>
      <c r="V850" t="e">
        <f>_xlfn.XLOOKUP(UTILIZADAS[[#This Row],[Contacto1]],Tabla2[phone_number_dialed],Tabla2[status_name],,0)</f>
        <v>#N/A</v>
      </c>
    </row>
    <row r="851" spans="1:22" hidden="1">
      <c r="A851" s="86" t="s">
        <v>2121</v>
      </c>
      <c r="B851" t="s">
        <v>4265</v>
      </c>
      <c r="C851" s="4">
        <v>369044290000</v>
      </c>
      <c r="D851" t="s">
        <v>3945</v>
      </c>
      <c r="E851">
        <f>+_xlfn.XLOOKUP(UTILIZADAS[[#This Row],[Numero_Cuenta]],'[1]cobros_marzo (fijo)'!$B:$B,'[1]cobros_marzo (fijo)'!$D:$D,,0)</f>
        <v>0</v>
      </c>
      <c r="G851" s="3">
        <v>46026</v>
      </c>
      <c r="H851">
        <v>66095793</v>
      </c>
      <c r="I851">
        <v>66095793</v>
      </c>
      <c r="K851" t="s">
        <v>3119</v>
      </c>
      <c r="O851" s="3">
        <v>46026</v>
      </c>
      <c r="S851" t="s">
        <v>3930</v>
      </c>
      <c r="T851" t="s">
        <v>64</v>
      </c>
      <c r="U851" t="s">
        <v>65</v>
      </c>
      <c r="V851" t="e">
        <f>_xlfn.XLOOKUP(UTILIZADAS[[#This Row],[Contacto1]],Tabla2[phone_number_dialed],Tabla2[status_name],,0)</f>
        <v>#N/A</v>
      </c>
    </row>
    <row r="852" spans="1:22" hidden="1">
      <c r="A852" s="86" t="s">
        <v>2121</v>
      </c>
      <c r="B852" t="s">
        <v>2326</v>
      </c>
      <c r="C852" s="4">
        <v>362039070000</v>
      </c>
      <c r="D852" t="s">
        <v>3945</v>
      </c>
      <c r="E852">
        <f>+_xlfn.XLOOKUP(UTILIZADAS[[#This Row],[Numero_Cuenta]],'[1]cobros_marzo (fijo)'!$B:$B,'[1]cobros_marzo (fijo)'!$D:$D,,0)</f>
        <v>0</v>
      </c>
      <c r="G852" s="3">
        <v>46026</v>
      </c>
      <c r="H852">
        <v>66499032</v>
      </c>
      <c r="I852" t="s">
        <v>4074</v>
      </c>
      <c r="K852" t="s">
        <v>3120</v>
      </c>
      <c r="O852" s="3">
        <v>46026</v>
      </c>
      <c r="S852" t="s">
        <v>3931</v>
      </c>
      <c r="T852" t="s">
        <v>64</v>
      </c>
      <c r="U852" t="s">
        <v>65</v>
      </c>
      <c r="V852" t="e">
        <f>_xlfn.XLOOKUP(UTILIZADAS[[#This Row],[Contacto1]],Tabla2[phone_number_dialed],Tabla2[status_name],,0)</f>
        <v>#N/A</v>
      </c>
    </row>
    <row r="853" spans="1:22" hidden="1">
      <c r="A853" s="86" t="s">
        <v>2121</v>
      </c>
      <c r="B853" t="s">
        <v>2327</v>
      </c>
      <c r="C853" s="4">
        <v>359227530000</v>
      </c>
      <c r="D853" t="s">
        <v>3945</v>
      </c>
      <c r="E853">
        <f>+_xlfn.XLOOKUP(UTILIZADAS[[#This Row],[Numero_Cuenta]],'[1]cobros_marzo (fijo)'!$B:$B,'[1]cobros_marzo (fijo)'!$D:$D,,0)</f>
        <v>0</v>
      </c>
      <c r="G853" s="3">
        <v>46026</v>
      </c>
      <c r="H853">
        <v>68560545</v>
      </c>
      <c r="I853" t="s">
        <v>4075</v>
      </c>
      <c r="K853" t="s">
        <v>3121</v>
      </c>
      <c r="O853" s="3">
        <v>46026</v>
      </c>
      <c r="S853" t="s">
        <v>3932</v>
      </c>
      <c r="T853" t="s">
        <v>64</v>
      </c>
      <c r="U853" t="s">
        <v>65</v>
      </c>
      <c r="V853" t="e">
        <f>_xlfn.XLOOKUP(UTILIZADAS[[#This Row],[Contacto1]],Tabla2[phone_number_dialed],Tabla2[status_name],,0)</f>
        <v>#N/A</v>
      </c>
    </row>
    <row r="854" spans="1:22" hidden="1">
      <c r="A854" s="86" t="s">
        <v>2121</v>
      </c>
      <c r="B854" t="s">
        <v>4266</v>
      </c>
      <c r="C854" s="4">
        <v>369045400000</v>
      </c>
      <c r="D854" t="s">
        <v>3945</v>
      </c>
      <c r="E854">
        <f>+_xlfn.XLOOKUP(UTILIZADAS[[#This Row],[Numero_Cuenta]],'[1]cobros_marzo (fijo)'!$B:$B,'[1]cobros_marzo (fijo)'!$D:$D,,0)</f>
        <v>0</v>
      </c>
      <c r="G854" s="3">
        <v>46026</v>
      </c>
      <c r="H854">
        <v>65528623</v>
      </c>
      <c r="I854" t="s">
        <v>4076</v>
      </c>
      <c r="K854" t="s">
        <v>3122</v>
      </c>
      <c r="O854" s="3">
        <v>46026</v>
      </c>
      <c r="S854" t="s">
        <v>3933</v>
      </c>
      <c r="T854" t="s">
        <v>85</v>
      </c>
      <c r="U854" t="s">
        <v>65</v>
      </c>
      <c r="V854" t="e">
        <f>_xlfn.XLOOKUP(UTILIZADAS[[#This Row],[Contacto1]],Tabla2[phone_number_dialed],Tabla2[status_name],,0)</f>
        <v>#N/A</v>
      </c>
    </row>
    <row r="855" spans="1:22" hidden="1">
      <c r="A855" s="86" t="s">
        <v>2121</v>
      </c>
      <c r="B855" t="s">
        <v>4267</v>
      </c>
      <c r="C855" s="4">
        <v>369045920000</v>
      </c>
      <c r="D855" t="s">
        <v>3945</v>
      </c>
      <c r="E855">
        <f>+_xlfn.XLOOKUP(UTILIZADAS[[#This Row],[Numero_Cuenta]],'[1]cobros_marzo (fijo)'!$B:$B,'[1]cobros_marzo (fijo)'!$D:$D,,0)</f>
        <v>0</v>
      </c>
      <c r="G855" s="3">
        <v>46026</v>
      </c>
      <c r="H855">
        <v>69812294</v>
      </c>
      <c r="I855" t="s">
        <v>4077</v>
      </c>
      <c r="K855" t="s">
        <v>3123</v>
      </c>
      <c r="O855" s="3">
        <v>46026</v>
      </c>
      <c r="S855" t="s">
        <v>3934</v>
      </c>
      <c r="T855" t="s">
        <v>64</v>
      </c>
      <c r="U855" t="s">
        <v>65</v>
      </c>
      <c r="V855" t="e">
        <f>_xlfn.XLOOKUP(UTILIZADAS[[#This Row],[Contacto1]],Tabla2[phone_number_dialed],Tabla2[status_name],,0)</f>
        <v>#N/A</v>
      </c>
    </row>
    <row r="856" spans="1:22" hidden="1">
      <c r="A856" s="86" t="s">
        <v>2121</v>
      </c>
      <c r="B856" t="s">
        <v>4268</v>
      </c>
      <c r="C856" s="4">
        <v>367037860000</v>
      </c>
      <c r="D856" t="s">
        <v>3945</v>
      </c>
      <c r="E856">
        <f>+_xlfn.XLOOKUP(UTILIZADAS[[#This Row],[Numero_Cuenta]],'[1]cobros_marzo (fijo)'!$B:$B,'[1]cobros_marzo (fijo)'!$D:$D,,0)</f>
        <v>0</v>
      </c>
      <c r="G856" s="3">
        <v>46026</v>
      </c>
      <c r="H856">
        <v>68150976</v>
      </c>
      <c r="I856" t="s">
        <v>4078</v>
      </c>
      <c r="K856" t="s">
        <v>3124</v>
      </c>
      <c r="O856" s="3">
        <v>46026</v>
      </c>
      <c r="S856" t="s">
        <v>3935</v>
      </c>
      <c r="T856" t="s">
        <v>64</v>
      </c>
      <c r="U856" t="s">
        <v>65</v>
      </c>
      <c r="V856" t="e">
        <f>_xlfn.XLOOKUP(UTILIZADAS[[#This Row],[Contacto1]],Tabla2[phone_number_dialed],Tabla2[status_name],,0)</f>
        <v>#N/A</v>
      </c>
    </row>
    <row r="857" spans="1:22" hidden="1">
      <c r="A857" s="86" t="s">
        <v>2121</v>
      </c>
      <c r="B857" t="s">
        <v>4269</v>
      </c>
      <c r="C857" s="4">
        <v>366044960000</v>
      </c>
      <c r="D857" t="s">
        <v>3945</v>
      </c>
      <c r="E857">
        <f>+_xlfn.XLOOKUP(UTILIZADAS[[#This Row],[Numero_Cuenta]],'[1]cobros_marzo (fijo)'!$B:$B,'[1]cobros_marzo (fijo)'!$D:$D,,0)</f>
        <v>0</v>
      </c>
      <c r="G857" s="3">
        <v>46026</v>
      </c>
      <c r="H857">
        <v>68675138</v>
      </c>
      <c r="I857" t="s">
        <v>4079</v>
      </c>
      <c r="K857" t="s">
        <v>3125</v>
      </c>
      <c r="O857" s="3">
        <v>46026</v>
      </c>
      <c r="S857" t="s">
        <v>3936</v>
      </c>
      <c r="T857" t="s">
        <v>64</v>
      </c>
      <c r="U857" t="s">
        <v>65</v>
      </c>
      <c r="V857" t="e">
        <f>_xlfn.XLOOKUP(UTILIZADAS[[#This Row],[Contacto1]],Tabla2[phone_number_dialed],Tabla2[status_name],,0)</f>
        <v>#N/A</v>
      </c>
    </row>
    <row r="858" spans="1:22" hidden="1">
      <c r="A858" s="86" t="s">
        <v>2121</v>
      </c>
      <c r="B858" t="s">
        <v>1107</v>
      </c>
      <c r="C858" s="4">
        <v>352339340000</v>
      </c>
      <c r="D858" t="s">
        <v>3945</v>
      </c>
      <c r="E858">
        <f>+_xlfn.XLOOKUP(UTILIZADAS[[#This Row],[Numero_Cuenta]],'[1]cobros_marzo (fijo)'!$B:$B,'[1]cobros_marzo (fijo)'!$D:$D,,0)</f>
        <v>0</v>
      </c>
      <c r="G858" s="3">
        <v>46026</v>
      </c>
      <c r="H858">
        <v>64048366</v>
      </c>
      <c r="I858">
        <v>64048366</v>
      </c>
      <c r="K858" t="s">
        <v>1970</v>
      </c>
      <c r="O858" s="3">
        <v>46026</v>
      </c>
      <c r="S858" t="s">
        <v>1108</v>
      </c>
      <c r="T858" t="s">
        <v>64</v>
      </c>
      <c r="U858" t="s">
        <v>2332</v>
      </c>
      <c r="V858" t="e">
        <f>_xlfn.XLOOKUP(UTILIZADAS[[#This Row],[Contacto1]],Tabla2[phone_number_dialed],Tabla2[status_name],,0)</f>
        <v>#N/A</v>
      </c>
    </row>
    <row r="859" spans="1:22" hidden="1">
      <c r="A859" s="86" t="s">
        <v>2121</v>
      </c>
      <c r="B859" t="s">
        <v>1109</v>
      </c>
      <c r="C859" s="4">
        <v>351338400000</v>
      </c>
      <c r="D859" t="s">
        <v>3945</v>
      </c>
      <c r="E859">
        <f>+_xlfn.XLOOKUP(UTILIZADAS[[#This Row],[Numero_Cuenta]],'[1]cobros_marzo (fijo)'!$B:$B,'[1]cobros_marzo (fijo)'!$D:$D,,0)</f>
        <v>0</v>
      </c>
      <c r="G859" s="3">
        <v>46026</v>
      </c>
      <c r="H859">
        <v>67828679</v>
      </c>
      <c r="I859">
        <v>67828679</v>
      </c>
      <c r="K859" t="s">
        <v>3126</v>
      </c>
      <c r="O859" s="3">
        <v>46026</v>
      </c>
      <c r="S859" t="s">
        <v>1110</v>
      </c>
      <c r="T859" t="s">
        <v>64</v>
      </c>
      <c r="U859" t="s">
        <v>2332</v>
      </c>
      <c r="V859" t="e">
        <f>_xlfn.XLOOKUP(UTILIZADAS[[#This Row],[Contacto1]],Tabla2[phone_number_dialed],Tabla2[status_name],,0)</f>
        <v>#N/A</v>
      </c>
    </row>
    <row r="860" spans="1:22" hidden="1">
      <c r="A860" s="86" t="s">
        <v>2121</v>
      </c>
      <c r="B860" t="s">
        <v>1111</v>
      </c>
      <c r="C860" s="4">
        <v>355339240000</v>
      </c>
      <c r="D860" t="s">
        <v>3945</v>
      </c>
      <c r="E860">
        <f>+_xlfn.XLOOKUP(UTILIZADAS[[#This Row],[Numero_Cuenta]],'[1]cobros_marzo (fijo)'!$B:$B,'[1]cobros_marzo (fijo)'!$D:$D,,0)</f>
        <v>0</v>
      </c>
      <c r="G860" s="3">
        <v>46026</v>
      </c>
      <c r="H860">
        <v>67840653</v>
      </c>
      <c r="I860">
        <v>67840653</v>
      </c>
      <c r="K860" t="s">
        <v>2021</v>
      </c>
      <c r="O860" s="3">
        <v>46026</v>
      </c>
      <c r="S860" t="s">
        <v>1112</v>
      </c>
      <c r="T860" t="s">
        <v>64</v>
      </c>
      <c r="U860" t="s">
        <v>2332</v>
      </c>
      <c r="V860" t="e">
        <f>_xlfn.XLOOKUP(UTILIZADAS[[#This Row],[Contacto1]],Tabla2[phone_number_dialed],Tabla2[status_name],,0)</f>
        <v>#N/A</v>
      </c>
    </row>
    <row r="861" spans="1:22" hidden="1">
      <c r="A861" s="86" t="s">
        <v>2121</v>
      </c>
      <c r="B861" t="s">
        <v>1113</v>
      </c>
      <c r="C861" s="4">
        <v>359338250000</v>
      </c>
      <c r="D861" t="s">
        <v>3945</v>
      </c>
      <c r="E861">
        <f>+_xlfn.XLOOKUP(UTILIZADAS[[#This Row],[Numero_Cuenta]],'[1]cobros_marzo (fijo)'!$B:$B,'[1]cobros_marzo (fijo)'!$D:$D,,0)</f>
        <v>0</v>
      </c>
      <c r="G861" s="3">
        <v>46026</v>
      </c>
      <c r="H861">
        <v>69889114</v>
      </c>
      <c r="I861">
        <v>69889114</v>
      </c>
      <c r="K861" t="s">
        <v>2037</v>
      </c>
      <c r="O861" s="3">
        <v>46026</v>
      </c>
      <c r="S861" t="s">
        <v>1114</v>
      </c>
      <c r="T861" t="s">
        <v>64</v>
      </c>
      <c r="U861" t="s">
        <v>2332</v>
      </c>
      <c r="V861" t="e">
        <f>_xlfn.XLOOKUP(UTILIZADAS[[#This Row],[Contacto1]],Tabla2[phone_number_dialed],Tabla2[status_name],,0)</f>
        <v>#N/A</v>
      </c>
    </row>
    <row r="862" spans="1:22" hidden="1">
      <c r="A862" s="86" t="s">
        <v>2121</v>
      </c>
      <c r="B862" t="s">
        <v>1115</v>
      </c>
      <c r="C862" s="4">
        <v>357338330000</v>
      </c>
      <c r="D862" t="s">
        <v>3945</v>
      </c>
      <c r="E862">
        <f>+_xlfn.XLOOKUP(UTILIZADAS[[#This Row],[Numero_Cuenta]],'[1]cobros_marzo (fijo)'!$B:$B,'[1]cobros_marzo (fijo)'!$D:$D,,0)</f>
        <v>0</v>
      </c>
      <c r="G862" s="3">
        <v>46026</v>
      </c>
      <c r="H862">
        <v>68772330</v>
      </c>
      <c r="I862">
        <v>68772330</v>
      </c>
      <c r="K862" t="s">
        <v>2031</v>
      </c>
      <c r="O862" s="3">
        <v>46026</v>
      </c>
      <c r="S862" t="s">
        <v>1116</v>
      </c>
      <c r="T862" t="s">
        <v>64</v>
      </c>
      <c r="U862" t="s">
        <v>2332</v>
      </c>
      <c r="V862" t="e">
        <f>_xlfn.XLOOKUP(UTILIZADAS[[#This Row],[Contacto1]],Tabla2[phone_number_dialed],Tabla2[status_name],,0)</f>
        <v>#N/A</v>
      </c>
    </row>
    <row r="863" spans="1:22" hidden="1">
      <c r="A863" s="86" t="s">
        <v>2121</v>
      </c>
      <c r="B863" t="s">
        <v>1119</v>
      </c>
      <c r="C863" s="4">
        <v>356338570000</v>
      </c>
      <c r="D863" t="s">
        <v>3945</v>
      </c>
      <c r="E863">
        <f>+_xlfn.XLOOKUP(UTILIZADAS[[#This Row],[Numero_Cuenta]],'[1]cobros_marzo (fijo)'!$B:$B,'[1]cobros_marzo (fijo)'!$D:$D,,0)</f>
        <v>0</v>
      </c>
      <c r="G863" s="3">
        <v>46026</v>
      </c>
      <c r="H863">
        <v>62809866</v>
      </c>
      <c r="I863">
        <v>62809866</v>
      </c>
      <c r="K863" t="s">
        <v>3127</v>
      </c>
      <c r="O863" s="3">
        <v>46026</v>
      </c>
      <c r="S863" t="s">
        <v>1120</v>
      </c>
      <c r="T863" t="s">
        <v>64</v>
      </c>
      <c r="U863" t="s">
        <v>2332</v>
      </c>
      <c r="V863" t="e">
        <f>_xlfn.XLOOKUP(UTILIZADAS[[#This Row],[Contacto1]],Tabla2[phone_number_dialed],Tabla2[status_name],,0)</f>
        <v>#N/A</v>
      </c>
    </row>
    <row r="864" spans="1:22" hidden="1">
      <c r="A864" s="86" t="s">
        <v>2121</v>
      </c>
      <c r="B864" t="s">
        <v>1127</v>
      </c>
      <c r="C864" s="4">
        <v>356337120000</v>
      </c>
      <c r="D864" t="s">
        <v>3945</v>
      </c>
      <c r="E864">
        <f>+_xlfn.XLOOKUP(UTILIZADAS[[#This Row],[Numero_Cuenta]],'[1]cobros_marzo (fijo)'!$B:$B,'[1]cobros_marzo (fijo)'!$D:$D,,0)</f>
        <v>0</v>
      </c>
      <c r="G864" s="3">
        <v>46026</v>
      </c>
      <c r="H864">
        <v>64716057</v>
      </c>
      <c r="I864">
        <v>64716057</v>
      </c>
      <c r="K864" t="s">
        <v>1996</v>
      </c>
      <c r="O864" s="3">
        <v>46026</v>
      </c>
      <c r="S864" t="s">
        <v>1128</v>
      </c>
      <c r="T864" t="s">
        <v>64</v>
      </c>
      <c r="U864" t="s">
        <v>2332</v>
      </c>
      <c r="V864" t="e">
        <f>_xlfn.XLOOKUP(UTILIZADAS[[#This Row],[Contacto1]],Tabla2[phone_number_dialed],Tabla2[status_name],,0)</f>
        <v>#N/A</v>
      </c>
    </row>
    <row r="865" spans="1:22" hidden="1">
      <c r="A865" s="86" t="s">
        <v>2121</v>
      </c>
      <c r="B865" t="s">
        <v>1133</v>
      </c>
      <c r="C865" s="4">
        <v>355328700000</v>
      </c>
      <c r="D865" t="s">
        <v>3945</v>
      </c>
      <c r="E865">
        <f>+_xlfn.XLOOKUP(UTILIZADAS[[#This Row],[Numero_Cuenta]],'[1]cobros_marzo (fijo)'!$B:$B,'[1]cobros_marzo (fijo)'!$D:$D,,0)</f>
        <v>0</v>
      </c>
      <c r="G865" s="3">
        <v>46026</v>
      </c>
      <c r="H865">
        <v>69938048</v>
      </c>
      <c r="I865">
        <v>69938048</v>
      </c>
      <c r="K865" t="s">
        <v>2038</v>
      </c>
      <c r="O865" s="3">
        <v>46026</v>
      </c>
      <c r="S865" t="s">
        <v>1134</v>
      </c>
      <c r="T865" t="s">
        <v>64</v>
      </c>
      <c r="U865" t="s">
        <v>2332</v>
      </c>
      <c r="V865" t="e">
        <f>_xlfn.XLOOKUP(UTILIZADAS[[#This Row],[Contacto1]],Tabla2[phone_number_dialed],Tabla2[status_name],,0)</f>
        <v>#N/A</v>
      </c>
    </row>
    <row r="866" spans="1:22" hidden="1">
      <c r="A866" s="86" t="s">
        <v>2121</v>
      </c>
      <c r="B866" t="s">
        <v>1137</v>
      </c>
      <c r="C866" s="4">
        <v>353339160000</v>
      </c>
      <c r="D866" t="s">
        <v>3945</v>
      </c>
      <c r="E866">
        <f>+_xlfn.XLOOKUP(UTILIZADAS[[#This Row],[Numero_Cuenta]],'[1]cobros_marzo (fijo)'!$B:$B,'[1]cobros_marzo (fijo)'!$D:$D,,0)</f>
        <v>0</v>
      </c>
      <c r="G866" s="3">
        <v>46026</v>
      </c>
      <c r="H866">
        <v>66103004</v>
      </c>
      <c r="I866">
        <v>66103004</v>
      </c>
      <c r="K866" t="s">
        <v>3128</v>
      </c>
      <c r="O866" s="3">
        <v>46026</v>
      </c>
      <c r="S866" t="s">
        <v>1138</v>
      </c>
      <c r="T866" t="s">
        <v>85</v>
      </c>
      <c r="U866" t="s">
        <v>2332</v>
      </c>
      <c r="V866" t="e">
        <f>_xlfn.XLOOKUP(UTILIZADAS[[#This Row],[Contacto1]],Tabla2[phone_number_dialed],Tabla2[status_name],,0)</f>
        <v>#N/A</v>
      </c>
    </row>
    <row r="867" spans="1:22" hidden="1">
      <c r="A867" s="86" t="s">
        <v>2121</v>
      </c>
      <c r="B867" t="s">
        <v>1139</v>
      </c>
      <c r="C867" s="4">
        <v>359317110000</v>
      </c>
      <c r="D867" t="s">
        <v>3945</v>
      </c>
      <c r="E867">
        <f>+_xlfn.XLOOKUP(UTILIZADAS[[#This Row],[Numero_Cuenta]],'[1]cobros_marzo (fijo)'!$B:$B,'[1]cobros_marzo (fijo)'!$D:$D,,0)</f>
        <v>0</v>
      </c>
      <c r="G867" s="3">
        <v>46026</v>
      </c>
      <c r="H867">
        <v>66816945</v>
      </c>
      <c r="I867">
        <v>66816945</v>
      </c>
      <c r="K867" t="s">
        <v>3129</v>
      </c>
      <c r="O867" s="3">
        <v>46026</v>
      </c>
      <c r="S867" t="s">
        <v>1140</v>
      </c>
      <c r="T867" t="s">
        <v>64</v>
      </c>
      <c r="U867" t="s">
        <v>2332</v>
      </c>
      <c r="V867" t="e">
        <f>_xlfn.XLOOKUP(UTILIZADAS[[#This Row],[Contacto1]],Tabla2[phone_number_dialed],Tabla2[status_name],,0)</f>
        <v>#N/A</v>
      </c>
    </row>
    <row r="868" spans="1:22" hidden="1">
      <c r="A868" s="86" t="s">
        <v>2121</v>
      </c>
      <c r="B868" t="s">
        <v>1141</v>
      </c>
      <c r="C868" s="4">
        <v>352337060000</v>
      </c>
      <c r="D868" t="s">
        <v>3945</v>
      </c>
      <c r="E868">
        <f>+_xlfn.XLOOKUP(UTILIZADAS[[#This Row],[Numero_Cuenta]],'[1]cobros_marzo (fijo)'!$B:$B,'[1]cobros_marzo (fijo)'!$D:$D,,0)</f>
        <v>0</v>
      </c>
      <c r="G868" s="3">
        <v>46026</v>
      </c>
      <c r="H868">
        <v>68629047</v>
      </c>
      <c r="I868">
        <v>68629047</v>
      </c>
      <c r="K868" t="s">
        <v>1966</v>
      </c>
      <c r="O868" s="3">
        <v>46026</v>
      </c>
      <c r="S868" t="s">
        <v>1142</v>
      </c>
      <c r="T868" t="s">
        <v>64</v>
      </c>
      <c r="U868" t="s">
        <v>2332</v>
      </c>
      <c r="V868" t="e">
        <f>_xlfn.XLOOKUP(UTILIZADAS[[#This Row],[Contacto1]],Tabla2[phone_number_dialed],Tabla2[status_name],,0)</f>
        <v>#N/A</v>
      </c>
    </row>
    <row r="869" spans="1:22" hidden="1">
      <c r="A869" s="86" t="s">
        <v>2121</v>
      </c>
      <c r="B869" t="s">
        <v>1143</v>
      </c>
      <c r="C869" s="4">
        <v>351338950000</v>
      </c>
      <c r="D869" t="s">
        <v>3945</v>
      </c>
      <c r="E869">
        <f>+_xlfn.XLOOKUP(UTILIZADAS[[#This Row],[Numero_Cuenta]],'[1]cobros_marzo (fijo)'!$B:$B,'[1]cobros_marzo (fijo)'!$D:$D,,0)</f>
        <v>0</v>
      </c>
      <c r="G869" s="3">
        <v>46026</v>
      </c>
      <c r="H869">
        <v>65666080</v>
      </c>
      <c r="I869">
        <v>65666080</v>
      </c>
      <c r="K869" t="s">
        <v>3130</v>
      </c>
      <c r="O869" s="3">
        <v>46026</v>
      </c>
      <c r="S869" t="s">
        <v>1144</v>
      </c>
      <c r="T869" t="s">
        <v>64</v>
      </c>
      <c r="U869" t="s">
        <v>2332</v>
      </c>
      <c r="V869" t="e">
        <f>_xlfn.XLOOKUP(UTILIZADAS[[#This Row],[Contacto1]],Tabla2[phone_number_dialed],Tabla2[status_name],,0)</f>
        <v>#N/A</v>
      </c>
    </row>
    <row r="870" spans="1:22" hidden="1">
      <c r="A870" s="86" t="s">
        <v>2121</v>
      </c>
      <c r="B870" t="s">
        <v>1145</v>
      </c>
      <c r="C870" s="4">
        <v>358338300000</v>
      </c>
      <c r="D870" t="s">
        <v>3945</v>
      </c>
      <c r="E870">
        <f>+_xlfn.XLOOKUP(UTILIZADAS[[#This Row],[Numero_Cuenta]],'[1]cobros_marzo (fijo)'!$B:$B,'[1]cobros_marzo (fijo)'!$D:$D,,0)</f>
        <v>0</v>
      </c>
      <c r="G870" s="3">
        <v>46026</v>
      </c>
      <c r="H870">
        <v>66518264</v>
      </c>
      <c r="I870">
        <v>66518264</v>
      </c>
      <c r="K870" t="s">
        <v>2014</v>
      </c>
      <c r="O870" s="3">
        <v>46026</v>
      </c>
      <c r="S870" t="s">
        <v>1146</v>
      </c>
      <c r="T870" t="s">
        <v>64</v>
      </c>
      <c r="U870" t="s">
        <v>2332</v>
      </c>
      <c r="V870" t="e">
        <f>_xlfn.XLOOKUP(UTILIZADAS[[#This Row],[Contacto1]],Tabla2[phone_number_dialed],Tabla2[status_name],,0)</f>
        <v>#N/A</v>
      </c>
    </row>
    <row r="871" spans="1:22" hidden="1">
      <c r="A871" s="86" t="s">
        <v>2121</v>
      </c>
      <c r="B871" t="s">
        <v>1147</v>
      </c>
      <c r="C871" s="4">
        <v>354301790000</v>
      </c>
      <c r="D871" t="s">
        <v>3945</v>
      </c>
      <c r="E871">
        <f>+_xlfn.XLOOKUP(UTILIZADAS[[#This Row],[Numero_Cuenta]],'[1]cobros_marzo (fijo)'!$B:$B,'[1]cobros_marzo (fijo)'!$D:$D,,0)</f>
        <v>0</v>
      </c>
      <c r="G871" s="3">
        <v>46026</v>
      </c>
      <c r="H871">
        <v>65309575</v>
      </c>
      <c r="I871">
        <v>65309575</v>
      </c>
      <c r="K871" t="s">
        <v>3131</v>
      </c>
      <c r="O871" s="3">
        <v>46026</v>
      </c>
      <c r="S871" t="s">
        <v>1148</v>
      </c>
      <c r="T871" t="s">
        <v>64</v>
      </c>
      <c r="U871" t="s">
        <v>2332</v>
      </c>
      <c r="V871" t="e">
        <f>_xlfn.XLOOKUP(UTILIZADAS[[#This Row],[Contacto1]],Tabla2[phone_number_dialed],Tabla2[status_name],,0)</f>
        <v>#N/A</v>
      </c>
    </row>
    <row r="872" spans="1:22" hidden="1">
      <c r="A872" s="86" t="s">
        <v>2121</v>
      </c>
      <c r="B872" t="s">
        <v>1089</v>
      </c>
      <c r="C872" s="4">
        <v>358338850000</v>
      </c>
      <c r="D872" t="s">
        <v>3945</v>
      </c>
      <c r="E872">
        <f>+_xlfn.XLOOKUP(UTILIZADAS[[#This Row],[Numero_Cuenta]],'[1]cobros_marzo (fijo)'!$B:$B,'[1]cobros_marzo (fijo)'!$D:$D,,0)</f>
        <v>0</v>
      </c>
      <c r="G872" s="3">
        <v>46026</v>
      </c>
      <c r="H872">
        <v>68148439</v>
      </c>
      <c r="I872">
        <v>68148439</v>
      </c>
      <c r="K872" t="s">
        <v>2025</v>
      </c>
      <c r="O872" s="3">
        <v>46026</v>
      </c>
      <c r="S872" t="s">
        <v>1090</v>
      </c>
      <c r="T872" t="s">
        <v>64</v>
      </c>
      <c r="U872" t="s">
        <v>2332</v>
      </c>
      <c r="V872" t="e">
        <f>_xlfn.XLOOKUP(UTILIZADAS[[#This Row],[Contacto1]],Tabla2[phone_number_dialed],Tabla2[status_name],,0)</f>
        <v>#N/A</v>
      </c>
    </row>
    <row r="873" spans="1:22" hidden="1">
      <c r="A873" s="86" t="s">
        <v>2121</v>
      </c>
      <c r="B873" t="s">
        <v>1091</v>
      </c>
      <c r="C873" s="4">
        <v>358337600000</v>
      </c>
      <c r="D873" t="s">
        <v>3945</v>
      </c>
      <c r="E873">
        <f>+_xlfn.XLOOKUP(UTILIZADAS[[#This Row],[Numero_Cuenta]],'[1]cobros_marzo (fijo)'!$B:$B,'[1]cobros_marzo (fijo)'!$D:$D,,0)</f>
        <v>0</v>
      </c>
      <c r="G873" s="3">
        <v>46026</v>
      </c>
      <c r="H873">
        <v>65101089</v>
      </c>
      <c r="I873">
        <v>65101089</v>
      </c>
      <c r="K873" t="s">
        <v>3132</v>
      </c>
      <c r="O873" s="3">
        <v>46026</v>
      </c>
      <c r="S873" t="s">
        <v>1092</v>
      </c>
      <c r="T873" t="s">
        <v>64</v>
      </c>
      <c r="U873" t="s">
        <v>2332</v>
      </c>
      <c r="V873" t="e">
        <f>_xlfn.XLOOKUP(UTILIZADAS[[#This Row],[Contacto1]],Tabla2[phone_number_dialed],Tabla2[status_name],,0)</f>
        <v>#N/A</v>
      </c>
    </row>
    <row r="874" spans="1:22" hidden="1">
      <c r="A874" s="86" t="s">
        <v>2121</v>
      </c>
      <c r="B874" t="s">
        <v>1105</v>
      </c>
      <c r="C874" s="4">
        <v>352340280000</v>
      </c>
      <c r="D874" t="s">
        <v>3945</v>
      </c>
      <c r="E874">
        <f>+_xlfn.XLOOKUP(UTILIZADAS[[#This Row],[Numero_Cuenta]],'[1]cobros_marzo (fijo)'!$B:$B,'[1]cobros_marzo (fijo)'!$D:$D,,0)</f>
        <v>0</v>
      </c>
      <c r="G874" s="3">
        <v>46026</v>
      </c>
      <c r="H874">
        <v>63522008</v>
      </c>
      <c r="I874">
        <v>63522008</v>
      </c>
      <c r="K874" t="s">
        <v>1985</v>
      </c>
      <c r="O874" s="3">
        <v>46026</v>
      </c>
      <c r="S874" t="s">
        <v>1106</v>
      </c>
      <c r="T874" t="s">
        <v>64</v>
      </c>
      <c r="U874" t="s">
        <v>2332</v>
      </c>
      <c r="V874" t="e">
        <f>_xlfn.XLOOKUP(UTILIZADAS[[#This Row],[Contacto1]],Tabla2[phone_number_dialed],Tabla2[status_name],,0)</f>
        <v>#N/A</v>
      </c>
    </row>
    <row r="875" spans="1:22" hidden="1">
      <c r="A875" s="86" t="s">
        <v>2121</v>
      </c>
      <c r="B875" t="s">
        <v>1051</v>
      </c>
      <c r="C875" s="4">
        <v>352331700000</v>
      </c>
      <c r="D875" t="s">
        <v>3945</v>
      </c>
      <c r="E875">
        <f>+_xlfn.XLOOKUP(UTILIZADAS[[#This Row],[Numero_Cuenta]],'[1]cobros_marzo (fijo)'!$B:$B,'[1]cobros_marzo (fijo)'!$D:$D,,0)</f>
        <v>0</v>
      </c>
      <c r="G875" s="3">
        <v>46026</v>
      </c>
      <c r="H875">
        <v>69858713</v>
      </c>
      <c r="I875">
        <v>69858713</v>
      </c>
      <c r="K875" t="s">
        <v>1969</v>
      </c>
      <c r="O875" s="3">
        <v>46026</v>
      </c>
      <c r="S875" t="s">
        <v>1052</v>
      </c>
      <c r="T875" t="s">
        <v>64</v>
      </c>
      <c r="U875" t="s">
        <v>2332</v>
      </c>
      <c r="V875" t="e">
        <f>_xlfn.XLOOKUP(UTILIZADAS[[#This Row],[Contacto1]],Tabla2[phone_number_dialed],Tabla2[status_name],,0)</f>
        <v>#N/A</v>
      </c>
    </row>
    <row r="876" spans="1:22" hidden="1">
      <c r="A876" s="86" t="s">
        <v>2121</v>
      </c>
      <c r="B876" t="s">
        <v>1053</v>
      </c>
      <c r="C876" s="4">
        <v>354340610000</v>
      </c>
      <c r="D876" t="s">
        <v>3945</v>
      </c>
      <c r="E876">
        <f>+_xlfn.XLOOKUP(UTILIZADAS[[#This Row],[Numero_Cuenta]],'[1]cobros_marzo (fijo)'!$B:$B,'[1]cobros_marzo (fijo)'!$D:$D,,0)</f>
        <v>0</v>
      </c>
      <c r="G876" s="3">
        <v>46026</v>
      </c>
      <c r="H876">
        <v>65454683</v>
      </c>
      <c r="I876">
        <v>65454683</v>
      </c>
      <c r="K876" t="s">
        <v>3133</v>
      </c>
      <c r="O876" s="3">
        <v>46026</v>
      </c>
      <c r="S876" t="s">
        <v>1054</v>
      </c>
      <c r="T876" t="s">
        <v>64</v>
      </c>
      <c r="U876" t="s">
        <v>2332</v>
      </c>
      <c r="V876" t="e">
        <f>_xlfn.XLOOKUP(UTILIZADAS[[#This Row],[Contacto1]],Tabla2[phone_number_dialed],Tabla2[status_name],,0)</f>
        <v>#N/A</v>
      </c>
    </row>
    <row r="877" spans="1:22" hidden="1">
      <c r="A877" s="86" t="s">
        <v>2121</v>
      </c>
      <c r="B877" t="s">
        <v>1055</v>
      </c>
      <c r="C877" s="4">
        <v>351340690000</v>
      </c>
      <c r="D877" t="s">
        <v>3945</v>
      </c>
      <c r="E877">
        <f>+_xlfn.XLOOKUP(UTILIZADAS[[#This Row],[Numero_Cuenta]],'[1]cobros_marzo (fijo)'!$B:$B,'[1]cobros_marzo (fijo)'!$D:$D,,0)</f>
        <v>0</v>
      </c>
      <c r="G877" s="3">
        <v>46026</v>
      </c>
      <c r="H877">
        <v>61398885</v>
      </c>
      <c r="I877">
        <v>61398885</v>
      </c>
      <c r="K877" t="s">
        <v>3134</v>
      </c>
      <c r="O877" s="3">
        <v>46026</v>
      </c>
      <c r="S877" t="s">
        <v>1056</v>
      </c>
      <c r="T877" t="s">
        <v>64</v>
      </c>
      <c r="U877" t="s">
        <v>2332</v>
      </c>
      <c r="V877" t="e">
        <f>_xlfn.XLOOKUP(UTILIZADAS[[#This Row],[Contacto1]],Tabla2[phone_number_dialed],Tabla2[status_name],,0)</f>
        <v>#N/A</v>
      </c>
    </row>
    <row r="878" spans="1:22" hidden="1">
      <c r="A878" s="86" t="s">
        <v>2121</v>
      </c>
      <c r="B878" t="s">
        <v>1057</v>
      </c>
      <c r="C878" s="4">
        <v>357340680000</v>
      </c>
      <c r="D878" t="s">
        <v>3945</v>
      </c>
      <c r="E878">
        <f>+_xlfn.XLOOKUP(UTILIZADAS[[#This Row],[Numero_Cuenta]],'[1]cobros_marzo (fijo)'!$B:$B,'[1]cobros_marzo (fijo)'!$D:$D,,0)</f>
        <v>0</v>
      </c>
      <c r="G878" s="3">
        <v>46026</v>
      </c>
      <c r="H878">
        <v>69935301</v>
      </c>
      <c r="I878">
        <v>69935301</v>
      </c>
      <c r="K878" t="s">
        <v>3135</v>
      </c>
      <c r="O878" s="3">
        <v>46026</v>
      </c>
      <c r="S878" t="s">
        <v>1058</v>
      </c>
      <c r="T878" t="s">
        <v>64</v>
      </c>
      <c r="U878" t="s">
        <v>2332</v>
      </c>
      <c r="V878" t="e">
        <f>_xlfn.XLOOKUP(UTILIZADAS[[#This Row],[Contacto1]],Tabla2[phone_number_dialed],Tabla2[status_name],,0)</f>
        <v>#N/A</v>
      </c>
    </row>
    <row r="879" spans="1:22" hidden="1">
      <c r="A879" s="86" t="s">
        <v>2121</v>
      </c>
      <c r="B879" t="s">
        <v>1059</v>
      </c>
      <c r="C879" s="4">
        <v>353338960000</v>
      </c>
      <c r="D879" t="s">
        <v>3945</v>
      </c>
      <c r="E879">
        <f>+_xlfn.XLOOKUP(UTILIZADAS[[#This Row],[Numero_Cuenta]],'[1]cobros_marzo (fijo)'!$B:$B,'[1]cobros_marzo (fijo)'!$D:$D,,0)</f>
        <v>0</v>
      </c>
      <c r="G879" s="3">
        <v>46026</v>
      </c>
      <c r="H879">
        <v>65398607</v>
      </c>
      <c r="I879">
        <v>65398607</v>
      </c>
      <c r="K879" t="s">
        <v>2004</v>
      </c>
      <c r="O879" s="3">
        <v>46026</v>
      </c>
      <c r="S879" t="s">
        <v>1060</v>
      </c>
      <c r="T879" t="s">
        <v>64</v>
      </c>
      <c r="U879" t="s">
        <v>2332</v>
      </c>
      <c r="V879" t="e">
        <f>_xlfn.XLOOKUP(UTILIZADAS[[#This Row],[Contacto1]],Tabla2[phone_number_dialed],Tabla2[status_name],,0)</f>
        <v>#N/A</v>
      </c>
    </row>
    <row r="880" spans="1:22" hidden="1">
      <c r="A880" s="86" t="s">
        <v>2121</v>
      </c>
      <c r="B880" t="s">
        <v>1061</v>
      </c>
      <c r="C880" s="4">
        <v>358339470000</v>
      </c>
      <c r="D880" t="s">
        <v>3945</v>
      </c>
      <c r="E880">
        <f>+_xlfn.XLOOKUP(UTILIZADAS[[#This Row],[Numero_Cuenta]],'[1]cobros_marzo (fijo)'!$B:$B,'[1]cobros_marzo (fijo)'!$D:$D,,0)</f>
        <v>0</v>
      </c>
      <c r="G880" s="3">
        <v>46026</v>
      </c>
      <c r="H880">
        <v>68905432</v>
      </c>
      <c r="I880">
        <v>68905432</v>
      </c>
      <c r="K880" t="s">
        <v>3136</v>
      </c>
      <c r="O880" s="3">
        <v>46026</v>
      </c>
      <c r="S880" t="s">
        <v>1062</v>
      </c>
      <c r="T880" t="s">
        <v>64</v>
      </c>
      <c r="U880" t="s">
        <v>2332</v>
      </c>
      <c r="V880" t="e">
        <f>_xlfn.XLOOKUP(UTILIZADAS[[#This Row],[Contacto1]],Tabla2[phone_number_dialed],Tabla2[status_name],,0)</f>
        <v>#N/A</v>
      </c>
    </row>
    <row r="881" spans="1:22" hidden="1">
      <c r="A881" s="86" t="s">
        <v>2121</v>
      </c>
      <c r="B881" t="s">
        <v>1063</v>
      </c>
      <c r="C881" s="4">
        <v>358335800000</v>
      </c>
      <c r="D881" t="s">
        <v>3945</v>
      </c>
      <c r="E881">
        <f>+_xlfn.XLOOKUP(UTILIZADAS[[#This Row],[Numero_Cuenta]],'[1]cobros_marzo (fijo)'!$B:$B,'[1]cobros_marzo (fijo)'!$D:$D,,0)</f>
        <v>0</v>
      </c>
      <c r="G881" s="3">
        <v>46026</v>
      </c>
      <c r="H881">
        <v>66277308</v>
      </c>
      <c r="I881">
        <v>66277308</v>
      </c>
      <c r="K881" t="s">
        <v>2010</v>
      </c>
      <c r="O881" s="3">
        <v>46026</v>
      </c>
      <c r="S881" t="s">
        <v>1064</v>
      </c>
      <c r="T881" t="s">
        <v>64</v>
      </c>
      <c r="U881" t="s">
        <v>2332</v>
      </c>
      <c r="V881" t="e">
        <f>_xlfn.XLOOKUP(UTILIZADAS[[#This Row],[Contacto1]],Tabla2[phone_number_dialed],Tabla2[status_name],,0)</f>
        <v>#N/A</v>
      </c>
    </row>
    <row r="882" spans="1:22" hidden="1">
      <c r="A882" s="86" t="s">
        <v>2121</v>
      </c>
      <c r="B882" t="s">
        <v>1065</v>
      </c>
      <c r="C882" s="4">
        <v>351337750000</v>
      </c>
      <c r="D882" t="s">
        <v>3945</v>
      </c>
      <c r="E882">
        <f>+_xlfn.XLOOKUP(UTILIZADAS[[#This Row],[Numero_Cuenta]],'[1]cobros_marzo (fijo)'!$B:$B,'[1]cobros_marzo (fijo)'!$D:$D,,0)</f>
        <v>0</v>
      </c>
      <c r="G882" s="3">
        <v>46026</v>
      </c>
      <c r="H882">
        <v>68963043</v>
      </c>
      <c r="I882">
        <v>68963043</v>
      </c>
      <c r="K882" t="s">
        <v>2033</v>
      </c>
      <c r="O882" s="3">
        <v>46026</v>
      </c>
      <c r="S882" t="s">
        <v>1066</v>
      </c>
      <c r="T882" t="s">
        <v>64</v>
      </c>
      <c r="U882" t="s">
        <v>2332</v>
      </c>
      <c r="V882" t="e">
        <f>_xlfn.XLOOKUP(UTILIZADAS[[#This Row],[Contacto1]],Tabla2[phone_number_dialed],Tabla2[status_name],,0)</f>
        <v>#N/A</v>
      </c>
    </row>
    <row r="883" spans="1:22" hidden="1">
      <c r="A883" s="86" t="s">
        <v>2121</v>
      </c>
      <c r="B883" t="s">
        <v>1071</v>
      </c>
      <c r="C883" s="4">
        <v>356340100000</v>
      </c>
      <c r="D883" t="s">
        <v>3945</v>
      </c>
      <c r="E883">
        <f>+_xlfn.XLOOKUP(UTILIZADAS[[#This Row],[Numero_Cuenta]],'[1]cobros_marzo (fijo)'!$B:$B,'[1]cobros_marzo (fijo)'!$D:$D,,0)</f>
        <v>0</v>
      </c>
      <c r="G883" s="3">
        <v>46026</v>
      </c>
      <c r="H883">
        <v>64894765</v>
      </c>
      <c r="I883">
        <v>64894765</v>
      </c>
      <c r="K883" t="s">
        <v>1998</v>
      </c>
      <c r="O883" s="3">
        <v>46026</v>
      </c>
      <c r="S883" t="s">
        <v>1072</v>
      </c>
      <c r="T883" t="s">
        <v>64</v>
      </c>
      <c r="U883" t="s">
        <v>2332</v>
      </c>
      <c r="V883" t="e">
        <f>_xlfn.XLOOKUP(UTILIZADAS[[#This Row],[Contacto1]],Tabla2[phone_number_dialed],Tabla2[status_name],,0)</f>
        <v>#N/A</v>
      </c>
    </row>
    <row r="884" spans="1:22" hidden="1">
      <c r="A884" s="86" t="s">
        <v>2121</v>
      </c>
      <c r="B884" t="s">
        <v>1075</v>
      </c>
      <c r="C884" s="4">
        <v>201026150000</v>
      </c>
      <c r="D884" t="s">
        <v>3945</v>
      </c>
      <c r="E884">
        <f>+_xlfn.XLOOKUP(UTILIZADAS[[#This Row],[Numero_Cuenta]],'[1]cobros_marzo (fijo)'!$B:$B,'[1]cobros_marzo (fijo)'!$D:$D,,0)</f>
        <v>0</v>
      </c>
      <c r="G884" s="3">
        <v>46026</v>
      </c>
      <c r="H884">
        <v>65069658</v>
      </c>
      <c r="I884">
        <v>65069658</v>
      </c>
      <c r="K884" t="s">
        <v>2000</v>
      </c>
      <c r="O884" s="3">
        <v>46026</v>
      </c>
      <c r="S884" t="s">
        <v>1076</v>
      </c>
      <c r="T884" t="s">
        <v>64</v>
      </c>
      <c r="U884" t="s">
        <v>2332</v>
      </c>
      <c r="V884" t="e">
        <f>_xlfn.XLOOKUP(UTILIZADAS[[#This Row],[Contacto1]],Tabla2[phone_number_dialed],Tabla2[status_name],,0)</f>
        <v>#N/A</v>
      </c>
    </row>
    <row r="885" spans="1:22" hidden="1">
      <c r="A885" s="86" t="s">
        <v>2121</v>
      </c>
      <c r="B885" t="s">
        <v>1077</v>
      </c>
      <c r="C885" s="4">
        <v>193027150000</v>
      </c>
      <c r="D885" t="s">
        <v>3945</v>
      </c>
      <c r="E885">
        <f>+_xlfn.XLOOKUP(UTILIZADAS[[#This Row],[Numero_Cuenta]],'[1]cobros_marzo (fijo)'!$B:$B,'[1]cobros_marzo (fijo)'!$D:$D,,0)</f>
        <v>0</v>
      </c>
      <c r="G885" s="3">
        <v>46026</v>
      </c>
      <c r="H885">
        <v>66011897</v>
      </c>
      <c r="I885">
        <v>66011897</v>
      </c>
      <c r="K885" t="s">
        <v>3137</v>
      </c>
      <c r="O885" s="3">
        <v>46026</v>
      </c>
      <c r="S885" t="s">
        <v>1078</v>
      </c>
      <c r="T885" t="s">
        <v>64</v>
      </c>
      <c r="U885" t="s">
        <v>2332</v>
      </c>
      <c r="V885" t="e">
        <f>_xlfn.XLOOKUP(UTILIZADAS[[#This Row],[Contacto1]],Tabla2[phone_number_dialed],Tabla2[status_name],,0)</f>
        <v>#N/A</v>
      </c>
    </row>
    <row r="886" spans="1:22" hidden="1">
      <c r="A886" s="86" t="s">
        <v>2121</v>
      </c>
      <c r="B886" t="s">
        <v>1079</v>
      </c>
      <c r="C886" s="4">
        <v>353275110000</v>
      </c>
      <c r="D886" t="s">
        <v>3945</v>
      </c>
      <c r="E886">
        <f>+_xlfn.XLOOKUP(UTILIZADAS[[#This Row],[Numero_Cuenta]],'[1]cobros_marzo (fijo)'!$B:$B,'[1]cobros_marzo (fijo)'!$D:$D,,0)</f>
        <v>0</v>
      </c>
      <c r="G886" s="3">
        <v>46026</v>
      </c>
      <c r="H886">
        <v>69954027</v>
      </c>
      <c r="I886">
        <v>69954027</v>
      </c>
      <c r="K886" t="s">
        <v>3138</v>
      </c>
      <c r="O886" s="3">
        <v>46026</v>
      </c>
      <c r="S886" t="s">
        <v>1080</v>
      </c>
      <c r="T886" t="s">
        <v>64</v>
      </c>
      <c r="U886" t="s">
        <v>2332</v>
      </c>
      <c r="V886" t="e">
        <f>_xlfn.XLOOKUP(UTILIZADAS[[#This Row],[Contacto1]],Tabla2[phone_number_dialed],Tabla2[status_name],,0)</f>
        <v>#N/A</v>
      </c>
    </row>
    <row r="887" spans="1:22" hidden="1">
      <c r="A887" s="86" t="s">
        <v>2121</v>
      </c>
      <c r="B887" t="s">
        <v>1083</v>
      </c>
      <c r="C887" s="4">
        <v>352331280000</v>
      </c>
      <c r="D887" t="s">
        <v>3945</v>
      </c>
      <c r="E887">
        <f>+_xlfn.XLOOKUP(UTILIZADAS[[#This Row],[Numero_Cuenta]],'[1]cobros_marzo (fijo)'!$B:$B,'[1]cobros_marzo (fijo)'!$D:$D,,0)</f>
        <v>0</v>
      </c>
      <c r="G887" s="3">
        <v>46026</v>
      </c>
      <c r="H887">
        <v>65317077</v>
      </c>
      <c r="I887">
        <v>65317077</v>
      </c>
      <c r="K887" t="s">
        <v>3139</v>
      </c>
      <c r="O887" s="3">
        <v>46026</v>
      </c>
      <c r="S887" t="s">
        <v>1084</v>
      </c>
      <c r="T887" t="s">
        <v>64</v>
      </c>
      <c r="U887" t="s">
        <v>2332</v>
      </c>
      <c r="V887" t="e">
        <f>_xlfn.XLOOKUP(UTILIZADAS[[#This Row],[Contacto1]],Tabla2[phone_number_dialed],Tabla2[status_name],,0)</f>
        <v>#N/A</v>
      </c>
    </row>
    <row r="888" spans="1:22" hidden="1">
      <c r="A888" s="86" t="s">
        <v>2121</v>
      </c>
      <c r="B888" t="s">
        <v>1029</v>
      </c>
      <c r="C888" s="4">
        <v>351338320000</v>
      </c>
      <c r="D888" t="s">
        <v>3945</v>
      </c>
      <c r="E888">
        <f>+_xlfn.XLOOKUP(UTILIZADAS[[#This Row],[Numero_Cuenta]],'[1]cobros_marzo (fijo)'!$B:$B,'[1]cobros_marzo (fijo)'!$D:$D,,0)</f>
        <v>0</v>
      </c>
      <c r="G888" s="3">
        <v>46026</v>
      </c>
      <c r="H888">
        <v>65581741</v>
      </c>
      <c r="I888">
        <v>65581741</v>
      </c>
      <c r="K888" t="s">
        <v>1961</v>
      </c>
      <c r="O888" s="3">
        <v>46026</v>
      </c>
      <c r="S888" t="s">
        <v>1030</v>
      </c>
      <c r="T888" t="s">
        <v>64</v>
      </c>
      <c r="U888" t="s">
        <v>2332</v>
      </c>
      <c r="V888" t="e">
        <f>_xlfn.XLOOKUP(UTILIZADAS[[#This Row],[Contacto1]],Tabla2[phone_number_dialed],Tabla2[status_name],,0)</f>
        <v>#N/A</v>
      </c>
    </row>
    <row r="889" spans="1:22" hidden="1">
      <c r="A889" s="86" t="s">
        <v>2121</v>
      </c>
      <c r="B889" t="s">
        <v>1031</v>
      </c>
      <c r="C889" s="4">
        <v>356110070000</v>
      </c>
      <c r="D889" t="s">
        <v>3945</v>
      </c>
      <c r="E889">
        <f>+_xlfn.XLOOKUP(UTILIZADAS[[#This Row],[Numero_Cuenta]],'[1]cobros_marzo (fijo)'!$B:$B,'[1]cobros_marzo (fijo)'!$D:$D,,0)</f>
        <v>0</v>
      </c>
      <c r="G889" s="3">
        <v>46026</v>
      </c>
      <c r="H889">
        <v>63665042</v>
      </c>
      <c r="I889">
        <v>63665042</v>
      </c>
      <c r="K889" t="s">
        <v>3140</v>
      </c>
      <c r="O889" s="3">
        <v>46026</v>
      </c>
      <c r="S889" t="s">
        <v>1032</v>
      </c>
      <c r="T889" t="s">
        <v>64</v>
      </c>
      <c r="U889" t="s">
        <v>2332</v>
      </c>
      <c r="V889" t="e">
        <f>_xlfn.XLOOKUP(UTILIZADAS[[#This Row],[Contacto1]],Tabla2[phone_number_dialed],Tabla2[status_name],,0)</f>
        <v>#N/A</v>
      </c>
    </row>
    <row r="890" spans="1:22" hidden="1">
      <c r="A890" s="86" t="s">
        <v>2121</v>
      </c>
      <c r="B890" t="s">
        <v>1033</v>
      </c>
      <c r="C890" s="4">
        <v>354340850000</v>
      </c>
      <c r="D890" t="s">
        <v>3945</v>
      </c>
      <c r="E890">
        <f>+_xlfn.XLOOKUP(UTILIZADAS[[#This Row],[Numero_Cuenta]],'[1]cobros_marzo (fijo)'!$B:$B,'[1]cobros_marzo (fijo)'!$D:$D,,0)</f>
        <v>0</v>
      </c>
      <c r="G890" s="3">
        <v>46026</v>
      </c>
      <c r="H890">
        <v>63637264</v>
      </c>
      <c r="I890">
        <v>63637264</v>
      </c>
      <c r="K890" t="s">
        <v>3141</v>
      </c>
      <c r="O890" s="3">
        <v>46026</v>
      </c>
      <c r="S890" t="s">
        <v>1034</v>
      </c>
      <c r="T890" t="s">
        <v>64</v>
      </c>
      <c r="U890" t="s">
        <v>2332</v>
      </c>
      <c r="V890" t="e">
        <f>_xlfn.XLOOKUP(UTILIZADAS[[#This Row],[Contacto1]],Tabla2[phone_number_dialed],Tabla2[status_name],,0)</f>
        <v>#N/A</v>
      </c>
    </row>
    <row r="891" spans="1:22" hidden="1">
      <c r="A891" s="86" t="s">
        <v>2121</v>
      </c>
      <c r="B891" t="s">
        <v>1035</v>
      </c>
      <c r="C891" s="4">
        <v>355340640000</v>
      </c>
      <c r="D891" t="s">
        <v>3945</v>
      </c>
      <c r="E891">
        <f>+_xlfn.XLOOKUP(UTILIZADAS[[#This Row],[Numero_Cuenta]],'[1]cobros_marzo (fijo)'!$B:$B,'[1]cobros_marzo (fijo)'!$D:$D,,0)</f>
        <v>0</v>
      </c>
      <c r="G891" s="3">
        <v>46026</v>
      </c>
      <c r="H891">
        <v>68905432</v>
      </c>
      <c r="I891">
        <v>68905432</v>
      </c>
      <c r="K891" t="s">
        <v>2349</v>
      </c>
      <c r="O891" s="3">
        <v>46026</v>
      </c>
      <c r="S891" t="s">
        <v>1036</v>
      </c>
      <c r="T891" t="s">
        <v>64</v>
      </c>
      <c r="U891" t="s">
        <v>2332</v>
      </c>
      <c r="V891" t="e">
        <f>_xlfn.XLOOKUP(UTILIZADAS[[#This Row],[Contacto1]],Tabla2[phone_number_dialed],Tabla2[status_name],,0)</f>
        <v>#N/A</v>
      </c>
    </row>
    <row r="892" spans="1:22" hidden="1">
      <c r="A892" s="86" t="s">
        <v>2121</v>
      </c>
      <c r="B892" t="s">
        <v>1041</v>
      </c>
      <c r="C892" s="4">
        <v>355339020000</v>
      </c>
      <c r="D892" t="s">
        <v>3945</v>
      </c>
      <c r="E892">
        <f>+_xlfn.XLOOKUP(UTILIZADAS[[#This Row],[Numero_Cuenta]],'[1]cobros_marzo (fijo)'!$B:$B,'[1]cobros_marzo (fijo)'!$D:$D,,0)</f>
        <v>0</v>
      </c>
      <c r="G892" s="3">
        <v>46026</v>
      </c>
      <c r="H892">
        <v>66513801</v>
      </c>
      <c r="I892">
        <v>66513801</v>
      </c>
      <c r="K892" t="s">
        <v>2013</v>
      </c>
      <c r="O892" s="3">
        <v>46026</v>
      </c>
      <c r="S892" t="s">
        <v>1042</v>
      </c>
      <c r="T892" t="s">
        <v>64</v>
      </c>
      <c r="U892" t="s">
        <v>2332</v>
      </c>
      <c r="V892" t="e">
        <f>_xlfn.XLOOKUP(UTILIZADAS[[#This Row],[Contacto1]],Tabla2[phone_number_dialed],Tabla2[status_name],,0)</f>
        <v>#N/A</v>
      </c>
    </row>
    <row r="893" spans="1:22" hidden="1">
      <c r="A893" s="86" t="s">
        <v>2121</v>
      </c>
      <c r="B893" t="s">
        <v>1043</v>
      </c>
      <c r="C893" s="4">
        <v>352197050000</v>
      </c>
      <c r="D893" t="s">
        <v>3945</v>
      </c>
      <c r="E893">
        <f>+_xlfn.XLOOKUP(UTILIZADAS[[#This Row],[Numero_Cuenta]],'[1]cobros_marzo (fijo)'!$B:$B,'[1]cobros_marzo (fijo)'!$D:$D,,0)</f>
        <v>0</v>
      </c>
      <c r="G893" s="3">
        <v>46026</v>
      </c>
      <c r="H893">
        <v>66540425</v>
      </c>
      <c r="I893">
        <v>66540425</v>
      </c>
      <c r="K893" t="s">
        <v>3142</v>
      </c>
      <c r="O893" s="3">
        <v>46026</v>
      </c>
      <c r="S893" t="s">
        <v>1044</v>
      </c>
      <c r="T893" t="s">
        <v>64</v>
      </c>
      <c r="U893" t="s">
        <v>2332</v>
      </c>
      <c r="V893" t="e">
        <f>_xlfn.XLOOKUP(UTILIZADAS[[#This Row],[Contacto1]],Tabla2[phone_number_dialed],Tabla2[status_name],,0)</f>
        <v>#N/A</v>
      </c>
    </row>
    <row r="894" spans="1:22" hidden="1">
      <c r="A894" s="86" t="s">
        <v>2121</v>
      </c>
      <c r="B894" t="s">
        <v>1045</v>
      </c>
      <c r="C894" s="4">
        <v>354335980000</v>
      </c>
      <c r="D894" t="s">
        <v>3945</v>
      </c>
      <c r="E894">
        <f>+_xlfn.XLOOKUP(UTILIZADAS[[#This Row],[Numero_Cuenta]],'[1]cobros_marzo (fijo)'!$B:$B,'[1]cobros_marzo (fijo)'!$D:$D,,0)</f>
        <v>0</v>
      </c>
      <c r="G894" s="3">
        <v>46026</v>
      </c>
      <c r="H894">
        <v>66533227</v>
      </c>
      <c r="I894">
        <v>66533227</v>
      </c>
      <c r="K894" t="s">
        <v>2015</v>
      </c>
      <c r="O894" s="3">
        <v>46026</v>
      </c>
      <c r="S894" t="s">
        <v>1046</v>
      </c>
      <c r="T894" t="s">
        <v>64</v>
      </c>
      <c r="U894" t="s">
        <v>2332</v>
      </c>
      <c r="V894" t="e">
        <f>_xlfn.XLOOKUP(UTILIZADAS[[#This Row],[Contacto1]],Tabla2[phone_number_dialed],Tabla2[status_name],,0)</f>
        <v>#N/A</v>
      </c>
    </row>
    <row r="895" spans="1:22" hidden="1">
      <c r="A895" s="86" t="s">
        <v>2121</v>
      </c>
      <c r="B895" t="s">
        <v>1049</v>
      </c>
      <c r="C895" s="4">
        <v>356340750000</v>
      </c>
      <c r="D895" t="s">
        <v>3945</v>
      </c>
      <c r="E895">
        <f>+_xlfn.XLOOKUP(UTILIZADAS[[#This Row],[Numero_Cuenta]],'[1]cobros_marzo (fijo)'!$B:$B,'[1]cobros_marzo (fijo)'!$D:$D,,0)</f>
        <v>0</v>
      </c>
      <c r="G895" s="3">
        <v>46026</v>
      </c>
      <c r="H895">
        <v>64031174</v>
      </c>
      <c r="I895">
        <v>64031174</v>
      </c>
      <c r="K895" t="s">
        <v>3143</v>
      </c>
      <c r="O895" s="3">
        <v>46026</v>
      </c>
      <c r="S895" t="s">
        <v>1050</v>
      </c>
      <c r="T895" t="s">
        <v>64</v>
      </c>
      <c r="U895" t="s">
        <v>2332</v>
      </c>
      <c r="V895" t="e">
        <f>_xlfn.XLOOKUP(UTILIZADAS[[#This Row],[Contacto1]],Tabla2[phone_number_dialed],Tabla2[status_name],,0)</f>
        <v>#N/A</v>
      </c>
    </row>
    <row r="896" spans="1:22" hidden="1">
      <c r="A896" s="86" t="s">
        <v>2121</v>
      </c>
      <c r="B896" t="s">
        <v>227</v>
      </c>
      <c r="C896" s="4">
        <v>356328950000</v>
      </c>
      <c r="D896" t="s">
        <v>3945</v>
      </c>
      <c r="E896">
        <f>+_xlfn.XLOOKUP(UTILIZADAS[[#This Row],[Numero_Cuenta]],'[1]cobros_marzo (fijo)'!$B:$B,'[1]cobros_marzo (fijo)'!$D:$D,,0)</f>
        <v>0</v>
      </c>
      <c r="G896" s="3">
        <v>46026</v>
      </c>
      <c r="H896">
        <v>68873336</v>
      </c>
      <c r="I896">
        <v>68873336</v>
      </c>
      <c r="K896" t="s">
        <v>3144</v>
      </c>
      <c r="O896" s="3">
        <v>46026</v>
      </c>
      <c r="S896" t="s">
        <v>228</v>
      </c>
      <c r="T896" t="s">
        <v>64</v>
      </c>
      <c r="U896" t="s">
        <v>2332</v>
      </c>
      <c r="V896" t="e">
        <f>_xlfn.XLOOKUP(UTILIZADAS[[#This Row],[Contacto1]],Tabla2[phone_number_dialed],Tabla2[status_name],,0)</f>
        <v>#N/A</v>
      </c>
    </row>
    <row r="897" spans="1:22" hidden="1">
      <c r="A897" s="86" t="s">
        <v>2121</v>
      </c>
      <c r="B897" t="s">
        <v>1007</v>
      </c>
      <c r="C897" s="4">
        <v>358342110000</v>
      </c>
      <c r="D897" t="s">
        <v>3945</v>
      </c>
      <c r="E897">
        <f>+_xlfn.XLOOKUP(UTILIZADAS[[#This Row],[Numero_Cuenta]],'[1]cobros_marzo (fijo)'!$B:$B,'[1]cobros_marzo (fijo)'!$D:$D,,0)</f>
        <v>0</v>
      </c>
      <c r="G897" s="3">
        <v>46026</v>
      </c>
      <c r="H897">
        <v>66113707</v>
      </c>
      <c r="I897">
        <v>66113707</v>
      </c>
      <c r="K897" t="s">
        <v>2009</v>
      </c>
      <c r="O897" s="3">
        <v>46026</v>
      </c>
      <c r="S897" t="s">
        <v>1008</v>
      </c>
      <c r="T897" t="s">
        <v>64</v>
      </c>
      <c r="U897" t="s">
        <v>2332</v>
      </c>
      <c r="V897" t="e">
        <f>_xlfn.XLOOKUP(UTILIZADAS[[#This Row],[Contacto1]],Tabla2[phone_number_dialed],Tabla2[status_name],,0)</f>
        <v>#N/A</v>
      </c>
    </row>
    <row r="898" spans="1:22" hidden="1">
      <c r="A898" s="86" t="s">
        <v>2121</v>
      </c>
      <c r="B898" t="s">
        <v>1009</v>
      </c>
      <c r="C898" s="4">
        <v>359289460000</v>
      </c>
      <c r="D898" t="s">
        <v>3945</v>
      </c>
      <c r="E898">
        <f>+_xlfn.XLOOKUP(UTILIZADAS[[#This Row],[Numero_Cuenta]],'[1]cobros_marzo (fijo)'!$B:$B,'[1]cobros_marzo (fijo)'!$D:$D,,0)</f>
        <v>0</v>
      </c>
      <c r="G898" s="3">
        <v>46026</v>
      </c>
      <c r="H898">
        <v>61985827</v>
      </c>
      <c r="I898">
        <v>61985827</v>
      </c>
      <c r="K898" t="s">
        <v>3145</v>
      </c>
      <c r="O898" s="3">
        <v>46026</v>
      </c>
      <c r="S898" t="s">
        <v>1010</v>
      </c>
      <c r="T898" t="s">
        <v>64</v>
      </c>
      <c r="U898" t="s">
        <v>2332</v>
      </c>
      <c r="V898" t="e">
        <f>_xlfn.XLOOKUP(UTILIZADAS[[#This Row],[Contacto1]],Tabla2[phone_number_dialed],Tabla2[status_name],,0)</f>
        <v>#N/A</v>
      </c>
    </row>
    <row r="899" spans="1:22" hidden="1">
      <c r="A899" s="86" t="s">
        <v>2121</v>
      </c>
      <c r="B899" t="s">
        <v>1015</v>
      </c>
      <c r="C899" s="4">
        <v>356343400000</v>
      </c>
      <c r="D899" t="s">
        <v>3945</v>
      </c>
      <c r="E899">
        <f>+_xlfn.XLOOKUP(UTILIZADAS[[#This Row],[Numero_Cuenta]],'[1]cobros_marzo (fijo)'!$B:$B,'[1]cobros_marzo (fijo)'!$D:$D,,0)</f>
        <v>0</v>
      </c>
      <c r="G899" s="3">
        <v>46026</v>
      </c>
      <c r="H899">
        <v>65056627</v>
      </c>
      <c r="I899">
        <v>65056627</v>
      </c>
      <c r="K899" t="s">
        <v>3146</v>
      </c>
      <c r="O899" s="3">
        <v>46026</v>
      </c>
      <c r="S899" t="s">
        <v>1016</v>
      </c>
      <c r="T899" t="s">
        <v>64</v>
      </c>
      <c r="U899" t="s">
        <v>2332</v>
      </c>
      <c r="V899" t="e">
        <f>_xlfn.XLOOKUP(UTILIZADAS[[#This Row],[Contacto1]],Tabla2[phone_number_dialed],Tabla2[status_name],,0)</f>
        <v>#N/A</v>
      </c>
    </row>
    <row r="900" spans="1:22" hidden="1">
      <c r="A900" s="86" t="s">
        <v>2121</v>
      </c>
      <c r="B900" t="s">
        <v>1017</v>
      </c>
      <c r="C900" s="4">
        <v>359326160000</v>
      </c>
      <c r="D900" t="s">
        <v>3945</v>
      </c>
      <c r="E900">
        <f>+_xlfn.XLOOKUP(UTILIZADAS[[#This Row],[Numero_Cuenta]],'[1]cobros_marzo (fijo)'!$B:$B,'[1]cobros_marzo (fijo)'!$D:$D,,0)</f>
        <v>0</v>
      </c>
      <c r="G900" s="3">
        <v>46026</v>
      </c>
      <c r="H900">
        <v>69420604</v>
      </c>
      <c r="I900">
        <v>69420604</v>
      </c>
      <c r="K900" t="s">
        <v>3147</v>
      </c>
      <c r="O900" s="3">
        <v>46026</v>
      </c>
      <c r="S900" t="s">
        <v>1018</v>
      </c>
      <c r="T900" t="s">
        <v>84</v>
      </c>
      <c r="U900" t="s">
        <v>2332</v>
      </c>
      <c r="V900" t="e">
        <f>_xlfn.XLOOKUP(UTILIZADAS[[#This Row],[Contacto1]],Tabla2[phone_number_dialed],Tabla2[status_name],,0)</f>
        <v>#N/A</v>
      </c>
    </row>
    <row r="901" spans="1:22" hidden="1">
      <c r="A901" s="86" t="s">
        <v>2121</v>
      </c>
      <c r="B901" t="s">
        <v>1025</v>
      </c>
      <c r="C901" s="4">
        <v>351343030000</v>
      </c>
      <c r="D901" t="s">
        <v>3945</v>
      </c>
      <c r="E901">
        <f>+_xlfn.XLOOKUP(UTILIZADAS[[#This Row],[Numero_Cuenta]],'[1]cobros_marzo (fijo)'!$B:$B,'[1]cobros_marzo (fijo)'!$D:$D,,0)</f>
        <v>0</v>
      </c>
      <c r="G901" s="3">
        <v>46026</v>
      </c>
      <c r="H901">
        <v>69854689</v>
      </c>
      <c r="I901">
        <v>69854689</v>
      </c>
      <c r="K901" t="s">
        <v>3148</v>
      </c>
      <c r="O901" s="3">
        <v>46026</v>
      </c>
      <c r="S901" t="s">
        <v>1026</v>
      </c>
      <c r="T901" t="s">
        <v>64</v>
      </c>
      <c r="U901" t="s">
        <v>2332</v>
      </c>
      <c r="V901" t="e">
        <f>_xlfn.XLOOKUP(UTILIZADAS[[#This Row],[Contacto1]],Tabla2[phone_number_dialed],Tabla2[status_name],,0)</f>
        <v>#N/A</v>
      </c>
    </row>
    <row r="902" spans="1:22" hidden="1">
      <c r="A902" s="86" t="s">
        <v>2121</v>
      </c>
      <c r="B902" t="s">
        <v>973</v>
      </c>
      <c r="C902" s="4">
        <v>351343330000</v>
      </c>
      <c r="D902" t="s">
        <v>3945</v>
      </c>
      <c r="E902">
        <f>+_xlfn.XLOOKUP(UTILIZADAS[[#This Row],[Numero_Cuenta]],'[1]cobros_marzo (fijo)'!$B:$B,'[1]cobros_marzo (fijo)'!$D:$D,,0)</f>
        <v>0</v>
      </c>
      <c r="G902" s="3">
        <v>46026</v>
      </c>
      <c r="H902">
        <v>67730189</v>
      </c>
      <c r="I902">
        <v>67730189</v>
      </c>
      <c r="K902" t="s">
        <v>1964</v>
      </c>
      <c r="O902" s="3">
        <v>46026</v>
      </c>
      <c r="S902" t="s">
        <v>974</v>
      </c>
      <c r="T902" t="s">
        <v>64</v>
      </c>
      <c r="U902" t="s">
        <v>2332</v>
      </c>
      <c r="V902" t="e">
        <f>_xlfn.XLOOKUP(UTILIZADAS[[#This Row],[Contacto1]],Tabla2[phone_number_dialed],Tabla2[status_name],,0)</f>
        <v>#N/A</v>
      </c>
    </row>
    <row r="903" spans="1:22" hidden="1">
      <c r="A903" s="86" t="s">
        <v>2121</v>
      </c>
      <c r="B903" t="s">
        <v>830</v>
      </c>
      <c r="C903" s="4">
        <v>354344520000</v>
      </c>
      <c r="D903" t="s">
        <v>3945</v>
      </c>
      <c r="E903">
        <f>+_xlfn.XLOOKUP(UTILIZADAS[[#This Row],[Numero_Cuenta]],'[1]cobros_marzo (fijo)'!$B:$B,'[1]cobros_marzo (fijo)'!$D:$D,,0)</f>
        <v>0</v>
      </c>
      <c r="G903" s="3">
        <v>46026</v>
      </c>
      <c r="H903">
        <v>66541419</v>
      </c>
      <c r="I903">
        <v>66541419</v>
      </c>
      <c r="K903" t="s">
        <v>3149</v>
      </c>
      <c r="O903" s="3">
        <v>46026</v>
      </c>
      <c r="S903" t="s">
        <v>831</v>
      </c>
      <c r="T903" t="s">
        <v>64</v>
      </c>
      <c r="U903" t="s">
        <v>2332</v>
      </c>
      <c r="V903" t="e">
        <f>_xlfn.XLOOKUP(UTILIZADAS[[#This Row],[Contacto1]],Tabla2[phone_number_dialed],Tabla2[status_name],,0)</f>
        <v>#N/A</v>
      </c>
    </row>
    <row r="904" spans="1:22" hidden="1">
      <c r="A904" s="86" t="s">
        <v>2121</v>
      </c>
      <c r="B904" t="s">
        <v>975</v>
      </c>
      <c r="C904" s="4">
        <v>357213860000</v>
      </c>
      <c r="D904" t="s">
        <v>3945</v>
      </c>
      <c r="E904">
        <f>+_xlfn.XLOOKUP(UTILIZADAS[[#This Row],[Numero_Cuenta]],'[1]cobros_marzo (fijo)'!$B:$B,'[1]cobros_marzo (fijo)'!$D:$D,,0)</f>
        <v>0</v>
      </c>
      <c r="G904" s="3">
        <v>46026</v>
      </c>
      <c r="H904">
        <v>68451400</v>
      </c>
      <c r="I904">
        <v>68451400</v>
      </c>
      <c r="K904" t="s">
        <v>2029</v>
      </c>
      <c r="O904" s="3">
        <v>46026</v>
      </c>
      <c r="S904" t="s">
        <v>976</v>
      </c>
      <c r="T904" t="s">
        <v>64</v>
      </c>
      <c r="U904" t="s">
        <v>2332</v>
      </c>
      <c r="V904" t="e">
        <f>_xlfn.XLOOKUP(UTILIZADAS[[#This Row],[Contacto1]],Tabla2[phone_number_dialed],Tabla2[status_name],,0)</f>
        <v>#N/A</v>
      </c>
    </row>
    <row r="905" spans="1:22" hidden="1">
      <c r="A905" s="86" t="s">
        <v>2121</v>
      </c>
      <c r="B905" t="s">
        <v>977</v>
      </c>
      <c r="C905" s="4">
        <v>352337180000</v>
      </c>
      <c r="D905" t="s">
        <v>3945</v>
      </c>
      <c r="E905">
        <f>+_xlfn.XLOOKUP(UTILIZADAS[[#This Row],[Numero_Cuenta]],'[1]cobros_marzo (fijo)'!$B:$B,'[1]cobros_marzo (fijo)'!$D:$D,,0)</f>
        <v>0</v>
      </c>
      <c r="G905" s="3">
        <v>46026</v>
      </c>
      <c r="H905">
        <v>65310987</v>
      </c>
      <c r="I905">
        <v>65310987</v>
      </c>
      <c r="K905" t="s">
        <v>3150</v>
      </c>
      <c r="O905" s="3">
        <v>46026</v>
      </c>
      <c r="S905" t="s">
        <v>978</v>
      </c>
      <c r="T905" t="s">
        <v>64</v>
      </c>
      <c r="U905" t="s">
        <v>2332</v>
      </c>
      <c r="V905" t="e">
        <f>_xlfn.XLOOKUP(UTILIZADAS[[#This Row],[Contacto1]],Tabla2[phone_number_dialed],Tabla2[status_name],,0)</f>
        <v>#N/A</v>
      </c>
    </row>
    <row r="906" spans="1:22" hidden="1">
      <c r="A906" s="86" t="s">
        <v>2121</v>
      </c>
      <c r="B906" t="s">
        <v>981</v>
      </c>
      <c r="C906" s="4">
        <v>358342670000</v>
      </c>
      <c r="D906" t="s">
        <v>3945</v>
      </c>
      <c r="E906">
        <f>+_xlfn.XLOOKUP(UTILIZADAS[[#This Row],[Numero_Cuenta]],'[1]cobros_marzo (fijo)'!$B:$B,'[1]cobros_marzo (fijo)'!$D:$D,,0)</f>
        <v>0</v>
      </c>
      <c r="G906" s="3">
        <v>46026</v>
      </c>
      <c r="H906">
        <v>63357684</v>
      </c>
      <c r="I906">
        <v>63357684</v>
      </c>
      <c r="K906" t="s">
        <v>3151</v>
      </c>
      <c r="O906" s="3">
        <v>46026</v>
      </c>
      <c r="S906" t="s">
        <v>982</v>
      </c>
      <c r="T906" t="s">
        <v>64</v>
      </c>
      <c r="U906" t="s">
        <v>2332</v>
      </c>
      <c r="V906" t="e">
        <f>_xlfn.XLOOKUP(UTILIZADAS[[#This Row],[Contacto1]],Tabla2[phone_number_dialed],Tabla2[status_name],,0)</f>
        <v>#N/A</v>
      </c>
    </row>
    <row r="907" spans="1:22" hidden="1">
      <c r="A907" s="86" t="s">
        <v>2121</v>
      </c>
      <c r="B907" t="s">
        <v>983</v>
      </c>
      <c r="C907" s="4">
        <v>356328840000</v>
      </c>
      <c r="D907" t="s">
        <v>3945</v>
      </c>
      <c r="E907">
        <f>+_xlfn.XLOOKUP(UTILIZADAS[[#This Row],[Numero_Cuenta]],'[1]cobros_marzo (fijo)'!$B:$B,'[1]cobros_marzo (fijo)'!$D:$D,,0)</f>
        <v>0</v>
      </c>
      <c r="G907" s="3">
        <v>46026</v>
      </c>
      <c r="H907">
        <v>62442132</v>
      </c>
      <c r="I907">
        <v>62442132</v>
      </c>
      <c r="K907" t="s">
        <v>1977</v>
      </c>
      <c r="O907" s="3">
        <v>46026</v>
      </c>
      <c r="S907" t="s">
        <v>984</v>
      </c>
      <c r="T907" t="s">
        <v>64</v>
      </c>
      <c r="U907" t="s">
        <v>2332</v>
      </c>
      <c r="V907" t="e">
        <f>_xlfn.XLOOKUP(UTILIZADAS[[#This Row],[Contacto1]],Tabla2[phone_number_dialed],Tabla2[status_name],,0)</f>
        <v>#N/A</v>
      </c>
    </row>
    <row r="908" spans="1:22" hidden="1">
      <c r="A908" s="86" t="s">
        <v>2121</v>
      </c>
      <c r="B908" t="s">
        <v>987</v>
      </c>
      <c r="C908" s="4">
        <v>338087860000</v>
      </c>
      <c r="D908" t="s">
        <v>3945</v>
      </c>
      <c r="E908">
        <f>+_xlfn.XLOOKUP(UTILIZADAS[[#This Row],[Numero_Cuenta]],'[1]cobros_marzo (fijo)'!$B:$B,'[1]cobros_marzo (fijo)'!$D:$D,,0)</f>
        <v>0</v>
      </c>
      <c r="G908" s="3">
        <v>46026</v>
      </c>
      <c r="H908">
        <v>66469524</v>
      </c>
      <c r="I908">
        <v>66469524</v>
      </c>
      <c r="K908" t="s">
        <v>3152</v>
      </c>
      <c r="O908" s="3">
        <v>46026</v>
      </c>
      <c r="S908" t="s">
        <v>988</v>
      </c>
      <c r="T908" t="s">
        <v>64</v>
      </c>
      <c r="U908" t="s">
        <v>2332</v>
      </c>
      <c r="V908" t="e">
        <f>_xlfn.XLOOKUP(UTILIZADAS[[#This Row],[Contacto1]],Tabla2[phone_number_dialed],Tabla2[status_name],,0)</f>
        <v>#N/A</v>
      </c>
    </row>
    <row r="909" spans="1:22" hidden="1">
      <c r="A909" s="86" t="s">
        <v>2121</v>
      </c>
      <c r="B909" t="s">
        <v>991</v>
      </c>
      <c r="C909" s="4">
        <v>351344570000</v>
      </c>
      <c r="D909" t="s">
        <v>3945</v>
      </c>
      <c r="E909">
        <f>+_xlfn.XLOOKUP(UTILIZADAS[[#This Row],[Numero_Cuenta]],'[1]cobros_marzo (fijo)'!$B:$B,'[1]cobros_marzo (fijo)'!$D:$D,,0)</f>
        <v>0</v>
      </c>
      <c r="G909" s="3">
        <v>46026</v>
      </c>
      <c r="H909">
        <v>68104442</v>
      </c>
      <c r="I909">
        <v>68104442</v>
      </c>
      <c r="K909" t="s">
        <v>2024</v>
      </c>
      <c r="O909" s="3">
        <v>46026</v>
      </c>
      <c r="S909" t="s">
        <v>992</v>
      </c>
      <c r="T909" t="s">
        <v>64</v>
      </c>
      <c r="U909" t="s">
        <v>2332</v>
      </c>
      <c r="V909" t="e">
        <f>_xlfn.XLOOKUP(UTILIZADAS[[#This Row],[Contacto1]],Tabla2[phone_number_dialed],Tabla2[status_name],,0)</f>
        <v>#N/A</v>
      </c>
    </row>
    <row r="910" spans="1:22" hidden="1">
      <c r="A910" s="86" t="s">
        <v>2121</v>
      </c>
      <c r="B910" t="s">
        <v>995</v>
      </c>
      <c r="C910" s="4">
        <v>359342370000</v>
      </c>
      <c r="D910" t="s">
        <v>3945</v>
      </c>
      <c r="E910">
        <f>+_xlfn.XLOOKUP(UTILIZADAS[[#This Row],[Numero_Cuenta]],'[1]cobros_marzo (fijo)'!$B:$B,'[1]cobros_marzo (fijo)'!$D:$D,,0)</f>
        <v>0</v>
      </c>
      <c r="G910" s="3">
        <v>46026</v>
      </c>
      <c r="H910">
        <v>61516065</v>
      </c>
      <c r="I910">
        <v>61516065</v>
      </c>
      <c r="K910" t="s">
        <v>3153</v>
      </c>
      <c r="O910" s="3">
        <v>46026</v>
      </c>
      <c r="S910" t="s">
        <v>996</v>
      </c>
      <c r="T910" t="s">
        <v>85</v>
      </c>
      <c r="U910" t="s">
        <v>2332</v>
      </c>
      <c r="V910" t="e">
        <f>_xlfn.XLOOKUP(UTILIZADAS[[#This Row],[Contacto1]],Tabla2[phone_number_dialed],Tabla2[status_name],,0)</f>
        <v>#N/A</v>
      </c>
    </row>
    <row r="911" spans="1:22" hidden="1">
      <c r="A911" s="86" t="s">
        <v>2121</v>
      </c>
      <c r="B911" t="s">
        <v>997</v>
      </c>
      <c r="C911" s="4">
        <v>354257900000</v>
      </c>
      <c r="D911" t="s">
        <v>3945</v>
      </c>
      <c r="E911">
        <f>+_xlfn.XLOOKUP(UTILIZADAS[[#This Row],[Numero_Cuenta]],'[1]cobros_marzo (fijo)'!$B:$B,'[1]cobros_marzo (fijo)'!$D:$D,,0)</f>
        <v>0</v>
      </c>
      <c r="G911" s="3">
        <v>46026</v>
      </c>
      <c r="H911">
        <v>68451762</v>
      </c>
      <c r="I911">
        <v>68451762</v>
      </c>
      <c r="K911" t="s">
        <v>3154</v>
      </c>
      <c r="O911" s="3">
        <v>46026</v>
      </c>
      <c r="S911" t="s">
        <v>998</v>
      </c>
      <c r="T911" t="s">
        <v>64</v>
      </c>
      <c r="U911" t="s">
        <v>2332</v>
      </c>
      <c r="V911" t="e">
        <f>_xlfn.XLOOKUP(UTILIZADAS[[#This Row],[Contacto1]],Tabla2[phone_number_dialed],Tabla2[status_name],,0)</f>
        <v>#N/A</v>
      </c>
    </row>
    <row r="912" spans="1:22" hidden="1">
      <c r="A912" s="86" t="s">
        <v>2121</v>
      </c>
      <c r="B912" t="s">
        <v>1003</v>
      </c>
      <c r="C912" s="4">
        <v>358242080000</v>
      </c>
      <c r="D912" t="s">
        <v>3945</v>
      </c>
      <c r="E912">
        <f>+_xlfn.XLOOKUP(UTILIZADAS[[#This Row],[Numero_Cuenta]],'[1]cobros_marzo (fijo)'!$B:$B,'[1]cobros_marzo (fijo)'!$D:$D,,0)</f>
        <v>0</v>
      </c>
      <c r="G912" s="3">
        <v>46026</v>
      </c>
      <c r="H912">
        <v>66620017</v>
      </c>
      <c r="I912">
        <v>66620017</v>
      </c>
      <c r="K912" t="s">
        <v>2016</v>
      </c>
      <c r="O912" s="3">
        <v>46026</v>
      </c>
      <c r="S912" t="s">
        <v>1004</v>
      </c>
      <c r="T912" t="s">
        <v>64</v>
      </c>
      <c r="U912" t="s">
        <v>2332</v>
      </c>
      <c r="V912" t="e">
        <f>_xlfn.XLOOKUP(UTILIZADAS[[#This Row],[Contacto1]],Tabla2[phone_number_dialed],Tabla2[status_name],,0)</f>
        <v>#N/A</v>
      </c>
    </row>
    <row r="913" spans="1:22" hidden="1">
      <c r="A913" s="86" t="s">
        <v>2121</v>
      </c>
      <c r="B913" t="s">
        <v>952</v>
      </c>
      <c r="C913" s="4">
        <v>352344350000</v>
      </c>
      <c r="D913" t="s">
        <v>3945</v>
      </c>
      <c r="E913">
        <f>+_xlfn.XLOOKUP(UTILIZADAS[[#This Row],[Numero_Cuenta]],'[1]cobros_marzo (fijo)'!$B:$B,'[1]cobros_marzo (fijo)'!$D:$D,,0)</f>
        <v>0</v>
      </c>
      <c r="G913" s="3">
        <v>46026</v>
      </c>
      <c r="H913">
        <v>60521681</v>
      </c>
      <c r="I913">
        <v>60521681</v>
      </c>
      <c r="K913" t="s">
        <v>3155</v>
      </c>
      <c r="O913" s="3">
        <v>46026</v>
      </c>
      <c r="S913" t="s">
        <v>953</v>
      </c>
      <c r="T913" t="s">
        <v>64</v>
      </c>
      <c r="U913" t="s">
        <v>2332</v>
      </c>
      <c r="V913" t="e">
        <f>_xlfn.XLOOKUP(UTILIZADAS[[#This Row],[Contacto1]],Tabla2[phone_number_dialed],Tabla2[status_name],,0)</f>
        <v>#N/A</v>
      </c>
    </row>
    <row r="914" spans="1:22" hidden="1">
      <c r="A914" s="86" t="s">
        <v>2121</v>
      </c>
      <c r="B914" t="s">
        <v>956</v>
      </c>
      <c r="C914" s="4">
        <v>357331770000</v>
      </c>
      <c r="D914" t="s">
        <v>3945</v>
      </c>
      <c r="E914">
        <f>+_xlfn.XLOOKUP(UTILIZADAS[[#This Row],[Numero_Cuenta]],'[1]cobros_marzo (fijo)'!$B:$B,'[1]cobros_marzo (fijo)'!$D:$D,,0)</f>
        <v>0</v>
      </c>
      <c r="G914" s="3">
        <v>46026</v>
      </c>
      <c r="H914">
        <v>64212031</v>
      </c>
      <c r="I914">
        <v>64212031</v>
      </c>
      <c r="K914" t="s">
        <v>1994</v>
      </c>
      <c r="O914" s="3">
        <v>46026</v>
      </c>
      <c r="S914" t="s">
        <v>957</v>
      </c>
      <c r="T914" t="s">
        <v>64</v>
      </c>
      <c r="U914" t="s">
        <v>2332</v>
      </c>
      <c r="V914" t="e">
        <f>_xlfn.XLOOKUP(UTILIZADAS[[#This Row],[Contacto1]],Tabla2[phone_number_dialed],Tabla2[status_name],,0)</f>
        <v>#N/A</v>
      </c>
    </row>
    <row r="915" spans="1:22" hidden="1">
      <c r="A915" s="86" t="s">
        <v>2121</v>
      </c>
      <c r="B915" t="s">
        <v>960</v>
      </c>
      <c r="C915" s="4">
        <v>355250630000</v>
      </c>
      <c r="D915" t="s">
        <v>3945</v>
      </c>
      <c r="E915">
        <f>+_xlfn.XLOOKUP(UTILIZADAS[[#This Row],[Numero_Cuenta]],'[1]cobros_marzo (fijo)'!$B:$B,'[1]cobros_marzo (fijo)'!$D:$D,,0)</f>
        <v>0</v>
      </c>
      <c r="G915" s="3">
        <v>46026</v>
      </c>
      <c r="H915">
        <v>64851595</v>
      </c>
      <c r="I915">
        <v>64851595</v>
      </c>
      <c r="K915" t="s">
        <v>1997</v>
      </c>
      <c r="O915" s="3">
        <v>46026</v>
      </c>
      <c r="S915" t="s">
        <v>961</v>
      </c>
      <c r="T915" t="s">
        <v>64</v>
      </c>
      <c r="U915" t="s">
        <v>2332</v>
      </c>
      <c r="V915" t="e">
        <f>_xlfn.XLOOKUP(UTILIZADAS[[#This Row],[Contacto1]],Tabla2[phone_number_dialed],Tabla2[status_name],,0)</f>
        <v>#N/A</v>
      </c>
    </row>
    <row r="916" spans="1:22" hidden="1">
      <c r="A916" s="86" t="s">
        <v>2121</v>
      </c>
      <c r="B916" t="s">
        <v>962</v>
      </c>
      <c r="C916" s="4">
        <v>358343330000</v>
      </c>
      <c r="D916" t="s">
        <v>3945</v>
      </c>
      <c r="E916">
        <f>+_xlfn.XLOOKUP(UTILIZADAS[[#This Row],[Numero_Cuenta]],'[1]cobros_marzo (fijo)'!$B:$B,'[1]cobros_marzo (fijo)'!$D:$D,,0)</f>
        <v>0</v>
      </c>
      <c r="G916" s="3">
        <v>46026</v>
      </c>
      <c r="H916">
        <v>62893873</v>
      </c>
      <c r="I916">
        <v>62893873</v>
      </c>
      <c r="K916" t="s">
        <v>1958</v>
      </c>
      <c r="O916" s="3">
        <v>46026</v>
      </c>
      <c r="S916" t="s">
        <v>963</v>
      </c>
      <c r="T916" t="s">
        <v>64</v>
      </c>
      <c r="U916" t="s">
        <v>2332</v>
      </c>
      <c r="V916" t="e">
        <f>_xlfn.XLOOKUP(UTILIZADAS[[#This Row],[Contacto1]],Tabla2[phone_number_dialed],Tabla2[status_name],,0)</f>
        <v>#N/A</v>
      </c>
    </row>
    <row r="917" spans="1:22" hidden="1">
      <c r="A917" s="86" t="s">
        <v>2121</v>
      </c>
      <c r="B917" t="s">
        <v>967</v>
      </c>
      <c r="C917" s="4">
        <v>351343130000</v>
      </c>
      <c r="D917" t="s">
        <v>3945</v>
      </c>
      <c r="E917">
        <f>+_xlfn.XLOOKUP(UTILIZADAS[[#This Row],[Numero_Cuenta]],'[1]cobros_marzo (fijo)'!$B:$B,'[1]cobros_marzo (fijo)'!$D:$D,,0)</f>
        <v>0</v>
      </c>
      <c r="G917" s="3">
        <v>46026</v>
      </c>
      <c r="H917">
        <v>67642685</v>
      </c>
      <c r="I917">
        <v>67642685</v>
      </c>
      <c r="K917" t="s">
        <v>2020</v>
      </c>
      <c r="O917" s="3">
        <v>46026</v>
      </c>
      <c r="S917" t="s">
        <v>968</v>
      </c>
      <c r="T917" t="s">
        <v>64</v>
      </c>
      <c r="U917" t="s">
        <v>2332</v>
      </c>
      <c r="V917" t="e">
        <f>_xlfn.XLOOKUP(UTILIZADAS[[#This Row],[Contacto1]],Tabla2[phone_number_dialed],Tabla2[status_name],,0)</f>
        <v>#N/A</v>
      </c>
    </row>
    <row r="918" spans="1:22" hidden="1">
      <c r="A918" s="86" t="s">
        <v>2121</v>
      </c>
      <c r="B918" t="s">
        <v>969</v>
      </c>
      <c r="C918" s="4">
        <v>356345390000</v>
      </c>
      <c r="D918" t="s">
        <v>3945</v>
      </c>
      <c r="E918">
        <f>+_xlfn.XLOOKUP(UTILIZADAS[[#This Row],[Numero_Cuenta]],'[1]cobros_marzo (fijo)'!$B:$B,'[1]cobros_marzo (fijo)'!$D:$D,,0)</f>
        <v>0</v>
      </c>
      <c r="G918" s="3">
        <v>46026</v>
      </c>
      <c r="H918">
        <v>61131682</v>
      </c>
      <c r="I918">
        <v>61131682</v>
      </c>
      <c r="K918" t="s">
        <v>3156</v>
      </c>
      <c r="O918" s="3">
        <v>46026</v>
      </c>
      <c r="S918" t="s">
        <v>970</v>
      </c>
      <c r="T918" t="s">
        <v>64</v>
      </c>
      <c r="U918" t="s">
        <v>2332</v>
      </c>
      <c r="V918" t="e">
        <f>_xlfn.XLOOKUP(UTILIZADAS[[#This Row],[Contacto1]],Tabla2[phone_number_dialed],Tabla2[status_name],,0)</f>
        <v>#N/A</v>
      </c>
    </row>
    <row r="919" spans="1:22" hidden="1">
      <c r="A919" s="86" t="s">
        <v>2121</v>
      </c>
      <c r="B919" t="s">
        <v>971</v>
      </c>
      <c r="C919" s="4">
        <v>353341690000</v>
      </c>
      <c r="D919" t="s">
        <v>3945</v>
      </c>
      <c r="E919">
        <f>+_xlfn.XLOOKUP(UTILIZADAS[[#This Row],[Numero_Cuenta]],'[1]cobros_marzo (fijo)'!$B:$B,'[1]cobros_marzo (fijo)'!$D:$D,,0)</f>
        <v>0</v>
      </c>
      <c r="G919" s="3">
        <v>46026</v>
      </c>
      <c r="H919">
        <v>69341941</v>
      </c>
      <c r="I919">
        <v>69341941</v>
      </c>
      <c r="K919" t="s">
        <v>3157</v>
      </c>
      <c r="O919" s="3">
        <v>46026</v>
      </c>
      <c r="S919" t="s">
        <v>972</v>
      </c>
      <c r="T919" t="s">
        <v>64</v>
      </c>
      <c r="U919" t="s">
        <v>2332</v>
      </c>
      <c r="V919" t="e">
        <f>_xlfn.XLOOKUP(UTILIZADAS[[#This Row],[Contacto1]],Tabla2[phone_number_dialed],Tabla2[status_name],,0)</f>
        <v>#N/A</v>
      </c>
    </row>
    <row r="920" spans="1:22" hidden="1">
      <c r="A920" s="86" t="s">
        <v>2121</v>
      </c>
      <c r="B920" t="s">
        <v>2026</v>
      </c>
      <c r="C920" s="4">
        <v>352344240000</v>
      </c>
      <c r="D920" t="s">
        <v>3945</v>
      </c>
      <c r="E920">
        <f>+_xlfn.XLOOKUP(UTILIZADAS[[#This Row],[Numero_Cuenta]],'[1]cobros_marzo (fijo)'!$B:$B,'[1]cobros_marzo (fijo)'!$D:$D,,0)</f>
        <v>0</v>
      </c>
      <c r="G920" s="3">
        <v>46026</v>
      </c>
      <c r="H920">
        <v>68187236</v>
      </c>
      <c r="I920">
        <v>68187236</v>
      </c>
      <c r="K920" t="s">
        <v>3158</v>
      </c>
      <c r="O920" s="3">
        <v>46026</v>
      </c>
      <c r="S920" t="s">
        <v>1888</v>
      </c>
      <c r="T920" t="s">
        <v>64</v>
      </c>
      <c r="U920" t="s">
        <v>2332</v>
      </c>
      <c r="V920" t="e">
        <f>_xlfn.XLOOKUP(UTILIZADAS[[#This Row],[Contacto1]],Tabla2[phone_number_dialed],Tabla2[status_name],,0)</f>
        <v>#N/A</v>
      </c>
    </row>
    <row r="921" spans="1:22" hidden="1">
      <c r="A921" s="86" t="s">
        <v>2121</v>
      </c>
      <c r="B921" t="s">
        <v>916</v>
      </c>
      <c r="C921" s="4">
        <v>355330470000</v>
      </c>
      <c r="D921" t="s">
        <v>3945</v>
      </c>
      <c r="E921">
        <f>+_xlfn.XLOOKUP(UTILIZADAS[[#This Row],[Numero_Cuenta]],'[1]cobros_marzo (fijo)'!$B:$B,'[1]cobros_marzo (fijo)'!$D:$D,,0)</f>
        <v>0</v>
      </c>
      <c r="G921" s="3">
        <v>46026</v>
      </c>
      <c r="H921">
        <v>69812495</v>
      </c>
      <c r="I921">
        <v>69812495</v>
      </c>
      <c r="K921" t="s">
        <v>3159</v>
      </c>
      <c r="O921" s="3">
        <v>46026</v>
      </c>
      <c r="S921" t="s">
        <v>917</v>
      </c>
      <c r="T921" t="s">
        <v>64</v>
      </c>
      <c r="U921" t="s">
        <v>2332</v>
      </c>
      <c r="V921" t="e">
        <f>_xlfn.XLOOKUP(UTILIZADAS[[#This Row],[Contacto1]],Tabla2[phone_number_dialed],Tabla2[status_name],,0)</f>
        <v>#N/A</v>
      </c>
    </row>
    <row r="922" spans="1:22" hidden="1">
      <c r="A922" s="86" t="s">
        <v>2121</v>
      </c>
      <c r="B922" t="s">
        <v>918</v>
      </c>
      <c r="C922" s="4">
        <v>353345910000</v>
      </c>
      <c r="D922" t="s">
        <v>3945</v>
      </c>
      <c r="E922">
        <f>+_xlfn.XLOOKUP(UTILIZADAS[[#This Row],[Numero_Cuenta]],'[1]cobros_marzo (fijo)'!$B:$B,'[1]cobros_marzo (fijo)'!$D:$D,,0)</f>
        <v>0</v>
      </c>
      <c r="G922" s="3">
        <v>46026</v>
      </c>
      <c r="H922">
        <v>61013989</v>
      </c>
      <c r="I922">
        <v>61013989</v>
      </c>
      <c r="K922" t="s">
        <v>3160</v>
      </c>
      <c r="O922" s="3">
        <v>46026</v>
      </c>
      <c r="S922" t="s">
        <v>919</v>
      </c>
      <c r="T922" t="s">
        <v>64</v>
      </c>
      <c r="U922" t="s">
        <v>2332</v>
      </c>
      <c r="V922" t="e">
        <f>_xlfn.XLOOKUP(UTILIZADAS[[#This Row],[Contacto1]],Tabla2[phone_number_dialed],Tabla2[status_name],,0)</f>
        <v>#N/A</v>
      </c>
    </row>
    <row r="923" spans="1:22" hidden="1">
      <c r="A923" s="86" t="s">
        <v>2121</v>
      </c>
      <c r="B923" t="s">
        <v>920</v>
      </c>
      <c r="C923" s="4">
        <v>355345990000</v>
      </c>
      <c r="D923" t="s">
        <v>3945</v>
      </c>
      <c r="E923">
        <f>+_xlfn.XLOOKUP(UTILIZADAS[[#This Row],[Numero_Cuenta]],'[1]cobros_marzo (fijo)'!$B:$B,'[1]cobros_marzo (fijo)'!$D:$D,,0)</f>
        <v>0</v>
      </c>
      <c r="G923" s="3">
        <v>46026</v>
      </c>
      <c r="H923">
        <v>62870053</v>
      </c>
      <c r="I923">
        <v>62870053</v>
      </c>
      <c r="K923" t="s">
        <v>1982</v>
      </c>
      <c r="O923" s="3">
        <v>46026</v>
      </c>
      <c r="S923" t="s">
        <v>921</v>
      </c>
      <c r="T923" t="s">
        <v>64</v>
      </c>
      <c r="U923" t="s">
        <v>2332</v>
      </c>
      <c r="V923" t="e">
        <f>_xlfn.XLOOKUP(UTILIZADAS[[#This Row],[Contacto1]],Tabla2[phone_number_dialed],Tabla2[status_name],,0)</f>
        <v>#N/A</v>
      </c>
    </row>
    <row r="924" spans="1:22" hidden="1">
      <c r="A924" s="86" t="s">
        <v>2121</v>
      </c>
      <c r="B924" t="s">
        <v>924</v>
      </c>
      <c r="C924" s="4">
        <v>356345100000</v>
      </c>
      <c r="D924" t="s">
        <v>3945</v>
      </c>
      <c r="E924">
        <f>+_xlfn.XLOOKUP(UTILIZADAS[[#This Row],[Numero_Cuenta]],'[1]cobros_marzo (fijo)'!$B:$B,'[1]cobros_marzo (fijo)'!$D:$D,,0)</f>
        <v>0</v>
      </c>
      <c r="G924" s="3">
        <v>46026</v>
      </c>
      <c r="H924">
        <v>65549998</v>
      </c>
      <c r="I924">
        <v>65549998</v>
      </c>
      <c r="K924" t="s">
        <v>3161</v>
      </c>
      <c r="O924" s="3">
        <v>46026</v>
      </c>
      <c r="S924" t="s">
        <v>925</v>
      </c>
      <c r="T924" t="s">
        <v>64</v>
      </c>
      <c r="U924" t="s">
        <v>2332</v>
      </c>
      <c r="V924" t="e">
        <f>_xlfn.XLOOKUP(UTILIZADAS[[#This Row],[Contacto1]],Tabla2[phone_number_dialed],Tabla2[status_name],,0)</f>
        <v>#N/A</v>
      </c>
    </row>
    <row r="925" spans="1:22" hidden="1">
      <c r="A925" s="86" t="s">
        <v>2121</v>
      </c>
      <c r="B925" t="s">
        <v>928</v>
      </c>
      <c r="C925" s="4">
        <v>353279420000</v>
      </c>
      <c r="D925" t="s">
        <v>3945</v>
      </c>
      <c r="E925">
        <f>+_xlfn.XLOOKUP(UTILIZADAS[[#This Row],[Numero_Cuenta]],'[1]cobros_marzo (fijo)'!$B:$B,'[1]cobros_marzo (fijo)'!$D:$D,,0)</f>
        <v>0</v>
      </c>
      <c r="G925" s="3">
        <v>46026</v>
      </c>
      <c r="H925">
        <v>65239756</v>
      </c>
      <c r="I925">
        <v>65239756</v>
      </c>
      <c r="K925" t="s">
        <v>2002</v>
      </c>
      <c r="O925" s="3">
        <v>46026</v>
      </c>
      <c r="S925" t="s">
        <v>929</v>
      </c>
      <c r="T925" t="s">
        <v>64</v>
      </c>
      <c r="U925" t="s">
        <v>2332</v>
      </c>
      <c r="V925" t="e">
        <f>_xlfn.XLOOKUP(UTILIZADAS[[#This Row],[Contacto1]],Tabla2[phone_number_dialed],Tabla2[status_name],,0)</f>
        <v>#N/A</v>
      </c>
    </row>
    <row r="926" spans="1:22" hidden="1">
      <c r="A926" s="86" t="s">
        <v>2121</v>
      </c>
      <c r="B926" t="s">
        <v>930</v>
      </c>
      <c r="C926" s="4">
        <v>351331680000</v>
      </c>
      <c r="D926" t="s">
        <v>3945</v>
      </c>
      <c r="E926">
        <f>+_xlfn.XLOOKUP(UTILIZADAS[[#This Row],[Numero_Cuenta]],'[1]cobros_marzo (fijo)'!$B:$B,'[1]cobros_marzo (fijo)'!$D:$D,,0)</f>
        <v>0</v>
      </c>
      <c r="G926" s="3">
        <v>46026</v>
      </c>
      <c r="H926">
        <v>62195501</v>
      </c>
      <c r="I926">
        <v>62195501</v>
      </c>
      <c r="K926" t="s">
        <v>3162</v>
      </c>
      <c r="O926" s="3">
        <v>46026</v>
      </c>
      <c r="S926" t="s">
        <v>931</v>
      </c>
      <c r="T926" t="s">
        <v>64</v>
      </c>
      <c r="U926" t="s">
        <v>2332</v>
      </c>
      <c r="V926" t="e">
        <f>_xlfn.XLOOKUP(UTILIZADAS[[#This Row],[Contacto1]],Tabla2[phone_number_dialed],Tabla2[status_name],,0)</f>
        <v>#N/A</v>
      </c>
    </row>
    <row r="927" spans="1:22" hidden="1">
      <c r="A927" s="86" t="s">
        <v>2121</v>
      </c>
      <c r="B927" t="s">
        <v>932</v>
      </c>
      <c r="C927" s="4">
        <v>358344520000</v>
      </c>
      <c r="D927" t="s">
        <v>3945</v>
      </c>
      <c r="E927">
        <f>+_xlfn.XLOOKUP(UTILIZADAS[[#This Row],[Numero_Cuenta]],'[1]cobros_marzo (fijo)'!$B:$B,'[1]cobros_marzo (fijo)'!$D:$D,,0)</f>
        <v>0</v>
      </c>
      <c r="G927" s="3">
        <v>46026</v>
      </c>
      <c r="H927">
        <v>65988468</v>
      </c>
      <c r="I927">
        <v>65988468</v>
      </c>
      <c r="K927" t="s">
        <v>2008</v>
      </c>
      <c r="O927" s="3">
        <v>46026</v>
      </c>
      <c r="S927" t="s">
        <v>933</v>
      </c>
      <c r="T927" t="s">
        <v>64</v>
      </c>
      <c r="U927" t="s">
        <v>2332</v>
      </c>
      <c r="V927" t="e">
        <f>_xlfn.XLOOKUP(UTILIZADAS[[#This Row],[Contacto1]],Tabla2[phone_number_dialed],Tabla2[status_name],,0)</f>
        <v>#N/A</v>
      </c>
    </row>
    <row r="928" spans="1:22" hidden="1">
      <c r="A928" s="86" t="s">
        <v>2121</v>
      </c>
      <c r="B928" t="s">
        <v>934</v>
      </c>
      <c r="C928" s="4">
        <v>357344630000</v>
      </c>
      <c r="D928" t="s">
        <v>3945</v>
      </c>
      <c r="E928">
        <f>+_xlfn.XLOOKUP(UTILIZADAS[[#This Row],[Numero_Cuenta]],'[1]cobros_marzo (fijo)'!$B:$B,'[1]cobros_marzo (fijo)'!$D:$D,,0)</f>
        <v>0</v>
      </c>
      <c r="G928" s="3">
        <v>46026</v>
      </c>
      <c r="H928">
        <v>68893194</v>
      </c>
      <c r="I928">
        <v>68893194</v>
      </c>
      <c r="K928" t="s">
        <v>3163</v>
      </c>
      <c r="O928" s="3">
        <v>46026</v>
      </c>
      <c r="S928" t="s">
        <v>935</v>
      </c>
      <c r="T928" t="s">
        <v>84</v>
      </c>
      <c r="U928" t="s">
        <v>2332</v>
      </c>
      <c r="V928" t="e">
        <f>_xlfn.XLOOKUP(UTILIZADAS[[#This Row],[Contacto1]],Tabla2[phone_number_dialed],Tabla2[status_name],,0)</f>
        <v>#N/A</v>
      </c>
    </row>
    <row r="929" spans="1:22" hidden="1">
      <c r="A929" s="86" t="s">
        <v>2121</v>
      </c>
      <c r="B929" t="s">
        <v>936</v>
      </c>
      <c r="C929" s="4">
        <v>359342840000</v>
      </c>
      <c r="D929" t="s">
        <v>3945</v>
      </c>
      <c r="E929">
        <f>+_xlfn.XLOOKUP(UTILIZADAS[[#This Row],[Numero_Cuenta]],'[1]cobros_marzo (fijo)'!$B:$B,'[1]cobros_marzo (fijo)'!$D:$D,,0)</f>
        <v>0</v>
      </c>
      <c r="G929" s="3">
        <v>46026</v>
      </c>
      <c r="H929">
        <v>63473553</v>
      </c>
      <c r="I929">
        <v>63473553</v>
      </c>
      <c r="K929" t="s">
        <v>3164</v>
      </c>
      <c r="O929" s="3">
        <v>46026</v>
      </c>
      <c r="S929" t="s">
        <v>937</v>
      </c>
      <c r="T929" t="s">
        <v>64</v>
      </c>
      <c r="U929" t="s">
        <v>2332</v>
      </c>
      <c r="V929" t="e">
        <f>_xlfn.XLOOKUP(UTILIZADAS[[#This Row],[Contacto1]],Tabla2[phone_number_dialed],Tabla2[status_name],,0)</f>
        <v>#N/A</v>
      </c>
    </row>
    <row r="930" spans="1:22" hidden="1">
      <c r="A930" s="86" t="s">
        <v>2121</v>
      </c>
      <c r="B930" t="s">
        <v>938</v>
      </c>
      <c r="C930" s="4">
        <v>358152410000</v>
      </c>
      <c r="D930" t="s">
        <v>3945</v>
      </c>
      <c r="E930">
        <f>+_xlfn.XLOOKUP(UTILIZADAS[[#This Row],[Numero_Cuenta]],'[1]cobros_marzo (fijo)'!$B:$B,'[1]cobros_marzo (fijo)'!$D:$D,,0)</f>
        <v>0</v>
      </c>
      <c r="G930" s="3">
        <v>46026</v>
      </c>
      <c r="H930">
        <v>67787352</v>
      </c>
      <c r="I930">
        <v>67787352</v>
      </c>
      <c r="K930" t="s">
        <v>3165</v>
      </c>
      <c r="O930" s="3">
        <v>46026</v>
      </c>
      <c r="S930" t="s">
        <v>939</v>
      </c>
      <c r="T930" t="s">
        <v>64</v>
      </c>
      <c r="U930" t="s">
        <v>2332</v>
      </c>
      <c r="V930" t="e">
        <f>_xlfn.XLOOKUP(UTILIZADAS[[#This Row],[Contacto1]],Tabla2[phone_number_dialed],Tabla2[status_name],,0)</f>
        <v>#N/A</v>
      </c>
    </row>
    <row r="931" spans="1:22" hidden="1">
      <c r="A931" s="86" t="s">
        <v>2121</v>
      </c>
      <c r="B931" t="s">
        <v>948</v>
      </c>
      <c r="C931" s="4">
        <v>356335460000</v>
      </c>
      <c r="D931" t="s">
        <v>3945</v>
      </c>
      <c r="E931">
        <f>+_xlfn.XLOOKUP(UTILIZADAS[[#This Row],[Numero_Cuenta]],'[1]cobros_marzo (fijo)'!$B:$B,'[1]cobros_marzo (fijo)'!$D:$D,,0)</f>
        <v>0</v>
      </c>
      <c r="G931" s="3">
        <v>46026</v>
      </c>
      <c r="H931">
        <v>67683055</v>
      </c>
      <c r="I931">
        <v>67683055</v>
      </c>
      <c r="K931" t="s">
        <v>3166</v>
      </c>
      <c r="O931" s="3">
        <v>46026</v>
      </c>
      <c r="S931" t="s">
        <v>949</v>
      </c>
      <c r="T931" t="s">
        <v>64</v>
      </c>
      <c r="U931" t="s">
        <v>2332</v>
      </c>
      <c r="V931" t="e">
        <f>_xlfn.XLOOKUP(UTILIZADAS[[#This Row],[Contacto1]],Tabla2[phone_number_dialed],Tabla2[status_name],,0)</f>
        <v>#N/A</v>
      </c>
    </row>
    <row r="932" spans="1:22" hidden="1">
      <c r="A932" s="86" t="s">
        <v>2121</v>
      </c>
      <c r="B932" t="s">
        <v>950</v>
      </c>
      <c r="C932" s="4">
        <v>359333510000</v>
      </c>
      <c r="D932" t="s">
        <v>3945</v>
      </c>
      <c r="E932">
        <f>+_xlfn.XLOOKUP(UTILIZADAS[[#This Row],[Numero_Cuenta]],'[1]cobros_marzo (fijo)'!$B:$B,'[1]cobros_marzo (fijo)'!$D:$D,,0)</f>
        <v>0</v>
      </c>
      <c r="G932" s="3">
        <v>46026</v>
      </c>
      <c r="H932">
        <v>66801686</v>
      </c>
      <c r="I932">
        <v>66801686</v>
      </c>
      <c r="K932" t="s">
        <v>3167</v>
      </c>
      <c r="O932" s="3">
        <v>46026</v>
      </c>
      <c r="S932" t="s">
        <v>951</v>
      </c>
      <c r="T932" t="s">
        <v>64</v>
      </c>
      <c r="U932" t="s">
        <v>2332</v>
      </c>
      <c r="V932" t="e">
        <f>_xlfn.XLOOKUP(UTILIZADAS[[#This Row],[Contacto1]],Tabla2[phone_number_dialed],Tabla2[status_name],,0)</f>
        <v>#N/A</v>
      </c>
    </row>
    <row r="933" spans="1:22" hidden="1">
      <c r="A933" s="86" t="s">
        <v>2121</v>
      </c>
      <c r="B933" t="s">
        <v>900</v>
      </c>
      <c r="C933" s="4">
        <v>358347220000</v>
      </c>
      <c r="D933" t="s">
        <v>3945</v>
      </c>
      <c r="E933">
        <f>+_xlfn.XLOOKUP(UTILIZADAS[[#This Row],[Numero_Cuenta]],'[1]cobros_marzo (fijo)'!$B:$B,'[1]cobros_marzo (fijo)'!$D:$D,,0)</f>
        <v>0</v>
      </c>
      <c r="G933" s="3">
        <v>46026</v>
      </c>
      <c r="H933">
        <v>67557929</v>
      </c>
      <c r="I933">
        <v>67557929</v>
      </c>
      <c r="K933" t="s">
        <v>3168</v>
      </c>
      <c r="O933" s="3">
        <v>46026</v>
      </c>
      <c r="S933" t="s">
        <v>901</v>
      </c>
      <c r="T933" t="s">
        <v>64</v>
      </c>
      <c r="U933" t="s">
        <v>2332</v>
      </c>
      <c r="V933" t="e">
        <f>_xlfn.XLOOKUP(UTILIZADAS[[#This Row],[Contacto1]],Tabla2[phone_number_dialed],Tabla2[status_name],,0)</f>
        <v>#N/A</v>
      </c>
    </row>
    <row r="934" spans="1:22" hidden="1">
      <c r="A934" s="86" t="s">
        <v>2121</v>
      </c>
      <c r="B934" t="s">
        <v>902</v>
      </c>
      <c r="C934" s="4">
        <v>352346180000</v>
      </c>
      <c r="D934" t="s">
        <v>3945</v>
      </c>
      <c r="E934">
        <f>+_xlfn.XLOOKUP(UTILIZADAS[[#This Row],[Numero_Cuenta]],'[1]cobros_marzo (fijo)'!$B:$B,'[1]cobros_marzo (fijo)'!$D:$D,,0)</f>
        <v>0</v>
      </c>
      <c r="G934" s="3">
        <v>46026</v>
      </c>
      <c r="H934">
        <v>62257589</v>
      </c>
      <c r="I934">
        <v>62257589</v>
      </c>
      <c r="K934" t="s">
        <v>3169</v>
      </c>
      <c r="O934" s="3">
        <v>46026</v>
      </c>
      <c r="S934" t="s">
        <v>903</v>
      </c>
      <c r="T934" t="s">
        <v>64</v>
      </c>
      <c r="U934" t="s">
        <v>2332</v>
      </c>
      <c r="V934" t="e">
        <f>_xlfn.XLOOKUP(UTILIZADAS[[#This Row],[Contacto1]],Tabla2[phone_number_dialed],Tabla2[status_name],,0)</f>
        <v>#N/A</v>
      </c>
    </row>
    <row r="935" spans="1:22" hidden="1">
      <c r="A935" s="86" t="s">
        <v>2121</v>
      </c>
      <c r="B935" t="s">
        <v>904</v>
      </c>
      <c r="C935" s="4">
        <v>352346940000</v>
      </c>
      <c r="D935" t="s">
        <v>3945</v>
      </c>
      <c r="E935">
        <f>+_xlfn.XLOOKUP(UTILIZADAS[[#This Row],[Numero_Cuenta]],'[1]cobros_marzo (fijo)'!$B:$B,'[1]cobros_marzo (fijo)'!$D:$D,,0)</f>
        <v>0</v>
      </c>
      <c r="G935" s="3">
        <v>46026</v>
      </c>
      <c r="H935">
        <v>66864208</v>
      </c>
      <c r="I935">
        <v>66864208</v>
      </c>
      <c r="K935" t="s">
        <v>3170</v>
      </c>
      <c r="O935" s="3">
        <v>46026</v>
      </c>
      <c r="S935" t="s">
        <v>905</v>
      </c>
      <c r="T935" t="s">
        <v>64</v>
      </c>
      <c r="U935" t="s">
        <v>2332</v>
      </c>
      <c r="V935" t="e">
        <f>_xlfn.XLOOKUP(UTILIZADAS[[#This Row],[Contacto1]],Tabla2[phone_number_dialed],Tabla2[status_name],,0)</f>
        <v>#N/A</v>
      </c>
    </row>
    <row r="936" spans="1:22" hidden="1">
      <c r="A936" s="86" t="s">
        <v>2121</v>
      </c>
      <c r="B936" t="s">
        <v>906</v>
      </c>
      <c r="C936" s="4">
        <v>355347330000</v>
      </c>
      <c r="D936" t="s">
        <v>3945</v>
      </c>
      <c r="E936">
        <f>+_xlfn.XLOOKUP(UTILIZADAS[[#This Row],[Numero_Cuenta]],'[1]cobros_marzo (fijo)'!$B:$B,'[1]cobros_marzo (fijo)'!$D:$D,,0)</f>
        <v>0</v>
      </c>
      <c r="G936" s="3">
        <v>46026</v>
      </c>
      <c r="H936">
        <v>68037664</v>
      </c>
      <c r="I936">
        <v>68037664</v>
      </c>
      <c r="K936" t="s">
        <v>3171</v>
      </c>
      <c r="O936" s="3">
        <v>46026</v>
      </c>
      <c r="S936" t="s">
        <v>907</v>
      </c>
      <c r="T936" t="s">
        <v>64</v>
      </c>
      <c r="U936" t="s">
        <v>2332</v>
      </c>
      <c r="V936" t="e">
        <f>_xlfn.XLOOKUP(UTILIZADAS[[#This Row],[Contacto1]],Tabla2[phone_number_dialed],Tabla2[status_name],,0)</f>
        <v>#N/A</v>
      </c>
    </row>
    <row r="937" spans="1:22" hidden="1">
      <c r="A937" s="86" t="s">
        <v>2121</v>
      </c>
      <c r="B937" t="s">
        <v>849</v>
      </c>
      <c r="C937" s="4">
        <v>198071140000</v>
      </c>
      <c r="D937" t="s">
        <v>3945</v>
      </c>
      <c r="E937">
        <f>+_xlfn.XLOOKUP(UTILIZADAS[[#This Row],[Numero_Cuenta]],'[1]cobros_marzo (fijo)'!$B:$B,'[1]cobros_marzo (fijo)'!$D:$D,,0)</f>
        <v>0</v>
      </c>
      <c r="G937" s="3">
        <v>46026</v>
      </c>
      <c r="H937">
        <v>65029308</v>
      </c>
      <c r="I937">
        <v>65029308</v>
      </c>
      <c r="K937" t="s">
        <v>3172</v>
      </c>
      <c r="O937" s="3">
        <v>46026</v>
      </c>
      <c r="S937" t="s">
        <v>850</v>
      </c>
      <c r="T937" t="s">
        <v>64</v>
      </c>
      <c r="U937" t="s">
        <v>2332</v>
      </c>
      <c r="V937" t="e">
        <f>_xlfn.XLOOKUP(UTILIZADAS[[#This Row],[Contacto1]],Tabla2[phone_number_dialed],Tabla2[status_name],,0)</f>
        <v>#N/A</v>
      </c>
    </row>
    <row r="938" spans="1:22" hidden="1">
      <c r="A938" s="86" t="s">
        <v>2121</v>
      </c>
      <c r="B938" t="s">
        <v>855</v>
      </c>
      <c r="C938" s="4">
        <v>352328790000</v>
      </c>
      <c r="D938" t="s">
        <v>3945</v>
      </c>
      <c r="E938">
        <f>+_xlfn.XLOOKUP(UTILIZADAS[[#This Row],[Numero_Cuenta]],'[1]cobros_marzo (fijo)'!$B:$B,'[1]cobros_marzo (fijo)'!$D:$D,,0)</f>
        <v>0</v>
      </c>
      <c r="G938" s="3">
        <v>46026</v>
      </c>
      <c r="H938">
        <v>65381746</v>
      </c>
      <c r="I938">
        <v>65381746</v>
      </c>
      <c r="K938" t="s">
        <v>3173</v>
      </c>
      <c r="O938" s="3">
        <v>46026</v>
      </c>
      <c r="S938" t="s">
        <v>856</v>
      </c>
      <c r="T938" t="s">
        <v>64</v>
      </c>
      <c r="U938" t="s">
        <v>2332</v>
      </c>
      <c r="V938" t="e">
        <f>_xlfn.XLOOKUP(UTILIZADAS[[#This Row],[Contacto1]],Tabla2[phone_number_dialed],Tabla2[status_name],,0)</f>
        <v>#N/A</v>
      </c>
    </row>
    <row r="939" spans="1:22" hidden="1">
      <c r="A939" s="86" t="s">
        <v>2121</v>
      </c>
      <c r="B939" t="s">
        <v>857</v>
      </c>
      <c r="C939" s="4">
        <v>357235160000</v>
      </c>
      <c r="D939" t="s">
        <v>3945</v>
      </c>
      <c r="E939">
        <f>+_xlfn.XLOOKUP(UTILIZADAS[[#This Row],[Numero_Cuenta]],'[1]cobros_marzo (fijo)'!$B:$B,'[1]cobros_marzo (fijo)'!$D:$D,,0)</f>
        <v>0</v>
      </c>
      <c r="G939" s="3">
        <v>46026</v>
      </c>
      <c r="H939">
        <v>66474430</v>
      </c>
      <c r="I939">
        <v>66474430</v>
      </c>
      <c r="K939" t="s">
        <v>3174</v>
      </c>
      <c r="O939" s="3">
        <v>46026</v>
      </c>
      <c r="S939" t="s">
        <v>858</v>
      </c>
      <c r="T939" t="s">
        <v>64</v>
      </c>
      <c r="U939" t="s">
        <v>2332</v>
      </c>
      <c r="V939" t="e">
        <f>_xlfn.XLOOKUP(UTILIZADAS[[#This Row],[Contacto1]],Tabla2[phone_number_dialed],Tabla2[status_name],,0)</f>
        <v>#N/A</v>
      </c>
    </row>
    <row r="940" spans="1:22" hidden="1">
      <c r="A940" s="86" t="s">
        <v>2121</v>
      </c>
      <c r="B940" t="s">
        <v>861</v>
      </c>
      <c r="C940" s="4">
        <v>355347970000</v>
      </c>
      <c r="D940" t="s">
        <v>3945</v>
      </c>
      <c r="E940">
        <f>+_xlfn.XLOOKUP(UTILIZADAS[[#This Row],[Numero_Cuenta]],'[1]cobros_marzo (fijo)'!$B:$B,'[1]cobros_marzo (fijo)'!$D:$D,,0)</f>
        <v>0</v>
      </c>
      <c r="G940" s="3">
        <v>46026</v>
      </c>
      <c r="H940">
        <v>63578975</v>
      </c>
      <c r="I940">
        <v>63578975</v>
      </c>
      <c r="K940" t="s">
        <v>3175</v>
      </c>
      <c r="O940" s="3">
        <v>46026</v>
      </c>
      <c r="S940" t="s">
        <v>862</v>
      </c>
      <c r="T940" t="s">
        <v>64</v>
      </c>
      <c r="U940" t="s">
        <v>2332</v>
      </c>
      <c r="V940" t="e">
        <f>_xlfn.XLOOKUP(UTILIZADAS[[#This Row],[Contacto1]],Tabla2[phone_number_dialed],Tabla2[status_name],,0)</f>
        <v>#N/A</v>
      </c>
    </row>
    <row r="941" spans="1:22" hidden="1">
      <c r="A941" s="86" t="s">
        <v>2121</v>
      </c>
      <c r="B941" t="s">
        <v>863</v>
      </c>
      <c r="C941" s="4">
        <v>286020850000</v>
      </c>
      <c r="D941" t="s">
        <v>3945</v>
      </c>
      <c r="E941">
        <f>+_xlfn.XLOOKUP(UTILIZADAS[[#This Row],[Numero_Cuenta]],'[1]cobros_marzo (fijo)'!$B:$B,'[1]cobros_marzo (fijo)'!$D:$D,,0)</f>
        <v>0</v>
      </c>
      <c r="G941" s="3">
        <v>46026</v>
      </c>
      <c r="H941">
        <v>63398946</v>
      </c>
      <c r="I941">
        <v>63398946</v>
      </c>
      <c r="K941" t="s">
        <v>3176</v>
      </c>
      <c r="O941" s="3">
        <v>46026</v>
      </c>
      <c r="S941" t="s">
        <v>864</v>
      </c>
      <c r="T941" t="s">
        <v>64</v>
      </c>
      <c r="U941" t="s">
        <v>2332</v>
      </c>
      <c r="V941" t="e">
        <f>_xlfn.XLOOKUP(UTILIZADAS[[#This Row],[Contacto1]],Tabla2[phone_number_dialed],Tabla2[status_name],,0)</f>
        <v>#N/A</v>
      </c>
    </row>
    <row r="942" spans="1:22" hidden="1">
      <c r="A942" s="86" t="s">
        <v>2121</v>
      </c>
      <c r="B942" t="s">
        <v>1705</v>
      </c>
      <c r="C942" s="4">
        <v>356284120000</v>
      </c>
      <c r="D942" t="s">
        <v>3945</v>
      </c>
      <c r="E942">
        <f>+_xlfn.XLOOKUP(UTILIZADAS[[#This Row],[Numero_Cuenta]],'[1]cobros_marzo (fijo)'!$B:$B,'[1]cobros_marzo (fijo)'!$D:$D,,0)</f>
        <v>0</v>
      </c>
      <c r="G942" s="3">
        <v>46026</v>
      </c>
      <c r="H942">
        <v>62706514</v>
      </c>
      <c r="I942">
        <v>62706514</v>
      </c>
      <c r="K942" t="s">
        <v>3177</v>
      </c>
      <c r="O942" s="3">
        <v>46026</v>
      </c>
      <c r="S942">
        <v>34600144</v>
      </c>
      <c r="T942" t="s">
        <v>64</v>
      </c>
      <c r="U942" t="s">
        <v>2332</v>
      </c>
      <c r="V942" t="e">
        <f>_xlfn.XLOOKUP(UTILIZADAS[[#This Row],[Contacto1]],Tabla2[phone_number_dialed],Tabla2[status_name],,0)</f>
        <v>#N/A</v>
      </c>
    </row>
    <row r="943" spans="1:22" hidden="1">
      <c r="A943" s="86" t="s">
        <v>2121</v>
      </c>
      <c r="B943" t="s">
        <v>867</v>
      </c>
      <c r="C943" s="4">
        <v>355346590000</v>
      </c>
      <c r="D943" t="s">
        <v>3945</v>
      </c>
      <c r="E943">
        <f>+_xlfn.XLOOKUP(UTILIZADAS[[#This Row],[Numero_Cuenta]],'[1]cobros_marzo (fijo)'!$B:$B,'[1]cobros_marzo (fijo)'!$D:$D,,0)</f>
        <v>0</v>
      </c>
      <c r="G943" s="3">
        <v>46026</v>
      </c>
      <c r="H943">
        <v>61166682</v>
      </c>
      <c r="I943">
        <v>61166682</v>
      </c>
      <c r="K943" t="s">
        <v>3178</v>
      </c>
      <c r="O943" s="3">
        <v>46026</v>
      </c>
      <c r="S943" t="s">
        <v>868</v>
      </c>
      <c r="T943" t="s">
        <v>84</v>
      </c>
      <c r="U943" t="s">
        <v>2332</v>
      </c>
      <c r="V943" t="e">
        <f>_xlfn.XLOOKUP(UTILIZADAS[[#This Row],[Contacto1]],Tabla2[phone_number_dialed],Tabla2[status_name],,0)</f>
        <v>#N/A</v>
      </c>
    </row>
    <row r="944" spans="1:22" hidden="1">
      <c r="A944" s="86" t="s">
        <v>2121</v>
      </c>
      <c r="B944" t="s">
        <v>869</v>
      </c>
      <c r="C944" s="4">
        <v>359344600000</v>
      </c>
      <c r="D944" t="s">
        <v>3945</v>
      </c>
      <c r="E944">
        <f>+_xlfn.XLOOKUP(UTILIZADAS[[#This Row],[Numero_Cuenta]],'[1]cobros_marzo (fijo)'!$B:$B,'[1]cobros_marzo (fijo)'!$D:$D,,0)</f>
        <v>0</v>
      </c>
      <c r="G944" s="3">
        <v>46026</v>
      </c>
      <c r="H944">
        <v>68232657</v>
      </c>
      <c r="I944">
        <v>68232657</v>
      </c>
      <c r="K944" t="s">
        <v>3179</v>
      </c>
      <c r="O944" s="3">
        <v>46026</v>
      </c>
      <c r="S944" t="s">
        <v>870</v>
      </c>
      <c r="T944" t="s">
        <v>64</v>
      </c>
      <c r="U944" t="s">
        <v>2332</v>
      </c>
      <c r="V944" t="e">
        <f>_xlfn.XLOOKUP(UTILIZADAS[[#This Row],[Contacto1]],Tabla2[phone_number_dialed],Tabla2[status_name],,0)</f>
        <v>#N/A</v>
      </c>
    </row>
    <row r="945" spans="1:22" hidden="1">
      <c r="A945" s="86" t="s">
        <v>2121</v>
      </c>
      <c r="B945" t="s">
        <v>873</v>
      </c>
      <c r="C945" s="4">
        <v>355348390000</v>
      </c>
      <c r="D945" t="s">
        <v>3945</v>
      </c>
      <c r="E945">
        <f>+_xlfn.XLOOKUP(UTILIZADAS[[#This Row],[Numero_Cuenta]],'[1]cobros_marzo (fijo)'!$B:$B,'[1]cobros_marzo (fijo)'!$D:$D,,0)</f>
        <v>0</v>
      </c>
      <c r="G945" s="3">
        <v>46026</v>
      </c>
      <c r="H945">
        <v>65882211</v>
      </c>
      <c r="I945">
        <v>65882211</v>
      </c>
      <c r="K945" t="s">
        <v>3180</v>
      </c>
      <c r="O945" s="3">
        <v>46026</v>
      </c>
      <c r="S945" t="s">
        <v>874</v>
      </c>
      <c r="T945" t="s">
        <v>64</v>
      </c>
      <c r="U945" t="s">
        <v>2332</v>
      </c>
      <c r="V945" t="e">
        <f>_xlfn.XLOOKUP(UTILIZADAS[[#This Row],[Contacto1]],Tabla2[phone_number_dialed],Tabla2[status_name],,0)</f>
        <v>#N/A</v>
      </c>
    </row>
    <row r="946" spans="1:22" hidden="1">
      <c r="A946" s="86" t="s">
        <v>2121</v>
      </c>
      <c r="B946" t="s">
        <v>875</v>
      </c>
      <c r="C946" s="4">
        <v>355345750000</v>
      </c>
      <c r="D946" t="s">
        <v>3945</v>
      </c>
      <c r="E946">
        <f>+_xlfn.XLOOKUP(UTILIZADAS[[#This Row],[Numero_Cuenta]],'[1]cobros_marzo (fijo)'!$B:$B,'[1]cobros_marzo (fijo)'!$D:$D,,0)</f>
        <v>0</v>
      </c>
      <c r="G946" s="3">
        <v>46026</v>
      </c>
      <c r="H946">
        <v>63459619</v>
      </c>
      <c r="I946">
        <v>63459619</v>
      </c>
      <c r="K946" t="s">
        <v>1984</v>
      </c>
      <c r="O946" s="3">
        <v>46026</v>
      </c>
      <c r="S946" t="s">
        <v>876</v>
      </c>
      <c r="T946" t="s">
        <v>64</v>
      </c>
      <c r="U946" t="s">
        <v>2332</v>
      </c>
      <c r="V946" t="e">
        <f>_xlfn.XLOOKUP(UTILIZADAS[[#This Row],[Contacto1]],Tabla2[phone_number_dialed],Tabla2[status_name],,0)</f>
        <v>#N/A</v>
      </c>
    </row>
    <row r="947" spans="1:22" hidden="1">
      <c r="A947" s="86" t="s">
        <v>2121</v>
      </c>
      <c r="B947" t="s">
        <v>879</v>
      </c>
      <c r="C947" s="4">
        <v>343270960000</v>
      </c>
      <c r="D947" t="s">
        <v>3945</v>
      </c>
      <c r="E947">
        <f>+_xlfn.XLOOKUP(UTILIZADAS[[#This Row],[Numero_Cuenta]],'[1]cobros_marzo (fijo)'!$B:$B,'[1]cobros_marzo (fijo)'!$D:$D,,0)</f>
        <v>0</v>
      </c>
      <c r="G947" s="3">
        <v>46026</v>
      </c>
      <c r="H947">
        <v>64051753</v>
      </c>
      <c r="I947">
        <v>64051753</v>
      </c>
      <c r="K947" t="s">
        <v>3181</v>
      </c>
      <c r="O947" s="3">
        <v>46026</v>
      </c>
      <c r="S947" t="s">
        <v>880</v>
      </c>
      <c r="T947" t="s">
        <v>64</v>
      </c>
      <c r="U947" t="s">
        <v>2332</v>
      </c>
      <c r="V947" t="e">
        <f>_xlfn.XLOOKUP(UTILIZADAS[[#This Row],[Contacto1]],Tabla2[phone_number_dialed],Tabla2[status_name],,0)</f>
        <v>#N/A</v>
      </c>
    </row>
    <row r="948" spans="1:22" hidden="1">
      <c r="A948" s="86" t="s">
        <v>2121</v>
      </c>
      <c r="B948" t="s">
        <v>881</v>
      </c>
      <c r="C948" s="4">
        <v>358348320000</v>
      </c>
      <c r="D948" t="s">
        <v>3945</v>
      </c>
      <c r="E948">
        <f>+_xlfn.XLOOKUP(UTILIZADAS[[#This Row],[Numero_Cuenta]],'[1]cobros_marzo (fijo)'!$B:$B,'[1]cobros_marzo (fijo)'!$D:$D,,0)</f>
        <v>0</v>
      </c>
      <c r="G948" s="3">
        <v>46026</v>
      </c>
      <c r="H948">
        <v>63850802</v>
      </c>
      <c r="I948">
        <v>63850802</v>
      </c>
      <c r="K948" t="s">
        <v>3182</v>
      </c>
      <c r="O948" s="3">
        <v>46026</v>
      </c>
      <c r="S948" t="s">
        <v>882</v>
      </c>
      <c r="T948" t="s">
        <v>64</v>
      </c>
      <c r="U948" t="s">
        <v>2332</v>
      </c>
      <c r="V948" t="e">
        <f>_xlfn.XLOOKUP(UTILIZADAS[[#This Row],[Contacto1]],Tabla2[phone_number_dialed],Tabla2[status_name],,0)</f>
        <v>#N/A</v>
      </c>
    </row>
    <row r="949" spans="1:22" hidden="1">
      <c r="A949" s="86" t="s">
        <v>2121</v>
      </c>
      <c r="B949" t="s">
        <v>885</v>
      </c>
      <c r="C949" s="4">
        <v>352347970000</v>
      </c>
      <c r="D949" t="s">
        <v>3945</v>
      </c>
      <c r="E949">
        <f>+_xlfn.XLOOKUP(UTILIZADAS[[#This Row],[Numero_Cuenta]],'[1]cobros_marzo (fijo)'!$B:$B,'[1]cobros_marzo (fijo)'!$D:$D,,0)</f>
        <v>0</v>
      </c>
      <c r="G949" s="3">
        <v>46026</v>
      </c>
      <c r="H949">
        <v>66356174</v>
      </c>
      <c r="I949">
        <v>66356174</v>
      </c>
      <c r="K949" t="s">
        <v>3183</v>
      </c>
      <c r="O949" s="3">
        <v>46026</v>
      </c>
      <c r="S949" t="s">
        <v>886</v>
      </c>
      <c r="T949" t="s">
        <v>64</v>
      </c>
      <c r="U949" t="s">
        <v>2332</v>
      </c>
      <c r="V949" t="e">
        <f>_xlfn.XLOOKUP(UTILIZADAS[[#This Row],[Contacto1]],Tabla2[phone_number_dialed],Tabla2[status_name],,0)</f>
        <v>#N/A</v>
      </c>
    </row>
    <row r="950" spans="1:22" hidden="1">
      <c r="A950" s="86" t="s">
        <v>2121</v>
      </c>
      <c r="B950" t="s">
        <v>889</v>
      </c>
      <c r="C950" s="4">
        <v>354347480000</v>
      </c>
      <c r="D950" t="s">
        <v>3945</v>
      </c>
      <c r="E950">
        <f>+_xlfn.XLOOKUP(UTILIZADAS[[#This Row],[Numero_Cuenta]],'[1]cobros_marzo (fijo)'!$B:$B,'[1]cobros_marzo (fijo)'!$D:$D,,0)</f>
        <v>0</v>
      </c>
      <c r="G950" s="3">
        <v>46026</v>
      </c>
      <c r="H950">
        <v>61670183</v>
      </c>
      <c r="I950">
        <v>61670183</v>
      </c>
      <c r="K950" t="s">
        <v>3184</v>
      </c>
      <c r="O950" s="3">
        <v>46026</v>
      </c>
      <c r="S950" t="s">
        <v>890</v>
      </c>
      <c r="T950" t="s">
        <v>64</v>
      </c>
      <c r="U950" t="s">
        <v>2332</v>
      </c>
      <c r="V950" t="e">
        <f>_xlfn.XLOOKUP(UTILIZADAS[[#This Row],[Contacto1]],Tabla2[phone_number_dialed],Tabla2[status_name],,0)</f>
        <v>#N/A</v>
      </c>
    </row>
    <row r="951" spans="1:22" hidden="1">
      <c r="A951" s="86" t="s">
        <v>2121</v>
      </c>
      <c r="B951" t="s">
        <v>830</v>
      </c>
      <c r="C951" s="4">
        <v>354344520000</v>
      </c>
      <c r="D951" t="s">
        <v>3945</v>
      </c>
      <c r="E951">
        <f>+_xlfn.XLOOKUP(UTILIZADAS[[#This Row],[Numero_Cuenta]],'[1]cobros_marzo (fijo)'!$B:$B,'[1]cobros_marzo (fijo)'!$D:$D,,0)</f>
        <v>0</v>
      </c>
      <c r="G951" s="3">
        <v>46026</v>
      </c>
      <c r="H951">
        <v>66541419</v>
      </c>
      <c r="I951">
        <v>66541419</v>
      </c>
      <c r="K951" t="s">
        <v>3149</v>
      </c>
      <c r="O951" s="3">
        <v>46026</v>
      </c>
      <c r="S951" t="s">
        <v>831</v>
      </c>
      <c r="T951" t="s">
        <v>64</v>
      </c>
      <c r="U951" t="s">
        <v>2332</v>
      </c>
      <c r="V951" t="e">
        <f>_xlfn.XLOOKUP(UTILIZADAS[[#This Row],[Contacto1]],Tabla2[phone_number_dialed],Tabla2[status_name],,0)</f>
        <v>#N/A</v>
      </c>
    </row>
    <row r="952" spans="1:22" hidden="1">
      <c r="A952" s="86" t="s">
        <v>2121</v>
      </c>
      <c r="B952" t="s">
        <v>832</v>
      </c>
      <c r="C952" s="4">
        <v>803753060000</v>
      </c>
      <c r="D952" t="s">
        <v>3945</v>
      </c>
      <c r="E952">
        <f>+_xlfn.XLOOKUP(UTILIZADAS[[#This Row],[Numero_Cuenta]],'[1]cobros_marzo (fijo)'!$B:$B,'[1]cobros_marzo (fijo)'!$D:$D,,0)</f>
        <v>0</v>
      </c>
      <c r="G952" s="3">
        <v>46026</v>
      </c>
      <c r="H952">
        <v>66556304</v>
      </c>
      <c r="I952">
        <v>66556304</v>
      </c>
      <c r="K952" t="s">
        <v>3185</v>
      </c>
      <c r="O952" s="3">
        <v>46026</v>
      </c>
      <c r="S952" t="s">
        <v>833</v>
      </c>
      <c r="T952" t="s">
        <v>64</v>
      </c>
      <c r="U952" t="s">
        <v>2332</v>
      </c>
      <c r="V952" t="e">
        <f>_xlfn.XLOOKUP(UTILIZADAS[[#This Row],[Contacto1]],Tabla2[phone_number_dialed],Tabla2[status_name],,0)</f>
        <v>#N/A</v>
      </c>
    </row>
    <row r="953" spans="1:22" hidden="1">
      <c r="A953" s="86" t="s">
        <v>2121</v>
      </c>
      <c r="B953" t="s">
        <v>836</v>
      </c>
      <c r="C953" s="4">
        <v>351348330000</v>
      </c>
      <c r="D953" t="s">
        <v>3945</v>
      </c>
      <c r="E953">
        <f>+_xlfn.XLOOKUP(UTILIZADAS[[#This Row],[Numero_Cuenta]],'[1]cobros_marzo (fijo)'!$B:$B,'[1]cobros_marzo (fijo)'!$D:$D,,0)</f>
        <v>0</v>
      </c>
      <c r="G953" s="3">
        <v>46026</v>
      </c>
      <c r="H953">
        <v>67890543</v>
      </c>
      <c r="I953">
        <v>67890543</v>
      </c>
      <c r="K953" t="s">
        <v>3186</v>
      </c>
      <c r="O953" s="3">
        <v>46026</v>
      </c>
      <c r="S953" t="s">
        <v>837</v>
      </c>
      <c r="T953" t="s">
        <v>64</v>
      </c>
      <c r="U953" t="s">
        <v>2332</v>
      </c>
      <c r="V953" t="e">
        <f>_xlfn.XLOOKUP(UTILIZADAS[[#This Row],[Contacto1]],Tabla2[phone_number_dialed],Tabla2[status_name],,0)</f>
        <v>#N/A</v>
      </c>
    </row>
    <row r="954" spans="1:22" hidden="1">
      <c r="A954" s="86" t="s">
        <v>2121</v>
      </c>
      <c r="B954" t="s">
        <v>840</v>
      </c>
      <c r="C954" s="4">
        <v>352345830000</v>
      </c>
      <c r="D954" t="s">
        <v>3945</v>
      </c>
      <c r="E954">
        <f>+_xlfn.XLOOKUP(UTILIZADAS[[#This Row],[Numero_Cuenta]],'[1]cobros_marzo (fijo)'!$B:$B,'[1]cobros_marzo (fijo)'!$D:$D,,0)</f>
        <v>0</v>
      </c>
      <c r="G954" s="3">
        <v>46026</v>
      </c>
      <c r="H954">
        <v>68767439</v>
      </c>
      <c r="I954">
        <v>68767439</v>
      </c>
      <c r="K954" t="s">
        <v>3187</v>
      </c>
      <c r="O954" s="3">
        <v>46026</v>
      </c>
      <c r="S954" t="s">
        <v>841</v>
      </c>
      <c r="T954" t="s">
        <v>85</v>
      </c>
      <c r="U954" t="s">
        <v>2332</v>
      </c>
      <c r="V954" t="e">
        <f>_xlfn.XLOOKUP(UTILIZADAS[[#This Row],[Contacto1]],Tabla2[phone_number_dialed],Tabla2[status_name],,0)</f>
        <v>#N/A</v>
      </c>
    </row>
    <row r="955" spans="1:22" hidden="1">
      <c r="A955" s="86" t="s">
        <v>2121</v>
      </c>
      <c r="B955" t="s">
        <v>1459</v>
      </c>
      <c r="C955" s="4">
        <v>345322750000</v>
      </c>
      <c r="D955" t="s">
        <v>3945</v>
      </c>
      <c r="E955">
        <f>+_xlfn.XLOOKUP(UTILIZADAS[[#This Row],[Numero_Cuenta]],'[1]cobros_marzo (fijo)'!$B:$B,'[1]cobros_marzo (fijo)'!$D:$D,,0)</f>
        <v>0</v>
      </c>
      <c r="G955" s="3">
        <v>46026</v>
      </c>
      <c r="H955">
        <v>62862998</v>
      </c>
      <c r="I955">
        <v>62862998</v>
      </c>
      <c r="K955" t="s">
        <v>2022</v>
      </c>
      <c r="O955" s="3">
        <v>46026</v>
      </c>
      <c r="S955" t="s">
        <v>842</v>
      </c>
      <c r="T955" t="s">
        <v>64</v>
      </c>
      <c r="U955" t="s">
        <v>2332</v>
      </c>
      <c r="V955" t="e">
        <f>_xlfn.XLOOKUP(UTILIZADAS[[#This Row],[Contacto1]],Tabla2[phone_number_dialed],Tabla2[status_name],,0)</f>
        <v>#N/A</v>
      </c>
    </row>
    <row r="956" spans="1:22" hidden="1">
      <c r="A956" s="86" t="s">
        <v>2121</v>
      </c>
      <c r="B956" t="s">
        <v>843</v>
      </c>
      <c r="C956" s="4">
        <v>359348860000</v>
      </c>
      <c r="D956" t="s">
        <v>3945</v>
      </c>
      <c r="E956">
        <f>+_xlfn.XLOOKUP(UTILIZADAS[[#This Row],[Numero_Cuenta]],'[1]cobros_marzo (fijo)'!$B:$B,'[1]cobros_marzo (fijo)'!$D:$D,,0)</f>
        <v>0</v>
      </c>
      <c r="G956" s="3">
        <v>46026</v>
      </c>
      <c r="H956">
        <v>66014642</v>
      </c>
      <c r="I956">
        <v>66014642</v>
      </c>
      <c r="K956" t="s">
        <v>3188</v>
      </c>
      <c r="O956" s="3">
        <v>46026</v>
      </c>
      <c r="S956" t="s">
        <v>844</v>
      </c>
      <c r="T956" t="s">
        <v>64</v>
      </c>
      <c r="U956" t="s">
        <v>2332</v>
      </c>
      <c r="V956" t="e">
        <f>_xlfn.XLOOKUP(UTILIZADAS[[#This Row],[Contacto1]],Tabla2[phone_number_dialed],Tabla2[status_name],,0)</f>
        <v>#N/A</v>
      </c>
    </row>
    <row r="957" spans="1:22" hidden="1">
      <c r="A957" s="86" t="s">
        <v>2121</v>
      </c>
      <c r="B957" t="s">
        <v>845</v>
      </c>
      <c r="C957" s="4">
        <v>358348770000</v>
      </c>
      <c r="D957" t="s">
        <v>3945</v>
      </c>
      <c r="E957">
        <f>+_xlfn.XLOOKUP(UTILIZADAS[[#This Row],[Numero_Cuenta]],'[1]cobros_marzo (fijo)'!$B:$B,'[1]cobros_marzo (fijo)'!$D:$D,,0)</f>
        <v>0</v>
      </c>
      <c r="G957" s="3">
        <v>46026</v>
      </c>
      <c r="H957">
        <v>63109381</v>
      </c>
      <c r="I957">
        <v>63109381</v>
      </c>
      <c r="K957" t="s">
        <v>3189</v>
      </c>
      <c r="O957" s="3">
        <v>46026</v>
      </c>
      <c r="S957" t="s">
        <v>846</v>
      </c>
      <c r="T957" t="s">
        <v>64</v>
      </c>
      <c r="U957" t="s">
        <v>2332</v>
      </c>
      <c r="V957" t="e">
        <f>_xlfn.XLOOKUP(UTILIZADAS[[#This Row],[Contacto1]],Tabla2[phone_number_dialed],Tabla2[status_name],,0)</f>
        <v>#N/A</v>
      </c>
    </row>
    <row r="958" spans="1:22" hidden="1">
      <c r="A958" s="86" t="s">
        <v>2121</v>
      </c>
      <c r="B958" t="s">
        <v>847</v>
      </c>
      <c r="C958" s="4">
        <v>356340130000</v>
      </c>
      <c r="D958" t="s">
        <v>3945</v>
      </c>
      <c r="E958">
        <f>+_xlfn.XLOOKUP(UTILIZADAS[[#This Row],[Numero_Cuenta]],'[1]cobros_marzo (fijo)'!$B:$B,'[1]cobros_marzo (fijo)'!$D:$D,,0)</f>
        <v>0</v>
      </c>
      <c r="G958" s="3">
        <v>46026</v>
      </c>
      <c r="H958">
        <v>69521916</v>
      </c>
      <c r="I958">
        <v>69521916</v>
      </c>
      <c r="K958" t="s">
        <v>3190</v>
      </c>
      <c r="O958" s="3">
        <v>46026</v>
      </c>
      <c r="S958" t="s">
        <v>848</v>
      </c>
      <c r="T958" t="s">
        <v>64</v>
      </c>
      <c r="U958" t="s">
        <v>2332</v>
      </c>
      <c r="V958" t="e">
        <f>_xlfn.XLOOKUP(UTILIZADAS[[#This Row],[Contacto1]],Tabla2[phone_number_dialed],Tabla2[status_name],,0)</f>
        <v>#N/A</v>
      </c>
    </row>
    <row r="959" spans="1:22" hidden="1">
      <c r="A959" s="86" t="s">
        <v>2121</v>
      </c>
      <c r="B959" t="s">
        <v>814</v>
      </c>
      <c r="C959" s="4">
        <v>351326200000</v>
      </c>
      <c r="D959" t="s">
        <v>3945</v>
      </c>
      <c r="E959">
        <f>+_xlfn.XLOOKUP(UTILIZADAS[[#This Row],[Numero_Cuenta]],'[1]cobros_marzo (fijo)'!$B:$B,'[1]cobros_marzo (fijo)'!$D:$D,,0)</f>
        <v>0</v>
      </c>
      <c r="G959" s="3">
        <v>46026</v>
      </c>
      <c r="H959">
        <v>63256977</v>
      </c>
      <c r="I959">
        <v>63256977</v>
      </c>
      <c r="K959" t="s">
        <v>3191</v>
      </c>
      <c r="O959" s="3">
        <v>46026</v>
      </c>
      <c r="S959" t="s">
        <v>815</v>
      </c>
      <c r="T959" t="s">
        <v>64</v>
      </c>
      <c r="U959" t="s">
        <v>2332</v>
      </c>
      <c r="V959" t="e">
        <f>_xlfn.XLOOKUP(UTILIZADAS[[#This Row],[Contacto1]],Tabla2[phone_number_dialed],Tabla2[status_name],,0)</f>
        <v>#N/A</v>
      </c>
    </row>
    <row r="960" spans="1:22" hidden="1">
      <c r="A960" s="86" t="s">
        <v>2121</v>
      </c>
      <c r="B960" t="s">
        <v>816</v>
      </c>
      <c r="C960" s="4">
        <v>356345290000</v>
      </c>
      <c r="D960" t="s">
        <v>3945</v>
      </c>
      <c r="E960">
        <f>+_xlfn.XLOOKUP(UTILIZADAS[[#This Row],[Numero_Cuenta]],'[1]cobros_marzo (fijo)'!$B:$B,'[1]cobros_marzo (fijo)'!$D:$D,,0)</f>
        <v>0</v>
      </c>
      <c r="G960" s="3">
        <v>46026</v>
      </c>
      <c r="H960">
        <v>65183514</v>
      </c>
      <c r="I960">
        <v>65183514</v>
      </c>
      <c r="K960" t="s">
        <v>3192</v>
      </c>
      <c r="O960" s="3">
        <v>46026</v>
      </c>
      <c r="S960" t="s">
        <v>817</v>
      </c>
      <c r="T960" t="s">
        <v>85</v>
      </c>
      <c r="U960" t="s">
        <v>2332</v>
      </c>
      <c r="V960" t="e">
        <f>_xlfn.XLOOKUP(UTILIZADAS[[#This Row],[Contacto1]],Tabla2[phone_number_dialed],Tabla2[status_name],,0)</f>
        <v>#N/A</v>
      </c>
    </row>
    <row r="961" spans="1:22" hidden="1">
      <c r="A961" s="86" t="s">
        <v>2121</v>
      </c>
      <c r="B961" t="s">
        <v>820</v>
      </c>
      <c r="C961" s="4">
        <v>357348890000</v>
      </c>
      <c r="D961" t="s">
        <v>3945</v>
      </c>
      <c r="E961">
        <f>+_xlfn.XLOOKUP(UTILIZADAS[[#This Row],[Numero_Cuenta]],'[1]cobros_marzo (fijo)'!$B:$B,'[1]cobros_marzo (fijo)'!$D:$D,,0)</f>
        <v>0</v>
      </c>
      <c r="G961" s="3">
        <v>46026</v>
      </c>
      <c r="H961">
        <v>65761643</v>
      </c>
      <c r="I961">
        <v>65761643</v>
      </c>
      <c r="K961" t="s">
        <v>3193</v>
      </c>
      <c r="O961" s="3">
        <v>46026</v>
      </c>
      <c r="S961" t="s">
        <v>821</v>
      </c>
      <c r="T961" t="s">
        <v>64</v>
      </c>
      <c r="U961" t="s">
        <v>2332</v>
      </c>
      <c r="V961" t="e">
        <f>_xlfn.XLOOKUP(UTILIZADAS[[#This Row],[Contacto1]],Tabla2[phone_number_dialed],Tabla2[status_name],,0)</f>
        <v>#N/A</v>
      </c>
    </row>
    <row r="962" spans="1:22" hidden="1">
      <c r="A962" s="86" t="s">
        <v>2121</v>
      </c>
      <c r="B962" t="s">
        <v>738</v>
      </c>
      <c r="C962" s="4">
        <v>359350360000</v>
      </c>
      <c r="D962" t="s">
        <v>3945</v>
      </c>
      <c r="E962">
        <f>+_xlfn.XLOOKUP(UTILIZADAS[[#This Row],[Numero_Cuenta]],'[1]cobros_marzo (fijo)'!$B:$B,'[1]cobros_marzo (fijo)'!$D:$D,,0)</f>
        <v>0</v>
      </c>
      <c r="G962" s="3">
        <v>46026</v>
      </c>
      <c r="H962">
        <v>65077219</v>
      </c>
      <c r="I962">
        <v>65077219</v>
      </c>
      <c r="K962" t="s">
        <v>3194</v>
      </c>
      <c r="O962" s="3">
        <v>46026</v>
      </c>
      <c r="S962" t="s">
        <v>739</v>
      </c>
      <c r="T962" t="s">
        <v>64</v>
      </c>
      <c r="U962" t="s">
        <v>2332</v>
      </c>
      <c r="V962" t="e">
        <f>_xlfn.XLOOKUP(UTILIZADAS[[#This Row],[Contacto1]],Tabla2[phone_number_dialed],Tabla2[status_name],,0)</f>
        <v>#N/A</v>
      </c>
    </row>
    <row r="963" spans="1:22" hidden="1">
      <c r="A963" s="86" t="s">
        <v>2121</v>
      </c>
      <c r="B963" t="s">
        <v>740</v>
      </c>
      <c r="C963" s="4">
        <v>357351920000</v>
      </c>
      <c r="D963" t="s">
        <v>3945</v>
      </c>
      <c r="E963">
        <f>+_xlfn.XLOOKUP(UTILIZADAS[[#This Row],[Numero_Cuenta]],'[1]cobros_marzo (fijo)'!$B:$B,'[1]cobros_marzo (fijo)'!$D:$D,,0)</f>
        <v>0</v>
      </c>
      <c r="G963" s="3">
        <v>46026</v>
      </c>
      <c r="H963">
        <v>65101089</v>
      </c>
      <c r="I963">
        <v>65101089</v>
      </c>
      <c r="K963" t="s">
        <v>3195</v>
      </c>
      <c r="O963" s="3">
        <v>46026</v>
      </c>
      <c r="S963" t="s">
        <v>741</v>
      </c>
      <c r="T963" t="s">
        <v>64</v>
      </c>
      <c r="U963" t="s">
        <v>2332</v>
      </c>
      <c r="V963" t="e">
        <f>_xlfn.XLOOKUP(UTILIZADAS[[#This Row],[Contacto1]],Tabla2[phone_number_dialed],Tabla2[status_name],,0)</f>
        <v>#N/A</v>
      </c>
    </row>
    <row r="964" spans="1:22" hidden="1">
      <c r="A964" s="86" t="s">
        <v>2121</v>
      </c>
      <c r="B964" t="s">
        <v>742</v>
      </c>
      <c r="C964" s="4">
        <v>351007740000</v>
      </c>
      <c r="D964" t="s">
        <v>3945</v>
      </c>
      <c r="E964">
        <f>+_xlfn.XLOOKUP(UTILIZADAS[[#This Row],[Numero_Cuenta]],'[1]cobros_marzo (fijo)'!$B:$B,'[1]cobros_marzo (fijo)'!$D:$D,,0)</f>
        <v>0</v>
      </c>
      <c r="G964" s="3">
        <v>46026</v>
      </c>
      <c r="H964">
        <v>65418116</v>
      </c>
      <c r="I964">
        <v>65418116</v>
      </c>
      <c r="K964" t="s">
        <v>3196</v>
      </c>
      <c r="O964" s="3">
        <v>46026</v>
      </c>
      <c r="S964" t="s">
        <v>743</v>
      </c>
      <c r="T964" t="s">
        <v>64</v>
      </c>
      <c r="U964" t="s">
        <v>2332</v>
      </c>
      <c r="V964" t="e">
        <f>_xlfn.XLOOKUP(UTILIZADAS[[#This Row],[Contacto1]],Tabla2[phone_number_dialed],Tabla2[status_name],,0)</f>
        <v>#N/A</v>
      </c>
    </row>
    <row r="965" spans="1:22" hidden="1">
      <c r="A965" s="86" t="s">
        <v>2121</v>
      </c>
      <c r="B965" t="s">
        <v>744</v>
      </c>
      <c r="C965" s="4">
        <v>356340620000</v>
      </c>
      <c r="D965" t="s">
        <v>3945</v>
      </c>
      <c r="E965">
        <f>+_xlfn.XLOOKUP(UTILIZADAS[[#This Row],[Numero_Cuenta]],'[1]cobros_marzo (fijo)'!$B:$B,'[1]cobros_marzo (fijo)'!$D:$D,,0)</f>
        <v>0</v>
      </c>
      <c r="G965" s="3">
        <v>46026</v>
      </c>
      <c r="H965">
        <v>67524043</v>
      </c>
      <c r="I965">
        <v>67524043</v>
      </c>
      <c r="K965" t="s">
        <v>3197</v>
      </c>
      <c r="O965" s="3">
        <v>46026</v>
      </c>
      <c r="S965" t="s">
        <v>745</v>
      </c>
      <c r="T965" t="s">
        <v>64</v>
      </c>
      <c r="U965" t="s">
        <v>2332</v>
      </c>
      <c r="V965" t="e">
        <f>_xlfn.XLOOKUP(UTILIZADAS[[#This Row],[Contacto1]],Tabla2[phone_number_dialed],Tabla2[status_name],,0)</f>
        <v>#N/A</v>
      </c>
    </row>
    <row r="966" spans="1:22" hidden="1">
      <c r="A966" s="86" t="s">
        <v>2121</v>
      </c>
      <c r="B966" t="s">
        <v>748</v>
      </c>
      <c r="C966" s="4">
        <v>356352220000</v>
      </c>
      <c r="D966" t="s">
        <v>3945</v>
      </c>
      <c r="E966">
        <f>+_xlfn.XLOOKUP(UTILIZADAS[[#This Row],[Numero_Cuenta]],'[1]cobros_marzo (fijo)'!$B:$B,'[1]cobros_marzo (fijo)'!$D:$D,,0)</f>
        <v>0</v>
      </c>
      <c r="G966" s="3">
        <v>46026</v>
      </c>
      <c r="H966">
        <v>62630312</v>
      </c>
      <c r="I966">
        <v>62630312</v>
      </c>
      <c r="K966" t="s">
        <v>3198</v>
      </c>
      <c r="O966" s="3">
        <v>46026</v>
      </c>
      <c r="S966" t="s">
        <v>749</v>
      </c>
      <c r="T966" t="s">
        <v>64</v>
      </c>
      <c r="U966" t="s">
        <v>2332</v>
      </c>
      <c r="V966" t="e">
        <f>_xlfn.XLOOKUP(UTILIZADAS[[#This Row],[Contacto1]],Tabla2[phone_number_dialed],Tabla2[status_name],,0)</f>
        <v>#N/A</v>
      </c>
    </row>
    <row r="967" spans="1:22" hidden="1">
      <c r="A967" s="86" t="s">
        <v>2121</v>
      </c>
      <c r="B967" t="s">
        <v>750</v>
      </c>
      <c r="C967" s="4">
        <v>354349460000</v>
      </c>
      <c r="D967" t="s">
        <v>3945</v>
      </c>
      <c r="E967">
        <f>+_xlfn.XLOOKUP(UTILIZADAS[[#This Row],[Numero_Cuenta]],'[1]cobros_marzo (fijo)'!$B:$B,'[1]cobros_marzo (fijo)'!$D:$D,,0)</f>
        <v>0</v>
      </c>
      <c r="G967" s="3">
        <v>46026</v>
      </c>
      <c r="H967">
        <v>62928164</v>
      </c>
      <c r="I967">
        <v>62928164</v>
      </c>
      <c r="K967" t="s">
        <v>3199</v>
      </c>
      <c r="O967" s="3">
        <v>46026</v>
      </c>
      <c r="S967" t="s">
        <v>751</v>
      </c>
      <c r="T967" t="s">
        <v>64</v>
      </c>
      <c r="U967" t="s">
        <v>2332</v>
      </c>
      <c r="V967" t="e">
        <f>_xlfn.XLOOKUP(UTILIZADAS[[#This Row],[Contacto1]],Tabla2[phone_number_dialed],Tabla2[status_name],,0)</f>
        <v>#N/A</v>
      </c>
    </row>
    <row r="968" spans="1:22" hidden="1">
      <c r="A968" s="86" t="s">
        <v>2121</v>
      </c>
      <c r="B968" t="s">
        <v>752</v>
      </c>
      <c r="C968" s="4">
        <v>353351060000</v>
      </c>
      <c r="D968" t="s">
        <v>3945</v>
      </c>
      <c r="E968">
        <f>+_xlfn.XLOOKUP(UTILIZADAS[[#This Row],[Numero_Cuenta]],'[1]cobros_marzo (fijo)'!$B:$B,'[1]cobros_marzo (fijo)'!$D:$D,,0)</f>
        <v>0</v>
      </c>
      <c r="G968" s="3">
        <v>46026</v>
      </c>
      <c r="H968">
        <v>64532695</v>
      </c>
      <c r="I968">
        <v>64532695</v>
      </c>
      <c r="K968" t="s">
        <v>3200</v>
      </c>
      <c r="O968" s="3">
        <v>46026</v>
      </c>
      <c r="S968" t="s">
        <v>753</v>
      </c>
      <c r="T968" t="s">
        <v>64</v>
      </c>
      <c r="U968" t="s">
        <v>2332</v>
      </c>
      <c r="V968" t="e">
        <f>_xlfn.XLOOKUP(UTILIZADAS[[#This Row],[Contacto1]],Tabla2[phone_number_dialed],Tabla2[status_name],,0)</f>
        <v>#N/A</v>
      </c>
    </row>
    <row r="969" spans="1:22" hidden="1">
      <c r="A969" s="86" t="s">
        <v>2121</v>
      </c>
      <c r="B969" t="s">
        <v>754</v>
      </c>
      <c r="C969" s="4">
        <v>358349970000</v>
      </c>
      <c r="D969" t="s">
        <v>3945</v>
      </c>
      <c r="E969">
        <f>+_xlfn.XLOOKUP(UTILIZADAS[[#This Row],[Numero_Cuenta]],'[1]cobros_marzo (fijo)'!$B:$B,'[1]cobros_marzo (fijo)'!$D:$D,,0)</f>
        <v>0</v>
      </c>
      <c r="G969" s="3">
        <v>46026</v>
      </c>
      <c r="H969">
        <v>67892235</v>
      </c>
      <c r="I969">
        <v>67892235</v>
      </c>
      <c r="K969" t="s">
        <v>3201</v>
      </c>
      <c r="O969" s="3">
        <v>46026</v>
      </c>
      <c r="S969" t="s">
        <v>755</v>
      </c>
      <c r="T969" t="s">
        <v>64</v>
      </c>
      <c r="U969" t="s">
        <v>2332</v>
      </c>
      <c r="V969" t="e">
        <f>_xlfn.XLOOKUP(UTILIZADAS[[#This Row],[Contacto1]],Tabla2[phone_number_dialed],Tabla2[status_name],,0)</f>
        <v>#N/A</v>
      </c>
    </row>
    <row r="970" spans="1:22" hidden="1">
      <c r="A970" s="86" t="s">
        <v>2121</v>
      </c>
      <c r="B970" t="s">
        <v>756</v>
      </c>
      <c r="C970" s="4">
        <v>211047610000</v>
      </c>
      <c r="D970" t="s">
        <v>3945</v>
      </c>
      <c r="E970">
        <f>+_xlfn.XLOOKUP(UTILIZADAS[[#This Row],[Numero_Cuenta]],'[1]cobros_marzo (fijo)'!$B:$B,'[1]cobros_marzo (fijo)'!$D:$D,,0)</f>
        <v>0</v>
      </c>
      <c r="G970" s="3">
        <v>46026</v>
      </c>
      <c r="H970">
        <v>69511105</v>
      </c>
      <c r="I970">
        <v>69511105</v>
      </c>
      <c r="K970" t="s">
        <v>3202</v>
      </c>
      <c r="O970" s="3">
        <v>46026</v>
      </c>
      <c r="S970" t="s">
        <v>757</v>
      </c>
      <c r="T970" t="s">
        <v>64</v>
      </c>
      <c r="U970" t="s">
        <v>2332</v>
      </c>
      <c r="V970" t="e">
        <f>_xlfn.XLOOKUP(UTILIZADAS[[#This Row],[Contacto1]],Tabla2[phone_number_dialed],Tabla2[status_name],,0)</f>
        <v>#N/A</v>
      </c>
    </row>
    <row r="971" spans="1:22" hidden="1">
      <c r="A971" s="86" t="s">
        <v>2121</v>
      </c>
      <c r="B971" t="s">
        <v>760</v>
      </c>
      <c r="C971" s="4">
        <v>356349630000</v>
      </c>
      <c r="D971" t="s">
        <v>3945</v>
      </c>
      <c r="E971">
        <f>+_xlfn.XLOOKUP(UTILIZADAS[[#This Row],[Numero_Cuenta]],'[1]cobros_marzo (fijo)'!$B:$B,'[1]cobros_marzo (fijo)'!$D:$D,,0)</f>
        <v>0</v>
      </c>
      <c r="G971" s="3">
        <v>46026</v>
      </c>
      <c r="H971">
        <v>67890543</v>
      </c>
      <c r="I971">
        <v>67890543</v>
      </c>
      <c r="K971" t="s">
        <v>3203</v>
      </c>
      <c r="O971" s="3">
        <v>46026</v>
      </c>
      <c r="S971" t="s">
        <v>761</v>
      </c>
      <c r="T971" t="s">
        <v>64</v>
      </c>
      <c r="U971" t="s">
        <v>2332</v>
      </c>
      <c r="V971" t="e">
        <f>_xlfn.XLOOKUP(UTILIZADAS[[#This Row],[Contacto1]],Tabla2[phone_number_dialed],Tabla2[status_name],,0)</f>
        <v>#N/A</v>
      </c>
    </row>
    <row r="972" spans="1:22" hidden="1">
      <c r="A972" s="86" t="s">
        <v>2121</v>
      </c>
      <c r="B972" t="s">
        <v>762</v>
      </c>
      <c r="C972" s="4">
        <v>352310300000</v>
      </c>
      <c r="D972" t="s">
        <v>3945</v>
      </c>
      <c r="E972">
        <f>+_xlfn.XLOOKUP(UTILIZADAS[[#This Row],[Numero_Cuenta]],'[1]cobros_marzo (fijo)'!$B:$B,'[1]cobros_marzo (fijo)'!$D:$D,,0)</f>
        <v>0</v>
      </c>
      <c r="G972" s="3">
        <v>46026</v>
      </c>
      <c r="H972">
        <v>68905432</v>
      </c>
      <c r="I972">
        <v>68905432</v>
      </c>
      <c r="K972" t="s">
        <v>3204</v>
      </c>
      <c r="O972" s="3">
        <v>46026</v>
      </c>
      <c r="S972" t="s">
        <v>763</v>
      </c>
      <c r="T972" t="s">
        <v>64</v>
      </c>
      <c r="U972" t="s">
        <v>2332</v>
      </c>
      <c r="V972" t="e">
        <f>_xlfn.XLOOKUP(UTILIZADAS[[#This Row],[Contacto1]],Tabla2[phone_number_dialed],Tabla2[status_name],,0)</f>
        <v>#N/A</v>
      </c>
    </row>
    <row r="973" spans="1:22" hidden="1">
      <c r="A973" s="86" t="s">
        <v>2121</v>
      </c>
      <c r="B973" t="s">
        <v>764</v>
      </c>
      <c r="C973" s="4">
        <v>352351450000</v>
      </c>
      <c r="D973" t="s">
        <v>3945</v>
      </c>
      <c r="E973">
        <f>+_xlfn.XLOOKUP(UTILIZADAS[[#This Row],[Numero_Cuenta]],'[1]cobros_marzo (fijo)'!$B:$B,'[1]cobros_marzo (fijo)'!$D:$D,,0)</f>
        <v>0</v>
      </c>
      <c r="G973" s="3">
        <v>46026</v>
      </c>
      <c r="H973">
        <v>65154657</v>
      </c>
      <c r="I973">
        <v>65154657</v>
      </c>
      <c r="K973" t="s">
        <v>3205</v>
      </c>
      <c r="O973" s="3">
        <v>46026</v>
      </c>
      <c r="S973" t="s">
        <v>765</v>
      </c>
      <c r="T973" t="s">
        <v>64</v>
      </c>
      <c r="U973" t="s">
        <v>2332</v>
      </c>
      <c r="V973" t="e">
        <f>_xlfn.XLOOKUP(UTILIZADAS[[#This Row],[Contacto1]],Tabla2[phone_number_dialed],Tabla2[status_name],,0)</f>
        <v>#N/A</v>
      </c>
    </row>
    <row r="974" spans="1:22" hidden="1">
      <c r="A974" s="86" t="s">
        <v>2121</v>
      </c>
      <c r="B974" t="s">
        <v>766</v>
      </c>
      <c r="C974" s="4">
        <v>174079880000</v>
      </c>
      <c r="D974" t="s">
        <v>3945</v>
      </c>
      <c r="E974">
        <f>+_xlfn.XLOOKUP(UTILIZADAS[[#This Row],[Numero_Cuenta]],'[1]cobros_marzo (fijo)'!$B:$B,'[1]cobros_marzo (fijo)'!$D:$D,,0)</f>
        <v>0</v>
      </c>
      <c r="G974" s="3">
        <v>46026</v>
      </c>
      <c r="H974">
        <v>65744758</v>
      </c>
      <c r="I974">
        <v>65744758</v>
      </c>
      <c r="K974" t="s">
        <v>3206</v>
      </c>
      <c r="O974" s="3">
        <v>46026</v>
      </c>
      <c r="S974" t="s">
        <v>767</v>
      </c>
      <c r="T974" t="s">
        <v>64</v>
      </c>
      <c r="U974" t="s">
        <v>2332</v>
      </c>
      <c r="V974" t="e">
        <f>_xlfn.XLOOKUP(UTILIZADAS[[#This Row],[Contacto1]],Tabla2[phone_number_dialed],Tabla2[status_name],,0)</f>
        <v>#N/A</v>
      </c>
    </row>
    <row r="975" spans="1:22" hidden="1">
      <c r="A975" s="86" t="s">
        <v>2121</v>
      </c>
      <c r="B975" t="s">
        <v>768</v>
      </c>
      <c r="C975" s="4">
        <v>358347900000</v>
      </c>
      <c r="D975" t="s">
        <v>3945</v>
      </c>
      <c r="E975">
        <f>+_xlfn.XLOOKUP(UTILIZADAS[[#This Row],[Numero_Cuenta]],'[1]cobros_marzo (fijo)'!$B:$B,'[1]cobros_marzo (fijo)'!$D:$D,,0)</f>
        <v>0</v>
      </c>
      <c r="G975" s="3">
        <v>46026</v>
      </c>
      <c r="H975">
        <v>67602925</v>
      </c>
      <c r="I975">
        <v>67602925</v>
      </c>
      <c r="K975" t="s">
        <v>3207</v>
      </c>
      <c r="O975" s="3">
        <v>46026</v>
      </c>
      <c r="S975" t="s">
        <v>769</v>
      </c>
      <c r="T975" t="s">
        <v>64</v>
      </c>
      <c r="U975" t="s">
        <v>2332</v>
      </c>
      <c r="V975" t="e">
        <f>_xlfn.XLOOKUP(UTILIZADAS[[#This Row],[Contacto1]],Tabla2[phone_number_dialed],Tabla2[status_name],,0)</f>
        <v>#N/A</v>
      </c>
    </row>
    <row r="976" spans="1:22" hidden="1">
      <c r="A976" s="86" t="s">
        <v>2121</v>
      </c>
      <c r="B976" t="s">
        <v>774</v>
      </c>
      <c r="C976" s="4">
        <v>358349530000</v>
      </c>
      <c r="D976" t="s">
        <v>3945</v>
      </c>
      <c r="E976">
        <f>+_xlfn.XLOOKUP(UTILIZADAS[[#This Row],[Numero_Cuenta]],'[1]cobros_marzo (fijo)'!$B:$B,'[1]cobros_marzo (fijo)'!$D:$D,,0)</f>
        <v>0</v>
      </c>
      <c r="G976" s="3">
        <v>46026</v>
      </c>
      <c r="H976">
        <v>65739318</v>
      </c>
      <c r="I976">
        <v>65739318</v>
      </c>
      <c r="K976" t="s">
        <v>3208</v>
      </c>
      <c r="O976" s="3">
        <v>46026</v>
      </c>
      <c r="S976" t="s">
        <v>775</v>
      </c>
      <c r="T976" t="s">
        <v>64</v>
      </c>
      <c r="U976" t="s">
        <v>2332</v>
      </c>
      <c r="V976" t="e">
        <f>_xlfn.XLOOKUP(UTILIZADAS[[#This Row],[Contacto1]],Tabla2[phone_number_dialed],Tabla2[status_name],,0)</f>
        <v>#N/A</v>
      </c>
    </row>
    <row r="977" spans="1:22" hidden="1">
      <c r="A977" s="86" t="s">
        <v>2121</v>
      </c>
      <c r="B977" t="s">
        <v>776</v>
      </c>
      <c r="C977" s="4">
        <v>800468580000</v>
      </c>
      <c r="D977" t="s">
        <v>3945</v>
      </c>
      <c r="E977">
        <f>+_xlfn.XLOOKUP(UTILIZADAS[[#This Row],[Numero_Cuenta]],'[1]cobros_marzo (fijo)'!$B:$B,'[1]cobros_marzo (fijo)'!$D:$D,,0)</f>
        <v>0</v>
      </c>
      <c r="G977" s="3">
        <v>46026</v>
      </c>
      <c r="H977">
        <v>69143000</v>
      </c>
      <c r="I977">
        <v>69143000</v>
      </c>
      <c r="K977" t="s">
        <v>3209</v>
      </c>
      <c r="O977" s="3">
        <v>46026</v>
      </c>
      <c r="S977" t="s">
        <v>777</v>
      </c>
      <c r="T977" t="s">
        <v>64</v>
      </c>
      <c r="U977" t="s">
        <v>2332</v>
      </c>
      <c r="V977" t="e">
        <f>_xlfn.XLOOKUP(UTILIZADAS[[#This Row],[Contacto1]],Tabla2[phone_number_dialed],Tabla2[status_name],,0)</f>
        <v>#N/A</v>
      </c>
    </row>
    <row r="978" spans="1:22" hidden="1">
      <c r="A978" s="86" t="s">
        <v>2121</v>
      </c>
      <c r="B978" t="s">
        <v>778</v>
      </c>
      <c r="C978" s="4">
        <v>353349370000</v>
      </c>
      <c r="D978" t="s">
        <v>3945</v>
      </c>
      <c r="E978">
        <f>+_xlfn.XLOOKUP(UTILIZADAS[[#This Row],[Numero_Cuenta]],'[1]cobros_marzo (fijo)'!$B:$B,'[1]cobros_marzo (fijo)'!$D:$D,,0)</f>
        <v>0</v>
      </c>
      <c r="G978" s="3">
        <v>46026</v>
      </c>
      <c r="H978">
        <v>63858769</v>
      </c>
      <c r="I978">
        <v>63858769</v>
      </c>
      <c r="K978" t="s">
        <v>3210</v>
      </c>
      <c r="O978" s="3">
        <v>46026</v>
      </c>
      <c r="S978" t="s">
        <v>779</v>
      </c>
      <c r="T978" t="s">
        <v>64</v>
      </c>
      <c r="U978" t="s">
        <v>2332</v>
      </c>
      <c r="V978" t="e">
        <f>_xlfn.XLOOKUP(UTILIZADAS[[#This Row],[Contacto1]],Tabla2[phone_number_dialed],Tabla2[status_name],,0)</f>
        <v>#N/A</v>
      </c>
    </row>
    <row r="979" spans="1:22" hidden="1">
      <c r="A979" s="86" t="s">
        <v>2121</v>
      </c>
      <c r="B979" t="s">
        <v>784</v>
      </c>
      <c r="C979" s="4">
        <v>351325650000</v>
      </c>
      <c r="D979" t="s">
        <v>3945</v>
      </c>
      <c r="E979">
        <f>+_xlfn.XLOOKUP(UTILIZADAS[[#This Row],[Numero_Cuenta]],'[1]cobros_marzo (fijo)'!$B:$B,'[1]cobros_marzo (fijo)'!$D:$D,,0)</f>
        <v>0</v>
      </c>
      <c r="G979" s="3">
        <v>46026</v>
      </c>
      <c r="H979">
        <v>63357998</v>
      </c>
      <c r="I979">
        <v>63357998</v>
      </c>
      <c r="K979" t="s">
        <v>3211</v>
      </c>
      <c r="O979" s="3">
        <v>46026</v>
      </c>
      <c r="S979" t="s">
        <v>785</v>
      </c>
      <c r="T979" t="s">
        <v>85</v>
      </c>
      <c r="U979" t="s">
        <v>2332</v>
      </c>
      <c r="V979" t="e">
        <f>_xlfn.XLOOKUP(UTILIZADAS[[#This Row],[Contacto1]],Tabla2[phone_number_dialed],Tabla2[status_name],,0)</f>
        <v>#N/A</v>
      </c>
    </row>
    <row r="980" spans="1:22" hidden="1">
      <c r="A980" s="86" t="s">
        <v>2121</v>
      </c>
      <c r="B980" t="s">
        <v>788</v>
      </c>
      <c r="C980" s="4">
        <v>352349830000</v>
      </c>
      <c r="D980" t="s">
        <v>3945</v>
      </c>
      <c r="E980">
        <f>+_xlfn.XLOOKUP(UTILIZADAS[[#This Row],[Numero_Cuenta]],'[1]cobros_marzo (fijo)'!$B:$B,'[1]cobros_marzo (fijo)'!$D:$D,,0)</f>
        <v>0</v>
      </c>
      <c r="G980" s="3">
        <v>46026</v>
      </c>
      <c r="H980">
        <v>68871252</v>
      </c>
      <c r="I980">
        <v>68871252</v>
      </c>
      <c r="K980" t="s">
        <v>3212</v>
      </c>
      <c r="O980" s="3">
        <v>46026</v>
      </c>
      <c r="S980" t="s">
        <v>789</v>
      </c>
      <c r="T980" t="s">
        <v>85</v>
      </c>
      <c r="U980" t="s">
        <v>2332</v>
      </c>
      <c r="V980" t="e">
        <f>_xlfn.XLOOKUP(UTILIZADAS[[#This Row],[Contacto1]],Tabla2[phone_number_dialed],Tabla2[status_name],,0)</f>
        <v>#N/A</v>
      </c>
    </row>
    <row r="981" spans="1:22" hidden="1">
      <c r="A981" s="86" t="s">
        <v>2121</v>
      </c>
      <c r="B981" t="s">
        <v>790</v>
      </c>
      <c r="C981" s="4">
        <v>355345110000</v>
      </c>
      <c r="D981" t="s">
        <v>3945</v>
      </c>
      <c r="E981">
        <f>+_xlfn.XLOOKUP(UTILIZADAS[[#This Row],[Numero_Cuenta]],'[1]cobros_marzo (fijo)'!$B:$B,'[1]cobros_marzo (fijo)'!$D:$D,,0)</f>
        <v>0</v>
      </c>
      <c r="G981" s="3">
        <v>46026</v>
      </c>
      <c r="H981">
        <v>67873804</v>
      </c>
      <c r="I981">
        <v>67873804</v>
      </c>
      <c r="K981" t="s">
        <v>3213</v>
      </c>
      <c r="O981" s="3">
        <v>46026</v>
      </c>
      <c r="S981" t="s">
        <v>791</v>
      </c>
      <c r="T981" t="s">
        <v>64</v>
      </c>
      <c r="U981" t="s">
        <v>2332</v>
      </c>
      <c r="V981" t="e">
        <f>_xlfn.XLOOKUP(UTILIZADAS[[#This Row],[Contacto1]],Tabla2[phone_number_dialed],Tabla2[status_name],,0)</f>
        <v>#N/A</v>
      </c>
    </row>
    <row r="982" spans="1:22" hidden="1">
      <c r="A982" s="86" t="s">
        <v>2121</v>
      </c>
      <c r="B982" t="s">
        <v>2328</v>
      </c>
      <c r="C982" s="4">
        <v>353350410000</v>
      </c>
      <c r="D982" t="s">
        <v>3945</v>
      </c>
      <c r="E982">
        <f>+_xlfn.XLOOKUP(UTILIZADAS[[#This Row],[Numero_Cuenta]],'[1]cobros_marzo (fijo)'!$B:$B,'[1]cobros_marzo (fijo)'!$D:$D,,0)</f>
        <v>0</v>
      </c>
      <c r="G982" s="3">
        <v>46026</v>
      </c>
      <c r="H982">
        <v>63734325</v>
      </c>
      <c r="I982">
        <v>63734325</v>
      </c>
      <c r="K982" t="s">
        <v>3214</v>
      </c>
      <c r="O982" s="3">
        <v>46026</v>
      </c>
      <c r="S982" t="s">
        <v>3937</v>
      </c>
      <c r="T982" t="s">
        <v>64</v>
      </c>
      <c r="U982" t="s">
        <v>2332</v>
      </c>
      <c r="V982" t="e">
        <f>_xlfn.XLOOKUP(UTILIZADAS[[#This Row],[Contacto1]],Tabla2[phone_number_dialed],Tabla2[status_name],,0)</f>
        <v>#N/A</v>
      </c>
    </row>
    <row r="983" spans="1:22" hidden="1">
      <c r="A983" s="86" t="s">
        <v>2121</v>
      </c>
      <c r="B983" t="s">
        <v>796</v>
      </c>
      <c r="C983" s="4">
        <v>287025800000</v>
      </c>
      <c r="D983" t="s">
        <v>3945</v>
      </c>
      <c r="E983">
        <f>+_xlfn.XLOOKUP(UTILIZADAS[[#This Row],[Numero_Cuenta]],'[1]cobros_marzo (fijo)'!$B:$B,'[1]cobros_marzo (fijo)'!$D:$D,,0)</f>
        <v>0</v>
      </c>
      <c r="G983" s="3">
        <v>46026</v>
      </c>
      <c r="H983">
        <v>69756886</v>
      </c>
      <c r="I983">
        <v>69756886</v>
      </c>
      <c r="K983" t="s">
        <v>3215</v>
      </c>
      <c r="O983" s="3">
        <v>46026</v>
      </c>
      <c r="S983" t="s">
        <v>797</v>
      </c>
      <c r="T983" t="s">
        <v>64</v>
      </c>
      <c r="U983" t="s">
        <v>2332</v>
      </c>
      <c r="V983" t="e">
        <f>_xlfn.XLOOKUP(UTILIZADAS[[#This Row],[Contacto1]],Tabla2[phone_number_dialed],Tabla2[status_name],,0)</f>
        <v>#N/A</v>
      </c>
    </row>
    <row r="984" spans="1:22" hidden="1">
      <c r="A984" s="86" t="s">
        <v>2121</v>
      </c>
      <c r="B984" t="s">
        <v>802</v>
      </c>
      <c r="C984" s="4">
        <v>357174810000</v>
      </c>
      <c r="D984" t="s">
        <v>3945</v>
      </c>
      <c r="E984">
        <f>+_xlfn.XLOOKUP(UTILIZADAS[[#This Row],[Numero_Cuenta]],'[1]cobros_marzo (fijo)'!$B:$B,'[1]cobros_marzo (fijo)'!$D:$D,,0)</f>
        <v>0</v>
      </c>
      <c r="G984" s="3">
        <v>46026</v>
      </c>
      <c r="H984">
        <v>68673221</v>
      </c>
      <c r="I984">
        <v>68673221</v>
      </c>
      <c r="K984" t="s">
        <v>3216</v>
      </c>
      <c r="O984" s="3">
        <v>46026</v>
      </c>
      <c r="S984" t="s">
        <v>803</v>
      </c>
      <c r="T984" t="s">
        <v>64</v>
      </c>
      <c r="U984" t="s">
        <v>2332</v>
      </c>
      <c r="V984" t="e">
        <f>_xlfn.XLOOKUP(UTILIZADAS[[#This Row],[Contacto1]],Tabla2[phone_number_dialed],Tabla2[status_name],,0)</f>
        <v>#N/A</v>
      </c>
    </row>
    <row r="985" spans="1:22" hidden="1">
      <c r="A985" s="86" t="s">
        <v>2121</v>
      </c>
      <c r="B985" t="s">
        <v>804</v>
      </c>
      <c r="C985" s="4">
        <v>357352710000</v>
      </c>
      <c r="D985" t="s">
        <v>3945</v>
      </c>
      <c r="E985">
        <f>+_xlfn.XLOOKUP(UTILIZADAS[[#This Row],[Numero_Cuenta]],'[1]cobros_marzo (fijo)'!$B:$B,'[1]cobros_marzo (fijo)'!$D:$D,,0)</f>
        <v>0</v>
      </c>
      <c r="G985" s="3">
        <v>46026</v>
      </c>
      <c r="H985">
        <v>63846808</v>
      </c>
      <c r="I985">
        <v>63846808</v>
      </c>
      <c r="K985" t="s">
        <v>3217</v>
      </c>
      <c r="O985" s="3">
        <v>46026</v>
      </c>
      <c r="S985" t="s">
        <v>805</v>
      </c>
      <c r="T985" t="s">
        <v>64</v>
      </c>
      <c r="U985" t="s">
        <v>2332</v>
      </c>
      <c r="V985" t="e">
        <f>_xlfn.XLOOKUP(UTILIZADAS[[#This Row],[Contacto1]],Tabla2[phone_number_dialed],Tabla2[status_name],,0)</f>
        <v>#N/A</v>
      </c>
    </row>
    <row r="986" spans="1:22" hidden="1">
      <c r="A986" s="86" t="s">
        <v>2121</v>
      </c>
      <c r="B986" t="s">
        <v>810</v>
      </c>
      <c r="C986" s="4">
        <v>358351480000</v>
      </c>
      <c r="D986" t="s">
        <v>3945</v>
      </c>
      <c r="E986">
        <f>+_xlfn.XLOOKUP(UTILIZADAS[[#This Row],[Numero_Cuenta]],'[1]cobros_marzo (fijo)'!$B:$B,'[1]cobros_marzo (fijo)'!$D:$D,,0)</f>
        <v>0</v>
      </c>
      <c r="G986" s="3">
        <v>46026</v>
      </c>
      <c r="H986">
        <v>60304052</v>
      </c>
      <c r="I986">
        <v>60304052</v>
      </c>
      <c r="K986" t="s">
        <v>3218</v>
      </c>
      <c r="O986" s="3">
        <v>46026</v>
      </c>
      <c r="S986" t="s">
        <v>811</v>
      </c>
      <c r="T986" t="s">
        <v>64</v>
      </c>
      <c r="U986" t="s">
        <v>2332</v>
      </c>
      <c r="V986" t="e">
        <f>_xlfn.XLOOKUP(UTILIZADAS[[#This Row],[Contacto1]],Tabla2[phone_number_dialed],Tabla2[status_name],,0)</f>
        <v>#N/A</v>
      </c>
    </row>
    <row r="987" spans="1:22" hidden="1">
      <c r="A987" s="86" t="s">
        <v>2121</v>
      </c>
      <c r="B987" t="s">
        <v>728</v>
      </c>
      <c r="C987" s="4">
        <v>359354590000</v>
      </c>
      <c r="D987" t="s">
        <v>3945</v>
      </c>
      <c r="E987">
        <f>+_xlfn.XLOOKUP(UTILIZADAS[[#This Row],[Numero_Cuenta]],'[1]cobros_marzo (fijo)'!$B:$B,'[1]cobros_marzo (fijo)'!$D:$D,,0)</f>
        <v>0</v>
      </c>
      <c r="G987" s="3">
        <v>46026</v>
      </c>
      <c r="H987">
        <v>66283720</v>
      </c>
      <c r="I987">
        <v>66283720</v>
      </c>
      <c r="K987" t="s">
        <v>3219</v>
      </c>
      <c r="O987" s="3">
        <v>46026</v>
      </c>
      <c r="S987" t="s">
        <v>729</v>
      </c>
      <c r="T987" t="s">
        <v>64</v>
      </c>
      <c r="U987" t="s">
        <v>2332</v>
      </c>
      <c r="V987" t="e">
        <f>_xlfn.XLOOKUP(UTILIZADAS[[#This Row],[Contacto1]],Tabla2[phone_number_dialed],Tabla2[status_name],,0)</f>
        <v>#N/A</v>
      </c>
    </row>
    <row r="988" spans="1:22" hidden="1">
      <c r="A988" s="86" t="s">
        <v>2121</v>
      </c>
      <c r="B988" t="s">
        <v>640</v>
      </c>
      <c r="C988" s="4">
        <v>352340690000</v>
      </c>
      <c r="D988" t="s">
        <v>3945</v>
      </c>
      <c r="E988">
        <f>+_xlfn.XLOOKUP(UTILIZADAS[[#This Row],[Numero_Cuenta]],'[1]cobros_marzo (fijo)'!$B:$B,'[1]cobros_marzo (fijo)'!$D:$D,,0)</f>
        <v>0</v>
      </c>
      <c r="G988" s="3">
        <v>46026</v>
      </c>
      <c r="H988">
        <v>65294266</v>
      </c>
      <c r="I988">
        <v>65294266</v>
      </c>
      <c r="K988" t="s">
        <v>3220</v>
      </c>
      <c r="O988" s="3">
        <v>46026</v>
      </c>
      <c r="S988" t="s">
        <v>641</v>
      </c>
      <c r="T988" t="s">
        <v>64</v>
      </c>
      <c r="U988" t="s">
        <v>2332</v>
      </c>
      <c r="V988" t="e">
        <f>_xlfn.XLOOKUP(UTILIZADAS[[#This Row],[Contacto1]],Tabla2[phone_number_dialed],Tabla2[status_name],,0)</f>
        <v>#N/A</v>
      </c>
    </row>
    <row r="989" spans="1:22" hidden="1">
      <c r="A989" s="86" t="s">
        <v>2121</v>
      </c>
      <c r="B989" t="s">
        <v>642</v>
      </c>
      <c r="C989" s="4">
        <v>206004200000</v>
      </c>
      <c r="D989" t="s">
        <v>3945</v>
      </c>
      <c r="E989">
        <f>+_xlfn.XLOOKUP(UTILIZADAS[[#This Row],[Numero_Cuenta]],'[1]cobros_marzo (fijo)'!$B:$B,'[1]cobros_marzo (fijo)'!$D:$D,,0)</f>
        <v>0</v>
      </c>
      <c r="G989" s="3">
        <v>46026</v>
      </c>
      <c r="H989">
        <v>65294266</v>
      </c>
      <c r="I989">
        <v>65294266</v>
      </c>
      <c r="K989" t="s">
        <v>3221</v>
      </c>
      <c r="O989" s="3">
        <v>46026</v>
      </c>
      <c r="S989" t="s">
        <v>643</v>
      </c>
      <c r="T989" t="s">
        <v>64</v>
      </c>
      <c r="U989" t="s">
        <v>2332</v>
      </c>
      <c r="V989" t="e">
        <f>_xlfn.XLOOKUP(UTILIZADAS[[#This Row],[Contacto1]],Tabla2[phone_number_dialed],Tabla2[status_name],,0)</f>
        <v>#N/A</v>
      </c>
    </row>
    <row r="990" spans="1:22" hidden="1">
      <c r="A990" s="86" t="s">
        <v>2121</v>
      </c>
      <c r="B990" t="s">
        <v>644</v>
      </c>
      <c r="C990" s="4">
        <v>354353890000</v>
      </c>
      <c r="D990" t="s">
        <v>3945</v>
      </c>
      <c r="E990">
        <f>+_xlfn.XLOOKUP(UTILIZADAS[[#This Row],[Numero_Cuenta]],'[1]cobros_marzo (fijo)'!$B:$B,'[1]cobros_marzo (fijo)'!$D:$D,,0)</f>
        <v>0</v>
      </c>
      <c r="G990" s="3">
        <v>46026</v>
      </c>
      <c r="H990">
        <v>65077219</v>
      </c>
      <c r="I990">
        <v>65077219</v>
      </c>
      <c r="K990" t="s">
        <v>3222</v>
      </c>
      <c r="O990" s="3">
        <v>46026</v>
      </c>
      <c r="S990" t="s">
        <v>645</v>
      </c>
      <c r="T990" t="s">
        <v>64</v>
      </c>
      <c r="U990" t="s">
        <v>2332</v>
      </c>
      <c r="V990" t="e">
        <f>_xlfn.XLOOKUP(UTILIZADAS[[#This Row],[Contacto1]],Tabla2[phone_number_dialed],Tabla2[status_name],,0)</f>
        <v>#N/A</v>
      </c>
    </row>
    <row r="991" spans="1:22" hidden="1">
      <c r="A991" s="86" t="s">
        <v>2121</v>
      </c>
      <c r="B991" t="s">
        <v>646</v>
      </c>
      <c r="C991" s="4">
        <v>351145820000</v>
      </c>
      <c r="D991" t="s">
        <v>3945</v>
      </c>
      <c r="E991">
        <f>+_xlfn.XLOOKUP(UTILIZADAS[[#This Row],[Numero_Cuenta]],'[1]cobros_marzo (fijo)'!$B:$B,'[1]cobros_marzo (fijo)'!$D:$D,,0)</f>
        <v>0</v>
      </c>
      <c r="G991" s="3">
        <v>46026</v>
      </c>
      <c r="H991">
        <v>65294266</v>
      </c>
      <c r="I991">
        <v>65294266</v>
      </c>
      <c r="K991" t="s">
        <v>3223</v>
      </c>
      <c r="O991" s="3">
        <v>46026</v>
      </c>
      <c r="S991" t="s">
        <v>647</v>
      </c>
      <c r="T991" t="s">
        <v>64</v>
      </c>
      <c r="U991" t="s">
        <v>2332</v>
      </c>
      <c r="V991" t="e">
        <f>_xlfn.XLOOKUP(UTILIZADAS[[#This Row],[Contacto1]],Tabla2[phone_number_dialed],Tabla2[status_name],,0)</f>
        <v>#N/A</v>
      </c>
    </row>
    <row r="992" spans="1:22" hidden="1">
      <c r="A992" s="86" t="s">
        <v>2121</v>
      </c>
      <c r="B992" t="s">
        <v>648</v>
      </c>
      <c r="C992" s="4">
        <v>351285830000</v>
      </c>
      <c r="D992" t="s">
        <v>3945</v>
      </c>
      <c r="E992">
        <f>+_xlfn.XLOOKUP(UTILIZADAS[[#This Row],[Numero_Cuenta]],'[1]cobros_marzo (fijo)'!$B:$B,'[1]cobros_marzo (fijo)'!$D:$D,,0)</f>
        <v>0</v>
      </c>
      <c r="G992" s="3">
        <v>46026</v>
      </c>
      <c r="H992">
        <v>66541419</v>
      </c>
      <c r="I992">
        <v>66541419</v>
      </c>
      <c r="K992" t="s">
        <v>3224</v>
      </c>
      <c r="O992" s="3">
        <v>46026</v>
      </c>
      <c r="S992" t="s">
        <v>649</v>
      </c>
      <c r="T992" t="s">
        <v>64</v>
      </c>
      <c r="U992" t="s">
        <v>2332</v>
      </c>
      <c r="V992" t="e">
        <f>_xlfn.XLOOKUP(UTILIZADAS[[#This Row],[Contacto1]],Tabla2[phone_number_dialed],Tabla2[status_name],,0)</f>
        <v>#N/A</v>
      </c>
    </row>
    <row r="993" spans="1:22" hidden="1">
      <c r="A993" s="86" t="s">
        <v>2121</v>
      </c>
      <c r="B993" t="s">
        <v>652</v>
      </c>
      <c r="C993" s="4">
        <v>355348380000</v>
      </c>
      <c r="D993" t="s">
        <v>3945</v>
      </c>
      <c r="E993">
        <f>+_xlfn.XLOOKUP(UTILIZADAS[[#This Row],[Numero_Cuenta]],'[1]cobros_marzo (fijo)'!$B:$B,'[1]cobros_marzo (fijo)'!$D:$D,,0)</f>
        <v>0</v>
      </c>
      <c r="G993" s="3">
        <v>46026</v>
      </c>
      <c r="H993">
        <v>64947805</v>
      </c>
      <c r="I993">
        <v>64947805</v>
      </c>
      <c r="K993" t="s">
        <v>3225</v>
      </c>
      <c r="O993" s="3">
        <v>46026</v>
      </c>
      <c r="S993" t="s">
        <v>653</v>
      </c>
      <c r="T993" t="s">
        <v>64</v>
      </c>
      <c r="U993" t="s">
        <v>2332</v>
      </c>
      <c r="V993" t="e">
        <f>_xlfn.XLOOKUP(UTILIZADAS[[#This Row],[Contacto1]],Tabla2[phone_number_dialed],Tabla2[status_name],,0)</f>
        <v>#N/A</v>
      </c>
    </row>
    <row r="994" spans="1:22" hidden="1">
      <c r="A994" s="86" t="s">
        <v>2121</v>
      </c>
      <c r="B994" t="s">
        <v>654</v>
      </c>
      <c r="C994" s="4">
        <v>355352270000</v>
      </c>
      <c r="D994" t="s">
        <v>3945</v>
      </c>
      <c r="E994">
        <f>+_xlfn.XLOOKUP(UTILIZADAS[[#This Row],[Numero_Cuenta]],'[1]cobros_marzo (fijo)'!$B:$B,'[1]cobros_marzo (fijo)'!$D:$D,,0)</f>
        <v>0</v>
      </c>
      <c r="G994" s="3">
        <v>46026</v>
      </c>
      <c r="H994">
        <v>65197054</v>
      </c>
      <c r="I994">
        <v>65197054</v>
      </c>
      <c r="K994" t="s">
        <v>3226</v>
      </c>
      <c r="O994" s="3">
        <v>46026</v>
      </c>
      <c r="S994" t="s">
        <v>655</v>
      </c>
      <c r="T994" t="s">
        <v>64</v>
      </c>
      <c r="U994" t="s">
        <v>2332</v>
      </c>
      <c r="V994" t="e">
        <f>_xlfn.XLOOKUP(UTILIZADAS[[#This Row],[Contacto1]],Tabla2[phone_number_dialed],Tabla2[status_name],,0)</f>
        <v>#N/A</v>
      </c>
    </row>
    <row r="995" spans="1:22" hidden="1">
      <c r="A995" s="86" t="s">
        <v>2121</v>
      </c>
      <c r="B995" t="s">
        <v>656</v>
      </c>
      <c r="C995" s="4">
        <v>357354930000</v>
      </c>
      <c r="D995" t="s">
        <v>3945</v>
      </c>
      <c r="E995">
        <f>+_xlfn.XLOOKUP(UTILIZADAS[[#This Row],[Numero_Cuenta]],'[1]cobros_marzo (fijo)'!$B:$B,'[1]cobros_marzo (fijo)'!$D:$D,,0)</f>
        <v>0</v>
      </c>
      <c r="G995" s="3">
        <v>46026</v>
      </c>
      <c r="H995">
        <v>68215334</v>
      </c>
      <c r="I995">
        <v>68215334</v>
      </c>
      <c r="K995" t="s">
        <v>3227</v>
      </c>
      <c r="O995" s="3">
        <v>46026</v>
      </c>
      <c r="S995" t="s">
        <v>657</v>
      </c>
      <c r="T995" t="s">
        <v>64</v>
      </c>
      <c r="U995" t="s">
        <v>2332</v>
      </c>
      <c r="V995" t="e">
        <f>_xlfn.XLOOKUP(UTILIZADAS[[#This Row],[Contacto1]],Tabla2[phone_number_dialed],Tabla2[status_name],,0)</f>
        <v>#N/A</v>
      </c>
    </row>
    <row r="996" spans="1:22" hidden="1">
      <c r="A996" s="86" t="s">
        <v>2121</v>
      </c>
      <c r="B996" t="s">
        <v>660</v>
      </c>
      <c r="C996" s="4">
        <v>355343210000</v>
      </c>
      <c r="D996" t="s">
        <v>3945</v>
      </c>
      <c r="E996">
        <f>+_xlfn.XLOOKUP(UTILIZADAS[[#This Row],[Numero_Cuenta]],'[1]cobros_marzo (fijo)'!$B:$B,'[1]cobros_marzo (fijo)'!$D:$D,,0)</f>
        <v>0</v>
      </c>
      <c r="G996" s="3">
        <v>46026</v>
      </c>
      <c r="H996">
        <v>69272687</v>
      </c>
      <c r="I996">
        <v>69272687</v>
      </c>
      <c r="K996" t="s">
        <v>3228</v>
      </c>
      <c r="O996" s="3">
        <v>46026</v>
      </c>
      <c r="S996" t="s">
        <v>661</v>
      </c>
      <c r="T996" t="s">
        <v>64</v>
      </c>
      <c r="U996" t="s">
        <v>2332</v>
      </c>
      <c r="V996" t="e">
        <f>_xlfn.XLOOKUP(UTILIZADAS[[#This Row],[Contacto1]],Tabla2[phone_number_dialed],Tabla2[status_name],,0)</f>
        <v>#N/A</v>
      </c>
    </row>
    <row r="997" spans="1:22" hidden="1">
      <c r="A997" s="86" t="s">
        <v>2121</v>
      </c>
      <c r="B997" t="s">
        <v>662</v>
      </c>
      <c r="C997" s="4">
        <v>353351080000</v>
      </c>
      <c r="D997" t="s">
        <v>3945</v>
      </c>
      <c r="E997">
        <f>+_xlfn.XLOOKUP(UTILIZADAS[[#This Row],[Numero_Cuenta]],'[1]cobros_marzo (fijo)'!$B:$B,'[1]cobros_marzo (fijo)'!$D:$D,,0)</f>
        <v>0</v>
      </c>
      <c r="G997" s="3">
        <v>46026</v>
      </c>
      <c r="H997">
        <v>60239669</v>
      </c>
      <c r="I997">
        <v>60239669</v>
      </c>
      <c r="K997" t="s">
        <v>3229</v>
      </c>
      <c r="O997" s="3">
        <v>46026</v>
      </c>
      <c r="S997" t="s">
        <v>663</v>
      </c>
      <c r="T997" t="s">
        <v>64</v>
      </c>
      <c r="U997" t="s">
        <v>2332</v>
      </c>
      <c r="V997" t="e">
        <f>_xlfn.XLOOKUP(UTILIZADAS[[#This Row],[Contacto1]],Tabla2[phone_number_dialed],Tabla2[status_name],,0)</f>
        <v>#N/A</v>
      </c>
    </row>
    <row r="998" spans="1:22" hidden="1">
      <c r="A998" s="86" t="s">
        <v>2121</v>
      </c>
      <c r="B998" t="s">
        <v>668</v>
      </c>
      <c r="C998" s="4">
        <v>351315170000</v>
      </c>
      <c r="D998" t="s">
        <v>3945</v>
      </c>
      <c r="E998">
        <f>+_xlfn.XLOOKUP(UTILIZADAS[[#This Row],[Numero_Cuenta]],'[1]cobros_marzo (fijo)'!$B:$B,'[1]cobros_marzo (fijo)'!$D:$D,,0)</f>
        <v>0</v>
      </c>
      <c r="G998" s="3">
        <v>46026</v>
      </c>
      <c r="H998">
        <v>64049590</v>
      </c>
      <c r="I998">
        <v>64049590</v>
      </c>
      <c r="K998" t="s">
        <v>3230</v>
      </c>
      <c r="O998" s="3">
        <v>46026</v>
      </c>
      <c r="S998" t="s">
        <v>669</v>
      </c>
      <c r="T998" t="s">
        <v>64</v>
      </c>
      <c r="U998" t="s">
        <v>2332</v>
      </c>
      <c r="V998" t="e">
        <f>_xlfn.XLOOKUP(UTILIZADAS[[#This Row],[Contacto1]],Tabla2[phone_number_dialed],Tabla2[status_name],,0)</f>
        <v>#N/A</v>
      </c>
    </row>
    <row r="999" spans="1:22" hidden="1">
      <c r="A999" s="86" t="s">
        <v>2121</v>
      </c>
      <c r="B999" t="s">
        <v>341</v>
      </c>
      <c r="C999" s="4">
        <v>355354190000</v>
      </c>
      <c r="D999" t="s">
        <v>3945</v>
      </c>
      <c r="E999">
        <f>+_xlfn.XLOOKUP(UTILIZADAS[[#This Row],[Numero_Cuenta]],'[1]cobros_marzo (fijo)'!$B:$B,'[1]cobros_marzo (fijo)'!$D:$D,,0)</f>
        <v>0</v>
      </c>
      <c r="G999" s="3">
        <v>46026</v>
      </c>
      <c r="H999">
        <v>65469088</v>
      </c>
      <c r="I999">
        <v>65469088</v>
      </c>
      <c r="K999" t="s">
        <v>3231</v>
      </c>
      <c r="O999" s="3">
        <v>46026</v>
      </c>
      <c r="S999" t="s">
        <v>342</v>
      </c>
      <c r="T999" t="s">
        <v>64</v>
      </c>
      <c r="U999" t="s">
        <v>2332</v>
      </c>
      <c r="V999" t="e">
        <f>_xlfn.XLOOKUP(UTILIZADAS[[#This Row],[Contacto1]],Tabla2[phone_number_dialed],Tabla2[status_name],,0)</f>
        <v>#N/A</v>
      </c>
    </row>
    <row r="1000" spans="1:22" hidden="1">
      <c r="A1000" s="86" t="s">
        <v>2121</v>
      </c>
      <c r="B1000" t="s">
        <v>670</v>
      </c>
      <c r="C1000" s="4">
        <v>357353360000</v>
      </c>
      <c r="D1000" t="s">
        <v>3945</v>
      </c>
      <c r="E1000">
        <f>+_xlfn.XLOOKUP(UTILIZADAS[[#This Row],[Numero_Cuenta]],'[1]cobros_marzo (fijo)'!$B:$B,'[1]cobros_marzo (fijo)'!$D:$D,,0)</f>
        <v>0</v>
      </c>
      <c r="G1000" s="3">
        <v>46026</v>
      </c>
      <c r="H1000">
        <v>63079515</v>
      </c>
      <c r="I1000">
        <v>63079515</v>
      </c>
      <c r="K1000" t="s">
        <v>3232</v>
      </c>
      <c r="O1000" s="3">
        <v>46026</v>
      </c>
      <c r="S1000" t="s">
        <v>671</v>
      </c>
      <c r="T1000" t="s">
        <v>64</v>
      </c>
      <c r="U1000" t="s">
        <v>2332</v>
      </c>
      <c r="V1000" t="e">
        <f>_xlfn.XLOOKUP(UTILIZADAS[[#This Row],[Contacto1]],Tabla2[phone_number_dialed],Tabla2[status_name],,0)</f>
        <v>#N/A</v>
      </c>
    </row>
    <row r="1001" spans="1:22" hidden="1">
      <c r="A1001" s="86" t="s">
        <v>2121</v>
      </c>
      <c r="B1001" t="s">
        <v>672</v>
      </c>
      <c r="C1001" s="4">
        <v>356347970000</v>
      </c>
      <c r="D1001" t="s">
        <v>3945</v>
      </c>
      <c r="E1001">
        <f>+_xlfn.XLOOKUP(UTILIZADAS[[#This Row],[Numero_Cuenta]],'[1]cobros_marzo (fijo)'!$B:$B,'[1]cobros_marzo (fijo)'!$D:$D,,0)</f>
        <v>0</v>
      </c>
      <c r="G1001" s="3">
        <v>46026</v>
      </c>
      <c r="H1001">
        <v>69518502</v>
      </c>
      <c r="I1001">
        <v>69518502</v>
      </c>
      <c r="K1001" t="s">
        <v>3233</v>
      </c>
      <c r="O1001" s="3">
        <v>46026</v>
      </c>
      <c r="S1001" t="s">
        <v>673</v>
      </c>
      <c r="T1001" t="s">
        <v>64</v>
      </c>
      <c r="U1001" t="s">
        <v>2332</v>
      </c>
      <c r="V1001" t="e">
        <f>_xlfn.XLOOKUP(UTILIZADAS[[#This Row],[Contacto1]],Tabla2[phone_number_dialed],Tabla2[status_name],,0)</f>
        <v>#N/A</v>
      </c>
    </row>
    <row r="1002" spans="1:22" hidden="1">
      <c r="A1002" s="86" t="s">
        <v>2121</v>
      </c>
      <c r="B1002" t="s">
        <v>674</v>
      </c>
      <c r="C1002" s="4">
        <v>354350640000</v>
      </c>
      <c r="D1002" t="s">
        <v>3945</v>
      </c>
      <c r="E1002">
        <f>+_xlfn.XLOOKUP(UTILIZADAS[[#This Row],[Numero_Cuenta]],'[1]cobros_marzo (fijo)'!$B:$B,'[1]cobros_marzo (fijo)'!$D:$D,,0)</f>
        <v>0</v>
      </c>
      <c r="G1002" s="3">
        <v>46026</v>
      </c>
      <c r="H1002">
        <v>67975584</v>
      </c>
      <c r="I1002">
        <v>67975584</v>
      </c>
      <c r="K1002" t="s">
        <v>3234</v>
      </c>
      <c r="O1002" s="3">
        <v>46026</v>
      </c>
      <c r="S1002" t="s">
        <v>675</v>
      </c>
      <c r="T1002" t="s">
        <v>64</v>
      </c>
      <c r="U1002" t="s">
        <v>2332</v>
      </c>
      <c r="V1002" t="e">
        <f>_xlfn.XLOOKUP(UTILIZADAS[[#This Row],[Contacto1]],Tabla2[phone_number_dialed],Tabla2[status_name],,0)</f>
        <v>#N/A</v>
      </c>
    </row>
    <row r="1003" spans="1:22" hidden="1">
      <c r="A1003" s="86" t="s">
        <v>2121</v>
      </c>
      <c r="B1003" t="s">
        <v>676</v>
      </c>
      <c r="C1003" s="4">
        <v>359346910000</v>
      </c>
      <c r="D1003" t="s">
        <v>3945</v>
      </c>
      <c r="E1003">
        <f>+_xlfn.XLOOKUP(UTILIZADAS[[#This Row],[Numero_Cuenta]],'[1]cobros_marzo (fijo)'!$B:$B,'[1]cobros_marzo (fijo)'!$D:$D,,0)</f>
        <v>0</v>
      </c>
      <c r="G1003" s="3">
        <v>46026</v>
      </c>
      <c r="H1003">
        <v>63663360</v>
      </c>
      <c r="I1003">
        <v>63663360</v>
      </c>
      <c r="K1003" t="s">
        <v>3235</v>
      </c>
      <c r="O1003" s="3">
        <v>46026</v>
      </c>
      <c r="S1003" t="s">
        <v>677</v>
      </c>
      <c r="T1003" t="s">
        <v>64</v>
      </c>
      <c r="U1003" t="s">
        <v>2332</v>
      </c>
      <c r="V1003" t="e">
        <f>_xlfn.XLOOKUP(UTILIZADAS[[#This Row],[Contacto1]],Tabla2[phone_number_dialed],Tabla2[status_name],,0)</f>
        <v>#N/A</v>
      </c>
    </row>
    <row r="1004" spans="1:22" hidden="1">
      <c r="A1004" s="86" t="s">
        <v>2121</v>
      </c>
      <c r="B1004" t="s">
        <v>678</v>
      </c>
      <c r="C1004" s="4">
        <v>351352930000</v>
      </c>
      <c r="D1004" t="s">
        <v>3945</v>
      </c>
      <c r="E1004">
        <f>+_xlfn.XLOOKUP(UTILIZADAS[[#This Row],[Numero_Cuenta]],'[1]cobros_marzo (fijo)'!$B:$B,'[1]cobros_marzo (fijo)'!$D:$D,,0)</f>
        <v>0</v>
      </c>
      <c r="G1004" s="3">
        <v>46026</v>
      </c>
      <c r="H1004">
        <v>65361718</v>
      </c>
      <c r="I1004">
        <v>65361718</v>
      </c>
      <c r="K1004" t="s">
        <v>3236</v>
      </c>
      <c r="O1004" s="3">
        <v>46026</v>
      </c>
      <c r="S1004">
        <v>139457115</v>
      </c>
      <c r="T1004" t="s">
        <v>84</v>
      </c>
      <c r="U1004" t="s">
        <v>2332</v>
      </c>
      <c r="V1004" t="e">
        <f>_xlfn.XLOOKUP(UTILIZADAS[[#This Row],[Contacto1]],Tabla2[phone_number_dialed],Tabla2[status_name],,0)</f>
        <v>#N/A</v>
      </c>
    </row>
    <row r="1005" spans="1:22" hidden="1">
      <c r="A1005" s="86" t="s">
        <v>2121</v>
      </c>
      <c r="B1005" t="s">
        <v>679</v>
      </c>
      <c r="C1005" s="4">
        <v>354353030000</v>
      </c>
      <c r="D1005" t="s">
        <v>3945</v>
      </c>
      <c r="E1005">
        <f>+_xlfn.XLOOKUP(UTILIZADAS[[#This Row],[Numero_Cuenta]],'[1]cobros_marzo (fijo)'!$B:$B,'[1]cobros_marzo (fijo)'!$D:$D,,0)</f>
        <v>0</v>
      </c>
      <c r="G1005" s="3">
        <v>46026</v>
      </c>
      <c r="H1005">
        <v>69896189</v>
      </c>
      <c r="I1005">
        <v>69896189</v>
      </c>
      <c r="K1005" t="s">
        <v>3237</v>
      </c>
      <c r="O1005" s="3">
        <v>46026</v>
      </c>
      <c r="S1005" t="s">
        <v>680</v>
      </c>
      <c r="T1005" t="s">
        <v>84</v>
      </c>
      <c r="U1005" t="s">
        <v>2332</v>
      </c>
      <c r="V1005" t="e">
        <f>_xlfn.XLOOKUP(UTILIZADAS[[#This Row],[Contacto1]],Tabla2[phone_number_dialed],Tabla2[status_name],,0)</f>
        <v>#N/A</v>
      </c>
    </row>
    <row r="1006" spans="1:22" hidden="1">
      <c r="A1006" s="86" t="s">
        <v>2121</v>
      </c>
      <c r="B1006" t="s">
        <v>683</v>
      </c>
      <c r="C1006" s="4">
        <v>352352800000</v>
      </c>
      <c r="D1006" t="s">
        <v>3945</v>
      </c>
      <c r="E1006">
        <f>+_xlfn.XLOOKUP(UTILIZADAS[[#This Row],[Numero_Cuenta]],'[1]cobros_marzo (fijo)'!$B:$B,'[1]cobros_marzo (fijo)'!$D:$D,,0)</f>
        <v>0</v>
      </c>
      <c r="G1006" s="3">
        <v>46026</v>
      </c>
      <c r="H1006">
        <v>62453879</v>
      </c>
      <c r="I1006">
        <v>62453879</v>
      </c>
      <c r="K1006" t="s">
        <v>3238</v>
      </c>
      <c r="O1006" s="3">
        <v>46026</v>
      </c>
      <c r="S1006" t="s">
        <v>684</v>
      </c>
      <c r="T1006" t="s">
        <v>84</v>
      </c>
      <c r="U1006" t="s">
        <v>2332</v>
      </c>
      <c r="V1006" t="e">
        <f>_xlfn.XLOOKUP(UTILIZADAS[[#This Row],[Contacto1]],Tabla2[phone_number_dialed],Tabla2[status_name],,0)</f>
        <v>#N/A</v>
      </c>
    </row>
    <row r="1007" spans="1:22" hidden="1">
      <c r="A1007" s="86" t="s">
        <v>2121</v>
      </c>
      <c r="B1007" t="s">
        <v>689</v>
      </c>
      <c r="C1007" s="4">
        <v>354350390000</v>
      </c>
      <c r="D1007" t="s">
        <v>3945</v>
      </c>
      <c r="E1007">
        <f>+_xlfn.XLOOKUP(UTILIZADAS[[#This Row],[Numero_Cuenta]],'[1]cobros_marzo (fijo)'!$B:$B,'[1]cobros_marzo (fijo)'!$D:$D,,0)</f>
        <v>0</v>
      </c>
      <c r="G1007" s="3">
        <v>46026</v>
      </c>
      <c r="H1007">
        <v>66276681</v>
      </c>
      <c r="I1007">
        <v>66276681</v>
      </c>
      <c r="K1007" t="s">
        <v>3239</v>
      </c>
      <c r="O1007" s="3">
        <v>46026</v>
      </c>
      <c r="S1007" t="s">
        <v>690</v>
      </c>
      <c r="T1007" t="s">
        <v>84</v>
      </c>
      <c r="U1007" t="s">
        <v>2332</v>
      </c>
      <c r="V1007" t="e">
        <f>_xlfn.XLOOKUP(UTILIZADAS[[#This Row],[Contacto1]],Tabla2[phone_number_dialed],Tabla2[status_name],,0)</f>
        <v>#N/A</v>
      </c>
    </row>
    <row r="1008" spans="1:22" hidden="1">
      <c r="A1008" s="86" t="s">
        <v>2121</v>
      </c>
      <c r="B1008" t="s">
        <v>691</v>
      </c>
      <c r="C1008" s="4">
        <v>359349760000</v>
      </c>
      <c r="D1008" t="s">
        <v>3945</v>
      </c>
      <c r="E1008">
        <f>+_xlfn.XLOOKUP(UTILIZADAS[[#This Row],[Numero_Cuenta]],'[1]cobros_marzo (fijo)'!$B:$B,'[1]cobros_marzo (fijo)'!$D:$D,,0)</f>
        <v>0</v>
      </c>
      <c r="G1008" s="3">
        <v>46026</v>
      </c>
      <c r="H1008">
        <v>65319164</v>
      </c>
      <c r="I1008">
        <v>65319164</v>
      </c>
      <c r="K1008" t="s">
        <v>3240</v>
      </c>
      <c r="O1008" s="3">
        <v>46026</v>
      </c>
      <c r="S1008" t="s">
        <v>692</v>
      </c>
      <c r="T1008" t="s">
        <v>64</v>
      </c>
      <c r="U1008" t="s">
        <v>2332</v>
      </c>
      <c r="V1008" t="e">
        <f>_xlfn.XLOOKUP(UTILIZADAS[[#This Row],[Contacto1]],Tabla2[phone_number_dialed],Tabla2[status_name],,0)</f>
        <v>#N/A</v>
      </c>
    </row>
    <row r="1009" spans="1:22" hidden="1">
      <c r="A1009" s="86" t="s">
        <v>2121</v>
      </c>
      <c r="B1009" t="s">
        <v>693</v>
      </c>
      <c r="C1009" s="4">
        <v>355352800000</v>
      </c>
      <c r="D1009" t="s">
        <v>3945</v>
      </c>
      <c r="E1009">
        <f>+_xlfn.XLOOKUP(UTILIZADAS[[#This Row],[Numero_Cuenta]],'[1]cobros_marzo (fijo)'!$B:$B,'[1]cobros_marzo (fijo)'!$D:$D,,0)</f>
        <v>0</v>
      </c>
      <c r="G1009" s="3">
        <v>46026</v>
      </c>
      <c r="H1009">
        <v>67505958</v>
      </c>
      <c r="I1009">
        <v>67505958</v>
      </c>
      <c r="K1009" t="s">
        <v>3241</v>
      </c>
      <c r="O1009" s="3">
        <v>46026</v>
      </c>
      <c r="S1009" t="s">
        <v>694</v>
      </c>
      <c r="T1009" t="s">
        <v>64</v>
      </c>
      <c r="U1009" t="s">
        <v>2332</v>
      </c>
      <c r="V1009" t="e">
        <f>_xlfn.XLOOKUP(UTILIZADAS[[#This Row],[Contacto1]],Tabla2[phone_number_dialed],Tabla2[status_name],,0)</f>
        <v>#N/A</v>
      </c>
    </row>
    <row r="1010" spans="1:22" hidden="1">
      <c r="A1010" s="86" t="s">
        <v>2121</v>
      </c>
      <c r="B1010" t="s">
        <v>695</v>
      </c>
      <c r="C1010" s="4">
        <v>352350290000</v>
      </c>
      <c r="D1010" t="s">
        <v>3945</v>
      </c>
      <c r="E1010">
        <f>+_xlfn.XLOOKUP(UTILIZADAS[[#This Row],[Numero_Cuenta]],'[1]cobros_marzo (fijo)'!$B:$B,'[1]cobros_marzo (fijo)'!$D:$D,,0)</f>
        <v>0</v>
      </c>
      <c r="G1010" s="3">
        <v>46026</v>
      </c>
      <c r="H1010">
        <v>62619449</v>
      </c>
      <c r="I1010">
        <v>62619449</v>
      </c>
      <c r="K1010" t="s">
        <v>3242</v>
      </c>
      <c r="O1010" s="3">
        <v>46026</v>
      </c>
      <c r="S1010" t="s">
        <v>696</v>
      </c>
      <c r="T1010" t="s">
        <v>64</v>
      </c>
      <c r="U1010" t="s">
        <v>2332</v>
      </c>
      <c r="V1010" t="e">
        <f>_xlfn.XLOOKUP(UTILIZADAS[[#This Row],[Contacto1]],Tabla2[phone_number_dialed],Tabla2[status_name],,0)</f>
        <v>#N/A</v>
      </c>
    </row>
    <row r="1011" spans="1:22" hidden="1">
      <c r="A1011" s="86" t="s">
        <v>2121</v>
      </c>
      <c r="B1011" t="s">
        <v>701</v>
      </c>
      <c r="C1011" s="4">
        <v>351352190000</v>
      </c>
      <c r="D1011" t="s">
        <v>3945</v>
      </c>
      <c r="E1011">
        <f>+_xlfn.XLOOKUP(UTILIZADAS[[#This Row],[Numero_Cuenta]],'[1]cobros_marzo (fijo)'!$B:$B,'[1]cobros_marzo (fijo)'!$D:$D,,0)</f>
        <v>0</v>
      </c>
      <c r="G1011" s="3">
        <v>46026</v>
      </c>
      <c r="H1011">
        <v>64073244</v>
      </c>
      <c r="I1011">
        <v>64073244</v>
      </c>
      <c r="K1011" t="s">
        <v>3243</v>
      </c>
      <c r="O1011" s="3">
        <v>46026</v>
      </c>
      <c r="S1011" t="s">
        <v>702</v>
      </c>
      <c r="T1011" t="s">
        <v>64</v>
      </c>
      <c r="U1011" t="s">
        <v>2332</v>
      </c>
      <c r="V1011" t="e">
        <f>_xlfn.XLOOKUP(UTILIZADAS[[#This Row],[Contacto1]],Tabla2[phone_number_dialed],Tabla2[status_name],,0)</f>
        <v>#N/A</v>
      </c>
    </row>
    <row r="1012" spans="1:22" hidden="1">
      <c r="A1012" s="86" t="s">
        <v>2121</v>
      </c>
      <c r="B1012" t="s">
        <v>707</v>
      </c>
      <c r="C1012" s="4">
        <v>356351860000</v>
      </c>
      <c r="D1012" t="s">
        <v>3945</v>
      </c>
      <c r="E1012">
        <f>+_xlfn.XLOOKUP(UTILIZADAS[[#This Row],[Numero_Cuenta]],'[1]cobros_marzo (fijo)'!$B:$B,'[1]cobros_marzo (fijo)'!$D:$D,,0)</f>
        <v>0</v>
      </c>
      <c r="G1012" s="3">
        <v>46026</v>
      </c>
      <c r="H1012">
        <v>66688135</v>
      </c>
      <c r="I1012">
        <v>66688135</v>
      </c>
      <c r="K1012" t="s">
        <v>3244</v>
      </c>
      <c r="O1012" s="3">
        <v>46026</v>
      </c>
      <c r="S1012" t="s">
        <v>708</v>
      </c>
      <c r="T1012" t="s">
        <v>64</v>
      </c>
      <c r="U1012" t="s">
        <v>2332</v>
      </c>
      <c r="V1012" t="e">
        <f>_xlfn.XLOOKUP(UTILIZADAS[[#This Row],[Contacto1]],Tabla2[phone_number_dialed],Tabla2[status_name],,0)</f>
        <v>#N/A</v>
      </c>
    </row>
    <row r="1013" spans="1:22" hidden="1">
      <c r="A1013" s="86" t="s">
        <v>2121</v>
      </c>
      <c r="B1013" t="s">
        <v>709</v>
      </c>
      <c r="C1013" s="4">
        <v>351348520000</v>
      </c>
      <c r="D1013" t="s">
        <v>3945</v>
      </c>
      <c r="E1013">
        <f>+_xlfn.XLOOKUP(UTILIZADAS[[#This Row],[Numero_Cuenta]],'[1]cobros_marzo (fijo)'!$B:$B,'[1]cobros_marzo (fijo)'!$D:$D,,0)</f>
        <v>0</v>
      </c>
      <c r="G1013" s="3">
        <v>46026</v>
      </c>
      <c r="H1013">
        <v>66084536</v>
      </c>
      <c r="I1013">
        <v>66084536</v>
      </c>
      <c r="K1013" t="s">
        <v>3245</v>
      </c>
      <c r="O1013" s="3">
        <v>46026</v>
      </c>
      <c r="S1013" t="s">
        <v>2075</v>
      </c>
      <c r="T1013" t="s">
        <v>64</v>
      </c>
      <c r="U1013" t="s">
        <v>2332</v>
      </c>
      <c r="V1013" t="e">
        <f>_xlfn.XLOOKUP(UTILIZADAS[[#This Row],[Contacto1]],Tabla2[phone_number_dialed],Tabla2[status_name],,0)</f>
        <v>#N/A</v>
      </c>
    </row>
    <row r="1014" spans="1:22" hidden="1">
      <c r="A1014" s="86" t="s">
        <v>2121</v>
      </c>
      <c r="B1014" t="s">
        <v>710</v>
      </c>
      <c r="C1014" s="4">
        <v>357348840000</v>
      </c>
      <c r="D1014" t="s">
        <v>3945</v>
      </c>
      <c r="E1014">
        <f>+_xlfn.XLOOKUP(UTILIZADAS[[#This Row],[Numero_Cuenta]],'[1]cobros_marzo (fijo)'!$B:$B,'[1]cobros_marzo (fijo)'!$D:$D,,0)</f>
        <v>0</v>
      </c>
      <c r="G1014" s="3">
        <v>46026</v>
      </c>
      <c r="H1014">
        <v>63592874</v>
      </c>
      <c r="I1014">
        <v>63592874</v>
      </c>
      <c r="K1014" t="s">
        <v>3246</v>
      </c>
      <c r="O1014" s="3">
        <v>46026</v>
      </c>
      <c r="S1014" t="s">
        <v>711</v>
      </c>
      <c r="T1014" t="s">
        <v>64</v>
      </c>
      <c r="U1014" t="s">
        <v>2332</v>
      </c>
      <c r="V1014" t="e">
        <f>_xlfn.XLOOKUP(UTILIZADAS[[#This Row],[Contacto1]],Tabla2[phone_number_dialed],Tabla2[status_name],,0)</f>
        <v>#N/A</v>
      </c>
    </row>
    <row r="1015" spans="1:22" hidden="1">
      <c r="A1015" s="86" t="s">
        <v>2121</v>
      </c>
      <c r="B1015" t="s">
        <v>712</v>
      </c>
      <c r="C1015" s="4">
        <v>358354110000</v>
      </c>
      <c r="D1015" t="s">
        <v>3945</v>
      </c>
      <c r="E1015">
        <f>+_xlfn.XLOOKUP(UTILIZADAS[[#This Row],[Numero_Cuenta]],'[1]cobros_marzo (fijo)'!$B:$B,'[1]cobros_marzo (fijo)'!$D:$D,,0)</f>
        <v>0</v>
      </c>
      <c r="G1015" s="3">
        <v>46026</v>
      </c>
      <c r="H1015">
        <v>63086190</v>
      </c>
      <c r="I1015">
        <v>63086190</v>
      </c>
      <c r="K1015" t="s">
        <v>3247</v>
      </c>
      <c r="O1015" s="3">
        <v>46026</v>
      </c>
      <c r="S1015" t="s">
        <v>713</v>
      </c>
      <c r="T1015" t="s">
        <v>64</v>
      </c>
      <c r="U1015" t="s">
        <v>2332</v>
      </c>
      <c r="V1015" t="e">
        <f>_xlfn.XLOOKUP(UTILIZADAS[[#This Row],[Contacto1]],Tabla2[phone_number_dialed],Tabla2[status_name],,0)</f>
        <v>#N/A</v>
      </c>
    </row>
    <row r="1016" spans="1:22" hidden="1">
      <c r="A1016" s="86" t="s">
        <v>2121</v>
      </c>
      <c r="B1016" t="s">
        <v>716</v>
      </c>
      <c r="C1016" s="4">
        <v>357334080000</v>
      </c>
      <c r="D1016" t="s">
        <v>3945</v>
      </c>
      <c r="E1016">
        <f>+_xlfn.XLOOKUP(UTILIZADAS[[#This Row],[Numero_Cuenta]],'[1]cobros_marzo (fijo)'!$B:$B,'[1]cobros_marzo (fijo)'!$D:$D,,0)</f>
        <v>0</v>
      </c>
      <c r="G1016" s="3">
        <v>46026</v>
      </c>
      <c r="H1016">
        <v>62858117</v>
      </c>
      <c r="I1016">
        <v>62858117</v>
      </c>
      <c r="K1016" t="s">
        <v>3248</v>
      </c>
      <c r="O1016" s="3">
        <v>46026</v>
      </c>
      <c r="S1016" t="s">
        <v>717</v>
      </c>
      <c r="T1016" t="s">
        <v>64</v>
      </c>
      <c r="U1016" t="s">
        <v>2332</v>
      </c>
      <c r="V1016" t="e">
        <f>_xlfn.XLOOKUP(UTILIZADAS[[#This Row],[Contacto1]],Tabla2[phone_number_dialed],Tabla2[status_name],,0)</f>
        <v>#N/A</v>
      </c>
    </row>
    <row r="1017" spans="1:22" hidden="1">
      <c r="A1017" s="86" t="s">
        <v>2121</v>
      </c>
      <c r="B1017" t="s">
        <v>724</v>
      </c>
      <c r="C1017" s="4">
        <v>359354210000</v>
      </c>
      <c r="D1017" t="s">
        <v>3945</v>
      </c>
      <c r="E1017">
        <f>+_xlfn.XLOOKUP(UTILIZADAS[[#This Row],[Numero_Cuenta]],'[1]cobros_marzo (fijo)'!$B:$B,'[1]cobros_marzo (fijo)'!$D:$D,,0)</f>
        <v>0</v>
      </c>
      <c r="G1017" s="3">
        <v>46026</v>
      </c>
      <c r="H1017">
        <v>61972244</v>
      </c>
      <c r="I1017">
        <v>61972244</v>
      </c>
      <c r="K1017" t="s">
        <v>3249</v>
      </c>
      <c r="O1017" s="3">
        <v>46026</v>
      </c>
      <c r="S1017" t="s">
        <v>725</v>
      </c>
      <c r="T1017" t="s">
        <v>64</v>
      </c>
      <c r="U1017" t="s">
        <v>2332</v>
      </c>
      <c r="V1017" t="e">
        <f>_xlfn.XLOOKUP(UTILIZADAS[[#This Row],[Contacto1]],Tabla2[phone_number_dialed],Tabla2[status_name],,0)</f>
        <v>#N/A</v>
      </c>
    </row>
    <row r="1018" spans="1:22" hidden="1">
      <c r="A1018" s="86" t="s">
        <v>2121</v>
      </c>
      <c r="B1018" t="s">
        <v>589</v>
      </c>
      <c r="C1018" s="4">
        <v>352344370000</v>
      </c>
      <c r="D1018" t="s">
        <v>3945</v>
      </c>
      <c r="E1018">
        <f>+_xlfn.XLOOKUP(UTILIZADAS[[#This Row],[Numero_Cuenta]],'[1]cobros_marzo (fijo)'!$B:$B,'[1]cobros_marzo (fijo)'!$D:$D,,0)</f>
        <v>0</v>
      </c>
      <c r="G1018" s="3">
        <v>46026</v>
      </c>
      <c r="H1018">
        <v>64424822</v>
      </c>
      <c r="I1018">
        <v>64424822</v>
      </c>
      <c r="K1018" t="s">
        <v>3250</v>
      </c>
      <c r="O1018" s="3">
        <v>46026</v>
      </c>
      <c r="S1018" t="s">
        <v>590</v>
      </c>
      <c r="T1018" t="s">
        <v>64</v>
      </c>
      <c r="U1018" t="s">
        <v>2332</v>
      </c>
      <c r="V1018" t="e">
        <f>_xlfn.XLOOKUP(UTILIZADAS[[#This Row],[Contacto1]],Tabla2[phone_number_dialed],Tabla2[status_name],,0)</f>
        <v>#N/A</v>
      </c>
    </row>
    <row r="1019" spans="1:22" hidden="1">
      <c r="A1019" s="86" t="s">
        <v>2121</v>
      </c>
      <c r="B1019" t="s">
        <v>591</v>
      </c>
      <c r="C1019" s="4">
        <v>351355800000</v>
      </c>
      <c r="D1019" t="s">
        <v>3945</v>
      </c>
      <c r="E1019">
        <f>+_xlfn.XLOOKUP(UTILIZADAS[[#This Row],[Numero_Cuenta]],'[1]cobros_marzo (fijo)'!$B:$B,'[1]cobros_marzo (fijo)'!$D:$D,,0)</f>
        <v>0</v>
      </c>
      <c r="G1019" s="3">
        <v>46026</v>
      </c>
      <c r="H1019">
        <v>65294266</v>
      </c>
      <c r="I1019">
        <v>65294266</v>
      </c>
      <c r="K1019" t="s">
        <v>3251</v>
      </c>
      <c r="O1019" s="3">
        <v>46026</v>
      </c>
      <c r="S1019" t="s">
        <v>592</v>
      </c>
      <c r="T1019" t="s">
        <v>64</v>
      </c>
      <c r="U1019" t="s">
        <v>2332</v>
      </c>
      <c r="V1019" t="e">
        <f>_xlfn.XLOOKUP(UTILIZADAS[[#This Row],[Contacto1]],Tabla2[phone_number_dialed],Tabla2[status_name],,0)</f>
        <v>#N/A</v>
      </c>
    </row>
    <row r="1020" spans="1:22" hidden="1">
      <c r="A1020" s="86" t="s">
        <v>2121</v>
      </c>
      <c r="B1020" t="s">
        <v>596</v>
      </c>
      <c r="C1020" s="4">
        <v>359355940000</v>
      </c>
      <c r="D1020" t="s">
        <v>3945</v>
      </c>
      <c r="E1020">
        <f>+_xlfn.XLOOKUP(UTILIZADAS[[#This Row],[Numero_Cuenta]],'[1]cobros_marzo (fijo)'!$B:$B,'[1]cobros_marzo (fijo)'!$D:$D,,0)</f>
        <v>0</v>
      </c>
      <c r="G1020" s="3">
        <v>46026</v>
      </c>
      <c r="H1020">
        <v>65099454</v>
      </c>
      <c r="I1020">
        <v>65099454</v>
      </c>
      <c r="K1020" t="s">
        <v>3252</v>
      </c>
      <c r="O1020" s="3">
        <v>46026</v>
      </c>
      <c r="S1020" t="s">
        <v>597</v>
      </c>
      <c r="T1020" t="s">
        <v>64</v>
      </c>
      <c r="U1020" t="s">
        <v>2332</v>
      </c>
      <c r="V1020" t="e">
        <f>_xlfn.XLOOKUP(UTILIZADAS[[#This Row],[Contacto1]],Tabla2[phone_number_dialed],Tabla2[status_name],,0)</f>
        <v>#N/A</v>
      </c>
    </row>
    <row r="1021" spans="1:22" hidden="1">
      <c r="A1021" s="86" t="s">
        <v>2121</v>
      </c>
      <c r="B1021" t="s">
        <v>598</v>
      </c>
      <c r="C1021" s="4">
        <v>352355920000</v>
      </c>
      <c r="D1021" t="s">
        <v>3945</v>
      </c>
      <c r="E1021">
        <f>+_xlfn.XLOOKUP(UTILIZADAS[[#This Row],[Numero_Cuenta]],'[1]cobros_marzo (fijo)'!$B:$B,'[1]cobros_marzo (fijo)'!$D:$D,,0)</f>
        <v>0</v>
      </c>
      <c r="G1021" s="3">
        <v>46026</v>
      </c>
      <c r="H1021">
        <v>65099454</v>
      </c>
      <c r="I1021">
        <v>65099454</v>
      </c>
      <c r="K1021" t="s">
        <v>3253</v>
      </c>
      <c r="O1021" s="3">
        <v>46026</v>
      </c>
      <c r="S1021" t="s">
        <v>599</v>
      </c>
      <c r="T1021" t="s">
        <v>64</v>
      </c>
      <c r="U1021" t="s">
        <v>2332</v>
      </c>
      <c r="V1021" t="e">
        <f>_xlfn.XLOOKUP(UTILIZADAS[[#This Row],[Contacto1]],Tabla2[phone_number_dialed],Tabla2[status_name],,0)</f>
        <v>#N/A</v>
      </c>
    </row>
    <row r="1022" spans="1:22" hidden="1">
      <c r="A1022" s="86" t="s">
        <v>2121</v>
      </c>
      <c r="B1022" t="s">
        <v>600</v>
      </c>
      <c r="C1022" s="4">
        <v>351351490000</v>
      </c>
      <c r="D1022" t="s">
        <v>3945</v>
      </c>
      <c r="E1022">
        <f>+_xlfn.XLOOKUP(UTILIZADAS[[#This Row],[Numero_Cuenta]],'[1]cobros_marzo (fijo)'!$B:$B,'[1]cobros_marzo (fijo)'!$D:$D,,0)</f>
        <v>0</v>
      </c>
      <c r="G1022" s="3">
        <v>46026</v>
      </c>
      <c r="H1022">
        <v>68087641</v>
      </c>
      <c r="I1022">
        <v>68087641</v>
      </c>
      <c r="K1022" t="s">
        <v>3254</v>
      </c>
      <c r="O1022" s="3">
        <v>46026</v>
      </c>
      <c r="S1022" t="s">
        <v>601</v>
      </c>
      <c r="T1022" t="s">
        <v>64</v>
      </c>
      <c r="U1022" t="s">
        <v>2332</v>
      </c>
      <c r="V1022" t="e">
        <f>_xlfn.XLOOKUP(UTILIZADAS[[#This Row],[Contacto1]],Tabla2[phone_number_dialed],Tabla2[status_name],,0)</f>
        <v>#N/A</v>
      </c>
    </row>
    <row r="1023" spans="1:22" hidden="1">
      <c r="A1023" s="86" t="s">
        <v>2121</v>
      </c>
      <c r="B1023" t="s">
        <v>604</v>
      </c>
      <c r="C1023" s="4">
        <v>352353380000</v>
      </c>
      <c r="D1023" t="s">
        <v>3945</v>
      </c>
      <c r="E1023">
        <f>+_xlfn.XLOOKUP(UTILIZADAS[[#This Row],[Numero_Cuenta]],'[1]cobros_marzo (fijo)'!$B:$B,'[1]cobros_marzo (fijo)'!$D:$D,,0)</f>
        <v>0</v>
      </c>
      <c r="G1023" s="3">
        <v>46026</v>
      </c>
      <c r="H1023">
        <v>66839512</v>
      </c>
      <c r="I1023">
        <v>66839512</v>
      </c>
      <c r="K1023" t="s">
        <v>3255</v>
      </c>
      <c r="O1023" s="3">
        <v>46026</v>
      </c>
      <c r="S1023" t="s">
        <v>605</v>
      </c>
      <c r="T1023" t="s">
        <v>64</v>
      </c>
      <c r="U1023" t="s">
        <v>2332</v>
      </c>
      <c r="V1023" t="e">
        <f>_xlfn.XLOOKUP(UTILIZADAS[[#This Row],[Contacto1]],Tabla2[phone_number_dialed],Tabla2[status_name],,0)</f>
        <v>#N/A</v>
      </c>
    </row>
    <row r="1024" spans="1:22" hidden="1">
      <c r="A1024" s="86" t="s">
        <v>2121</v>
      </c>
      <c r="B1024" t="s">
        <v>606</v>
      </c>
      <c r="C1024" s="4">
        <v>357355580000</v>
      </c>
      <c r="D1024" t="s">
        <v>3945</v>
      </c>
      <c r="E1024">
        <f>+_xlfn.XLOOKUP(UTILIZADAS[[#This Row],[Numero_Cuenta]],'[1]cobros_marzo (fijo)'!$B:$B,'[1]cobros_marzo (fijo)'!$D:$D,,0)</f>
        <v>0</v>
      </c>
      <c r="G1024" s="3">
        <v>46026</v>
      </c>
      <c r="H1024">
        <v>67784529</v>
      </c>
      <c r="I1024">
        <v>67784529</v>
      </c>
      <c r="K1024" t="s">
        <v>3256</v>
      </c>
      <c r="O1024" s="3">
        <v>46026</v>
      </c>
      <c r="S1024" t="s">
        <v>607</v>
      </c>
      <c r="T1024" t="s">
        <v>64</v>
      </c>
      <c r="U1024" t="s">
        <v>2332</v>
      </c>
      <c r="V1024" t="e">
        <f>_xlfn.XLOOKUP(UTILIZADAS[[#This Row],[Contacto1]],Tabla2[phone_number_dialed],Tabla2[status_name],,0)</f>
        <v>#N/A</v>
      </c>
    </row>
    <row r="1025" spans="1:22" hidden="1">
      <c r="A1025" s="86" t="s">
        <v>2121</v>
      </c>
      <c r="B1025" t="s">
        <v>608</v>
      </c>
      <c r="C1025" s="4">
        <v>352355500000</v>
      </c>
      <c r="D1025" t="s">
        <v>3945</v>
      </c>
      <c r="E1025">
        <f>+_xlfn.XLOOKUP(UTILIZADAS[[#This Row],[Numero_Cuenta]],'[1]cobros_marzo (fijo)'!$B:$B,'[1]cobros_marzo (fijo)'!$D:$D,,0)</f>
        <v>0</v>
      </c>
      <c r="G1025" s="3">
        <v>46026</v>
      </c>
      <c r="H1025">
        <v>63063741</v>
      </c>
      <c r="I1025">
        <v>63063741</v>
      </c>
      <c r="K1025" t="s">
        <v>3257</v>
      </c>
      <c r="O1025" s="3">
        <v>46026</v>
      </c>
      <c r="S1025" t="s">
        <v>609</v>
      </c>
      <c r="T1025" t="s">
        <v>64</v>
      </c>
      <c r="U1025" t="s">
        <v>2332</v>
      </c>
      <c r="V1025" t="e">
        <f>_xlfn.XLOOKUP(UTILIZADAS[[#This Row],[Contacto1]],Tabla2[phone_number_dialed],Tabla2[status_name],,0)</f>
        <v>#N/A</v>
      </c>
    </row>
    <row r="1026" spans="1:22" hidden="1">
      <c r="A1026" s="86" t="s">
        <v>2121</v>
      </c>
      <c r="B1026" t="s">
        <v>610</v>
      </c>
      <c r="C1026" s="4">
        <v>358355740000</v>
      </c>
      <c r="D1026" t="s">
        <v>3945</v>
      </c>
      <c r="E1026">
        <f>+_xlfn.XLOOKUP(UTILIZADAS[[#This Row],[Numero_Cuenta]],'[1]cobros_marzo (fijo)'!$B:$B,'[1]cobros_marzo (fijo)'!$D:$D,,0)</f>
        <v>0</v>
      </c>
      <c r="G1026" s="3">
        <v>46026</v>
      </c>
      <c r="H1026">
        <v>65579008</v>
      </c>
      <c r="I1026">
        <v>65579008</v>
      </c>
      <c r="K1026" t="s">
        <v>3258</v>
      </c>
      <c r="O1026" s="3">
        <v>46026</v>
      </c>
      <c r="S1026" t="s">
        <v>611</v>
      </c>
      <c r="T1026" t="s">
        <v>64</v>
      </c>
      <c r="U1026" t="s">
        <v>2332</v>
      </c>
      <c r="V1026" t="e">
        <f>_xlfn.XLOOKUP(UTILIZADAS[[#This Row],[Contacto1]],Tabla2[phone_number_dialed],Tabla2[status_name],,0)</f>
        <v>#N/A</v>
      </c>
    </row>
    <row r="1027" spans="1:22" hidden="1">
      <c r="A1027" s="86" t="s">
        <v>2121</v>
      </c>
      <c r="B1027" t="s">
        <v>614</v>
      </c>
      <c r="C1027" s="4">
        <v>355354600000</v>
      </c>
      <c r="D1027" t="s">
        <v>3945</v>
      </c>
      <c r="E1027">
        <f>+_xlfn.XLOOKUP(UTILIZADAS[[#This Row],[Numero_Cuenta]],'[1]cobros_marzo (fijo)'!$B:$B,'[1]cobros_marzo (fijo)'!$D:$D,,0)</f>
        <v>0</v>
      </c>
      <c r="G1027" s="3">
        <v>46026</v>
      </c>
      <c r="H1027">
        <v>68185820</v>
      </c>
      <c r="I1027">
        <v>68185820</v>
      </c>
      <c r="K1027" t="s">
        <v>3259</v>
      </c>
      <c r="O1027" s="3">
        <v>46026</v>
      </c>
      <c r="S1027" t="s">
        <v>615</v>
      </c>
      <c r="T1027" t="s">
        <v>64</v>
      </c>
      <c r="U1027" t="s">
        <v>2332</v>
      </c>
      <c r="V1027" t="e">
        <f>_xlfn.XLOOKUP(UTILIZADAS[[#This Row],[Contacto1]],Tabla2[phone_number_dialed],Tabla2[status_name],,0)</f>
        <v>#N/A</v>
      </c>
    </row>
    <row r="1028" spans="1:22" hidden="1">
      <c r="A1028" s="86" t="s">
        <v>2121</v>
      </c>
      <c r="B1028" t="s">
        <v>620</v>
      </c>
      <c r="C1028" s="4">
        <v>358328410000</v>
      </c>
      <c r="D1028" t="s">
        <v>3945</v>
      </c>
      <c r="E1028">
        <f>+_xlfn.XLOOKUP(UTILIZADAS[[#This Row],[Numero_Cuenta]],'[1]cobros_marzo (fijo)'!$B:$B,'[1]cobros_marzo (fijo)'!$D:$D,,0)</f>
        <v>0</v>
      </c>
      <c r="G1028" s="3">
        <v>46026</v>
      </c>
      <c r="H1028">
        <v>68591258</v>
      </c>
      <c r="I1028">
        <v>68591258</v>
      </c>
      <c r="K1028" t="s">
        <v>3260</v>
      </c>
      <c r="O1028" s="3">
        <v>46026</v>
      </c>
      <c r="S1028" t="s">
        <v>621</v>
      </c>
      <c r="T1028" t="s">
        <v>64</v>
      </c>
      <c r="U1028" t="s">
        <v>2332</v>
      </c>
      <c r="V1028" t="e">
        <f>_xlfn.XLOOKUP(UTILIZADAS[[#This Row],[Contacto1]],Tabla2[phone_number_dialed],Tabla2[status_name],,0)</f>
        <v>#N/A</v>
      </c>
    </row>
    <row r="1029" spans="1:22" hidden="1">
      <c r="A1029" s="86" t="s">
        <v>2121</v>
      </c>
      <c r="B1029" t="s">
        <v>622</v>
      </c>
      <c r="C1029" s="4">
        <v>358355520000</v>
      </c>
      <c r="D1029" t="s">
        <v>3945</v>
      </c>
      <c r="E1029">
        <f>+_xlfn.XLOOKUP(UTILIZADAS[[#This Row],[Numero_Cuenta]],'[1]cobros_marzo (fijo)'!$B:$B,'[1]cobros_marzo (fijo)'!$D:$D,,0)</f>
        <v>0</v>
      </c>
      <c r="G1029" s="3">
        <v>46026</v>
      </c>
      <c r="H1029">
        <v>64179054</v>
      </c>
      <c r="I1029">
        <v>64179054</v>
      </c>
      <c r="K1029" t="s">
        <v>3261</v>
      </c>
      <c r="O1029" s="3">
        <v>46026</v>
      </c>
      <c r="S1029" t="s">
        <v>623</v>
      </c>
      <c r="T1029" t="s">
        <v>64</v>
      </c>
      <c r="U1029" t="s">
        <v>2332</v>
      </c>
      <c r="V1029" t="e">
        <f>_xlfn.XLOOKUP(UTILIZADAS[[#This Row],[Contacto1]],Tabla2[phone_number_dialed],Tabla2[status_name],,0)</f>
        <v>#N/A</v>
      </c>
    </row>
    <row r="1030" spans="1:22" hidden="1">
      <c r="A1030" s="86" t="s">
        <v>2121</v>
      </c>
      <c r="B1030" t="s">
        <v>624</v>
      </c>
      <c r="C1030" s="4">
        <v>353354300000</v>
      </c>
      <c r="D1030" t="s">
        <v>3945</v>
      </c>
      <c r="E1030">
        <f>+_xlfn.XLOOKUP(UTILIZADAS[[#This Row],[Numero_Cuenta]],'[1]cobros_marzo (fijo)'!$B:$B,'[1]cobros_marzo (fijo)'!$D:$D,,0)</f>
        <v>0</v>
      </c>
      <c r="G1030" s="3">
        <v>46026</v>
      </c>
      <c r="H1030">
        <v>68484439</v>
      </c>
      <c r="I1030">
        <v>68484439</v>
      </c>
      <c r="K1030" t="s">
        <v>3262</v>
      </c>
      <c r="O1030" s="3">
        <v>46026</v>
      </c>
      <c r="S1030" t="s">
        <v>625</v>
      </c>
      <c r="T1030" t="s">
        <v>85</v>
      </c>
      <c r="U1030" t="s">
        <v>2332</v>
      </c>
      <c r="V1030" t="e">
        <f>_xlfn.XLOOKUP(UTILIZADAS[[#This Row],[Contacto1]],Tabla2[phone_number_dialed],Tabla2[status_name],,0)</f>
        <v>#N/A</v>
      </c>
    </row>
    <row r="1031" spans="1:22" hidden="1">
      <c r="A1031" s="86" t="s">
        <v>2121</v>
      </c>
      <c r="B1031" t="s">
        <v>626</v>
      </c>
      <c r="C1031" s="4">
        <v>354353850000</v>
      </c>
      <c r="D1031" t="s">
        <v>3945</v>
      </c>
      <c r="E1031">
        <f>+_xlfn.XLOOKUP(UTILIZADAS[[#This Row],[Numero_Cuenta]],'[1]cobros_marzo (fijo)'!$B:$B,'[1]cobros_marzo (fijo)'!$D:$D,,0)</f>
        <v>0</v>
      </c>
      <c r="G1031" s="3">
        <v>46026</v>
      </c>
      <c r="H1031">
        <v>66447868</v>
      </c>
      <c r="I1031">
        <v>66447868</v>
      </c>
      <c r="K1031" t="s">
        <v>3263</v>
      </c>
      <c r="O1031" s="3">
        <v>46026</v>
      </c>
      <c r="S1031" t="s">
        <v>627</v>
      </c>
      <c r="T1031" t="s">
        <v>64</v>
      </c>
      <c r="U1031" t="s">
        <v>2332</v>
      </c>
      <c r="V1031" t="e">
        <f>_xlfn.XLOOKUP(UTILIZADAS[[#This Row],[Contacto1]],Tabla2[phone_number_dialed],Tabla2[status_name],,0)</f>
        <v>#N/A</v>
      </c>
    </row>
    <row r="1032" spans="1:22" hidden="1">
      <c r="A1032" s="86" t="s">
        <v>2121</v>
      </c>
      <c r="B1032" t="s">
        <v>630</v>
      </c>
      <c r="C1032" s="4">
        <v>355351470000</v>
      </c>
      <c r="D1032" t="s">
        <v>3945</v>
      </c>
      <c r="E1032">
        <f>+_xlfn.XLOOKUP(UTILIZADAS[[#This Row],[Numero_Cuenta]],'[1]cobros_marzo (fijo)'!$B:$B,'[1]cobros_marzo (fijo)'!$D:$D,,0)</f>
        <v>0</v>
      </c>
      <c r="G1032" s="3">
        <v>46026</v>
      </c>
      <c r="H1032">
        <v>69604906</v>
      </c>
      <c r="I1032">
        <v>69604906</v>
      </c>
      <c r="K1032" t="s">
        <v>3264</v>
      </c>
      <c r="O1032" s="3">
        <v>46026</v>
      </c>
      <c r="S1032" t="s">
        <v>631</v>
      </c>
      <c r="T1032" t="s">
        <v>64</v>
      </c>
      <c r="U1032" t="s">
        <v>2332</v>
      </c>
      <c r="V1032" t="e">
        <f>_xlfn.XLOOKUP(UTILIZADAS[[#This Row],[Contacto1]],Tabla2[phone_number_dialed],Tabla2[status_name],,0)</f>
        <v>#N/A</v>
      </c>
    </row>
    <row r="1033" spans="1:22" hidden="1">
      <c r="A1033" s="86" t="s">
        <v>2121</v>
      </c>
      <c r="B1033" t="s">
        <v>634</v>
      </c>
      <c r="C1033" s="4">
        <v>214029100000</v>
      </c>
      <c r="D1033" t="s">
        <v>3945</v>
      </c>
      <c r="E1033">
        <f>+_xlfn.XLOOKUP(UTILIZADAS[[#This Row],[Numero_Cuenta]],'[1]cobros_marzo (fijo)'!$B:$B,'[1]cobros_marzo (fijo)'!$D:$D,,0)</f>
        <v>0</v>
      </c>
      <c r="G1033" s="3">
        <v>46026</v>
      </c>
      <c r="H1033">
        <v>64077062</v>
      </c>
      <c r="I1033">
        <v>64077062</v>
      </c>
      <c r="K1033" t="s">
        <v>3265</v>
      </c>
      <c r="O1033" s="3">
        <v>46026</v>
      </c>
      <c r="S1033" t="s">
        <v>635</v>
      </c>
      <c r="T1033" t="s">
        <v>64</v>
      </c>
      <c r="U1033" t="s">
        <v>2332</v>
      </c>
      <c r="V1033" t="e">
        <f>_xlfn.XLOOKUP(UTILIZADAS[[#This Row],[Contacto1]],Tabla2[phone_number_dialed],Tabla2[status_name],,0)</f>
        <v>#N/A</v>
      </c>
    </row>
    <row r="1034" spans="1:22" hidden="1">
      <c r="A1034" s="86" t="s">
        <v>2121</v>
      </c>
      <c r="B1034" t="s">
        <v>638</v>
      </c>
      <c r="C1034" s="4">
        <v>351319660000</v>
      </c>
      <c r="D1034" t="s">
        <v>3945</v>
      </c>
      <c r="E1034">
        <f>+_xlfn.XLOOKUP(UTILIZADAS[[#This Row],[Numero_Cuenta]],'[1]cobros_marzo (fijo)'!$B:$B,'[1]cobros_marzo (fijo)'!$D:$D,,0)</f>
        <v>0</v>
      </c>
      <c r="G1034" s="3">
        <v>46026</v>
      </c>
      <c r="H1034">
        <v>62495654</v>
      </c>
      <c r="I1034">
        <v>62495654</v>
      </c>
      <c r="K1034" t="s">
        <v>3266</v>
      </c>
      <c r="O1034" s="3">
        <v>46026</v>
      </c>
      <c r="S1034" t="s">
        <v>639</v>
      </c>
      <c r="T1034" t="s">
        <v>64</v>
      </c>
      <c r="U1034" t="s">
        <v>2332</v>
      </c>
      <c r="V1034" t="e">
        <f>_xlfn.XLOOKUP(UTILIZADAS[[#This Row],[Contacto1]],Tabla2[phone_number_dialed],Tabla2[status_name],,0)</f>
        <v>#N/A</v>
      </c>
    </row>
    <row r="1035" spans="1:22" hidden="1">
      <c r="A1035" s="86" t="s">
        <v>2121</v>
      </c>
      <c r="B1035" t="s">
        <v>1117</v>
      </c>
      <c r="C1035" s="4">
        <v>351337710000</v>
      </c>
      <c r="D1035" t="s">
        <v>3945</v>
      </c>
      <c r="E1035">
        <f>+_xlfn.XLOOKUP(UTILIZADAS[[#This Row],[Numero_Cuenta]],'[1]cobros_marzo (fijo)'!$B:$B,'[1]cobros_marzo (fijo)'!$D:$D,,0)</f>
        <v>0</v>
      </c>
      <c r="G1035" s="3">
        <v>46026</v>
      </c>
      <c r="H1035">
        <v>63912870</v>
      </c>
      <c r="I1035">
        <v>63912870</v>
      </c>
      <c r="K1035" t="s">
        <v>3267</v>
      </c>
      <c r="O1035" s="3">
        <v>46026</v>
      </c>
      <c r="S1035" t="s">
        <v>1118</v>
      </c>
      <c r="T1035" t="s">
        <v>64</v>
      </c>
      <c r="U1035" t="s">
        <v>2333</v>
      </c>
      <c r="V1035" t="e">
        <f>_xlfn.XLOOKUP(UTILIZADAS[[#This Row],[Contacto1]],Tabla2[phone_number_dialed],Tabla2[status_name],,0)</f>
        <v>#N/A</v>
      </c>
    </row>
    <row r="1036" spans="1:22" hidden="1">
      <c r="A1036" s="86" t="s">
        <v>2121</v>
      </c>
      <c r="B1036" t="s">
        <v>1121</v>
      </c>
      <c r="C1036" s="4">
        <v>353339460000</v>
      </c>
      <c r="D1036" t="s">
        <v>3945</v>
      </c>
      <c r="E1036">
        <f>+_xlfn.XLOOKUP(UTILIZADAS[[#This Row],[Numero_Cuenta]],'[1]cobros_marzo (fijo)'!$B:$B,'[1]cobros_marzo (fijo)'!$D:$D,,0)</f>
        <v>0</v>
      </c>
      <c r="G1036" s="3">
        <v>46026</v>
      </c>
      <c r="H1036">
        <v>65047823</v>
      </c>
      <c r="I1036">
        <v>65047823</v>
      </c>
      <c r="K1036" t="s">
        <v>3268</v>
      </c>
      <c r="O1036" s="3">
        <v>46026</v>
      </c>
      <c r="S1036" t="s">
        <v>1122</v>
      </c>
      <c r="T1036" t="s">
        <v>64</v>
      </c>
      <c r="U1036" t="s">
        <v>2333</v>
      </c>
      <c r="V1036" t="e">
        <f>_xlfn.XLOOKUP(UTILIZADAS[[#This Row],[Contacto1]],Tabla2[phone_number_dialed],Tabla2[status_name],,0)</f>
        <v>#N/A</v>
      </c>
    </row>
    <row r="1037" spans="1:22" hidden="1">
      <c r="A1037" s="86" t="s">
        <v>2121</v>
      </c>
      <c r="B1037" t="s">
        <v>1123</v>
      </c>
      <c r="C1037" s="4">
        <v>354339450000</v>
      </c>
      <c r="D1037" t="s">
        <v>3945</v>
      </c>
      <c r="E1037">
        <f>+_xlfn.XLOOKUP(UTILIZADAS[[#This Row],[Numero_Cuenta]],'[1]cobros_marzo (fijo)'!$B:$B,'[1]cobros_marzo (fijo)'!$D:$D,,0)</f>
        <v>0</v>
      </c>
      <c r="G1037" s="3">
        <v>46026</v>
      </c>
      <c r="H1037">
        <v>64348533</v>
      </c>
      <c r="I1037">
        <v>64348533</v>
      </c>
      <c r="K1037" t="s">
        <v>3269</v>
      </c>
      <c r="O1037" s="3">
        <v>46026</v>
      </c>
      <c r="S1037" t="s">
        <v>1124</v>
      </c>
      <c r="T1037" t="s">
        <v>84</v>
      </c>
      <c r="U1037" t="s">
        <v>2333</v>
      </c>
      <c r="V1037" t="e">
        <f>_xlfn.XLOOKUP(UTILIZADAS[[#This Row],[Contacto1]],Tabla2[phone_number_dialed],Tabla2[status_name],,0)</f>
        <v>#N/A</v>
      </c>
    </row>
    <row r="1038" spans="1:22" hidden="1">
      <c r="A1038" s="86" t="s">
        <v>2121</v>
      </c>
      <c r="B1038" t="s">
        <v>1125</v>
      </c>
      <c r="C1038" s="4">
        <v>351336750000</v>
      </c>
      <c r="D1038" t="s">
        <v>3945</v>
      </c>
      <c r="E1038">
        <f>+_xlfn.XLOOKUP(UTILIZADAS[[#This Row],[Numero_Cuenta]],'[1]cobros_marzo (fijo)'!$B:$B,'[1]cobros_marzo (fijo)'!$D:$D,,0)</f>
        <v>0</v>
      </c>
      <c r="G1038" s="3">
        <v>46026</v>
      </c>
      <c r="H1038">
        <v>63524408</v>
      </c>
      <c r="I1038">
        <v>63524408</v>
      </c>
      <c r="K1038" t="s">
        <v>3270</v>
      </c>
      <c r="O1038" s="3">
        <v>46026</v>
      </c>
      <c r="S1038" t="s">
        <v>1126</v>
      </c>
      <c r="T1038" t="s">
        <v>64</v>
      </c>
      <c r="U1038" t="s">
        <v>2333</v>
      </c>
      <c r="V1038" t="e">
        <f>_xlfn.XLOOKUP(UTILIZADAS[[#This Row],[Contacto1]],Tabla2[phone_number_dialed],Tabla2[status_name],,0)</f>
        <v>#N/A</v>
      </c>
    </row>
    <row r="1039" spans="1:22" hidden="1">
      <c r="A1039" s="86" t="s">
        <v>2121</v>
      </c>
      <c r="B1039" t="s">
        <v>1129</v>
      </c>
      <c r="C1039" s="4">
        <v>356339790000</v>
      </c>
      <c r="D1039" t="s">
        <v>3945</v>
      </c>
      <c r="E1039">
        <f>+_xlfn.XLOOKUP(UTILIZADAS[[#This Row],[Numero_Cuenta]],'[1]cobros_marzo (fijo)'!$B:$B,'[1]cobros_marzo (fijo)'!$D:$D,,0)</f>
        <v>0</v>
      </c>
      <c r="G1039" s="3">
        <v>46026</v>
      </c>
      <c r="H1039">
        <v>65380331</v>
      </c>
      <c r="I1039">
        <v>65380331</v>
      </c>
      <c r="K1039" t="s">
        <v>3271</v>
      </c>
      <c r="O1039" s="3">
        <v>46026</v>
      </c>
      <c r="S1039" t="s">
        <v>1130</v>
      </c>
      <c r="T1039" t="s">
        <v>64</v>
      </c>
      <c r="U1039" t="s">
        <v>2333</v>
      </c>
      <c r="V1039" t="e">
        <f>_xlfn.XLOOKUP(UTILIZADAS[[#This Row],[Contacto1]],Tabla2[phone_number_dialed],Tabla2[status_name],,0)</f>
        <v>#N/A</v>
      </c>
    </row>
    <row r="1040" spans="1:22" hidden="1">
      <c r="A1040" s="86" t="s">
        <v>2121</v>
      </c>
      <c r="B1040" t="s">
        <v>1131</v>
      </c>
      <c r="C1040" s="4">
        <v>313082400000</v>
      </c>
      <c r="D1040" t="s">
        <v>3945</v>
      </c>
      <c r="E1040">
        <f>+_xlfn.XLOOKUP(UTILIZADAS[[#This Row],[Numero_Cuenta]],'[1]cobros_marzo (fijo)'!$B:$B,'[1]cobros_marzo (fijo)'!$D:$D,,0)</f>
        <v>0</v>
      </c>
      <c r="G1040" s="3">
        <v>46026</v>
      </c>
      <c r="H1040">
        <v>64969771</v>
      </c>
      <c r="I1040">
        <v>64969771</v>
      </c>
      <c r="K1040" t="s">
        <v>3272</v>
      </c>
      <c r="O1040" s="3">
        <v>46026</v>
      </c>
      <c r="S1040" t="s">
        <v>1132</v>
      </c>
      <c r="T1040" t="s">
        <v>64</v>
      </c>
      <c r="U1040" t="s">
        <v>2333</v>
      </c>
      <c r="V1040" t="e">
        <f>_xlfn.XLOOKUP(UTILIZADAS[[#This Row],[Contacto1]],Tabla2[phone_number_dialed],Tabla2[status_name],,0)</f>
        <v>#N/A</v>
      </c>
    </row>
    <row r="1041" spans="1:22" hidden="1">
      <c r="A1041" s="86" t="s">
        <v>2121</v>
      </c>
      <c r="B1041" t="s">
        <v>1135</v>
      </c>
      <c r="C1041" s="4">
        <v>356338160000</v>
      </c>
      <c r="D1041" t="s">
        <v>3945</v>
      </c>
      <c r="E1041">
        <f>+_xlfn.XLOOKUP(UTILIZADAS[[#This Row],[Numero_Cuenta]],'[1]cobros_marzo (fijo)'!$B:$B,'[1]cobros_marzo (fijo)'!$D:$D,,0)</f>
        <v>0</v>
      </c>
      <c r="G1041" s="3">
        <v>46026</v>
      </c>
      <c r="H1041">
        <v>62127638</v>
      </c>
      <c r="I1041">
        <v>62127638</v>
      </c>
      <c r="K1041" t="s">
        <v>3273</v>
      </c>
      <c r="O1041" s="3">
        <v>46026</v>
      </c>
      <c r="S1041" t="s">
        <v>1136</v>
      </c>
      <c r="T1041" t="s">
        <v>72</v>
      </c>
      <c r="U1041" t="s">
        <v>2333</v>
      </c>
      <c r="V1041" t="e">
        <f>_xlfn.XLOOKUP(UTILIZADAS[[#This Row],[Contacto1]],Tabla2[phone_number_dialed],Tabla2[status_name],,0)</f>
        <v>#N/A</v>
      </c>
    </row>
    <row r="1042" spans="1:22" hidden="1">
      <c r="A1042" s="86" t="s">
        <v>2121</v>
      </c>
      <c r="B1042" t="s">
        <v>1093</v>
      </c>
      <c r="C1042" s="4">
        <v>351339430000</v>
      </c>
      <c r="D1042" t="s">
        <v>3945</v>
      </c>
      <c r="E1042">
        <f>+_xlfn.XLOOKUP(UTILIZADAS[[#This Row],[Numero_Cuenta]],'[1]cobros_marzo (fijo)'!$B:$B,'[1]cobros_marzo (fijo)'!$D:$D,,0)</f>
        <v>0</v>
      </c>
      <c r="G1042" s="3">
        <v>46026</v>
      </c>
      <c r="H1042">
        <v>67879995</v>
      </c>
      <c r="I1042">
        <v>67879995</v>
      </c>
      <c r="K1042" t="s">
        <v>3274</v>
      </c>
      <c r="O1042" s="3">
        <v>46026</v>
      </c>
      <c r="S1042" t="s">
        <v>1094</v>
      </c>
      <c r="T1042" t="s">
        <v>64</v>
      </c>
      <c r="U1042" t="s">
        <v>2333</v>
      </c>
      <c r="V1042" t="e">
        <f>_xlfn.XLOOKUP(UTILIZADAS[[#This Row],[Contacto1]],Tabla2[phone_number_dialed],Tabla2[status_name],,0)</f>
        <v>#N/A</v>
      </c>
    </row>
    <row r="1043" spans="1:22" hidden="1">
      <c r="A1043" s="86" t="s">
        <v>2121</v>
      </c>
      <c r="B1043" t="s">
        <v>1095</v>
      </c>
      <c r="C1043" s="4">
        <v>296064470000</v>
      </c>
      <c r="D1043" t="s">
        <v>3945</v>
      </c>
      <c r="E1043">
        <f>+_xlfn.XLOOKUP(UTILIZADAS[[#This Row],[Numero_Cuenta]],'[1]cobros_marzo (fijo)'!$B:$B,'[1]cobros_marzo (fijo)'!$D:$D,,0)</f>
        <v>0</v>
      </c>
      <c r="G1043" s="3">
        <v>46026</v>
      </c>
      <c r="H1043">
        <v>61612790</v>
      </c>
      <c r="I1043">
        <v>61612790</v>
      </c>
      <c r="K1043" t="s">
        <v>3275</v>
      </c>
      <c r="O1043" s="3">
        <v>46026</v>
      </c>
      <c r="S1043" t="s">
        <v>1096</v>
      </c>
      <c r="T1043" t="s">
        <v>64</v>
      </c>
      <c r="U1043" t="s">
        <v>2333</v>
      </c>
      <c r="V1043" t="e">
        <f>_xlfn.XLOOKUP(UTILIZADAS[[#This Row],[Contacto1]],Tabla2[phone_number_dialed],Tabla2[status_name],,0)</f>
        <v>#N/A</v>
      </c>
    </row>
    <row r="1044" spans="1:22" hidden="1">
      <c r="A1044" s="86" t="s">
        <v>2121</v>
      </c>
      <c r="B1044" t="s">
        <v>1097</v>
      </c>
      <c r="C1044" s="4">
        <v>354338330000</v>
      </c>
      <c r="D1044" t="s">
        <v>3945</v>
      </c>
      <c r="E1044">
        <f>+_xlfn.XLOOKUP(UTILIZADAS[[#This Row],[Numero_Cuenta]],'[1]cobros_marzo (fijo)'!$B:$B,'[1]cobros_marzo (fijo)'!$D:$D,,0)</f>
        <v>0</v>
      </c>
      <c r="G1044" s="3">
        <v>46026</v>
      </c>
      <c r="H1044">
        <v>68227924</v>
      </c>
      <c r="I1044">
        <v>68227924</v>
      </c>
      <c r="K1044" t="s">
        <v>2027</v>
      </c>
      <c r="O1044" s="3">
        <v>46026</v>
      </c>
      <c r="S1044" t="s">
        <v>1098</v>
      </c>
      <c r="T1044" t="s">
        <v>64</v>
      </c>
      <c r="U1044" t="s">
        <v>2333</v>
      </c>
      <c r="V1044" t="e">
        <f>_xlfn.XLOOKUP(UTILIZADAS[[#This Row],[Contacto1]],Tabla2[phone_number_dialed],Tabla2[status_name],,0)</f>
        <v>#N/A</v>
      </c>
    </row>
    <row r="1045" spans="1:22" hidden="1">
      <c r="A1045" s="86" t="s">
        <v>2121</v>
      </c>
      <c r="B1045" t="s">
        <v>1099</v>
      </c>
      <c r="C1045" s="4">
        <v>213049300000</v>
      </c>
      <c r="D1045" t="s">
        <v>3945</v>
      </c>
      <c r="E1045">
        <f>+_xlfn.XLOOKUP(UTILIZADAS[[#This Row],[Numero_Cuenta]],'[1]cobros_marzo (fijo)'!$B:$B,'[1]cobros_marzo (fijo)'!$D:$D,,0)</f>
        <v>0</v>
      </c>
      <c r="G1045" s="3">
        <v>46026</v>
      </c>
      <c r="H1045">
        <v>69395280</v>
      </c>
      <c r="I1045">
        <v>69395280</v>
      </c>
      <c r="K1045" t="s">
        <v>2035</v>
      </c>
      <c r="O1045" s="3">
        <v>46026</v>
      </c>
      <c r="S1045" t="s">
        <v>1100</v>
      </c>
      <c r="T1045" t="s">
        <v>64</v>
      </c>
      <c r="U1045" t="s">
        <v>2333</v>
      </c>
      <c r="V1045" t="e">
        <f>_xlfn.XLOOKUP(UTILIZADAS[[#This Row],[Contacto1]],Tabla2[phone_number_dialed],Tabla2[status_name],,0)</f>
        <v>#N/A</v>
      </c>
    </row>
    <row r="1046" spans="1:22" hidden="1">
      <c r="A1046" s="86" t="s">
        <v>2121</v>
      </c>
      <c r="B1046" t="s">
        <v>1101</v>
      </c>
      <c r="C1046" s="4">
        <v>351338510000</v>
      </c>
      <c r="D1046" t="s">
        <v>3945</v>
      </c>
      <c r="E1046">
        <f>+_xlfn.XLOOKUP(UTILIZADAS[[#This Row],[Numero_Cuenta]],'[1]cobros_marzo (fijo)'!$B:$B,'[1]cobros_marzo (fijo)'!$D:$D,,0)</f>
        <v>0</v>
      </c>
      <c r="G1046" s="3">
        <v>46026</v>
      </c>
      <c r="H1046">
        <v>64284709</v>
      </c>
      <c r="I1046">
        <v>64284709</v>
      </c>
      <c r="K1046" t="s">
        <v>3062</v>
      </c>
      <c r="O1046" s="3">
        <v>46026</v>
      </c>
      <c r="S1046" t="s">
        <v>1102</v>
      </c>
      <c r="T1046" t="s">
        <v>64</v>
      </c>
      <c r="U1046" t="s">
        <v>2333</v>
      </c>
      <c r="V1046" t="e">
        <f>_xlfn.XLOOKUP(UTILIZADAS[[#This Row],[Contacto1]],Tabla2[phone_number_dialed],Tabla2[status_name],,0)</f>
        <v>#N/A</v>
      </c>
    </row>
    <row r="1047" spans="1:22" hidden="1">
      <c r="A1047" s="86" t="s">
        <v>2121</v>
      </c>
      <c r="B1047" t="s">
        <v>1103</v>
      </c>
      <c r="C1047" s="4">
        <v>355336870000</v>
      </c>
      <c r="D1047" t="s">
        <v>3945</v>
      </c>
      <c r="E1047">
        <f>+_xlfn.XLOOKUP(UTILIZADAS[[#This Row],[Numero_Cuenta]],'[1]cobros_marzo (fijo)'!$B:$B,'[1]cobros_marzo (fijo)'!$D:$D,,0)</f>
        <v>0</v>
      </c>
      <c r="G1047" s="3">
        <v>46026</v>
      </c>
      <c r="H1047">
        <v>69945457</v>
      </c>
      <c r="I1047">
        <v>69945457</v>
      </c>
      <c r="K1047" t="s">
        <v>3276</v>
      </c>
      <c r="O1047" s="3">
        <v>46026</v>
      </c>
      <c r="S1047" t="s">
        <v>1104</v>
      </c>
      <c r="T1047" t="s">
        <v>64</v>
      </c>
      <c r="U1047" t="s">
        <v>2333</v>
      </c>
      <c r="V1047" t="e">
        <f>_xlfn.XLOOKUP(UTILIZADAS[[#This Row],[Contacto1]],Tabla2[phone_number_dialed],Tabla2[status_name],,0)</f>
        <v>#N/A</v>
      </c>
    </row>
    <row r="1048" spans="1:22" hidden="1">
      <c r="A1048" s="86" t="s">
        <v>2121</v>
      </c>
      <c r="B1048" t="s">
        <v>1067</v>
      </c>
      <c r="C1048" s="4">
        <v>354338570000</v>
      </c>
      <c r="D1048" t="s">
        <v>3945</v>
      </c>
      <c r="E1048">
        <f>+_xlfn.XLOOKUP(UTILIZADAS[[#This Row],[Numero_Cuenta]],'[1]cobros_marzo (fijo)'!$B:$B,'[1]cobros_marzo (fijo)'!$D:$D,,0)</f>
        <v>0</v>
      </c>
      <c r="G1048" s="3">
        <v>46026</v>
      </c>
      <c r="H1048">
        <v>69147013</v>
      </c>
      <c r="I1048">
        <v>69147013</v>
      </c>
      <c r="K1048" t="s">
        <v>3277</v>
      </c>
      <c r="O1048" s="3">
        <v>46026</v>
      </c>
      <c r="S1048" t="s">
        <v>1068</v>
      </c>
      <c r="T1048" t="s">
        <v>64</v>
      </c>
      <c r="U1048" t="s">
        <v>2333</v>
      </c>
      <c r="V1048" t="e">
        <f>_xlfn.XLOOKUP(UTILIZADAS[[#This Row],[Contacto1]],Tabla2[phone_number_dialed],Tabla2[status_name],,0)</f>
        <v>#N/A</v>
      </c>
    </row>
    <row r="1049" spans="1:22" hidden="1">
      <c r="A1049" s="86" t="s">
        <v>2121</v>
      </c>
      <c r="B1049" t="s">
        <v>1069</v>
      </c>
      <c r="C1049" s="4">
        <v>212061440000</v>
      </c>
      <c r="D1049" t="s">
        <v>3945</v>
      </c>
      <c r="E1049">
        <f>+_xlfn.XLOOKUP(UTILIZADAS[[#This Row],[Numero_Cuenta]],'[1]cobros_marzo (fijo)'!$B:$B,'[1]cobros_marzo (fijo)'!$D:$D,,0)</f>
        <v>0</v>
      </c>
      <c r="G1049" s="3">
        <v>46026</v>
      </c>
      <c r="H1049">
        <v>68559655</v>
      </c>
      <c r="I1049">
        <v>68559655</v>
      </c>
      <c r="K1049" t="s">
        <v>3278</v>
      </c>
      <c r="O1049" s="3">
        <v>46026</v>
      </c>
      <c r="S1049" t="s">
        <v>1070</v>
      </c>
      <c r="T1049" t="s">
        <v>64</v>
      </c>
      <c r="U1049" t="s">
        <v>2333</v>
      </c>
      <c r="V1049" t="e">
        <f>_xlfn.XLOOKUP(UTILIZADAS[[#This Row],[Contacto1]],Tabla2[phone_number_dialed],Tabla2[status_name],,0)</f>
        <v>#N/A</v>
      </c>
    </row>
    <row r="1050" spans="1:22" hidden="1">
      <c r="A1050" s="86" t="s">
        <v>2121</v>
      </c>
      <c r="B1050" t="s">
        <v>1073</v>
      </c>
      <c r="C1050" s="4">
        <v>356125840000</v>
      </c>
      <c r="D1050" t="s">
        <v>3945</v>
      </c>
      <c r="E1050">
        <f>+_xlfn.XLOOKUP(UTILIZADAS[[#This Row],[Numero_Cuenta]],'[1]cobros_marzo (fijo)'!$B:$B,'[1]cobros_marzo (fijo)'!$D:$D,,0)</f>
        <v>0</v>
      </c>
      <c r="G1050" s="3">
        <v>46026</v>
      </c>
      <c r="H1050">
        <v>69578226</v>
      </c>
      <c r="I1050">
        <v>69578226</v>
      </c>
      <c r="K1050" t="s">
        <v>3279</v>
      </c>
      <c r="O1050" s="3">
        <v>46026</v>
      </c>
      <c r="S1050" t="s">
        <v>1074</v>
      </c>
      <c r="T1050" t="s">
        <v>64</v>
      </c>
      <c r="U1050" t="s">
        <v>2333</v>
      </c>
      <c r="V1050" t="e">
        <f>_xlfn.XLOOKUP(UTILIZADAS[[#This Row],[Contacto1]],Tabla2[phone_number_dialed],Tabla2[status_name],,0)</f>
        <v>#N/A</v>
      </c>
    </row>
    <row r="1051" spans="1:22" hidden="1">
      <c r="A1051" s="86" t="s">
        <v>2121</v>
      </c>
      <c r="B1051" t="s">
        <v>1081</v>
      </c>
      <c r="C1051" s="4">
        <v>352340370000</v>
      </c>
      <c r="D1051" t="s">
        <v>3945</v>
      </c>
      <c r="E1051">
        <f>+_xlfn.XLOOKUP(UTILIZADAS[[#This Row],[Numero_Cuenta]],'[1]cobros_marzo (fijo)'!$B:$B,'[1]cobros_marzo (fijo)'!$D:$D,,0)</f>
        <v>0</v>
      </c>
      <c r="G1051" s="3">
        <v>46026</v>
      </c>
      <c r="H1051">
        <v>68382298</v>
      </c>
      <c r="I1051">
        <v>68382298</v>
      </c>
      <c r="K1051" t="s">
        <v>3280</v>
      </c>
      <c r="O1051" s="3">
        <v>46026</v>
      </c>
      <c r="S1051" t="s">
        <v>1082</v>
      </c>
      <c r="T1051" t="s">
        <v>64</v>
      </c>
      <c r="U1051" t="s">
        <v>2333</v>
      </c>
      <c r="V1051" t="e">
        <f>_xlfn.XLOOKUP(UTILIZADAS[[#This Row],[Contacto1]],Tabla2[phone_number_dialed],Tabla2[status_name],,0)</f>
        <v>#N/A</v>
      </c>
    </row>
    <row r="1052" spans="1:22" hidden="1">
      <c r="A1052" s="86" t="s">
        <v>2121</v>
      </c>
      <c r="B1052" t="s">
        <v>1085</v>
      </c>
      <c r="C1052" s="4">
        <v>356339430000</v>
      </c>
      <c r="D1052" t="s">
        <v>3945</v>
      </c>
      <c r="E1052">
        <f>+_xlfn.XLOOKUP(UTILIZADAS[[#This Row],[Numero_Cuenta]],'[1]cobros_marzo (fijo)'!$B:$B,'[1]cobros_marzo (fijo)'!$D:$D,,0)</f>
        <v>0</v>
      </c>
      <c r="G1052" s="3">
        <v>46026</v>
      </c>
      <c r="H1052">
        <v>60204644</v>
      </c>
      <c r="I1052">
        <v>60204644</v>
      </c>
      <c r="K1052" t="s">
        <v>3281</v>
      </c>
      <c r="O1052" s="3">
        <v>46026</v>
      </c>
      <c r="S1052" t="s">
        <v>1086</v>
      </c>
      <c r="T1052" t="s">
        <v>64</v>
      </c>
      <c r="U1052" t="s">
        <v>2333</v>
      </c>
      <c r="V1052" t="e">
        <f>_xlfn.XLOOKUP(UTILIZADAS[[#This Row],[Contacto1]],Tabla2[phone_number_dialed],Tabla2[status_name],,0)</f>
        <v>#N/A</v>
      </c>
    </row>
    <row r="1053" spans="1:22" hidden="1">
      <c r="A1053" s="86" t="s">
        <v>2121</v>
      </c>
      <c r="B1053" t="s">
        <v>1087</v>
      </c>
      <c r="C1053" s="4">
        <v>355340130000</v>
      </c>
      <c r="D1053" t="s">
        <v>3945</v>
      </c>
      <c r="E1053">
        <f>+_xlfn.XLOOKUP(UTILIZADAS[[#This Row],[Numero_Cuenta]],'[1]cobros_marzo (fijo)'!$B:$B,'[1]cobros_marzo (fijo)'!$D:$D,,0)</f>
        <v>0</v>
      </c>
      <c r="G1053" s="3">
        <v>46026</v>
      </c>
      <c r="H1053">
        <v>62779764</v>
      </c>
      <c r="I1053">
        <v>62779764</v>
      </c>
      <c r="K1053" t="s">
        <v>3282</v>
      </c>
      <c r="O1053" s="3">
        <v>46026</v>
      </c>
      <c r="S1053" t="s">
        <v>1088</v>
      </c>
      <c r="T1053" t="s">
        <v>64</v>
      </c>
      <c r="U1053" t="s">
        <v>2333</v>
      </c>
      <c r="V1053" t="e">
        <f>_xlfn.XLOOKUP(UTILIZADAS[[#This Row],[Contacto1]],Tabla2[phone_number_dialed],Tabla2[status_name],,0)</f>
        <v>#N/A</v>
      </c>
    </row>
    <row r="1054" spans="1:22" hidden="1">
      <c r="A1054" s="86" t="s">
        <v>2121</v>
      </c>
      <c r="B1054" t="s">
        <v>1037</v>
      </c>
      <c r="C1054" s="4">
        <v>358340120000</v>
      </c>
      <c r="D1054" t="s">
        <v>3945</v>
      </c>
      <c r="E1054">
        <f>+_xlfn.XLOOKUP(UTILIZADAS[[#This Row],[Numero_Cuenta]],'[1]cobros_marzo (fijo)'!$B:$B,'[1]cobros_marzo (fijo)'!$D:$D,,0)</f>
        <v>0</v>
      </c>
      <c r="G1054" s="3">
        <v>46026</v>
      </c>
      <c r="H1054">
        <v>68732188</v>
      </c>
      <c r="I1054">
        <v>68732188</v>
      </c>
      <c r="K1054" t="s">
        <v>3283</v>
      </c>
      <c r="O1054" s="3">
        <v>46026</v>
      </c>
      <c r="S1054" t="s">
        <v>1038</v>
      </c>
      <c r="T1054" t="s">
        <v>84</v>
      </c>
      <c r="U1054" t="s">
        <v>2333</v>
      </c>
      <c r="V1054" t="e">
        <f>_xlfn.XLOOKUP(UTILIZADAS[[#This Row],[Contacto1]],Tabla2[phone_number_dialed],Tabla2[status_name],,0)</f>
        <v>#N/A</v>
      </c>
    </row>
    <row r="1055" spans="1:22" hidden="1">
      <c r="A1055" s="86" t="s">
        <v>2121</v>
      </c>
      <c r="B1055" t="s">
        <v>1039</v>
      </c>
      <c r="C1055" s="4">
        <v>358339510000</v>
      </c>
      <c r="D1055" t="s">
        <v>3945</v>
      </c>
      <c r="E1055">
        <f>+_xlfn.XLOOKUP(UTILIZADAS[[#This Row],[Numero_Cuenta]],'[1]cobros_marzo (fijo)'!$B:$B,'[1]cobros_marzo (fijo)'!$D:$D,,0)</f>
        <v>0</v>
      </c>
      <c r="G1055" s="3">
        <v>46026</v>
      </c>
      <c r="H1055">
        <v>63140354</v>
      </c>
      <c r="I1055">
        <v>63140354</v>
      </c>
      <c r="K1055" t="s">
        <v>3284</v>
      </c>
      <c r="O1055" s="3">
        <v>46026</v>
      </c>
      <c r="S1055" t="s">
        <v>1040</v>
      </c>
      <c r="T1055" t="s">
        <v>64</v>
      </c>
      <c r="U1055" t="s">
        <v>2333</v>
      </c>
      <c r="V1055" t="e">
        <f>_xlfn.XLOOKUP(UTILIZADAS[[#This Row],[Contacto1]],Tabla2[phone_number_dialed],Tabla2[status_name],,0)</f>
        <v>#N/A</v>
      </c>
    </row>
    <row r="1056" spans="1:22" hidden="1">
      <c r="A1056" s="86" t="s">
        <v>2121</v>
      </c>
      <c r="B1056" t="s">
        <v>1047</v>
      </c>
      <c r="C1056" s="4">
        <v>351340710000</v>
      </c>
      <c r="D1056" t="s">
        <v>3945</v>
      </c>
      <c r="E1056">
        <f>+_xlfn.XLOOKUP(UTILIZADAS[[#This Row],[Numero_Cuenta]],'[1]cobros_marzo (fijo)'!$B:$B,'[1]cobros_marzo (fijo)'!$D:$D,,0)</f>
        <v>0</v>
      </c>
      <c r="G1056" s="3">
        <v>46026</v>
      </c>
      <c r="H1056">
        <v>63081453</v>
      </c>
      <c r="I1056">
        <v>63081453</v>
      </c>
      <c r="K1056" t="s">
        <v>3285</v>
      </c>
      <c r="O1056" s="3">
        <v>46026</v>
      </c>
      <c r="S1056" t="s">
        <v>1048</v>
      </c>
      <c r="T1056" t="s">
        <v>64</v>
      </c>
      <c r="U1056" t="s">
        <v>2333</v>
      </c>
      <c r="V1056" t="e">
        <f>_xlfn.XLOOKUP(UTILIZADAS[[#This Row],[Contacto1]],Tabla2[phone_number_dialed],Tabla2[status_name],,0)</f>
        <v>#N/A</v>
      </c>
    </row>
    <row r="1057" spans="1:22" hidden="1">
      <c r="A1057" s="86" t="s">
        <v>2121</v>
      </c>
      <c r="B1057" t="s">
        <v>1005</v>
      </c>
      <c r="C1057" s="4">
        <v>352182950000</v>
      </c>
      <c r="D1057" t="s">
        <v>3945</v>
      </c>
      <c r="E1057">
        <f>+_xlfn.XLOOKUP(UTILIZADAS[[#This Row],[Numero_Cuenta]],'[1]cobros_marzo (fijo)'!$B:$B,'[1]cobros_marzo (fijo)'!$D:$D,,0)</f>
        <v>0</v>
      </c>
      <c r="G1057" s="3">
        <v>46026</v>
      </c>
      <c r="H1057">
        <v>66075809</v>
      </c>
      <c r="I1057">
        <v>66075809</v>
      </c>
      <c r="K1057" t="s">
        <v>3286</v>
      </c>
      <c r="O1057" s="3">
        <v>46026</v>
      </c>
      <c r="S1057" t="s">
        <v>1006</v>
      </c>
      <c r="T1057" t="s">
        <v>64</v>
      </c>
      <c r="U1057" t="s">
        <v>2333</v>
      </c>
      <c r="V1057" t="e">
        <f>_xlfn.XLOOKUP(UTILIZADAS[[#This Row],[Contacto1]],Tabla2[phone_number_dialed],Tabla2[status_name],,0)</f>
        <v>#N/A</v>
      </c>
    </row>
    <row r="1058" spans="1:22" hidden="1">
      <c r="A1058" s="86" t="s">
        <v>2121</v>
      </c>
      <c r="B1058" t="s">
        <v>1011</v>
      </c>
      <c r="C1058" s="4">
        <v>357342270000</v>
      </c>
      <c r="D1058" t="s">
        <v>3945</v>
      </c>
      <c r="E1058">
        <f>+_xlfn.XLOOKUP(UTILIZADAS[[#This Row],[Numero_Cuenta]],'[1]cobros_marzo (fijo)'!$B:$B,'[1]cobros_marzo (fijo)'!$D:$D,,0)</f>
        <v>0</v>
      </c>
      <c r="G1058" s="3">
        <v>46026</v>
      </c>
      <c r="H1058">
        <v>64932873</v>
      </c>
      <c r="I1058">
        <v>64932873</v>
      </c>
      <c r="K1058" t="s">
        <v>3287</v>
      </c>
      <c r="O1058" s="3">
        <v>46026</v>
      </c>
      <c r="S1058" t="s">
        <v>1012</v>
      </c>
      <c r="T1058" t="s">
        <v>64</v>
      </c>
      <c r="U1058" t="s">
        <v>2333</v>
      </c>
      <c r="V1058" t="e">
        <f>_xlfn.XLOOKUP(UTILIZADAS[[#This Row],[Contacto1]],Tabla2[phone_number_dialed],Tabla2[status_name],,0)</f>
        <v>#N/A</v>
      </c>
    </row>
    <row r="1059" spans="1:22" hidden="1">
      <c r="A1059" s="86" t="s">
        <v>2121</v>
      </c>
      <c r="B1059" t="s">
        <v>1013</v>
      </c>
      <c r="C1059" s="4">
        <v>356342870000</v>
      </c>
      <c r="D1059" t="s">
        <v>3945</v>
      </c>
      <c r="E1059">
        <f>+_xlfn.XLOOKUP(UTILIZADAS[[#This Row],[Numero_Cuenta]],'[1]cobros_marzo (fijo)'!$B:$B,'[1]cobros_marzo (fijo)'!$D:$D,,0)</f>
        <v>0</v>
      </c>
      <c r="G1059" s="3">
        <v>46026</v>
      </c>
      <c r="H1059">
        <v>64425891</v>
      </c>
      <c r="I1059">
        <v>64425891</v>
      </c>
      <c r="K1059" t="s">
        <v>3288</v>
      </c>
      <c r="O1059" s="3">
        <v>46026</v>
      </c>
      <c r="S1059" t="s">
        <v>1014</v>
      </c>
      <c r="T1059" t="s">
        <v>64</v>
      </c>
      <c r="U1059" t="s">
        <v>2333</v>
      </c>
      <c r="V1059" t="e">
        <f>_xlfn.XLOOKUP(UTILIZADAS[[#This Row],[Contacto1]],Tabla2[phone_number_dialed],Tabla2[status_name],,0)</f>
        <v>#N/A</v>
      </c>
    </row>
    <row r="1060" spans="1:22" hidden="1">
      <c r="A1060" s="86" t="s">
        <v>2121</v>
      </c>
      <c r="B1060" t="s">
        <v>1019</v>
      </c>
      <c r="C1060" s="4">
        <v>356342700000</v>
      </c>
      <c r="D1060" t="s">
        <v>3945</v>
      </c>
      <c r="E1060">
        <f>+_xlfn.XLOOKUP(UTILIZADAS[[#This Row],[Numero_Cuenta]],'[1]cobros_marzo (fijo)'!$B:$B,'[1]cobros_marzo (fijo)'!$D:$D,,0)</f>
        <v>0</v>
      </c>
      <c r="G1060" s="3">
        <v>46026</v>
      </c>
      <c r="H1060">
        <v>69547840</v>
      </c>
      <c r="I1060">
        <v>69547840</v>
      </c>
      <c r="K1060" t="s">
        <v>3289</v>
      </c>
      <c r="O1060" s="3">
        <v>46026</v>
      </c>
      <c r="S1060" t="s">
        <v>1020</v>
      </c>
      <c r="T1060" t="s">
        <v>64</v>
      </c>
      <c r="U1060" t="s">
        <v>2333</v>
      </c>
      <c r="V1060" t="e">
        <f>_xlfn.XLOOKUP(UTILIZADAS[[#This Row],[Contacto1]],Tabla2[phone_number_dialed],Tabla2[status_name],,0)</f>
        <v>#N/A</v>
      </c>
    </row>
    <row r="1061" spans="1:22" hidden="1">
      <c r="A1061" s="86" t="s">
        <v>2121</v>
      </c>
      <c r="B1061" t="s">
        <v>1021</v>
      </c>
      <c r="C1061" s="4">
        <v>351328910000</v>
      </c>
      <c r="D1061" t="s">
        <v>3945</v>
      </c>
      <c r="E1061">
        <f>+_xlfn.XLOOKUP(UTILIZADAS[[#This Row],[Numero_Cuenta]],'[1]cobros_marzo (fijo)'!$B:$B,'[1]cobros_marzo (fijo)'!$D:$D,,0)</f>
        <v>0</v>
      </c>
      <c r="G1061" s="3">
        <v>46026</v>
      </c>
      <c r="H1061">
        <v>63869138</v>
      </c>
      <c r="I1061">
        <v>63869138</v>
      </c>
      <c r="K1061" t="s">
        <v>3290</v>
      </c>
      <c r="O1061" s="3">
        <v>46026</v>
      </c>
      <c r="S1061" t="s">
        <v>1022</v>
      </c>
      <c r="T1061" t="s">
        <v>64</v>
      </c>
      <c r="U1061" t="s">
        <v>2333</v>
      </c>
      <c r="V1061" t="e">
        <f>_xlfn.XLOOKUP(UTILIZADAS[[#This Row],[Contacto1]],Tabla2[phone_number_dialed],Tabla2[status_name],,0)</f>
        <v>#N/A</v>
      </c>
    </row>
    <row r="1062" spans="1:22" hidden="1">
      <c r="A1062" s="86" t="s">
        <v>2121</v>
      </c>
      <c r="B1062" t="s">
        <v>1023</v>
      </c>
      <c r="C1062" s="4">
        <v>355334020000</v>
      </c>
      <c r="D1062" t="s">
        <v>3945</v>
      </c>
      <c r="E1062">
        <f>+_xlfn.XLOOKUP(UTILIZADAS[[#This Row],[Numero_Cuenta]],'[1]cobros_marzo (fijo)'!$B:$B,'[1]cobros_marzo (fijo)'!$D:$D,,0)</f>
        <v>0</v>
      </c>
      <c r="G1062" s="3">
        <v>46026</v>
      </c>
      <c r="H1062">
        <v>65755939</v>
      </c>
      <c r="I1062">
        <v>65755939</v>
      </c>
      <c r="K1062" t="s">
        <v>3291</v>
      </c>
      <c r="O1062" s="3">
        <v>46026</v>
      </c>
      <c r="S1062" t="s">
        <v>1024</v>
      </c>
      <c r="T1062" t="s">
        <v>64</v>
      </c>
      <c r="U1062" t="s">
        <v>2333</v>
      </c>
      <c r="V1062" t="e">
        <f>_xlfn.XLOOKUP(UTILIZADAS[[#This Row],[Contacto1]],Tabla2[phone_number_dialed],Tabla2[status_name],,0)</f>
        <v>#N/A</v>
      </c>
    </row>
    <row r="1063" spans="1:22" hidden="1">
      <c r="A1063" s="86" t="s">
        <v>2121</v>
      </c>
      <c r="B1063" t="s">
        <v>1027</v>
      </c>
      <c r="C1063" s="4">
        <v>354325620000</v>
      </c>
      <c r="D1063" t="s">
        <v>3945</v>
      </c>
      <c r="E1063">
        <f>+_xlfn.XLOOKUP(UTILIZADAS[[#This Row],[Numero_Cuenta]],'[1]cobros_marzo (fijo)'!$B:$B,'[1]cobros_marzo (fijo)'!$D:$D,,0)</f>
        <v>0</v>
      </c>
      <c r="G1063" s="3">
        <v>46026</v>
      </c>
      <c r="H1063">
        <v>68721673</v>
      </c>
      <c r="I1063">
        <v>68721673</v>
      </c>
      <c r="K1063" t="s">
        <v>1967</v>
      </c>
      <c r="O1063" s="3">
        <v>46026</v>
      </c>
      <c r="S1063" t="s">
        <v>1028</v>
      </c>
      <c r="T1063" t="s">
        <v>64</v>
      </c>
      <c r="U1063" t="s">
        <v>2333</v>
      </c>
      <c r="V1063" t="e">
        <f>_xlfn.XLOOKUP(UTILIZADAS[[#This Row],[Contacto1]],Tabla2[phone_number_dialed],Tabla2[status_name],,0)</f>
        <v>#N/A</v>
      </c>
    </row>
    <row r="1064" spans="1:22" hidden="1">
      <c r="A1064" s="86" t="s">
        <v>2121</v>
      </c>
      <c r="B1064" t="s">
        <v>979</v>
      </c>
      <c r="C1064" s="4">
        <v>357340400000</v>
      </c>
      <c r="D1064" t="s">
        <v>3945</v>
      </c>
      <c r="E1064">
        <f>+_xlfn.XLOOKUP(UTILIZADAS[[#This Row],[Numero_Cuenta]],'[1]cobros_marzo (fijo)'!$B:$B,'[1]cobros_marzo (fijo)'!$D:$D,,0)</f>
        <v>0</v>
      </c>
      <c r="G1064" s="3">
        <v>46026</v>
      </c>
      <c r="H1064">
        <v>64793076</v>
      </c>
      <c r="I1064">
        <v>64793076</v>
      </c>
      <c r="K1064" t="s">
        <v>1975</v>
      </c>
      <c r="O1064" s="3">
        <v>46026</v>
      </c>
      <c r="S1064" t="s">
        <v>980</v>
      </c>
      <c r="T1064" t="s">
        <v>64</v>
      </c>
      <c r="U1064" t="s">
        <v>2333</v>
      </c>
      <c r="V1064" t="e">
        <f>_xlfn.XLOOKUP(UTILIZADAS[[#This Row],[Contacto1]],Tabla2[phone_number_dialed],Tabla2[status_name],,0)</f>
        <v>#N/A</v>
      </c>
    </row>
    <row r="1065" spans="1:22" hidden="1">
      <c r="A1065" s="86" t="s">
        <v>2121</v>
      </c>
      <c r="B1065" t="s">
        <v>985</v>
      </c>
      <c r="C1065" s="4">
        <v>281011940000</v>
      </c>
      <c r="D1065" t="s">
        <v>3945</v>
      </c>
      <c r="E1065">
        <f>+_xlfn.XLOOKUP(UTILIZADAS[[#This Row],[Numero_Cuenta]],'[1]cobros_marzo (fijo)'!$B:$B,'[1]cobros_marzo (fijo)'!$D:$D,,0)</f>
        <v>0</v>
      </c>
      <c r="G1065" s="3">
        <v>46026</v>
      </c>
      <c r="H1065">
        <v>68962490</v>
      </c>
      <c r="I1065">
        <v>68962490</v>
      </c>
      <c r="K1065" t="s">
        <v>3292</v>
      </c>
      <c r="O1065" s="3">
        <v>46026</v>
      </c>
      <c r="S1065" t="s">
        <v>986</v>
      </c>
      <c r="T1065" t="s">
        <v>64</v>
      </c>
      <c r="U1065" t="s">
        <v>2333</v>
      </c>
      <c r="V1065" t="e">
        <f>_xlfn.XLOOKUP(UTILIZADAS[[#This Row],[Contacto1]],Tabla2[phone_number_dialed],Tabla2[status_name],,0)</f>
        <v>#N/A</v>
      </c>
    </row>
    <row r="1066" spans="1:22" hidden="1">
      <c r="A1066" s="86" t="s">
        <v>2121</v>
      </c>
      <c r="B1066" t="s">
        <v>989</v>
      </c>
      <c r="C1066" s="4">
        <v>351343810000</v>
      </c>
      <c r="D1066" t="s">
        <v>3945</v>
      </c>
      <c r="E1066">
        <f>+_xlfn.XLOOKUP(UTILIZADAS[[#This Row],[Numero_Cuenta]],'[1]cobros_marzo (fijo)'!$B:$B,'[1]cobros_marzo (fijo)'!$D:$D,,0)</f>
        <v>0</v>
      </c>
      <c r="G1066" s="3">
        <v>46026</v>
      </c>
      <c r="H1066">
        <v>69129469</v>
      </c>
      <c r="I1066">
        <v>69129469</v>
      </c>
      <c r="K1066" t="s">
        <v>3293</v>
      </c>
      <c r="O1066" s="3">
        <v>46026</v>
      </c>
      <c r="S1066" t="s">
        <v>990</v>
      </c>
      <c r="T1066" t="s">
        <v>64</v>
      </c>
      <c r="U1066" t="s">
        <v>2333</v>
      </c>
      <c r="V1066" t="e">
        <f>_xlfn.XLOOKUP(UTILIZADAS[[#This Row],[Contacto1]],Tabla2[phone_number_dialed],Tabla2[status_name],,0)</f>
        <v>#N/A</v>
      </c>
    </row>
    <row r="1067" spans="1:22" hidden="1">
      <c r="A1067" s="86" t="s">
        <v>2121</v>
      </c>
      <c r="B1067" t="s">
        <v>993</v>
      </c>
      <c r="C1067" s="4">
        <v>353343830000</v>
      </c>
      <c r="D1067" t="s">
        <v>3945</v>
      </c>
      <c r="E1067">
        <f>+_xlfn.XLOOKUP(UTILIZADAS[[#This Row],[Numero_Cuenta]],'[1]cobros_marzo (fijo)'!$B:$B,'[1]cobros_marzo (fijo)'!$D:$D,,0)</f>
        <v>0</v>
      </c>
      <c r="G1067" s="3">
        <v>46026</v>
      </c>
      <c r="H1067">
        <v>61621615</v>
      </c>
      <c r="I1067">
        <v>61621615</v>
      </c>
      <c r="K1067" t="s">
        <v>3294</v>
      </c>
      <c r="O1067" s="3">
        <v>46026</v>
      </c>
      <c r="S1067" t="s">
        <v>994</v>
      </c>
      <c r="T1067" t="s">
        <v>64</v>
      </c>
      <c r="U1067" t="s">
        <v>2333</v>
      </c>
      <c r="V1067" t="e">
        <f>_xlfn.XLOOKUP(UTILIZADAS[[#This Row],[Contacto1]],Tabla2[phone_number_dialed],Tabla2[status_name],,0)</f>
        <v>#N/A</v>
      </c>
    </row>
    <row r="1068" spans="1:22" hidden="1">
      <c r="A1068" s="86" t="s">
        <v>2121</v>
      </c>
      <c r="B1068" t="s">
        <v>999</v>
      </c>
      <c r="C1068" s="4">
        <v>352342060000</v>
      </c>
      <c r="D1068" t="s">
        <v>3945</v>
      </c>
      <c r="E1068">
        <f>+_xlfn.XLOOKUP(UTILIZADAS[[#This Row],[Numero_Cuenta]],'[1]cobros_marzo (fijo)'!$B:$B,'[1]cobros_marzo (fijo)'!$D:$D,,0)</f>
        <v>0</v>
      </c>
      <c r="G1068" s="3">
        <v>46026</v>
      </c>
      <c r="H1068">
        <v>66085855</v>
      </c>
      <c r="I1068">
        <v>66085855</v>
      </c>
      <c r="K1068" t="s">
        <v>3295</v>
      </c>
      <c r="O1068" s="3">
        <v>46026</v>
      </c>
      <c r="S1068" t="s">
        <v>1000</v>
      </c>
      <c r="T1068" t="s">
        <v>64</v>
      </c>
      <c r="U1068" t="s">
        <v>2333</v>
      </c>
      <c r="V1068" t="e">
        <f>_xlfn.XLOOKUP(UTILIZADAS[[#This Row],[Contacto1]],Tabla2[phone_number_dialed],Tabla2[status_name],,0)</f>
        <v>#N/A</v>
      </c>
    </row>
    <row r="1069" spans="1:22" hidden="1">
      <c r="A1069" s="86" t="s">
        <v>2121</v>
      </c>
      <c r="B1069" t="s">
        <v>822</v>
      </c>
      <c r="C1069" s="4">
        <v>355342060000</v>
      </c>
      <c r="D1069" t="s">
        <v>3945</v>
      </c>
      <c r="E1069">
        <f>+_xlfn.XLOOKUP(UTILIZADAS[[#This Row],[Numero_Cuenta]],'[1]cobros_marzo (fijo)'!$B:$B,'[1]cobros_marzo (fijo)'!$D:$D,,0)</f>
        <v>0</v>
      </c>
      <c r="G1069" s="3">
        <v>46026</v>
      </c>
      <c r="H1069">
        <v>63829194</v>
      </c>
      <c r="I1069">
        <v>63829194</v>
      </c>
      <c r="K1069" t="s">
        <v>3296</v>
      </c>
      <c r="O1069" s="3">
        <v>46026</v>
      </c>
      <c r="S1069" t="s">
        <v>823</v>
      </c>
      <c r="T1069" t="s">
        <v>64</v>
      </c>
      <c r="U1069" t="s">
        <v>2333</v>
      </c>
      <c r="V1069" t="e">
        <f>_xlfn.XLOOKUP(UTILIZADAS[[#This Row],[Contacto1]],Tabla2[phone_number_dialed],Tabla2[status_name],,0)</f>
        <v>#N/A</v>
      </c>
    </row>
    <row r="1070" spans="1:22" hidden="1">
      <c r="A1070" s="86" t="s">
        <v>2121</v>
      </c>
      <c r="B1070" t="s">
        <v>1001</v>
      </c>
      <c r="C1070" s="4">
        <v>356344660000</v>
      </c>
      <c r="D1070" t="s">
        <v>3945</v>
      </c>
      <c r="E1070">
        <f>+_xlfn.XLOOKUP(UTILIZADAS[[#This Row],[Numero_Cuenta]],'[1]cobros_marzo (fijo)'!$B:$B,'[1]cobros_marzo (fijo)'!$D:$D,,0)</f>
        <v>0</v>
      </c>
      <c r="G1070" s="3">
        <v>46026</v>
      </c>
      <c r="H1070">
        <v>67648332</v>
      </c>
      <c r="I1070">
        <v>67648332</v>
      </c>
      <c r="K1070" t="s">
        <v>1963</v>
      </c>
      <c r="O1070" s="3">
        <v>46026</v>
      </c>
      <c r="S1070" t="s">
        <v>1002</v>
      </c>
      <c r="T1070" t="s">
        <v>64</v>
      </c>
      <c r="U1070" t="s">
        <v>2333</v>
      </c>
      <c r="V1070" t="e">
        <f>_xlfn.XLOOKUP(UTILIZADAS[[#This Row],[Contacto1]],Tabla2[phone_number_dialed],Tabla2[status_name],,0)</f>
        <v>#N/A</v>
      </c>
    </row>
    <row r="1071" spans="1:22" hidden="1">
      <c r="A1071" s="86" t="s">
        <v>2121</v>
      </c>
      <c r="B1071" t="s">
        <v>954</v>
      </c>
      <c r="C1071" s="4">
        <v>359344760000</v>
      </c>
      <c r="D1071" t="s">
        <v>3945</v>
      </c>
      <c r="E1071">
        <f>+_xlfn.XLOOKUP(UTILIZADAS[[#This Row],[Numero_Cuenta]],'[1]cobros_marzo (fijo)'!$B:$B,'[1]cobros_marzo (fijo)'!$D:$D,,0)</f>
        <v>0</v>
      </c>
      <c r="G1071" s="3">
        <v>46026</v>
      </c>
      <c r="H1071">
        <v>69164265</v>
      </c>
      <c r="I1071">
        <v>69164265</v>
      </c>
      <c r="K1071" t="s">
        <v>3297</v>
      </c>
      <c r="O1071" s="3">
        <v>46026</v>
      </c>
      <c r="S1071" t="s">
        <v>955</v>
      </c>
      <c r="T1071" t="s">
        <v>64</v>
      </c>
      <c r="U1071" t="s">
        <v>2333</v>
      </c>
      <c r="V1071" t="e">
        <f>_xlfn.XLOOKUP(UTILIZADAS[[#This Row],[Contacto1]],Tabla2[phone_number_dialed],Tabla2[status_name],,0)</f>
        <v>#N/A</v>
      </c>
    </row>
    <row r="1072" spans="1:22" hidden="1">
      <c r="A1072" s="86" t="s">
        <v>2121</v>
      </c>
      <c r="B1072" t="s">
        <v>958</v>
      </c>
      <c r="C1072" s="4">
        <v>342338080000</v>
      </c>
      <c r="D1072" t="s">
        <v>3945</v>
      </c>
      <c r="E1072">
        <f>+_xlfn.XLOOKUP(UTILIZADAS[[#This Row],[Numero_Cuenta]],'[1]cobros_marzo (fijo)'!$B:$B,'[1]cobros_marzo (fijo)'!$D:$D,,0)</f>
        <v>0</v>
      </c>
      <c r="G1072" s="3">
        <v>46026</v>
      </c>
      <c r="H1072">
        <v>62366769</v>
      </c>
      <c r="I1072">
        <v>62366769</v>
      </c>
      <c r="K1072" t="s">
        <v>3298</v>
      </c>
      <c r="O1072" s="3">
        <v>46026</v>
      </c>
      <c r="S1072" t="s">
        <v>959</v>
      </c>
      <c r="T1072" t="s">
        <v>64</v>
      </c>
      <c r="U1072" t="s">
        <v>2333</v>
      </c>
      <c r="V1072" t="e">
        <f>_xlfn.XLOOKUP(UTILIZADAS[[#This Row],[Contacto1]],Tabla2[phone_number_dialed],Tabla2[status_name],,0)</f>
        <v>#N/A</v>
      </c>
    </row>
    <row r="1073" spans="1:22" hidden="1">
      <c r="A1073" s="86" t="s">
        <v>2121</v>
      </c>
      <c r="B1073" t="s">
        <v>964</v>
      </c>
      <c r="C1073" s="4">
        <v>353244410000</v>
      </c>
      <c r="D1073" t="s">
        <v>3945</v>
      </c>
      <c r="E1073">
        <f>+_xlfn.XLOOKUP(UTILIZADAS[[#This Row],[Numero_Cuenta]],'[1]cobros_marzo (fijo)'!$B:$B,'[1]cobros_marzo (fijo)'!$D:$D,,0)</f>
        <v>0</v>
      </c>
      <c r="G1073" s="3">
        <v>46026</v>
      </c>
      <c r="H1073">
        <v>64652188</v>
      </c>
      <c r="I1073">
        <v>64652188</v>
      </c>
      <c r="K1073" t="s">
        <v>3299</v>
      </c>
      <c r="O1073" s="3">
        <v>46026</v>
      </c>
      <c r="S1073">
        <v>179527694</v>
      </c>
      <c r="T1073" t="s">
        <v>64</v>
      </c>
      <c r="U1073" t="s">
        <v>2333</v>
      </c>
      <c r="V1073" t="e">
        <f>_xlfn.XLOOKUP(UTILIZADAS[[#This Row],[Contacto1]],Tabla2[phone_number_dialed],Tabla2[status_name],,0)</f>
        <v>#N/A</v>
      </c>
    </row>
    <row r="1074" spans="1:22" hidden="1">
      <c r="A1074" s="86" t="s">
        <v>2121</v>
      </c>
      <c r="B1074" t="s">
        <v>965</v>
      </c>
      <c r="C1074" s="4">
        <v>287020080000</v>
      </c>
      <c r="D1074" t="s">
        <v>3945</v>
      </c>
      <c r="E1074">
        <f>+_xlfn.XLOOKUP(UTILIZADAS[[#This Row],[Numero_Cuenta]],'[1]cobros_marzo (fijo)'!$B:$B,'[1]cobros_marzo (fijo)'!$D:$D,,0)</f>
        <v>0</v>
      </c>
      <c r="G1074" s="3">
        <v>46026</v>
      </c>
      <c r="H1074">
        <v>63323851</v>
      </c>
      <c r="I1074">
        <v>63323851</v>
      </c>
      <c r="K1074" t="s">
        <v>2702</v>
      </c>
      <c r="O1074" s="3">
        <v>46026</v>
      </c>
      <c r="S1074" t="s">
        <v>966</v>
      </c>
      <c r="T1074" t="s">
        <v>85</v>
      </c>
      <c r="U1074" t="s">
        <v>2333</v>
      </c>
      <c r="V1074" t="e">
        <f>_xlfn.XLOOKUP(UTILIZADAS[[#This Row],[Contacto1]],Tabla2[phone_number_dialed],Tabla2[status_name],,0)</f>
        <v>#N/A</v>
      </c>
    </row>
    <row r="1075" spans="1:22" hidden="1">
      <c r="A1075" s="86" t="s">
        <v>2121</v>
      </c>
      <c r="B1075" t="s">
        <v>912</v>
      </c>
      <c r="C1075" s="4">
        <v>304023100000</v>
      </c>
      <c r="D1075" t="s">
        <v>3945</v>
      </c>
      <c r="E1075">
        <f>+_xlfn.XLOOKUP(UTILIZADAS[[#This Row],[Numero_Cuenta]],'[1]cobros_marzo (fijo)'!$B:$B,'[1]cobros_marzo (fijo)'!$D:$D,,0)</f>
        <v>0</v>
      </c>
      <c r="G1075" s="3">
        <v>46026</v>
      </c>
      <c r="H1075">
        <v>65294266</v>
      </c>
      <c r="I1075">
        <v>65294266</v>
      </c>
      <c r="K1075" t="s">
        <v>3300</v>
      </c>
      <c r="O1075" s="3">
        <v>46026</v>
      </c>
      <c r="S1075" t="s">
        <v>913</v>
      </c>
      <c r="T1075" t="s">
        <v>64</v>
      </c>
      <c r="U1075" t="s">
        <v>2333</v>
      </c>
      <c r="V1075" t="e">
        <f>_xlfn.XLOOKUP(UTILIZADAS[[#This Row],[Contacto1]],Tabla2[phone_number_dialed],Tabla2[status_name],,0)</f>
        <v>#N/A</v>
      </c>
    </row>
    <row r="1076" spans="1:22" hidden="1">
      <c r="A1076" s="86" t="s">
        <v>2121</v>
      </c>
      <c r="B1076" t="s">
        <v>914</v>
      </c>
      <c r="C1076" s="4">
        <v>357345950000</v>
      </c>
      <c r="D1076" t="s">
        <v>3945</v>
      </c>
      <c r="E1076">
        <f>+_xlfn.XLOOKUP(UTILIZADAS[[#This Row],[Numero_Cuenta]],'[1]cobros_marzo (fijo)'!$B:$B,'[1]cobros_marzo (fijo)'!$D:$D,,0)</f>
        <v>0</v>
      </c>
      <c r="G1076" s="3">
        <v>46026</v>
      </c>
      <c r="H1076">
        <v>67966894</v>
      </c>
      <c r="I1076">
        <v>67966894</v>
      </c>
      <c r="K1076" t="s">
        <v>3301</v>
      </c>
      <c r="O1076" s="3">
        <v>46026</v>
      </c>
      <c r="S1076" t="s">
        <v>915</v>
      </c>
      <c r="T1076" t="s">
        <v>64</v>
      </c>
      <c r="U1076" t="s">
        <v>2333</v>
      </c>
      <c r="V1076" t="e">
        <f>_xlfn.XLOOKUP(UTILIZADAS[[#This Row],[Contacto1]],Tabla2[phone_number_dialed],Tabla2[status_name],,0)</f>
        <v>#N/A</v>
      </c>
    </row>
    <row r="1077" spans="1:22" hidden="1">
      <c r="A1077" s="86" t="s">
        <v>2121</v>
      </c>
      <c r="B1077" t="s">
        <v>922</v>
      </c>
      <c r="C1077" s="4">
        <v>357346910000</v>
      </c>
      <c r="D1077" t="s">
        <v>3945</v>
      </c>
      <c r="E1077">
        <f>+_xlfn.XLOOKUP(UTILIZADAS[[#This Row],[Numero_Cuenta]],'[1]cobros_marzo (fijo)'!$B:$B,'[1]cobros_marzo (fijo)'!$D:$D,,0)</f>
        <v>0</v>
      </c>
      <c r="G1077" s="3">
        <v>46026</v>
      </c>
      <c r="H1077">
        <v>65370104</v>
      </c>
      <c r="I1077">
        <v>65370104</v>
      </c>
      <c r="K1077" t="s">
        <v>3302</v>
      </c>
      <c r="O1077" s="3">
        <v>46026</v>
      </c>
      <c r="S1077" t="s">
        <v>923</v>
      </c>
      <c r="T1077" t="s">
        <v>64</v>
      </c>
      <c r="U1077" t="s">
        <v>2333</v>
      </c>
      <c r="V1077" t="e">
        <f>_xlfn.XLOOKUP(UTILIZADAS[[#This Row],[Contacto1]],Tabla2[phone_number_dialed],Tabla2[status_name],,0)</f>
        <v>#N/A</v>
      </c>
    </row>
    <row r="1078" spans="1:22" hidden="1">
      <c r="A1078" s="86" t="s">
        <v>2121</v>
      </c>
      <c r="B1078" t="s">
        <v>926</v>
      </c>
      <c r="C1078" s="4">
        <v>352344530000</v>
      </c>
      <c r="D1078" t="s">
        <v>3945</v>
      </c>
      <c r="E1078">
        <f>+_xlfn.XLOOKUP(UTILIZADAS[[#This Row],[Numero_Cuenta]],'[1]cobros_marzo (fijo)'!$B:$B,'[1]cobros_marzo (fijo)'!$D:$D,,0)</f>
        <v>0</v>
      </c>
      <c r="G1078" s="3">
        <v>46026</v>
      </c>
      <c r="H1078">
        <v>68905432</v>
      </c>
      <c r="I1078">
        <v>68905432</v>
      </c>
      <c r="K1078" t="s">
        <v>2349</v>
      </c>
      <c r="O1078" s="3">
        <v>46026</v>
      </c>
      <c r="S1078" t="s">
        <v>927</v>
      </c>
      <c r="T1078" t="s">
        <v>64</v>
      </c>
      <c r="U1078" t="s">
        <v>2333</v>
      </c>
      <c r="V1078" t="e">
        <f>_xlfn.XLOOKUP(UTILIZADAS[[#This Row],[Contacto1]],Tabla2[phone_number_dialed],Tabla2[status_name],,0)</f>
        <v>#N/A</v>
      </c>
    </row>
    <row r="1079" spans="1:22" hidden="1">
      <c r="A1079" s="86" t="s">
        <v>2121</v>
      </c>
      <c r="B1079" t="s">
        <v>940</v>
      </c>
      <c r="C1079" s="4">
        <v>356345590000</v>
      </c>
      <c r="D1079" t="s">
        <v>3945</v>
      </c>
      <c r="E1079">
        <f>+_xlfn.XLOOKUP(UTILIZADAS[[#This Row],[Numero_Cuenta]],'[1]cobros_marzo (fijo)'!$B:$B,'[1]cobros_marzo (fijo)'!$D:$D,,0)</f>
        <v>0</v>
      </c>
      <c r="G1079" s="3">
        <v>46026</v>
      </c>
      <c r="H1079">
        <v>60088799</v>
      </c>
      <c r="I1079">
        <v>60088799</v>
      </c>
      <c r="K1079" t="s">
        <v>3303</v>
      </c>
      <c r="O1079" s="3">
        <v>46026</v>
      </c>
      <c r="S1079" t="s">
        <v>941</v>
      </c>
      <c r="T1079" t="s">
        <v>64</v>
      </c>
      <c r="U1079" t="s">
        <v>2333</v>
      </c>
      <c r="V1079" t="e">
        <f>_xlfn.XLOOKUP(UTILIZADAS[[#This Row],[Contacto1]],Tabla2[phone_number_dialed],Tabla2[status_name],,0)</f>
        <v>#N/A</v>
      </c>
    </row>
    <row r="1080" spans="1:22" hidden="1">
      <c r="A1080" s="86" t="s">
        <v>2121</v>
      </c>
      <c r="B1080" t="s">
        <v>942</v>
      </c>
      <c r="C1080" s="4">
        <v>358345820000</v>
      </c>
      <c r="D1080" t="s">
        <v>3945</v>
      </c>
      <c r="E1080">
        <f>+_xlfn.XLOOKUP(UTILIZADAS[[#This Row],[Numero_Cuenta]],'[1]cobros_marzo (fijo)'!$B:$B,'[1]cobros_marzo (fijo)'!$D:$D,,0)</f>
        <v>0</v>
      </c>
      <c r="G1080" s="3">
        <v>46026</v>
      </c>
      <c r="H1080">
        <v>63650986</v>
      </c>
      <c r="I1080">
        <v>63650986</v>
      </c>
      <c r="K1080" t="s">
        <v>3304</v>
      </c>
      <c r="O1080" s="3">
        <v>46026</v>
      </c>
      <c r="S1080" t="s">
        <v>943</v>
      </c>
      <c r="T1080" t="s">
        <v>64</v>
      </c>
      <c r="U1080" t="s">
        <v>2333</v>
      </c>
      <c r="V1080" t="e">
        <f>_xlfn.XLOOKUP(UTILIZADAS[[#This Row],[Contacto1]],Tabla2[phone_number_dialed],Tabla2[status_name],,0)</f>
        <v>#N/A</v>
      </c>
    </row>
    <row r="1081" spans="1:22" hidden="1">
      <c r="A1081" s="86" t="s">
        <v>2121</v>
      </c>
      <c r="B1081" t="s">
        <v>944</v>
      </c>
      <c r="C1081" s="4">
        <v>358345030000</v>
      </c>
      <c r="D1081" t="s">
        <v>3945</v>
      </c>
      <c r="E1081">
        <f>+_xlfn.XLOOKUP(UTILIZADAS[[#This Row],[Numero_Cuenta]],'[1]cobros_marzo (fijo)'!$B:$B,'[1]cobros_marzo (fijo)'!$D:$D,,0)</f>
        <v>0</v>
      </c>
      <c r="G1081" s="3">
        <v>46026</v>
      </c>
      <c r="H1081">
        <v>69756073</v>
      </c>
      <c r="I1081">
        <v>69756073</v>
      </c>
      <c r="K1081" t="s">
        <v>3305</v>
      </c>
      <c r="O1081" s="3">
        <v>46026</v>
      </c>
      <c r="S1081" t="s">
        <v>945</v>
      </c>
      <c r="T1081" t="s">
        <v>64</v>
      </c>
      <c r="U1081" t="s">
        <v>2333</v>
      </c>
      <c r="V1081" t="e">
        <f>_xlfn.XLOOKUP(UTILIZADAS[[#This Row],[Contacto1]],Tabla2[phone_number_dialed],Tabla2[status_name],,0)</f>
        <v>#N/A</v>
      </c>
    </row>
    <row r="1082" spans="1:22" hidden="1">
      <c r="A1082" s="86" t="s">
        <v>2121</v>
      </c>
      <c r="B1082" t="s">
        <v>946</v>
      </c>
      <c r="C1082" s="4">
        <v>356342330000</v>
      </c>
      <c r="D1082" t="s">
        <v>3945</v>
      </c>
      <c r="E1082">
        <f>+_xlfn.XLOOKUP(UTILIZADAS[[#This Row],[Numero_Cuenta]],'[1]cobros_marzo (fijo)'!$B:$B,'[1]cobros_marzo (fijo)'!$D:$D,,0)</f>
        <v>0</v>
      </c>
      <c r="G1082" s="3">
        <v>46026</v>
      </c>
      <c r="H1082">
        <v>66067473</v>
      </c>
      <c r="I1082">
        <v>66067473</v>
      </c>
      <c r="K1082" t="s">
        <v>3306</v>
      </c>
      <c r="O1082" s="3">
        <v>46026</v>
      </c>
      <c r="S1082" t="s">
        <v>947</v>
      </c>
      <c r="T1082" t="s">
        <v>64</v>
      </c>
      <c r="U1082" t="s">
        <v>2333</v>
      </c>
      <c r="V1082" t="e">
        <f>_xlfn.XLOOKUP(UTILIZADAS[[#This Row],[Contacto1]],Tabla2[phone_number_dialed],Tabla2[status_name],,0)</f>
        <v>#N/A</v>
      </c>
    </row>
    <row r="1083" spans="1:22" hidden="1">
      <c r="A1083" s="86" t="s">
        <v>2121</v>
      </c>
      <c r="B1083" t="s">
        <v>891</v>
      </c>
      <c r="C1083" s="4">
        <v>353347410000</v>
      </c>
      <c r="D1083" t="s">
        <v>3945</v>
      </c>
      <c r="E1083">
        <f>+_xlfn.XLOOKUP(UTILIZADAS[[#This Row],[Numero_Cuenta]],'[1]cobros_marzo (fijo)'!$B:$B,'[1]cobros_marzo (fijo)'!$D:$D,,0)</f>
        <v>0</v>
      </c>
      <c r="G1083" s="3">
        <v>46026</v>
      </c>
      <c r="H1083">
        <v>67189141</v>
      </c>
      <c r="I1083">
        <v>67189141</v>
      </c>
      <c r="K1083" t="s">
        <v>3307</v>
      </c>
      <c r="O1083" s="3">
        <v>46026</v>
      </c>
      <c r="S1083" t="s">
        <v>892</v>
      </c>
      <c r="T1083" t="s">
        <v>64</v>
      </c>
      <c r="U1083" t="s">
        <v>2333</v>
      </c>
      <c r="V1083" t="e">
        <f>_xlfn.XLOOKUP(UTILIZADAS[[#This Row],[Contacto1]],Tabla2[phone_number_dialed],Tabla2[status_name],,0)</f>
        <v>#N/A</v>
      </c>
    </row>
    <row r="1084" spans="1:22" hidden="1">
      <c r="A1084" s="86" t="s">
        <v>2121</v>
      </c>
      <c r="B1084" t="s">
        <v>893</v>
      </c>
      <c r="C1084" s="4">
        <v>357347820000</v>
      </c>
      <c r="D1084" t="s">
        <v>3945</v>
      </c>
      <c r="E1084">
        <f>+_xlfn.XLOOKUP(UTILIZADAS[[#This Row],[Numero_Cuenta]],'[1]cobros_marzo (fijo)'!$B:$B,'[1]cobros_marzo (fijo)'!$D:$D,,0)</f>
        <v>0</v>
      </c>
      <c r="G1084" s="3">
        <v>46026</v>
      </c>
      <c r="H1084">
        <v>68114151</v>
      </c>
      <c r="I1084">
        <v>68114151</v>
      </c>
      <c r="K1084" t="s">
        <v>3308</v>
      </c>
      <c r="O1084" s="3">
        <v>46026</v>
      </c>
      <c r="S1084">
        <v>599220117</v>
      </c>
      <c r="T1084" t="s">
        <v>64</v>
      </c>
      <c r="U1084" t="s">
        <v>2333</v>
      </c>
      <c r="V1084" t="e">
        <f>_xlfn.XLOOKUP(UTILIZADAS[[#This Row],[Contacto1]],Tabla2[phone_number_dialed],Tabla2[status_name],,0)</f>
        <v>#N/A</v>
      </c>
    </row>
    <row r="1085" spans="1:22" hidden="1">
      <c r="A1085" s="86" t="s">
        <v>2121</v>
      </c>
      <c r="B1085" t="s">
        <v>894</v>
      </c>
      <c r="C1085" s="4">
        <v>351347210000</v>
      </c>
      <c r="D1085" t="s">
        <v>3945</v>
      </c>
      <c r="E1085">
        <f>+_xlfn.XLOOKUP(UTILIZADAS[[#This Row],[Numero_Cuenta]],'[1]cobros_marzo (fijo)'!$B:$B,'[1]cobros_marzo (fijo)'!$D:$D,,0)</f>
        <v>0</v>
      </c>
      <c r="G1085" s="3">
        <v>46026</v>
      </c>
      <c r="H1085">
        <v>66582908</v>
      </c>
      <c r="I1085">
        <v>66582908</v>
      </c>
      <c r="K1085" t="s">
        <v>3309</v>
      </c>
      <c r="O1085" s="3">
        <v>46026</v>
      </c>
      <c r="S1085" t="s">
        <v>895</v>
      </c>
      <c r="T1085" t="s">
        <v>64</v>
      </c>
      <c r="U1085" t="s">
        <v>2333</v>
      </c>
      <c r="V1085" t="e">
        <f>_xlfn.XLOOKUP(UTILIZADAS[[#This Row],[Contacto1]],Tabla2[phone_number_dialed],Tabla2[status_name],,0)</f>
        <v>#N/A</v>
      </c>
    </row>
    <row r="1086" spans="1:22" hidden="1">
      <c r="A1086" s="86" t="s">
        <v>2121</v>
      </c>
      <c r="B1086" t="s">
        <v>896</v>
      </c>
      <c r="C1086" s="4">
        <v>354346910000</v>
      </c>
      <c r="D1086" t="s">
        <v>3945</v>
      </c>
      <c r="E1086">
        <f>+_xlfn.XLOOKUP(UTILIZADAS[[#This Row],[Numero_Cuenta]],'[1]cobros_marzo (fijo)'!$B:$B,'[1]cobros_marzo (fijo)'!$D:$D,,0)</f>
        <v>0</v>
      </c>
      <c r="G1086" s="3">
        <v>46026</v>
      </c>
      <c r="H1086">
        <v>63157264</v>
      </c>
      <c r="I1086">
        <v>63157264</v>
      </c>
      <c r="K1086" t="s">
        <v>3310</v>
      </c>
      <c r="O1086" s="3">
        <v>46026</v>
      </c>
      <c r="S1086" t="s">
        <v>897</v>
      </c>
      <c r="T1086" t="s">
        <v>64</v>
      </c>
      <c r="U1086" t="s">
        <v>2333</v>
      </c>
      <c r="V1086" t="e">
        <f>_xlfn.XLOOKUP(UTILIZADAS[[#This Row],[Contacto1]],Tabla2[phone_number_dialed],Tabla2[status_name],,0)</f>
        <v>#N/A</v>
      </c>
    </row>
    <row r="1087" spans="1:22" hidden="1">
      <c r="A1087" s="86" t="s">
        <v>2121</v>
      </c>
      <c r="B1087" t="s">
        <v>898</v>
      </c>
      <c r="C1087" s="4">
        <v>351346110000</v>
      </c>
      <c r="D1087" t="s">
        <v>3945</v>
      </c>
      <c r="E1087">
        <f>+_xlfn.XLOOKUP(UTILIZADAS[[#This Row],[Numero_Cuenta]],'[1]cobros_marzo (fijo)'!$B:$B,'[1]cobros_marzo (fijo)'!$D:$D,,0)</f>
        <v>0</v>
      </c>
      <c r="G1087" s="3">
        <v>46026</v>
      </c>
      <c r="H1087">
        <v>65174448</v>
      </c>
      <c r="I1087">
        <v>65174448</v>
      </c>
      <c r="K1087" t="s">
        <v>3311</v>
      </c>
      <c r="O1087" s="3">
        <v>46026</v>
      </c>
      <c r="S1087" t="s">
        <v>899</v>
      </c>
      <c r="T1087" t="s">
        <v>64</v>
      </c>
      <c r="U1087" t="s">
        <v>2333</v>
      </c>
      <c r="V1087" t="e">
        <f>_xlfn.XLOOKUP(UTILIZADAS[[#This Row],[Contacto1]],Tabla2[phone_number_dialed],Tabla2[status_name],,0)</f>
        <v>#N/A</v>
      </c>
    </row>
    <row r="1088" spans="1:22" hidden="1">
      <c r="A1088" s="86" t="s">
        <v>2121</v>
      </c>
      <c r="B1088" t="s">
        <v>908</v>
      </c>
      <c r="C1088" s="4">
        <v>356346880000</v>
      </c>
      <c r="D1088" t="s">
        <v>3945</v>
      </c>
      <c r="E1088">
        <f>+_xlfn.XLOOKUP(UTILIZADAS[[#This Row],[Numero_Cuenta]],'[1]cobros_marzo (fijo)'!$B:$B,'[1]cobros_marzo (fijo)'!$D:$D,,0)</f>
        <v>0</v>
      </c>
      <c r="G1088" s="3">
        <v>46026</v>
      </c>
      <c r="H1088">
        <v>65431472</v>
      </c>
      <c r="I1088">
        <v>65431472</v>
      </c>
      <c r="K1088" t="s">
        <v>3312</v>
      </c>
      <c r="O1088" s="3">
        <v>46026</v>
      </c>
      <c r="S1088" t="s">
        <v>909</v>
      </c>
      <c r="T1088" t="s">
        <v>64</v>
      </c>
      <c r="U1088" t="s">
        <v>2333</v>
      </c>
      <c r="V1088" t="e">
        <f>_xlfn.XLOOKUP(UTILIZADAS[[#This Row],[Contacto1]],Tabla2[phone_number_dialed],Tabla2[status_name],,0)</f>
        <v>#N/A</v>
      </c>
    </row>
    <row r="1089" spans="1:22" hidden="1">
      <c r="A1089" s="86" t="s">
        <v>2121</v>
      </c>
      <c r="B1089" t="s">
        <v>910</v>
      </c>
      <c r="C1089" s="4">
        <v>359346900000</v>
      </c>
      <c r="D1089" t="s">
        <v>3945</v>
      </c>
      <c r="E1089">
        <f>+_xlfn.XLOOKUP(UTILIZADAS[[#This Row],[Numero_Cuenta]],'[1]cobros_marzo (fijo)'!$B:$B,'[1]cobros_marzo (fijo)'!$D:$D,,0)</f>
        <v>0</v>
      </c>
      <c r="G1089" s="3">
        <v>46026</v>
      </c>
      <c r="H1089">
        <v>67354418</v>
      </c>
      <c r="I1089">
        <v>67354418</v>
      </c>
      <c r="K1089" t="s">
        <v>3313</v>
      </c>
      <c r="O1089" s="3">
        <v>46026</v>
      </c>
      <c r="S1089" t="s">
        <v>911</v>
      </c>
      <c r="T1089" t="s">
        <v>64</v>
      </c>
      <c r="U1089" t="s">
        <v>2333</v>
      </c>
      <c r="V1089" t="e">
        <f>_xlfn.XLOOKUP(UTILIZADAS[[#This Row],[Contacto1]],Tabla2[phone_number_dialed],Tabla2[status_name],,0)</f>
        <v>#N/A</v>
      </c>
    </row>
    <row r="1090" spans="1:22" hidden="1">
      <c r="A1090" s="86" t="s">
        <v>2121</v>
      </c>
      <c r="B1090" t="s">
        <v>851</v>
      </c>
      <c r="C1090" s="4">
        <v>357338100000</v>
      </c>
      <c r="D1090" t="s">
        <v>3945</v>
      </c>
      <c r="E1090">
        <f>+_xlfn.XLOOKUP(UTILIZADAS[[#This Row],[Numero_Cuenta]],'[1]cobros_marzo (fijo)'!$B:$B,'[1]cobros_marzo (fijo)'!$D:$D,,0)</f>
        <v>0</v>
      </c>
      <c r="G1090" s="3">
        <v>46026</v>
      </c>
      <c r="H1090">
        <v>64130383</v>
      </c>
      <c r="I1090">
        <v>64130383</v>
      </c>
      <c r="K1090" t="s">
        <v>3314</v>
      </c>
      <c r="O1090" s="3">
        <v>46026</v>
      </c>
      <c r="S1090" t="s">
        <v>852</v>
      </c>
      <c r="T1090" t="s">
        <v>64</v>
      </c>
      <c r="U1090" t="s">
        <v>2333</v>
      </c>
      <c r="V1090" t="e">
        <f>_xlfn.XLOOKUP(UTILIZADAS[[#This Row],[Contacto1]],Tabla2[phone_number_dialed],Tabla2[status_name],,0)</f>
        <v>#N/A</v>
      </c>
    </row>
    <row r="1091" spans="1:22" hidden="1">
      <c r="A1091" s="86" t="s">
        <v>2121</v>
      </c>
      <c r="B1091" t="s">
        <v>853</v>
      </c>
      <c r="C1091" s="4">
        <v>351319070000</v>
      </c>
      <c r="D1091" t="s">
        <v>3945</v>
      </c>
      <c r="E1091">
        <f>+_xlfn.XLOOKUP(UTILIZADAS[[#This Row],[Numero_Cuenta]],'[1]cobros_marzo (fijo)'!$B:$B,'[1]cobros_marzo (fijo)'!$D:$D,,0)</f>
        <v>0</v>
      </c>
      <c r="G1091" s="3">
        <v>46026</v>
      </c>
      <c r="H1091">
        <v>69352405</v>
      </c>
      <c r="I1091">
        <v>69352405</v>
      </c>
      <c r="K1091" t="s">
        <v>3315</v>
      </c>
      <c r="O1091" s="3">
        <v>46026</v>
      </c>
      <c r="S1091" t="s">
        <v>854</v>
      </c>
      <c r="T1091" t="s">
        <v>64</v>
      </c>
      <c r="U1091" t="s">
        <v>2333</v>
      </c>
      <c r="V1091" t="e">
        <f>_xlfn.XLOOKUP(UTILIZADAS[[#This Row],[Contacto1]],Tabla2[phone_number_dialed],Tabla2[status_name],,0)</f>
        <v>#N/A</v>
      </c>
    </row>
    <row r="1092" spans="1:22" hidden="1">
      <c r="A1092" s="86" t="s">
        <v>2121</v>
      </c>
      <c r="B1092" t="s">
        <v>859</v>
      </c>
      <c r="C1092" s="4">
        <v>352347730000</v>
      </c>
      <c r="D1092" t="s">
        <v>3945</v>
      </c>
      <c r="E1092">
        <f>+_xlfn.XLOOKUP(UTILIZADAS[[#This Row],[Numero_Cuenta]],'[1]cobros_marzo (fijo)'!$B:$B,'[1]cobros_marzo (fijo)'!$D:$D,,0)</f>
        <v>0</v>
      </c>
      <c r="G1092" s="3">
        <v>46026</v>
      </c>
      <c r="H1092">
        <v>68905432</v>
      </c>
      <c r="I1092">
        <v>68905432</v>
      </c>
      <c r="K1092" t="s">
        <v>3316</v>
      </c>
      <c r="O1092" s="3">
        <v>46026</v>
      </c>
      <c r="S1092" t="s">
        <v>860</v>
      </c>
      <c r="T1092" t="s">
        <v>64</v>
      </c>
      <c r="U1092" t="s">
        <v>2333</v>
      </c>
      <c r="V1092" t="e">
        <f>_xlfn.XLOOKUP(UTILIZADAS[[#This Row],[Contacto1]],Tabla2[phone_number_dialed],Tabla2[status_name],,0)</f>
        <v>#N/A</v>
      </c>
    </row>
    <row r="1093" spans="1:22" hidden="1">
      <c r="A1093" s="86" t="s">
        <v>2121</v>
      </c>
      <c r="B1093" t="s">
        <v>865</v>
      </c>
      <c r="C1093" s="4">
        <v>353345680000</v>
      </c>
      <c r="D1093" t="s">
        <v>3945</v>
      </c>
      <c r="E1093">
        <f>+_xlfn.XLOOKUP(UTILIZADAS[[#This Row],[Numero_Cuenta]],'[1]cobros_marzo (fijo)'!$B:$B,'[1]cobros_marzo (fijo)'!$D:$D,,0)</f>
        <v>0</v>
      </c>
      <c r="G1093" s="3">
        <v>46026</v>
      </c>
      <c r="H1093">
        <v>64595443</v>
      </c>
      <c r="I1093">
        <v>64595443</v>
      </c>
      <c r="K1093" t="s">
        <v>3317</v>
      </c>
      <c r="O1093" s="3">
        <v>46026</v>
      </c>
      <c r="S1093" t="s">
        <v>866</v>
      </c>
      <c r="T1093" t="s">
        <v>64</v>
      </c>
      <c r="U1093" t="s">
        <v>2333</v>
      </c>
      <c r="V1093" t="e">
        <f>_xlfn.XLOOKUP(UTILIZADAS[[#This Row],[Contacto1]],Tabla2[phone_number_dialed],Tabla2[status_name],,0)</f>
        <v>#N/A</v>
      </c>
    </row>
    <row r="1094" spans="1:22" hidden="1">
      <c r="A1094" s="86" t="s">
        <v>2121</v>
      </c>
      <c r="B1094" t="s">
        <v>871</v>
      </c>
      <c r="C1094" s="4">
        <v>355347810000</v>
      </c>
      <c r="D1094" t="s">
        <v>3945</v>
      </c>
      <c r="E1094">
        <f>+_xlfn.XLOOKUP(UTILIZADAS[[#This Row],[Numero_Cuenta]],'[1]cobros_marzo (fijo)'!$B:$B,'[1]cobros_marzo (fijo)'!$D:$D,,0)</f>
        <v>0</v>
      </c>
      <c r="G1094" s="3">
        <v>46026</v>
      </c>
      <c r="H1094">
        <v>64531235</v>
      </c>
      <c r="I1094">
        <v>64531235</v>
      </c>
      <c r="K1094" t="s">
        <v>3318</v>
      </c>
      <c r="O1094" s="3">
        <v>46026</v>
      </c>
      <c r="S1094" t="s">
        <v>872</v>
      </c>
      <c r="T1094" t="s">
        <v>64</v>
      </c>
      <c r="U1094" t="s">
        <v>2333</v>
      </c>
      <c r="V1094" t="e">
        <f>_xlfn.XLOOKUP(UTILIZADAS[[#This Row],[Contacto1]],Tabla2[phone_number_dialed],Tabla2[status_name],,0)</f>
        <v>#N/A</v>
      </c>
    </row>
    <row r="1095" spans="1:22" hidden="1">
      <c r="A1095" s="86" t="s">
        <v>2121</v>
      </c>
      <c r="B1095" t="s">
        <v>877</v>
      </c>
      <c r="C1095" s="4">
        <v>351347900000</v>
      </c>
      <c r="D1095" t="s">
        <v>3945</v>
      </c>
      <c r="E1095">
        <f>+_xlfn.XLOOKUP(UTILIZADAS[[#This Row],[Numero_Cuenta]],'[1]cobros_marzo (fijo)'!$B:$B,'[1]cobros_marzo (fijo)'!$D:$D,,0)</f>
        <v>0</v>
      </c>
      <c r="G1095" s="3">
        <v>46026</v>
      </c>
      <c r="H1095">
        <v>67079629</v>
      </c>
      <c r="I1095">
        <v>67079629</v>
      </c>
      <c r="K1095" t="s">
        <v>3319</v>
      </c>
      <c r="O1095" s="3">
        <v>46026</v>
      </c>
      <c r="S1095" t="s">
        <v>878</v>
      </c>
      <c r="T1095" t="s">
        <v>64</v>
      </c>
      <c r="U1095" t="s">
        <v>2333</v>
      </c>
      <c r="V1095" t="e">
        <f>_xlfn.XLOOKUP(UTILIZADAS[[#This Row],[Contacto1]],Tabla2[phone_number_dialed],Tabla2[status_name],,0)</f>
        <v>#N/A</v>
      </c>
    </row>
    <row r="1096" spans="1:22" hidden="1">
      <c r="A1096" s="86" t="s">
        <v>2121</v>
      </c>
      <c r="B1096" t="s">
        <v>883</v>
      </c>
      <c r="C1096" s="4">
        <v>353345900000</v>
      </c>
      <c r="D1096" t="s">
        <v>3945</v>
      </c>
      <c r="E1096">
        <f>+_xlfn.XLOOKUP(UTILIZADAS[[#This Row],[Numero_Cuenta]],'[1]cobros_marzo (fijo)'!$B:$B,'[1]cobros_marzo (fijo)'!$D:$D,,0)</f>
        <v>0</v>
      </c>
      <c r="G1096" s="3">
        <v>46026</v>
      </c>
      <c r="H1096">
        <v>66499451</v>
      </c>
      <c r="I1096">
        <v>66499451</v>
      </c>
      <c r="K1096" t="s">
        <v>3320</v>
      </c>
      <c r="O1096" s="3">
        <v>46026</v>
      </c>
      <c r="S1096" t="s">
        <v>884</v>
      </c>
      <c r="T1096" t="s">
        <v>64</v>
      </c>
      <c r="U1096" t="s">
        <v>2333</v>
      </c>
      <c r="V1096" t="e">
        <f>_xlfn.XLOOKUP(UTILIZADAS[[#This Row],[Contacto1]],Tabla2[phone_number_dialed],Tabla2[status_name],,0)</f>
        <v>#N/A</v>
      </c>
    </row>
    <row r="1097" spans="1:22" hidden="1">
      <c r="A1097" s="86" t="s">
        <v>2121</v>
      </c>
      <c r="B1097" t="s">
        <v>887</v>
      </c>
      <c r="C1097" s="4">
        <v>327063180000</v>
      </c>
      <c r="D1097" t="s">
        <v>3945</v>
      </c>
      <c r="E1097">
        <f>+_xlfn.XLOOKUP(UTILIZADAS[[#This Row],[Numero_Cuenta]],'[1]cobros_marzo (fijo)'!$B:$B,'[1]cobros_marzo (fijo)'!$D:$D,,0)</f>
        <v>0</v>
      </c>
      <c r="G1097" s="3">
        <v>46026</v>
      </c>
      <c r="H1097">
        <v>67015459</v>
      </c>
      <c r="I1097">
        <v>67015459</v>
      </c>
      <c r="K1097" t="s">
        <v>3321</v>
      </c>
      <c r="O1097" s="3">
        <v>46026</v>
      </c>
      <c r="S1097" t="s">
        <v>888</v>
      </c>
      <c r="T1097" t="s">
        <v>64</v>
      </c>
      <c r="U1097" t="s">
        <v>2333</v>
      </c>
      <c r="V1097" t="e">
        <f>_xlfn.XLOOKUP(UTILIZADAS[[#This Row],[Contacto1]],Tabla2[phone_number_dialed],Tabla2[status_name],,0)</f>
        <v>#N/A</v>
      </c>
    </row>
    <row r="1098" spans="1:22" hidden="1">
      <c r="A1098" s="86" t="s">
        <v>2121</v>
      </c>
      <c r="B1098" t="s">
        <v>826</v>
      </c>
      <c r="C1098" s="4">
        <v>353347160000</v>
      </c>
      <c r="D1098" t="s">
        <v>3945</v>
      </c>
      <c r="E1098">
        <f>+_xlfn.XLOOKUP(UTILIZADAS[[#This Row],[Numero_Cuenta]],'[1]cobros_marzo (fijo)'!$B:$B,'[1]cobros_marzo (fijo)'!$D:$D,,0)</f>
        <v>0</v>
      </c>
      <c r="G1098" s="3">
        <v>46026</v>
      </c>
      <c r="H1098">
        <v>67104471</v>
      </c>
      <c r="I1098">
        <v>67104471</v>
      </c>
      <c r="K1098" t="s">
        <v>2017</v>
      </c>
      <c r="O1098" s="3">
        <v>46026</v>
      </c>
      <c r="S1098" t="s">
        <v>827</v>
      </c>
      <c r="T1098" t="s">
        <v>64</v>
      </c>
      <c r="U1098" t="s">
        <v>2333</v>
      </c>
      <c r="V1098" t="e">
        <f>_xlfn.XLOOKUP(UTILIZADAS[[#This Row],[Contacto1]],Tabla2[phone_number_dialed],Tabla2[status_name],,0)</f>
        <v>#N/A</v>
      </c>
    </row>
    <row r="1099" spans="1:22" hidden="1">
      <c r="A1099" s="86" t="s">
        <v>2121</v>
      </c>
      <c r="B1099" t="s">
        <v>828</v>
      </c>
      <c r="C1099" s="4">
        <v>353348390000</v>
      </c>
      <c r="D1099" t="s">
        <v>3945</v>
      </c>
      <c r="E1099">
        <f>+_xlfn.XLOOKUP(UTILIZADAS[[#This Row],[Numero_Cuenta]],'[1]cobros_marzo (fijo)'!$B:$B,'[1]cobros_marzo (fijo)'!$D:$D,,0)</f>
        <v>0</v>
      </c>
      <c r="G1099" s="3">
        <v>46026</v>
      </c>
      <c r="H1099">
        <v>65294266</v>
      </c>
      <c r="I1099">
        <v>65294266</v>
      </c>
      <c r="K1099" t="s">
        <v>3322</v>
      </c>
      <c r="O1099" s="3">
        <v>46026</v>
      </c>
      <c r="S1099" t="s">
        <v>829</v>
      </c>
      <c r="T1099" t="s">
        <v>64</v>
      </c>
      <c r="U1099" t="s">
        <v>2333</v>
      </c>
      <c r="V1099" t="e">
        <f>_xlfn.XLOOKUP(UTILIZADAS[[#This Row],[Contacto1]],Tabla2[phone_number_dialed],Tabla2[status_name],,0)</f>
        <v>#N/A</v>
      </c>
    </row>
    <row r="1100" spans="1:22" hidden="1">
      <c r="A1100" s="86" t="s">
        <v>2121</v>
      </c>
      <c r="B1100" t="s">
        <v>834</v>
      </c>
      <c r="C1100" s="4">
        <v>357347600000</v>
      </c>
      <c r="D1100" t="s">
        <v>3945</v>
      </c>
      <c r="E1100">
        <f>+_xlfn.XLOOKUP(UTILIZADAS[[#This Row],[Numero_Cuenta]],'[1]cobros_marzo (fijo)'!$B:$B,'[1]cobros_marzo (fijo)'!$D:$D,,0)</f>
        <v>0</v>
      </c>
      <c r="G1100" s="3">
        <v>46026</v>
      </c>
      <c r="H1100">
        <v>68905432</v>
      </c>
      <c r="I1100">
        <v>68905432</v>
      </c>
      <c r="K1100" t="s">
        <v>2349</v>
      </c>
      <c r="O1100" s="3">
        <v>46026</v>
      </c>
      <c r="S1100" t="s">
        <v>835</v>
      </c>
      <c r="T1100" t="s">
        <v>64</v>
      </c>
      <c r="U1100" t="s">
        <v>2333</v>
      </c>
      <c r="V1100" t="e">
        <f>_xlfn.XLOOKUP(UTILIZADAS[[#This Row],[Contacto1]],Tabla2[phone_number_dialed],Tabla2[status_name],,0)</f>
        <v>#N/A</v>
      </c>
    </row>
    <row r="1101" spans="1:22" hidden="1">
      <c r="A1101" s="86" t="s">
        <v>2121</v>
      </c>
      <c r="B1101" t="s">
        <v>770</v>
      </c>
      <c r="C1101" s="4">
        <v>359347690000</v>
      </c>
      <c r="D1101" t="s">
        <v>3945</v>
      </c>
      <c r="E1101">
        <f>+_xlfn.XLOOKUP(UTILIZADAS[[#This Row],[Numero_Cuenta]],'[1]cobros_marzo (fijo)'!$B:$B,'[1]cobros_marzo (fijo)'!$D:$D,,0)</f>
        <v>0</v>
      </c>
      <c r="G1101" s="3">
        <v>46026</v>
      </c>
      <c r="H1101">
        <v>63425230</v>
      </c>
      <c r="I1101">
        <v>63425230</v>
      </c>
      <c r="K1101" t="s">
        <v>1983</v>
      </c>
      <c r="O1101" s="3">
        <v>46026</v>
      </c>
      <c r="S1101" t="s">
        <v>771</v>
      </c>
      <c r="T1101" t="s">
        <v>84</v>
      </c>
      <c r="U1101" t="s">
        <v>2333</v>
      </c>
      <c r="V1101" t="e">
        <f>_xlfn.XLOOKUP(UTILIZADAS[[#This Row],[Contacto1]],Tabla2[phone_number_dialed],Tabla2[status_name],,0)</f>
        <v>#N/A</v>
      </c>
    </row>
    <row r="1102" spans="1:22" hidden="1">
      <c r="A1102" s="86" t="s">
        <v>2121</v>
      </c>
      <c r="B1102" t="s">
        <v>838</v>
      </c>
      <c r="C1102" s="4">
        <v>355347760000</v>
      </c>
      <c r="D1102" t="s">
        <v>3945</v>
      </c>
      <c r="E1102">
        <f>+_xlfn.XLOOKUP(UTILIZADAS[[#This Row],[Numero_Cuenta]],'[1]cobros_marzo (fijo)'!$B:$B,'[1]cobros_marzo (fijo)'!$D:$D,,0)</f>
        <v>0</v>
      </c>
      <c r="G1102" s="3">
        <v>46026</v>
      </c>
      <c r="H1102">
        <v>65964756</v>
      </c>
      <c r="I1102">
        <v>65964756</v>
      </c>
      <c r="K1102" t="s">
        <v>3323</v>
      </c>
      <c r="O1102" s="3">
        <v>46026</v>
      </c>
      <c r="S1102" t="s">
        <v>839</v>
      </c>
      <c r="T1102" t="s">
        <v>64</v>
      </c>
      <c r="U1102" t="s">
        <v>2333</v>
      </c>
      <c r="V1102" t="e">
        <f>_xlfn.XLOOKUP(UTILIZADAS[[#This Row],[Contacto1]],Tabla2[phone_number_dialed],Tabla2[status_name],,0)</f>
        <v>#N/A</v>
      </c>
    </row>
    <row r="1103" spans="1:22" hidden="1">
      <c r="A1103" s="86" t="s">
        <v>2121</v>
      </c>
      <c r="B1103" t="s">
        <v>812</v>
      </c>
      <c r="C1103" s="4">
        <v>355345270000</v>
      </c>
      <c r="D1103" t="s">
        <v>3945</v>
      </c>
      <c r="E1103">
        <f>+_xlfn.XLOOKUP(UTILIZADAS[[#This Row],[Numero_Cuenta]],'[1]cobros_marzo (fijo)'!$B:$B,'[1]cobros_marzo (fijo)'!$D:$D,,0)</f>
        <v>0</v>
      </c>
      <c r="G1103" s="3">
        <v>46026</v>
      </c>
      <c r="H1103">
        <v>63017723</v>
      </c>
      <c r="I1103">
        <v>63017723</v>
      </c>
      <c r="K1103" t="s">
        <v>3324</v>
      </c>
      <c r="O1103" s="3">
        <v>46026</v>
      </c>
      <c r="S1103" t="s">
        <v>813</v>
      </c>
      <c r="T1103" t="s">
        <v>64</v>
      </c>
      <c r="U1103" t="s">
        <v>2333</v>
      </c>
      <c r="V1103" t="e">
        <f>_xlfn.XLOOKUP(UTILIZADAS[[#This Row],[Contacto1]],Tabla2[phone_number_dialed],Tabla2[status_name],,0)</f>
        <v>#N/A</v>
      </c>
    </row>
    <row r="1104" spans="1:22" hidden="1">
      <c r="A1104" s="86" t="s">
        <v>2121</v>
      </c>
      <c r="B1104" t="s">
        <v>818</v>
      </c>
      <c r="C1104" s="4">
        <v>358349360000</v>
      </c>
      <c r="D1104" t="s">
        <v>3945</v>
      </c>
      <c r="E1104">
        <f>+_xlfn.XLOOKUP(UTILIZADAS[[#This Row],[Numero_Cuenta]],'[1]cobros_marzo (fijo)'!$B:$B,'[1]cobros_marzo (fijo)'!$D:$D,,0)</f>
        <v>0</v>
      </c>
      <c r="G1104" s="3">
        <v>46026</v>
      </c>
      <c r="H1104">
        <v>65343455</v>
      </c>
      <c r="I1104">
        <v>65343455</v>
      </c>
      <c r="K1104" t="s">
        <v>3325</v>
      </c>
      <c r="O1104" s="3">
        <v>46026</v>
      </c>
      <c r="S1104" t="s">
        <v>819</v>
      </c>
      <c r="T1104" t="s">
        <v>64</v>
      </c>
      <c r="U1104" t="s">
        <v>2333</v>
      </c>
      <c r="V1104" t="e">
        <f>_xlfn.XLOOKUP(UTILIZADAS[[#This Row],[Contacto1]],Tabla2[phone_number_dialed],Tabla2[status_name],,0)</f>
        <v>#N/A</v>
      </c>
    </row>
    <row r="1105" spans="1:22" hidden="1">
      <c r="A1105" s="86" t="s">
        <v>2121</v>
      </c>
      <c r="B1105" t="s">
        <v>822</v>
      </c>
      <c r="C1105" s="4">
        <v>355342060000</v>
      </c>
      <c r="D1105" t="s">
        <v>3945</v>
      </c>
      <c r="E1105">
        <f>+_xlfn.XLOOKUP(UTILIZADAS[[#This Row],[Numero_Cuenta]],'[1]cobros_marzo (fijo)'!$B:$B,'[1]cobros_marzo (fijo)'!$D:$D,,0)</f>
        <v>0</v>
      </c>
      <c r="G1105" s="3">
        <v>46026</v>
      </c>
      <c r="H1105">
        <v>63829194</v>
      </c>
      <c r="I1105">
        <v>63829194</v>
      </c>
      <c r="K1105" t="s">
        <v>3296</v>
      </c>
      <c r="O1105" s="3">
        <v>46026</v>
      </c>
      <c r="S1105" t="s">
        <v>823</v>
      </c>
      <c r="T1105" t="s">
        <v>64</v>
      </c>
      <c r="U1105" t="s">
        <v>2333</v>
      </c>
      <c r="V1105" t="e">
        <f>_xlfn.XLOOKUP(UTILIZADAS[[#This Row],[Contacto1]],Tabla2[phone_number_dialed],Tabla2[status_name],,0)</f>
        <v>#N/A</v>
      </c>
    </row>
    <row r="1106" spans="1:22" hidden="1">
      <c r="A1106" s="86" t="s">
        <v>2121</v>
      </c>
      <c r="B1106" t="s">
        <v>824</v>
      </c>
      <c r="C1106" s="4">
        <v>353350290000</v>
      </c>
      <c r="D1106" t="s">
        <v>3945</v>
      </c>
      <c r="E1106">
        <f>+_xlfn.XLOOKUP(UTILIZADAS[[#This Row],[Numero_Cuenta]],'[1]cobros_marzo (fijo)'!$B:$B,'[1]cobros_marzo (fijo)'!$D:$D,,0)</f>
        <v>0</v>
      </c>
      <c r="G1106" s="3">
        <v>46026</v>
      </c>
      <c r="H1106">
        <v>64136623</v>
      </c>
      <c r="I1106">
        <v>64136623</v>
      </c>
      <c r="K1106" t="s">
        <v>3326</v>
      </c>
      <c r="O1106" s="3">
        <v>46026</v>
      </c>
      <c r="S1106" t="s">
        <v>825</v>
      </c>
      <c r="T1106" t="s">
        <v>64</v>
      </c>
      <c r="U1106" t="s">
        <v>2333</v>
      </c>
      <c r="V1106" t="e">
        <f>_xlfn.XLOOKUP(UTILIZADAS[[#This Row],[Contacto1]],Tabla2[phone_number_dialed],Tabla2[status_name],,0)</f>
        <v>#N/A</v>
      </c>
    </row>
    <row r="1107" spans="1:22" hidden="1">
      <c r="A1107" s="86" t="s">
        <v>2121</v>
      </c>
      <c r="B1107" t="s">
        <v>736</v>
      </c>
      <c r="C1107" s="4">
        <v>358347940000</v>
      </c>
      <c r="D1107" t="s">
        <v>3945</v>
      </c>
      <c r="E1107">
        <f>+_xlfn.XLOOKUP(UTILIZADAS[[#This Row],[Numero_Cuenta]],'[1]cobros_marzo (fijo)'!$B:$B,'[1]cobros_marzo (fijo)'!$D:$D,,0)</f>
        <v>0</v>
      </c>
      <c r="G1107" s="3">
        <v>46026</v>
      </c>
      <c r="H1107">
        <v>69892872</v>
      </c>
      <c r="I1107">
        <v>69892872</v>
      </c>
      <c r="K1107" t="s">
        <v>3327</v>
      </c>
      <c r="O1107" s="3">
        <v>46026</v>
      </c>
      <c r="S1107" t="s">
        <v>737</v>
      </c>
      <c r="T1107" t="s">
        <v>64</v>
      </c>
      <c r="U1107" t="s">
        <v>2333</v>
      </c>
      <c r="V1107" t="e">
        <f>_xlfn.XLOOKUP(UTILIZADAS[[#This Row],[Contacto1]],Tabla2[phone_number_dialed],Tabla2[status_name],,0)</f>
        <v>#N/A</v>
      </c>
    </row>
    <row r="1108" spans="1:22" hidden="1">
      <c r="A1108" s="86" t="s">
        <v>2121</v>
      </c>
      <c r="B1108" t="s">
        <v>746</v>
      </c>
      <c r="C1108" s="4">
        <v>352344420000</v>
      </c>
      <c r="D1108" t="s">
        <v>3945</v>
      </c>
      <c r="E1108">
        <f>+_xlfn.XLOOKUP(UTILIZADAS[[#This Row],[Numero_Cuenta]],'[1]cobros_marzo (fijo)'!$B:$B,'[1]cobros_marzo (fijo)'!$D:$D,,0)</f>
        <v>0</v>
      </c>
      <c r="G1108" s="3">
        <v>46026</v>
      </c>
      <c r="H1108">
        <v>69692517</v>
      </c>
      <c r="I1108">
        <v>69692517</v>
      </c>
      <c r="K1108" t="s">
        <v>3328</v>
      </c>
      <c r="O1108" s="3">
        <v>46026</v>
      </c>
      <c r="S1108" t="s">
        <v>747</v>
      </c>
      <c r="T1108" t="s">
        <v>64</v>
      </c>
      <c r="U1108" t="s">
        <v>2333</v>
      </c>
      <c r="V1108" t="e">
        <f>_xlfn.XLOOKUP(UTILIZADAS[[#This Row],[Contacto1]],Tabla2[phone_number_dialed],Tabla2[status_name],,0)</f>
        <v>#N/A</v>
      </c>
    </row>
    <row r="1109" spans="1:22" hidden="1">
      <c r="A1109" s="86" t="s">
        <v>2121</v>
      </c>
      <c r="B1109" t="s">
        <v>758</v>
      </c>
      <c r="C1109" s="4">
        <v>217044350000</v>
      </c>
      <c r="D1109" t="s">
        <v>3945</v>
      </c>
      <c r="E1109">
        <f>+_xlfn.XLOOKUP(UTILIZADAS[[#This Row],[Numero_Cuenta]],'[1]cobros_marzo (fijo)'!$B:$B,'[1]cobros_marzo (fijo)'!$D:$D,,0)</f>
        <v>0</v>
      </c>
      <c r="G1109" s="3">
        <v>46026</v>
      </c>
      <c r="H1109">
        <v>65582655</v>
      </c>
      <c r="I1109">
        <v>65582655</v>
      </c>
      <c r="K1109" t="s">
        <v>3329</v>
      </c>
      <c r="O1109" s="3">
        <v>46026</v>
      </c>
      <c r="S1109" t="s">
        <v>759</v>
      </c>
      <c r="T1109" t="s">
        <v>64</v>
      </c>
      <c r="U1109" t="s">
        <v>2333</v>
      </c>
      <c r="V1109" t="e">
        <f>_xlfn.XLOOKUP(UTILIZADAS[[#This Row],[Contacto1]],Tabla2[phone_number_dialed],Tabla2[status_name],,0)</f>
        <v>#N/A</v>
      </c>
    </row>
    <row r="1110" spans="1:22" hidden="1">
      <c r="A1110" s="86" t="s">
        <v>2121</v>
      </c>
      <c r="B1110" t="s">
        <v>770</v>
      </c>
      <c r="C1110" s="4">
        <v>356348070000</v>
      </c>
      <c r="D1110" t="s">
        <v>3945</v>
      </c>
      <c r="E1110">
        <f>+_xlfn.XLOOKUP(UTILIZADAS[[#This Row],[Numero_Cuenta]],'[1]cobros_marzo (fijo)'!$B:$B,'[1]cobros_marzo (fijo)'!$D:$D,,0)</f>
        <v>0</v>
      </c>
      <c r="G1110" s="3">
        <v>46026</v>
      </c>
      <c r="H1110">
        <v>63425230</v>
      </c>
      <c r="I1110">
        <v>63425230</v>
      </c>
      <c r="K1110" t="s">
        <v>3330</v>
      </c>
      <c r="O1110" s="3">
        <v>46026</v>
      </c>
      <c r="S1110" t="s">
        <v>771</v>
      </c>
      <c r="T1110" t="s">
        <v>84</v>
      </c>
      <c r="U1110" t="s">
        <v>2333</v>
      </c>
      <c r="V1110" t="e">
        <f>_xlfn.XLOOKUP(UTILIZADAS[[#This Row],[Contacto1]],Tabla2[phone_number_dialed],Tabla2[status_name],,0)</f>
        <v>#N/A</v>
      </c>
    </row>
    <row r="1111" spans="1:22" hidden="1">
      <c r="A1111" s="86" t="s">
        <v>2121</v>
      </c>
      <c r="B1111" t="s">
        <v>772</v>
      </c>
      <c r="C1111" s="4">
        <v>357352250000</v>
      </c>
      <c r="D1111" t="s">
        <v>3945</v>
      </c>
      <c r="E1111">
        <f>+_xlfn.XLOOKUP(UTILIZADAS[[#This Row],[Numero_Cuenta]],'[1]cobros_marzo (fijo)'!$B:$B,'[1]cobros_marzo (fijo)'!$D:$D,,0)</f>
        <v>0</v>
      </c>
      <c r="G1111" s="3">
        <v>46026</v>
      </c>
      <c r="H1111">
        <v>66939894</v>
      </c>
      <c r="I1111">
        <v>66939894</v>
      </c>
      <c r="K1111" t="s">
        <v>3331</v>
      </c>
      <c r="O1111" s="3">
        <v>46026</v>
      </c>
      <c r="S1111" t="s">
        <v>773</v>
      </c>
      <c r="T1111" t="s">
        <v>64</v>
      </c>
      <c r="U1111" t="s">
        <v>2333</v>
      </c>
      <c r="V1111" t="e">
        <f>_xlfn.XLOOKUP(UTILIZADAS[[#This Row],[Contacto1]],Tabla2[phone_number_dialed],Tabla2[status_name],,0)</f>
        <v>#N/A</v>
      </c>
    </row>
    <row r="1112" spans="1:22" hidden="1">
      <c r="A1112" s="86" t="s">
        <v>2121</v>
      </c>
      <c r="B1112" t="s">
        <v>780</v>
      </c>
      <c r="C1112" s="4">
        <v>358351850000</v>
      </c>
      <c r="D1112" t="s">
        <v>3945</v>
      </c>
      <c r="E1112">
        <f>+_xlfn.XLOOKUP(UTILIZADAS[[#This Row],[Numero_Cuenta]],'[1]cobros_marzo (fijo)'!$B:$B,'[1]cobros_marzo (fijo)'!$D:$D,,0)</f>
        <v>0</v>
      </c>
      <c r="G1112" s="3">
        <v>46026</v>
      </c>
      <c r="H1112">
        <v>65619314</v>
      </c>
      <c r="I1112">
        <v>65619314</v>
      </c>
      <c r="K1112" t="s">
        <v>3332</v>
      </c>
      <c r="O1112" s="3">
        <v>46026</v>
      </c>
      <c r="S1112" t="s">
        <v>781</v>
      </c>
      <c r="T1112" t="s">
        <v>64</v>
      </c>
      <c r="U1112" t="s">
        <v>2333</v>
      </c>
      <c r="V1112" t="e">
        <f>_xlfn.XLOOKUP(UTILIZADAS[[#This Row],[Contacto1]],Tabla2[phone_number_dialed],Tabla2[status_name],,0)</f>
        <v>#N/A</v>
      </c>
    </row>
    <row r="1113" spans="1:22" hidden="1">
      <c r="A1113" s="86" t="s">
        <v>2121</v>
      </c>
      <c r="B1113" t="s">
        <v>782</v>
      </c>
      <c r="C1113" s="4">
        <v>292092850000</v>
      </c>
      <c r="D1113" t="s">
        <v>3945</v>
      </c>
      <c r="E1113">
        <f>+_xlfn.XLOOKUP(UTILIZADAS[[#This Row],[Numero_Cuenta]],'[1]cobros_marzo (fijo)'!$B:$B,'[1]cobros_marzo (fijo)'!$D:$D,,0)</f>
        <v>0</v>
      </c>
      <c r="G1113" s="3">
        <v>46026</v>
      </c>
      <c r="H1113">
        <v>66662952</v>
      </c>
      <c r="I1113">
        <v>66662952</v>
      </c>
      <c r="K1113" t="s">
        <v>3333</v>
      </c>
      <c r="O1113" s="3">
        <v>46026</v>
      </c>
      <c r="S1113" t="s">
        <v>783</v>
      </c>
      <c r="T1113" t="s">
        <v>72</v>
      </c>
      <c r="U1113" t="s">
        <v>2333</v>
      </c>
      <c r="V1113" t="e">
        <f>_xlfn.XLOOKUP(UTILIZADAS[[#This Row],[Contacto1]],Tabla2[phone_number_dialed],Tabla2[status_name],,0)</f>
        <v>#N/A</v>
      </c>
    </row>
    <row r="1114" spans="1:22" hidden="1">
      <c r="A1114" s="86" t="s">
        <v>2121</v>
      </c>
      <c r="B1114" t="s">
        <v>786</v>
      </c>
      <c r="C1114" s="4">
        <v>282015770000</v>
      </c>
      <c r="D1114" t="s">
        <v>3945</v>
      </c>
      <c r="E1114">
        <f>+_xlfn.XLOOKUP(UTILIZADAS[[#This Row],[Numero_Cuenta]],'[1]cobros_marzo (fijo)'!$B:$B,'[1]cobros_marzo (fijo)'!$D:$D,,0)</f>
        <v>0</v>
      </c>
      <c r="G1114" s="3">
        <v>46026</v>
      </c>
      <c r="H1114">
        <v>66925289</v>
      </c>
      <c r="I1114">
        <v>66925289</v>
      </c>
      <c r="K1114" t="s">
        <v>3334</v>
      </c>
      <c r="O1114" s="3">
        <v>46026</v>
      </c>
      <c r="S1114" t="s">
        <v>787</v>
      </c>
      <c r="T1114" t="s">
        <v>85</v>
      </c>
      <c r="U1114" t="s">
        <v>2333</v>
      </c>
      <c r="V1114" t="e">
        <f>_xlfn.XLOOKUP(UTILIZADAS[[#This Row],[Contacto1]],Tabla2[phone_number_dialed],Tabla2[status_name],,0)</f>
        <v>#N/A</v>
      </c>
    </row>
    <row r="1115" spans="1:22" hidden="1">
      <c r="A1115" s="86" t="s">
        <v>2121</v>
      </c>
      <c r="B1115" t="s">
        <v>792</v>
      </c>
      <c r="C1115" s="4">
        <v>359350370000</v>
      </c>
      <c r="D1115" t="s">
        <v>3945</v>
      </c>
      <c r="E1115">
        <f>+_xlfn.XLOOKUP(UTILIZADAS[[#This Row],[Numero_Cuenta]],'[1]cobros_marzo (fijo)'!$B:$B,'[1]cobros_marzo (fijo)'!$D:$D,,0)</f>
        <v>0</v>
      </c>
      <c r="G1115" s="3">
        <v>46026</v>
      </c>
      <c r="H1115">
        <v>68970231</v>
      </c>
      <c r="I1115">
        <v>68970231</v>
      </c>
      <c r="K1115" t="s">
        <v>3335</v>
      </c>
      <c r="O1115" s="3">
        <v>46026</v>
      </c>
      <c r="S1115" t="s">
        <v>793</v>
      </c>
      <c r="T1115" t="s">
        <v>64</v>
      </c>
      <c r="U1115" t="s">
        <v>2333</v>
      </c>
      <c r="V1115" t="e">
        <f>_xlfn.XLOOKUP(UTILIZADAS[[#This Row],[Contacto1]],Tabla2[phone_number_dialed],Tabla2[status_name],,0)</f>
        <v>#N/A</v>
      </c>
    </row>
    <row r="1116" spans="1:22" hidden="1">
      <c r="A1116" s="86" t="s">
        <v>2121</v>
      </c>
      <c r="B1116" t="s">
        <v>794</v>
      </c>
      <c r="C1116" s="4">
        <v>352351040000</v>
      </c>
      <c r="D1116" t="s">
        <v>3945</v>
      </c>
      <c r="E1116">
        <f>+_xlfn.XLOOKUP(UTILIZADAS[[#This Row],[Numero_Cuenta]],'[1]cobros_marzo (fijo)'!$B:$B,'[1]cobros_marzo (fijo)'!$D:$D,,0)</f>
        <v>0</v>
      </c>
      <c r="G1116" s="3">
        <v>46026</v>
      </c>
      <c r="H1116">
        <v>69812237</v>
      </c>
      <c r="I1116">
        <v>69812237</v>
      </c>
      <c r="K1116" t="s">
        <v>3336</v>
      </c>
      <c r="O1116" s="3">
        <v>46026</v>
      </c>
      <c r="S1116" t="s">
        <v>795</v>
      </c>
      <c r="T1116" t="s">
        <v>64</v>
      </c>
      <c r="U1116" t="s">
        <v>2333</v>
      </c>
      <c r="V1116" t="e">
        <f>_xlfn.XLOOKUP(UTILIZADAS[[#This Row],[Contacto1]],Tabla2[phone_number_dialed],Tabla2[status_name],,0)</f>
        <v>#N/A</v>
      </c>
    </row>
    <row r="1117" spans="1:22" hidden="1">
      <c r="A1117" s="86" t="s">
        <v>2121</v>
      </c>
      <c r="B1117" t="s">
        <v>798</v>
      </c>
      <c r="C1117" s="4">
        <v>353351260000</v>
      </c>
      <c r="D1117" t="s">
        <v>3945</v>
      </c>
      <c r="E1117">
        <f>+_xlfn.XLOOKUP(UTILIZADAS[[#This Row],[Numero_Cuenta]],'[1]cobros_marzo (fijo)'!$B:$B,'[1]cobros_marzo (fijo)'!$D:$D,,0)</f>
        <v>0</v>
      </c>
      <c r="G1117" s="3">
        <v>46026</v>
      </c>
      <c r="H1117">
        <v>67321070</v>
      </c>
      <c r="I1117">
        <v>67321070</v>
      </c>
      <c r="K1117" t="s">
        <v>3337</v>
      </c>
      <c r="O1117" s="3">
        <v>46026</v>
      </c>
      <c r="S1117" t="s">
        <v>799</v>
      </c>
      <c r="T1117" t="s">
        <v>64</v>
      </c>
      <c r="U1117" t="s">
        <v>2333</v>
      </c>
      <c r="V1117" t="e">
        <f>_xlfn.XLOOKUP(UTILIZADAS[[#This Row],[Contacto1]],Tabla2[phone_number_dialed],Tabla2[status_name],,0)</f>
        <v>#N/A</v>
      </c>
    </row>
    <row r="1118" spans="1:22" hidden="1">
      <c r="A1118" s="86" t="s">
        <v>2121</v>
      </c>
      <c r="B1118" t="s">
        <v>800</v>
      </c>
      <c r="C1118" s="4">
        <v>359352320000</v>
      </c>
      <c r="D1118" t="s">
        <v>3945</v>
      </c>
      <c r="E1118">
        <f>+_xlfn.XLOOKUP(UTILIZADAS[[#This Row],[Numero_Cuenta]],'[1]cobros_marzo (fijo)'!$B:$B,'[1]cobros_marzo (fijo)'!$D:$D,,0)</f>
        <v>0</v>
      </c>
      <c r="G1118" s="3">
        <v>46026</v>
      </c>
      <c r="H1118">
        <v>63068028</v>
      </c>
      <c r="I1118">
        <v>63068028</v>
      </c>
      <c r="K1118" t="s">
        <v>3338</v>
      </c>
      <c r="O1118" s="3">
        <v>46026</v>
      </c>
      <c r="S1118" t="s">
        <v>801</v>
      </c>
      <c r="T1118" t="s">
        <v>64</v>
      </c>
      <c r="U1118" t="s">
        <v>2333</v>
      </c>
      <c r="V1118" t="e">
        <f>_xlfn.XLOOKUP(UTILIZADAS[[#This Row],[Contacto1]],Tabla2[phone_number_dialed],Tabla2[status_name],,0)</f>
        <v>#N/A</v>
      </c>
    </row>
    <row r="1119" spans="1:22" hidden="1">
      <c r="A1119" s="86" t="s">
        <v>2121</v>
      </c>
      <c r="B1119" t="s">
        <v>806</v>
      </c>
      <c r="C1119" s="4">
        <v>354328720000</v>
      </c>
      <c r="D1119" t="s">
        <v>3945</v>
      </c>
      <c r="E1119">
        <f>+_xlfn.XLOOKUP(UTILIZADAS[[#This Row],[Numero_Cuenta]],'[1]cobros_marzo (fijo)'!$B:$B,'[1]cobros_marzo (fijo)'!$D:$D,,0)</f>
        <v>0</v>
      </c>
      <c r="G1119" s="3">
        <v>46026</v>
      </c>
      <c r="H1119">
        <v>67129550</v>
      </c>
      <c r="I1119">
        <v>67129550</v>
      </c>
      <c r="K1119" t="s">
        <v>3339</v>
      </c>
      <c r="O1119" s="3">
        <v>46026</v>
      </c>
      <c r="S1119" t="s">
        <v>807</v>
      </c>
      <c r="T1119" t="s">
        <v>64</v>
      </c>
      <c r="U1119" t="s">
        <v>2333</v>
      </c>
      <c r="V1119" t="e">
        <f>_xlfn.XLOOKUP(UTILIZADAS[[#This Row],[Contacto1]],Tabla2[phone_number_dialed],Tabla2[status_name],,0)</f>
        <v>#N/A</v>
      </c>
    </row>
    <row r="1120" spans="1:22" hidden="1">
      <c r="A1120" s="86" t="s">
        <v>2121</v>
      </c>
      <c r="B1120" t="s">
        <v>808</v>
      </c>
      <c r="C1120" s="4">
        <v>351346870000</v>
      </c>
      <c r="D1120" t="s">
        <v>3945</v>
      </c>
      <c r="E1120">
        <f>+_xlfn.XLOOKUP(UTILIZADAS[[#This Row],[Numero_Cuenta]],'[1]cobros_marzo (fijo)'!$B:$B,'[1]cobros_marzo (fijo)'!$D:$D,,0)</f>
        <v>0</v>
      </c>
      <c r="G1120" s="3">
        <v>46026</v>
      </c>
      <c r="H1120">
        <v>60320794</v>
      </c>
      <c r="I1120">
        <v>60320794</v>
      </c>
      <c r="K1120" t="s">
        <v>3340</v>
      </c>
      <c r="O1120" s="3">
        <v>46026</v>
      </c>
      <c r="S1120" t="s">
        <v>809</v>
      </c>
      <c r="T1120" t="s">
        <v>64</v>
      </c>
      <c r="U1120" t="s">
        <v>2333</v>
      </c>
      <c r="V1120" t="e">
        <f>_xlfn.XLOOKUP(UTILIZADAS[[#This Row],[Contacto1]],Tabla2[phone_number_dialed],Tabla2[status_name],,0)</f>
        <v>#N/A</v>
      </c>
    </row>
    <row r="1121" spans="1:22" hidden="1">
      <c r="A1121" s="86" t="s">
        <v>2121</v>
      </c>
      <c r="B1121" t="s">
        <v>726</v>
      </c>
      <c r="C1121" s="4">
        <v>355247760000</v>
      </c>
      <c r="D1121" t="s">
        <v>3945</v>
      </c>
      <c r="E1121">
        <f>+_xlfn.XLOOKUP(UTILIZADAS[[#This Row],[Numero_Cuenta]],'[1]cobros_marzo (fijo)'!$B:$B,'[1]cobros_marzo (fijo)'!$D:$D,,0)</f>
        <v>0</v>
      </c>
      <c r="G1121" s="3">
        <v>46026</v>
      </c>
      <c r="H1121">
        <v>69967944</v>
      </c>
      <c r="I1121">
        <v>69967944</v>
      </c>
      <c r="K1121" t="s">
        <v>3341</v>
      </c>
      <c r="O1121" s="3">
        <v>46026</v>
      </c>
      <c r="S1121" t="s">
        <v>727</v>
      </c>
      <c r="T1121" t="s">
        <v>64</v>
      </c>
      <c r="U1121" t="s">
        <v>2333</v>
      </c>
      <c r="V1121" t="e">
        <f>_xlfn.XLOOKUP(UTILIZADAS[[#This Row],[Contacto1]],Tabla2[phone_number_dialed],Tabla2[status_name],,0)</f>
        <v>#N/A</v>
      </c>
    </row>
    <row r="1122" spans="1:22" hidden="1">
      <c r="A1122" s="86" t="s">
        <v>2121</v>
      </c>
      <c r="B1122" t="s">
        <v>730</v>
      </c>
      <c r="C1122" s="4">
        <v>358352750000</v>
      </c>
      <c r="D1122" t="s">
        <v>3945</v>
      </c>
      <c r="E1122">
        <f>+_xlfn.XLOOKUP(UTILIZADAS[[#This Row],[Numero_Cuenta]],'[1]cobros_marzo (fijo)'!$B:$B,'[1]cobros_marzo (fijo)'!$D:$D,,0)</f>
        <v>0</v>
      </c>
      <c r="G1122" s="3">
        <v>46026</v>
      </c>
      <c r="H1122">
        <v>64427752</v>
      </c>
      <c r="I1122">
        <v>64427752</v>
      </c>
      <c r="K1122" t="s">
        <v>3342</v>
      </c>
      <c r="O1122" s="3">
        <v>46026</v>
      </c>
      <c r="S1122" t="s">
        <v>731</v>
      </c>
      <c r="T1122" t="s">
        <v>64</v>
      </c>
      <c r="U1122" t="s">
        <v>2333</v>
      </c>
      <c r="V1122" t="e">
        <f>_xlfn.XLOOKUP(UTILIZADAS[[#This Row],[Contacto1]],Tabla2[phone_number_dialed],Tabla2[status_name],,0)</f>
        <v>#N/A</v>
      </c>
    </row>
    <row r="1123" spans="1:22" hidden="1">
      <c r="A1123" s="86" t="s">
        <v>2121</v>
      </c>
      <c r="B1123" t="s">
        <v>732</v>
      </c>
      <c r="C1123" s="4">
        <v>355353430000</v>
      </c>
      <c r="D1123" t="s">
        <v>3945</v>
      </c>
      <c r="E1123">
        <f>+_xlfn.XLOOKUP(UTILIZADAS[[#This Row],[Numero_Cuenta]],'[1]cobros_marzo (fijo)'!$B:$B,'[1]cobros_marzo (fijo)'!$D:$D,,0)</f>
        <v>0</v>
      </c>
      <c r="G1123" s="3">
        <v>46026</v>
      </c>
      <c r="H1123">
        <v>65401943</v>
      </c>
      <c r="I1123">
        <v>65401943</v>
      </c>
      <c r="K1123" t="s">
        <v>3343</v>
      </c>
      <c r="O1123" s="3">
        <v>46026</v>
      </c>
      <c r="S1123" t="s">
        <v>733</v>
      </c>
      <c r="T1123" t="s">
        <v>72</v>
      </c>
      <c r="U1123" t="s">
        <v>2333</v>
      </c>
      <c r="V1123" t="e">
        <f>_xlfn.XLOOKUP(UTILIZADAS[[#This Row],[Contacto1]],Tabla2[phone_number_dialed],Tabla2[status_name],,0)</f>
        <v>#N/A</v>
      </c>
    </row>
    <row r="1124" spans="1:22" hidden="1">
      <c r="A1124" s="86" t="s">
        <v>2121</v>
      </c>
      <c r="B1124" t="s">
        <v>734</v>
      </c>
      <c r="C1124" s="4">
        <v>353350210000</v>
      </c>
      <c r="D1124" t="s">
        <v>3945</v>
      </c>
      <c r="E1124">
        <f>+_xlfn.XLOOKUP(UTILIZADAS[[#This Row],[Numero_Cuenta]],'[1]cobros_marzo (fijo)'!$B:$B,'[1]cobros_marzo (fijo)'!$D:$D,,0)</f>
        <v>0</v>
      </c>
      <c r="G1124" s="3">
        <v>46026</v>
      </c>
      <c r="H1124">
        <v>68592283</v>
      </c>
      <c r="I1124">
        <v>68592283</v>
      </c>
      <c r="K1124" t="s">
        <v>3344</v>
      </c>
      <c r="O1124" s="3">
        <v>46026</v>
      </c>
      <c r="S1124" t="s">
        <v>735</v>
      </c>
      <c r="T1124" t="s">
        <v>64</v>
      </c>
      <c r="U1124" t="s">
        <v>2333</v>
      </c>
      <c r="V1124" t="e">
        <f>_xlfn.XLOOKUP(UTILIZADAS[[#This Row],[Contacto1]],Tabla2[phone_number_dialed],Tabla2[status_name],,0)</f>
        <v>#N/A</v>
      </c>
    </row>
    <row r="1125" spans="1:22" hidden="1">
      <c r="A1125" s="86" t="s">
        <v>2121</v>
      </c>
      <c r="B1125" t="s">
        <v>650</v>
      </c>
      <c r="C1125" s="4">
        <v>351355020000</v>
      </c>
      <c r="D1125" t="s">
        <v>3945</v>
      </c>
      <c r="E1125">
        <f>+_xlfn.XLOOKUP(UTILIZADAS[[#This Row],[Numero_Cuenta]],'[1]cobros_marzo (fijo)'!$B:$B,'[1]cobros_marzo (fijo)'!$D:$D,,0)</f>
        <v>0</v>
      </c>
      <c r="G1125" s="3">
        <v>46026</v>
      </c>
      <c r="H1125">
        <v>63951904</v>
      </c>
      <c r="I1125">
        <v>63951904</v>
      </c>
      <c r="K1125" t="s">
        <v>3345</v>
      </c>
      <c r="O1125" s="3">
        <v>46026</v>
      </c>
      <c r="S1125" t="s">
        <v>651</v>
      </c>
      <c r="T1125" t="s">
        <v>64</v>
      </c>
      <c r="U1125" t="s">
        <v>2333</v>
      </c>
      <c r="V1125" t="e">
        <f>_xlfn.XLOOKUP(UTILIZADAS[[#This Row],[Contacto1]],Tabla2[phone_number_dialed],Tabla2[status_name],,0)</f>
        <v>#N/A</v>
      </c>
    </row>
    <row r="1126" spans="1:22" hidden="1">
      <c r="A1126" s="86" t="s">
        <v>2121</v>
      </c>
      <c r="B1126" t="s">
        <v>658</v>
      </c>
      <c r="C1126" s="4">
        <v>354329990000</v>
      </c>
      <c r="D1126" t="s">
        <v>3945</v>
      </c>
      <c r="E1126">
        <f>+_xlfn.XLOOKUP(UTILIZADAS[[#This Row],[Numero_Cuenta]],'[1]cobros_marzo (fijo)'!$B:$B,'[1]cobros_marzo (fijo)'!$D:$D,,0)</f>
        <v>0</v>
      </c>
      <c r="G1126" s="3">
        <v>46026</v>
      </c>
      <c r="H1126">
        <v>62585373</v>
      </c>
      <c r="I1126">
        <v>62585373</v>
      </c>
      <c r="K1126" t="s">
        <v>3346</v>
      </c>
      <c r="O1126" s="3">
        <v>46026</v>
      </c>
      <c r="S1126" t="s">
        <v>659</v>
      </c>
      <c r="T1126" t="s">
        <v>64</v>
      </c>
      <c r="U1126" t="s">
        <v>2333</v>
      </c>
      <c r="V1126" t="e">
        <f>_xlfn.XLOOKUP(UTILIZADAS[[#This Row],[Contacto1]],Tabla2[phone_number_dialed],Tabla2[status_name],,0)</f>
        <v>#N/A</v>
      </c>
    </row>
    <row r="1127" spans="1:22" hidden="1">
      <c r="A1127" s="86" t="s">
        <v>2121</v>
      </c>
      <c r="B1127" t="s">
        <v>664</v>
      </c>
      <c r="C1127" s="4">
        <v>358351040000</v>
      </c>
      <c r="D1127" t="s">
        <v>3945</v>
      </c>
      <c r="E1127">
        <f>+_xlfn.XLOOKUP(UTILIZADAS[[#This Row],[Numero_Cuenta]],'[1]cobros_marzo (fijo)'!$B:$B,'[1]cobros_marzo (fijo)'!$D:$D,,0)</f>
        <v>0</v>
      </c>
      <c r="G1127" s="3">
        <v>46026</v>
      </c>
      <c r="H1127">
        <v>67890543</v>
      </c>
      <c r="I1127">
        <v>67890543</v>
      </c>
      <c r="K1127" t="s">
        <v>2023</v>
      </c>
      <c r="O1127" s="3">
        <v>46026</v>
      </c>
      <c r="S1127" t="s">
        <v>665</v>
      </c>
      <c r="T1127" t="s">
        <v>64</v>
      </c>
      <c r="U1127" t="s">
        <v>2333</v>
      </c>
      <c r="V1127" t="e">
        <f>_xlfn.XLOOKUP(UTILIZADAS[[#This Row],[Contacto1]],Tabla2[phone_number_dialed],Tabla2[status_name],,0)</f>
        <v>#N/A</v>
      </c>
    </row>
    <row r="1128" spans="1:22" hidden="1">
      <c r="A1128" s="86" t="s">
        <v>2121</v>
      </c>
      <c r="B1128" t="s">
        <v>666</v>
      </c>
      <c r="C1128" s="4">
        <v>353353280000</v>
      </c>
      <c r="D1128" t="s">
        <v>3945</v>
      </c>
      <c r="E1128">
        <f>+_xlfn.XLOOKUP(UTILIZADAS[[#This Row],[Numero_Cuenta]],'[1]cobros_marzo (fijo)'!$B:$B,'[1]cobros_marzo (fijo)'!$D:$D,,0)</f>
        <v>0</v>
      </c>
      <c r="G1128" s="3">
        <v>46026</v>
      </c>
      <c r="H1128">
        <v>68905432</v>
      </c>
      <c r="I1128">
        <v>68905432</v>
      </c>
      <c r="K1128" t="s">
        <v>3347</v>
      </c>
      <c r="O1128" s="3">
        <v>46026</v>
      </c>
      <c r="S1128" t="s">
        <v>667</v>
      </c>
      <c r="T1128" t="s">
        <v>64</v>
      </c>
      <c r="U1128" t="s">
        <v>2333</v>
      </c>
      <c r="V1128" t="e">
        <f>_xlfn.XLOOKUP(UTILIZADAS[[#This Row],[Contacto1]],Tabla2[phone_number_dialed],Tabla2[status_name],,0)</f>
        <v>#N/A</v>
      </c>
    </row>
    <row r="1129" spans="1:22" hidden="1">
      <c r="A1129" s="86" t="s">
        <v>2121</v>
      </c>
      <c r="B1129" t="s">
        <v>681</v>
      </c>
      <c r="C1129" s="4">
        <v>353353000000</v>
      </c>
      <c r="D1129" t="s">
        <v>3945</v>
      </c>
      <c r="E1129">
        <f>+_xlfn.XLOOKUP(UTILIZADAS[[#This Row],[Numero_Cuenta]],'[1]cobros_marzo (fijo)'!$B:$B,'[1]cobros_marzo (fijo)'!$D:$D,,0)</f>
        <v>0</v>
      </c>
      <c r="G1129" s="3">
        <v>46026</v>
      </c>
      <c r="H1129">
        <v>60981230</v>
      </c>
      <c r="I1129">
        <v>60981230</v>
      </c>
      <c r="K1129" t="s">
        <v>3348</v>
      </c>
      <c r="O1129" s="3">
        <v>46026</v>
      </c>
      <c r="S1129" t="s">
        <v>682</v>
      </c>
      <c r="T1129" t="s">
        <v>84</v>
      </c>
      <c r="U1129" t="s">
        <v>2333</v>
      </c>
      <c r="V1129" t="e">
        <f>_xlfn.XLOOKUP(UTILIZADAS[[#This Row],[Contacto1]],Tabla2[phone_number_dialed],Tabla2[status_name],,0)</f>
        <v>#N/A</v>
      </c>
    </row>
    <row r="1130" spans="1:22" hidden="1">
      <c r="A1130" s="86" t="s">
        <v>2121</v>
      </c>
      <c r="B1130" t="s">
        <v>685</v>
      </c>
      <c r="C1130" s="4">
        <v>354352140000</v>
      </c>
      <c r="D1130" t="s">
        <v>3945</v>
      </c>
      <c r="E1130">
        <f>+_xlfn.XLOOKUP(UTILIZADAS[[#This Row],[Numero_Cuenta]],'[1]cobros_marzo (fijo)'!$B:$B,'[1]cobros_marzo (fijo)'!$D:$D,,0)</f>
        <v>0</v>
      </c>
      <c r="G1130" s="3">
        <v>46026</v>
      </c>
      <c r="H1130">
        <v>69801381</v>
      </c>
      <c r="I1130">
        <v>69801381</v>
      </c>
      <c r="K1130" t="s">
        <v>3349</v>
      </c>
      <c r="O1130" s="3">
        <v>46026</v>
      </c>
      <c r="S1130" t="s">
        <v>686</v>
      </c>
      <c r="T1130" t="s">
        <v>84</v>
      </c>
      <c r="U1130" t="s">
        <v>2333</v>
      </c>
      <c r="V1130" t="e">
        <f>_xlfn.XLOOKUP(UTILIZADAS[[#This Row],[Contacto1]],Tabla2[phone_number_dialed],Tabla2[status_name],,0)</f>
        <v>#N/A</v>
      </c>
    </row>
    <row r="1131" spans="1:22" hidden="1">
      <c r="A1131" s="86" t="s">
        <v>2121</v>
      </c>
      <c r="B1131" t="s">
        <v>687</v>
      </c>
      <c r="C1131" s="4">
        <v>357352780000</v>
      </c>
      <c r="D1131" t="s">
        <v>3945</v>
      </c>
      <c r="E1131">
        <f>+_xlfn.XLOOKUP(UTILIZADAS[[#This Row],[Numero_Cuenta]],'[1]cobros_marzo (fijo)'!$B:$B,'[1]cobros_marzo (fijo)'!$D:$D,,0)</f>
        <v>0</v>
      </c>
      <c r="G1131" s="3">
        <v>46026</v>
      </c>
      <c r="H1131">
        <v>69454499</v>
      </c>
      <c r="I1131">
        <v>69454499</v>
      </c>
      <c r="K1131" t="s">
        <v>3350</v>
      </c>
      <c r="O1131" s="3">
        <v>46026</v>
      </c>
      <c r="S1131" t="s">
        <v>688</v>
      </c>
      <c r="T1131" t="s">
        <v>84</v>
      </c>
      <c r="U1131" t="s">
        <v>2333</v>
      </c>
      <c r="V1131" t="e">
        <f>_xlfn.XLOOKUP(UTILIZADAS[[#This Row],[Contacto1]],Tabla2[phone_number_dialed],Tabla2[status_name],,0)</f>
        <v>#N/A</v>
      </c>
    </row>
    <row r="1132" spans="1:22" hidden="1">
      <c r="A1132" s="86" t="s">
        <v>2121</v>
      </c>
      <c r="B1132" t="s">
        <v>697</v>
      </c>
      <c r="C1132" s="4">
        <v>352353470000</v>
      </c>
      <c r="D1132" t="s">
        <v>3945</v>
      </c>
      <c r="E1132">
        <f>+_xlfn.XLOOKUP(UTILIZADAS[[#This Row],[Numero_Cuenta]],'[1]cobros_marzo (fijo)'!$B:$B,'[1]cobros_marzo (fijo)'!$D:$D,,0)</f>
        <v>0</v>
      </c>
      <c r="G1132" s="3">
        <v>46026</v>
      </c>
      <c r="H1132">
        <v>64426685</v>
      </c>
      <c r="I1132">
        <v>64426685</v>
      </c>
      <c r="K1132" t="s">
        <v>3351</v>
      </c>
      <c r="O1132" s="3">
        <v>46026</v>
      </c>
      <c r="S1132" t="s">
        <v>698</v>
      </c>
      <c r="T1132" t="s">
        <v>64</v>
      </c>
      <c r="U1132" t="s">
        <v>2333</v>
      </c>
      <c r="V1132" t="e">
        <f>_xlfn.XLOOKUP(UTILIZADAS[[#This Row],[Contacto1]],Tabla2[phone_number_dialed],Tabla2[status_name],,0)</f>
        <v>#N/A</v>
      </c>
    </row>
    <row r="1133" spans="1:22" hidden="1">
      <c r="A1133" s="86" t="s">
        <v>2121</v>
      </c>
      <c r="B1133" t="s">
        <v>699</v>
      </c>
      <c r="C1133" s="4">
        <v>359352080000</v>
      </c>
      <c r="D1133" t="s">
        <v>3945</v>
      </c>
      <c r="E1133">
        <f>+_xlfn.XLOOKUP(UTILIZADAS[[#This Row],[Numero_Cuenta]],'[1]cobros_marzo (fijo)'!$B:$B,'[1]cobros_marzo (fijo)'!$D:$D,,0)</f>
        <v>0</v>
      </c>
      <c r="G1133" s="3">
        <v>46026</v>
      </c>
      <c r="H1133">
        <v>67945783</v>
      </c>
      <c r="I1133">
        <v>67945783</v>
      </c>
      <c r="K1133" t="s">
        <v>3352</v>
      </c>
      <c r="O1133" s="3">
        <v>46026</v>
      </c>
      <c r="S1133" t="s">
        <v>700</v>
      </c>
      <c r="T1133" t="s">
        <v>64</v>
      </c>
      <c r="U1133" t="s">
        <v>2333</v>
      </c>
      <c r="V1133" t="e">
        <f>_xlfn.XLOOKUP(UTILIZADAS[[#This Row],[Contacto1]],Tabla2[phone_number_dialed],Tabla2[status_name],,0)</f>
        <v>#N/A</v>
      </c>
    </row>
    <row r="1134" spans="1:22" hidden="1">
      <c r="A1134" s="86" t="s">
        <v>2121</v>
      </c>
      <c r="B1134" t="s">
        <v>703</v>
      </c>
      <c r="C1134" s="4">
        <v>354191950000</v>
      </c>
      <c r="D1134" t="s">
        <v>3945</v>
      </c>
      <c r="E1134">
        <f>+_xlfn.XLOOKUP(UTILIZADAS[[#This Row],[Numero_Cuenta]],'[1]cobros_marzo (fijo)'!$B:$B,'[1]cobros_marzo (fijo)'!$D:$D,,0)</f>
        <v>0</v>
      </c>
      <c r="G1134" s="3">
        <v>46026</v>
      </c>
      <c r="H1134">
        <v>61000160</v>
      </c>
      <c r="I1134">
        <v>61000160</v>
      </c>
      <c r="K1134" t="s">
        <v>3353</v>
      </c>
      <c r="O1134" s="3">
        <v>46026</v>
      </c>
      <c r="S1134" t="s">
        <v>704</v>
      </c>
      <c r="T1134" t="s">
        <v>64</v>
      </c>
      <c r="U1134" t="s">
        <v>2333</v>
      </c>
      <c r="V1134" t="e">
        <f>_xlfn.XLOOKUP(UTILIZADAS[[#This Row],[Contacto1]],Tabla2[phone_number_dialed],Tabla2[status_name],,0)</f>
        <v>#N/A</v>
      </c>
    </row>
    <row r="1135" spans="1:22" hidden="1">
      <c r="A1135" s="86" t="s">
        <v>2121</v>
      </c>
      <c r="B1135" t="s">
        <v>705</v>
      </c>
      <c r="C1135" s="4">
        <v>355352440000</v>
      </c>
      <c r="D1135" t="s">
        <v>3945</v>
      </c>
      <c r="E1135">
        <f>+_xlfn.XLOOKUP(UTILIZADAS[[#This Row],[Numero_Cuenta]],'[1]cobros_marzo (fijo)'!$B:$B,'[1]cobros_marzo (fijo)'!$D:$D,,0)</f>
        <v>0</v>
      </c>
      <c r="G1135" s="3">
        <v>46026</v>
      </c>
      <c r="H1135">
        <v>66660154</v>
      </c>
      <c r="I1135">
        <v>66660154</v>
      </c>
      <c r="K1135" t="s">
        <v>3354</v>
      </c>
      <c r="O1135" s="3">
        <v>46026</v>
      </c>
      <c r="S1135" t="s">
        <v>706</v>
      </c>
      <c r="T1135" t="s">
        <v>64</v>
      </c>
      <c r="U1135" t="s">
        <v>2333</v>
      </c>
      <c r="V1135" t="e">
        <f>_xlfn.XLOOKUP(UTILIZADAS[[#This Row],[Contacto1]],Tabla2[phone_number_dialed],Tabla2[status_name],,0)</f>
        <v>#N/A</v>
      </c>
    </row>
    <row r="1136" spans="1:22" hidden="1">
      <c r="A1136" s="86" t="s">
        <v>2121</v>
      </c>
      <c r="B1136" t="s">
        <v>714</v>
      </c>
      <c r="C1136" s="4">
        <v>356354040000</v>
      </c>
      <c r="D1136" t="s">
        <v>3945</v>
      </c>
      <c r="E1136">
        <f>+_xlfn.XLOOKUP(UTILIZADAS[[#This Row],[Numero_Cuenta]],'[1]cobros_marzo (fijo)'!$B:$B,'[1]cobros_marzo (fijo)'!$D:$D,,0)</f>
        <v>0</v>
      </c>
      <c r="G1136" s="3">
        <v>46026</v>
      </c>
      <c r="H1136">
        <v>69605051</v>
      </c>
      <c r="I1136">
        <v>69605051</v>
      </c>
      <c r="K1136" t="s">
        <v>3355</v>
      </c>
      <c r="O1136" s="3">
        <v>46026</v>
      </c>
      <c r="S1136" t="s">
        <v>715</v>
      </c>
      <c r="T1136" t="s">
        <v>64</v>
      </c>
      <c r="U1136" t="s">
        <v>2333</v>
      </c>
      <c r="V1136" t="e">
        <f>_xlfn.XLOOKUP(UTILIZADAS[[#This Row],[Contacto1]],Tabla2[phone_number_dialed],Tabla2[status_name],,0)</f>
        <v>#N/A</v>
      </c>
    </row>
    <row r="1137" spans="1:22" hidden="1">
      <c r="A1137" s="86" t="s">
        <v>2121</v>
      </c>
      <c r="B1137" t="s">
        <v>718</v>
      </c>
      <c r="C1137" s="4">
        <v>359347200000</v>
      </c>
      <c r="D1137" t="s">
        <v>3945</v>
      </c>
      <c r="E1137">
        <f>+_xlfn.XLOOKUP(UTILIZADAS[[#This Row],[Numero_Cuenta]],'[1]cobros_marzo (fijo)'!$B:$B,'[1]cobros_marzo (fijo)'!$D:$D,,0)</f>
        <v>0</v>
      </c>
      <c r="G1137" s="3">
        <v>46026</v>
      </c>
      <c r="H1137">
        <v>63645460</v>
      </c>
      <c r="I1137">
        <v>63645460</v>
      </c>
      <c r="K1137" t="s">
        <v>3356</v>
      </c>
      <c r="O1137" s="3">
        <v>46026</v>
      </c>
      <c r="S1137" t="s">
        <v>719</v>
      </c>
      <c r="T1137" t="s">
        <v>64</v>
      </c>
      <c r="U1137" t="s">
        <v>2333</v>
      </c>
      <c r="V1137" t="e">
        <f>_xlfn.XLOOKUP(UTILIZADAS[[#This Row],[Contacto1]],Tabla2[phone_number_dialed],Tabla2[status_name],,0)</f>
        <v>#N/A</v>
      </c>
    </row>
    <row r="1138" spans="1:22" hidden="1">
      <c r="A1138" s="86" t="s">
        <v>2121</v>
      </c>
      <c r="B1138" t="s">
        <v>720</v>
      </c>
      <c r="C1138" s="4">
        <v>354353790000</v>
      </c>
      <c r="D1138" t="s">
        <v>3945</v>
      </c>
      <c r="E1138">
        <f>+_xlfn.XLOOKUP(UTILIZADAS[[#This Row],[Numero_Cuenta]],'[1]cobros_marzo (fijo)'!$B:$B,'[1]cobros_marzo (fijo)'!$D:$D,,0)</f>
        <v>0</v>
      </c>
      <c r="G1138" s="3">
        <v>46026</v>
      </c>
      <c r="H1138">
        <v>68890598</v>
      </c>
      <c r="I1138">
        <v>68890598</v>
      </c>
      <c r="K1138" t="s">
        <v>3357</v>
      </c>
      <c r="O1138" s="3">
        <v>46026</v>
      </c>
      <c r="S1138" t="s">
        <v>721</v>
      </c>
      <c r="T1138" t="s">
        <v>64</v>
      </c>
      <c r="U1138" t="s">
        <v>2333</v>
      </c>
      <c r="V1138" t="e">
        <f>_xlfn.XLOOKUP(UTILIZADAS[[#This Row],[Contacto1]],Tabla2[phone_number_dialed],Tabla2[status_name],,0)</f>
        <v>#N/A</v>
      </c>
    </row>
    <row r="1139" spans="1:22" hidden="1">
      <c r="A1139" s="86" t="s">
        <v>2121</v>
      </c>
      <c r="B1139" t="s">
        <v>722</v>
      </c>
      <c r="C1139" s="4">
        <v>354336580000</v>
      </c>
      <c r="D1139" t="s">
        <v>3945</v>
      </c>
      <c r="E1139">
        <f>+_xlfn.XLOOKUP(UTILIZADAS[[#This Row],[Numero_Cuenta]],'[1]cobros_marzo (fijo)'!$B:$B,'[1]cobros_marzo (fijo)'!$D:$D,,0)</f>
        <v>0</v>
      </c>
      <c r="G1139" s="3">
        <v>46026</v>
      </c>
      <c r="H1139">
        <v>62932711</v>
      </c>
      <c r="I1139">
        <v>62932711</v>
      </c>
      <c r="K1139" t="s">
        <v>3358</v>
      </c>
      <c r="O1139" s="3">
        <v>46026</v>
      </c>
      <c r="S1139" t="s">
        <v>723</v>
      </c>
      <c r="T1139" t="s">
        <v>64</v>
      </c>
      <c r="U1139" t="s">
        <v>2333</v>
      </c>
      <c r="V1139" t="e">
        <f>_xlfn.XLOOKUP(UTILIZADAS[[#This Row],[Contacto1]],Tabla2[phone_number_dialed],Tabla2[status_name],,0)</f>
        <v>#N/A</v>
      </c>
    </row>
    <row r="1140" spans="1:22" hidden="1">
      <c r="A1140" s="86" t="s">
        <v>2121</v>
      </c>
      <c r="B1140" t="s">
        <v>594</v>
      </c>
      <c r="C1140" s="4">
        <v>357340310000</v>
      </c>
      <c r="D1140" t="s">
        <v>3945</v>
      </c>
      <c r="E1140">
        <f>+_xlfn.XLOOKUP(UTILIZADAS[[#This Row],[Numero_Cuenta]],'[1]cobros_marzo (fijo)'!$B:$B,'[1]cobros_marzo (fijo)'!$D:$D,,0)</f>
        <v>0</v>
      </c>
      <c r="G1140" s="3">
        <v>46026</v>
      </c>
      <c r="H1140">
        <v>66414934</v>
      </c>
      <c r="I1140">
        <v>66414934</v>
      </c>
      <c r="K1140" t="s">
        <v>3359</v>
      </c>
      <c r="O1140" s="3">
        <v>46026</v>
      </c>
      <c r="S1140" t="s">
        <v>595</v>
      </c>
      <c r="T1140" t="s">
        <v>64</v>
      </c>
      <c r="U1140" t="s">
        <v>2333</v>
      </c>
      <c r="V1140" t="e">
        <f>_xlfn.XLOOKUP(UTILIZADAS[[#This Row],[Contacto1]],Tabla2[phone_number_dialed],Tabla2[status_name],,0)</f>
        <v>#N/A</v>
      </c>
    </row>
    <row r="1141" spans="1:22" hidden="1">
      <c r="A1141" s="86" t="s">
        <v>2121</v>
      </c>
      <c r="B1141" t="s">
        <v>602</v>
      </c>
      <c r="C1141" s="4">
        <v>355073770000</v>
      </c>
      <c r="D1141" t="s">
        <v>3945</v>
      </c>
      <c r="E1141">
        <f>+_xlfn.XLOOKUP(UTILIZADAS[[#This Row],[Numero_Cuenta]],'[1]cobros_marzo (fijo)'!$B:$B,'[1]cobros_marzo (fijo)'!$D:$D,,0)</f>
        <v>0</v>
      </c>
      <c r="G1141" s="3">
        <v>46026</v>
      </c>
      <c r="H1141">
        <v>65588645</v>
      </c>
      <c r="I1141">
        <v>65588645</v>
      </c>
      <c r="K1141" t="s">
        <v>3360</v>
      </c>
      <c r="O1141" s="3">
        <v>46026</v>
      </c>
      <c r="S1141" t="s">
        <v>603</v>
      </c>
      <c r="T1141" t="s">
        <v>64</v>
      </c>
      <c r="U1141" t="s">
        <v>2333</v>
      </c>
      <c r="V1141" t="e">
        <f>_xlfn.XLOOKUP(UTILIZADAS[[#This Row],[Contacto1]],Tabla2[phone_number_dialed],Tabla2[status_name],,0)</f>
        <v>#N/A</v>
      </c>
    </row>
    <row r="1142" spans="1:22" hidden="1">
      <c r="A1142" s="86" t="s">
        <v>2121</v>
      </c>
      <c r="B1142" t="s">
        <v>612</v>
      </c>
      <c r="C1142" s="4">
        <v>354354340000</v>
      </c>
      <c r="D1142" t="s">
        <v>3945</v>
      </c>
      <c r="E1142">
        <f>+_xlfn.XLOOKUP(UTILIZADAS[[#This Row],[Numero_Cuenta]],'[1]cobros_marzo (fijo)'!$B:$B,'[1]cobros_marzo (fijo)'!$D:$D,,0)</f>
        <v>0</v>
      </c>
      <c r="G1142" s="3">
        <v>46026</v>
      </c>
      <c r="H1142">
        <v>66942993</v>
      </c>
      <c r="I1142">
        <v>66942993</v>
      </c>
      <c r="K1142" t="s">
        <v>3361</v>
      </c>
      <c r="O1142" s="3">
        <v>46026</v>
      </c>
      <c r="S1142" t="s">
        <v>613</v>
      </c>
      <c r="T1142" t="s">
        <v>64</v>
      </c>
      <c r="U1142" t="s">
        <v>2333</v>
      </c>
      <c r="V1142" t="e">
        <f>_xlfn.XLOOKUP(UTILIZADAS[[#This Row],[Contacto1]],Tabla2[phone_number_dialed],Tabla2[status_name],,0)</f>
        <v>#N/A</v>
      </c>
    </row>
    <row r="1143" spans="1:22" hidden="1">
      <c r="A1143" s="86" t="s">
        <v>2121</v>
      </c>
      <c r="B1143" t="s">
        <v>616</v>
      </c>
      <c r="C1143" s="4">
        <v>356354070000</v>
      </c>
      <c r="D1143" t="s">
        <v>3945</v>
      </c>
      <c r="E1143">
        <f>+_xlfn.XLOOKUP(UTILIZADAS[[#This Row],[Numero_Cuenta]],'[1]cobros_marzo (fijo)'!$B:$B,'[1]cobros_marzo (fijo)'!$D:$D,,0)</f>
        <v>0</v>
      </c>
      <c r="G1143" s="3">
        <v>46026</v>
      </c>
      <c r="H1143">
        <v>62729282</v>
      </c>
      <c r="I1143">
        <v>62729282</v>
      </c>
      <c r="K1143" t="s">
        <v>3362</v>
      </c>
      <c r="O1143" s="3">
        <v>46026</v>
      </c>
      <c r="S1143" t="s">
        <v>617</v>
      </c>
      <c r="T1143" t="s">
        <v>64</v>
      </c>
      <c r="U1143" t="s">
        <v>2333</v>
      </c>
      <c r="V1143" t="e">
        <f>_xlfn.XLOOKUP(UTILIZADAS[[#This Row],[Contacto1]],Tabla2[phone_number_dialed],Tabla2[status_name],,0)</f>
        <v>#N/A</v>
      </c>
    </row>
    <row r="1144" spans="1:22" hidden="1">
      <c r="A1144" s="86" t="s">
        <v>2121</v>
      </c>
      <c r="B1144" t="s">
        <v>618</v>
      </c>
      <c r="C1144" s="4">
        <v>355337600000</v>
      </c>
      <c r="D1144" t="s">
        <v>3945</v>
      </c>
      <c r="E1144">
        <f>+_xlfn.XLOOKUP(UTILIZADAS[[#This Row],[Numero_Cuenta]],'[1]cobros_marzo (fijo)'!$B:$B,'[1]cobros_marzo (fijo)'!$D:$D,,0)</f>
        <v>0</v>
      </c>
      <c r="G1144" s="3">
        <v>46026</v>
      </c>
      <c r="H1144">
        <v>68583613</v>
      </c>
      <c r="I1144">
        <v>68583613</v>
      </c>
      <c r="K1144" t="s">
        <v>3363</v>
      </c>
      <c r="O1144" s="3">
        <v>46026</v>
      </c>
      <c r="S1144" t="s">
        <v>619</v>
      </c>
      <c r="T1144" t="s">
        <v>64</v>
      </c>
      <c r="U1144" t="s">
        <v>2333</v>
      </c>
      <c r="V1144" t="e">
        <f>_xlfn.XLOOKUP(UTILIZADAS[[#This Row],[Contacto1]],Tabla2[phone_number_dialed],Tabla2[status_name],,0)</f>
        <v>#N/A</v>
      </c>
    </row>
    <row r="1145" spans="1:22" hidden="1">
      <c r="A1145" s="86" t="s">
        <v>2121</v>
      </c>
      <c r="B1145" t="s">
        <v>628</v>
      </c>
      <c r="C1145" s="4">
        <v>353354940000</v>
      </c>
      <c r="D1145" t="s">
        <v>3945</v>
      </c>
      <c r="E1145">
        <f>+_xlfn.XLOOKUP(UTILIZADAS[[#This Row],[Numero_Cuenta]],'[1]cobros_marzo (fijo)'!$B:$B,'[1]cobros_marzo (fijo)'!$D:$D,,0)</f>
        <v>0</v>
      </c>
      <c r="G1145" s="3">
        <v>46026</v>
      </c>
      <c r="H1145">
        <v>67673022</v>
      </c>
      <c r="I1145">
        <v>67673022</v>
      </c>
      <c r="K1145" t="s">
        <v>3364</v>
      </c>
      <c r="O1145" s="3">
        <v>46026</v>
      </c>
      <c r="S1145" t="s">
        <v>629</v>
      </c>
      <c r="T1145" t="s">
        <v>64</v>
      </c>
      <c r="U1145" t="s">
        <v>2333</v>
      </c>
      <c r="V1145" t="e">
        <f>_xlfn.XLOOKUP(UTILIZADAS[[#This Row],[Contacto1]],Tabla2[phone_number_dialed],Tabla2[status_name],,0)</f>
        <v>#N/A</v>
      </c>
    </row>
    <row r="1146" spans="1:22" hidden="1">
      <c r="A1146" s="86" t="s">
        <v>2121</v>
      </c>
      <c r="B1146" t="s">
        <v>632</v>
      </c>
      <c r="C1146" s="4">
        <v>352354230000</v>
      </c>
      <c r="D1146" t="s">
        <v>3945</v>
      </c>
      <c r="E1146">
        <f>+_xlfn.XLOOKUP(UTILIZADAS[[#This Row],[Numero_Cuenta]],'[1]cobros_marzo (fijo)'!$B:$B,'[1]cobros_marzo (fijo)'!$D:$D,,0)</f>
        <v>0</v>
      </c>
      <c r="G1146" s="3">
        <v>46026</v>
      </c>
      <c r="H1146">
        <v>67513423</v>
      </c>
      <c r="I1146">
        <v>67513423</v>
      </c>
      <c r="K1146" t="s">
        <v>3365</v>
      </c>
      <c r="O1146" s="3">
        <v>46026</v>
      </c>
      <c r="S1146" t="s">
        <v>633</v>
      </c>
      <c r="T1146" t="s">
        <v>64</v>
      </c>
      <c r="U1146" t="s">
        <v>2333</v>
      </c>
      <c r="V1146" t="e">
        <f>_xlfn.XLOOKUP(UTILIZADAS[[#This Row],[Contacto1]],Tabla2[phone_number_dialed],Tabla2[status_name],,0)</f>
        <v>#N/A</v>
      </c>
    </row>
    <row r="1147" spans="1:22" hidden="1">
      <c r="A1147" s="86" t="s">
        <v>2121</v>
      </c>
      <c r="B1147" t="s">
        <v>636</v>
      </c>
      <c r="C1147" s="4">
        <v>354355460000</v>
      </c>
      <c r="D1147" t="s">
        <v>3945</v>
      </c>
      <c r="E1147">
        <f>+_xlfn.XLOOKUP(UTILIZADAS[[#This Row],[Numero_Cuenta]],'[1]cobros_marzo (fijo)'!$B:$B,'[1]cobros_marzo (fijo)'!$D:$D,,0)</f>
        <v>0</v>
      </c>
      <c r="G1147" s="3">
        <v>46026</v>
      </c>
      <c r="H1147">
        <v>68416221</v>
      </c>
      <c r="I1147">
        <v>68416221</v>
      </c>
      <c r="K1147" t="s">
        <v>3366</v>
      </c>
      <c r="O1147" s="3">
        <v>46026</v>
      </c>
      <c r="S1147" t="s">
        <v>637</v>
      </c>
      <c r="T1147" t="s">
        <v>64</v>
      </c>
      <c r="U1147" t="s">
        <v>2333</v>
      </c>
      <c r="V1147" t="e">
        <f>_xlfn.XLOOKUP(UTILIZADAS[[#This Row],[Contacto1]],Tabla2[phone_number_dialed],Tabla2[status_name],,0)</f>
        <v>#N/A</v>
      </c>
    </row>
    <row r="1148" spans="1:22" hidden="1">
      <c r="A1148" s="86" t="s">
        <v>2121</v>
      </c>
      <c r="B1148" t="s">
        <v>1572</v>
      </c>
      <c r="C1148" s="4">
        <v>353355910000</v>
      </c>
      <c r="D1148" t="s">
        <v>3945</v>
      </c>
      <c r="E1148">
        <f>+_xlfn.XLOOKUP(UTILIZADAS[[#This Row],[Numero_Cuenta]],'[1]cobros_marzo (fijo)'!$B:$B,'[1]cobros_marzo (fijo)'!$D:$D,,0)</f>
        <v>0</v>
      </c>
      <c r="G1148" s="3">
        <v>46026</v>
      </c>
      <c r="H1148">
        <v>65099454</v>
      </c>
      <c r="I1148">
        <v>65099454</v>
      </c>
      <c r="K1148" t="s">
        <v>3367</v>
      </c>
      <c r="O1148" s="3">
        <v>46026</v>
      </c>
      <c r="S1148" t="s">
        <v>1573</v>
      </c>
      <c r="T1148" t="s">
        <v>64</v>
      </c>
      <c r="U1148" t="s">
        <v>2333</v>
      </c>
      <c r="V1148" t="e">
        <f>_xlfn.XLOOKUP(UTILIZADAS[[#This Row],[Contacto1]],Tabla2[phone_number_dialed],Tabla2[status_name],,0)</f>
        <v>#N/A</v>
      </c>
    </row>
    <row r="1149" spans="1:22" hidden="1">
      <c r="A1149" s="86" t="s">
        <v>2121</v>
      </c>
      <c r="B1149" t="s">
        <v>581</v>
      </c>
      <c r="C1149" s="4">
        <v>356346790000</v>
      </c>
      <c r="D1149" t="s">
        <v>3945</v>
      </c>
      <c r="E1149">
        <f>+_xlfn.XLOOKUP(UTILIZADAS[[#This Row],[Numero_Cuenta]],'[1]cobros_marzo (fijo)'!$B:$B,'[1]cobros_marzo (fijo)'!$D:$D,,0)</f>
        <v>0</v>
      </c>
      <c r="G1149" s="3">
        <v>46026</v>
      </c>
      <c r="H1149">
        <v>69112797</v>
      </c>
      <c r="I1149">
        <v>69112797</v>
      </c>
      <c r="K1149" t="s">
        <v>3368</v>
      </c>
      <c r="O1149" s="3">
        <v>46026</v>
      </c>
      <c r="S1149" t="s">
        <v>582</v>
      </c>
      <c r="T1149" t="s">
        <v>64</v>
      </c>
      <c r="U1149" t="s">
        <v>2333</v>
      </c>
      <c r="V1149" t="e">
        <f>_xlfn.XLOOKUP(UTILIZADAS[[#This Row],[Contacto1]],Tabla2[phone_number_dialed],Tabla2[status_name],,0)</f>
        <v>#N/A</v>
      </c>
    </row>
    <row r="1150" spans="1:22" hidden="1">
      <c r="A1150" s="86" t="s">
        <v>2121</v>
      </c>
      <c r="B1150" t="s">
        <v>583</v>
      </c>
      <c r="C1150" s="4">
        <v>356256530000</v>
      </c>
      <c r="D1150" t="s">
        <v>3945</v>
      </c>
      <c r="E1150">
        <f>+_xlfn.XLOOKUP(UTILIZADAS[[#This Row],[Numero_Cuenta]],'[1]cobros_marzo (fijo)'!$B:$B,'[1]cobros_marzo (fijo)'!$D:$D,,0)</f>
        <v>0</v>
      </c>
      <c r="G1150" s="3">
        <v>46026</v>
      </c>
      <c r="H1150">
        <v>68270210</v>
      </c>
      <c r="I1150">
        <v>68270210</v>
      </c>
      <c r="K1150" t="s">
        <v>3369</v>
      </c>
      <c r="O1150" s="3">
        <v>46026</v>
      </c>
      <c r="S1150" t="s">
        <v>584</v>
      </c>
      <c r="T1150" t="s">
        <v>64</v>
      </c>
      <c r="U1150" t="s">
        <v>2333</v>
      </c>
      <c r="V1150" t="e">
        <f>_xlfn.XLOOKUP(UTILIZADAS[[#This Row],[Contacto1]],Tabla2[phone_number_dialed],Tabla2[status_name],,0)</f>
        <v>#N/A</v>
      </c>
    </row>
    <row r="1151" spans="1:22" hidden="1">
      <c r="A1151" s="86" t="s">
        <v>2121</v>
      </c>
      <c r="B1151" t="s">
        <v>585</v>
      </c>
      <c r="C1151" s="4">
        <v>358356100000</v>
      </c>
      <c r="D1151" t="s">
        <v>3945</v>
      </c>
      <c r="E1151">
        <f>+_xlfn.XLOOKUP(UTILIZADAS[[#This Row],[Numero_Cuenta]],'[1]cobros_marzo (fijo)'!$B:$B,'[1]cobros_marzo (fijo)'!$D:$D,,0)</f>
        <v>0</v>
      </c>
      <c r="G1151" s="3">
        <v>46026</v>
      </c>
      <c r="H1151">
        <v>65536427</v>
      </c>
      <c r="I1151">
        <v>65536427</v>
      </c>
      <c r="K1151" t="s">
        <v>3370</v>
      </c>
      <c r="O1151" s="3">
        <v>46026</v>
      </c>
      <c r="S1151" t="s">
        <v>586</v>
      </c>
      <c r="T1151" t="s">
        <v>64</v>
      </c>
      <c r="U1151" t="s">
        <v>2333</v>
      </c>
      <c r="V1151" t="e">
        <f>_xlfn.XLOOKUP(UTILIZADAS[[#This Row],[Contacto1]],Tabla2[phone_number_dialed],Tabla2[status_name],,0)</f>
        <v>#N/A</v>
      </c>
    </row>
    <row r="1152" spans="1:22" hidden="1">
      <c r="A1152" s="86" t="s">
        <v>2121</v>
      </c>
      <c r="B1152" t="s">
        <v>587</v>
      </c>
      <c r="C1152" s="4">
        <v>351353190000</v>
      </c>
      <c r="D1152" t="s">
        <v>3945</v>
      </c>
      <c r="E1152">
        <f>+_xlfn.XLOOKUP(UTILIZADAS[[#This Row],[Numero_Cuenta]],'[1]cobros_marzo (fijo)'!$B:$B,'[1]cobros_marzo (fijo)'!$D:$D,,0)</f>
        <v>0</v>
      </c>
      <c r="G1152" s="3">
        <v>46026</v>
      </c>
      <c r="H1152">
        <v>69569872</v>
      </c>
      <c r="I1152">
        <v>69569872</v>
      </c>
      <c r="K1152" t="s">
        <v>3371</v>
      </c>
      <c r="O1152" s="3">
        <v>46026</v>
      </c>
      <c r="S1152" t="s">
        <v>588</v>
      </c>
      <c r="T1152" t="s">
        <v>64</v>
      </c>
      <c r="U1152" t="s">
        <v>2333</v>
      </c>
      <c r="V1152" t="e">
        <f>_xlfn.XLOOKUP(UTILIZADAS[[#This Row],[Contacto1]],Tabla2[phone_number_dialed],Tabla2[status_name],,0)</f>
        <v>#N/A</v>
      </c>
    </row>
    <row r="1153" spans="1:22" hidden="1">
      <c r="A1153" s="86" t="s">
        <v>2121</v>
      </c>
      <c r="B1153" t="s">
        <v>573</v>
      </c>
      <c r="C1153" s="4">
        <v>359357830000</v>
      </c>
      <c r="D1153" t="s">
        <v>3945</v>
      </c>
      <c r="E1153">
        <f>+_xlfn.XLOOKUP(UTILIZADAS[[#This Row],[Numero_Cuenta]],'[1]cobros_marzo (fijo)'!$B:$B,'[1]cobros_marzo (fijo)'!$D:$D,,0)</f>
        <v>0</v>
      </c>
      <c r="G1153" s="3">
        <v>46026</v>
      </c>
      <c r="H1153">
        <v>62699170</v>
      </c>
      <c r="I1153">
        <v>62699170</v>
      </c>
      <c r="K1153" t="s">
        <v>3372</v>
      </c>
      <c r="O1153" s="3">
        <v>46026</v>
      </c>
      <c r="S1153" t="s">
        <v>574</v>
      </c>
      <c r="T1153" t="s">
        <v>64</v>
      </c>
      <c r="U1153" t="s">
        <v>2333</v>
      </c>
      <c r="V1153" t="e">
        <f>_xlfn.XLOOKUP(UTILIZADAS[[#This Row],[Contacto1]],Tabla2[phone_number_dialed],Tabla2[status_name],,0)</f>
        <v>#N/A</v>
      </c>
    </row>
    <row r="1154" spans="1:22" hidden="1">
      <c r="A1154" s="86" t="s">
        <v>2121</v>
      </c>
      <c r="B1154" t="s">
        <v>575</v>
      </c>
      <c r="C1154" s="4">
        <v>353352650000</v>
      </c>
      <c r="D1154" t="s">
        <v>3945</v>
      </c>
      <c r="E1154">
        <f>+_xlfn.XLOOKUP(UTILIZADAS[[#This Row],[Numero_Cuenta]],'[1]cobros_marzo (fijo)'!$B:$B,'[1]cobros_marzo (fijo)'!$D:$D,,0)</f>
        <v>0</v>
      </c>
      <c r="G1154" s="3">
        <v>46026</v>
      </c>
      <c r="H1154">
        <v>68905432</v>
      </c>
      <c r="I1154">
        <v>68905432</v>
      </c>
      <c r="K1154" t="s">
        <v>3373</v>
      </c>
      <c r="O1154" s="3">
        <v>46026</v>
      </c>
      <c r="S1154" t="s">
        <v>576</v>
      </c>
      <c r="T1154" t="s">
        <v>64</v>
      </c>
      <c r="U1154" t="s">
        <v>2333</v>
      </c>
      <c r="V1154" t="e">
        <f>_xlfn.XLOOKUP(UTILIZADAS[[#This Row],[Contacto1]],Tabla2[phone_number_dialed],Tabla2[status_name],,0)</f>
        <v>#N/A</v>
      </c>
    </row>
    <row r="1155" spans="1:22" hidden="1">
      <c r="A1155" s="86" t="s">
        <v>2121</v>
      </c>
      <c r="B1155" t="s">
        <v>577</v>
      </c>
      <c r="C1155" s="4">
        <v>354353480000</v>
      </c>
      <c r="D1155" t="s">
        <v>3945</v>
      </c>
      <c r="E1155">
        <f>+_xlfn.XLOOKUP(UTILIZADAS[[#This Row],[Numero_Cuenta]],'[1]cobros_marzo (fijo)'!$B:$B,'[1]cobros_marzo (fijo)'!$D:$D,,0)</f>
        <v>0</v>
      </c>
      <c r="G1155" s="3">
        <v>46026</v>
      </c>
      <c r="H1155">
        <v>69393189</v>
      </c>
      <c r="I1155">
        <v>69393189</v>
      </c>
      <c r="K1155" t="s">
        <v>3374</v>
      </c>
      <c r="O1155" s="3">
        <v>46026</v>
      </c>
      <c r="S1155" t="s">
        <v>578</v>
      </c>
      <c r="T1155" t="s">
        <v>64</v>
      </c>
      <c r="U1155" t="s">
        <v>2333</v>
      </c>
      <c r="V1155" t="e">
        <f>_xlfn.XLOOKUP(UTILIZADAS[[#This Row],[Contacto1]],Tabla2[phone_number_dialed],Tabla2[status_name],,0)</f>
        <v>#N/A</v>
      </c>
    </row>
    <row r="1156" spans="1:22" hidden="1">
      <c r="A1156" s="86" t="s">
        <v>2121</v>
      </c>
      <c r="B1156" t="s">
        <v>579</v>
      </c>
      <c r="C1156" s="4">
        <v>357356440000</v>
      </c>
      <c r="D1156" t="s">
        <v>3945</v>
      </c>
      <c r="E1156">
        <f>+_xlfn.XLOOKUP(UTILIZADAS[[#This Row],[Numero_Cuenta]],'[1]cobros_marzo (fijo)'!$B:$B,'[1]cobros_marzo (fijo)'!$D:$D,,0)</f>
        <v>0</v>
      </c>
      <c r="G1156" s="3">
        <v>46026</v>
      </c>
      <c r="H1156">
        <v>64670459</v>
      </c>
      <c r="I1156">
        <v>64670459</v>
      </c>
      <c r="K1156" t="s">
        <v>3375</v>
      </c>
      <c r="O1156" s="3">
        <v>46026</v>
      </c>
      <c r="S1156" t="s">
        <v>580</v>
      </c>
      <c r="T1156" t="s">
        <v>85</v>
      </c>
      <c r="U1156" t="s">
        <v>2333</v>
      </c>
      <c r="V1156" t="e">
        <f>_xlfn.XLOOKUP(UTILIZADAS[[#This Row],[Contacto1]],Tabla2[phone_number_dialed],Tabla2[status_name],,0)</f>
        <v>#N/A</v>
      </c>
    </row>
    <row r="1157" spans="1:22" hidden="1">
      <c r="A1157" s="86" t="s">
        <v>2121</v>
      </c>
      <c r="B1157" t="s">
        <v>559</v>
      </c>
      <c r="C1157" s="4">
        <v>351359600000</v>
      </c>
      <c r="D1157" t="s">
        <v>3945</v>
      </c>
      <c r="E1157">
        <f>+_xlfn.XLOOKUP(UTILIZADAS[[#This Row],[Numero_Cuenta]],'[1]cobros_marzo (fijo)'!$B:$B,'[1]cobros_marzo (fijo)'!$D:$D,,0)</f>
        <v>0</v>
      </c>
      <c r="G1157" s="3">
        <v>46026</v>
      </c>
      <c r="H1157">
        <v>64870277</v>
      </c>
      <c r="I1157">
        <v>64870277</v>
      </c>
      <c r="K1157" t="s">
        <v>3376</v>
      </c>
      <c r="O1157" s="3">
        <v>46026</v>
      </c>
      <c r="S1157" t="s">
        <v>560</v>
      </c>
      <c r="T1157" t="s">
        <v>64</v>
      </c>
      <c r="U1157" t="s">
        <v>2333</v>
      </c>
      <c r="V1157" t="e">
        <f>_xlfn.XLOOKUP(UTILIZADAS[[#This Row],[Contacto1]],Tabla2[phone_number_dialed],Tabla2[status_name],,0)</f>
        <v>#N/A</v>
      </c>
    </row>
    <row r="1158" spans="1:22" hidden="1">
      <c r="A1158" s="86" t="s">
        <v>2121</v>
      </c>
      <c r="B1158" t="s">
        <v>2329</v>
      </c>
      <c r="C1158" s="4">
        <v>352231490000</v>
      </c>
      <c r="D1158" t="s">
        <v>3945</v>
      </c>
      <c r="E1158">
        <f>+_xlfn.XLOOKUP(UTILIZADAS[[#This Row],[Numero_Cuenta]],'[1]cobros_marzo (fijo)'!$B:$B,'[1]cobros_marzo (fijo)'!$D:$D,,0)</f>
        <v>0</v>
      </c>
      <c r="G1158" s="3">
        <v>46026</v>
      </c>
      <c r="H1158">
        <v>68006101</v>
      </c>
      <c r="I1158">
        <v>68006101</v>
      </c>
      <c r="K1158" t="s">
        <v>3377</v>
      </c>
      <c r="O1158" s="3">
        <v>46026</v>
      </c>
      <c r="S1158" t="s">
        <v>3938</v>
      </c>
      <c r="T1158" t="s">
        <v>64</v>
      </c>
      <c r="U1158" t="s">
        <v>2333</v>
      </c>
      <c r="V1158" t="e">
        <f>_xlfn.XLOOKUP(UTILIZADAS[[#This Row],[Contacto1]],Tabla2[phone_number_dialed],Tabla2[status_name],,0)</f>
        <v>#N/A</v>
      </c>
    </row>
    <row r="1159" spans="1:22" hidden="1">
      <c r="A1159" s="86" t="s">
        <v>2121</v>
      </c>
      <c r="B1159" t="s">
        <v>561</v>
      </c>
      <c r="C1159" s="4">
        <v>351197290000</v>
      </c>
      <c r="D1159" t="s">
        <v>3945</v>
      </c>
      <c r="E1159">
        <f>+_xlfn.XLOOKUP(UTILIZADAS[[#This Row],[Numero_Cuenta]],'[1]cobros_marzo (fijo)'!$B:$B,'[1]cobros_marzo (fijo)'!$D:$D,,0)</f>
        <v>0</v>
      </c>
      <c r="G1159" s="3">
        <v>46026</v>
      </c>
      <c r="H1159">
        <v>69099843</v>
      </c>
      <c r="I1159">
        <v>69099843</v>
      </c>
      <c r="K1159" t="s">
        <v>3378</v>
      </c>
      <c r="O1159" s="3">
        <v>46026</v>
      </c>
      <c r="S1159" t="s">
        <v>562</v>
      </c>
      <c r="T1159" t="s">
        <v>64</v>
      </c>
      <c r="U1159" t="s">
        <v>2333</v>
      </c>
      <c r="V1159" t="e">
        <f>_xlfn.XLOOKUP(UTILIZADAS[[#This Row],[Contacto1]],Tabla2[phone_number_dialed],Tabla2[status_name],,0)</f>
        <v>#N/A</v>
      </c>
    </row>
    <row r="1160" spans="1:22" hidden="1">
      <c r="A1160" s="86" t="s">
        <v>2121</v>
      </c>
      <c r="B1160" t="s">
        <v>563</v>
      </c>
      <c r="C1160" s="4">
        <v>295070430000</v>
      </c>
      <c r="D1160" t="s">
        <v>3945</v>
      </c>
      <c r="E1160">
        <f>+_xlfn.XLOOKUP(UTILIZADAS[[#This Row],[Numero_Cuenta]],'[1]cobros_marzo (fijo)'!$B:$B,'[1]cobros_marzo (fijo)'!$D:$D,,0)</f>
        <v>0</v>
      </c>
      <c r="G1160" s="3">
        <v>46026</v>
      </c>
      <c r="H1160">
        <v>64881720</v>
      </c>
      <c r="I1160">
        <v>64881720</v>
      </c>
      <c r="K1160" t="s">
        <v>3379</v>
      </c>
      <c r="O1160" s="3">
        <v>46026</v>
      </c>
      <c r="S1160" t="s">
        <v>564</v>
      </c>
      <c r="T1160" t="s">
        <v>64</v>
      </c>
      <c r="U1160" t="s">
        <v>2333</v>
      </c>
      <c r="V1160" t="e">
        <f>_xlfn.XLOOKUP(UTILIZADAS[[#This Row],[Contacto1]],Tabla2[phone_number_dialed],Tabla2[status_name],,0)</f>
        <v>#N/A</v>
      </c>
    </row>
    <row r="1161" spans="1:22" hidden="1">
      <c r="A1161" s="86" t="s">
        <v>2121</v>
      </c>
      <c r="B1161" t="s">
        <v>565</v>
      </c>
      <c r="C1161" s="4">
        <v>327056460000</v>
      </c>
      <c r="D1161" t="s">
        <v>3945</v>
      </c>
      <c r="E1161">
        <f>+_xlfn.XLOOKUP(UTILIZADAS[[#This Row],[Numero_Cuenta]],'[1]cobros_marzo (fijo)'!$B:$B,'[1]cobros_marzo (fijo)'!$D:$D,,0)</f>
        <v>0</v>
      </c>
      <c r="G1161" s="3">
        <v>46026</v>
      </c>
      <c r="H1161">
        <v>62611657</v>
      </c>
      <c r="I1161">
        <v>62611657</v>
      </c>
      <c r="K1161" t="s">
        <v>3380</v>
      </c>
      <c r="O1161" s="3">
        <v>46026</v>
      </c>
      <c r="S1161" t="s">
        <v>566</v>
      </c>
      <c r="T1161" t="s">
        <v>64</v>
      </c>
      <c r="U1161" t="s">
        <v>2333</v>
      </c>
      <c r="V1161" t="e">
        <f>_xlfn.XLOOKUP(UTILIZADAS[[#This Row],[Contacto1]],Tabla2[phone_number_dialed],Tabla2[status_name],,0)</f>
        <v>#N/A</v>
      </c>
    </row>
    <row r="1162" spans="1:22" hidden="1">
      <c r="A1162" s="86" t="s">
        <v>2121</v>
      </c>
      <c r="B1162" t="s">
        <v>567</v>
      </c>
      <c r="C1162" s="4">
        <v>351358500000</v>
      </c>
      <c r="D1162" t="s">
        <v>3945</v>
      </c>
      <c r="E1162">
        <f>+_xlfn.XLOOKUP(UTILIZADAS[[#This Row],[Numero_Cuenta]],'[1]cobros_marzo (fijo)'!$B:$B,'[1]cobros_marzo (fijo)'!$D:$D,,0)</f>
        <v>0</v>
      </c>
      <c r="G1162" s="3">
        <v>46026</v>
      </c>
      <c r="H1162">
        <v>68105259</v>
      </c>
      <c r="I1162">
        <v>68105259</v>
      </c>
      <c r="K1162" t="s">
        <v>3381</v>
      </c>
      <c r="O1162" s="3">
        <v>46026</v>
      </c>
      <c r="S1162" t="s">
        <v>568</v>
      </c>
      <c r="T1162" t="s">
        <v>64</v>
      </c>
      <c r="U1162" t="s">
        <v>2333</v>
      </c>
      <c r="V1162" t="e">
        <f>_xlfn.XLOOKUP(UTILIZADAS[[#This Row],[Contacto1]],Tabla2[phone_number_dialed],Tabla2[status_name],,0)</f>
        <v>#N/A</v>
      </c>
    </row>
    <row r="1163" spans="1:22" hidden="1">
      <c r="A1163" s="86" t="s">
        <v>2121</v>
      </c>
      <c r="B1163" t="s">
        <v>569</v>
      </c>
      <c r="C1163" s="4">
        <v>351342930000</v>
      </c>
      <c r="D1163" t="s">
        <v>3945</v>
      </c>
      <c r="E1163">
        <f>+_xlfn.XLOOKUP(UTILIZADAS[[#This Row],[Numero_Cuenta]],'[1]cobros_marzo (fijo)'!$B:$B,'[1]cobros_marzo (fijo)'!$D:$D,,0)</f>
        <v>0</v>
      </c>
      <c r="G1163" s="3">
        <v>46026</v>
      </c>
      <c r="H1163">
        <v>69205433</v>
      </c>
      <c r="I1163">
        <v>69205433</v>
      </c>
      <c r="K1163" t="s">
        <v>3382</v>
      </c>
      <c r="O1163" s="3">
        <v>46026</v>
      </c>
      <c r="S1163" t="s">
        <v>570</v>
      </c>
      <c r="T1163" t="s">
        <v>64</v>
      </c>
      <c r="U1163" t="s">
        <v>2333</v>
      </c>
      <c r="V1163" t="e">
        <f>_xlfn.XLOOKUP(UTILIZADAS[[#This Row],[Contacto1]],Tabla2[phone_number_dialed],Tabla2[status_name],,0)</f>
        <v>#N/A</v>
      </c>
    </row>
    <row r="1164" spans="1:22" hidden="1">
      <c r="A1164" s="86" t="s">
        <v>2121</v>
      </c>
      <c r="B1164" t="s">
        <v>571</v>
      </c>
      <c r="C1164" s="4">
        <v>357357600000</v>
      </c>
      <c r="D1164" t="s">
        <v>3945</v>
      </c>
      <c r="E1164">
        <f>+_xlfn.XLOOKUP(UTILIZADAS[[#This Row],[Numero_Cuenta]],'[1]cobros_marzo (fijo)'!$B:$B,'[1]cobros_marzo (fijo)'!$D:$D,,0)</f>
        <v>0</v>
      </c>
      <c r="G1164" s="3">
        <v>46026</v>
      </c>
      <c r="H1164">
        <v>65763166</v>
      </c>
      <c r="I1164">
        <v>65763166</v>
      </c>
      <c r="K1164" t="s">
        <v>3383</v>
      </c>
      <c r="O1164" s="3">
        <v>46026</v>
      </c>
      <c r="S1164" t="s">
        <v>572</v>
      </c>
      <c r="T1164" t="s">
        <v>64</v>
      </c>
      <c r="U1164" t="s">
        <v>2333</v>
      </c>
      <c r="V1164" t="e">
        <f>_xlfn.XLOOKUP(UTILIZADAS[[#This Row],[Contacto1]],Tabla2[phone_number_dialed],Tabla2[status_name],,0)</f>
        <v>#N/A</v>
      </c>
    </row>
    <row r="1165" spans="1:22" hidden="1">
      <c r="A1165" s="86" t="s">
        <v>2121</v>
      </c>
      <c r="B1165" t="s">
        <v>539</v>
      </c>
      <c r="C1165" s="4">
        <v>357358170000</v>
      </c>
      <c r="D1165" t="s">
        <v>3945</v>
      </c>
      <c r="E1165">
        <f>+_xlfn.XLOOKUP(UTILIZADAS[[#This Row],[Numero_Cuenta]],'[1]cobros_marzo (fijo)'!$B:$B,'[1]cobros_marzo (fijo)'!$D:$D,,0)</f>
        <v>0</v>
      </c>
      <c r="G1165" s="3">
        <v>46026</v>
      </c>
      <c r="H1165">
        <v>64874387</v>
      </c>
      <c r="I1165">
        <v>64874387</v>
      </c>
      <c r="K1165" t="s">
        <v>3384</v>
      </c>
      <c r="O1165" s="3">
        <v>46026</v>
      </c>
      <c r="S1165" t="s">
        <v>540</v>
      </c>
      <c r="T1165" t="s">
        <v>64</v>
      </c>
      <c r="U1165" t="s">
        <v>2333</v>
      </c>
      <c r="V1165" t="e">
        <f>_xlfn.XLOOKUP(UTILIZADAS[[#This Row],[Contacto1]],Tabla2[phone_number_dialed],Tabla2[status_name],,0)</f>
        <v>#N/A</v>
      </c>
    </row>
    <row r="1166" spans="1:22" hidden="1">
      <c r="A1166" s="86" t="s">
        <v>2121</v>
      </c>
      <c r="B1166" t="s">
        <v>541</v>
      </c>
      <c r="C1166" s="4">
        <v>354358390000</v>
      </c>
      <c r="D1166" t="s">
        <v>3945</v>
      </c>
      <c r="E1166">
        <f>+_xlfn.XLOOKUP(UTILIZADAS[[#This Row],[Numero_Cuenta]],'[1]cobros_marzo (fijo)'!$B:$B,'[1]cobros_marzo (fijo)'!$D:$D,,0)</f>
        <v>0</v>
      </c>
      <c r="G1166" s="3">
        <v>46026</v>
      </c>
      <c r="H1166">
        <v>63131031</v>
      </c>
      <c r="I1166">
        <v>63131031</v>
      </c>
      <c r="K1166" t="s">
        <v>3385</v>
      </c>
      <c r="O1166" s="3">
        <v>46026</v>
      </c>
      <c r="S1166" t="s">
        <v>542</v>
      </c>
      <c r="T1166" t="s">
        <v>64</v>
      </c>
      <c r="U1166" t="s">
        <v>2333</v>
      </c>
      <c r="V1166" t="e">
        <f>_xlfn.XLOOKUP(UTILIZADAS[[#This Row],[Contacto1]],Tabla2[phone_number_dialed],Tabla2[status_name],,0)</f>
        <v>#N/A</v>
      </c>
    </row>
    <row r="1167" spans="1:22" hidden="1">
      <c r="A1167" s="86" t="s">
        <v>2121</v>
      </c>
      <c r="B1167" t="s">
        <v>4270</v>
      </c>
      <c r="C1167" s="4">
        <v>354359160000</v>
      </c>
      <c r="D1167" t="s">
        <v>3945</v>
      </c>
      <c r="E1167">
        <f>+_xlfn.XLOOKUP(UTILIZADAS[[#This Row],[Numero_Cuenta]],'[1]cobros_marzo (fijo)'!$B:$B,'[1]cobros_marzo (fijo)'!$D:$D,,0)</f>
        <v>0</v>
      </c>
      <c r="G1167" s="3">
        <v>46026</v>
      </c>
      <c r="H1167">
        <v>61618534</v>
      </c>
      <c r="I1167">
        <v>61618534</v>
      </c>
      <c r="K1167" t="s">
        <v>3386</v>
      </c>
      <c r="O1167" s="3">
        <v>46026</v>
      </c>
      <c r="S1167" t="s">
        <v>3939</v>
      </c>
      <c r="T1167" t="s">
        <v>64</v>
      </c>
      <c r="U1167" t="s">
        <v>2333</v>
      </c>
      <c r="V1167" t="e">
        <f>_xlfn.XLOOKUP(UTILIZADAS[[#This Row],[Contacto1]],Tabla2[phone_number_dialed],Tabla2[status_name],,0)</f>
        <v>#N/A</v>
      </c>
    </row>
    <row r="1168" spans="1:22" hidden="1">
      <c r="A1168" s="86" t="s">
        <v>2121</v>
      </c>
      <c r="B1168" t="s">
        <v>543</v>
      </c>
      <c r="C1168" s="4">
        <v>358372310000</v>
      </c>
      <c r="D1168" t="s">
        <v>3945</v>
      </c>
      <c r="E1168">
        <f>+_xlfn.XLOOKUP(UTILIZADAS[[#This Row],[Numero_Cuenta]],'[1]cobros_marzo (fijo)'!$B:$B,'[1]cobros_marzo (fijo)'!$D:$D,,0)</f>
        <v>0</v>
      </c>
      <c r="G1168" s="3">
        <v>46026</v>
      </c>
      <c r="H1168">
        <v>67008460</v>
      </c>
      <c r="I1168">
        <v>67008460</v>
      </c>
      <c r="K1168" t="s">
        <v>3387</v>
      </c>
      <c r="O1168" s="3">
        <v>46026</v>
      </c>
      <c r="S1168" t="s">
        <v>544</v>
      </c>
      <c r="T1168" t="s">
        <v>64</v>
      </c>
      <c r="U1168" t="s">
        <v>2333</v>
      </c>
      <c r="V1168" t="e">
        <f>_xlfn.XLOOKUP(UTILIZADAS[[#This Row],[Contacto1]],Tabla2[phone_number_dialed],Tabla2[status_name],,0)</f>
        <v>#N/A</v>
      </c>
    </row>
    <row r="1169" spans="1:22" hidden="1">
      <c r="A1169" s="86" t="s">
        <v>2121</v>
      </c>
      <c r="B1169" t="s">
        <v>545</v>
      </c>
      <c r="C1169" s="4">
        <v>333260730000</v>
      </c>
      <c r="D1169" t="s">
        <v>3945</v>
      </c>
      <c r="E1169">
        <f>+_xlfn.XLOOKUP(UTILIZADAS[[#This Row],[Numero_Cuenta]],'[1]cobros_marzo (fijo)'!$B:$B,'[1]cobros_marzo (fijo)'!$D:$D,,0)</f>
        <v>0</v>
      </c>
      <c r="G1169" s="3">
        <v>46026</v>
      </c>
      <c r="H1169">
        <v>65380039</v>
      </c>
      <c r="I1169">
        <v>65380039</v>
      </c>
      <c r="K1169" t="s">
        <v>3388</v>
      </c>
      <c r="O1169" s="3">
        <v>46026</v>
      </c>
      <c r="S1169" t="s">
        <v>546</v>
      </c>
      <c r="T1169" t="s">
        <v>64</v>
      </c>
      <c r="U1169" t="s">
        <v>2333</v>
      </c>
      <c r="V1169" t="e">
        <f>_xlfn.XLOOKUP(UTILIZADAS[[#This Row],[Contacto1]],Tabla2[phone_number_dialed],Tabla2[status_name],,0)</f>
        <v>#N/A</v>
      </c>
    </row>
    <row r="1170" spans="1:22" hidden="1">
      <c r="A1170" s="86" t="s">
        <v>2121</v>
      </c>
      <c r="B1170" t="s">
        <v>547</v>
      </c>
      <c r="C1170" s="4">
        <v>356360590000</v>
      </c>
      <c r="D1170" t="s">
        <v>3945</v>
      </c>
      <c r="E1170">
        <f>+_xlfn.XLOOKUP(UTILIZADAS[[#This Row],[Numero_Cuenta]],'[1]cobros_marzo (fijo)'!$B:$B,'[1]cobros_marzo (fijo)'!$D:$D,,0)</f>
        <v>0</v>
      </c>
      <c r="G1170" s="3">
        <v>46026</v>
      </c>
      <c r="H1170">
        <v>66367593</v>
      </c>
      <c r="I1170">
        <v>66367593</v>
      </c>
      <c r="K1170" t="s">
        <v>3389</v>
      </c>
      <c r="O1170" s="3">
        <v>46026</v>
      </c>
      <c r="S1170" t="s">
        <v>548</v>
      </c>
      <c r="T1170" t="s">
        <v>64</v>
      </c>
      <c r="U1170" t="s">
        <v>2333</v>
      </c>
      <c r="V1170" t="e">
        <f>_xlfn.XLOOKUP(UTILIZADAS[[#This Row],[Contacto1]],Tabla2[phone_number_dialed],Tabla2[status_name],,0)</f>
        <v>#N/A</v>
      </c>
    </row>
    <row r="1171" spans="1:22" hidden="1">
      <c r="A1171" s="86" t="s">
        <v>2121</v>
      </c>
      <c r="B1171" t="s">
        <v>549</v>
      </c>
      <c r="C1171" s="4">
        <v>351359270000</v>
      </c>
      <c r="D1171" t="s">
        <v>3945</v>
      </c>
      <c r="E1171">
        <f>+_xlfn.XLOOKUP(UTILIZADAS[[#This Row],[Numero_Cuenta]],'[1]cobros_marzo (fijo)'!$B:$B,'[1]cobros_marzo (fijo)'!$D:$D,,0)</f>
        <v>0</v>
      </c>
      <c r="G1171" s="3">
        <v>46026</v>
      </c>
      <c r="H1171">
        <v>68565271</v>
      </c>
      <c r="I1171">
        <v>68565271</v>
      </c>
      <c r="K1171" t="s">
        <v>3390</v>
      </c>
      <c r="O1171" s="3">
        <v>46026</v>
      </c>
      <c r="S1171" t="s">
        <v>550</v>
      </c>
      <c r="T1171" t="s">
        <v>64</v>
      </c>
      <c r="U1171" t="s">
        <v>2333</v>
      </c>
      <c r="V1171" t="e">
        <f>_xlfn.XLOOKUP(UTILIZADAS[[#This Row],[Contacto1]],Tabla2[phone_number_dialed],Tabla2[status_name],,0)</f>
        <v>#N/A</v>
      </c>
    </row>
    <row r="1172" spans="1:22" hidden="1">
      <c r="A1172" s="86" t="s">
        <v>2121</v>
      </c>
      <c r="B1172" t="s">
        <v>551</v>
      </c>
      <c r="C1172" s="4">
        <v>357356800000</v>
      </c>
      <c r="D1172" t="s">
        <v>3945</v>
      </c>
      <c r="E1172">
        <f>+_xlfn.XLOOKUP(UTILIZADAS[[#This Row],[Numero_Cuenta]],'[1]cobros_marzo (fijo)'!$B:$B,'[1]cobros_marzo (fijo)'!$D:$D,,0)</f>
        <v>0</v>
      </c>
      <c r="G1172" s="3">
        <v>46026</v>
      </c>
      <c r="H1172">
        <v>69051389</v>
      </c>
      <c r="I1172">
        <v>69051389</v>
      </c>
      <c r="K1172" t="s">
        <v>3391</v>
      </c>
      <c r="O1172" s="3">
        <v>46026</v>
      </c>
      <c r="S1172" t="s">
        <v>552</v>
      </c>
      <c r="T1172" t="s">
        <v>64</v>
      </c>
      <c r="U1172" t="s">
        <v>2333</v>
      </c>
      <c r="V1172" t="e">
        <f>_xlfn.XLOOKUP(UTILIZADAS[[#This Row],[Contacto1]],Tabla2[phone_number_dialed],Tabla2[status_name],,0)</f>
        <v>#N/A</v>
      </c>
    </row>
    <row r="1173" spans="1:22" hidden="1">
      <c r="A1173" s="86" t="s">
        <v>2121</v>
      </c>
      <c r="B1173" t="s">
        <v>553</v>
      </c>
      <c r="C1173" s="4">
        <v>358107870000</v>
      </c>
      <c r="D1173" t="s">
        <v>3945</v>
      </c>
      <c r="E1173">
        <f>+_xlfn.XLOOKUP(UTILIZADAS[[#This Row],[Numero_Cuenta]],'[1]cobros_marzo (fijo)'!$B:$B,'[1]cobros_marzo (fijo)'!$D:$D,,0)</f>
        <v>0</v>
      </c>
      <c r="G1173" s="3">
        <v>46026</v>
      </c>
      <c r="H1173">
        <v>64031538</v>
      </c>
      <c r="I1173">
        <v>64031538</v>
      </c>
      <c r="K1173" t="s">
        <v>3392</v>
      </c>
      <c r="O1173" s="3">
        <v>46026</v>
      </c>
      <c r="S1173" t="s">
        <v>554</v>
      </c>
      <c r="T1173" t="s">
        <v>72</v>
      </c>
      <c r="U1173" t="s">
        <v>2333</v>
      </c>
      <c r="V1173" t="e">
        <f>_xlfn.XLOOKUP(UTILIZADAS[[#This Row],[Contacto1]],Tabla2[phone_number_dialed],Tabla2[status_name],,0)</f>
        <v>#N/A</v>
      </c>
    </row>
    <row r="1174" spans="1:22" hidden="1">
      <c r="A1174" s="86" t="s">
        <v>2121</v>
      </c>
      <c r="B1174" t="s">
        <v>1535</v>
      </c>
      <c r="C1174" s="4">
        <v>271067250000</v>
      </c>
      <c r="D1174" t="s">
        <v>3945</v>
      </c>
      <c r="E1174">
        <f>+_xlfn.XLOOKUP(UTILIZADAS[[#This Row],[Numero_Cuenta]],'[1]cobros_marzo (fijo)'!$B:$B,'[1]cobros_marzo (fijo)'!$D:$D,,0)</f>
        <v>0</v>
      </c>
      <c r="G1174" s="3">
        <v>46026</v>
      </c>
      <c r="H1174">
        <v>68622579</v>
      </c>
      <c r="I1174">
        <v>68622579</v>
      </c>
      <c r="K1174" t="s">
        <v>3393</v>
      </c>
      <c r="O1174" s="3">
        <v>46026</v>
      </c>
      <c r="S1174" t="s">
        <v>1536</v>
      </c>
      <c r="T1174" t="s">
        <v>85</v>
      </c>
      <c r="U1174" t="s">
        <v>2333</v>
      </c>
      <c r="V1174" t="e">
        <f>_xlfn.XLOOKUP(UTILIZADAS[[#This Row],[Contacto1]],Tabla2[phone_number_dialed],Tabla2[status_name],,0)</f>
        <v>#N/A</v>
      </c>
    </row>
    <row r="1175" spans="1:22" hidden="1">
      <c r="A1175" s="86" t="s">
        <v>2121</v>
      </c>
      <c r="B1175" t="s">
        <v>555</v>
      </c>
      <c r="C1175" s="4">
        <v>357360140000</v>
      </c>
      <c r="D1175" t="s">
        <v>3945</v>
      </c>
      <c r="E1175">
        <f>+_xlfn.XLOOKUP(UTILIZADAS[[#This Row],[Numero_Cuenta]],'[1]cobros_marzo (fijo)'!$B:$B,'[1]cobros_marzo (fijo)'!$D:$D,,0)</f>
        <v>0</v>
      </c>
      <c r="G1175" s="3">
        <v>46026</v>
      </c>
      <c r="H1175">
        <v>61021767</v>
      </c>
      <c r="I1175">
        <v>61021767</v>
      </c>
      <c r="K1175" t="s">
        <v>3394</v>
      </c>
      <c r="O1175" s="3">
        <v>46026</v>
      </c>
      <c r="S1175" t="s">
        <v>556</v>
      </c>
      <c r="T1175" t="s">
        <v>85</v>
      </c>
      <c r="U1175" t="s">
        <v>2333</v>
      </c>
      <c r="V1175" t="e">
        <f>_xlfn.XLOOKUP(UTILIZADAS[[#This Row],[Contacto1]],Tabla2[phone_number_dialed],Tabla2[status_name],,0)</f>
        <v>#N/A</v>
      </c>
    </row>
    <row r="1176" spans="1:22" hidden="1">
      <c r="A1176" s="86" t="s">
        <v>2121</v>
      </c>
      <c r="B1176" t="s">
        <v>557</v>
      </c>
      <c r="C1176" s="4">
        <v>357358800000</v>
      </c>
      <c r="D1176" t="s">
        <v>3945</v>
      </c>
      <c r="E1176">
        <f>+_xlfn.XLOOKUP(UTILIZADAS[[#This Row],[Numero_Cuenta]],'[1]cobros_marzo (fijo)'!$B:$B,'[1]cobros_marzo (fijo)'!$D:$D,,0)</f>
        <v>0</v>
      </c>
      <c r="G1176" s="3">
        <v>46026</v>
      </c>
      <c r="H1176">
        <v>62855882</v>
      </c>
      <c r="I1176">
        <v>62855882</v>
      </c>
      <c r="K1176" t="s">
        <v>3395</v>
      </c>
      <c r="O1176" s="3">
        <v>46026</v>
      </c>
      <c r="S1176" t="s">
        <v>558</v>
      </c>
      <c r="T1176" t="s">
        <v>64</v>
      </c>
      <c r="U1176" t="s">
        <v>2333</v>
      </c>
      <c r="V1176" t="e">
        <f>_xlfn.XLOOKUP(UTILIZADAS[[#This Row],[Contacto1]],Tabla2[phone_number_dialed],Tabla2[status_name],,0)</f>
        <v>#N/A</v>
      </c>
    </row>
    <row r="1177" spans="1:22" hidden="1">
      <c r="A1177" s="86" t="s">
        <v>2121</v>
      </c>
      <c r="B1177" t="s">
        <v>529</v>
      </c>
      <c r="C1177" s="4">
        <v>352359090000</v>
      </c>
      <c r="D1177" t="s">
        <v>3945</v>
      </c>
      <c r="E1177">
        <f>+_xlfn.XLOOKUP(UTILIZADAS[[#This Row],[Numero_Cuenta]],'[1]cobros_marzo (fijo)'!$B:$B,'[1]cobros_marzo (fijo)'!$D:$D,,0)</f>
        <v>0</v>
      </c>
      <c r="G1177" s="3">
        <v>46026</v>
      </c>
      <c r="H1177">
        <v>68650386</v>
      </c>
      <c r="I1177">
        <v>68650386</v>
      </c>
      <c r="K1177" t="s">
        <v>3396</v>
      </c>
      <c r="O1177" s="3">
        <v>46026</v>
      </c>
      <c r="S1177" t="s">
        <v>530</v>
      </c>
      <c r="T1177" t="s">
        <v>64</v>
      </c>
      <c r="U1177" t="s">
        <v>2333</v>
      </c>
      <c r="V1177" t="e">
        <f>_xlfn.XLOOKUP(UTILIZADAS[[#This Row],[Contacto1]],Tabla2[phone_number_dialed],Tabla2[status_name],,0)</f>
        <v>#N/A</v>
      </c>
    </row>
    <row r="1178" spans="1:22" hidden="1">
      <c r="A1178" s="86" t="s">
        <v>2121</v>
      </c>
      <c r="B1178" t="s">
        <v>1510</v>
      </c>
      <c r="C1178" s="4">
        <v>358360620000</v>
      </c>
      <c r="D1178" t="s">
        <v>3945</v>
      </c>
      <c r="E1178">
        <f>+_xlfn.XLOOKUP(UTILIZADAS[[#This Row],[Numero_Cuenta]],'[1]cobros_marzo (fijo)'!$B:$B,'[1]cobros_marzo (fijo)'!$D:$D,,0)</f>
        <v>0</v>
      </c>
      <c r="G1178" s="3">
        <v>46026</v>
      </c>
      <c r="H1178">
        <v>65101089</v>
      </c>
      <c r="I1178">
        <v>65101089</v>
      </c>
      <c r="K1178" t="s">
        <v>3397</v>
      </c>
      <c r="O1178" s="3">
        <v>46026</v>
      </c>
      <c r="S1178" t="s">
        <v>1511</v>
      </c>
      <c r="T1178" t="s">
        <v>64</v>
      </c>
      <c r="U1178" t="s">
        <v>2333</v>
      </c>
      <c r="V1178" t="e">
        <f>_xlfn.XLOOKUP(UTILIZADAS[[#This Row],[Contacto1]],Tabla2[phone_number_dialed],Tabla2[status_name],,0)</f>
        <v>#N/A</v>
      </c>
    </row>
    <row r="1179" spans="1:22" hidden="1">
      <c r="A1179" s="86" t="s">
        <v>2121</v>
      </c>
      <c r="B1179" t="s">
        <v>531</v>
      </c>
      <c r="C1179" s="4">
        <v>356334410000</v>
      </c>
      <c r="D1179" t="s">
        <v>3945</v>
      </c>
      <c r="E1179">
        <f>+_xlfn.XLOOKUP(UTILIZADAS[[#This Row],[Numero_Cuenta]],'[1]cobros_marzo (fijo)'!$B:$B,'[1]cobros_marzo (fijo)'!$D:$D,,0)</f>
        <v>0</v>
      </c>
      <c r="G1179" s="3">
        <v>46026</v>
      </c>
      <c r="H1179">
        <v>61603045</v>
      </c>
      <c r="I1179">
        <v>61603045</v>
      </c>
      <c r="K1179" t="s">
        <v>1974</v>
      </c>
      <c r="O1179" s="3">
        <v>46026</v>
      </c>
      <c r="S1179" t="s">
        <v>532</v>
      </c>
      <c r="T1179" t="s">
        <v>64</v>
      </c>
      <c r="U1179" t="s">
        <v>2333</v>
      </c>
      <c r="V1179" t="e">
        <f>_xlfn.XLOOKUP(UTILIZADAS[[#This Row],[Contacto1]],Tabla2[phone_number_dialed],Tabla2[status_name],,0)</f>
        <v>#N/A</v>
      </c>
    </row>
    <row r="1180" spans="1:22" hidden="1">
      <c r="A1180" s="86" t="s">
        <v>2121</v>
      </c>
      <c r="B1180" t="s">
        <v>533</v>
      </c>
      <c r="C1180" s="4">
        <v>357317130000</v>
      </c>
      <c r="D1180" t="s">
        <v>3945</v>
      </c>
      <c r="E1180">
        <f>+_xlfn.XLOOKUP(UTILIZADAS[[#This Row],[Numero_Cuenta]],'[1]cobros_marzo (fijo)'!$B:$B,'[1]cobros_marzo (fijo)'!$D:$D,,0)</f>
        <v>0</v>
      </c>
      <c r="G1180" s="3">
        <v>46026</v>
      </c>
      <c r="H1180">
        <v>67450828</v>
      </c>
      <c r="I1180">
        <v>67450828</v>
      </c>
      <c r="K1180" t="s">
        <v>3398</v>
      </c>
      <c r="O1180" s="3">
        <v>46026</v>
      </c>
      <c r="S1180" t="s">
        <v>534</v>
      </c>
      <c r="T1180" t="s">
        <v>64</v>
      </c>
      <c r="U1180" t="s">
        <v>2333</v>
      </c>
      <c r="V1180" t="e">
        <f>_xlfn.XLOOKUP(UTILIZADAS[[#This Row],[Contacto1]],Tabla2[phone_number_dialed],Tabla2[status_name],,0)</f>
        <v>#N/A</v>
      </c>
    </row>
    <row r="1181" spans="1:22" hidden="1">
      <c r="A1181" s="86" t="s">
        <v>2121</v>
      </c>
      <c r="B1181" t="s">
        <v>535</v>
      </c>
      <c r="C1181" s="4">
        <v>351361340000</v>
      </c>
      <c r="D1181" t="s">
        <v>3945</v>
      </c>
      <c r="E1181">
        <f>+_xlfn.XLOOKUP(UTILIZADAS[[#This Row],[Numero_Cuenta]],'[1]cobros_marzo (fijo)'!$B:$B,'[1]cobros_marzo (fijo)'!$D:$D,,0)</f>
        <v>0</v>
      </c>
      <c r="G1181" s="3">
        <v>46026</v>
      </c>
      <c r="H1181">
        <v>67237216</v>
      </c>
      <c r="I1181">
        <v>67237216</v>
      </c>
      <c r="K1181" t="s">
        <v>3399</v>
      </c>
      <c r="O1181" s="3">
        <v>46026</v>
      </c>
      <c r="S1181" t="s">
        <v>536</v>
      </c>
      <c r="T1181" t="s">
        <v>64</v>
      </c>
      <c r="U1181" t="s">
        <v>2333</v>
      </c>
      <c r="V1181" t="e">
        <f>_xlfn.XLOOKUP(UTILIZADAS[[#This Row],[Contacto1]],Tabla2[phone_number_dialed],Tabla2[status_name],,0)</f>
        <v>#N/A</v>
      </c>
    </row>
    <row r="1182" spans="1:22" hidden="1">
      <c r="A1182" s="86" t="s">
        <v>2121</v>
      </c>
      <c r="B1182" t="s">
        <v>537</v>
      </c>
      <c r="C1182" s="4">
        <v>357353230000</v>
      </c>
      <c r="D1182" t="s">
        <v>3945</v>
      </c>
      <c r="E1182">
        <f>+_xlfn.XLOOKUP(UTILIZADAS[[#This Row],[Numero_Cuenta]],'[1]cobros_marzo (fijo)'!$B:$B,'[1]cobros_marzo (fijo)'!$D:$D,,0)</f>
        <v>0</v>
      </c>
      <c r="G1182" s="3">
        <v>46026</v>
      </c>
      <c r="H1182">
        <v>61089801</v>
      </c>
      <c r="I1182">
        <v>61089801</v>
      </c>
      <c r="K1182" t="s">
        <v>3400</v>
      </c>
      <c r="O1182" s="3">
        <v>46026</v>
      </c>
      <c r="S1182" t="s">
        <v>538</v>
      </c>
      <c r="T1182" t="s">
        <v>64</v>
      </c>
      <c r="U1182" t="s">
        <v>2333</v>
      </c>
      <c r="V1182" t="e">
        <f>_xlfn.XLOOKUP(UTILIZADAS[[#This Row],[Contacto1]],Tabla2[phone_number_dialed],Tabla2[status_name],,0)</f>
        <v>#N/A</v>
      </c>
    </row>
    <row r="1183" spans="1:22" hidden="1">
      <c r="A1183" s="86" t="s">
        <v>2121</v>
      </c>
      <c r="B1183" t="s">
        <v>1500</v>
      </c>
      <c r="C1183" s="4">
        <v>357361720000</v>
      </c>
      <c r="D1183" t="s">
        <v>3945</v>
      </c>
      <c r="E1183">
        <f>+_xlfn.XLOOKUP(UTILIZADAS[[#This Row],[Numero_Cuenta]],'[1]cobros_marzo (fijo)'!$B:$B,'[1]cobros_marzo (fijo)'!$D:$D,,0)</f>
        <v>0</v>
      </c>
      <c r="G1183" s="3">
        <v>46026</v>
      </c>
      <c r="H1183">
        <v>65077219</v>
      </c>
      <c r="I1183">
        <v>65077219</v>
      </c>
      <c r="K1183" t="s">
        <v>3401</v>
      </c>
      <c r="O1183" s="3">
        <v>46026</v>
      </c>
      <c r="S1183" t="s">
        <v>1501</v>
      </c>
      <c r="T1183" t="s">
        <v>64</v>
      </c>
      <c r="U1183" t="s">
        <v>2333</v>
      </c>
      <c r="V1183" t="e">
        <f>_xlfn.XLOOKUP(UTILIZADAS[[#This Row],[Contacto1]],Tabla2[phone_number_dialed],Tabla2[status_name],,0)</f>
        <v>#N/A</v>
      </c>
    </row>
    <row r="1184" spans="1:22" hidden="1">
      <c r="A1184" s="86" t="s">
        <v>2121</v>
      </c>
      <c r="B1184" t="s">
        <v>4271</v>
      </c>
      <c r="C1184" s="4">
        <v>357362920000</v>
      </c>
      <c r="D1184" t="s">
        <v>3945</v>
      </c>
      <c r="E1184">
        <f>+_xlfn.XLOOKUP(UTILIZADAS[[#This Row],[Numero_Cuenta]],'[1]cobros_marzo (fijo)'!$B:$B,'[1]cobros_marzo (fijo)'!$D:$D,,0)</f>
        <v>0</v>
      </c>
      <c r="G1184" s="3">
        <v>46026</v>
      </c>
      <c r="H1184">
        <v>65361691</v>
      </c>
      <c r="I1184">
        <v>65361691</v>
      </c>
      <c r="K1184" t="s">
        <v>3402</v>
      </c>
      <c r="O1184" s="3">
        <v>46026</v>
      </c>
      <c r="S1184" t="s">
        <v>3940</v>
      </c>
      <c r="T1184" t="s">
        <v>64</v>
      </c>
      <c r="U1184" t="s">
        <v>2333</v>
      </c>
      <c r="V1184" t="e">
        <f>_xlfn.XLOOKUP(UTILIZADAS[[#This Row],[Contacto1]],Tabla2[phone_number_dialed],Tabla2[status_name],,0)</f>
        <v>#N/A</v>
      </c>
    </row>
    <row r="1185" spans="1:22" hidden="1">
      <c r="A1185" s="86" t="s">
        <v>2121</v>
      </c>
      <c r="B1185" t="s">
        <v>527</v>
      </c>
      <c r="C1185" s="4">
        <v>359363020000</v>
      </c>
      <c r="D1185" t="s">
        <v>3945</v>
      </c>
      <c r="E1185">
        <f>+_xlfn.XLOOKUP(UTILIZADAS[[#This Row],[Numero_Cuenta]],'[1]cobros_marzo (fijo)'!$B:$B,'[1]cobros_marzo (fijo)'!$D:$D,,0)</f>
        <v>0</v>
      </c>
      <c r="G1185" s="3">
        <v>46026</v>
      </c>
      <c r="H1185">
        <v>68341548</v>
      </c>
      <c r="I1185">
        <v>68341548</v>
      </c>
      <c r="K1185" t="s">
        <v>3403</v>
      </c>
      <c r="O1185" s="3">
        <v>46026</v>
      </c>
      <c r="S1185" t="s">
        <v>528</v>
      </c>
      <c r="T1185" t="s">
        <v>64</v>
      </c>
      <c r="U1185" t="s">
        <v>2333</v>
      </c>
      <c r="V1185" t="e">
        <f>_xlfn.XLOOKUP(UTILIZADAS[[#This Row],[Contacto1]],Tabla2[phone_number_dialed],Tabla2[status_name],,0)</f>
        <v>#N/A</v>
      </c>
    </row>
    <row r="1186" spans="1:22" hidden="1">
      <c r="A1186" s="86" t="s">
        <v>2121</v>
      </c>
      <c r="B1186" t="s">
        <v>1476</v>
      </c>
      <c r="C1186" s="4">
        <v>355363050000</v>
      </c>
      <c r="D1186" t="s">
        <v>3945</v>
      </c>
      <c r="E1186">
        <f>+_xlfn.XLOOKUP(UTILIZADAS[[#This Row],[Numero_Cuenta]],'[1]cobros_marzo (fijo)'!$B:$B,'[1]cobros_marzo (fijo)'!$D:$D,,0)</f>
        <v>0</v>
      </c>
      <c r="G1186" s="3">
        <v>46026</v>
      </c>
      <c r="H1186">
        <v>68472312</v>
      </c>
      <c r="I1186">
        <v>68472312</v>
      </c>
      <c r="K1186" t="s">
        <v>3403</v>
      </c>
      <c r="O1186" s="3">
        <v>46026</v>
      </c>
      <c r="S1186" t="s">
        <v>1477</v>
      </c>
      <c r="T1186" t="s">
        <v>64</v>
      </c>
      <c r="U1186" t="s">
        <v>2333</v>
      </c>
      <c r="V1186" t="e">
        <f>_xlfn.XLOOKUP(UTILIZADAS[[#This Row],[Contacto1]],Tabla2[phone_number_dialed],Tabla2[status_name],,0)</f>
        <v>#N/A</v>
      </c>
    </row>
    <row r="1187" spans="1:22" hidden="1">
      <c r="A1187" s="86" t="s">
        <v>2121</v>
      </c>
      <c r="B1187" t="s">
        <v>521</v>
      </c>
      <c r="C1187" s="4">
        <v>359363180000</v>
      </c>
      <c r="D1187" t="s">
        <v>3945</v>
      </c>
      <c r="E1187">
        <f>+_xlfn.XLOOKUP(UTILIZADAS[[#This Row],[Numero_Cuenta]],'[1]cobros_marzo (fijo)'!$B:$B,'[1]cobros_marzo (fijo)'!$D:$D,,0)</f>
        <v>0</v>
      </c>
      <c r="G1187" s="3">
        <v>46026</v>
      </c>
      <c r="H1187">
        <v>65099454</v>
      </c>
      <c r="I1187">
        <v>65099454</v>
      </c>
      <c r="K1187" t="s">
        <v>1960</v>
      </c>
      <c r="O1187" s="3">
        <v>46026</v>
      </c>
      <c r="S1187" t="s">
        <v>522</v>
      </c>
      <c r="T1187" t="s">
        <v>64</v>
      </c>
      <c r="U1187" t="s">
        <v>2333</v>
      </c>
      <c r="V1187" t="e">
        <f>_xlfn.XLOOKUP(UTILIZADAS[[#This Row],[Contacto1]],Tabla2[phone_number_dialed],Tabla2[status_name],,0)</f>
        <v>#N/A</v>
      </c>
    </row>
    <row r="1188" spans="1:22" hidden="1">
      <c r="A1188" s="86" t="s">
        <v>2121</v>
      </c>
      <c r="B1188" t="s">
        <v>523</v>
      </c>
      <c r="C1188" s="4">
        <v>354362810000</v>
      </c>
      <c r="D1188" t="s">
        <v>3945</v>
      </c>
      <c r="E1188">
        <f>+_xlfn.XLOOKUP(UTILIZADAS[[#This Row],[Numero_Cuenta]],'[1]cobros_marzo (fijo)'!$B:$B,'[1]cobros_marzo (fijo)'!$D:$D,,0)</f>
        <v>0</v>
      </c>
      <c r="G1188" s="3">
        <v>46026</v>
      </c>
      <c r="H1188">
        <v>65291102</v>
      </c>
      <c r="I1188">
        <v>65291102</v>
      </c>
      <c r="K1188" t="s">
        <v>3404</v>
      </c>
      <c r="O1188" s="3">
        <v>46026</v>
      </c>
      <c r="S1188" t="s">
        <v>524</v>
      </c>
      <c r="T1188" t="s">
        <v>64</v>
      </c>
      <c r="U1188" t="s">
        <v>2333</v>
      </c>
      <c r="V1188" t="e">
        <f>_xlfn.XLOOKUP(UTILIZADAS[[#This Row],[Contacto1]],Tabla2[phone_number_dialed],Tabla2[status_name],,0)</f>
        <v>#N/A</v>
      </c>
    </row>
    <row r="1189" spans="1:22" hidden="1">
      <c r="A1189" s="86" t="s">
        <v>2121</v>
      </c>
      <c r="B1189" t="s">
        <v>525</v>
      </c>
      <c r="C1189" s="4">
        <v>352360030000</v>
      </c>
      <c r="D1189" t="s">
        <v>3945</v>
      </c>
      <c r="E1189">
        <f>+_xlfn.XLOOKUP(UTILIZADAS[[#This Row],[Numero_Cuenta]],'[1]cobros_marzo (fijo)'!$B:$B,'[1]cobros_marzo (fijo)'!$D:$D,,0)</f>
        <v>0</v>
      </c>
      <c r="G1189" s="3">
        <v>46026</v>
      </c>
      <c r="H1189">
        <v>63390957</v>
      </c>
      <c r="I1189">
        <v>63390957</v>
      </c>
      <c r="K1189" t="s">
        <v>2349</v>
      </c>
      <c r="O1189" s="3">
        <v>46026</v>
      </c>
      <c r="S1189" t="s">
        <v>526</v>
      </c>
      <c r="T1189" t="s">
        <v>64</v>
      </c>
      <c r="U1189" t="s">
        <v>2333</v>
      </c>
      <c r="V1189" t="e">
        <f>_xlfn.XLOOKUP(UTILIZADAS[[#This Row],[Contacto1]],Tabla2[phone_number_dialed],Tabla2[status_name],,0)</f>
        <v>#N/A</v>
      </c>
    </row>
    <row r="1190" spans="1:22" hidden="1">
      <c r="A1190" s="86" t="s">
        <v>2121</v>
      </c>
      <c r="B1190" t="s">
        <v>515</v>
      </c>
      <c r="C1190" s="4">
        <v>356315090000</v>
      </c>
      <c r="D1190" t="s">
        <v>3945</v>
      </c>
      <c r="E1190">
        <f>+_xlfn.XLOOKUP(UTILIZADAS[[#This Row],[Numero_Cuenta]],'[1]cobros_marzo (fijo)'!$B:$B,'[1]cobros_marzo (fijo)'!$D:$D,,0)</f>
        <v>0</v>
      </c>
      <c r="G1190" s="3">
        <v>46026</v>
      </c>
      <c r="H1190">
        <v>64177008</v>
      </c>
      <c r="I1190">
        <v>64177008</v>
      </c>
      <c r="K1190" t="s">
        <v>3405</v>
      </c>
      <c r="O1190" s="3">
        <v>46026</v>
      </c>
      <c r="S1190" t="s">
        <v>516</v>
      </c>
      <c r="T1190" t="s">
        <v>64</v>
      </c>
      <c r="U1190" t="s">
        <v>2333</v>
      </c>
      <c r="V1190" t="e">
        <f>_xlfn.XLOOKUP(UTILIZADAS[[#This Row],[Contacto1]],Tabla2[phone_number_dialed],Tabla2[status_name],,0)</f>
        <v>#N/A</v>
      </c>
    </row>
    <row r="1191" spans="1:22" hidden="1">
      <c r="A1191" s="86" t="s">
        <v>2121</v>
      </c>
      <c r="B1191" t="s">
        <v>515</v>
      </c>
      <c r="C1191" s="4">
        <v>356315090000</v>
      </c>
      <c r="D1191" t="s">
        <v>3945</v>
      </c>
      <c r="E1191">
        <f>+_xlfn.XLOOKUP(UTILIZADAS[[#This Row],[Numero_Cuenta]],'[1]cobros_marzo (fijo)'!$B:$B,'[1]cobros_marzo (fijo)'!$D:$D,,0)</f>
        <v>0</v>
      </c>
      <c r="G1191" s="3">
        <v>46026</v>
      </c>
      <c r="H1191">
        <v>64177008</v>
      </c>
      <c r="I1191">
        <v>64177008</v>
      </c>
      <c r="K1191" t="s">
        <v>3406</v>
      </c>
      <c r="O1191" s="3">
        <v>46026</v>
      </c>
      <c r="S1191" t="s">
        <v>516</v>
      </c>
      <c r="T1191" t="s">
        <v>64</v>
      </c>
      <c r="U1191" t="s">
        <v>2333</v>
      </c>
      <c r="V1191" t="e">
        <f>_xlfn.XLOOKUP(UTILIZADAS[[#This Row],[Contacto1]],Tabla2[phone_number_dialed],Tabla2[status_name],,0)</f>
        <v>#N/A</v>
      </c>
    </row>
    <row r="1192" spans="1:22" hidden="1">
      <c r="A1192" s="86" t="s">
        <v>2121</v>
      </c>
      <c r="B1192" t="s">
        <v>517</v>
      </c>
      <c r="C1192" s="4">
        <v>359363940000</v>
      </c>
      <c r="D1192" t="s">
        <v>3945</v>
      </c>
      <c r="E1192">
        <f>+_xlfn.XLOOKUP(UTILIZADAS[[#This Row],[Numero_Cuenta]],'[1]cobros_marzo (fijo)'!$B:$B,'[1]cobros_marzo (fijo)'!$D:$D,,0)</f>
        <v>0</v>
      </c>
      <c r="G1192" s="3">
        <v>46026</v>
      </c>
      <c r="H1192">
        <v>65307245</v>
      </c>
      <c r="I1192">
        <v>65307245</v>
      </c>
      <c r="K1192" t="s">
        <v>3407</v>
      </c>
      <c r="O1192" s="3">
        <v>46026</v>
      </c>
      <c r="S1192" t="s">
        <v>518</v>
      </c>
      <c r="T1192" t="s">
        <v>64</v>
      </c>
      <c r="U1192" t="s">
        <v>2333</v>
      </c>
      <c r="V1192" t="e">
        <f>_xlfn.XLOOKUP(UTILIZADAS[[#This Row],[Contacto1]],Tabla2[phone_number_dialed],Tabla2[status_name],,0)</f>
        <v>#N/A</v>
      </c>
    </row>
    <row r="1193" spans="1:22" hidden="1">
      <c r="A1193" s="86" t="s">
        <v>2121</v>
      </c>
      <c r="B1193" t="s">
        <v>519</v>
      </c>
      <c r="C1193" s="4">
        <v>351358170000</v>
      </c>
      <c r="D1193" t="s">
        <v>3945</v>
      </c>
      <c r="E1193">
        <f>+_xlfn.XLOOKUP(UTILIZADAS[[#This Row],[Numero_Cuenta]],'[1]cobros_marzo (fijo)'!$B:$B,'[1]cobros_marzo (fijo)'!$D:$D,,0)</f>
        <v>0</v>
      </c>
      <c r="G1193" s="3">
        <v>46026</v>
      </c>
      <c r="H1193">
        <v>61762204</v>
      </c>
      <c r="I1193">
        <v>61762204</v>
      </c>
      <c r="K1193" t="s">
        <v>3408</v>
      </c>
      <c r="O1193" s="3">
        <v>46026</v>
      </c>
      <c r="S1193" t="s">
        <v>520</v>
      </c>
      <c r="T1193" t="s">
        <v>64</v>
      </c>
      <c r="U1193" t="s">
        <v>2333</v>
      </c>
      <c r="V1193" t="e">
        <f>_xlfn.XLOOKUP(UTILIZADAS[[#This Row],[Contacto1]],Tabla2[phone_number_dialed],Tabla2[status_name],,0)</f>
        <v>#N/A</v>
      </c>
    </row>
    <row r="1194" spans="1:22" hidden="1">
      <c r="A1194" s="86" t="s">
        <v>2121</v>
      </c>
      <c r="B1194" t="s">
        <v>507</v>
      </c>
      <c r="C1194" s="4">
        <v>231005720000</v>
      </c>
      <c r="D1194" t="s">
        <v>3945</v>
      </c>
      <c r="E1194">
        <f>+_xlfn.XLOOKUP(UTILIZADAS[[#This Row],[Numero_Cuenta]],'[1]cobros_marzo (fijo)'!$B:$B,'[1]cobros_marzo (fijo)'!$D:$D,,0)</f>
        <v>0</v>
      </c>
      <c r="G1194" s="3">
        <v>46026</v>
      </c>
      <c r="H1194">
        <v>65609410</v>
      </c>
      <c r="I1194">
        <v>65609410</v>
      </c>
      <c r="K1194" t="s">
        <v>3409</v>
      </c>
      <c r="O1194" s="3">
        <v>46026</v>
      </c>
      <c r="S1194" t="s">
        <v>508</v>
      </c>
      <c r="T1194" t="s">
        <v>64</v>
      </c>
      <c r="U1194" t="s">
        <v>2333</v>
      </c>
      <c r="V1194" t="e">
        <f>_xlfn.XLOOKUP(UTILIZADAS[[#This Row],[Contacto1]],Tabla2[phone_number_dialed],Tabla2[status_name],,0)</f>
        <v>#N/A</v>
      </c>
    </row>
    <row r="1195" spans="1:22" hidden="1">
      <c r="A1195" s="86" t="s">
        <v>2121</v>
      </c>
      <c r="B1195" t="s">
        <v>509</v>
      </c>
      <c r="C1195" s="4">
        <v>353379150000</v>
      </c>
      <c r="D1195" t="s">
        <v>3945</v>
      </c>
      <c r="E1195">
        <f>+_xlfn.XLOOKUP(UTILIZADAS[[#This Row],[Numero_Cuenta]],'[1]cobros_marzo (fijo)'!$B:$B,'[1]cobros_marzo (fijo)'!$D:$D,,0)</f>
        <v>0</v>
      </c>
      <c r="G1195" s="3">
        <v>46026</v>
      </c>
      <c r="H1195">
        <v>61653559</v>
      </c>
      <c r="I1195">
        <v>61653559</v>
      </c>
      <c r="K1195" t="s">
        <v>3410</v>
      </c>
      <c r="O1195" s="3">
        <v>46026</v>
      </c>
      <c r="S1195" t="s">
        <v>510</v>
      </c>
      <c r="T1195" t="s">
        <v>64</v>
      </c>
      <c r="U1195" t="s">
        <v>2333</v>
      </c>
      <c r="V1195" t="e">
        <f>_xlfn.XLOOKUP(UTILIZADAS[[#This Row],[Contacto1]],Tabla2[phone_number_dialed],Tabla2[status_name],,0)</f>
        <v>#N/A</v>
      </c>
    </row>
    <row r="1196" spans="1:22" hidden="1">
      <c r="A1196" s="86" t="s">
        <v>2121</v>
      </c>
      <c r="B1196" t="s">
        <v>509</v>
      </c>
      <c r="C1196" s="4">
        <v>353379150000</v>
      </c>
      <c r="D1196" t="s">
        <v>3945</v>
      </c>
      <c r="E1196">
        <f>+_xlfn.XLOOKUP(UTILIZADAS[[#This Row],[Numero_Cuenta]],'[1]cobros_marzo (fijo)'!$B:$B,'[1]cobros_marzo (fijo)'!$D:$D,,0)</f>
        <v>0</v>
      </c>
      <c r="G1196" s="3">
        <v>46026</v>
      </c>
      <c r="H1196">
        <v>61653559</v>
      </c>
      <c r="I1196">
        <v>61653559</v>
      </c>
      <c r="K1196" t="s">
        <v>3410</v>
      </c>
      <c r="O1196" s="3">
        <v>46026</v>
      </c>
      <c r="S1196" t="s">
        <v>510</v>
      </c>
      <c r="T1196" t="s">
        <v>64</v>
      </c>
      <c r="U1196" t="s">
        <v>2333</v>
      </c>
      <c r="V1196" t="e">
        <f>_xlfn.XLOOKUP(UTILIZADAS[[#This Row],[Contacto1]],Tabla2[phone_number_dialed],Tabla2[status_name],,0)</f>
        <v>#N/A</v>
      </c>
    </row>
    <row r="1197" spans="1:22" hidden="1">
      <c r="A1197" s="86" t="s">
        <v>2121</v>
      </c>
      <c r="B1197" t="s">
        <v>511</v>
      </c>
      <c r="C1197" s="4">
        <v>352366440000</v>
      </c>
      <c r="D1197" t="s">
        <v>3945</v>
      </c>
      <c r="E1197">
        <f>+_xlfn.XLOOKUP(UTILIZADAS[[#This Row],[Numero_Cuenta]],'[1]cobros_marzo (fijo)'!$B:$B,'[1]cobros_marzo (fijo)'!$D:$D,,0)</f>
        <v>0</v>
      </c>
      <c r="G1197" s="3">
        <v>46026</v>
      </c>
      <c r="H1197">
        <v>64320903</v>
      </c>
      <c r="I1197">
        <v>64320903</v>
      </c>
      <c r="K1197" t="s">
        <v>3411</v>
      </c>
      <c r="O1197" s="3">
        <v>46026</v>
      </c>
      <c r="S1197" t="s">
        <v>512</v>
      </c>
      <c r="T1197" t="s">
        <v>64</v>
      </c>
      <c r="U1197" t="s">
        <v>2333</v>
      </c>
      <c r="V1197" t="e">
        <f>_xlfn.XLOOKUP(UTILIZADAS[[#This Row],[Contacto1]],Tabla2[phone_number_dialed],Tabla2[status_name],,0)</f>
        <v>#N/A</v>
      </c>
    </row>
    <row r="1198" spans="1:22" hidden="1">
      <c r="A1198" s="86" t="s">
        <v>2121</v>
      </c>
      <c r="B1198" t="s">
        <v>513</v>
      </c>
      <c r="C1198" s="4">
        <v>234010250000</v>
      </c>
      <c r="D1198" t="s">
        <v>3945</v>
      </c>
      <c r="E1198">
        <f>+_xlfn.XLOOKUP(UTILIZADAS[[#This Row],[Numero_Cuenta]],'[1]cobros_marzo (fijo)'!$B:$B,'[1]cobros_marzo (fijo)'!$D:$D,,0)</f>
        <v>0</v>
      </c>
      <c r="G1198" s="3">
        <v>46026</v>
      </c>
      <c r="H1198">
        <v>68235940</v>
      </c>
      <c r="I1198">
        <v>68235940</v>
      </c>
      <c r="K1198" t="s">
        <v>3412</v>
      </c>
      <c r="O1198" s="3">
        <v>46026</v>
      </c>
      <c r="S1198" t="s">
        <v>514</v>
      </c>
      <c r="T1198" t="s">
        <v>64</v>
      </c>
      <c r="U1198" t="s">
        <v>2333</v>
      </c>
      <c r="V1198" t="e">
        <f>_xlfn.XLOOKUP(UTILIZADAS[[#This Row],[Contacto1]],Tabla2[phone_number_dialed],Tabla2[status_name],,0)</f>
        <v>#N/A</v>
      </c>
    </row>
    <row r="1199" spans="1:22" hidden="1">
      <c r="A1199" s="86" t="s">
        <v>2121</v>
      </c>
      <c r="B1199" t="s">
        <v>479</v>
      </c>
      <c r="C1199" s="4">
        <v>356362230000</v>
      </c>
      <c r="D1199" t="s">
        <v>3945</v>
      </c>
      <c r="E1199">
        <f>+_xlfn.XLOOKUP(UTILIZADAS[[#This Row],[Numero_Cuenta]],'[1]cobros_marzo (fijo)'!$B:$B,'[1]cobros_marzo (fijo)'!$D:$D,,0)</f>
        <v>0</v>
      </c>
      <c r="G1199" s="3">
        <v>46026</v>
      </c>
      <c r="H1199">
        <v>65070014</v>
      </c>
      <c r="I1199">
        <v>65070014</v>
      </c>
      <c r="K1199" t="s">
        <v>3413</v>
      </c>
      <c r="O1199" s="3">
        <v>46026</v>
      </c>
      <c r="S1199" t="s">
        <v>480</v>
      </c>
      <c r="T1199" t="s">
        <v>64</v>
      </c>
      <c r="U1199" t="s">
        <v>2333</v>
      </c>
      <c r="V1199" t="e">
        <f>_xlfn.XLOOKUP(UTILIZADAS[[#This Row],[Contacto1]],Tabla2[phone_number_dialed],Tabla2[status_name],,0)</f>
        <v>#N/A</v>
      </c>
    </row>
    <row r="1200" spans="1:22" hidden="1">
      <c r="A1200" s="86" t="s">
        <v>2121</v>
      </c>
      <c r="B1200" t="s">
        <v>481</v>
      </c>
      <c r="C1200" s="4">
        <v>351367510000</v>
      </c>
      <c r="D1200" t="s">
        <v>3945</v>
      </c>
      <c r="E1200">
        <f>+_xlfn.XLOOKUP(UTILIZADAS[[#This Row],[Numero_Cuenta]],'[1]cobros_marzo (fijo)'!$B:$B,'[1]cobros_marzo (fijo)'!$D:$D,,0)</f>
        <v>0</v>
      </c>
      <c r="G1200" s="3">
        <v>46026</v>
      </c>
      <c r="H1200">
        <v>64099284</v>
      </c>
      <c r="I1200">
        <v>64099284</v>
      </c>
      <c r="K1200" t="s">
        <v>3414</v>
      </c>
      <c r="O1200" s="3">
        <v>46026</v>
      </c>
      <c r="S1200" t="s">
        <v>482</v>
      </c>
      <c r="T1200" t="s">
        <v>64</v>
      </c>
      <c r="U1200" t="s">
        <v>2333</v>
      </c>
      <c r="V1200" t="e">
        <f>_xlfn.XLOOKUP(UTILIZADAS[[#This Row],[Contacto1]],Tabla2[phone_number_dialed],Tabla2[status_name],,0)</f>
        <v>#N/A</v>
      </c>
    </row>
    <row r="1201" spans="1:22" hidden="1">
      <c r="A1201" s="86" t="s">
        <v>2121</v>
      </c>
      <c r="B1201" t="s">
        <v>483</v>
      </c>
      <c r="C1201" s="4">
        <v>355366330000</v>
      </c>
      <c r="D1201" t="s">
        <v>3945</v>
      </c>
      <c r="E1201">
        <f>+_xlfn.XLOOKUP(UTILIZADAS[[#This Row],[Numero_Cuenta]],'[1]cobros_marzo (fijo)'!$B:$B,'[1]cobros_marzo (fijo)'!$D:$D,,0)</f>
        <v>0</v>
      </c>
      <c r="G1201" s="3">
        <v>46026</v>
      </c>
      <c r="H1201">
        <v>66057738</v>
      </c>
      <c r="I1201">
        <v>66057738</v>
      </c>
      <c r="K1201" t="s">
        <v>3415</v>
      </c>
      <c r="O1201" s="3">
        <v>46026</v>
      </c>
      <c r="S1201" t="s">
        <v>484</v>
      </c>
      <c r="T1201" t="s">
        <v>64</v>
      </c>
      <c r="U1201" t="s">
        <v>2333</v>
      </c>
      <c r="V1201" t="e">
        <f>_xlfn.XLOOKUP(UTILIZADAS[[#This Row],[Contacto1]],Tabla2[phone_number_dialed],Tabla2[status_name],,0)</f>
        <v>#N/A</v>
      </c>
    </row>
    <row r="1202" spans="1:22" hidden="1">
      <c r="A1202" s="86" t="s">
        <v>2121</v>
      </c>
      <c r="B1202" t="s">
        <v>485</v>
      </c>
      <c r="C1202" s="4">
        <v>351319450000</v>
      </c>
      <c r="D1202" t="s">
        <v>3945</v>
      </c>
      <c r="E1202">
        <f>+_xlfn.XLOOKUP(UTILIZADAS[[#This Row],[Numero_Cuenta]],'[1]cobros_marzo (fijo)'!$B:$B,'[1]cobros_marzo (fijo)'!$D:$D,,0)</f>
        <v>0</v>
      </c>
      <c r="G1202" s="3">
        <v>46026</v>
      </c>
      <c r="H1202">
        <v>69386338</v>
      </c>
      <c r="I1202">
        <v>69386338</v>
      </c>
      <c r="K1202" t="s">
        <v>3416</v>
      </c>
      <c r="O1202" s="3">
        <v>46026</v>
      </c>
      <c r="S1202" t="s">
        <v>486</v>
      </c>
      <c r="T1202" t="s">
        <v>64</v>
      </c>
      <c r="U1202" t="s">
        <v>2333</v>
      </c>
      <c r="V1202" t="e">
        <f>_xlfn.XLOOKUP(UTILIZADAS[[#This Row],[Contacto1]],Tabla2[phone_number_dialed],Tabla2[status_name],,0)</f>
        <v>#N/A</v>
      </c>
    </row>
    <row r="1203" spans="1:22" hidden="1">
      <c r="A1203" s="86" t="s">
        <v>2121</v>
      </c>
      <c r="B1203" t="s">
        <v>487</v>
      </c>
      <c r="C1203" s="4">
        <v>356368000000</v>
      </c>
      <c r="D1203" t="s">
        <v>3945</v>
      </c>
      <c r="E1203">
        <f>+_xlfn.XLOOKUP(UTILIZADAS[[#This Row],[Numero_Cuenta]],'[1]cobros_marzo (fijo)'!$B:$B,'[1]cobros_marzo (fijo)'!$D:$D,,0)</f>
        <v>0</v>
      </c>
      <c r="G1203" s="3">
        <v>46026</v>
      </c>
      <c r="H1203">
        <v>63683717</v>
      </c>
      <c r="I1203">
        <v>63683717</v>
      </c>
      <c r="K1203" t="s">
        <v>3417</v>
      </c>
      <c r="O1203" s="3">
        <v>46026</v>
      </c>
      <c r="S1203" t="s">
        <v>488</v>
      </c>
      <c r="T1203" t="s">
        <v>64</v>
      </c>
      <c r="U1203" t="s">
        <v>2333</v>
      </c>
      <c r="V1203" t="e">
        <f>_xlfn.XLOOKUP(UTILIZADAS[[#This Row],[Contacto1]],Tabla2[phone_number_dialed],Tabla2[status_name],,0)</f>
        <v>#N/A</v>
      </c>
    </row>
    <row r="1204" spans="1:22" hidden="1">
      <c r="A1204" s="86" t="s">
        <v>2121</v>
      </c>
      <c r="B1204" t="s">
        <v>489</v>
      </c>
      <c r="C1204" s="4">
        <v>355360820000</v>
      </c>
      <c r="D1204" t="s">
        <v>3945</v>
      </c>
      <c r="E1204">
        <f>+_xlfn.XLOOKUP(UTILIZADAS[[#This Row],[Numero_Cuenta]],'[1]cobros_marzo (fijo)'!$B:$B,'[1]cobros_marzo (fijo)'!$D:$D,,0)</f>
        <v>0</v>
      </c>
      <c r="G1204" s="3">
        <v>46026</v>
      </c>
      <c r="H1204">
        <v>60373107</v>
      </c>
      <c r="I1204">
        <v>60373107</v>
      </c>
      <c r="K1204" t="s">
        <v>3418</v>
      </c>
      <c r="O1204" s="3">
        <v>46026</v>
      </c>
      <c r="S1204" t="s">
        <v>490</v>
      </c>
      <c r="T1204" t="s">
        <v>64</v>
      </c>
      <c r="U1204" t="s">
        <v>2333</v>
      </c>
      <c r="V1204" t="e">
        <f>_xlfn.XLOOKUP(UTILIZADAS[[#This Row],[Contacto1]],Tabla2[phone_number_dialed],Tabla2[status_name],,0)</f>
        <v>#N/A</v>
      </c>
    </row>
    <row r="1205" spans="1:22" hidden="1">
      <c r="A1205" s="86" t="s">
        <v>2121</v>
      </c>
      <c r="B1205" t="s">
        <v>491</v>
      </c>
      <c r="C1205" s="4">
        <v>358361920000</v>
      </c>
      <c r="D1205" t="s">
        <v>3945</v>
      </c>
      <c r="E1205">
        <f>+_xlfn.XLOOKUP(UTILIZADAS[[#This Row],[Numero_Cuenta]],'[1]cobros_marzo (fijo)'!$B:$B,'[1]cobros_marzo (fijo)'!$D:$D,,0)</f>
        <v>0</v>
      </c>
      <c r="G1205" s="3">
        <v>46026</v>
      </c>
      <c r="H1205">
        <v>69323155</v>
      </c>
      <c r="I1205">
        <v>69323155</v>
      </c>
      <c r="K1205" t="s">
        <v>3419</v>
      </c>
      <c r="O1205" s="3">
        <v>46026</v>
      </c>
      <c r="S1205" t="s">
        <v>492</v>
      </c>
      <c r="T1205" t="s">
        <v>64</v>
      </c>
      <c r="U1205" t="s">
        <v>2333</v>
      </c>
      <c r="V1205" t="e">
        <f>_xlfn.XLOOKUP(UTILIZADAS[[#This Row],[Contacto1]],Tabla2[phone_number_dialed],Tabla2[status_name],,0)</f>
        <v>#N/A</v>
      </c>
    </row>
    <row r="1206" spans="1:22" hidden="1">
      <c r="A1206" s="86" t="s">
        <v>2121</v>
      </c>
      <c r="B1206" t="s">
        <v>493</v>
      </c>
      <c r="C1206" s="4">
        <v>351366550000</v>
      </c>
      <c r="D1206" t="s">
        <v>3945</v>
      </c>
      <c r="E1206">
        <f>+_xlfn.XLOOKUP(UTILIZADAS[[#This Row],[Numero_Cuenta]],'[1]cobros_marzo (fijo)'!$B:$B,'[1]cobros_marzo (fijo)'!$D:$D,,0)</f>
        <v>0</v>
      </c>
      <c r="G1206" s="3">
        <v>46026</v>
      </c>
      <c r="H1206">
        <v>68057007</v>
      </c>
      <c r="I1206">
        <v>68057007</v>
      </c>
      <c r="K1206" t="s">
        <v>3420</v>
      </c>
      <c r="O1206" s="3">
        <v>46026</v>
      </c>
      <c r="S1206" t="s">
        <v>494</v>
      </c>
      <c r="T1206" t="s">
        <v>64</v>
      </c>
      <c r="U1206" t="s">
        <v>2333</v>
      </c>
      <c r="V1206" t="e">
        <f>_xlfn.XLOOKUP(UTILIZADAS[[#This Row],[Contacto1]],Tabla2[phone_number_dialed],Tabla2[status_name],,0)</f>
        <v>#N/A</v>
      </c>
    </row>
    <row r="1207" spans="1:22" hidden="1">
      <c r="A1207" s="86" t="s">
        <v>2121</v>
      </c>
      <c r="B1207" t="s">
        <v>495</v>
      </c>
      <c r="C1207" s="4">
        <v>351362330000</v>
      </c>
      <c r="D1207" t="s">
        <v>3945</v>
      </c>
      <c r="E1207">
        <f>+_xlfn.XLOOKUP(UTILIZADAS[[#This Row],[Numero_Cuenta]],'[1]cobros_marzo (fijo)'!$B:$B,'[1]cobros_marzo (fijo)'!$D:$D,,0)</f>
        <v>0</v>
      </c>
      <c r="G1207" s="3">
        <v>46026</v>
      </c>
      <c r="H1207">
        <v>68975857</v>
      </c>
      <c r="I1207">
        <v>68975857</v>
      </c>
      <c r="K1207" t="s">
        <v>3421</v>
      </c>
      <c r="O1207" s="3">
        <v>46026</v>
      </c>
      <c r="S1207" t="s">
        <v>496</v>
      </c>
      <c r="T1207" t="s">
        <v>64</v>
      </c>
      <c r="U1207" t="s">
        <v>2333</v>
      </c>
      <c r="V1207" t="e">
        <f>_xlfn.XLOOKUP(UTILIZADAS[[#This Row],[Contacto1]],Tabla2[phone_number_dialed],Tabla2[status_name],,0)</f>
        <v>#N/A</v>
      </c>
    </row>
    <row r="1208" spans="1:22" hidden="1">
      <c r="A1208" s="86" t="s">
        <v>2121</v>
      </c>
      <c r="B1208" t="s">
        <v>497</v>
      </c>
      <c r="C1208" s="4">
        <v>359366130000</v>
      </c>
      <c r="D1208" t="s">
        <v>3945</v>
      </c>
      <c r="E1208">
        <f>+_xlfn.XLOOKUP(UTILIZADAS[[#This Row],[Numero_Cuenta]],'[1]cobros_marzo (fijo)'!$B:$B,'[1]cobros_marzo (fijo)'!$D:$D,,0)</f>
        <v>0</v>
      </c>
      <c r="G1208" s="3">
        <v>46026</v>
      </c>
      <c r="H1208">
        <v>66037283</v>
      </c>
      <c r="I1208">
        <v>66037283</v>
      </c>
      <c r="K1208" t="s">
        <v>3422</v>
      </c>
      <c r="O1208" s="3">
        <v>46026</v>
      </c>
      <c r="S1208" t="s">
        <v>498</v>
      </c>
      <c r="T1208" t="s">
        <v>64</v>
      </c>
      <c r="U1208" t="s">
        <v>2333</v>
      </c>
      <c r="V1208" t="e">
        <f>_xlfn.XLOOKUP(UTILIZADAS[[#This Row],[Contacto1]],Tabla2[phone_number_dialed],Tabla2[status_name],,0)</f>
        <v>#N/A</v>
      </c>
    </row>
    <row r="1209" spans="1:22" hidden="1">
      <c r="A1209" s="86" t="s">
        <v>2121</v>
      </c>
      <c r="B1209" t="s">
        <v>499</v>
      </c>
      <c r="C1209" s="4">
        <v>352340470000</v>
      </c>
      <c r="D1209" t="s">
        <v>3945</v>
      </c>
      <c r="E1209">
        <f>+_xlfn.XLOOKUP(UTILIZADAS[[#This Row],[Numero_Cuenta]],'[1]cobros_marzo (fijo)'!$B:$B,'[1]cobros_marzo (fijo)'!$D:$D,,0)</f>
        <v>0</v>
      </c>
      <c r="G1209" s="3">
        <v>46026</v>
      </c>
      <c r="H1209">
        <v>66587679</v>
      </c>
      <c r="I1209">
        <v>66587679</v>
      </c>
      <c r="K1209" t="s">
        <v>3423</v>
      </c>
      <c r="O1209" s="3">
        <v>46026</v>
      </c>
      <c r="S1209" t="s">
        <v>500</v>
      </c>
      <c r="T1209" t="s">
        <v>85</v>
      </c>
      <c r="U1209" t="s">
        <v>2333</v>
      </c>
      <c r="V1209" t="e">
        <f>_xlfn.XLOOKUP(UTILIZADAS[[#This Row],[Contacto1]],Tabla2[phone_number_dialed],Tabla2[status_name],,0)</f>
        <v>#N/A</v>
      </c>
    </row>
    <row r="1210" spans="1:22" hidden="1">
      <c r="A1210" s="86" t="s">
        <v>2121</v>
      </c>
      <c r="B1210" t="s">
        <v>501</v>
      </c>
      <c r="C1210" s="4">
        <v>355363260000</v>
      </c>
      <c r="D1210" t="s">
        <v>3945</v>
      </c>
      <c r="E1210">
        <f>+_xlfn.XLOOKUP(UTILIZADAS[[#This Row],[Numero_Cuenta]],'[1]cobros_marzo (fijo)'!$B:$B,'[1]cobros_marzo (fijo)'!$D:$D,,0)</f>
        <v>0</v>
      </c>
      <c r="G1210" s="3">
        <v>46026</v>
      </c>
      <c r="H1210">
        <v>65333971</v>
      </c>
      <c r="I1210">
        <v>65333971</v>
      </c>
      <c r="K1210" t="s">
        <v>3424</v>
      </c>
      <c r="O1210" s="3">
        <v>46026</v>
      </c>
      <c r="S1210" t="s">
        <v>502</v>
      </c>
      <c r="T1210" t="s">
        <v>64</v>
      </c>
      <c r="U1210" t="s">
        <v>2333</v>
      </c>
      <c r="V1210" t="e">
        <f>_xlfn.XLOOKUP(UTILIZADAS[[#This Row],[Contacto1]],Tabla2[phone_number_dialed],Tabla2[status_name],,0)</f>
        <v>#N/A</v>
      </c>
    </row>
    <row r="1211" spans="1:22" hidden="1">
      <c r="A1211" s="86" t="s">
        <v>2121</v>
      </c>
      <c r="B1211" t="s">
        <v>503</v>
      </c>
      <c r="C1211" s="4">
        <v>356366700000</v>
      </c>
      <c r="D1211" t="s">
        <v>3945</v>
      </c>
      <c r="E1211">
        <f>+_xlfn.XLOOKUP(UTILIZADAS[[#This Row],[Numero_Cuenta]],'[1]cobros_marzo (fijo)'!$B:$B,'[1]cobros_marzo (fijo)'!$D:$D,,0)</f>
        <v>0</v>
      </c>
      <c r="G1211" s="3">
        <v>46026</v>
      </c>
      <c r="H1211">
        <v>64575908</v>
      </c>
      <c r="I1211">
        <v>64575908</v>
      </c>
      <c r="K1211" t="s">
        <v>3425</v>
      </c>
      <c r="O1211" s="3">
        <v>46026</v>
      </c>
      <c r="S1211" t="s">
        <v>504</v>
      </c>
      <c r="T1211" t="s">
        <v>64</v>
      </c>
      <c r="U1211" t="s">
        <v>2333</v>
      </c>
      <c r="V1211" t="e">
        <f>_xlfn.XLOOKUP(UTILIZADAS[[#This Row],[Contacto1]],Tabla2[phone_number_dialed],Tabla2[status_name],,0)</f>
        <v>#N/A</v>
      </c>
    </row>
    <row r="1212" spans="1:22" hidden="1">
      <c r="A1212" s="86" t="s">
        <v>2121</v>
      </c>
      <c r="B1212" t="s">
        <v>505</v>
      </c>
      <c r="C1212" s="4">
        <v>256046840000</v>
      </c>
      <c r="D1212" t="s">
        <v>3945</v>
      </c>
      <c r="E1212">
        <f>+_xlfn.XLOOKUP(UTILIZADAS[[#This Row],[Numero_Cuenta]],'[1]cobros_marzo (fijo)'!$B:$B,'[1]cobros_marzo (fijo)'!$D:$D,,0)</f>
        <v>0</v>
      </c>
      <c r="G1212" s="3">
        <v>46026</v>
      </c>
      <c r="H1212">
        <v>68911386</v>
      </c>
      <c r="I1212">
        <v>68911386</v>
      </c>
      <c r="K1212" t="s">
        <v>3426</v>
      </c>
      <c r="O1212" s="3">
        <v>46026</v>
      </c>
      <c r="S1212" t="s">
        <v>506</v>
      </c>
      <c r="T1212" t="s">
        <v>64</v>
      </c>
      <c r="U1212" t="s">
        <v>2333</v>
      </c>
      <c r="V1212" t="e">
        <f>_xlfn.XLOOKUP(UTILIZADAS[[#This Row],[Contacto1]],Tabla2[phone_number_dialed],Tabla2[status_name],,0)</f>
        <v>#N/A</v>
      </c>
    </row>
    <row r="1213" spans="1:22" hidden="1">
      <c r="A1213" s="86" t="s">
        <v>2121</v>
      </c>
      <c r="B1213" t="s">
        <v>473</v>
      </c>
      <c r="C1213" s="4">
        <v>353368490000</v>
      </c>
      <c r="D1213" t="s">
        <v>3945</v>
      </c>
      <c r="E1213">
        <f>+_xlfn.XLOOKUP(UTILIZADAS[[#This Row],[Numero_Cuenta]],'[1]cobros_marzo (fijo)'!$B:$B,'[1]cobros_marzo (fijo)'!$D:$D,,0)</f>
        <v>0</v>
      </c>
      <c r="G1213" s="3">
        <v>46026</v>
      </c>
      <c r="H1213">
        <v>67078276</v>
      </c>
      <c r="I1213">
        <v>67078276</v>
      </c>
      <c r="K1213" t="s">
        <v>3427</v>
      </c>
      <c r="O1213" s="3">
        <v>46026</v>
      </c>
      <c r="S1213" t="s">
        <v>474</v>
      </c>
      <c r="T1213" t="s">
        <v>64</v>
      </c>
      <c r="U1213" t="s">
        <v>2333</v>
      </c>
      <c r="V1213" t="e">
        <f>_xlfn.XLOOKUP(UTILIZADAS[[#This Row],[Contacto1]],Tabla2[phone_number_dialed],Tabla2[status_name],,0)</f>
        <v>#N/A</v>
      </c>
    </row>
    <row r="1214" spans="1:22" hidden="1">
      <c r="A1214" s="86" t="s">
        <v>2121</v>
      </c>
      <c r="B1214" t="s">
        <v>475</v>
      </c>
      <c r="C1214" s="4">
        <v>356368620000</v>
      </c>
      <c r="D1214" t="s">
        <v>3945</v>
      </c>
      <c r="E1214">
        <f>+_xlfn.XLOOKUP(UTILIZADAS[[#This Row],[Numero_Cuenta]],'[1]cobros_marzo (fijo)'!$B:$B,'[1]cobros_marzo (fijo)'!$D:$D,,0)</f>
        <v>0</v>
      </c>
      <c r="G1214" s="3">
        <v>46026</v>
      </c>
      <c r="H1214">
        <v>69308815</v>
      </c>
      <c r="I1214">
        <v>69308815</v>
      </c>
      <c r="K1214" t="s">
        <v>3428</v>
      </c>
      <c r="O1214" s="3">
        <v>46026</v>
      </c>
      <c r="S1214" t="s">
        <v>476</v>
      </c>
      <c r="T1214" t="s">
        <v>64</v>
      </c>
      <c r="U1214" t="s">
        <v>2333</v>
      </c>
      <c r="V1214" t="e">
        <f>_xlfn.XLOOKUP(UTILIZADAS[[#This Row],[Contacto1]],Tabla2[phone_number_dialed],Tabla2[status_name],,0)</f>
        <v>#N/A</v>
      </c>
    </row>
    <row r="1215" spans="1:22" hidden="1">
      <c r="A1215" s="86" t="s">
        <v>2121</v>
      </c>
      <c r="B1215" t="s">
        <v>477</v>
      </c>
      <c r="C1215" s="4">
        <v>351368460000</v>
      </c>
      <c r="D1215" t="s">
        <v>3945</v>
      </c>
      <c r="E1215">
        <f>+_xlfn.XLOOKUP(UTILIZADAS[[#This Row],[Numero_Cuenta]],'[1]cobros_marzo (fijo)'!$B:$B,'[1]cobros_marzo (fijo)'!$D:$D,,0)</f>
        <v>0</v>
      </c>
      <c r="G1215" s="3">
        <v>46026</v>
      </c>
      <c r="H1215">
        <v>61473145</v>
      </c>
      <c r="I1215">
        <v>61473145</v>
      </c>
      <c r="K1215" t="s">
        <v>3429</v>
      </c>
      <c r="O1215" s="3">
        <v>46026</v>
      </c>
      <c r="S1215" t="s">
        <v>478</v>
      </c>
      <c r="T1215" t="s">
        <v>64</v>
      </c>
      <c r="U1215" t="s">
        <v>2333</v>
      </c>
      <c r="V1215" t="e">
        <f>_xlfn.XLOOKUP(UTILIZADAS[[#This Row],[Contacto1]],Tabla2[phone_number_dialed],Tabla2[status_name],,0)</f>
        <v>#N/A</v>
      </c>
    </row>
    <row r="1216" spans="1:22" hidden="1">
      <c r="A1216" s="86" t="s">
        <v>2121</v>
      </c>
      <c r="B1216" t="s">
        <v>471</v>
      </c>
      <c r="C1216" s="4">
        <v>358369450000</v>
      </c>
      <c r="D1216" t="s">
        <v>3945</v>
      </c>
      <c r="E1216">
        <f>+_xlfn.XLOOKUP(UTILIZADAS[[#This Row],[Numero_Cuenta]],'[1]cobros_marzo (fijo)'!$B:$B,'[1]cobros_marzo (fijo)'!$D:$D,,0)</f>
        <v>0</v>
      </c>
      <c r="G1216" s="3">
        <v>46026</v>
      </c>
      <c r="H1216">
        <v>67574331</v>
      </c>
      <c r="I1216">
        <v>67574331</v>
      </c>
      <c r="K1216" t="s">
        <v>2690</v>
      </c>
      <c r="O1216" s="3">
        <v>46026</v>
      </c>
      <c r="S1216" t="s">
        <v>472</v>
      </c>
      <c r="T1216" t="s">
        <v>64</v>
      </c>
      <c r="U1216" t="s">
        <v>2333</v>
      </c>
      <c r="V1216" t="e">
        <f>_xlfn.XLOOKUP(UTILIZADAS[[#This Row],[Contacto1]],Tabla2[phone_number_dialed],Tabla2[status_name],,0)</f>
        <v>#N/A</v>
      </c>
    </row>
    <row r="1217" spans="1:22" hidden="1">
      <c r="A1217" s="86" t="s">
        <v>2121</v>
      </c>
      <c r="B1217" t="s">
        <v>461</v>
      </c>
      <c r="C1217" s="4">
        <v>352368230000</v>
      </c>
      <c r="D1217" t="s">
        <v>3945</v>
      </c>
      <c r="E1217">
        <f>+_xlfn.XLOOKUP(UTILIZADAS[[#This Row],[Numero_Cuenta]],'[1]cobros_marzo (fijo)'!$B:$B,'[1]cobros_marzo (fijo)'!$D:$D,,0)</f>
        <v>0</v>
      </c>
      <c r="G1217" s="3">
        <v>46026</v>
      </c>
      <c r="H1217">
        <v>68612220</v>
      </c>
      <c r="I1217">
        <v>68612220</v>
      </c>
      <c r="K1217" t="s">
        <v>3430</v>
      </c>
      <c r="O1217" s="3">
        <v>46026</v>
      </c>
      <c r="S1217" t="s">
        <v>462</v>
      </c>
      <c r="T1217" t="s">
        <v>64</v>
      </c>
      <c r="U1217" t="s">
        <v>2333</v>
      </c>
      <c r="V1217" t="e">
        <f>_xlfn.XLOOKUP(UTILIZADAS[[#This Row],[Contacto1]],Tabla2[phone_number_dialed],Tabla2[status_name],,0)</f>
        <v>#N/A</v>
      </c>
    </row>
    <row r="1218" spans="1:22" hidden="1">
      <c r="A1218" s="86" t="s">
        <v>2121</v>
      </c>
      <c r="B1218" t="s">
        <v>1405</v>
      </c>
      <c r="C1218" s="4">
        <v>353369750000</v>
      </c>
      <c r="D1218" t="s">
        <v>3945</v>
      </c>
      <c r="E1218">
        <f>+_xlfn.XLOOKUP(UTILIZADAS[[#This Row],[Numero_Cuenta]],'[1]cobros_marzo (fijo)'!$B:$B,'[1]cobros_marzo (fijo)'!$D:$D,,0)</f>
        <v>0</v>
      </c>
      <c r="G1218" s="3">
        <v>46026</v>
      </c>
      <c r="H1218">
        <v>65101089</v>
      </c>
      <c r="I1218">
        <v>65101089</v>
      </c>
      <c r="K1218" t="s">
        <v>3431</v>
      </c>
      <c r="O1218" s="3">
        <v>46026</v>
      </c>
      <c r="S1218" t="s">
        <v>1406</v>
      </c>
      <c r="T1218" t="s">
        <v>64</v>
      </c>
      <c r="U1218" t="s">
        <v>2333</v>
      </c>
      <c r="V1218" t="e">
        <f>_xlfn.XLOOKUP(UTILIZADAS[[#This Row],[Contacto1]],Tabla2[phone_number_dialed],Tabla2[status_name],,0)</f>
        <v>#N/A</v>
      </c>
    </row>
    <row r="1219" spans="1:22" hidden="1">
      <c r="A1219" s="86" t="s">
        <v>2121</v>
      </c>
      <c r="B1219" t="s">
        <v>463</v>
      </c>
      <c r="C1219" s="4">
        <v>354365810000</v>
      </c>
      <c r="D1219" t="s">
        <v>3945</v>
      </c>
      <c r="E1219">
        <f>+_xlfn.XLOOKUP(UTILIZADAS[[#This Row],[Numero_Cuenta]],'[1]cobros_marzo (fijo)'!$B:$B,'[1]cobros_marzo (fijo)'!$D:$D,,0)</f>
        <v>0</v>
      </c>
      <c r="G1219" s="3">
        <v>46026</v>
      </c>
      <c r="H1219">
        <v>69109219</v>
      </c>
      <c r="I1219">
        <v>69109219</v>
      </c>
      <c r="K1219" t="s">
        <v>3432</v>
      </c>
      <c r="O1219" s="3">
        <v>46026</v>
      </c>
      <c r="S1219" t="s">
        <v>464</v>
      </c>
      <c r="T1219" t="s">
        <v>64</v>
      </c>
      <c r="U1219" t="s">
        <v>2333</v>
      </c>
      <c r="V1219" t="e">
        <f>_xlfn.XLOOKUP(UTILIZADAS[[#This Row],[Contacto1]],Tabla2[phone_number_dialed],Tabla2[status_name],,0)</f>
        <v>#N/A</v>
      </c>
    </row>
    <row r="1220" spans="1:22" hidden="1">
      <c r="A1220" s="86" t="s">
        <v>2121</v>
      </c>
      <c r="B1220" t="s">
        <v>465</v>
      </c>
      <c r="C1220" s="4">
        <v>286018590000</v>
      </c>
      <c r="D1220" t="s">
        <v>3945</v>
      </c>
      <c r="E1220">
        <f>+_xlfn.XLOOKUP(UTILIZADAS[[#This Row],[Numero_Cuenta]],'[1]cobros_marzo (fijo)'!$B:$B,'[1]cobros_marzo (fijo)'!$D:$D,,0)</f>
        <v>0</v>
      </c>
      <c r="G1220" s="3">
        <v>46026</v>
      </c>
      <c r="H1220">
        <v>62538896</v>
      </c>
      <c r="I1220">
        <v>62538896</v>
      </c>
      <c r="K1220" t="s">
        <v>3433</v>
      </c>
      <c r="O1220" s="3">
        <v>46026</v>
      </c>
      <c r="S1220" t="s">
        <v>466</v>
      </c>
      <c r="T1220" t="s">
        <v>64</v>
      </c>
      <c r="U1220" t="s">
        <v>2333</v>
      </c>
      <c r="V1220" t="e">
        <f>_xlfn.XLOOKUP(UTILIZADAS[[#This Row],[Contacto1]],Tabla2[phone_number_dialed],Tabla2[status_name],,0)</f>
        <v>#N/A</v>
      </c>
    </row>
    <row r="1221" spans="1:22" hidden="1">
      <c r="A1221" s="86" t="s">
        <v>2121</v>
      </c>
      <c r="B1221" t="s">
        <v>467</v>
      </c>
      <c r="C1221" s="4">
        <v>342342600000</v>
      </c>
      <c r="D1221" t="s">
        <v>3945</v>
      </c>
      <c r="E1221">
        <f>+_xlfn.XLOOKUP(UTILIZADAS[[#This Row],[Numero_Cuenta]],'[1]cobros_marzo (fijo)'!$B:$B,'[1]cobros_marzo (fijo)'!$D:$D,,0)</f>
        <v>0</v>
      </c>
      <c r="G1221" s="3">
        <v>46026</v>
      </c>
      <c r="H1221">
        <v>65975660</v>
      </c>
      <c r="I1221">
        <v>65975660</v>
      </c>
      <c r="K1221" t="s">
        <v>3434</v>
      </c>
      <c r="O1221" s="3">
        <v>46026</v>
      </c>
      <c r="S1221" t="s">
        <v>468</v>
      </c>
      <c r="T1221" t="s">
        <v>64</v>
      </c>
      <c r="U1221" t="s">
        <v>2333</v>
      </c>
      <c r="V1221" t="e">
        <f>_xlfn.XLOOKUP(UTILIZADAS[[#This Row],[Contacto1]],Tabla2[phone_number_dialed],Tabla2[status_name],,0)</f>
        <v>#N/A</v>
      </c>
    </row>
    <row r="1222" spans="1:22" hidden="1">
      <c r="A1222" s="86" t="s">
        <v>2121</v>
      </c>
      <c r="B1222" t="s">
        <v>1416</v>
      </c>
      <c r="C1222" s="4">
        <v>359370290000</v>
      </c>
      <c r="D1222" t="s">
        <v>3945</v>
      </c>
      <c r="E1222">
        <f>+_xlfn.XLOOKUP(UTILIZADAS[[#This Row],[Numero_Cuenta]],'[1]cobros_marzo (fijo)'!$B:$B,'[1]cobros_marzo (fijo)'!$D:$D,,0)</f>
        <v>0</v>
      </c>
      <c r="G1222" s="3">
        <v>46026</v>
      </c>
      <c r="H1222">
        <v>60696170</v>
      </c>
      <c r="I1222">
        <v>60696170</v>
      </c>
      <c r="K1222" t="s">
        <v>3435</v>
      </c>
      <c r="O1222" s="3">
        <v>46026</v>
      </c>
      <c r="S1222" t="s">
        <v>1417</v>
      </c>
      <c r="T1222" t="s">
        <v>64</v>
      </c>
      <c r="U1222" t="s">
        <v>2333</v>
      </c>
      <c r="V1222" t="e">
        <f>_xlfn.XLOOKUP(UTILIZADAS[[#This Row],[Contacto1]],Tabla2[phone_number_dialed],Tabla2[status_name],,0)</f>
        <v>#N/A</v>
      </c>
    </row>
    <row r="1223" spans="1:22" hidden="1">
      <c r="A1223" s="86" t="s">
        <v>2121</v>
      </c>
      <c r="B1223" t="s">
        <v>469</v>
      </c>
      <c r="C1223" s="4">
        <v>356366510000</v>
      </c>
      <c r="D1223" t="s">
        <v>3945</v>
      </c>
      <c r="E1223">
        <f>+_xlfn.XLOOKUP(UTILIZADAS[[#This Row],[Numero_Cuenta]],'[1]cobros_marzo (fijo)'!$B:$B,'[1]cobros_marzo (fijo)'!$D:$D,,0)</f>
        <v>0</v>
      </c>
      <c r="G1223" s="3">
        <v>46026</v>
      </c>
      <c r="H1223">
        <v>62236883</v>
      </c>
      <c r="I1223">
        <v>62236883</v>
      </c>
      <c r="K1223" t="s">
        <v>3436</v>
      </c>
      <c r="O1223" s="3">
        <v>46026</v>
      </c>
      <c r="S1223" t="s">
        <v>470</v>
      </c>
      <c r="T1223" t="s">
        <v>64</v>
      </c>
      <c r="U1223" t="s">
        <v>2333</v>
      </c>
      <c r="V1223" t="e">
        <f>_xlfn.XLOOKUP(UTILIZADAS[[#This Row],[Contacto1]],Tabla2[phone_number_dialed],Tabla2[status_name],,0)</f>
        <v>#N/A</v>
      </c>
    </row>
    <row r="1224" spans="1:22" hidden="1">
      <c r="A1224" s="86" t="s">
        <v>2121</v>
      </c>
      <c r="B1224" t="s">
        <v>445</v>
      </c>
      <c r="C1224" s="4">
        <v>356371320000</v>
      </c>
      <c r="D1224" t="s">
        <v>3945</v>
      </c>
      <c r="E1224">
        <f>+_xlfn.XLOOKUP(UTILIZADAS[[#This Row],[Numero_Cuenta]],'[1]cobros_marzo (fijo)'!$B:$B,'[1]cobros_marzo (fijo)'!$D:$D,,0)</f>
        <v>0</v>
      </c>
      <c r="G1224" s="3">
        <v>46026</v>
      </c>
      <c r="H1224">
        <v>62381149</v>
      </c>
      <c r="I1224">
        <v>62381149</v>
      </c>
      <c r="K1224" t="s">
        <v>3437</v>
      </c>
      <c r="O1224" s="3">
        <v>46026</v>
      </c>
      <c r="S1224" t="s">
        <v>446</v>
      </c>
      <c r="T1224" t="s">
        <v>64</v>
      </c>
      <c r="U1224" t="s">
        <v>2333</v>
      </c>
      <c r="V1224" t="e">
        <f>_xlfn.XLOOKUP(UTILIZADAS[[#This Row],[Contacto1]],Tabla2[phone_number_dialed],Tabla2[status_name],,0)</f>
        <v>#N/A</v>
      </c>
    </row>
    <row r="1225" spans="1:22" hidden="1">
      <c r="A1225" s="86" t="s">
        <v>2121</v>
      </c>
      <c r="B1225" t="s">
        <v>1396</v>
      </c>
      <c r="C1225" s="4">
        <v>356370710000</v>
      </c>
      <c r="D1225" t="s">
        <v>3945</v>
      </c>
      <c r="E1225">
        <f>+_xlfn.XLOOKUP(UTILIZADAS[[#This Row],[Numero_Cuenta]],'[1]cobros_marzo (fijo)'!$B:$B,'[1]cobros_marzo (fijo)'!$D:$D,,0)</f>
        <v>0</v>
      </c>
      <c r="G1225" s="3">
        <v>46026</v>
      </c>
      <c r="H1225">
        <v>68472312</v>
      </c>
      <c r="I1225">
        <v>68472312</v>
      </c>
      <c r="K1225" t="s">
        <v>3437</v>
      </c>
      <c r="O1225" s="3">
        <v>46026</v>
      </c>
      <c r="S1225" t="s">
        <v>1397</v>
      </c>
      <c r="T1225" t="s">
        <v>64</v>
      </c>
      <c r="U1225" t="s">
        <v>2333</v>
      </c>
      <c r="V1225" t="e">
        <f>_xlfn.XLOOKUP(UTILIZADAS[[#This Row],[Contacto1]],Tabla2[phone_number_dialed],Tabla2[status_name],,0)</f>
        <v>#N/A</v>
      </c>
    </row>
    <row r="1226" spans="1:22" hidden="1">
      <c r="A1226" s="86" t="s">
        <v>2121</v>
      </c>
      <c r="B1226" t="s">
        <v>2330</v>
      </c>
      <c r="C1226" s="4">
        <v>358370890000</v>
      </c>
      <c r="D1226" t="s">
        <v>3945</v>
      </c>
      <c r="E1226">
        <f>+_xlfn.XLOOKUP(UTILIZADAS[[#This Row],[Numero_Cuenta]],'[1]cobros_marzo (fijo)'!$B:$B,'[1]cobros_marzo (fijo)'!$D:$D,,0)</f>
        <v>0</v>
      </c>
      <c r="G1226" s="3">
        <v>46026</v>
      </c>
      <c r="H1226">
        <v>63563344</v>
      </c>
      <c r="I1226">
        <v>63563344</v>
      </c>
      <c r="K1226" t="s">
        <v>3438</v>
      </c>
      <c r="O1226" s="3">
        <v>46026</v>
      </c>
      <c r="S1226" t="s">
        <v>3941</v>
      </c>
      <c r="T1226" t="s">
        <v>64</v>
      </c>
      <c r="U1226" t="s">
        <v>2333</v>
      </c>
      <c r="V1226" t="e">
        <f>_xlfn.XLOOKUP(UTILIZADAS[[#This Row],[Contacto1]],Tabla2[phone_number_dialed],Tabla2[status_name],,0)</f>
        <v>#N/A</v>
      </c>
    </row>
    <row r="1227" spans="1:22" hidden="1">
      <c r="A1227" s="86" t="s">
        <v>2121</v>
      </c>
      <c r="B1227" t="s">
        <v>447</v>
      </c>
      <c r="C1227" s="4">
        <v>352361420000</v>
      </c>
      <c r="D1227" t="s">
        <v>3945</v>
      </c>
      <c r="E1227">
        <f>+_xlfn.XLOOKUP(UTILIZADAS[[#This Row],[Numero_Cuenta]],'[1]cobros_marzo (fijo)'!$B:$B,'[1]cobros_marzo (fijo)'!$D:$D,,0)</f>
        <v>0</v>
      </c>
      <c r="G1227" s="3">
        <v>46026</v>
      </c>
      <c r="H1227">
        <v>63592078</v>
      </c>
      <c r="I1227">
        <v>63592078</v>
      </c>
      <c r="K1227" t="s">
        <v>3439</v>
      </c>
      <c r="O1227" s="3">
        <v>46026</v>
      </c>
      <c r="S1227" t="s">
        <v>448</v>
      </c>
      <c r="T1227" t="s">
        <v>64</v>
      </c>
      <c r="U1227" t="s">
        <v>2333</v>
      </c>
      <c r="V1227" t="e">
        <f>_xlfn.XLOOKUP(UTILIZADAS[[#This Row],[Contacto1]],Tabla2[phone_number_dialed],Tabla2[status_name],,0)</f>
        <v>#N/A</v>
      </c>
    </row>
    <row r="1228" spans="1:22" hidden="1">
      <c r="A1228" s="86" t="s">
        <v>2121</v>
      </c>
      <c r="B1228" t="s">
        <v>449</v>
      </c>
      <c r="C1228" s="4">
        <v>357369900000</v>
      </c>
      <c r="D1228" t="s">
        <v>3945</v>
      </c>
      <c r="E1228">
        <f>+_xlfn.XLOOKUP(UTILIZADAS[[#This Row],[Numero_Cuenta]],'[1]cobros_marzo (fijo)'!$B:$B,'[1]cobros_marzo (fijo)'!$D:$D,,0)</f>
        <v>0</v>
      </c>
      <c r="G1228" s="3">
        <v>46026</v>
      </c>
      <c r="H1228">
        <v>64047882</v>
      </c>
      <c r="I1228">
        <v>64047882</v>
      </c>
      <c r="K1228" t="s">
        <v>3440</v>
      </c>
      <c r="O1228" s="3">
        <v>46026</v>
      </c>
      <c r="S1228" t="s">
        <v>450</v>
      </c>
      <c r="T1228" t="s">
        <v>64</v>
      </c>
      <c r="U1228" t="s">
        <v>2333</v>
      </c>
      <c r="V1228" t="e">
        <f>_xlfn.XLOOKUP(UTILIZADAS[[#This Row],[Contacto1]],Tabla2[phone_number_dialed],Tabla2[status_name],,0)</f>
        <v>#N/A</v>
      </c>
    </row>
    <row r="1229" spans="1:22" hidden="1">
      <c r="A1229" s="86" t="s">
        <v>2121</v>
      </c>
      <c r="B1229" t="s">
        <v>451</v>
      </c>
      <c r="C1229" s="4">
        <v>356370120000</v>
      </c>
      <c r="D1229" t="s">
        <v>3945</v>
      </c>
      <c r="E1229">
        <f>+_xlfn.XLOOKUP(UTILIZADAS[[#This Row],[Numero_Cuenta]],'[1]cobros_marzo (fijo)'!$B:$B,'[1]cobros_marzo (fijo)'!$D:$D,,0)</f>
        <v>0</v>
      </c>
      <c r="G1229" s="3">
        <v>46026</v>
      </c>
      <c r="H1229">
        <v>68149339</v>
      </c>
      <c r="I1229">
        <v>68149339</v>
      </c>
      <c r="K1229" t="s">
        <v>3441</v>
      </c>
      <c r="O1229" s="3">
        <v>46026</v>
      </c>
      <c r="S1229" t="s">
        <v>452</v>
      </c>
      <c r="T1229" t="s">
        <v>64</v>
      </c>
      <c r="U1229" t="s">
        <v>2333</v>
      </c>
      <c r="V1229" t="e">
        <f>_xlfn.XLOOKUP(UTILIZADAS[[#This Row],[Contacto1]],Tabla2[phone_number_dialed],Tabla2[status_name],,0)</f>
        <v>#N/A</v>
      </c>
    </row>
    <row r="1230" spans="1:22" hidden="1">
      <c r="A1230" s="86" t="s">
        <v>2121</v>
      </c>
      <c r="B1230" t="s">
        <v>453</v>
      </c>
      <c r="C1230" s="4">
        <v>357369080000</v>
      </c>
      <c r="D1230" t="s">
        <v>3945</v>
      </c>
      <c r="E1230">
        <f>+_xlfn.XLOOKUP(UTILIZADAS[[#This Row],[Numero_Cuenta]],'[1]cobros_marzo (fijo)'!$B:$B,'[1]cobros_marzo (fijo)'!$D:$D,,0)</f>
        <v>0</v>
      </c>
      <c r="G1230" s="3">
        <v>46026</v>
      </c>
      <c r="H1230">
        <v>65725486</v>
      </c>
      <c r="I1230">
        <v>65725486</v>
      </c>
      <c r="K1230" t="s">
        <v>3442</v>
      </c>
      <c r="O1230" s="3">
        <v>46026</v>
      </c>
      <c r="S1230" t="s">
        <v>454</v>
      </c>
      <c r="T1230" t="s">
        <v>84</v>
      </c>
      <c r="U1230" t="s">
        <v>2333</v>
      </c>
      <c r="V1230" t="e">
        <f>_xlfn.XLOOKUP(UTILIZADAS[[#This Row],[Contacto1]],Tabla2[phone_number_dialed],Tabla2[status_name],,0)</f>
        <v>#N/A</v>
      </c>
    </row>
    <row r="1231" spans="1:22" hidden="1">
      <c r="A1231" s="86" t="s">
        <v>2121</v>
      </c>
      <c r="B1231" t="s">
        <v>455</v>
      </c>
      <c r="C1231" s="4">
        <v>219028600000</v>
      </c>
      <c r="D1231" t="s">
        <v>3945</v>
      </c>
      <c r="E1231">
        <f>+_xlfn.XLOOKUP(UTILIZADAS[[#This Row],[Numero_Cuenta]],'[1]cobros_marzo (fijo)'!$B:$B,'[1]cobros_marzo (fijo)'!$D:$D,,0)</f>
        <v>0</v>
      </c>
      <c r="G1231" s="3">
        <v>46026</v>
      </c>
      <c r="H1231">
        <v>69652563</v>
      </c>
      <c r="I1231">
        <v>69652563</v>
      </c>
      <c r="K1231" t="s">
        <v>3443</v>
      </c>
      <c r="O1231" s="3">
        <v>46026</v>
      </c>
      <c r="S1231" t="s">
        <v>456</v>
      </c>
      <c r="T1231" t="s">
        <v>64</v>
      </c>
      <c r="U1231" t="s">
        <v>2333</v>
      </c>
      <c r="V1231" t="e">
        <f>_xlfn.XLOOKUP(UTILIZADAS[[#This Row],[Contacto1]],Tabla2[phone_number_dialed],Tabla2[status_name],,0)</f>
        <v>#N/A</v>
      </c>
    </row>
    <row r="1232" spans="1:22" hidden="1">
      <c r="A1232" s="86" t="s">
        <v>2121</v>
      </c>
      <c r="B1232" t="s">
        <v>457</v>
      </c>
      <c r="C1232" s="4">
        <v>352371690000</v>
      </c>
      <c r="D1232" t="s">
        <v>3945</v>
      </c>
      <c r="E1232">
        <f>+_xlfn.XLOOKUP(UTILIZADAS[[#This Row],[Numero_Cuenta]],'[1]cobros_marzo (fijo)'!$B:$B,'[1]cobros_marzo (fijo)'!$D:$D,,0)</f>
        <v>0</v>
      </c>
      <c r="G1232" s="3">
        <v>46026</v>
      </c>
      <c r="H1232">
        <v>69875835</v>
      </c>
      <c r="I1232">
        <v>69875835</v>
      </c>
      <c r="K1232" t="s">
        <v>3444</v>
      </c>
      <c r="O1232" s="3">
        <v>46026</v>
      </c>
      <c r="S1232" t="s">
        <v>458</v>
      </c>
      <c r="T1232" t="s">
        <v>85</v>
      </c>
      <c r="U1232" t="s">
        <v>2333</v>
      </c>
      <c r="V1232" t="e">
        <f>_xlfn.XLOOKUP(UTILIZADAS[[#This Row],[Contacto1]],Tabla2[phone_number_dialed],Tabla2[status_name],,0)</f>
        <v>#N/A</v>
      </c>
    </row>
    <row r="1233" spans="1:22" hidden="1">
      <c r="A1233" s="86" t="s">
        <v>2121</v>
      </c>
      <c r="B1233" t="s">
        <v>459</v>
      </c>
      <c r="C1233" s="4">
        <v>355368170000</v>
      </c>
      <c r="D1233" t="s">
        <v>3945</v>
      </c>
      <c r="E1233">
        <f>+_xlfn.XLOOKUP(UTILIZADAS[[#This Row],[Numero_Cuenta]],'[1]cobros_marzo (fijo)'!$B:$B,'[1]cobros_marzo (fijo)'!$D:$D,,0)</f>
        <v>0</v>
      </c>
      <c r="G1233" s="3">
        <v>46026</v>
      </c>
      <c r="H1233">
        <v>62285645</v>
      </c>
      <c r="I1233">
        <v>62285645</v>
      </c>
      <c r="K1233" t="s">
        <v>3445</v>
      </c>
      <c r="O1233" s="3">
        <v>46026</v>
      </c>
      <c r="S1233" t="s">
        <v>460</v>
      </c>
      <c r="T1233" t="s">
        <v>64</v>
      </c>
      <c r="U1233" t="s">
        <v>2333</v>
      </c>
      <c r="V1233" t="e">
        <f>_xlfn.XLOOKUP(UTILIZADAS[[#This Row],[Contacto1]],Tabla2[phone_number_dialed],Tabla2[status_name],,0)</f>
        <v>#N/A</v>
      </c>
    </row>
    <row r="1234" spans="1:22" hidden="1">
      <c r="A1234" s="86" t="s">
        <v>2121</v>
      </c>
      <c r="B1234" t="s">
        <v>429</v>
      </c>
      <c r="C1234" s="4">
        <v>352372410000</v>
      </c>
      <c r="D1234" t="s">
        <v>3945</v>
      </c>
      <c r="E1234">
        <f>+_xlfn.XLOOKUP(UTILIZADAS[[#This Row],[Numero_Cuenta]],'[1]cobros_marzo (fijo)'!$B:$B,'[1]cobros_marzo (fijo)'!$D:$D,,0)</f>
        <v>0</v>
      </c>
      <c r="G1234" s="3">
        <v>46026</v>
      </c>
      <c r="H1234">
        <v>69931900</v>
      </c>
      <c r="I1234">
        <v>69931900</v>
      </c>
      <c r="K1234" t="s">
        <v>3437</v>
      </c>
      <c r="O1234" s="3">
        <v>46026</v>
      </c>
      <c r="S1234" t="s">
        <v>430</v>
      </c>
      <c r="T1234" t="s">
        <v>64</v>
      </c>
      <c r="U1234" t="s">
        <v>2333</v>
      </c>
      <c r="V1234" t="e">
        <f>_xlfn.XLOOKUP(UTILIZADAS[[#This Row],[Contacto1]],Tabla2[phone_number_dialed],Tabla2[status_name],,0)</f>
        <v>#N/A</v>
      </c>
    </row>
    <row r="1235" spans="1:22" hidden="1">
      <c r="A1235" s="86" t="s">
        <v>2121</v>
      </c>
      <c r="B1235" t="s">
        <v>431</v>
      </c>
      <c r="C1235" s="4">
        <v>355371300000</v>
      </c>
      <c r="D1235" t="s">
        <v>3945</v>
      </c>
      <c r="E1235">
        <f>+_xlfn.XLOOKUP(UTILIZADAS[[#This Row],[Numero_Cuenta]],'[1]cobros_marzo (fijo)'!$B:$B,'[1]cobros_marzo (fijo)'!$D:$D,,0)</f>
        <v>0</v>
      </c>
      <c r="G1235" s="3">
        <v>46026</v>
      </c>
      <c r="H1235">
        <v>65560240</v>
      </c>
      <c r="I1235">
        <v>65560240</v>
      </c>
      <c r="K1235" t="s">
        <v>3446</v>
      </c>
      <c r="O1235" s="3">
        <v>46026</v>
      </c>
      <c r="S1235" t="s">
        <v>432</v>
      </c>
      <c r="T1235" t="s">
        <v>64</v>
      </c>
      <c r="U1235" t="s">
        <v>2333</v>
      </c>
      <c r="V1235" t="e">
        <f>_xlfn.XLOOKUP(UTILIZADAS[[#This Row],[Contacto1]],Tabla2[phone_number_dialed],Tabla2[status_name],,0)</f>
        <v>#N/A</v>
      </c>
    </row>
    <row r="1236" spans="1:22" hidden="1">
      <c r="A1236" s="86" t="s">
        <v>2121</v>
      </c>
      <c r="B1236" t="s">
        <v>433</v>
      </c>
      <c r="C1236" s="4">
        <v>351373130000</v>
      </c>
      <c r="D1236" t="s">
        <v>3945</v>
      </c>
      <c r="E1236">
        <f>+_xlfn.XLOOKUP(UTILIZADAS[[#This Row],[Numero_Cuenta]],'[1]cobros_marzo (fijo)'!$B:$B,'[1]cobros_marzo (fijo)'!$D:$D,,0)</f>
        <v>0</v>
      </c>
      <c r="G1236" s="3">
        <v>46026</v>
      </c>
      <c r="H1236">
        <v>67890543</v>
      </c>
      <c r="I1236">
        <v>67890543</v>
      </c>
      <c r="K1236" t="s">
        <v>2690</v>
      </c>
      <c r="O1236" s="3">
        <v>46026</v>
      </c>
      <c r="S1236" t="s">
        <v>434</v>
      </c>
      <c r="T1236" t="s">
        <v>64</v>
      </c>
      <c r="U1236" t="s">
        <v>2333</v>
      </c>
      <c r="V1236" t="e">
        <f>_xlfn.XLOOKUP(UTILIZADAS[[#This Row],[Contacto1]],Tabla2[phone_number_dialed],Tabla2[status_name],,0)</f>
        <v>#N/A</v>
      </c>
    </row>
    <row r="1237" spans="1:22" hidden="1">
      <c r="A1237" s="86" t="s">
        <v>2121</v>
      </c>
      <c r="B1237" t="s">
        <v>435</v>
      </c>
      <c r="C1237" s="4">
        <v>357370300000</v>
      </c>
      <c r="D1237" t="s">
        <v>3945</v>
      </c>
      <c r="E1237">
        <f>+_xlfn.XLOOKUP(UTILIZADAS[[#This Row],[Numero_Cuenta]],'[1]cobros_marzo (fijo)'!$B:$B,'[1]cobros_marzo (fijo)'!$D:$D,,0)</f>
        <v>0</v>
      </c>
      <c r="G1237" s="3">
        <v>46026</v>
      </c>
      <c r="H1237">
        <v>68294152</v>
      </c>
      <c r="I1237">
        <v>68294152</v>
      </c>
      <c r="K1237" t="s">
        <v>3447</v>
      </c>
      <c r="O1237" s="3">
        <v>46026</v>
      </c>
      <c r="S1237" t="s">
        <v>436</v>
      </c>
      <c r="T1237" t="s">
        <v>64</v>
      </c>
      <c r="U1237" t="s">
        <v>2333</v>
      </c>
      <c r="V1237" t="e">
        <f>_xlfn.XLOOKUP(UTILIZADAS[[#This Row],[Contacto1]],Tabla2[phone_number_dialed],Tabla2[status_name],,0)</f>
        <v>#N/A</v>
      </c>
    </row>
    <row r="1238" spans="1:22" hidden="1">
      <c r="A1238" s="86" t="s">
        <v>2121</v>
      </c>
      <c r="B1238" t="s">
        <v>437</v>
      </c>
      <c r="C1238" s="4">
        <v>353365190000</v>
      </c>
      <c r="D1238" t="s">
        <v>3945</v>
      </c>
      <c r="E1238">
        <f>+_xlfn.XLOOKUP(UTILIZADAS[[#This Row],[Numero_Cuenta]],'[1]cobros_marzo (fijo)'!$B:$B,'[1]cobros_marzo (fijo)'!$D:$D,,0)</f>
        <v>0</v>
      </c>
      <c r="G1238" s="3">
        <v>46026</v>
      </c>
      <c r="H1238">
        <v>66178334</v>
      </c>
      <c r="I1238">
        <v>66178334</v>
      </c>
      <c r="K1238" t="s">
        <v>3448</v>
      </c>
      <c r="O1238" s="3">
        <v>46026</v>
      </c>
      <c r="S1238" t="s">
        <v>438</v>
      </c>
      <c r="T1238" t="s">
        <v>64</v>
      </c>
      <c r="U1238" t="s">
        <v>2333</v>
      </c>
      <c r="V1238" t="e">
        <f>_xlfn.XLOOKUP(UTILIZADAS[[#This Row],[Contacto1]],Tabla2[phone_number_dialed],Tabla2[status_name],,0)</f>
        <v>#N/A</v>
      </c>
    </row>
    <row r="1239" spans="1:22" hidden="1">
      <c r="A1239" s="86" t="s">
        <v>2121</v>
      </c>
      <c r="B1239" t="s">
        <v>439</v>
      </c>
      <c r="C1239" s="4">
        <v>359367900000</v>
      </c>
      <c r="D1239" t="s">
        <v>3945</v>
      </c>
      <c r="E1239">
        <f>+_xlfn.XLOOKUP(UTILIZADAS[[#This Row],[Numero_Cuenta]],'[1]cobros_marzo (fijo)'!$B:$B,'[1]cobros_marzo (fijo)'!$D:$D,,0)</f>
        <v>0</v>
      </c>
      <c r="G1239" s="3">
        <v>46026</v>
      </c>
      <c r="H1239">
        <v>60452651</v>
      </c>
      <c r="I1239">
        <v>60452651</v>
      </c>
      <c r="K1239" t="s">
        <v>3449</v>
      </c>
      <c r="O1239" s="3">
        <v>46026</v>
      </c>
      <c r="S1239" t="s">
        <v>440</v>
      </c>
      <c r="T1239" t="s">
        <v>64</v>
      </c>
      <c r="U1239" t="s">
        <v>2333</v>
      </c>
      <c r="V1239" t="e">
        <f>_xlfn.XLOOKUP(UTILIZADAS[[#This Row],[Contacto1]],Tabla2[phone_number_dialed],Tabla2[status_name],,0)</f>
        <v>#N/A</v>
      </c>
    </row>
    <row r="1240" spans="1:22" hidden="1">
      <c r="A1240" s="86" t="s">
        <v>2121</v>
      </c>
      <c r="B1240" t="s">
        <v>441</v>
      </c>
      <c r="C1240" s="4">
        <v>355370310000</v>
      </c>
      <c r="D1240" t="s">
        <v>3945</v>
      </c>
      <c r="E1240">
        <f>+_xlfn.XLOOKUP(UTILIZADAS[[#This Row],[Numero_Cuenta]],'[1]cobros_marzo (fijo)'!$B:$B,'[1]cobros_marzo (fijo)'!$D:$D,,0)</f>
        <v>0</v>
      </c>
      <c r="G1240" s="3">
        <v>46026</v>
      </c>
      <c r="H1240">
        <v>69625968</v>
      </c>
      <c r="I1240">
        <v>69625968</v>
      </c>
      <c r="K1240" t="s">
        <v>3450</v>
      </c>
      <c r="O1240" s="3">
        <v>46026</v>
      </c>
      <c r="S1240" t="s">
        <v>442</v>
      </c>
      <c r="T1240" t="s">
        <v>64</v>
      </c>
      <c r="U1240" t="s">
        <v>2333</v>
      </c>
      <c r="V1240" t="e">
        <f>_xlfn.XLOOKUP(UTILIZADAS[[#This Row],[Contacto1]],Tabla2[phone_number_dialed],Tabla2[status_name],,0)</f>
        <v>#N/A</v>
      </c>
    </row>
    <row r="1241" spans="1:22" hidden="1">
      <c r="A1241" s="86" t="s">
        <v>2121</v>
      </c>
      <c r="B1241" t="s">
        <v>443</v>
      </c>
      <c r="C1241" s="4">
        <v>345447110000</v>
      </c>
      <c r="D1241" t="s">
        <v>3945</v>
      </c>
      <c r="E1241">
        <f>+_xlfn.XLOOKUP(UTILIZADAS[[#This Row],[Numero_Cuenta]],'[1]cobros_marzo (fijo)'!$B:$B,'[1]cobros_marzo (fijo)'!$D:$D,,0)</f>
        <v>0</v>
      </c>
      <c r="G1241" s="3">
        <v>46026</v>
      </c>
      <c r="H1241">
        <v>67931627</v>
      </c>
      <c r="I1241">
        <v>67931627</v>
      </c>
      <c r="K1241" t="s">
        <v>3451</v>
      </c>
      <c r="O1241" s="3">
        <v>46026</v>
      </c>
      <c r="S1241" t="s">
        <v>444</v>
      </c>
      <c r="T1241" t="s">
        <v>64</v>
      </c>
      <c r="U1241" t="s">
        <v>2333</v>
      </c>
      <c r="V1241" t="e">
        <f>_xlfn.XLOOKUP(UTILIZADAS[[#This Row],[Contacto1]],Tabla2[phone_number_dialed],Tabla2[status_name],,0)</f>
        <v>#N/A</v>
      </c>
    </row>
    <row r="1242" spans="1:22" hidden="1">
      <c r="A1242" s="86" t="s">
        <v>2121</v>
      </c>
      <c r="B1242" t="s">
        <v>419</v>
      </c>
      <c r="C1242" s="4">
        <v>358374390000</v>
      </c>
      <c r="D1242" t="s">
        <v>3945</v>
      </c>
      <c r="E1242">
        <f>+_xlfn.XLOOKUP(UTILIZADAS[[#This Row],[Numero_Cuenta]],'[1]cobros_marzo (fijo)'!$B:$B,'[1]cobros_marzo (fijo)'!$D:$D,,0)</f>
        <v>0</v>
      </c>
      <c r="G1242" s="3">
        <v>46026</v>
      </c>
      <c r="H1242">
        <v>66143731</v>
      </c>
      <c r="I1242">
        <v>66143731</v>
      </c>
      <c r="K1242" t="s">
        <v>3452</v>
      </c>
      <c r="O1242" s="3">
        <v>46026</v>
      </c>
      <c r="S1242" t="s">
        <v>420</v>
      </c>
      <c r="T1242" t="s">
        <v>64</v>
      </c>
      <c r="U1242" t="s">
        <v>2333</v>
      </c>
      <c r="V1242" t="e">
        <f>_xlfn.XLOOKUP(UTILIZADAS[[#This Row],[Contacto1]],Tabla2[phone_number_dialed],Tabla2[status_name],,0)</f>
        <v>#N/A</v>
      </c>
    </row>
    <row r="1243" spans="1:22" hidden="1">
      <c r="A1243" s="86" t="s">
        <v>2121</v>
      </c>
      <c r="B1243" t="s">
        <v>421</v>
      </c>
      <c r="C1243" s="4">
        <v>354370970000</v>
      </c>
      <c r="D1243" t="s">
        <v>3945</v>
      </c>
      <c r="E1243">
        <f>+_xlfn.XLOOKUP(UTILIZADAS[[#This Row],[Numero_Cuenta]],'[1]cobros_marzo (fijo)'!$B:$B,'[1]cobros_marzo (fijo)'!$D:$D,,0)</f>
        <v>0</v>
      </c>
      <c r="G1243" s="3">
        <v>46026</v>
      </c>
      <c r="H1243">
        <v>66814737</v>
      </c>
      <c r="I1243">
        <v>66814737</v>
      </c>
      <c r="K1243" t="s">
        <v>3453</v>
      </c>
      <c r="O1243" s="3">
        <v>46026</v>
      </c>
      <c r="S1243" t="s">
        <v>422</v>
      </c>
      <c r="T1243" t="s">
        <v>64</v>
      </c>
      <c r="U1243" t="s">
        <v>2333</v>
      </c>
      <c r="V1243" t="e">
        <f>_xlfn.XLOOKUP(UTILIZADAS[[#This Row],[Contacto1]],Tabla2[phone_number_dialed],Tabla2[status_name],,0)</f>
        <v>#N/A</v>
      </c>
    </row>
    <row r="1244" spans="1:22" hidden="1">
      <c r="A1244" s="86" t="s">
        <v>2121</v>
      </c>
      <c r="B1244" t="s">
        <v>423</v>
      </c>
      <c r="C1244" s="4">
        <v>353373520000</v>
      </c>
      <c r="D1244" t="s">
        <v>3945</v>
      </c>
      <c r="E1244">
        <f>+_xlfn.XLOOKUP(UTILIZADAS[[#This Row],[Numero_Cuenta]],'[1]cobros_marzo (fijo)'!$B:$B,'[1]cobros_marzo (fijo)'!$D:$D,,0)</f>
        <v>0</v>
      </c>
      <c r="G1244" s="3">
        <v>46026</v>
      </c>
      <c r="H1244">
        <v>63390957</v>
      </c>
      <c r="I1244">
        <v>63390957</v>
      </c>
      <c r="K1244" t="s">
        <v>2023</v>
      </c>
      <c r="O1244" s="3">
        <v>46026</v>
      </c>
      <c r="S1244" t="s">
        <v>424</v>
      </c>
      <c r="T1244" t="s">
        <v>64</v>
      </c>
      <c r="U1244" t="s">
        <v>2333</v>
      </c>
      <c r="V1244" t="e">
        <f>_xlfn.XLOOKUP(UTILIZADAS[[#This Row],[Contacto1]],Tabla2[phone_number_dialed],Tabla2[status_name],,0)</f>
        <v>#N/A</v>
      </c>
    </row>
    <row r="1245" spans="1:22" hidden="1">
      <c r="A1245" s="86" t="s">
        <v>2121</v>
      </c>
      <c r="B1245" t="s">
        <v>425</v>
      </c>
      <c r="C1245" s="4">
        <v>355372700000</v>
      </c>
      <c r="D1245" t="s">
        <v>3945</v>
      </c>
      <c r="E1245">
        <f>+_xlfn.XLOOKUP(UTILIZADAS[[#This Row],[Numero_Cuenta]],'[1]cobros_marzo (fijo)'!$B:$B,'[1]cobros_marzo (fijo)'!$D:$D,,0)</f>
        <v>0</v>
      </c>
      <c r="G1245" s="3">
        <v>46026</v>
      </c>
      <c r="H1245">
        <v>66657682</v>
      </c>
      <c r="I1245">
        <v>66657682</v>
      </c>
      <c r="K1245" t="s">
        <v>3454</v>
      </c>
      <c r="O1245" s="3">
        <v>46026</v>
      </c>
      <c r="S1245" t="s">
        <v>426</v>
      </c>
      <c r="T1245" t="s">
        <v>64</v>
      </c>
      <c r="U1245" t="s">
        <v>2333</v>
      </c>
      <c r="V1245" t="e">
        <f>_xlfn.XLOOKUP(UTILIZADAS[[#This Row],[Contacto1]],Tabla2[phone_number_dialed],Tabla2[status_name],,0)</f>
        <v>#N/A</v>
      </c>
    </row>
    <row r="1246" spans="1:22" hidden="1">
      <c r="A1246" s="86" t="s">
        <v>2121</v>
      </c>
      <c r="B1246" t="s">
        <v>427</v>
      </c>
      <c r="C1246" s="4">
        <v>354369980000</v>
      </c>
      <c r="D1246" t="s">
        <v>3945</v>
      </c>
      <c r="E1246">
        <f>+_xlfn.XLOOKUP(UTILIZADAS[[#This Row],[Numero_Cuenta]],'[1]cobros_marzo (fijo)'!$B:$B,'[1]cobros_marzo (fijo)'!$D:$D,,0)</f>
        <v>0</v>
      </c>
      <c r="G1246" s="3">
        <v>46026</v>
      </c>
      <c r="H1246">
        <v>66596740</v>
      </c>
      <c r="I1246">
        <v>66596740</v>
      </c>
      <c r="K1246" t="s">
        <v>3455</v>
      </c>
      <c r="O1246" s="3">
        <v>46026</v>
      </c>
      <c r="S1246" t="s">
        <v>428</v>
      </c>
      <c r="T1246" t="s">
        <v>64</v>
      </c>
      <c r="U1246" t="s">
        <v>2333</v>
      </c>
      <c r="V1246" t="e">
        <f>_xlfn.XLOOKUP(UTILIZADAS[[#This Row],[Contacto1]],Tabla2[phone_number_dialed],Tabla2[status_name],,0)</f>
        <v>#N/A</v>
      </c>
    </row>
    <row r="1247" spans="1:22" hidden="1">
      <c r="A1247" s="86" t="s">
        <v>2121</v>
      </c>
      <c r="B1247" t="s">
        <v>405</v>
      </c>
      <c r="C1247" s="4">
        <v>357374160000</v>
      </c>
      <c r="D1247" t="s">
        <v>3945</v>
      </c>
      <c r="E1247">
        <f>+_xlfn.XLOOKUP(UTILIZADAS[[#This Row],[Numero_Cuenta]],'[1]cobros_marzo (fijo)'!$B:$B,'[1]cobros_marzo (fijo)'!$D:$D,,0)</f>
        <v>0</v>
      </c>
      <c r="G1247" s="3">
        <v>46026</v>
      </c>
      <c r="H1247">
        <v>61736897</v>
      </c>
      <c r="I1247">
        <v>61736897</v>
      </c>
      <c r="K1247" t="s">
        <v>3456</v>
      </c>
      <c r="O1247" s="3">
        <v>46026</v>
      </c>
      <c r="S1247" t="s">
        <v>406</v>
      </c>
      <c r="T1247" t="s">
        <v>64</v>
      </c>
      <c r="U1247" t="s">
        <v>2333</v>
      </c>
      <c r="V1247" t="e">
        <f>_xlfn.XLOOKUP(UTILIZADAS[[#This Row],[Contacto1]],Tabla2[phone_number_dialed],Tabla2[status_name],,0)</f>
        <v>#N/A</v>
      </c>
    </row>
    <row r="1248" spans="1:22" hidden="1">
      <c r="A1248" s="86" t="s">
        <v>2121</v>
      </c>
      <c r="B1248" t="s">
        <v>407</v>
      </c>
      <c r="C1248" s="4">
        <v>356374380000</v>
      </c>
      <c r="D1248" t="s">
        <v>3945</v>
      </c>
      <c r="E1248">
        <f>+_xlfn.XLOOKUP(UTILIZADAS[[#This Row],[Numero_Cuenta]],'[1]cobros_marzo (fijo)'!$B:$B,'[1]cobros_marzo (fijo)'!$D:$D,,0)</f>
        <v>0</v>
      </c>
      <c r="G1248" s="3">
        <v>46026</v>
      </c>
      <c r="H1248">
        <v>65294266</v>
      </c>
      <c r="I1248">
        <v>65294266</v>
      </c>
      <c r="K1248" t="s">
        <v>3457</v>
      </c>
      <c r="O1248" s="3">
        <v>46026</v>
      </c>
      <c r="S1248" t="s">
        <v>408</v>
      </c>
      <c r="T1248" t="s">
        <v>64</v>
      </c>
      <c r="U1248" t="s">
        <v>2333</v>
      </c>
      <c r="V1248" t="e">
        <f>_xlfn.XLOOKUP(UTILIZADAS[[#This Row],[Contacto1]],Tabla2[phone_number_dialed],Tabla2[status_name],,0)</f>
        <v>#N/A</v>
      </c>
    </row>
    <row r="1249" spans="1:22" hidden="1">
      <c r="A1249" s="86" t="s">
        <v>2121</v>
      </c>
      <c r="B1249" t="s">
        <v>4272</v>
      </c>
      <c r="C1249" s="4">
        <v>351332420000</v>
      </c>
      <c r="D1249" t="s">
        <v>3945</v>
      </c>
      <c r="E1249">
        <f>+_xlfn.XLOOKUP(UTILIZADAS[[#This Row],[Numero_Cuenta]],'[1]cobros_marzo (fijo)'!$B:$B,'[1]cobros_marzo (fijo)'!$D:$D,,0)</f>
        <v>0</v>
      </c>
      <c r="G1249" s="3">
        <v>46026</v>
      </c>
      <c r="H1249">
        <v>66094108</v>
      </c>
      <c r="I1249">
        <v>66094108</v>
      </c>
      <c r="K1249" t="s">
        <v>3458</v>
      </c>
      <c r="O1249" s="3">
        <v>46026</v>
      </c>
      <c r="S1249" t="s">
        <v>3942</v>
      </c>
      <c r="T1249" t="s">
        <v>64</v>
      </c>
      <c r="U1249" t="s">
        <v>2333</v>
      </c>
      <c r="V1249" t="e">
        <f>_xlfn.XLOOKUP(UTILIZADAS[[#This Row],[Contacto1]],Tabla2[phone_number_dialed],Tabla2[status_name],,0)</f>
        <v>#N/A</v>
      </c>
    </row>
    <row r="1250" spans="1:22" hidden="1">
      <c r="A1250" s="86" t="s">
        <v>2121</v>
      </c>
      <c r="B1250" t="s">
        <v>4273</v>
      </c>
      <c r="C1250" s="4">
        <v>358375350000</v>
      </c>
      <c r="D1250" t="s">
        <v>3945</v>
      </c>
      <c r="E1250">
        <f>+_xlfn.XLOOKUP(UTILIZADAS[[#This Row],[Numero_Cuenta]],'[1]cobros_marzo (fijo)'!$B:$B,'[1]cobros_marzo (fijo)'!$D:$D,,0)</f>
        <v>0</v>
      </c>
      <c r="G1250" s="3">
        <v>46026</v>
      </c>
      <c r="H1250">
        <v>67979292</v>
      </c>
      <c r="I1250">
        <v>67979292</v>
      </c>
      <c r="K1250" t="s">
        <v>3459</v>
      </c>
      <c r="O1250" s="3">
        <v>46026</v>
      </c>
      <c r="S1250" t="s">
        <v>3943</v>
      </c>
      <c r="T1250" t="s">
        <v>64</v>
      </c>
      <c r="U1250" t="s">
        <v>2333</v>
      </c>
      <c r="V1250" t="e">
        <f>_xlfn.XLOOKUP(UTILIZADAS[[#This Row],[Contacto1]],Tabla2[phone_number_dialed],Tabla2[status_name],,0)</f>
        <v>#N/A</v>
      </c>
    </row>
    <row r="1251" spans="1:22" hidden="1">
      <c r="A1251" s="86" t="s">
        <v>2121</v>
      </c>
      <c r="B1251" t="s">
        <v>1328</v>
      </c>
      <c r="C1251" s="4">
        <v>352371580000</v>
      </c>
      <c r="D1251" t="s">
        <v>3945</v>
      </c>
      <c r="E1251">
        <f>+_xlfn.XLOOKUP(UTILIZADAS[[#This Row],[Numero_Cuenta]],'[1]cobros_marzo (fijo)'!$B:$B,'[1]cobros_marzo (fijo)'!$D:$D,,0)</f>
        <v>0</v>
      </c>
      <c r="G1251" s="3">
        <v>46026</v>
      </c>
      <c r="H1251">
        <v>69888225</v>
      </c>
      <c r="I1251">
        <v>69888225</v>
      </c>
      <c r="K1251" t="s">
        <v>3460</v>
      </c>
      <c r="O1251" s="3">
        <v>46026</v>
      </c>
      <c r="S1251" t="s">
        <v>1329</v>
      </c>
      <c r="T1251" t="s">
        <v>64</v>
      </c>
      <c r="U1251" t="s">
        <v>2333</v>
      </c>
      <c r="V1251" t="e">
        <f>_xlfn.XLOOKUP(UTILIZADAS[[#This Row],[Contacto1]],Tabla2[phone_number_dialed],Tabla2[status_name],,0)</f>
        <v>#N/A</v>
      </c>
    </row>
    <row r="1252" spans="1:22" hidden="1">
      <c r="A1252" s="86" t="s">
        <v>2121</v>
      </c>
      <c r="B1252" t="s">
        <v>409</v>
      </c>
      <c r="C1252" s="4">
        <v>357373000000</v>
      </c>
      <c r="D1252" t="s">
        <v>3945</v>
      </c>
      <c r="E1252">
        <f>+_xlfn.XLOOKUP(UTILIZADAS[[#This Row],[Numero_Cuenta]],'[1]cobros_marzo (fijo)'!$B:$B,'[1]cobros_marzo (fijo)'!$D:$D,,0)</f>
        <v>0</v>
      </c>
      <c r="G1252" s="3">
        <v>46026</v>
      </c>
      <c r="H1252">
        <v>64510612</v>
      </c>
      <c r="I1252">
        <v>64510612</v>
      </c>
      <c r="K1252" t="s">
        <v>3461</v>
      </c>
      <c r="O1252" s="3">
        <v>46026</v>
      </c>
      <c r="S1252" t="s">
        <v>410</v>
      </c>
      <c r="T1252" t="s">
        <v>64</v>
      </c>
      <c r="U1252" t="s">
        <v>2333</v>
      </c>
      <c r="V1252" t="e">
        <f>_xlfn.XLOOKUP(UTILIZADAS[[#This Row],[Contacto1]],Tabla2[phone_number_dialed],Tabla2[status_name],,0)</f>
        <v>#N/A</v>
      </c>
    </row>
    <row r="1253" spans="1:22" hidden="1">
      <c r="A1253" s="86" t="s">
        <v>2121</v>
      </c>
      <c r="B1253" t="s">
        <v>411</v>
      </c>
      <c r="C1253" s="4">
        <v>356374630000</v>
      </c>
      <c r="D1253" t="s">
        <v>3945</v>
      </c>
      <c r="E1253">
        <f>+_xlfn.XLOOKUP(UTILIZADAS[[#This Row],[Numero_Cuenta]],'[1]cobros_marzo (fijo)'!$B:$B,'[1]cobros_marzo (fijo)'!$D:$D,,0)</f>
        <v>0</v>
      </c>
      <c r="G1253" s="3">
        <v>46026</v>
      </c>
      <c r="H1253">
        <v>60380047</v>
      </c>
      <c r="I1253">
        <v>60380047</v>
      </c>
      <c r="K1253" t="s">
        <v>3462</v>
      </c>
      <c r="O1253" s="3">
        <v>46026</v>
      </c>
      <c r="S1253" t="s">
        <v>412</v>
      </c>
      <c r="T1253" t="s">
        <v>84</v>
      </c>
      <c r="U1253" t="s">
        <v>2333</v>
      </c>
      <c r="V1253" t="e">
        <f>_xlfn.XLOOKUP(UTILIZADAS[[#This Row],[Contacto1]],Tabla2[phone_number_dialed],Tabla2[status_name],,0)</f>
        <v>#N/A</v>
      </c>
    </row>
    <row r="1254" spans="1:22" hidden="1">
      <c r="A1254" s="86" t="s">
        <v>2121</v>
      </c>
      <c r="B1254" t="s">
        <v>413</v>
      </c>
      <c r="C1254" s="4">
        <v>351370950000</v>
      </c>
      <c r="D1254" t="s">
        <v>3945</v>
      </c>
      <c r="E1254">
        <f>+_xlfn.XLOOKUP(UTILIZADAS[[#This Row],[Numero_Cuenta]],'[1]cobros_marzo (fijo)'!$B:$B,'[1]cobros_marzo (fijo)'!$D:$D,,0)</f>
        <v>0</v>
      </c>
      <c r="G1254" s="3">
        <v>46026</v>
      </c>
      <c r="H1254">
        <v>67016214</v>
      </c>
      <c r="I1254">
        <v>67016214</v>
      </c>
      <c r="K1254" t="s">
        <v>3463</v>
      </c>
      <c r="O1254" s="3">
        <v>46026</v>
      </c>
      <c r="S1254" t="s">
        <v>414</v>
      </c>
      <c r="T1254" t="s">
        <v>64</v>
      </c>
      <c r="U1254" t="s">
        <v>2333</v>
      </c>
      <c r="V1254" t="e">
        <f>_xlfn.XLOOKUP(UTILIZADAS[[#This Row],[Contacto1]],Tabla2[phone_number_dialed],Tabla2[status_name],,0)</f>
        <v>#N/A</v>
      </c>
    </row>
    <row r="1255" spans="1:22" hidden="1">
      <c r="A1255" s="86" t="s">
        <v>2121</v>
      </c>
      <c r="B1255" t="s">
        <v>415</v>
      </c>
      <c r="C1255" s="4">
        <v>336012910000</v>
      </c>
      <c r="D1255" t="s">
        <v>3945</v>
      </c>
      <c r="E1255">
        <f>+_xlfn.XLOOKUP(UTILIZADAS[[#This Row],[Numero_Cuenta]],'[1]cobros_marzo (fijo)'!$B:$B,'[1]cobros_marzo (fijo)'!$D:$D,,0)</f>
        <v>0</v>
      </c>
      <c r="G1255" s="3">
        <v>46026</v>
      </c>
      <c r="H1255">
        <v>63048733</v>
      </c>
      <c r="I1255">
        <v>63048733</v>
      </c>
      <c r="K1255" t="s">
        <v>3464</v>
      </c>
      <c r="O1255" s="3">
        <v>46026</v>
      </c>
      <c r="S1255" t="s">
        <v>416</v>
      </c>
      <c r="T1255" t="s">
        <v>64</v>
      </c>
      <c r="U1255" t="s">
        <v>2333</v>
      </c>
      <c r="V1255" t="e">
        <f>_xlfn.XLOOKUP(UTILIZADAS[[#This Row],[Contacto1]],Tabla2[phone_number_dialed],Tabla2[status_name],,0)</f>
        <v>#N/A</v>
      </c>
    </row>
    <row r="1256" spans="1:22" hidden="1">
      <c r="A1256" s="86" t="s">
        <v>2121</v>
      </c>
      <c r="B1256" t="s">
        <v>1340</v>
      </c>
      <c r="C1256" s="4">
        <v>343300850000</v>
      </c>
      <c r="D1256" t="s">
        <v>3945</v>
      </c>
      <c r="E1256">
        <f>+_xlfn.XLOOKUP(UTILIZADAS[[#This Row],[Numero_Cuenta]],'[1]cobros_marzo (fijo)'!$B:$B,'[1]cobros_marzo (fijo)'!$D:$D,,0)</f>
        <v>0</v>
      </c>
      <c r="G1256" s="3">
        <v>46026</v>
      </c>
      <c r="H1256">
        <v>62820490</v>
      </c>
      <c r="I1256">
        <v>62820490</v>
      </c>
      <c r="K1256" t="s">
        <v>3465</v>
      </c>
      <c r="O1256" s="3">
        <v>46026</v>
      </c>
      <c r="S1256" t="s">
        <v>1341</v>
      </c>
      <c r="T1256" t="s">
        <v>85</v>
      </c>
      <c r="U1256" t="s">
        <v>2333</v>
      </c>
      <c r="V1256" t="e">
        <f>_xlfn.XLOOKUP(UTILIZADAS[[#This Row],[Contacto1]],Tabla2[phone_number_dialed],Tabla2[status_name],,0)</f>
        <v>#N/A</v>
      </c>
    </row>
    <row r="1257" spans="1:22" hidden="1">
      <c r="A1257" s="86" t="s">
        <v>2121</v>
      </c>
      <c r="B1257" t="s">
        <v>1348</v>
      </c>
      <c r="C1257" s="4">
        <v>351374970000</v>
      </c>
      <c r="D1257" t="s">
        <v>3945</v>
      </c>
      <c r="E1257">
        <f>+_xlfn.XLOOKUP(UTILIZADAS[[#This Row],[Numero_Cuenta]],'[1]cobros_marzo (fijo)'!$B:$B,'[1]cobros_marzo (fijo)'!$D:$D,,0)</f>
        <v>0</v>
      </c>
      <c r="G1257" s="3">
        <v>46026</v>
      </c>
      <c r="H1257">
        <v>68116284</v>
      </c>
      <c r="I1257">
        <v>68116284</v>
      </c>
      <c r="K1257" t="s">
        <v>3466</v>
      </c>
      <c r="O1257" s="3">
        <v>46026</v>
      </c>
      <c r="S1257" t="s">
        <v>1349</v>
      </c>
      <c r="T1257" t="s">
        <v>64</v>
      </c>
      <c r="U1257" t="s">
        <v>2333</v>
      </c>
      <c r="V1257" t="e">
        <f>_xlfn.XLOOKUP(UTILIZADAS[[#This Row],[Contacto1]],Tabla2[phone_number_dialed],Tabla2[status_name],,0)</f>
        <v>#N/A</v>
      </c>
    </row>
    <row r="1258" spans="1:22" hidden="1">
      <c r="A1258" s="86" t="s">
        <v>2121</v>
      </c>
      <c r="B1258" t="s">
        <v>417</v>
      </c>
      <c r="C1258" s="4">
        <v>356369130000</v>
      </c>
      <c r="D1258" t="s">
        <v>3945</v>
      </c>
      <c r="E1258">
        <f>+_xlfn.XLOOKUP(UTILIZADAS[[#This Row],[Numero_Cuenta]],'[1]cobros_marzo (fijo)'!$B:$B,'[1]cobros_marzo (fijo)'!$D:$D,,0)</f>
        <v>0</v>
      </c>
      <c r="G1258" s="3">
        <v>46026</v>
      </c>
      <c r="H1258">
        <v>63112659</v>
      </c>
      <c r="I1258">
        <v>63112659</v>
      </c>
      <c r="K1258" t="s">
        <v>3467</v>
      </c>
      <c r="O1258" s="3">
        <v>46026</v>
      </c>
      <c r="S1258" t="s">
        <v>418</v>
      </c>
      <c r="T1258" t="s">
        <v>64</v>
      </c>
      <c r="U1258" t="s">
        <v>2333</v>
      </c>
      <c r="V1258" t="e">
        <f>_xlfn.XLOOKUP(UTILIZADAS[[#This Row],[Contacto1]],Tabla2[phone_number_dialed],Tabla2[status_name],,0)</f>
        <v>#N/A</v>
      </c>
    </row>
    <row r="1259" spans="1:22" hidden="1">
      <c r="A1259" s="86" t="s">
        <v>2121</v>
      </c>
      <c r="B1259" t="s">
        <v>383</v>
      </c>
      <c r="C1259" s="4">
        <v>352312090000</v>
      </c>
      <c r="D1259" t="s">
        <v>3945</v>
      </c>
      <c r="E1259">
        <f>+_xlfn.XLOOKUP(UTILIZADAS[[#This Row],[Numero_Cuenta]],'[1]cobros_marzo (fijo)'!$B:$B,'[1]cobros_marzo (fijo)'!$D:$D,,0)</f>
        <v>0</v>
      </c>
      <c r="G1259" s="3">
        <v>46026</v>
      </c>
      <c r="H1259">
        <v>69854449</v>
      </c>
      <c r="I1259">
        <v>69854449</v>
      </c>
      <c r="K1259" t="s">
        <v>2383</v>
      </c>
      <c r="O1259" s="3">
        <v>46026</v>
      </c>
      <c r="S1259" t="s">
        <v>384</v>
      </c>
      <c r="T1259" t="s">
        <v>64</v>
      </c>
      <c r="U1259" t="s">
        <v>2333</v>
      </c>
      <c r="V1259" t="e">
        <f>_xlfn.XLOOKUP(UTILIZADAS[[#This Row],[Contacto1]],Tabla2[phone_number_dialed],Tabla2[status_name],,0)</f>
        <v>#N/A</v>
      </c>
    </row>
    <row r="1260" spans="1:22" hidden="1">
      <c r="A1260" s="86" t="s">
        <v>2121</v>
      </c>
      <c r="B1260" t="s">
        <v>385</v>
      </c>
      <c r="C1260" s="4">
        <v>359259100000</v>
      </c>
      <c r="D1260" t="s">
        <v>3945</v>
      </c>
      <c r="E1260">
        <f>+_xlfn.XLOOKUP(UTILIZADAS[[#This Row],[Numero_Cuenta]],'[1]cobros_marzo (fijo)'!$B:$B,'[1]cobros_marzo (fijo)'!$D:$D,,0)</f>
        <v>0</v>
      </c>
      <c r="G1260" s="3">
        <v>46026</v>
      </c>
      <c r="H1260">
        <v>68430827</v>
      </c>
      <c r="I1260">
        <v>68430827</v>
      </c>
      <c r="K1260" t="s">
        <v>3468</v>
      </c>
      <c r="O1260" s="3">
        <v>46026</v>
      </c>
      <c r="S1260" t="s">
        <v>386</v>
      </c>
      <c r="T1260" t="s">
        <v>64</v>
      </c>
      <c r="U1260" t="s">
        <v>2333</v>
      </c>
      <c r="V1260" t="e">
        <f>_xlfn.XLOOKUP(UTILIZADAS[[#This Row],[Contacto1]],Tabla2[phone_number_dialed],Tabla2[status_name],,0)</f>
        <v>#N/A</v>
      </c>
    </row>
    <row r="1261" spans="1:22" hidden="1">
      <c r="A1261" s="86" t="s">
        <v>2121</v>
      </c>
      <c r="B1261" t="s">
        <v>387</v>
      </c>
      <c r="C1261" s="4">
        <v>351376320000</v>
      </c>
      <c r="D1261" t="s">
        <v>3945</v>
      </c>
      <c r="E1261">
        <f>+_xlfn.XLOOKUP(UTILIZADAS[[#This Row],[Numero_Cuenta]],'[1]cobros_marzo (fijo)'!$B:$B,'[1]cobros_marzo (fijo)'!$D:$D,,0)</f>
        <v>0</v>
      </c>
      <c r="G1261" s="3">
        <v>46026</v>
      </c>
      <c r="H1261">
        <v>68494943</v>
      </c>
      <c r="I1261">
        <v>68494943</v>
      </c>
      <c r="K1261" t="s">
        <v>3469</v>
      </c>
      <c r="O1261" s="3">
        <v>46026</v>
      </c>
      <c r="S1261" t="s">
        <v>388</v>
      </c>
      <c r="T1261" t="s">
        <v>64</v>
      </c>
      <c r="U1261" t="s">
        <v>2333</v>
      </c>
      <c r="V1261" t="e">
        <f>_xlfn.XLOOKUP(UTILIZADAS[[#This Row],[Contacto1]],Tabla2[phone_number_dialed],Tabla2[status_name],,0)</f>
        <v>#N/A</v>
      </c>
    </row>
    <row r="1262" spans="1:22" hidden="1">
      <c r="A1262" s="86" t="s">
        <v>2121</v>
      </c>
      <c r="B1262" t="s">
        <v>389</v>
      </c>
      <c r="C1262" s="4">
        <v>353370130000</v>
      </c>
      <c r="D1262" t="s">
        <v>3945</v>
      </c>
      <c r="E1262">
        <f>+_xlfn.XLOOKUP(UTILIZADAS[[#This Row],[Numero_Cuenta]],'[1]cobros_marzo (fijo)'!$B:$B,'[1]cobros_marzo (fijo)'!$D:$D,,0)</f>
        <v>0</v>
      </c>
      <c r="G1262" s="3">
        <v>46026</v>
      </c>
      <c r="H1262">
        <v>66444460</v>
      </c>
      <c r="I1262">
        <v>66444460</v>
      </c>
      <c r="K1262" t="s">
        <v>3470</v>
      </c>
      <c r="O1262" s="3">
        <v>46026</v>
      </c>
      <c r="S1262" t="s">
        <v>390</v>
      </c>
      <c r="T1262" t="s">
        <v>64</v>
      </c>
      <c r="U1262" t="s">
        <v>2333</v>
      </c>
      <c r="V1262" t="e">
        <f>_xlfn.XLOOKUP(UTILIZADAS[[#This Row],[Contacto1]],Tabla2[phone_number_dialed],Tabla2[status_name],,0)</f>
        <v>#N/A</v>
      </c>
    </row>
    <row r="1263" spans="1:22" hidden="1">
      <c r="A1263" s="86" t="s">
        <v>2121</v>
      </c>
      <c r="B1263" t="s">
        <v>391</v>
      </c>
      <c r="C1263" s="4">
        <v>355370140000</v>
      </c>
      <c r="D1263" t="s">
        <v>3945</v>
      </c>
      <c r="E1263">
        <f>+_xlfn.XLOOKUP(UTILIZADAS[[#This Row],[Numero_Cuenta]],'[1]cobros_marzo (fijo)'!$B:$B,'[1]cobros_marzo (fijo)'!$D:$D,,0)</f>
        <v>0</v>
      </c>
      <c r="G1263" s="3">
        <v>46026</v>
      </c>
      <c r="H1263">
        <v>63933562</v>
      </c>
      <c r="I1263">
        <v>63933562</v>
      </c>
      <c r="K1263" t="s">
        <v>3471</v>
      </c>
      <c r="O1263" s="3">
        <v>46026</v>
      </c>
      <c r="S1263" t="s">
        <v>392</v>
      </c>
      <c r="T1263" t="s">
        <v>64</v>
      </c>
      <c r="U1263" t="s">
        <v>2333</v>
      </c>
      <c r="V1263" t="e">
        <f>_xlfn.XLOOKUP(UTILIZADAS[[#This Row],[Contacto1]],Tabla2[phone_number_dialed],Tabla2[status_name],,0)</f>
        <v>#N/A</v>
      </c>
    </row>
    <row r="1264" spans="1:22" hidden="1">
      <c r="A1264" s="86" t="s">
        <v>2121</v>
      </c>
      <c r="B1264" t="s">
        <v>393</v>
      </c>
      <c r="C1264" s="4">
        <v>357343910000</v>
      </c>
      <c r="D1264" t="s">
        <v>3945</v>
      </c>
      <c r="E1264">
        <f>+_xlfn.XLOOKUP(UTILIZADAS[[#This Row],[Numero_Cuenta]],'[1]cobros_marzo (fijo)'!$B:$B,'[1]cobros_marzo (fijo)'!$D:$D,,0)</f>
        <v>0</v>
      </c>
      <c r="G1264" s="3">
        <v>46026</v>
      </c>
      <c r="H1264">
        <v>69428987</v>
      </c>
      <c r="I1264">
        <v>69428987</v>
      </c>
      <c r="K1264" t="s">
        <v>3472</v>
      </c>
      <c r="O1264" s="3">
        <v>46026</v>
      </c>
      <c r="S1264" t="s">
        <v>394</v>
      </c>
      <c r="T1264" t="s">
        <v>64</v>
      </c>
      <c r="U1264" t="s">
        <v>2333</v>
      </c>
      <c r="V1264" t="e">
        <f>_xlfn.XLOOKUP(UTILIZADAS[[#This Row],[Contacto1]],Tabla2[phone_number_dialed],Tabla2[status_name],,0)</f>
        <v>#N/A</v>
      </c>
    </row>
    <row r="1265" spans="1:22" hidden="1">
      <c r="A1265" s="86" t="s">
        <v>2121</v>
      </c>
      <c r="B1265" t="s">
        <v>395</v>
      </c>
      <c r="C1265" s="4">
        <v>355376140000</v>
      </c>
      <c r="D1265" t="s">
        <v>3945</v>
      </c>
      <c r="E1265">
        <f>+_xlfn.XLOOKUP(UTILIZADAS[[#This Row],[Numero_Cuenta]],'[1]cobros_marzo (fijo)'!$B:$B,'[1]cobros_marzo (fijo)'!$D:$D,,0)</f>
        <v>0</v>
      </c>
      <c r="G1265" s="3">
        <v>46026</v>
      </c>
      <c r="H1265">
        <v>65284971</v>
      </c>
      <c r="I1265">
        <v>65284971</v>
      </c>
      <c r="K1265" t="s">
        <v>3473</v>
      </c>
      <c r="O1265" s="3">
        <v>46026</v>
      </c>
      <c r="S1265" t="s">
        <v>396</v>
      </c>
      <c r="T1265" t="s">
        <v>85</v>
      </c>
      <c r="U1265" t="s">
        <v>2333</v>
      </c>
      <c r="V1265" t="e">
        <f>_xlfn.XLOOKUP(UTILIZADAS[[#This Row],[Contacto1]],Tabla2[phone_number_dialed],Tabla2[status_name],,0)</f>
        <v>#N/A</v>
      </c>
    </row>
    <row r="1266" spans="1:22" hidden="1">
      <c r="A1266" s="86" t="s">
        <v>2121</v>
      </c>
      <c r="B1266" t="s">
        <v>397</v>
      </c>
      <c r="C1266" s="4">
        <v>353375510000</v>
      </c>
      <c r="D1266" t="s">
        <v>3945</v>
      </c>
      <c r="E1266">
        <f>+_xlfn.XLOOKUP(UTILIZADAS[[#This Row],[Numero_Cuenta]],'[1]cobros_marzo (fijo)'!$B:$B,'[1]cobros_marzo (fijo)'!$D:$D,,0)</f>
        <v>0</v>
      </c>
      <c r="G1266" s="3">
        <v>46026</v>
      </c>
      <c r="H1266">
        <v>65351924</v>
      </c>
      <c r="I1266">
        <v>65351924</v>
      </c>
      <c r="K1266" t="s">
        <v>3474</v>
      </c>
      <c r="O1266" s="3">
        <v>46026</v>
      </c>
      <c r="S1266" t="s">
        <v>398</v>
      </c>
      <c r="T1266" t="s">
        <v>64</v>
      </c>
      <c r="U1266" t="s">
        <v>2333</v>
      </c>
      <c r="V1266" t="e">
        <f>_xlfn.XLOOKUP(UTILIZADAS[[#This Row],[Contacto1]],Tabla2[phone_number_dialed],Tabla2[status_name],,0)</f>
        <v>#N/A</v>
      </c>
    </row>
    <row r="1267" spans="1:22" hidden="1">
      <c r="A1267" s="86" t="s">
        <v>2121</v>
      </c>
      <c r="B1267" t="s">
        <v>399</v>
      </c>
      <c r="C1267" s="4">
        <v>354062600000</v>
      </c>
      <c r="D1267" t="s">
        <v>3945</v>
      </c>
      <c r="E1267">
        <f>+_xlfn.XLOOKUP(UTILIZADAS[[#This Row],[Numero_Cuenta]],'[1]cobros_marzo (fijo)'!$B:$B,'[1]cobros_marzo (fijo)'!$D:$D,,0)</f>
        <v>0</v>
      </c>
      <c r="G1267" s="3">
        <v>46026</v>
      </c>
      <c r="H1267">
        <v>62411313</v>
      </c>
      <c r="I1267">
        <v>62411313</v>
      </c>
      <c r="K1267" t="s">
        <v>3475</v>
      </c>
      <c r="O1267" s="3">
        <v>46026</v>
      </c>
      <c r="S1267" t="s">
        <v>400</v>
      </c>
      <c r="T1267" t="s">
        <v>64</v>
      </c>
      <c r="U1267" t="s">
        <v>2333</v>
      </c>
      <c r="V1267" t="e">
        <f>_xlfn.XLOOKUP(UTILIZADAS[[#This Row],[Contacto1]],Tabla2[phone_number_dialed],Tabla2[status_name],,0)</f>
        <v>#N/A</v>
      </c>
    </row>
    <row r="1268" spans="1:22" hidden="1">
      <c r="A1268" s="86" t="s">
        <v>2121</v>
      </c>
      <c r="B1268" t="s">
        <v>401</v>
      </c>
      <c r="C1268" s="4">
        <v>353374660000</v>
      </c>
      <c r="D1268" t="s">
        <v>3945</v>
      </c>
      <c r="E1268">
        <f>+_xlfn.XLOOKUP(UTILIZADAS[[#This Row],[Numero_Cuenta]],'[1]cobros_marzo (fijo)'!$B:$B,'[1]cobros_marzo (fijo)'!$D:$D,,0)</f>
        <v>0</v>
      </c>
      <c r="G1268" s="3">
        <v>46026</v>
      </c>
      <c r="H1268">
        <v>64451702</v>
      </c>
      <c r="I1268">
        <v>64451702</v>
      </c>
      <c r="K1268" t="s">
        <v>3476</v>
      </c>
      <c r="O1268" s="3">
        <v>46026</v>
      </c>
      <c r="S1268" t="s">
        <v>402</v>
      </c>
      <c r="T1268" t="s">
        <v>64</v>
      </c>
      <c r="U1268" t="s">
        <v>2333</v>
      </c>
      <c r="V1268" t="e">
        <f>_xlfn.XLOOKUP(UTILIZADAS[[#This Row],[Contacto1]],Tabla2[phone_number_dialed],Tabla2[status_name],,0)</f>
        <v>#N/A</v>
      </c>
    </row>
    <row r="1269" spans="1:22" hidden="1">
      <c r="A1269" s="86" t="s">
        <v>2121</v>
      </c>
      <c r="B1269" t="s">
        <v>403</v>
      </c>
      <c r="C1269" s="4">
        <v>353374670000</v>
      </c>
      <c r="D1269" t="s">
        <v>3945</v>
      </c>
      <c r="E1269">
        <f>+_xlfn.XLOOKUP(UTILIZADAS[[#This Row],[Numero_Cuenta]],'[1]cobros_marzo (fijo)'!$B:$B,'[1]cobros_marzo (fijo)'!$D:$D,,0)</f>
        <v>0</v>
      </c>
      <c r="G1269" s="3">
        <v>46026</v>
      </c>
      <c r="H1269">
        <v>67457050</v>
      </c>
      <c r="I1269">
        <v>67457050</v>
      </c>
      <c r="K1269" t="s">
        <v>3477</v>
      </c>
      <c r="O1269" s="3">
        <v>46026</v>
      </c>
      <c r="S1269" t="s">
        <v>404</v>
      </c>
      <c r="T1269" t="s">
        <v>64</v>
      </c>
      <c r="U1269" t="s">
        <v>2333</v>
      </c>
      <c r="V1269" t="e">
        <f>_xlfn.XLOOKUP(UTILIZADAS[[#This Row],[Contacto1]],Tabla2[phone_number_dialed],Tabla2[status_name],,0)</f>
        <v>#N/A</v>
      </c>
    </row>
    <row r="1270" spans="1:22" hidden="1">
      <c r="A1270" s="86" t="s">
        <v>2121</v>
      </c>
      <c r="B1270" t="s">
        <v>379</v>
      </c>
      <c r="C1270" s="4">
        <v>358369630000</v>
      </c>
      <c r="D1270" t="s">
        <v>3945</v>
      </c>
      <c r="E1270">
        <f>+_xlfn.XLOOKUP(UTILIZADAS[[#This Row],[Numero_Cuenta]],'[1]cobros_marzo (fijo)'!$B:$B,'[1]cobros_marzo (fijo)'!$D:$D,,0)</f>
        <v>0</v>
      </c>
      <c r="G1270" s="3">
        <v>46026</v>
      </c>
      <c r="H1270">
        <v>62995272</v>
      </c>
      <c r="I1270">
        <v>62995272</v>
      </c>
      <c r="K1270" t="s">
        <v>3478</v>
      </c>
      <c r="O1270" s="3">
        <v>46026</v>
      </c>
      <c r="S1270" t="s">
        <v>380</v>
      </c>
      <c r="T1270" t="s">
        <v>64</v>
      </c>
      <c r="U1270" t="s">
        <v>2333</v>
      </c>
      <c r="V1270" t="e">
        <f>_xlfn.XLOOKUP(UTILIZADAS[[#This Row],[Contacto1]],Tabla2[phone_number_dialed],Tabla2[status_name],,0)</f>
        <v>#N/A</v>
      </c>
    </row>
    <row r="1271" spans="1:22" hidden="1">
      <c r="A1271" s="86" t="s">
        <v>2121</v>
      </c>
      <c r="B1271" t="s">
        <v>381</v>
      </c>
      <c r="C1271" s="4">
        <v>352375610000</v>
      </c>
      <c r="D1271" t="s">
        <v>3945</v>
      </c>
      <c r="E1271">
        <f>+_xlfn.XLOOKUP(UTILIZADAS[[#This Row],[Numero_Cuenta]],'[1]cobros_marzo (fijo)'!$B:$B,'[1]cobros_marzo (fijo)'!$D:$D,,0)</f>
        <v>0</v>
      </c>
      <c r="G1271" s="3">
        <v>46026</v>
      </c>
      <c r="H1271">
        <v>66545512</v>
      </c>
      <c r="I1271">
        <v>66545512</v>
      </c>
      <c r="K1271" t="s">
        <v>3479</v>
      </c>
      <c r="O1271" s="3">
        <v>46026</v>
      </c>
      <c r="S1271" t="s">
        <v>382</v>
      </c>
      <c r="T1271" t="s">
        <v>64</v>
      </c>
      <c r="U1271" t="s">
        <v>2333</v>
      </c>
      <c r="V1271" t="e">
        <f>_xlfn.XLOOKUP(UTILIZADAS[[#This Row],[Contacto1]],Tabla2[phone_number_dialed],Tabla2[status_name],,0)</f>
        <v>#N/A</v>
      </c>
    </row>
    <row r="1272" spans="1:22" hidden="1">
      <c r="A1272" s="86" t="s">
        <v>2121</v>
      </c>
      <c r="B1272" t="s">
        <v>353</v>
      </c>
      <c r="C1272" s="4">
        <v>351377150000</v>
      </c>
      <c r="D1272" t="s">
        <v>3945</v>
      </c>
      <c r="E1272">
        <f>+_xlfn.XLOOKUP(UTILIZADAS[[#This Row],[Numero_Cuenta]],'[1]cobros_marzo (fijo)'!$B:$B,'[1]cobros_marzo (fijo)'!$D:$D,,0)</f>
        <v>0</v>
      </c>
      <c r="G1272" s="3">
        <v>46026</v>
      </c>
      <c r="H1272">
        <v>63582218</v>
      </c>
      <c r="I1272">
        <v>63582218</v>
      </c>
      <c r="K1272" t="s">
        <v>3480</v>
      </c>
      <c r="O1272" s="3">
        <v>46026</v>
      </c>
      <c r="S1272" t="s">
        <v>354</v>
      </c>
      <c r="T1272" t="s">
        <v>64</v>
      </c>
      <c r="U1272" t="s">
        <v>2333</v>
      </c>
      <c r="V1272" t="e">
        <f>_xlfn.XLOOKUP(UTILIZADAS[[#This Row],[Contacto1]],Tabla2[phone_number_dialed],Tabla2[status_name],,0)</f>
        <v>#N/A</v>
      </c>
    </row>
    <row r="1273" spans="1:22" hidden="1">
      <c r="A1273" s="86" t="s">
        <v>2121</v>
      </c>
      <c r="B1273" t="s">
        <v>355</v>
      </c>
      <c r="C1273" s="4">
        <v>354350880000</v>
      </c>
      <c r="D1273" t="s">
        <v>3945</v>
      </c>
      <c r="E1273">
        <f>+_xlfn.XLOOKUP(UTILIZADAS[[#This Row],[Numero_Cuenta]],'[1]cobros_marzo (fijo)'!$B:$B,'[1]cobros_marzo (fijo)'!$D:$D,,0)</f>
        <v>0</v>
      </c>
      <c r="G1273" s="3">
        <v>46026</v>
      </c>
      <c r="H1273">
        <v>69692960</v>
      </c>
      <c r="I1273">
        <v>69692960</v>
      </c>
      <c r="K1273" t="s">
        <v>3481</v>
      </c>
      <c r="O1273" s="3">
        <v>46026</v>
      </c>
      <c r="S1273" t="s">
        <v>356</v>
      </c>
      <c r="T1273" t="s">
        <v>64</v>
      </c>
      <c r="U1273" t="s">
        <v>2333</v>
      </c>
      <c r="V1273" t="e">
        <f>_xlfn.XLOOKUP(UTILIZADAS[[#This Row],[Contacto1]],Tabla2[phone_number_dialed],Tabla2[status_name],,0)</f>
        <v>#N/A</v>
      </c>
    </row>
    <row r="1274" spans="1:22" hidden="1">
      <c r="A1274" s="86" t="s">
        <v>2121</v>
      </c>
      <c r="B1274" t="s">
        <v>357</v>
      </c>
      <c r="C1274" s="4">
        <v>354375580000</v>
      </c>
      <c r="D1274" t="s">
        <v>3945</v>
      </c>
      <c r="E1274">
        <f>+_xlfn.XLOOKUP(UTILIZADAS[[#This Row],[Numero_Cuenta]],'[1]cobros_marzo (fijo)'!$B:$B,'[1]cobros_marzo (fijo)'!$D:$D,,0)</f>
        <v>0</v>
      </c>
      <c r="G1274" s="3">
        <v>46026</v>
      </c>
      <c r="H1274">
        <v>66450937</v>
      </c>
      <c r="I1274">
        <v>66450937</v>
      </c>
      <c r="K1274" t="s">
        <v>3482</v>
      </c>
      <c r="O1274" s="3">
        <v>46026</v>
      </c>
      <c r="S1274" t="s">
        <v>358</v>
      </c>
      <c r="T1274" t="s">
        <v>64</v>
      </c>
      <c r="U1274" t="s">
        <v>2333</v>
      </c>
      <c r="V1274" t="e">
        <f>_xlfn.XLOOKUP(UTILIZADAS[[#This Row],[Contacto1]],Tabla2[phone_number_dialed],Tabla2[status_name],,0)</f>
        <v>#N/A</v>
      </c>
    </row>
    <row r="1275" spans="1:22" hidden="1">
      <c r="A1275" s="86" t="s">
        <v>2121</v>
      </c>
      <c r="B1275" t="s">
        <v>543</v>
      </c>
      <c r="C1275" s="4">
        <v>358372310000</v>
      </c>
      <c r="D1275" t="s">
        <v>3945</v>
      </c>
      <c r="E1275">
        <f>+_xlfn.XLOOKUP(UTILIZADAS[[#This Row],[Numero_Cuenta]],'[1]cobros_marzo (fijo)'!$B:$B,'[1]cobros_marzo (fijo)'!$D:$D,,0)</f>
        <v>0</v>
      </c>
      <c r="G1275" s="3">
        <v>46026</v>
      </c>
      <c r="H1275">
        <v>67008460</v>
      </c>
      <c r="I1275">
        <v>67008460</v>
      </c>
      <c r="K1275" t="s">
        <v>3483</v>
      </c>
      <c r="O1275" s="3">
        <v>46026</v>
      </c>
      <c r="S1275" t="s">
        <v>359</v>
      </c>
      <c r="T1275" t="s">
        <v>64</v>
      </c>
      <c r="U1275" t="s">
        <v>2333</v>
      </c>
      <c r="V1275" t="e">
        <f>_xlfn.XLOOKUP(UTILIZADAS[[#This Row],[Contacto1]],Tabla2[phone_number_dialed],Tabla2[status_name],,0)</f>
        <v>#N/A</v>
      </c>
    </row>
    <row r="1276" spans="1:22" hidden="1">
      <c r="A1276" s="86" t="s">
        <v>2121</v>
      </c>
      <c r="B1276" t="s">
        <v>360</v>
      </c>
      <c r="C1276" s="4">
        <v>355376430000</v>
      </c>
      <c r="D1276" t="s">
        <v>3945</v>
      </c>
      <c r="E1276">
        <f>+_xlfn.XLOOKUP(UTILIZADAS[[#This Row],[Numero_Cuenta]],'[1]cobros_marzo (fijo)'!$B:$B,'[1]cobros_marzo (fijo)'!$D:$D,,0)</f>
        <v>0</v>
      </c>
      <c r="G1276" s="3">
        <v>46026</v>
      </c>
      <c r="H1276">
        <v>62388856</v>
      </c>
      <c r="I1276">
        <v>62388856</v>
      </c>
      <c r="K1276" t="s">
        <v>3484</v>
      </c>
      <c r="O1276" s="3">
        <v>46026</v>
      </c>
      <c r="S1276" t="s">
        <v>361</v>
      </c>
      <c r="T1276" t="s">
        <v>64</v>
      </c>
      <c r="U1276" t="s">
        <v>2333</v>
      </c>
      <c r="V1276" t="e">
        <f>_xlfn.XLOOKUP(UTILIZADAS[[#This Row],[Contacto1]],Tabla2[phone_number_dialed],Tabla2[status_name],,0)</f>
        <v>#N/A</v>
      </c>
    </row>
    <row r="1277" spans="1:22" hidden="1">
      <c r="A1277" s="86" t="s">
        <v>2121</v>
      </c>
      <c r="B1277" t="s">
        <v>362</v>
      </c>
      <c r="C1277" s="4">
        <v>353370310000</v>
      </c>
      <c r="D1277" t="s">
        <v>3945</v>
      </c>
      <c r="E1277">
        <f>+_xlfn.XLOOKUP(UTILIZADAS[[#This Row],[Numero_Cuenta]],'[1]cobros_marzo (fijo)'!$B:$B,'[1]cobros_marzo (fijo)'!$D:$D,,0)</f>
        <v>0</v>
      </c>
      <c r="G1277" s="3">
        <v>46026</v>
      </c>
      <c r="H1277">
        <v>67680989</v>
      </c>
      <c r="I1277">
        <v>67680989</v>
      </c>
      <c r="K1277" t="s">
        <v>3485</v>
      </c>
      <c r="O1277" s="3">
        <v>46026</v>
      </c>
      <c r="S1277" t="s">
        <v>363</v>
      </c>
      <c r="T1277" t="s">
        <v>84</v>
      </c>
      <c r="U1277" t="s">
        <v>2333</v>
      </c>
      <c r="V1277" t="e">
        <f>_xlfn.XLOOKUP(UTILIZADAS[[#This Row],[Contacto1]],Tabla2[phone_number_dialed],Tabla2[status_name],,0)</f>
        <v>#N/A</v>
      </c>
    </row>
    <row r="1278" spans="1:22" hidden="1">
      <c r="A1278" s="86" t="s">
        <v>2121</v>
      </c>
      <c r="B1278" t="s">
        <v>1297</v>
      </c>
      <c r="C1278" s="4">
        <v>359374860000</v>
      </c>
      <c r="D1278" t="s">
        <v>3945</v>
      </c>
      <c r="E1278">
        <f>+_xlfn.XLOOKUP(UTILIZADAS[[#This Row],[Numero_Cuenta]],'[1]cobros_marzo (fijo)'!$B:$B,'[1]cobros_marzo (fijo)'!$D:$D,,0)</f>
        <v>0</v>
      </c>
      <c r="G1278" s="3">
        <v>46026</v>
      </c>
      <c r="H1278">
        <v>65577067</v>
      </c>
      <c r="I1278">
        <v>65577067</v>
      </c>
      <c r="K1278" t="s">
        <v>3486</v>
      </c>
      <c r="O1278" s="3">
        <v>46026</v>
      </c>
      <c r="S1278" t="s">
        <v>1298</v>
      </c>
      <c r="T1278" t="s">
        <v>64</v>
      </c>
      <c r="U1278" t="s">
        <v>2333</v>
      </c>
      <c r="V1278" t="e">
        <f>_xlfn.XLOOKUP(UTILIZADAS[[#This Row],[Contacto1]],Tabla2[phone_number_dialed],Tabla2[status_name],,0)</f>
        <v>#N/A</v>
      </c>
    </row>
    <row r="1279" spans="1:22" hidden="1">
      <c r="A1279" s="86" t="s">
        <v>2121</v>
      </c>
      <c r="B1279" t="s">
        <v>365</v>
      </c>
      <c r="C1279" s="4">
        <v>351357060000</v>
      </c>
      <c r="D1279" t="s">
        <v>3945</v>
      </c>
      <c r="E1279">
        <f>+_xlfn.XLOOKUP(UTILIZADAS[[#This Row],[Numero_Cuenta]],'[1]cobros_marzo (fijo)'!$B:$B,'[1]cobros_marzo (fijo)'!$D:$D,,0)</f>
        <v>0</v>
      </c>
      <c r="G1279" s="3">
        <v>46026</v>
      </c>
      <c r="H1279">
        <v>69739483</v>
      </c>
      <c r="I1279">
        <v>69739483</v>
      </c>
      <c r="K1279" t="s">
        <v>3487</v>
      </c>
      <c r="O1279" s="3">
        <v>46026</v>
      </c>
      <c r="S1279" t="s">
        <v>366</v>
      </c>
      <c r="T1279" t="s">
        <v>64</v>
      </c>
      <c r="U1279" t="s">
        <v>2333</v>
      </c>
      <c r="V1279" t="e">
        <f>_xlfn.XLOOKUP(UTILIZADAS[[#This Row],[Contacto1]],Tabla2[phone_number_dialed],Tabla2[status_name],,0)</f>
        <v>#N/A</v>
      </c>
    </row>
    <row r="1280" spans="1:22" hidden="1">
      <c r="A1280" s="86" t="s">
        <v>2121</v>
      </c>
      <c r="B1280" t="s">
        <v>367</v>
      </c>
      <c r="C1280" s="4">
        <v>359364440000</v>
      </c>
      <c r="D1280" t="s">
        <v>3945</v>
      </c>
      <c r="E1280">
        <f>+_xlfn.XLOOKUP(UTILIZADAS[[#This Row],[Numero_Cuenta]],'[1]cobros_marzo (fijo)'!$B:$B,'[1]cobros_marzo (fijo)'!$D:$D,,0)</f>
        <v>0</v>
      </c>
      <c r="G1280" s="3">
        <v>46026</v>
      </c>
      <c r="H1280">
        <v>63503205</v>
      </c>
      <c r="I1280">
        <v>63503205</v>
      </c>
      <c r="K1280" t="s">
        <v>3488</v>
      </c>
      <c r="O1280" s="3">
        <v>46026</v>
      </c>
      <c r="S1280" t="s">
        <v>368</v>
      </c>
      <c r="T1280" t="s">
        <v>64</v>
      </c>
      <c r="U1280" t="s">
        <v>2333</v>
      </c>
      <c r="V1280" t="e">
        <f>_xlfn.XLOOKUP(UTILIZADAS[[#This Row],[Contacto1]],Tabla2[phone_number_dialed],Tabla2[status_name],,0)</f>
        <v>#N/A</v>
      </c>
    </row>
    <row r="1281" spans="1:22" hidden="1">
      <c r="A1281" s="86" t="s">
        <v>2121</v>
      </c>
      <c r="B1281" t="s">
        <v>369</v>
      </c>
      <c r="C1281" s="4">
        <v>354375680000</v>
      </c>
      <c r="D1281" t="s">
        <v>3945</v>
      </c>
      <c r="E1281">
        <f>+_xlfn.XLOOKUP(UTILIZADAS[[#This Row],[Numero_Cuenta]],'[1]cobros_marzo (fijo)'!$B:$B,'[1]cobros_marzo (fijo)'!$D:$D,,0)</f>
        <v>0</v>
      </c>
      <c r="G1281" s="3">
        <v>46026</v>
      </c>
      <c r="H1281">
        <v>65579992</v>
      </c>
      <c r="I1281">
        <v>65579992</v>
      </c>
      <c r="K1281" t="s">
        <v>3489</v>
      </c>
      <c r="O1281" s="3">
        <v>46026</v>
      </c>
      <c r="S1281" t="s">
        <v>370</v>
      </c>
      <c r="T1281" t="s">
        <v>64</v>
      </c>
      <c r="U1281" t="s">
        <v>2333</v>
      </c>
      <c r="V1281" t="e">
        <f>_xlfn.XLOOKUP(UTILIZADAS[[#This Row],[Contacto1]],Tabla2[phone_number_dialed],Tabla2[status_name],,0)</f>
        <v>#N/A</v>
      </c>
    </row>
    <row r="1282" spans="1:22" hidden="1">
      <c r="A1282" s="86" t="s">
        <v>2121</v>
      </c>
      <c r="B1282" t="s">
        <v>371</v>
      </c>
      <c r="C1282" s="4">
        <v>356383810000</v>
      </c>
      <c r="D1282" t="s">
        <v>3945</v>
      </c>
      <c r="E1282">
        <f>+_xlfn.XLOOKUP(UTILIZADAS[[#This Row],[Numero_Cuenta]],'[1]cobros_marzo (fijo)'!$B:$B,'[1]cobros_marzo (fijo)'!$D:$D,,0)</f>
        <v>0</v>
      </c>
      <c r="G1282" s="3">
        <v>46026</v>
      </c>
      <c r="H1282">
        <v>69701476</v>
      </c>
      <c r="I1282">
        <v>69701476</v>
      </c>
      <c r="K1282" t="s">
        <v>3490</v>
      </c>
      <c r="O1282" s="3">
        <v>46026</v>
      </c>
      <c r="S1282" t="s">
        <v>372</v>
      </c>
      <c r="T1282" t="s">
        <v>64</v>
      </c>
      <c r="U1282" t="s">
        <v>2333</v>
      </c>
      <c r="V1282" t="e">
        <f>_xlfn.XLOOKUP(UTILIZADAS[[#This Row],[Contacto1]],Tabla2[phone_number_dialed],Tabla2[status_name],,0)</f>
        <v>#N/A</v>
      </c>
    </row>
    <row r="1283" spans="1:22" hidden="1">
      <c r="A1283" s="86" t="s">
        <v>2121</v>
      </c>
      <c r="B1283" t="s">
        <v>373</v>
      </c>
      <c r="C1283" s="4">
        <v>357376910000</v>
      </c>
      <c r="D1283" t="s">
        <v>3945</v>
      </c>
      <c r="E1283">
        <f>+_xlfn.XLOOKUP(UTILIZADAS[[#This Row],[Numero_Cuenta]],'[1]cobros_marzo (fijo)'!$B:$B,'[1]cobros_marzo (fijo)'!$D:$D,,0)</f>
        <v>0</v>
      </c>
      <c r="G1283" s="3">
        <v>46026</v>
      </c>
      <c r="H1283">
        <v>66020541</v>
      </c>
      <c r="I1283">
        <v>66020541</v>
      </c>
      <c r="K1283" t="s">
        <v>3491</v>
      </c>
      <c r="O1283" s="3">
        <v>46026</v>
      </c>
      <c r="S1283" t="s">
        <v>374</v>
      </c>
      <c r="T1283" t="s">
        <v>64</v>
      </c>
      <c r="U1283" t="s">
        <v>2333</v>
      </c>
      <c r="V1283" t="e">
        <f>_xlfn.XLOOKUP(UTILIZADAS[[#This Row],[Contacto1]],Tabla2[phone_number_dialed],Tabla2[status_name],,0)</f>
        <v>#N/A</v>
      </c>
    </row>
    <row r="1284" spans="1:22" hidden="1">
      <c r="A1284" s="86" t="s">
        <v>2121</v>
      </c>
      <c r="B1284" t="s">
        <v>375</v>
      </c>
      <c r="C1284" s="4">
        <v>352372440000</v>
      </c>
      <c r="D1284" t="s">
        <v>3945</v>
      </c>
      <c r="E1284">
        <f>+_xlfn.XLOOKUP(UTILIZADAS[[#This Row],[Numero_Cuenta]],'[1]cobros_marzo (fijo)'!$B:$B,'[1]cobros_marzo (fijo)'!$D:$D,,0)</f>
        <v>0</v>
      </c>
      <c r="G1284" s="3">
        <v>46026</v>
      </c>
      <c r="H1284">
        <v>66289354</v>
      </c>
      <c r="I1284">
        <v>66289354</v>
      </c>
      <c r="K1284" t="s">
        <v>3492</v>
      </c>
      <c r="O1284" s="3">
        <v>46026</v>
      </c>
      <c r="S1284" t="s">
        <v>376</v>
      </c>
      <c r="T1284" t="s">
        <v>64</v>
      </c>
      <c r="U1284" t="s">
        <v>2333</v>
      </c>
      <c r="V1284" t="e">
        <f>_xlfn.XLOOKUP(UTILIZADAS[[#This Row],[Contacto1]],Tabla2[phone_number_dialed],Tabla2[status_name],,0)</f>
        <v>#N/A</v>
      </c>
    </row>
    <row r="1285" spans="1:22" hidden="1">
      <c r="A1285" s="86" t="s">
        <v>2121</v>
      </c>
      <c r="B1285" t="s">
        <v>377</v>
      </c>
      <c r="C1285" s="4">
        <v>355376050000</v>
      </c>
      <c r="D1285" t="s">
        <v>3945</v>
      </c>
      <c r="E1285">
        <f>+_xlfn.XLOOKUP(UTILIZADAS[[#This Row],[Numero_Cuenta]],'[1]cobros_marzo (fijo)'!$B:$B,'[1]cobros_marzo (fijo)'!$D:$D,,0)</f>
        <v>0</v>
      </c>
      <c r="G1285" s="3">
        <v>46026</v>
      </c>
      <c r="H1285">
        <v>64663965</v>
      </c>
      <c r="I1285">
        <v>64663965</v>
      </c>
      <c r="K1285" t="s">
        <v>3493</v>
      </c>
      <c r="O1285" s="3">
        <v>46026</v>
      </c>
      <c r="S1285" t="s">
        <v>378</v>
      </c>
      <c r="T1285" t="s">
        <v>64</v>
      </c>
      <c r="U1285" t="s">
        <v>2333</v>
      </c>
      <c r="V1285" t="e">
        <f>_xlfn.XLOOKUP(UTILIZADAS[[#This Row],[Contacto1]],Tabla2[phone_number_dialed],Tabla2[status_name],,0)</f>
        <v>#N/A</v>
      </c>
    </row>
    <row r="1286" spans="1:22" hidden="1">
      <c r="A1286" s="86" t="s">
        <v>2121</v>
      </c>
      <c r="B1286" t="s">
        <v>2331</v>
      </c>
      <c r="C1286" s="4">
        <v>351372610000</v>
      </c>
      <c r="D1286" t="s">
        <v>3945</v>
      </c>
      <c r="E1286">
        <f>+_xlfn.XLOOKUP(UTILIZADAS[[#This Row],[Numero_Cuenta]],'[1]cobros_marzo (fijo)'!$B:$B,'[1]cobros_marzo (fijo)'!$D:$D,,0)</f>
        <v>0</v>
      </c>
      <c r="G1286" s="3">
        <v>46026</v>
      </c>
      <c r="H1286">
        <v>64312170</v>
      </c>
      <c r="I1286">
        <v>64312170</v>
      </c>
      <c r="K1286" t="s">
        <v>3494</v>
      </c>
      <c r="O1286" s="3">
        <v>46026</v>
      </c>
      <c r="S1286" t="s">
        <v>3944</v>
      </c>
      <c r="T1286" t="s">
        <v>64</v>
      </c>
      <c r="U1286" t="s">
        <v>2333</v>
      </c>
      <c r="V1286" t="e">
        <f>_xlfn.XLOOKUP(UTILIZADAS[[#This Row],[Contacto1]],Tabla2[phone_number_dialed],Tabla2[status_name],,0)</f>
        <v>#N/A</v>
      </c>
    </row>
    <row r="1287" spans="1:22" hidden="1">
      <c r="A1287" s="86" t="s">
        <v>2121</v>
      </c>
      <c r="B1287" t="s">
        <v>333</v>
      </c>
      <c r="C1287" s="4">
        <v>355376090000</v>
      </c>
      <c r="D1287" t="s">
        <v>3945</v>
      </c>
      <c r="E1287">
        <f>+_xlfn.XLOOKUP(UTILIZADAS[[#This Row],[Numero_Cuenta]],'[1]cobros_marzo (fijo)'!$B:$B,'[1]cobros_marzo (fijo)'!$D:$D,,0)</f>
        <v>0</v>
      </c>
      <c r="G1287" s="3">
        <v>46026</v>
      </c>
      <c r="H1287">
        <v>61403797</v>
      </c>
      <c r="I1287">
        <v>61403797</v>
      </c>
      <c r="K1287" t="s">
        <v>3495</v>
      </c>
      <c r="O1287" s="3">
        <v>46026</v>
      </c>
      <c r="S1287" t="s">
        <v>334</v>
      </c>
      <c r="T1287" t="s">
        <v>64</v>
      </c>
      <c r="U1287" t="s">
        <v>2333</v>
      </c>
      <c r="V1287" t="e">
        <f>_xlfn.XLOOKUP(UTILIZADAS[[#This Row],[Contacto1]],Tabla2[phone_number_dialed],Tabla2[status_name],,0)</f>
        <v>#N/A</v>
      </c>
    </row>
    <row r="1288" spans="1:22" hidden="1">
      <c r="A1288" s="86" t="s">
        <v>2121</v>
      </c>
      <c r="B1288" t="s">
        <v>1274</v>
      </c>
      <c r="C1288" s="4">
        <v>359379260000</v>
      </c>
      <c r="D1288" t="s">
        <v>3945</v>
      </c>
      <c r="E1288">
        <f>+_xlfn.XLOOKUP(UTILIZADAS[[#This Row],[Numero_Cuenta]],'[1]cobros_marzo (fijo)'!$B:$B,'[1]cobros_marzo (fijo)'!$D:$D,,0)</f>
        <v>0</v>
      </c>
      <c r="G1288" s="3">
        <v>46026</v>
      </c>
      <c r="H1288">
        <v>65294266</v>
      </c>
      <c r="I1288">
        <v>65294266</v>
      </c>
      <c r="K1288" t="s">
        <v>3496</v>
      </c>
      <c r="O1288" s="3">
        <v>46026</v>
      </c>
      <c r="S1288" t="s">
        <v>1275</v>
      </c>
      <c r="T1288" t="s">
        <v>64</v>
      </c>
      <c r="U1288" t="s">
        <v>2333</v>
      </c>
      <c r="V1288" t="e">
        <f>_xlfn.XLOOKUP(UTILIZADAS[[#This Row],[Contacto1]],Tabla2[phone_number_dialed],Tabla2[status_name],,0)</f>
        <v>#N/A</v>
      </c>
    </row>
    <row r="1289" spans="1:22" hidden="1">
      <c r="A1289" s="86" t="s">
        <v>2121</v>
      </c>
      <c r="B1289" t="s">
        <v>335</v>
      </c>
      <c r="C1289" s="4">
        <v>355377910000</v>
      </c>
      <c r="D1289" t="s">
        <v>3945</v>
      </c>
      <c r="E1289">
        <f>+_xlfn.XLOOKUP(UTILIZADAS[[#This Row],[Numero_Cuenta]],'[1]cobros_marzo (fijo)'!$B:$B,'[1]cobros_marzo (fijo)'!$D:$D,,0)</f>
        <v>0</v>
      </c>
      <c r="G1289" s="3">
        <v>46026</v>
      </c>
      <c r="H1289">
        <v>67739033</v>
      </c>
      <c r="I1289">
        <v>67739033</v>
      </c>
      <c r="K1289" t="s">
        <v>3497</v>
      </c>
      <c r="O1289" s="3">
        <v>46026</v>
      </c>
      <c r="S1289" t="s">
        <v>336</v>
      </c>
      <c r="T1289" t="s">
        <v>64</v>
      </c>
      <c r="U1289" t="s">
        <v>2333</v>
      </c>
      <c r="V1289" t="e">
        <f>_xlfn.XLOOKUP(UTILIZADAS[[#This Row],[Contacto1]],Tabla2[phone_number_dialed],Tabla2[status_name],,0)</f>
        <v>#N/A</v>
      </c>
    </row>
    <row r="1290" spans="1:22" hidden="1">
      <c r="A1290" s="86" t="s">
        <v>2121</v>
      </c>
      <c r="B1290" t="s">
        <v>337</v>
      </c>
      <c r="C1290" s="4">
        <v>244013920000</v>
      </c>
      <c r="D1290" t="s">
        <v>3945</v>
      </c>
      <c r="E1290">
        <f>+_xlfn.XLOOKUP(UTILIZADAS[[#This Row],[Numero_Cuenta]],'[1]cobros_marzo (fijo)'!$B:$B,'[1]cobros_marzo (fijo)'!$D:$D,,0)</f>
        <v>0</v>
      </c>
      <c r="G1290" s="3">
        <v>46026</v>
      </c>
      <c r="H1290">
        <v>67890543</v>
      </c>
      <c r="I1290">
        <v>67890543</v>
      </c>
      <c r="K1290" t="s">
        <v>2349</v>
      </c>
      <c r="O1290" s="3">
        <v>46026</v>
      </c>
      <c r="S1290" t="s">
        <v>338</v>
      </c>
      <c r="T1290" t="s">
        <v>64</v>
      </c>
      <c r="U1290" t="s">
        <v>2333</v>
      </c>
      <c r="V1290" t="e">
        <f>_xlfn.XLOOKUP(UTILIZADAS[[#This Row],[Contacto1]],Tabla2[phone_number_dialed],Tabla2[status_name],,0)</f>
        <v>#N/A</v>
      </c>
    </row>
    <row r="1291" spans="1:22" hidden="1">
      <c r="A1291" s="86" t="s">
        <v>2121</v>
      </c>
      <c r="B1291" t="s">
        <v>339</v>
      </c>
      <c r="C1291" s="4">
        <v>357374950000</v>
      </c>
      <c r="D1291" t="s">
        <v>3945</v>
      </c>
      <c r="E1291">
        <f>+_xlfn.XLOOKUP(UTILIZADAS[[#This Row],[Numero_Cuenta]],'[1]cobros_marzo (fijo)'!$B:$B,'[1]cobros_marzo (fijo)'!$D:$D,,0)</f>
        <v>0</v>
      </c>
      <c r="G1291" s="3">
        <v>46026</v>
      </c>
      <c r="H1291">
        <v>63186905</v>
      </c>
      <c r="I1291">
        <v>63186905</v>
      </c>
      <c r="K1291" t="s">
        <v>3498</v>
      </c>
      <c r="O1291" s="3">
        <v>46026</v>
      </c>
      <c r="S1291" t="s">
        <v>340</v>
      </c>
      <c r="T1291" t="s">
        <v>64</v>
      </c>
      <c r="U1291" t="s">
        <v>2333</v>
      </c>
      <c r="V1291" t="e">
        <f>_xlfn.XLOOKUP(UTILIZADAS[[#This Row],[Contacto1]],Tabla2[phone_number_dialed],Tabla2[status_name],,0)</f>
        <v>#N/A</v>
      </c>
    </row>
    <row r="1292" spans="1:22" hidden="1">
      <c r="A1292" s="86" t="s">
        <v>2121</v>
      </c>
      <c r="B1292" t="s">
        <v>341</v>
      </c>
      <c r="C1292" s="4">
        <v>355354190000</v>
      </c>
      <c r="D1292" t="s">
        <v>3945</v>
      </c>
      <c r="E1292">
        <f>+_xlfn.XLOOKUP(UTILIZADAS[[#This Row],[Numero_Cuenta]],'[1]cobros_marzo (fijo)'!$B:$B,'[1]cobros_marzo (fijo)'!$D:$D,,0)</f>
        <v>0</v>
      </c>
      <c r="G1292" s="3">
        <v>46026</v>
      </c>
      <c r="H1292">
        <v>65469088</v>
      </c>
      <c r="I1292">
        <v>65469088</v>
      </c>
      <c r="K1292" t="s">
        <v>3231</v>
      </c>
      <c r="O1292" s="3">
        <v>46026</v>
      </c>
      <c r="S1292" t="s">
        <v>342</v>
      </c>
      <c r="T1292" t="s">
        <v>64</v>
      </c>
      <c r="U1292" t="s">
        <v>2333</v>
      </c>
      <c r="V1292" t="e">
        <f>_xlfn.XLOOKUP(UTILIZADAS[[#This Row],[Contacto1]],Tabla2[phone_number_dialed],Tabla2[status_name],,0)</f>
        <v>#N/A</v>
      </c>
    </row>
    <row r="1293" spans="1:22" hidden="1">
      <c r="A1293" s="86" t="s">
        <v>2121</v>
      </c>
      <c r="B1293" t="s">
        <v>343</v>
      </c>
      <c r="C1293" s="4">
        <v>802744040000</v>
      </c>
      <c r="D1293" t="s">
        <v>3945</v>
      </c>
      <c r="E1293">
        <f>+_xlfn.XLOOKUP(UTILIZADAS[[#This Row],[Numero_Cuenta]],'[1]cobros_marzo (fijo)'!$B:$B,'[1]cobros_marzo (fijo)'!$D:$D,,0)</f>
        <v>0</v>
      </c>
      <c r="G1293" s="3">
        <v>46026</v>
      </c>
      <c r="H1293">
        <v>63139226</v>
      </c>
      <c r="I1293">
        <v>63139226</v>
      </c>
      <c r="K1293" t="s">
        <v>3499</v>
      </c>
      <c r="O1293" s="3">
        <v>46026</v>
      </c>
      <c r="S1293" t="s">
        <v>344</v>
      </c>
      <c r="T1293" t="s">
        <v>64</v>
      </c>
      <c r="U1293" t="s">
        <v>2333</v>
      </c>
      <c r="V1293" t="e">
        <f>_xlfn.XLOOKUP(UTILIZADAS[[#This Row],[Contacto1]],Tabla2[phone_number_dialed],Tabla2[status_name],,0)</f>
        <v>#N/A</v>
      </c>
    </row>
    <row r="1294" spans="1:22" hidden="1">
      <c r="A1294" s="86" t="s">
        <v>2121</v>
      </c>
      <c r="B1294" t="s">
        <v>345</v>
      </c>
      <c r="C1294" s="4">
        <v>358374780000</v>
      </c>
      <c r="D1294" t="s">
        <v>3945</v>
      </c>
      <c r="E1294">
        <f>+_xlfn.XLOOKUP(UTILIZADAS[[#This Row],[Numero_Cuenta]],'[1]cobros_marzo (fijo)'!$B:$B,'[1]cobros_marzo (fijo)'!$D:$D,,0)</f>
        <v>0</v>
      </c>
      <c r="G1294" s="3">
        <v>46026</v>
      </c>
      <c r="H1294">
        <v>64725908</v>
      </c>
      <c r="I1294">
        <v>64725908</v>
      </c>
      <c r="K1294" t="s">
        <v>3500</v>
      </c>
      <c r="O1294" s="3">
        <v>46026</v>
      </c>
      <c r="S1294" t="s">
        <v>346</v>
      </c>
      <c r="T1294" t="s">
        <v>64</v>
      </c>
      <c r="U1294" t="s">
        <v>2333</v>
      </c>
      <c r="V1294" t="e">
        <f>_xlfn.XLOOKUP(UTILIZADAS[[#This Row],[Contacto1]],Tabla2[phone_number_dialed],Tabla2[status_name],,0)</f>
        <v>#N/A</v>
      </c>
    </row>
    <row r="1295" spans="1:22" hidden="1">
      <c r="A1295" s="86" t="s">
        <v>2121</v>
      </c>
      <c r="B1295" t="s">
        <v>347</v>
      </c>
      <c r="C1295" s="4">
        <v>351377490000</v>
      </c>
      <c r="D1295" t="s">
        <v>3945</v>
      </c>
      <c r="E1295">
        <f>+_xlfn.XLOOKUP(UTILIZADAS[[#This Row],[Numero_Cuenta]],'[1]cobros_marzo (fijo)'!$B:$B,'[1]cobros_marzo (fijo)'!$D:$D,,0)</f>
        <v>0</v>
      </c>
      <c r="G1295" s="3">
        <v>46026</v>
      </c>
      <c r="H1295">
        <v>61161512</v>
      </c>
      <c r="I1295">
        <v>61161512</v>
      </c>
      <c r="K1295" t="s">
        <v>3501</v>
      </c>
      <c r="O1295" s="3">
        <v>46026</v>
      </c>
      <c r="S1295" t="s">
        <v>348</v>
      </c>
      <c r="T1295" t="s">
        <v>64</v>
      </c>
      <c r="U1295" t="s">
        <v>2333</v>
      </c>
      <c r="V1295" t="e">
        <f>_xlfn.XLOOKUP(UTILIZADAS[[#This Row],[Contacto1]],Tabla2[phone_number_dialed],Tabla2[status_name],,0)</f>
        <v>#N/A</v>
      </c>
    </row>
    <row r="1296" spans="1:22" hidden="1">
      <c r="A1296" s="86" t="s">
        <v>2121</v>
      </c>
      <c r="B1296" t="s">
        <v>349</v>
      </c>
      <c r="C1296" s="4">
        <v>357377210000</v>
      </c>
      <c r="D1296" t="s">
        <v>3945</v>
      </c>
      <c r="E1296">
        <f>+_xlfn.XLOOKUP(UTILIZADAS[[#This Row],[Numero_Cuenta]],'[1]cobros_marzo (fijo)'!$B:$B,'[1]cobros_marzo (fijo)'!$D:$D,,0)</f>
        <v>0</v>
      </c>
      <c r="G1296" s="3">
        <v>46026</v>
      </c>
      <c r="H1296">
        <v>67272723</v>
      </c>
      <c r="I1296">
        <v>67272723</v>
      </c>
      <c r="K1296" t="s">
        <v>3502</v>
      </c>
      <c r="O1296" s="3">
        <v>46026</v>
      </c>
      <c r="S1296" t="s">
        <v>350</v>
      </c>
      <c r="T1296" t="s">
        <v>64</v>
      </c>
      <c r="U1296" t="s">
        <v>2333</v>
      </c>
      <c r="V1296" t="e">
        <f>_xlfn.XLOOKUP(UTILIZADAS[[#This Row],[Contacto1]],Tabla2[phone_number_dialed],Tabla2[status_name],,0)</f>
        <v>#N/A</v>
      </c>
    </row>
    <row r="1297" spans="1:22" hidden="1">
      <c r="A1297" s="86" t="s">
        <v>2121</v>
      </c>
      <c r="B1297" t="s">
        <v>351</v>
      </c>
      <c r="C1297" s="4">
        <v>327094390000</v>
      </c>
      <c r="D1297" t="s">
        <v>3945</v>
      </c>
      <c r="E1297">
        <f>+_xlfn.XLOOKUP(UTILIZADAS[[#This Row],[Numero_Cuenta]],'[1]cobros_marzo (fijo)'!$B:$B,'[1]cobros_marzo (fijo)'!$D:$D,,0)</f>
        <v>0</v>
      </c>
      <c r="G1297" s="3">
        <v>46026</v>
      </c>
      <c r="H1297">
        <v>62669884</v>
      </c>
      <c r="I1297">
        <v>62669884</v>
      </c>
      <c r="K1297" t="s">
        <v>3503</v>
      </c>
      <c r="O1297" s="3">
        <v>46026</v>
      </c>
      <c r="S1297" t="s">
        <v>352</v>
      </c>
      <c r="T1297" t="s">
        <v>64</v>
      </c>
      <c r="U1297" t="s">
        <v>2333</v>
      </c>
      <c r="V1297" t="e">
        <f>_xlfn.XLOOKUP(UTILIZADAS[[#This Row],[Contacto1]],Tabla2[phone_number_dialed],Tabla2[status_name],,0)</f>
        <v>#N/A</v>
      </c>
    </row>
    <row r="1298" spans="1:22" hidden="1">
      <c r="A1298" s="86" t="s">
        <v>2121</v>
      </c>
      <c r="B1298" t="s">
        <v>322</v>
      </c>
      <c r="C1298" s="4">
        <v>354379910000</v>
      </c>
      <c r="D1298" t="s">
        <v>3945</v>
      </c>
      <c r="E1298">
        <f>+_xlfn.XLOOKUP(UTILIZADAS[[#This Row],[Numero_Cuenta]],'[1]cobros_marzo (fijo)'!$B:$B,'[1]cobros_marzo (fijo)'!$D:$D,,0)</f>
        <v>0</v>
      </c>
      <c r="G1298" s="3">
        <v>46026</v>
      </c>
      <c r="H1298">
        <v>64299118</v>
      </c>
      <c r="I1298">
        <v>64299118</v>
      </c>
      <c r="K1298" t="s">
        <v>3504</v>
      </c>
      <c r="O1298" s="3">
        <v>46026</v>
      </c>
      <c r="S1298" t="s">
        <v>323</v>
      </c>
      <c r="T1298" t="s">
        <v>64</v>
      </c>
      <c r="U1298" t="s">
        <v>2333</v>
      </c>
      <c r="V1298" t="e">
        <f>_xlfn.XLOOKUP(UTILIZADAS[[#This Row],[Contacto1]],Tabla2[phone_number_dialed],Tabla2[status_name],,0)</f>
        <v>#N/A</v>
      </c>
    </row>
    <row r="1299" spans="1:22" hidden="1">
      <c r="A1299" s="86" t="s">
        <v>2121</v>
      </c>
      <c r="B1299" t="s">
        <v>324</v>
      </c>
      <c r="C1299" s="4">
        <v>358380660000</v>
      </c>
      <c r="D1299" t="s">
        <v>3945</v>
      </c>
      <c r="E1299">
        <f>+_xlfn.XLOOKUP(UTILIZADAS[[#This Row],[Numero_Cuenta]],'[1]cobros_marzo (fijo)'!$B:$B,'[1]cobros_marzo (fijo)'!$D:$D,,0)</f>
        <v>0</v>
      </c>
      <c r="G1299" s="3">
        <v>46026</v>
      </c>
      <c r="H1299">
        <v>68885423</v>
      </c>
      <c r="I1299">
        <v>68885423</v>
      </c>
      <c r="K1299" t="s">
        <v>3505</v>
      </c>
      <c r="O1299" s="3">
        <v>46026</v>
      </c>
      <c r="S1299" t="s">
        <v>325</v>
      </c>
      <c r="T1299" t="s">
        <v>64</v>
      </c>
      <c r="U1299" t="s">
        <v>2333</v>
      </c>
      <c r="V1299" t="e">
        <f>_xlfn.XLOOKUP(UTILIZADAS[[#This Row],[Contacto1]],Tabla2[phone_number_dialed],Tabla2[status_name],,0)</f>
        <v>#N/A</v>
      </c>
    </row>
    <row r="1300" spans="1:22" hidden="1">
      <c r="A1300" s="86" t="s">
        <v>2121</v>
      </c>
      <c r="B1300" t="s">
        <v>509</v>
      </c>
      <c r="C1300" s="4">
        <v>353379150000</v>
      </c>
      <c r="D1300" t="s">
        <v>3945</v>
      </c>
      <c r="E1300">
        <f>+_xlfn.XLOOKUP(UTILIZADAS[[#This Row],[Numero_Cuenta]],'[1]cobros_marzo (fijo)'!$B:$B,'[1]cobros_marzo (fijo)'!$D:$D,,0)</f>
        <v>0</v>
      </c>
      <c r="G1300" s="3">
        <v>46026</v>
      </c>
      <c r="H1300">
        <v>61653559</v>
      </c>
      <c r="I1300">
        <v>61653559</v>
      </c>
      <c r="K1300" t="s">
        <v>3506</v>
      </c>
      <c r="O1300" s="3">
        <v>46026</v>
      </c>
      <c r="S1300" t="s">
        <v>326</v>
      </c>
      <c r="T1300" t="s">
        <v>64</v>
      </c>
      <c r="U1300" t="s">
        <v>2333</v>
      </c>
      <c r="V1300" t="e">
        <f>_xlfn.XLOOKUP(UTILIZADAS[[#This Row],[Contacto1]],Tabla2[phone_number_dialed],Tabla2[status_name],,0)</f>
        <v>#N/A</v>
      </c>
    </row>
    <row r="1301" spans="1:22" hidden="1">
      <c r="A1301" s="86" t="s">
        <v>2121</v>
      </c>
      <c r="B1301" t="s">
        <v>327</v>
      </c>
      <c r="C1301" s="4">
        <v>354380100000</v>
      </c>
      <c r="D1301" t="s">
        <v>3945</v>
      </c>
      <c r="E1301">
        <f>+_xlfn.XLOOKUP(UTILIZADAS[[#This Row],[Numero_Cuenta]],'[1]cobros_marzo (fijo)'!$B:$B,'[1]cobros_marzo (fijo)'!$D:$D,,0)</f>
        <v>0</v>
      </c>
      <c r="G1301" s="3">
        <v>46026</v>
      </c>
      <c r="H1301">
        <v>66821631</v>
      </c>
      <c r="I1301">
        <v>66821631</v>
      </c>
      <c r="K1301" t="s">
        <v>3507</v>
      </c>
      <c r="O1301" s="3">
        <v>46026</v>
      </c>
      <c r="S1301" t="s">
        <v>328</v>
      </c>
      <c r="T1301" t="s">
        <v>64</v>
      </c>
      <c r="U1301" t="s">
        <v>2333</v>
      </c>
      <c r="V1301" t="e">
        <f>_xlfn.XLOOKUP(UTILIZADAS[[#This Row],[Contacto1]],Tabla2[phone_number_dialed],Tabla2[status_name],,0)</f>
        <v>#N/A</v>
      </c>
    </row>
    <row r="1302" spans="1:22" hidden="1">
      <c r="A1302" s="86" t="s">
        <v>2121</v>
      </c>
      <c r="B1302" t="s">
        <v>1264</v>
      </c>
      <c r="C1302" s="4">
        <v>354380020000</v>
      </c>
      <c r="D1302" t="s">
        <v>3945</v>
      </c>
      <c r="E1302">
        <f>+_xlfn.XLOOKUP(UTILIZADAS[[#This Row],[Numero_Cuenta]],'[1]cobros_marzo (fijo)'!$B:$B,'[1]cobros_marzo (fijo)'!$D:$D,,0)</f>
        <v>0</v>
      </c>
      <c r="G1302" s="3">
        <v>46026</v>
      </c>
      <c r="H1302">
        <v>62666744</v>
      </c>
      <c r="I1302">
        <v>62666744</v>
      </c>
      <c r="K1302" t="s">
        <v>3508</v>
      </c>
      <c r="O1302" s="3">
        <v>46026</v>
      </c>
      <c r="S1302" t="s">
        <v>1265</v>
      </c>
      <c r="T1302" t="s">
        <v>64</v>
      </c>
      <c r="U1302" t="s">
        <v>2333</v>
      </c>
      <c r="V1302" t="e">
        <f>_xlfn.XLOOKUP(UTILIZADAS[[#This Row],[Contacto1]],Tabla2[phone_number_dialed],Tabla2[status_name],,0)</f>
        <v>#N/A</v>
      </c>
    </row>
    <row r="1303" spans="1:22" hidden="1">
      <c r="A1303" s="86" t="s">
        <v>2121</v>
      </c>
      <c r="B1303" t="s">
        <v>329</v>
      </c>
      <c r="C1303" s="4">
        <v>359377240000</v>
      </c>
      <c r="D1303" t="s">
        <v>3945</v>
      </c>
      <c r="E1303">
        <f>+_xlfn.XLOOKUP(UTILIZADAS[[#This Row],[Numero_Cuenta]],'[1]cobros_marzo (fijo)'!$B:$B,'[1]cobros_marzo (fijo)'!$D:$D,,0)</f>
        <v>0</v>
      </c>
      <c r="G1303" s="3">
        <v>46026</v>
      </c>
      <c r="H1303">
        <v>69935219</v>
      </c>
      <c r="I1303">
        <v>69935219</v>
      </c>
      <c r="K1303" t="s">
        <v>3509</v>
      </c>
      <c r="O1303" s="3">
        <v>46026</v>
      </c>
      <c r="S1303" t="s">
        <v>330</v>
      </c>
      <c r="T1303" t="s">
        <v>64</v>
      </c>
      <c r="U1303" t="s">
        <v>2333</v>
      </c>
      <c r="V1303" t="e">
        <f>_xlfn.XLOOKUP(UTILIZADAS[[#This Row],[Contacto1]],Tabla2[phone_number_dialed],Tabla2[status_name],,0)</f>
        <v>#N/A</v>
      </c>
    </row>
    <row r="1304" spans="1:22" hidden="1">
      <c r="A1304" s="86" t="s">
        <v>2121</v>
      </c>
      <c r="B1304" t="s">
        <v>331</v>
      </c>
      <c r="C1304" s="4">
        <v>358363300000</v>
      </c>
      <c r="D1304" t="s">
        <v>3945</v>
      </c>
      <c r="E1304">
        <f>+_xlfn.XLOOKUP(UTILIZADAS[[#This Row],[Numero_Cuenta]],'[1]cobros_marzo (fijo)'!$B:$B,'[1]cobros_marzo (fijo)'!$D:$D,,0)</f>
        <v>0</v>
      </c>
      <c r="G1304" s="3">
        <v>46026</v>
      </c>
      <c r="H1304">
        <v>66078671</v>
      </c>
      <c r="I1304">
        <v>66078671</v>
      </c>
      <c r="K1304" t="s">
        <v>3510</v>
      </c>
      <c r="O1304" s="3">
        <v>46026</v>
      </c>
      <c r="S1304" t="s">
        <v>332</v>
      </c>
      <c r="T1304" t="s">
        <v>64</v>
      </c>
      <c r="U1304" t="s">
        <v>2333</v>
      </c>
      <c r="V1304" t="e">
        <f>_xlfn.XLOOKUP(UTILIZADAS[[#This Row],[Contacto1]],Tabla2[phone_number_dialed],Tabla2[status_name],,0)</f>
        <v>#N/A</v>
      </c>
    </row>
    <row r="1305" spans="1:22" hidden="1">
      <c r="A1305" s="86" t="s">
        <v>2121</v>
      </c>
      <c r="B1305" t="s">
        <v>314</v>
      </c>
      <c r="C1305" s="4">
        <v>358381200000</v>
      </c>
      <c r="D1305" t="s">
        <v>3945</v>
      </c>
      <c r="E1305">
        <f>+_xlfn.XLOOKUP(UTILIZADAS[[#This Row],[Numero_Cuenta]],'[1]cobros_marzo (fijo)'!$B:$B,'[1]cobros_marzo (fijo)'!$D:$D,,0)</f>
        <v>0</v>
      </c>
      <c r="G1305" s="3">
        <v>46026</v>
      </c>
      <c r="H1305">
        <v>62870054</v>
      </c>
      <c r="I1305">
        <v>62870054</v>
      </c>
      <c r="K1305" t="s">
        <v>3511</v>
      </c>
      <c r="O1305" s="3">
        <v>46026</v>
      </c>
      <c r="S1305" t="s">
        <v>315</v>
      </c>
      <c r="T1305" t="s">
        <v>64</v>
      </c>
      <c r="U1305" t="s">
        <v>2333</v>
      </c>
      <c r="V1305" t="e">
        <f>_xlfn.XLOOKUP(UTILIZADAS[[#This Row],[Contacto1]],Tabla2[phone_number_dialed],Tabla2[status_name],,0)</f>
        <v>#N/A</v>
      </c>
    </row>
    <row r="1306" spans="1:22" hidden="1">
      <c r="A1306" s="86" t="s">
        <v>2121</v>
      </c>
      <c r="B1306" t="s">
        <v>1250</v>
      </c>
      <c r="C1306" s="4">
        <v>353377350000</v>
      </c>
      <c r="D1306" t="s">
        <v>3945</v>
      </c>
      <c r="E1306">
        <f>+_xlfn.XLOOKUP(UTILIZADAS[[#This Row],[Numero_Cuenta]],'[1]cobros_marzo (fijo)'!$B:$B,'[1]cobros_marzo (fijo)'!$D:$D,,0)</f>
        <v>0</v>
      </c>
      <c r="G1306" s="3">
        <v>46026</v>
      </c>
      <c r="H1306">
        <v>66838164</v>
      </c>
      <c r="I1306">
        <v>66838164</v>
      </c>
      <c r="K1306" t="s">
        <v>3511</v>
      </c>
      <c r="O1306" s="3">
        <v>46026</v>
      </c>
      <c r="S1306" t="s">
        <v>1251</v>
      </c>
      <c r="T1306" t="s">
        <v>64</v>
      </c>
      <c r="U1306" t="s">
        <v>2333</v>
      </c>
      <c r="V1306" t="e">
        <f>_xlfn.XLOOKUP(UTILIZADAS[[#This Row],[Contacto1]],Tabla2[phone_number_dialed],Tabla2[status_name],,0)</f>
        <v>#N/A</v>
      </c>
    </row>
    <row r="1307" spans="1:22" hidden="1">
      <c r="A1307" s="86" t="s">
        <v>2121</v>
      </c>
      <c r="B1307" t="s">
        <v>316</v>
      </c>
      <c r="C1307" s="4">
        <v>352379570000</v>
      </c>
      <c r="D1307" t="s">
        <v>3945</v>
      </c>
      <c r="E1307">
        <f>+_xlfn.XLOOKUP(UTILIZADAS[[#This Row],[Numero_Cuenta]],'[1]cobros_marzo (fijo)'!$B:$B,'[1]cobros_marzo (fijo)'!$D:$D,,0)</f>
        <v>0</v>
      </c>
      <c r="G1307" s="3">
        <v>46026</v>
      </c>
      <c r="H1307">
        <v>62045544</v>
      </c>
      <c r="I1307">
        <v>62045544</v>
      </c>
      <c r="K1307" t="s">
        <v>3512</v>
      </c>
      <c r="O1307" s="3">
        <v>46026</v>
      </c>
      <c r="S1307" t="s">
        <v>317</v>
      </c>
      <c r="T1307" t="s">
        <v>64</v>
      </c>
      <c r="U1307" t="s">
        <v>2333</v>
      </c>
      <c r="V1307" t="e">
        <f>_xlfn.XLOOKUP(UTILIZADAS[[#This Row],[Contacto1]],Tabla2[phone_number_dialed],Tabla2[status_name],,0)</f>
        <v>#N/A</v>
      </c>
    </row>
    <row r="1308" spans="1:22" hidden="1">
      <c r="A1308" s="86" t="s">
        <v>2121</v>
      </c>
      <c r="B1308" t="s">
        <v>318</v>
      </c>
      <c r="C1308" s="4">
        <v>997027880000</v>
      </c>
      <c r="D1308" t="s">
        <v>3945</v>
      </c>
      <c r="E1308">
        <f>+_xlfn.XLOOKUP(UTILIZADAS[[#This Row],[Numero_Cuenta]],'[1]cobros_marzo (fijo)'!$B:$B,'[1]cobros_marzo (fijo)'!$D:$D,,0)</f>
        <v>0</v>
      </c>
      <c r="G1308" s="3">
        <v>46026</v>
      </c>
      <c r="H1308">
        <v>67900112</v>
      </c>
      <c r="I1308">
        <v>67900112</v>
      </c>
      <c r="K1308" t="s">
        <v>3513</v>
      </c>
      <c r="O1308" s="3">
        <v>46026</v>
      </c>
      <c r="S1308" t="s">
        <v>319</v>
      </c>
      <c r="T1308" t="s">
        <v>64</v>
      </c>
      <c r="U1308" t="s">
        <v>2333</v>
      </c>
      <c r="V1308" t="e">
        <f>_xlfn.XLOOKUP(UTILIZADAS[[#This Row],[Contacto1]],Tabla2[phone_number_dialed],Tabla2[status_name],,0)</f>
        <v>#N/A</v>
      </c>
    </row>
    <row r="1309" spans="1:22" hidden="1">
      <c r="A1309" s="86" t="s">
        <v>2121</v>
      </c>
      <c r="B1309" t="s">
        <v>320</v>
      </c>
      <c r="C1309" s="4">
        <v>354375500000</v>
      </c>
      <c r="D1309" t="s">
        <v>3945</v>
      </c>
      <c r="E1309">
        <f>+_xlfn.XLOOKUP(UTILIZADAS[[#This Row],[Numero_Cuenta]],'[1]cobros_marzo (fijo)'!$B:$B,'[1]cobros_marzo (fijo)'!$D:$D,,0)</f>
        <v>0</v>
      </c>
      <c r="G1309" s="3">
        <v>46026</v>
      </c>
      <c r="H1309">
        <v>69773455</v>
      </c>
      <c r="I1309">
        <v>69773455</v>
      </c>
      <c r="K1309" t="s">
        <v>3514</v>
      </c>
      <c r="O1309" s="3">
        <v>46026</v>
      </c>
      <c r="S1309" t="s">
        <v>321</v>
      </c>
      <c r="T1309" t="s">
        <v>64</v>
      </c>
      <c r="U1309" t="s">
        <v>2333</v>
      </c>
      <c r="V1309" t="e">
        <f>_xlfn.XLOOKUP(UTILIZADAS[[#This Row],[Contacto1]],Tabla2[phone_number_dialed],Tabla2[status_name],,0)</f>
        <v>#N/A</v>
      </c>
    </row>
    <row r="1310" spans="1:22" hidden="1">
      <c r="A1310" s="86" t="s">
        <v>2121</v>
      </c>
      <c r="B1310" t="s">
        <v>304</v>
      </c>
      <c r="C1310" s="4">
        <v>359382360000</v>
      </c>
      <c r="D1310" t="s">
        <v>3945</v>
      </c>
      <c r="E1310">
        <f>+_xlfn.XLOOKUP(UTILIZADAS[[#This Row],[Numero_Cuenta]],'[1]cobros_marzo (fijo)'!$B:$B,'[1]cobros_marzo (fijo)'!$D:$D,,0)</f>
        <v>0</v>
      </c>
      <c r="G1310" s="3">
        <v>46026</v>
      </c>
      <c r="H1310">
        <v>61622585</v>
      </c>
      <c r="I1310">
        <v>61622585</v>
      </c>
      <c r="K1310" t="s">
        <v>3515</v>
      </c>
      <c r="O1310" s="3">
        <v>46026</v>
      </c>
      <c r="S1310" t="s">
        <v>305</v>
      </c>
      <c r="T1310" t="s">
        <v>64</v>
      </c>
      <c r="U1310" t="s">
        <v>2333</v>
      </c>
      <c r="V1310" t="e">
        <f>_xlfn.XLOOKUP(UTILIZADAS[[#This Row],[Contacto1]],Tabla2[phone_number_dialed],Tabla2[status_name],,0)</f>
        <v>#N/A</v>
      </c>
    </row>
    <row r="1311" spans="1:22" hidden="1">
      <c r="A1311" s="86" t="s">
        <v>2121</v>
      </c>
      <c r="B1311" t="s">
        <v>306</v>
      </c>
      <c r="C1311" s="4">
        <v>358381850000</v>
      </c>
      <c r="D1311" t="s">
        <v>3945</v>
      </c>
      <c r="E1311">
        <f>+_xlfn.XLOOKUP(UTILIZADAS[[#This Row],[Numero_Cuenta]],'[1]cobros_marzo (fijo)'!$B:$B,'[1]cobros_marzo (fijo)'!$D:$D,,0)</f>
        <v>0</v>
      </c>
      <c r="G1311" s="3">
        <v>46026</v>
      </c>
      <c r="H1311">
        <v>65780912</v>
      </c>
      <c r="I1311">
        <v>65780912</v>
      </c>
      <c r="K1311" t="s">
        <v>3516</v>
      </c>
      <c r="O1311" s="3">
        <v>46026</v>
      </c>
      <c r="S1311" t="s">
        <v>307</v>
      </c>
      <c r="T1311" t="s">
        <v>64</v>
      </c>
      <c r="U1311" t="s">
        <v>2333</v>
      </c>
      <c r="V1311" t="e">
        <f>_xlfn.XLOOKUP(UTILIZADAS[[#This Row],[Contacto1]],Tabla2[phone_number_dialed],Tabla2[status_name],,0)</f>
        <v>#N/A</v>
      </c>
    </row>
    <row r="1312" spans="1:22" hidden="1">
      <c r="A1312" s="86" t="s">
        <v>2121</v>
      </c>
      <c r="B1312" t="s">
        <v>1238</v>
      </c>
      <c r="C1312" s="4">
        <v>358377450000</v>
      </c>
      <c r="D1312" t="s">
        <v>3945</v>
      </c>
      <c r="E1312">
        <f>+_xlfn.XLOOKUP(UTILIZADAS[[#This Row],[Numero_Cuenta]],'[1]cobros_marzo (fijo)'!$B:$B,'[1]cobros_marzo (fijo)'!$D:$D,,0)</f>
        <v>0</v>
      </c>
      <c r="G1312" s="3">
        <v>46026</v>
      </c>
      <c r="H1312">
        <v>66248153</v>
      </c>
      <c r="I1312">
        <v>66248153</v>
      </c>
      <c r="K1312" t="s">
        <v>3517</v>
      </c>
      <c r="O1312" s="3">
        <v>46026</v>
      </c>
      <c r="S1312" t="s">
        <v>1239</v>
      </c>
      <c r="T1312" t="s">
        <v>64</v>
      </c>
      <c r="U1312" t="s">
        <v>2333</v>
      </c>
      <c r="V1312" t="e">
        <f>_xlfn.XLOOKUP(UTILIZADAS[[#This Row],[Contacto1]],Tabla2[phone_number_dialed],Tabla2[status_name],,0)</f>
        <v>#N/A</v>
      </c>
    </row>
    <row r="1313" spans="1:22" hidden="1">
      <c r="A1313" s="86" t="s">
        <v>2121</v>
      </c>
      <c r="B1313" t="s">
        <v>308</v>
      </c>
      <c r="C1313" s="4">
        <v>358381400000</v>
      </c>
      <c r="D1313" t="s">
        <v>3945</v>
      </c>
      <c r="E1313">
        <f>+_xlfn.XLOOKUP(UTILIZADAS[[#This Row],[Numero_Cuenta]],'[1]cobros_marzo (fijo)'!$B:$B,'[1]cobros_marzo (fijo)'!$D:$D,,0)</f>
        <v>0</v>
      </c>
      <c r="G1313" s="3">
        <v>46026</v>
      </c>
      <c r="H1313">
        <v>65441317</v>
      </c>
      <c r="I1313">
        <v>65441317</v>
      </c>
      <c r="K1313" t="s">
        <v>3518</v>
      </c>
      <c r="O1313" s="3">
        <v>46026</v>
      </c>
      <c r="S1313" t="s">
        <v>309</v>
      </c>
      <c r="T1313" t="s">
        <v>84</v>
      </c>
      <c r="U1313" t="s">
        <v>2333</v>
      </c>
      <c r="V1313" t="e">
        <f>_xlfn.XLOOKUP(UTILIZADAS[[#This Row],[Contacto1]],Tabla2[phone_number_dialed],Tabla2[status_name],,0)</f>
        <v>#N/A</v>
      </c>
    </row>
    <row r="1314" spans="1:22" hidden="1">
      <c r="A1314" s="86" t="s">
        <v>2121</v>
      </c>
      <c r="B1314" t="s">
        <v>310</v>
      </c>
      <c r="C1314" s="4">
        <v>353381110000</v>
      </c>
      <c r="D1314" t="s">
        <v>3945</v>
      </c>
      <c r="E1314">
        <f>+_xlfn.XLOOKUP(UTILIZADAS[[#This Row],[Numero_Cuenta]],'[1]cobros_marzo (fijo)'!$B:$B,'[1]cobros_marzo (fijo)'!$D:$D,,0)</f>
        <v>0</v>
      </c>
      <c r="G1314" s="3">
        <v>46026</v>
      </c>
      <c r="H1314">
        <v>63919521</v>
      </c>
      <c r="I1314">
        <v>63919521</v>
      </c>
      <c r="K1314" t="s">
        <v>3519</v>
      </c>
      <c r="O1314" s="3">
        <v>46026</v>
      </c>
      <c r="S1314" t="s">
        <v>311</v>
      </c>
      <c r="T1314" t="s">
        <v>64</v>
      </c>
      <c r="U1314" t="s">
        <v>2333</v>
      </c>
      <c r="V1314" t="e">
        <f>_xlfn.XLOOKUP(UTILIZADAS[[#This Row],[Contacto1]],Tabla2[phone_number_dialed],Tabla2[status_name],,0)</f>
        <v>#N/A</v>
      </c>
    </row>
    <row r="1315" spans="1:22" hidden="1">
      <c r="A1315" s="86" t="s">
        <v>2121</v>
      </c>
      <c r="B1315" t="s">
        <v>312</v>
      </c>
      <c r="C1315" s="4">
        <v>354382280000</v>
      </c>
      <c r="D1315" t="s">
        <v>3945</v>
      </c>
      <c r="E1315">
        <f>+_xlfn.XLOOKUP(UTILIZADAS[[#This Row],[Numero_Cuenta]],'[1]cobros_marzo (fijo)'!$B:$B,'[1]cobros_marzo (fijo)'!$D:$D,,0)</f>
        <v>0</v>
      </c>
      <c r="G1315" s="3">
        <v>46026</v>
      </c>
      <c r="H1315">
        <v>68805236</v>
      </c>
      <c r="I1315">
        <v>68805236</v>
      </c>
      <c r="K1315" t="s">
        <v>3520</v>
      </c>
      <c r="O1315" s="3">
        <v>46026</v>
      </c>
      <c r="S1315" t="s">
        <v>313</v>
      </c>
      <c r="T1315" t="s">
        <v>64</v>
      </c>
      <c r="U1315" t="s">
        <v>2333</v>
      </c>
      <c r="V1315" t="e">
        <f>_xlfn.XLOOKUP(UTILIZADAS[[#This Row],[Contacto1]],Tabla2[phone_number_dialed],Tabla2[status_name],,0)</f>
        <v>#N/A</v>
      </c>
    </row>
    <row r="1316" spans="1:22" hidden="1">
      <c r="A1316" s="86" t="s">
        <v>2121</v>
      </c>
      <c r="B1316" t="s">
        <v>298</v>
      </c>
      <c r="C1316" s="4">
        <v>354380740000</v>
      </c>
      <c r="D1316" t="s">
        <v>3945</v>
      </c>
      <c r="E1316">
        <f>+_xlfn.XLOOKUP(UTILIZADAS[[#This Row],[Numero_Cuenta]],'[1]cobros_marzo (fijo)'!$B:$B,'[1]cobros_marzo (fijo)'!$D:$D,,0)</f>
        <v>0</v>
      </c>
      <c r="G1316" s="3">
        <v>46026</v>
      </c>
      <c r="H1316">
        <v>64512080</v>
      </c>
      <c r="I1316">
        <v>64512080</v>
      </c>
      <c r="K1316" t="s">
        <v>3521</v>
      </c>
      <c r="O1316" s="3">
        <v>46026</v>
      </c>
      <c r="S1316" t="s">
        <v>299</v>
      </c>
      <c r="T1316" t="s">
        <v>64</v>
      </c>
      <c r="U1316" t="s">
        <v>2333</v>
      </c>
      <c r="V1316" t="e">
        <f>_xlfn.XLOOKUP(UTILIZADAS[[#This Row],[Contacto1]],Tabla2[phone_number_dialed],Tabla2[status_name],,0)</f>
        <v>#N/A</v>
      </c>
    </row>
    <row r="1317" spans="1:22" hidden="1">
      <c r="A1317" s="86" t="s">
        <v>2121</v>
      </c>
      <c r="B1317" t="s">
        <v>300</v>
      </c>
      <c r="C1317" s="4">
        <v>354383430000</v>
      </c>
      <c r="D1317" t="s">
        <v>3945</v>
      </c>
      <c r="E1317">
        <f>+_xlfn.XLOOKUP(UTILIZADAS[[#This Row],[Numero_Cuenta]],'[1]cobros_marzo (fijo)'!$B:$B,'[1]cobros_marzo (fijo)'!$D:$D,,0)</f>
        <v>0</v>
      </c>
      <c r="G1317" s="3">
        <v>46026</v>
      </c>
      <c r="H1317">
        <v>63638799</v>
      </c>
      <c r="I1317">
        <v>63638799</v>
      </c>
      <c r="K1317" t="s">
        <v>3522</v>
      </c>
      <c r="O1317" s="3">
        <v>46026</v>
      </c>
      <c r="S1317" t="s">
        <v>301</v>
      </c>
      <c r="T1317" t="s">
        <v>64</v>
      </c>
      <c r="U1317" t="s">
        <v>2333</v>
      </c>
      <c r="V1317" t="e">
        <f>_xlfn.XLOOKUP(UTILIZADAS[[#This Row],[Contacto1]],Tabla2[phone_number_dialed],Tabla2[status_name],,0)</f>
        <v>#N/A</v>
      </c>
    </row>
    <row r="1318" spans="1:22" hidden="1">
      <c r="A1318" s="86" t="s">
        <v>2121</v>
      </c>
      <c r="B1318" t="s">
        <v>302</v>
      </c>
      <c r="C1318" s="4">
        <v>359383220000</v>
      </c>
      <c r="D1318" t="s">
        <v>3945</v>
      </c>
      <c r="E1318">
        <f>+_xlfn.XLOOKUP(UTILIZADAS[[#This Row],[Numero_Cuenta]],'[1]cobros_marzo (fijo)'!$B:$B,'[1]cobros_marzo (fijo)'!$D:$D,,0)</f>
        <v>0</v>
      </c>
      <c r="G1318" s="3">
        <v>46026</v>
      </c>
      <c r="H1318">
        <v>60134005</v>
      </c>
      <c r="I1318">
        <v>60134005</v>
      </c>
      <c r="K1318" t="s">
        <v>3523</v>
      </c>
      <c r="O1318" s="3">
        <v>46026</v>
      </c>
      <c r="S1318" t="s">
        <v>303</v>
      </c>
      <c r="T1318" t="s">
        <v>64</v>
      </c>
      <c r="U1318" t="s">
        <v>2333</v>
      </c>
      <c r="V1318" t="e">
        <f>_xlfn.XLOOKUP(UTILIZADAS[[#This Row],[Contacto1]],Tabla2[phone_number_dialed],Tabla2[status_name],,0)</f>
        <v>#N/A</v>
      </c>
    </row>
    <row r="1319" spans="1:22" hidden="1">
      <c r="A1319" s="86" t="s">
        <v>2121</v>
      </c>
      <c r="B1319" t="s">
        <v>1202</v>
      </c>
      <c r="C1319" s="4">
        <v>351383220000</v>
      </c>
      <c r="D1319" t="s">
        <v>3945</v>
      </c>
      <c r="E1319">
        <f>+_xlfn.XLOOKUP(UTILIZADAS[[#This Row],[Numero_Cuenta]],'[1]cobros_marzo (fijo)'!$B:$B,'[1]cobros_marzo (fijo)'!$D:$D,,0)</f>
        <v>0</v>
      </c>
      <c r="G1319" s="3">
        <v>46026</v>
      </c>
      <c r="H1319">
        <v>65294266</v>
      </c>
      <c r="I1319">
        <v>65294266</v>
      </c>
      <c r="K1319" t="s">
        <v>3524</v>
      </c>
      <c r="O1319" s="3">
        <v>46026</v>
      </c>
      <c r="S1319" t="s">
        <v>1203</v>
      </c>
      <c r="T1319" t="s">
        <v>64</v>
      </c>
      <c r="U1319" t="s">
        <v>2333</v>
      </c>
      <c r="V1319" t="e">
        <f>_xlfn.XLOOKUP(UTILIZADAS[[#This Row],[Contacto1]],Tabla2[phone_number_dialed],Tabla2[status_name],,0)</f>
        <v>#N/A</v>
      </c>
    </row>
    <row r="1320" spans="1:22" hidden="1">
      <c r="A1320" s="86" t="s">
        <v>2121</v>
      </c>
      <c r="B1320" t="s">
        <v>1204</v>
      </c>
      <c r="C1320" s="4">
        <v>333333280000</v>
      </c>
      <c r="D1320" t="s">
        <v>3945</v>
      </c>
      <c r="E1320">
        <f>+_xlfn.XLOOKUP(UTILIZADAS[[#This Row],[Numero_Cuenta]],'[1]cobros_marzo (fijo)'!$B:$B,'[1]cobros_marzo (fijo)'!$D:$D,,0)</f>
        <v>0</v>
      </c>
      <c r="G1320" s="3">
        <v>46026</v>
      </c>
      <c r="H1320">
        <v>66443795</v>
      </c>
      <c r="I1320">
        <v>66443795</v>
      </c>
      <c r="K1320" t="s">
        <v>3525</v>
      </c>
      <c r="O1320" s="3">
        <v>46026</v>
      </c>
      <c r="S1320" t="s">
        <v>1205</v>
      </c>
      <c r="T1320" t="s">
        <v>64</v>
      </c>
      <c r="U1320" t="s">
        <v>2333</v>
      </c>
      <c r="V1320" t="e">
        <f>_xlfn.XLOOKUP(UTILIZADAS[[#This Row],[Contacto1]],Tabla2[phone_number_dialed],Tabla2[status_name],,0)</f>
        <v>#N/A</v>
      </c>
    </row>
    <row r="1321" spans="1:22" hidden="1">
      <c r="A1321" s="86" t="s">
        <v>2121</v>
      </c>
      <c r="B1321" t="s">
        <v>285</v>
      </c>
      <c r="C1321" s="4">
        <v>289039710000</v>
      </c>
      <c r="D1321" t="s">
        <v>3945</v>
      </c>
      <c r="E1321">
        <f>+_xlfn.XLOOKUP(UTILIZADAS[[#This Row],[Numero_Cuenta]],'[1]cobros_marzo (fijo)'!$B:$B,'[1]cobros_marzo (fijo)'!$D:$D,,0)</f>
        <v>0</v>
      </c>
      <c r="G1321" s="3">
        <v>46026</v>
      </c>
      <c r="H1321">
        <v>60550802</v>
      </c>
      <c r="I1321">
        <v>60550802</v>
      </c>
      <c r="K1321" t="s">
        <v>3526</v>
      </c>
      <c r="O1321" s="3">
        <v>46026</v>
      </c>
      <c r="S1321" t="s">
        <v>286</v>
      </c>
      <c r="T1321" t="s">
        <v>64</v>
      </c>
      <c r="U1321" t="s">
        <v>2333</v>
      </c>
      <c r="V1321" t="e">
        <f>_xlfn.XLOOKUP(UTILIZADAS[[#This Row],[Contacto1]],Tabla2[phone_number_dialed],Tabla2[status_name],,0)</f>
        <v>#N/A</v>
      </c>
    </row>
    <row r="1322" spans="1:22" hidden="1">
      <c r="A1322" s="86" t="s">
        <v>2121</v>
      </c>
      <c r="B1322" t="s">
        <v>287</v>
      </c>
      <c r="C1322" s="4">
        <v>355381910000</v>
      </c>
      <c r="D1322" t="s">
        <v>3945</v>
      </c>
      <c r="E1322">
        <f>+_xlfn.XLOOKUP(UTILIZADAS[[#This Row],[Numero_Cuenta]],'[1]cobros_marzo (fijo)'!$B:$B,'[1]cobros_marzo (fijo)'!$D:$D,,0)</f>
        <v>0</v>
      </c>
      <c r="G1322" s="3">
        <v>46026</v>
      </c>
      <c r="H1322">
        <v>64084880</v>
      </c>
      <c r="I1322">
        <v>64084880</v>
      </c>
      <c r="K1322" t="s">
        <v>3527</v>
      </c>
      <c r="O1322" s="3">
        <v>46026</v>
      </c>
      <c r="S1322" t="s">
        <v>288</v>
      </c>
      <c r="T1322" t="s">
        <v>64</v>
      </c>
      <c r="U1322" t="s">
        <v>2333</v>
      </c>
      <c r="V1322" t="e">
        <f>_xlfn.XLOOKUP(UTILIZADAS[[#This Row],[Contacto1]],Tabla2[phone_number_dialed],Tabla2[status_name],,0)</f>
        <v>#N/A</v>
      </c>
    </row>
    <row r="1323" spans="1:22" hidden="1">
      <c r="A1323" s="86" t="s">
        <v>2121</v>
      </c>
      <c r="B1323" t="s">
        <v>289</v>
      </c>
      <c r="C1323" s="4">
        <v>352383620000</v>
      </c>
      <c r="D1323" t="s">
        <v>3945</v>
      </c>
      <c r="E1323">
        <f>+_xlfn.XLOOKUP(UTILIZADAS[[#This Row],[Numero_Cuenta]],'[1]cobros_marzo (fijo)'!$B:$B,'[1]cobros_marzo (fijo)'!$D:$D,,0)</f>
        <v>0</v>
      </c>
      <c r="G1323" s="3">
        <v>46026</v>
      </c>
      <c r="H1323">
        <v>65188201</v>
      </c>
      <c r="I1323">
        <v>65188201</v>
      </c>
      <c r="K1323" t="s">
        <v>3528</v>
      </c>
      <c r="O1323" s="3">
        <v>46026</v>
      </c>
      <c r="S1323" t="s">
        <v>290</v>
      </c>
      <c r="T1323" t="s">
        <v>64</v>
      </c>
      <c r="U1323" t="s">
        <v>2333</v>
      </c>
      <c r="V1323" t="e">
        <f>_xlfn.XLOOKUP(UTILIZADAS[[#This Row],[Contacto1]],Tabla2[phone_number_dialed],Tabla2[status_name],,0)</f>
        <v>#N/A</v>
      </c>
    </row>
    <row r="1324" spans="1:22" hidden="1">
      <c r="A1324" s="86" t="s">
        <v>2121</v>
      </c>
      <c r="B1324" t="s">
        <v>291</v>
      </c>
      <c r="C1324" s="4">
        <v>358382760000</v>
      </c>
      <c r="D1324" t="s">
        <v>3945</v>
      </c>
      <c r="E1324">
        <f>+_xlfn.XLOOKUP(UTILIZADAS[[#This Row],[Numero_Cuenta]],'[1]cobros_marzo (fijo)'!$B:$B,'[1]cobros_marzo (fijo)'!$D:$D,,0)</f>
        <v>0</v>
      </c>
      <c r="G1324" s="3">
        <v>46026</v>
      </c>
      <c r="H1324">
        <v>68425516</v>
      </c>
      <c r="I1324">
        <v>68425516</v>
      </c>
      <c r="K1324" t="s">
        <v>3529</v>
      </c>
      <c r="O1324" s="3">
        <v>46026</v>
      </c>
      <c r="S1324" t="s">
        <v>292</v>
      </c>
      <c r="T1324" t="s">
        <v>64</v>
      </c>
      <c r="U1324" t="s">
        <v>2333</v>
      </c>
      <c r="V1324" t="e">
        <f>_xlfn.XLOOKUP(UTILIZADAS[[#This Row],[Contacto1]],Tabla2[phone_number_dialed],Tabla2[status_name],,0)</f>
        <v>#N/A</v>
      </c>
    </row>
    <row r="1325" spans="1:22" hidden="1">
      <c r="A1325" s="86" t="s">
        <v>2121</v>
      </c>
      <c r="B1325" t="s">
        <v>4136</v>
      </c>
      <c r="C1325" s="4">
        <v>356383460000</v>
      </c>
      <c r="D1325" t="s">
        <v>3945</v>
      </c>
      <c r="E1325">
        <f>+_xlfn.XLOOKUP(UTILIZADAS[[#This Row],[Numero_Cuenta]],'[1]cobros_marzo (fijo)'!$B:$B,'[1]cobros_marzo (fijo)'!$D:$D,,0)</f>
        <v>0</v>
      </c>
      <c r="G1325" s="3">
        <v>46026</v>
      </c>
      <c r="H1325">
        <v>63333333</v>
      </c>
      <c r="I1325">
        <v>63333333</v>
      </c>
      <c r="K1325" t="s">
        <v>2869</v>
      </c>
      <c r="O1325" s="3">
        <v>46026</v>
      </c>
      <c r="S1325" t="s">
        <v>293</v>
      </c>
      <c r="T1325" t="s">
        <v>64</v>
      </c>
      <c r="U1325" t="s">
        <v>2333</v>
      </c>
      <c r="V1325" t="e">
        <f>_xlfn.XLOOKUP(UTILIZADAS[[#This Row],[Contacto1]],Tabla2[phone_number_dialed],Tabla2[status_name],,0)</f>
        <v>#N/A</v>
      </c>
    </row>
    <row r="1326" spans="1:22" hidden="1">
      <c r="A1326" s="86" t="s">
        <v>2121</v>
      </c>
      <c r="B1326" t="s">
        <v>294</v>
      </c>
      <c r="C1326" s="4">
        <v>355219600000</v>
      </c>
      <c r="D1326" t="s">
        <v>3945</v>
      </c>
      <c r="E1326">
        <f>+_xlfn.XLOOKUP(UTILIZADAS[[#This Row],[Numero_Cuenta]],'[1]cobros_marzo (fijo)'!$B:$B,'[1]cobros_marzo (fijo)'!$D:$D,,0)</f>
        <v>0</v>
      </c>
      <c r="G1326" s="3">
        <v>46026</v>
      </c>
      <c r="H1326">
        <v>68671976</v>
      </c>
      <c r="I1326">
        <v>68671976</v>
      </c>
      <c r="K1326" t="s">
        <v>3530</v>
      </c>
      <c r="O1326" s="3">
        <v>46026</v>
      </c>
      <c r="S1326" t="s">
        <v>295</v>
      </c>
      <c r="T1326" t="s">
        <v>64</v>
      </c>
      <c r="U1326" t="s">
        <v>2333</v>
      </c>
      <c r="V1326" t="e">
        <f>_xlfn.XLOOKUP(UTILIZADAS[[#This Row],[Contacto1]],Tabla2[phone_number_dialed],Tabla2[status_name],,0)</f>
        <v>#N/A</v>
      </c>
    </row>
    <row r="1327" spans="1:22" hidden="1">
      <c r="A1327" s="86" t="s">
        <v>2121</v>
      </c>
      <c r="B1327" t="s">
        <v>296</v>
      </c>
      <c r="C1327" s="4">
        <v>351382650000</v>
      </c>
      <c r="D1327" t="s">
        <v>3945</v>
      </c>
      <c r="E1327">
        <f>+_xlfn.XLOOKUP(UTILIZADAS[[#This Row],[Numero_Cuenta]],'[1]cobros_marzo (fijo)'!$B:$B,'[1]cobros_marzo (fijo)'!$D:$D,,0)</f>
        <v>0</v>
      </c>
      <c r="G1327" s="3">
        <v>46026</v>
      </c>
      <c r="H1327">
        <v>63425799</v>
      </c>
      <c r="I1327">
        <v>63425799</v>
      </c>
      <c r="K1327" t="s">
        <v>3531</v>
      </c>
      <c r="O1327" s="3">
        <v>46026</v>
      </c>
      <c r="S1327" t="s">
        <v>297</v>
      </c>
      <c r="T1327" t="s">
        <v>64</v>
      </c>
      <c r="U1327" t="s">
        <v>2333</v>
      </c>
      <c r="V1327" t="e">
        <f>_xlfn.XLOOKUP(UTILIZADAS[[#This Row],[Contacto1]],Tabla2[phone_number_dialed],Tabla2[status_name],,0)</f>
        <v>#N/A</v>
      </c>
    </row>
    <row r="1328" spans="1:22" hidden="1">
      <c r="A1328" s="86" t="s">
        <v>2121</v>
      </c>
      <c r="B1328" t="s">
        <v>1175</v>
      </c>
      <c r="C1328" s="4">
        <v>359385510000</v>
      </c>
      <c r="D1328" t="s">
        <v>3945</v>
      </c>
      <c r="E1328">
        <f>+_xlfn.XLOOKUP(UTILIZADAS[[#This Row],[Numero_Cuenta]],'[1]cobros_marzo (fijo)'!$B:$B,'[1]cobros_marzo (fijo)'!$D:$D,,0)</f>
        <v>0</v>
      </c>
      <c r="G1328" s="3">
        <v>46026</v>
      </c>
      <c r="H1328">
        <v>65077219</v>
      </c>
      <c r="I1328">
        <v>65077219</v>
      </c>
      <c r="K1328" t="s">
        <v>3532</v>
      </c>
      <c r="O1328" s="3">
        <v>46026</v>
      </c>
      <c r="S1328" t="s">
        <v>1176</v>
      </c>
      <c r="T1328" t="s">
        <v>64</v>
      </c>
      <c r="U1328" t="s">
        <v>2333</v>
      </c>
      <c r="V1328" t="e">
        <f>_xlfn.XLOOKUP(UTILIZADAS[[#This Row],[Contacto1]],Tabla2[phone_number_dialed],Tabla2[status_name],,0)</f>
        <v>#N/A</v>
      </c>
    </row>
    <row r="1329" spans="1:22" hidden="1">
      <c r="A1329" s="86" t="s">
        <v>2121</v>
      </c>
      <c r="B1329" t="s">
        <v>1177</v>
      </c>
      <c r="C1329" s="4">
        <v>356386170000</v>
      </c>
      <c r="D1329" t="s">
        <v>3945</v>
      </c>
      <c r="E1329">
        <f>+_xlfn.XLOOKUP(UTILIZADAS[[#This Row],[Numero_Cuenta]],'[1]cobros_marzo (fijo)'!$B:$B,'[1]cobros_marzo (fijo)'!$D:$D,,0)</f>
        <v>0</v>
      </c>
      <c r="G1329" s="3">
        <v>46026</v>
      </c>
      <c r="H1329">
        <v>65077219</v>
      </c>
      <c r="I1329">
        <v>65077219</v>
      </c>
      <c r="K1329" t="s">
        <v>3533</v>
      </c>
      <c r="O1329" s="3">
        <v>46026</v>
      </c>
      <c r="S1329" t="s">
        <v>1178</v>
      </c>
      <c r="T1329" t="s">
        <v>64</v>
      </c>
      <c r="U1329" t="s">
        <v>2333</v>
      </c>
      <c r="V1329" t="e">
        <f>_xlfn.XLOOKUP(UTILIZADAS[[#This Row],[Contacto1]],Tabla2[phone_number_dialed],Tabla2[status_name],,0)</f>
        <v>#N/A</v>
      </c>
    </row>
    <row r="1330" spans="1:22" hidden="1">
      <c r="A1330" s="86" t="s">
        <v>2121</v>
      </c>
      <c r="B1330" t="s">
        <v>273</v>
      </c>
      <c r="C1330" s="4">
        <v>351371000000</v>
      </c>
      <c r="D1330" t="s">
        <v>3945</v>
      </c>
      <c r="E1330">
        <f>+_xlfn.XLOOKUP(UTILIZADAS[[#This Row],[Numero_Cuenta]],'[1]cobros_marzo (fijo)'!$B:$B,'[1]cobros_marzo (fijo)'!$D:$D,,0)</f>
        <v>0</v>
      </c>
      <c r="G1330" s="3">
        <v>46026</v>
      </c>
      <c r="H1330">
        <v>64366171</v>
      </c>
      <c r="I1330">
        <v>64366171</v>
      </c>
      <c r="K1330" t="s">
        <v>3534</v>
      </c>
      <c r="O1330" s="3">
        <v>46026</v>
      </c>
      <c r="S1330" t="s">
        <v>274</v>
      </c>
      <c r="T1330" t="s">
        <v>64</v>
      </c>
      <c r="U1330" t="s">
        <v>2333</v>
      </c>
      <c r="V1330" t="e">
        <f>_xlfn.XLOOKUP(UTILIZADAS[[#This Row],[Contacto1]],Tabla2[phone_number_dialed],Tabla2[status_name],,0)</f>
        <v>#N/A</v>
      </c>
    </row>
    <row r="1331" spans="1:22" hidden="1">
      <c r="A1331" s="86" t="s">
        <v>2121</v>
      </c>
      <c r="B1331" t="s">
        <v>275</v>
      </c>
      <c r="C1331" s="4">
        <v>359384100000</v>
      </c>
      <c r="D1331" t="s">
        <v>3945</v>
      </c>
      <c r="E1331">
        <f>+_xlfn.XLOOKUP(UTILIZADAS[[#This Row],[Numero_Cuenta]],'[1]cobros_marzo (fijo)'!$B:$B,'[1]cobros_marzo (fijo)'!$D:$D,,0)</f>
        <v>0</v>
      </c>
      <c r="G1331" s="3">
        <v>46026</v>
      </c>
      <c r="H1331">
        <v>66002798</v>
      </c>
      <c r="I1331">
        <v>66002798</v>
      </c>
      <c r="K1331" t="s">
        <v>3535</v>
      </c>
      <c r="O1331" s="3">
        <v>46026</v>
      </c>
      <c r="S1331" t="s">
        <v>276</v>
      </c>
      <c r="T1331" t="s">
        <v>64</v>
      </c>
      <c r="U1331" t="s">
        <v>2333</v>
      </c>
      <c r="V1331" t="e">
        <f>_xlfn.XLOOKUP(UTILIZADAS[[#This Row],[Contacto1]],Tabla2[phone_number_dialed],Tabla2[status_name],,0)</f>
        <v>#N/A</v>
      </c>
    </row>
    <row r="1332" spans="1:22" hidden="1">
      <c r="A1332" s="86" t="s">
        <v>2121</v>
      </c>
      <c r="B1332" t="s">
        <v>277</v>
      </c>
      <c r="C1332" s="4">
        <v>352379670000</v>
      </c>
      <c r="D1332" t="s">
        <v>3945</v>
      </c>
      <c r="E1332">
        <f>+_xlfn.XLOOKUP(UTILIZADAS[[#This Row],[Numero_Cuenta]],'[1]cobros_marzo (fijo)'!$B:$B,'[1]cobros_marzo (fijo)'!$D:$D,,0)</f>
        <v>0</v>
      </c>
      <c r="G1332" s="3">
        <v>46026</v>
      </c>
      <c r="H1332">
        <v>67028577</v>
      </c>
      <c r="I1332">
        <v>67028577</v>
      </c>
      <c r="K1332" t="s">
        <v>3536</v>
      </c>
      <c r="O1332" s="3">
        <v>46026</v>
      </c>
      <c r="S1332" t="s">
        <v>278</v>
      </c>
      <c r="T1332" t="s">
        <v>84</v>
      </c>
      <c r="U1332" t="s">
        <v>2333</v>
      </c>
      <c r="V1332" t="e">
        <f>_xlfn.XLOOKUP(UTILIZADAS[[#This Row],[Contacto1]],Tabla2[phone_number_dialed],Tabla2[status_name],,0)</f>
        <v>#N/A</v>
      </c>
    </row>
    <row r="1333" spans="1:22" hidden="1">
      <c r="A1333" s="86" t="s">
        <v>2121</v>
      </c>
      <c r="B1333" t="s">
        <v>279</v>
      </c>
      <c r="C1333" s="4">
        <v>358381870000</v>
      </c>
      <c r="D1333" t="s">
        <v>3945</v>
      </c>
      <c r="E1333">
        <f>+_xlfn.XLOOKUP(UTILIZADAS[[#This Row],[Numero_Cuenta]],'[1]cobros_marzo (fijo)'!$B:$B,'[1]cobros_marzo (fijo)'!$D:$D,,0)</f>
        <v>0</v>
      </c>
      <c r="G1333" s="3">
        <v>46026</v>
      </c>
      <c r="H1333">
        <v>69780962</v>
      </c>
      <c r="I1333">
        <v>69780962</v>
      </c>
      <c r="K1333" t="s">
        <v>3537</v>
      </c>
      <c r="O1333" s="3">
        <v>46026</v>
      </c>
      <c r="S1333" t="s">
        <v>280</v>
      </c>
      <c r="T1333" t="s">
        <v>84</v>
      </c>
      <c r="U1333" t="s">
        <v>2333</v>
      </c>
      <c r="V1333" t="e">
        <f>_xlfn.XLOOKUP(UTILIZADAS[[#This Row],[Contacto1]],Tabla2[phone_number_dialed],Tabla2[status_name],,0)</f>
        <v>#N/A</v>
      </c>
    </row>
    <row r="1334" spans="1:22" hidden="1">
      <c r="A1334" s="86" t="s">
        <v>2121</v>
      </c>
      <c r="B1334" t="s">
        <v>281</v>
      </c>
      <c r="C1334" s="4">
        <v>353383400000</v>
      </c>
      <c r="D1334" t="s">
        <v>3945</v>
      </c>
      <c r="E1334">
        <f>+_xlfn.XLOOKUP(UTILIZADAS[[#This Row],[Numero_Cuenta]],'[1]cobros_marzo (fijo)'!$B:$B,'[1]cobros_marzo (fijo)'!$D:$D,,0)</f>
        <v>0</v>
      </c>
      <c r="G1334" s="3">
        <v>46026</v>
      </c>
      <c r="H1334">
        <v>66633423</v>
      </c>
      <c r="I1334">
        <v>66633423</v>
      </c>
      <c r="K1334" t="s">
        <v>3538</v>
      </c>
      <c r="O1334" s="3">
        <v>46026</v>
      </c>
      <c r="S1334" t="s">
        <v>282</v>
      </c>
      <c r="T1334" t="s">
        <v>64</v>
      </c>
      <c r="U1334" t="s">
        <v>2333</v>
      </c>
      <c r="V1334" t="e">
        <f>_xlfn.XLOOKUP(UTILIZADAS[[#This Row],[Contacto1]],Tabla2[phone_number_dialed],Tabla2[status_name],,0)</f>
        <v>#N/A</v>
      </c>
    </row>
    <row r="1335" spans="1:22" hidden="1">
      <c r="A1335" s="86" t="s">
        <v>2121</v>
      </c>
      <c r="B1335" t="s">
        <v>283</v>
      </c>
      <c r="C1335" s="4">
        <v>359385220000</v>
      </c>
      <c r="D1335" t="s">
        <v>3945</v>
      </c>
      <c r="E1335">
        <f>+_xlfn.XLOOKUP(UTILIZADAS[[#This Row],[Numero_Cuenta]],'[1]cobros_marzo (fijo)'!$B:$B,'[1]cobros_marzo (fijo)'!$D:$D,,0)</f>
        <v>0</v>
      </c>
      <c r="G1335" s="3">
        <v>46026</v>
      </c>
      <c r="H1335">
        <v>67690599</v>
      </c>
      <c r="I1335">
        <v>67690599</v>
      </c>
      <c r="K1335" t="s">
        <v>3539</v>
      </c>
      <c r="O1335" s="3">
        <v>46026</v>
      </c>
      <c r="S1335" t="s">
        <v>284</v>
      </c>
      <c r="T1335" t="s">
        <v>85</v>
      </c>
      <c r="U1335" t="s">
        <v>2333</v>
      </c>
      <c r="V1335" t="e">
        <f>_xlfn.XLOOKUP(UTILIZADAS[[#This Row],[Contacto1]],Tabla2[phone_number_dialed],Tabla2[status_name],,0)</f>
        <v>#N/A</v>
      </c>
    </row>
    <row r="1336" spans="1:22" hidden="1">
      <c r="A1336" s="86" t="s">
        <v>2121</v>
      </c>
      <c r="B1336" t="s">
        <v>1196</v>
      </c>
      <c r="C1336" s="4">
        <v>357379660000</v>
      </c>
      <c r="D1336" t="s">
        <v>3945</v>
      </c>
      <c r="E1336">
        <f>+_xlfn.XLOOKUP(UTILIZADAS[[#This Row],[Numero_Cuenta]],'[1]cobros_marzo (fijo)'!$B:$B,'[1]cobros_marzo (fijo)'!$D:$D,,0)</f>
        <v>0</v>
      </c>
      <c r="G1336" s="3">
        <v>46026</v>
      </c>
      <c r="H1336">
        <v>61304545</v>
      </c>
      <c r="I1336">
        <v>61304545</v>
      </c>
      <c r="K1336" t="s">
        <v>3540</v>
      </c>
      <c r="O1336" s="3">
        <v>46026</v>
      </c>
      <c r="S1336" t="s">
        <v>1197</v>
      </c>
      <c r="T1336" t="s">
        <v>64</v>
      </c>
      <c r="U1336" t="s">
        <v>2333</v>
      </c>
      <c r="V1336" t="e">
        <f>_xlfn.XLOOKUP(UTILIZADAS[[#This Row],[Contacto1]],Tabla2[phone_number_dialed],Tabla2[status_name],,0)</f>
        <v>#N/A</v>
      </c>
    </row>
    <row r="1337" spans="1:22" hidden="1">
      <c r="A1337" s="86" t="s">
        <v>2121</v>
      </c>
      <c r="B1337" t="s">
        <v>255</v>
      </c>
      <c r="C1337" s="4">
        <v>358378940000</v>
      </c>
      <c r="D1337" t="s">
        <v>3945</v>
      </c>
      <c r="E1337">
        <f>+_xlfn.XLOOKUP(UTILIZADAS[[#This Row],[Numero_Cuenta]],'[1]cobros_marzo (fijo)'!$B:$B,'[1]cobros_marzo (fijo)'!$D:$D,,0)</f>
        <v>0</v>
      </c>
      <c r="G1337" s="3">
        <v>46026</v>
      </c>
      <c r="H1337">
        <v>67894086</v>
      </c>
      <c r="I1337">
        <v>67894086</v>
      </c>
      <c r="K1337" t="s">
        <v>3541</v>
      </c>
      <c r="O1337" s="3">
        <v>46026</v>
      </c>
      <c r="S1337" t="s">
        <v>256</v>
      </c>
      <c r="T1337" t="s">
        <v>64</v>
      </c>
      <c r="U1337" t="s">
        <v>2333</v>
      </c>
      <c r="V1337" t="e">
        <f>_xlfn.XLOOKUP(UTILIZADAS[[#This Row],[Contacto1]],Tabla2[phone_number_dialed],Tabla2[status_name],,0)</f>
        <v>#N/A</v>
      </c>
    </row>
    <row r="1338" spans="1:22" hidden="1">
      <c r="A1338" s="86" t="s">
        <v>2121</v>
      </c>
      <c r="B1338" t="s">
        <v>258</v>
      </c>
      <c r="C1338" s="4">
        <v>351386650000</v>
      </c>
      <c r="D1338" t="s">
        <v>3945</v>
      </c>
      <c r="E1338">
        <f>+_xlfn.XLOOKUP(UTILIZADAS[[#This Row],[Numero_Cuenta]],'[1]cobros_marzo (fijo)'!$B:$B,'[1]cobros_marzo (fijo)'!$D:$D,,0)</f>
        <v>0</v>
      </c>
      <c r="G1338" s="3">
        <v>46026</v>
      </c>
      <c r="H1338">
        <v>62393565</v>
      </c>
      <c r="I1338">
        <v>62393565</v>
      </c>
      <c r="K1338" t="s">
        <v>3542</v>
      </c>
      <c r="O1338" s="3">
        <v>46026</v>
      </c>
      <c r="S1338" t="s">
        <v>259</v>
      </c>
      <c r="T1338" t="s">
        <v>64</v>
      </c>
      <c r="U1338" t="s">
        <v>2333</v>
      </c>
      <c r="V1338" t="e">
        <f>_xlfn.XLOOKUP(UTILIZADAS[[#This Row],[Contacto1]],Tabla2[phone_number_dialed],Tabla2[status_name],,0)</f>
        <v>#N/A</v>
      </c>
    </row>
    <row r="1339" spans="1:22" hidden="1">
      <c r="A1339" s="86" t="s">
        <v>2121</v>
      </c>
      <c r="B1339" t="s">
        <v>1152</v>
      </c>
      <c r="C1339" s="4">
        <v>352386280000</v>
      </c>
      <c r="D1339" t="s">
        <v>3945</v>
      </c>
      <c r="E1339">
        <f>+_xlfn.XLOOKUP(UTILIZADAS[[#This Row],[Numero_Cuenta]],'[1]cobros_marzo (fijo)'!$B:$B,'[1]cobros_marzo (fijo)'!$D:$D,,0)</f>
        <v>0</v>
      </c>
      <c r="G1339" s="3">
        <v>46026</v>
      </c>
      <c r="H1339">
        <v>62286447</v>
      </c>
      <c r="I1339">
        <v>62286447</v>
      </c>
      <c r="K1339" t="s">
        <v>3543</v>
      </c>
      <c r="O1339" s="3">
        <v>46026</v>
      </c>
      <c r="S1339" t="s">
        <v>1153</v>
      </c>
      <c r="T1339" t="s">
        <v>64</v>
      </c>
      <c r="U1339" t="s">
        <v>2333</v>
      </c>
      <c r="V1339" t="e">
        <f>_xlfn.XLOOKUP(UTILIZADAS[[#This Row],[Contacto1]],Tabla2[phone_number_dialed],Tabla2[status_name],,0)</f>
        <v>#N/A</v>
      </c>
    </row>
    <row r="1340" spans="1:22" hidden="1">
      <c r="A1340" s="86" t="s">
        <v>2121</v>
      </c>
      <c r="B1340" t="s">
        <v>1154</v>
      </c>
      <c r="C1340" s="4">
        <v>351386440000</v>
      </c>
      <c r="D1340" t="s">
        <v>3945</v>
      </c>
      <c r="E1340">
        <f>+_xlfn.XLOOKUP(UTILIZADAS[[#This Row],[Numero_Cuenta]],'[1]cobros_marzo (fijo)'!$B:$B,'[1]cobros_marzo (fijo)'!$D:$D,,0)</f>
        <v>0</v>
      </c>
      <c r="G1340" s="3">
        <v>46026</v>
      </c>
      <c r="H1340">
        <v>61652012</v>
      </c>
      <c r="I1340">
        <v>61652012</v>
      </c>
      <c r="K1340" t="s">
        <v>3544</v>
      </c>
      <c r="O1340" s="3">
        <v>46026</v>
      </c>
      <c r="S1340" t="s">
        <v>1155</v>
      </c>
      <c r="T1340" t="s">
        <v>64</v>
      </c>
      <c r="U1340" t="s">
        <v>2333</v>
      </c>
      <c r="V1340" t="e">
        <f>_xlfn.XLOOKUP(UTILIZADAS[[#This Row],[Contacto1]],Tabla2[phone_number_dialed],Tabla2[status_name],,0)</f>
        <v>#N/A</v>
      </c>
    </row>
    <row r="1341" spans="1:22" hidden="1">
      <c r="A1341" s="86" t="s">
        <v>2121</v>
      </c>
      <c r="B1341" t="s">
        <v>1156</v>
      </c>
      <c r="C1341" s="4">
        <v>359386670000</v>
      </c>
      <c r="D1341" t="s">
        <v>3945</v>
      </c>
      <c r="E1341">
        <f>+_xlfn.XLOOKUP(UTILIZADAS[[#This Row],[Numero_Cuenta]],'[1]cobros_marzo (fijo)'!$B:$B,'[1]cobros_marzo (fijo)'!$D:$D,,0)</f>
        <v>0</v>
      </c>
      <c r="G1341" s="3">
        <v>46026</v>
      </c>
      <c r="H1341">
        <v>62393565</v>
      </c>
      <c r="I1341">
        <v>62393565</v>
      </c>
      <c r="K1341" t="s">
        <v>3545</v>
      </c>
      <c r="O1341" s="3">
        <v>46026</v>
      </c>
      <c r="S1341" t="s">
        <v>1157</v>
      </c>
      <c r="T1341" t="s">
        <v>64</v>
      </c>
      <c r="U1341" t="s">
        <v>2333</v>
      </c>
      <c r="V1341" t="e">
        <f>_xlfn.XLOOKUP(UTILIZADAS[[#This Row],[Contacto1]],Tabla2[phone_number_dialed],Tabla2[status_name],,0)</f>
        <v>#N/A</v>
      </c>
    </row>
    <row r="1342" spans="1:22" hidden="1">
      <c r="A1342" s="86" t="s">
        <v>2121</v>
      </c>
      <c r="B1342" t="s">
        <v>260</v>
      </c>
      <c r="C1342" s="4">
        <v>354386030000</v>
      </c>
      <c r="D1342" t="s">
        <v>3945</v>
      </c>
      <c r="E1342">
        <f>+_xlfn.XLOOKUP(UTILIZADAS[[#This Row],[Numero_Cuenta]],'[1]cobros_marzo (fijo)'!$B:$B,'[1]cobros_marzo (fijo)'!$D:$D,,0)</f>
        <v>0</v>
      </c>
      <c r="G1342" s="3">
        <v>46026</v>
      </c>
      <c r="H1342">
        <v>63360064</v>
      </c>
      <c r="I1342">
        <v>63360064</v>
      </c>
      <c r="K1342" t="s">
        <v>3546</v>
      </c>
      <c r="O1342" s="3">
        <v>46026</v>
      </c>
      <c r="S1342" t="s">
        <v>261</v>
      </c>
      <c r="T1342" t="s">
        <v>64</v>
      </c>
      <c r="U1342" t="s">
        <v>2333</v>
      </c>
      <c r="V1342" t="e">
        <f>_xlfn.XLOOKUP(UTILIZADAS[[#This Row],[Contacto1]],Tabla2[phone_number_dialed],Tabla2[status_name],,0)</f>
        <v>#N/A</v>
      </c>
    </row>
    <row r="1343" spans="1:22" hidden="1">
      <c r="A1343" s="86" t="s">
        <v>2121</v>
      </c>
      <c r="B1343" t="s">
        <v>4185</v>
      </c>
      <c r="C1343" s="4">
        <v>359346870000</v>
      </c>
      <c r="D1343" t="s">
        <v>3945</v>
      </c>
      <c r="E1343">
        <f>+_xlfn.XLOOKUP(UTILIZADAS[[#This Row],[Numero_Cuenta]],'[1]cobros_marzo (fijo)'!$B:$B,'[1]cobros_marzo (fijo)'!$D:$D,,0)</f>
        <v>0</v>
      </c>
      <c r="G1343" s="3">
        <v>46026</v>
      </c>
      <c r="H1343">
        <v>67453214</v>
      </c>
      <c r="I1343">
        <v>67453214</v>
      </c>
      <c r="K1343" t="s">
        <v>3547</v>
      </c>
      <c r="O1343" s="3">
        <v>46026</v>
      </c>
      <c r="S1343" t="s">
        <v>262</v>
      </c>
      <c r="T1343" t="s">
        <v>64</v>
      </c>
      <c r="U1343" t="s">
        <v>2333</v>
      </c>
      <c r="V1343" t="e">
        <f>_xlfn.XLOOKUP(UTILIZADAS[[#This Row],[Contacto1]],Tabla2[phone_number_dialed],Tabla2[status_name],,0)</f>
        <v>#N/A</v>
      </c>
    </row>
    <row r="1344" spans="1:22" hidden="1">
      <c r="A1344" s="86" t="s">
        <v>2121</v>
      </c>
      <c r="B1344" t="s">
        <v>263</v>
      </c>
      <c r="C1344" s="4">
        <v>352383800000</v>
      </c>
      <c r="D1344" t="s">
        <v>3945</v>
      </c>
      <c r="E1344">
        <f>+_xlfn.XLOOKUP(UTILIZADAS[[#This Row],[Numero_Cuenta]],'[1]cobros_marzo (fijo)'!$B:$B,'[1]cobros_marzo (fijo)'!$D:$D,,0)</f>
        <v>0</v>
      </c>
      <c r="G1344" s="3">
        <v>46026</v>
      </c>
      <c r="H1344">
        <v>66582053</v>
      </c>
      <c r="I1344">
        <v>66582053</v>
      </c>
      <c r="K1344" t="s">
        <v>3548</v>
      </c>
      <c r="O1344" s="3">
        <v>46026</v>
      </c>
      <c r="S1344" t="s">
        <v>264</v>
      </c>
      <c r="T1344" t="s">
        <v>64</v>
      </c>
      <c r="U1344" t="s">
        <v>2333</v>
      </c>
      <c r="V1344" t="e">
        <f>_xlfn.XLOOKUP(UTILIZADAS[[#This Row],[Contacto1]],Tabla2[phone_number_dialed],Tabla2[status_name],,0)</f>
        <v>#N/A</v>
      </c>
    </row>
    <row r="1345" spans="1:22" hidden="1">
      <c r="A1345" s="86" t="s">
        <v>2121</v>
      </c>
      <c r="B1345" t="s">
        <v>265</v>
      </c>
      <c r="C1345" s="4">
        <v>352383950000</v>
      </c>
      <c r="D1345" t="s">
        <v>3945</v>
      </c>
      <c r="E1345">
        <f>+_xlfn.XLOOKUP(UTILIZADAS[[#This Row],[Numero_Cuenta]],'[1]cobros_marzo (fijo)'!$B:$B,'[1]cobros_marzo (fijo)'!$D:$D,,0)</f>
        <v>0</v>
      </c>
      <c r="G1345" s="3">
        <v>46026</v>
      </c>
      <c r="H1345">
        <v>65840330</v>
      </c>
      <c r="I1345">
        <v>65840330</v>
      </c>
      <c r="K1345" t="s">
        <v>3549</v>
      </c>
      <c r="O1345" s="3">
        <v>46026</v>
      </c>
      <c r="S1345" t="s">
        <v>266</v>
      </c>
      <c r="T1345" t="s">
        <v>64</v>
      </c>
      <c r="U1345" t="s">
        <v>2333</v>
      </c>
      <c r="V1345" t="e">
        <f>_xlfn.XLOOKUP(UTILIZADAS[[#This Row],[Contacto1]],Tabla2[phone_number_dialed],Tabla2[status_name],,0)</f>
        <v>#N/A</v>
      </c>
    </row>
    <row r="1346" spans="1:22" hidden="1">
      <c r="A1346" s="86" t="s">
        <v>2121</v>
      </c>
      <c r="B1346" t="s">
        <v>267</v>
      </c>
      <c r="C1346" s="4">
        <v>355384900000</v>
      </c>
      <c r="D1346" t="s">
        <v>3945</v>
      </c>
      <c r="E1346">
        <f>+_xlfn.XLOOKUP(UTILIZADAS[[#This Row],[Numero_Cuenta]],'[1]cobros_marzo (fijo)'!$B:$B,'[1]cobros_marzo (fijo)'!$D:$D,,0)</f>
        <v>0</v>
      </c>
      <c r="G1346" s="3">
        <v>46026</v>
      </c>
      <c r="H1346">
        <v>64746025</v>
      </c>
      <c r="I1346">
        <v>64746025</v>
      </c>
      <c r="K1346" t="s">
        <v>3550</v>
      </c>
      <c r="O1346" s="3">
        <v>46026</v>
      </c>
      <c r="S1346" t="s">
        <v>268</v>
      </c>
      <c r="T1346" t="s">
        <v>64</v>
      </c>
      <c r="U1346" t="s">
        <v>2333</v>
      </c>
      <c r="V1346" t="e">
        <f>_xlfn.XLOOKUP(UTILIZADAS[[#This Row],[Contacto1]],Tabla2[phone_number_dialed],Tabla2[status_name],,0)</f>
        <v>#N/A</v>
      </c>
    </row>
    <row r="1347" spans="1:22" hidden="1">
      <c r="A1347" s="86" t="s">
        <v>2121</v>
      </c>
      <c r="B1347" t="s">
        <v>269</v>
      </c>
      <c r="C1347" s="4">
        <v>355386670000</v>
      </c>
      <c r="D1347" t="s">
        <v>3945</v>
      </c>
      <c r="E1347">
        <f>+_xlfn.XLOOKUP(UTILIZADAS[[#This Row],[Numero_Cuenta]],'[1]cobros_marzo (fijo)'!$B:$B,'[1]cobros_marzo (fijo)'!$D:$D,,0)</f>
        <v>0</v>
      </c>
      <c r="G1347" s="3">
        <v>46026</v>
      </c>
      <c r="H1347">
        <v>67690599</v>
      </c>
      <c r="I1347">
        <v>67690599</v>
      </c>
      <c r="K1347" t="s">
        <v>3551</v>
      </c>
      <c r="O1347" s="3">
        <v>46026</v>
      </c>
      <c r="S1347" t="s">
        <v>270</v>
      </c>
      <c r="T1347" t="s">
        <v>85</v>
      </c>
      <c r="U1347" t="s">
        <v>2333</v>
      </c>
      <c r="V1347" t="e">
        <f>_xlfn.XLOOKUP(UTILIZADAS[[#This Row],[Contacto1]],Tabla2[phone_number_dialed],Tabla2[status_name],,0)</f>
        <v>#N/A</v>
      </c>
    </row>
    <row r="1348" spans="1:22" hidden="1">
      <c r="A1348" s="86" t="s">
        <v>2121</v>
      </c>
      <c r="B1348" t="s">
        <v>271</v>
      </c>
      <c r="C1348" s="4">
        <v>352377850000</v>
      </c>
      <c r="D1348" t="s">
        <v>3945</v>
      </c>
      <c r="E1348">
        <f>+_xlfn.XLOOKUP(UTILIZADAS[[#This Row],[Numero_Cuenta]],'[1]cobros_marzo (fijo)'!$B:$B,'[1]cobros_marzo (fijo)'!$D:$D,,0)</f>
        <v>0</v>
      </c>
      <c r="G1348" s="3">
        <v>46026</v>
      </c>
      <c r="H1348">
        <v>62210828</v>
      </c>
      <c r="I1348">
        <v>62210828</v>
      </c>
      <c r="K1348" t="s">
        <v>3552</v>
      </c>
      <c r="O1348" s="3">
        <v>46026</v>
      </c>
      <c r="S1348" t="s">
        <v>272</v>
      </c>
      <c r="T1348" t="s">
        <v>64</v>
      </c>
      <c r="U1348" t="s">
        <v>2333</v>
      </c>
      <c r="V1348" t="e">
        <f>_xlfn.XLOOKUP(UTILIZADAS[[#This Row],[Contacto1]],Tabla2[phone_number_dialed],Tabla2[status_name],,0)</f>
        <v>#N/A</v>
      </c>
    </row>
    <row r="1349" spans="1:22">
      <c r="A1349" t="s">
        <v>4305</v>
      </c>
      <c r="B1349" t="s">
        <v>4304</v>
      </c>
      <c r="C1349" s="4">
        <v>367037840000</v>
      </c>
      <c r="D1349" t="s">
        <v>4305</v>
      </c>
      <c r="G1349" s="174">
        <v>46143</v>
      </c>
      <c r="H1349">
        <v>2345678</v>
      </c>
      <c r="I1349">
        <v>2345678</v>
      </c>
      <c r="O1349" s="174">
        <v>46143</v>
      </c>
      <c r="S1349" t="s">
        <v>4306</v>
      </c>
      <c r="T1349" s="175" t="s">
        <v>64</v>
      </c>
      <c r="U1349" t="s">
        <v>65</v>
      </c>
      <c r="V1349" t="e">
        <f>_xlfn.XLOOKUP(UTILIZADAS[[#This Row],[Contacto1]],Tabla2[phone_number_dialed],Tabla2[status_name],,0)</f>
        <v>#N/A</v>
      </c>
    </row>
    <row r="1350" spans="1:22">
      <c r="A1350" t="s">
        <v>4305</v>
      </c>
      <c r="B1350" t="s">
        <v>4307</v>
      </c>
      <c r="C1350" s="4">
        <v>369036430000</v>
      </c>
      <c r="D1350" t="s">
        <v>4305</v>
      </c>
      <c r="G1350" s="174">
        <v>46143</v>
      </c>
      <c r="H1350">
        <v>3556678</v>
      </c>
      <c r="I1350">
        <v>3556678</v>
      </c>
      <c r="O1350" s="174">
        <v>46143</v>
      </c>
      <c r="S1350" t="s">
        <v>4308</v>
      </c>
      <c r="T1350" s="176" t="s">
        <v>84</v>
      </c>
      <c r="U1350" t="s">
        <v>65</v>
      </c>
      <c r="V1350" t="e">
        <f>_xlfn.XLOOKUP(UTILIZADAS[[#This Row],[Contacto1]],Tabla2[phone_number_dialed],Tabla2[status_name],,0)</f>
        <v>#N/A</v>
      </c>
    </row>
    <row r="1351" spans="1:22">
      <c r="A1351" t="s">
        <v>4305</v>
      </c>
      <c r="B1351" t="s">
        <v>4309</v>
      </c>
      <c r="C1351" s="4">
        <v>366044350000</v>
      </c>
      <c r="D1351" t="s">
        <v>4305</v>
      </c>
      <c r="G1351" s="174">
        <v>46143</v>
      </c>
      <c r="H1351">
        <v>4446270</v>
      </c>
      <c r="I1351">
        <v>4446270</v>
      </c>
      <c r="O1351" s="174">
        <v>46143</v>
      </c>
      <c r="S1351" t="s">
        <v>4310</v>
      </c>
      <c r="T1351" s="175" t="s">
        <v>64</v>
      </c>
      <c r="U1351" t="s">
        <v>65</v>
      </c>
      <c r="V1351" t="e">
        <f>_xlfn.XLOOKUP(UTILIZADAS[[#This Row],[Contacto1]],Tabla2[phone_number_dialed],Tabla2[status_name],,0)</f>
        <v>#N/A</v>
      </c>
    </row>
    <row r="1352" spans="1:22">
      <c r="A1352" t="s">
        <v>4305</v>
      </c>
      <c r="B1352" t="s">
        <v>4311</v>
      </c>
      <c r="C1352" s="4">
        <v>369079250000</v>
      </c>
      <c r="D1352" t="s">
        <v>4305</v>
      </c>
      <c r="G1352" s="174">
        <v>46143</v>
      </c>
      <c r="H1352">
        <v>2246572</v>
      </c>
      <c r="I1352">
        <v>2246572</v>
      </c>
      <c r="O1352" s="174">
        <v>46143</v>
      </c>
      <c r="S1352" t="s">
        <v>4312</v>
      </c>
      <c r="T1352" s="176" t="s">
        <v>84</v>
      </c>
      <c r="U1352" t="s">
        <v>65</v>
      </c>
      <c r="V1352" t="e">
        <f>_xlfn.XLOOKUP(UTILIZADAS[[#This Row],[Contacto1]],Tabla2[phone_number_dialed],Tabla2[status_name],,0)</f>
        <v>#N/A</v>
      </c>
    </row>
    <row r="1353" spans="1:22">
      <c r="A1353" t="s">
        <v>4305</v>
      </c>
      <c r="B1353" t="s">
        <v>4313</v>
      </c>
      <c r="C1353" s="4">
        <v>367076500000</v>
      </c>
      <c r="D1353" t="s">
        <v>4305</v>
      </c>
      <c r="G1353" s="174">
        <v>46143</v>
      </c>
      <c r="H1353">
        <v>2400600</v>
      </c>
      <c r="I1353">
        <v>2400600</v>
      </c>
      <c r="O1353" s="174">
        <v>46143</v>
      </c>
      <c r="S1353" t="s">
        <v>4314</v>
      </c>
      <c r="T1353" s="175" t="s">
        <v>84</v>
      </c>
      <c r="U1353" t="s">
        <v>65</v>
      </c>
      <c r="V1353" t="e">
        <f>_xlfn.XLOOKUP(UTILIZADAS[[#This Row],[Contacto1]],Tabla2[phone_number_dialed],Tabla2[status_name],,0)</f>
        <v>#N/A</v>
      </c>
    </row>
    <row r="1354" spans="1:22">
      <c r="A1354" t="s">
        <v>4305</v>
      </c>
      <c r="B1354" t="s">
        <v>4315</v>
      </c>
      <c r="C1354" s="4">
        <v>366076280000</v>
      </c>
      <c r="D1354" t="s">
        <v>4305</v>
      </c>
      <c r="G1354" s="174">
        <v>46143</v>
      </c>
      <c r="H1354">
        <v>60014341</v>
      </c>
      <c r="I1354">
        <v>60014341</v>
      </c>
      <c r="O1354" s="174">
        <v>46143</v>
      </c>
      <c r="S1354" t="s">
        <v>4316</v>
      </c>
      <c r="T1354" s="176" t="s">
        <v>64</v>
      </c>
      <c r="U1354" t="s">
        <v>65</v>
      </c>
      <c r="V1354" t="e">
        <f>_xlfn.XLOOKUP(UTILIZADAS[[#This Row],[Contacto1]],Tabla2[phone_number_dialed],Tabla2[status_name],,0)</f>
        <v>#N/A</v>
      </c>
    </row>
    <row r="1355" spans="1:22">
      <c r="A1355" t="s">
        <v>4305</v>
      </c>
      <c r="B1355" t="s">
        <v>2203</v>
      </c>
      <c r="C1355" s="4">
        <v>361021690000</v>
      </c>
      <c r="D1355" t="s">
        <v>4305</v>
      </c>
      <c r="G1355" s="174">
        <v>46143</v>
      </c>
      <c r="H1355">
        <v>60045640</v>
      </c>
      <c r="I1355">
        <v>60045640</v>
      </c>
      <c r="O1355" s="174">
        <v>46143</v>
      </c>
      <c r="S1355" t="s">
        <v>3704</v>
      </c>
      <c r="T1355" s="175" t="s">
        <v>64</v>
      </c>
      <c r="U1355" t="s">
        <v>65</v>
      </c>
      <c r="V1355" t="e">
        <f>_xlfn.XLOOKUP(UTILIZADAS[[#This Row],[Contacto1]],Tabla2[phone_number_dialed],Tabla2[status_name],,0)</f>
        <v>#N/A</v>
      </c>
    </row>
    <row r="1356" spans="1:22">
      <c r="A1356" t="s">
        <v>4305</v>
      </c>
      <c r="B1356" t="s">
        <v>4231</v>
      </c>
      <c r="C1356" s="4">
        <v>366038820000</v>
      </c>
      <c r="D1356" t="s">
        <v>4305</v>
      </c>
      <c r="G1356" s="174">
        <v>46143</v>
      </c>
      <c r="H1356">
        <v>60082188</v>
      </c>
      <c r="I1356">
        <v>60082188</v>
      </c>
      <c r="O1356" s="174">
        <v>46143</v>
      </c>
      <c r="S1356" t="s">
        <v>3861</v>
      </c>
      <c r="T1356" s="176" t="s">
        <v>64</v>
      </c>
      <c r="U1356" t="s">
        <v>65</v>
      </c>
      <c r="V1356" t="e">
        <f>_xlfn.XLOOKUP(UTILIZADAS[[#This Row],[Contacto1]],Tabla2[phone_number_dialed],Tabla2[status_name],,0)</f>
        <v>#N/A</v>
      </c>
    </row>
    <row r="1357" spans="1:22">
      <c r="A1357" t="s">
        <v>4305</v>
      </c>
      <c r="B1357" t="s">
        <v>4317</v>
      </c>
      <c r="C1357" s="4">
        <v>363056260000</v>
      </c>
      <c r="D1357" t="s">
        <v>4305</v>
      </c>
      <c r="G1357" s="174">
        <v>46143</v>
      </c>
      <c r="H1357">
        <v>60088710</v>
      </c>
      <c r="I1357">
        <v>60088710</v>
      </c>
      <c r="O1357" s="174">
        <v>46143</v>
      </c>
      <c r="S1357" t="s">
        <v>4318</v>
      </c>
      <c r="T1357" s="175" t="s">
        <v>64</v>
      </c>
      <c r="U1357" t="s">
        <v>65</v>
      </c>
      <c r="V1357" t="e">
        <f>_xlfn.XLOOKUP(UTILIZADAS[[#This Row],[Contacto1]],Tabla2[phone_number_dialed],Tabla2[status_name],,0)</f>
        <v>#N/A</v>
      </c>
    </row>
    <row r="1358" spans="1:22">
      <c r="A1358" t="s">
        <v>4305</v>
      </c>
      <c r="B1358" t="s">
        <v>1568</v>
      </c>
      <c r="C1358" s="4">
        <v>353357320000</v>
      </c>
      <c r="D1358" t="s">
        <v>4305</v>
      </c>
      <c r="G1358" s="174">
        <v>46143</v>
      </c>
      <c r="H1358">
        <v>60093261</v>
      </c>
      <c r="I1358">
        <v>60093261</v>
      </c>
      <c r="O1358" s="174">
        <v>46143</v>
      </c>
      <c r="S1358" t="s">
        <v>1569</v>
      </c>
      <c r="T1358" s="176" t="s">
        <v>64</v>
      </c>
      <c r="U1358" t="s">
        <v>65</v>
      </c>
      <c r="V1358" t="e">
        <f>_xlfn.XLOOKUP(UTILIZADAS[[#This Row],[Contacto1]],Tabla2[phone_number_dialed],Tabla2[status_name],,0)</f>
        <v>#N/A</v>
      </c>
    </row>
    <row r="1359" spans="1:22">
      <c r="A1359" t="s">
        <v>4305</v>
      </c>
      <c r="B1359" t="s">
        <v>2213</v>
      </c>
      <c r="C1359" s="4">
        <v>361023060000</v>
      </c>
      <c r="D1359" t="s">
        <v>4305</v>
      </c>
      <c r="G1359" s="174">
        <v>46143</v>
      </c>
      <c r="H1359">
        <v>60106162</v>
      </c>
      <c r="I1359">
        <v>60106162</v>
      </c>
      <c r="O1359" s="174">
        <v>46143</v>
      </c>
      <c r="S1359" t="s">
        <v>3720</v>
      </c>
      <c r="T1359" s="175" t="s">
        <v>64</v>
      </c>
      <c r="U1359" t="s">
        <v>65</v>
      </c>
      <c r="V1359" t="e">
        <f>_xlfn.XLOOKUP(UTILIZADAS[[#This Row],[Contacto1]],Tabla2[phone_number_dialed],Tabla2[status_name],,0)</f>
        <v>#N/A</v>
      </c>
    </row>
    <row r="1360" spans="1:22">
      <c r="A1360" t="s">
        <v>4305</v>
      </c>
      <c r="B1360" t="s">
        <v>68</v>
      </c>
      <c r="C1360" s="4">
        <v>369013330000</v>
      </c>
      <c r="D1360" t="s">
        <v>4305</v>
      </c>
      <c r="G1360" s="174">
        <v>46143</v>
      </c>
      <c r="H1360">
        <v>60146263</v>
      </c>
      <c r="I1360">
        <v>60146263</v>
      </c>
      <c r="O1360" s="174">
        <v>46143</v>
      </c>
      <c r="S1360" t="s">
        <v>69</v>
      </c>
      <c r="T1360" s="91" t="s">
        <v>64</v>
      </c>
      <c r="U1360" t="s">
        <v>4319</v>
      </c>
      <c r="V1360" t="e">
        <f>_xlfn.XLOOKUP(UTILIZADAS[[#This Row],[Contacto1]],Tabla2[phone_number_dialed],Tabla2[status_name],,0)</f>
        <v>#N/A</v>
      </c>
    </row>
    <row r="1361" spans="1:22">
      <c r="A1361" t="s">
        <v>4305</v>
      </c>
      <c r="B1361" t="s">
        <v>4320</v>
      </c>
      <c r="C1361" s="4">
        <v>367086480000</v>
      </c>
      <c r="D1361" t="s">
        <v>4305</v>
      </c>
      <c r="G1361" s="174">
        <v>46143</v>
      </c>
      <c r="H1361">
        <v>60164743</v>
      </c>
      <c r="I1361">
        <v>60164743</v>
      </c>
      <c r="O1361" s="174">
        <v>46143</v>
      </c>
      <c r="S1361" t="s">
        <v>4321</v>
      </c>
      <c r="T1361" s="176" t="s">
        <v>64</v>
      </c>
      <c r="U1361" t="s">
        <v>65</v>
      </c>
      <c r="V1361" t="e">
        <f>_xlfn.XLOOKUP(UTILIZADAS[[#This Row],[Contacto1]],Tabla2[phone_number_dialed],Tabla2[status_name],,0)</f>
        <v>#N/A</v>
      </c>
    </row>
    <row r="1362" spans="1:22">
      <c r="A1362" t="s">
        <v>4305</v>
      </c>
      <c r="B1362" t="s">
        <v>4322</v>
      </c>
      <c r="C1362" s="4">
        <v>363065110000</v>
      </c>
      <c r="D1362" t="s">
        <v>4305</v>
      </c>
      <c r="G1362" s="174">
        <v>46143</v>
      </c>
      <c r="H1362">
        <v>60177725</v>
      </c>
      <c r="I1362">
        <v>60177725</v>
      </c>
      <c r="O1362" s="174">
        <v>46143</v>
      </c>
      <c r="S1362" t="s">
        <v>4323</v>
      </c>
      <c r="T1362" s="175" t="s">
        <v>64</v>
      </c>
      <c r="U1362" t="s">
        <v>65</v>
      </c>
      <c r="V1362" t="e">
        <f>_xlfn.XLOOKUP(UTILIZADAS[[#This Row],[Contacto1]],Tabla2[phone_number_dialed],Tabla2[status_name],,0)</f>
        <v>#N/A</v>
      </c>
    </row>
    <row r="1363" spans="1:22">
      <c r="A1363" t="s">
        <v>4305</v>
      </c>
      <c r="B1363" t="s">
        <v>4324</v>
      </c>
      <c r="C1363" s="4">
        <v>368006110000</v>
      </c>
      <c r="D1363" t="s">
        <v>4305</v>
      </c>
      <c r="G1363" s="174">
        <v>46143</v>
      </c>
      <c r="H1363">
        <v>60199324</v>
      </c>
      <c r="I1363">
        <v>60199324</v>
      </c>
      <c r="O1363" s="174">
        <v>46143</v>
      </c>
      <c r="S1363" t="s">
        <v>4325</v>
      </c>
      <c r="T1363" s="91" t="s">
        <v>64</v>
      </c>
      <c r="U1363" t="s">
        <v>4319</v>
      </c>
      <c r="V1363" t="e">
        <f>_xlfn.XLOOKUP(UTILIZADAS[[#This Row],[Contacto1]],Tabla2[phone_number_dialed],Tabla2[status_name],,0)</f>
        <v>#N/A</v>
      </c>
    </row>
    <row r="1364" spans="1:22">
      <c r="A1364" t="s">
        <v>4305</v>
      </c>
      <c r="B1364" t="s">
        <v>2284</v>
      </c>
      <c r="C1364" s="4">
        <v>359067460000</v>
      </c>
      <c r="D1364" t="s">
        <v>4305</v>
      </c>
      <c r="G1364" s="174">
        <v>46143</v>
      </c>
      <c r="H1364">
        <v>60246032</v>
      </c>
      <c r="I1364">
        <v>60246032</v>
      </c>
      <c r="O1364" s="174">
        <v>46143</v>
      </c>
      <c r="S1364" t="s">
        <v>3854</v>
      </c>
      <c r="T1364" s="176" t="s">
        <v>64</v>
      </c>
      <c r="U1364" t="s">
        <v>65</v>
      </c>
      <c r="V1364" t="e">
        <f>_xlfn.XLOOKUP(UTILIZADAS[[#This Row],[Contacto1]],Tabla2[phone_number_dialed],Tabla2[status_name],,0)</f>
        <v>#N/A</v>
      </c>
    </row>
    <row r="1365" spans="1:22">
      <c r="A1365" t="s">
        <v>4305</v>
      </c>
      <c r="B1365" t="s">
        <v>4326</v>
      </c>
      <c r="C1365" s="4">
        <v>366087720000</v>
      </c>
      <c r="D1365" t="s">
        <v>4305</v>
      </c>
      <c r="G1365" s="174">
        <v>46143</v>
      </c>
      <c r="H1365">
        <v>60255440</v>
      </c>
      <c r="I1365">
        <v>60255440</v>
      </c>
      <c r="O1365" s="174">
        <v>46143</v>
      </c>
      <c r="S1365" t="s">
        <v>4327</v>
      </c>
      <c r="T1365" s="175" t="s">
        <v>64</v>
      </c>
      <c r="U1365" t="s">
        <v>65</v>
      </c>
      <c r="V1365" t="e">
        <f>_xlfn.XLOOKUP(UTILIZADAS[[#This Row],[Contacto1]],Tabla2[phone_number_dialed],Tabla2[status_name],,0)</f>
        <v>#N/A</v>
      </c>
    </row>
    <row r="1366" spans="1:22">
      <c r="A1366" t="s">
        <v>4305</v>
      </c>
      <c r="B1366" t="s">
        <v>4328</v>
      </c>
      <c r="C1366" s="4">
        <v>354341640000</v>
      </c>
      <c r="D1366" t="s">
        <v>4305</v>
      </c>
      <c r="G1366" s="174">
        <v>46143</v>
      </c>
      <c r="H1366">
        <v>60279270</v>
      </c>
      <c r="I1366">
        <v>60279270</v>
      </c>
      <c r="O1366" s="174">
        <v>46143</v>
      </c>
      <c r="S1366" t="s">
        <v>4329</v>
      </c>
      <c r="T1366" s="176" t="s">
        <v>64</v>
      </c>
      <c r="U1366" t="s">
        <v>65</v>
      </c>
      <c r="V1366" t="e">
        <f>_xlfn.XLOOKUP(UTILIZADAS[[#This Row],[Contacto1]],Tabla2[phone_number_dialed],Tabla2[status_name],,0)</f>
        <v>#N/A</v>
      </c>
    </row>
    <row r="1367" spans="1:22">
      <c r="A1367" t="s">
        <v>4305</v>
      </c>
      <c r="B1367" t="s">
        <v>2293</v>
      </c>
      <c r="C1367" s="4">
        <v>368039100000</v>
      </c>
      <c r="D1367" t="s">
        <v>4305</v>
      </c>
      <c r="G1367" s="174">
        <v>46143</v>
      </c>
      <c r="H1367">
        <v>60327569</v>
      </c>
      <c r="I1367">
        <v>60327569</v>
      </c>
      <c r="O1367" s="174">
        <v>46143</v>
      </c>
      <c r="S1367" t="s">
        <v>3873</v>
      </c>
      <c r="T1367" s="175" t="s">
        <v>84</v>
      </c>
      <c r="U1367" t="s">
        <v>65</v>
      </c>
      <c r="V1367" t="e">
        <f>_xlfn.XLOOKUP(UTILIZADAS[[#This Row],[Contacto1]],Tabla2[phone_number_dialed],Tabla2[status_name],,0)</f>
        <v>#N/A</v>
      </c>
    </row>
    <row r="1368" spans="1:22">
      <c r="A1368" t="s">
        <v>4305</v>
      </c>
      <c r="B1368" t="s">
        <v>4330</v>
      </c>
      <c r="C1368" s="4">
        <v>361073620000</v>
      </c>
      <c r="D1368" t="s">
        <v>4305</v>
      </c>
      <c r="G1368" s="174">
        <v>46143</v>
      </c>
      <c r="H1368">
        <v>60343819</v>
      </c>
      <c r="I1368">
        <v>60343819</v>
      </c>
      <c r="O1368" s="174">
        <v>46143</v>
      </c>
      <c r="S1368" t="s">
        <v>4331</v>
      </c>
      <c r="T1368" s="176" t="s">
        <v>64</v>
      </c>
      <c r="U1368" t="s">
        <v>65</v>
      </c>
      <c r="V1368" t="e">
        <f>_xlfn.XLOOKUP(UTILIZADAS[[#This Row],[Contacto1]],Tabla2[phone_number_dialed],Tabla2[status_name],,0)</f>
        <v>#N/A</v>
      </c>
    </row>
    <row r="1369" spans="1:22">
      <c r="A1369" t="s">
        <v>4305</v>
      </c>
      <c r="B1369" t="s">
        <v>4332</v>
      </c>
      <c r="C1369" s="4">
        <v>361020710000</v>
      </c>
      <c r="D1369" t="s">
        <v>4305</v>
      </c>
      <c r="G1369" s="174">
        <v>46143</v>
      </c>
      <c r="H1369">
        <v>60345653</v>
      </c>
      <c r="I1369">
        <v>60345653</v>
      </c>
      <c r="O1369" s="174">
        <v>46143</v>
      </c>
      <c r="S1369" t="s">
        <v>4333</v>
      </c>
      <c r="T1369" s="91" t="s">
        <v>64</v>
      </c>
      <c r="U1369" t="s">
        <v>4319</v>
      </c>
      <c r="V1369" t="e">
        <f>_xlfn.XLOOKUP(UTILIZADAS[[#This Row],[Contacto1]],Tabla2[phone_number_dialed],Tabla2[status_name],,0)</f>
        <v>#N/A</v>
      </c>
    </row>
    <row r="1370" spans="1:22">
      <c r="A1370" t="s">
        <v>4305</v>
      </c>
      <c r="B1370" t="s">
        <v>221</v>
      </c>
      <c r="C1370" s="4">
        <v>367000460000</v>
      </c>
      <c r="D1370" t="s">
        <v>4305</v>
      </c>
      <c r="G1370" s="174">
        <v>46143</v>
      </c>
      <c r="H1370">
        <v>60349166</v>
      </c>
      <c r="I1370">
        <v>60349166</v>
      </c>
      <c r="O1370" s="174">
        <v>46143</v>
      </c>
      <c r="S1370" t="s">
        <v>222</v>
      </c>
      <c r="T1370" s="175" t="s">
        <v>64</v>
      </c>
      <c r="U1370" t="s">
        <v>65</v>
      </c>
      <c r="V1370" t="e">
        <f>_xlfn.XLOOKUP(UTILIZADAS[[#This Row],[Contacto1]],Tabla2[phone_number_dialed],Tabla2[status_name],,0)</f>
        <v>#N/A</v>
      </c>
    </row>
    <row r="1371" spans="1:22">
      <c r="A1371" t="s">
        <v>4305</v>
      </c>
      <c r="B1371" t="s">
        <v>4334</v>
      </c>
      <c r="C1371" s="4">
        <v>365075140000</v>
      </c>
      <c r="D1371" t="s">
        <v>4305</v>
      </c>
      <c r="G1371" s="174">
        <v>46143</v>
      </c>
      <c r="H1371">
        <v>60363977</v>
      </c>
      <c r="I1371">
        <v>60363977</v>
      </c>
      <c r="O1371" s="174">
        <v>46143</v>
      </c>
      <c r="S1371" t="s">
        <v>4335</v>
      </c>
      <c r="T1371" s="176" t="s">
        <v>84</v>
      </c>
      <c r="U1371" t="s">
        <v>65</v>
      </c>
      <c r="V1371" t="e">
        <f>_xlfn.XLOOKUP(UTILIZADAS[[#This Row],[Contacto1]],Tabla2[phone_number_dialed],Tabla2[status_name],,0)</f>
        <v>#N/A</v>
      </c>
    </row>
    <row r="1372" spans="1:22">
      <c r="A1372" t="s">
        <v>4305</v>
      </c>
      <c r="B1372" t="s">
        <v>1386</v>
      </c>
      <c r="C1372" s="4">
        <v>357370320000</v>
      </c>
      <c r="D1372" t="s">
        <v>4305</v>
      </c>
      <c r="G1372" s="174">
        <v>46143</v>
      </c>
      <c r="H1372">
        <v>60387305</v>
      </c>
      <c r="I1372">
        <v>60387305</v>
      </c>
      <c r="O1372" s="174">
        <v>46143</v>
      </c>
      <c r="S1372" t="s">
        <v>1387</v>
      </c>
      <c r="T1372" s="175" t="s">
        <v>64</v>
      </c>
      <c r="U1372" t="s">
        <v>65</v>
      </c>
      <c r="V1372" t="e">
        <f>_xlfn.XLOOKUP(UTILIZADAS[[#This Row],[Contacto1]],Tabla2[phone_number_dialed],Tabla2[status_name],,0)</f>
        <v>#N/A</v>
      </c>
    </row>
    <row r="1373" spans="1:22">
      <c r="A1373" t="s">
        <v>4305</v>
      </c>
      <c r="B1373" t="s">
        <v>4336</v>
      </c>
      <c r="C1373" s="4">
        <v>362003540000</v>
      </c>
      <c r="D1373" t="s">
        <v>4305</v>
      </c>
      <c r="G1373" s="174">
        <v>46143</v>
      </c>
      <c r="H1373">
        <v>60402909</v>
      </c>
      <c r="I1373">
        <v>60402909</v>
      </c>
      <c r="O1373" s="174">
        <v>46143</v>
      </c>
      <c r="S1373" t="s">
        <v>4337</v>
      </c>
      <c r="T1373" s="91" t="s">
        <v>64</v>
      </c>
      <c r="U1373" t="s">
        <v>4319</v>
      </c>
      <c r="V1373" t="e">
        <f>_xlfn.XLOOKUP(UTILIZADAS[[#This Row],[Contacto1]],Tabla2[phone_number_dialed],Tabla2[status_name],,0)</f>
        <v>#N/A</v>
      </c>
    </row>
    <row r="1374" spans="1:22">
      <c r="A1374" t="s">
        <v>4305</v>
      </c>
      <c r="B1374" t="s">
        <v>4338</v>
      </c>
      <c r="C1374" s="4">
        <v>206038640000</v>
      </c>
      <c r="D1374" t="s">
        <v>4305</v>
      </c>
      <c r="G1374" s="174">
        <v>46143</v>
      </c>
      <c r="H1374">
        <v>60493352</v>
      </c>
      <c r="I1374">
        <v>60493352</v>
      </c>
      <c r="O1374" s="174">
        <v>46143</v>
      </c>
      <c r="S1374" t="s">
        <v>4339</v>
      </c>
      <c r="T1374" s="176" t="s">
        <v>64</v>
      </c>
      <c r="U1374" t="s">
        <v>65</v>
      </c>
      <c r="V1374" t="e">
        <f>_xlfn.XLOOKUP(UTILIZADAS[[#This Row],[Contacto1]],Tabla2[phone_number_dialed],Tabla2[status_name],,0)</f>
        <v>#N/A</v>
      </c>
    </row>
    <row r="1375" spans="1:22">
      <c r="A1375" t="s">
        <v>4305</v>
      </c>
      <c r="B1375" t="s">
        <v>176</v>
      </c>
      <c r="C1375" s="4">
        <v>368004580000</v>
      </c>
      <c r="D1375" t="s">
        <v>4305</v>
      </c>
      <c r="G1375" s="174">
        <v>46143</v>
      </c>
      <c r="H1375">
        <v>60512175</v>
      </c>
      <c r="I1375">
        <v>60512175</v>
      </c>
      <c r="O1375" s="174">
        <v>46143</v>
      </c>
      <c r="S1375" t="s">
        <v>4340</v>
      </c>
      <c r="T1375" s="175" t="s">
        <v>84</v>
      </c>
      <c r="U1375" t="s">
        <v>65</v>
      </c>
      <c r="V1375" t="e">
        <f>_xlfn.XLOOKUP(UTILIZADAS[[#This Row],[Contacto1]],Tabla2[phone_number_dialed],Tabla2[status_name],,0)</f>
        <v>#N/A</v>
      </c>
    </row>
    <row r="1376" spans="1:22">
      <c r="A1376" t="s">
        <v>4305</v>
      </c>
      <c r="B1376" t="s">
        <v>2258</v>
      </c>
      <c r="C1376" s="4">
        <v>266049280000</v>
      </c>
      <c r="D1376" t="s">
        <v>4305</v>
      </c>
      <c r="G1376" s="174">
        <v>46143</v>
      </c>
      <c r="H1376">
        <v>60521687</v>
      </c>
      <c r="I1376">
        <v>60521687</v>
      </c>
      <c r="O1376" s="174">
        <v>46143</v>
      </c>
      <c r="S1376" t="s">
        <v>3808</v>
      </c>
      <c r="T1376" s="176" t="s">
        <v>64</v>
      </c>
      <c r="U1376" t="s">
        <v>65</v>
      </c>
      <c r="V1376" t="e">
        <f>_xlfn.XLOOKUP(UTILIZADAS[[#This Row],[Contacto1]],Tabla2[phone_number_dialed],Tabla2[status_name],,0)</f>
        <v>#N/A</v>
      </c>
    </row>
    <row r="1377" spans="1:22">
      <c r="A1377" t="s">
        <v>4305</v>
      </c>
      <c r="B1377" t="s">
        <v>4252</v>
      </c>
      <c r="C1377" s="4">
        <v>361044590000</v>
      </c>
      <c r="D1377" t="s">
        <v>4305</v>
      </c>
      <c r="G1377" s="174">
        <v>46143</v>
      </c>
      <c r="H1377">
        <v>60590544</v>
      </c>
      <c r="I1377">
        <v>60590544</v>
      </c>
      <c r="O1377" s="174">
        <v>46143</v>
      </c>
      <c r="S1377" t="s">
        <v>3901</v>
      </c>
      <c r="T1377" s="175" t="s">
        <v>64</v>
      </c>
      <c r="U1377" t="s">
        <v>65</v>
      </c>
      <c r="V1377" t="e">
        <f>_xlfn.XLOOKUP(UTILIZADAS[[#This Row],[Contacto1]],Tabla2[phone_number_dialed],Tabla2[status_name],,0)</f>
        <v>#N/A</v>
      </c>
    </row>
    <row r="1378" spans="1:22">
      <c r="A1378" t="s">
        <v>4305</v>
      </c>
      <c r="B1378" t="s">
        <v>4341</v>
      </c>
      <c r="C1378" s="4">
        <v>363089910000</v>
      </c>
      <c r="D1378" t="s">
        <v>4305</v>
      </c>
      <c r="G1378" s="174">
        <v>46143</v>
      </c>
      <c r="H1378">
        <v>60598594</v>
      </c>
      <c r="I1378">
        <v>60598594</v>
      </c>
      <c r="O1378" s="174">
        <v>46143</v>
      </c>
      <c r="S1378" t="s">
        <v>4342</v>
      </c>
      <c r="T1378" s="176" t="s">
        <v>64</v>
      </c>
      <c r="U1378" t="s">
        <v>65</v>
      </c>
      <c r="V1378" t="e">
        <f>_xlfn.XLOOKUP(UTILIZADAS[[#This Row],[Contacto1]],Tabla2[phone_number_dialed],Tabla2[status_name],,0)</f>
        <v>#N/A</v>
      </c>
    </row>
    <row r="1379" spans="1:22">
      <c r="A1379" t="s">
        <v>4305</v>
      </c>
      <c r="B1379" t="s">
        <v>4343</v>
      </c>
      <c r="C1379" s="4">
        <v>362075190000</v>
      </c>
      <c r="D1379" t="s">
        <v>4305</v>
      </c>
      <c r="G1379" s="174">
        <v>46143</v>
      </c>
      <c r="H1379">
        <v>60604019</v>
      </c>
      <c r="I1379">
        <v>60604019</v>
      </c>
      <c r="O1379" s="174">
        <v>46143</v>
      </c>
      <c r="S1379" t="s">
        <v>4344</v>
      </c>
      <c r="T1379" s="175" t="s">
        <v>64</v>
      </c>
      <c r="U1379" t="s">
        <v>65</v>
      </c>
      <c r="V1379" t="e">
        <f>_xlfn.XLOOKUP(UTILIZADAS[[#This Row],[Contacto1]],Tabla2[phone_number_dialed],Tabla2[status_name],,0)</f>
        <v>#N/A</v>
      </c>
    </row>
    <row r="1380" spans="1:22">
      <c r="A1380" t="s">
        <v>4305</v>
      </c>
      <c r="B1380" t="s">
        <v>4345</v>
      </c>
      <c r="C1380" s="4">
        <v>361059310000</v>
      </c>
      <c r="D1380" t="s">
        <v>4305</v>
      </c>
      <c r="G1380" s="174">
        <v>46143</v>
      </c>
      <c r="H1380">
        <v>60618097</v>
      </c>
      <c r="I1380">
        <v>60618097</v>
      </c>
      <c r="O1380" s="174">
        <v>46143</v>
      </c>
      <c r="S1380" t="s">
        <v>4346</v>
      </c>
      <c r="T1380" s="176" t="s">
        <v>84</v>
      </c>
      <c r="U1380" t="s">
        <v>65</v>
      </c>
      <c r="V1380" t="e">
        <f>_xlfn.XLOOKUP(UTILIZADAS[[#This Row],[Contacto1]],Tabla2[phone_number_dialed],Tabla2[status_name],,0)</f>
        <v>#N/A</v>
      </c>
    </row>
    <row r="1381" spans="1:22">
      <c r="A1381" t="s">
        <v>4305</v>
      </c>
      <c r="B1381" t="s">
        <v>1492</v>
      </c>
      <c r="C1381" s="4">
        <v>353362270000</v>
      </c>
      <c r="D1381" t="s">
        <v>4305</v>
      </c>
      <c r="G1381" s="174">
        <v>46143</v>
      </c>
      <c r="H1381">
        <v>60627074</v>
      </c>
      <c r="I1381">
        <v>60627074</v>
      </c>
      <c r="O1381" s="174">
        <v>46143</v>
      </c>
      <c r="S1381" t="s">
        <v>1493</v>
      </c>
      <c r="T1381" s="175" t="s">
        <v>64</v>
      </c>
      <c r="U1381" t="s">
        <v>65</v>
      </c>
      <c r="V1381" t="e">
        <f>_xlfn.XLOOKUP(UTILIZADAS[[#This Row],[Contacto1]],Tabla2[phone_number_dialed],Tabla2[status_name],,0)</f>
        <v>#N/A</v>
      </c>
    </row>
    <row r="1382" spans="1:22">
      <c r="A1382" t="s">
        <v>4305</v>
      </c>
      <c r="B1382" t="s">
        <v>1416</v>
      </c>
      <c r="C1382" s="4">
        <v>359370290000</v>
      </c>
      <c r="D1382" t="s">
        <v>4305</v>
      </c>
      <c r="G1382" s="174">
        <v>46143</v>
      </c>
      <c r="H1382">
        <v>60696170</v>
      </c>
      <c r="I1382">
        <v>60696170</v>
      </c>
      <c r="O1382" s="174">
        <v>46143</v>
      </c>
      <c r="S1382" t="s">
        <v>1417</v>
      </c>
      <c r="T1382" s="91" t="s">
        <v>64</v>
      </c>
      <c r="U1382" t="s">
        <v>593</v>
      </c>
      <c r="V1382" t="e">
        <f>_xlfn.XLOOKUP(UTILIZADAS[[#This Row],[Contacto1]],Tabla2[phone_number_dialed],Tabla2[status_name],,0)</f>
        <v>#N/A</v>
      </c>
    </row>
    <row r="1383" spans="1:22">
      <c r="A1383" t="s">
        <v>4305</v>
      </c>
      <c r="B1383" t="s">
        <v>4205</v>
      </c>
      <c r="C1383" s="4">
        <v>221908800000</v>
      </c>
      <c r="D1383" t="s">
        <v>4305</v>
      </c>
      <c r="G1383" s="174">
        <v>46143</v>
      </c>
      <c r="H1383">
        <v>60746711</v>
      </c>
      <c r="I1383">
        <v>60746711</v>
      </c>
      <c r="O1383" s="174">
        <v>46143</v>
      </c>
      <c r="S1383" t="s">
        <v>3806</v>
      </c>
      <c r="T1383" s="176" t="s">
        <v>64</v>
      </c>
      <c r="U1383" t="s">
        <v>65</v>
      </c>
      <c r="V1383" t="e">
        <f>_xlfn.XLOOKUP(UTILIZADAS[[#This Row],[Contacto1]],Tabla2[phone_number_dialed],Tabla2[status_name],,0)</f>
        <v>#N/A</v>
      </c>
    </row>
    <row r="1384" spans="1:22">
      <c r="A1384" t="s">
        <v>4305</v>
      </c>
      <c r="B1384" t="s">
        <v>4347</v>
      </c>
      <c r="C1384" s="4">
        <v>361004650000</v>
      </c>
      <c r="D1384" t="s">
        <v>4305</v>
      </c>
      <c r="G1384" s="174">
        <v>46143</v>
      </c>
      <c r="H1384">
        <v>60991433</v>
      </c>
      <c r="I1384">
        <v>60991433</v>
      </c>
      <c r="O1384" s="174">
        <v>46143</v>
      </c>
      <c r="S1384" t="s">
        <v>4348</v>
      </c>
      <c r="T1384" s="91" t="s">
        <v>84</v>
      </c>
      <c r="U1384" t="s">
        <v>4319</v>
      </c>
      <c r="V1384" t="e">
        <f>_xlfn.XLOOKUP(UTILIZADAS[[#This Row],[Contacto1]],Tabla2[phone_number_dialed],Tabla2[status_name],,0)</f>
        <v>#N/A</v>
      </c>
    </row>
    <row r="1385" spans="1:22">
      <c r="A1385" t="s">
        <v>4305</v>
      </c>
      <c r="B1385" t="s">
        <v>4349</v>
      </c>
      <c r="C1385" s="4">
        <v>362005830000</v>
      </c>
      <c r="D1385" t="s">
        <v>4305</v>
      </c>
      <c r="G1385" s="174">
        <v>46143</v>
      </c>
      <c r="H1385">
        <v>61001147</v>
      </c>
      <c r="I1385">
        <v>61001147</v>
      </c>
      <c r="O1385" s="174">
        <v>46143</v>
      </c>
      <c r="S1385" t="s">
        <v>4350</v>
      </c>
      <c r="T1385" s="91" t="s">
        <v>64</v>
      </c>
      <c r="U1385" t="s">
        <v>4319</v>
      </c>
      <c r="V1385" t="e">
        <f>_xlfn.XLOOKUP(UTILIZADAS[[#This Row],[Contacto1]],Tabla2[phone_number_dialed],Tabla2[status_name],,0)</f>
        <v>#N/A</v>
      </c>
    </row>
    <row r="1386" spans="1:22">
      <c r="A1386" t="s">
        <v>4305</v>
      </c>
      <c r="B1386" t="s">
        <v>4351</v>
      </c>
      <c r="C1386" s="4">
        <v>366089240000</v>
      </c>
      <c r="D1386" t="s">
        <v>4305</v>
      </c>
      <c r="G1386" s="174">
        <v>46143</v>
      </c>
      <c r="H1386">
        <v>61029137</v>
      </c>
      <c r="I1386">
        <v>61029137</v>
      </c>
      <c r="O1386" s="174">
        <v>46143</v>
      </c>
      <c r="S1386" t="s">
        <v>4352</v>
      </c>
      <c r="T1386" s="175" t="s">
        <v>84</v>
      </c>
      <c r="U1386" t="s">
        <v>65</v>
      </c>
      <c r="V1386" t="e">
        <f>_xlfn.XLOOKUP(UTILIZADAS[[#This Row],[Contacto1]],Tabla2[phone_number_dialed],Tabla2[status_name],,0)</f>
        <v>#N/A</v>
      </c>
    </row>
    <row r="1387" spans="1:22">
      <c r="A1387" t="s">
        <v>4305</v>
      </c>
      <c r="B1387" t="s">
        <v>2246</v>
      </c>
      <c r="C1387" s="4">
        <v>362030030000</v>
      </c>
      <c r="D1387" t="s">
        <v>4305</v>
      </c>
      <c r="F1387" s="3"/>
      <c r="G1387" s="174">
        <v>46143</v>
      </c>
      <c r="H1387">
        <v>61060987</v>
      </c>
      <c r="I1387">
        <v>61060987</v>
      </c>
      <c r="O1387" s="174">
        <v>46143</v>
      </c>
      <c r="S1387">
        <v>172438856</v>
      </c>
      <c r="T1387" s="91" t="s">
        <v>64</v>
      </c>
      <c r="U1387" t="s">
        <v>4319</v>
      </c>
      <c r="V1387" t="e">
        <f>_xlfn.XLOOKUP(UTILIZADAS[[#This Row],[Contacto1]],Tabla2[phone_number_dialed],Tabla2[status_name],,0)</f>
        <v>#N/A</v>
      </c>
    </row>
    <row r="1388" spans="1:22">
      <c r="A1388" t="s">
        <v>4305</v>
      </c>
      <c r="B1388" t="s">
        <v>4353</v>
      </c>
      <c r="C1388" s="4">
        <v>357186870000</v>
      </c>
      <c r="D1388" t="s">
        <v>4305</v>
      </c>
      <c r="G1388" s="174">
        <v>46143</v>
      </c>
      <c r="H1388">
        <v>61071807</v>
      </c>
      <c r="I1388">
        <v>61071807</v>
      </c>
      <c r="O1388" s="174">
        <v>46143</v>
      </c>
      <c r="S1388" t="s">
        <v>4354</v>
      </c>
      <c r="T1388" s="91" t="s">
        <v>64</v>
      </c>
      <c r="U1388" t="s">
        <v>4319</v>
      </c>
      <c r="V1388" t="e">
        <f>_xlfn.XLOOKUP(UTILIZADAS[[#This Row],[Contacto1]],Tabla2[phone_number_dialed],Tabla2[status_name],,0)</f>
        <v>#N/A</v>
      </c>
    </row>
    <row r="1389" spans="1:22">
      <c r="A1389" t="s">
        <v>4305</v>
      </c>
      <c r="B1389" t="s">
        <v>4355</v>
      </c>
      <c r="C1389" s="4">
        <v>302030030000</v>
      </c>
      <c r="D1389" t="s">
        <v>4305</v>
      </c>
      <c r="G1389" s="174">
        <v>46143</v>
      </c>
      <c r="H1389">
        <v>61123186</v>
      </c>
      <c r="I1389">
        <v>61123186</v>
      </c>
      <c r="O1389" s="174">
        <v>46143</v>
      </c>
      <c r="S1389" t="s">
        <v>4356</v>
      </c>
      <c r="T1389" s="176" t="s">
        <v>64</v>
      </c>
      <c r="U1389" t="s">
        <v>65</v>
      </c>
      <c r="V1389" t="e">
        <f>_xlfn.XLOOKUP(UTILIZADAS[[#This Row],[Contacto1]],Tabla2[phone_number_dialed],Tabla2[status_name],,0)</f>
        <v>#N/A</v>
      </c>
    </row>
    <row r="1390" spans="1:22">
      <c r="A1390" t="s">
        <v>4305</v>
      </c>
      <c r="B1390" t="s">
        <v>347</v>
      </c>
      <c r="C1390" s="4">
        <v>351377490000</v>
      </c>
      <c r="D1390" t="s">
        <v>4305</v>
      </c>
      <c r="G1390" s="174">
        <v>46143</v>
      </c>
      <c r="H1390">
        <v>61161512</v>
      </c>
      <c r="I1390">
        <v>61161512</v>
      </c>
      <c r="O1390" s="174">
        <v>46143</v>
      </c>
      <c r="S1390" t="s">
        <v>348</v>
      </c>
      <c r="T1390" s="91" t="s">
        <v>64</v>
      </c>
      <c r="U1390" t="s">
        <v>593</v>
      </c>
      <c r="V1390" t="e">
        <f>_xlfn.XLOOKUP(UTILIZADAS[[#This Row],[Contacto1]],Tabla2[phone_number_dialed],Tabla2[status_name],,0)</f>
        <v>#N/A</v>
      </c>
    </row>
    <row r="1391" spans="1:22">
      <c r="A1391" t="s">
        <v>4305</v>
      </c>
      <c r="B1391" t="s">
        <v>1440</v>
      </c>
      <c r="C1391" s="4">
        <v>358367750000</v>
      </c>
      <c r="D1391" t="s">
        <v>4305</v>
      </c>
      <c r="G1391" s="174">
        <v>46143</v>
      </c>
      <c r="H1391">
        <v>61219189</v>
      </c>
      <c r="I1391">
        <v>61219189</v>
      </c>
      <c r="O1391" s="174">
        <v>46143</v>
      </c>
      <c r="S1391" t="s">
        <v>1441</v>
      </c>
      <c r="T1391" s="175" t="s">
        <v>64</v>
      </c>
      <c r="U1391" t="s">
        <v>65</v>
      </c>
      <c r="V1391" t="e">
        <f>_xlfn.XLOOKUP(UTILIZADAS[[#This Row],[Contacto1]],Tabla2[phone_number_dialed],Tabla2[status_name],,0)</f>
        <v>#N/A</v>
      </c>
    </row>
    <row r="1392" spans="1:22">
      <c r="A1392" t="s">
        <v>4305</v>
      </c>
      <c r="B1392" t="s">
        <v>4357</v>
      </c>
      <c r="C1392" s="4">
        <v>206076270000</v>
      </c>
      <c r="D1392" t="s">
        <v>4305</v>
      </c>
      <c r="G1392" s="174">
        <v>46143</v>
      </c>
      <c r="H1392">
        <v>61229793</v>
      </c>
      <c r="I1392">
        <v>61229793</v>
      </c>
      <c r="O1392" s="174">
        <v>46143</v>
      </c>
      <c r="S1392" t="s">
        <v>4358</v>
      </c>
      <c r="T1392" s="176" t="s">
        <v>64</v>
      </c>
      <c r="U1392" t="s">
        <v>65</v>
      </c>
      <c r="V1392" t="e">
        <f>_xlfn.XLOOKUP(UTILIZADAS[[#This Row],[Contacto1]],Tabla2[phone_number_dialed],Tabla2[status_name],,0)</f>
        <v>#N/A</v>
      </c>
    </row>
    <row r="1393" spans="1:22">
      <c r="A1393" t="s">
        <v>4305</v>
      </c>
      <c r="B1393" t="s">
        <v>4359</v>
      </c>
      <c r="C1393" s="4">
        <v>364062250000</v>
      </c>
      <c r="D1393" t="s">
        <v>4305</v>
      </c>
      <c r="G1393" s="174">
        <v>46143</v>
      </c>
      <c r="H1393">
        <v>61237057</v>
      </c>
      <c r="I1393">
        <v>61237057</v>
      </c>
      <c r="O1393" s="174">
        <v>46143</v>
      </c>
      <c r="S1393" t="s">
        <v>4360</v>
      </c>
      <c r="T1393" s="175" t="s">
        <v>64</v>
      </c>
      <c r="U1393" t="s">
        <v>65</v>
      </c>
      <c r="V1393" t="e">
        <f>_xlfn.XLOOKUP(UTILIZADAS[[#This Row],[Contacto1]],Tabla2[phone_number_dialed],Tabla2[status_name],,0)</f>
        <v>#N/A</v>
      </c>
    </row>
    <row r="1394" spans="1:22">
      <c r="A1394" t="s">
        <v>4305</v>
      </c>
      <c r="B1394" t="s">
        <v>4361</v>
      </c>
      <c r="C1394" s="4">
        <v>365059930000</v>
      </c>
      <c r="D1394" t="s">
        <v>4305</v>
      </c>
      <c r="G1394" s="174">
        <v>46143</v>
      </c>
      <c r="H1394">
        <v>61239291</v>
      </c>
      <c r="I1394">
        <v>61239291</v>
      </c>
      <c r="O1394" s="174">
        <v>46143</v>
      </c>
      <c r="S1394" t="s">
        <v>4362</v>
      </c>
      <c r="T1394" s="176" t="s">
        <v>64</v>
      </c>
      <c r="U1394" t="s">
        <v>65</v>
      </c>
      <c r="V1394" t="e">
        <f>_xlfn.XLOOKUP(UTILIZADAS[[#This Row],[Contacto1]],Tabla2[phone_number_dialed],Tabla2[status_name],,0)</f>
        <v>#N/A</v>
      </c>
    </row>
    <row r="1395" spans="1:22">
      <c r="A1395" t="s">
        <v>4305</v>
      </c>
      <c r="B1395" t="s">
        <v>4363</v>
      </c>
      <c r="C1395" s="4">
        <v>352351890000</v>
      </c>
      <c r="D1395" t="s">
        <v>4305</v>
      </c>
      <c r="G1395" s="174">
        <v>46143</v>
      </c>
      <c r="H1395">
        <v>61318661</v>
      </c>
      <c r="I1395">
        <v>61318661</v>
      </c>
      <c r="O1395" s="174">
        <v>46143</v>
      </c>
      <c r="S1395" t="s">
        <v>177</v>
      </c>
      <c r="T1395" s="91" t="s">
        <v>84</v>
      </c>
      <c r="U1395" t="s">
        <v>4319</v>
      </c>
      <c r="V1395" t="e">
        <f>_xlfn.XLOOKUP(UTILIZADAS[[#This Row],[Contacto1]],Tabla2[phone_number_dialed],Tabla2[status_name],,0)</f>
        <v>#N/A</v>
      </c>
    </row>
    <row r="1396" spans="1:22">
      <c r="A1396" t="s">
        <v>4305</v>
      </c>
      <c r="B1396" t="s">
        <v>4364</v>
      </c>
      <c r="C1396" s="4">
        <v>361093030000</v>
      </c>
      <c r="D1396" t="s">
        <v>4305</v>
      </c>
      <c r="G1396" s="174">
        <v>46143</v>
      </c>
      <c r="H1396">
        <v>61330181</v>
      </c>
      <c r="I1396">
        <v>61330181</v>
      </c>
      <c r="O1396" s="174">
        <v>46143</v>
      </c>
      <c r="S1396" t="s">
        <v>4365</v>
      </c>
      <c r="T1396" s="175" t="s">
        <v>64</v>
      </c>
      <c r="U1396" t="s">
        <v>65</v>
      </c>
      <c r="V1396" t="e">
        <f>_xlfn.XLOOKUP(UTILIZADAS[[#This Row],[Contacto1]],Tabla2[phone_number_dialed],Tabla2[status_name],,0)</f>
        <v>#N/A</v>
      </c>
    </row>
    <row r="1397" spans="1:22">
      <c r="A1397" t="s">
        <v>4305</v>
      </c>
      <c r="B1397" t="s">
        <v>4366</v>
      </c>
      <c r="C1397" s="4">
        <v>365082650000</v>
      </c>
      <c r="D1397" t="s">
        <v>4305</v>
      </c>
      <c r="G1397" s="174">
        <v>46143</v>
      </c>
      <c r="H1397">
        <v>61338803</v>
      </c>
      <c r="I1397">
        <v>61338803</v>
      </c>
      <c r="O1397" s="174">
        <v>46143</v>
      </c>
      <c r="S1397" t="s">
        <v>4367</v>
      </c>
      <c r="T1397" s="176" t="s">
        <v>64</v>
      </c>
      <c r="U1397" t="s">
        <v>65</v>
      </c>
      <c r="V1397" t="e">
        <f>_xlfn.XLOOKUP(UTILIZADAS[[#This Row],[Contacto1]],Tabla2[phone_number_dialed],Tabla2[status_name],,0)</f>
        <v>#N/A</v>
      </c>
    </row>
    <row r="1398" spans="1:22">
      <c r="A1398" t="s">
        <v>4305</v>
      </c>
      <c r="B1398" t="s">
        <v>79</v>
      </c>
      <c r="C1398" s="4">
        <v>366011660000</v>
      </c>
      <c r="D1398" t="s">
        <v>4305</v>
      </c>
      <c r="G1398" s="174">
        <v>46143</v>
      </c>
      <c r="H1398">
        <v>61354256</v>
      </c>
      <c r="I1398">
        <v>61354256</v>
      </c>
      <c r="O1398" s="174">
        <v>46143</v>
      </c>
      <c r="S1398" t="s">
        <v>80</v>
      </c>
      <c r="T1398" s="175" t="s">
        <v>64</v>
      </c>
      <c r="U1398" t="s">
        <v>65</v>
      </c>
      <c r="V1398" t="e">
        <f>_xlfn.XLOOKUP(UTILIZADAS[[#This Row],[Contacto1]],Tabla2[phone_number_dialed],Tabla2[status_name],,0)</f>
        <v>#N/A</v>
      </c>
    </row>
    <row r="1399" spans="1:22">
      <c r="A1399" t="s">
        <v>4305</v>
      </c>
      <c r="B1399" t="s">
        <v>4368</v>
      </c>
      <c r="C1399" s="4">
        <v>361057550000</v>
      </c>
      <c r="D1399" t="s">
        <v>4305</v>
      </c>
      <c r="G1399" s="174">
        <v>46143</v>
      </c>
      <c r="H1399">
        <v>61373231</v>
      </c>
      <c r="I1399">
        <v>61373231</v>
      </c>
      <c r="O1399" s="174">
        <v>46143</v>
      </c>
      <c r="S1399" t="s">
        <v>4369</v>
      </c>
      <c r="T1399" s="176" t="s">
        <v>64</v>
      </c>
      <c r="U1399" t="s">
        <v>65</v>
      </c>
      <c r="V1399" t="e">
        <f>_xlfn.XLOOKUP(UTILIZADAS[[#This Row],[Contacto1]],Tabla2[phone_number_dialed],Tabla2[status_name],,0)</f>
        <v>#N/A</v>
      </c>
    </row>
    <row r="1400" spans="1:22">
      <c r="A1400" t="s">
        <v>4305</v>
      </c>
      <c r="B1400" t="s">
        <v>2166</v>
      </c>
      <c r="C1400" s="4">
        <v>357362200000</v>
      </c>
      <c r="D1400" t="s">
        <v>4305</v>
      </c>
      <c r="G1400" s="174">
        <v>46143</v>
      </c>
      <c r="H1400">
        <v>61391426</v>
      </c>
      <c r="I1400">
        <v>61391426</v>
      </c>
      <c r="O1400" s="174">
        <v>46143</v>
      </c>
      <c r="S1400" t="s">
        <v>3629</v>
      </c>
      <c r="T1400" s="175" t="s">
        <v>64</v>
      </c>
      <c r="U1400" t="s">
        <v>65</v>
      </c>
      <c r="V1400" t="e">
        <f>_xlfn.XLOOKUP(UTILIZADAS[[#This Row],[Contacto1]],Tabla2[phone_number_dialed],Tabla2[status_name],,0)</f>
        <v>#N/A</v>
      </c>
    </row>
    <row r="1401" spans="1:22">
      <c r="A1401" t="s">
        <v>4305</v>
      </c>
      <c r="B1401" t="s">
        <v>4370</v>
      </c>
      <c r="C1401" s="4">
        <v>361076950000</v>
      </c>
      <c r="D1401" t="s">
        <v>4305</v>
      </c>
      <c r="G1401" s="174">
        <v>46143</v>
      </c>
      <c r="H1401">
        <v>61402787</v>
      </c>
      <c r="I1401">
        <v>61402787</v>
      </c>
      <c r="O1401" s="174">
        <v>46143</v>
      </c>
      <c r="S1401" t="s">
        <v>4371</v>
      </c>
      <c r="T1401" s="176" t="s">
        <v>64</v>
      </c>
      <c r="U1401" t="s">
        <v>65</v>
      </c>
      <c r="V1401" t="e">
        <f>_xlfn.XLOOKUP(UTILIZADAS[[#This Row],[Contacto1]],Tabla2[phone_number_dialed],Tabla2[status_name],,0)</f>
        <v>#N/A</v>
      </c>
    </row>
    <row r="1402" spans="1:22">
      <c r="A1402" t="s">
        <v>4305</v>
      </c>
      <c r="B1402" t="s">
        <v>333</v>
      </c>
      <c r="C1402" s="4">
        <v>355376090000</v>
      </c>
      <c r="D1402" t="s">
        <v>4305</v>
      </c>
      <c r="G1402" s="174">
        <v>46143</v>
      </c>
      <c r="H1402">
        <v>61403797</v>
      </c>
      <c r="I1402">
        <v>61403797</v>
      </c>
      <c r="O1402" s="174">
        <v>46143</v>
      </c>
      <c r="S1402" t="s">
        <v>334</v>
      </c>
      <c r="T1402" s="91" t="s">
        <v>64</v>
      </c>
      <c r="U1402" t="s">
        <v>593</v>
      </c>
      <c r="V1402" t="e">
        <f>_xlfn.XLOOKUP(UTILIZADAS[[#This Row],[Contacto1]],Tabla2[phone_number_dialed],Tabla2[status_name],,0)</f>
        <v>#N/A</v>
      </c>
    </row>
    <row r="1403" spans="1:22">
      <c r="A1403" t="s">
        <v>4305</v>
      </c>
      <c r="B1403" t="s">
        <v>4155</v>
      </c>
      <c r="C1403" s="4">
        <v>364017280000</v>
      </c>
      <c r="D1403" t="s">
        <v>4305</v>
      </c>
      <c r="G1403" s="174">
        <v>46143</v>
      </c>
      <c r="H1403">
        <v>61408492</v>
      </c>
      <c r="I1403">
        <v>61408492</v>
      </c>
      <c r="O1403" s="174">
        <v>46143</v>
      </c>
      <c r="S1403" t="s">
        <v>3707</v>
      </c>
      <c r="T1403" s="175" t="s">
        <v>84</v>
      </c>
      <c r="U1403" t="s">
        <v>65</v>
      </c>
      <c r="V1403" t="e">
        <f>_xlfn.XLOOKUP(UTILIZADAS[[#This Row],[Contacto1]],Tabla2[phone_number_dialed],Tabla2[status_name],,0)</f>
        <v>#N/A</v>
      </c>
    </row>
    <row r="1404" spans="1:22">
      <c r="A1404" t="s">
        <v>4305</v>
      </c>
      <c r="B1404" t="s">
        <v>2314</v>
      </c>
      <c r="C1404" s="4">
        <v>369039250000</v>
      </c>
      <c r="D1404" t="s">
        <v>4305</v>
      </c>
      <c r="G1404" s="174">
        <v>46143</v>
      </c>
      <c r="H1404">
        <v>61441494</v>
      </c>
      <c r="I1404">
        <v>61441494</v>
      </c>
      <c r="O1404" s="174">
        <v>46143</v>
      </c>
      <c r="S1404" t="s">
        <v>3911</v>
      </c>
      <c r="T1404" s="176" t="s">
        <v>64</v>
      </c>
      <c r="U1404" t="s">
        <v>65</v>
      </c>
      <c r="V1404" t="e">
        <f>_xlfn.XLOOKUP(UTILIZADAS[[#This Row],[Contacto1]],Tabla2[phone_number_dialed],Tabla2[status_name],,0)</f>
        <v>#N/A</v>
      </c>
    </row>
    <row r="1405" spans="1:22">
      <c r="A1405" t="s">
        <v>4305</v>
      </c>
      <c r="B1405" t="s">
        <v>477</v>
      </c>
      <c r="C1405" s="4">
        <v>351368460000</v>
      </c>
      <c r="D1405" t="s">
        <v>4305</v>
      </c>
      <c r="G1405" s="174">
        <v>46143</v>
      </c>
      <c r="H1405">
        <v>61473145</v>
      </c>
      <c r="I1405">
        <v>61473145</v>
      </c>
      <c r="O1405" s="174">
        <v>46143</v>
      </c>
      <c r="S1405" t="s">
        <v>478</v>
      </c>
      <c r="T1405" s="91" t="s">
        <v>64</v>
      </c>
      <c r="U1405" t="s">
        <v>593</v>
      </c>
      <c r="V1405" t="e">
        <f>_xlfn.XLOOKUP(UTILIZADAS[[#This Row],[Contacto1]],Tabla2[phone_number_dialed],Tabla2[status_name],,0)</f>
        <v>#N/A</v>
      </c>
    </row>
    <row r="1406" spans="1:22">
      <c r="A1406" t="s">
        <v>4305</v>
      </c>
      <c r="B1406" t="s">
        <v>4372</v>
      </c>
      <c r="C1406" s="4">
        <v>361020900000</v>
      </c>
      <c r="D1406" t="s">
        <v>4305</v>
      </c>
      <c r="G1406" s="174">
        <v>46143</v>
      </c>
      <c r="H1406">
        <v>61473648</v>
      </c>
      <c r="I1406">
        <v>61473648</v>
      </c>
      <c r="O1406" s="174">
        <v>46143</v>
      </c>
      <c r="S1406" t="s">
        <v>4373</v>
      </c>
      <c r="T1406" s="91" t="s">
        <v>64</v>
      </c>
      <c r="U1406" t="s">
        <v>4319</v>
      </c>
      <c r="V1406" t="e">
        <f>_xlfn.XLOOKUP(UTILIZADAS[[#This Row],[Contacto1]],Tabla2[phone_number_dialed],Tabla2[status_name],,0)</f>
        <v>#N/A</v>
      </c>
    </row>
    <row r="1407" spans="1:22">
      <c r="A1407" t="s">
        <v>4305</v>
      </c>
      <c r="B1407" t="s">
        <v>4374</v>
      </c>
      <c r="C1407" s="4">
        <v>803956250000</v>
      </c>
      <c r="D1407" t="s">
        <v>4305</v>
      </c>
      <c r="G1407" s="174">
        <v>46143</v>
      </c>
      <c r="H1407">
        <v>61520827</v>
      </c>
      <c r="I1407">
        <v>61520827</v>
      </c>
      <c r="O1407" s="174">
        <v>46143</v>
      </c>
      <c r="S1407" t="s">
        <v>4375</v>
      </c>
      <c r="T1407" s="175" t="s">
        <v>85</v>
      </c>
      <c r="U1407" t="s">
        <v>65</v>
      </c>
      <c r="V1407" t="e">
        <f>_xlfn.XLOOKUP(UTILIZADAS[[#This Row],[Contacto1]],Tabla2[phone_number_dialed],Tabla2[status_name],,0)</f>
        <v>#N/A</v>
      </c>
    </row>
    <row r="1408" spans="1:22">
      <c r="A1408" t="s">
        <v>4305</v>
      </c>
      <c r="B1408" t="s">
        <v>4376</v>
      </c>
      <c r="C1408" s="4">
        <v>206054610000</v>
      </c>
      <c r="D1408" t="s">
        <v>4305</v>
      </c>
      <c r="G1408" s="174">
        <v>46143</v>
      </c>
      <c r="H1408">
        <v>61573042</v>
      </c>
      <c r="I1408">
        <v>61573042</v>
      </c>
      <c r="O1408" s="174">
        <v>46143</v>
      </c>
      <c r="S1408" t="s">
        <v>4377</v>
      </c>
      <c r="T1408" s="176" t="s">
        <v>64</v>
      </c>
      <c r="U1408" t="s">
        <v>65</v>
      </c>
      <c r="V1408" t="e">
        <f>_xlfn.XLOOKUP(UTILIZADAS[[#This Row],[Contacto1]],Tabla2[phone_number_dialed],Tabla2[status_name],,0)</f>
        <v>#N/A</v>
      </c>
    </row>
    <row r="1409" spans="1:22">
      <c r="A1409" t="s">
        <v>4305</v>
      </c>
      <c r="B1409" t="s">
        <v>531</v>
      </c>
      <c r="C1409" s="4">
        <v>356334410000</v>
      </c>
      <c r="D1409" t="s">
        <v>4305</v>
      </c>
      <c r="G1409" s="174">
        <v>46143</v>
      </c>
      <c r="H1409">
        <v>61603045</v>
      </c>
      <c r="I1409">
        <v>61603045</v>
      </c>
      <c r="O1409" s="174">
        <v>46143</v>
      </c>
      <c r="S1409" t="s">
        <v>532</v>
      </c>
      <c r="T1409" s="91" t="s">
        <v>64</v>
      </c>
      <c r="U1409" t="s">
        <v>593</v>
      </c>
      <c r="V1409" t="e">
        <f>_xlfn.XLOOKUP(UTILIZADAS[[#This Row],[Contacto1]],Tabla2[phone_number_dialed],Tabla2[status_name],,0)</f>
        <v>#N/A</v>
      </c>
    </row>
    <row r="1410" spans="1:22">
      <c r="A1410" t="s">
        <v>4305</v>
      </c>
      <c r="B1410" t="s">
        <v>2270</v>
      </c>
      <c r="C1410" s="4">
        <v>368033060000</v>
      </c>
      <c r="D1410" t="s">
        <v>4305</v>
      </c>
      <c r="G1410" s="174">
        <v>46143</v>
      </c>
      <c r="H1410">
        <v>61607001</v>
      </c>
      <c r="I1410">
        <v>61607001</v>
      </c>
      <c r="O1410" s="174">
        <v>46143</v>
      </c>
      <c r="S1410" t="s">
        <v>3825</v>
      </c>
      <c r="T1410" s="175" t="s">
        <v>84</v>
      </c>
      <c r="U1410" t="s">
        <v>65</v>
      </c>
      <c r="V1410" t="e">
        <f>_xlfn.XLOOKUP(UTILIZADAS[[#This Row],[Contacto1]],Tabla2[phone_number_dialed],Tabla2[status_name],,0)</f>
        <v>#N/A</v>
      </c>
    </row>
    <row r="1411" spans="1:22">
      <c r="A1411" t="s">
        <v>4305</v>
      </c>
      <c r="B1411" t="s">
        <v>2168</v>
      </c>
      <c r="C1411" s="4">
        <v>358380770000</v>
      </c>
      <c r="D1411" t="s">
        <v>4305</v>
      </c>
      <c r="G1411" s="174">
        <v>46143</v>
      </c>
      <c r="H1411">
        <v>61609931</v>
      </c>
      <c r="I1411">
        <v>61609931</v>
      </c>
      <c r="O1411" s="174">
        <v>46143</v>
      </c>
      <c r="S1411" t="s">
        <v>3633</v>
      </c>
      <c r="T1411" s="176" t="s">
        <v>64</v>
      </c>
      <c r="U1411" t="s">
        <v>65</v>
      </c>
      <c r="V1411" t="e">
        <f>_xlfn.XLOOKUP(UTILIZADAS[[#This Row],[Contacto1]],Tabla2[phone_number_dialed],Tabla2[status_name],,0)</f>
        <v>#N/A</v>
      </c>
    </row>
    <row r="1412" spans="1:22">
      <c r="A1412" t="s">
        <v>4305</v>
      </c>
      <c r="B1412" t="s">
        <v>4176</v>
      </c>
      <c r="C1412" s="4">
        <v>363026030000</v>
      </c>
      <c r="D1412" t="s">
        <v>4305</v>
      </c>
      <c r="G1412" s="174">
        <v>46143</v>
      </c>
      <c r="H1412">
        <v>61617598</v>
      </c>
      <c r="I1412">
        <v>61617598</v>
      </c>
      <c r="O1412" s="174">
        <v>46143</v>
      </c>
      <c r="S1412" t="s">
        <v>3749</v>
      </c>
      <c r="T1412" s="175" t="s">
        <v>84</v>
      </c>
      <c r="U1412" t="s">
        <v>65</v>
      </c>
      <c r="V1412" t="e">
        <f>_xlfn.XLOOKUP(UTILIZADAS[[#This Row],[Contacto1]],Tabla2[phone_number_dialed],Tabla2[status_name],,0)</f>
        <v>#N/A</v>
      </c>
    </row>
    <row r="1413" spans="1:22">
      <c r="A1413" t="s">
        <v>4305</v>
      </c>
      <c r="B1413" t="s">
        <v>1366</v>
      </c>
      <c r="C1413" s="4">
        <v>357372660000</v>
      </c>
      <c r="D1413" t="s">
        <v>4305</v>
      </c>
      <c r="G1413" s="174">
        <v>46143</v>
      </c>
      <c r="H1413">
        <v>61619039</v>
      </c>
      <c r="I1413">
        <v>61619039</v>
      </c>
      <c r="O1413" s="174">
        <v>46143</v>
      </c>
      <c r="S1413" t="s">
        <v>1367</v>
      </c>
      <c r="T1413" s="176" t="s">
        <v>64</v>
      </c>
      <c r="U1413" t="s">
        <v>65</v>
      </c>
      <c r="V1413" t="e">
        <f>_xlfn.XLOOKUP(UTILIZADAS[[#This Row],[Contacto1]],Tabla2[phone_number_dialed],Tabla2[status_name],,0)</f>
        <v>#N/A</v>
      </c>
    </row>
    <row r="1414" spans="1:22">
      <c r="A1414" t="s">
        <v>4305</v>
      </c>
      <c r="B1414" t="s">
        <v>4378</v>
      </c>
      <c r="C1414" s="4">
        <v>361082610000</v>
      </c>
      <c r="D1414" t="s">
        <v>4305</v>
      </c>
      <c r="G1414" s="174">
        <v>46143</v>
      </c>
      <c r="H1414">
        <v>61621914</v>
      </c>
      <c r="I1414">
        <v>61621914</v>
      </c>
      <c r="O1414" s="174">
        <v>46143</v>
      </c>
      <c r="S1414" t="s">
        <v>4379</v>
      </c>
      <c r="T1414" s="175" t="s">
        <v>64</v>
      </c>
      <c r="U1414" t="s">
        <v>65</v>
      </c>
      <c r="V1414" t="e">
        <f>_xlfn.XLOOKUP(UTILIZADAS[[#This Row],[Contacto1]],Tabla2[phone_number_dialed],Tabla2[status_name],,0)</f>
        <v>#N/A</v>
      </c>
    </row>
    <row r="1415" spans="1:22">
      <c r="A1415" t="s">
        <v>4305</v>
      </c>
      <c r="B1415" t="s">
        <v>304</v>
      </c>
      <c r="C1415" s="4">
        <v>359382360000</v>
      </c>
      <c r="D1415" t="s">
        <v>4305</v>
      </c>
      <c r="G1415" s="174">
        <v>46143</v>
      </c>
      <c r="H1415">
        <v>61622585</v>
      </c>
      <c r="I1415">
        <v>61622585</v>
      </c>
      <c r="O1415" s="174">
        <v>46143</v>
      </c>
      <c r="S1415" t="s">
        <v>305</v>
      </c>
      <c r="T1415" s="91" t="s">
        <v>64</v>
      </c>
      <c r="U1415" t="s">
        <v>593</v>
      </c>
      <c r="V1415" t="e">
        <f>_xlfn.XLOOKUP(UTILIZADAS[[#This Row],[Contacto1]],Tabla2[phone_number_dialed],Tabla2[status_name],,0)</f>
        <v>#N/A</v>
      </c>
    </row>
    <row r="1416" spans="1:22">
      <c r="A1416" t="s">
        <v>4305</v>
      </c>
      <c r="B1416" t="s">
        <v>1160</v>
      </c>
      <c r="C1416" s="4">
        <v>355386920000</v>
      </c>
      <c r="D1416" t="s">
        <v>4305</v>
      </c>
      <c r="G1416" s="174">
        <v>46143</v>
      </c>
      <c r="H1416">
        <v>61624504</v>
      </c>
      <c r="I1416">
        <v>61624504</v>
      </c>
      <c r="O1416" s="174">
        <v>46143</v>
      </c>
      <c r="S1416" t="s">
        <v>1161</v>
      </c>
      <c r="T1416" s="176" t="s">
        <v>64</v>
      </c>
      <c r="U1416" t="s">
        <v>65</v>
      </c>
      <c r="V1416" t="e">
        <f>_xlfn.XLOOKUP(UTILIZADAS[[#This Row],[Contacto1]],Tabla2[phone_number_dialed],Tabla2[status_name],,0)</f>
        <v>#N/A</v>
      </c>
    </row>
    <row r="1417" spans="1:22">
      <c r="A1417" t="s">
        <v>4305</v>
      </c>
      <c r="B1417" t="s">
        <v>4380</v>
      </c>
      <c r="C1417" s="4">
        <v>364059380000</v>
      </c>
      <c r="D1417" t="s">
        <v>4305</v>
      </c>
      <c r="G1417" s="174">
        <v>46143</v>
      </c>
      <c r="H1417">
        <v>61625857</v>
      </c>
      <c r="I1417">
        <v>61625857</v>
      </c>
      <c r="O1417" s="174">
        <v>46143</v>
      </c>
      <c r="S1417" t="s">
        <v>4381</v>
      </c>
      <c r="T1417" s="175" t="s">
        <v>64</v>
      </c>
      <c r="U1417" t="s">
        <v>65</v>
      </c>
      <c r="V1417" t="e">
        <f>_xlfn.XLOOKUP(UTILIZADAS[[#This Row],[Contacto1]],Tabla2[phone_number_dialed],Tabla2[status_name],,0)</f>
        <v>#N/A</v>
      </c>
    </row>
    <row r="1418" spans="1:22">
      <c r="A1418" t="s">
        <v>4305</v>
      </c>
      <c r="B1418" t="s">
        <v>1480</v>
      </c>
      <c r="C1418" s="4">
        <v>353363710000</v>
      </c>
      <c r="D1418" t="s">
        <v>4305</v>
      </c>
      <c r="G1418" s="174">
        <v>46143</v>
      </c>
      <c r="H1418">
        <v>61626717</v>
      </c>
      <c r="I1418">
        <v>61626717</v>
      </c>
      <c r="O1418" s="174">
        <v>46143</v>
      </c>
      <c r="S1418" t="s">
        <v>1481</v>
      </c>
      <c r="T1418" s="176" t="s">
        <v>64</v>
      </c>
      <c r="U1418" t="s">
        <v>65</v>
      </c>
      <c r="V1418" t="e">
        <f>_xlfn.XLOOKUP(UTILIZADAS[[#This Row],[Contacto1]],Tabla2[phone_number_dialed],Tabla2[status_name],,0)</f>
        <v>#N/A</v>
      </c>
    </row>
    <row r="1419" spans="1:22">
      <c r="A1419" t="s">
        <v>4305</v>
      </c>
      <c r="B1419" t="s">
        <v>4221</v>
      </c>
      <c r="C1419" s="4">
        <v>365036580000</v>
      </c>
      <c r="D1419" t="s">
        <v>4305</v>
      </c>
      <c r="G1419" s="174">
        <v>46143</v>
      </c>
      <c r="H1419">
        <v>61629844</v>
      </c>
      <c r="I1419">
        <v>61629844</v>
      </c>
      <c r="O1419" s="174">
        <v>46143</v>
      </c>
      <c r="S1419" t="s">
        <v>3847</v>
      </c>
      <c r="T1419" s="175" t="s">
        <v>84</v>
      </c>
      <c r="U1419" t="s">
        <v>65</v>
      </c>
      <c r="V1419" t="e">
        <f>_xlfn.XLOOKUP(UTILIZADAS[[#This Row],[Contacto1]],Tabla2[phone_number_dialed],Tabla2[status_name],,0)</f>
        <v>#N/A</v>
      </c>
    </row>
    <row r="1420" spans="1:22">
      <c r="A1420" t="s">
        <v>4305</v>
      </c>
      <c r="B1420" t="s">
        <v>4202</v>
      </c>
      <c r="C1420" s="4">
        <v>363028110000</v>
      </c>
      <c r="D1420" t="s">
        <v>4305</v>
      </c>
      <c r="G1420" s="174">
        <v>46143</v>
      </c>
      <c r="H1420">
        <v>61641852</v>
      </c>
      <c r="I1420">
        <v>61641852</v>
      </c>
      <c r="O1420" s="174">
        <v>46143</v>
      </c>
      <c r="S1420" t="s">
        <v>3799</v>
      </c>
      <c r="T1420" s="176" t="s">
        <v>85</v>
      </c>
      <c r="U1420" t="s">
        <v>65</v>
      </c>
      <c r="V1420" t="e">
        <f>_xlfn.XLOOKUP(UTILIZADAS[[#This Row],[Contacto1]],Tabla2[phone_number_dialed],Tabla2[status_name],,0)</f>
        <v>#N/A</v>
      </c>
    </row>
    <row r="1421" spans="1:22">
      <c r="A1421" t="s">
        <v>4305</v>
      </c>
      <c r="B1421" t="s">
        <v>4382</v>
      </c>
      <c r="C1421" s="4">
        <v>337004780000</v>
      </c>
      <c r="D1421" t="s">
        <v>4305</v>
      </c>
      <c r="G1421" s="174">
        <v>46143</v>
      </c>
      <c r="H1421">
        <v>61642920</v>
      </c>
      <c r="I1421">
        <v>61642920</v>
      </c>
      <c r="O1421" s="174">
        <v>46143</v>
      </c>
      <c r="S1421" t="s">
        <v>4383</v>
      </c>
      <c r="T1421" s="175" t="s">
        <v>64</v>
      </c>
      <c r="U1421" t="s">
        <v>65</v>
      </c>
      <c r="V1421" t="e">
        <f>_xlfn.XLOOKUP(UTILIZADAS[[#This Row],[Contacto1]],Tabla2[phone_number_dialed],Tabla2[status_name],,0)</f>
        <v>#N/A</v>
      </c>
    </row>
    <row r="1422" spans="1:22">
      <c r="A1422" t="s">
        <v>4305</v>
      </c>
      <c r="B1422" t="s">
        <v>4384</v>
      </c>
      <c r="C1422" s="4">
        <v>367075490000</v>
      </c>
      <c r="D1422" t="s">
        <v>4305</v>
      </c>
      <c r="G1422" s="174">
        <v>46143</v>
      </c>
      <c r="H1422">
        <v>61646786</v>
      </c>
      <c r="I1422">
        <v>61646786</v>
      </c>
      <c r="O1422" s="174">
        <v>46143</v>
      </c>
      <c r="S1422" t="s">
        <v>4385</v>
      </c>
      <c r="T1422" s="176" t="s">
        <v>64</v>
      </c>
      <c r="U1422" t="s">
        <v>65</v>
      </c>
      <c r="V1422" t="e">
        <f>_xlfn.XLOOKUP(UTILIZADAS[[#This Row],[Contacto1]],Tabla2[phone_number_dialed],Tabla2[status_name],,0)</f>
        <v>#N/A</v>
      </c>
    </row>
    <row r="1423" spans="1:22">
      <c r="A1423" t="s">
        <v>4305</v>
      </c>
      <c r="B1423" t="s">
        <v>4386</v>
      </c>
      <c r="C1423" s="4">
        <v>368008220000</v>
      </c>
      <c r="D1423" t="s">
        <v>4305</v>
      </c>
      <c r="G1423" s="174">
        <v>46143</v>
      </c>
      <c r="H1423">
        <v>61647645</v>
      </c>
      <c r="I1423">
        <v>61647645</v>
      </c>
      <c r="O1423" s="174">
        <v>46143</v>
      </c>
      <c r="S1423" t="s">
        <v>4387</v>
      </c>
      <c r="T1423" s="91" t="s">
        <v>64</v>
      </c>
      <c r="U1423" t="s">
        <v>4319</v>
      </c>
      <c r="V1423" t="e">
        <f>_xlfn.XLOOKUP(UTILIZADAS[[#This Row],[Contacto1]],Tabla2[phone_number_dialed],Tabla2[status_name],,0)</f>
        <v>#N/A</v>
      </c>
    </row>
    <row r="1424" spans="1:22">
      <c r="A1424" t="s">
        <v>4305</v>
      </c>
      <c r="B1424" t="s">
        <v>1154</v>
      </c>
      <c r="C1424" s="4">
        <v>351386440000</v>
      </c>
      <c r="D1424" t="s">
        <v>4305</v>
      </c>
      <c r="G1424" s="174">
        <v>46143</v>
      </c>
      <c r="H1424">
        <v>61652012</v>
      </c>
      <c r="I1424">
        <v>61652012</v>
      </c>
      <c r="O1424" s="174">
        <v>46143</v>
      </c>
      <c r="S1424" t="s">
        <v>1155</v>
      </c>
      <c r="T1424" s="91" t="s">
        <v>64</v>
      </c>
      <c r="U1424" t="s">
        <v>593</v>
      </c>
      <c r="V1424" t="e">
        <f>_xlfn.XLOOKUP(UTILIZADAS[[#This Row],[Contacto1]],Tabla2[phone_number_dialed],Tabla2[status_name],,0)</f>
        <v>#N/A</v>
      </c>
    </row>
    <row r="1425" spans="1:22">
      <c r="A1425" t="s">
        <v>4305</v>
      </c>
      <c r="B1425" t="s">
        <v>1490</v>
      </c>
      <c r="C1425" s="4">
        <v>358198720000</v>
      </c>
      <c r="D1425" t="s">
        <v>4305</v>
      </c>
      <c r="G1425" s="174">
        <v>46143</v>
      </c>
      <c r="H1425">
        <v>61667807</v>
      </c>
      <c r="I1425">
        <v>61667807</v>
      </c>
      <c r="O1425" s="174">
        <v>46143</v>
      </c>
      <c r="S1425" t="s">
        <v>1491</v>
      </c>
      <c r="T1425" s="175" t="s">
        <v>64</v>
      </c>
      <c r="U1425" t="s">
        <v>65</v>
      </c>
      <c r="V1425" t="e">
        <f>_xlfn.XLOOKUP(UTILIZADAS[[#This Row],[Contacto1]],Tabla2[phone_number_dialed],Tabla2[status_name],,0)</f>
        <v>#N/A</v>
      </c>
    </row>
    <row r="1426" spans="1:22">
      <c r="A1426" t="s">
        <v>4305</v>
      </c>
      <c r="B1426" t="s">
        <v>4388</v>
      </c>
      <c r="C1426" s="4">
        <v>368092180000</v>
      </c>
      <c r="D1426" t="s">
        <v>4305</v>
      </c>
      <c r="G1426" s="174">
        <v>46143</v>
      </c>
      <c r="H1426">
        <v>61677688</v>
      </c>
      <c r="I1426">
        <v>61677688</v>
      </c>
      <c r="O1426" s="174">
        <v>46143</v>
      </c>
      <c r="S1426" t="s">
        <v>4389</v>
      </c>
      <c r="T1426" s="176" t="s">
        <v>64</v>
      </c>
      <c r="U1426" t="s">
        <v>65</v>
      </c>
      <c r="V1426" t="e">
        <f>_xlfn.XLOOKUP(UTILIZADAS[[#This Row],[Contacto1]],Tabla2[phone_number_dialed],Tabla2[status_name],,0)</f>
        <v>#N/A</v>
      </c>
    </row>
    <row r="1427" spans="1:22">
      <c r="A1427" t="s">
        <v>4305</v>
      </c>
      <c r="B1427" t="s">
        <v>4390</v>
      </c>
      <c r="C1427" s="4">
        <v>365053970000</v>
      </c>
      <c r="D1427" t="s">
        <v>4305</v>
      </c>
      <c r="G1427" s="174">
        <v>46143</v>
      </c>
      <c r="H1427">
        <v>61732456</v>
      </c>
      <c r="I1427">
        <v>61732456</v>
      </c>
      <c r="O1427" s="174">
        <v>46143</v>
      </c>
      <c r="S1427" t="s">
        <v>4391</v>
      </c>
      <c r="T1427" s="175" t="s">
        <v>64</v>
      </c>
      <c r="U1427" t="s">
        <v>65</v>
      </c>
      <c r="V1427" t="e">
        <f>_xlfn.XLOOKUP(UTILIZADAS[[#This Row],[Contacto1]],Tabla2[phone_number_dialed],Tabla2[status_name],,0)</f>
        <v>#N/A</v>
      </c>
    </row>
    <row r="1428" spans="1:22">
      <c r="A1428" t="s">
        <v>4305</v>
      </c>
      <c r="B1428" t="s">
        <v>4392</v>
      </c>
      <c r="C1428" s="4">
        <v>361020570000</v>
      </c>
      <c r="D1428" t="s">
        <v>4305</v>
      </c>
      <c r="G1428" s="174">
        <v>46143</v>
      </c>
      <c r="H1428">
        <v>61750050</v>
      </c>
      <c r="I1428">
        <v>61750050</v>
      </c>
      <c r="O1428" s="174">
        <v>46143</v>
      </c>
      <c r="S1428" t="s">
        <v>4393</v>
      </c>
      <c r="T1428" s="91" t="s">
        <v>64</v>
      </c>
      <c r="U1428" t="s">
        <v>4319</v>
      </c>
      <c r="V1428" t="e">
        <f>_xlfn.XLOOKUP(UTILIZADAS[[#This Row],[Contacto1]],Tabla2[phone_number_dialed],Tabla2[status_name],,0)</f>
        <v>#N/A</v>
      </c>
    </row>
    <row r="1429" spans="1:22">
      <c r="A1429" t="s">
        <v>4305</v>
      </c>
      <c r="B1429" t="s">
        <v>4394</v>
      </c>
      <c r="C1429" s="4">
        <v>365086840000</v>
      </c>
      <c r="D1429" t="s">
        <v>4305</v>
      </c>
      <c r="G1429" s="174">
        <v>46143</v>
      </c>
      <c r="H1429">
        <v>61757220</v>
      </c>
      <c r="I1429">
        <v>61757220</v>
      </c>
      <c r="O1429" s="174">
        <v>46143</v>
      </c>
      <c r="S1429" t="s">
        <v>4395</v>
      </c>
      <c r="T1429" s="176" t="s">
        <v>64</v>
      </c>
      <c r="U1429" t="s">
        <v>65</v>
      </c>
      <c r="V1429" t="e">
        <f>_xlfn.XLOOKUP(UTILIZADAS[[#This Row],[Contacto1]],Tabla2[phone_number_dialed],Tabla2[status_name],,0)</f>
        <v>#N/A</v>
      </c>
    </row>
    <row r="1430" spans="1:22">
      <c r="A1430" t="s">
        <v>4305</v>
      </c>
      <c r="B1430" t="s">
        <v>1179</v>
      </c>
      <c r="C1430" s="4">
        <v>357383640000</v>
      </c>
      <c r="D1430" t="s">
        <v>4305</v>
      </c>
      <c r="G1430" s="174">
        <v>46143</v>
      </c>
      <c r="H1430">
        <v>61760559</v>
      </c>
      <c r="I1430">
        <v>61760559</v>
      </c>
      <c r="O1430" s="174">
        <v>46143</v>
      </c>
      <c r="S1430" t="s">
        <v>1180</v>
      </c>
      <c r="T1430" s="175" t="s">
        <v>64</v>
      </c>
      <c r="U1430" t="s">
        <v>65</v>
      </c>
      <c r="V1430" t="e">
        <f>_xlfn.XLOOKUP(UTILIZADAS[[#This Row],[Contacto1]],Tabla2[phone_number_dialed],Tabla2[status_name],,0)</f>
        <v>#N/A</v>
      </c>
    </row>
    <row r="1431" spans="1:22">
      <c r="A1431" t="s">
        <v>4305</v>
      </c>
      <c r="B1431" t="s">
        <v>519</v>
      </c>
      <c r="C1431" s="4">
        <v>351358170000</v>
      </c>
      <c r="D1431" t="s">
        <v>4305</v>
      </c>
      <c r="G1431" s="174">
        <v>46143</v>
      </c>
      <c r="H1431">
        <v>61762204</v>
      </c>
      <c r="I1431">
        <v>61762204</v>
      </c>
      <c r="O1431" s="174">
        <v>46143</v>
      </c>
      <c r="S1431" t="s">
        <v>520</v>
      </c>
      <c r="T1431" s="91" t="s">
        <v>64</v>
      </c>
      <c r="U1431" t="s">
        <v>593</v>
      </c>
      <c r="V1431" t="e">
        <f>_xlfn.XLOOKUP(UTILIZADAS[[#This Row],[Contacto1]],Tabla2[phone_number_dialed],Tabla2[status_name],,0)</f>
        <v>#N/A</v>
      </c>
    </row>
    <row r="1432" spans="1:22">
      <c r="A1432" t="s">
        <v>4305</v>
      </c>
      <c r="B1432" t="s">
        <v>4396</v>
      </c>
      <c r="C1432" s="4">
        <v>369075100000</v>
      </c>
      <c r="D1432" t="s">
        <v>4305</v>
      </c>
      <c r="G1432" s="174">
        <v>46143</v>
      </c>
      <c r="H1432">
        <v>61768667</v>
      </c>
      <c r="I1432">
        <v>61768667</v>
      </c>
      <c r="O1432" s="174">
        <v>46143</v>
      </c>
      <c r="S1432" t="s">
        <v>4397</v>
      </c>
      <c r="T1432" s="176" t="s">
        <v>64</v>
      </c>
      <c r="U1432" t="s">
        <v>65</v>
      </c>
      <c r="V1432" t="e">
        <f>_xlfn.XLOOKUP(UTILIZADAS[[#This Row],[Contacto1]],Tabla2[phone_number_dialed],Tabla2[status_name],,0)</f>
        <v>#N/A</v>
      </c>
    </row>
    <row r="1433" spans="1:22">
      <c r="A1433" t="s">
        <v>4305</v>
      </c>
      <c r="B1433" t="s">
        <v>4398</v>
      </c>
      <c r="C1433" s="4">
        <v>366021580000</v>
      </c>
      <c r="D1433" t="s">
        <v>4305</v>
      </c>
      <c r="G1433" s="174">
        <v>46143</v>
      </c>
      <c r="H1433">
        <v>61772742</v>
      </c>
      <c r="I1433">
        <v>61772742</v>
      </c>
      <c r="O1433" s="174">
        <v>46143</v>
      </c>
      <c r="S1433" t="s">
        <v>4399</v>
      </c>
      <c r="T1433" s="91" t="s">
        <v>64</v>
      </c>
      <c r="U1433" t="s">
        <v>4319</v>
      </c>
      <c r="V1433" t="e">
        <f>_xlfn.XLOOKUP(UTILIZADAS[[#This Row],[Contacto1]],Tabla2[phone_number_dialed],Tabla2[status_name],,0)</f>
        <v>#N/A</v>
      </c>
    </row>
    <row r="1434" spans="1:22">
      <c r="A1434" t="s">
        <v>4305</v>
      </c>
      <c r="B1434" t="s">
        <v>4400</v>
      </c>
      <c r="C1434" s="4">
        <v>366093020000</v>
      </c>
      <c r="D1434" t="s">
        <v>4305</v>
      </c>
      <c r="G1434" s="174">
        <v>46143</v>
      </c>
      <c r="H1434">
        <v>61902839</v>
      </c>
      <c r="I1434">
        <v>61902839</v>
      </c>
      <c r="O1434" s="174">
        <v>46143</v>
      </c>
      <c r="S1434" t="s">
        <v>4401</v>
      </c>
      <c r="T1434" s="175" t="s">
        <v>84</v>
      </c>
      <c r="U1434" t="s">
        <v>65</v>
      </c>
      <c r="V1434" t="e">
        <f>_xlfn.XLOOKUP(UTILIZADAS[[#This Row],[Contacto1]],Tabla2[phone_number_dialed],Tabla2[status_name],,0)</f>
        <v>#N/A</v>
      </c>
    </row>
    <row r="1435" spans="1:22">
      <c r="A1435" t="s">
        <v>4305</v>
      </c>
      <c r="B1435" t="s">
        <v>4402</v>
      </c>
      <c r="C1435" s="4">
        <v>368050460000</v>
      </c>
      <c r="D1435" t="s">
        <v>4305</v>
      </c>
      <c r="G1435" s="174">
        <v>46143</v>
      </c>
      <c r="H1435">
        <v>61903275</v>
      </c>
      <c r="I1435">
        <v>61903275</v>
      </c>
      <c r="O1435" s="174">
        <v>46143</v>
      </c>
      <c r="S1435" t="s">
        <v>4403</v>
      </c>
      <c r="T1435" s="176" t="s">
        <v>84</v>
      </c>
      <c r="U1435" t="s">
        <v>65</v>
      </c>
      <c r="V1435" t="e">
        <f>_xlfn.XLOOKUP(UTILIZADAS[[#This Row],[Contacto1]],Tabla2[phone_number_dialed],Tabla2[status_name],,0)</f>
        <v>#N/A</v>
      </c>
    </row>
    <row r="1436" spans="1:22">
      <c r="A1436" t="s">
        <v>4305</v>
      </c>
      <c r="B1436" t="s">
        <v>4404</v>
      </c>
      <c r="C1436" s="4">
        <v>362066750000</v>
      </c>
      <c r="D1436" t="s">
        <v>4305</v>
      </c>
      <c r="G1436" s="174">
        <v>46143</v>
      </c>
      <c r="H1436">
        <v>61905419</v>
      </c>
      <c r="I1436">
        <v>61905419</v>
      </c>
      <c r="O1436" s="174">
        <v>46143</v>
      </c>
      <c r="S1436" t="s">
        <v>4405</v>
      </c>
      <c r="T1436" s="175" t="s">
        <v>64</v>
      </c>
      <c r="U1436" t="s">
        <v>65</v>
      </c>
      <c r="V1436" t="e">
        <f>_xlfn.XLOOKUP(UTILIZADAS[[#This Row],[Contacto1]],Tabla2[phone_number_dialed],Tabla2[status_name],,0)</f>
        <v>#N/A</v>
      </c>
    </row>
    <row r="1437" spans="1:22">
      <c r="A1437" t="s">
        <v>4305</v>
      </c>
      <c r="B1437" t="s">
        <v>4406</v>
      </c>
      <c r="C1437" s="4">
        <v>353257620000</v>
      </c>
      <c r="D1437" t="s">
        <v>4305</v>
      </c>
      <c r="G1437" s="174">
        <v>46143</v>
      </c>
      <c r="H1437">
        <v>61939763</v>
      </c>
      <c r="I1437">
        <v>61939763</v>
      </c>
      <c r="O1437" s="174">
        <v>46143</v>
      </c>
      <c r="S1437" t="s">
        <v>4407</v>
      </c>
      <c r="T1437" s="176" t="s">
        <v>64</v>
      </c>
      <c r="U1437" t="s">
        <v>65</v>
      </c>
      <c r="V1437" t="e">
        <f>_xlfn.XLOOKUP(UTILIZADAS[[#This Row],[Contacto1]],Tabla2[phone_number_dialed],Tabla2[status_name],,0)</f>
        <v>#N/A</v>
      </c>
    </row>
    <row r="1438" spans="1:22">
      <c r="A1438" t="s">
        <v>4305</v>
      </c>
      <c r="B1438" t="s">
        <v>4408</v>
      </c>
      <c r="C1438" s="4">
        <v>362057470000</v>
      </c>
      <c r="D1438" t="s">
        <v>4305</v>
      </c>
      <c r="G1438" s="174">
        <v>46143</v>
      </c>
      <c r="H1438">
        <v>61962461</v>
      </c>
      <c r="I1438">
        <v>61962461</v>
      </c>
      <c r="O1438" s="174">
        <v>46143</v>
      </c>
      <c r="S1438" t="s">
        <v>4409</v>
      </c>
      <c r="T1438" s="175" t="s">
        <v>84</v>
      </c>
      <c r="U1438" t="s">
        <v>65</v>
      </c>
      <c r="V1438" t="e">
        <f>_xlfn.XLOOKUP(UTILIZADAS[[#This Row],[Contacto1]],Tabla2[phone_number_dialed],Tabla2[status_name],,0)</f>
        <v>#N/A</v>
      </c>
    </row>
    <row r="1439" spans="1:22">
      <c r="A1439" t="s">
        <v>4305</v>
      </c>
      <c r="B1439" t="s">
        <v>2252</v>
      </c>
      <c r="C1439" s="4">
        <v>199031050000</v>
      </c>
      <c r="D1439" t="s">
        <v>4305</v>
      </c>
      <c r="G1439" s="174">
        <v>46143</v>
      </c>
      <c r="H1439">
        <v>61963114</v>
      </c>
      <c r="I1439">
        <v>61963114</v>
      </c>
      <c r="O1439" s="174">
        <v>46143</v>
      </c>
      <c r="S1439" t="s">
        <v>3797</v>
      </c>
      <c r="T1439" s="176" t="s">
        <v>64</v>
      </c>
      <c r="U1439" t="s">
        <v>65</v>
      </c>
      <c r="V1439" t="e">
        <f>_xlfn.XLOOKUP(UTILIZADAS[[#This Row],[Contacto1]],Tabla2[phone_number_dialed],Tabla2[status_name],,0)</f>
        <v>#N/A</v>
      </c>
    </row>
    <row r="1440" spans="1:22">
      <c r="A1440" t="s">
        <v>4305</v>
      </c>
      <c r="B1440" t="s">
        <v>4410</v>
      </c>
      <c r="C1440" s="4">
        <v>362001260000</v>
      </c>
      <c r="D1440" t="s">
        <v>4305</v>
      </c>
      <c r="G1440" s="174">
        <v>46143</v>
      </c>
      <c r="H1440">
        <v>61980833</v>
      </c>
      <c r="I1440">
        <v>61980833</v>
      </c>
      <c r="O1440" s="174">
        <v>46143</v>
      </c>
      <c r="S1440" t="s">
        <v>4411</v>
      </c>
      <c r="T1440" s="91" t="s">
        <v>64</v>
      </c>
      <c r="U1440" t="s">
        <v>4319</v>
      </c>
      <c r="V1440" t="e">
        <f>_xlfn.XLOOKUP(UTILIZADAS[[#This Row],[Contacto1]],Tabla2[phone_number_dialed],Tabla2[status_name],,0)</f>
        <v>#N/A</v>
      </c>
    </row>
    <row r="1441" spans="1:22">
      <c r="A1441" t="s">
        <v>4305</v>
      </c>
      <c r="B1441" t="s">
        <v>2226</v>
      </c>
      <c r="C1441" s="4">
        <v>363028920000</v>
      </c>
      <c r="D1441" t="s">
        <v>4305</v>
      </c>
      <c r="G1441" s="174">
        <v>46143</v>
      </c>
      <c r="H1441">
        <v>61983253</v>
      </c>
      <c r="I1441">
        <v>61983253</v>
      </c>
      <c r="O1441" s="174">
        <v>46143</v>
      </c>
      <c r="S1441" t="s">
        <v>3746</v>
      </c>
      <c r="T1441" s="175" t="s">
        <v>64</v>
      </c>
      <c r="U1441" t="s">
        <v>65</v>
      </c>
      <c r="V1441" t="e">
        <f>_xlfn.XLOOKUP(UTILIZADAS[[#This Row],[Contacto1]],Tabla2[phone_number_dialed],Tabla2[status_name],,0)</f>
        <v>#N/A</v>
      </c>
    </row>
    <row r="1442" spans="1:22">
      <c r="A1442" t="s">
        <v>4305</v>
      </c>
      <c r="B1442" t="s">
        <v>4412</v>
      </c>
      <c r="C1442" s="4">
        <v>344263940000</v>
      </c>
      <c r="D1442" t="s">
        <v>4305</v>
      </c>
      <c r="G1442" s="174">
        <v>46143</v>
      </c>
      <c r="H1442">
        <v>61988885</v>
      </c>
      <c r="I1442">
        <v>61988885</v>
      </c>
      <c r="O1442" s="174">
        <v>46143</v>
      </c>
      <c r="S1442" t="s">
        <v>4413</v>
      </c>
      <c r="T1442" s="176" t="s">
        <v>64</v>
      </c>
      <c r="U1442" t="s">
        <v>65</v>
      </c>
      <c r="V1442" t="e">
        <f>_xlfn.XLOOKUP(UTILIZADAS[[#This Row],[Contacto1]],Tabla2[phone_number_dialed],Tabla2[status_name],,0)</f>
        <v>#N/A</v>
      </c>
    </row>
    <row r="1443" spans="1:22">
      <c r="A1443" t="s">
        <v>4305</v>
      </c>
      <c r="B1443" t="s">
        <v>4414</v>
      </c>
      <c r="C1443" s="4">
        <v>362008590000</v>
      </c>
      <c r="D1443" t="s">
        <v>4305</v>
      </c>
      <c r="G1443" s="174">
        <v>46143</v>
      </c>
      <c r="H1443">
        <v>61989416</v>
      </c>
      <c r="I1443">
        <v>61989416</v>
      </c>
      <c r="O1443" s="174">
        <v>46143</v>
      </c>
      <c r="S1443" t="s">
        <v>4415</v>
      </c>
      <c r="T1443" s="91" t="s">
        <v>64</v>
      </c>
      <c r="U1443" t="s">
        <v>4319</v>
      </c>
      <c r="V1443" t="e">
        <f>_xlfn.XLOOKUP(UTILIZADAS[[#This Row],[Contacto1]],Tabla2[phone_number_dialed],Tabla2[status_name],,0)</f>
        <v>#N/A</v>
      </c>
    </row>
    <row r="1444" spans="1:22">
      <c r="A1444" t="s">
        <v>4305</v>
      </c>
      <c r="B1444" t="s">
        <v>4416</v>
      </c>
      <c r="C1444" s="4">
        <v>369077160000</v>
      </c>
      <c r="D1444" t="s">
        <v>4305</v>
      </c>
      <c r="G1444" s="174">
        <v>46143</v>
      </c>
      <c r="H1444">
        <v>62031336</v>
      </c>
      <c r="I1444">
        <v>62031336</v>
      </c>
      <c r="O1444" s="174">
        <v>46143</v>
      </c>
      <c r="S1444" t="s">
        <v>4417</v>
      </c>
      <c r="T1444" s="175" t="s">
        <v>64</v>
      </c>
      <c r="U1444" t="s">
        <v>65</v>
      </c>
      <c r="V1444" t="e">
        <f>_xlfn.XLOOKUP(UTILIZADAS[[#This Row],[Contacto1]],Tabla2[phone_number_dialed],Tabla2[status_name],,0)</f>
        <v>#N/A</v>
      </c>
    </row>
    <row r="1445" spans="1:22">
      <c r="A1445" t="s">
        <v>4305</v>
      </c>
      <c r="B1445" t="s">
        <v>4418</v>
      </c>
      <c r="C1445" s="4">
        <v>363086960000</v>
      </c>
      <c r="D1445" t="s">
        <v>4305</v>
      </c>
      <c r="G1445" s="174">
        <v>46143</v>
      </c>
      <c r="H1445">
        <v>62038247</v>
      </c>
      <c r="I1445">
        <v>62038247</v>
      </c>
      <c r="O1445" s="174">
        <v>46143</v>
      </c>
      <c r="S1445" t="s">
        <v>4419</v>
      </c>
      <c r="T1445" s="176" t="s">
        <v>4420</v>
      </c>
      <c r="U1445" t="s">
        <v>65</v>
      </c>
      <c r="V1445" t="e">
        <f>_xlfn.XLOOKUP(UTILIZADAS[[#This Row],[Contacto1]],Tabla2[phone_number_dialed],Tabla2[status_name],,0)</f>
        <v>#N/A</v>
      </c>
    </row>
    <row r="1446" spans="1:22">
      <c r="A1446" t="s">
        <v>4305</v>
      </c>
      <c r="B1446" t="s">
        <v>4421</v>
      </c>
      <c r="C1446" s="4">
        <v>369051160000</v>
      </c>
      <c r="D1446" t="s">
        <v>4305</v>
      </c>
      <c r="G1446" s="174">
        <v>46143</v>
      </c>
      <c r="H1446">
        <v>62040017</v>
      </c>
      <c r="I1446">
        <v>62040017</v>
      </c>
      <c r="O1446" s="174">
        <v>46143</v>
      </c>
      <c r="S1446" t="s">
        <v>4422</v>
      </c>
      <c r="T1446" s="175" t="s">
        <v>64</v>
      </c>
      <c r="U1446" t="s">
        <v>65</v>
      </c>
      <c r="V1446" t="e">
        <f>_xlfn.XLOOKUP(UTILIZADAS[[#This Row],[Contacto1]],Tabla2[phone_number_dialed],Tabla2[status_name],,0)</f>
        <v>#N/A</v>
      </c>
    </row>
    <row r="1447" spans="1:22">
      <c r="A1447" t="s">
        <v>4305</v>
      </c>
      <c r="B1447" t="s">
        <v>4167</v>
      </c>
      <c r="C1447" s="4">
        <v>361024630000</v>
      </c>
      <c r="D1447" t="s">
        <v>4305</v>
      </c>
      <c r="G1447" s="174">
        <v>46143</v>
      </c>
      <c r="H1447">
        <v>62052690</v>
      </c>
      <c r="I1447">
        <v>62052690</v>
      </c>
      <c r="O1447" s="174">
        <v>46143</v>
      </c>
      <c r="S1447" t="s">
        <v>3734</v>
      </c>
      <c r="T1447" s="176" t="s">
        <v>64</v>
      </c>
      <c r="U1447" t="s">
        <v>65</v>
      </c>
      <c r="V1447" t="e">
        <f>_xlfn.XLOOKUP(UTILIZADAS[[#This Row],[Contacto1]],Tabla2[phone_number_dialed],Tabla2[status_name],,0)</f>
        <v>#N/A</v>
      </c>
    </row>
    <row r="1448" spans="1:22">
      <c r="A1448" t="s">
        <v>4305</v>
      </c>
      <c r="B1448" t="s">
        <v>4423</v>
      </c>
      <c r="C1448" s="4">
        <v>365066070000</v>
      </c>
      <c r="D1448" t="s">
        <v>4305</v>
      </c>
      <c r="G1448" s="174">
        <v>46143</v>
      </c>
      <c r="H1448">
        <v>62063838</v>
      </c>
      <c r="I1448">
        <v>62063838</v>
      </c>
      <c r="O1448" s="174">
        <v>46143</v>
      </c>
      <c r="S1448" t="s">
        <v>4424</v>
      </c>
      <c r="T1448" s="175" t="s">
        <v>64</v>
      </c>
      <c r="U1448" t="s">
        <v>65</v>
      </c>
      <c r="V1448" t="e">
        <f>_xlfn.XLOOKUP(UTILIZADAS[[#This Row],[Contacto1]],Tabla2[phone_number_dialed],Tabla2[status_name],,0)</f>
        <v>#N/A</v>
      </c>
    </row>
    <row r="1449" spans="1:22">
      <c r="A1449" t="s">
        <v>4305</v>
      </c>
      <c r="B1449" t="s">
        <v>4425</v>
      </c>
      <c r="C1449" s="4">
        <v>364001250000</v>
      </c>
      <c r="D1449" t="s">
        <v>4305</v>
      </c>
      <c r="G1449" s="174">
        <v>46143</v>
      </c>
      <c r="H1449">
        <v>62083560</v>
      </c>
      <c r="I1449">
        <v>62083560</v>
      </c>
      <c r="O1449" s="174">
        <v>46143</v>
      </c>
      <c r="S1449" t="s">
        <v>178</v>
      </c>
      <c r="T1449" s="91" t="s">
        <v>64</v>
      </c>
      <c r="U1449" t="s">
        <v>4319</v>
      </c>
      <c r="V1449" t="e">
        <f>_xlfn.XLOOKUP(UTILIZADAS[[#This Row],[Contacto1]],Tabla2[phone_number_dialed],Tabla2[status_name],,0)</f>
        <v>#N/A</v>
      </c>
    </row>
    <row r="1450" spans="1:22">
      <c r="A1450" t="s">
        <v>4305</v>
      </c>
      <c r="B1450" t="s">
        <v>4426</v>
      </c>
      <c r="C1450" s="4">
        <v>365074590000</v>
      </c>
      <c r="D1450" t="s">
        <v>4305</v>
      </c>
      <c r="G1450" s="174">
        <v>46143</v>
      </c>
      <c r="H1450">
        <v>62115491</v>
      </c>
      <c r="I1450">
        <v>62115491</v>
      </c>
      <c r="O1450" s="174">
        <v>46143</v>
      </c>
      <c r="S1450" t="s">
        <v>4427</v>
      </c>
      <c r="T1450" s="176" t="s">
        <v>64</v>
      </c>
      <c r="U1450" t="s">
        <v>65</v>
      </c>
      <c r="V1450" t="e">
        <f>_xlfn.XLOOKUP(UTILIZADAS[[#This Row],[Contacto1]],Tabla2[phone_number_dialed],Tabla2[status_name],,0)</f>
        <v>#N/A</v>
      </c>
    </row>
    <row r="1451" spans="1:22">
      <c r="A1451" t="s">
        <v>4305</v>
      </c>
      <c r="B1451" t="s">
        <v>4428</v>
      </c>
      <c r="C1451" s="4">
        <v>367075060000</v>
      </c>
      <c r="D1451" t="s">
        <v>4305</v>
      </c>
      <c r="G1451" s="174">
        <v>46143</v>
      </c>
      <c r="H1451">
        <v>62119868</v>
      </c>
      <c r="I1451">
        <v>62119868</v>
      </c>
      <c r="O1451" s="174">
        <v>46143</v>
      </c>
      <c r="S1451" t="s">
        <v>4429</v>
      </c>
      <c r="T1451" s="175" t="s">
        <v>64</v>
      </c>
      <c r="U1451" t="s">
        <v>65</v>
      </c>
      <c r="V1451" t="e">
        <f>_xlfn.XLOOKUP(UTILIZADAS[[#This Row],[Contacto1]],Tabla2[phone_number_dialed],Tabla2[status_name],,0)</f>
        <v>#N/A</v>
      </c>
    </row>
    <row r="1452" spans="1:22">
      <c r="A1452" t="s">
        <v>4305</v>
      </c>
      <c r="B1452" t="s">
        <v>4430</v>
      </c>
      <c r="C1452" s="4">
        <v>369005810000</v>
      </c>
      <c r="D1452" t="s">
        <v>4305</v>
      </c>
      <c r="G1452" s="174">
        <v>46143</v>
      </c>
      <c r="H1452">
        <v>62131595</v>
      </c>
      <c r="I1452">
        <v>62131595</v>
      </c>
      <c r="O1452" s="174">
        <v>46143</v>
      </c>
      <c r="S1452" t="s">
        <v>4431</v>
      </c>
      <c r="T1452" s="91" t="s">
        <v>64</v>
      </c>
      <c r="U1452" t="s">
        <v>4319</v>
      </c>
      <c r="V1452" t="e">
        <f>_xlfn.XLOOKUP(UTILIZADAS[[#This Row],[Contacto1]],Tabla2[phone_number_dialed],Tabla2[status_name],,0)</f>
        <v>#N/A</v>
      </c>
    </row>
    <row r="1453" spans="1:22">
      <c r="A1453" t="s">
        <v>4305</v>
      </c>
      <c r="B1453" t="s">
        <v>4199</v>
      </c>
      <c r="C1453" s="4">
        <v>367029550000</v>
      </c>
      <c r="D1453" t="s">
        <v>4305</v>
      </c>
      <c r="G1453" s="174">
        <v>46143</v>
      </c>
      <c r="H1453">
        <v>62154434</v>
      </c>
      <c r="I1453">
        <v>62154434</v>
      </c>
      <c r="O1453" s="174">
        <v>46143</v>
      </c>
      <c r="S1453" t="s">
        <v>3793</v>
      </c>
      <c r="T1453" s="176" t="s">
        <v>64</v>
      </c>
      <c r="U1453" t="s">
        <v>65</v>
      </c>
      <c r="V1453" t="e">
        <f>_xlfn.XLOOKUP(UTILIZADAS[[#This Row],[Contacto1]],Tabla2[phone_number_dialed],Tabla2[status_name],,0)</f>
        <v>#N/A</v>
      </c>
    </row>
    <row r="1454" spans="1:22">
      <c r="A1454" t="s">
        <v>4305</v>
      </c>
      <c r="B1454" t="s">
        <v>4432</v>
      </c>
      <c r="C1454" s="4">
        <v>369042550000</v>
      </c>
      <c r="D1454" t="s">
        <v>4305</v>
      </c>
      <c r="G1454" s="174">
        <v>46143</v>
      </c>
      <c r="H1454">
        <v>62158195</v>
      </c>
      <c r="I1454">
        <v>62158195</v>
      </c>
      <c r="O1454" s="174">
        <v>46143</v>
      </c>
      <c r="S1454" t="s">
        <v>4433</v>
      </c>
      <c r="T1454" s="175" t="s">
        <v>84</v>
      </c>
      <c r="U1454" t="s">
        <v>65</v>
      </c>
      <c r="V1454" t="e">
        <f>_xlfn.XLOOKUP(UTILIZADAS[[#This Row],[Contacto1]],Tabla2[phone_number_dialed],Tabla2[status_name],,0)</f>
        <v>#N/A</v>
      </c>
    </row>
    <row r="1455" spans="1:22">
      <c r="A1455" t="s">
        <v>4305</v>
      </c>
      <c r="B1455" t="s">
        <v>2201</v>
      </c>
      <c r="C1455" s="4">
        <v>367020250000</v>
      </c>
      <c r="D1455" t="s">
        <v>4305</v>
      </c>
      <c r="G1455" s="174">
        <v>46143</v>
      </c>
      <c r="H1455">
        <v>62164267</v>
      </c>
      <c r="I1455">
        <v>62164267</v>
      </c>
      <c r="O1455" s="174">
        <v>46143</v>
      </c>
      <c r="S1455" t="s">
        <v>3699</v>
      </c>
      <c r="T1455" s="91" t="s">
        <v>84</v>
      </c>
      <c r="U1455" t="s">
        <v>4319</v>
      </c>
      <c r="V1455" t="e">
        <f>_xlfn.XLOOKUP(UTILIZADAS[[#This Row],[Contacto1]],Tabla2[phone_number_dialed],Tabla2[status_name],,0)</f>
        <v>#N/A</v>
      </c>
    </row>
    <row r="1456" spans="1:22">
      <c r="A1456" t="s">
        <v>4305</v>
      </c>
      <c r="B1456" t="s">
        <v>4434</v>
      </c>
      <c r="C1456" s="4">
        <v>366070530000</v>
      </c>
      <c r="D1456" t="s">
        <v>4305</v>
      </c>
      <c r="G1456" s="174">
        <v>46143</v>
      </c>
      <c r="H1456">
        <v>62168821</v>
      </c>
      <c r="I1456">
        <v>62168821</v>
      </c>
      <c r="O1456" s="174">
        <v>46143</v>
      </c>
      <c r="S1456" t="s">
        <v>4435</v>
      </c>
      <c r="T1456" s="176" t="s">
        <v>64</v>
      </c>
      <c r="U1456" t="s">
        <v>65</v>
      </c>
      <c r="V1456" t="e">
        <f>_xlfn.XLOOKUP(UTILIZADAS[[#This Row],[Contacto1]],Tabla2[phone_number_dialed],Tabla2[status_name],,0)</f>
        <v>#N/A</v>
      </c>
    </row>
    <row r="1457" spans="1:22">
      <c r="A1457" t="s">
        <v>4305</v>
      </c>
      <c r="B1457" t="s">
        <v>2317</v>
      </c>
      <c r="C1457" s="4">
        <v>364040960000</v>
      </c>
      <c r="D1457" t="s">
        <v>4305</v>
      </c>
      <c r="G1457" s="174">
        <v>46143</v>
      </c>
      <c r="H1457">
        <v>62195276</v>
      </c>
      <c r="I1457">
        <v>62195276</v>
      </c>
      <c r="O1457" s="174">
        <v>46143</v>
      </c>
      <c r="S1457" t="s">
        <v>3920</v>
      </c>
      <c r="T1457" s="175" t="s">
        <v>84</v>
      </c>
      <c r="U1457" t="s">
        <v>65</v>
      </c>
      <c r="V1457" t="e">
        <f>_xlfn.XLOOKUP(UTILIZADAS[[#This Row],[Contacto1]],Tabla2[phone_number_dialed],Tabla2[status_name],,0)</f>
        <v>#N/A</v>
      </c>
    </row>
    <row r="1458" spans="1:22">
      <c r="A1458" t="s">
        <v>4305</v>
      </c>
      <c r="B1458" t="s">
        <v>4436</v>
      </c>
      <c r="C1458" s="4">
        <v>369050150000</v>
      </c>
      <c r="D1458" t="s">
        <v>4305</v>
      </c>
      <c r="G1458" s="174">
        <v>46143</v>
      </c>
      <c r="H1458">
        <v>62204387</v>
      </c>
      <c r="I1458">
        <v>62204387</v>
      </c>
      <c r="O1458" s="174">
        <v>46143</v>
      </c>
      <c r="S1458" t="s">
        <v>4437</v>
      </c>
      <c r="T1458" s="176" t="s">
        <v>64</v>
      </c>
      <c r="U1458" t="s">
        <v>65</v>
      </c>
      <c r="V1458" t="e">
        <f>_xlfn.XLOOKUP(UTILIZADAS[[#This Row],[Contacto1]],Tabla2[phone_number_dialed],Tabla2[status_name],,0)</f>
        <v>#N/A</v>
      </c>
    </row>
    <row r="1459" spans="1:22">
      <c r="A1459" t="s">
        <v>4305</v>
      </c>
      <c r="B1459" t="s">
        <v>271</v>
      </c>
      <c r="C1459" s="4">
        <v>352377850000</v>
      </c>
      <c r="D1459" t="s">
        <v>4305</v>
      </c>
      <c r="G1459" s="174">
        <v>46143</v>
      </c>
      <c r="H1459">
        <v>62210828</v>
      </c>
      <c r="I1459">
        <v>62210828</v>
      </c>
      <c r="O1459" s="174">
        <v>46143</v>
      </c>
      <c r="S1459" t="s">
        <v>272</v>
      </c>
      <c r="T1459" s="91" t="s">
        <v>64</v>
      </c>
      <c r="U1459" t="s">
        <v>593</v>
      </c>
      <c r="V1459" t="e">
        <f>_xlfn.XLOOKUP(UTILIZADAS[[#This Row],[Contacto1]],Tabla2[phone_number_dialed],Tabla2[status_name],,0)</f>
        <v>#N/A</v>
      </c>
    </row>
    <row r="1460" spans="1:22">
      <c r="A1460" t="s">
        <v>4305</v>
      </c>
      <c r="B1460" t="s">
        <v>4438</v>
      </c>
      <c r="C1460" s="4">
        <v>369074860000</v>
      </c>
      <c r="D1460" t="s">
        <v>4305</v>
      </c>
      <c r="G1460" s="174">
        <v>46143</v>
      </c>
      <c r="H1460">
        <v>62213643</v>
      </c>
      <c r="I1460">
        <v>62213643</v>
      </c>
      <c r="O1460" s="174">
        <v>46143</v>
      </c>
      <c r="S1460" t="s">
        <v>4439</v>
      </c>
      <c r="T1460" s="175" t="s">
        <v>64</v>
      </c>
      <c r="U1460" t="s">
        <v>65</v>
      </c>
      <c r="V1460" t="e">
        <f>_xlfn.XLOOKUP(UTILIZADAS[[#This Row],[Contacto1]],Tabla2[phone_number_dialed],Tabla2[status_name],,0)</f>
        <v>#N/A</v>
      </c>
    </row>
    <row r="1461" spans="1:22">
      <c r="A1461" t="s">
        <v>4305</v>
      </c>
      <c r="B1461" t="s">
        <v>4201</v>
      </c>
      <c r="C1461" s="4">
        <v>365028030000</v>
      </c>
      <c r="D1461" t="s">
        <v>4305</v>
      </c>
      <c r="G1461" s="174">
        <v>46143</v>
      </c>
      <c r="H1461">
        <v>62230100</v>
      </c>
      <c r="I1461">
        <v>62230100</v>
      </c>
      <c r="O1461" s="174">
        <v>46143</v>
      </c>
      <c r="S1461" t="s">
        <v>3798</v>
      </c>
      <c r="T1461" s="176" t="s">
        <v>2334</v>
      </c>
      <c r="U1461" t="s">
        <v>65</v>
      </c>
      <c r="V1461" t="e">
        <f>_xlfn.XLOOKUP(UTILIZADAS[[#This Row],[Contacto1]],Tabla2[phone_number_dialed],Tabla2[status_name],,0)</f>
        <v>#N/A</v>
      </c>
    </row>
    <row r="1462" spans="1:22">
      <c r="A1462" t="s">
        <v>4305</v>
      </c>
      <c r="B1462" t="s">
        <v>4440</v>
      </c>
      <c r="C1462" s="4">
        <v>364092790000</v>
      </c>
      <c r="D1462" t="s">
        <v>4305</v>
      </c>
      <c r="G1462" s="174">
        <v>46143</v>
      </c>
      <c r="H1462">
        <v>62231427</v>
      </c>
      <c r="I1462">
        <v>62231427</v>
      </c>
      <c r="O1462" s="174">
        <v>46143</v>
      </c>
      <c r="S1462" t="s">
        <v>4441</v>
      </c>
      <c r="T1462" s="175" t="s">
        <v>84</v>
      </c>
      <c r="U1462" t="s">
        <v>65</v>
      </c>
      <c r="V1462" t="e">
        <f>_xlfn.XLOOKUP(UTILIZADAS[[#This Row],[Contacto1]],Tabla2[phone_number_dialed],Tabla2[status_name],,0)</f>
        <v>#N/A</v>
      </c>
    </row>
    <row r="1463" spans="1:22">
      <c r="A1463" t="s">
        <v>4305</v>
      </c>
      <c r="B1463" t="s">
        <v>469</v>
      </c>
      <c r="C1463" s="4">
        <v>356366510000</v>
      </c>
      <c r="D1463" t="s">
        <v>4305</v>
      </c>
      <c r="G1463" s="174">
        <v>46143</v>
      </c>
      <c r="H1463">
        <v>62236883</v>
      </c>
      <c r="I1463">
        <v>62236883</v>
      </c>
      <c r="O1463" s="174">
        <v>46143</v>
      </c>
      <c r="S1463" t="s">
        <v>470</v>
      </c>
      <c r="T1463" s="91" t="s">
        <v>64</v>
      </c>
      <c r="U1463" t="s">
        <v>593</v>
      </c>
      <c r="V1463" t="e">
        <f>_xlfn.XLOOKUP(UTILIZADAS[[#This Row],[Contacto1]],Tabla2[phone_number_dialed],Tabla2[status_name],,0)</f>
        <v>#N/A</v>
      </c>
    </row>
    <row r="1464" spans="1:22">
      <c r="A1464" t="s">
        <v>4305</v>
      </c>
      <c r="B1464" t="s">
        <v>4442</v>
      </c>
      <c r="C1464" s="4">
        <v>369070850000</v>
      </c>
      <c r="D1464" t="s">
        <v>4305</v>
      </c>
      <c r="G1464" s="174">
        <v>46143</v>
      </c>
      <c r="H1464">
        <v>62242657</v>
      </c>
      <c r="I1464">
        <v>62242657</v>
      </c>
      <c r="O1464" s="174">
        <v>46143</v>
      </c>
      <c r="S1464" t="s">
        <v>4443</v>
      </c>
      <c r="T1464" s="176" t="s">
        <v>64</v>
      </c>
      <c r="U1464" t="s">
        <v>65</v>
      </c>
      <c r="V1464" t="e">
        <f>_xlfn.XLOOKUP(UTILIZADAS[[#This Row],[Contacto1]],Tabla2[phone_number_dialed],Tabla2[status_name],,0)</f>
        <v>#N/A</v>
      </c>
    </row>
    <row r="1465" spans="1:22">
      <c r="A1465" t="s">
        <v>4305</v>
      </c>
      <c r="B1465" t="s">
        <v>1400</v>
      </c>
      <c r="C1465" s="4">
        <v>214048580000</v>
      </c>
      <c r="D1465" t="s">
        <v>4305</v>
      </c>
      <c r="G1465" s="174">
        <v>46143</v>
      </c>
      <c r="H1465">
        <v>62254511</v>
      </c>
      <c r="I1465">
        <v>62254511</v>
      </c>
      <c r="O1465" s="174">
        <v>46143</v>
      </c>
      <c r="S1465" t="s">
        <v>1401</v>
      </c>
      <c r="T1465" s="175" t="s">
        <v>85</v>
      </c>
      <c r="U1465" t="s">
        <v>65</v>
      </c>
      <c r="V1465" t="e">
        <f>_xlfn.XLOOKUP(UTILIZADAS[[#This Row],[Contacto1]],Tabla2[phone_number_dialed],Tabla2[status_name],,0)</f>
        <v>#N/A</v>
      </c>
    </row>
    <row r="1466" spans="1:22">
      <c r="A1466" t="s">
        <v>4305</v>
      </c>
      <c r="B1466" t="s">
        <v>1301</v>
      </c>
      <c r="C1466" s="4">
        <v>233001820000</v>
      </c>
      <c r="D1466" t="s">
        <v>4305</v>
      </c>
      <c r="G1466" s="174">
        <v>46143</v>
      </c>
      <c r="H1466">
        <v>62265327</v>
      </c>
      <c r="I1466">
        <v>62265327</v>
      </c>
      <c r="O1466" s="174">
        <v>46143</v>
      </c>
      <c r="S1466" t="s">
        <v>1302</v>
      </c>
      <c r="T1466" s="176" t="s">
        <v>85</v>
      </c>
      <c r="U1466" t="s">
        <v>65</v>
      </c>
      <c r="V1466" t="e">
        <f>_xlfn.XLOOKUP(UTILIZADAS[[#This Row],[Contacto1]],Tabla2[phone_number_dialed],Tabla2[status_name],,0)</f>
        <v>#N/A</v>
      </c>
    </row>
    <row r="1467" spans="1:22">
      <c r="A1467" t="s">
        <v>4305</v>
      </c>
      <c r="B1467" t="s">
        <v>4444</v>
      </c>
      <c r="C1467" s="4">
        <v>365007830000</v>
      </c>
      <c r="D1467" t="s">
        <v>4305</v>
      </c>
      <c r="G1467" s="174">
        <v>46143</v>
      </c>
      <c r="H1467">
        <v>62281473</v>
      </c>
      <c r="I1467">
        <v>62281473</v>
      </c>
      <c r="O1467" s="174">
        <v>46143</v>
      </c>
      <c r="S1467" t="s">
        <v>4445</v>
      </c>
      <c r="T1467" s="91" t="s">
        <v>64</v>
      </c>
      <c r="U1467" t="s">
        <v>4319</v>
      </c>
      <c r="V1467" t="e">
        <f>_xlfn.XLOOKUP(UTILIZADAS[[#This Row],[Contacto1]],Tabla2[phone_number_dialed],Tabla2[status_name],,0)</f>
        <v>#N/A</v>
      </c>
    </row>
    <row r="1468" spans="1:22">
      <c r="A1468" t="s">
        <v>4305</v>
      </c>
      <c r="B1468" t="s">
        <v>4446</v>
      </c>
      <c r="C1468" s="4">
        <v>367089400000</v>
      </c>
      <c r="D1468" t="s">
        <v>4305</v>
      </c>
      <c r="G1468" s="174">
        <v>46143</v>
      </c>
      <c r="H1468">
        <v>62282897</v>
      </c>
      <c r="I1468">
        <v>62282897</v>
      </c>
      <c r="O1468" s="174">
        <v>46143</v>
      </c>
      <c r="S1468" t="s">
        <v>4447</v>
      </c>
      <c r="T1468" s="175" t="s">
        <v>64</v>
      </c>
      <c r="U1468" t="s">
        <v>65</v>
      </c>
      <c r="V1468" t="e">
        <f>_xlfn.XLOOKUP(UTILIZADAS[[#This Row],[Contacto1]],Tabla2[phone_number_dialed],Tabla2[status_name],,0)</f>
        <v>#N/A</v>
      </c>
    </row>
    <row r="1469" spans="1:22">
      <c r="A1469" t="s">
        <v>4305</v>
      </c>
      <c r="B1469" t="s">
        <v>2325</v>
      </c>
      <c r="C1469" s="4">
        <v>362045230000</v>
      </c>
      <c r="D1469" t="s">
        <v>4305</v>
      </c>
      <c r="G1469" s="174">
        <v>46143</v>
      </c>
      <c r="H1469">
        <v>62283674</v>
      </c>
      <c r="I1469">
        <v>62283674</v>
      </c>
      <c r="O1469" s="174">
        <v>46143</v>
      </c>
      <c r="S1469" t="s">
        <v>3929</v>
      </c>
      <c r="T1469" s="176" t="s">
        <v>64</v>
      </c>
      <c r="U1469" t="s">
        <v>65</v>
      </c>
      <c r="V1469" t="e">
        <f>_xlfn.XLOOKUP(UTILIZADAS[[#This Row],[Contacto1]],Tabla2[phone_number_dialed],Tabla2[status_name],,0)</f>
        <v>#N/A</v>
      </c>
    </row>
    <row r="1470" spans="1:22">
      <c r="A1470" t="s">
        <v>4305</v>
      </c>
      <c r="B1470" t="s">
        <v>459</v>
      </c>
      <c r="C1470" s="4">
        <v>355368170000</v>
      </c>
      <c r="D1470" t="s">
        <v>4305</v>
      </c>
      <c r="G1470" s="174">
        <v>46143</v>
      </c>
      <c r="H1470">
        <v>62285645</v>
      </c>
      <c r="I1470">
        <v>62285645</v>
      </c>
      <c r="O1470" s="174">
        <v>46143</v>
      </c>
      <c r="S1470" t="s">
        <v>460</v>
      </c>
      <c r="T1470" s="91" t="s">
        <v>64</v>
      </c>
      <c r="U1470" t="s">
        <v>593</v>
      </c>
      <c r="V1470" t="e">
        <f>_xlfn.XLOOKUP(UTILIZADAS[[#This Row],[Contacto1]],Tabla2[phone_number_dialed],Tabla2[status_name],,0)</f>
        <v>#N/A</v>
      </c>
    </row>
    <row r="1471" spans="1:22">
      <c r="A1471" t="s">
        <v>4305</v>
      </c>
      <c r="B1471" t="s">
        <v>4448</v>
      </c>
      <c r="C1471" s="4">
        <v>364075060000</v>
      </c>
      <c r="D1471" t="s">
        <v>4305</v>
      </c>
      <c r="G1471" s="174">
        <v>46143</v>
      </c>
      <c r="H1471">
        <v>62286447</v>
      </c>
      <c r="I1471">
        <v>62286447</v>
      </c>
      <c r="O1471" s="174">
        <v>46143</v>
      </c>
      <c r="S1471" t="s">
        <v>4449</v>
      </c>
      <c r="T1471" s="175" t="s">
        <v>64</v>
      </c>
      <c r="U1471" t="s">
        <v>65</v>
      </c>
      <c r="V1471" t="e">
        <f>_xlfn.XLOOKUP(UTILIZADAS[[#This Row],[Contacto1]],Tabla2[phone_number_dialed],Tabla2[status_name],,0)</f>
        <v>#N/A</v>
      </c>
    </row>
    <row r="1472" spans="1:22">
      <c r="A1472" t="s">
        <v>4305</v>
      </c>
      <c r="B1472" t="s">
        <v>1152</v>
      </c>
      <c r="C1472" s="4">
        <v>352386280000</v>
      </c>
      <c r="D1472" t="s">
        <v>4305</v>
      </c>
      <c r="G1472" s="174">
        <v>46143</v>
      </c>
      <c r="H1472">
        <v>62286447</v>
      </c>
      <c r="I1472">
        <v>62286447</v>
      </c>
      <c r="O1472" s="174">
        <v>46143</v>
      </c>
      <c r="S1472" t="s">
        <v>1153</v>
      </c>
      <c r="T1472" s="91" t="s">
        <v>64</v>
      </c>
      <c r="U1472" t="s">
        <v>593</v>
      </c>
      <c r="V1472" t="e">
        <f>_xlfn.XLOOKUP(UTILIZADAS[[#This Row],[Contacto1]],Tabla2[phone_number_dialed],Tabla2[status_name],,0)</f>
        <v>#N/A</v>
      </c>
    </row>
    <row r="1473" spans="1:22">
      <c r="A1473" t="s">
        <v>4305</v>
      </c>
      <c r="B1473" t="s">
        <v>4140</v>
      </c>
      <c r="C1473" s="4">
        <v>365010760000</v>
      </c>
      <c r="D1473" t="s">
        <v>4305</v>
      </c>
      <c r="G1473" s="174">
        <v>46143</v>
      </c>
      <c r="H1473">
        <v>62303873</v>
      </c>
      <c r="I1473">
        <v>62303873</v>
      </c>
      <c r="O1473" s="174">
        <v>46143</v>
      </c>
      <c r="S1473" t="s">
        <v>4450</v>
      </c>
      <c r="T1473" s="176" t="s">
        <v>64</v>
      </c>
      <c r="U1473" t="s">
        <v>65</v>
      </c>
      <c r="V1473" t="e">
        <f>_xlfn.XLOOKUP(UTILIZADAS[[#This Row],[Contacto1]],Tabla2[phone_number_dialed],Tabla2[status_name],,0)</f>
        <v>#N/A</v>
      </c>
    </row>
    <row r="1474" spans="1:22">
      <c r="A1474" t="s">
        <v>4305</v>
      </c>
      <c r="B1474" t="s">
        <v>4237</v>
      </c>
      <c r="C1474" s="4">
        <v>341342150000</v>
      </c>
      <c r="D1474" t="s">
        <v>4305</v>
      </c>
      <c r="G1474" s="174">
        <v>46143</v>
      </c>
      <c r="H1474">
        <v>62304771</v>
      </c>
      <c r="I1474">
        <v>62304771</v>
      </c>
      <c r="O1474" s="174">
        <v>46143</v>
      </c>
      <c r="S1474" t="s">
        <v>3870</v>
      </c>
      <c r="T1474" s="175" t="s">
        <v>64</v>
      </c>
      <c r="U1474" t="s">
        <v>65</v>
      </c>
      <c r="V1474" t="e">
        <f>_xlfn.XLOOKUP(UTILIZADAS[[#This Row],[Contacto1]],Tabla2[phone_number_dialed],Tabla2[status_name],,0)</f>
        <v>#N/A</v>
      </c>
    </row>
    <row r="1475" spans="1:22">
      <c r="A1475" t="s">
        <v>4305</v>
      </c>
      <c r="B1475" t="s">
        <v>4451</v>
      </c>
      <c r="C1475" s="4">
        <v>368065490000</v>
      </c>
      <c r="D1475" t="s">
        <v>4305</v>
      </c>
      <c r="G1475" s="174">
        <v>46143</v>
      </c>
      <c r="H1475">
        <v>62362257</v>
      </c>
      <c r="I1475">
        <v>62362257</v>
      </c>
      <c r="O1475" s="174">
        <v>46143</v>
      </c>
      <c r="S1475" t="s">
        <v>4452</v>
      </c>
      <c r="T1475" s="176" t="s">
        <v>64</v>
      </c>
      <c r="U1475" t="s">
        <v>65</v>
      </c>
      <c r="V1475" t="e">
        <f>_xlfn.XLOOKUP(UTILIZADAS[[#This Row],[Contacto1]],Tabla2[phone_number_dialed],Tabla2[status_name],,0)</f>
        <v>#N/A</v>
      </c>
    </row>
    <row r="1476" spans="1:22">
      <c r="A1476" t="s">
        <v>4305</v>
      </c>
      <c r="B1476" t="s">
        <v>2157</v>
      </c>
      <c r="C1476" s="4">
        <v>356364250000</v>
      </c>
      <c r="D1476" t="s">
        <v>4305</v>
      </c>
      <c r="G1476" s="174">
        <v>46143</v>
      </c>
      <c r="H1476">
        <v>62373276</v>
      </c>
      <c r="I1476">
        <v>62373276</v>
      </c>
      <c r="O1476" s="174">
        <v>46143</v>
      </c>
      <c r="S1476" t="s">
        <v>3612</v>
      </c>
      <c r="T1476" s="175" t="s">
        <v>64</v>
      </c>
      <c r="U1476" t="s">
        <v>65</v>
      </c>
      <c r="V1476" t="e">
        <f>_xlfn.XLOOKUP(UTILIZADAS[[#This Row],[Contacto1]],Tabla2[phone_number_dialed],Tabla2[status_name],,0)</f>
        <v>#N/A</v>
      </c>
    </row>
    <row r="1477" spans="1:22">
      <c r="A1477" t="s">
        <v>4305</v>
      </c>
      <c r="B1477" t="s">
        <v>4453</v>
      </c>
      <c r="C1477" s="4">
        <v>353326540000</v>
      </c>
      <c r="D1477" t="s">
        <v>4305</v>
      </c>
      <c r="G1477" s="174">
        <v>46143</v>
      </c>
      <c r="H1477">
        <v>62384398</v>
      </c>
      <c r="I1477">
        <v>62384398</v>
      </c>
      <c r="O1477" s="174">
        <v>46143</v>
      </c>
      <c r="S1477" t="s">
        <v>4454</v>
      </c>
      <c r="T1477" s="91" t="s">
        <v>64</v>
      </c>
      <c r="U1477" t="s">
        <v>4319</v>
      </c>
      <c r="V1477" t="e">
        <f>_xlfn.XLOOKUP(UTILIZADAS[[#This Row],[Contacto1]],Tabla2[phone_number_dialed],Tabla2[status_name],,0)</f>
        <v>#N/A</v>
      </c>
    </row>
    <row r="1478" spans="1:22">
      <c r="A1478" t="s">
        <v>4305</v>
      </c>
      <c r="B1478" t="s">
        <v>360</v>
      </c>
      <c r="C1478" s="4">
        <v>355376430000</v>
      </c>
      <c r="D1478" t="s">
        <v>4305</v>
      </c>
      <c r="G1478" s="174">
        <v>46143</v>
      </c>
      <c r="H1478">
        <v>62388856</v>
      </c>
      <c r="I1478">
        <v>62388856</v>
      </c>
      <c r="O1478" s="174">
        <v>46143</v>
      </c>
      <c r="S1478" t="s">
        <v>361</v>
      </c>
      <c r="T1478" s="91" t="s">
        <v>64</v>
      </c>
      <c r="U1478" t="s">
        <v>593</v>
      </c>
      <c r="V1478" t="e">
        <f>_xlfn.XLOOKUP(UTILIZADAS[[#This Row],[Contacto1]],Tabla2[phone_number_dialed],Tabla2[status_name],,0)</f>
        <v>#N/A</v>
      </c>
    </row>
    <row r="1479" spans="1:22">
      <c r="A1479" t="s">
        <v>4305</v>
      </c>
      <c r="B1479" t="s">
        <v>258</v>
      </c>
      <c r="C1479" s="4">
        <v>351386650000</v>
      </c>
      <c r="D1479" t="s">
        <v>4305</v>
      </c>
      <c r="G1479" s="174">
        <v>46143</v>
      </c>
      <c r="H1479">
        <v>62393565</v>
      </c>
      <c r="I1479">
        <v>62393565</v>
      </c>
      <c r="O1479" s="174">
        <v>46143</v>
      </c>
      <c r="S1479" t="s">
        <v>259</v>
      </c>
      <c r="T1479" s="91" t="s">
        <v>64</v>
      </c>
      <c r="U1479" t="s">
        <v>593</v>
      </c>
      <c r="V1479" t="e">
        <f>_xlfn.XLOOKUP(UTILIZADAS[[#This Row],[Contacto1]],Tabla2[phone_number_dialed],Tabla2[status_name],,0)</f>
        <v>#N/A</v>
      </c>
    </row>
    <row r="1480" spans="1:22">
      <c r="A1480" t="s">
        <v>4305</v>
      </c>
      <c r="B1480" t="s">
        <v>4455</v>
      </c>
      <c r="C1480" s="4">
        <v>367045970000</v>
      </c>
      <c r="D1480" t="s">
        <v>4305</v>
      </c>
      <c r="G1480" s="174">
        <v>46143</v>
      </c>
      <c r="H1480">
        <v>62409388</v>
      </c>
      <c r="I1480">
        <v>62409388</v>
      </c>
      <c r="O1480" s="174">
        <v>46143</v>
      </c>
      <c r="S1480" t="s">
        <v>4456</v>
      </c>
      <c r="T1480" s="176" t="s">
        <v>84</v>
      </c>
      <c r="U1480" t="s">
        <v>65</v>
      </c>
      <c r="V1480" t="e">
        <f>_xlfn.XLOOKUP(UTILIZADAS[[#This Row],[Contacto1]],Tabla2[phone_number_dialed],Tabla2[status_name],,0)</f>
        <v>#N/A</v>
      </c>
    </row>
    <row r="1481" spans="1:22">
      <c r="A1481" t="s">
        <v>4305</v>
      </c>
      <c r="B1481" t="s">
        <v>399</v>
      </c>
      <c r="C1481" s="4">
        <v>354062600000</v>
      </c>
      <c r="D1481" t="s">
        <v>4305</v>
      </c>
      <c r="G1481" s="174">
        <v>46143</v>
      </c>
      <c r="H1481">
        <v>62411313</v>
      </c>
      <c r="I1481">
        <v>62411313</v>
      </c>
      <c r="O1481" s="174">
        <v>46143</v>
      </c>
      <c r="S1481" t="s">
        <v>400</v>
      </c>
      <c r="T1481" s="91" t="s">
        <v>64</v>
      </c>
      <c r="U1481" t="s">
        <v>593</v>
      </c>
      <c r="V1481" t="e">
        <f>_xlfn.XLOOKUP(UTILIZADAS[[#This Row],[Contacto1]],Tabla2[phone_number_dialed],Tabla2[status_name],,0)</f>
        <v>#N/A</v>
      </c>
    </row>
    <row r="1482" spans="1:22">
      <c r="A1482" t="s">
        <v>4305</v>
      </c>
      <c r="B1482" t="s">
        <v>4457</v>
      </c>
      <c r="C1482" s="4">
        <v>369089130000</v>
      </c>
      <c r="D1482" t="s">
        <v>4305</v>
      </c>
      <c r="G1482" s="174">
        <v>46143</v>
      </c>
      <c r="H1482">
        <v>62417144</v>
      </c>
      <c r="I1482">
        <v>62417144</v>
      </c>
      <c r="O1482" s="174">
        <v>46143</v>
      </c>
      <c r="S1482" t="s">
        <v>4458</v>
      </c>
      <c r="T1482" s="175" t="s">
        <v>64</v>
      </c>
      <c r="U1482" t="s">
        <v>65</v>
      </c>
      <c r="V1482" t="e">
        <f>_xlfn.XLOOKUP(UTILIZADAS[[#This Row],[Contacto1]],Tabla2[phone_number_dialed],Tabla2[status_name],,0)</f>
        <v>#N/A</v>
      </c>
    </row>
    <row r="1483" spans="1:22">
      <c r="A1483" t="s">
        <v>4305</v>
      </c>
      <c r="B1483" t="s">
        <v>4459</v>
      </c>
      <c r="C1483" s="4">
        <v>362090810000</v>
      </c>
      <c r="D1483" t="s">
        <v>4305</v>
      </c>
      <c r="G1483" s="174">
        <v>46143</v>
      </c>
      <c r="H1483">
        <v>62424841</v>
      </c>
      <c r="I1483">
        <v>62424841</v>
      </c>
      <c r="O1483" s="174">
        <v>46143</v>
      </c>
      <c r="S1483" t="s">
        <v>4460</v>
      </c>
      <c r="T1483" s="176" t="s">
        <v>64</v>
      </c>
      <c r="U1483" t="s">
        <v>65</v>
      </c>
      <c r="V1483" t="e">
        <f>_xlfn.XLOOKUP(UTILIZADAS[[#This Row],[Contacto1]],Tabla2[phone_number_dialed],Tabla2[status_name],,0)</f>
        <v>#N/A</v>
      </c>
    </row>
    <row r="1484" spans="1:22">
      <c r="A1484" t="s">
        <v>4305</v>
      </c>
      <c r="B1484" t="s">
        <v>4461</v>
      </c>
      <c r="C1484" s="4">
        <v>361087050000</v>
      </c>
      <c r="D1484" t="s">
        <v>4305</v>
      </c>
      <c r="G1484" s="174">
        <v>46143</v>
      </c>
      <c r="H1484">
        <v>62429553</v>
      </c>
      <c r="I1484">
        <v>62429553</v>
      </c>
      <c r="O1484" s="174">
        <v>46143</v>
      </c>
      <c r="S1484" t="s">
        <v>4462</v>
      </c>
      <c r="T1484" s="175" t="s">
        <v>64</v>
      </c>
      <c r="U1484" t="s">
        <v>65</v>
      </c>
      <c r="V1484" t="e">
        <f>_xlfn.XLOOKUP(UTILIZADAS[[#This Row],[Contacto1]],Tabla2[phone_number_dialed],Tabla2[status_name],,0)</f>
        <v>#N/A</v>
      </c>
    </row>
    <row r="1485" spans="1:22">
      <c r="A1485" t="s">
        <v>4305</v>
      </c>
      <c r="B1485" t="s">
        <v>1181</v>
      </c>
      <c r="C1485" s="4">
        <v>355381720000</v>
      </c>
      <c r="D1485" t="s">
        <v>4305</v>
      </c>
      <c r="G1485" s="174">
        <v>46143</v>
      </c>
      <c r="H1485">
        <v>62440681</v>
      </c>
      <c r="I1485">
        <v>62440681</v>
      </c>
      <c r="O1485" s="174">
        <v>46143</v>
      </c>
      <c r="S1485" t="s">
        <v>1182</v>
      </c>
      <c r="T1485" s="176" t="s">
        <v>84</v>
      </c>
      <c r="U1485" t="s">
        <v>65</v>
      </c>
      <c r="V1485" t="e">
        <f>_xlfn.XLOOKUP(UTILIZADAS[[#This Row],[Contacto1]],Tabla2[phone_number_dialed],Tabla2[status_name],,0)</f>
        <v>#N/A</v>
      </c>
    </row>
    <row r="1486" spans="1:22">
      <c r="A1486" t="s">
        <v>4305</v>
      </c>
      <c r="B1486" t="s">
        <v>4463</v>
      </c>
      <c r="C1486" s="4">
        <v>803290840000</v>
      </c>
      <c r="D1486" t="s">
        <v>4305</v>
      </c>
      <c r="G1486" s="174">
        <v>46143</v>
      </c>
      <c r="H1486">
        <v>62459001</v>
      </c>
      <c r="I1486">
        <v>62459001</v>
      </c>
      <c r="O1486" s="174">
        <v>46143</v>
      </c>
      <c r="S1486" t="s">
        <v>4464</v>
      </c>
      <c r="T1486" s="175" t="s">
        <v>64</v>
      </c>
      <c r="U1486" t="s">
        <v>65</v>
      </c>
      <c r="V1486" t="e">
        <f>_xlfn.XLOOKUP(UTILIZADAS[[#This Row],[Contacto1]],Tabla2[phone_number_dialed],Tabla2[status_name],,0)</f>
        <v>#N/A</v>
      </c>
    </row>
    <row r="1487" spans="1:22">
      <c r="A1487" t="s">
        <v>4305</v>
      </c>
      <c r="B1487" t="s">
        <v>2163</v>
      </c>
      <c r="C1487" s="4">
        <v>355371650000</v>
      </c>
      <c r="D1487" t="s">
        <v>4305</v>
      </c>
      <c r="G1487" s="174">
        <v>46143</v>
      </c>
      <c r="H1487">
        <v>62496833</v>
      </c>
      <c r="I1487">
        <v>62496833</v>
      </c>
      <c r="O1487" s="174">
        <v>46143</v>
      </c>
      <c r="S1487" t="s">
        <v>3624</v>
      </c>
      <c r="T1487" s="176" t="s">
        <v>64</v>
      </c>
      <c r="U1487" t="s">
        <v>65</v>
      </c>
      <c r="V1487" t="e">
        <f>_xlfn.XLOOKUP(UTILIZADAS[[#This Row],[Contacto1]],Tabla2[phone_number_dialed],Tabla2[status_name],,0)</f>
        <v>#N/A</v>
      </c>
    </row>
    <row r="1488" spans="1:22">
      <c r="A1488" t="s">
        <v>4305</v>
      </c>
      <c r="B1488" t="s">
        <v>2211</v>
      </c>
      <c r="C1488" s="4">
        <v>363021920000</v>
      </c>
      <c r="D1488" t="s">
        <v>4305</v>
      </c>
      <c r="G1488" s="174">
        <v>46143</v>
      </c>
      <c r="H1488">
        <v>62505662</v>
      </c>
      <c r="I1488">
        <v>62505662</v>
      </c>
      <c r="O1488" s="174">
        <v>46143</v>
      </c>
      <c r="S1488" t="s">
        <v>3716</v>
      </c>
      <c r="T1488" s="91" t="s">
        <v>64</v>
      </c>
      <c r="U1488" t="s">
        <v>4319</v>
      </c>
      <c r="V1488" t="e">
        <f>_xlfn.XLOOKUP(UTILIZADAS[[#This Row],[Contacto1]],Tabla2[phone_number_dialed],Tabla2[status_name],,0)</f>
        <v>#N/A</v>
      </c>
    </row>
    <row r="1489" spans="1:22">
      <c r="A1489" t="s">
        <v>4305</v>
      </c>
      <c r="B1489" t="s">
        <v>2188</v>
      </c>
      <c r="C1489" s="4">
        <v>365015530000</v>
      </c>
      <c r="D1489" t="s">
        <v>4305</v>
      </c>
      <c r="G1489" s="174">
        <v>46143</v>
      </c>
      <c r="H1489">
        <v>62523161</v>
      </c>
      <c r="I1489">
        <v>62523161</v>
      </c>
      <c r="O1489" s="174">
        <v>46143</v>
      </c>
      <c r="S1489" t="s">
        <v>3673</v>
      </c>
      <c r="T1489" s="91" t="s">
        <v>64</v>
      </c>
      <c r="U1489" t="s">
        <v>4319</v>
      </c>
      <c r="V1489" t="e">
        <f>_xlfn.XLOOKUP(UTILIZADAS[[#This Row],[Contacto1]],Tabla2[phone_number_dialed],Tabla2[status_name],,0)</f>
        <v>#N/A</v>
      </c>
    </row>
    <row r="1490" spans="1:22">
      <c r="A1490" t="s">
        <v>4305</v>
      </c>
      <c r="B1490" t="s">
        <v>4465</v>
      </c>
      <c r="C1490" s="4">
        <v>365076740000</v>
      </c>
      <c r="D1490" t="s">
        <v>4305</v>
      </c>
      <c r="G1490" s="174">
        <v>46143</v>
      </c>
      <c r="H1490">
        <v>62533924</v>
      </c>
      <c r="I1490">
        <v>62533924</v>
      </c>
      <c r="O1490" s="174">
        <v>46143</v>
      </c>
      <c r="S1490" t="s">
        <v>4466</v>
      </c>
      <c r="T1490" s="175" t="s">
        <v>64</v>
      </c>
      <c r="U1490" t="s">
        <v>65</v>
      </c>
      <c r="V1490" t="e">
        <f>_xlfn.XLOOKUP(UTILIZADAS[[#This Row],[Contacto1]],Tabla2[phone_number_dialed],Tabla2[status_name],,0)</f>
        <v>#N/A</v>
      </c>
    </row>
    <row r="1491" spans="1:22">
      <c r="A1491" t="s">
        <v>4305</v>
      </c>
      <c r="B1491" t="s">
        <v>4467</v>
      </c>
      <c r="C1491" s="4">
        <v>356358370000</v>
      </c>
      <c r="D1491" t="s">
        <v>4305</v>
      </c>
      <c r="G1491" s="174">
        <v>46143</v>
      </c>
      <c r="H1491">
        <v>62547114</v>
      </c>
      <c r="I1491">
        <v>62547114</v>
      </c>
      <c r="O1491" s="174">
        <v>46143</v>
      </c>
      <c r="S1491" t="s">
        <v>4468</v>
      </c>
      <c r="T1491" s="91" t="s">
        <v>64</v>
      </c>
      <c r="U1491" t="s">
        <v>4319</v>
      </c>
      <c r="V1491" t="e">
        <f>_xlfn.XLOOKUP(UTILIZADAS[[#This Row],[Contacto1]],Tabla2[phone_number_dialed],Tabla2[status_name],,0)</f>
        <v>#N/A</v>
      </c>
    </row>
    <row r="1492" spans="1:22">
      <c r="A1492" t="s">
        <v>4305</v>
      </c>
      <c r="B1492" t="s">
        <v>4469</v>
      </c>
      <c r="C1492" s="4">
        <v>202092890000</v>
      </c>
      <c r="D1492" t="s">
        <v>4305</v>
      </c>
      <c r="G1492" s="174">
        <v>46143</v>
      </c>
      <c r="H1492">
        <v>62565088</v>
      </c>
      <c r="I1492">
        <v>62565088</v>
      </c>
      <c r="O1492" s="174">
        <v>46143</v>
      </c>
      <c r="S1492" t="s">
        <v>4470</v>
      </c>
      <c r="T1492" s="176" t="s">
        <v>64</v>
      </c>
      <c r="U1492" t="s">
        <v>65</v>
      </c>
      <c r="V1492" t="e">
        <f>_xlfn.XLOOKUP(UTILIZADAS[[#This Row],[Contacto1]],Tabla2[phone_number_dialed],Tabla2[status_name],,0)</f>
        <v>#N/A</v>
      </c>
    </row>
    <row r="1493" spans="1:22">
      <c r="A1493" t="s">
        <v>4305</v>
      </c>
      <c r="B1493" t="s">
        <v>4471</v>
      </c>
      <c r="C1493" s="4">
        <v>368075200000</v>
      </c>
      <c r="D1493" t="s">
        <v>4305</v>
      </c>
      <c r="G1493" s="174">
        <v>46143</v>
      </c>
      <c r="H1493">
        <v>62622313</v>
      </c>
      <c r="I1493">
        <v>62622313</v>
      </c>
      <c r="O1493" s="174">
        <v>46143</v>
      </c>
      <c r="S1493" t="s">
        <v>4472</v>
      </c>
      <c r="T1493" s="175" t="s">
        <v>64</v>
      </c>
      <c r="U1493" t="s">
        <v>65</v>
      </c>
      <c r="V1493" t="e">
        <f>_xlfn.XLOOKUP(UTILIZADAS[[#This Row],[Contacto1]],Tabla2[phone_number_dialed],Tabla2[status_name],,0)</f>
        <v>#N/A</v>
      </c>
    </row>
    <row r="1494" spans="1:22">
      <c r="A1494" t="s">
        <v>4305</v>
      </c>
      <c r="B1494" t="s">
        <v>4179</v>
      </c>
      <c r="C1494" s="4">
        <v>206096480000</v>
      </c>
      <c r="D1494" t="s">
        <v>4305</v>
      </c>
      <c r="G1494" s="174">
        <v>46143</v>
      </c>
      <c r="H1494">
        <v>62622378</v>
      </c>
      <c r="I1494">
        <v>62622378</v>
      </c>
      <c r="O1494" s="174">
        <v>46143</v>
      </c>
      <c r="S1494" t="s">
        <v>3756</v>
      </c>
      <c r="T1494" s="176" t="s">
        <v>64</v>
      </c>
      <c r="U1494" t="s">
        <v>65</v>
      </c>
      <c r="V1494" t="e">
        <f>_xlfn.XLOOKUP(UTILIZADAS[[#This Row],[Contacto1]],Tabla2[phone_number_dialed],Tabla2[status_name],,0)</f>
        <v>#N/A</v>
      </c>
    </row>
    <row r="1495" spans="1:22">
      <c r="A1495" t="s">
        <v>4305</v>
      </c>
      <c r="B1495" t="s">
        <v>4473</v>
      </c>
      <c r="C1495" s="4">
        <v>367063130000</v>
      </c>
      <c r="D1495" t="s">
        <v>4305</v>
      </c>
      <c r="G1495" s="174">
        <v>46143</v>
      </c>
      <c r="H1495">
        <v>62628959</v>
      </c>
      <c r="I1495">
        <v>62628959</v>
      </c>
      <c r="O1495" s="174">
        <v>46143</v>
      </c>
      <c r="S1495" t="s">
        <v>4474</v>
      </c>
      <c r="T1495" s="175" t="s">
        <v>85</v>
      </c>
      <c r="U1495" t="s">
        <v>65</v>
      </c>
      <c r="V1495" t="e">
        <f>_xlfn.XLOOKUP(UTILIZADAS[[#This Row],[Contacto1]],Tabla2[phone_number_dialed],Tabla2[status_name],,0)</f>
        <v>#N/A</v>
      </c>
    </row>
    <row r="1496" spans="1:22">
      <c r="A1496" t="s">
        <v>4305</v>
      </c>
      <c r="B1496" t="s">
        <v>1412</v>
      </c>
      <c r="C1496" s="4">
        <v>278068620000</v>
      </c>
      <c r="D1496" t="s">
        <v>4305</v>
      </c>
      <c r="G1496" s="174">
        <v>46143</v>
      </c>
      <c r="H1496">
        <v>62663429</v>
      </c>
      <c r="I1496">
        <v>62663429</v>
      </c>
      <c r="O1496" s="174">
        <v>46143</v>
      </c>
      <c r="S1496" t="s">
        <v>1413</v>
      </c>
      <c r="T1496" s="176" t="s">
        <v>85</v>
      </c>
      <c r="U1496" t="s">
        <v>65</v>
      </c>
      <c r="V1496" t="e">
        <f>_xlfn.XLOOKUP(UTILIZADAS[[#This Row],[Contacto1]],Tabla2[phone_number_dialed],Tabla2[status_name],,0)</f>
        <v>#N/A</v>
      </c>
    </row>
    <row r="1497" spans="1:22">
      <c r="A1497" t="s">
        <v>4305</v>
      </c>
      <c r="B1497" t="s">
        <v>1380</v>
      </c>
      <c r="C1497" s="4">
        <v>352371800000</v>
      </c>
      <c r="D1497" t="s">
        <v>4305</v>
      </c>
      <c r="G1497" s="174">
        <v>46143</v>
      </c>
      <c r="H1497">
        <v>62663936</v>
      </c>
      <c r="I1497">
        <v>62663936</v>
      </c>
      <c r="O1497" s="174">
        <v>46143</v>
      </c>
      <c r="S1497" t="s">
        <v>1381</v>
      </c>
      <c r="T1497" s="175" t="s">
        <v>84</v>
      </c>
      <c r="U1497" t="s">
        <v>65</v>
      </c>
      <c r="V1497" t="e">
        <f>_xlfn.XLOOKUP(UTILIZADAS[[#This Row],[Contacto1]],Tabla2[phone_number_dialed],Tabla2[status_name],,0)</f>
        <v>#N/A</v>
      </c>
    </row>
    <row r="1498" spans="1:22">
      <c r="A1498" t="s">
        <v>4305</v>
      </c>
      <c r="B1498" t="s">
        <v>4475</v>
      </c>
      <c r="C1498" s="4">
        <v>368018360000</v>
      </c>
      <c r="D1498" t="s">
        <v>4305</v>
      </c>
      <c r="G1498" s="174">
        <v>46143</v>
      </c>
      <c r="H1498">
        <v>62667442</v>
      </c>
      <c r="I1498">
        <v>62667442</v>
      </c>
      <c r="O1498" s="174">
        <v>46143</v>
      </c>
      <c r="S1498" t="s">
        <v>4476</v>
      </c>
      <c r="T1498" s="91" t="s">
        <v>64</v>
      </c>
      <c r="U1498" t="s">
        <v>4319</v>
      </c>
      <c r="V1498" t="e">
        <f>_xlfn.XLOOKUP(UTILIZADAS[[#This Row],[Contacto1]],Tabla2[phone_number_dialed],Tabla2[status_name],,0)</f>
        <v>#N/A</v>
      </c>
    </row>
    <row r="1499" spans="1:22">
      <c r="A1499" t="s">
        <v>4305</v>
      </c>
      <c r="B1499" t="s">
        <v>351</v>
      </c>
      <c r="C1499" s="4">
        <v>327094390000</v>
      </c>
      <c r="D1499" t="s">
        <v>4305</v>
      </c>
      <c r="G1499" s="174">
        <v>46143</v>
      </c>
      <c r="H1499">
        <v>62669884</v>
      </c>
      <c r="I1499">
        <v>62669884</v>
      </c>
      <c r="O1499" s="174">
        <v>46143</v>
      </c>
      <c r="S1499" t="s">
        <v>352</v>
      </c>
      <c r="T1499" s="91" t="s">
        <v>64</v>
      </c>
      <c r="U1499" t="s">
        <v>593</v>
      </c>
      <c r="V1499" t="e">
        <f>_xlfn.XLOOKUP(UTILIZADAS[[#This Row],[Contacto1]],Tabla2[phone_number_dialed],Tabla2[status_name],,0)</f>
        <v>#N/A</v>
      </c>
    </row>
    <row r="1500" spans="1:22">
      <c r="A1500" t="s">
        <v>4305</v>
      </c>
      <c r="B1500" t="s">
        <v>4175</v>
      </c>
      <c r="C1500" s="4">
        <v>361026230000</v>
      </c>
      <c r="D1500" t="s">
        <v>4305</v>
      </c>
      <c r="G1500" s="174">
        <v>46143</v>
      </c>
      <c r="H1500">
        <v>62674101</v>
      </c>
      <c r="I1500">
        <v>62674101</v>
      </c>
      <c r="O1500" s="174">
        <v>46143</v>
      </c>
      <c r="S1500" t="s">
        <v>3748</v>
      </c>
      <c r="T1500" s="176" t="s">
        <v>64</v>
      </c>
      <c r="U1500" t="s">
        <v>65</v>
      </c>
      <c r="V1500" t="e">
        <f>_xlfn.XLOOKUP(UTILIZADAS[[#This Row],[Contacto1]],Tabla2[phone_number_dialed],Tabla2[status_name],,0)</f>
        <v>#N/A</v>
      </c>
    </row>
    <row r="1501" spans="1:22">
      <c r="A1501" t="s">
        <v>4305</v>
      </c>
      <c r="B1501" t="s">
        <v>2274</v>
      </c>
      <c r="C1501" s="4">
        <v>364033810000</v>
      </c>
      <c r="D1501" t="s">
        <v>4305</v>
      </c>
      <c r="G1501" s="174">
        <v>46143</v>
      </c>
      <c r="H1501">
        <v>62685947</v>
      </c>
      <c r="I1501">
        <v>62685947</v>
      </c>
      <c r="O1501" s="174">
        <v>46143</v>
      </c>
      <c r="S1501" t="s">
        <v>3833</v>
      </c>
      <c r="T1501" s="175" t="s">
        <v>64</v>
      </c>
      <c r="U1501" t="s">
        <v>65</v>
      </c>
      <c r="V1501" t="e">
        <f>_xlfn.XLOOKUP(UTILIZADAS[[#This Row],[Contacto1]],Tabla2[phone_number_dialed],Tabla2[status_name],,0)</f>
        <v>#N/A</v>
      </c>
    </row>
    <row r="1502" spans="1:22">
      <c r="A1502" t="s">
        <v>4305</v>
      </c>
      <c r="B1502" t="s">
        <v>4240</v>
      </c>
      <c r="C1502" s="4">
        <v>365037960000</v>
      </c>
      <c r="D1502" t="s">
        <v>4305</v>
      </c>
      <c r="G1502" s="174">
        <v>46143</v>
      </c>
      <c r="H1502">
        <v>62697293</v>
      </c>
      <c r="I1502">
        <v>62697293</v>
      </c>
      <c r="O1502" s="174">
        <v>46143</v>
      </c>
      <c r="S1502" t="s">
        <v>3876</v>
      </c>
      <c r="T1502" s="176" t="s">
        <v>64</v>
      </c>
      <c r="U1502" t="s">
        <v>65</v>
      </c>
      <c r="V1502" t="e">
        <f>_xlfn.XLOOKUP(UTILIZADAS[[#This Row],[Contacto1]],Tabla2[phone_number_dialed],Tabla2[status_name],,0)</f>
        <v>#N/A</v>
      </c>
    </row>
    <row r="1503" spans="1:22">
      <c r="A1503" t="s">
        <v>4305</v>
      </c>
      <c r="B1503" t="s">
        <v>573</v>
      </c>
      <c r="C1503" s="4">
        <v>359357830000</v>
      </c>
      <c r="D1503" t="s">
        <v>4305</v>
      </c>
      <c r="G1503" s="174">
        <v>46143</v>
      </c>
      <c r="H1503">
        <v>62699170</v>
      </c>
      <c r="I1503">
        <v>62699170</v>
      </c>
      <c r="O1503" s="174">
        <v>46143</v>
      </c>
      <c r="S1503" t="s">
        <v>574</v>
      </c>
      <c r="T1503" s="91" t="s">
        <v>64</v>
      </c>
      <c r="U1503" t="s">
        <v>593</v>
      </c>
      <c r="V1503" t="e">
        <f>_xlfn.XLOOKUP(UTILIZADAS[[#This Row],[Contacto1]],Tabla2[phone_number_dialed],Tabla2[status_name],,0)</f>
        <v>#N/A</v>
      </c>
    </row>
    <row r="1504" spans="1:22">
      <c r="A1504" t="s">
        <v>4305</v>
      </c>
      <c r="B1504" t="s">
        <v>4477</v>
      </c>
      <c r="C1504" s="4">
        <v>361019610000</v>
      </c>
      <c r="D1504" t="s">
        <v>4305</v>
      </c>
      <c r="G1504" s="174">
        <v>46143</v>
      </c>
      <c r="H1504">
        <v>62712490</v>
      </c>
      <c r="I1504">
        <v>62712490</v>
      </c>
      <c r="O1504" s="174">
        <v>46143</v>
      </c>
      <c r="S1504" t="s">
        <v>4478</v>
      </c>
      <c r="T1504" s="91" t="s">
        <v>64</v>
      </c>
      <c r="U1504" t="s">
        <v>4319</v>
      </c>
      <c r="V1504" t="e">
        <f>_xlfn.XLOOKUP(UTILIZADAS[[#This Row],[Contacto1]],Tabla2[phone_number_dialed],Tabla2[status_name],,0)</f>
        <v>#N/A</v>
      </c>
    </row>
    <row r="1505" spans="1:22">
      <c r="A1505" t="s">
        <v>4305</v>
      </c>
      <c r="B1505" t="s">
        <v>4479</v>
      </c>
      <c r="C1505" s="4">
        <v>364093600000</v>
      </c>
      <c r="D1505" t="s">
        <v>4305</v>
      </c>
      <c r="G1505" s="174">
        <v>46143</v>
      </c>
      <c r="H1505">
        <v>62725842</v>
      </c>
      <c r="I1505">
        <v>62725842</v>
      </c>
      <c r="O1505" s="174">
        <v>46143</v>
      </c>
      <c r="S1505" t="s">
        <v>4480</v>
      </c>
      <c r="T1505" s="175" t="s">
        <v>64</v>
      </c>
      <c r="U1505" t="s">
        <v>65</v>
      </c>
      <c r="V1505" t="e">
        <f>_xlfn.XLOOKUP(UTILIZADAS[[#This Row],[Contacto1]],Tabla2[phone_number_dialed],Tabla2[status_name],,0)</f>
        <v>#N/A</v>
      </c>
    </row>
    <row r="1506" spans="1:22">
      <c r="A1506" t="s">
        <v>4305</v>
      </c>
      <c r="B1506" t="s">
        <v>4481</v>
      </c>
      <c r="C1506" s="4">
        <v>366015110000</v>
      </c>
      <c r="D1506" t="s">
        <v>4305</v>
      </c>
      <c r="G1506" s="174">
        <v>46143</v>
      </c>
      <c r="H1506">
        <v>62748580</v>
      </c>
      <c r="I1506">
        <v>62748580</v>
      </c>
      <c r="O1506" s="174">
        <v>46143</v>
      </c>
      <c r="S1506" t="s">
        <v>4482</v>
      </c>
      <c r="T1506" s="91" t="s">
        <v>64</v>
      </c>
      <c r="U1506" t="s">
        <v>4319</v>
      </c>
      <c r="V1506" t="e">
        <f>_xlfn.XLOOKUP(UTILIZADAS[[#This Row],[Contacto1]],Tabla2[phone_number_dialed],Tabla2[status_name],,0)</f>
        <v>#N/A</v>
      </c>
    </row>
    <row r="1507" spans="1:22">
      <c r="A1507" t="s">
        <v>4305</v>
      </c>
      <c r="B1507" t="s">
        <v>2236</v>
      </c>
      <c r="C1507" s="4">
        <v>362029010000</v>
      </c>
      <c r="D1507" t="s">
        <v>4305</v>
      </c>
      <c r="G1507" s="174">
        <v>46143</v>
      </c>
      <c r="H1507">
        <v>62784815</v>
      </c>
      <c r="I1507">
        <v>62784815</v>
      </c>
      <c r="O1507" s="174">
        <v>46143</v>
      </c>
      <c r="S1507" t="s">
        <v>3770</v>
      </c>
      <c r="T1507" s="176" t="s">
        <v>84</v>
      </c>
      <c r="U1507" t="s">
        <v>65</v>
      </c>
      <c r="V1507" t="e">
        <f>_xlfn.XLOOKUP(UTILIZADAS[[#This Row],[Contacto1]],Tabla2[phone_number_dialed],Tabla2[status_name],,0)</f>
        <v>#N/A</v>
      </c>
    </row>
    <row r="1508" spans="1:22">
      <c r="A1508" t="s">
        <v>4305</v>
      </c>
      <c r="B1508" t="s">
        <v>4483</v>
      </c>
      <c r="C1508" s="4">
        <v>361053930000</v>
      </c>
      <c r="D1508" t="s">
        <v>4305</v>
      </c>
      <c r="G1508" s="174">
        <v>46143</v>
      </c>
      <c r="H1508">
        <v>62814351</v>
      </c>
      <c r="I1508">
        <v>62814351</v>
      </c>
      <c r="O1508" s="174">
        <v>46143</v>
      </c>
      <c r="S1508" t="s">
        <v>4484</v>
      </c>
      <c r="T1508" s="175" t="s">
        <v>64</v>
      </c>
      <c r="U1508" t="s">
        <v>65</v>
      </c>
      <c r="V1508" t="e">
        <f>_xlfn.XLOOKUP(UTILIZADAS[[#This Row],[Contacto1]],Tabla2[phone_number_dialed],Tabla2[status_name],,0)</f>
        <v>#N/A</v>
      </c>
    </row>
    <row r="1509" spans="1:22">
      <c r="A1509" t="s">
        <v>4305</v>
      </c>
      <c r="B1509" t="s">
        <v>1303</v>
      </c>
      <c r="C1509" s="4">
        <v>353369980000</v>
      </c>
      <c r="D1509" t="s">
        <v>4305</v>
      </c>
      <c r="G1509" s="174">
        <v>46143</v>
      </c>
      <c r="H1509">
        <v>62844482</v>
      </c>
      <c r="I1509">
        <v>62844482</v>
      </c>
      <c r="O1509" s="174">
        <v>46143</v>
      </c>
      <c r="S1509" t="s">
        <v>1304</v>
      </c>
      <c r="T1509" s="176" t="s">
        <v>64</v>
      </c>
      <c r="U1509" t="s">
        <v>65</v>
      </c>
      <c r="V1509" t="e">
        <f>_xlfn.XLOOKUP(UTILIZADAS[[#This Row],[Contacto1]],Tabla2[phone_number_dialed],Tabla2[status_name],,0)</f>
        <v>#N/A</v>
      </c>
    </row>
    <row r="1510" spans="1:22">
      <c r="A1510" t="s">
        <v>4305</v>
      </c>
      <c r="B1510" t="s">
        <v>4485</v>
      </c>
      <c r="C1510" s="4">
        <v>260319800000</v>
      </c>
      <c r="D1510" t="s">
        <v>4305</v>
      </c>
      <c r="G1510" s="174">
        <v>46143</v>
      </c>
      <c r="H1510">
        <v>62852061</v>
      </c>
      <c r="I1510">
        <v>62852061</v>
      </c>
      <c r="O1510" s="174">
        <v>46143</v>
      </c>
      <c r="S1510" t="s">
        <v>4486</v>
      </c>
      <c r="T1510" s="175" t="s">
        <v>64</v>
      </c>
      <c r="U1510" t="s">
        <v>65</v>
      </c>
      <c r="V1510" t="e">
        <f>_xlfn.XLOOKUP(UTILIZADAS[[#This Row],[Contacto1]],Tabla2[phone_number_dialed],Tabla2[status_name],,0)</f>
        <v>#N/A</v>
      </c>
    </row>
    <row r="1511" spans="1:22">
      <c r="A1511" t="s">
        <v>4305</v>
      </c>
      <c r="B1511" t="s">
        <v>4487</v>
      </c>
      <c r="C1511" s="4">
        <v>321030380000</v>
      </c>
      <c r="D1511" t="s">
        <v>4305</v>
      </c>
      <c r="G1511" s="174">
        <v>46143</v>
      </c>
      <c r="H1511">
        <v>62855320</v>
      </c>
      <c r="I1511">
        <v>62855320</v>
      </c>
      <c r="O1511" s="174">
        <v>46143</v>
      </c>
      <c r="S1511" t="s">
        <v>4488</v>
      </c>
      <c r="T1511" s="91" t="s">
        <v>64</v>
      </c>
      <c r="U1511" t="s">
        <v>4319</v>
      </c>
      <c r="V1511" t="e">
        <f>_xlfn.XLOOKUP(UTILIZADAS[[#This Row],[Contacto1]],Tabla2[phone_number_dialed],Tabla2[status_name],,0)</f>
        <v>#N/A</v>
      </c>
    </row>
    <row r="1512" spans="1:22">
      <c r="A1512" t="s">
        <v>4305</v>
      </c>
      <c r="B1512" t="s">
        <v>557</v>
      </c>
      <c r="C1512" s="4">
        <v>357358800000</v>
      </c>
      <c r="D1512" t="s">
        <v>4305</v>
      </c>
      <c r="G1512" s="174">
        <v>46143</v>
      </c>
      <c r="H1512">
        <v>62855882</v>
      </c>
      <c r="I1512">
        <v>62855882</v>
      </c>
      <c r="O1512" s="174">
        <v>46143</v>
      </c>
      <c r="S1512" t="s">
        <v>558</v>
      </c>
      <c r="T1512" s="91" t="s">
        <v>64</v>
      </c>
      <c r="U1512" t="s">
        <v>593</v>
      </c>
      <c r="V1512" t="e">
        <f>_xlfn.XLOOKUP(UTILIZADAS[[#This Row],[Contacto1]],Tabla2[phone_number_dialed],Tabla2[status_name],,0)</f>
        <v>#N/A</v>
      </c>
    </row>
    <row r="1513" spans="1:22">
      <c r="A1513" t="s">
        <v>4305</v>
      </c>
      <c r="B1513" t="s">
        <v>1459</v>
      </c>
      <c r="C1513" s="4">
        <v>345322750000</v>
      </c>
      <c r="D1513" t="s">
        <v>4305</v>
      </c>
      <c r="G1513" s="174">
        <v>46143</v>
      </c>
      <c r="H1513">
        <v>62862998</v>
      </c>
      <c r="I1513">
        <v>62862998</v>
      </c>
      <c r="O1513" s="174">
        <v>46143</v>
      </c>
      <c r="S1513" t="s">
        <v>842</v>
      </c>
      <c r="T1513" s="176" t="s">
        <v>64</v>
      </c>
      <c r="U1513" t="s">
        <v>65</v>
      </c>
      <c r="V1513" t="e">
        <f>_xlfn.XLOOKUP(UTILIZADAS[[#This Row],[Contacto1]],Tabla2[phone_number_dialed],Tabla2[status_name],,0)</f>
        <v>#N/A</v>
      </c>
    </row>
    <row r="1514" spans="1:22">
      <c r="A1514" t="s">
        <v>4305</v>
      </c>
      <c r="B1514" t="s">
        <v>4489</v>
      </c>
      <c r="C1514" s="4">
        <v>366073630000</v>
      </c>
      <c r="D1514" t="s">
        <v>4305</v>
      </c>
      <c r="G1514" s="174">
        <v>46143</v>
      </c>
      <c r="H1514">
        <v>62888335</v>
      </c>
      <c r="I1514">
        <v>62888335</v>
      </c>
      <c r="O1514" s="174">
        <v>46143</v>
      </c>
      <c r="S1514" t="s">
        <v>4288</v>
      </c>
      <c r="T1514" s="175" t="s">
        <v>2334</v>
      </c>
      <c r="U1514" t="s">
        <v>65</v>
      </c>
      <c r="V1514" t="e">
        <f>_xlfn.XLOOKUP(UTILIZADAS[[#This Row],[Contacto1]],Tabla2[phone_number_dialed],Tabla2[status_name],,0)</f>
        <v>#N/A</v>
      </c>
    </row>
    <row r="1515" spans="1:22">
      <c r="A1515" t="s">
        <v>4305</v>
      </c>
      <c r="B1515" t="s">
        <v>2217</v>
      </c>
      <c r="C1515" s="4">
        <v>367023580000</v>
      </c>
      <c r="D1515" t="s">
        <v>4305</v>
      </c>
      <c r="G1515" s="174">
        <v>46143</v>
      </c>
      <c r="H1515">
        <v>62905565</v>
      </c>
      <c r="I1515">
        <v>62905565</v>
      </c>
      <c r="O1515" s="174">
        <v>46143</v>
      </c>
      <c r="S1515" t="s">
        <v>3724</v>
      </c>
      <c r="T1515" s="176" t="s">
        <v>64</v>
      </c>
      <c r="U1515" t="s">
        <v>65</v>
      </c>
      <c r="V1515" t="e">
        <f>_xlfn.XLOOKUP(UTILIZADAS[[#This Row],[Contacto1]],Tabla2[phone_number_dialed],Tabla2[status_name],,0)</f>
        <v>#N/A</v>
      </c>
    </row>
    <row r="1516" spans="1:22">
      <c r="A1516" t="s">
        <v>4305</v>
      </c>
      <c r="B1516" t="s">
        <v>142</v>
      </c>
      <c r="C1516" s="4">
        <v>369004990000</v>
      </c>
      <c r="D1516" t="s">
        <v>4305</v>
      </c>
      <c r="G1516" s="174">
        <v>46143</v>
      </c>
      <c r="H1516">
        <v>62911877</v>
      </c>
      <c r="I1516">
        <v>62911877</v>
      </c>
      <c r="O1516" s="174">
        <v>46143</v>
      </c>
      <c r="S1516" t="s">
        <v>143</v>
      </c>
      <c r="T1516" s="175" t="s">
        <v>64</v>
      </c>
      <c r="U1516" t="s">
        <v>65</v>
      </c>
      <c r="V1516" t="e">
        <f>_xlfn.XLOOKUP(UTILIZADAS[[#This Row],[Contacto1]],Tabla2[phone_number_dialed],Tabla2[status_name],,0)</f>
        <v>#N/A</v>
      </c>
    </row>
    <row r="1517" spans="1:22">
      <c r="A1517" t="s">
        <v>4305</v>
      </c>
      <c r="B1517" t="s">
        <v>2178</v>
      </c>
      <c r="C1517" s="4">
        <v>352384910000</v>
      </c>
      <c r="D1517" t="s">
        <v>4305</v>
      </c>
      <c r="G1517" s="174">
        <v>46143</v>
      </c>
      <c r="H1517">
        <v>62929057</v>
      </c>
      <c r="I1517">
        <v>62929057</v>
      </c>
      <c r="O1517" s="174">
        <v>46143</v>
      </c>
      <c r="S1517" t="s">
        <v>3649</v>
      </c>
      <c r="T1517" s="176" t="s">
        <v>64</v>
      </c>
      <c r="U1517" t="s">
        <v>65</v>
      </c>
      <c r="V1517" t="e">
        <f>_xlfn.XLOOKUP(UTILIZADAS[[#This Row],[Contacto1]],Tabla2[phone_number_dialed],Tabla2[status_name],,0)</f>
        <v>#N/A</v>
      </c>
    </row>
    <row r="1518" spans="1:22">
      <c r="A1518" t="s">
        <v>4305</v>
      </c>
      <c r="B1518" t="s">
        <v>73</v>
      </c>
      <c r="C1518" s="4">
        <v>362011840000</v>
      </c>
      <c r="D1518" t="s">
        <v>4305</v>
      </c>
      <c r="G1518" s="174">
        <v>46143</v>
      </c>
      <c r="H1518">
        <v>62929601</v>
      </c>
      <c r="I1518">
        <v>62929601</v>
      </c>
      <c r="O1518" s="174">
        <v>46143</v>
      </c>
      <c r="S1518" t="s">
        <v>74</v>
      </c>
      <c r="T1518" s="175" t="s">
        <v>64</v>
      </c>
      <c r="U1518" t="s">
        <v>65</v>
      </c>
      <c r="V1518" t="e">
        <f>_xlfn.XLOOKUP(UTILIZADAS[[#This Row],[Contacto1]],Tabla2[phone_number_dialed],Tabla2[status_name],,0)</f>
        <v>#N/A</v>
      </c>
    </row>
    <row r="1519" spans="1:22">
      <c r="A1519" t="s">
        <v>4305</v>
      </c>
      <c r="B1519" t="s">
        <v>379</v>
      </c>
      <c r="C1519" s="4">
        <v>358369630000</v>
      </c>
      <c r="D1519" t="s">
        <v>4305</v>
      </c>
      <c r="G1519" s="174">
        <v>46143</v>
      </c>
      <c r="H1519">
        <v>62995272</v>
      </c>
      <c r="I1519">
        <v>62995272</v>
      </c>
      <c r="O1519" s="174">
        <v>46143</v>
      </c>
      <c r="S1519" t="s">
        <v>380</v>
      </c>
      <c r="T1519" s="91" t="s">
        <v>64</v>
      </c>
      <c r="U1519" t="s">
        <v>593</v>
      </c>
      <c r="V1519" t="e">
        <f>_xlfn.XLOOKUP(UTILIZADAS[[#This Row],[Contacto1]],Tabla2[phone_number_dialed],Tabla2[status_name],,0)</f>
        <v>#N/A</v>
      </c>
    </row>
    <row r="1520" spans="1:22">
      <c r="A1520" t="s">
        <v>4305</v>
      </c>
      <c r="B1520" t="s">
        <v>4490</v>
      </c>
      <c r="C1520" s="4">
        <v>365053180000</v>
      </c>
      <c r="D1520" t="s">
        <v>4305</v>
      </c>
      <c r="G1520" s="174">
        <v>46143</v>
      </c>
      <c r="H1520">
        <v>62999100</v>
      </c>
      <c r="I1520">
        <v>62999100</v>
      </c>
      <c r="O1520" s="174">
        <v>46143</v>
      </c>
      <c r="S1520" t="s">
        <v>4491</v>
      </c>
      <c r="T1520" s="176" t="s">
        <v>64</v>
      </c>
      <c r="U1520" t="s">
        <v>65</v>
      </c>
      <c r="V1520" t="e">
        <f>_xlfn.XLOOKUP(UTILIZADAS[[#This Row],[Contacto1]],Tabla2[phone_number_dialed],Tabla2[status_name],,0)</f>
        <v>#N/A</v>
      </c>
    </row>
    <row r="1521" spans="1:22">
      <c r="A1521" t="s">
        <v>4305</v>
      </c>
      <c r="B1521" t="s">
        <v>4492</v>
      </c>
      <c r="C1521" s="4">
        <v>366022910000</v>
      </c>
      <c r="D1521" t="s">
        <v>4305</v>
      </c>
      <c r="G1521" s="174">
        <v>46143</v>
      </c>
      <c r="H1521">
        <v>63026745</v>
      </c>
      <c r="I1521">
        <v>63026745</v>
      </c>
      <c r="O1521" s="174">
        <v>46143</v>
      </c>
      <c r="S1521" t="s">
        <v>4493</v>
      </c>
      <c r="T1521" s="91" t="s">
        <v>64</v>
      </c>
      <c r="U1521" t="s">
        <v>4319</v>
      </c>
      <c r="V1521" t="e">
        <f>_xlfn.XLOOKUP(UTILIZADAS[[#This Row],[Contacto1]],Tabla2[phone_number_dialed],Tabla2[status_name],,0)</f>
        <v>#N/A</v>
      </c>
    </row>
    <row r="1522" spans="1:22">
      <c r="A1522" t="s">
        <v>4305</v>
      </c>
      <c r="B1522" t="s">
        <v>1407</v>
      </c>
      <c r="C1522" s="4">
        <v>357357890000</v>
      </c>
      <c r="D1522" t="s">
        <v>4305</v>
      </c>
      <c r="G1522" s="174">
        <v>46143</v>
      </c>
      <c r="H1522">
        <v>63030594</v>
      </c>
      <c r="I1522">
        <v>63030594</v>
      </c>
      <c r="O1522" s="174">
        <v>46143</v>
      </c>
      <c r="S1522" t="s">
        <v>1408</v>
      </c>
      <c r="T1522" s="175" t="s">
        <v>64</v>
      </c>
      <c r="U1522" t="s">
        <v>65</v>
      </c>
      <c r="V1522" t="e">
        <f>_xlfn.XLOOKUP(UTILIZADAS[[#This Row],[Contacto1]],Tabla2[phone_number_dialed],Tabla2[status_name],,0)</f>
        <v>#N/A</v>
      </c>
    </row>
    <row r="1523" spans="1:22">
      <c r="A1523" t="s">
        <v>4305</v>
      </c>
      <c r="B1523" t="s">
        <v>4494</v>
      </c>
      <c r="C1523" s="4">
        <v>369091930000</v>
      </c>
      <c r="D1523" t="s">
        <v>4305</v>
      </c>
      <c r="G1523" s="174">
        <v>46143</v>
      </c>
      <c r="H1523">
        <v>63048635</v>
      </c>
      <c r="I1523">
        <v>63048635</v>
      </c>
      <c r="O1523" s="174">
        <v>46143</v>
      </c>
      <c r="S1523" t="s">
        <v>4495</v>
      </c>
      <c r="T1523" s="176" t="s">
        <v>84</v>
      </c>
      <c r="U1523" t="s">
        <v>65</v>
      </c>
      <c r="V1523" t="e">
        <f>_xlfn.XLOOKUP(UTILIZADAS[[#This Row],[Contacto1]],Tabla2[phone_number_dialed],Tabla2[status_name],,0)</f>
        <v>#N/A</v>
      </c>
    </row>
    <row r="1524" spans="1:22">
      <c r="A1524" t="s">
        <v>4305</v>
      </c>
      <c r="B1524" t="s">
        <v>2192</v>
      </c>
      <c r="C1524" s="4">
        <v>361014760000</v>
      </c>
      <c r="D1524" t="s">
        <v>4305</v>
      </c>
      <c r="G1524" s="174">
        <v>46143</v>
      </c>
      <c r="H1524">
        <v>63058274</v>
      </c>
      <c r="I1524">
        <v>63058274</v>
      </c>
      <c r="O1524" s="174">
        <v>46143</v>
      </c>
      <c r="S1524" t="s">
        <v>3684</v>
      </c>
      <c r="T1524" s="175" t="s">
        <v>64</v>
      </c>
      <c r="U1524" t="s">
        <v>65</v>
      </c>
      <c r="V1524" t="e">
        <f>_xlfn.XLOOKUP(UTILIZADAS[[#This Row],[Contacto1]],Tabla2[phone_number_dialed],Tabla2[status_name],,0)</f>
        <v>#N/A</v>
      </c>
    </row>
    <row r="1525" spans="1:22">
      <c r="A1525" t="s">
        <v>4305</v>
      </c>
      <c r="B1525" t="s">
        <v>4496</v>
      </c>
      <c r="C1525" s="4">
        <v>343375760000</v>
      </c>
      <c r="D1525" t="s">
        <v>4305</v>
      </c>
      <c r="G1525" s="174">
        <v>46143</v>
      </c>
      <c r="H1525">
        <v>63065853</v>
      </c>
      <c r="I1525">
        <v>63065853</v>
      </c>
      <c r="O1525" s="174">
        <v>46143</v>
      </c>
      <c r="S1525" t="s">
        <v>4497</v>
      </c>
      <c r="T1525" s="176" t="s">
        <v>64</v>
      </c>
      <c r="U1525" t="s">
        <v>65</v>
      </c>
      <c r="V1525" t="e">
        <f>_xlfn.XLOOKUP(UTILIZADAS[[#This Row],[Contacto1]],Tabla2[phone_number_dialed],Tabla2[status_name],,0)</f>
        <v>#N/A</v>
      </c>
    </row>
    <row r="1526" spans="1:22">
      <c r="A1526" t="s">
        <v>4305</v>
      </c>
      <c r="B1526" t="s">
        <v>4498</v>
      </c>
      <c r="C1526" s="4">
        <v>363063180000</v>
      </c>
      <c r="D1526" t="s">
        <v>4305</v>
      </c>
      <c r="G1526" s="174">
        <v>46143</v>
      </c>
      <c r="H1526">
        <v>63077492</v>
      </c>
      <c r="I1526">
        <v>63077492</v>
      </c>
      <c r="O1526" s="174">
        <v>46143</v>
      </c>
      <c r="S1526" t="s">
        <v>4499</v>
      </c>
      <c r="T1526" s="175" t="s">
        <v>84</v>
      </c>
      <c r="U1526" t="s">
        <v>65</v>
      </c>
      <c r="V1526" t="e">
        <f>_xlfn.XLOOKUP(UTILIZADAS[[#This Row],[Contacto1]],Tabla2[phone_number_dialed],Tabla2[status_name],,0)</f>
        <v>#N/A</v>
      </c>
    </row>
    <row r="1527" spans="1:22">
      <c r="A1527" t="s">
        <v>4305</v>
      </c>
      <c r="B1527" t="s">
        <v>4500</v>
      </c>
      <c r="C1527" s="4">
        <v>364074660000</v>
      </c>
      <c r="D1527" t="s">
        <v>4305</v>
      </c>
      <c r="G1527" s="174">
        <v>46143</v>
      </c>
      <c r="H1527">
        <v>63093862</v>
      </c>
      <c r="I1527">
        <v>63093862</v>
      </c>
      <c r="O1527" s="174">
        <v>46143</v>
      </c>
      <c r="S1527" t="s">
        <v>4501</v>
      </c>
      <c r="T1527" s="176" t="s">
        <v>64</v>
      </c>
      <c r="U1527" t="s">
        <v>65</v>
      </c>
      <c r="V1527" t="e">
        <f>_xlfn.XLOOKUP(UTILIZADAS[[#This Row],[Contacto1]],Tabla2[phone_number_dialed],Tabla2[status_name],,0)</f>
        <v>#N/A</v>
      </c>
    </row>
    <row r="1528" spans="1:22">
      <c r="A1528" t="s">
        <v>4305</v>
      </c>
      <c r="B1528" t="s">
        <v>4502</v>
      </c>
      <c r="C1528" s="4">
        <v>358346740000</v>
      </c>
      <c r="D1528" t="s">
        <v>4305</v>
      </c>
      <c r="G1528" s="174">
        <v>46143</v>
      </c>
      <c r="H1528">
        <v>63096925</v>
      </c>
      <c r="I1528">
        <v>63096925</v>
      </c>
      <c r="O1528" s="174">
        <v>46143</v>
      </c>
      <c r="S1528" t="s">
        <v>4503</v>
      </c>
      <c r="T1528" s="175" t="s">
        <v>64</v>
      </c>
      <c r="U1528" t="s">
        <v>65</v>
      </c>
      <c r="V1528" t="e">
        <f>_xlfn.XLOOKUP(UTILIZADAS[[#This Row],[Contacto1]],Tabla2[phone_number_dialed],Tabla2[status_name],,0)</f>
        <v>#N/A</v>
      </c>
    </row>
    <row r="1529" spans="1:22">
      <c r="A1529" t="s">
        <v>4305</v>
      </c>
      <c r="B1529" t="s">
        <v>4169</v>
      </c>
      <c r="C1529" s="4">
        <v>368021270000</v>
      </c>
      <c r="D1529" t="s">
        <v>4305</v>
      </c>
      <c r="G1529" s="174">
        <v>46143</v>
      </c>
      <c r="H1529">
        <v>63105697</v>
      </c>
      <c r="I1529">
        <v>63105697</v>
      </c>
      <c r="O1529" s="174">
        <v>46143</v>
      </c>
      <c r="S1529" t="s">
        <v>3736</v>
      </c>
      <c r="T1529" s="176" t="s">
        <v>64</v>
      </c>
      <c r="U1529" t="s">
        <v>65</v>
      </c>
      <c r="V1529" t="e">
        <f>_xlfn.XLOOKUP(UTILIZADAS[[#This Row],[Contacto1]],Tabla2[phone_number_dialed],Tabla2[status_name],,0)</f>
        <v>#N/A</v>
      </c>
    </row>
    <row r="1530" spans="1:22">
      <c r="A1530" t="s">
        <v>4305</v>
      </c>
      <c r="B1530" t="s">
        <v>417</v>
      </c>
      <c r="C1530" s="4">
        <v>356369130000</v>
      </c>
      <c r="D1530" t="s">
        <v>4305</v>
      </c>
      <c r="G1530" s="174">
        <v>46143</v>
      </c>
      <c r="H1530">
        <v>63112659</v>
      </c>
      <c r="I1530">
        <v>63112659</v>
      </c>
      <c r="O1530" s="174">
        <v>46143</v>
      </c>
      <c r="S1530" t="s">
        <v>418</v>
      </c>
      <c r="T1530" s="91" t="s">
        <v>64</v>
      </c>
      <c r="U1530" t="s">
        <v>593</v>
      </c>
      <c r="V1530" t="e">
        <f>_xlfn.XLOOKUP(UTILIZADAS[[#This Row],[Contacto1]],Tabla2[phone_number_dialed],Tabla2[status_name],,0)</f>
        <v>#N/A</v>
      </c>
    </row>
    <row r="1531" spans="1:22">
      <c r="A1531" t="s">
        <v>4305</v>
      </c>
      <c r="B1531" t="s">
        <v>2306</v>
      </c>
      <c r="C1531" s="4">
        <v>364042230000</v>
      </c>
      <c r="D1531" t="s">
        <v>4305</v>
      </c>
      <c r="G1531" s="174">
        <v>46143</v>
      </c>
      <c r="H1531">
        <v>63122882</v>
      </c>
      <c r="I1531">
        <v>63122882</v>
      </c>
      <c r="O1531" s="174">
        <v>46143</v>
      </c>
      <c r="S1531" t="s">
        <v>3896</v>
      </c>
      <c r="T1531" s="175" t="s">
        <v>64</v>
      </c>
      <c r="U1531" t="s">
        <v>65</v>
      </c>
      <c r="V1531" t="e">
        <f>_xlfn.XLOOKUP(UTILIZADAS[[#This Row],[Contacto1]],Tabla2[phone_number_dialed],Tabla2[status_name],,0)</f>
        <v>#N/A</v>
      </c>
    </row>
    <row r="1532" spans="1:22">
      <c r="A1532" t="s">
        <v>4305</v>
      </c>
      <c r="B1532" t="s">
        <v>541</v>
      </c>
      <c r="C1532" s="4">
        <v>354358390000</v>
      </c>
      <c r="D1532" t="s">
        <v>4305</v>
      </c>
      <c r="G1532" s="174">
        <v>46143</v>
      </c>
      <c r="H1532">
        <v>63131031</v>
      </c>
      <c r="I1532">
        <v>63131031</v>
      </c>
      <c r="O1532" s="174">
        <v>46143</v>
      </c>
      <c r="S1532" t="s">
        <v>542</v>
      </c>
      <c r="T1532" s="91" t="s">
        <v>64</v>
      </c>
      <c r="U1532" t="s">
        <v>593</v>
      </c>
      <c r="V1532" t="e">
        <f>_xlfn.XLOOKUP(UTILIZADAS[[#This Row],[Contacto1]],Tabla2[phone_number_dialed],Tabla2[status_name],,0)</f>
        <v>#N/A</v>
      </c>
    </row>
    <row r="1533" spans="1:22">
      <c r="A1533" t="s">
        <v>4305</v>
      </c>
      <c r="B1533" t="s">
        <v>343</v>
      </c>
      <c r="C1533" s="4">
        <v>802744040000</v>
      </c>
      <c r="D1533" t="s">
        <v>4305</v>
      </c>
      <c r="G1533" s="174">
        <v>46143</v>
      </c>
      <c r="H1533">
        <v>63139226</v>
      </c>
      <c r="I1533">
        <v>63139226</v>
      </c>
      <c r="O1533" s="174">
        <v>46143</v>
      </c>
      <c r="S1533" t="s">
        <v>344</v>
      </c>
      <c r="T1533" s="91" t="s">
        <v>64</v>
      </c>
      <c r="U1533" t="s">
        <v>593</v>
      </c>
      <c r="V1533" t="e">
        <f>_xlfn.XLOOKUP(UTILIZADAS[[#This Row],[Contacto1]],Tabla2[phone_number_dialed],Tabla2[status_name],,0)</f>
        <v>#N/A</v>
      </c>
    </row>
    <row r="1534" spans="1:22">
      <c r="A1534" t="s">
        <v>4305</v>
      </c>
      <c r="B1534" t="s">
        <v>94</v>
      </c>
      <c r="C1534" s="4">
        <v>216045700000</v>
      </c>
      <c r="D1534" t="s">
        <v>4305</v>
      </c>
      <c r="G1534" s="174">
        <v>46143</v>
      </c>
      <c r="H1534">
        <v>63140940</v>
      </c>
      <c r="I1534">
        <v>63140940</v>
      </c>
      <c r="O1534" s="174">
        <v>46143</v>
      </c>
      <c r="S1534" t="s">
        <v>95</v>
      </c>
      <c r="T1534" s="176" t="s">
        <v>64</v>
      </c>
      <c r="U1534" t="s">
        <v>65</v>
      </c>
      <c r="V1534" t="e">
        <f>_xlfn.XLOOKUP(UTILIZADAS[[#This Row],[Contacto1]],Tabla2[phone_number_dialed],Tabla2[status_name],,0)</f>
        <v>#N/A</v>
      </c>
    </row>
    <row r="1535" spans="1:22">
      <c r="A1535" t="s">
        <v>4305</v>
      </c>
      <c r="B1535" t="s">
        <v>4504</v>
      </c>
      <c r="C1535" s="4">
        <v>367093770000</v>
      </c>
      <c r="D1535" t="s">
        <v>4305</v>
      </c>
      <c r="G1535" s="174">
        <v>46143</v>
      </c>
      <c r="H1535">
        <v>63155740</v>
      </c>
      <c r="I1535">
        <v>63155740</v>
      </c>
      <c r="O1535" s="174">
        <v>46143</v>
      </c>
      <c r="S1535" t="s">
        <v>4505</v>
      </c>
      <c r="T1535" s="175" t="s">
        <v>84</v>
      </c>
      <c r="U1535" t="s">
        <v>65</v>
      </c>
      <c r="V1535" t="e">
        <f>_xlfn.XLOOKUP(UTILIZADAS[[#This Row],[Contacto1]],Tabla2[phone_number_dialed],Tabla2[status_name],,0)</f>
        <v>#N/A</v>
      </c>
    </row>
    <row r="1536" spans="1:22">
      <c r="A1536" t="s">
        <v>4305</v>
      </c>
      <c r="B1536" t="s">
        <v>4506</v>
      </c>
      <c r="C1536" s="4">
        <v>362084370000</v>
      </c>
      <c r="D1536" t="s">
        <v>4305</v>
      </c>
      <c r="G1536" s="174">
        <v>46143</v>
      </c>
      <c r="H1536">
        <v>63161185</v>
      </c>
      <c r="I1536">
        <v>63161185</v>
      </c>
      <c r="O1536" s="174">
        <v>46143</v>
      </c>
      <c r="S1536" t="s">
        <v>4507</v>
      </c>
      <c r="T1536" s="176" t="s">
        <v>64</v>
      </c>
      <c r="U1536" t="s">
        <v>65</v>
      </c>
      <c r="V1536" t="e">
        <f>_xlfn.XLOOKUP(UTILIZADAS[[#This Row],[Contacto1]],Tabla2[phone_number_dialed],Tabla2[status_name],,0)</f>
        <v>#N/A</v>
      </c>
    </row>
    <row r="1537" spans="1:22">
      <c r="A1537" t="s">
        <v>4305</v>
      </c>
      <c r="B1537" t="s">
        <v>4508</v>
      </c>
      <c r="C1537" s="4">
        <v>366023610000</v>
      </c>
      <c r="D1537" t="s">
        <v>4305</v>
      </c>
      <c r="G1537" s="174">
        <v>46143</v>
      </c>
      <c r="H1537">
        <v>63165778</v>
      </c>
      <c r="I1537">
        <v>63165778</v>
      </c>
      <c r="O1537" s="174">
        <v>46143</v>
      </c>
      <c r="S1537" t="s">
        <v>4509</v>
      </c>
      <c r="T1537" s="91" t="s">
        <v>64</v>
      </c>
      <c r="U1537" t="s">
        <v>4319</v>
      </c>
      <c r="V1537" t="e">
        <f>_xlfn.XLOOKUP(UTILIZADAS[[#This Row],[Contacto1]],Tabla2[phone_number_dialed],Tabla2[status_name],,0)</f>
        <v>#N/A</v>
      </c>
    </row>
    <row r="1538" spans="1:22">
      <c r="A1538" t="s">
        <v>4305</v>
      </c>
      <c r="B1538" t="s">
        <v>2233</v>
      </c>
      <c r="C1538" s="4">
        <v>173075250000</v>
      </c>
      <c r="D1538" t="s">
        <v>4305</v>
      </c>
      <c r="G1538" s="174">
        <v>46143</v>
      </c>
      <c r="H1538">
        <v>63175912</v>
      </c>
      <c r="I1538">
        <v>63175912</v>
      </c>
      <c r="O1538" s="174">
        <v>46143</v>
      </c>
      <c r="S1538" t="s">
        <v>3762</v>
      </c>
      <c r="T1538" s="91" t="s">
        <v>64</v>
      </c>
      <c r="U1538" t="s">
        <v>4319</v>
      </c>
      <c r="V1538" t="e">
        <f>_xlfn.XLOOKUP(UTILIZADAS[[#This Row],[Contacto1]],Tabla2[phone_number_dialed],Tabla2[status_name],,0)</f>
        <v>#N/A</v>
      </c>
    </row>
    <row r="1539" spans="1:22">
      <c r="A1539" t="s">
        <v>4305</v>
      </c>
      <c r="B1539" t="s">
        <v>339</v>
      </c>
      <c r="C1539" s="4">
        <v>357374950000</v>
      </c>
      <c r="D1539" t="s">
        <v>4305</v>
      </c>
      <c r="G1539" s="174">
        <v>46143</v>
      </c>
      <c r="H1539">
        <v>63186905</v>
      </c>
      <c r="I1539">
        <v>63186905</v>
      </c>
      <c r="O1539" s="174">
        <v>46143</v>
      </c>
      <c r="S1539" t="s">
        <v>340</v>
      </c>
      <c r="T1539" s="91" t="s">
        <v>64</v>
      </c>
      <c r="U1539" t="s">
        <v>593</v>
      </c>
      <c r="V1539" t="e">
        <f>_xlfn.XLOOKUP(UTILIZADAS[[#This Row],[Contacto1]],Tabla2[phone_number_dialed],Tabla2[status_name],,0)</f>
        <v>#N/A</v>
      </c>
    </row>
    <row r="1540" spans="1:22">
      <c r="A1540" t="s">
        <v>4305</v>
      </c>
      <c r="B1540" t="s">
        <v>187</v>
      </c>
      <c r="C1540" s="4">
        <v>275067830000</v>
      </c>
      <c r="D1540" t="s">
        <v>4305</v>
      </c>
      <c r="G1540" s="174">
        <v>46143</v>
      </c>
      <c r="H1540">
        <v>63197407</v>
      </c>
      <c r="I1540">
        <v>63197407</v>
      </c>
      <c r="O1540" s="174">
        <v>46143</v>
      </c>
      <c r="S1540" t="s">
        <v>188</v>
      </c>
      <c r="T1540" s="175" t="s">
        <v>64</v>
      </c>
      <c r="U1540" t="s">
        <v>65</v>
      </c>
      <c r="V1540" t="e">
        <f>_xlfn.XLOOKUP(UTILIZADAS[[#This Row],[Contacto1]],Tabla2[phone_number_dialed],Tabla2[status_name],,0)</f>
        <v>#N/A</v>
      </c>
    </row>
    <row r="1541" spans="1:22">
      <c r="A1541" t="s">
        <v>4305</v>
      </c>
      <c r="B1541" t="s">
        <v>4510</v>
      </c>
      <c r="C1541" s="4">
        <v>361007930000</v>
      </c>
      <c r="D1541" t="s">
        <v>4305</v>
      </c>
      <c r="G1541" s="174">
        <v>46143</v>
      </c>
      <c r="H1541">
        <v>63232344</v>
      </c>
      <c r="I1541">
        <v>63232344</v>
      </c>
      <c r="O1541" s="174">
        <v>46143</v>
      </c>
      <c r="S1541" t="s">
        <v>4511</v>
      </c>
      <c r="T1541" s="91" t="s">
        <v>64</v>
      </c>
      <c r="U1541" t="s">
        <v>4319</v>
      </c>
      <c r="V1541" t="e">
        <f>_xlfn.XLOOKUP(UTILIZADAS[[#This Row],[Contacto1]],Tabla2[phone_number_dialed],Tabla2[status_name],,0)</f>
        <v>#N/A</v>
      </c>
    </row>
    <row r="1542" spans="1:22">
      <c r="A1542" t="s">
        <v>4305</v>
      </c>
      <c r="B1542" t="s">
        <v>86</v>
      </c>
      <c r="C1542" s="4">
        <v>362010540000</v>
      </c>
      <c r="D1542" t="s">
        <v>4305</v>
      </c>
      <c r="G1542" s="174">
        <v>46143</v>
      </c>
      <c r="H1542">
        <v>63238835</v>
      </c>
      <c r="I1542">
        <v>63238835</v>
      </c>
      <c r="O1542" s="174">
        <v>46143</v>
      </c>
      <c r="S1542" t="s">
        <v>87</v>
      </c>
      <c r="T1542" s="176" t="s">
        <v>64</v>
      </c>
      <c r="U1542" t="s">
        <v>65</v>
      </c>
      <c r="V1542" t="e">
        <f>_xlfn.XLOOKUP(UTILIZADAS[[#This Row],[Contacto1]],Tabla2[phone_number_dialed],Tabla2[status_name],,0)</f>
        <v>#N/A</v>
      </c>
    </row>
    <row r="1543" spans="1:22">
      <c r="A1543" t="s">
        <v>4305</v>
      </c>
      <c r="B1543" t="s">
        <v>4512</v>
      </c>
      <c r="C1543" s="4">
        <v>367055540000</v>
      </c>
      <c r="D1543" t="s">
        <v>4305</v>
      </c>
      <c r="G1543" s="174">
        <v>46143</v>
      </c>
      <c r="H1543">
        <v>63242228</v>
      </c>
      <c r="I1543">
        <v>63242228</v>
      </c>
      <c r="O1543" s="174">
        <v>46143</v>
      </c>
      <c r="S1543" t="s">
        <v>4513</v>
      </c>
      <c r="T1543" s="175" t="s">
        <v>84</v>
      </c>
      <c r="U1543" t="s">
        <v>65</v>
      </c>
      <c r="V1543" t="e">
        <f>_xlfn.XLOOKUP(UTILIZADAS[[#This Row],[Contacto1]],Tabla2[phone_number_dialed],Tabla2[status_name],,0)</f>
        <v>#N/A</v>
      </c>
    </row>
    <row r="1544" spans="1:22">
      <c r="A1544" t="s">
        <v>4305</v>
      </c>
      <c r="B1544" t="s">
        <v>4514</v>
      </c>
      <c r="C1544" s="4">
        <v>364078870000</v>
      </c>
      <c r="D1544" t="s">
        <v>4305</v>
      </c>
      <c r="G1544" s="174">
        <v>46143</v>
      </c>
      <c r="H1544">
        <v>63243255</v>
      </c>
      <c r="I1544">
        <v>63243255</v>
      </c>
      <c r="O1544" s="174">
        <v>46143</v>
      </c>
      <c r="S1544" t="s">
        <v>4292</v>
      </c>
      <c r="T1544" s="176" t="s">
        <v>2335</v>
      </c>
      <c r="U1544" t="s">
        <v>65</v>
      </c>
      <c r="V1544" t="e">
        <f>_xlfn.XLOOKUP(UTILIZADAS[[#This Row],[Contacto1]],Tabla2[phone_number_dialed],Tabla2[status_name],,0)</f>
        <v>#N/A</v>
      </c>
    </row>
    <row r="1545" spans="1:22">
      <c r="A1545" t="s">
        <v>4305</v>
      </c>
      <c r="B1545" t="s">
        <v>4515</v>
      </c>
      <c r="C1545" s="4">
        <v>358371710000</v>
      </c>
      <c r="D1545" t="s">
        <v>4305</v>
      </c>
      <c r="G1545" s="174">
        <v>46143</v>
      </c>
      <c r="H1545">
        <v>63246343</v>
      </c>
      <c r="I1545">
        <v>63246343</v>
      </c>
      <c r="O1545" s="174">
        <v>46143</v>
      </c>
      <c r="S1545" t="s">
        <v>4516</v>
      </c>
      <c r="T1545" s="91" t="s">
        <v>64</v>
      </c>
      <c r="U1545" t="s">
        <v>4319</v>
      </c>
      <c r="V1545" t="e">
        <f>_xlfn.XLOOKUP(UTILIZADAS[[#This Row],[Contacto1]],Tabla2[phone_number_dialed],Tabla2[status_name],,0)</f>
        <v>#N/A</v>
      </c>
    </row>
    <row r="1546" spans="1:22">
      <c r="A1546" t="s">
        <v>4305</v>
      </c>
      <c r="B1546" t="s">
        <v>2169</v>
      </c>
      <c r="C1546" s="4">
        <v>354379790000</v>
      </c>
      <c r="D1546" t="s">
        <v>4305</v>
      </c>
      <c r="G1546" s="174">
        <v>46143</v>
      </c>
      <c r="H1546">
        <v>63267385</v>
      </c>
      <c r="I1546">
        <v>63267385</v>
      </c>
      <c r="O1546" s="174">
        <v>46143</v>
      </c>
      <c r="S1546" t="s">
        <v>3634</v>
      </c>
      <c r="T1546" s="175" t="s">
        <v>64</v>
      </c>
      <c r="U1546" t="s">
        <v>65</v>
      </c>
      <c r="V1546" t="e">
        <f>_xlfn.XLOOKUP(UTILIZADAS[[#This Row],[Contacto1]],Tabla2[phone_number_dialed],Tabla2[status_name],,0)</f>
        <v>#N/A</v>
      </c>
    </row>
    <row r="1547" spans="1:22">
      <c r="A1547" t="s">
        <v>4305</v>
      </c>
      <c r="B1547" t="s">
        <v>4517</v>
      </c>
      <c r="C1547" s="4">
        <v>363058060000</v>
      </c>
      <c r="D1547" t="s">
        <v>4305</v>
      </c>
      <c r="G1547" s="174">
        <v>46143</v>
      </c>
      <c r="H1547">
        <v>63269942</v>
      </c>
      <c r="I1547">
        <v>63269942</v>
      </c>
      <c r="O1547" s="174">
        <v>46143</v>
      </c>
      <c r="S1547" t="s">
        <v>4518</v>
      </c>
      <c r="T1547" s="176" t="s">
        <v>64</v>
      </c>
      <c r="U1547" t="s">
        <v>65</v>
      </c>
      <c r="V1547" t="e">
        <f>_xlfn.XLOOKUP(UTILIZADAS[[#This Row],[Contacto1]],Tabla2[phone_number_dialed],Tabla2[status_name],,0)</f>
        <v>#N/A</v>
      </c>
    </row>
    <row r="1548" spans="1:22">
      <c r="A1548" t="s">
        <v>4305</v>
      </c>
      <c r="B1548" t="s">
        <v>4183</v>
      </c>
      <c r="C1548" s="4">
        <v>363029740000</v>
      </c>
      <c r="D1548" t="s">
        <v>4305</v>
      </c>
      <c r="G1548" s="174">
        <v>46143</v>
      </c>
      <c r="H1548">
        <v>63270813</v>
      </c>
      <c r="I1548">
        <v>63270813</v>
      </c>
      <c r="O1548" s="174">
        <v>46143</v>
      </c>
      <c r="S1548" t="s">
        <v>3761</v>
      </c>
      <c r="T1548" s="91" t="s">
        <v>64</v>
      </c>
      <c r="U1548" t="s">
        <v>4319</v>
      </c>
      <c r="V1548" t="e">
        <f>_xlfn.XLOOKUP(UTILIZADAS[[#This Row],[Contacto1]],Tabla2[phone_number_dialed],Tabla2[status_name],,0)</f>
        <v>#N/A</v>
      </c>
    </row>
    <row r="1549" spans="1:22">
      <c r="A1549" t="s">
        <v>4305</v>
      </c>
      <c r="B1549" t="s">
        <v>4519</v>
      </c>
      <c r="C1549" s="4">
        <v>999075350000</v>
      </c>
      <c r="D1549" t="s">
        <v>4305</v>
      </c>
      <c r="G1549" s="174">
        <v>46143</v>
      </c>
      <c r="H1549">
        <v>63309000</v>
      </c>
      <c r="I1549">
        <v>63309000</v>
      </c>
      <c r="O1549" s="174">
        <v>46143</v>
      </c>
      <c r="S1549" t="s">
        <v>4520</v>
      </c>
      <c r="T1549" s="175" t="s">
        <v>64</v>
      </c>
      <c r="U1549" t="s">
        <v>65</v>
      </c>
      <c r="V1549" t="e">
        <f>_xlfn.XLOOKUP(UTILIZADAS[[#This Row],[Contacto1]],Tabla2[phone_number_dialed],Tabla2[status_name],,0)</f>
        <v>#N/A</v>
      </c>
    </row>
    <row r="1550" spans="1:22">
      <c r="A1550" t="s">
        <v>4305</v>
      </c>
      <c r="B1550" t="s">
        <v>4521</v>
      </c>
      <c r="C1550" s="4">
        <v>366053870000</v>
      </c>
      <c r="D1550" t="s">
        <v>4305</v>
      </c>
      <c r="G1550" s="174">
        <v>46143</v>
      </c>
      <c r="H1550">
        <v>63309512</v>
      </c>
      <c r="I1550">
        <v>63309512</v>
      </c>
      <c r="O1550" s="174">
        <v>46143</v>
      </c>
      <c r="S1550" t="s">
        <v>4522</v>
      </c>
      <c r="T1550" s="176" t="s">
        <v>64</v>
      </c>
      <c r="U1550" t="s">
        <v>65</v>
      </c>
      <c r="V1550" t="e">
        <f>_xlfn.XLOOKUP(UTILIZADAS[[#This Row],[Contacto1]],Tabla2[phone_number_dialed],Tabla2[status_name],,0)</f>
        <v>#N/A</v>
      </c>
    </row>
    <row r="1551" spans="1:22">
      <c r="A1551" t="s">
        <v>4305</v>
      </c>
      <c r="B1551" t="s">
        <v>4523</v>
      </c>
      <c r="C1551" s="4">
        <v>365065890000</v>
      </c>
      <c r="D1551" t="s">
        <v>4305</v>
      </c>
      <c r="G1551" s="174">
        <v>46143</v>
      </c>
      <c r="H1551">
        <v>63319808</v>
      </c>
      <c r="I1551">
        <v>63319808</v>
      </c>
      <c r="O1551" s="174">
        <v>46143</v>
      </c>
      <c r="S1551" t="s">
        <v>4524</v>
      </c>
      <c r="T1551" s="175" t="s">
        <v>64</v>
      </c>
      <c r="U1551" t="s">
        <v>65</v>
      </c>
      <c r="V1551" t="e">
        <f>_xlfn.XLOOKUP(UTILIZADAS[[#This Row],[Contacto1]],Tabla2[phone_number_dialed],Tabla2[status_name],,0)</f>
        <v>#N/A</v>
      </c>
    </row>
    <row r="1552" spans="1:22">
      <c r="A1552" t="s">
        <v>4305</v>
      </c>
      <c r="B1552" t="s">
        <v>1512</v>
      </c>
      <c r="C1552" s="4">
        <v>358355590000</v>
      </c>
      <c r="D1552" t="s">
        <v>4305</v>
      </c>
      <c r="G1552" s="174">
        <v>46143</v>
      </c>
      <c r="H1552">
        <v>63321872</v>
      </c>
      <c r="I1552">
        <v>63321872</v>
      </c>
      <c r="O1552" s="174">
        <v>46143</v>
      </c>
      <c r="S1552" t="s">
        <v>1513</v>
      </c>
      <c r="T1552" s="176" t="s">
        <v>64</v>
      </c>
      <c r="U1552" t="s">
        <v>65</v>
      </c>
      <c r="V1552" t="e">
        <f>_xlfn.XLOOKUP(UTILIZADAS[[#This Row],[Contacto1]],Tabla2[phone_number_dialed],Tabla2[status_name],,0)</f>
        <v>#N/A</v>
      </c>
    </row>
    <row r="1553" spans="1:22">
      <c r="A1553" t="s">
        <v>4305</v>
      </c>
      <c r="B1553" t="s">
        <v>1272</v>
      </c>
      <c r="C1553" s="4">
        <v>329051000000</v>
      </c>
      <c r="D1553" t="s">
        <v>4305</v>
      </c>
      <c r="G1553" s="174">
        <v>46143</v>
      </c>
      <c r="H1553">
        <v>63323851</v>
      </c>
      <c r="I1553">
        <v>63323851</v>
      </c>
      <c r="O1553" s="174">
        <v>46143</v>
      </c>
      <c r="S1553" t="s">
        <v>1273</v>
      </c>
      <c r="T1553" s="175" t="s">
        <v>85</v>
      </c>
      <c r="U1553" t="s">
        <v>65</v>
      </c>
      <c r="V1553" t="e">
        <f>_xlfn.XLOOKUP(UTILIZADAS[[#This Row],[Contacto1]],Tabla2[phone_number_dialed],Tabla2[status_name],,0)</f>
        <v>#N/A</v>
      </c>
    </row>
    <row r="1554" spans="1:22">
      <c r="A1554" t="s">
        <v>4305</v>
      </c>
      <c r="B1554" t="s">
        <v>1430</v>
      </c>
      <c r="C1554" s="4">
        <v>185066630000</v>
      </c>
      <c r="D1554" t="s">
        <v>4305</v>
      </c>
      <c r="G1554" s="174">
        <v>46143</v>
      </c>
      <c r="H1554">
        <v>63333333</v>
      </c>
      <c r="I1554">
        <v>63333333</v>
      </c>
      <c r="O1554" s="174">
        <v>46143</v>
      </c>
      <c r="S1554" t="s">
        <v>1431</v>
      </c>
      <c r="T1554" s="176" t="s">
        <v>64</v>
      </c>
      <c r="U1554" t="s">
        <v>65</v>
      </c>
      <c r="V1554" t="e">
        <f>_xlfn.XLOOKUP(UTILIZADAS[[#This Row],[Contacto1]],Tabla2[phone_number_dialed],Tabla2[status_name],,0)</f>
        <v>#N/A</v>
      </c>
    </row>
    <row r="1555" spans="1:22">
      <c r="A1555" t="s">
        <v>4305</v>
      </c>
      <c r="B1555" t="s">
        <v>2189</v>
      </c>
      <c r="C1555" s="4">
        <v>363013180000</v>
      </c>
      <c r="D1555" t="s">
        <v>4305</v>
      </c>
      <c r="G1555" s="174">
        <v>46143</v>
      </c>
      <c r="H1555">
        <v>63337433</v>
      </c>
      <c r="I1555">
        <v>63337433</v>
      </c>
      <c r="O1555" s="174">
        <v>46143</v>
      </c>
      <c r="S1555" t="s">
        <v>3675</v>
      </c>
      <c r="T1555" s="175" t="s">
        <v>64</v>
      </c>
      <c r="U1555" t="s">
        <v>65</v>
      </c>
      <c r="V1555" t="e">
        <f>_xlfn.XLOOKUP(UTILIZADAS[[#This Row],[Contacto1]],Tabla2[phone_number_dialed],Tabla2[status_name],,0)</f>
        <v>#N/A</v>
      </c>
    </row>
    <row r="1556" spans="1:22">
      <c r="A1556" t="s">
        <v>4305</v>
      </c>
      <c r="B1556" t="s">
        <v>118</v>
      </c>
      <c r="C1556" s="4">
        <v>223023930000</v>
      </c>
      <c r="D1556" t="s">
        <v>4305</v>
      </c>
      <c r="G1556" s="174">
        <v>46143</v>
      </c>
      <c r="H1556">
        <v>63345226</v>
      </c>
      <c r="I1556">
        <v>63345226</v>
      </c>
      <c r="O1556" s="174">
        <v>46143</v>
      </c>
      <c r="S1556" t="s">
        <v>119</v>
      </c>
      <c r="T1556" s="176" t="s">
        <v>72</v>
      </c>
      <c r="U1556" t="s">
        <v>65</v>
      </c>
      <c r="V1556" t="e">
        <f>_xlfn.XLOOKUP(UTILIZADAS[[#This Row],[Contacto1]],Tabla2[phone_number_dialed],Tabla2[status_name],,0)</f>
        <v>#N/A</v>
      </c>
    </row>
    <row r="1557" spans="1:22">
      <c r="A1557" t="s">
        <v>4305</v>
      </c>
      <c r="B1557" t="s">
        <v>260</v>
      </c>
      <c r="C1557" s="4">
        <v>354386030000</v>
      </c>
      <c r="D1557" t="s">
        <v>4305</v>
      </c>
      <c r="G1557" s="174">
        <v>46143</v>
      </c>
      <c r="H1557">
        <v>63360064</v>
      </c>
      <c r="I1557">
        <v>63360064</v>
      </c>
      <c r="O1557" s="174">
        <v>46143</v>
      </c>
      <c r="S1557" t="s">
        <v>261</v>
      </c>
      <c r="T1557" s="91" t="s">
        <v>64</v>
      </c>
      <c r="U1557" t="s">
        <v>593</v>
      </c>
      <c r="V1557" t="e">
        <f>_xlfn.XLOOKUP(UTILIZADAS[[#This Row],[Contacto1]],Tabla2[phone_number_dialed],Tabla2[status_name],,0)</f>
        <v>#N/A</v>
      </c>
    </row>
    <row r="1558" spans="1:22">
      <c r="A1558" t="s">
        <v>4305</v>
      </c>
      <c r="B1558" t="s">
        <v>4525</v>
      </c>
      <c r="C1558" s="4">
        <v>362012640000</v>
      </c>
      <c r="D1558" t="s">
        <v>4305</v>
      </c>
      <c r="G1558" s="174">
        <v>46143</v>
      </c>
      <c r="H1558">
        <v>63368388</v>
      </c>
      <c r="I1558">
        <v>63368388</v>
      </c>
      <c r="O1558" s="174">
        <v>46143</v>
      </c>
      <c r="S1558" t="s">
        <v>4526</v>
      </c>
      <c r="T1558" s="91" t="s">
        <v>64</v>
      </c>
      <c r="U1558" t="s">
        <v>4319</v>
      </c>
      <c r="V1558" t="e">
        <f>_xlfn.XLOOKUP(UTILIZADAS[[#This Row],[Contacto1]],Tabla2[phone_number_dialed],Tabla2[status_name],,0)</f>
        <v>#N/A</v>
      </c>
    </row>
    <row r="1559" spans="1:22">
      <c r="A1559" t="s">
        <v>4305</v>
      </c>
      <c r="B1559" t="s">
        <v>203</v>
      </c>
      <c r="C1559" s="4">
        <v>369002140000</v>
      </c>
      <c r="D1559" t="s">
        <v>4305</v>
      </c>
      <c r="G1559" s="174">
        <v>46143</v>
      </c>
      <c r="H1559">
        <v>63373915</v>
      </c>
      <c r="I1559">
        <v>63373915</v>
      </c>
      <c r="O1559" s="174">
        <v>46143</v>
      </c>
      <c r="S1559" t="s">
        <v>204</v>
      </c>
      <c r="T1559" s="175" t="s">
        <v>64</v>
      </c>
      <c r="U1559" t="s">
        <v>65</v>
      </c>
      <c r="V1559" t="e">
        <f>_xlfn.XLOOKUP(UTILIZADAS[[#This Row],[Contacto1]],Tabla2[phone_number_dialed],Tabla2[status_name],,0)</f>
        <v>#N/A</v>
      </c>
    </row>
    <row r="1560" spans="1:22">
      <c r="A1560" t="s">
        <v>4305</v>
      </c>
      <c r="B1560" t="s">
        <v>4527</v>
      </c>
      <c r="C1560" s="4">
        <v>364048200000</v>
      </c>
      <c r="D1560" t="s">
        <v>4305</v>
      </c>
      <c r="G1560" s="174">
        <v>46143</v>
      </c>
      <c r="H1560">
        <v>63390355</v>
      </c>
      <c r="I1560">
        <v>63390355</v>
      </c>
      <c r="O1560" s="174">
        <v>46143</v>
      </c>
      <c r="S1560" t="s">
        <v>4528</v>
      </c>
      <c r="T1560" s="176" t="s">
        <v>64</v>
      </c>
      <c r="U1560" t="s">
        <v>65</v>
      </c>
      <c r="V1560" t="e">
        <f>_xlfn.XLOOKUP(UTILIZADAS[[#This Row],[Contacto1]],Tabla2[phone_number_dialed],Tabla2[status_name],,0)</f>
        <v>#N/A</v>
      </c>
    </row>
    <row r="1561" spans="1:22">
      <c r="A1561" t="s">
        <v>4305</v>
      </c>
      <c r="B1561" t="s">
        <v>1498</v>
      </c>
      <c r="C1561" s="4">
        <v>355360850000</v>
      </c>
      <c r="D1561" t="s">
        <v>4305</v>
      </c>
      <c r="G1561" s="174">
        <v>46143</v>
      </c>
      <c r="H1561">
        <v>63390957</v>
      </c>
      <c r="I1561">
        <v>63390957</v>
      </c>
      <c r="O1561" s="174">
        <v>46143</v>
      </c>
      <c r="S1561" t="s">
        <v>1499</v>
      </c>
      <c r="T1561" s="175" t="s">
        <v>64</v>
      </c>
      <c r="U1561" t="s">
        <v>65</v>
      </c>
      <c r="V1561" t="e">
        <f>_xlfn.XLOOKUP(UTILIZADAS[[#This Row],[Contacto1]],Tabla2[phone_number_dialed],Tabla2[status_name],,0)</f>
        <v>#N/A</v>
      </c>
    </row>
    <row r="1562" spans="1:22">
      <c r="A1562" t="s">
        <v>4305</v>
      </c>
      <c r="B1562" t="s">
        <v>423</v>
      </c>
      <c r="C1562" s="4">
        <v>353373520000</v>
      </c>
      <c r="D1562" t="s">
        <v>4305</v>
      </c>
      <c r="G1562" s="174">
        <v>46143</v>
      </c>
      <c r="H1562">
        <v>63390957</v>
      </c>
      <c r="I1562">
        <v>63390957</v>
      </c>
      <c r="O1562" s="174">
        <v>46143</v>
      </c>
      <c r="S1562" t="s">
        <v>424</v>
      </c>
      <c r="T1562" s="91" t="s">
        <v>64</v>
      </c>
      <c r="U1562" t="s">
        <v>593</v>
      </c>
      <c r="V1562" t="e">
        <f>_xlfn.XLOOKUP(UTILIZADAS[[#This Row],[Contacto1]],Tabla2[phone_number_dialed],Tabla2[status_name],,0)</f>
        <v>#N/A</v>
      </c>
    </row>
    <row r="1563" spans="1:22">
      <c r="A1563" t="s">
        <v>4305</v>
      </c>
      <c r="B1563" t="s">
        <v>4529</v>
      </c>
      <c r="C1563" s="4">
        <v>362062100000</v>
      </c>
      <c r="D1563" t="s">
        <v>4305</v>
      </c>
      <c r="G1563" s="174">
        <v>46143</v>
      </c>
      <c r="H1563">
        <v>63392944</v>
      </c>
      <c r="I1563">
        <v>63392944</v>
      </c>
      <c r="O1563" s="174">
        <v>46143</v>
      </c>
      <c r="S1563" t="s">
        <v>4530</v>
      </c>
      <c r="T1563" s="176" t="s">
        <v>81</v>
      </c>
      <c r="U1563" t="s">
        <v>65</v>
      </c>
      <c r="V1563" t="e">
        <f>_xlfn.XLOOKUP(UTILIZADAS[[#This Row],[Contacto1]],Tabla2[phone_number_dialed],Tabla2[status_name],,0)</f>
        <v>#N/A</v>
      </c>
    </row>
    <row r="1564" spans="1:22">
      <c r="A1564" t="s">
        <v>4305</v>
      </c>
      <c r="B1564" t="s">
        <v>1332</v>
      </c>
      <c r="C1564" s="4">
        <v>183050720000</v>
      </c>
      <c r="D1564" t="s">
        <v>4305</v>
      </c>
      <c r="G1564" s="174">
        <v>46143</v>
      </c>
      <c r="H1564">
        <v>63405001</v>
      </c>
      <c r="I1564">
        <v>63405001</v>
      </c>
      <c r="O1564" s="174">
        <v>46143</v>
      </c>
      <c r="S1564" t="s">
        <v>1333</v>
      </c>
      <c r="T1564" s="175" t="s">
        <v>64</v>
      </c>
      <c r="U1564" t="s">
        <v>65</v>
      </c>
      <c r="V1564" t="e">
        <f>_xlfn.XLOOKUP(UTILIZADAS[[#This Row],[Contacto1]],Tabla2[phone_number_dialed],Tabla2[status_name],,0)</f>
        <v>#N/A</v>
      </c>
    </row>
    <row r="1565" spans="1:22">
      <c r="A1565" t="s">
        <v>4305</v>
      </c>
      <c r="B1565" t="s">
        <v>4531</v>
      </c>
      <c r="C1565" s="4">
        <v>369089980000</v>
      </c>
      <c r="D1565" t="s">
        <v>4305</v>
      </c>
      <c r="G1565" s="174">
        <v>46143</v>
      </c>
      <c r="H1565">
        <v>63406149</v>
      </c>
      <c r="I1565">
        <v>63406149</v>
      </c>
      <c r="O1565" s="174">
        <v>46143</v>
      </c>
      <c r="S1565" t="s">
        <v>4532</v>
      </c>
      <c r="T1565" s="176" t="s">
        <v>64</v>
      </c>
      <c r="U1565" t="s">
        <v>65</v>
      </c>
      <c r="V1565" t="e">
        <f>_xlfn.XLOOKUP(UTILIZADAS[[#This Row],[Contacto1]],Tabla2[phone_number_dialed],Tabla2[status_name],,0)</f>
        <v>#N/A</v>
      </c>
    </row>
    <row r="1566" spans="1:22">
      <c r="A1566" t="s">
        <v>4305</v>
      </c>
      <c r="B1566" t="s">
        <v>4533</v>
      </c>
      <c r="C1566" s="4">
        <v>369023860000</v>
      </c>
      <c r="D1566" t="s">
        <v>4305</v>
      </c>
      <c r="G1566" s="174">
        <v>46143</v>
      </c>
      <c r="H1566">
        <v>63415263</v>
      </c>
      <c r="I1566">
        <v>63415263</v>
      </c>
      <c r="O1566" s="174">
        <v>46143</v>
      </c>
      <c r="S1566" t="s">
        <v>4534</v>
      </c>
      <c r="T1566" s="91" t="s">
        <v>64</v>
      </c>
      <c r="U1566" t="s">
        <v>4319</v>
      </c>
      <c r="V1566" t="e">
        <f>_xlfn.XLOOKUP(UTILIZADAS[[#This Row],[Contacto1]],Tabla2[phone_number_dialed],Tabla2[status_name],,0)</f>
        <v>#N/A</v>
      </c>
    </row>
    <row r="1567" spans="1:22">
      <c r="A1567" t="s">
        <v>4305</v>
      </c>
      <c r="B1567" t="s">
        <v>245</v>
      </c>
      <c r="C1567" s="4">
        <v>339386610000</v>
      </c>
      <c r="D1567" t="s">
        <v>4305</v>
      </c>
      <c r="G1567" s="174">
        <v>46143</v>
      </c>
      <c r="H1567">
        <v>63417299</v>
      </c>
      <c r="I1567">
        <v>63417299</v>
      </c>
      <c r="O1567" s="174">
        <v>46143</v>
      </c>
      <c r="S1567" t="s">
        <v>246</v>
      </c>
      <c r="T1567" s="175" t="s">
        <v>64</v>
      </c>
      <c r="U1567" t="s">
        <v>65</v>
      </c>
      <c r="V1567" t="e">
        <f>_xlfn.XLOOKUP(UTILIZADAS[[#This Row],[Contacto1]],Tabla2[phone_number_dialed],Tabla2[status_name],,0)</f>
        <v>#N/A</v>
      </c>
    </row>
    <row r="1568" spans="1:22">
      <c r="A1568" t="s">
        <v>4305</v>
      </c>
      <c r="B1568" t="s">
        <v>4154</v>
      </c>
      <c r="C1568" s="4">
        <v>367022530000</v>
      </c>
      <c r="D1568" t="s">
        <v>4305</v>
      </c>
      <c r="G1568" s="174">
        <v>46143</v>
      </c>
      <c r="H1568">
        <v>63417972</v>
      </c>
      <c r="I1568">
        <v>63417972</v>
      </c>
      <c r="O1568" s="174">
        <v>46143</v>
      </c>
      <c r="S1568" t="s">
        <v>3702</v>
      </c>
      <c r="T1568" s="176" t="s">
        <v>64</v>
      </c>
      <c r="U1568" t="s">
        <v>65</v>
      </c>
      <c r="V1568" t="e">
        <f>_xlfn.XLOOKUP(UTILIZADAS[[#This Row],[Contacto1]],Tabla2[phone_number_dialed],Tabla2[status_name],,0)</f>
        <v>#N/A</v>
      </c>
    </row>
    <row r="1569" spans="1:22">
      <c r="A1569" t="s">
        <v>4305</v>
      </c>
      <c r="B1569" t="s">
        <v>4535</v>
      </c>
      <c r="C1569" s="4">
        <v>362088251000</v>
      </c>
      <c r="D1569" t="s">
        <v>4305</v>
      </c>
      <c r="G1569" s="174">
        <v>46143</v>
      </c>
      <c r="H1569">
        <v>63423609</v>
      </c>
      <c r="I1569">
        <v>63423609</v>
      </c>
      <c r="O1569" s="174">
        <v>46143</v>
      </c>
      <c r="S1569" t="s">
        <v>4536</v>
      </c>
      <c r="T1569" s="175" t="s">
        <v>84</v>
      </c>
      <c r="U1569" t="s">
        <v>65</v>
      </c>
      <c r="V1569" t="e">
        <f>_xlfn.XLOOKUP(UTILIZADAS[[#This Row],[Contacto1]],Tabla2[phone_number_dialed],Tabla2[status_name],,0)</f>
        <v>#N/A</v>
      </c>
    </row>
    <row r="1570" spans="1:22">
      <c r="A1570" t="s">
        <v>4305</v>
      </c>
      <c r="B1570" t="s">
        <v>4537</v>
      </c>
      <c r="C1570" s="4">
        <v>366082850000</v>
      </c>
      <c r="D1570" t="s">
        <v>4305</v>
      </c>
      <c r="G1570" s="174">
        <v>46143</v>
      </c>
      <c r="H1570">
        <v>63432157</v>
      </c>
      <c r="I1570">
        <v>63432157</v>
      </c>
      <c r="O1570" s="174">
        <v>46143</v>
      </c>
      <c r="S1570" t="s">
        <v>4538</v>
      </c>
      <c r="T1570" s="176" t="s">
        <v>64</v>
      </c>
      <c r="U1570" t="s">
        <v>65</v>
      </c>
      <c r="V1570" t="e">
        <f>_xlfn.XLOOKUP(UTILIZADAS[[#This Row],[Contacto1]],Tabla2[phone_number_dialed],Tabla2[status_name],,0)</f>
        <v>#N/A</v>
      </c>
    </row>
    <row r="1571" spans="1:22">
      <c r="A1571" t="s">
        <v>4305</v>
      </c>
      <c r="B1571" t="s">
        <v>1228</v>
      </c>
      <c r="C1571" s="4">
        <v>356383540000</v>
      </c>
      <c r="D1571" t="s">
        <v>4305</v>
      </c>
      <c r="G1571" s="174">
        <v>46143</v>
      </c>
      <c r="H1571">
        <v>63436486</v>
      </c>
      <c r="I1571">
        <v>63436486</v>
      </c>
      <c r="O1571" s="174">
        <v>46143</v>
      </c>
      <c r="S1571" t="s">
        <v>1229</v>
      </c>
      <c r="T1571" s="175" t="s">
        <v>64</v>
      </c>
      <c r="U1571" t="s">
        <v>65</v>
      </c>
      <c r="V1571" t="e">
        <f>_xlfn.XLOOKUP(UTILIZADAS[[#This Row],[Contacto1]],Tabla2[phone_number_dialed],Tabla2[status_name],,0)</f>
        <v>#N/A</v>
      </c>
    </row>
    <row r="1572" spans="1:22">
      <c r="A1572" t="s">
        <v>4305</v>
      </c>
      <c r="B1572" t="s">
        <v>4539</v>
      </c>
      <c r="C1572" s="4">
        <v>351374870000</v>
      </c>
      <c r="D1572" t="s">
        <v>4305</v>
      </c>
      <c r="G1572" s="174">
        <v>46143</v>
      </c>
      <c r="H1572">
        <v>63440247</v>
      </c>
      <c r="I1572">
        <v>63440247</v>
      </c>
      <c r="O1572" s="174">
        <v>46143</v>
      </c>
      <c r="S1572" t="s">
        <v>4540</v>
      </c>
      <c r="T1572" s="91" t="s">
        <v>64</v>
      </c>
      <c r="U1572" t="s">
        <v>4319</v>
      </c>
      <c r="V1572" t="e">
        <f>_xlfn.XLOOKUP(UTILIZADAS[[#This Row],[Contacto1]],Tabla2[phone_number_dialed],Tabla2[status_name],,0)</f>
        <v>#N/A</v>
      </c>
    </row>
    <row r="1573" spans="1:22">
      <c r="A1573" t="s">
        <v>4305</v>
      </c>
      <c r="B1573" t="s">
        <v>4541</v>
      </c>
      <c r="C1573" s="4">
        <v>362062650000</v>
      </c>
      <c r="D1573" t="s">
        <v>4305</v>
      </c>
      <c r="G1573" s="174">
        <v>46143</v>
      </c>
      <c r="H1573">
        <v>63440822</v>
      </c>
      <c r="I1573">
        <v>63440822</v>
      </c>
      <c r="O1573" s="174">
        <v>46143</v>
      </c>
      <c r="S1573" t="s">
        <v>4542</v>
      </c>
      <c r="T1573" s="176" t="s">
        <v>64</v>
      </c>
      <c r="U1573" t="s">
        <v>65</v>
      </c>
      <c r="V1573" t="e">
        <f>_xlfn.XLOOKUP(UTILIZADAS[[#This Row],[Contacto1]],Tabla2[phone_number_dialed],Tabla2[status_name],,0)</f>
        <v>#N/A</v>
      </c>
    </row>
    <row r="1574" spans="1:22">
      <c r="A1574" t="s">
        <v>4305</v>
      </c>
      <c r="B1574" t="s">
        <v>2158</v>
      </c>
      <c r="C1574" s="4">
        <v>351365160000</v>
      </c>
      <c r="D1574" t="s">
        <v>4305</v>
      </c>
      <c r="G1574" s="174">
        <v>46143</v>
      </c>
      <c r="H1574">
        <v>63464637</v>
      </c>
      <c r="I1574">
        <v>63464637</v>
      </c>
      <c r="O1574" s="174">
        <v>46143</v>
      </c>
      <c r="S1574" t="s">
        <v>3613</v>
      </c>
      <c r="T1574" s="175" t="s">
        <v>64</v>
      </c>
      <c r="U1574" t="s">
        <v>65</v>
      </c>
      <c r="V1574" t="e">
        <f>_xlfn.XLOOKUP(UTILIZADAS[[#This Row],[Contacto1]],Tabla2[phone_number_dialed],Tabla2[status_name],,0)</f>
        <v>#N/A</v>
      </c>
    </row>
    <row r="1575" spans="1:22">
      <c r="A1575" t="s">
        <v>4305</v>
      </c>
      <c r="B1575" t="s">
        <v>4543</v>
      </c>
      <c r="C1575" s="4">
        <v>366011850000</v>
      </c>
      <c r="D1575" t="s">
        <v>4305</v>
      </c>
      <c r="G1575" s="174">
        <v>46143</v>
      </c>
      <c r="H1575">
        <v>63468147</v>
      </c>
      <c r="I1575">
        <v>63468147</v>
      </c>
      <c r="O1575" s="174">
        <v>46143</v>
      </c>
      <c r="S1575" t="s">
        <v>4544</v>
      </c>
      <c r="T1575" s="91" t="s">
        <v>64</v>
      </c>
      <c r="U1575" t="s">
        <v>4319</v>
      </c>
      <c r="V1575" t="e">
        <f>_xlfn.XLOOKUP(UTILIZADAS[[#This Row],[Contacto1]],Tabla2[phone_number_dialed],Tabla2[status_name],,0)</f>
        <v>#N/A</v>
      </c>
    </row>
    <row r="1576" spans="1:22">
      <c r="A1576" t="s">
        <v>4305</v>
      </c>
      <c r="B1576" t="s">
        <v>4545</v>
      </c>
      <c r="C1576" s="4">
        <v>365070730000</v>
      </c>
      <c r="D1576" t="s">
        <v>4305</v>
      </c>
      <c r="G1576" s="174">
        <v>46143</v>
      </c>
      <c r="H1576">
        <v>63468560</v>
      </c>
      <c r="I1576">
        <v>63468560</v>
      </c>
      <c r="O1576" s="174">
        <v>46143</v>
      </c>
      <c r="S1576" t="s">
        <v>4546</v>
      </c>
      <c r="T1576" s="176" t="s">
        <v>64</v>
      </c>
      <c r="U1576" t="s">
        <v>65</v>
      </c>
      <c r="V1576" t="e">
        <f>_xlfn.XLOOKUP(UTILIZADAS[[#This Row],[Contacto1]],Tabla2[phone_number_dialed],Tabla2[status_name],,0)</f>
        <v>#N/A</v>
      </c>
    </row>
    <row r="1577" spans="1:22">
      <c r="A1577" t="s">
        <v>4305</v>
      </c>
      <c r="B1577" t="s">
        <v>197</v>
      </c>
      <c r="C1577" s="4">
        <v>363003190000</v>
      </c>
      <c r="D1577" t="s">
        <v>4305</v>
      </c>
      <c r="G1577" s="174">
        <v>46143</v>
      </c>
      <c r="H1577">
        <v>63479119</v>
      </c>
      <c r="I1577">
        <v>63479119</v>
      </c>
      <c r="O1577" s="174">
        <v>46143</v>
      </c>
      <c r="S1577" t="s">
        <v>198</v>
      </c>
      <c r="T1577" s="175" t="s">
        <v>64</v>
      </c>
      <c r="U1577" t="s">
        <v>65</v>
      </c>
      <c r="V1577" t="e">
        <f>_xlfn.XLOOKUP(UTILIZADAS[[#This Row],[Contacto1]],Tabla2[phone_number_dialed],Tabla2[status_name],,0)</f>
        <v>#N/A</v>
      </c>
    </row>
    <row r="1578" spans="1:22">
      <c r="A1578" t="s">
        <v>4305</v>
      </c>
      <c r="B1578" t="s">
        <v>4547</v>
      </c>
      <c r="C1578" s="4">
        <v>361013340000</v>
      </c>
      <c r="D1578" t="s">
        <v>4305</v>
      </c>
      <c r="G1578" s="174">
        <v>46143</v>
      </c>
      <c r="H1578">
        <v>63500846</v>
      </c>
      <c r="I1578">
        <v>63500846</v>
      </c>
      <c r="O1578" s="174">
        <v>46143</v>
      </c>
      <c r="S1578" t="s">
        <v>4548</v>
      </c>
      <c r="T1578" s="91" t="s">
        <v>64</v>
      </c>
      <c r="U1578" t="s">
        <v>4319</v>
      </c>
      <c r="V1578" t="e">
        <f>_xlfn.XLOOKUP(UTILIZADAS[[#This Row],[Contacto1]],Tabla2[phone_number_dialed],Tabla2[status_name],,0)</f>
        <v>#N/A</v>
      </c>
    </row>
    <row r="1579" spans="1:22">
      <c r="A1579" t="s">
        <v>4305</v>
      </c>
      <c r="B1579" t="s">
        <v>4549</v>
      </c>
      <c r="C1579" s="4">
        <v>321053950000</v>
      </c>
      <c r="D1579" t="s">
        <v>4305</v>
      </c>
      <c r="G1579" s="174">
        <v>46143</v>
      </c>
      <c r="H1579">
        <v>63509275</v>
      </c>
      <c r="I1579">
        <v>63509275</v>
      </c>
      <c r="O1579" s="174">
        <v>46143</v>
      </c>
      <c r="S1579" t="s">
        <v>4550</v>
      </c>
      <c r="T1579" s="176" t="s">
        <v>64</v>
      </c>
      <c r="U1579" t="s">
        <v>65</v>
      </c>
      <c r="V1579" t="e">
        <f>_xlfn.XLOOKUP(UTILIZADAS[[#This Row],[Contacto1]],Tabla2[phone_number_dialed],Tabla2[status_name],,0)</f>
        <v>#N/A</v>
      </c>
    </row>
    <row r="1580" spans="1:22">
      <c r="A1580" t="s">
        <v>4305</v>
      </c>
      <c r="B1580" t="s">
        <v>4551</v>
      </c>
      <c r="C1580" s="4">
        <v>362054530000</v>
      </c>
      <c r="D1580" t="s">
        <v>4305</v>
      </c>
      <c r="G1580" s="174">
        <v>46143</v>
      </c>
      <c r="H1580">
        <v>63510073</v>
      </c>
      <c r="I1580">
        <v>63510073</v>
      </c>
      <c r="O1580" s="174">
        <v>46143</v>
      </c>
      <c r="S1580" t="s">
        <v>4552</v>
      </c>
      <c r="T1580" s="175" t="s">
        <v>85</v>
      </c>
      <c r="U1580" t="s">
        <v>65</v>
      </c>
      <c r="V1580" t="e">
        <f>_xlfn.XLOOKUP(UTILIZADAS[[#This Row],[Contacto1]],Tabla2[phone_number_dialed],Tabla2[status_name],,0)</f>
        <v>#N/A</v>
      </c>
    </row>
    <row r="1581" spans="1:22">
      <c r="A1581" t="s">
        <v>4305</v>
      </c>
      <c r="B1581" t="s">
        <v>2260</v>
      </c>
      <c r="C1581" s="4">
        <v>365031370000</v>
      </c>
      <c r="D1581" t="s">
        <v>4305</v>
      </c>
      <c r="G1581" s="174">
        <v>46143</v>
      </c>
      <c r="H1581">
        <v>63512341</v>
      </c>
      <c r="I1581">
        <v>63512341</v>
      </c>
      <c r="O1581" s="174">
        <v>46143</v>
      </c>
      <c r="S1581" t="s">
        <v>3810</v>
      </c>
      <c r="T1581" s="176" t="s">
        <v>64</v>
      </c>
      <c r="U1581" t="s">
        <v>65</v>
      </c>
      <c r="V1581" t="e">
        <f>_xlfn.XLOOKUP(UTILIZADAS[[#This Row],[Contacto1]],Tabla2[phone_number_dialed],Tabla2[status_name],,0)</f>
        <v>#N/A</v>
      </c>
    </row>
    <row r="1582" spans="1:22">
      <c r="A1582" t="s">
        <v>4305</v>
      </c>
      <c r="B1582" t="s">
        <v>4553</v>
      </c>
      <c r="C1582" s="4">
        <v>355023730000</v>
      </c>
      <c r="D1582" t="s">
        <v>4305</v>
      </c>
      <c r="G1582" s="174">
        <v>46143</v>
      </c>
      <c r="H1582">
        <v>63512807</v>
      </c>
      <c r="I1582">
        <v>63512807</v>
      </c>
      <c r="O1582" s="174">
        <v>46143</v>
      </c>
      <c r="S1582" t="s">
        <v>4554</v>
      </c>
      <c r="T1582" s="175" t="s">
        <v>64</v>
      </c>
      <c r="U1582" t="s">
        <v>65</v>
      </c>
      <c r="V1582" t="e">
        <f>_xlfn.XLOOKUP(UTILIZADAS[[#This Row],[Contacto1]],Tabla2[phone_number_dialed],Tabla2[status_name],,0)</f>
        <v>#N/A</v>
      </c>
    </row>
    <row r="1583" spans="1:22">
      <c r="A1583" t="s">
        <v>4305</v>
      </c>
      <c r="B1583" t="s">
        <v>4256</v>
      </c>
      <c r="C1583" s="4">
        <v>355344960000</v>
      </c>
      <c r="D1583" t="s">
        <v>4305</v>
      </c>
      <c r="G1583" s="174">
        <v>46143</v>
      </c>
      <c r="H1583">
        <v>63515026</v>
      </c>
      <c r="I1583">
        <v>63515026</v>
      </c>
      <c r="O1583" s="174">
        <v>46143</v>
      </c>
      <c r="S1583" t="s">
        <v>3909</v>
      </c>
      <c r="T1583" s="176" t="s">
        <v>64</v>
      </c>
      <c r="U1583" t="s">
        <v>65</v>
      </c>
      <c r="V1583" t="e">
        <f>_xlfn.XLOOKUP(UTILIZADAS[[#This Row],[Contacto1]],Tabla2[phone_number_dialed],Tabla2[status_name],,0)</f>
        <v>#N/A</v>
      </c>
    </row>
    <row r="1584" spans="1:22">
      <c r="A1584" t="s">
        <v>4305</v>
      </c>
      <c r="B1584" t="s">
        <v>4555</v>
      </c>
      <c r="C1584" s="4">
        <v>367054930000</v>
      </c>
      <c r="D1584" t="s">
        <v>4305</v>
      </c>
      <c r="G1584" s="174">
        <v>46143</v>
      </c>
      <c r="H1584">
        <v>63528067</v>
      </c>
      <c r="I1584">
        <v>63528067</v>
      </c>
      <c r="O1584" s="174">
        <v>46143</v>
      </c>
      <c r="S1584" t="s">
        <v>4556</v>
      </c>
      <c r="T1584" s="175" t="s">
        <v>64</v>
      </c>
      <c r="U1584" t="s">
        <v>65</v>
      </c>
      <c r="V1584" t="e">
        <f>_xlfn.XLOOKUP(UTILIZADAS[[#This Row],[Contacto1]],Tabla2[phone_number_dialed],Tabla2[status_name],,0)</f>
        <v>#N/A</v>
      </c>
    </row>
    <row r="1585" spans="1:22">
      <c r="A1585" t="s">
        <v>4305</v>
      </c>
      <c r="B1585" t="s">
        <v>4208</v>
      </c>
      <c r="C1585" s="4">
        <v>366033420000</v>
      </c>
      <c r="D1585" t="s">
        <v>4305</v>
      </c>
      <c r="G1585" s="174">
        <v>46143</v>
      </c>
      <c r="H1585">
        <v>63535798</v>
      </c>
      <c r="I1585">
        <v>63535798</v>
      </c>
      <c r="O1585" s="174">
        <v>46143</v>
      </c>
      <c r="S1585" t="s">
        <v>3817</v>
      </c>
      <c r="T1585" s="176" t="s">
        <v>85</v>
      </c>
      <c r="U1585" t="s">
        <v>65</v>
      </c>
      <c r="V1585" t="e">
        <f>_xlfn.XLOOKUP(UTILIZADAS[[#This Row],[Contacto1]],Tabla2[phone_number_dialed],Tabla2[status_name],,0)</f>
        <v>#N/A</v>
      </c>
    </row>
    <row r="1586" spans="1:22">
      <c r="A1586" t="s">
        <v>4305</v>
      </c>
      <c r="B1586" t="s">
        <v>4557</v>
      </c>
      <c r="C1586" s="4">
        <v>362053400000</v>
      </c>
      <c r="D1586" t="s">
        <v>4305</v>
      </c>
      <c r="G1586" s="174">
        <v>46143</v>
      </c>
      <c r="H1586">
        <v>63548617</v>
      </c>
      <c r="I1586">
        <v>63548617</v>
      </c>
      <c r="O1586" s="174">
        <v>46143</v>
      </c>
      <c r="S1586" t="s">
        <v>4558</v>
      </c>
      <c r="T1586" s="175" t="s">
        <v>64</v>
      </c>
      <c r="U1586" t="s">
        <v>65</v>
      </c>
      <c r="V1586" t="e">
        <f>_xlfn.XLOOKUP(UTILIZADAS[[#This Row],[Contacto1]],Tabla2[phone_number_dialed],Tabla2[status_name],,0)</f>
        <v>#N/A</v>
      </c>
    </row>
    <row r="1587" spans="1:22">
      <c r="A1587" t="s">
        <v>4305</v>
      </c>
      <c r="B1587" t="s">
        <v>2330</v>
      </c>
      <c r="C1587" s="4">
        <v>358370890000</v>
      </c>
      <c r="D1587" t="s">
        <v>4305</v>
      </c>
      <c r="G1587" s="174">
        <v>46143</v>
      </c>
      <c r="H1587">
        <v>63563344</v>
      </c>
      <c r="I1587">
        <v>63563344</v>
      </c>
      <c r="O1587" s="174">
        <v>46143</v>
      </c>
      <c r="S1587" t="s">
        <v>3941</v>
      </c>
      <c r="T1587" s="91" t="s">
        <v>64</v>
      </c>
      <c r="U1587" t="s">
        <v>593</v>
      </c>
      <c r="V1587" t="e">
        <f>_xlfn.XLOOKUP(UTILIZADAS[[#This Row],[Contacto1]],Tabla2[phone_number_dialed],Tabla2[status_name],,0)</f>
        <v>#N/A</v>
      </c>
    </row>
    <row r="1588" spans="1:22">
      <c r="A1588" t="s">
        <v>4305</v>
      </c>
      <c r="B1588" t="s">
        <v>4559</v>
      </c>
      <c r="C1588" s="4">
        <v>364055080000</v>
      </c>
      <c r="D1588" t="s">
        <v>4305</v>
      </c>
      <c r="G1588" s="174">
        <v>46143</v>
      </c>
      <c r="H1588">
        <v>63564570</v>
      </c>
      <c r="I1588">
        <v>63564570</v>
      </c>
      <c r="O1588" s="174">
        <v>46143</v>
      </c>
      <c r="S1588" t="s">
        <v>4560</v>
      </c>
      <c r="T1588" s="176" t="s">
        <v>64</v>
      </c>
      <c r="U1588" t="s">
        <v>65</v>
      </c>
      <c r="V1588" t="e">
        <f>_xlfn.XLOOKUP(UTILIZADAS[[#This Row],[Contacto1]],Tabla2[phone_number_dialed],Tabla2[status_name],,0)</f>
        <v>#N/A</v>
      </c>
    </row>
    <row r="1589" spans="1:22">
      <c r="A1589" t="s">
        <v>4305</v>
      </c>
      <c r="B1589" t="s">
        <v>4160</v>
      </c>
      <c r="C1589" s="4">
        <v>369023800000</v>
      </c>
      <c r="D1589" t="s">
        <v>4305</v>
      </c>
      <c r="G1589" s="174">
        <v>46143</v>
      </c>
      <c r="H1589">
        <v>63569485</v>
      </c>
      <c r="I1589">
        <v>63569485</v>
      </c>
      <c r="O1589" s="174">
        <v>46143</v>
      </c>
      <c r="S1589" t="s">
        <v>3719</v>
      </c>
      <c r="T1589" s="175" t="s">
        <v>64</v>
      </c>
      <c r="U1589" t="s">
        <v>65</v>
      </c>
      <c r="V1589" t="e">
        <f>_xlfn.XLOOKUP(UTILIZADAS[[#This Row],[Contacto1]],Tabla2[phone_number_dialed],Tabla2[status_name],,0)</f>
        <v>#N/A</v>
      </c>
    </row>
    <row r="1590" spans="1:22">
      <c r="A1590" t="s">
        <v>4305</v>
      </c>
      <c r="B1590" t="s">
        <v>128</v>
      </c>
      <c r="C1590" s="4">
        <v>369007690000</v>
      </c>
      <c r="D1590" t="s">
        <v>4305</v>
      </c>
      <c r="G1590" s="174">
        <v>46143</v>
      </c>
      <c r="H1590">
        <v>63573718</v>
      </c>
      <c r="I1590">
        <v>63573718</v>
      </c>
      <c r="O1590" s="174">
        <v>46143</v>
      </c>
      <c r="S1590" t="s">
        <v>129</v>
      </c>
      <c r="T1590" s="176" t="s">
        <v>64</v>
      </c>
      <c r="U1590" t="s">
        <v>65</v>
      </c>
      <c r="V1590" t="e">
        <f>_xlfn.XLOOKUP(UTILIZADAS[[#This Row],[Contacto1]],Tabla2[phone_number_dialed],Tabla2[status_name],,0)</f>
        <v>#N/A</v>
      </c>
    </row>
    <row r="1591" spans="1:22">
      <c r="A1591" t="s">
        <v>4305</v>
      </c>
      <c r="B1591" t="s">
        <v>1258</v>
      </c>
      <c r="C1591" s="4">
        <v>355082630000</v>
      </c>
      <c r="D1591" t="s">
        <v>4305</v>
      </c>
      <c r="G1591" s="174">
        <v>46143</v>
      </c>
      <c r="H1591">
        <v>63591312</v>
      </c>
      <c r="I1591">
        <v>63591312</v>
      </c>
      <c r="O1591" s="174">
        <v>46143</v>
      </c>
      <c r="S1591" t="s">
        <v>1259</v>
      </c>
      <c r="T1591" s="175" t="s">
        <v>64</v>
      </c>
      <c r="U1591" t="s">
        <v>65</v>
      </c>
      <c r="V1591" t="e">
        <f>_xlfn.XLOOKUP(UTILIZADAS[[#This Row],[Contacto1]],Tabla2[phone_number_dialed],Tabla2[status_name],,0)</f>
        <v>#N/A</v>
      </c>
    </row>
    <row r="1592" spans="1:22">
      <c r="A1592" t="s">
        <v>4305</v>
      </c>
      <c r="B1592" t="s">
        <v>4561</v>
      </c>
      <c r="C1592" s="4">
        <v>364051150000</v>
      </c>
      <c r="D1592" t="s">
        <v>4305</v>
      </c>
      <c r="G1592" s="174">
        <v>46143</v>
      </c>
      <c r="H1592">
        <v>63636494</v>
      </c>
      <c r="I1592">
        <v>63636494</v>
      </c>
      <c r="O1592" s="174">
        <v>46143</v>
      </c>
      <c r="S1592" t="s">
        <v>4562</v>
      </c>
      <c r="T1592" s="176" t="s">
        <v>64</v>
      </c>
      <c r="U1592" t="s">
        <v>65</v>
      </c>
      <c r="V1592" t="e">
        <f>_xlfn.XLOOKUP(UTILIZADAS[[#This Row],[Contacto1]],Tabla2[phone_number_dialed],Tabla2[status_name],,0)</f>
        <v>#N/A</v>
      </c>
    </row>
    <row r="1593" spans="1:22">
      <c r="A1593" t="s">
        <v>4305</v>
      </c>
      <c r="B1593" t="s">
        <v>300</v>
      </c>
      <c r="C1593" s="4">
        <v>354383430000</v>
      </c>
      <c r="D1593" t="s">
        <v>4305</v>
      </c>
      <c r="G1593" s="174">
        <v>46143</v>
      </c>
      <c r="H1593">
        <v>63638799</v>
      </c>
      <c r="I1593">
        <v>63638799</v>
      </c>
      <c r="O1593" s="174">
        <v>46143</v>
      </c>
      <c r="S1593" t="s">
        <v>301</v>
      </c>
      <c r="T1593" s="91" t="s">
        <v>64</v>
      </c>
      <c r="U1593" t="s">
        <v>593</v>
      </c>
      <c r="V1593" t="e">
        <f>_xlfn.XLOOKUP(UTILIZADAS[[#This Row],[Contacto1]],Tabla2[phone_number_dialed],Tabla2[status_name],,0)</f>
        <v>#N/A</v>
      </c>
    </row>
    <row r="1594" spans="1:22">
      <c r="A1594" t="s">
        <v>4305</v>
      </c>
      <c r="B1594" t="s">
        <v>4563</v>
      </c>
      <c r="C1594" s="4">
        <v>365090940000</v>
      </c>
      <c r="D1594" t="s">
        <v>4305</v>
      </c>
      <c r="G1594" s="174">
        <v>46143</v>
      </c>
      <c r="H1594">
        <v>63677380</v>
      </c>
      <c r="I1594">
        <v>63677380</v>
      </c>
      <c r="O1594" s="174">
        <v>46143</v>
      </c>
      <c r="S1594" t="s">
        <v>4564</v>
      </c>
      <c r="T1594" s="175" t="s">
        <v>64</v>
      </c>
      <c r="U1594" t="s">
        <v>65</v>
      </c>
      <c r="V1594" t="e">
        <f>_xlfn.XLOOKUP(UTILIZADAS[[#This Row],[Contacto1]],Tabla2[phone_number_dialed],Tabla2[status_name],,0)</f>
        <v>#N/A</v>
      </c>
    </row>
    <row r="1595" spans="1:22">
      <c r="A1595" t="s">
        <v>4305</v>
      </c>
      <c r="B1595" t="s">
        <v>4565</v>
      </c>
      <c r="C1595" s="4">
        <v>361051060000</v>
      </c>
      <c r="D1595" t="s">
        <v>4305</v>
      </c>
      <c r="G1595" s="174">
        <v>46143</v>
      </c>
      <c r="H1595">
        <v>63679769</v>
      </c>
      <c r="I1595">
        <v>63679769</v>
      </c>
      <c r="O1595" s="174">
        <v>46143</v>
      </c>
      <c r="S1595" t="s">
        <v>4566</v>
      </c>
      <c r="T1595" s="176" t="s">
        <v>64</v>
      </c>
      <c r="U1595" t="s">
        <v>65</v>
      </c>
      <c r="V1595" t="e">
        <f>_xlfn.XLOOKUP(UTILIZADAS[[#This Row],[Contacto1]],Tabla2[phone_number_dialed],Tabla2[status_name],,0)</f>
        <v>#N/A</v>
      </c>
    </row>
    <row r="1596" spans="1:22">
      <c r="A1596" t="s">
        <v>4305</v>
      </c>
      <c r="B1596" t="s">
        <v>4567</v>
      </c>
      <c r="C1596" s="4">
        <v>367087190000</v>
      </c>
      <c r="D1596" t="s">
        <v>4305</v>
      </c>
      <c r="G1596" s="174">
        <v>46143</v>
      </c>
      <c r="H1596">
        <v>63681191</v>
      </c>
      <c r="I1596">
        <v>63681191</v>
      </c>
      <c r="O1596" s="174">
        <v>46143</v>
      </c>
      <c r="S1596" t="s">
        <v>4568</v>
      </c>
      <c r="T1596" s="175" t="s">
        <v>64</v>
      </c>
      <c r="U1596" t="s">
        <v>65</v>
      </c>
      <c r="V1596" t="e">
        <f>_xlfn.XLOOKUP(UTILIZADAS[[#This Row],[Contacto1]],Tabla2[phone_number_dialed],Tabla2[status_name],,0)</f>
        <v>#N/A</v>
      </c>
    </row>
    <row r="1597" spans="1:22">
      <c r="A1597" t="s">
        <v>4305</v>
      </c>
      <c r="B1597" t="s">
        <v>487</v>
      </c>
      <c r="C1597" s="4">
        <v>356368000000</v>
      </c>
      <c r="D1597" t="s">
        <v>4305</v>
      </c>
      <c r="G1597" s="174">
        <v>46143</v>
      </c>
      <c r="H1597">
        <v>63683717</v>
      </c>
      <c r="I1597">
        <v>63683717</v>
      </c>
      <c r="O1597" s="174">
        <v>46143</v>
      </c>
      <c r="S1597" t="s">
        <v>488</v>
      </c>
      <c r="T1597" s="91" t="s">
        <v>64</v>
      </c>
      <c r="U1597" t="s">
        <v>593</v>
      </c>
      <c r="V1597" t="e">
        <f>_xlfn.XLOOKUP(UTILIZADAS[[#This Row],[Contacto1]],Tabla2[phone_number_dialed],Tabla2[status_name],,0)</f>
        <v>#N/A</v>
      </c>
    </row>
    <row r="1598" spans="1:22">
      <c r="A1598" t="s">
        <v>4305</v>
      </c>
      <c r="B1598" t="s">
        <v>4569</v>
      </c>
      <c r="C1598" s="4">
        <v>368052640000</v>
      </c>
      <c r="D1598" t="s">
        <v>4305</v>
      </c>
      <c r="G1598" s="174">
        <v>46143</v>
      </c>
      <c r="H1598">
        <v>63684257</v>
      </c>
      <c r="I1598">
        <v>63684257</v>
      </c>
      <c r="O1598" s="174">
        <v>46143</v>
      </c>
      <c r="S1598" t="s">
        <v>4570</v>
      </c>
      <c r="T1598" s="176" t="s">
        <v>64</v>
      </c>
      <c r="U1598" t="s">
        <v>65</v>
      </c>
      <c r="V1598" t="e">
        <f>_xlfn.XLOOKUP(UTILIZADAS[[#This Row],[Contacto1]],Tabla2[phone_number_dialed],Tabla2[status_name],,0)</f>
        <v>#N/A</v>
      </c>
    </row>
    <row r="1599" spans="1:22">
      <c r="A1599" t="s">
        <v>4305</v>
      </c>
      <c r="B1599" t="s">
        <v>4571</v>
      </c>
      <c r="C1599" s="4">
        <v>361081420000</v>
      </c>
      <c r="D1599" t="s">
        <v>4305</v>
      </c>
      <c r="G1599" s="174">
        <v>46143</v>
      </c>
      <c r="H1599">
        <v>63694637</v>
      </c>
      <c r="I1599">
        <v>63694637</v>
      </c>
      <c r="O1599" s="174">
        <v>46143</v>
      </c>
      <c r="S1599" t="s">
        <v>4572</v>
      </c>
      <c r="T1599" s="175" t="s">
        <v>64</v>
      </c>
      <c r="U1599" t="s">
        <v>65</v>
      </c>
      <c r="V1599" t="e">
        <f>_xlfn.XLOOKUP(UTILIZADAS[[#This Row],[Contacto1]],Tabla2[phone_number_dialed],Tabla2[status_name],,0)</f>
        <v>#N/A</v>
      </c>
    </row>
    <row r="1600" spans="1:22">
      <c r="A1600" t="s">
        <v>4305</v>
      </c>
      <c r="B1600" t="s">
        <v>2215</v>
      </c>
      <c r="C1600" s="4">
        <v>361021270000</v>
      </c>
      <c r="D1600" t="s">
        <v>4305</v>
      </c>
      <c r="G1600" s="174">
        <v>46143</v>
      </c>
      <c r="H1600">
        <v>63730149</v>
      </c>
      <c r="I1600">
        <v>63730149</v>
      </c>
      <c r="O1600" s="174">
        <v>46143</v>
      </c>
      <c r="S1600" t="s">
        <v>3722</v>
      </c>
      <c r="T1600" s="176" t="s">
        <v>64</v>
      </c>
      <c r="U1600" t="s">
        <v>65</v>
      </c>
      <c r="V1600" t="e">
        <f>_xlfn.XLOOKUP(UTILIZADAS[[#This Row],[Contacto1]],Tabla2[phone_number_dialed],Tabla2[status_name],,0)</f>
        <v>#N/A</v>
      </c>
    </row>
    <row r="1601" spans="1:22">
      <c r="A1601" t="s">
        <v>4305</v>
      </c>
      <c r="B1601" t="s">
        <v>4573</v>
      </c>
      <c r="C1601" s="4">
        <v>365068410000</v>
      </c>
      <c r="D1601" t="s">
        <v>4305</v>
      </c>
      <c r="G1601" s="174">
        <v>46143</v>
      </c>
      <c r="H1601">
        <v>63758860</v>
      </c>
      <c r="I1601">
        <v>63758860</v>
      </c>
      <c r="O1601" s="174">
        <v>46143</v>
      </c>
      <c r="S1601" t="s">
        <v>4574</v>
      </c>
      <c r="T1601" s="175" t="s">
        <v>64</v>
      </c>
      <c r="U1601" t="s">
        <v>65</v>
      </c>
      <c r="V1601" t="e">
        <f>_xlfn.XLOOKUP(UTILIZADAS[[#This Row],[Contacto1]],Tabla2[phone_number_dialed],Tabla2[status_name],,0)</f>
        <v>#N/A</v>
      </c>
    </row>
    <row r="1602" spans="1:22">
      <c r="A1602" t="s">
        <v>4305</v>
      </c>
      <c r="B1602" t="s">
        <v>4575</v>
      </c>
      <c r="C1602" s="4">
        <v>367065980000</v>
      </c>
      <c r="D1602" t="s">
        <v>4305</v>
      </c>
      <c r="G1602" s="174">
        <v>46143</v>
      </c>
      <c r="H1602">
        <v>63781156</v>
      </c>
      <c r="I1602">
        <v>63781156</v>
      </c>
      <c r="O1602" s="174">
        <v>46143</v>
      </c>
      <c r="S1602" t="s">
        <v>4576</v>
      </c>
      <c r="T1602" s="176" t="s">
        <v>64</v>
      </c>
      <c r="U1602" t="s">
        <v>65</v>
      </c>
      <c r="V1602" t="e">
        <f>_xlfn.XLOOKUP(UTILIZADAS[[#This Row],[Contacto1]],Tabla2[phone_number_dialed],Tabla2[status_name],,0)</f>
        <v>#N/A</v>
      </c>
    </row>
    <row r="1603" spans="1:22">
      <c r="A1603" t="s">
        <v>4305</v>
      </c>
      <c r="B1603" t="s">
        <v>2279</v>
      </c>
      <c r="C1603" s="4">
        <v>367036390000</v>
      </c>
      <c r="D1603" t="s">
        <v>4305</v>
      </c>
      <c r="G1603" s="174">
        <v>46143</v>
      </c>
      <c r="H1603">
        <v>63787210</v>
      </c>
      <c r="I1603">
        <v>63787210</v>
      </c>
      <c r="O1603" s="174">
        <v>46143</v>
      </c>
      <c r="S1603" t="s">
        <v>3842</v>
      </c>
      <c r="T1603" s="175" t="s">
        <v>64</v>
      </c>
      <c r="U1603" t="s">
        <v>65</v>
      </c>
      <c r="V1603" t="e">
        <f>_xlfn.XLOOKUP(UTILIZADAS[[#This Row],[Contacto1]],Tabla2[phone_number_dialed],Tabla2[status_name],,0)</f>
        <v>#N/A</v>
      </c>
    </row>
    <row r="1604" spans="1:22">
      <c r="A1604" t="s">
        <v>4305</v>
      </c>
      <c r="B1604" t="s">
        <v>169</v>
      </c>
      <c r="C1604" s="4">
        <v>363005870000</v>
      </c>
      <c r="D1604" t="s">
        <v>4305</v>
      </c>
      <c r="G1604" s="174">
        <v>46143</v>
      </c>
      <c r="H1604">
        <v>63806351</v>
      </c>
      <c r="I1604">
        <v>63806351</v>
      </c>
      <c r="O1604" s="174">
        <v>46143</v>
      </c>
      <c r="S1604" t="s">
        <v>170</v>
      </c>
      <c r="T1604" s="176" t="s">
        <v>64</v>
      </c>
      <c r="U1604" t="s">
        <v>65</v>
      </c>
      <c r="V1604" t="e">
        <f>_xlfn.XLOOKUP(UTILIZADAS[[#This Row],[Contacto1]],Tabla2[phone_number_dialed],Tabla2[status_name],,0)</f>
        <v>#N/A</v>
      </c>
    </row>
    <row r="1605" spans="1:22">
      <c r="A1605" t="s">
        <v>4305</v>
      </c>
      <c r="B1605" t="s">
        <v>4128</v>
      </c>
      <c r="C1605" s="4">
        <v>362012510000</v>
      </c>
      <c r="D1605" t="s">
        <v>4305</v>
      </c>
      <c r="G1605" s="174">
        <v>46143</v>
      </c>
      <c r="H1605">
        <v>63835021</v>
      </c>
      <c r="I1605">
        <v>63835021</v>
      </c>
      <c r="O1605" s="174">
        <v>46143</v>
      </c>
      <c r="S1605" t="s">
        <v>3659</v>
      </c>
      <c r="T1605" s="175" t="s">
        <v>64</v>
      </c>
      <c r="U1605" t="s">
        <v>65</v>
      </c>
      <c r="V1605" t="e">
        <f>_xlfn.XLOOKUP(UTILIZADAS[[#This Row],[Contacto1]],Tabla2[phone_number_dialed],Tabla2[status_name],,0)</f>
        <v>#N/A</v>
      </c>
    </row>
    <row r="1606" spans="1:22">
      <c r="A1606" t="s">
        <v>4305</v>
      </c>
      <c r="B1606" t="s">
        <v>4577</v>
      </c>
      <c r="C1606" s="4">
        <v>366068670000</v>
      </c>
      <c r="D1606" t="s">
        <v>4305</v>
      </c>
      <c r="G1606" s="174">
        <v>46143</v>
      </c>
      <c r="H1606">
        <v>63838397</v>
      </c>
      <c r="I1606">
        <v>63838397</v>
      </c>
      <c r="O1606" s="174">
        <v>46143</v>
      </c>
      <c r="S1606" t="s">
        <v>4578</v>
      </c>
      <c r="T1606" s="176" t="s">
        <v>64</v>
      </c>
      <c r="U1606" t="s">
        <v>65</v>
      </c>
      <c r="V1606" t="e">
        <f>_xlfn.XLOOKUP(UTILIZADAS[[#This Row],[Contacto1]],Tabla2[phone_number_dialed],Tabla2[status_name],,0)</f>
        <v>#N/A</v>
      </c>
    </row>
    <row r="1607" spans="1:22">
      <c r="A1607" t="s">
        <v>4305</v>
      </c>
      <c r="B1607" t="s">
        <v>1457</v>
      </c>
      <c r="C1607" s="4">
        <v>352367240000</v>
      </c>
      <c r="D1607" t="s">
        <v>4305</v>
      </c>
      <c r="G1607" s="174">
        <v>46143</v>
      </c>
      <c r="H1607">
        <v>63844918</v>
      </c>
      <c r="I1607">
        <v>63844918</v>
      </c>
      <c r="O1607" s="174">
        <v>46143</v>
      </c>
      <c r="S1607" t="s">
        <v>1458</v>
      </c>
      <c r="T1607" s="175" t="s">
        <v>64</v>
      </c>
      <c r="U1607" t="s">
        <v>65</v>
      </c>
      <c r="V1607" t="e">
        <f>_xlfn.XLOOKUP(UTILIZADAS[[#This Row],[Contacto1]],Tabla2[phone_number_dialed],Tabla2[status_name],,0)</f>
        <v>#N/A</v>
      </c>
    </row>
    <row r="1608" spans="1:22">
      <c r="A1608" t="s">
        <v>4305</v>
      </c>
      <c r="B1608" t="s">
        <v>4579</v>
      </c>
      <c r="C1608" s="4">
        <v>366046220000</v>
      </c>
      <c r="D1608" t="s">
        <v>4305</v>
      </c>
      <c r="G1608" s="174">
        <v>46143</v>
      </c>
      <c r="H1608">
        <v>63849758</v>
      </c>
      <c r="I1608">
        <v>63849758</v>
      </c>
      <c r="O1608" s="174">
        <v>46143</v>
      </c>
      <c r="S1608" t="s">
        <v>4580</v>
      </c>
      <c r="T1608" s="176" t="s">
        <v>64</v>
      </c>
      <c r="U1608" t="s">
        <v>65</v>
      </c>
      <c r="V1608" t="e">
        <f>_xlfn.XLOOKUP(UTILIZADAS[[#This Row],[Contacto1]],Tabla2[phone_number_dialed],Tabla2[status_name],,0)</f>
        <v>#N/A</v>
      </c>
    </row>
    <row r="1609" spans="1:22">
      <c r="A1609" t="s">
        <v>4305</v>
      </c>
      <c r="B1609" t="s">
        <v>4581</v>
      </c>
      <c r="C1609" s="4">
        <v>364085380000</v>
      </c>
      <c r="D1609" t="s">
        <v>4305</v>
      </c>
      <c r="G1609" s="174">
        <v>46143</v>
      </c>
      <c r="H1609">
        <v>63852115</v>
      </c>
      <c r="I1609">
        <v>63852115</v>
      </c>
      <c r="O1609" s="174">
        <v>46143</v>
      </c>
      <c r="S1609" t="s">
        <v>4582</v>
      </c>
      <c r="T1609" s="175" t="s">
        <v>84</v>
      </c>
      <c r="U1609" t="s">
        <v>65</v>
      </c>
      <c r="V1609" t="e">
        <f>_xlfn.XLOOKUP(UTILIZADAS[[#This Row],[Contacto1]],Tabla2[phone_number_dialed],Tabla2[status_name],,0)</f>
        <v>#N/A</v>
      </c>
    </row>
    <row r="1610" spans="1:22">
      <c r="A1610" t="s">
        <v>4305</v>
      </c>
      <c r="B1610" t="s">
        <v>4205</v>
      </c>
      <c r="C1610" s="4">
        <v>354383650000</v>
      </c>
      <c r="D1610" t="s">
        <v>4305</v>
      </c>
      <c r="G1610" s="174">
        <v>46143</v>
      </c>
      <c r="H1610">
        <v>63865641</v>
      </c>
      <c r="I1610">
        <v>63865641</v>
      </c>
      <c r="O1610" s="174">
        <v>46143</v>
      </c>
      <c r="S1610" t="s">
        <v>3806</v>
      </c>
      <c r="T1610" s="91" t="s">
        <v>64</v>
      </c>
      <c r="U1610" t="s">
        <v>4319</v>
      </c>
      <c r="V1610" t="e">
        <f>_xlfn.XLOOKUP(UTILIZADAS[[#This Row],[Contacto1]],Tabla2[phone_number_dialed],Tabla2[status_name],,0)</f>
        <v>#N/A</v>
      </c>
    </row>
    <row r="1611" spans="1:22">
      <c r="A1611" t="s">
        <v>4305</v>
      </c>
      <c r="B1611" t="s">
        <v>4583</v>
      </c>
      <c r="C1611" s="4">
        <v>362072600000</v>
      </c>
      <c r="D1611" t="s">
        <v>4305</v>
      </c>
      <c r="G1611" s="174">
        <v>46143</v>
      </c>
      <c r="H1611">
        <v>63883898</v>
      </c>
      <c r="I1611">
        <v>63883898</v>
      </c>
      <c r="O1611" s="174">
        <v>46143</v>
      </c>
      <c r="S1611" t="s">
        <v>4584</v>
      </c>
      <c r="T1611" s="176" t="s">
        <v>64</v>
      </c>
      <c r="U1611" t="s">
        <v>65</v>
      </c>
      <c r="V1611" t="e">
        <f>_xlfn.XLOOKUP(UTILIZADAS[[#This Row],[Contacto1]],Tabla2[phone_number_dialed],Tabla2[status_name],,0)</f>
        <v>#N/A</v>
      </c>
    </row>
    <row r="1612" spans="1:22">
      <c r="A1612" t="s">
        <v>4305</v>
      </c>
      <c r="B1612" t="s">
        <v>4585</v>
      </c>
      <c r="C1612" s="4">
        <v>362058960000</v>
      </c>
      <c r="D1612" t="s">
        <v>4305</v>
      </c>
      <c r="G1612" s="174">
        <v>46143</v>
      </c>
      <c r="H1612">
        <v>63893244</v>
      </c>
      <c r="I1612">
        <v>63893244</v>
      </c>
      <c r="O1612" s="174">
        <v>46143</v>
      </c>
      <c r="S1612" t="s">
        <v>4586</v>
      </c>
      <c r="T1612" s="175" t="s">
        <v>64</v>
      </c>
      <c r="U1612" t="s">
        <v>65</v>
      </c>
      <c r="V1612" t="e">
        <f>_xlfn.XLOOKUP(UTILIZADAS[[#This Row],[Contacto1]],Tabla2[phone_number_dialed],Tabla2[status_name],,0)</f>
        <v>#N/A</v>
      </c>
    </row>
    <row r="1613" spans="1:22">
      <c r="A1613" t="s">
        <v>4305</v>
      </c>
      <c r="B1613" t="s">
        <v>173</v>
      </c>
      <c r="C1613" s="4">
        <v>367002700000</v>
      </c>
      <c r="D1613" t="s">
        <v>4305</v>
      </c>
      <c r="G1613" s="174">
        <v>46143</v>
      </c>
      <c r="H1613">
        <v>63899166</v>
      </c>
      <c r="I1613">
        <v>63899166</v>
      </c>
      <c r="O1613" s="174">
        <v>46143</v>
      </c>
      <c r="S1613" t="s">
        <v>174</v>
      </c>
      <c r="T1613" s="91" t="s">
        <v>64</v>
      </c>
      <c r="U1613" t="s">
        <v>4319</v>
      </c>
      <c r="V1613" t="e">
        <f>_xlfn.XLOOKUP(UTILIZADAS[[#This Row],[Contacto1]],Tabla2[phone_number_dialed],Tabla2[status_name],,0)</f>
        <v>#N/A</v>
      </c>
    </row>
    <row r="1614" spans="1:22">
      <c r="A1614" t="s">
        <v>4305</v>
      </c>
      <c r="B1614" t="s">
        <v>4587</v>
      </c>
      <c r="C1614" s="4">
        <v>363001670000</v>
      </c>
      <c r="D1614" t="s">
        <v>4305</v>
      </c>
      <c r="G1614" s="174">
        <v>46143</v>
      </c>
      <c r="H1614">
        <v>63907994</v>
      </c>
      <c r="I1614">
        <v>63907994</v>
      </c>
      <c r="O1614" s="174">
        <v>46143</v>
      </c>
      <c r="S1614" t="s">
        <v>4588</v>
      </c>
      <c r="T1614" s="91" t="s">
        <v>64</v>
      </c>
      <c r="U1614" t="s">
        <v>4319</v>
      </c>
      <c r="V1614" t="e">
        <f>_xlfn.XLOOKUP(UTILIZADAS[[#This Row],[Contacto1]],Tabla2[phone_number_dialed],Tabla2[status_name],,0)</f>
        <v>#N/A</v>
      </c>
    </row>
    <row r="1615" spans="1:22">
      <c r="A1615" t="s">
        <v>4305</v>
      </c>
      <c r="B1615" t="s">
        <v>4589</v>
      </c>
      <c r="C1615" s="4">
        <v>363016010000</v>
      </c>
      <c r="D1615" t="s">
        <v>4305</v>
      </c>
      <c r="G1615" s="174">
        <v>46143</v>
      </c>
      <c r="H1615">
        <v>63916363</v>
      </c>
      <c r="I1615">
        <v>63916363</v>
      </c>
      <c r="O1615" s="174">
        <v>46143</v>
      </c>
      <c r="S1615" t="s">
        <v>4590</v>
      </c>
      <c r="T1615" s="91" t="s">
        <v>64</v>
      </c>
      <c r="U1615" t="s">
        <v>4319</v>
      </c>
      <c r="V1615" t="e">
        <f>_xlfn.XLOOKUP(UTILIZADAS[[#This Row],[Contacto1]],Tabla2[phone_number_dialed],Tabla2[status_name],,0)</f>
        <v>#N/A</v>
      </c>
    </row>
    <row r="1616" spans="1:22">
      <c r="A1616" t="s">
        <v>4305</v>
      </c>
      <c r="B1616" t="s">
        <v>4404</v>
      </c>
      <c r="C1616" s="4">
        <v>362066750000</v>
      </c>
      <c r="D1616" t="s">
        <v>4305</v>
      </c>
      <c r="G1616" s="174">
        <v>46143</v>
      </c>
      <c r="H1616">
        <v>63919850</v>
      </c>
      <c r="I1616">
        <v>63919850</v>
      </c>
      <c r="O1616" s="174">
        <v>46143</v>
      </c>
      <c r="S1616" t="s">
        <v>4405</v>
      </c>
      <c r="T1616" s="176" t="s">
        <v>64</v>
      </c>
      <c r="U1616" t="s">
        <v>65</v>
      </c>
      <c r="V1616" t="e">
        <f>_xlfn.XLOOKUP(UTILIZADAS[[#This Row],[Contacto1]],Tabla2[phone_number_dialed],Tabla2[status_name],,0)</f>
        <v>#N/A</v>
      </c>
    </row>
    <row r="1617" spans="1:22">
      <c r="A1617" t="s">
        <v>4305</v>
      </c>
      <c r="B1617" t="s">
        <v>4194</v>
      </c>
      <c r="C1617" s="4">
        <v>366029990000</v>
      </c>
      <c r="D1617" t="s">
        <v>4305</v>
      </c>
      <c r="G1617" s="174">
        <v>46143</v>
      </c>
      <c r="H1617">
        <v>63925643</v>
      </c>
      <c r="I1617">
        <v>63925643</v>
      </c>
      <c r="O1617" s="174">
        <v>46143</v>
      </c>
      <c r="S1617" t="s">
        <v>3782</v>
      </c>
      <c r="T1617" s="175" t="s">
        <v>64</v>
      </c>
      <c r="U1617" t="s">
        <v>65</v>
      </c>
      <c r="V1617" t="e">
        <f>_xlfn.XLOOKUP(UTILIZADAS[[#This Row],[Contacto1]],Tabla2[phone_number_dialed],Tabla2[status_name],,0)</f>
        <v>#N/A</v>
      </c>
    </row>
    <row r="1618" spans="1:22">
      <c r="A1618" t="s">
        <v>4305</v>
      </c>
      <c r="B1618" t="s">
        <v>391</v>
      </c>
      <c r="C1618" s="4">
        <v>355370140000</v>
      </c>
      <c r="D1618" t="s">
        <v>4305</v>
      </c>
      <c r="G1618" s="174">
        <v>46143</v>
      </c>
      <c r="H1618">
        <v>63933562</v>
      </c>
      <c r="I1618">
        <v>63933562</v>
      </c>
      <c r="O1618" s="174">
        <v>46143</v>
      </c>
      <c r="S1618" t="s">
        <v>392</v>
      </c>
      <c r="T1618" s="91" t="s">
        <v>64</v>
      </c>
      <c r="U1618" t="s">
        <v>593</v>
      </c>
      <c r="V1618" t="e">
        <f>_xlfn.XLOOKUP(UTILIZADAS[[#This Row],[Contacto1]],Tabla2[phone_number_dialed],Tabla2[status_name],,0)</f>
        <v>#N/A</v>
      </c>
    </row>
    <row r="1619" spans="1:22">
      <c r="A1619" t="s">
        <v>4305</v>
      </c>
      <c r="B1619" t="s">
        <v>4591</v>
      </c>
      <c r="C1619" s="4">
        <v>305059430000</v>
      </c>
      <c r="D1619" t="s">
        <v>4305</v>
      </c>
      <c r="G1619" s="174">
        <v>46143</v>
      </c>
      <c r="H1619">
        <v>63943208</v>
      </c>
      <c r="I1619">
        <v>63943208</v>
      </c>
      <c r="O1619" s="174">
        <v>46143</v>
      </c>
      <c r="S1619" t="s">
        <v>4592</v>
      </c>
      <c r="T1619" s="176" t="s">
        <v>64</v>
      </c>
      <c r="U1619" t="s">
        <v>65</v>
      </c>
      <c r="V1619" t="e">
        <f>_xlfn.XLOOKUP(UTILIZADAS[[#This Row],[Contacto1]],Tabla2[phone_number_dialed],Tabla2[status_name],,0)</f>
        <v>#N/A</v>
      </c>
    </row>
    <row r="1620" spans="1:22">
      <c r="A1620" t="s">
        <v>4305</v>
      </c>
      <c r="B1620" t="s">
        <v>2249</v>
      </c>
      <c r="C1620" s="4">
        <v>361023540000</v>
      </c>
      <c r="D1620" t="s">
        <v>4305</v>
      </c>
      <c r="G1620" s="174">
        <v>46143</v>
      </c>
      <c r="H1620">
        <v>63966973</v>
      </c>
      <c r="I1620">
        <v>63966973</v>
      </c>
      <c r="O1620" s="174">
        <v>46143</v>
      </c>
      <c r="S1620" t="s">
        <v>3790</v>
      </c>
      <c r="T1620" s="175" t="s">
        <v>64</v>
      </c>
      <c r="U1620" t="s">
        <v>65</v>
      </c>
      <c r="V1620" t="e">
        <f>_xlfn.XLOOKUP(UTILIZADAS[[#This Row],[Contacto1]],Tabla2[phone_number_dialed],Tabla2[status_name],,0)</f>
        <v>#N/A</v>
      </c>
    </row>
    <row r="1621" spans="1:22">
      <c r="A1621" t="s">
        <v>4305</v>
      </c>
      <c r="B1621" t="s">
        <v>4593</v>
      </c>
      <c r="C1621" s="4">
        <v>367068970000</v>
      </c>
      <c r="D1621" t="s">
        <v>4305</v>
      </c>
      <c r="G1621" s="174">
        <v>46143</v>
      </c>
      <c r="H1621">
        <v>63979985</v>
      </c>
      <c r="I1621">
        <v>63979985</v>
      </c>
      <c r="O1621" s="174">
        <v>46143</v>
      </c>
      <c r="S1621" t="s">
        <v>4594</v>
      </c>
      <c r="T1621" s="176" t="s">
        <v>64</v>
      </c>
      <c r="U1621" t="s">
        <v>65</v>
      </c>
      <c r="V1621" t="e">
        <f>_xlfn.XLOOKUP(UTILIZADAS[[#This Row],[Contacto1]],Tabla2[phone_number_dialed],Tabla2[status_name],,0)</f>
        <v>#N/A</v>
      </c>
    </row>
    <row r="1622" spans="1:22">
      <c r="A1622" t="s">
        <v>4305</v>
      </c>
      <c r="B1622" t="s">
        <v>4595</v>
      </c>
      <c r="C1622" s="4">
        <v>368053950000</v>
      </c>
      <c r="D1622" t="s">
        <v>4305</v>
      </c>
      <c r="G1622" s="174">
        <v>46143</v>
      </c>
      <c r="H1622">
        <v>63981239</v>
      </c>
      <c r="I1622">
        <v>63981239</v>
      </c>
      <c r="O1622" s="174">
        <v>46143</v>
      </c>
      <c r="S1622" t="s">
        <v>4596</v>
      </c>
      <c r="T1622" s="175" t="s">
        <v>64</v>
      </c>
      <c r="U1622" t="s">
        <v>65</v>
      </c>
      <c r="V1622" t="e">
        <f>_xlfn.XLOOKUP(UTILIZADAS[[#This Row],[Contacto1]],Tabla2[phone_number_dialed],Tabla2[status_name],,0)</f>
        <v>#N/A</v>
      </c>
    </row>
    <row r="1623" spans="1:22">
      <c r="A1623" t="s">
        <v>4305</v>
      </c>
      <c r="B1623" t="s">
        <v>2265</v>
      </c>
      <c r="C1623" s="4">
        <v>365027980000</v>
      </c>
      <c r="D1623" t="s">
        <v>4305</v>
      </c>
      <c r="G1623" s="174">
        <v>46143</v>
      </c>
      <c r="H1623">
        <v>63982140</v>
      </c>
      <c r="I1623">
        <v>63982140</v>
      </c>
      <c r="O1623" s="174">
        <v>46143</v>
      </c>
      <c r="S1623" t="s">
        <v>3815</v>
      </c>
      <c r="T1623" s="176" t="s">
        <v>84</v>
      </c>
      <c r="U1623" t="s">
        <v>65</v>
      </c>
      <c r="V1623" t="e">
        <f>_xlfn.XLOOKUP(UTILIZADAS[[#This Row],[Contacto1]],Tabla2[phone_number_dialed],Tabla2[status_name],,0)</f>
        <v>#N/A</v>
      </c>
    </row>
    <row r="1624" spans="1:22">
      <c r="A1624" t="s">
        <v>4305</v>
      </c>
      <c r="B1624" t="s">
        <v>2309</v>
      </c>
      <c r="C1624" s="4">
        <v>369045940000</v>
      </c>
      <c r="D1624" t="s">
        <v>4305</v>
      </c>
      <c r="G1624" s="174">
        <v>46143</v>
      </c>
      <c r="H1624">
        <v>63992513</v>
      </c>
      <c r="I1624">
        <v>63992513</v>
      </c>
      <c r="O1624" s="174">
        <v>46143</v>
      </c>
      <c r="S1624" t="s">
        <v>3905</v>
      </c>
      <c r="T1624" s="175" t="s">
        <v>64</v>
      </c>
      <c r="U1624" t="s">
        <v>65</v>
      </c>
      <c r="V1624" t="e">
        <f>_xlfn.XLOOKUP(UTILIZADAS[[#This Row],[Contacto1]],Tabla2[phone_number_dialed],Tabla2[status_name],,0)</f>
        <v>#N/A</v>
      </c>
    </row>
    <row r="1625" spans="1:22">
      <c r="A1625" t="s">
        <v>4305</v>
      </c>
      <c r="B1625" t="s">
        <v>4597</v>
      </c>
      <c r="C1625" s="4">
        <v>366051290000</v>
      </c>
      <c r="D1625" t="s">
        <v>4305</v>
      </c>
      <c r="G1625" s="174">
        <v>46143</v>
      </c>
      <c r="H1625">
        <v>64008804</v>
      </c>
      <c r="I1625">
        <v>64008804</v>
      </c>
      <c r="O1625" s="174">
        <v>46143</v>
      </c>
      <c r="S1625" t="s">
        <v>4598</v>
      </c>
      <c r="T1625" s="176" t="s">
        <v>64</v>
      </c>
      <c r="U1625" t="s">
        <v>65</v>
      </c>
      <c r="V1625" t="e">
        <f>_xlfn.XLOOKUP(UTILIZADAS[[#This Row],[Contacto1]],Tabla2[phone_number_dialed],Tabla2[status_name],,0)</f>
        <v>#N/A</v>
      </c>
    </row>
    <row r="1626" spans="1:22">
      <c r="A1626" t="s">
        <v>4305</v>
      </c>
      <c r="B1626" t="s">
        <v>4122</v>
      </c>
      <c r="C1626" s="4">
        <v>367012450000</v>
      </c>
      <c r="D1626" t="s">
        <v>4305</v>
      </c>
      <c r="G1626" s="174">
        <v>46143</v>
      </c>
      <c r="H1626">
        <v>64024594</v>
      </c>
      <c r="I1626">
        <v>64024594</v>
      </c>
      <c r="O1626" s="174">
        <v>46143</v>
      </c>
      <c r="S1626" t="s">
        <v>3650</v>
      </c>
      <c r="T1626" s="175" t="s">
        <v>64</v>
      </c>
      <c r="U1626" t="s">
        <v>65</v>
      </c>
      <c r="V1626" t="e">
        <f>_xlfn.XLOOKUP(UTILIZADAS[[#This Row],[Contacto1]],Tabla2[phone_number_dialed],Tabla2[status_name],,0)</f>
        <v>#N/A</v>
      </c>
    </row>
    <row r="1627" spans="1:22">
      <c r="A1627" t="s">
        <v>4305</v>
      </c>
      <c r="B1627" t="s">
        <v>4599</v>
      </c>
      <c r="C1627" s="4">
        <v>364054100000</v>
      </c>
      <c r="D1627" t="s">
        <v>4305</v>
      </c>
      <c r="G1627" s="174">
        <v>46143</v>
      </c>
      <c r="H1627">
        <v>64028896</v>
      </c>
      <c r="I1627">
        <v>64028896</v>
      </c>
      <c r="O1627" s="174">
        <v>46143</v>
      </c>
      <c r="S1627" t="s">
        <v>4600</v>
      </c>
      <c r="T1627" s="176" t="s">
        <v>64</v>
      </c>
      <c r="U1627" t="s">
        <v>65</v>
      </c>
      <c r="V1627" t="e">
        <f>_xlfn.XLOOKUP(UTILIZADAS[[#This Row],[Contacto1]],Tabla2[phone_number_dialed],Tabla2[status_name],,0)</f>
        <v>#N/A</v>
      </c>
    </row>
    <row r="1628" spans="1:22">
      <c r="A1628" t="s">
        <v>4305</v>
      </c>
      <c r="B1628" t="s">
        <v>4601</v>
      </c>
      <c r="C1628" s="4">
        <v>363081040000</v>
      </c>
      <c r="D1628" t="s">
        <v>4305</v>
      </c>
      <c r="G1628" s="174">
        <v>46143</v>
      </c>
      <c r="H1628">
        <v>64034925</v>
      </c>
      <c r="I1628">
        <v>64034925</v>
      </c>
      <c r="O1628" s="174">
        <v>46143</v>
      </c>
      <c r="S1628" t="s">
        <v>4602</v>
      </c>
      <c r="T1628" s="175" t="s">
        <v>64</v>
      </c>
      <c r="U1628" t="s">
        <v>65</v>
      </c>
      <c r="V1628" t="e">
        <f>_xlfn.XLOOKUP(UTILIZADAS[[#This Row],[Contacto1]],Tabla2[phone_number_dialed],Tabla2[status_name],,0)</f>
        <v>#N/A</v>
      </c>
    </row>
    <row r="1629" spans="1:22">
      <c r="A1629" t="s">
        <v>4305</v>
      </c>
      <c r="B1629" t="s">
        <v>449</v>
      </c>
      <c r="C1629" s="4">
        <v>357369900000</v>
      </c>
      <c r="D1629" t="s">
        <v>4305</v>
      </c>
      <c r="G1629" s="174">
        <v>46143</v>
      </c>
      <c r="H1629">
        <v>64047882</v>
      </c>
      <c r="I1629">
        <v>64047882</v>
      </c>
      <c r="O1629" s="174">
        <v>46143</v>
      </c>
      <c r="S1629" t="s">
        <v>450</v>
      </c>
      <c r="T1629" s="91" t="s">
        <v>64</v>
      </c>
      <c r="U1629" t="s">
        <v>593</v>
      </c>
      <c r="V1629" t="e">
        <f>_xlfn.XLOOKUP(UTILIZADAS[[#This Row],[Contacto1]],Tabla2[phone_number_dialed],Tabla2[status_name],,0)</f>
        <v>#N/A</v>
      </c>
    </row>
    <row r="1630" spans="1:22">
      <c r="A1630" t="s">
        <v>4305</v>
      </c>
      <c r="B1630" t="s">
        <v>4603</v>
      </c>
      <c r="C1630" s="4">
        <v>369084320000</v>
      </c>
      <c r="D1630" t="s">
        <v>4305</v>
      </c>
      <c r="G1630" s="174">
        <v>46143</v>
      </c>
      <c r="H1630">
        <v>64071614</v>
      </c>
      <c r="I1630">
        <v>64071614</v>
      </c>
      <c r="O1630" s="174">
        <v>46143</v>
      </c>
      <c r="S1630" t="s">
        <v>4604</v>
      </c>
      <c r="T1630" s="176" t="s">
        <v>81</v>
      </c>
      <c r="U1630" t="s">
        <v>65</v>
      </c>
      <c r="V1630" t="e">
        <f>_xlfn.XLOOKUP(UTILIZADAS[[#This Row],[Contacto1]],Tabla2[phone_number_dialed],Tabla2[status_name],,0)</f>
        <v>#N/A</v>
      </c>
    </row>
    <row r="1631" spans="1:22">
      <c r="A1631" t="s">
        <v>4305</v>
      </c>
      <c r="B1631" t="s">
        <v>4241</v>
      </c>
      <c r="C1631" s="4">
        <v>369038770000</v>
      </c>
      <c r="D1631" t="s">
        <v>4305</v>
      </c>
      <c r="G1631" s="174">
        <v>46143</v>
      </c>
      <c r="H1631">
        <v>64079001</v>
      </c>
      <c r="I1631">
        <v>64079001</v>
      </c>
      <c r="O1631" s="174">
        <v>46143</v>
      </c>
      <c r="S1631" t="s">
        <v>3878</v>
      </c>
      <c r="T1631" s="175" t="s">
        <v>64</v>
      </c>
      <c r="U1631" t="s">
        <v>65</v>
      </c>
      <c r="V1631" t="e">
        <f>_xlfn.XLOOKUP(UTILIZADAS[[#This Row],[Contacto1]],Tabla2[phone_number_dialed],Tabla2[status_name],,0)</f>
        <v>#N/A</v>
      </c>
    </row>
    <row r="1632" spans="1:22">
      <c r="A1632" t="s">
        <v>4305</v>
      </c>
      <c r="B1632" t="s">
        <v>2181</v>
      </c>
      <c r="C1632" s="4">
        <v>359242000000</v>
      </c>
      <c r="D1632" t="s">
        <v>4305</v>
      </c>
      <c r="G1632" s="174">
        <v>46143</v>
      </c>
      <c r="H1632">
        <v>64079225</v>
      </c>
      <c r="I1632">
        <v>64079225</v>
      </c>
      <c r="O1632" s="174">
        <v>46143</v>
      </c>
      <c r="S1632" t="s">
        <v>3653</v>
      </c>
      <c r="T1632" s="176" t="s">
        <v>64</v>
      </c>
      <c r="U1632" t="s">
        <v>65</v>
      </c>
      <c r="V1632" t="e">
        <f>_xlfn.XLOOKUP(UTILIZADAS[[#This Row],[Contacto1]],Tabla2[phone_number_dialed],Tabla2[status_name],,0)</f>
        <v>#N/A</v>
      </c>
    </row>
    <row r="1633" spans="1:22">
      <c r="A1633" t="s">
        <v>4305</v>
      </c>
      <c r="B1633" t="s">
        <v>4605</v>
      </c>
      <c r="C1633" s="4">
        <v>217002760000</v>
      </c>
      <c r="D1633" t="s">
        <v>4305</v>
      </c>
      <c r="G1633" s="174">
        <v>46143</v>
      </c>
      <c r="H1633">
        <v>64084980</v>
      </c>
      <c r="I1633">
        <v>64084980</v>
      </c>
      <c r="O1633" s="174">
        <v>46143</v>
      </c>
      <c r="S1633" t="s">
        <v>4606</v>
      </c>
      <c r="T1633" s="175" t="s">
        <v>64</v>
      </c>
      <c r="U1633" t="s">
        <v>65</v>
      </c>
      <c r="V1633" t="e">
        <f>_xlfn.XLOOKUP(UTILIZADAS[[#This Row],[Contacto1]],Tabla2[phone_number_dialed],Tabla2[status_name],,0)</f>
        <v>#N/A</v>
      </c>
    </row>
    <row r="1634" spans="1:22">
      <c r="A1634" t="s">
        <v>4305</v>
      </c>
      <c r="B1634" t="s">
        <v>2176</v>
      </c>
      <c r="C1634" s="4">
        <v>359385400000</v>
      </c>
      <c r="D1634" t="s">
        <v>4305</v>
      </c>
      <c r="G1634" s="174">
        <v>46143</v>
      </c>
      <c r="H1634">
        <v>64098122</v>
      </c>
      <c r="I1634">
        <v>64098122</v>
      </c>
      <c r="O1634" s="174">
        <v>46143</v>
      </c>
      <c r="S1634" t="s">
        <v>3646</v>
      </c>
      <c r="T1634" s="176" t="s">
        <v>64</v>
      </c>
      <c r="U1634" t="s">
        <v>65</v>
      </c>
      <c r="V1634" t="e">
        <f>_xlfn.XLOOKUP(UTILIZADAS[[#This Row],[Contacto1]],Tabla2[phone_number_dialed],Tabla2[status_name],,0)</f>
        <v>#N/A</v>
      </c>
    </row>
    <row r="1635" spans="1:22">
      <c r="A1635" t="s">
        <v>4305</v>
      </c>
      <c r="B1635" t="s">
        <v>481</v>
      </c>
      <c r="C1635" s="4">
        <v>351367510000</v>
      </c>
      <c r="D1635" t="s">
        <v>4305</v>
      </c>
      <c r="G1635" s="174">
        <v>46143</v>
      </c>
      <c r="H1635">
        <v>64099284</v>
      </c>
      <c r="I1635">
        <v>64099284</v>
      </c>
      <c r="O1635" s="174">
        <v>46143</v>
      </c>
      <c r="S1635" t="s">
        <v>482</v>
      </c>
      <c r="T1635" s="91" t="s">
        <v>64</v>
      </c>
      <c r="U1635" t="s">
        <v>593</v>
      </c>
      <c r="V1635" t="e">
        <f>_xlfn.XLOOKUP(UTILIZADAS[[#This Row],[Contacto1]],Tabla2[phone_number_dialed],Tabla2[status_name],,0)</f>
        <v>#N/A</v>
      </c>
    </row>
    <row r="1636" spans="1:22">
      <c r="A1636" t="s">
        <v>4305</v>
      </c>
      <c r="B1636" t="s">
        <v>2200</v>
      </c>
      <c r="C1636" s="4">
        <v>362021260000</v>
      </c>
      <c r="D1636" t="s">
        <v>4305</v>
      </c>
      <c r="G1636" s="174">
        <v>46143</v>
      </c>
      <c r="H1636">
        <v>64099571</v>
      </c>
      <c r="I1636">
        <v>64099571</v>
      </c>
      <c r="O1636" s="174">
        <v>46143</v>
      </c>
      <c r="S1636" t="s">
        <v>3698</v>
      </c>
      <c r="T1636" s="175" t="s">
        <v>64</v>
      </c>
      <c r="U1636" t="s">
        <v>65</v>
      </c>
      <c r="V1636" t="e">
        <f>_xlfn.XLOOKUP(UTILIZADAS[[#This Row],[Contacto1]],Tabla2[phone_number_dialed],Tabla2[status_name],,0)</f>
        <v>#N/A</v>
      </c>
    </row>
    <row r="1637" spans="1:22">
      <c r="A1637" t="s">
        <v>4305</v>
      </c>
      <c r="B1637" t="s">
        <v>4607</v>
      </c>
      <c r="C1637" s="4">
        <v>362000400000</v>
      </c>
      <c r="D1637" t="s">
        <v>4305</v>
      </c>
      <c r="G1637" s="174">
        <v>46143</v>
      </c>
      <c r="H1637">
        <v>64108391</v>
      </c>
      <c r="I1637">
        <v>64108391</v>
      </c>
      <c r="O1637" s="174">
        <v>46143</v>
      </c>
      <c r="S1637" t="s">
        <v>4608</v>
      </c>
      <c r="T1637" s="91" t="s">
        <v>64</v>
      </c>
      <c r="U1637" t="s">
        <v>4319</v>
      </c>
      <c r="V1637" t="e">
        <f>_xlfn.XLOOKUP(UTILIZADAS[[#This Row],[Contacto1]],Tabla2[phone_number_dialed],Tabla2[status_name],,0)</f>
        <v>#N/A</v>
      </c>
    </row>
    <row r="1638" spans="1:22">
      <c r="A1638" t="s">
        <v>4305</v>
      </c>
      <c r="B1638" t="s">
        <v>4609</v>
      </c>
      <c r="C1638" s="4">
        <v>363009000000</v>
      </c>
      <c r="D1638" t="s">
        <v>4305</v>
      </c>
      <c r="G1638" s="174">
        <v>46143</v>
      </c>
      <c r="H1638">
        <v>64116796</v>
      </c>
      <c r="I1638">
        <v>64116796</v>
      </c>
      <c r="O1638" s="174">
        <v>46143</v>
      </c>
      <c r="S1638" t="s">
        <v>4610</v>
      </c>
      <c r="T1638" s="91" t="s">
        <v>64</v>
      </c>
      <c r="U1638" t="s">
        <v>4319</v>
      </c>
      <c r="V1638" t="e">
        <f>_xlfn.XLOOKUP(UTILIZADAS[[#This Row],[Contacto1]],Tabla2[phone_number_dialed],Tabla2[status_name],,0)</f>
        <v>#N/A</v>
      </c>
    </row>
    <row r="1639" spans="1:22">
      <c r="A1639" t="s">
        <v>4305</v>
      </c>
      <c r="B1639" t="s">
        <v>2310</v>
      </c>
      <c r="C1639" s="4">
        <v>367041060000</v>
      </c>
      <c r="D1639" t="s">
        <v>4305</v>
      </c>
      <c r="G1639" s="174">
        <v>46143</v>
      </c>
      <c r="H1639">
        <v>64121203</v>
      </c>
      <c r="I1639">
        <v>64121203</v>
      </c>
      <c r="O1639" s="174">
        <v>46143</v>
      </c>
      <c r="S1639" t="s">
        <v>3906</v>
      </c>
      <c r="T1639" s="176" t="s">
        <v>64</v>
      </c>
      <c r="U1639" t="s">
        <v>65</v>
      </c>
      <c r="V1639" t="e">
        <f>_xlfn.XLOOKUP(UTILIZADAS[[#This Row],[Contacto1]],Tabla2[phone_number_dialed],Tabla2[status_name],,0)</f>
        <v>#N/A</v>
      </c>
    </row>
    <row r="1640" spans="1:22">
      <c r="A1640" t="s">
        <v>4305</v>
      </c>
      <c r="B1640" t="s">
        <v>4204</v>
      </c>
      <c r="C1640" s="4">
        <v>249011980000</v>
      </c>
      <c r="D1640" t="s">
        <v>4305</v>
      </c>
      <c r="G1640" s="174">
        <v>46143</v>
      </c>
      <c r="H1640">
        <v>64151950</v>
      </c>
      <c r="I1640">
        <v>64151950</v>
      </c>
      <c r="O1640" s="174">
        <v>46143</v>
      </c>
      <c r="S1640" t="s">
        <v>3803</v>
      </c>
      <c r="T1640" s="175" t="s">
        <v>64</v>
      </c>
      <c r="U1640" t="s">
        <v>65</v>
      </c>
      <c r="V1640" t="e">
        <f>_xlfn.XLOOKUP(UTILIZADAS[[#This Row],[Contacto1]],Tabla2[phone_number_dialed],Tabla2[status_name],,0)</f>
        <v>#N/A</v>
      </c>
    </row>
    <row r="1641" spans="1:22">
      <c r="A1641" t="s">
        <v>4305</v>
      </c>
      <c r="B1641" t="s">
        <v>4611</v>
      </c>
      <c r="C1641" s="4">
        <v>358358460000</v>
      </c>
      <c r="D1641" t="s">
        <v>4305</v>
      </c>
      <c r="G1641" s="174">
        <v>46143</v>
      </c>
      <c r="H1641">
        <v>64152539</v>
      </c>
      <c r="I1641">
        <v>64152539</v>
      </c>
      <c r="O1641" s="174">
        <v>46143</v>
      </c>
      <c r="S1641" t="s">
        <v>4612</v>
      </c>
      <c r="T1641" s="91" t="s">
        <v>64</v>
      </c>
      <c r="U1641" t="s">
        <v>4319</v>
      </c>
      <c r="V1641" t="e">
        <f>_xlfn.XLOOKUP(UTILIZADAS[[#This Row],[Contacto1]],Tabla2[phone_number_dialed],Tabla2[status_name],,0)</f>
        <v>#N/A</v>
      </c>
    </row>
    <row r="1642" spans="1:22">
      <c r="A1642" t="s">
        <v>4305</v>
      </c>
      <c r="B1642" t="s">
        <v>2269</v>
      </c>
      <c r="C1642" s="4">
        <v>327001870000</v>
      </c>
      <c r="D1642" t="s">
        <v>4305</v>
      </c>
      <c r="G1642" s="174">
        <v>46143</v>
      </c>
      <c r="H1642">
        <v>64153733</v>
      </c>
      <c r="I1642">
        <v>64153733</v>
      </c>
      <c r="O1642" s="174">
        <v>46143</v>
      </c>
      <c r="S1642" t="s">
        <v>3824</v>
      </c>
      <c r="T1642" s="176" t="s">
        <v>64</v>
      </c>
      <c r="U1642" t="s">
        <v>65</v>
      </c>
      <c r="V1642" t="e">
        <f>_xlfn.XLOOKUP(UTILIZADAS[[#This Row],[Contacto1]],Tabla2[phone_number_dialed],Tabla2[status_name],,0)</f>
        <v>#N/A</v>
      </c>
    </row>
    <row r="1643" spans="1:22">
      <c r="A1643" t="s">
        <v>4305</v>
      </c>
      <c r="B1643" t="s">
        <v>4212</v>
      </c>
      <c r="C1643" s="4">
        <v>362033460000</v>
      </c>
      <c r="D1643" t="s">
        <v>4305</v>
      </c>
      <c r="G1643" s="174">
        <v>46143</v>
      </c>
      <c r="H1643">
        <v>64160500</v>
      </c>
      <c r="I1643">
        <v>64160500</v>
      </c>
      <c r="O1643" s="174">
        <v>46143</v>
      </c>
      <c r="S1643" t="s">
        <v>3828</v>
      </c>
      <c r="T1643" s="175" t="s">
        <v>2335</v>
      </c>
      <c r="U1643" t="s">
        <v>65</v>
      </c>
      <c r="V1643" t="e">
        <f>_xlfn.XLOOKUP(UTILIZADAS[[#This Row],[Contacto1]],Tabla2[phone_number_dialed],Tabla2[status_name],,0)</f>
        <v>#N/A</v>
      </c>
    </row>
    <row r="1644" spans="1:22">
      <c r="A1644" t="s">
        <v>4305</v>
      </c>
      <c r="B1644" t="s">
        <v>4613</v>
      </c>
      <c r="C1644" s="4">
        <v>365089000000</v>
      </c>
      <c r="D1644" t="s">
        <v>4305</v>
      </c>
      <c r="G1644" s="174">
        <v>46143</v>
      </c>
      <c r="H1644">
        <v>64165146</v>
      </c>
      <c r="I1644">
        <v>64165146</v>
      </c>
      <c r="O1644" s="174">
        <v>46143</v>
      </c>
      <c r="S1644" t="s">
        <v>4614</v>
      </c>
      <c r="T1644" s="176" t="s">
        <v>64</v>
      </c>
      <c r="U1644" t="s">
        <v>65</v>
      </c>
      <c r="V1644" t="e">
        <f>_xlfn.XLOOKUP(UTILIZADAS[[#This Row],[Contacto1]],Tabla2[phone_number_dialed],Tabla2[status_name],,0)</f>
        <v>#N/A</v>
      </c>
    </row>
    <row r="1645" spans="1:22">
      <c r="A1645" t="s">
        <v>4305</v>
      </c>
      <c r="B1645" t="s">
        <v>4615</v>
      </c>
      <c r="C1645" s="4">
        <v>308019740000</v>
      </c>
      <c r="D1645" t="s">
        <v>4305</v>
      </c>
      <c r="G1645" s="174">
        <v>46143</v>
      </c>
      <c r="H1645">
        <v>64167382</v>
      </c>
      <c r="I1645">
        <v>64167382</v>
      </c>
      <c r="O1645" s="174">
        <v>46143</v>
      </c>
      <c r="S1645" t="s">
        <v>4616</v>
      </c>
      <c r="T1645" s="175" t="s">
        <v>64</v>
      </c>
      <c r="U1645" t="s">
        <v>65</v>
      </c>
      <c r="V1645" t="e">
        <f>_xlfn.XLOOKUP(UTILIZADAS[[#This Row],[Contacto1]],Tabla2[phone_number_dialed],Tabla2[status_name],,0)</f>
        <v>#N/A</v>
      </c>
    </row>
    <row r="1646" spans="1:22">
      <c r="A1646" t="s">
        <v>4305</v>
      </c>
      <c r="B1646" t="s">
        <v>1576</v>
      </c>
      <c r="C1646" s="4">
        <v>357357140000</v>
      </c>
      <c r="D1646" t="s">
        <v>4305</v>
      </c>
      <c r="G1646" s="174">
        <v>46143</v>
      </c>
      <c r="H1646">
        <v>64170798</v>
      </c>
      <c r="I1646">
        <v>64170798</v>
      </c>
      <c r="O1646" s="174">
        <v>46143</v>
      </c>
      <c r="S1646" t="s">
        <v>1577</v>
      </c>
      <c r="T1646" s="176" t="s">
        <v>64</v>
      </c>
      <c r="U1646" t="s">
        <v>65</v>
      </c>
      <c r="V1646" t="e">
        <f>_xlfn.XLOOKUP(UTILIZADAS[[#This Row],[Contacto1]],Tabla2[phone_number_dialed],Tabla2[status_name],,0)</f>
        <v>#N/A</v>
      </c>
    </row>
    <row r="1647" spans="1:22">
      <c r="A1647" t="s">
        <v>4305</v>
      </c>
      <c r="B1647" t="s">
        <v>1466</v>
      </c>
      <c r="C1647" s="4">
        <v>353364870000</v>
      </c>
      <c r="D1647" t="s">
        <v>4305</v>
      </c>
      <c r="G1647" s="174">
        <v>46143</v>
      </c>
      <c r="H1647">
        <v>64183727</v>
      </c>
      <c r="I1647">
        <v>64183727</v>
      </c>
      <c r="O1647" s="174">
        <v>46143</v>
      </c>
      <c r="S1647" t="s">
        <v>1467</v>
      </c>
      <c r="T1647" s="175" t="s">
        <v>64</v>
      </c>
      <c r="U1647" t="s">
        <v>65</v>
      </c>
      <c r="V1647" t="e">
        <f>_xlfn.XLOOKUP(UTILIZADAS[[#This Row],[Contacto1]],Tabla2[phone_number_dialed],Tabla2[status_name],,0)</f>
        <v>#N/A</v>
      </c>
    </row>
    <row r="1648" spans="1:22">
      <c r="A1648" t="s">
        <v>4305</v>
      </c>
      <c r="B1648" t="s">
        <v>4617</v>
      </c>
      <c r="C1648" s="4">
        <v>366087300000</v>
      </c>
      <c r="D1648" t="s">
        <v>4305</v>
      </c>
      <c r="G1648" s="174">
        <v>46143</v>
      </c>
      <c r="H1648">
        <v>64188477</v>
      </c>
      <c r="I1648">
        <v>64188477</v>
      </c>
      <c r="O1648" s="174">
        <v>46143</v>
      </c>
      <c r="S1648" t="s">
        <v>4618</v>
      </c>
      <c r="T1648" s="176" t="s">
        <v>64</v>
      </c>
      <c r="U1648" t="s">
        <v>65</v>
      </c>
      <c r="V1648" t="e">
        <f>_xlfn.XLOOKUP(UTILIZADAS[[#This Row],[Contacto1]],Tabla2[phone_number_dialed],Tabla2[status_name],,0)</f>
        <v>#N/A</v>
      </c>
    </row>
    <row r="1649" spans="1:22">
      <c r="A1649" t="s">
        <v>4305</v>
      </c>
      <c r="B1649" t="s">
        <v>4619</v>
      </c>
      <c r="C1649" s="4">
        <v>362082210000</v>
      </c>
      <c r="D1649" t="s">
        <v>4305</v>
      </c>
      <c r="G1649" s="174">
        <v>46143</v>
      </c>
      <c r="H1649">
        <v>64198054</v>
      </c>
      <c r="I1649">
        <v>64198054</v>
      </c>
      <c r="O1649" s="174">
        <v>46143</v>
      </c>
      <c r="S1649" t="s">
        <v>4620</v>
      </c>
      <c r="T1649" s="175" t="s">
        <v>64</v>
      </c>
      <c r="U1649" t="s">
        <v>65</v>
      </c>
      <c r="V1649" t="e">
        <f>_xlfn.XLOOKUP(UTILIZADAS[[#This Row],[Contacto1]],Tabla2[phone_number_dialed],Tabla2[status_name],,0)</f>
        <v>#N/A</v>
      </c>
    </row>
    <row r="1650" spans="1:22">
      <c r="A1650" t="s">
        <v>4305</v>
      </c>
      <c r="B1650" t="s">
        <v>1438</v>
      </c>
      <c r="C1650" s="4">
        <v>351363260000</v>
      </c>
      <c r="D1650" t="s">
        <v>4305</v>
      </c>
      <c r="G1650" s="174">
        <v>46143</v>
      </c>
      <c r="H1650">
        <v>64198354</v>
      </c>
      <c r="I1650">
        <v>64198354</v>
      </c>
      <c r="O1650" s="174">
        <v>46143</v>
      </c>
      <c r="S1650" t="s">
        <v>1439</v>
      </c>
      <c r="T1650" s="176" t="s">
        <v>64</v>
      </c>
      <c r="U1650" t="s">
        <v>65</v>
      </c>
      <c r="V1650" t="e">
        <f>_xlfn.XLOOKUP(UTILIZADAS[[#This Row],[Contacto1]],Tabla2[phone_number_dialed],Tabla2[status_name],,0)</f>
        <v>#N/A</v>
      </c>
    </row>
    <row r="1651" spans="1:22">
      <c r="A1651" t="s">
        <v>4305</v>
      </c>
      <c r="B1651" t="s">
        <v>4621</v>
      </c>
      <c r="C1651" s="4">
        <v>366001430000</v>
      </c>
      <c r="D1651" t="s">
        <v>4305</v>
      </c>
      <c r="G1651" s="174">
        <v>46143</v>
      </c>
      <c r="H1651">
        <v>64199917</v>
      </c>
      <c r="I1651">
        <v>64199917</v>
      </c>
      <c r="O1651" s="174">
        <v>46143</v>
      </c>
      <c r="S1651" t="s">
        <v>4622</v>
      </c>
      <c r="T1651" s="91" t="s">
        <v>84</v>
      </c>
      <c r="U1651" t="s">
        <v>4319</v>
      </c>
      <c r="V1651" t="e">
        <f>_xlfn.XLOOKUP(UTILIZADAS[[#This Row],[Contacto1]],Tabla2[phone_number_dialed],Tabla2[status_name],,0)</f>
        <v>#N/A</v>
      </c>
    </row>
    <row r="1652" spans="1:22">
      <c r="A1652" t="s">
        <v>4305</v>
      </c>
      <c r="B1652" t="s">
        <v>4623</v>
      </c>
      <c r="C1652" s="4">
        <v>368073600000</v>
      </c>
      <c r="D1652" t="s">
        <v>4305</v>
      </c>
      <c r="G1652" s="174">
        <v>46143</v>
      </c>
      <c r="H1652">
        <v>64203466</v>
      </c>
      <c r="I1652">
        <v>64203466</v>
      </c>
      <c r="O1652" s="174">
        <v>46143</v>
      </c>
      <c r="S1652" t="s">
        <v>4624</v>
      </c>
      <c r="T1652" s="175" t="s">
        <v>64</v>
      </c>
      <c r="U1652" t="s">
        <v>65</v>
      </c>
      <c r="V1652" t="e">
        <f>_xlfn.XLOOKUP(UTILIZADAS[[#This Row],[Contacto1]],Tabla2[phone_number_dialed],Tabla2[status_name],,0)</f>
        <v>#N/A</v>
      </c>
    </row>
    <row r="1653" spans="1:22">
      <c r="A1653" t="s">
        <v>4305</v>
      </c>
      <c r="B1653" t="s">
        <v>4118</v>
      </c>
      <c r="C1653" s="4">
        <v>353379550000</v>
      </c>
      <c r="D1653" t="s">
        <v>4305</v>
      </c>
      <c r="G1653" s="174">
        <v>46143</v>
      </c>
      <c r="H1653">
        <v>64218076</v>
      </c>
      <c r="I1653">
        <v>64218076</v>
      </c>
      <c r="O1653" s="174">
        <v>46143</v>
      </c>
      <c r="S1653" t="s">
        <v>3637</v>
      </c>
      <c r="T1653" s="176" t="s">
        <v>64</v>
      </c>
      <c r="U1653" t="s">
        <v>65</v>
      </c>
      <c r="V1653" t="e">
        <f>_xlfn.XLOOKUP(UTILIZADAS[[#This Row],[Contacto1]],Tabla2[phone_number_dialed],Tabla2[status_name],,0)</f>
        <v>#N/A</v>
      </c>
    </row>
    <row r="1654" spans="1:22">
      <c r="A1654" t="s">
        <v>4305</v>
      </c>
      <c r="B1654" t="s">
        <v>4159</v>
      </c>
      <c r="C1654" s="4">
        <v>365023220000</v>
      </c>
      <c r="D1654" t="s">
        <v>4305</v>
      </c>
      <c r="G1654" s="174">
        <v>46143</v>
      </c>
      <c r="H1654">
        <v>64222796</v>
      </c>
      <c r="I1654">
        <v>64222796</v>
      </c>
      <c r="O1654" s="174">
        <v>46143</v>
      </c>
      <c r="S1654" t="s">
        <v>3718</v>
      </c>
      <c r="T1654" s="175" t="s">
        <v>64</v>
      </c>
      <c r="U1654" t="s">
        <v>65</v>
      </c>
      <c r="V1654" t="e">
        <f>_xlfn.XLOOKUP(UTILIZADAS[[#This Row],[Contacto1]],Tabla2[phone_number_dialed],Tabla2[status_name],,0)</f>
        <v>#N/A</v>
      </c>
    </row>
    <row r="1655" spans="1:22">
      <c r="A1655" t="s">
        <v>4305</v>
      </c>
      <c r="B1655" t="s">
        <v>4625</v>
      </c>
      <c r="C1655" s="4">
        <v>368092250000</v>
      </c>
      <c r="D1655" t="s">
        <v>4305</v>
      </c>
      <c r="G1655" s="174">
        <v>46143</v>
      </c>
      <c r="H1655">
        <v>64237069</v>
      </c>
      <c r="I1655">
        <v>64237069</v>
      </c>
      <c r="O1655" s="174">
        <v>46143</v>
      </c>
      <c r="S1655" t="s">
        <v>4626</v>
      </c>
      <c r="T1655" s="176" t="s">
        <v>64</v>
      </c>
      <c r="U1655" t="s">
        <v>65</v>
      </c>
      <c r="V1655" t="e">
        <f>_xlfn.XLOOKUP(UTILIZADAS[[#This Row],[Contacto1]],Tabla2[phone_number_dialed],Tabla2[status_name],,0)</f>
        <v>#N/A</v>
      </c>
    </row>
    <row r="1656" spans="1:22">
      <c r="A1656" t="s">
        <v>4305</v>
      </c>
      <c r="B1656" t="s">
        <v>2148</v>
      </c>
      <c r="C1656" s="4">
        <v>352356110000</v>
      </c>
      <c r="D1656" t="s">
        <v>4305</v>
      </c>
      <c r="G1656" s="174">
        <v>46143</v>
      </c>
      <c r="H1656">
        <v>64242878</v>
      </c>
      <c r="I1656">
        <v>64242878</v>
      </c>
      <c r="O1656" s="174">
        <v>46143</v>
      </c>
      <c r="S1656" t="s">
        <v>3596</v>
      </c>
      <c r="T1656" s="175" t="s">
        <v>64</v>
      </c>
      <c r="U1656" t="s">
        <v>65</v>
      </c>
      <c r="V1656" t="e">
        <f>_xlfn.XLOOKUP(UTILIZADAS[[#This Row],[Contacto1]],Tabla2[phone_number_dialed],Tabla2[status_name],,0)</f>
        <v>#N/A</v>
      </c>
    </row>
    <row r="1657" spans="1:22">
      <c r="A1657" t="s">
        <v>4305</v>
      </c>
      <c r="B1657" t="s">
        <v>4255</v>
      </c>
      <c r="C1657" s="4">
        <v>365043260000</v>
      </c>
      <c r="D1657" t="s">
        <v>4305</v>
      </c>
      <c r="G1657" s="174">
        <v>46143</v>
      </c>
      <c r="H1657">
        <v>64267994</v>
      </c>
      <c r="I1657">
        <v>64267994</v>
      </c>
      <c r="O1657" s="174">
        <v>46143</v>
      </c>
      <c r="S1657" t="s">
        <v>3904</v>
      </c>
      <c r="T1657" s="176" t="s">
        <v>64</v>
      </c>
      <c r="U1657" t="s">
        <v>65</v>
      </c>
      <c r="V1657" t="e">
        <f>_xlfn.XLOOKUP(UTILIZADAS[[#This Row],[Contacto1]],Tabla2[phone_number_dialed],Tabla2[status_name],,0)</f>
        <v>#N/A</v>
      </c>
    </row>
    <row r="1658" spans="1:22">
      <c r="A1658" t="s">
        <v>4305</v>
      </c>
      <c r="B1658" t="s">
        <v>4627</v>
      </c>
      <c r="C1658" s="4">
        <v>361046740000</v>
      </c>
      <c r="D1658" t="s">
        <v>4305</v>
      </c>
      <c r="G1658" s="174">
        <v>46143</v>
      </c>
      <c r="H1658">
        <v>64271911</v>
      </c>
      <c r="I1658">
        <v>64271911</v>
      </c>
      <c r="O1658" s="174">
        <v>46143</v>
      </c>
      <c r="S1658" t="s">
        <v>4628</v>
      </c>
      <c r="T1658" s="175" t="s">
        <v>64</v>
      </c>
      <c r="U1658" t="s">
        <v>65</v>
      </c>
      <c r="V1658" t="e">
        <f>_xlfn.XLOOKUP(UTILIZADAS[[#This Row],[Contacto1]],Tabla2[phone_number_dialed],Tabla2[status_name],,0)</f>
        <v>#N/A</v>
      </c>
    </row>
    <row r="1659" spans="1:22">
      <c r="A1659" t="s">
        <v>4305</v>
      </c>
      <c r="B1659" t="s">
        <v>4629</v>
      </c>
      <c r="C1659" s="4">
        <v>328076230000</v>
      </c>
      <c r="D1659" t="s">
        <v>4305</v>
      </c>
      <c r="G1659" s="174">
        <v>46143</v>
      </c>
      <c r="H1659">
        <v>64279466</v>
      </c>
      <c r="I1659">
        <v>64279466</v>
      </c>
      <c r="O1659" s="174">
        <v>46143</v>
      </c>
      <c r="S1659" t="s">
        <v>4630</v>
      </c>
      <c r="T1659" s="176" t="s">
        <v>64</v>
      </c>
      <c r="U1659" t="s">
        <v>65</v>
      </c>
      <c r="V1659" t="e">
        <f>_xlfn.XLOOKUP(UTILIZADAS[[#This Row],[Contacto1]],Tabla2[phone_number_dialed],Tabla2[status_name],,0)</f>
        <v>#N/A</v>
      </c>
    </row>
    <row r="1660" spans="1:22">
      <c r="A1660" t="s">
        <v>4305</v>
      </c>
      <c r="B1660" t="s">
        <v>1398</v>
      </c>
      <c r="C1660" s="4">
        <v>359371560000</v>
      </c>
      <c r="D1660" t="s">
        <v>4305</v>
      </c>
      <c r="G1660" s="174">
        <v>46143</v>
      </c>
      <c r="H1660">
        <v>64283894</v>
      </c>
      <c r="I1660">
        <v>64283894</v>
      </c>
      <c r="O1660" s="174">
        <v>46143</v>
      </c>
      <c r="S1660" t="s">
        <v>1399</v>
      </c>
      <c r="T1660" s="175" t="s">
        <v>64</v>
      </c>
      <c r="U1660" t="s">
        <v>65</v>
      </c>
      <c r="V1660" t="e">
        <f>_xlfn.XLOOKUP(UTILIZADAS[[#This Row],[Contacto1]],Tabla2[phone_number_dialed],Tabla2[status_name],,0)</f>
        <v>#N/A</v>
      </c>
    </row>
    <row r="1661" spans="1:22">
      <c r="A1661" t="s">
        <v>4305</v>
      </c>
      <c r="B1661" t="s">
        <v>4631</v>
      </c>
      <c r="C1661" s="4">
        <v>362050050000</v>
      </c>
      <c r="D1661" t="s">
        <v>4305</v>
      </c>
      <c r="G1661" s="174">
        <v>46143</v>
      </c>
      <c r="H1661">
        <v>64290731</v>
      </c>
      <c r="I1661">
        <v>64290731</v>
      </c>
      <c r="O1661" s="174">
        <v>46143</v>
      </c>
      <c r="S1661" t="s">
        <v>4632</v>
      </c>
      <c r="T1661" s="176" t="s">
        <v>64</v>
      </c>
      <c r="U1661" t="s">
        <v>65</v>
      </c>
      <c r="V1661" t="e">
        <f>_xlfn.XLOOKUP(UTILIZADAS[[#This Row],[Contacto1]],Tabla2[phone_number_dialed],Tabla2[status_name],,0)</f>
        <v>#N/A</v>
      </c>
    </row>
    <row r="1662" spans="1:22">
      <c r="A1662" t="s">
        <v>4305</v>
      </c>
      <c r="B1662" t="s">
        <v>4126</v>
      </c>
      <c r="C1662" s="4">
        <v>351247450000</v>
      </c>
      <c r="D1662" t="s">
        <v>4305</v>
      </c>
      <c r="G1662" s="174">
        <v>46143</v>
      </c>
      <c r="H1662">
        <v>64296356</v>
      </c>
      <c r="I1662">
        <v>64296356</v>
      </c>
      <c r="O1662" s="174">
        <v>46143</v>
      </c>
      <c r="S1662" t="s">
        <v>3657</v>
      </c>
      <c r="T1662" s="175" t="s">
        <v>64</v>
      </c>
      <c r="U1662" t="s">
        <v>65</v>
      </c>
      <c r="V1662" t="e">
        <f>_xlfn.XLOOKUP(UTILIZADAS[[#This Row],[Contacto1]],Tabla2[phone_number_dialed],Tabla2[status_name],,0)</f>
        <v>#N/A</v>
      </c>
    </row>
    <row r="1663" spans="1:22">
      <c r="A1663" t="s">
        <v>4305</v>
      </c>
      <c r="B1663" t="s">
        <v>233</v>
      </c>
      <c r="C1663" s="4">
        <v>363000680000</v>
      </c>
      <c r="D1663" t="s">
        <v>4305</v>
      </c>
      <c r="G1663" s="174">
        <v>46143</v>
      </c>
      <c r="H1663">
        <v>64303024</v>
      </c>
      <c r="I1663">
        <v>64303024</v>
      </c>
      <c r="O1663" s="174">
        <v>46143</v>
      </c>
      <c r="S1663" t="s">
        <v>234</v>
      </c>
      <c r="T1663" s="176" t="s">
        <v>64</v>
      </c>
      <c r="U1663" t="s">
        <v>65</v>
      </c>
      <c r="V1663" t="e">
        <f>_xlfn.XLOOKUP(UTILIZADAS[[#This Row],[Contacto1]],Tabla2[phone_number_dialed],Tabla2[status_name],,0)</f>
        <v>#N/A</v>
      </c>
    </row>
    <row r="1664" spans="1:22">
      <c r="A1664" t="s">
        <v>4305</v>
      </c>
      <c r="B1664" t="s">
        <v>4633</v>
      </c>
      <c r="C1664" s="4">
        <v>366080160000</v>
      </c>
      <c r="D1664" t="s">
        <v>4305</v>
      </c>
      <c r="G1664" s="174">
        <v>46143</v>
      </c>
      <c r="H1664">
        <v>64312092</v>
      </c>
      <c r="I1664">
        <v>64312092</v>
      </c>
      <c r="O1664" s="174">
        <v>46143</v>
      </c>
      <c r="S1664" t="s">
        <v>4634</v>
      </c>
      <c r="T1664" s="175" t="s">
        <v>64</v>
      </c>
      <c r="U1664" t="s">
        <v>65</v>
      </c>
      <c r="V1664" t="e">
        <f>_xlfn.XLOOKUP(UTILIZADAS[[#This Row],[Contacto1]],Tabla2[phone_number_dialed],Tabla2[status_name],,0)</f>
        <v>#N/A</v>
      </c>
    </row>
    <row r="1665" spans="1:22">
      <c r="A1665" t="s">
        <v>4305</v>
      </c>
      <c r="B1665" t="s">
        <v>2331</v>
      </c>
      <c r="C1665" s="4">
        <v>351372610000</v>
      </c>
      <c r="D1665" t="s">
        <v>4305</v>
      </c>
      <c r="G1665" s="174">
        <v>46143</v>
      </c>
      <c r="H1665">
        <v>64312170</v>
      </c>
      <c r="I1665">
        <v>64312170</v>
      </c>
      <c r="O1665" s="174">
        <v>46143</v>
      </c>
      <c r="S1665" t="s">
        <v>3944</v>
      </c>
      <c r="T1665" s="91" t="s">
        <v>64</v>
      </c>
      <c r="U1665" t="s">
        <v>593</v>
      </c>
      <c r="V1665" t="e">
        <f>_xlfn.XLOOKUP(UTILIZADAS[[#This Row],[Contacto1]],Tabla2[phone_number_dialed],Tabla2[status_name],,0)</f>
        <v>#N/A</v>
      </c>
    </row>
    <row r="1666" spans="1:22">
      <c r="A1666" t="s">
        <v>4305</v>
      </c>
      <c r="B1666" t="s">
        <v>4635</v>
      </c>
      <c r="C1666" s="4">
        <v>362085290000</v>
      </c>
      <c r="D1666" t="s">
        <v>4305</v>
      </c>
      <c r="G1666" s="174">
        <v>46143</v>
      </c>
      <c r="H1666">
        <v>64314000</v>
      </c>
      <c r="I1666">
        <v>64314000</v>
      </c>
      <c r="O1666" s="174">
        <v>46143</v>
      </c>
      <c r="S1666" t="s">
        <v>4636</v>
      </c>
      <c r="T1666" s="176" t="s">
        <v>84</v>
      </c>
      <c r="U1666" t="s">
        <v>65</v>
      </c>
      <c r="V1666" t="e">
        <f>_xlfn.XLOOKUP(UTILIZADAS[[#This Row],[Contacto1]],Tabla2[phone_number_dialed],Tabla2[status_name],,0)</f>
        <v>#N/A</v>
      </c>
    </row>
    <row r="1667" spans="1:22">
      <c r="A1667" t="s">
        <v>4305</v>
      </c>
      <c r="B1667" t="s">
        <v>511</v>
      </c>
      <c r="C1667" s="4">
        <v>352366440000</v>
      </c>
      <c r="D1667" t="s">
        <v>4305</v>
      </c>
      <c r="G1667" s="174">
        <v>46143</v>
      </c>
      <c r="H1667">
        <v>64320903</v>
      </c>
      <c r="I1667">
        <v>64320903</v>
      </c>
      <c r="O1667" s="174">
        <v>46143</v>
      </c>
      <c r="S1667" t="s">
        <v>512</v>
      </c>
      <c r="T1667" s="91" t="s">
        <v>64</v>
      </c>
      <c r="U1667" t="s">
        <v>593</v>
      </c>
      <c r="V1667" t="e">
        <f>_xlfn.XLOOKUP(UTILIZADAS[[#This Row],[Contacto1]],Tabla2[phone_number_dialed],Tabla2[status_name],,0)</f>
        <v>#N/A</v>
      </c>
    </row>
    <row r="1668" spans="1:22">
      <c r="A1668" t="s">
        <v>4305</v>
      </c>
      <c r="B1668" t="s">
        <v>1289</v>
      </c>
      <c r="C1668" s="4">
        <v>355377690000</v>
      </c>
      <c r="D1668" t="s">
        <v>4305</v>
      </c>
      <c r="G1668" s="174">
        <v>46143</v>
      </c>
      <c r="H1668">
        <v>64321567</v>
      </c>
      <c r="I1668">
        <v>64321567</v>
      </c>
      <c r="O1668" s="174">
        <v>46143</v>
      </c>
      <c r="S1668" t="s">
        <v>1290</v>
      </c>
      <c r="T1668" s="175" t="s">
        <v>64</v>
      </c>
      <c r="U1668" t="s">
        <v>65</v>
      </c>
      <c r="V1668" t="e">
        <f>_xlfn.XLOOKUP(UTILIZADAS[[#This Row],[Contacto1]],Tabla2[phone_number_dialed],Tabla2[status_name],,0)</f>
        <v>#N/A</v>
      </c>
    </row>
    <row r="1669" spans="1:22">
      <c r="A1669" t="s">
        <v>4305</v>
      </c>
      <c r="B1669" t="s">
        <v>2232</v>
      </c>
      <c r="C1669" s="4">
        <v>347356120000</v>
      </c>
      <c r="D1669" t="s">
        <v>4305</v>
      </c>
      <c r="G1669" s="174">
        <v>46143</v>
      </c>
      <c r="H1669">
        <v>64328113</v>
      </c>
      <c r="I1669">
        <v>64328113</v>
      </c>
      <c r="O1669" s="174">
        <v>46143</v>
      </c>
      <c r="S1669" t="s">
        <v>3759</v>
      </c>
      <c r="T1669" s="176" t="s">
        <v>64</v>
      </c>
      <c r="U1669" t="s">
        <v>65</v>
      </c>
      <c r="V1669" t="e">
        <f>_xlfn.XLOOKUP(UTILIZADAS[[#This Row],[Contacto1]],Tabla2[phone_number_dialed],Tabla2[status_name],,0)</f>
        <v>#N/A</v>
      </c>
    </row>
    <row r="1670" spans="1:22">
      <c r="A1670" t="s">
        <v>4305</v>
      </c>
      <c r="B1670" t="s">
        <v>1432</v>
      </c>
      <c r="C1670" s="4">
        <v>346058410000</v>
      </c>
      <c r="D1670" t="s">
        <v>4305</v>
      </c>
      <c r="G1670" s="174">
        <v>46143</v>
      </c>
      <c r="H1670">
        <v>64345234</v>
      </c>
      <c r="I1670">
        <v>64345234</v>
      </c>
      <c r="O1670" s="174">
        <v>46143</v>
      </c>
      <c r="S1670" t="s">
        <v>1433</v>
      </c>
      <c r="T1670" s="175" t="s">
        <v>85</v>
      </c>
      <c r="U1670" t="s">
        <v>65</v>
      </c>
      <c r="V1670" t="e">
        <f>_xlfn.XLOOKUP(UTILIZADAS[[#This Row],[Contacto1]],Tabla2[phone_number_dialed],Tabla2[status_name],,0)</f>
        <v>#N/A</v>
      </c>
    </row>
    <row r="1671" spans="1:22">
      <c r="A1671" t="s">
        <v>4305</v>
      </c>
      <c r="B1671" t="s">
        <v>4637</v>
      </c>
      <c r="C1671" s="4">
        <v>358233970000</v>
      </c>
      <c r="D1671" t="s">
        <v>4305</v>
      </c>
      <c r="G1671" s="174">
        <v>46143</v>
      </c>
      <c r="H1671">
        <v>64348837</v>
      </c>
      <c r="I1671">
        <v>64348837</v>
      </c>
      <c r="O1671" s="174">
        <v>46143</v>
      </c>
      <c r="S1671" t="s">
        <v>4638</v>
      </c>
      <c r="T1671" s="91" t="s">
        <v>64</v>
      </c>
      <c r="U1671" t="s">
        <v>4319</v>
      </c>
      <c r="V1671" t="e">
        <f>_xlfn.XLOOKUP(UTILIZADAS[[#This Row],[Contacto1]],Tabla2[phone_number_dialed],Tabla2[status_name],,0)</f>
        <v>#N/A</v>
      </c>
    </row>
    <row r="1672" spans="1:22">
      <c r="A1672" t="s">
        <v>4305</v>
      </c>
      <c r="B1672" t="s">
        <v>2175</v>
      </c>
      <c r="C1672" s="4">
        <v>357384780000</v>
      </c>
      <c r="D1672" t="s">
        <v>4305</v>
      </c>
      <c r="G1672" s="174">
        <v>46143</v>
      </c>
      <c r="H1672">
        <v>64352780</v>
      </c>
      <c r="I1672">
        <v>64352780</v>
      </c>
      <c r="O1672" s="174">
        <v>46143</v>
      </c>
      <c r="S1672" t="s">
        <v>3645</v>
      </c>
      <c r="T1672" s="176" t="s">
        <v>64</v>
      </c>
      <c r="U1672" t="s">
        <v>65</v>
      </c>
      <c r="V1672" t="e">
        <f>_xlfn.XLOOKUP(UTILIZADAS[[#This Row],[Contacto1]],Tabla2[phone_number_dialed],Tabla2[status_name],,0)</f>
        <v>#N/A</v>
      </c>
    </row>
    <row r="1673" spans="1:22">
      <c r="A1673" t="s">
        <v>4305</v>
      </c>
      <c r="B1673" t="s">
        <v>4639</v>
      </c>
      <c r="C1673" s="4">
        <v>361092140000</v>
      </c>
      <c r="D1673" t="s">
        <v>4305</v>
      </c>
      <c r="G1673" s="174">
        <v>46143</v>
      </c>
      <c r="H1673">
        <v>64353268</v>
      </c>
      <c r="I1673">
        <v>64353268</v>
      </c>
      <c r="O1673" s="174">
        <v>46143</v>
      </c>
      <c r="S1673" t="s">
        <v>4640</v>
      </c>
      <c r="T1673" s="175" t="s">
        <v>64</v>
      </c>
      <c r="U1673" t="s">
        <v>65</v>
      </c>
      <c r="V1673" t="e">
        <f>_xlfn.XLOOKUP(UTILIZADAS[[#This Row],[Contacto1]],Tabla2[phone_number_dialed],Tabla2[status_name],,0)</f>
        <v>#N/A</v>
      </c>
    </row>
    <row r="1674" spans="1:22">
      <c r="A1674" t="s">
        <v>4305</v>
      </c>
      <c r="B1674" t="s">
        <v>2183</v>
      </c>
      <c r="C1674" s="4">
        <v>365014860000</v>
      </c>
      <c r="D1674" t="s">
        <v>4305</v>
      </c>
      <c r="G1674" s="174">
        <v>46143</v>
      </c>
      <c r="H1674">
        <v>64364799</v>
      </c>
      <c r="I1674">
        <v>64364799</v>
      </c>
      <c r="O1674" s="174">
        <v>46143</v>
      </c>
      <c r="S1674" t="s">
        <v>4274</v>
      </c>
      <c r="T1674" s="176" t="s">
        <v>64</v>
      </c>
      <c r="U1674" t="s">
        <v>65</v>
      </c>
      <c r="V1674" t="e">
        <f>_xlfn.XLOOKUP(UTILIZADAS[[#This Row],[Contacto1]],Tabla2[phone_number_dialed],Tabla2[status_name],,0)</f>
        <v>#N/A</v>
      </c>
    </row>
    <row r="1675" spans="1:22">
      <c r="A1675" t="s">
        <v>4305</v>
      </c>
      <c r="B1675" t="s">
        <v>4641</v>
      </c>
      <c r="C1675" s="4">
        <v>366056840000</v>
      </c>
      <c r="D1675" t="s">
        <v>4305</v>
      </c>
      <c r="G1675" s="174">
        <v>46143</v>
      </c>
      <c r="H1675">
        <v>64366435</v>
      </c>
      <c r="I1675">
        <v>64366435</v>
      </c>
      <c r="O1675" s="174">
        <v>46143</v>
      </c>
      <c r="S1675" t="s">
        <v>4642</v>
      </c>
      <c r="T1675" s="175" t="s">
        <v>81</v>
      </c>
      <c r="U1675" t="s">
        <v>65</v>
      </c>
      <c r="V1675" t="e">
        <f>_xlfn.XLOOKUP(UTILIZADAS[[#This Row],[Contacto1]],Tabla2[phone_number_dialed],Tabla2[status_name],,0)</f>
        <v>#N/A</v>
      </c>
    </row>
    <row r="1676" spans="1:22">
      <c r="A1676" t="s">
        <v>4305</v>
      </c>
      <c r="B1676" t="s">
        <v>4643</v>
      </c>
      <c r="C1676" s="4">
        <v>368046040000</v>
      </c>
      <c r="D1676" t="s">
        <v>4305</v>
      </c>
      <c r="G1676" s="174">
        <v>46143</v>
      </c>
      <c r="H1676">
        <v>64374707</v>
      </c>
      <c r="I1676">
        <v>64374707</v>
      </c>
      <c r="O1676" s="174">
        <v>46143</v>
      </c>
      <c r="S1676" t="s">
        <v>4644</v>
      </c>
      <c r="T1676" s="176" t="s">
        <v>84</v>
      </c>
      <c r="U1676" t="s">
        <v>65</v>
      </c>
      <c r="V1676" t="e">
        <f>_xlfn.XLOOKUP(UTILIZADAS[[#This Row],[Contacto1]],Tabla2[phone_number_dialed],Tabla2[status_name],,0)</f>
        <v>#N/A</v>
      </c>
    </row>
    <row r="1677" spans="1:22">
      <c r="A1677" t="s">
        <v>4305</v>
      </c>
      <c r="B1677" t="s">
        <v>4163</v>
      </c>
      <c r="C1677" s="4">
        <v>365022420000</v>
      </c>
      <c r="D1677" t="s">
        <v>4305</v>
      </c>
      <c r="G1677" s="174">
        <v>46143</v>
      </c>
      <c r="H1677">
        <v>64377330</v>
      </c>
      <c r="I1677">
        <v>64377330</v>
      </c>
      <c r="O1677" s="174">
        <v>46143</v>
      </c>
      <c r="S1677" t="s">
        <v>3728</v>
      </c>
      <c r="T1677" s="175" t="s">
        <v>64</v>
      </c>
      <c r="U1677" t="s">
        <v>65</v>
      </c>
      <c r="V1677" t="e">
        <f>_xlfn.XLOOKUP(UTILIZADAS[[#This Row],[Contacto1]],Tabla2[phone_number_dialed],Tabla2[status_name],,0)</f>
        <v>#N/A</v>
      </c>
    </row>
    <row r="1678" spans="1:22">
      <c r="A1678" t="s">
        <v>4305</v>
      </c>
      <c r="B1678" t="s">
        <v>4645</v>
      </c>
      <c r="C1678" s="4">
        <v>361023080000</v>
      </c>
      <c r="D1678" t="s">
        <v>4305</v>
      </c>
      <c r="G1678" s="174">
        <v>46143</v>
      </c>
      <c r="H1678">
        <v>64381146</v>
      </c>
      <c r="I1678">
        <v>64381146</v>
      </c>
      <c r="O1678" s="174">
        <v>46143</v>
      </c>
      <c r="S1678" t="s">
        <v>4646</v>
      </c>
      <c r="T1678" s="91" t="s">
        <v>64</v>
      </c>
      <c r="U1678" t="s">
        <v>4319</v>
      </c>
      <c r="V1678" t="e">
        <f>_xlfn.XLOOKUP(UTILIZADAS[[#This Row],[Contacto1]],Tabla2[phone_number_dialed],Tabla2[status_name],,0)</f>
        <v>#N/A</v>
      </c>
    </row>
    <row r="1679" spans="1:22">
      <c r="A1679" t="s">
        <v>4305</v>
      </c>
      <c r="B1679" t="s">
        <v>2281</v>
      </c>
      <c r="C1679" s="4">
        <v>361037900000</v>
      </c>
      <c r="D1679" t="s">
        <v>4305</v>
      </c>
      <c r="G1679" s="174">
        <v>46143</v>
      </c>
      <c r="H1679">
        <v>64392217</v>
      </c>
      <c r="I1679">
        <v>64392217</v>
      </c>
      <c r="O1679" s="174">
        <v>46143</v>
      </c>
      <c r="S1679" t="s">
        <v>3845</v>
      </c>
      <c r="T1679" s="176" t="s">
        <v>64</v>
      </c>
      <c r="U1679" t="s">
        <v>65</v>
      </c>
      <c r="V1679" t="e">
        <f>_xlfn.XLOOKUP(UTILIZADAS[[#This Row],[Contacto1]],Tabla2[phone_number_dialed],Tabla2[status_name],,0)</f>
        <v>#N/A</v>
      </c>
    </row>
    <row r="1680" spans="1:22">
      <c r="A1680" t="s">
        <v>4305</v>
      </c>
      <c r="B1680" t="s">
        <v>4647</v>
      </c>
      <c r="C1680" s="4">
        <v>368089170000</v>
      </c>
      <c r="D1680" t="s">
        <v>4305</v>
      </c>
      <c r="G1680" s="174">
        <v>46143</v>
      </c>
      <c r="H1680">
        <v>64411353</v>
      </c>
      <c r="I1680">
        <v>64411353</v>
      </c>
      <c r="O1680" s="174">
        <v>46143</v>
      </c>
      <c r="S1680" t="s">
        <v>4648</v>
      </c>
      <c r="T1680" s="175" t="s">
        <v>64</v>
      </c>
      <c r="U1680" t="s">
        <v>65</v>
      </c>
      <c r="V1680" t="e">
        <f>_xlfn.XLOOKUP(UTILIZADAS[[#This Row],[Contacto1]],Tabla2[phone_number_dialed],Tabla2[status_name],,0)</f>
        <v>#N/A</v>
      </c>
    </row>
    <row r="1681" spans="1:22">
      <c r="A1681" t="s">
        <v>4305</v>
      </c>
      <c r="B1681" t="s">
        <v>4649</v>
      </c>
      <c r="C1681" s="4">
        <v>368074250000</v>
      </c>
      <c r="D1681" t="s">
        <v>4305</v>
      </c>
      <c r="G1681" s="174">
        <v>46143</v>
      </c>
      <c r="H1681">
        <v>64437334</v>
      </c>
      <c r="I1681">
        <v>64437334</v>
      </c>
      <c r="O1681" s="174">
        <v>46143</v>
      </c>
      <c r="S1681" t="s">
        <v>4650</v>
      </c>
      <c r="T1681" s="176" t="s">
        <v>64</v>
      </c>
      <c r="U1681" t="s">
        <v>65</v>
      </c>
      <c r="V1681" t="e">
        <f>_xlfn.XLOOKUP(UTILIZADAS[[#This Row],[Contacto1]],Tabla2[phone_number_dialed],Tabla2[status_name],,0)</f>
        <v>#N/A</v>
      </c>
    </row>
    <row r="1682" spans="1:22">
      <c r="A1682" t="s">
        <v>4305</v>
      </c>
      <c r="B1682" t="s">
        <v>4259</v>
      </c>
      <c r="C1682" s="4">
        <v>315023150000</v>
      </c>
      <c r="D1682" t="s">
        <v>4305</v>
      </c>
      <c r="G1682" s="174">
        <v>46143</v>
      </c>
      <c r="H1682">
        <v>64446859</v>
      </c>
      <c r="I1682">
        <v>64446859</v>
      </c>
      <c r="O1682" s="174">
        <v>46143</v>
      </c>
      <c r="S1682" t="s">
        <v>3914</v>
      </c>
      <c r="T1682" s="175" t="s">
        <v>64</v>
      </c>
      <c r="U1682" t="s">
        <v>65</v>
      </c>
      <c r="V1682" t="e">
        <f>_xlfn.XLOOKUP(UTILIZADAS[[#This Row],[Contacto1]],Tabla2[phone_number_dialed],Tabla2[status_name],,0)</f>
        <v>#N/A</v>
      </c>
    </row>
    <row r="1683" spans="1:22">
      <c r="A1683" t="s">
        <v>4305</v>
      </c>
      <c r="B1683" t="s">
        <v>4651</v>
      </c>
      <c r="C1683" s="4">
        <v>366018320000</v>
      </c>
      <c r="D1683" t="s">
        <v>4305</v>
      </c>
      <c r="G1683" s="174">
        <v>46143</v>
      </c>
      <c r="H1683">
        <v>64449407</v>
      </c>
      <c r="I1683">
        <v>64449407</v>
      </c>
      <c r="O1683" s="174">
        <v>46143</v>
      </c>
      <c r="S1683" t="s">
        <v>4652</v>
      </c>
      <c r="T1683" s="91" t="s">
        <v>64</v>
      </c>
      <c r="U1683" t="s">
        <v>4319</v>
      </c>
      <c r="V1683" t="e">
        <f>_xlfn.XLOOKUP(UTILIZADAS[[#This Row],[Contacto1]],Tabla2[phone_number_dialed],Tabla2[status_name],,0)</f>
        <v>#N/A</v>
      </c>
    </row>
    <row r="1684" spans="1:22">
      <c r="A1684" t="s">
        <v>4305</v>
      </c>
      <c r="B1684" t="s">
        <v>401</v>
      </c>
      <c r="C1684" s="4">
        <v>353374660000</v>
      </c>
      <c r="D1684" t="s">
        <v>4305</v>
      </c>
      <c r="G1684" s="174">
        <v>46143</v>
      </c>
      <c r="H1684">
        <v>64451702</v>
      </c>
      <c r="I1684">
        <v>64451702</v>
      </c>
      <c r="O1684" s="174">
        <v>46143</v>
      </c>
      <c r="S1684" t="s">
        <v>402</v>
      </c>
      <c r="T1684" s="91" t="s">
        <v>64</v>
      </c>
      <c r="U1684" t="s">
        <v>593</v>
      </c>
      <c r="V1684" t="e">
        <f>_xlfn.XLOOKUP(UTILIZADAS[[#This Row],[Contacto1]],Tabla2[phone_number_dialed],Tabla2[status_name],,0)</f>
        <v>#N/A</v>
      </c>
    </row>
    <row r="1685" spans="1:22">
      <c r="A1685" t="s">
        <v>4305</v>
      </c>
      <c r="B1685" t="s">
        <v>4653</v>
      </c>
      <c r="C1685" s="4">
        <v>362083770000</v>
      </c>
      <c r="D1685" t="s">
        <v>4305</v>
      </c>
      <c r="G1685" s="174">
        <v>46143</v>
      </c>
      <c r="H1685">
        <v>64453028</v>
      </c>
      <c r="I1685">
        <v>64453028</v>
      </c>
      <c r="O1685" s="174">
        <v>46143</v>
      </c>
      <c r="S1685" t="s">
        <v>4654</v>
      </c>
      <c r="T1685" s="176" t="s">
        <v>64</v>
      </c>
      <c r="U1685" t="s">
        <v>65</v>
      </c>
      <c r="V1685" t="e">
        <f>_xlfn.XLOOKUP(UTILIZADAS[[#This Row],[Contacto1]],Tabla2[phone_number_dialed],Tabla2[status_name],,0)</f>
        <v>#N/A</v>
      </c>
    </row>
    <row r="1686" spans="1:22">
      <c r="A1686" t="s">
        <v>4305</v>
      </c>
      <c r="B1686" t="s">
        <v>4655</v>
      </c>
      <c r="C1686" s="4">
        <v>366024570000</v>
      </c>
      <c r="D1686" t="s">
        <v>4305</v>
      </c>
      <c r="G1686" s="174">
        <v>46143</v>
      </c>
      <c r="H1686">
        <v>64514901</v>
      </c>
      <c r="I1686">
        <v>64514901</v>
      </c>
      <c r="O1686" s="174">
        <v>46143</v>
      </c>
      <c r="S1686" t="s">
        <v>4656</v>
      </c>
      <c r="T1686" s="91" t="s">
        <v>64</v>
      </c>
      <c r="U1686" t="s">
        <v>4319</v>
      </c>
      <c r="V1686" t="e">
        <f>_xlfn.XLOOKUP(UTILIZADAS[[#This Row],[Contacto1]],Tabla2[phone_number_dialed],Tabla2[status_name],,0)</f>
        <v>#N/A</v>
      </c>
    </row>
    <row r="1687" spans="1:22">
      <c r="A1687" t="s">
        <v>4305</v>
      </c>
      <c r="B1687" t="s">
        <v>229</v>
      </c>
      <c r="C1687" s="4">
        <v>362001930000</v>
      </c>
      <c r="D1687" t="s">
        <v>4305</v>
      </c>
      <c r="G1687" s="174">
        <v>46143</v>
      </c>
      <c r="H1687">
        <v>64521528</v>
      </c>
      <c r="I1687">
        <v>64521528</v>
      </c>
      <c r="O1687" s="174">
        <v>46143</v>
      </c>
      <c r="S1687" t="s">
        <v>230</v>
      </c>
      <c r="T1687" s="175" t="s">
        <v>64</v>
      </c>
      <c r="U1687" t="s">
        <v>65</v>
      </c>
      <c r="V1687" t="e">
        <f>_xlfn.XLOOKUP(UTILIZADAS[[#This Row],[Contacto1]],Tabla2[phone_number_dialed],Tabla2[status_name],,0)</f>
        <v>#N/A</v>
      </c>
    </row>
    <row r="1688" spans="1:22">
      <c r="A1688" t="s">
        <v>4305</v>
      </c>
      <c r="B1688" t="s">
        <v>4657</v>
      </c>
      <c r="C1688" s="4">
        <v>362086720000</v>
      </c>
      <c r="D1688" t="s">
        <v>4305</v>
      </c>
      <c r="G1688" s="174">
        <v>46143</v>
      </c>
      <c r="H1688">
        <v>64522054</v>
      </c>
      <c r="I1688">
        <v>64522054</v>
      </c>
      <c r="O1688" s="174">
        <v>46143</v>
      </c>
      <c r="S1688" t="s">
        <v>4658</v>
      </c>
      <c r="T1688" s="176" t="s">
        <v>64</v>
      </c>
      <c r="U1688" t="s">
        <v>65</v>
      </c>
      <c r="V1688" t="e">
        <f>_xlfn.XLOOKUP(UTILIZADAS[[#This Row],[Contacto1]],Tabla2[phone_number_dialed],Tabla2[status_name],,0)</f>
        <v>#N/A</v>
      </c>
    </row>
    <row r="1689" spans="1:22">
      <c r="A1689" t="s">
        <v>4305</v>
      </c>
      <c r="B1689" t="s">
        <v>104</v>
      </c>
      <c r="C1689" s="4">
        <v>363009810000</v>
      </c>
      <c r="D1689" t="s">
        <v>4305</v>
      </c>
      <c r="G1689" s="174">
        <v>46143</v>
      </c>
      <c r="H1689">
        <v>64526837</v>
      </c>
      <c r="I1689">
        <v>64526837</v>
      </c>
      <c r="O1689" s="174">
        <v>46143</v>
      </c>
      <c r="S1689" t="s">
        <v>105</v>
      </c>
      <c r="T1689" s="175" t="s">
        <v>64</v>
      </c>
      <c r="U1689" t="s">
        <v>65</v>
      </c>
      <c r="V1689" t="e">
        <f>_xlfn.XLOOKUP(UTILIZADAS[[#This Row],[Contacto1]],Tabla2[phone_number_dialed],Tabla2[status_name],,0)</f>
        <v>#N/A</v>
      </c>
    </row>
    <row r="1690" spans="1:22">
      <c r="A1690" t="s">
        <v>4305</v>
      </c>
      <c r="B1690" t="s">
        <v>4659</v>
      </c>
      <c r="C1690" s="4">
        <v>364091220000</v>
      </c>
      <c r="D1690" t="s">
        <v>4305</v>
      </c>
      <c r="G1690" s="174">
        <v>46143</v>
      </c>
      <c r="H1690">
        <v>64528326</v>
      </c>
      <c r="I1690">
        <v>64528326</v>
      </c>
      <c r="O1690" s="174">
        <v>46143</v>
      </c>
      <c r="S1690" t="s">
        <v>4660</v>
      </c>
      <c r="T1690" s="176" t="s">
        <v>84</v>
      </c>
      <c r="U1690" t="s">
        <v>65</v>
      </c>
      <c r="V1690" t="e">
        <f>_xlfn.XLOOKUP(UTILIZADAS[[#This Row],[Contacto1]],Tabla2[phone_number_dialed],Tabla2[status_name],,0)</f>
        <v>#N/A</v>
      </c>
    </row>
    <row r="1691" spans="1:22">
      <c r="A1691" t="s">
        <v>4305</v>
      </c>
      <c r="B1691" t="s">
        <v>1460</v>
      </c>
      <c r="C1691" s="4">
        <v>351365030000</v>
      </c>
      <c r="D1691" t="s">
        <v>4305</v>
      </c>
      <c r="G1691" s="174">
        <v>46143</v>
      </c>
      <c r="H1691">
        <v>64531329</v>
      </c>
      <c r="I1691">
        <v>64531329</v>
      </c>
      <c r="O1691" s="174">
        <v>46143</v>
      </c>
      <c r="S1691" t="s">
        <v>1461</v>
      </c>
      <c r="T1691" s="175" t="s">
        <v>64</v>
      </c>
      <c r="U1691" t="s">
        <v>65</v>
      </c>
      <c r="V1691" t="e">
        <f>_xlfn.XLOOKUP(UTILIZADAS[[#This Row],[Contacto1]],Tabla2[phone_number_dialed],Tabla2[status_name],,0)</f>
        <v>#N/A</v>
      </c>
    </row>
    <row r="1692" spans="1:22">
      <c r="A1692" t="s">
        <v>4305</v>
      </c>
      <c r="B1692" t="s">
        <v>4661</v>
      </c>
      <c r="C1692" s="4">
        <v>302026110000</v>
      </c>
      <c r="D1692" t="s">
        <v>4305</v>
      </c>
      <c r="G1692" s="174">
        <v>46143</v>
      </c>
      <c r="H1692">
        <v>64541514</v>
      </c>
      <c r="I1692">
        <v>64541514</v>
      </c>
      <c r="O1692" s="174">
        <v>46143</v>
      </c>
      <c r="S1692" t="s">
        <v>4662</v>
      </c>
      <c r="T1692" s="176" t="s">
        <v>85</v>
      </c>
      <c r="U1692" t="s">
        <v>65</v>
      </c>
      <c r="V1692" t="e">
        <f>_xlfn.XLOOKUP(UTILIZADAS[[#This Row],[Contacto1]],Tabla2[phone_number_dialed],Tabla2[status_name],,0)</f>
        <v>#N/A</v>
      </c>
    </row>
    <row r="1693" spans="1:22">
      <c r="A1693" t="s">
        <v>4305</v>
      </c>
      <c r="B1693" t="s">
        <v>4223</v>
      </c>
      <c r="C1693" s="4">
        <v>981043730000</v>
      </c>
      <c r="D1693" t="s">
        <v>4305</v>
      </c>
      <c r="G1693" s="174">
        <v>46143</v>
      </c>
      <c r="H1693">
        <v>64548378</v>
      </c>
      <c r="I1693">
        <v>64548378</v>
      </c>
      <c r="O1693" s="174">
        <v>46143</v>
      </c>
      <c r="S1693" t="s">
        <v>3850</v>
      </c>
      <c r="T1693" s="175" t="s">
        <v>64</v>
      </c>
      <c r="U1693" t="s">
        <v>65</v>
      </c>
      <c r="V1693" t="e">
        <f>_xlfn.XLOOKUP(UTILIZADAS[[#This Row],[Contacto1]],Tabla2[phone_number_dialed],Tabla2[status_name],,0)</f>
        <v>#N/A</v>
      </c>
    </row>
    <row r="1694" spans="1:22">
      <c r="A1694" t="s">
        <v>4305</v>
      </c>
      <c r="B1694" t="s">
        <v>1244</v>
      </c>
      <c r="C1694" s="4">
        <v>356378610000</v>
      </c>
      <c r="D1694" t="s">
        <v>4305</v>
      </c>
      <c r="G1694" s="174">
        <v>46143</v>
      </c>
      <c r="H1694">
        <v>64552409</v>
      </c>
      <c r="I1694">
        <v>64552409</v>
      </c>
      <c r="O1694" s="174">
        <v>46143</v>
      </c>
      <c r="S1694" t="s">
        <v>1245</v>
      </c>
      <c r="T1694" s="176" t="s">
        <v>72</v>
      </c>
      <c r="U1694" t="s">
        <v>65</v>
      </c>
      <c r="V1694" t="e">
        <f>_xlfn.XLOOKUP(UTILIZADAS[[#This Row],[Contacto1]],Tabla2[phone_number_dialed],Tabla2[status_name],,0)</f>
        <v>#N/A</v>
      </c>
    </row>
    <row r="1695" spans="1:22">
      <c r="A1695" t="s">
        <v>4305</v>
      </c>
      <c r="B1695" t="s">
        <v>1506</v>
      </c>
      <c r="C1695" s="4">
        <v>354351160000</v>
      </c>
      <c r="D1695" t="s">
        <v>4305</v>
      </c>
      <c r="G1695" s="174">
        <v>46143</v>
      </c>
      <c r="H1695">
        <v>64552668</v>
      </c>
      <c r="I1695">
        <v>64552668</v>
      </c>
      <c r="O1695" s="174">
        <v>46143</v>
      </c>
      <c r="S1695" t="s">
        <v>1507</v>
      </c>
      <c r="T1695" s="175" t="s">
        <v>64</v>
      </c>
      <c r="U1695" t="s">
        <v>65</v>
      </c>
      <c r="V1695" t="e">
        <f>_xlfn.XLOOKUP(UTILIZADAS[[#This Row],[Contacto1]],Tabla2[phone_number_dialed],Tabla2[status_name],,0)</f>
        <v>#N/A</v>
      </c>
    </row>
    <row r="1696" spans="1:22">
      <c r="A1696" t="s">
        <v>4305</v>
      </c>
      <c r="B1696" t="s">
        <v>4262</v>
      </c>
      <c r="C1696" s="4">
        <v>367045450000</v>
      </c>
      <c r="D1696" t="s">
        <v>4305</v>
      </c>
      <c r="G1696" s="174">
        <v>46143</v>
      </c>
      <c r="H1696">
        <v>64553600</v>
      </c>
      <c r="I1696">
        <v>64553600</v>
      </c>
      <c r="O1696" s="174">
        <v>46143</v>
      </c>
      <c r="S1696" t="s">
        <v>3918</v>
      </c>
      <c r="T1696" s="176" t="s">
        <v>81</v>
      </c>
      <c r="U1696" t="s">
        <v>65</v>
      </c>
      <c r="V1696" t="e">
        <f>_xlfn.XLOOKUP(UTILIZADAS[[#This Row],[Contacto1]],Tabla2[phone_number_dialed],Tabla2[status_name],,0)</f>
        <v>#N/A</v>
      </c>
    </row>
    <row r="1697" spans="1:22">
      <c r="A1697" t="s">
        <v>4305</v>
      </c>
      <c r="B1697" t="s">
        <v>503</v>
      </c>
      <c r="C1697" s="4">
        <v>356366700000</v>
      </c>
      <c r="D1697" t="s">
        <v>4305</v>
      </c>
      <c r="G1697" s="174">
        <v>46143</v>
      </c>
      <c r="H1697">
        <v>64575908</v>
      </c>
      <c r="I1697">
        <v>64575908</v>
      </c>
      <c r="O1697" s="174">
        <v>46143</v>
      </c>
      <c r="S1697" t="s">
        <v>504</v>
      </c>
      <c r="T1697" s="91" t="s">
        <v>64</v>
      </c>
      <c r="U1697" t="s">
        <v>593</v>
      </c>
      <c r="V1697" t="e">
        <f>_xlfn.XLOOKUP(UTILIZADAS[[#This Row],[Contacto1]],Tabla2[phone_number_dialed],Tabla2[status_name],,0)</f>
        <v>#N/A</v>
      </c>
    </row>
    <row r="1698" spans="1:22">
      <c r="A1698" t="s">
        <v>4305</v>
      </c>
      <c r="B1698" t="s">
        <v>4663</v>
      </c>
      <c r="C1698" s="4">
        <v>274015610000</v>
      </c>
      <c r="D1698" t="s">
        <v>4305</v>
      </c>
      <c r="G1698" s="174">
        <v>46143</v>
      </c>
      <c r="H1698">
        <v>64598921</v>
      </c>
      <c r="I1698">
        <v>64598921</v>
      </c>
      <c r="O1698" s="174">
        <v>46143</v>
      </c>
      <c r="S1698" t="s">
        <v>4293</v>
      </c>
      <c r="T1698" s="91" t="s">
        <v>64</v>
      </c>
      <c r="U1698" t="s">
        <v>4319</v>
      </c>
      <c r="V1698" t="e">
        <f>_xlfn.XLOOKUP(UTILIZADAS[[#This Row],[Contacto1]],Tabla2[phone_number_dialed],Tabla2[status_name],,0)</f>
        <v>#N/A</v>
      </c>
    </row>
    <row r="1699" spans="1:22">
      <c r="A1699" t="s">
        <v>4305</v>
      </c>
      <c r="B1699" t="s">
        <v>4103</v>
      </c>
      <c r="C1699" s="4">
        <v>353361830000</v>
      </c>
      <c r="D1699" t="s">
        <v>4305</v>
      </c>
      <c r="G1699" s="174">
        <v>46143</v>
      </c>
      <c r="H1699">
        <v>64600861</v>
      </c>
      <c r="I1699">
        <v>64600861</v>
      </c>
      <c r="O1699" s="174">
        <v>46143</v>
      </c>
      <c r="S1699" t="s">
        <v>3607</v>
      </c>
      <c r="T1699" s="175" t="s">
        <v>64</v>
      </c>
      <c r="U1699" t="s">
        <v>65</v>
      </c>
      <c r="V1699" t="e">
        <f>_xlfn.XLOOKUP(UTILIZADAS[[#This Row],[Contacto1]],Tabla2[phone_number_dialed],Tabla2[status_name],,0)</f>
        <v>#N/A</v>
      </c>
    </row>
    <row r="1700" spans="1:22">
      <c r="A1700" t="s">
        <v>4305</v>
      </c>
      <c r="B1700" t="s">
        <v>2266</v>
      </c>
      <c r="C1700" s="4">
        <v>363033630000</v>
      </c>
      <c r="D1700" t="s">
        <v>4305</v>
      </c>
      <c r="G1700" s="174">
        <v>46143</v>
      </c>
      <c r="H1700">
        <v>64620676</v>
      </c>
      <c r="I1700">
        <v>64620676</v>
      </c>
      <c r="O1700" s="174">
        <v>46143</v>
      </c>
      <c r="S1700" t="s">
        <v>3818</v>
      </c>
      <c r="T1700" s="176" t="s">
        <v>64</v>
      </c>
      <c r="U1700" t="s">
        <v>65</v>
      </c>
      <c r="V1700" t="e">
        <f>_xlfn.XLOOKUP(UTILIZADAS[[#This Row],[Contacto1]],Tabla2[phone_number_dialed],Tabla2[status_name],,0)</f>
        <v>#N/A</v>
      </c>
    </row>
    <row r="1701" spans="1:22">
      <c r="A1701" t="s">
        <v>4305</v>
      </c>
      <c r="B1701" t="s">
        <v>1384</v>
      </c>
      <c r="C1701" s="4">
        <v>358340200000</v>
      </c>
      <c r="D1701" t="s">
        <v>4305</v>
      </c>
      <c r="G1701" s="174">
        <v>46143</v>
      </c>
      <c r="H1701">
        <v>64620677</v>
      </c>
      <c r="I1701">
        <v>64620677</v>
      </c>
      <c r="O1701" s="174">
        <v>46143</v>
      </c>
      <c r="S1701" t="s">
        <v>1385</v>
      </c>
      <c r="T1701" s="175" t="s">
        <v>72</v>
      </c>
      <c r="U1701" t="s">
        <v>65</v>
      </c>
      <c r="V1701" t="e">
        <f>_xlfn.XLOOKUP(UTILIZADAS[[#This Row],[Contacto1]],Tabla2[phone_number_dialed],Tabla2[status_name],,0)</f>
        <v>#N/A</v>
      </c>
    </row>
    <row r="1702" spans="1:22">
      <c r="A1702" t="s">
        <v>4305</v>
      </c>
      <c r="B1702" t="s">
        <v>2323</v>
      </c>
      <c r="C1702" s="4">
        <v>367046420000</v>
      </c>
      <c r="D1702" t="s">
        <v>4305</v>
      </c>
      <c r="G1702" s="174">
        <v>46143</v>
      </c>
      <c r="H1702">
        <v>64622296</v>
      </c>
      <c r="I1702">
        <v>64622296</v>
      </c>
      <c r="O1702" s="174">
        <v>46143</v>
      </c>
      <c r="S1702" t="s">
        <v>3926</v>
      </c>
      <c r="T1702" s="176" t="s">
        <v>64</v>
      </c>
      <c r="U1702" t="s">
        <v>65</v>
      </c>
      <c r="V1702" t="e">
        <f>_xlfn.XLOOKUP(UTILIZADAS[[#This Row],[Contacto1]],Tabla2[phone_number_dialed],Tabla2[status_name],,0)</f>
        <v>#N/A</v>
      </c>
    </row>
    <row r="1703" spans="1:22">
      <c r="A1703" t="s">
        <v>4305</v>
      </c>
      <c r="B1703" t="s">
        <v>243</v>
      </c>
      <c r="C1703" s="4">
        <v>354384850000</v>
      </c>
      <c r="D1703" t="s">
        <v>4305</v>
      </c>
      <c r="G1703" s="174">
        <v>46143</v>
      </c>
      <c r="H1703">
        <v>64624750</v>
      </c>
      <c r="I1703">
        <v>64624750</v>
      </c>
      <c r="O1703" s="174">
        <v>46143</v>
      </c>
      <c r="S1703" t="s">
        <v>244</v>
      </c>
      <c r="T1703" s="175" t="s">
        <v>64</v>
      </c>
      <c r="U1703" t="s">
        <v>65</v>
      </c>
      <c r="V1703" t="e">
        <f>_xlfn.XLOOKUP(UTILIZADAS[[#This Row],[Contacto1]],Tabla2[phone_number_dialed],Tabla2[status_name],,0)</f>
        <v>#N/A</v>
      </c>
    </row>
    <row r="1704" spans="1:22">
      <c r="A1704" t="s">
        <v>4305</v>
      </c>
      <c r="B1704" t="s">
        <v>4664</v>
      </c>
      <c r="C1704" s="4">
        <v>366025960000</v>
      </c>
      <c r="D1704" t="s">
        <v>4305</v>
      </c>
      <c r="G1704" s="174">
        <v>46143</v>
      </c>
      <c r="H1704">
        <v>64637455</v>
      </c>
      <c r="I1704">
        <v>64637455</v>
      </c>
      <c r="O1704" s="174">
        <v>46143</v>
      </c>
      <c r="S1704" t="s">
        <v>4665</v>
      </c>
      <c r="T1704" s="91" t="s">
        <v>64</v>
      </c>
      <c r="U1704" t="s">
        <v>4319</v>
      </c>
      <c r="V1704" t="e">
        <f>_xlfn.XLOOKUP(UTILIZADAS[[#This Row],[Contacto1]],Tabla2[phone_number_dialed],Tabla2[status_name],,0)</f>
        <v>#N/A</v>
      </c>
    </row>
    <row r="1705" spans="1:22">
      <c r="A1705" t="s">
        <v>4305</v>
      </c>
      <c r="B1705" t="s">
        <v>4666</v>
      </c>
      <c r="C1705" s="4">
        <v>362076850000</v>
      </c>
      <c r="D1705" t="s">
        <v>4305</v>
      </c>
      <c r="G1705" s="174">
        <v>46143</v>
      </c>
      <c r="H1705">
        <v>64657965</v>
      </c>
      <c r="I1705">
        <v>64657965</v>
      </c>
      <c r="O1705" s="174">
        <v>46143</v>
      </c>
      <c r="S1705" t="s">
        <v>4667</v>
      </c>
      <c r="T1705" s="176" t="s">
        <v>64</v>
      </c>
      <c r="U1705" t="s">
        <v>65</v>
      </c>
      <c r="V1705" t="e">
        <f>_xlfn.XLOOKUP(UTILIZADAS[[#This Row],[Contacto1]],Tabla2[phone_number_dialed],Tabla2[status_name],,0)</f>
        <v>#N/A</v>
      </c>
    </row>
    <row r="1706" spans="1:22">
      <c r="A1706" t="s">
        <v>4305</v>
      </c>
      <c r="B1706" t="s">
        <v>1293</v>
      </c>
      <c r="C1706" s="4">
        <v>357371860000</v>
      </c>
      <c r="D1706" t="s">
        <v>4305</v>
      </c>
      <c r="G1706" s="174">
        <v>46143</v>
      </c>
      <c r="H1706">
        <v>64664474</v>
      </c>
      <c r="I1706">
        <v>64664474</v>
      </c>
      <c r="O1706" s="174">
        <v>46143</v>
      </c>
      <c r="S1706" t="s">
        <v>1294</v>
      </c>
      <c r="T1706" s="175" t="s">
        <v>64</v>
      </c>
      <c r="U1706" t="s">
        <v>65</v>
      </c>
      <c r="V1706" t="e">
        <f>_xlfn.XLOOKUP(UTILIZADAS[[#This Row],[Contacto1]],Tabla2[phone_number_dialed],Tabla2[status_name],,0)</f>
        <v>#N/A</v>
      </c>
    </row>
    <row r="1707" spans="1:22">
      <c r="A1707" t="s">
        <v>4305</v>
      </c>
      <c r="B1707" t="s">
        <v>2225</v>
      </c>
      <c r="C1707" s="4">
        <v>363023100000</v>
      </c>
      <c r="D1707" t="s">
        <v>4305</v>
      </c>
      <c r="G1707" s="174">
        <v>46143</v>
      </c>
      <c r="H1707">
        <v>64683071</v>
      </c>
      <c r="I1707">
        <v>64683071</v>
      </c>
      <c r="O1707" s="174">
        <v>46143</v>
      </c>
      <c r="S1707" t="s">
        <v>3745</v>
      </c>
      <c r="T1707" s="91" t="s">
        <v>64</v>
      </c>
      <c r="U1707" t="s">
        <v>4319</v>
      </c>
      <c r="V1707" t="e">
        <f>_xlfn.XLOOKUP(UTILIZADAS[[#This Row],[Contacto1]],Tabla2[phone_number_dialed],Tabla2[status_name],,0)</f>
        <v>#N/A</v>
      </c>
    </row>
    <row r="1708" spans="1:22">
      <c r="A1708" t="s">
        <v>4305</v>
      </c>
      <c r="B1708" t="s">
        <v>1291</v>
      </c>
      <c r="C1708" s="4">
        <v>350377760000</v>
      </c>
      <c r="D1708" t="s">
        <v>4305</v>
      </c>
      <c r="G1708" s="174">
        <v>46143</v>
      </c>
      <c r="H1708">
        <v>64684446</v>
      </c>
      <c r="I1708">
        <v>64684446</v>
      </c>
      <c r="O1708" s="174">
        <v>46143</v>
      </c>
      <c r="S1708" t="s">
        <v>1292</v>
      </c>
      <c r="T1708" s="176" t="s">
        <v>64</v>
      </c>
      <c r="U1708" t="s">
        <v>65</v>
      </c>
      <c r="V1708" t="e">
        <f>_xlfn.XLOOKUP(UTILIZADAS[[#This Row],[Contacto1]],Tabla2[phone_number_dialed],Tabla2[status_name],,0)</f>
        <v>#N/A</v>
      </c>
    </row>
    <row r="1709" spans="1:22">
      <c r="A1709" t="s">
        <v>4305</v>
      </c>
      <c r="B1709" t="s">
        <v>4668</v>
      </c>
      <c r="C1709" s="4">
        <v>362050480000</v>
      </c>
      <c r="D1709" t="s">
        <v>4305</v>
      </c>
      <c r="G1709" s="174">
        <v>46143</v>
      </c>
      <c r="H1709">
        <v>64684688</v>
      </c>
      <c r="I1709">
        <v>64684688</v>
      </c>
      <c r="O1709" s="174">
        <v>46143</v>
      </c>
      <c r="S1709" t="s">
        <v>4669</v>
      </c>
      <c r="T1709" s="175" t="s">
        <v>64</v>
      </c>
      <c r="U1709" t="s">
        <v>65</v>
      </c>
      <c r="V1709" t="e">
        <f>_xlfn.XLOOKUP(UTILIZADAS[[#This Row],[Contacto1]],Tabla2[phone_number_dialed],Tabla2[status_name],,0)</f>
        <v>#N/A</v>
      </c>
    </row>
    <row r="1710" spans="1:22">
      <c r="A1710" t="s">
        <v>4305</v>
      </c>
      <c r="B1710" t="s">
        <v>4670</v>
      </c>
      <c r="C1710" s="4">
        <v>367081470000</v>
      </c>
      <c r="D1710" t="s">
        <v>4305</v>
      </c>
      <c r="G1710" s="174">
        <v>46143</v>
      </c>
      <c r="H1710">
        <v>64689457</v>
      </c>
      <c r="I1710">
        <v>64689457</v>
      </c>
      <c r="O1710" s="174">
        <v>46143</v>
      </c>
      <c r="S1710" t="s">
        <v>4671</v>
      </c>
      <c r="T1710" s="176" t="s">
        <v>64</v>
      </c>
      <c r="U1710" t="s">
        <v>65</v>
      </c>
      <c r="V1710" t="e">
        <f>_xlfn.XLOOKUP(UTILIZADAS[[#This Row],[Contacto1]],Tabla2[phone_number_dialed],Tabla2[status_name],,0)</f>
        <v>#N/A</v>
      </c>
    </row>
    <row r="1711" spans="1:22">
      <c r="A1711" t="s">
        <v>4305</v>
      </c>
      <c r="B1711" t="s">
        <v>70</v>
      </c>
      <c r="C1711" s="4">
        <v>303032830000</v>
      </c>
      <c r="D1711" t="s">
        <v>4305</v>
      </c>
      <c r="G1711" s="174">
        <v>46143</v>
      </c>
      <c r="H1711">
        <v>64701986</v>
      </c>
      <c r="I1711">
        <v>64701986</v>
      </c>
      <c r="O1711" s="174">
        <v>46143</v>
      </c>
      <c r="S1711" t="s">
        <v>71</v>
      </c>
      <c r="T1711" s="175" t="s">
        <v>72</v>
      </c>
      <c r="U1711" t="s">
        <v>65</v>
      </c>
      <c r="V1711" t="e">
        <f>_xlfn.XLOOKUP(UTILIZADAS[[#This Row],[Contacto1]],Tabla2[phone_number_dialed],Tabla2[status_name],,0)</f>
        <v>#N/A</v>
      </c>
    </row>
    <row r="1712" spans="1:22">
      <c r="A1712" t="s">
        <v>4305</v>
      </c>
      <c r="B1712" t="s">
        <v>199</v>
      </c>
      <c r="C1712" s="4">
        <v>368002400000</v>
      </c>
      <c r="D1712" t="s">
        <v>4305</v>
      </c>
      <c r="G1712" s="174">
        <v>46143</v>
      </c>
      <c r="H1712">
        <v>64702061</v>
      </c>
      <c r="I1712">
        <v>64702061</v>
      </c>
      <c r="O1712" s="174">
        <v>46143</v>
      </c>
      <c r="S1712" t="s">
        <v>200</v>
      </c>
      <c r="T1712" s="176" t="s">
        <v>64</v>
      </c>
      <c r="U1712" t="s">
        <v>65</v>
      </c>
      <c r="V1712" t="e">
        <f>_xlfn.XLOOKUP(UTILIZADAS[[#This Row],[Contacto1]],Tabla2[phone_number_dialed],Tabla2[status_name],,0)</f>
        <v>#N/A</v>
      </c>
    </row>
    <row r="1713" spans="1:22">
      <c r="A1713" t="s">
        <v>4305</v>
      </c>
      <c r="B1713" t="s">
        <v>4178</v>
      </c>
      <c r="C1713" s="4">
        <v>366027720000</v>
      </c>
      <c r="D1713" t="s">
        <v>4305</v>
      </c>
      <c r="G1713" s="174">
        <v>46143</v>
      </c>
      <c r="H1713">
        <v>64719078</v>
      </c>
      <c r="I1713">
        <v>64719078</v>
      </c>
      <c r="O1713" s="174">
        <v>46143</v>
      </c>
      <c r="S1713" t="s">
        <v>3754</v>
      </c>
      <c r="T1713" s="175" t="s">
        <v>64</v>
      </c>
      <c r="U1713" t="s">
        <v>65</v>
      </c>
      <c r="V1713" t="e">
        <f>_xlfn.XLOOKUP(UTILIZADAS[[#This Row],[Contacto1]],Tabla2[phone_number_dialed],Tabla2[status_name],,0)</f>
        <v>#N/A</v>
      </c>
    </row>
    <row r="1714" spans="1:22">
      <c r="A1714" t="s">
        <v>4305</v>
      </c>
      <c r="B1714" t="s">
        <v>345</v>
      </c>
      <c r="C1714" s="4">
        <v>358374780000</v>
      </c>
      <c r="D1714" t="s">
        <v>4305</v>
      </c>
      <c r="G1714" s="174">
        <v>46143</v>
      </c>
      <c r="H1714">
        <v>64725908</v>
      </c>
      <c r="I1714">
        <v>64725908</v>
      </c>
      <c r="O1714" s="174">
        <v>46143</v>
      </c>
      <c r="S1714" t="s">
        <v>346</v>
      </c>
      <c r="T1714" s="91" t="s">
        <v>64</v>
      </c>
      <c r="U1714" t="s">
        <v>593</v>
      </c>
      <c r="V1714" t="e">
        <f>_xlfn.XLOOKUP(UTILIZADAS[[#This Row],[Contacto1]],Tabla2[phone_number_dialed],Tabla2[status_name],,0)</f>
        <v>#N/A</v>
      </c>
    </row>
    <row r="1715" spans="1:22">
      <c r="A1715" t="s">
        <v>4305</v>
      </c>
      <c r="B1715" t="s">
        <v>4672</v>
      </c>
      <c r="C1715" s="4">
        <v>364008810000</v>
      </c>
      <c r="D1715" t="s">
        <v>4305</v>
      </c>
      <c r="G1715" s="174">
        <v>46143</v>
      </c>
      <c r="H1715">
        <v>64737651</v>
      </c>
      <c r="I1715">
        <v>64737651</v>
      </c>
      <c r="O1715" s="174">
        <v>46143</v>
      </c>
      <c r="S1715" t="s">
        <v>4673</v>
      </c>
      <c r="T1715" s="91" t="s">
        <v>64</v>
      </c>
      <c r="U1715" t="s">
        <v>4319</v>
      </c>
      <c r="V1715" t="e">
        <f>_xlfn.XLOOKUP(UTILIZADAS[[#This Row],[Contacto1]],Tabla2[phone_number_dialed],Tabla2[status_name],,0)</f>
        <v>#N/A</v>
      </c>
    </row>
    <row r="1716" spans="1:22">
      <c r="A1716" t="s">
        <v>4305</v>
      </c>
      <c r="B1716" t="s">
        <v>4674</v>
      </c>
      <c r="C1716" s="4">
        <v>361001590000</v>
      </c>
      <c r="D1716" t="s">
        <v>4305</v>
      </c>
      <c r="G1716" s="174">
        <v>46143</v>
      </c>
      <c r="H1716">
        <v>64742066</v>
      </c>
      <c r="I1716">
        <v>64742066</v>
      </c>
      <c r="O1716" s="174">
        <v>46143</v>
      </c>
      <c r="S1716" t="s">
        <v>4675</v>
      </c>
      <c r="T1716" s="91" t="s">
        <v>64</v>
      </c>
      <c r="U1716" t="s">
        <v>4319</v>
      </c>
      <c r="V1716" t="e">
        <f>_xlfn.XLOOKUP(UTILIZADAS[[#This Row],[Contacto1]],Tabla2[phone_number_dialed],Tabla2[status_name],,0)</f>
        <v>#N/A</v>
      </c>
    </row>
    <row r="1717" spans="1:22">
      <c r="A1717" t="s">
        <v>4305</v>
      </c>
      <c r="B1717" t="s">
        <v>4676</v>
      </c>
      <c r="C1717" s="4">
        <v>365045590000</v>
      </c>
      <c r="D1717" t="s">
        <v>4305</v>
      </c>
      <c r="G1717" s="174">
        <v>46143</v>
      </c>
      <c r="H1717">
        <v>64742767</v>
      </c>
      <c r="I1717">
        <v>64742767</v>
      </c>
      <c r="O1717" s="174">
        <v>46143</v>
      </c>
      <c r="S1717" t="s">
        <v>4677</v>
      </c>
      <c r="T1717" s="176" t="s">
        <v>64</v>
      </c>
      <c r="U1717" t="s">
        <v>65</v>
      </c>
      <c r="V1717" t="e">
        <f>_xlfn.XLOOKUP(UTILIZADAS[[#This Row],[Contacto1]],Tabla2[phone_number_dialed],Tabla2[status_name],,0)</f>
        <v>#N/A</v>
      </c>
    </row>
    <row r="1718" spans="1:22">
      <c r="A1718" t="s">
        <v>4305</v>
      </c>
      <c r="B1718" t="s">
        <v>4678</v>
      </c>
      <c r="C1718" s="4">
        <v>363068220000</v>
      </c>
      <c r="D1718" t="s">
        <v>4305</v>
      </c>
      <c r="G1718" s="174">
        <v>46143</v>
      </c>
      <c r="H1718">
        <v>64745635</v>
      </c>
      <c r="I1718">
        <v>64745635</v>
      </c>
      <c r="O1718" s="174">
        <v>46143</v>
      </c>
      <c r="S1718" t="s">
        <v>4679</v>
      </c>
      <c r="T1718" s="175" t="s">
        <v>64</v>
      </c>
      <c r="U1718" t="s">
        <v>65</v>
      </c>
      <c r="V1718" t="e">
        <f>_xlfn.XLOOKUP(UTILIZADAS[[#This Row],[Contacto1]],Tabla2[phone_number_dialed],Tabla2[status_name],,0)</f>
        <v>#N/A</v>
      </c>
    </row>
    <row r="1719" spans="1:22">
      <c r="A1719" t="s">
        <v>4305</v>
      </c>
      <c r="B1719" t="s">
        <v>2302</v>
      </c>
      <c r="C1719" s="4">
        <v>369031330000</v>
      </c>
      <c r="D1719" t="s">
        <v>4305</v>
      </c>
      <c r="G1719" s="174">
        <v>46143</v>
      </c>
      <c r="H1719">
        <v>64746422</v>
      </c>
      <c r="I1719">
        <v>64746422</v>
      </c>
      <c r="O1719" s="174">
        <v>46143</v>
      </c>
      <c r="S1719" t="s">
        <v>3888</v>
      </c>
      <c r="T1719" s="176" t="s">
        <v>64</v>
      </c>
      <c r="U1719" t="s">
        <v>65</v>
      </c>
      <c r="V1719" t="e">
        <f>_xlfn.XLOOKUP(UTILIZADAS[[#This Row],[Contacto1]],Tabla2[phone_number_dialed],Tabla2[status_name],,0)</f>
        <v>#N/A</v>
      </c>
    </row>
    <row r="1720" spans="1:22">
      <c r="A1720" t="s">
        <v>4305</v>
      </c>
      <c r="B1720" t="s">
        <v>4680</v>
      </c>
      <c r="C1720" s="4">
        <v>363087220000</v>
      </c>
      <c r="D1720" t="s">
        <v>4305</v>
      </c>
      <c r="G1720" s="174">
        <v>46143</v>
      </c>
      <c r="H1720">
        <v>64747695</v>
      </c>
      <c r="I1720">
        <v>64747695</v>
      </c>
      <c r="O1720" s="174">
        <v>46143</v>
      </c>
      <c r="S1720" t="s">
        <v>4681</v>
      </c>
      <c r="T1720" s="175" t="s">
        <v>64</v>
      </c>
      <c r="U1720" t="s">
        <v>65</v>
      </c>
      <c r="V1720" t="e">
        <f>_xlfn.XLOOKUP(UTILIZADAS[[#This Row],[Contacto1]],Tabla2[phone_number_dialed],Tabla2[status_name],,0)</f>
        <v>#N/A</v>
      </c>
    </row>
    <row r="1721" spans="1:22">
      <c r="A1721" t="s">
        <v>4305</v>
      </c>
      <c r="B1721" t="s">
        <v>4682</v>
      </c>
      <c r="C1721" s="4">
        <v>369018260000</v>
      </c>
      <c r="D1721" t="s">
        <v>4305</v>
      </c>
      <c r="G1721" s="174">
        <v>46143</v>
      </c>
      <c r="H1721">
        <v>64757907</v>
      </c>
      <c r="I1721">
        <v>64757907</v>
      </c>
      <c r="O1721" s="174">
        <v>46143</v>
      </c>
      <c r="S1721" t="s">
        <v>4683</v>
      </c>
      <c r="T1721" s="91" t="s">
        <v>64</v>
      </c>
      <c r="U1721" t="s">
        <v>4319</v>
      </c>
      <c r="V1721" t="e">
        <f>_xlfn.XLOOKUP(UTILIZADAS[[#This Row],[Contacto1]],Tabla2[phone_number_dialed],Tabla2[status_name],,0)</f>
        <v>#N/A</v>
      </c>
    </row>
    <row r="1722" spans="1:22">
      <c r="A1722" t="s">
        <v>4305</v>
      </c>
      <c r="B1722" t="s">
        <v>4117</v>
      </c>
      <c r="C1722" s="4">
        <v>353378650000</v>
      </c>
      <c r="D1722" t="s">
        <v>4305</v>
      </c>
      <c r="G1722" s="174">
        <v>46143</v>
      </c>
      <c r="H1722">
        <v>64785667</v>
      </c>
      <c r="I1722">
        <v>64785667</v>
      </c>
      <c r="O1722" s="174">
        <v>46143</v>
      </c>
      <c r="S1722" t="s">
        <v>3636</v>
      </c>
      <c r="T1722" s="176" t="s">
        <v>64</v>
      </c>
      <c r="U1722" t="s">
        <v>65</v>
      </c>
      <c r="V1722" t="e">
        <f>_xlfn.XLOOKUP(UTILIZADAS[[#This Row],[Contacto1]],Tabla2[phone_number_dialed],Tabla2[status_name],,0)</f>
        <v>#N/A</v>
      </c>
    </row>
    <row r="1723" spans="1:22">
      <c r="A1723" t="s">
        <v>4305</v>
      </c>
      <c r="B1723" t="s">
        <v>4684</v>
      </c>
      <c r="C1723" s="4">
        <v>362086920000</v>
      </c>
      <c r="D1723" t="s">
        <v>4305</v>
      </c>
      <c r="G1723" s="174">
        <v>46143</v>
      </c>
      <c r="H1723">
        <v>64808307</v>
      </c>
      <c r="I1723">
        <v>64808307</v>
      </c>
      <c r="O1723" s="174">
        <v>46143</v>
      </c>
      <c r="S1723" t="s">
        <v>4685</v>
      </c>
      <c r="T1723" s="175" t="s">
        <v>64</v>
      </c>
      <c r="U1723" t="s">
        <v>65</v>
      </c>
      <c r="V1723" t="e">
        <f>_xlfn.XLOOKUP(UTILIZADAS[[#This Row],[Contacto1]],Tabla2[phone_number_dialed],Tabla2[status_name],,0)</f>
        <v>#N/A</v>
      </c>
    </row>
    <row r="1724" spans="1:22">
      <c r="A1724" t="s">
        <v>4305</v>
      </c>
      <c r="B1724" t="s">
        <v>4229</v>
      </c>
      <c r="C1724" s="4">
        <v>364039100000</v>
      </c>
      <c r="D1724" t="s">
        <v>4305</v>
      </c>
      <c r="G1724" s="174">
        <v>46143</v>
      </c>
      <c r="H1724">
        <v>64866239</v>
      </c>
      <c r="I1724">
        <v>64866239</v>
      </c>
      <c r="O1724" s="174">
        <v>46143</v>
      </c>
      <c r="S1724" t="s">
        <v>3857</v>
      </c>
      <c r="T1724" s="176" t="s">
        <v>64</v>
      </c>
      <c r="U1724" t="s">
        <v>65</v>
      </c>
      <c r="V1724" t="e">
        <f>_xlfn.XLOOKUP(UTILIZADAS[[#This Row],[Contacto1]],Tabla2[phone_number_dialed],Tabla2[status_name],,0)</f>
        <v>#N/A</v>
      </c>
    </row>
    <row r="1725" spans="1:22">
      <c r="A1725" t="s">
        <v>4305</v>
      </c>
      <c r="B1725" t="s">
        <v>4686</v>
      </c>
      <c r="C1725" s="4">
        <v>369088900000</v>
      </c>
      <c r="D1725" t="s">
        <v>4305</v>
      </c>
      <c r="G1725" s="174">
        <v>46143</v>
      </c>
      <c r="H1725">
        <v>64867841</v>
      </c>
      <c r="I1725">
        <v>64867841</v>
      </c>
      <c r="O1725" s="174">
        <v>46143</v>
      </c>
      <c r="S1725" t="s">
        <v>4687</v>
      </c>
      <c r="T1725" s="175" t="s">
        <v>64</v>
      </c>
      <c r="U1725" t="s">
        <v>65</v>
      </c>
      <c r="V1725" t="e">
        <f>_xlfn.XLOOKUP(UTILIZADAS[[#This Row],[Contacto1]],Tabla2[phone_number_dialed],Tabla2[status_name],,0)</f>
        <v>#N/A</v>
      </c>
    </row>
    <row r="1726" spans="1:22">
      <c r="A1726" t="s">
        <v>4305</v>
      </c>
      <c r="B1726" t="s">
        <v>2248</v>
      </c>
      <c r="C1726" s="4">
        <v>366028830000</v>
      </c>
      <c r="D1726" t="s">
        <v>4305</v>
      </c>
      <c r="G1726" s="174">
        <v>46143</v>
      </c>
      <c r="H1726">
        <v>64872844</v>
      </c>
      <c r="I1726">
        <v>64872844</v>
      </c>
      <c r="O1726" s="174">
        <v>46143</v>
      </c>
      <c r="S1726" t="s">
        <v>3789</v>
      </c>
      <c r="T1726" s="176" t="s">
        <v>64</v>
      </c>
      <c r="U1726" t="s">
        <v>65</v>
      </c>
      <c r="V1726" t="e">
        <f>_xlfn.XLOOKUP(UTILIZADAS[[#This Row],[Contacto1]],Tabla2[phone_number_dialed],Tabla2[status_name],,0)</f>
        <v>#N/A</v>
      </c>
    </row>
    <row r="1727" spans="1:22">
      <c r="A1727" t="s">
        <v>4305</v>
      </c>
      <c r="B1727" t="s">
        <v>4688</v>
      </c>
      <c r="C1727" s="4">
        <v>365082580000</v>
      </c>
      <c r="D1727" t="s">
        <v>4305</v>
      </c>
      <c r="G1727" s="174">
        <v>46143</v>
      </c>
      <c r="H1727">
        <v>64879272</v>
      </c>
      <c r="I1727">
        <v>64879272</v>
      </c>
      <c r="O1727" s="174">
        <v>46143</v>
      </c>
      <c r="S1727" t="s">
        <v>4689</v>
      </c>
      <c r="T1727" s="175" t="s">
        <v>64</v>
      </c>
      <c r="U1727" t="s">
        <v>65</v>
      </c>
      <c r="V1727" t="e">
        <f>_xlfn.XLOOKUP(UTILIZADAS[[#This Row],[Contacto1]],Tabla2[phone_number_dialed],Tabla2[status_name],,0)</f>
        <v>#N/A</v>
      </c>
    </row>
    <row r="1728" spans="1:22">
      <c r="A1728" t="s">
        <v>4305</v>
      </c>
      <c r="B1728" t="s">
        <v>563</v>
      </c>
      <c r="C1728" s="4">
        <v>295070430000</v>
      </c>
      <c r="D1728" t="s">
        <v>4305</v>
      </c>
      <c r="G1728" s="174">
        <v>46143</v>
      </c>
      <c r="H1728">
        <v>64881720</v>
      </c>
      <c r="I1728">
        <v>64881720</v>
      </c>
      <c r="O1728" s="174">
        <v>46143</v>
      </c>
      <c r="S1728" t="s">
        <v>564</v>
      </c>
      <c r="T1728" s="91" t="s">
        <v>64</v>
      </c>
      <c r="U1728" t="s">
        <v>593</v>
      </c>
      <c r="V1728" t="e">
        <f>_xlfn.XLOOKUP(UTILIZADAS[[#This Row],[Contacto1]],Tabla2[phone_number_dialed],Tabla2[status_name],,0)</f>
        <v>#N/A</v>
      </c>
    </row>
    <row r="1729" spans="1:22">
      <c r="A1729" t="s">
        <v>4305</v>
      </c>
      <c r="B1729" t="s">
        <v>2179</v>
      </c>
      <c r="C1729" s="4">
        <v>368014210000</v>
      </c>
      <c r="D1729" t="s">
        <v>4305</v>
      </c>
      <c r="G1729" s="174">
        <v>46143</v>
      </c>
      <c r="H1729">
        <v>64883347</v>
      </c>
      <c r="I1729">
        <v>64883347</v>
      </c>
      <c r="O1729" s="174">
        <v>46143</v>
      </c>
      <c r="S1729">
        <v>187320623</v>
      </c>
      <c r="T1729" s="91" t="s">
        <v>64</v>
      </c>
      <c r="U1729" t="s">
        <v>4319</v>
      </c>
      <c r="V1729" t="e">
        <f>_xlfn.XLOOKUP(UTILIZADAS[[#This Row],[Contacto1]],Tabla2[phone_number_dialed],Tabla2[status_name],,0)</f>
        <v>#N/A</v>
      </c>
    </row>
    <row r="1730" spans="1:22">
      <c r="A1730" t="s">
        <v>4305</v>
      </c>
      <c r="B1730" t="s">
        <v>4142</v>
      </c>
      <c r="C1730" s="4">
        <v>207019860000</v>
      </c>
      <c r="D1730" t="s">
        <v>4305</v>
      </c>
      <c r="G1730" s="174">
        <v>46143</v>
      </c>
      <c r="H1730">
        <v>64892970</v>
      </c>
      <c r="I1730">
        <v>64892970</v>
      </c>
      <c r="O1730" s="174">
        <v>46143</v>
      </c>
      <c r="S1730" t="s">
        <v>3680</v>
      </c>
      <c r="T1730" s="91" t="s">
        <v>64</v>
      </c>
      <c r="U1730" t="s">
        <v>4319</v>
      </c>
      <c r="V1730" t="e">
        <f>_xlfn.XLOOKUP(UTILIZADAS[[#This Row],[Contacto1]],Tabla2[phone_number_dialed],Tabla2[status_name],,0)</f>
        <v>#N/A</v>
      </c>
    </row>
    <row r="1731" spans="1:22">
      <c r="A1731" t="s">
        <v>4305</v>
      </c>
      <c r="B1731" t="s">
        <v>159</v>
      </c>
      <c r="C1731" s="4">
        <v>362006040000</v>
      </c>
      <c r="D1731" t="s">
        <v>4305</v>
      </c>
      <c r="G1731" s="174">
        <v>46143</v>
      </c>
      <c r="H1731">
        <v>64899463</v>
      </c>
      <c r="I1731">
        <v>64899463</v>
      </c>
      <c r="O1731" s="174">
        <v>46143</v>
      </c>
      <c r="S1731" t="s">
        <v>160</v>
      </c>
      <c r="T1731" s="176" t="s">
        <v>64</v>
      </c>
      <c r="U1731" t="s">
        <v>65</v>
      </c>
      <c r="V1731" t="e">
        <f>_xlfn.XLOOKUP(UTILIZADAS[[#This Row],[Contacto1]],Tabla2[phone_number_dialed],Tabla2[status_name],,0)</f>
        <v>#N/A</v>
      </c>
    </row>
    <row r="1732" spans="1:22">
      <c r="A1732" t="s">
        <v>4305</v>
      </c>
      <c r="B1732" t="s">
        <v>4222</v>
      </c>
      <c r="C1732" s="4">
        <v>366034170000</v>
      </c>
      <c r="D1732" t="s">
        <v>4305</v>
      </c>
      <c r="G1732" s="174">
        <v>46143</v>
      </c>
      <c r="H1732">
        <v>64900263</v>
      </c>
      <c r="I1732">
        <v>64900263</v>
      </c>
      <c r="O1732" s="174">
        <v>46143</v>
      </c>
      <c r="S1732" t="s">
        <v>3848</v>
      </c>
      <c r="T1732" s="175" t="s">
        <v>85</v>
      </c>
      <c r="U1732" t="s">
        <v>65</v>
      </c>
      <c r="V1732" t="e">
        <f>_xlfn.XLOOKUP(UTILIZADAS[[#This Row],[Contacto1]],Tabla2[phone_number_dialed],Tabla2[status_name],,0)</f>
        <v>#N/A</v>
      </c>
    </row>
    <row r="1733" spans="1:22">
      <c r="A1733" t="s">
        <v>4305</v>
      </c>
      <c r="B1733" t="s">
        <v>4690</v>
      </c>
      <c r="C1733" s="4">
        <v>368089740000</v>
      </c>
      <c r="D1733" t="s">
        <v>4305</v>
      </c>
      <c r="G1733" s="174">
        <v>46143</v>
      </c>
      <c r="H1733">
        <v>64925118</v>
      </c>
      <c r="I1733">
        <v>64925118</v>
      </c>
      <c r="O1733" s="174">
        <v>46143</v>
      </c>
      <c r="S1733" t="s">
        <v>4691</v>
      </c>
      <c r="T1733" s="176" t="s">
        <v>64</v>
      </c>
      <c r="U1733" t="s">
        <v>65</v>
      </c>
      <c r="V1733" t="e">
        <f>_xlfn.XLOOKUP(UTILIZADAS[[#This Row],[Contacto1]],Tabla2[phone_number_dialed],Tabla2[status_name],,0)</f>
        <v>#N/A</v>
      </c>
    </row>
    <row r="1734" spans="1:22">
      <c r="A1734" t="s">
        <v>4305</v>
      </c>
      <c r="B1734" t="s">
        <v>4692</v>
      </c>
      <c r="C1734" s="4">
        <v>363081470000</v>
      </c>
      <c r="D1734" t="s">
        <v>4305</v>
      </c>
      <c r="G1734" s="174">
        <v>46143</v>
      </c>
      <c r="H1734">
        <v>64928299</v>
      </c>
      <c r="I1734">
        <v>64928299</v>
      </c>
      <c r="O1734" s="174">
        <v>46143</v>
      </c>
      <c r="S1734" t="s">
        <v>4693</v>
      </c>
      <c r="T1734" s="175" t="s">
        <v>64</v>
      </c>
      <c r="U1734" t="s">
        <v>65</v>
      </c>
      <c r="V1734" t="e">
        <f>_xlfn.XLOOKUP(UTILIZADAS[[#This Row],[Contacto1]],Tabla2[phone_number_dialed],Tabla2[status_name],,0)</f>
        <v>#N/A</v>
      </c>
    </row>
    <row r="1735" spans="1:22">
      <c r="A1735" t="s">
        <v>4305</v>
      </c>
      <c r="B1735" t="s">
        <v>4694</v>
      </c>
      <c r="C1735" s="4">
        <v>362013070000</v>
      </c>
      <c r="D1735" t="s">
        <v>4305</v>
      </c>
      <c r="G1735" s="174">
        <v>46143</v>
      </c>
      <c r="H1735">
        <v>64935364</v>
      </c>
      <c r="I1735">
        <v>64935364</v>
      </c>
      <c r="O1735" s="174">
        <v>46143</v>
      </c>
      <c r="S1735" t="s">
        <v>4695</v>
      </c>
      <c r="T1735" s="91" t="s">
        <v>64</v>
      </c>
      <c r="U1735" t="s">
        <v>4319</v>
      </c>
      <c r="V1735" t="e">
        <f>_xlfn.XLOOKUP(UTILIZADAS[[#This Row],[Contacto1]],Tabla2[phone_number_dialed],Tabla2[status_name],,0)</f>
        <v>#N/A</v>
      </c>
    </row>
    <row r="1736" spans="1:22">
      <c r="A1736" t="s">
        <v>4305</v>
      </c>
      <c r="B1736" t="s">
        <v>2294</v>
      </c>
      <c r="C1736" s="4">
        <v>299073030000</v>
      </c>
      <c r="D1736" t="s">
        <v>4305</v>
      </c>
      <c r="G1736" s="174">
        <v>46143</v>
      </c>
      <c r="H1736">
        <v>64941371</v>
      </c>
      <c r="I1736">
        <v>64941371</v>
      </c>
      <c r="O1736" s="174">
        <v>46143</v>
      </c>
      <c r="S1736" t="s">
        <v>3875</v>
      </c>
      <c r="T1736" s="176" t="s">
        <v>85</v>
      </c>
      <c r="U1736" t="s">
        <v>65</v>
      </c>
      <c r="V1736" t="e">
        <f>_xlfn.XLOOKUP(UTILIZADAS[[#This Row],[Contacto1]],Tabla2[phone_number_dialed],Tabla2[status_name],,0)</f>
        <v>#N/A</v>
      </c>
    </row>
    <row r="1737" spans="1:22">
      <c r="A1737" t="s">
        <v>4305</v>
      </c>
      <c r="B1737" t="s">
        <v>4269</v>
      </c>
      <c r="C1737" s="4">
        <v>366044960000</v>
      </c>
      <c r="D1737" t="s">
        <v>4305</v>
      </c>
      <c r="G1737" s="174">
        <v>46143</v>
      </c>
      <c r="H1737">
        <v>64942046</v>
      </c>
      <c r="I1737">
        <v>64942046</v>
      </c>
      <c r="O1737" s="174">
        <v>46143</v>
      </c>
      <c r="S1737" t="s">
        <v>3936</v>
      </c>
      <c r="T1737" s="175" t="s">
        <v>64</v>
      </c>
      <c r="U1737" t="s">
        <v>65</v>
      </c>
      <c r="V1737" t="e">
        <f>_xlfn.XLOOKUP(UTILIZADAS[[#This Row],[Contacto1]],Tabla2[phone_number_dialed],Tabla2[status_name],,0)</f>
        <v>#N/A</v>
      </c>
    </row>
    <row r="1738" spans="1:22">
      <c r="A1738" t="s">
        <v>4305</v>
      </c>
      <c r="B1738" t="s">
        <v>1216</v>
      </c>
      <c r="C1738" s="4">
        <v>291005610000</v>
      </c>
      <c r="D1738" t="s">
        <v>4305</v>
      </c>
      <c r="G1738" s="174">
        <v>46143</v>
      </c>
      <c r="H1738">
        <v>64944140</v>
      </c>
      <c r="I1738">
        <v>64944140</v>
      </c>
      <c r="O1738" s="174">
        <v>46143</v>
      </c>
      <c r="S1738" t="s">
        <v>1217</v>
      </c>
      <c r="T1738" s="176" t="s">
        <v>64</v>
      </c>
      <c r="U1738" t="s">
        <v>65</v>
      </c>
      <c r="V1738" t="e">
        <f>_xlfn.XLOOKUP(UTILIZADAS[[#This Row],[Contacto1]],Tabla2[phone_number_dialed],Tabla2[status_name],,0)</f>
        <v>#N/A</v>
      </c>
    </row>
    <row r="1739" spans="1:22">
      <c r="A1739" t="s">
        <v>4305</v>
      </c>
      <c r="B1739" t="s">
        <v>4696</v>
      </c>
      <c r="C1739" s="4">
        <v>368066630000</v>
      </c>
      <c r="D1739" t="s">
        <v>4305</v>
      </c>
      <c r="G1739" s="174">
        <v>46143</v>
      </c>
      <c r="H1739">
        <v>64953189</v>
      </c>
      <c r="I1739">
        <v>64953189</v>
      </c>
      <c r="O1739" s="174">
        <v>46143</v>
      </c>
      <c r="S1739" t="s">
        <v>4697</v>
      </c>
      <c r="T1739" s="175" t="s">
        <v>64</v>
      </c>
      <c r="U1739" t="s">
        <v>65</v>
      </c>
      <c r="V1739" t="e">
        <f>_xlfn.XLOOKUP(UTILIZADAS[[#This Row],[Contacto1]],Tabla2[phone_number_dialed],Tabla2[status_name],,0)</f>
        <v>#N/A</v>
      </c>
    </row>
    <row r="1740" spans="1:22">
      <c r="A1740" t="s">
        <v>4305</v>
      </c>
      <c r="B1740" t="s">
        <v>2290</v>
      </c>
      <c r="C1740" s="4">
        <v>363040350000</v>
      </c>
      <c r="D1740" t="s">
        <v>4305</v>
      </c>
      <c r="G1740" s="174">
        <v>46143</v>
      </c>
      <c r="H1740">
        <v>64957028</v>
      </c>
      <c r="I1740">
        <v>64957028</v>
      </c>
      <c r="O1740" s="174">
        <v>46143</v>
      </c>
      <c r="S1740" t="s">
        <v>3836</v>
      </c>
      <c r="T1740" s="176" t="s">
        <v>64</v>
      </c>
      <c r="U1740" t="s">
        <v>65</v>
      </c>
      <c r="V1740" t="e">
        <f>_xlfn.XLOOKUP(UTILIZADAS[[#This Row],[Contacto1]],Tabla2[phone_number_dialed],Tabla2[status_name],,0)</f>
        <v>#N/A</v>
      </c>
    </row>
    <row r="1741" spans="1:22">
      <c r="A1741" t="s">
        <v>4305</v>
      </c>
      <c r="B1741" t="s">
        <v>4698</v>
      </c>
      <c r="C1741" s="4">
        <v>995063180000</v>
      </c>
      <c r="D1741" t="s">
        <v>4305</v>
      </c>
      <c r="G1741" s="174">
        <v>46143</v>
      </c>
      <c r="H1741">
        <v>64960054</v>
      </c>
      <c r="I1741">
        <v>64960054</v>
      </c>
      <c r="O1741" s="174">
        <v>46143</v>
      </c>
      <c r="S1741" t="s">
        <v>4699</v>
      </c>
      <c r="T1741" s="91" t="s">
        <v>64</v>
      </c>
      <c r="U1741" t="s">
        <v>4319</v>
      </c>
      <c r="V1741" t="e">
        <f>_xlfn.XLOOKUP(UTILIZADAS[[#This Row],[Contacto1]],Tabla2[phone_number_dialed],Tabla2[status_name],,0)</f>
        <v>#N/A</v>
      </c>
    </row>
    <row r="1742" spans="1:22">
      <c r="A1742" t="s">
        <v>4305</v>
      </c>
      <c r="B1742" t="s">
        <v>1224</v>
      </c>
      <c r="C1742" s="4">
        <v>355379210000</v>
      </c>
      <c r="D1742" t="s">
        <v>4305</v>
      </c>
      <c r="G1742" s="174">
        <v>46143</v>
      </c>
      <c r="H1742">
        <v>64962898</v>
      </c>
      <c r="I1742">
        <v>64962898</v>
      </c>
      <c r="O1742" s="174">
        <v>46143</v>
      </c>
      <c r="S1742" t="s">
        <v>1225</v>
      </c>
      <c r="T1742" s="175" t="s">
        <v>64</v>
      </c>
      <c r="U1742" t="s">
        <v>65</v>
      </c>
      <c r="V1742" t="e">
        <f>_xlfn.XLOOKUP(UTILIZADAS[[#This Row],[Contacto1]],Tabla2[phone_number_dialed],Tabla2[status_name],,0)</f>
        <v>#N/A</v>
      </c>
    </row>
    <row r="1743" spans="1:22">
      <c r="A1743" t="s">
        <v>4305</v>
      </c>
      <c r="B1743" t="s">
        <v>4700</v>
      </c>
      <c r="C1743" s="4">
        <v>369016990000</v>
      </c>
      <c r="D1743" t="s">
        <v>4305</v>
      </c>
      <c r="G1743" s="174">
        <v>46143</v>
      </c>
      <c r="H1743">
        <v>64975971</v>
      </c>
      <c r="I1743">
        <v>64975971</v>
      </c>
      <c r="O1743" s="174">
        <v>46143</v>
      </c>
      <c r="S1743" t="s">
        <v>4701</v>
      </c>
      <c r="T1743" s="91" t="s">
        <v>64</v>
      </c>
      <c r="U1743" t="s">
        <v>4319</v>
      </c>
      <c r="V1743" t="e">
        <f>_xlfn.XLOOKUP(UTILIZADAS[[#This Row],[Contacto1]],Tabla2[phone_number_dialed],Tabla2[status_name],,0)</f>
        <v>#N/A</v>
      </c>
    </row>
    <row r="1744" spans="1:22">
      <c r="A1744" t="s">
        <v>4305</v>
      </c>
      <c r="B1744" t="s">
        <v>2209</v>
      </c>
      <c r="C1744" s="4">
        <v>368023640000</v>
      </c>
      <c r="D1744" t="s">
        <v>4305</v>
      </c>
      <c r="G1744" s="174">
        <v>46143</v>
      </c>
      <c r="H1744">
        <v>65002916</v>
      </c>
      <c r="I1744">
        <v>65002916</v>
      </c>
      <c r="O1744" s="174">
        <v>46143</v>
      </c>
      <c r="S1744" t="s">
        <v>3713</v>
      </c>
      <c r="T1744" s="176" t="s">
        <v>64</v>
      </c>
      <c r="U1744" t="s">
        <v>65</v>
      </c>
      <c r="V1744" t="e">
        <f>_xlfn.XLOOKUP(UTILIZADAS[[#This Row],[Contacto1]],Tabla2[phone_number_dialed],Tabla2[status_name],,0)</f>
        <v>#N/A</v>
      </c>
    </row>
    <row r="1745" spans="1:22">
      <c r="A1745" t="s">
        <v>4305</v>
      </c>
      <c r="B1745" t="s">
        <v>4702</v>
      </c>
      <c r="C1745" s="4">
        <v>367086100000</v>
      </c>
      <c r="D1745" t="s">
        <v>4305</v>
      </c>
      <c r="G1745" s="174">
        <v>46143</v>
      </c>
      <c r="H1745">
        <v>65014507</v>
      </c>
      <c r="I1745">
        <v>65014507</v>
      </c>
      <c r="O1745" s="174">
        <v>46143</v>
      </c>
      <c r="S1745" t="s">
        <v>4703</v>
      </c>
      <c r="T1745" s="175" t="s">
        <v>64</v>
      </c>
      <c r="U1745" t="s">
        <v>65</v>
      </c>
      <c r="V1745" t="e">
        <f>_xlfn.XLOOKUP(UTILIZADAS[[#This Row],[Contacto1]],Tabla2[phone_number_dialed],Tabla2[status_name],,0)</f>
        <v>#N/A</v>
      </c>
    </row>
    <row r="1746" spans="1:22">
      <c r="A1746" t="s">
        <v>4305</v>
      </c>
      <c r="B1746" t="s">
        <v>1543</v>
      </c>
      <c r="C1746" s="4">
        <v>359338580000</v>
      </c>
      <c r="D1746" t="s">
        <v>4305</v>
      </c>
      <c r="G1746" s="174">
        <v>46143</v>
      </c>
      <c r="H1746">
        <v>65014520</v>
      </c>
      <c r="I1746">
        <v>65014520</v>
      </c>
      <c r="O1746" s="174">
        <v>46143</v>
      </c>
      <c r="S1746" t="s">
        <v>1544</v>
      </c>
      <c r="T1746" s="176" t="s">
        <v>64</v>
      </c>
      <c r="U1746" t="s">
        <v>65</v>
      </c>
      <c r="V1746" t="e">
        <f>_xlfn.XLOOKUP(UTILIZADAS[[#This Row],[Contacto1]],Tabla2[phone_number_dialed],Tabla2[status_name],,0)</f>
        <v>#N/A</v>
      </c>
    </row>
    <row r="1747" spans="1:22">
      <c r="A1747" t="s">
        <v>4305</v>
      </c>
      <c r="B1747" t="s">
        <v>4704</v>
      </c>
      <c r="C1747" s="4">
        <v>366050490000</v>
      </c>
      <c r="D1747" t="s">
        <v>4305</v>
      </c>
      <c r="G1747" s="174">
        <v>46143</v>
      </c>
      <c r="H1747">
        <v>65023465</v>
      </c>
      <c r="I1747">
        <v>65023465</v>
      </c>
      <c r="O1747" s="174">
        <v>46143</v>
      </c>
      <c r="S1747" t="s">
        <v>4705</v>
      </c>
      <c r="T1747" s="175" t="s">
        <v>64</v>
      </c>
      <c r="U1747" t="s">
        <v>65</v>
      </c>
      <c r="V1747" t="e">
        <f>_xlfn.XLOOKUP(UTILIZADAS[[#This Row],[Contacto1]],Tabla2[phone_number_dialed],Tabla2[status_name],,0)</f>
        <v>#N/A</v>
      </c>
    </row>
    <row r="1748" spans="1:22">
      <c r="A1748" t="s">
        <v>4305</v>
      </c>
      <c r="B1748" t="s">
        <v>1312</v>
      </c>
      <c r="C1748" s="4">
        <v>353377540000</v>
      </c>
      <c r="D1748" t="s">
        <v>4305</v>
      </c>
      <c r="G1748" s="174">
        <v>46143</v>
      </c>
      <c r="H1748">
        <v>65026286</v>
      </c>
      <c r="I1748">
        <v>65026286</v>
      </c>
      <c r="O1748" s="174">
        <v>46143</v>
      </c>
      <c r="S1748" t="s">
        <v>1313</v>
      </c>
      <c r="T1748" s="176" t="s">
        <v>64</v>
      </c>
      <c r="U1748" t="s">
        <v>65</v>
      </c>
      <c r="V1748" t="e">
        <f>_xlfn.XLOOKUP(UTILIZADAS[[#This Row],[Contacto1]],Tabla2[phone_number_dialed],Tabla2[status_name],,0)</f>
        <v>#N/A</v>
      </c>
    </row>
    <row r="1749" spans="1:22">
      <c r="A1749" t="s">
        <v>4305</v>
      </c>
      <c r="B1749" t="s">
        <v>4706</v>
      </c>
      <c r="C1749" s="4">
        <v>364004380000</v>
      </c>
      <c r="D1749" t="s">
        <v>4305</v>
      </c>
      <c r="G1749" s="174">
        <v>46143</v>
      </c>
      <c r="H1749">
        <v>65032446</v>
      </c>
      <c r="I1749">
        <v>65032446</v>
      </c>
      <c r="O1749" s="174">
        <v>46143</v>
      </c>
      <c r="S1749">
        <v>42228478</v>
      </c>
      <c r="T1749" s="91" t="s">
        <v>64</v>
      </c>
      <c r="U1749" t="s">
        <v>4319</v>
      </c>
      <c r="V1749" t="e">
        <f>_xlfn.XLOOKUP(UTILIZADAS[[#This Row],[Contacto1]],Tabla2[phone_number_dialed],Tabla2[status_name],,0)</f>
        <v>#N/A</v>
      </c>
    </row>
    <row r="1750" spans="1:22">
      <c r="A1750" t="s">
        <v>4305</v>
      </c>
      <c r="B1750" t="s">
        <v>4258</v>
      </c>
      <c r="C1750" s="4">
        <v>363045470000</v>
      </c>
      <c r="D1750" t="s">
        <v>4305</v>
      </c>
      <c r="G1750" s="174">
        <v>46143</v>
      </c>
      <c r="H1750">
        <v>65032955</v>
      </c>
      <c r="I1750">
        <v>65032955</v>
      </c>
      <c r="O1750" s="174">
        <v>46143</v>
      </c>
      <c r="S1750" t="s">
        <v>3913</v>
      </c>
      <c r="T1750" s="175" t="s">
        <v>64</v>
      </c>
      <c r="U1750" t="s">
        <v>65</v>
      </c>
      <c r="V1750" t="e">
        <f>_xlfn.XLOOKUP(UTILIZADAS[[#This Row],[Contacto1]],Tabla2[phone_number_dialed],Tabla2[status_name],,0)</f>
        <v>#N/A</v>
      </c>
    </row>
    <row r="1751" spans="1:22">
      <c r="A1751" t="s">
        <v>4305</v>
      </c>
      <c r="B1751" t="s">
        <v>2243</v>
      </c>
      <c r="C1751" s="4">
        <v>366032510000</v>
      </c>
      <c r="D1751" t="s">
        <v>4305</v>
      </c>
      <c r="G1751" s="174">
        <v>46143</v>
      </c>
      <c r="H1751">
        <v>65032955</v>
      </c>
      <c r="I1751">
        <v>65032955</v>
      </c>
      <c r="O1751" s="174">
        <v>46143</v>
      </c>
      <c r="S1751" t="s">
        <v>3781</v>
      </c>
      <c r="T1751" s="91" t="s">
        <v>64</v>
      </c>
      <c r="U1751" t="s">
        <v>4319</v>
      </c>
      <c r="V1751" t="e">
        <f>_xlfn.XLOOKUP(UTILIZADAS[[#This Row],[Contacto1]],Tabla2[phone_number_dialed],Tabla2[status_name],,0)</f>
        <v>#N/A</v>
      </c>
    </row>
    <row r="1752" spans="1:22">
      <c r="A1752" t="s">
        <v>4305</v>
      </c>
      <c r="B1752" t="s">
        <v>1484</v>
      </c>
      <c r="C1752" s="4">
        <v>356360130000</v>
      </c>
      <c r="D1752" t="s">
        <v>4305</v>
      </c>
      <c r="G1752" s="174">
        <v>46143</v>
      </c>
      <c r="H1752">
        <v>65033484</v>
      </c>
      <c r="I1752">
        <v>65033484</v>
      </c>
      <c r="O1752" s="174">
        <v>46143</v>
      </c>
      <c r="S1752" t="s">
        <v>1485</v>
      </c>
      <c r="T1752" s="176" t="s">
        <v>64</v>
      </c>
      <c r="U1752" t="s">
        <v>65</v>
      </c>
      <c r="V1752" t="e">
        <f>_xlfn.XLOOKUP(UTILIZADAS[[#This Row],[Contacto1]],Tabla2[phone_number_dialed],Tabla2[status_name],,0)</f>
        <v>#N/A</v>
      </c>
    </row>
    <row r="1753" spans="1:22">
      <c r="A1753" t="s">
        <v>4305</v>
      </c>
      <c r="B1753" t="s">
        <v>4707</v>
      </c>
      <c r="C1753" s="4">
        <v>369022980000</v>
      </c>
      <c r="D1753" t="s">
        <v>4305</v>
      </c>
      <c r="G1753" s="174">
        <v>46143</v>
      </c>
      <c r="H1753">
        <v>65035301</v>
      </c>
      <c r="I1753">
        <v>65035301</v>
      </c>
      <c r="O1753" s="174">
        <v>46143</v>
      </c>
      <c r="S1753" t="s">
        <v>4708</v>
      </c>
      <c r="T1753" s="91" t="s">
        <v>64</v>
      </c>
      <c r="U1753" t="s">
        <v>4319</v>
      </c>
      <c r="V1753" t="e">
        <f>_xlfn.XLOOKUP(UTILIZADAS[[#This Row],[Contacto1]],Tabla2[phone_number_dialed],Tabla2[status_name],,0)</f>
        <v>#N/A</v>
      </c>
    </row>
    <row r="1754" spans="1:22">
      <c r="A1754" t="s">
        <v>4305</v>
      </c>
      <c r="B1754" t="s">
        <v>4709</v>
      </c>
      <c r="C1754" s="4">
        <v>365029440000</v>
      </c>
      <c r="D1754" t="s">
        <v>4305</v>
      </c>
      <c r="G1754" s="174">
        <v>46143</v>
      </c>
      <c r="H1754">
        <v>65055421</v>
      </c>
      <c r="I1754">
        <v>65055421</v>
      </c>
      <c r="O1754" s="174">
        <v>46143</v>
      </c>
      <c r="S1754" t="s">
        <v>4710</v>
      </c>
      <c r="T1754" s="91" t="s">
        <v>64</v>
      </c>
      <c r="U1754" t="s">
        <v>4319</v>
      </c>
      <c r="V1754" t="e">
        <f>_xlfn.XLOOKUP(UTILIZADAS[[#This Row],[Contacto1]],Tabla2[phone_number_dialed],Tabla2[status_name],,0)</f>
        <v>#N/A</v>
      </c>
    </row>
    <row r="1755" spans="1:22">
      <c r="A1755" t="s">
        <v>4305</v>
      </c>
      <c r="B1755" t="s">
        <v>4711</v>
      </c>
      <c r="C1755" s="4">
        <v>369028250000</v>
      </c>
      <c r="D1755" t="s">
        <v>4305</v>
      </c>
      <c r="G1755" s="174">
        <v>46143</v>
      </c>
      <c r="H1755">
        <v>65065945</v>
      </c>
      <c r="I1755">
        <v>65065945</v>
      </c>
      <c r="O1755" s="174">
        <v>46143</v>
      </c>
      <c r="S1755" t="s">
        <v>4712</v>
      </c>
      <c r="T1755" s="91" t="s">
        <v>64</v>
      </c>
      <c r="U1755" t="s">
        <v>4319</v>
      </c>
      <c r="V1755" t="e">
        <f>_xlfn.XLOOKUP(UTILIZADAS[[#This Row],[Contacto1]],Tabla2[phone_number_dialed],Tabla2[status_name],,0)</f>
        <v>#N/A</v>
      </c>
    </row>
    <row r="1756" spans="1:22">
      <c r="A1756" t="s">
        <v>4305</v>
      </c>
      <c r="B1756" t="s">
        <v>2297</v>
      </c>
      <c r="C1756" s="4">
        <v>369040250000</v>
      </c>
      <c r="D1756" t="s">
        <v>4305</v>
      </c>
      <c r="G1756" s="174">
        <v>46143</v>
      </c>
      <c r="H1756">
        <v>65077219</v>
      </c>
      <c r="I1756">
        <v>65077219</v>
      </c>
      <c r="O1756" s="174">
        <v>46143</v>
      </c>
      <c r="S1756" t="s">
        <v>4275</v>
      </c>
      <c r="T1756" s="175" t="s">
        <v>64</v>
      </c>
      <c r="U1756" t="s">
        <v>65</v>
      </c>
      <c r="V1756" t="e">
        <f>_xlfn.XLOOKUP(UTILIZADAS[[#This Row],[Contacto1]],Tabla2[phone_number_dialed],Tabla2[status_name],,0)</f>
        <v>#N/A</v>
      </c>
    </row>
    <row r="1757" spans="1:22">
      <c r="A1757" t="s">
        <v>4305</v>
      </c>
      <c r="B1757" t="s">
        <v>2219</v>
      </c>
      <c r="C1757" s="4">
        <v>362025790000</v>
      </c>
      <c r="D1757" t="s">
        <v>4305</v>
      </c>
      <c r="G1757" s="174">
        <v>46143</v>
      </c>
      <c r="H1757">
        <v>65081748</v>
      </c>
      <c r="I1757">
        <v>65081748</v>
      </c>
      <c r="O1757" s="174">
        <v>46143</v>
      </c>
      <c r="S1757">
        <v>180703524</v>
      </c>
      <c r="T1757" s="176" t="s">
        <v>64</v>
      </c>
      <c r="U1757" t="s">
        <v>65</v>
      </c>
      <c r="V1757" t="e">
        <f>_xlfn.XLOOKUP(UTILIZADAS[[#This Row],[Contacto1]],Tabla2[phone_number_dialed],Tabla2[status_name],,0)</f>
        <v>#N/A</v>
      </c>
    </row>
    <row r="1758" spans="1:22">
      <c r="A1758" t="s">
        <v>4305</v>
      </c>
      <c r="B1758" t="s">
        <v>4713</v>
      </c>
      <c r="C1758" s="4">
        <v>363083850000</v>
      </c>
      <c r="D1758" t="s">
        <v>4305</v>
      </c>
      <c r="G1758" s="174">
        <v>46143</v>
      </c>
      <c r="H1758">
        <v>65085834</v>
      </c>
      <c r="I1758">
        <v>65085834</v>
      </c>
      <c r="O1758" s="174">
        <v>46143</v>
      </c>
      <c r="S1758" t="s">
        <v>4714</v>
      </c>
      <c r="T1758" s="175" t="s">
        <v>81</v>
      </c>
      <c r="U1758" t="s">
        <v>65</v>
      </c>
      <c r="V1758" t="e">
        <f>_xlfn.XLOOKUP(UTILIZADAS[[#This Row],[Contacto1]],Tabla2[phone_number_dialed],Tabla2[status_name],,0)</f>
        <v>#N/A</v>
      </c>
    </row>
    <row r="1759" spans="1:22">
      <c r="A1759" t="s">
        <v>4305</v>
      </c>
      <c r="B1759" t="s">
        <v>4715</v>
      </c>
      <c r="C1759" s="4">
        <v>366093870000</v>
      </c>
      <c r="D1759" t="s">
        <v>4305</v>
      </c>
      <c r="G1759" s="174">
        <v>46143</v>
      </c>
      <c r="H1759">
        <v>65092300</v>
      </c>
      <c r="I1759">
        <v>65092300</v>
      </c>
      <c r="O1759" s="174">
        <v>46143</v>
      </c>
      <c r="S1759" t="s">
        <v>4716</v>
      </c>
      <c r="T1759" s="176" t="s">
        <v>64</v>
      </c>
      <c r="U1759" t="s">
        <v>65</v>
      </c>
      <c r="V1759" t="e">
        <f>_xlfn.XLOOKUP(UTILIZADAS[[#This Row],[Contacto1]],Tabla2[phone_number_dialed],Tabla2[status_name],,0)</f>
        <v>#N/A</v>
      </c>
    </row>
    <row r="1760" spans="1:22">
      <c r="A1760" t="s">
        <v>4305</v>
      </c>
      <c r="B1760" t="s">
        <v>2250</v>
      </c>
      <c r="C1760" s="4">
        <v>362030440000</v>
      </c>
      <c r="D1760" t="s">
        <v>4305</v>
      </c>
      <c r="G1760" s="174">
        <v>46143</v>
      </c>
      <c r="H1760">
        <v>65095224</v>
      </c>
      <c r="I1760">
        <v>65095224</v>
      </c>
      <c r="O1760" s="174">
        <v>46143</v>
      </c>
      <c r="S1760" t="s">
        <v>3794</v>
      </c>
      <c r="T1760" s="175" t="s">
        <v>64</v>
      </c>
      <c r="U1760" t="s">
        <v>65</v>
      </c>
      <c r="V1760" t="e">
        <f>_xlfn.XLOOKUP(UTILIZADAS[[#This Row],[Contacto1]],Tabla2[phone_number_dialed],Tabla2[status_name],,0)</f>
        <v>#N/A</v>
      </c>
    </row>
    <row r="1761" spans="1:22">
      <c r="A1761" t="s">
        <v>4305</v>
      </c>
      <c r="B1761" t="s">
        <v>1394</v>
      </c>
      <c r="C1761" s="4">
        <v>354371690000</v>
      </c>
      <c r="D1761" t="s">
        <v>4305</v>
      </c>
      <c r="G1761" s="174">
        <v>46143</v>
      </c>
      <c r="H1761">
        <v>65099454</v>
      </c>
      <c r="I1761">
        <v>65099454</v>
      </c>
      <c r="O1761" s="174">
        <v>46143</v>
      </c>
      <c r="S1761" t="s">
        <v>1395</v>
      </c>
      <c r="T1761" s="176" t="s">
        <v>64</v>
      </c>
      <c r="U1761" t="s">
        <v>65</v>
      </c>
      <c r="V1761" t="e">
        <f>_xlfn.XLOOKUP(UTILIZADAS[[#This Row],[Contacto1]],Tabla2[phone_number_dialed],Tabla2[status_name],,0)</f>
        <v>#N/A</v>
      </c>
    </row>
    <row r="1762" spans="1:22">
      <c r="A1762" t="s">
        <v>4305</v>
      </c>
      <c r="B1762" t="s">
        <v>521</v>
      </c>
      <c r="C1762" s="4">
        <v>359363180000</v>
      </c>
      <c r="D1762" t="s">
        <v>4305</v>
      </c>
      <c r="G1762" s="174">
        <v>46143</v>
      </c>
      <c r="H1762">
        <v>65099454</v>
      </c>
      <c r="I1762">
        <v>65099454</v>
      </c>
      <c r="O1762" s="174">
        <v>46143</v>
      </c>
      <c r="S1762" t="s">
        <v>522</v>
      </c>
      <c r="T1762" s="91" t="s">
        <v>64</v>
      </c>
      <c r="U1762" t="s">
        <v>593</v>
      </c>
      <c r="V1762" t="e">
        <f>_xlfn.XLOOKUP(UTILIZADAS[[#This Row],[Contacto1]],Tabla2[phone_number_dialed],Tabla2[status_name],,0)</f>
        <v>#N/A</v>
      </c>
    </row>
    <row r="1763" spans="1:22">
      <c r="A1763" t="s">
        <v>4305</v>
      </c>
      <c r="B1763" t="s">
        <v>4113</v>
      </c>
      <c r="C1763" s="4">
        <v>352375580000</v>
      </c>
      <c r="D1763" t="s">
        <v>4305</v>
      </c>
      <c r="G1763" s="174">
        <v>46143</v>
      </c>
      <c r="H1763">
        <v>65101667</v>
      </c>
      <c r="I1763">
        <v>65101667</v>
      </c>
      <c r="O1763" s="174">
        <v>46143</v>
      </c>
      <c r="S1763" t="s">
        <v>3626</v>
      </c>
      <c r="T1763" s="175" t="s">
        <v>64</v>
      </c>
      <c r="U1763" t="s">
        <v>65</v>
      </c>
      <c r="V1763" t="e">
        <f>_xlfn.XLOOKUP(UTILIZADAS[[#This Row],[Contacto1]],Tabla2[phone_number_dialed],Tabla2[status_name],,0)</f>
        <v>#N/A</v>
      </c>
    </row>
    <row r="1764" spans="1:22">
      <c r="A1764" t="s">
        <v>4305</v>
      </c>
      <c r="B1764" t="s">
        <v>4717</v>
      </c>
      <c r="C1764" s="4">
        <v>364075060000</v>
      </c>
      <c r="D1764" t="s">
        <v>4305</v>
      </c>
      <c r="G1764" s="174">
        <v>46143</v>
      </c>
      <c r="H1764">
        <v>65106195</v>
      </c>
      <c r="I1764">
        <v>65106195</v>
      </c>
      <c r="O1764" s="174">
        <v>46143</v>
      </c>
      <c r="S1764" t="s">
        <v>4718</v>
      </c>
      <c r="T1764" s="176" t="s">
        <v>64</v>
      </c>
      <c r="U1764" t="s">
        <v>65</v>
      </c>
      <c r="V1764" t="e">
        <f>_xlfn.XLOOKUP(UTILIZADAS[[#This Row],[Contacto1]],Tabla2[phone_number_dialed],Tabla2[status_name],,0)</f>
        <v>#N/A</v>
      </c>
    </row>
    <row r="1765" spans="1:22">
      <c r="A1765" t="s">
        <v>4305</v>
      </c>
      <c r="B1765" t="s">
        <v>1388</v>
      </c>
      <c r="C1765" s="4">
        <v>355373180000</v>
      </c>
      <c r="D1765" t="s">
        <v>4305</v>
      </c>
      <c r="G1765" s="174">
        <v>46143</v>
      </c>
      <c r="H1765">
        <v>65112127</v>
      </c>
      <c r="I1765">
        <v>65112127</v>
      </c>
      <c r="O1765" s="174">
        <v>46143</v>
      </c>
      <c r="S1765" t="s">
        <v>1389</v>
      </c>
      <c r="T1765" s="175" t="s">
        <v>64</v>
      </c>
      <c r="U1765" t="s">
        <v>65</v>
      </c>
      <c r="V1765" t="e">
        <f>_xlfn.XLOOKUP(UTILIZADAS[[#This Row],[Contacto1]],Tabla2[phone_number_dialed],Tabla2[status_name],,0)</f>
        <v>#N/A</v>
      </c>
    </row>
    <row r="1766" spans="1:22">
      <c r="A1766" t="s">
        <v>4305</v>
      </c>
      <c r="B1766" t="s">
        <v>1318</v>
      </c>
      <c r="C1766" s="4">
        <v>357370650000</v>
      </c>
      <c r="D1766" t="s">
        <v>4305</v>
      </c>
      <c r="G1766" s="174">
        <v>46143</v>
      </c>
      <c r="H1766">
        <v>65116266</v>
      </c>
      <c r="I1766">
        <v>65116266</v>
      </c>
      <c r="O1766" s="174">
        <v>46143</v>
      </c>
      <c r="S1766" t="s">
        <v>1319</v>
      </c>
      <c r="T1766" s="176" t="s">
        <v>64</v>
      </c>
      <c r="U1766" t="s">
        <v>65</v>
      </c>
      <c r="V1766" t="e">
        <f>_xlfn.XLOOKUP(UTILIZADAS[[#This Row],[Contacto1]],Tabla2[phone_number_dialed],Tabla2[status_name],,0)</f>
        <v>#N/A</v>
      </c>
    </row>
    <row r="1767" spans="1:22">
      <c r="A1767" t="s">
        <v>4305</v>
      </c>
      <c r="B1767" t="s">
        <v>4719</v>
      </c>
      <c r="C1767" s="4">
        <v>366080900000</v>
      </c>
      <c r="D1767" t="s">
        <v>4305</v>
      </c>
      <c r="G1767" s="174">
        <v>46143</v>
      </c>
      <c r="H1767">
        <v>65122191</v>
      </c>
      <c r="I1767">
        <v>65122191</v>
      </c>
      <c r="O1767" s="174">
        <v>46143</v>
      </c>
      <c r="S1767" t="s">
        <v>4720</v>
      </c>
      <c r="T1767" s="175" t="s">
        <v>64</v>
      </c>
      <c r="U1767" t="s">
        <v>65</v>
      </c>
      <c r="V1767" t="e">
        <f>_xlfn.XLOOKUP(UTILIZADAS[[#This Row],[Contacto1]],Tabla2[phone_number_dialed],Tabla2[status_name],,0)</f>
        <v>#N/A</v>
      </c>
    </row>
    <row r="1768" spans="1:22">
      <c r="A1768" t="s">
        <v>4305</v>
      </c>
      <c r="B1768" t="s">
        <v>4148</v>
      </c>
      <c r="C1768" s="4">
        <v>361006550000</v>
      </c>
      <c r="D1768" t="s">
        <v>4305</v>
      </c>
      <c r="G1768" s="174">
        <v>46143</v>
      </c>
      <c r="H1768">
        <v>65125950</v>
      </c>
      <c r="I1768">
        <v>65125950</v>
      </c>
      <c r="O1768" s="174">
        <v>46143</v>
      </c>
      <c r="S1768" t="s">
        <v>3692</v>
      </c>
      <c r="T1768" s="176" t="s">
        <v>64</v>
      </c>
      <c r="U1768" t="s">
        <v>65</v>
      </c>
      <c r="V1768" t="e">
        <f>_xlfn.XLOOKUP(UTILIZADAS[[#This Row],[Contacto1]],Tabla2[phone_number_dialed],Tabla2[status_name],,0)</f>
        <v>#N/A</v>
      </c>
    </row>
    <row r="1769" spans="1:22">
      <c r="A1769" t="s">
        <v>4305</v>
      </c>
      <c r="B1769" t="s">
        <v>4721</v>
      </c>
      <c r="C1769" s="4">
        <v>361016470000</v>
      </c>
      <c r="D1769" t="s">
        <v>4305</v>
      </c>
      <c r="G1769" s="174">
        <v>46143</v>
      </c>
      <c r="H1769">
        <v>65132135</v>
      </c>
      <c r="I1769">
        <v>65132135</v>
      </c>
      <c r="O1769" s="174">
        <v>46143</v>
      </c>
      <c r="S1769" t="s">
        <v>4722</v>
      </c>
      <c r="T1769" s="91" t="s">
        <v>64</v>
      </c>
      <c r="U1769" t="s">
        <v>4319</v>
      </c>
      <c r="V1769" t="e">
        <f>_xlfn.XLOOKUP(UTILIZADAS[[#This Row],[Contacto1]],Tabla2[phone_number_dialed],Tabla2[status_name],,0)</f>
        <v>#N/A</v>
      </c>
    </row>
    <row r="1770" spans="1:22">
      <c r="A1770" t="s">
        <v>4305</v>
      </c>
      <c r="B1770" t="s">
        <v>1378</v>
      </c>
      <c r="C1770" s="4">
        <v>358371670000</v>
      </c>
      <c r="D1770" t="s">
        <v>4305</v>
      </c>
      <c r="G1770" s="174">
        <v>46143</v>
      </c>
      <c r="H1770">
        <v>65141568</v>
      </c>
      <c r="I1770">
        <v>65141568</v>
      </c>
      <c r="O1770" s="174">
        <v>46143</v>
      </c>
      <c r="S1770" t="s">
        <v>1379</v>
      </c>
      <c r="T1770" s="175" t="s">
        <v>64</v>
      </c>
      <c r="U1770" t="s">
        <v>65</v>
      </c>
      <c r="V1770" t="e">
        <f>_xlfn.XLOOKUP(UTILIZADAS[[#This Row],[Contacto1]],Tabla2[phone_number_dialed],Tabla2[status_name],,0)</f>
        <v>#N/A</v>
      </c>
    </row>
    <row r="1771" spans="1:22">
      <c r="A1771" t="s">
        <v>4305</v>
      </c>
      <c r="B1771" t="s">
        <v>157</v>
      </c>
      <c r="C1771" s="4">
        <v>285057050000</v>
      </c>
      <c r="D1771" t="s">
        <v>4305</v>
      </c>
      <c r="G1771" s="174">
        <v>46143</v>
      </c>
      <c r="H1771">
        <v>65149033</v>
      </c>
      <c r="I1771">
        <v>65149033</v>
      </c>
      <c r="O1771" s="174">
        <v>46143</v>
      </c>
      <c r="S1771" t="s">
        <v>158</v>
      </c>
      <c r="T1771" s="176" t="s">
        <v>64</v>
      </c>
      <c r="U1771" t="s">
        <v>65</v>
      </c>
      <c r="V1771" t="e">
        <f>_xlfn.XLOOKUP(UTILIZADAS[[#This Row],[Contacto1]],Tabla2[phone_number_dialed],Tabla2[status_name],,0)</f>
        <v>#N/A</v>
      </c>
    </row>
    <row r="1772" spans="1:22">
      <c r="A1772" t="s">
        <v>4305</v>
      </c>
      <c r="B1772" t="s">
        <v>4723</v>
      </c>
      <c r="C1772" s="4">
        <v>361056590000</v>
      </c>
      <c r="D1772" t="s">
        <v>4305</v>
      </c>
      <c r="G1772" s="174">
        <v>46143</v>
      </c>
      <c r="H1772">
        <v>65151500</v>
      </c>
      <c r="I1772">
        <v>65151500</v>
      </c>
      <c r="O1772" s="174">
        <v>46143</v>
      </c>
      <c r="S1772" t="s">
        <v>4724</v>
      </c>
      <c r="T1772" s="175" t="s">
        <v>64</v>
      </c>
      <c r="U1772" t="s">
        <v>65</v>
      </c>
      <c r="V1772" t="e">
        <f>_xlfn.XLOOKUP(UTILIZADAS[[#This Row],[Contacto1]],Tabla2[phone_number_dialed],Tabla2[status_name],,0)</f>
        <v>#N/A</v>
      </c>
    </row>
    <row r="1773" spans="1:22">
      <c r="A1773" t="s">
        <v>4305</v>
      </c>
      <c r="B1773" t="s">
        <v>4725</v>
      </c>
      <c r="C1773" s="4">
        <v>366014760000</v>
      </c>
      <c r="D1773" t="s">
        <v>4305</v>
      </c>
      <c r="G1773" s="174">
        <v>46143</v>
      </c>
      <c r="H1773">
        <v>65160807</v>
      </c>
      <c r="I1773">
        <v>65160807</v>
      </c>
      <c r="O1773" s="174">
        <v>46143</v>
      </c>
      <c r="S1773" t="s">
        <v>4726</v>
      </c>
      <c r="T1773" s="91" t="s">
        <v>64</v>
      </c>
      <c r="U1773" t="s">
        <v>4319</v>
      </c>
      <c r="V1773" t="e">
        <f>_xlfn.XLOOKUP(UTILIZADAS[[#This Row],[Contacto1]],Tabla2[phone_number_dialed],Tabla2[status_name],,0)</f>
        <v>#N/A</v>
      </c>
    </row>
    <row r="1774" spans="1:22">
      <c r="A1774" t="s">
        <v>4305</v>
      </c>
      <c r="B1774" t="s">
        <v>4727</v>
      </c>
      <c r="C1774" s="4">
        <v>366065250000</v>
      </c>
      <c r="D1774" t="s">
        <v>4305</v>
      </c>
      <c r="G1774" s="174">
        <v>46143</v>
      </c>
      <c r="H1774">
        <v>65181113</v>
      </c>
      <c r="I1774">
        <v>65181113</v>
      </c>
      <c r="O1774" s="174">
        <v>46143</v>
      </c>
      <c r="S1774" t="s">
        <v>4728</v>
      </c>
      <c r="T1774" s="176" t="s">
        <v>64</v>
      </c>
      <c r="U1774" t="s">
        <v>65</v>
      </c>
      <c r="V1774" t="e">
        <f>_xlfn.XLOOKUP(UTILIZADAS[[#This Row],[Contacto1]],Tabla2[phone_number_dialed],Tabla2[status_name],,0)</f>
        <v>#N/A</v>
      </c>
    </row>
    <row r="1775" spans="1:22">
      <c r="A1775" t="s">
        <v>4305</v>
      </c>
      <c r="B1775" t="s">
        <v>2185</v>
      </c>
      <c r="C1775" s="4">
        <v>357386290000</v>
      </c>
      <c r="D1775" t="s">
        <v>4305</v>
      </c>
      <c r="G1775" s="174">
        <v>46143</v>
      </c>
      <c r="H1775">
        <v>65190440</v>
      </c>
      <c r="I1775">
        <v>65190440</v>
      </c>
      <c r="O1775" s="174">
        <v>46143</v>
      </c>
      <c r="S1775" t="s">
        <v>3664</v>
      </c>
      <c r="T1775" s="175" t="s">
        <v>64</v>
      </c>
      <c r="U1775" t="s">
        <v>65</v>
      </c>
      <c r="V1775" t="e">
        <f>_xlfn.XLOOKUP(UTILIZADAS[[#This Row],[Contacto1]],Tabla2[phone_number_dialed],Tabla2[status_name],,0)</f>
        <v>#N/A</v>
      </c>
    </row>
    <row r="1776" spans="1:22">
      <c r="A1776" t="s">
        <v>4305</v>
      </c>
      <c r="B1776" t="s">
        <v>4729</v>
      </c>
      <c r="C1776" s="4">
        <v>354114390000</v>
      </c>
      <c r="D1776" t="s">
        <v>4305</v>
      </c>
      <c r="G1776" s="174">
        <v>46143</v>
      </c>
      <c r="H1776">
        <v>65209719</v>
      </c>
      <c r="I1776">
        <v>65209719</v>
      </c>
      <c r="O1776" s="174">
        <v>46143</v>
      </c>
      <c r="S1776" t="s">
        <v>4730</v>
      </c>
      <c r="T1776" s="176" t="s">
        <v>85</v>
      </c>
      <c r="U1776" t="s">
        <v>65</v>
      </c>
      <c r="V1776" t="e">
        <f>_xlfn.XLOOKUP(UTILIZADAS[[#This Row],[Contacto1]],Tabla2[phone_number_dialed],Tabla2[status_name],,0)</f>
        <v>#N/A</v>
      </c>
    </row>
    <row r="1777" spans="1:22">
      <c r="A1777" t="s">
        <v>4305</v>
      </c>
      <c r="B1777" t="s">
        <v>4191</v>
      </c>
      <c r="C1777" s="4">
        <v>364028150000</v>
      </c>
      <c r="D1777" t="s">
        <v>4305</v>
      </c>
      <c r="G1777" s="174">
        <v>46143</v>
      </c>
      <c r="H1777">
        <v>65215997</v>
      </c>
      <c r="I1777">
        <v>65215997</v>
      </c>
      <c r="O1777" s="174">
        <v>46143</v>
      </c>
      <c r="S1777" t="s">
        <v>3773</v>
      </c>
      <c r="T1777" s="91" t="s">
        <v>64</v>
      </c>
      <c r="U1777" t="s">
        <v>4319</v>
      </c>
      <c r="V1777" t="e">
        <f>_xlfn.XLOOKUP(UTILIZADAS[[#This Row],[Contacto1]],Tabla2[phone_number_dialed],Tabla2[status_name],,0)</f>
        <v>#N/A</v>
      </c>
    </row>
    <row r="1778" spans="1:22">
      <c r="A1778" t="s">
        <v>4305</v>
      </c>
      <c r="B1778" t="s">
        <v>2237</v>
      </c>
      <c r="C1778" s="4">
        <v>362027850000</v>
      </c>
      <c r="D1778" t="s">
        <v>4305</v>
      </c>
      <c r="G1778" s="174">
        <v>46143</v>
      </c>
      <c r="H1778">
        <v>65222013</v>
      </c>
      <c r="I1778">
        <v>65222013</v>
      </c>
      <c r="O1778" s="174">
        <v>46143</v>
      </c>
      <c r="S1778" t="s">
        <v>3772</v>
      </c>
      <c r="T1778" s="175" t="s">
        <v>84</v>
      </c>
      <c r="U1778" t="s">
        <v>65</v>
      </c>
      <c r="V1778" t="e">
        <f>_xlfn.XLOOKUP(UTILIZADAS[[#This Row],[Contacto1]],Tabla2[phone_number_dialed],Tabla2[status_name],,0)</f>
        <v>#N/A</v>
      </c>
    </row>
    <row r="1779" spans="1:22">
      <c r="A1779" t="s">
        <v>4305</v>
      </c>
      <c r="B1779" t="s">
        <v>4731</v>
      </c>
      <c r="C1779" s="4">
        <v>367071610000</v>
      </c>
      <c r="D1779" t="s">
        <v>4305</v>
      </c>
      <c r="G1779" s="174">
        <v>46143</v>
      </c>
      <c r="H1779">
        <v>65224736</v>
      </c>
      <c r="I1779">
        <v>65224736</v>
      </c>
      <c r="O1779" s="174">
        <v>46143</v>
      </c>
      <c r="S1779" t="s">
        <v>4287</v>
      </c>
      <c r="T1779" s="176" t="s">
        <v>2334</v>
      </c>
      <c r="U1779" t="s">
        <v>65</v>
      </c>
      <c r="V1779" t="e">
        <f>_xlfn.XLOOKUP(UTILIZADAS[[#This Row],[Contacto1]],Tabla2[phone_number_dialed],Tabla2[status_name],,0)</f>
        <v>#N/A</v>
      </c>
    </row>
    <row r="1780" spans="1:22">
      <c r="A1780" t="s">
        <v>4305</v>
      </c>
      <c r="B1780" t="s">
        <v>4133</v>
      </c>
      <c r="C1780" s="4">
        <v>351262510000</v>
      </c>
      <c r="D1780" t="s">
        <v>4305</v>
      </c>
      <c r="G1780" s="174">
        <v>46143</v>
      </c>
      <c r="H1780">
        <v>65227543</v>
      </c>
      <c r="I1780">
        <v>65227543</v>
      </c>
      <c r="O1780" s="174">
        <v>46143</v>
      </c>
      <c r="S1780" t="s">
        <v>3668</v>
      </c>
      <c r="T1780" s="175" t="s">
        <v>64</v>
      </c>
      <c r="U1780" t="s">
        <v>65</v>
      </c>
      <c r="V1780" t="e">
        <f>_xlfn.XLOOKUP(UTILIZADAS[[#This Row],[Contacto1]],Tabla2[phone_number_dialed],Tabla2[status_name],,0)</f>
        <v>#N/A</v>
      </c>
    </row>
    <row r="1781" spans="1:22">
      <c r="A1781" t="s">
        <v>4305</v>
      </c>
      <c r="B1781" t="s">
        <v>4732</v>
      </c>
      <c r="C1781" s="4">
        <v>356242740000</v>
      </c>
      <c r="D1781" t="s">
        <v>4305</v>
      </c>
      <c r="G1781" s="174">
        <v>46143</v>
      </c>
      <c r="H1781">
        <v>65228645</v>
      </c>
      <c r="I1781">
        <v>65228645</v>
      </c>
      <c r="O1781" s="174">
        <v>46143</v>
      </c>
      <c r="S1781" t="s">
        <v>4733</v>
      </c>
      <c r="T1781" s="176" t="s">
        <v>64</v>
      </c>
      <c r="U1781" t="s">
        <v>65</v>
      </c>
      <c r="V1781" t="e">
        <f>_xlfn.XLOOKUP(UTILIZADAS[[#This Row],[Contacto1]],Tabla2[phone_number_dialed],Tabla2[status_name],,0)</f>
        <v>#N/A</v>
      </c>
    </row>
    <row r="1782" spans="1:22">
      <c r="A1782" t="s">
        <v>4305</v>
      </c>
      <c r="B1782" t="s">
        <v>4734</v>
      </c>
      <c r="C1782" s="4">
        <v>365059580000</v>
      </c>
      <c r="D1782" t="s">
        <v>4305</v>
      </c>
      <c r="G1782" s="174">
        <v>46143</v>
      </c>
      <c r="H1782">
        <v>65268484</v>
      </c>
      <c r="I1782">
        <v>65268484</v>
      </c>
      <c r="O1782" s="174">
        <v>46143</v>
      </c>
      <c r="S1782" t="s">
        <v>4735</v>
      </c>
      <c r="T1782" s="175" t="s">
        <v>64</v>
      </c>
      <c r="U1782" t="s">
        <v>65</v>
      </c>
      <c r="V1782" t="e">
        <f>_xlfn.XLOOKUP(UTILIZADAS[[#This Row],[Contacto1]],Tabla2[phone_number_dialed],Tabla2[status_name],,0)</f>
        <v>#N/A</v>
      </c>
    </row>
    <row r="1783" spans="1:22">
      <c r="A1783" t="s">
        <v>4305</v>
      </c>
      <c r="B1783" t="s">
        <v>4736</v>
      </c>
      <c r="C1783" s="4">
        <v>369092440000</v>
      </c>
      <c r="D1783" t="s">
        <v>4305</v>
      </c>
      <c r="G1783" s="174">
        <v>46143</v>
      </c>
      <c r="H1783">
        <v>65271425</v>
      </c>
      <c r="I1783">
        <v>65271425</v>
      </c>
      <c r="O1783" s="174">
        <v>46143</v>
      </c>
      <c r="S1783" t="s">
        <v>4737</v>
      </c>
      <c r="T1783" s="176" t="s">
        <v>85</v>
      </c>
      <c r="U1783" t="s">
        <v>65</v>
      </c>
      <c r="V1783" t="e">
        <f>_xlfn.XLOOKUP(UTILIZADAS[[#This Row],[Contacto1]],Tabla2[phone_number_dialed],Tabla2[status_name],,0)</f>
        <v>#N/A</v>
      </c>
    </row>
    <row r="1784" spans="1:22">
      <c r="A1784" t="s">
        <v>4305</v>
      </c>
      <c r="B1784" t="s">
        <v>4738</v>
      </c>
      <c r="C1784" s="4">
        <v>367037840000</v>
      </c>
      <c r="D1784" t="s">
        <v>4305</v>
      </c>
      <c r="G1784" s="174">
        <v>46143</v>
      </c>
      <c r="H1784">
        <v>65286732</v>
      </c>
      <c r="I1784">
        <v>65286732</v>
      </c>
      <c r="O1784" s="174">
        <v>46143</v>
      </c>
      <c r="S1784" t="s">
        <v>4739</v>
      </c>
      <c r="T1784" s="175" t="s">
        <v>64</v>
      </c>
      <c r="U1784" t="s">
        <v>65</v>
      </c>
      <c r="V1784" t="e">
        <f>_xlfn.XLOOKUP(UTILIZADAS[[#This Row],[Contacto1]],Tabla2[phone_number_dialed],Tabla2[status_name],,0)</f>
        <v>#N/A</v>
      </c>
    </row>
    <row r="1785" spans="1:22">
      <c r="A1785" t="s">
        <v>4305</v>
      </c>
      <c r="B1785" t="s">
        <v>1556</v>
      </c>
      <c r="C1785" s="4">
        <v>356348370000</v>
      </c>
      <c r="D1785" t="s">
        <v>4305</v>
      </c>
      <c r="G1785" s="174">
        <v>46143</v>
      </c>
      <c r="H1785">
        <v>65287756</v>
      </c>
      <c r="I1785">
        <v>65287756</v>
      </c>
      <c r="O1785" s="174">
        <v>46143</v>
      </c>
      <c r="S1785" t="s">
        <v>1557</v>
      </c>
      <c r="T1785" s="176" t="s">
        <v>64</v>
      </c>
      <c r="U1785" t="s">
        <v>65</v>
      </c>
      <c r="V1785" t="e">
        <f>_xlfn.XLOOKUP(UTILIZADAS[[#This Row],[Contacto1]],Tabla2[phone_number_dialed],Tabla2[status_name],,0)</f>
        <v>#N/A</v>
      </c>
    </row>
    <row r="1786" spans="1:22">
      <c r="A1786" t="s">
        <v>4305</v>
      </c>
      <c r="B1786" t="s">
        <v>4145</v>
      </c>
      <c r="C1786" s="4">
        <v>363016620000</v>
      </c>
      <c r="D1786" t="s">
        <v>4305</v>
      </c>
      <c r="G1786" s="174">
        <v>46143</v>
      </c>
      <c r="H1786">
        <v>65289981</v>
      </c>
      <c r="I1786">
        <v>65289981</v>
      </c>
      <c r="O1786" s="174">
        <v>46143</v>
      </c>
      <c r="S1786" t="s">
        <v>3683</v>
      </c>
      <c r="T1786" s="175" t="s">
        <v>64</v>
      </c>
      <c r="U1786" t="s">
        <v>65</v>
      </c>
      <c r="V1786" t="e">
        <f>_xlfn.XLOOKUP(UTILIZADAS[[#This Row],[Contacto1]],Tabla2[phone_number_dialed],Tabla2[status_name],,0)</f>
        <v>#N/A</v>
      </c>
    </row>
    <row r="1787" spans="1:22">
      <c r="A1787" t="s">
        <v>4305</v>
      </c>
      <c r="B1787" t="s">
        <v>4740</v>
      </c>
      <c r="C1787" s="4">
        <v>363053950000</v>
      </c>
      <c r="D1787" t="s">
        <v>4305</v>
      </c>
      <c r="G1787" s="174">
        <v>46143</v>
      </c>
      <c r="H1787">
        <v>65294266</v>
      </c>
      <c r="I1787">
        <v>65294266</v>
      </c>
      <c r="O1787" s="174">
        <v>46143</v>
      </c>
      <c r="S1787" t="s">
        <v>4741</v>
      </c>
      <c r="T1787" s="176" t="s">
        <v>64</v>
      </c>
      <c r="U1787" t="s">
        <v>65</v>
      </c>
      <c r="V1787" t="e">
        <f>_xlfn.XLOOKUP(UTILIZADAS[[#This Row],[Contacto1]],Tabla2[phone_number_dialed],Tabla2[status_name],,0)</f>
        <v>#N/A</v>
      </c>
    </row>
    <row r="1788" spans="1:22">
      <c r="A1788" t="s">
        <v>4305</v>
      </c>
      <c r="B1788" t="s">
        <v>2282</v>
      </c>
      <c r="C1788" s="4">
        <v>361019970000</v>
      </c>
      <c r="D1788" t="s">
        <v>4305</v>
      </c>
      <c r="G1788" s="174">
        <v>46143</v>
      </c>
      <c r="H1788">
        <v>65302840</v>
      </c>
      <c r="I1788">
        <v>65302840</v>
      </c>
      <c r="O1788" s="174">
        <v>46143</v>
      </c>
      <c r="S1788" t="s">
        <v>3846</v>
      </c>
      <c r="T1788" s="175" t="s">
        <v>64</v>
      </c>
      <c r="U1788" t="s">
        <v>65</v>
      </c>
      <c r="V1788" t="e">
        <f>_xlfn.XLOOKUP(UTILIZADAS[[#This Row],[Contacto1]],Tabla2[phone_number_dialed],Tabla2[status_name],,0)</f>
        <v>#N/A</v>
      </c>
    </row>
    <row r="1789" spans="1:22">
      <c r="A1789" t="s">
        <v>4305</v>
      </c>
      <c r="B1789" t="s">
        <v>4742</v>
      </c>
      <c r="C1789" s="4">
        <v>145002040000</v>
      </c>
      <c r="D1789" t="s">
        <v>4305</v>
      </c>
      <c r="G1789" s="174">
        <v>46143</v>
      </c>
      <c r="H1789">
        <v>65308699</v>
      </c>
      <c r="I1789">
        <v>65308699</v>
      </c>
      <c r="O1789" s="174">
        <v>46143</v>
      </c>
      <c r="S1789" t="s">
        <v>4743</v>
      </c>
      <c r="T1789" s="176" t="s">
        <v>64</v>
      </c>
      <c r="U1789" t="s">
        <v>65</v>
      </c>
      <c r="V1789" t="e">
        <f>_xlfn.XLOOKUP(UTILIZADAS[[#This Row],[Contacto1]],Tabla2[phone_number_dialed],Tabla2[status_name],,0)</f>
        <v>#N/A</v>
      </c>
    </row>
    <row r="1790" spans="1:22">
      <c r="A1790" t="s">
        <v>4305</v>
      </c>
      <c r="B1790" t="s">
        <v>4744</v>
      </c>
      <c r="C1790" s="4">
        <v>367062690000</v>
      </c>
      <c r="D1790" t="s">
        <v>4305</v>
      </c>
      <c r="G1790" s="174">
        <v>46143</v>
      </c>
      <c r="H1790">
        <v>65322618</v>
      </c>
      <c r="I1790">
        <v>65322618</v>
      </c>
      <c r="O1790" s="174">
        <v>46143</v>
      </c>
      <c r="S1790" t="s">
        <v>4745</v>
      </c>
      <c r="T1790" s="175" t="s">
        <v>64</v>
      </c>
      <c r="U1790" t="s">
        <v>65</v>
      </c>
      <c r="V1790" t="e">
        <f>_xlfn.XLOOKUP(UTILIZADAS[[#This Row],[Contacto1]],Tabla2[phone_number_dialed],Tabla2[status_name],,0)</f>
        <v>#N/A</v>
      </c>
    </row>
    <row r="1791" spans="1:22">
      <c r="A1791" t="s">
        <v>4305</v>
      </c>
      <c r="B1791" t="s">
        <v>4746</v>
      </c>
      <c r="C1791" s="4">
        <v>368092400000</v>
      </c>
      <c r="D1791" t="s">
        <v>4305</v>
      </c>
      <c r="G1791" s="174">
        <v>46143</v>
      </c>
      <c r="H1791">
        <v>65323133</v>
      </c>
      <c r="I1791">
        <v>65323133</v>
      </c>
      <c r="O1791" s="174">
        <v>46143</v>
      </c>
      <c r="S1791" t="s">
        <v>4747</v>
      </c>
      <c r="T1791" s="176" t="s">
        <v>64</v>
      </c>
      <c r="U1791" t="s">
        <v>65</v>
      </c>
      <c r="V1791" t="e">
        <f>_xlfn.XLOOKUP(UTILIZADAS[[#This Row],[Contacto1]],Tabla2[phone_number_dialed],Tabla2[status_name],,0)</f>
        <v>#N/A</v>
      </c>
    </row>
    <row r="1792" spans="1:22">
      <c r="A1792" t="s">
        <v>4305</v>
      </c>
      <c r="B1792" t="s">
        <v>4137</v>
      </c>
      <c r="C1792" s="4">
        <v>362012150000</v>
      </c>
      <c r="D1792" t="s">
        <v>4305</v>
      </c>
      <c r="G1792" s="174">
        <v>46143</v>
      </c>
      <c r="H1792">
        <v>65324478</v>
      </c>
      <c r="I1792">
        <v>65324478</v>
      </c>
      <c r="O1792" s="174">
        <v>46143</v>
      </c>
      <c r="S1792" t="s">
        <v>3671</v>
      </c>
      <c r="T1792" s="175" t="s">
        <v>84</v>
      </c>
      <c r="U1792" t="s">
        <v>65</v>
      </c>
      <c r="V1792" t="e">
        <f>_xlfn.XLOOKUP(UTILIZADAS[[#This Row],[Contacto1]],Tabla2[phone_number_dialed],Tabla2[status_name],,0)</f>
        <v>#N/A</v>
      </c>
    </row>
    <row r="1793" spans="1:22">
      <c r="A1793" t="s">
        <v>4305</v>
      </c>
      <c r="B1793" t="s">
        <v>4748</v>
      </c>
      <c r="C1793" s="4">
        <v>219061750000</v>
      </c>
      <c r="D1793" t="s">
        <v>4305</v>
      </c>
      <c r="G1793" s="174">
        <v>46143</v>
      </c>
      <c r="H1793">
        <v>65326159</v>
      </c>
      <c r="I1793">
        <v>65326159</v>
      </c>
      <c r="O1793" s="174">
        <v>46143</v>
      </c>
      <c r="S1793" t="s">
        <v>4749</v>
      </c>
      <c r="T1793" s="176" t="s">
        <v>64</v>
      </c>
      <c r="U1793" t="s">
        <v>65</v>
      </c>
      <c r="V1793" t="e">
        <f>_xlfn.XLOOKUP(UTILIZADAS[[#This Row],[Contacto1]],Tabla2[phone_number_dialed],Tabla2[status_name],,0)</f>
        <v>#N/A</v>
      </c>
    </row>
    <row r="1794" spans="1:22">
      <c r="A1794" t="s">
        <v>4305</v>
      </c>
      <c r="B1794" t="s">
        <v>4750</v>
      </c>
      <c r="C1794" s="4">
        <v>362088490000</v>
      </c>
      <c r="D1794" t="s">
        <v>4305</v>
      </c>
      <c r="G1794" s="174">
        <v>46143</v>
      </c>
      <c r="H1794">
        <v>65333937</v>
      </c>
      <c r="I1794">
        <v>65333937</v>
      </c>
      <c r="O1794" s="174">
        <v>46143</v>
      </c>
      <c r="S1794" t="s">
        <v>4751</v>
      </c>
      <c r="T1794" s="175" t="s">
        <v>64</v>
      </c>
      <c r="U1794" t="s">
        <v>65</v>
      </c>
      <c r="V1794" t="e">
        <f>_xlfn.XLOOKUP(UTILIZADAS[[#This Row],[Contacto1]],Tabla2[phone_number_dialed],Tabla2[status_name],,0)</f>
        <v>#N/A</v>
      </c>
    </row>
    <row r="1795" spans="1:22">
      <c r="A1795" t="s">
        <v>4305</v>
      </c>
      <c r="B1795" t="s">
        <v>1314</v>
      </c>
      <c r="C1795" s="4">
        <v>353375010000</v>
      </c>
      <c r="D1795" t="s">
        <v>4305</v>
      </c>
      <c r="G1795" s="174">
        <v>46143</v>
      </c>
      <c r="H1795">
        <v>65340423</v>
      </c>
      <c r="I1795">
        <v>65340423</v>
      </c>
      <c r="O1795" s="174">
        <v>46143</v>
      </c>
      <c r="S1795" t="s">
        <v>1315</v>
      </c>
      <c r="T1795" s="176" t="s">
        <v>64</v>
      </c>
      <c r="U1795" t="s">
        <v>65</v>
      </c>
      <c r="V1795" t="e">
        <f>_xlfn.XLOOKUP(UTILIZADAS[[#This Row],[Contacto1]],Tabla2[phone_number_dialed],Tabla2[status_name],,0)</f>
        <v>#N/A</v>
      </c>
    </row>
    <row r="1796" spans="1:22">
      <c r="A1796" t="s">
        <v>4305</v>
      </c>
      <c r="B1796" t="s">
        <v>4271</v>
      </c>
      <c r="C1796" s="4">
        <v>357362920000</v>
      </c>
      <c r="D1796" t="s">
        <v>4305</v>
      </c>
      <c r="G1796" s="174">
        <v>46143</v>
      </c>
      <c r="H1796">
        <v>65361691</v>
      </c>
      <c r="I1796">
        <v>65361691</v>
      </c>
      <c r="O1796" s="174">
        <v>46143</v>
      </c>
      <c r="S1796" t="s">
        <v>3940</v>
      </c>
      <c r="T1796" s="91" t="s">
        <v>64</v>
      </c>
      <c r="U1796" t="s">
        <v>593</v>
      </c>
      <c r="V1796" t="e">
        <f>_xlfn.XLOOKUP(UTILIZADAS[[#This Row],[Contacto1]],Tabla2[phone_number_dialed],Tabla2[status_name],,0)</f>
        <v>#N/A</v>
      </c>
    </row>
    <row r="1797" spans="1:22">
      <c r="A1797" t="s">
        <v>4305</v>
      </c>
      <c r="B1797" t="s">
        <v>126</v>
      </c>
      <c r="C1797" s="4">
        <v>369008540000</v>
      </c>
      <c r="D1797" t="s">
        <v>4305</v>
      </c>
      <c r="G1797" s="174">
        <v>46143</v>
      </c>
      <c r="H1797">
        <v>65362954</v>
      </c>
      <c r="I1797">
        <v>65362954</v>
      </c>
      <c r="O1797" s="174">
        <v>46143</v>
      </c>
      <c r="S1797" t="s">
        <v>127</v>
      </c>
      <c r="T1797" s="175" t="s">
        <v>64</v>
      </c>
      <c r="U1797" t="s">
        <v>65</v>
      </c>
      <c r="V1797" t="e">
        <f>_xlfn.XLOOKUP(UTILIZADAS[[#This Row],[Contacto1]],Tabla2[phone_number_dialed],Tabla2[status_name],,0)</f>
        <v>#N/A</v>
      </c>
    </row>
    <row r="1798" spans="1:22">
      <c r="A1798" t="s">
        <v>4305</v>
      </c>
      <c r="B1798" t="s">
        <v>1316</v>
      </c>
      <c r="C1798" s="4">
        <v>351376670000</v>
      </c>
      <c r="D1798" t="s">
        <v>4305</v>
      </c>
      <c r="G1798" s="174">
        <v>46143</v>
      </c>
      <c r="H1798">
        <v>65370502</v>
      </c>
      <c r="I1798">
        <v>65370502</v>
      </c>
      <c r="O1798" s="174">
        <v>46143</v>
      </c>
      <c r="S1798" t="s">
        <v>1317</v>
      </c>
      <c r="T1798" s="176" t="s">
        <v>64</v>
      </c>
      <c r="U1798" t="s">
        <v>65</v>
      </c>
      <c r="V1798" t="e">
        <f>_xlfn.XLOOKUP(UTILIZADAS[[#This Row],[Contacto1]],Tabla2[phone_number_dialed],Tabla2[status_name],,0)</f>
        <v>#N/A</v>
      </c>
    </row>
    <row r="1799" spans="1:22">
      <c r="A1799" t="s">
        <v>4305</v>
      </c>
      <c r="B1799" t="s">
        <v>1262</v>
      </c>
      <c r="C1799" s="4">
        <v>357380660000</v>
      </c>
      <c r="D1799" t="s">
        <v>4305</v>
      </c>
      <c r="G1799" s="174">
        <v>46143</v>
      </c>
      <c r="H1799">
        <v>65376410</v>
      </c>
      <c r="I1799">
        <v>65376410</v>
      </c>
      <c r="O1799" s="174">
        <v>46143</v>
      </c>
      <c r="S1799" t="s">
        <v>1263</v>
      </c>
      <c r="T1799" s="175" t="s">
        <v>64</v>
      </c>
      <c r="U1799" t="s">
        <v>65</v>
      </c>
      <c r="V1799" t="e">
        <f>_xlfn.XLOOKUP(UTILIZADAS[[#This Row],[Contacto1]],Tabla2[phone_number_dialed],Tabla2[status_name],,0)</f>
        <v>#N/A</v>
      </c>
    </row>
    <row r="1800" spans="1:22">
      <c r="A1800" t="s">
        <v>4305</v>
      </c>
      <c r="B1800" t="s">
        <v>4752</v>
      </c>
      <c r="C1800" s="4">
        <v>368067720000</v>
      </c>
      <c r="D1800" t="s">
        <v>4305</v>
      </c>
      <c r="G1800" s="174">
        <v>46143</v>
      </c>
      <c r="H1800">
        <v>65378996</v>
      </c>
      <c r="I1800">
        <v>65378996</v>
      </c>
      <c r="O1800" s="174">
        <v>46143</v>
      </c>
      <c r="S1800" t="s">
        <v>4753</v>
      </c>
      <c r="T1800" s="176" t="s">
        <v>64</v>
      </c>
      <c r="U1800" t="s">
        <v>65</v>
      </c>
      <c r="V1800" t="e">
        <f>_xlfn.XLOOKUP(UTILIZADAS[[#This Row],[Contacto1]],Tabla2[phone_number_dialed],Tabla2[status_name],,0)</f>
        <v>#N/A</v>
      </c>
    </row>
    <row r="1801" spans="1:22">
      <c r="A1801" t="s">
        <v>4305</v>
      </c>
      <c r="B1801" t="s">
        <v>4754</v>
      </c>
      <c r="C1801" s="4">
        <v>366031310000</v>
      </c>
      <c r="D1801" t="s">
        <v>4305</v>
      </c>
      <c r="G1801" s="174">
        <v>46143</v>
      </c>
      <c r="H1801">
        <v>65384587</v>
      </c>
      <c r="I1801">
        <v>65384587</v>
      </c>
      <c r="O1801" s="174">
        <v>46143</v>
      </c>
      <c r="S1801" t="s">
        <v>4755</v>
      </c>
      <c r="T1801" s="91" t="s">
        <v>64</v>
      </c>
      <c r="U1801" t="s">
        <v>4319</v>
      </c>
      <c r="V1801" t="e">
        <f>_xlfn.XLOOKUP(UTILIZADAS[[#This Row],[Contacto1]],Tabla2[phone_number_dialed],Tabla2[status_name],,0)</f>
        <v>#N/A</v>
      </c>
    </row>
    <row r="1802" spans="1:22">
      <c r="A1802" t="s">
        <v>4305</v>
      </c>
      <c r="B1802" t="s">
        <v>4756</v>
      </c>
      <c r="C1802" s="4">
        <v>367065970000</v>
      </c>
      <c r="D1802" t="s">
        <v>4305</v>
      </c>
      <c r="G1802" s="174">
        <v>46143</v>
      </c>
      <c r="H1802">
        <v>65391567</v>
      </c>
      <c r="I1802">
        <v>65391567</v>
      </c>
      <c r="O1802" s="174">
        <v>46143</v>
      </c>
      <c r="S1802" t="s">
        <v>4757</v>
      </c>
      <c r="T1802" s="175" t="s">
        <v>64</v>
      </c>
      <c r="U1802" t="s">
        <v>65</v>
      </c>
      <c r="V1802" t="e">
        <f>_xlfn.XLOOKUP(UTILIZADAS[[#This Row],[Contacto1]],Tabla2[phone_number_dialed],Tabla2[status_name],,0)</f>
        <v>#N/A</v>
      </c>
    </row>
    <row r="1803" spans="1:22">
      <c r="A1803" t="s">
        <v>4305</v>
      </c>
      <c r="B1803" t="s">
        <v>4758</v>
      </c>
      <c r="C1803" s="4">
        <v>352352850000</v>
      </c>
      <c r="D1803" t="s">
        <v>4305</v>
      </c>
      <c r="G1803" s="174">
        <v>46143</v>
      </c>
      <c r="H1803">
        <v>65393761</v>
      </c>
      <c r="I1803">
        <v>65393761</v>
      </c>
      <c r="O1803" s="174">
        <v>46143</v>
      </c>
      <c r="S1803" t="s">
        <v>4759</v>
      </c>
      <c r="T1803" s="91" t="s">
        <v>64</v>
      </c>
      <c r="U1803" t="s">
        <v>4319</v>
      </c>
      <c r="V1803" t="e">
        <f>_xlfn.XLOOKUP(UTILIZADAS[[#This Row],[Contacto1]],Tabla2[phone_number_dialed],Tabla2[status_name],,0)</f>
        <v>#N/A</v>
      </c>
    </row>
    <row r="1804" spans="1:22">
      <c r="A1804" t="s">
        <v>4305</v>
      </c>
      <c r="B1804" t="s">
        <v>4164</v>
      </c>
      <c r="C1804" s="4">
        <v>365022860000</v>
      </c>
      <c r="D1804" t="s">
        <v>4305</v>
      </c>
      <c r="G1804" s="174">
        <v>46143</v>
      </c>
      <c r="H1804">
        <v>65402731</v>
      </c>
      <c r="I1804">
        <v>65402731</v>
      </c>
      <c r="O1804" s="174">
        <v>46143</v>
      </c>
      <c r="S1804" t="s">
        <v>3729</v>
      </c>
      <c r="T1804" s="176" t="s">
        <v>64</v>
      </c>
      <c r="U1804" t="s">
        <v>65</v>
      </c>
      <c r="V1804" t="e">
        <f>_xlfn.XLOOKUP(UTILIZADAS[[#This Row],[Contacto1]],Tabla2[phone_number_dialed],Tabla2[status_name],,0)</f>
        <v>#N/A</v>
      </c>
    </row>
    <row r="1805" spans="1:22">
      <c r="A1805" t="s">
        <v>4305</v>
      </c>
      <c r="B1805" t="s">
        <v>183</v>
      </c>
      <c r="C1805" s="4">
        <v>362004080000</v>
      </c>
      <c r="D1805" t="s">
        <v>4305</v>
      </c>
      <c r="G1805" s="174">
        <v>46143</v>
      </c>
      <c r="H1805">
        <v>65404671</v>
      </c>
      <c r="I1805">
        <v>65404671</v>
      </c>
      <c r="O1805" s="174">
        <v>46143</v>
      </c>
      <c r="S1805" t="s">
        <v>184</v>
      </c>
      <c r="T1805" s="175" t="s">
        <v>64</v>
      </c>
      <c r="U1805" t="s">
        <v>65</v>
      </c>
      <c r="V1805" t="e">
        <f>_xlfn.XLOOKUP(UTILIZADAS[[#This Row],[Contacto1]],Tabla2[phone_number_dialed],Tabla2[status_name],,0)</f>
        <v>#N/A</v>
      </c>
    </row>
    <row r="1806" spans="1:22">
      <c r="A1806" t="s">
        <v>4305</v>
      </c>
      <c r="B1806" t="s">
        <v>4760</v>
      </c>
      <c r="C1806" s="4">
        <v>364056550000</v>
      </c>
      <c r="D1806" t="s">
        <v>4305</v>
      </c>
      <c r="G1806" s="174">
        <v>46143</v>
      </c>
      <c r="H1806">
        <v>65407934</v>
      </c>
      <c r="I1806">
        <v>65407934</v>
      </c>
      <c r="O1806" s="174">
        <v>46143</v>
      </c>
      <c r="S1806" t="s">
        <v>4761</v>
      </c>
      <c r="T1806" s="176" t="s">
        <v>64</v>
      </c>
      <c r="U1806" t="s">
        <v>65</v>
      </c>
      <c r="V1806" t="e">
        <f>_xlfn.XLOOKUP(UTILIZADAS[[#This Row],[Contacto1]],Tabla2[phone_number_dialed],Tabla2[status_name],,0)</f>
        <v>#N/A</v>
      </c>
    </row>
    <row r="1807" spans="1:22">
      <c r="A1807" t="s">
        <v>4305</v>
      </c>
      <c r="B1807" t="s">
        <v>4762</v>
      </c>
      <c r="C1807" s="4">
        <v>369056400000</v>
      </c>
      <c r="D1807" t="s">
        <v>4305</v>
      </c>
      <c r="G1807" s="174">
        <v>46143</v>
      </c>
      <c r="H1807">
        <v>65407963</v>
      </c>
      <c r="I1807">
        <v>65407963</v>
      </c>
      <c r="O1807" s="174">
        <v>46143</v>
      </c>
      <c r="S1807" t="s">
        <v>4763</v>
      </c>
      <c r="T1807" s="175" t="s">
        <v>64</v>
      </c>
      <c r="U1807" t="s">
        <v>65</v>
      </c>
      <c r="V1807" t="e">
        <f>_xlfn.XLOOKUP(UTILIZADAS[[#This Row],[Contacto1]],Tabla2[phone_number_dialed],Tabla2[status_name],,0)</f>
        <v>#N/A</v>
      </c>
    </row>
    <row r="1808" spans="1:22">
      <c r="A1808" t="s">
        <v>4305</v>
      </c>
      <c r="B1808" t="s">
        <v>4764</v>
      </c>
      <c r="C1808" s="4">
        <v>351373200000</v>
      </c>
      <c r="D1808" t="s">
        <v>4305</v>
      </c>
      <c r="G1808" s="174">
        <v>46143</v>
      </c>
      <c r="H1808">
        <v>65417427</v>
      </c>
      <c r="I1808">
        <v>65417427</v>
      </c>
      <c r="O1808" s="174">
        <v>46143</v>
      </c>
      <c r="S1808" t="s">
        <v>4765</v>
      </c>
      <c r="T1808" s="91" t="s">
        <v>64</v>
      </c>
      <c r="U1808" t="s">
        <v>4319</v>
      </c>
      <c r="V1808" t="e">
        <f>_xlfn.XLOOKUP(UTILIZADAS[[#This Row],[Contacto1]],Tabla2[phone_number_dialed],Tabla2[status_name],,0)</f>
        <v>#N/A</v>
      </c>
    </row>
    <row r="1809" spans="1:22">
      <c r="A1809" t="s">
        <v>4305</v>
      </c>
      <c r="B1809" t="s">
        <v>4263</v>
      </c>
      <c r="C1809" s="4">
        <v>368043450000</v>
      </c>
      <c r="D1809" t="s">
        <v>4305</v>
      </c>
      <c r="G1809" s="174">
        <v>46143</v>
      </c>
      <c r="H1809">
        <v>65422007</v>
      </c>
      <c r="I1809">
        <v>65422007</v>
      </c>
      <c r="O1809" s="174">
        <v>46143</v>
      </c>
      <c r="S1809" t="s">
        <v>3919</v>
      </c>
      <c r="T1809" s="176" t="s">
        <v>84</v>
      </c>
      <c r="U1809" t="s">
        <v>65</v>
      </c>
      <c r="V1809" t="e">
        <f>_xlfn.XLOOKUP(UTILIZADAS[[#This Row],[Contacto1]],Tabla2[phone_number_dialed],Tabla2[status_name],,0)</f>
        <v>#N/A</v>
      </c>
    </row>
    <row r="1810" spans="1:22">
      <c r="A1810" t="s">
        <v>4305</v>
      </c>
      <c r="B1810" t="s">
        <v>4766</v>
      </c>
      <c r="C1810" s="4">
        <v>361053640000</v>
      </c>
      <c r="D1810" t="s">
        <v>4305</v>
      </c>
      <c r="G1810" s="174">
        <v>46143</v>
      </c>
      <c r="H1810">
        <v>65422157</v>
      </c>
      <c r="I1810">
        <v>65422157</v>
      </c>
      <c r="O1810" s="174">
        <v>46143</v>
      </c>
      <c r="S1810" t="s">
        <v>4767</v>
      </c>
      <c r="T1810" s="175" t="s">
        <v>64</v>
      </c>
      <c r="U1810" t="s">
        <v>65</v>
      </c>
      <c r="V1810" t="e">
        <f>_xlfn.XLOOKUP(UTILIZADAS[[#This Row],[Contacto1]],Tabla2[phone_number_dialed],Tabla2[status_name],,0)</f>
        <v>#N/A</v>
      </c>
    </row>
    <row r="1811" spans="1:22">
      <c r="A1811" t="s">
        <v>4305</v>
      </c>
      <c r="B1811" t="s">
        <v>4768</v>
      </c>
      <c r="C1811" s="4">
        <v>363074050000</v>
      </c>
      <c r="D1811" t="s">
        <v>4305</v>
      </c>
      <c r="G1811" s="174">
        <v>46143</v>
      </c>
      <c r="H1811">
        <v>65423731</v>
      </c>
      <c r="I1811">
        <v>65423731</v>
      </c>
      <c r="O1811" s="174">
        <v>46143</v>
      </c>
      <c r="S1811" t="s">
        <v>4769</v>
      </c>
      <c r="T1811" s="176" t="s">
        <v>64</v>
      </c>
      <c r="U1811" t="s">
        <v>65</v>
      </c>
      <c r="V1811" t="e">
        <f>_xlfn.XLOOKUP(UTILIZADAS[[#This Row],[Contacto1]],Tabla2[phone_number_dialed],Tabla2[status_name],,0)</f>
        <v>#N/A</v>
      </c>
    </row>
    <row r="1812" spans="1:22">
      <c r="A1812" t="s">
        <v>4305</v>
      </c>
      <c r="B1812" t="s">
        <v>4770</v>
      </c>
      <c r="C1812" s="4">
        <v>365082280000</v>
      </c>
      <c r="D1812" t="s">
        <v>4305</v>
      </c>
      <c r="G1812" s="174">
        <v>46143</v>
      </c>
      <c r="H1812">
        <v>65431104</v>
      </c>
      <c r="I1812">
        <v>65431104</v>
      </c>
      <c r="O1812" s="174">
        <v>46143</v>
      </c>
      <c r="S1812" t="s">
        <v>4771</v>
      </c>
      <c r="T1812" s="175" t="s">
        <v>64</v>
      </c>
      <c r="U1812" t="s">
        <v>65</v>
      </c>
      <c r="V1812" t="e">
        <f>_xlfn.XLOOKUP(UTILIZADAS[[#This Row],[Contacto1]],Tabla2[phone_number_dialed],Tabla2[status_name],,0)</f>
        <v>#N/A</v>
      </c>
    </row>
    <row r="1813" spans="1:22">
      <c r="A1813" t="s">
        <v>4305</v>
      </c>
      <c r="B1813" t="s">
        <v>1402</v>
      </c>
      <c r="C1813" s="4">
        <v>355369030000</v>
      </c>
      <c r="D1813" t="s">
        <v>4305</v>
      </c>
      <c r="G1813" s="174">
        <v>46143</v>
      </c>
      <c r="H1813">
        <v>65431223</v>
      </c>
      <c r="I1813">
        <v>65431223</v>
      </c>
      <c r="O1813" s="174">
        <v>46143</v>
      </c>
      <c r="S1813" t="s">
        <v>1307</v>
      </c>
      <c r="T1813" s="176" t="s">
        <v>64</v>
      </c>
      <c r="U1813" t="s">
        <v>65</v>
      </c>
      <c r="V1813" t="e">
        <f>_xlfn.XLOOKUP(UTILIZADAS[[#This Row],[Contacto1]],Tabla2[phone_number_dialed],Tabla2[status_name],,0)</f>
        <v>#N/A</v>
      </c>
    </row>
    <row r="1814" spans="1:22">
      <c r="A1814" t="s">
        <v>4305</v>
      </c>
      <c r="B1814" t="s">
        <v>4772</v>
      </c>
      <c r="C1814" s="4">
        <v>369024670000</v>
      </c>
      <c r="D1814" t="s">
        <v>4305</v>
      </c>
      <c r="G1814" s="174">
        <v>46143</v>
      </c>
      <c r="H1814">
        <v>65446163</v>
      </c>
      <c r="I1814">
        <v>65446163</v>
      </c>
      <c r="O1814" s="174">
        <v>46143</v>
      </c>
      <c r="S1814" t="s">
        <v>4773</v>
      </c>
      <c r="T1814" s="91" t="s">
        <v>64</v>
      </c>
      <c r="U1814" t="s">
        <v>4319</v>
      </c>
      <c r="V1814" t="e">
        <f>_xlfn.XLOOKUP(UTILIZADAS[[#This Row],[Contacto1]],Tabla2[phone_number_dialed],Tabla2[status_name],,0)</f>
        <v>#N/A</v>
      </c>
    </row>
    <row r="1815" spans="1:22">
      <c r="A1815" t="s">
        <v>4305</v>
      </c>
      <c r="B1815" t="s">
        <v>4109</v>
      </c>
      <c r="C1815" s="4">
        <v>356371560000</v>
      </c>
      <c r="D1815" t="s">
        <v>4305</v>
      </c>
      <c r="G1815" s="174">
        <v>46143</v>
      </c>
      <c r="H1815">
        <v>65456463</v>
      </c>
      <c r="I1815">
        <v>65456463</v>
      </c>
      <c r="O1815" s="174">
        <v>46143</v>
      </c>
      <c r="S1815" t="s">
        <v>3621</v>
      </c>
      <c r="T1815" s="175" t="s">
        <v>64</v>
      </c>
      <c r="U1815" t="s">
        <v>65</v>
      </c>
      <c r="V1815" t="e">
        <f>_xlfn.XLOOKUP(UTILIZADAS[[#This Row],[Contacto1]],Tabla2[phone_number_dialed],Tabla2[status_name],,0)</f>
        <v>#N/A</v>
      </c>
    </row>
    <row r="1816" spans="1:22">
      <c r="A1816" t="s">
        <v>4305</v>
      </c>
      <c r="B1816" t="s">
        <v>4774</v>
      </c>
      <c r="C1816" s="4">
        <v>367054380000</v>
      </c>
      <c r="D1816" t="s">
        <v>4305</v>
      </c>
      <c r="G1816" s="174">
        <v>46143</v>
      </c>
      <c r="H1816">
        <v>65460179</v>
      </c>
      <c r="I1816">
        <v>65460179</v>
      </c>
      <c r="O1816" s="174">
        <v>46143</v>
      </c>
      <c r="S1816" t="s">
        <v>4775</v>
      </c>
      <c r="T1816" s="176" t="s">
        <v>64</v>
      </c>
      <c r="U1816" t="s">
        <v>65</v>
      </c>
      <c r="V1816" t="e">
        <f>_xlfn.XLOOKUP(UTILIZADAS[[#This Row],[Contacto1]],Tabla2[phone_number_dialed],Tabla2[status_name],,0)</f>
        <v>#N/A</v>
      </c>
    </row>
    <row r="1817" spans="1:22">
      <c r="A1817" t="s">
        <v>4305</v>
      </c>
      <c r="B1817" t="s">
        <v>4174</v>
      </c>
      <c r="C1817" s="4">
        <v>367028750000</v>
      </c>
      <c r="D1817" t="s">
        <v>4305</v>
      </c>
      <c r="G1817" s="174">
        <v>46143</v>
      </c>
      <c r="H1817">
        <v>65460407</v>
      </c>
      <c r="I1817">
        <v>65460407</v>
      </c>
      <c r="O1817" s="174">
        <v>46143</v>
      </c>
      <c r="S1817" t="s">
        <v>3744</v>
      </c>
      <c r="T1817" s="175" t="s">
        <v>64</v>
      </c>
      <c r="U1817" t="s">
        <v>65</v>
      </c>
      <c r="V1817" t="e">
        <f>_xlfn.XLOOKUP(UTILIZADAS[[#This Row],[Contacto1]],Tabla2[phone_number_dialed],Tabla2[status_name],,0)</f>
        <v>#N/A</v>
      </c>
    </row>
    <row r="1818" spans="1:22">
      <c r="A1818" t="s">
        <v>4305</v>
      </c>
      <c r="B1818" t="s">
        <v>2228</v>
      </c>
      <c r="C1818" s="4">
        <v>361016030000</v>
      </c>
      <c r="D1818" t="s">
        <v>4305</v>
      </c>
      <c r="G1818" s="174">
        <v>46143</v>
      </c>
      <c r="H1818">
        <v>65463703</v>
      </c>
      <c r="I1818">
        <v>65463703</v>
      </c>
      <c r="O1818" s="174">
        <v>46143</v>
      </c>
      <c r="S1818" t="s">
        <v>3750</v>
      </c>
      <c r="T1818" s="91" t="s">
        <v>84</v>
      </c>
      <c r="U1818" t="s">
        <v>4319</v>
      </c>
      <c r="V1818" t="e">
        <f>_xlfn.XLOOKUP(UTILIZADAS[[#This Row],[Contacto1]],Tabla2[phone_number_dialed],Tabla2[status_name],,0)</f>
        <v>#N/A</v>
      </c>
    </row>
    <row r="1819" spans="1:22">
      <c r="A1819" t="s">
        <v>4305</v>
      </c>
      <c r="B1819" t="s">
        <v>341</v>
      </c>
      <c r="C1819" s="4">
        <v>355354190000</v>
      </c>
      <c r="D1819" t="s">
        <v>4305</v>
      </c>
      <c r="G1819" s="174">
        <v>46143</v>
      </c>
      <c r="H1819">
        <v>65469088</v>
      </c>
      <c r="I1819">
        <v>65469088</v>
      </c>
      <c r="O1819" s="174">
        <v>46143</v>
      </c>
      <c r="S1819" t="s">
        <v>342</v>
      </c>
      <c r="T1819" s="91" t="s">
        <v>64</v>
      </c>
      <c r="U1819" t="s">
        <v>593</v>
      </c>
      <c r="V1819" t="e">
        <f>_xlfn.XLOOKUP(UTILIZADAS[[#This Row],[Contacto1]],Tabla2[phone_number_dialed],Tabla2[status_name],,0)</f>
        <v>#N/A</v>
      </c>
    </row>
    <row r="1820" spans="1:22">
      <c r="A1820" t="s">
        <v>4305</v>
      </c>
      <c r="B1820" t="s">
        <v>1494</v>
      </c>
      <c r="C1820" s="4">
        <v>358363240000</v>
      </c>
      <c r="D1820" t="s">
        <v>4305</v>
      </c>
      <c r="G1820" s="174">
        <v>46143</v>
      </c>
      <c r="H1820">
        <v>65475593</v>
      </c>
      <c r="I1820">
        <v>65475593</v>
      </c>
      <c r="O1820" s="174">
        <v>46143</v>
      </c>
      <c r="S1820" t="s">
        <v>1495</v>
      </c>
      <c r="T1820" s="176" t="s">
        <v>64</v>
      </c>
      <c r="U1820" t="s">
        <v>65</v>
      </c>
      <c r="V1820" t="e">
        <f>_xlfn.XLOOKUP(UTILIZADAS[[#This Row],[Contacto1]],Tabla2[phone_number_dialed],Tabla2[status_name],,0)</f>
        <v>#N/A</v>
      </c>
    </row>
    <row r="1821" spans="1:22">
      <c r="A1821" t="s">
        <v>4305</v>
      </c>
      <c r="B1821" t="s">
        <v>4776</v>
      </c>
      <c r="C1821" s="4">
        <v>365021010000</v>
      </c>
      <c r="D1821" t="s">
        <v>4305</v>
      </c>
      <c r="G1821" s="174">
        <v>46143</v>
      </c>
      <c r="H1821">
        <v>65476390</v>
      </c>
      <c r="I1821">
        <v>65476390</v>
      </c>
      <c r="O1821" s="174">
        <v>46143</v>
      </c>
      <c r="S1821" t="s">
        <v>4777</v>
      </c>
      <c r="T1821" t="s">
        <v>64</v>
      </c>
      <c r="U1821" t="s">
        <v>4319</v>
      </c>
      <c r="V1821" t="e">
        <f>_xlfn.XLOOKUP(UTILIZADAS[[#This Row],[Contacto1]],Tabla2[phone_number_dialed],Tabla2[status_name],,0)</f>
        <v>#N/A</v>
      </c>
    </row>
    <row r="1822" spans="1:22">
      <c r="A1822" t="s">
        <v>4305</v>
      </c>
      <c r="B1822" t="s">
        <v>1162</v>
      </c>
      <c r="C1822" s="4">
        <v>357387010000</v>
      </c>
      <c r="D1822" t="s">
        <v>4305</v>
      </c>
      <c r="G1822" s="174">
        <v>46143</v>
      </c>
      <c r="H1822">
        <v>65481234</v>
      </c>
      <c r="I1822">
        <v>65481234</v>
      </c>
      <c r="O1822" s="174">
        <v>46143</v>
      </c>
      <c r="S1822" t="s">
        <v>1163</v>
      </c>
      <c r="T1822" s="177" t="s">
        <v>64</v>
      </c>
      <c r="U1822" t="s">
        <v>65</v>
      </c>
      <c r="V1822" t="e">
        <f>_xlfn.XLOOKUP(UTILIZADAS[[#This Row],[Contacto1]],Tabla2[phone_number_dialed],Tabla2[status_name],,0)</f>
        <v>#N/A</v>
      </c>
    </row>
    <row r="1823" spans="1:22">
      <c r="A1823" t="s">
        <v>4305</v>
      </c>
      <c r="B1823" t="s">
        <v>110</v>
      </c>
      <c r="C1823" s="4">
        <v>354376950000</v>
      </c>
      <c r="D1823" t="s">
        <v>4305</v>
      </c>
      <c r="G1823" s="174">
        <v>46143</v>
      </c>
      <c r="H1823">
        <v>65501305</v>
      </c>
      <c r="I1823">
        <v>65501305</v>
      </c>
      <c r="O1823" s="174">
        <v>46143</v>
      </c>
      <c r="S1823" t="s">
        <v>111</v>
      </c>
      <c r="T1823" s="178" t="s">
        <v>84</v>
      </c>
      <c r="U1823" t="s">
        <v>65</v>
      </c>
      <c r="V1823" t="e">
        <f>_xlfn.XLOOKUP(UTILIZADAS[[#This Row],[Contacto1]],Tabla2[phone_number_dialed],Tabla2[status_name],,0)</f>
        <v>#N/A</v>
      </c>
    </row>
    <row r="1824" spans="1:22">
      <c r="A1824" t="s">
        <v>4305</v>
      </c>
      <c r="B1824" t="s">
        <v>155</v>
      </c>
      <c r="C1824" s="4">
        <v>372005030000</v>
      </c>
      <c r="D1824" t="s">
        <v>4305</v>
      </c>
      <c r="G1824" s="174">
        <v>46143</v>
      </c>
      <c r="H1824">
        <v>65510120</v>
      </c>
      <c r="I1824">
        <v>65510120</v>
      </c>
      <c r="O1824" s="174">
        <v>46143</v>
      </c>
      <c r="S1824" t="s">
        <v>4778</v>
      </c>
      <c r="T1824" s="177" t="s">
        <v>84</v>
      </c>
      <c r="U1824" t="s">
        <v>65</v>
      </c>
      <c r="V1824" t="e">
        <f>_xlfn.XLOOKUP(UTILIZADAS[[#This Row],[Contacto1]],Tabla2[phone_number_dialed],Tabla2[status_name],,0)</f>
        <v>#N/A</v>
      </c>
    </row>
    <row r="1825" spans="1:22">
      <c r="A1825" t="s">
        <v>4305</v>
      </c>
      <c r="B1825" t="s">
        <v>1452</v>
      </c>
      <c r="C1825" s="4">
        <v>359331240000</v>
      </c>
      <c r="D1825" t="s">
        <v>4305</v>
      </c>
      <c r="G1825" s="174">
        <v>46143</v>
      </c>
      <c r="H1825">
        <v>65511214</v>
      </c>
      <c r="I1825">
        <v>65511214</v>
      </c>
      <c r="O1825" s="174">
        <v>46143</v>
      </c>
      <c r="S1825" t="s">
        <v>1149</v>
      </c>
      <c r="T1825" s="178" t="s">
        <v>64</v>
      </c>
      <c r="U1825" t="s">
        <v>65</v>
      </c>
      <c r="V1825" t="e">
        <f>_xlfn.XLOOKUP(UTILIZADAS[[#This Row],[Contacto1]],Tabla2[phone_number_dialed],Tabla2[status_name],,0)</f>
        <v>#N/A</v>
      </c>
    </row>
    <row r="1826" spans="1:22">
      <c r="A1826" t="s">
        <v>4305</v>
      </c>
      <c r="B1826" t="s">
        <v>4779</v>
      </c>
      <c r="C1826" s="4">
        <v>364054690000</v>
      </c>
      <c r="D1826" t="s">
        <v>4305</v>
      </c>
      <c r="G1826" s="174">
        <v>46143</v>
      </c>
      <c r="H1826">
        <v>65524411</v>
      </c>
      <c r="I1826">
        <v>65524411</v>
      </c>
      <c r="O1826" s="174">
        <v>46143</v>
      </c>
      <c r="S1826" t="s">
        <v>4780</v>
      </c>
      <c r="T1826" s="177" t="s">
        <v>64</v>
      </c>
      <c r="U1826" t="s">
        <v>65</v>
      </c>
      <c r="V1826" t="e">
        <f>_xlfn.XLOOKUP(UTILIZADAS[[#This Row],[Contacto1]],Tabla2[phone_number_dialed],Tabla2[status_name],,0)</f>
        <v>#N/A</v>
      </c>
    </row>
    <row r="1827" spans="1:22">
      <c r="A1827" t="s">
        <v>4305</v>
      </c>
      <c r="B1827" t="s">
        <v>4266</v>
      </c>
      <c r="C1827" s="4">
        <v>369045400000</v>
      </c>
      <c r="D1827" t="s">
        <v>4305</v>
      </c>
      <c r="G1827" s="174">
        <v>46143</v>
      </c>
      <c r="H1827">
        <v>65528623</v>
      </c>
      <c r="I1827">
        <v>65528623</v>
      </c>
      <c r="O1827" s="174">
        <v>46143</v>
      </c>
      <c r="S1827" t="s">
        <v>3933</v>
      </c>
      <c r="T1827" s="178" t="s">
        <v>85</v>
      </c>
      <c r="U1827" t="s">
        <v>65</v>
      </c>
      <c r="V1827" t="e">
        <f>_xlfn.XLOOKUP(UTILIZADAS[[#This Row],[Contacto1]],Tabla2[phone_number_dialed],Tabla2[status_name],,0)</f>
        <v>#N/A</v>
      </c>
    </row>
    <row r="1828" spans="1:22">
      <c r="A1828" t="s">
        <v>4305</v>
      </c>
      <c r="B1828" t="s">
        <v>4781</v>
      </c>
      <c r="C1828" s="4">
        <v>368071870000</v>
      </c>
      <c r="D1828" t="s">
        <v>4305</v>
      </c>
      <c r="G1828" s="174">
        <v>46143</v>
      </c>
      <c r="H1828">
        <v>65529125</v>
      </c>
      <c r="I1828">
        <v>65529125</v>
      </c>
      <c r="O1828" s="174">
        <v>46143</v>
      </c>
      <c r="S1828" t="s">
        <v>4782</v>
      </c>
      <c r="T1828" s="177" t="s">
        <v>64</v>
      </c>
      <c r="U1828" t="s">
        <v>65</v>
      </c>
      <c r="V1828" t="e">
        <f>_xlfn.XLOOKUP(UTILIZADAS[[#This Row],[Contacto1]],Tabla2[phone_number_dialed],Tabla2[status_name],,0)</f>
        <v>#N/A</v>
      </c>
    </row>
    <row r="1829" spans="1:22">
      <c r="A1829" t="s">
        <v>4305</v>
      </c>
      <c r="B1829" t="s">
        <v>4783</v>
      </c>
      <c r="C1829" s="4">
        <v>367071540000</v>
      </c>
      <c r="D1829" t="s">
        <v>4305</v>
      </c>
      <c r="G1829" s="174">
        <v>46143</v>
      </c>
      <c r="H1829">
        <v>65560923</v>
      </c>
      <c r="I1829">
        <v>65560923</v>
      </c>
      <c r="O1829" s="174">
        <v>46143</v>
      </c>
      <c r="S1829" t="s">
        <v>4784</v>
      </c>
      <c r="T1829" s="178" t="s">
        <v>64</v>
      </c>
      <c r="U1829" t="s">
        <v>65</v>
      </c>
      <c r="V1829" t="e">
        <f>_xlfn.XLOOKUP(UTILIZADAS[[#This Row],[Contacto1]],Tabla2[phone_number_dialed],Tabla2[status_name],,0)</f>
        <v>#N/A</v>
      </c>
    </row>
    <row r="1830" spans="1:22">
      <c r="A1830" t="s">
        <v>4305</v>
      </c>
      <c r="B1830" t="s">
        <v>4785</v>
      </c>
      <c r="C1830" s="4">
        <v>365089160000</v>
      </c>
      <c r="D1830" t="s">
        <v>4305</v>
      </c>
      <c r="G1830" s="174">
        <v>46143</v>
      </c>
      <c r="H1830">
        <v>65565821</v>
      </c>
      <c r="I1830">
        <v>65565821</v>
      </c>
      <c r="O1830" s="174">
        <v>46143</v>
      </c>
      <c r="S1830" t="s">
        <v>4786</v>
      </c>
      <c r="T1830" s="177" t="s">
        <v>64</v>
      </c>
      <c r="U1830" t="s">
        <v>65</v>
      </c>
      <c r="V1830" t="e">
        <f>_xlfn.XLOOKUP(UTILIZADAS[[#This Row],[Contacto1]],Tabla2[phone_number_dialed],Tabla2[status_name],,0)</f>
        <v>#N/A</v>
      </c>
    </row>
    <row r="1831" spans="1:22">
      <c r="A1831" t="s">
        <v>4305</v>
      </c>
      <c r="B1831" t="s">
        <v>4787</v>
      </c>
      <c r="C1831" s="4">
        <v>365007830000</v>
      </c>
      <c r="D1831" t="s">
        <v>4305</v>
      </c>
      <c r="G1831" s="174">
        <v>46143</v>
      </c>
      <c r="H1831">
        <v>65566105</v>
      </c>
      <c r="I1831">
        <v>65566105</v>
      </c>
      <c r="O1831" s="174">
        <v>46143</v>
      </c>
      <c r="S1831" t="s">
        <v>4445</v>
      </c>
      <c r="T1831" t="s">
        <v>64</v>
      </c>
      <c r="U1831" t="s">
        <v>4319</v>
      </c>
      <c r="V1831" t="e">
        <f>_xlfn.XLOOKUP(UTILIZADAS[[#This Row],[Contacto1]],Tabla2[phone_number_dialed],Tabla2[status_name],,0)</f>
        <v>#N/A</v>
      </c>
    </row>
    <row r="1832" spans="1:22">
      <c r="A1832" t="s">
        <v>4305</v>
      </c>
      <c r="B1832" t="s">
        <v>4788</v>
      </c>
      <c r="C1832" s="4">
        <v>366055990000</v>
      </c>
      <c r="D1832" t="s">
        <v>4305</v>
      </c>
      <c r="G1832" s="174">
        <v>46143</v>
      </c>
      <c r="H1832">
        <v>65568091</v>
      </c>
      <c r="I1832">
        <v>65568091</v>
      </c>
      <c r="O1832" s="174">
        <v>46143</v>
      </c>
      <c r="S1832" t="s">
        <v>4789</v>
      </c>
      <c r="T1832" s="178" t="s">
        <v>64</v>
      </c>
      <c r="U1832" t="s">
        <v>65</v>
      </c>
      <c r="V1832" t="e">
        <f>_xlfn.XLOOKUP(UTILIZADAS[[#This Row],[Contacto1]],Tabla2[phone_number_dialed],Tabla2[status_name],,0)</f>
        <v>#N/A</v>
      </c>
    </row>
    <row r="1833" spans="1:22">
      <c r="A1833" t="s">
        <v>4305</v>
      </c>
      <c r="B1833" t="s">
        <v>4790</v>
      </c>
      <c r="C1833" s="4">
        <v>364020320000</v>
      </c>
      <c r="D1833" t="s">
        <v>4305</v>
      </c>
      <c r="G1833" s="174">
        <v>46143</v>
      </c>
      <c r="H1833">
        <v>65569320</v>
      </c>
      <c r="I1833">
        <v>65569320</v>
      </c>
      <c r="O1833" s="174">
        <v>46143</v>
      </c>
      <c r="S1833" t="s">
        <v>4791</v>
      </c>
      <c r="T1833" t="s">
        <v>64</v>
      </c>
      <c r="U1833" t="s">
        <v>4319</v>
      </c>
      <c r="V1833" t="e">
        <f>_xlfn.XLOOKUP(UTILIZADAS[[#This Row],[Contacto1]],Tabla2[phone_number_dialed],Tabla2[status_name],,0)</f>
        <v>#N/A</v>
      </c>
    </row>
    <row r="1834" spans="1:22">
      <c r="A1834" t="s">
        <v>4305</v>
      </c>
      <c r="B1834" t="s">
        <v>4792</v>
      </c>
      <c r="C1834" s="4">
        <v>369080990000</v>
      </c>
      <c r="D1834" t="s">
        <v>4305</v>
      </c>
      <c r="G1834" s="174">
        <v>46143</v>
      </c>
      <c r="H1834">
        <v>65572252</v>
      </c>
      <c r="I1834">
        <v>65572252</v>
      </c>
      <c r="O1834" s="174">
        <v>46143</v>
      </c>
      <c r="S1834" t="s">
        <v>4793</v>
      </c>
      <c r="T1834" s="177" t="s">
        <v>64</v>
      </c>
      <c r="U1834" t="s">
        <v>65</v>
      </c>
      <c r="V1834" t="e">
        <f>_xlfn.XLOOKUP(UTILIZADAS[[#This Row],[Contacto1]],Tabla2[phone_number_dialed],Tabla2[status_name],,0)</f>
        <v>#N/A</v>
      </c>
    </row>
    <row r="1835" spans="1:22">
      <c r="A1835" t="s">
        <v>4305</v>
      </c>
      <c r="B1835" t="s">
        <v>4794</v>
      </c>
      <c r="C1835" s="4">
        <v>368070410000</v>
      </c>
      <c r="D1835" t="s">
        <v>4305</v>
      </c>
      <c r="G1835" s="174">
        <v>46143</v>
      </c>
      <c r="H1835">
        <v>65572662</v>
      </c>
      <c r="I1835">
        <v>65572662</v>
      </c>
      <c r="O1835" s="174">
        <v>46143</v>
      </c>
      <c r="S1835" t="s">
        <v>4795</v>
      </c>
      <c r="T1835" s="178" t="s">
        <v>64</v>
      </c>
      <c r="U1835" t="s">
        <v>65</v>
      </c>
      <c r="V1835" t="e">
        <f>_xlfn.XLOOKUP(UTILIZADAS[[#This Row],[Contacto1]],Tabla2[phone_number_dialed],Tabla2[status_name],,0)</f>
        <v>#N/A</v>
      </c>
    </row>
    <row r="1836" spans="1:22">
      <c r="A1836" t="s">
        <v>4305</v>
      </c>
      <c r="B1836" t="s">
        <v>1297</v>
      </c>
      <c r="C1836" s="4">
        <v>359374860000</v>
      </c>
      <c r="D1836" t="s">
        <v>4305</v>
      </c>
      <c r="G1836" s="174">
        <v>46143</v>
      </c>
      <c r="H1836">
        <v>65577067</v>
      </c>
      <c r="I1836">
        <v>65577067</v>
      </c>
      <c r="O1836" s="174">
        <v>46143</v>
      </c>
      <c r="S1836" t="s">
        <v>1298</v>
      </c>
      <c r="T1836" t="s">
        <v>64</v>
      </c>
      <c r="U1836" t="s">
        <v>593</v>
      </c>
      <c r="V1836" t="e">
        <f>_xlfn.XLOOKUP(UTILIZADAS[[#This Row],[Contacto1]],Tabla2[phone_number_dialed],Tabla2[status_name],,0)</f>
        <v>#N/A</v>
      </c>
    </row>
    <row r="1837" spans="1:22">
      <c r="A1837" t="s">
        <v>4305</v>
      </c>
      <c r="B1837" t="s">
        <v>4131</v>
      </c>
      <c r="C1837" s="4">
        <v>362014660000</v>
      </c>
      <c r="D1837" t="s">
        <v>4305</v>
      </c>
      <c r="G1837" s="174">
        <v>46143</v>
      </c>
      <c r="H1837">
        <v>65579008</v>
      </c>
      <c r="I1837">
        <v>65579008</v>
      </c>
      <c r="O1837" s="174">
        <v>46143</v>
      </c>
      <c r="S1837" t="s">
        <v>3663</v>
      </c>
      <c r="T1837" s="177" t="s">
        <v>64</v>
      </c>
      <c r="U1837" t="s">
        <v>65</v>
      </c>
      <c r="V1837" t="e">
        <f>_xlfn.XLOOKUP(UTILIZADAS[[#This Row],[Contacto1]],Tabla2[phone_number_dialed],Tabla2[status_name],,0)</f>
        <v>#N/A</v>
      </c>
    </row>
    <row r="1838" spans="1:22">
      <c r="A1838" t="s">
        <v>4305</v>
      </c>
      <c r="B1838" t="s">
        <v>1453</v>
      </c>
      <c r="C1838" s="4">
        <v>356367750000</v>
      </c>
      <c r="D1838" t="s">
        <v>4305</v>
      </c>
      <c r="G1838" s="174">
        <v>46143</v>
      </c>
      <c r="H1838">
        <v>65581900</v>
      </c>
      <c r="I1838">
        <v>65581900</v>
      </c>
      <c r="O1838" s="174">
        <v>46143</v>
      </c>
      <c r="S1838" t="s">
        <v>1454</v>
      </c>
      <c r="T1838" s="178" t="s">
        <v>64</v>
      </c>
      <c r="U1838" t="s">
        <v>65</v>
      </c>
      <c r="V1838" t="e">
        <f>_xlfn.XLOOKUP(UTILIZADAS[[#This Row],[Contacto1]],Tabla2[phone_number_dialed],Tabla2[status_name],,0)</f>
        <v>#N/A</v>
      </c>
    </row>
    <row r="1839" spans="1:22">
      <c r="A1839" t="s">
        <v>4305</v>
      </c>
      <c r="B1839" t="s">
        <v>4796</v>
      </c>
      <c r="C1839" s="4">
        <v>364076270000</v>
      </c>
      <c r="D1839" t="s">
        <v>4305</v>
      </c>
      <c r="G1839" s="174">
        <v>46143</v>
      </c>
      <c r="H1839">
        <v>65602061</v>
      </c>
      <c r="I1839">
        <v>65602061</v>
      </c>
      <c r="O1839" s="174">
        <v>46143</v>
      </c>
      <c r="S1839" t="s">
        <v>4797</v>
      </c>
      <c r="T1839" s="177" t="s">
        <v>64</v>
      </c>
      <c r="U1839" t="s">
        <v>65</v>
      </c>
      <c r="V1839" t="e">
        <f>_xlfn.XLOOKUP(UTILIZADAS[[#This Row],[Contacto1]],Tabla2[phone_number_dialed],Tabla2[status_name],,0)</f>
        <v>#N/A</v>
      </c>
    </row>
    <row r="1840" spans="1:22">
      <c r="A1840" t="s">
        <v>4305</v>
      </c>
      <c r="B1840" t="s">
        <v>4798</v>
      </c>
      <c r="C1840" s="4">
        <v>366077440000</v>
      </c>
      <c r="D1840" t="s">
        <v>4305</v>
      </c>
      <c r="G1840" s="174">
        <v>46143</v>
      </c>
      <c r="H1840">
        <v>65602917</v>
      </c>
      <c r="I1840">
        <v>65602917</v>
      </c>
      <c r="O1840" s="174">
        <v>46143</v>
      </c>
      <c r="S1840" t="s">
        <v>4799</v>
      </c>
      <c r="T1840" s="178" t="s">
        <v>64</v>
      </c>
      <c r="U1840" t="s">
        <v>65</v>
      </c>
      <c r="V1840" t="e">
        <f>_xlfn.XLOOKUP(UTILIZADAS[[#This Row],[Contacto1]],Tabla2[phone_number_dialed],Tabla2[status_name],,0)</f>
        <v>#N/A</v>
      </c>
    </row>
    <row r="1841" spans="1:22">
      <c r="A1841" t="s">
        <v>4305</v>
      </c>
      <c r="B1841" t="s">
        <v>195</v>
      </c>
      <c r="C1841" s="4">
        <v>363000200000</v>
      </c>
      <c r="D1841" t="s">
        <v>4305</v>
      </c>
      <c r="G1841" s="174">
        <v>46143</v>
      </c>
      <c r="H1841">
        <v>65608513</v>
      </c>
      <c r="I1841">
        <v>65608513</v>
      </c>
      <c r="O1841" s="174">
        <v>46143</v>
      </c>
      <c r="S1841" t="s">
        <v>196</v>
      </c>
      <c r="T1841" s="177" t="s">
        <v>64</v>
      </c>
      <c r="U1841" t="s">
        <v>65</v>
      </c>
      <c r="V1841" t="e">
        <f>_xlfn.XLOOKUP(UTILIZADAS[[#This Row],[Contacto1]],Tabla2[phone_number_dialed],Tabla2[status_name],,0)</f>
        <v>#N/A</v>
      </c>
    </row>
    <row r="1842" spans="1:22">
      <c r="A1842" t="s">
        <v>4305</v>
      </c>
      <c r="B1842" t="s">
        <v>2268</v>
      </c>
      <c r="C1842" s="4">
        <v>363034570000</v>
      </c>
      <c r="D1842" t="s">
        <v>4305</v>
      </c>
      <c r="G1842" s="174">
        <v>46143</v>
      </c>
      <c r="H1842">
        <v>65628929</v>
      </c>
      <c r="I1842">
        <v>65628929</v>
      </c>
      <c r="O1842" s="174">
        <v>46143</v>
      </c>
      <c r="S1842" t="s">
        <v>3821</v>
      </c>
      <c r="T1842" s="178" t="s">
        <v>64</v>
      </c>
      <c r="U1842" t="s">
        <v>65</v>
      </c>
      <c r="V1842" t="e">
        <f>_xlfn.XLOOKUP(UTILIZADAS[[#This Row],[Contacto1]],Tabla2[phone_number_dialed],Tabla2[status_name],,0)</f>
        <v>#N/A</v>
      </c>
    </row>
    <row r="1843" spans="1:22">
      <c r="A1843" t="s">
        <v>4305</v>
      </c>
      <c r="B1843" t="s">
        <v>2202</v>
      </c>
      <c r="C1843" s="4">
        <v>366022540000</v>
      </c>
      <c r="D1843" t="s">
        <v>4305</v>
      </c>
      <c r="G1843" s="174">
        <v>46143</v>
      </c>
      <c r="H1843">
        <v>65640329</v>
      </c>
      <c r="I1843">
        <v>65640329</v>
      </c>
      <c r="O1843" s="174">
        <v>46143</v>
      </c>
      <c r="S1843" t="s">
        <v>3703</v>
      </c>
      <c r="T1843" s="177" t="s">
        <v>64</v>
      </c>
      <c r="U1843" t="s">
        <v>65</v>
      </c>
      <c r="V1843" t="e">
        <f>_xlfn.XLOOKUP(UTILIZADAS[[#This Row],[Contacto1]],Tabla2[phone_number_dialed],Tabla2[status_name],,0)</f>
        <v>#N/A</v>
      </c>
    </row>
    <row r="1844" spans="1:22">
      <c r="A1844" t="s">
        <v>4305</v>
      </c>
      <c r="B1844" t="s">
        <v>4196</v>
      </c>
      <c r="C1844" s="4">
        <v>364030950000</v>
      </c>
      <c r="D1844" t="s">
        <v>4305</v>
      </c>
      <c r="G1844" s="174">
        <v>46143</v>
      </c>
      <c r="H1844">
        <v>65652862</v>
      </c>
      <c r="I1844">
        <v>65652862</v>
      </c>
      <c r="O1844" s="174">
        <v>46143</v>
      </c>
      <c r="S1844" t="s">
        <v>3788</v>
      </c>
      <c r="T1844" s="178" t="s">
        <v>64</v>
      </c>
      <c r="U1844" t="s">
        <v>65</v>
      </c>
      <c r="V1844" t="e">
        <f>_xlfn.XLOOKUP(UTILIZADAS[[#This Row],[Contacto1]],Tabla2[phone_number_dialed],Tabla2[status_name],,0)</f>
        <v>#N/A</v>
      </c>
    </row>
    <row r="1845" spans="1:22">
      <c r="A1845" t="s">
        <v>4305</v>
      </c>
      <c r="B1845" t="s">
        <v>4800</v>
      </c>
      <c r="C1845" s="4">
        <v>365077090000</v>
      </c>
      <c r="D1845" t="s">
        <v>4305</v>
      </c>
      <c r="G1845" s="174">
        <v>46143</v>
      </c>
      <c r="H1845">
        <v>65665749</v>
      </c>
      <c r="I1845">
        <v>65665749</v>
      </c>
      <c r="O1845" s="174">
        <v>46143</v>
      </c>
      <c r="S1845" t="s">
        <v>4801</v>
      </c>
      <c r="T1845" s="177" t="s">
        <v>64</v>
      </c>
      <c r="U1845" t="s">
        <v>65</v>
      </c>
      <c r="V1845" t="e">
        <f>_xlfn.XLOOKUP(UTILIZADAS[[#This Row],[Contacto1]],Tabla2[phone_number_dialed],Tabla2[status_name],,0)</f>
        <v>#N/A</v>
      </c>
    </row>
    <row r="1846" spans="1:22">
      <c r="A1846" t="s">
        <v>4305</v>
      </c>
      <c r="B1846" t="s">
        <v>4609</v>
      </c>
      <c r="C1846" s="4">
        <v>363009000000</v>
      </c>
      <c r="D1846" t="s">
        <v>4305</v>
      </c>
      <c r="G1846" s="174">
        <v>46143</v>
      </c>
      <c r="H1846">
        <v>65675141</v>
      </c>
      <c r="I1846">
        <v>65675141</v>
      </c>
      <c r="O1846" s="174">
        <v>46143</v>
      </c>
      <c r="S1846" t="s">
        <v>4802</v>
      </c>
      <c r="T1846" t="s">
        <v>64</v>
      </c>
      <c r="U1846" t="s">
        <v>4319</v>
      </c>
      <c r="V1846" t="e">
        <f>_xlfn.XLOOKUP(UTILIZADAS[[#This Row],[Contacto1]],Tabla2[phone_number_dialed],Tabla2[status_name],,0)</f>
        <v>#N/A</v>
      </c>
    </row>
    <row r="1847" spans="1:22">
      <c r="A1847" t="s">
        <v>4305</v>
      </c>
      <c r="B1847" t="s">
        <v>4121</v>
      </c>
      <c r="C1847" s="4">
        <v>219058320000</v>
      </c>
      <c r="D1847" t="s">
        <v>4305</v>
      </c>
      <c r="G1847" s="174">
        <v>46143</v>
      </c>
      <c r="H1847">
        <v>65695107</v>
      </c>
      <c r="I1847">
        <v>65695107</v>
      </c>
      <c r="O1847" s="174">
        <v>46143</v>
      </c>
      <c r="S1847" t="s">
        <v>3648</v>
      </c>
      <c r="T1847" s="178" t="s">
        <v>64</v>
      </c>
      <c r="U1847" t="s">
        <v>65</v>
      </c>
      <c r="V1847" t="e">
        <f>_xlfn.XLOOKUP(UTILIZADAS[[#This Row],[Contacto1]],Tabla2[phone_number_dialed],Tabla2[status_name],,0)</f>
        <v>#N/A</v>
      </c>
    </row>
    <row r="1848" spans="1:22">
      <c r="A1848" t="s">
        <v>4305</v>
      </c>
      <c r="B1848" t="s">
        <v>4803</v>
      </c>
      <c r="C1848" s="4">
        <v>365084050000</v>
      </c>
      <c r="D1848" t="s">
        <v>4305</v>
      </c>
      <c r="G1848" s="174">
        <v>46143</v>
      </c>
      <c r="H1848">
        <v>65702797</v>
      </c>
      <c r="I1848">
        <v>65702797</v>
      </c>
      <c r="O1848" s="174">
        <v>46143</v>
      </c>
      <c r="S1848" t="s">
        <v>4804</v>
      </c>
      <c r="T1848" s="177" t="s">
        <v>64</v>
      </c>
      <c r="U1848" t="s">
        <v>65</v>
      </c>
      <c r="V1848" t="e">
        <f>_xlfn.XLOOKUP(UTILIZADAS[[#This Row],[Contacto1]],Tabla2[phone_number_dialed],Tabla2[status_name],,0)</f>
        <v>#N/A</v>
      </c>
    </row>
    <row r="1849" spans="1:22">
      <c r="A1849" t="s">
        <v>4305</v>
      </c>
      <c r="B1849" t="s">
        <v>4805</v>
      </c>
      <c r="C1849" s="4">
        <v>366011910000</v>
      </c>
      <c r="D1849" t="s">
        <v>4305</v>
      </c>
      <c r="G1849" s="174">
        <v>46143</v>
      </c>
      <c r="H1849">
        <v>65705686</v>
      </c>
      <c r="I1849">
        <v>65705686</v>
      </c>
      <c r="O1849" s="174">
        <v>46143</v>
      </c>
      <c r="S1849" t="s">
        <v>4806</v>
      </c>
      <c r="T1849" t="s">
        <v>64</v>
      </c>
      <c r="U1849" t="s">
        <v>4319</v>
      </c>
      <c r="V1849" t="e">
        <f>_xlfn.XLOOKUP(UTILIZADAS[[#This Row],[Contacto1]],Tabla2[phone_number_dialed],Tabla2[status_name],,0)</f>
        <v>#N/A</v>
      </c>
    </row>
    <row r="1850" spans="1:22">
      <c r="A1850" t="s">
        <v>4305</v>
      </c>
      <c r="B1850" t="s">
        <v>4807</v>
      </c>
      <c r="C1850" s="4">
        <v>352061060000</v>
      </c>
      <c r="D1850" t="s">
        <v>4305</v>
      </c>
      <c r="G1850" s="174">
        <v>46143</v>
      </c>
      <c r="H1850">
        <v>65709766</v>
      </c>
      <c r="I1850">
        <v>65709766</v>
      </c>
      <c r="O1850" s="174">
        <v>46143</v>
      </c>
      <c r="S1850" t="s">
        <v>4808</v>
      </c>
      <c r="T1850" t="s">
        <v>64</v>
      </c>
      <c r="U1850" t="s">
        <v>4319</v>
      </c>
      <c r="V1850" t="e">
        <f>_xlfn.XLOOKUP(UTILIZADAS[[#This Row],[Contacto1]],Tabla2[phone_number_dialed],Tabla2[status_name],,0)</f>
        <v>#N/A</v>
      </c>
    </row>
    <row r="1851" spans="1:22">
      <c r="A1851" t="s">
        <v>4305</v>
      </c>
      <c r="B1851" t="s">
        <v>4809</v>
      </c>
      <c r="C1851" s="4">
        <v>365008770000</v>
      </c>
      <c r="D1851" t="s">
        <v>4305</v>
      </c>
      <c r="G1851" s="174">
        <v>46143</v>
      </c>
      <c r="H1851">
        <v>65712096</v>
      </c>
      <c r="I1851">
        <v>65712096</v>
      </c>
      <c r="O1851" s="174">
        <v>46143</v>
      </c>
      <c r="S1851" t="s">
        <v>4810</v>
      </c>
      <c r="T1851" t="s">
        <v>64</v>
      </c>
      <c r="U1851" t="s">
        <v>4319</v>
      </c>
      <c r="V1851" t="e">
        <f>_xlfn.XLOOKUP(UTILIZADAS[[#This Row],[Contacto1]],Tabla2[phone_number_dialed],Tabla2[status_name],,0)</f>
        <v>#N/A</v>
      </c>
    </row>
    <row r="1852" spans="1:22">
      <c r="A1852" t="s">
        <v>4305</v>
      </c>
      <c r="B1852" t="s">
        <v>4811</v>
      </c>
      <c r="C1852" s="4">
        <v>366065930000</v>
      </c>
      <c r="D1852" t="s">
        <v>4305</v>
      </c>
      <c r="G1852" s="174">
        <v>46143</v>
      </c>
      <c r="H1852">
        <v>65723109</v>
      </c>
      <c r="I1852">
        <v>65723109</v>
      </c>
      <c r="O1852" s="174">
        <v>46143</v>
      </c>
      <c r="S1852" t="s">
        <v>4812</v>
      </c>
      <c r="T1852" s="178" t="s">
        <v>64</v>
      </c>
      <c r="U1852" t="s">
        <v>65</v>
      </c>
      <c r="V1852" t="e">
        <f>_xlfn.XLOOKUP(UTILIZADAS[[#This Row],[Contacto1]],Tabla2[phone_number_dialed],Tabla2[status_name],,0)</f>
        <v>#N/A</v>
      </c>
    </row>
    <row r="1853" spans="1:22">
      <c r="A1853" t="s">
        <v>4305</v>
      </c>
      <c r="B1853" t="s">
        <v>571</v>
      </c>
      <c r="C1853" s="4">
        <v>357357600000</v>
      </c>
      <c r="D1853" t="s">
        <v>4305</v>
      </c>
      <c r="G1853" s="174">
        <v>46143</v>
      </c>
      <c r="H1853">
        <v>65763166</v>
      </c>
      <c r="I1853">
        <v>65763166</v>
      </c>
      <c r="O1853" s="174">
        <v>46143</v>
      </c>
      <c r="S1853" t="s">
        <v>572</v>
      </c>
      <c r="T1853" t="s">
        <v>64</v>
      </c>
      <c r="U1853" t="s">
        <v>593</v>
      </c>
      <c r="V1853" t="e">
        <f>_xlfn.XLOOKUP(UTILIZADAS[[#This Row],[Contacto1]],Tabla2[phone_number_dialed],Tabla2[status_name],,0)</f>
        <v>#N/A</v>
      </c>
    </row>
    <row r="1854" spans="1:22">
      <c r="A1854" t="s">
        <v>4305</v>
      </c>
      <c r="B1854" t="s">
        <v>836</v>
      </c>
      <c r="C1854" s="4">
        <v>984072480000</v>
      </c>
      <c r="D1854" t="s">
        <v>4305</v>
      </c>
      <c r="G1854" s="174">
        <v>46143</v>
      </c>
      <c r="H1854">
        <v>65811775</v>
      </c>
      <c r="I1854">
        <v>65811775</v>
      </c>
      <c r="O1854" s="174">
        <v>46143</v>
      </c>
      <c r="S1854" t="s">
        <v>3786</v>
      </c>
      <c r="T1854" s="177" t="s">
        <v>64</v>
      </c>
      <c r="U1854" t="s">
        <v>65</v>
      </c>
      <c r="V1854" t="e">
        <f>_xlfn.XLOOKUP(UTILIZADAS[[#This Row],[Contacto1]],Tabla2[phone_number_dialed],Tabla2[status_name],,0)</f>
        <v>#N/A</v>
      </c>
    </row>
    <row r="1855" spans="1:22">
      <c r="A1855" t="s">
        <v>4305</v>
      </c>
      <c r="B1855" t="s">
        <v>4144</v>
      </c>
      <c r="C1855" s="4">
        <v>361017650000</v>
      </c>
      <c r="D1855" t="s">
        <v>4305</v>
      </c>
      <c r="G1855" s="174">
        <v>46143</v>
      </c>
      <c r="H1855">
        <v>65822235</v>
      </c>
      <c r="I1855">
        <v>65822235</v>
      </c>
      <c r="O1855" s="174">
        <v>46143</v>
      </c>
      <c r="S1855" t="s">
        <v>3682</v>
      </c>
      <c r="T1855" s="178" t="s">
        <v>64</v>
      </c>
      <c r="U1855" t="s">
        <v>65</v>
      </c>
      <c r="V1855" t="e">
        <f>_xlfn.XLOOKUP(UTILIZADAS[[#This Row],[Contacto1]],Tabla2[phone_number_dialed],Tabla2[status_name],,0)</f>
        <v>#N/A</v>
      </c>
    </row>
    <row r="1856" spans="1:22">
      <c r="A1856" t="s">
        <v>4305</v>
      </c>
      <c r="B1856" t="s">
        <v>265</v>
      </c>
      <c r="C1856" s="4">
        <v>352383950000</v>
      </c>
      <c r="D1856" t="s">
        <v>4305</v>
      </c>
      <c r="G1856" s="174">
        <v>46143</v>
      </c>
      <c r="H1856">
        <v>65840330</v>
      </c>
      <c r="I1856">
        <v>65840330</v>
      </c>
      <c r="O1856" s="174">
        <v>46143</v>
      </c>
      <c r="S1856" t="s">
        <v>266</v>
      </c>
      <c r="T1856" t="s">
        <v>64</v>
      </c>
      <c r="U1856" t="s">
        <v>593</v>
      </c>
      <c r="V1856" t="e">
        <f>_xlfn.XLOOKUP(UTILIZADAS[[#This Row],[Contacto1]],Tabla2[phone_number_dialed],Tabla2[status_name],,0)</f>
        <v>#N/A</v>
      </c>
    </row>
    <row r="1857" spans="1:22">
      <c r="A1857" t="s">
        <v>4305</v>
      </c>
      <c r="B1857" t="s">
        <v>4813</v>
      </c>
      <c r="C1857" s="4">
        <v>358355700000</v>
      </c>
      <c r="D1857" t="s">
        <v>4305</v>
      </c>
      <c r="G1857" s="174">
        <v>46143</v>
      </c>
      <c r="H1857">
        <v>65847194</v>
      </c>
      <c r="I1857">
        <v>65847194</v>
      </c>
      <c r="O1857" s="174">
        <v>46143</v>
      </c>
      <c r="S1857" t="s">
        <v>4814</v>
      </c>
      <c r="T1857" t="s">
        <v>64</v>
      </c>
      <c r="U1857" t="s">
        <v>4319</v>
      </c>
      <c r="V1857" t="e">
        <f>_xlfn.XLOOKUP(UTILIZADAS[[#This Row],[Contacto1]],Tabla2[phone_number_dialed],Tabla2[status_name],,0)</f>
        <v>#N/A</v>
      </c>
    </row>
    <row r="1858" spans="1:22">
      <c r="A1858" t="s">
        <v>4305</v>
      </c>
      <c r="B1858" t="s">
        <v>1305</v>
      </c>
      <c r="C1858" s="4">
        <v>351373250000</v>
      </c>
      <c r="D1858" t="s">
        <v>4305</v>
      </c>
      <c r="G1858" s="174">
        <v>46143</v>
      </c>
      <c r="H1858">
        <v>65848748</v>
      </c>
      <c r="I1858">
        <v>65848748</v>
      </c>
      <c r="O1858" s="174">
        <v>46143</v>
      </c>
      <c r="S1858" t="s">
        <v>1306</v>
      </c>
      <c r="T1858" s="177" t="s">
        <v>64</v>
      </c>
      <c r="U1858" t="s">
        <v>65</v>
      </c>
      <c r="V1858" t="e">
        <f>_xlfn.XLOOKUP(UTILIZADAS[[#This Row],[Contacto1]],Tabla2[phone_number_dialed],Tabla2[status_name],,0)</f>
        <v>#N/A</v>
      </c>
    </row>
    <row r="1859" spans="1:22">
      <c r="A1859" t="s">
        <v>4305</v>
      </c>
      <c r="B1859" t="s">
        <v>247</v>
      </c>
      <c r="C1859" s="4">
        <v>369000800000</v>
      </c>
      <c r="D1859" t="s">
        <v>4305</v>
      </c>
      <c r="G1859" s="174">
        <v>46143</v>
      </c>
      <c r="H1859">
        <v>65862163</v>
      </c>
      <c r="I1859">
        <v>65862163</v>
      </c>
      <c r="O1859" s="174">
        <v>46143</v>
      </c>
      <c r="S1859" t="s">
        <v>248</v>
      </c>
      <c r="T1859" s="178" t="s">
        <v>85</v>
      </c>
      <c r="U1859" t="s">
        <v>65</v>
      </c>
      <c r="V1859" t="e">
        <f>_xlfn.XLOOKUP(UTILIZADAS[[#This Row],[Contacto1]],Tabla2[phone_number_dialed],Tabla2[status_name],,0)</f>
        <v>#N/A</v>
      </c>
    </row>
    <row r="1860" spans="1:22">
      <c r="A1860" t="s">
        <v>4305</v>
      </c>
      <c r="B1860" t="s">
        <v>4815</v>
      </c>
      <c r="C1860" s="4">
        <v>365077080000</v>
      </c>
      <c r="D1860" t="s">
        <v>4305</v>
      </c>
      <c r="G1860" s="174">
        <v>46143</v>
      </c>
      <c r="H1860">
        <v>65868223</v>
      </c>
      <c r="I1860">
        <v>65868223</v>
      </c>
      <c r="O1860" s="174">
        <v>46143</v>
      </c>
      <c r="S1860" t="s">
        <v>4816</v>
      </c>
      <c r="T1860" s="177" t="s">
        <v>64</v>
      </c>
      <c r="U1860" t="s">
        <v>65</v>
      </c>
      <c r="V1860" t="e">
        <f>_xlfn.XLOOKUP(UTILIZADAS[[#This Row],[Contacto1]],Tabla2[phone_number_dialed],Tabla2[status_name],,0)</f>
        <v>#N/A</v>
      </c>
    </row>
    <row r="1861" spans="1:22">
      <c r="A1861" t="s">
        <v>4305</v>
      </c>
      <c r="B1861" t="s">
        <v>2165</v>
      </c>
      <c r="C1861" s="4">
        <v>353376580000</v>
      </c>
      <c r="D1861" t="s">
        <v>4305</v>
      </c>
      <c r="G1861" s="174">
        <v>46143</v>
      </c>
      <c r="H1861">
        <v>65873326</v>
      </c>
      <c r="I1861">
        <v>65873326</v>
      </c>
      <c r="O1861" s="174">
        <v>46143</v>
      </c>
      <c r="S1861" t="s">
        <v>3628</v>
      </c>
      <c r="T1861" s="178" t="s">
        <v>64</v>
      </c>
      <c r="U1861" t="s">
        <v>65</v>
      </c>
      <c r="V1861" t="e">
        <f>_xlfn.XLOOKUP(UTILIZADAS[[#This Row],[Contacto1]],Tabla2[phone_number_dialed],Tabla2[status_name],,0)</f>
        <v>#N/A</v>
      </c>
    </row>
    <row r="1862" spans="1:22">
      <c r="A1862" t="s">
        <v>4305</v>
      </c>
      <c r="B1862" t="s">
        <v>4181</v>
      </c>
      <c r="C1862" s="4">
        <v>369027630000</v>
      </c>
      <c r="D1862" t="s">
        <v>4305</v>
      </c>
      <c r="G1862" s="174">
        <v>46143</v>
      </c>
      <c r="H1862">
        <v>65878780</v>
      </c>
      <c r="I1862">
        <v>65878780</v>
      </c>
      <c r="O1862" s="174">
        <v>46143</v>
      </c>
      <c r="S1862" t="s">
        <v>3758</v>
      </c>
      <c r="T1862" s="177" t="s">
        <v>64</v>
      </c>
      <c r="U1862" t="s">
        <v>65</v>
      </c>
      <c r="V1862" t="e">
        <f>_xlfn.XLOOKUP(UTILIZADAS[[#This Row],[Contacto1]],Tabla2[phone_number_dialed],Tabla2[status_name],,0)</f>
        <v>#N/A</v>
      </c>
    </row>
    <row r="1863" spans="1:22">
      <c r="A1863" t="s">
        <v>4305</v>
      </c>
      <c r="B1863" t="s">
        <v>1518</v>
      </c>
      <c r="C1863" s="4">
        <v>353360370000</v>
      </c>
      <c r="D1863" t="s">
        <v>4305</v>
      </c>
      <c r="G1863" s="174">
        <v>46143</v>
      </c>
      <c r="H1863">
        <v>65880586</v>
      </c>
      <c r="I1863">
        <v>65880586</v>
      </c>
      <c r="O1863" s="174">
        <v>46143</v>
      </c>
      <c r="S1863" t="s">
        <v>1519</v>
      </c>
      <c r="T1863" s="178" t="s">
        <v>84</v>
      </c>
      <c r="U1863" t="s">
        <v>65</v>
      </c>
      <c r="V1863" t="e">
        <f>_xlfn.XLOOKUP(UTILIZADAS[[#This Row],[Contacto1]],Tabla2[phone_number_dialed],Tabla2[status_name],,0)</f>
        <v>#N/A</v>
      </c>
    </row>
    <row r="1864" spans="1:22">
      <c r="A1864" t="s">
        <v>4305</v>
      </c>
      <c r="B1864" t="s">
        <v>1295</v>
      </c>
      <c r="C1864" s="4">
        <v>351372710000</v>
      </c>
      <c r="D1864" t="s">
        <v>4305</v>
      </c>
      <c r="G1864" s="174">
        <v>46143</v>
      </c>
      <c r="H1864">
        <v>65881414</v>
      </c>
      <c r="I1864">
        <v>65881414</v>
      </c>
      <c r="O1864" s="174">
        <v>46143</v>
      </c>
      <c r="S1864" t="s">
        <v>1296</v>
      </c>
      <c r="T1864" s="177" t="s">
        <v>84</v>
      </c>
      <c r="U1864" t="s">
        <v>65</v>
      </c>
      <c r="V1864" t="e">
        <f>_xlfn.XLOOKUP(UTILIZADAS[[#This Row],[Contacto1]],Tabla2[phone_number_dialed],Tabla2[status_name],,0)</f>
        <v>#N/A</v>
      </c>
    </row>
    <row r="1865" spans="1:22">
      <c r="A1865" t="s">
        <v>4305</v>
      </c>
      <c r="B1865" t="s">
        <v>4817</v>
      </c>
      <c r="C1865" s="4">
        <v>362020240000</v>
      </c>
      <c r="D1865" t="s">
        <v>4305</v>
      </c>
      <c r="G1865" s="174">
        <v>46143</v>
      </c>
      <c r="H1865">
        <v>65884067</v>
      </c>
      <c r="I1865">
        <v>65884067</v>
      </c>
      <c r="O1865" s="174">
        <v>46143</v>
      </c>
      <c r="S1865" t="s">
        <v>4818</v>
      </c>
      <c r="T1865" t="s">
        <v>64</v>
      </c>
      <c r="U1865" t="s">
        <v>4319</v>
      </c>
      <c r="V1865" t="e">
        <f>_xlfn.XLOOKUP(UTILIZADAS[[#This Row],[Contacto1]],Tabla2[phone_number_dialed],Tabla2[status_name],,0)</f>
        <v>#N/A</v>
      </c>
    </row>
    <row r="1866" spans="1:22">
      <c r="A1866" t="s">
        <v>4305</v>
      </c>
      <c r="B1866" t="s">
        <v>4819</v>
      </c>
      <c r="C1866" s="4">
        <v>362089000000</v>
      </c>
      <c r="D1866" t="s">
        <v>4305</v>
      </c>
      <c r="G1866" s="174">
        <v>46143</v>
      </c>
      <c r="H1866">
        <v>65885768</v>
      </c>
      <c r="I1866">
        <v>65885768</v>
      </c>
      <c r="O1866" s="174">
        <v>46143</v>
      </c>
      <c r="S1866" t="s">
        <v>4820</v>
      </c>
      <c r="T1866" s="178" t="s">
        <v>84</v>
      </c>
      <c r="U1866" t="s">
        <v>65</v>
      </c>
      <c r="V1866" t="e">
        <f>_xlfn.XLOOKUP(UTILIZADAS[[#This Row],[Contacto1]],Tabla2[phone_number_dialed],Tabla2[status_name],,0)</f>
        <v>#N/A</v>
      </c>
    </row>
    <row r="1867" spans="1:22">
      <c r="A1867" t="s">
        <v>4305</v>
      </c>
      <c r="B1867" t="s">
        <v>4821</v>
      </c>
      <c r="C1867" s="4">
        <v>364091120000</v>
      </c>
      <c r="D1867" t="s">
        <v>4305</v>
      </c>
      <c r="G1867" s="174">
        <v>46143</v>
      </c>
      <c r="H1867">
        <v>65890266</v>
      </c>
      <c r="I1867">
        <v>65890266</v>
      </c>
      <c r="O1867" s="174">
        <v>46143</v>
      </c>
      <c r="S1867" t="s">
        <v>4822</v>
      </c>
      <c r="T1867" s="177" t="s">
        <v>64</v>
      </c>
      <c r="U1867" t="s">
        <v>65</v>
      </c>
      <c r="V1867" t="e">
        <f>_xlfn.XLOOKUP(UTILIZADAS[[#This Row],[Contacto1]],Tabla2[phone_number_dialed],Tabla2[status_name],,0)</f>
        <v>#N/A</v>
      </c>
    </row>
    <row r="1868" spans="1:22">
      <c r="A1868" t="s">
        <v>4305</v>
      </c>
      <c r="B1868" t="s">
        <v>4186</v>
      </c>
      <c r="C1868" s="4">
        <v>361027770000</v>
      </c>
      <c r="D1868" t="s">
        <v>4305</v>
      </c>
      <c r="G1868" s="174">
        <v>46143</v>
      </c>
      <c r="H1868">
        <v>65892172</v>
      </c>
      <c r="I1868">
        <v>65892172</v>
      </c>
      <c r="O1868" s="174">
        <v>46143</v>
      </c>
      <c r="S1868" t="s">
        <v>3764</v>
      </c>
      <c r="T1868" s="178" t="s">
        <v>64</v>
      </c>
      <c r="U1868" t="s">
        <v>65</v>
      </c>
      <c r="V1868" t="e">
        <f>_xlfn.XLOOKUP(UTILIZADAS[[#This Row],[Contacto1]],Tabla2[phone_number_dialed],Tabla2[status_name],,0)</f>
        <v>#N/A</v>
      </c>
    </row>
    <row r="1869" spans="1:22">
      <c r="A1869" t="s">
        <v>4305</v>
      </c>
      <c r="B1869" t="s">
        <v>2161</v>
      </c>
      <c r="C1869" s="4">
        <v>353369030000</v>
      </c>
      <c r="D1869" t="s">
        <v>4305</v>
      </c>
      <c r="G1869" s="174">
        <v>46143</v>
      </c>
      <c r="H1869">
        <v>65894658</v>
      </c>
      <c r="I1869">
        <v>65894658</v>
      </c>
      <c r="O1869" s="174">
        <v>46143</v>
      </c>
      <c r="S1869" t="s">
        <v>3619</v>
      </c>
      <c r="T1869" s="177" t="s">
        <v>64</v>
      </c>
      <c r="U1869" t="s">
        <v>65</v>
      </c>
      <c r="V1869" t="e">
        <f>_xlfn.XLOOKUP(UTILIZADAS[[#This Row],[Contacto1]],Tabla2[phone_number_dialed],Tabla2[status_name],,0)</f>
        <v>#N/A</v>
      </c>
    </row>
    <row r="1870" spans="1:22">
      <c r="A1870" t="s">
        <v>4305</v>
      </c>
      <c r="B1870" t="s">
        <v>1488</v>
      </c>
      <c r="C1870" s="4">
        <v>357361480000</v>
      </c>
      <c r="D1870" t="s">
        <v>4305</v>
      </c>
      <c r="G1870" s="174">
        <v>46143</v>
      </c>
      <c r="H1870">
        <v>65896977</v>
      </c>
      <c r="I1870">
        <v>65896977</v>
      </c>
      <c r="O1870" s="174">
        <v>46143</v>
      </c>
      <c r="S1870" t="s">
        <v>1489</v>
      </c>
      <c r="T1870" s="178" t="s">
        <v>64</v>
      </c>
      <c r="U1870" t="s">
        <v>65</v>
      </c>
      <c r="V1870" t="e">
        <f>_xlfn.XLOOKUP(UTILIZADAS[[#This Row],[Contacto1]],Tabla2[phone_number_dialed],Tabla2[status_name],,0)</f>
        <v>#N/A</v>
      </c>
    </row>
    <row r="1871" spans="1:22">
      <c r="A1871" t="s">
        <v>4305</v>
      </c>
      <c r="B1871" t="s">
        <v>2172</v>
      </c>
      <c r="C1871" s="4">
        <v>353379760000</v>
      </c>
      <c r="D1871" t="s">
        <v>4305</v>
      </c>
      <c r="G1871" s="174">
        <v>46143</v>
      </c>
      <c r="H1871">
        <v>65897309</v>
      </c>
      <c r="I1871">
        <v>65897309</v>
      </c>
      <c r="O1871" s="174">
        <v>46143</v>
      </c>
      <c r="S1871" t="s">
        <v>3640</v>
      </c>
      <c r="T1871" s="177" t="s">
        <v>84</v>
      </c>
      <c r="U1871" t="s">
        <v>65</v>
      </c>
      <c r="V1871" t="e">
        <f>_xlfn.XLOOKUP(UTILIZADAS[[#This Row],[Contacto1]],Tabla2[phone_number_dialed],Tabla2[status_name],,0)</f>
        <v>#N/A</v>
      </c>
    </row>
    <row r="1872" spans="1:22">
      <c r="A1872" t="s">
        <v>4305</v>
      </c>
      <c r="B1872" t="s">
        <v>4823</v>
      </c>
      <c r="C1872" s="4">
        <v>362052750000</v>
      </c>
      <c r="D1872" t="s">
        <v>4305</v>
      </c>
      <c r="G1872" s="174">
        <v>46143</v>
      </c>
      <c r="H1872">
        <v>65909924</v>
      </c>
      <c r="I1872">
        <v>65909924</v>
      </c>
      <c r="O1872" s="174">
        <v>46143</v>
      </c>
      <c r="S1872" t="s">
        <v>4824</v>
      </c>
      <c r="T1872" s="178" t="s">
        <v>64</v>
      </c>
      <c r="U1872" t="s">
        <v>65</v>
      </c>
      <c r="V1872" t="e">
        <f>_xlfn.XLOOKUP(UTILIZADAS[[#This Row],[Contacto1]],Tabla2[phone_number_dialed],Tabla2[status_name],,0)</f>
        <v>#N/A</v>
      </c>
    </row>
    <row r="1873" spans="1:22">
      <c r="A1873" t="s">
        <v>4305</v>
      </c>
      <c r="B1873" t="s">
        <v>4218</v>
      </c>
      <c r="C1873" s="4">
        <v>996017340000</v>
      </c>
      <c r="D1873" t="s">
        <v>4305</v>
      </c>
      <c r="G1873" s="174">
        <v>46143</v>
      </c>
      <c r="H1873">
        <v>65923460</v>
      </c>
      <c r="I1873">
        <v>65923460</v>
      </c>
      <c r="O1873" s="174">
        <v>46143</v>
      </c>
      <c r="S1873" t="s">
        <v>3838</v>
      </c>
      <c r="T1873" s="177" t="s">
        <v>85</v>
      </c>
      <c r="U1873" t="s">
        <v>65</v>
      </c>
      <c r="V1873" t="e">
        <f>_xlfn.XLOOKUP(UTILIZADAS[[#This Row],[Contacto1]],Tabla2[phone_number_dialed],Tabla2[status_name],,0)</f>
        <v>#N/A</v>
      </c>
    </row>
    <row r="1874" spans="1:22">
      <c r="A1874" t="s">
        <v>4305</v>
      </c>
      <c r="B1874" t="s">
        <v>4825</v>
      </c>
      <c r="C1874" s="4">
        <v>362067450000</v>
      </c>
      <c r="D1874" t="s">
        <v>4305</v>
      </c>
      <c r="G1874" s="174">
        <v>46143</v>
      </c>
      <c r="H1874">
        <v>65924574</v>
      </c>
      <c r="I1874">
        <v>65924574</v>
      </c>
      <c r="O1874" s="174">
        <v>46143</v>
      </c>
      <c r="S1874" t="s">
        <v>4826</v>
      </c>
      <c r="T1874" s="178" t="s">
        <v>64</v>
      </c>
      <c r="U1874" t="s">
        <v>65</v>
      </c>
      <c r="V1874" t="e">
        <f>_xlfn.XLOOKUP(UTILIZADAS[[#This Row],[Contacto1]],Tabla2[phone_number_dialed],Tabla2[status_name],,0)</f>
        <v>#N/A</v>
      </c>
    </row>
    <row r="1875" spans="1:22">
      <c r="A1875" t="s">
        <v>4305</v>
      </c>
      <c r="B1875" t="s">
        <v>4180</v>
      </c>
      <c r="C1875" s="4">
        <v>366027580000</v>
      </c>
      <c r="D1875" t="s">
        <v>4305</v>
      </c>
      <c r="G1875" s="174">
        <v>46143</v>
      </c>
      <c r="H1875">
        <v>65948925</v>
      </c>
      <c r="I1875">
        <v>65948925</v>
      </c>
      <c r="O1875" s="174">
        <v>46143</v>
      </c>
      <c r="S1875" t="s">
        <v>3757</v>
      </c>
      <c r="T1875" s="177" t="s">
        <v>64</v>
      </c>
      <c r="U1875" t="s">
        <v>65</v>
      </c>
      <c r="V1875" t="e">
        <f>_xlfn.XLOOKUP(UTILIZADAS[[#This Row],[Contacto1]],Tabla2[phone_number_dialed],Tabla2[status_name],,0)</f>
        <v>#N/A</v>
      </c>
    </row>
    <row r="1876" spans="1:22">
      <c r="A1876" t="s">
        <v>4305</v>
      </c>
      <c r="B1876" t="s">
        <v>4827</v>
      </c>
      <c r="C1876" s="4">
        <v>363057440000</v>
      </c>
      <c r="D1876" t="s">
        <v>4305</v>
      </c>
      <c r="G1876" s="174">
        <v>46143</v>
      </c>
      <c r="H1876">
        <v>65953641</v>
      </c>
      <c r="I1876">
        <v>65953641</v>
      </c>
      <c r="O1876" s="174">
        <v>46143</v>
      </c>
      <c r="S1876" t="s">
        <v>4828</v>
      </c>
      <c r="T1876" s="178" t="s">
        <v>64</v>
      </c>
      <c r="U1876" t="s">
        <v>65</v>
      </c>
      <c r="V1876" t="e">
        <f>_xlfn.XLOOKUP(UTILIZADAS[[#This Row],[Contacto1]],Tabla2[phone_number_dialed],Tabla2[status_name],,0)</f>
        <v>#N/A</v>
      </c>
    </row>
    <row r="1877" spans="1:22">
      <c r="A1877" t="s">
        <v>4305</v>
      </c>
      <c r="B1877" t="s">
        <v>4829</v>
      </c>
      <c r="C1877" s="4">
        <v>365086490000</v>
      </c>
      <c r="D1877" t="s">
        <v>4305</v>
      </c>
      <c r="G1877" s="174">
        <v>46143</v>
      </c>
      <c r="H1877">
        <v>65958331</v>
      </c>
      <c r="I1877">
        <v>65958331</v>
      </c>
      <c r="O1877" s="174">
        <v>46143</v>
      </c>
      <c r="S1877" t="s">
        <v>4830</v>
      </c>
      <c r="T1877" s="177" t="s">
        <v>84</v>
      </c>
      <c r="U1877" t="s">
        <v>65</v>
      </c>
      <c r="V1877" t="e">
        <f>_xlfn.XLOOKUP(UTILIZADAS[[#This Row],[Contacto1]],Tabla2[phone_number_dialed],Tabla2[status_name],,0)</f>
        <v>#N/A</v>
      </c>
    </row>
    <row r="1878" spans="1:22">
      <c r="A1878" t="s">
        <v>4305</v>
      </c>
      <c r="B1878" t="s">
        <v>4831</v>
      </c>
      <c r="C1878" s="4">
        <v>369088960000</v>
      </c>
      <c r="D1878" t="s">
        <v>4305</v>
      </c>
      <c r="G1878" s="174">
        <v>46143</v>
      </c>
      <c r="H1878">
        <v>65961267</v>
      </c>
      <c r="I1878">
        <v>65961267</v>
      </c>
      <c r="O1878" s="174">
        <v>46143</v>
      </c>
      <c r="S1878" t="s">
        <v>4832</v>
      </c>
      <c r="T1878" s="178" t="s">
        <v>64</v>
      </c>
      <c r="U1878" t="s">
        <v>65</v>
      </c>
      <c r="V1878" t="e">
        <f>_xlfn.XLOOKUP(UTILIZADAS[[#This Row],[Contacto1]],Tabla2[phone_number_dialed],Tabla2[status_name],,0)</f>
        <v>#N/A</v>
      </c>
    </row>
    <row r="1879" spans="1:22">
      <c r="A1879" t="s">
        <v>4305</v>
      </c>
      <c r="B1879" t="s">
        <v>467</v>
      </c>
      <c r="C1879" s="4">
        <v>342342600000</v>
      </c>
      <c r="D1879" t="s">
        <v>4305</v>
      </c>
      <c r="G1879" s="174">
        <v>46143</v>
      </c>
      <c r="H1879">
        <v>65975660</v>
      </c>
      <c r="I1879">
        <v>65975660</v>
      </c>
      <c r="O1879" s="174">
        <v>46143</v>
      </c>
      <c r="S1879" t="s">
        <v>468</v>
      </c>
      <c r="T1879" t="s">
        <v>64</v>
      </c>
      <c r="U1879" t="s">
        <v>593</v>
      </c>
      <c r="V1879" t="e">
        <f>_xlfn.XLOOKUP(UTILIZADAS[[#This Row],[Contacto1]],Tabla2[phone_number_dialed],Tabla2[status_name],,0)</f>
        <v>#N/A</v>
      </c>
    </row>
    <row r="1880" spans="1:22">
      <c r="A1880" t="s">
        <v>4305</v>
      </c>
      <c r="B1880" t="s">
        <v>4166</v>
      </c>
      <c r="C1880" s="4">
        <v>365015340000</v>
      </c>
      <c r="D1880" t="s">
        <v>4305</v>
      </c>
      <c r="G1880" s="174">
        <v>46143</v>
      </c>
      <c r="H1880">
        <v>65986159</v>
      </c>
      <c r="I1880">
        <v>65986159</v>
      </c>
      <c r="O1880" s="174">
        <v>46143</v>
      </c>
      <c r="S1880" t="s">
        <v>3731</v>
      </c>
      <c r="T1880" s="177" t="s">
        <v>64</v>
      </c>
      <c r="U1880" t="s">
        <v>65</v>
      </c>
      <c r="V1880" t="e">
        <f>_xlfn.XLOOKUP(UTILIZADAS[[#This Row],[Contacto1]],Tabla2[phone_number_dialed],Tabla2[status_name],,0)</f>
        <v>#N/A</v>
      </c>
    </row>
    <row r="1881" spans="1:22">
      <c r="A1881" t="s">
        <v>4305</v>
      </c>
      <c r="B1881" t="s">
        <v>4833</v>
      </c>
      <c r="C1881" s="4">
        <v>361067500000</v>
      </c>
      <c r="D1881" t="s">
        <v>4305</v>
      </c>
      <c r="G1881" s="174">
        <v>46143</v>
      </c>
      <c r="H1881">
        <v>65987562</v>
      </c>
      <c r="I1881">
        <v>65987562</v>
      </c>
      <c r="O1881" s="174">
        <v>46143</v>
      </c>
      <c r="S1881" t="s">
        <v>4834</v>
      </c>
      <c r="T1881" s="178" t="s">
        <v>81</v>
      </c>
      <c r="U1881" t="s">
        <v>65</v>
      </c>
      <c r="V1881" t="e">
        <f>_xlfn.XLOOKUP(UTILIZADAS[[#This Row],[Contacto1]],Tabla2[phone_number_dialed],Tabla2[status_name],,0)</f>
        <v>#N/A</v>
      </c>
    </row>
    <row r="1882" spans="1:22">
      <c r="A1882" t="s">
        <v>4305</v>
      </c>
      <c r="B1882" t="s">
        <v>4835</v>
      </c>
      <c r="C1882" s="4">
        <v>351346290000</v>
      </c>
      <c r="D1882" t="s">
        <v>4305</v>
      </c>
      <c r="G1882" s="174">
        <v>46143</v>
      </c>
      <c r="H1882">
        <v>65992229</v>
      </c>
      <c r="I1882">
        <v>65992229</v>
      </c>
      <c r="O1882" s="174">
        <v>46143</v>
      </c>
      <c r="S1882" t="s">
        <v>4836</v>
      </c>
      <c r="T1882" s="177" t="s">
        <v>4837</v>
      </c>
      <c r="U1882" t="s">
        <v>65</v>
      </c>
      <c r="V1882" t="e">
        <f>_xlfn.XLOOKUP(UTILIZADAS[[#This Row],[Contacto1]],Tabla2[phone_number_dialed],Tabla2[status_name],,0)</f>
        <v>#N/A</v>
      </c>
    </row>
    <row r="1883" spans="1:22">
      <c r="A1883" t="s">
        <v>4305</v>
      </c>
      <c r="B1883" t="s">
        <v>2251</v>
      </c>
      <c r="C1883" s="4">
        <v>361031750000</v>
      </c>
      <c r="D1883" t="s">
        <v>4305</v>
      </c>
      <c r="G1883" s="174">
        <v>46143</v>
      </c>
      <c r="H1883">
        <v>66009595</v>
      </c>
      <c r="I1883">
        <v>66009595</v>
      </c>
      <c r="O1883" s="174">
        <v>46143</v>
      </c>
      <c r="S1883" t="s">
        <v>3795</v>
      </c>
      <c r="T1883" s="178" t="s">
        <v>64</v>
      </c>
      <c r="U1883" t="s">
        <v>65</v>
      </c>
      <c r="V1883" t="e">
        <f>_xlfn.XLOOKUP(UTILIZADAS[[#This Row],[Contacto1]],Tabla2[phone_number_dialed],Tabla2[status_name],,0)</f>
        <v>#N/A</v>
      </c>
    </row>
    <row r="1884" spans="1:22">
      <c r="A1884" t="s">
        <v>4305</v>
      </c>
      <c r="B1884" t="s">
        <v>251</v>
      </c>
      <c r="C1884" s="4">
        <v>297038390000</v>
      </c>
      <c r="D1884" t="s">
        <v>4305</v>
      </c>
      <c r="G1884" s="174">
        <v>46143</v>
      </c>
      <c r="H1884">
        <v>66030778</v>
      </c>
      <c r="I1884">
        <v>66030778</v>
      </c>
      <c r="O1884" s="174">
        <v>46143</v>
      </c>
      <c r="S1884" t="s">
        <v>252</v>
      </c>
      <c r="T1884" t="s">
        <v>64</v>
      </c>
      <c r="U1884" t="s">
        <v>4319</v>
      </c>
      <c r="V1884" t="e">
        <f>_xlfn.XLOOKUP(UTILIZADAS[[#This Row],[Contacto1]],Tabla2[phone_number_dialed],Tabla2[status_name],,0)</f>
        <v>#N/A</v>
      </c>
    </row>
    <row r="1885" spans="1:22">
      <c r="A1885" t="s">
        <v>4305</v>
      </c>
      <c r="B1885" t="s">
        <v>4838</v>
      </c>
      <c r="C1885" s="4">
        <v>364067690000</v>
      </c>
      <c r="D1885" t="s">
        <v>4305</v>
      </c>
      <c r="G1885" s="174">
        <v>46143</v>
      </c>
      <c r="H1885">
        <v>66032783</v>
      </c>
      <c r="I1885">
        <v>66032783</v>
      </c>
      <c r="O1885" s="174">
        <v>46143</v>
      </c>
      <c r="S1885" t="s">
        <v>4839</v>
      </c>
      <c r="T1885" s="177" t="s">
        <v>64</v>
      </c>
      <c r="U1885" t="s">
        <v>65</v>
      </c>
      <c r="V1885" t="e">
        <f>_xlfn.XLOOKUP(UTILIZADAS[[#This Row],[Contacto1]],Tabla2[phone_number_dialed],Tabla2[status_name],,0)</f>
        <v>#N/A</v>
      </c>
    </row>
    <row r="1886" spans="1:22">
      <c r="A1886" t="s">
        <v>4305</v>
      </c>
      <c r="B1886" t="s">
        <v>2229</v>
      </c>
      <c r="C1886" s="4">
        <v>368027760000</v>
      </c>
      <c r="D1886" t="s">
        <v>4305</v>
      </c>
      <c r="G1886" s="174">
        <v>46143</v>
      </c>
      <c r="H1886">
        <v>66033534</v>
      </c>
      <c r="I1886">
        <v>66033534</v>
      </c>
      <c r="O1886" s="174">
        <v>46143</v>
      </c>
      <c r="S1886" t="s">
        <v>3751</v>
      </c>
      <c r="T1886" s="178" t="s">
        <v>84</v>
      </c>
      <c r="U1886" t="s">
        <v>65</v>
      </c>
      <c r="V1886" t="e">
        <f>_xlfn.XLOOKUP(UTILIZADAS[[#This Row],[Contacto1]],Tabla2[phone_number_dialed],Tabla2[status_name],,0)</f>
        <v>#N/A</v>
      </c>
    </row>
    <row r="1887" spans="1:22">
      <c r="A1887" t="s">
        <v>4305</v>
      </c>
      <c r="B1887" t="s">
        <v>4840</v>
      </c>
      <c r="C1887" s="4">
        <v>364010560000</v>
      </c>
      <c r="D1887" t="s">
        <v>4305</v>
      </c>
      <c r="G1887" s="174">
        <v>46143</v>
      </c>
      <c r="H1887">
        <v>66046678</v>
      </c>
      <c r="I1887">
        <v>66046678</v>
      </c>
      <c r="O1887" s="174">
        <v>46143</v>
      </c>
      <c r="S1887" t="s">
        <v>4841</v>
      </c>
      <c r="T1887" t="s">
        <v>64</v>
      </c>
      <c r="U1887" t="s">
        <v>4319</v>
      </c>
      <c r="V1887" t="e">
        <f>_xlfn.XLOOKUP(UTILIZADAS[[#This Row],[Contacto1]],Tabla2[phone_number_dialed],Tabla2[status_name],,0)</f>
        <v>#N/A</v>
      </c>
    </row>
    <row r="1888" spans="1:22">
      <c r="A1888" t="s">
        <v>4305</v>
      </c>
      <c r="B1888" t="s">
        <v>4842</v>
      </c>
      <c r="C1888" s="4">
        <v>361074360000</v>
      </c>
      <c r="D1888" t="s">
        <v>4305</v>
      </c>
      <c r="G1888" s="174">
        <v>46143</v>
      </c>
      <c r="H1888">
        <v>66047682</v>
      </c>
      <c r="I1888">
        <v>66047682</v>
      </c>
      <c r="O1888" s="174">
        <v>46143</v>
      </c>
      <c r="S1888" t="s">
        <v>4290</v>
      </c>
      <c r="T1888" s="177" t="s">
        <v>2334</v>
      </c>
      <c r="U1888" t="s">
        <v>65</v>
      </c>
      <c r="V1888" t="e">
        <f>_xlfn.XLOOKUP(UTILIZADAS[[#This Row],[Contacto1]],Tabla2[phone_number_dialed],Tabla2[status_name],,0)</f>
        <v>#N/A</v>
      </c>
    </row>
    <row r="1889" spans="1:22">
      <c r="A1889" t="s">
        <v>4305</v>
      </c>
      <c r="B1889" t="s">
        <v>4843</v>
      </c>
      <c r="C1889" s="4">
        <v>352280910100</v>
      </c>
      <c r="D1889" t="s">
        <v>4305</v>
      </c>
      <c r="G1889" s="174">
        <v>46143</v>
      </c>
      <c r="H1889">
        <v>66055984</v>
      </c>
      <c r="I1889">
        <v>66055984</v>
      </c>
      <c r="O1889" s="174">
        <v>46143</v>
      </c>
      <c r="S1889" t="s">
        <v>4844</v>
      </c>
      <c r="T1889" s="178" t="s">
        <v>84</v>
      </c>
      <c r="U1889" t="s">
        <v>65</v>
      </c>
      <c r="V1889" t="e">
        <f>_xlfn.XLOOKUP(UTILIZADAS[[#This Row],[Contacto1]],Tabla2[phone_number_dialed],Tabla2[status_name],,0)</f>
        <v>#N/A</v>
      </c>
    </row>
    <row r="1890" spans="1:22">
      <c r="A1890" t="s">
        <v>4305</v>
      </c>
      <c r="B1890" t="s">
        <v>2186</v>
      </c>
      <c r="C1890" s="4">
        <v>368014530000</v>
      </c>
      <c r="D1890" t="s">
        <v>4305</v>
      </c>
      <c r="G1890" s="174">
        <v>46143</v>
      </c>
      <c r="H1890">
        <v>66056107</v>
      </c>
      <c r="I1890">
        <v>66056107</v>
      </c>
      <c r="O1890" s="174">
        <v>46143</v>
      </c>
      <c r="S1890" t="s">
        <v>3665</v>
      </c>
      <c r="T1890" s="177" t="s">
        <v>64</v>
      </c>
      <c r="U1890" t="s">
        <v>65</v>
      </c>
      <c r="V1890" t="e">
        <f>_xlfn.XLOOKUP(UTILIZADAS[[#This Row],[Contacto1]],Tabla2[phone_number_dialed],Tabla2[status_name],,0)</f>
        <v>#N/A</v>
      </c>
    </row>
    <row r="1891" spans="1:22">
      <c r="A1891" t="s">
        <v>4305</v>
      </c>
      <c r="B1891" t="s">
        <v>4845</v>
      </c>
      <c r="C1891" s="4">
        <v>366050400000</v>
      </c>
      <c r="D1891" t="s">
        <v>4305</v>
      </c>
      <c r="G1891" s="174">
        <v>46143</v>
      </c>
      <c r="H1891">
        <v>66067131</v>
      </c>
      <c r="I1891">
        <v>66067131</v>
      </c>
      <c r="O1891" s="174">
        <v>46143</v>
      </c>
      <c r="S1891" t="s">
        <v>4846</v>
      </c>
      <c r="T1891" s="178" t="s">
        <v>64</v>
      </c>
      <c r="U1891" t="s">
        <v>65</v>
      </c>
      <c r="V1891" t="e">
        <f>_xlfn.XLOOKUP(UTILIZADAS[[#This Row],[Contacto1]],Tabla2[phone_number_dialed],Tabla2[status_name],,0)</f>
        <v>#N/A</v>
      </c>
    </row>
    <row r="1892" spans="1:22">
      <c r="A1892" t="s">
        <v>4305</v>
      </c>
      <c r="B1892" t="s">
        <v>331</v>
      </c>
      <c r="C1892" s="4">
        <v>358363300000</v>
      </c>
      <c r="D1892" t="s">
        <v>4305</v>
      </c>
      <c r="G1892" s="174">
        <v>46143</v>
      </c>
      <c r="H1892">
        <v>66078671</v>
      </c>
      <c r="I1892">
        <v>66078671</v>
      </c>
      <c r="O1892" s="174">
        <v>46143</v>
      </c>
      <c r="S1892" t="s">
        <v>332</v>
      </c>
      <c r="T1892" t="s">
        <v>64</v>
      </c>
      <c r="U1892" t="s">
        <v>593</v>
      </c>
      <c r="V1892" t="e">
        <f>_xlfn.XLOOKUP(UTILIZADAS[[#This Row],[Contacto1]],Tabla2[phone_number_dialed],Tabla2[status_name],,0)</f>
        <v>#N/A</v>
      </c>
    </row>
    <row r="1893" spans="1:22">
      <c r="A1893" t="s">
        <v>4305</v>
      </c>
      <c r="B1893" t="s">
        <v>4847</v>
      </c>
      <c r="C1893" s="4">
        <v>364073280000</v>
      </c>
      <c r="D1893" t="s">
        <v>4305</v>
      </c>
      <c r="G1893" s="174">
        <v>46143</v>
      </c>
      <c r="H1893">
        <v>66093967</v>
      </c>
      <c r="I1893">
        <v>66093967</v>
      </c>
      <c r="O1893" s="174">
        <v>46143</v>
      </c>
      <c r="S1893" t="s">
        <v>4848</v>
      </c>
      <c r="T1893" s="177" t="s">
        <v>64</v>
      </c>
      <c r="U1893" t="s">
        <v>65</v>
      </c>
      <c r="V1893" t="e">
        <f>_xlfn.XLOOKUP(UTILIZADAS[[#This Row],[Contacto1]],Tabla2[phone_number_dialed],Tabla2[status_name],,0)</f>
        <v>#N/A</v>
      </c>
    </row>
    <row r="1894" spans="1:22">
      <c r="A1894" t="s">
        <v>4305</v>
      </c>
      <c r="B1894" t="s">
        <v>4272</v>
      </c>
      <c r="C1894" s="4">
        <v>351332420000</v>
      </c>
      <c r="D1894" t="s">
        <v>4305</v>
      </c>
      <c r="G1894" s="174">
        <v>46143</v>
      </c>
      <c r="H1894">
        <v>66094108</v>
      </c>
      <c r="I1894">
        <v>66094108</v>
      </c>
      <c r="O1894" s="174">
        <v>46143</v>
      </c>
      <c r="S1894" t="s">
        <v>3942</v>
      </c>
      <c r="T1894" t="s">
        <v>64</v>
      </c>
      <c r="U1894" t="s">
        <v>593</v>
      </c>
      <c r="V1894" t="e">
        <f>_xlfn.XLOOKUP(UTILIZADAS[[#This Row],[Contacto1]],Tabla2[phone_number_dialed],Tabla2[status_name],,0)</f>
        <v>#N/A</v>
      </c>
    </row>
    <row r="1895" spans="1:22">
      <c r="A1895" t="s">
        <v>4305</v>
      </c>
      <c r="B1895" t="s">
        <v>4265</v>
      </c>
      <c r="C1895" s="4">
        <v>369044290000</v>
      </c>
      <c r="D1895" t="s">
        <v>4305</v>
      </c>
      <c r="G1895" s="174">
        <v>46143</v>
      </c>
      <c r="H1895">
        <v>66095793</v>
      </c>
      <c r="I1895">
        <v>66095793</v>
      </c>
      <c r="O1895" s="174">
        <v>46143</v>
      </c>
      <c r="S1895" t="s">
        <v>3930</v>
      </c>
      <c r="T1895" s="178" t="s">
        <v>64</v>
      </c>
      <c r="U1895" t="s">
        <v>65</v>
      </c>
      <c r="V1895" t="e">
        <f>_xlfn.XLOOKUP(UTILIZADAS[[#This Row],[Contacto1]],Tabla2[phone_number_dialed],Tabla2[status_name],,0)</f>
        <v>#N/A</v>
      </c>
    </row>
    <row r="1896" spans="1:22">
      <c r="A1896" t="s">
        <v>4305</v>
      </c>
      <c r="B1896" t="s">
        <v>4849</v>
      </c>
      <c r="C1896" s="4">
        <v>359346870000</v>
      </c>
      <c r="D1896" t="s">
        <v>4305</v>
      </c>
      <c r="G1896" s="174">
        <v>46143</v>
      </c>
      <c r="H1896">
        <v>66115386</v>
      </c>
      <c r="I1896">
        <v>66115386</v>
      </c>
      <c r="O1896" s="174">
        <v>46143</v>
      </c>
      <c r="S1896" t="s">
        <v>262</v>
      </c>
      <c r="T1896" t="s">
        <v>64</v>
      </c>
      <c r="U1896" t="s">
        <v>593</v>
      </c>
      <c r="V1896" t="e">
        <f>_xlfn.XLOOKUP(UTILIZADAS[[#This Row],[Contacto1]],Tabla2[phone_number_dialed],Tabla2[status_name],,0)</f>
        <v>#N/A</v>
      </c>
    </row>
    <row r="1897" spans="1:22">
      <c r="A1897" t="s">
        <v>4305</v>
      </c>
      <c r="B1897" t="s">
        <v>4850</v>
      </c>
      <c r="C1897" s="4">
        <v>365028920000</v>
      </c>
      <c r="D1897" t="s">
        <v>4305</v>
      </c>
      <c r="G1897" s="174">
        <v>46143</v>
      </c>
      <c r="H1897">
        <v>66122768</v>
      </c>
      <c r="I1897">
        <v>66122768</v>
      </c>
      <c r="O1897" s="174">
        <v>46143</v>
      </c>
      <c r="S1897" t="s">
        <v>4851</v>
      </c>
      <c r="T1897" t="s">
        <v>64</v>
      </c>
      <c r="U1897" t="s">
        <v>4319</v>
      </c>
      <c r="V1897" t="e">
        <f>_xlfn.XLOOKUP(UTILIZADAS[[#This Row],[Contacto1]],Tabla2[phone_number_dialed],Tabla2[status_name],,0)</f>
        <v>#N/A</v>
      </c>
    </row>
    <row r="1898" spans="1:22">
      <c r="A1898" t="s">
        <v>4305</v>
      </c>
      <c r="B1898" t="s">
        <v>4852</v>
      </c>
      <c r="C1898" s="4">
        <v>367021250000</v>
      </c>
      <c r="D1898" t="s">
        <v>4305</v>
      </c>
      <c r="G1898" s="174">
        <v>46143</v>
      </c>
      <c r="H1898">
        <v>66123736</v>
      </c>
      <c r="I1898">
        <v>66123736</v>
      </c>
      <c r="O1898" s="174">
        <v>46143</v>
      </c>
      <c r="S1898" t="s">
        <v>4853</v>
      </c>
      <c r="T1898" t="s">
        <v>64</v>
      </c>
      <c r="U1898" t="s">
        <v>4319</v>
      </c>
      <c r="V1898" t="e">
        <f>_xlfn.XLOOKUP(UTILIZADAS[[#This Row],[Contacto1]],Tabla2[phone_number_dialed],Tabla2[status_name],,0)</f>
        <v>#N/A</v>
      </c>
    </row>
    <row r="1899" spans="1:22">
      <c r="A1899" t="s">
        <v>4305</v>
      </c>
      <c r="B1899" t="s">
        <v>419</v>
      </c>
      <c r="C1899" s="4">
        <v>358374390000</v>
      </c>
      <c r="D1899" t="s">
        <v>4305</v>
      </c>
      <c r="G1899" s="174">
        <v>46143</v>
      </c>
      <c r="H1899">
        <v>66143731</v>
      </c>
      <c r="I1899">
        <v>66143731</v>
      </c>
      <c r="O1899" s="174">
        <v>46143</v>
      </c>
      <c r="S1899" t="s">
        <v>420</v>
      </c>
      <c r="T1899" t="s">
        <v>64</v>
      </c>
      <c r="U1899" t="s">
        <v>593</v>
      </c>
      <c r="V1899" t="e">
        <f>_xlfn.XLOOKUP(UTILIZADAS[[#This Row],[Contacto1]],Tabla2[phone_number_dialed],Tabla2[status_name],,0)</f>
        <v>#N/A</v>
      </c>
    </row>
    <row r="1900" spans="1:22">
      <c r="A1900" t="s">
        <v>4305</v>
      </c>
      <c r="B1900" t="s">
        <v>2154</v>
      </c>
      <c r="C1900" s="4">
        <v>354338820000</v>
      </c>
      <c r="D1900" t="s">
        <v>4305</v>
      </c>
      <c r="G1900" s="174">
        <v>46143</v>
      </c>
      <c r="H1900">
        <v>66151597</v>
      </c>
      <c r="I1900">
        <v>66151597</v>
      </c>
      <c r="O1900" s="174">
        <v>46143</v>
      </c>
      <c r="S1900" t="s">
        <v>3606</v>
      </c>
      <c r="T1900" s="177" t="s">
        <v>64</v>
      </c>
      <c r="U1900" t="s">
        <v>65</v>
      </c>
      <c r="V1900" t="e">
        <f>_xlfn.XLOOKUP(UTILIZADAS[[#This Row],[Contacto1]],Tabla2[phone_number_dialed],Tabla2[status_name],,0)</f>
        <v>#N/A</v>
      </c>
    </row>
    <row r="1901" spans="1:22">
      <c r="A1901" t="s">
        <v>4305</v>
      </c>
      <c r="B1901" t="s">
        <v>4854</v>
      </c>
      <c r="C1901" s="4">
        <v>363067410000</v>
      </c>
      <c r="D1901" t="s">
        <v>4305</v>
      </c>
      <c r="G1901" s="174">
        <v>46143</v>
      </c>
      <c r="H1901">
        <v>66152591</v>
      </c>
      <c r="I1901">
        <v>66152591</v>
      </c>
      <c r="O1901" s="174">
        <v>46143</v>
      </c>
      <c r="S1901" t="s">
        <v>4855</v>
      </c>
      <c r="T1901" s="178" t="s">
        <v>64</v>
      </c>
      <c r="U1901" t="s">
        <v>65</v>
      </c>
      <c r="V1901" t="e">
        <f>_xlfn.XLOOKUP(UTILIZADAS[[#This Row],[Contacto1]],Tabla2[phone_number_dialed],Tabla2[status_name],,0)</f>
        <v>#N/A</v>
      </c>
    </row>
    <row r="1902" spans="1:22">
      <c r="A1902" t="s">
        <v>4305</v>
      </c>
      <c r="B1902" t="s">
        <v>4203</v>
      </c>
      <c r="C1902" s="4">
        <v>356182480000</v>
      </c>
      <c r="D1902" t="s">
        <v>4305</v>
      </c>
      <c r="G1902" s="174">
        <v>46143</v>
      </c>
      <c r="H1902">
        <v>66171962</v>
      </c>
      <c r="I1902">
        <v>66171962</v>
      </c>
      <c r="O1902" s="174">
        <v>46143</v>
      </c>
      <c r="S1902" t="s">
        <v>3801</v>
      </c>
      <c r="T1902" s="177" t="s">
        <v>64</v>
      </c>
      <c r="U1902" t="s">
        <v>65</v>
      </c>
      <c r="V1902" t="e">
        <f>_xlfn.XLOOKUP(UTILIZADAS[[#This Row],[Contacto1]],Tabla2[phone_number_dialed],Tabla2[status_name],,0)</f>
        <v>#N/A</v>
      </c>
    </row>
    <row r="1903" spans="1:22">
      <c r="A1903" t="s">
        <v>4305</v>
      </c>
      <c r="B1903" t="s">
        <v>1436</v>
      </c>
      <c r="C1903" s="4">
        <v>358359760000</v>
      </c>
      <c r="D1903" t="s">
        <v>4305</v>
      </c>
      <c r="G1903" s="174">
        <v>46143</v>
      </c>
      <c r="H1903">
        <v>66173749</v>
      </c>
      <c r="I1903">
        <v>66173749</v>
      </c>
      <c r="O1903" s="174">
        <v>46143</v>
      </c>
      <c r="S1903" t="s">
        <v>1437</v>
      </c>
      <c r="T1903" s="178" t="s">
        <v>64</v>
      </c>
      <c r="U1903" t="s">
        <v>65</v>
      </c>
      <c r="V1903" t="e">
        <f>_xlfn.XLOOKUP(UTILIZADAS[[#This Row],[Contacto1]],Tabla2[phone_number_dialed],Tabla2[status_name],,0)</f>
        <v>#N/A</v>
      </c>
    </row>
    <row r="1904" spans="1:22">
      <c r="A1904" t="s">
        <v>4305</v>
      </c>
      <c r="B1904" t="s">
        <v>437</v>
      </c>
      <c r="C1904" s="4">
        <v>353365190000</v>
      </c>
      <c r="D1904" t="s">
        <v>4305</v>
      </c>
      <c r="G1904" s="174">
        <v>46143</v>
      </c>
      <c r="H1904">
        <v>66178334</v>
      </c>
      <c r="I1904">
        <v>66178334</v>
      </c>
      <c r="O1904" s="174">
        <v>46143</v>
      </c>
      <c r="S1904" t="s">
        <v>438</v>
      </c>
      <c r="T1904" t="s">
        <v>64</v>
      </c>
      <c r="U1904" t="s">
        <v>593</v>
      </c>
      <c r="V1904" t="e">
        <f>_xlfn.XLOOKUP(UTILIZADAS[[#This Row],[Contacto1]],Tabla2[phone_number_dialed],Tabla2[status_name],,0)</f>
        <v>#N/A</v>
      </c>
    </row>
    <row r="1905" spans="1:22">
      <c r="A1905" t="s">
        <v>4305</v>
      </c>
      <c r="B1905" t="s">
        <v>213</v>
      </c>
      <c r="C1905" s="4">
        <v>215060250000</v>
      </c>
      <c r="D1905" t="s">
        <v>4305</v>
      </c>
      <c r="G1905" s="174">
        <v>46143</v>
      </c>
      <c r="H1905">
        <v>66210454</v>
      </c>
      <c r="I1905">
        <v>66210454</v>
      </c>
      <c r="O1905" s="174">
        <v>46143</v>
      </c>
      <c r="S1905" t="s">
        <v>214</v>
      </c>
      <c r="T1905" s="177" t="s">
        <v>64</v>
      </c>
      <c r="U1905" t="s">
        <v>65</v>
      </c>
      <c r="V1905" t="e">
        <f>_xlfn.XLOOKUP(UTILIZADAS[[#This Row],[Contacto1]],Tabla2[phone_number_dialed],Tabla2[status_name],,0)</f>
        <v>#N/A</v>
      </c>
    </row>
    <row r="1906" spans="1:22">
      <c r="A1906" t="s">
        <v>4305</v>
      </c>
      <c r="B1906" t="s">
        <v>4200</v>
      </c>
      <c r="C1906" s="4">
        <v>365026990000</v>
      </c>
      <c r="D1906" t="s">
        <v>4305</v>
      </c>
      <c r="G1906" s="174">
        <v>46143</v>
      </c>
      <c r="H1906">
        <v>66223422</v>
      </c>
      <c r="I1906" t="s">
        <v>3946</v>
      </c>
      <c r="O1906" s="174">
        <v>46143</v>
      </c>
      <c r="S1906" t="s">
        <v>3796</v>
      </c>
      <c r="T1906" s="178" t="s">
        <v>64</v>
      </c>
      <c r="U1906" t="s">
        <v>65</v>
      </c>
      <c r="V1906" t="e">
        <f>_xlfn.XLOOKUP(UTILIZADAS[[#This Row],[Contacto1]],Tabla2[phone_number_dialed],Tabla2[status_name],,0)</f>
        <v>#N/A</v>
      </c>
    </row>
    <row r="1907" spans="1:22">
      <c r="A1907" t="s">
        <v>4305</v>
      </c>
      <c r="B1907" t="s">
        <v>2303</v>
      </c>
      <c r="C1907" s="4">
        <v>361043240000</v>
      </c>
      <c r="D1907" t="s">
        <v>4305</v>
      </c>
      <c r="G1907" s="174">
        <v>46143</v>
      </c>
      <c r="H1907">
        <v>66235009</v>
      </c>
      <c r="I1907">
        <v>66235009</v>
      </c>
      <c r="O1907" s="174">
        <v>46143</v>
      </c>
      <c r="S1907" t="s">
        <v>3889</v>
      </c>
      <c r="T1907" s="177" t="s">
        <v>64</v>
      </c>
      <c r="U1907" t="s">
        <v>65</v>
      </c>
      <c r="V1907" t="e">
        <f>_xlfn.XLOOKUP(UTILIZADAS[[#This Row],[Contacto1]],Tabla2[phone_number_dialed],Tabla2[status_name],,0)</f>
        <v>#N/A</v>
      </c>
    </row>
    <row r="1908" spans="1:22">
      <c r="A1908" t="s">
        <v>4305</v>
      </c>
      <c r="B1908" t="s">
        <v>4738</v>
      </c>
      <c r="C1908" s="4">
        <v>367037840000</v>
      </c>
      <c r="D1908" t="s">
        <v>4305</v>
      </c>
      <c r="G1908" s="174">
        <v>46143</v>
      </c>
      <c r="H1908">
        <v>66241362</v>
      </c>
      <c r="I1908">
        <v>66241362</v>
      </c>
      <c r="O1908" s="174">
        <v>46143</v>
      </c>
      <c r="S1908" t="s">
        <v>4739</v>
      </c>
      <c r="T1908" s="178" t="s">
        <v>64</v>
      </c>
      <c r="U1908" t="s">
        <v>65</v>
      </c>
      <c r="V1908" t="e">
        <f>_xlfn.XLOOKUP(UTILIZADAS[[#This Row],[Contacto1]],Tabla2[phone_number_dialed],Tabla2[status_name],,0)</f>
        <v>#N/A</v>
      </c>
    </row>
    <row r="1909" spans="1:22">
      <c r="A1909" t="s">
        <v>4305</v>
      </c>
      <c r="B1909" t="s">
        <v>4856</v>
      </c>
      <c r="C1909" s="4">
        <v>362048230000</v>
      </c>
      <c r="D1909" t="s">
        <v>4305</v>
      </c>
      <c r="G1909" s="174">
        <v>46143</v>
      </c>
      <c r="H1909">
        <v>66247133</v>
      </c>
      <c r="I1909">
        <v>66247133</v>
      </c>
      <c r="O1909" s="174">
        <v>46143</v>
      </c>
      <c r="S1909" t="s">
        <v>4857</v>
      </c>
      <c r="T1909" s="177" t="s">
        <v>64</v>
      </c>
      <c r="U1909" t="s">
        <v>65</v>
      </c>
      <c r="V1909" t="e">
        <f>_xlfn.XLOOKUP(UTILIZADAS[[#This Row],[Contacto1]],Tabla2[phone_number_dialed],Tabla2[status_name],,0)</f>
        <v>#N/A</v>
      </c>
    </row>
    <row r="1910" spans="1:22">
      <c r="A1910" t="s">
        <v>4305</v>
      </c>
      <c r="B1910" t="s">
        <v>4858</v>
      </c>
      <c r="C1910" s="4">
        <v>366083680000</v>
      </c>
      <c r="D1910" t="s">
        <v>4305</v>
      </c>
      <c r="G1910" s="174">
        <v>46143</v>
      </c>
      <c r="H1910">
        <v>66262556</v>
      </c>
      <c r="I1910">
        <v>66262556</v>
      </c>
      <c r="O1910" s="174">
        <v>46143</v>
      </c>
      <c r="S1910" t="s">
        <v>4859</v>
      </c>
      <c r="T1910" s="178" t="s">
        <v>64</v>
      </c>
      <c r="U1910" t="s">
        <v>65</v>
      </c>
      <c r="V1910" t="e">
        <f>_xlfn.XLOOKUP(UTILIZADAS[[#This Row],[Contacto1]],Tabla2[phone_number_dialed],Tabla2[status_name],,0)</f>
        <v>#N/A</v>
      </c>
    </row>
    <row r="1911" spans="1:22">
      <c r="A1911" t="s">
        <v>4305</v>
      </c>
      <c r="B1911" t="s">
        <v>4860</v>
      </c>
      <c r="C1911" s="4">
        <v>368091250000</v>
      </c>
      <c r="D1911" t="s">
        <v>4305</v>
      </c>
      <c r="G1911" s="174">
        <v>46143</v>
      </c>
      <c r="H1911">
        <v>66265074</v>
      </c>
      <c r="I1911">
        <v>66265074</v>
      </c>
      <c r="O1911" s="174">
        <v>46143</v>
      </c>
      <c r="S1911" t="s">
        <v>4861</v>
      </c>
      <c r="T1911" s="177" t="s">
        <v>64</v>
      </c>
      <c r="U1911" t="s">
        <v>65</v>
      </c>
      <c r="V1911" t="e">
        <f>_xlfn.XLOOKUP(UTILIZADAS[[#This Row],[Contacto1]],Tabla2[phone_number_dialed],Tabla2[status_name],,0)</f>
        <v>#N/A</v>
      </c>
    </row>
    <row r="1912" spans="1:22">
      <c r="A1912" t="s">
        <v>4305</v>
      </c>
      <c r="B1912" t="s">
        <v>4862</v>
      </c>
      <c r="C1912" s="4">
        <v>361002480000</v>
      </c>
      <c r="D1912" t="s">
        <v>4305</v>
      </c>
      <c r="G1912" s="174">
        <v>46143</v>
      </c>
      <c r="H1912">
        <v>66274099</v>
      </c>
      <c r="I1912">
        <v>66274099</v>
      </c>
      <c r="O1912" s="174">
        <v>46143</v>
      </c>
      <c r="S1912" t="s">
        <v>4863</v>
      </c>
      <c r="T1912" t="s">
        <v>64</v>
      </c>
      <c r="U1912" t="s">
        <v>4319</v>
      </c>
      <c r="V1912" t="e">
        <f>_xlfn.XLOOKUP(UTILIZADAS[[#This Row],[Contacto1]],Tabla2[phone_number_dialed],Tabla2[status_name],,0)</f>
        <v>#N/A</v>
      </c>
    </row>
    <row r="1913" spans="1:22">
      <c r="A1913" t="s">
        <v>4305</v>
      </c>
      <c r="B1913" t="s">
        <v>4864</v>
      </c>
      <c r="C1913" s="4">
        <v>369092360000</v>
      </c>
      <c r="D1913" t="s">
        <v>4305</v>
      </c>
      <c r="G1913" s="174">
        <v>46143</v>
      </c>
      <c r="H1913">
        <v>66283392</v>
      </c>
      <c r="I1913">
        <v>66283392</v>
      </c>
      <c r="O1913" s="174">
        <v>46143</v>
      </c>
      <c r="S1913" t="s">
        <v>4865</v>
      </c>
      <c r="T1913" s="178" t="s">
        <v>64</v>
      </c>
      <c r="U1913" t="s">
        <v>65</v>
      </c>
      <c r="V1913" t="e">
        <f>_xlfn.XLOOKUP(UTILIZADAS[[#This Row],[Contacto1]],Tabla2[phone_number_dialed],Tabla2[status_name],,0)</f>
        <v>#N/A</v>
      </c>
    </row>
    <row r="1914" spans="1:22">
      <c r="A1914" t="s">
        <v>4305</v>
      </c>
      <c r="B1914" t="s">
        <v>4866</v>
      </c>
      <c r="C1914" s="4">
        <v>364070840000</v>
      </c>
      <c r="D1914" t="s">
        <v>4305</v>
      </c>
      <c r="G1914" s="174">
        <v>46143</v>
      </c>
      <c r="H1914">
        <v>66284461</v>
      </c>
      <c r="I1914">
        <v>66284461</v>
      </c>
      <c r="O1914" s="174">
        <v>46143</v>
      </c>
      <c r="S1914" t="s">
        <v>4867</v>
      </c>
      <c r="T1914" s="177" t="s">
        <v>64</v>
      </c>
      <c r="U1914" t="s">
        <v>65</v>
      </c>
      <c r="V1914" t="e">
        <f>_xlfn.XLOOKUP(UTILIZADAS[[#This Row],[Contacto1]],Tabla2[phone_number_dialed],Tabla2[status_name],,0)</f>
        <v>#N/A</v>
      </c>
    </row>
    <row r="1915" spans="1:22">
      <c r="A1915" t="s">
        <v>4305</v>
      </c>
      <c r="B1915" t="s">
        <v>4868</v>
      </c>
      <c r="C1915" s="4">
        <v>369058600000</v>
      </c>
      <c r="D1915" t="s">
        <v>4305</v>
      </c>
      <c r="G1915" s="174">
        <v>46143</v>
      </c>
      <c r="H1915">
        <v>66307348</v>
      </c>
      <c r="I1915">
        <v>66307348</v>
      </c>
      <c r="O1915" s="174">
        <v>46143</v>
      </c>
      <c r="S1915" t="s">
        <v>4869</v>
      </c>
      <c r="T1915" s="178" t="s">
        <v>64</v>
      </c>
      <c r="U1915" t="s">
        <v>65</v>
      </c>
      <c r="V1915" t="e">
        <f>_xlfn.XLOOKUP(UTILIZADAS[[#This Row],[Contacto1]],Tabla2[phone_number_dialed],Tabla2[status_name],,0)</f>
        <v>#N/A</v>
      </c>
    </row>
    <row r="1916" spans="1:22">
      <c r="A1916" t="s">
        <v>4305</v>
      </c>
      <c r="B1916" t="s">
        <v>4870</v>
      </c>
      <c r="C1916" s="4">
        <v>365029180000</v>
      </c>
      <c r="D1916" t="s">
        <v>4305</v>
      </c>
      <c r="G1916" s="174">
        <v>46143</v>
      </c>
      <c r="H1916">
        <v>66347905</v>
      </c>
      <c r="I1916">
        <v>66347905</v>
      </c>
      <c r="O1916" s="174">
        <v>46143</v>
      </c>
      <c r="S1916" t="s">
        <v>4300</v>
      </c>
      <c r="T1916" t="s">
        <v>64</v>
      </c>
      <c r="U1916" t="s">
        <v>4319</v>
      </c>
      <c r="V1916" t="e">
        <f>_xlfn.XLOOKUP(UTILIZADAS[[#This Row],[Contacto1]],Tabla2[phone_number_dialed],Tabla2[status_name],,0)</f>
        <v>#N/A</v>
      </c>
    </row>
    <row r="1917" spans="1:22">
      <c r="A1917" t="s">
        <v>4305</v>
      </c>
      <c r="B1917" t="s">
        <v>1446</v>
      </c>
      <c r="C1917" s="4">
        <v>358365770000</v>
      </c>
      <c r="D1917" t="s">
        <v>4305</v>
      </c>
      <c r="G1917" s="174">
        <v>46143</v>
      </c>
      <c r="H1917">
        <v>66351466</v>
      </c>
      <c r="I1917">
        <v>66351466</v>
      </c>
      <c r="O1917" s="174">
        <v>46143</v>
      </c>
      <c r="S1917" t="s">
        <v>1447</v>
      </c>
      <c r="T1917" s="177" t="s">
        <v>64</v>
      </c>
      <c r="U1917" t="s">
        <v>65</v>
      </c>
      <c r="V1917" t="e">
        <f>_xlfn.XLOOKUP(UTILIZADAS[[#This Row],[Contacto1]],Tabla2[phone_number_dialed],Tabla2[status_name],,0)</f>
        <v>#N/A</v>
      </c>
    </row>
    <row r="1918" spans="1:22">
      <c r="A1918" t="s">
        <v>4305</v>
      </c>
      <c r="B1918" t="s">
        <v>4871</v>
      </c>
      <c r="C1918" s="4">
        <v>366060020000</v>
      </c>
      <c r="D1918" t="s">
        <v>4305</v>
      </c>
      <c r="G1918" s="174">
        <v>46143</v>
      </c>
      <c r="H1918">
        <v>66360366</v>
      </c>
      <c r="I1918">
        <v>66360366</v>
      </c>
      <c r="O1918" s="174">
        <v>46143</v>
      </c>
      <c r="S1918" t="s">
        <v>4872</v>
      </c>
      <c r="T1918" s="178" t="s">
        <v>64</v>
      </c>
      <c r="U1918" t="s">
        <v>65</v>
      </c>
      <c r="V1918" t="e">
        <f>_xlfn.XLOOKUP(UTILIZADAS[[#This Row],[Contacto1]],Tabla2[phone_number_dialed],Tabla2[status_name],,0)</f>
        <v>#N/A</v>
      </c>
    </row>
    <row r="1919" spans="1:22">
      <c r="A1919" t="s">
        <v>4305</v>
      </c>
      <c r="B1919" t="s">
        <v>4177</v>
      </c>
      <c r="C1919" s="4">
        <v>364028220000</v>
      </c>
      <c r="D1919" t="s">
        <v>4305</v>
      </c>
      <c r="G1919" s="174">
        <v>46143</v>
      </c>
      <c r="H1919">
        <v>66368350</v>
      </c>
      <c r="I1919">
        <v>66368350</v>
      </c>
      <c r="O1919" s="174">
        <v>46143</v>
      </c>
      <c r="S1919" t="s">
        <v>3753</v>
      </c>
      <c r="T1919" s="177" t="s">
        <v>64</v>
      </c>
      <c r="U1919" t="s">
        <v>65</v>
      </c>
      <c r="V1919" t="e">
        <f>_xlfn.XLOOKUP(UTILIZADAS[[#This Row],[Contacto1]],Tabla2[phone_number_dialed],Tabla2[status_name],,0)</f>
        <v>#N/A</v>
      </c>
    </row>
    <row r="1920" spans="1:22">
      <c r="A1920" t="s">
        <v>4305</v>
      </c>
      <c r="B1920" t="s">
        <v>1266</v>
      </c>
      <c r="C1920" s="4">
        <v>358379960000</v>
      </c>
      <c r="D1920" t="s">
        <v>4305</v>
      </c>
      <c r="G1920" s="174">
        <v>46143</v>
      </c>
      <c r="H1920">
        <v>66382311</v>
      </c>
      <c r="I1920">
        <v>66382311</v>
      </c>
      <c r="O1920" s="174">
        <v>46143</v>
      </c>
      <c r="S1920" t="s">
        <v>1267</v>
      </c>
      <c r="T1920" s="178" t="s">
        <v>64</v>
      </c>
      <c r="U1920" t="s">
        <v>65</v>
      </c>
      <c r="V1920" t="e">
        <f>_xlfn.XLOOKUP(UTILIZADAS[[#This Row],[Contacto1]],Tabla2[phone_number_dialed],Tabla2[status_name],,0)</f>
        <v>#N/A</v>
      </c>
    </row>
    <row r="1921" spans="1:22">
      <c r="A1921" t="s">
        <v>4305</v>
      </c>
      <c r="B1921" t="s">
        <v>2300</v>
      </c>
      <c r="C1921" s="4">
        <v>367037660000</v>
      </c>
      <c r="D1921" t="s">
        <v>4305</v>
      </c>
      <c r="G1921" s="174">
        <v>46143</v>
      </c>
      <c r="H1921">
        <v>66386600</v>
      </c>
      <c r="I1921">
        <v>66386600</v>
      </c>
      <c r="O1921" s="174">
        <v>46143</v>
      </c>
      <c r="S1921" t="s">
        <v>3885</v>
      </c>
      <c r="T1921" s="177" t="s">
        <v>64</v>
      </c>
      <c r="U1921" t="s">
        <v>65</v>
      </c>
      <c r="V1921" t="e">
        <f>_xlfn.XLOOKUP(UTILIZADAS[[#This Row],[Contacto1]],Tabla2[phone_number_dialed],Tabla2[status_name],,0)</f>
        <v>#N/A</v>
      </c>
    </row>
    <row r="1922" spans="1:22">
      <c r="A1922" t="s">
        <v>4305</v>
      </c>
      <c r="B1922" t="s">
        <v>4873</v>
      </c>
      <c r="C1922" s="4">
        <v>364028530000</v>
      </c>
      <c r="D1922" t="s">
        <v>4305</v>
      </c>
      <c r="G1922" s="174">
        <v>46143</v>
      </c>
      <c r="H1922">
        <v>66386838</v>
      </c>
      <c r="I1922">
        <v>66386838</v>
      </c>
      <c r="O1922" s="174">
        <v>46143</v>
      </c>
      <c r="S1922">
        <v>167126182</v>
      </c>
      <c r="T1922" t="s">
        <v>64</v>
      </c>
      <c r="U1922" t="s">
        <v>4319</v>
      </c>
      <c r="V1922" t="e">
        <f>_xlfn.XLOOKUP(UTILIZADAS[[#This Row],[Contacto1]],Tabla2[phone_number_dialed],Tabla2[status_name],,0)</f>
        <v>#N/A</v>
      </c>
    </row>
    <row r="1923" spans="1:22">
      <c r="A1923" t="s">
        <v>4305</v>
      </c>
      <c r="B1923" t="s">
        <v>4874</v>
      </c>
      <c r="C1923" s="4">
        <v>368078810000</v>
      </c>
      <c r="D1923" t="s">
        <v>4305</v>
      </c>
      <c r="G1923" s="174">
        <v>46143</v>
      </c>
      <c r="H1923">
        <v>66389329</v>
      </c>
      <c r="I1923">
        <v>66389329</v>
      </c>
      <c r="O1923" s="174">
        <v>46143</v>
      </c>
      <c r="S1923" t="s">
        <v>4875</v>
      </c>
      <c r="T1923" s="178" t="s">
        <v>64</v>
      </c>
      <c r="U1923" t="s">
        <v>65</v>
      </c>
      <c r="V1923" t="e">
        <f>_xlfn.XLOOKUP(UTILIZADAS[[#This Row],[Contacto1]],Tabla2[phone_number_dialed],Tabla2[status_name],,0)</f>
        <v>#N/A</v>
      </c>
    </row>
    <row r="1924" spans="1:22">
      <c r="A1924" t="s">
        <v>4305</v>
      </c>
      <c r="B1924" t="s">
        <v>4876</v>
      </c>
      <c r="C1924" s="4">
        <v>361066510000</v>
      </c>
      <c r="D1924" t="s">
        <v>4305</v>
      </c>
      <c r="G1924" s="174">
        <v>46143</v>
      </c>
      <c r="H1924">
        <v>66390604</v>
      </c>
      <c r="I1924">
        <v>66390604</v>
      </c>
      <c r="O1924" s="174">
        <v>46143</v>
      </c>
      <c r="S1924" t="s">
        <v>4877</v>
      </c>
      <c r="T1924" s="177" t="s">
        <v>64</v>
      </c>
      <c r="U1924" t="s">
        <v>65</v>
      </c>
      <c r="V1924" t="e">
        <f>_xlfn.XLOOKUP(UTILIZADAS[[#This Row],[Contacto1]],Tabla2[phone_number_dialed],Tabla2[status_name],,0)</f>
        <v>#N/A</v>
      </c>
    </row>
    <row r="1925" spans="1:22">
      <c r="A1925" t="s">
        <v>4305</v>
      </c>
      <c r="B1925" t="s">
        <v>4878</v>
      </c>
      <c r="C1925" s="4">
        <v>368091850000</v>
      </c>
      <c r="D1925" t="s">
        <v>4305</v>
      </c>
      <c r="G1925" s="174">
        <v>46143</v>
      </c>
      <c r="H1925">
        <v>66392444</v>
      </c>
      <c r="I1925">
        <v>66392444</v>
      </c>
      <c r="O1925" s="174">
        <v>46143</v>
      </c>
      <c r="S1925" t="s">
        <v>4879</v>
      </c>
      <c r="T1925" s="178" t="s">
        <v>84</v>
      </c>
      <c r="U1925" t="s">
        <v>65</v>
      </c>
      <c r="V1925" t="e">
        <f>_xlfn.XLOOKUP(UTILIZADAS[[#This Row],[Contacto1]],Tabla2[phone_number_dialed],Tabla2[status_name],,0)</f>
        <v>#N/A</v>
      </c>
    </row>
    <row r="1926" spans="1:22">
      <c r="A1926" t="s">
        <v>4305</v>
      </c>
      <c r="B1926" t="s">
        <v>2285</v>
      </c>
      <c r="C1926" s="4">
        <v>364036870000</v>
      </c>
      <c r="D1926" t="s">
        <v>4305</v>
      </c>
      <c r="G1926" s="174">
        <v>46143</v>
      </c>
      <c r="H1926">
        <v>66399201</v>
      </c>
      <c r="I1926">
        <v>66399201</v>
      </c>
      <c r="O1926" s="174">
        <v>46143</v>
      </c>
      <c r="S1926" t="s">
        <v>4880</v>
      </c>
      <c r="T1926" s="177" t="s">
        <v>2334</v>
      </c>
      <c r="U1926" t="s">
        <v>65</v>
      </c>
      <c r="V1926" t="e">
        <f>_xlfn.XLOOKUP(UTILIZADAS[[#This Row],[Contacto1]],Tabla2[phone_number_dialed],Tabla2[status_name],,0)</f>
        <v>#N/A</v>
      </c>
    </row>
    <row r="1927" spans="1:22">
      <c r="A1927" t="s">
        <v>4305</v>
      </c>
      <c r="B1927" t="s">
        <v>4881</v>
      </c>
      <c r="C1927" s="4">
        <v>342252580000</v>
      </c>
      <c r="D1927" t="s">
        <v>4305</v>
      </c>
      <c r="G1927" s="174">
        <v>46143</v>
      </c>
      <c r="H1927">
        <v>66416616</v>
      </c>
      <c r="I1927">
        <v>66416616</v>
      </c>
      <c r="O1927" s="174">
        <v>46143</v>
      </c>
      <c r="S1927" t="s">
        <v>4882</v>
      </c>
      <c r="T1927" s="178" t="s">
        <v>64</v>
      </c>
      <c r="U1927" t="s">
        <v>65</v>
      </c>
      <c r="V1927" t="e">
        <f>_xlfn.XLOOKUP(UTILIZADAS[[#This Row],[Contacto1]],Tabla2[phone_number_dialed],Tabla2[status_name],,0)</f>
        <v>#N/A</v>
      </c>
    </row>
    <row r="1928" spans="1:22">
      <c r="A1928" t="s">
        <v>4305</v>
      </c>
      <c r="B1928" t="s">
        <v>4883</v>
      </c>
      <c r="C1928" s="4">
        <v>366087970000</v>
      </c>
      <c r="D1928" t="s">
        <v>4305</v>
      </c>
      <c r="G1928" s="174">
        <v>46143</v>
      </c>
      <c r="H1928">
        <v>66424644</v>
      </c>
      <c r="I1928">
        <v>66424644</v>
      </c>
      <c r="O1928" s="174">
        <v>46143</v>
      </c>
      <c r="S1928" t="s">
        <v>4884</v>
      </c>
      <c r="T1928" s="177" t="s">
        <v>64</v>
      </c>
      <c r="U1928" t="s">
        <v>65</v>
      </c>
      <c r="V1928" t="e">
        <f>_xlfn.XLOOKUP(UTILIZADAS[[#This Row],[Contacto1]],Tabla2[phone_number_dialed],Tabla2[status_name],,0)</f>
        <v>#N/A</v>
      </c>
    </row>
    <row r="1929" spans="1:22">
      <c r="A1929" t="s">
        <v>4305</v>
      </c>
      <c r="B1929" t="s">
        <v>4885</v>
      </c>
      <c r="C1929" s="4">
        <v>367071160000</v>
      </c>
      <c r="D1929" t="s">
        <v>4305</v>
      </c>
      <c r="G1929" s="174">
        <v>46143</v>
      </c>
      <c r="H1929">
        <v>66434489</v>
      </c>
      <c r="I1929">
        <v>66434489</v>
      </c>
      <c r="O1929" s="174">
        <v>46143</v>
      </c>
      <c r="S1929" t="s">
        <v>4886</v>
      </c>
      <c r="T1929" s="178" t="s">
        <v>64</v>
      </c>
      <c r="U1929" t="s">
        <v>65</v>
      </c>
      <c r="V1929" t="e">
        <f>_xlfn.XLOOKUP(UTILIZADAS[[#This Row],[Contacto1]],Tabla2[phone_number_dialed],Tabla2[status_name],,0)</f>
        <v>#N/A</v>
      </c>
    </row>
    <row r="1930" spans="1:22">
      <c r="A1930" t="s">
        <v>4305</v>
      </c>
      <c r="B1930" t="s">
        <v>4887</v>
      </c>
      <c r="C1930" s="4">
        <v>357379270000</v>
      </c>
      <c r="D1930" t="s">
        <v>4305</v>
      </c>
      <c r="G1930" s="174">
        <v>46143</v>
      </c>
      <c r="H1930">
        <v>66442725</v>
      </c>
      <c r="I1930">
        <v>66442725</v>
      </c>
      <c r="O1930" s="174">
        <v>46143</v>
      </c>
      <c r="S1930" t="s">
        <v>4888</v>
      </c>
      <c r="T1930" t="s">
        <v>64</v>
      </c>
      <c r="U1930" t="s">
        <v>4319</v>
      </c>
      <c r="V1930" t="e">
        <f>_xlfn.XLOOKUP(UTILIZADAS[[#This Row],[Contacto1]],Tabla2[phone_number_dialed],Tabla2[status_name],,0)</f>
        <v>#N/A</v>
      </c>
    </row>
    <row r="1931" spans="1:22">
      <c r="A1931" t="s">
        <v>4305</v>
      </c>
      <c r="B1931" t="s">
        <v>4889</v>
      </c>
      <c r="C1931" s="4">
        <v>365089710000</v>
      </c>
      <c r="D1931" t="s">
        <v>4305</v>
      </c>
      <c r="G1931" s="174">
        <v>46143</v>
      </c>
      <c r="H1931">
        <v>66444126</v>
      </c>
      <c r="I1931">
        <v>66444126</v>
      </c>
      <c r="O1931" s="174">
        <v>46143</v>
      </c>
      <c r="S1931" t="s">
        <v>4890</v>
      </c>
      <c r="T1931" s="177" t="s">
        <v>64</v>
      </c>
      <c r="U1931" t="s">
        <v>65</v>
      </c>
      <c r="V1931" t="e">
        <f>_xlfn.XLOOKUP(UTILIZADAS[[#This Row],[Contacto1]],Tabla2[phone_number_dialed],Tabla2[status_name],,0)</f>
        <v>#N/A</v>
      </c>
    </row>
    <row r="1932" spans="1:22">
      <c r="A1932" t="s">
        <v>4305</v>
      </c>
      <c r="B1932" t="s">
        <v>4891</v>
      </c>
      <c r="C1932" s="4">
        <v>364084660000</v>
      </c>
      <c r="D1932" t="s">
        <v>4305</v>
      </c>
      <c r="G1932" s="174">
        <v>46143</v>
      </c>
      <c r="H1932">
        <v>66447039</v>
      </c>
      <c r="I1932">
        <v>66447039</v>
      </c>
      <c r="O1932" s="174">
        <v>46143</v>
      </c>
      <c r="S1932" t="s">
        <v>4892</v>
      </c>
      <c r="T1932" s="178" t="s">
        <v>64</v>
      </c>
      <c r="U1932" t="s">
        <v>65</v>
      </c>
      <c r="V1932" t="e">
        <f>_xlfn.XLOOKUP(UTILIZADAS[[#This Row],[Contacto1]],Tabla2[phone_number_dialed],Tabla2[status_name],,0)</f>
        <v>#N/A</v>
      </c>
    </row>
    <row r="1933" spans="1:22">
      <c r="A1933" t="s">
        <v>4305</v>
      </c>
      <c r="B1933" t="s">
        <v>4138</v>
      </c>
      <c r="C1933" s="4">
        <v>365015690000</v>
      </c>
      <c r="D1933" t="s">
        <v>4305</v>
      </c>
      <c r="G1933" s="174">
        <v>46143</v>
      </c>
      <c r="H1933">
        <v>66463899</v>
      </c>
      <c r="I1933">
        <v>66463899</v>
      </c>
      <c r="O1933" s="174">
        <v>46143</v>
      </c>
      <c r="S1933" t="s">
        <v>3672</v>
      </c>
      <c r="T1933" s="177" t="s">
        <v>84</v>
      </c>
      <c r="U1933" t="s">
        <v>65</v>
      </c>
      <c r="V1933" t="e">
        <f>_xlfn.XLOOKUP(UTILIZADAS[[#This Row],[Contacto1]],Tabla2[phone_number_dialed],Tabla2[status_name],,0)</f>
        <v>#N/A</v>
      </c>
    </row>
    <row r="1934" spans="1:22">
      <c r="A1934" t="s">
        <v>4305</v>
      </c>
      <c r="B1934" t="s">
        <v>4893</v>
      </c>
      <c r="C1934" s="4">
        <v>369019030000</v>
      </c>
      <c r="D1934" t="s">
        <v>4305</v>
      </c>
      <c r="G1934" s="174">
        <v>46143</v>
      </c>
      <c r="H1934">
        <v>66469658</v>
      </c>
      <c r="I1934">
        <v>66469658</v>
      </c>
      <c r="O1934" s="174">
        <v>46143</v>
      </c>
      <c r="S1934" t="s">
        <v>4894</v>
      </c>
      <c r="T1934" t="s">
        <v>64</v>
      </c>
      <c r="U1934" t="s">
        <v>4319</v>
      </c>
      <c r="V1934" t="e">
        <f>_xlfn.XLOOKUP(UTILIZADAS[[#This Row],[Contacto1]],Tabla2[phone_number_dialed],Tabla2[status_name],,0)</f>
        <v>#N/A</v>
      </c>
    </row>
    <row r="1935" spans="1:22">
      <c r="A1935" t="s">
        <v>4305</v>
      </c>
      <c r="B1935" t="s">
        <v>4895</v>
      </c>
      <c r="C1935" s="4">
        <v>364080020000</v>
      </c>
      <c r="D1935" t="s">
        <v>4305</v>
      </c>
      <c r="G1935" s="174">
        <v>46143</v>
      </c>
      <c r="H1935">
        <v>66471278</v>
      </c>
      <c r="I1935">
        <v>66471278</v>
      </c>
      <c r="O1935" s="174">
        <v>46143</v>
      </c>
      <c r="S1935" t="s">
        <v>4896</v>
      </c>
      <c r="T1935" s="178" t="s">
        <v>64</v>
      </c>
      <c r="U1935" t="s">
        <v>65</v>
      </c>
      <c r="V1935" t="e">
        <f>_xlfn.XLOOKUP(UTILIZADAS[[#This Row],[Contacto1]],Tabla2[phone_number_dialed],Tabla2[status_name],,0)</f>
        <v>#N/A</v>
      </c>
    </row>
    <row r="1936" spans="1:22">
      <c r="A1936" t="s">
        <v>4305</v>
      </c>
      <c r="B1936" t="s">
        <v>2326</v>
      </c>
      <c r="C1936" s="4">
        <v>362039070000</v>
      </c>
      <c r="D1936" t="s">
        <v>4305</v>
      </c>
      <c r="G1936" s="174">
        <v>46143</v>
      </c>
      <c r="H1936">
        <v>66499032</v>
      </c>
      <c r="I1936">
        <v>66499032</v>
      </c>
      <c r="O1936" s="174">
        <v>46143</v>
      </c>
      <c r="S1936" t="s">
        <v>3931</v>
      </c>
      <c r="T1936" s="177" t="s">
        <v>64</v>
      </c>
      <c r="U1936" t="s">
        <v>65</v>
      </c>
      <c r="V1936" t="e">
        <f>_xlfn.XLOOKUP(UTILIZADAS[[#This Row],[Contacto1]],Tabla2[phone_number_dialed],Tabla2[status_name],,0)</f>
        <v>#N/A</v>
      </c>
    </row>
    <row r="1937" spans="1:22">
      <c r="A1937" t="s">
        <v>4305</v>
      </c>
      <c r="B1937" t="s">
        <v>1403</v>
      </c>
      <c r="C1937" s="4">
        <v>352369050000</v>
      </c>
      <c r="D1937" t="s">
        <v>4305</v>
      </c>
      <c r="G1937" s="174">
        <v>46143</v>
      </c>
      <c r="H1937">
        <v>66507107</v>
      </c>
      <c r="I1937">
        <v>66507107</v>
      </c>
      <c r="O1937" s="174">
        <v>46143</v>
      </c>
      <c r="S1937" t="s">
        <v>1404</v>
      </c>
      <c r="T1937" s="178" t="s">
        <v>64</v>
      </c>
      <c r="U1937" t="s">
        <v>65</v>
      </c>
      <c r="V1937" t="e">
        <f>_xlfn.XLOOKUP(UTILIZADAS[[#This Row],[Contacto1]],Tabla2[phone_number_dialed],Tabla2[status_name],,0)</f>
        <v>#N/A</v>
      </c>
    </row>
    <row r="1938" spans="1:22">
      <c r="A1938" t="s">
        <v>4305</v>
      </c>
      <c r="B1938" t="s">
        <v>4897</v>
      </c>
      <c r="C1938" s="4">
        <v>367087490000</v>
      </c>
      <c r="D1938" t="s">
        <v>4305</v>
      </c>
      <c r="G1938" s="174">
        <v>46143</v>
      </c>
      <c r="H1938">
        <v>66508861</v>
      </c>
      <c r="I1938">
        <v>66508861</v>
      </c>
      <c r="O1938" s="174">
        <v>46143</v>
      </c>
      <c r="S1938" t="s">
        <v>4898</v>
      </c>
      <c r="T1938" s="177" t="s">
        <v>64</v>
      </c>
      <c r="U1938" t="s">
        <v>65</v>
      </c>
      <c r="V1938" t="e">
        <f>_xlfn.XLOOKUP(UTILIZADAS[[#This Row],[Contacto1]],Tabla2[phone_number_dialed],Tabla2[status_name],,0)</f>
        <v>#N/A</v>
      </c>
    </row>
    <row r="1939" spans="1:22">
      <c r="A1939" t="s">
        <v>4305</v>
      </c>
      <c r="B1939" t="s">
        <v>4141</v>
      </c>
      <c r="C1939" s="4">
        <v>366017240000</v>
      </c>
      <c r="D1939" t="s">
        <v>4305</v>
      </c>
      <c r="G1939" s="174">
        <v>46143</v>
      </c>
      <c r="H1939">
        <v>66510030</v>
      </c>
      <c r="I1939">
        <v>66510030</v>
      </c>
      <c r="O1939" s="174">
        <v>46143</v>
      </c>
      <c r="S1939" t="s">
        <v>3679</v>
      </c>
      <c r="T1939" s="178" t="s">
        <v>64</v>
      </c>
      <c r="U1939" t="s">
        <v>65</v>
      </c>
      <c r="V1939" t="e">
        <f>_xlfn.XLOOKUP(UTILIZADAS[[#This Row],[Contacto1]],Tabla2[phone_number_dialed],Tabla2[status_name],,0)</f>
        <v>#N/A</v>
      </c>
    </row>
    <row r="1940" spans="1:22">
      <c r="A1940" t="s">
        <v>4305</v>
      </c>
      <c r="B1940" t="s">
        <v>4899</v>
      </c>
      <c r="C1940" s="4">
        <v>364090700000</v>
      </c>
      <c r="D1940" t="s">
        <v>4305</v>
      </c>
      <c r="G1940" s="174">
        <v>46143</v>
      </c>
      <c r="H1940">
        <v>66524322</v>
      </c>
      <c r="I1940">
        <v>66524322</v>
      </c>
      <c r="O1940" s="174">
        <v>46143</v>
      </c>
      <c r="S1940" t="s">
        <v>4900</v>
      </c>
      <c r="T1940" s="177" t="s">
        <v>64</v>
      </c>
      <c r="U1940" t="s">
        <v>65</v>
      </c>
      <c r="V1940" t="e">
        <f>_xlfn.XLOOKUP(UTILIZADAS[[#This Row],[Contacto1]],Tabla2[phone_number_dialed],Tabla2[status_name],,0)</f>
        <v>#N/A</v>
      </c>
    </row>
    <row r="1941" spans="1:22">
      <c r="A1941" t="s">
        <v>4305</v>
      </c>
      <c r="B1941" t="s">
        <v>4104</v>
      </c>
      <c r="C1941" s="4">
        <v>357362650000</v>
      </c>
      <c r="D1941" t="s">
        <v>4305</v>
      </c>
      <c r="G1941" s="174">
        <v>46143</v>
      </c>
      <c r="H1941">
        <v>66524941</v>
      </c>
      <c r="I1941">
        <v>66524941</v>
      </c>
      <c r="O1941" s="174">
        <v>46143</v>
      </c>
      <c r="S1941" t="s">
        <v>3608</v>
      </c>
      <c r="T1941" s="178" t="s">
        <v>64</v>
      </c>
      <c r="U1941" t="s">
        <v>65</v>
      </c>
      <c r="V1941" t="e">
        <f>_xlfn.XLOOKUP(UTILIZADAS[[#This Row],[Contacto1]],Tabla2[phone_number_dialed],Tabla2[status_name],,0)</f>
        <v>#N/A</v>
      </c>
    </row>
    <row r="1942" spans="1:22">
      <c r="A1942" t="s">
        <v>4305</v>
      </c>
      <c r="B1942" t="s">
        <v>1482</v>
      </c>
      <c r="C1942" s="4">
        <v>359363260000</v>
      </c>
      <c r="D1942" t="s">
        <v>4305</v>
      </c>
      <c r="G1942" s="174">
        <v>46143</v>
      </c>
      <c r="H1942">
        <v>66525594</v>
      </c>
      <c r="I1942">
        <v>66525594</v>
      </c>
      <c r="O1942" s="174">
        <v>46143</v>
      </c>
      <c r="S1942" t="s">
        <v>1483</v>
      </c>
      <c r="T1942" s="177" t="s">
        <v>64</v>
      </c>
      <c r="U1942" t="s">
        <v>65</v>
      </c>
      <c r="V1942" t="e">
        <f>_xlfn.XLOOKUP(UTILIZADAS[[#This Row],[Contacto1]],Tabla2[phone_number_dialed],Tabla2[status_name],,0)</f>
        <v>#N/A</v>
      </c>
    </row>
    <row r="1943" spans="1:22">
      <c r="A1943" t="s">
        <v>4305</v>
      </c>
      <c r="B1943" t="s">
        <v>98</v>
      </c>
      <c r="C1943" s="4">
        <v>342410060000</v>
      </c>
      <c r="D1943" t="s">
        <v>4305</v>
      </c>
      <c r="G1943" s="174">
        <v>46143</v>
      </c>
      <c r="H1943">
        <v>66536181</v>
      </c>
      <c r="I1943">
        <v>66536181</v>
      </c>
      <c r="O1943" s="174">
        <v>46143</v>
      </c>
      <c r="S1943" t="s">
        <v>99</v>
      </c>
      <c r="T1943" s="178" t="s">
        <v>64</v>
      </c>
      <c r="U1943" t="s">
        <v>65</v>
      </c>
      <c r="V1943" t="e">
        <f>_xlfn.XLOOKUP(UTILIZADAS[[#This Row],[Contacto1]],Tabla2[phone_number_dialed],Tabla2[status_name],,0)</f>
        <v>#N/A</v>
      </c>
    </row>
    <row r="1944" spans="1:22">
      <c r="A1944" t="s">
        <v>4305</v>
      </c>
      <c r="B1944" t="s">
        <v>4901</v>
      </c>
      <c r="C1944" s="4">
        <v>365059110000</v>
      </c>
      <c r="D1944" t="s">
        <v>4305</v>
      </c>
      <c r="G1944" s="174">
        <v>46143</v>
      </c>
      <c r="H1944">
        <v>66543378</v>
      </c>
      <c r="I1944">
        <v>66543378</v>
      </c>
      <c r="O1944" s="174">
        <v>46143</v>
      </c>
      <c r="S1944" t="s">
        <v>4902</v>
      </c>
      <c r="T1944" s="177" t="s">
        <v>64</v>
      </c>
      <c r="U1944" t="s">
        <v>65</v>
      </c>
      <c r="V1944" t="e">
        <f>_xlfn.XLOOKUP(UTILIZADAS[[#This Row],[Contacto1]],Tabla2[phone_number_dialed],Tabla2[status_name],,0)</f>
        <v>#N/A</v>
      </c>
    </row>
    <row r="1945" spans="1:22">
      <c r="A1945" t="s">
        <v>4305</v>
      </c>
      <c r="B1945" t="s">
        <v>381</v>
      </c>
      <c r="C1945" s="4">
        <v>352375610000</v>
      </c>
      <c r="D1945" t="s">
        <v>4305</v>
      </c>
      <c r="G1945" s="174">
        <v>46143</v>
      </c>
      <c r="H1945">
        <v>66545512</v>
      </c>
      <c r="I1945">
        <v>66545512</v>
      </c>
      <c r="O1945" s="174">
        <v>46143</v>
      </c>
      <c r="S1945" t="s">
        <v>382</v>
      </c>
      <c r="T1945" t="s">
        <v>64</v>
      </c>
      <c r="U1945" t="s">
        <v>593</v>
      </c>
      <c r="V1945" t="e">
        <f>_xlfn.XLOOKUP(UTILIZADAS[[#This Row],[Contacto1]],Tabla2[phone_number_dialed],Tabla2[status_name],,0)</f>
        <v>#N/A</v>
      </c>
    </row>
    <row r="1946" spans="1:22">
      <c r="A1946" t="s">
        <v>4305</v>
      </c>
      <c r="B1946" t="s">
        <v>4170</v>
      </c>
      <c r="C1946" s="4">
        <v>364027820000</v>
      </c>
      <c r="D1946" t="s">
        <v>4305</v>
      </c>
      <c r="G1946" s="174">
        <v>46143</v>
      </c>
      <c r="H1946">
        <v>66546767</v>
      </c>
      <c r="I1946">
        <v>66546767</v>
      </c>
      <c r="O1946" s="174">
        <v>46143</v>
      </c>
      <c r="S1946" t="s">
        <v>3737</v>
      </c>
      <c r="T1946" t="s">
        <v>64</v>
      </c>
      <c r="U1946" t="s">
        <v>4319</v>
      </c>
      <c r="V1946" t="e">
        <f>_xlfn.XLOOKUP(UTILIZADAS[[#This Row],[Contacto1]],Tabla2[phone_number_dialed],Tabla2[status_name],,0)</f>
        <v>#N/A</v>
      </c>
    </row>
    <row r="1947" spans="1:22">
      <c r="A1947" t="s">
        <v>4305</v>
      </c>
      <c r="B1947" t="s">
        <v>1214</v>
      </c>
      <c r="C1947" s="4">
        <v>354382860000</v>
      </c>
      <c r="D1947" t="s">
        <v>4305</v>
      </c>
      <c r="G1947" s="174">
        <v>46143</v>
      </c>
      <c r="H1947">
        <v>66550210</v>
      </c>
      <c r="I1947">
        <v>66550210</v>
      </c>
      <c r="O1947" s="174">
        <v>46143</v>
      </c>
      <c r="S1947" t="s">
        <v>1215</v>
      </c>
      <c r="T1947" s="178" t="s">
        <v>64</v>
      </c>
      <c r="U1947" t="s">
        <v>65</v>
      </c>
      <c r="V1947" t="e">
        <f>_xlfn.XLOOKUP(UTILIZADAS[[#This Row],[Contacto1]],Tabla2[phone_number_dialed],Tabla2[status_name],,0)</f>
        <v>#N/A</v>
      </c>
    </row>
    <row r="1948" spans="1:22">
      <c r="A1948" t="s">
        <v>4305</v>
      </c>
      <c r="B1948" t="s">
        <v>181</v>
      </c>
      <c r="C1948" s="4">
        <v>369004970000</v>
      </c>
      <c r="D1948" t="s">
        <v>4305</v>
      </c>
      <c r="G1948" s="174">
        <v>46143</v>
      </c>
      <c r="H1948">
        <v>66552224</v>
      </c>
      <c r="I1948">
        <v>66552224</v>
      </c>
      <c r="O1948" s="174">
        <v>46143</v>
      </c>
      <c r="S1948" t="s">
        <v>182</v>
      </c>
      <c r="T1948" t="s">
        <v>64</v>
      </c>
      <c r="U1948" t="s">
        <v>4319</v>
      </c>
      <c r="V1948" t="e">
        <f>_xlfn.XLOOKUP(UTILIZADAS[[#This Row],[Contacto1]],Tabla2[phone_number_dialed],Tabla2[status_name],,0)</f>
        <v>#N/A</v>
      </c>
    </row>
    <row r="1949" spans="1:22">
      <c r="A1949" t="s">
        <v>4305</v>
      </c>
      <c r="B1949" t="s">
        <v>4903</v>
      </c>
      <c r="C1949" s="4">
        <v>364072630000</v>
      </c>
      <c r="D1949" t="s">
        <v>4305</v>
      </c>
      <c r="G1949" s="174">
        <v>46143</v>
      </c>
      <c r="H1949">
        <v>66553125</v>
      </c>
      <c r="I1949">
        <v>66553125</v>
      </c>
      <c r="O1949" s="174">
        <v>46143</v>
      </c>
      <c r="S1949" t="s">
        <v>4904</v>
      </c>
      <c r="T1949" s="177" t="s">
        <v>64</v>
      </c>
      <c r="U1949" t="s">
        <v>65</v>
      </c>
      <c r="V1949" t="e">
        <f>_xlfn.XLOOKUP(UTILIZADAS[[#This Row],[Contacto1]],Tabla2[phone_number_dialed],Tabla2[status_name],,0)</f>
        <v>#N/A</v>
      </c>
    </row>
    <row r="1950" spans="1:22">
      <c r="A1950" t="s">
        <v>4305</v>
      </c>
      <c r="B1950" t="s">
        <v>4905</v>
      </c>
      <c r="C1950" s="4">
        <v>365021050000</v>
      </c>
      <c r="D1950" t="s">
        <v>4305</v>
      </c>
      <c r="G1950" s="174">
        <v>46143</v>
      </c>
      <c r="H1950">
        <v>66558136</v>
      </c>
      <c r="I1950">
        <v>66558136</v>
      </c>
      <c r="O1950" s="174">
        <v>46143</v>
      </c>
      <c r="S1950" t="s">
        <v>4906</v>
      </c>
      <c r="T1950" t="s">
        <v>64</v>
      </c>
      <c r="U1950" t="s">
        <v>4319</v>
      </c>
      <c r="V1950" t="e">
        <f>_xlfn.XLOOKUP(UTILIZADAS[[#This Row],[Contacto1]],Tabla2[phone_number_dialed],Tabla2[status_name],,0)</f>
        <v>#N/A</v>
      </c>
    </row>
    <row r="1951" spans="1:22">
      <c r="A1951" t="s">
        <v>4305</v>
      </c>
      <c r="B1951" t="s">
        <v>4192</v>
      </c>
      <c r="C1951" s="4">
        <v>363026240000</v>
      </c>
      <c r="D1951" t="s">
        <v>4305</v>
      </c>
      <c r="G1951" s="174">
        <v>46143</v>
      </c>
      <c r="H1951">
        <v>66559511</v>
      </c>
      <c r="I1951">
        <v>66559511</v>
      </c>
      <c r="O1951" s="174">
        <v>46143</v>
      </c>
      <c r="S1951" t="s">
        <v>3774</v>
      </c>
      <c r="T1951" s="178" t="s">
        <v>64</v>
      </c>
      <c r="U1951" t="s">
        <v>65</v>
      </c>
      <c r="V1951" t="e">
        <f>_xlfn.XLOOKUP(UTILIZADAS[[#This Row],[Contacto1]],Tabla2[phone_number_dialed],Tabla2[status_name],,0)</f>
        <v>#N/A</v>
      </c>
    </row>
    <row r="1952" spans="1:22">
      <c r="A1952" t="s">
        <v>4305</v>
      </c>
      <c r="B1952" t="s">
        <v>4907</v>
      </c>
      <c r="C1952" s="4">
        <v>367071660000</v>
      </c>
      <c r="D1952" t="s">
        <v>4305</v>
      </c>
      <c r="G1952" s="174">
        <v>46143</v>
      </c>
      <c r="H1952">
        <v>66563690</v>
      </c>
      <c r="I1952">
        <v>66563690</v>
      </c>
      <c r="O1952" s="174">
        <v>46143</v>
      </c>
      <c r="S1952" t="s">
        <v>4908</v>
      </c>
      <c r="T1952" s="177" t="s">
        <v>64</v>
      </c>
      <c r="U1952" t="s">
        <v>65</v>
      </c>
      <c r="V1952" t="e">
        <f>_xlfn.XLOOKUP(UTILIZADAS[[#This Row],[Contacto1]],Tabla2[phone_number_dialed],Tabla2[status_name],,0)</f>
        <v>#N/A</v>
      </c>
    </row>
    <row r="1953" spans="1:22">
      <c r="A1953" t="s">
        <v>4305</v>
      </c>
      <c r="B1953" t="s">
        <v>4909</v>
      </c>
      <c r="C1953" s="4">
        <v>369077440000</v>
      </c>
      <c r="D1953" t="s">
        <v>4305</v>
      </c>
      <c r="G1953" s="174">
        <v>46143</v>
      </c>
      <c r="H1953">
        <v>66565010</v>
      </c>
      <c r="I1953">
        <v>66565010</v>
      </c>
      <c r="O1953" s="174">
        <v>46143</v>
      </c>
      <c r="S1953" t="s">
        <v>4910</v>
      </c>
      <c r="T1953" s="178" t="s">
        <v>64</v>
      </c>
      <c r="U1953" t="s">
        <v>65</v>
      </c>
      <c r="V1953" t="e">
        <f>_xlfn.XLOOKUP(UTILIZADAS[[#This Row],[Contacto1]],Tabla2[phone_number_dialed],Tabla2[status_name],,0)</f>
        <v>#N/A</v>
      </c>
    </row>
    <row r="1954" spans="1:22">
      <c r="A1954" t="s">
        <v>4305</v>
      </c>
      <c r="B1954" t="s">
        <v>130</v>
      </c>
      <c r="C1954" s="4">
        <v>366007100000</v>
      </c>
      <c r="D1954" t="s">
        <v>4305</v>
      </c>
      <c r="G1954" s="174">
        <v>46143</v>
      </c>
      <c r="H1954">
        <v>66566488</v>
      </c>
      <c r="I1954">
        <v>66566488</v>
      </c>
      <c r="O1954" s="174">
        <v>46143</v>
      </c>
      <c r="S1954" t="s">
        <v>131</v>
      </c>
      <c r="T1954" s="177" t="s">
        <v>64</v>
      </c>
      <c r="U1954" t="s">
        <v>65</v>
      </c>
      <c r="V1954" t="e">
        <f>_xlfn.XLOOKUP(UTILIZADAS[[#This Row],[Contacto1]],Tabla2[phone_number_dialed],Tabla2[status_name],,0)</f>
        <v>#N/A</v>
      </c>
    </row>
    <row r="1955" spans="1:22">
      <c r="A1955" t="s">
        <v>4305</v>
      </c>
      <c r="B1955" t="s">
        <v>4911</v>
      </c>
      <c r="C1955" s="4">
        <v>363069600000</v>
      </c>
      <c r="D1955" t="s">
        <v>4305</v>
      </c>
      <c r="G1955" s="174">
        <v>46143</v>
      </c>
      <c r="H1955">
        <v>66578945</v>
      </c>
      <c r="I1955">
        <v>66578945</v>
      </c>
      <c r="O1955" s="174">
        <v>46143</v>
      </c>
      <c r="S1955" t="s">
        <v>4912</v>
      </c>
      <c r="T1955" s="178" t="s">
        <v>64</v>
      </c>
      <c r="U1955" t="s">
        <v>65</v>
      </c>
      <c r="V1955" t="e">
        <f>_xlfn.XLOOKUP(UTILIZADAS[[#This Row],[Contacto1]],Tabla2[phone_number_dialed],Tabla2[status_name],,0)</f>
        <v>#N/A</v>
      </c>
    </row>
    <row r="1956" spans="1:22">
      <c r="A1956" t="s">
        <v>4305</v>
      </c>
      <c r="B1956" t="s">
        <v>4165</v>
      </c>
      <c r="C1956" s="4">
        <v>367025630000</v>
      </c>
      <c r="D1956" t="s">
        <v>4305</v>
      </c>
      <c r="G1956" s="174">
        <v>46143</v>
      </c>
      <c r="H1956">
        <v>66580217</v>
      </c>
      <c r="I1956">
        <v>66580217</v>
      </c>
      <c r="O1956" s="174">
        <v>46143</v>
      </c>
      <c r="S1956" t="s">
        <v>3730</v>
      </c>
      <c r="T1956" s="177" t="s">
        <v>64</v>
      </c>
      <c r="U1956" t="s">
        <v>65</v>
      </c>
      <c r="V1956" t="e">
        <f>_xlfn.XLOOKUP(UTILIZADAS[[#This Row],[Contacto1]],Tabla2[phone_number_dialed],Tabla2[status_name],,0)</f>
        <v>#N/A</v>
      </c>
    </row>
    <row r="1957" spans="1:22">
      <c r="A1957" t="s">
        <v>4305</v>
      </c>
      <c r="B1957" t="s">
        <v>1338</v>
      </c>
      <c r="C1957" s="4">
        <v>357373170000</v>
      </c>
      <c r="D1957" t="s">
        <v>4305</v>
      </c>
      <c r="G1957" s="174">
        <v>46143</v>
      </c>
      <c r="H1957">
        <v>66587271</v>
      </c>
      <c r="I1957">
        <v>66587271</v>
      </c>
      <c r="O1957" s="174">
        <v>46143</v>
      </c>
      <c r="S1957" t="s">
        <v>1339</v>
      </c>
      <c r="T1957" s="178" t="s">
        <v>64</v>
      </c>
      <c r="U1957" t="s">
        <v>65</v>
      </c>
      <c r="V1957" t="e">
        <f>_xlfn.XLOOKUP(UTILIZADAS[[#This Row],[Contacto1]],Tabla2[phone_number_dialed],Tabla2[status_name],,0)</f>
        <v>#N/A</v>
      </c>
    </row>
    <row r="1958" spans="1:22">
      <c r="A1958" t="s">
        <v>4305</v>
      </c>
      <c r="B1958" t="s">
        <v>427</v>
      </c>
      <c r="C1958" s="4">
        <v>354369980000</v>
      </c>
      <c r="D1958" t="s">
        <v>4305</v>
      </c>
      <c r="G1958" s="174">
        <v>46143</v>
      </c>
      <c r="H1958">
        <v>66596740</v>
      </c>
      <c r="I1958">
        <v>66596740</v>
      </c>
      <c r="O1958" s="174">
        <v>46143</v>
      </c>
      <c r="S1958" t="s">
        <v>428</v>
      </c>
      <c r="T1958" t="s">
        <v>64</v>
      </c>
      <c r="U1958" t="s">
        <v>593</v>
      </c>
      <c r="V1958" t="e">
        <f>_xlfn.XLOOKUP(UTILIZADAS[[#This Row],[Contacto1]],Tabla2[phone_number_dialed],Tabla2[status_name],,0)</f>
        <v>#N/A</v>
      </c>
    </row>
    <row r="1959" spans="1:22">
      <c r="A1959" t="s">
        <v>4305</v>
      </c>
      <c r="B1959" t="s">
        <v>4913</v>
      </c>
      <c r="C1959" s="4">
        <v>366008710000</v>
      </c>
      <c r="D1959" t="s">
        <v>4305</v>
      </c>
      <c r="G1959" s="174">
        <v>46143</v>
      </c>
      <c r="H1959">
        <v>66598941</v>
      </c>
      <c r="I1959">
        <v>66598941</v>
      </c>
      <c r="O1959" s="174">
        <v>46143</v>
      </c>
      <c r="S1959" t="s">
        <v>4914</v>
      </c>
      <c r="T1959" t="s">
        <v>64</v>
      </c>
      <c r="U1959" t="s">
        <v>4319</v>
      </c>
      <c r="V1959" t="e">
        <f>_xlfn.XLOOKUP(UTILIZADAS[[#This Row],[Contacto1]],Tabla2[phone_number_dialed],Tabla2[status_name],,0)</f>
        <v>#N/A</v>
      </c>
    </row>
    <row r="1960" spans="1:22">
      <c r="A1960" t="s">
        <v>4305</v>
      </c>
      <c r="B1960" t="s">
        <v>4915</v>
      </c>
      <c r="C1960" s="4">
        <v>297068920000</v>
      </c>
      <c r="D1960" t="s">
        <v>4305</v>
      </c>
      <c r="G1960" s="174">
        <v>46143</v>
      </c>
      <c r="H1960">
        <v>66599184</v>
      </c>
      <c r="I1960">
        <v>66599184</v>
      </c>
      <c r="O1960" s="174">
        <v>46143</v>
      </c>
      <c r="S1960" t="s">
        <v>4916</v>
      </c>
      <c r="T1960" t="s">
        <v>64</v>
      </c>
      <c r="U1960" t="s">
        <v>4319</v>
      </c>
      <c r="V1960" t="e">
        <f>_xlfn.XLOOKUP(UTILIZADAS[[#This Row],[Contacto1]],Tabla2[phone_number_dialed],Tabla2[status_name],,0)</f>
        <v>#N/A</v>
      </c>
    </row>
    <row r="1961" spans="1:22">
      <c r="A1961" t="s">
        <v>4305</v>
      </c>
      <c r="B1961" t="s">
        <v>4917</v>
      </c>
      <c r="C1961" s="4">
        <v>341168880000</v>
      </c>
      <c r="D1961" t="s">
        <v>4305</v>
      </c>
      <c r="G1961" s="174">
        <v>46143</v>
      </c>
      <c r="H1961">
        <v>66607467</v>
      </c>
      <c r="I1961">
        <v>66607467</v>
      </c>
      <c r="O1961" s="174">
        <v>46143</v>
      </c>
      <c r="S1961" t="s">
        <v>4918</v>
      </c>
      <c r="T1961" s="177" t="s">
        <v>64</v>
      </c>
      <c r="U1961" t="s">
        <v>65</v>
      </c>
      <c r="V1961" t="e">
        <f>_xlfn.XLOOKUP(UTILIZADAS[[#This Row],[Contacto1]],Tabla2[phone_number_dialed],Tabla2[status_name],,0)</f>
        <v>#N/A</v>
      </c>
    </row>
    <row r="1962" spans="1:22">
      <c r="A1962" t="s">
        <v>4305</v>
      </c>
      <c r="B1962" t="s">
        <v>1342</v>
      </c>
      <c r="C1962" s="4">
        <v>204075450000</v>
      </c>
      <c r="D1962" t="s">
        <v>4305</v>
      </c>
      <c r="G1962" s="174">
        <v>46143</v>
      </c>
      <c r="H1962">
        <v>66612798</v>
      </c>
      <c r="I1962">
        <v>66612798</v>
      </c>
      <c r="O1962" s="174">
        <v>46143</v>
      </c>
      <c r="S1962" t="s">
        <v>1343</v>
      </c>
      <c r="T1962" s="178" t="s">
        <v>64</v>
      </c>
      <c r="U1962" t="s">
        <v>65</v>
      </c>
      <c r="V1962" t="e">
        <f>_xlfn.XLOOKUP(UTILIZADAS[[#This Row],[Contacto1]],Tabla2[phone_number_dialed],Tabla2[status_name],,0)</f>
        <v>#N/A</v>
      </c>
    </row>
    <row r="1963" spans="1:22">
      <c r="A1963" t="s">
        <v>4305</v>
      </c>
      <c r="B1963" t="s">
        <v>1286</v>
      </c>
      <c r="C1963" s="4">
        <v>358376620000</v>
      </c>
      <c r="D1963" t="s">
        <v>4305</v>
      </c>
      <c r="G1963" s="174">
        <v>46143</v>
      </c>
      <c r="H1963">
        <v>66616225</v>
      </c>
      <c r="I1963">
        <v>66616225</v>
      </c>
      <c r="O1963" s="174">
        <v>46143</v>
      </c>
      <c r="S1963" t="s">
        <v>1287</v>
      </c>
      <c r="T1963" s="177" t="s">
        <v>64</v>
      </c>
      <c r="U1963" t="s">
        <v>65</v>
      </c>
      <c r="V1963" t="e">
        <f>_xlfn.XLOOKUP(UTILIZADAS[[#This Row],[Contacto1]],Tabla2[phone_number_dialed],Tabla2[status_name],,0)</f>
        <v>#N/A</v>
      </c>
    </row>
    <row r="1964" spans="1:22">
      <c r="A1964" t="s">
        <v>4305</v>
      </c>
      <c r="B1964" t="s">
        <v>4919</v>
      </c>
      <c r="C1964" s="4">
        <v>208008280000</v>
      </c>
      <c r="D1964" t="s">
        <v>4305</v>
      </c>
      <c r="G1964" s="174">
        <v>46143</v>
      </c>
      <c r="H1964">
        <v>66619538</v>
      </c>
      <c r="I1964">
        <v>66619538</v>
      </c>
      <c r="O1964" s="174">
        <v>46143</v>
      </c>
      <c r="S1964" t="s">
        <v>4920</v>
      </c>
      <c r="T1964" s="178" t="s">
        <v>64</v>
      </c>
      <c r="U1964" t="s">
        <v>65</v>
      </c>
      <c r="V1964" t="e">
        <f>_xlfn.XLOOKUP(UTILIZADAS[[#This Row],[Contacto1]],Tabla2[phone_number_dialed],Tabla2[status_name],,0)</f>
        <v>#N/A</v>
      </c>
    </row>
    <row r="1965" spans="1:22">
      <c r="A1965" t="s">
        <v>4305</v>
      </c>
      <c r="B1965" t="s">
        <v>1260</v>
      </c>
      <c r="C1965" s="4">
        <v>354379010000</v>
      </c>
      <c r="D1965" t="s">
        <v>4305</v>
      </c>
      <c r="G1965" s="174">
        <v>46143</v>
      </c>
      <c r="H1965">
        <v>66622600</v>
      </c>
      <c r="I1965">
        <v>66622600</v>
      </c>
      <c r="O1965" s="174">
        <v>46143</v>
      </c>
      <c r="S1965" t="s">
        <v>1261</v>
      </c>
      <c r="T1965" s="177" t="s">
        <v>64</v>
      </c>
      <c r="U1965" t="s">
        <v>65</v>
      </c>
      <c r="V1965" t="e">
        <f>_xlfn.XLOOKUP(UTILIZADAS[[#This Row],[Contacto1]],Tabla2[phone_number_dialed],Tabla2[status_name],,0)</f>
        <v>#N/A</v>
      </c>
    </row>
    <row r="1966" spans="1:22">
      <c r="A1966" t="s">
        <v>4305</v>
      </c>
      <c r="B1966" t="s">
        <v>281</v>
      </c>
      <c r="C1966" s="4">
        <v>353383400000</v>
      </c>
      <c r="D1966" t="s">
        <v>4305</v>
      </c>
      <c r="G1966" s="174">
        <v>46143</v>
      </c>
      <c r="H1966">
        <v>66633423</v>
      </c>
      <c r="I1966">
        <v>66633423</v>
      </c>
      <c r="O1966" s="174">
        <v>46143</v>
      </c>
      <c r="S1966" t="s">
        <v>282</v>
      </c>
      <c r="T1966" t="s">
        <v>64</v>
      </c>
      <c r="U1966" t="s">
        <v>593</v>
      </c>
      <c r="V1966" t="e">
        <f>_xlfn.XLOOKUP(UTILIZADAS[[#This Row],[Contacto1]],Tabla2[phone_number_dialed],Tabla2[status_name],,0)</f>
        <v>#N/A</v>
      </c>
    </row>
    <row r="1967" spans="1:22">
      <c r="A1967" t="s">
        <v>4305</v>
      </c>
      <c r="B1967" t="s">
        <v>1330</v>
      </c>
      <c r="C1967" s="4">
        <v>346279900000</v>
      </c>
      <c r="D1967" t="s">
        <v>4305</v>
      </c>
      <c r="G1967" s="174">
        <v>46143</v>
      </c>
      <c r="H1967">
        <v>66638308</v>
      </c>
      <c r="I1967">
        <v>66638308</v>
      </c>
      <c r="O1967" s="174">
        <v>46143</v>
      </c>
      <c r="S1967" t="s">
        <v>1331</v>
      </c>
      <c r="T1967" s="178" t="s">
        <v>64</v>
      </c>
      <c r="U1967" t="s">
        <v>65</v>
      </c>
      <c r="V1967" t="e">
        <f>_xlfn.XLOOKUP(UTILIZADAS[[#This Row],[Contacto1]],Tabla2[phone_number_dialed],Tabla2[status_name],,0)</f>
        <v>#N/A</v>
      </c>
    </row>
    <row r="1968" spans="1:22">
      <c r="A1968" t="s">
        <v>4305</v>
      </c>
      <c r="B1968" t="s">
        <v>4921</v>
      </c>
      <c r="C1968" s="4">
        <v>363051380000</v>
      </c>
      <c r="D1968" t="s">
        <v>4305</v>
      </c>
      <c r="G1968" s="174">
        <v>46143</v>
      </c>
      <c r="H1968">
        <v>66643639</v>
      </c>
      <c r="I1968">
        <v>66643639</v>
      </c>
      <c r="O1968" s="174">
        <v>46143</v>
      </c>
      <c r="S1968" t="s">
        <v>4922</v>
      </c>
      <c r="T1968" s="177" t="s">
        <v>64</v>
      </c>
      <c r="U1968" t="s">
        <v>65</v>
      </c>
      <c r="V1968" t="e">
        <f>_xlfn.XLOOKUP(UTILIZADAS[[#This Row],[Contacto1]],Tabla2[phone_number_dialed],Tabla2[status_name],,0)</f>
        <v>#N/A</v>
      </c>
    </row>
    <row r="1969" spans="1:22">
      <c r="A1969" t="s">
        <v>4305</v>
      </c>
      <c r="B1969" t="s">
        <v>4923</v>
      </c>
      <c r="C1969" s="4">
        <v>361084980000</v>
      </c>
      <c r="D1969" t="s">
        <v>4305</v>
      </c>
      <c r="G1969" s="174">
        <v>46143</v>
      </c>
      <c r="H1969">
        <v>66644439</v>
      </c>
      <c r="I1969">
        <v>66644439</v>
      </c>
      <c r="O1969" s="174">
        <v>46143</v>
      </c>
      <c r="S1969" t="s">
        <v>4924</v>
      </c>
      <c r="T1969" s="178" t="s">
        <v>64</v>
      </c>
      <c r="U1969" t="s">
        <v>65</v>
      </c>
      <c r="V1969" t="e">
        <f>_xlfn.XLOOKUP(UTILIZADAS[[#This Row],[Contacto1]],Tabla2[phone_number_dialed],Tabla2[status_name],,0)</f>
        <v>#N/A</v>
      </c>
    </row>
    <row r="1970" spans="1:22">
      <c r="A1970" t="s">
        <v>4305</v>
      </c>
      <c r="B1970" t="s">
        <v>425</v>
      </c>
      <c r="C1970" s="4">
        <v>355372700000</v>
      </c>
      <c r="D1970" t="s">
        <v>4305</v>
      </c>
      <c r="G1970" s="174">
        <v>46143</v>
      </c>
      <c r="H1970">
        <v>66657682</v>
      </c>
      <c r="I1970">
        <v>66657682</v>
      </c>
      <c r="O1970" s="174">
        <v>46143</v>
      </c>
      <c r="S1970" t="s">
        <v>426</v>
      </c>
      <c r="T1970" t="s">
        <v>64</v>
      </c>
      <c r="U1970" t="s">
        <v>593</v>
      </c>
      <c r="V1970" t="e">
        <f>_xlfn.XLOOKUP(UTILIZADAS[[#This Row],[Contacto1]],Tabla2[phone_number_dialed],Tabla2[status_name],,0)</f>
        <v>#N/A</v>
      </c>
    </row>
    <row r="1971" spans="1:22">
      <c r="A1971" t="s">
        <v>4305</v>
      </c>
      <c r="B1971" t="s">
        <v>4925</v>
      </c>
      <c r="C1971" s="4">
        <v>365006310000</v>
      </c>
      <c r="D1971" t="s">
        <v>4305</v>
      </c>
      <c r="G1971" s="174">
        <v>46143</v>
      </c>
      <c r="H1971">
        <v>66662742</v>
      </c>
      <c r="I1971">
        <v>66662742</v>
      </c>
      <c r="O1971" s="174">
        <v>46143</v>
      </c>
      <c r="S1971" t="s">
        <v>4778</v>
      </c>
      <c r="T1971" t="s">
        <v>84</v>
      </c>
      <c r="U1971" t="s">
        <v>4319</v>
      </c>
      <c r="V1971" t="e">
        <f>_xlfn.XLOOKUP(UTILIZADAS[[#This Row],[Contacto1]],Tabla2[phone_number_dialed],Tabla2[status_name],,0)</f>
        <v>#N/A</v>
      </c>
    </row>
    <row r="1972" spans="1:22">
      <c r="A1972" t="s">
        <v>4305</v>
      </c>
      <c r="B1972" t="s">
        <v>4105</v>
      </c>
      <c r="C1972" s="4">
        <v>356363530009</v>
      </c>
      <c r="D1972" t="s">
        <v>4305</v>
      </c>
      <c r="G1972" s="174">
        <v>46143</v>
      </c>
      <c r="H1972">
        <v>66663505</v>
      </c>
      <c r="I1972">
        <v>66663505</v>
      </c>
      <c r="O1972" s="174">
        <v>46143</v>
      </c>
      <c r="S1972" t="s">
        <v>3610</v>
      </c>
      <c r="T1972" s="178" t="s">
        <v>64</v>
      </c>
      <c r="U1972" t="s">
        <v>65</v>
      </c>
      <c r="V1972" t="e">
        <f>_xlfn.XLOOKUP(UTILIZADAS[[#This Row],[Contacto1]],Tabla2[phone_number_dialed],Tabla2[status_name],,0)</f>
        <v>#N/A</v>
      </c>
    </row>
    <row r="1973" spans="1:22">
      <c r="A1973" t="s">
        <v>4305</v>
      </c>
      <c r="B1973" t="s">
        <v>1183</v>
      </c>
      <c r="C1973" s="4">
        <v>357384990000</v>
      </c>
      <c r="D1973" t="s">
        <v>4305</v>
      </c>
      <c r="G1973" s="174">
        <v>46143</v>
      </c>
      <c r="H1973">
        <v>66667283</v>
      </c>
      <c r="I1973">
        <v>66667283</v>
      </c>
      <c r="O1973" s="174">
        <v>46143</v>
      </c>
      <c r="S1973" t="s">
        <v>1184</v>
      </c>
      <c r="T1973" s="178" t="s">
        <v>84</v>
      </c>
      <c r="U1973" t="s">
        <v>65</v>
      </c>
      <c r="V1973" t="e">
        <f>_xlfn.XLOOKUP(UTILIZADAS[[#This Row],[Contacto1]],Tabla2[phone_number_dialed],Tabla2[status_name],,0)</f>
        <v>#N/A</v>
      </c>
    </row>
    <row r="1974" spans="1:22">
      <c r="A1974" t="s">
        <v>4305</v>
      </c>
      <c r="B1974" t="s">
        <v>2313</v>
      </c>
      <c r="C1974" s="4">
        <v>367042770000</v>
      </c>
      <c r="D1974" t="s">
        <v>4305</v>
      </c>
      <c r="G1974" s="174">
        <v>46143</v>
      </c>
      <c r="H1974">
        <v>66680118</v>
      </c>
      <c r="I1974">
        <v>66680118</v>
      </c>
      <c r="O1974" s="174">
        <v>46143</v>
      </c>
      <c r="S1974" t="s">
        <v>3908</v>
      </c>
      <c r="T1974" s="178" t="s">
        <v>84</v>
      </c>
      <c r="U1974" t="s">
        <v>65</v>
      </c>
      <c r="V1974" t="e">
        <f>_xlfn.XLOOKUP(UTILIZADAS[[#This Row],[Contacto1]],Tabla2[phone_number_dialed],Tabla2[status_name],,0)</f>
        <v>#N/A</v>
      </c>
    </row>
    <row r="1975" spans="1:22">
      <c r="A1975" t="s">
        <v>4305</v>
      </c>
      <c r="B1975" t="s">
        <v>253</v>
      </c>
      <c r="C1975" s="4">
        <v>355386550000</v>
      </c>
      <c r="D1975" t="s">
        <v>4305</v>
      </c>
      <c r="G1975" s="174">
        <v>46143</v>
      </c>
      <c r="H1975">
        <v>66680977</v>
      </c>
      <c r="I1975">
        <v>66680977</v>
      </c>
      <c r="O1975" s="174">
        <v>46143</v>
      </c>
      <c r="S1975" t="s">
        <v>254</v>
      </c>
      <c r="T1975" s="178" t="s">
        <v>64</v>
      </c>
      <c r="U1975" t="s">
        <v>65</v>
      </c>
      <c r="V1975" t="e">
        <f>_xlfn.XLOOKUP(UTILIZADAS[[#This Row],[Contacto1]],Tabla2[phone_number_dialed],Tabla2[status_name],,0)</f>
        <v>#N/A</v>
      </c>
    </row>
    <row r="1976" spans="1:22">
      <c r="A1976" t="s">
        <v>4305</v>
      </c>
      <c r="B1976" t="s">
        <v>4926</v>
      </c>
      <c r="C1976" s="4">
        <v>369004650000</v>
      </c>
      <c r="D1976" t="s">
        <v>4305</v>
      </c>
      <c r="G1976" s="174">
        <v>46143</v>
      </c>
      <c r="H1976">
        <v>66693145</v>
      </c>
      <c r="I1976">
        <v>66693145</v>
      </c>
      <c r="O1976" s="174">
        <v>46143</v>
      </c>
      <c r="S1976" t="s">
        <v>4927</v>
      </c>
      <c r="T1976" t="s">
        <v>64</v>
      </c>
      <c r="U1976" t="s">
        <v>4319</v>
      </c>
      <c r="V1976" t="e">
        <f>_xlfn.XLOOKUP(UTILIZADAS[[#This Row],[Contacto1]],Tabla2[phone_number_dialed],Tabla2[status_name],,0)</f>
        <v>#N/A</v>
      </c>
    </row>
    <row r="1977" spans="1:22">
      <c r="A1977" t="s">
        <v>4305</v>
      </c>
      <c r="B1977" t="s">
        <v>2190</v>
      </c>
      <c r="C1977" s="4">
        <v>366014530000</v>
      </c>
      <c r="D1977" t="s">
        <v>4305</v>
      </c>
      <c r="G1977" s="174">
        <v>46143</v>
      </c>
      <c r="H1977">
        <v>66705356</v>
      </c>
      <c r="I1977">
        <v>66705356</v>
      </c>
      <c r="O1977" s="174">
        <v>46143</v>
      </c>
      <c r="S1977" t="s">
        <v>3676</v>
      </c>
      <c r="T1977" s="178" t="s">
        <v>64</v>
      </c>
      <c r="U1977" t="s">
        <v>65</v>
      </c>
      <c r="V1977" t="e">
        <f>_xlfn.XLOOKUP(UTILIZADAS[[#This Row],[Contacto1]],Tabla2[phone_number_dialed],Tabla2[status_name],,0)</f>
        <v>#N/A</v>
      </c>
    </row>
    <row r="1978" spans="1:22">
      <c r="A1978" t="s">
        <v>4305</v>
      </c>
      <c r="B1978" t="s">
        <v>4928</v>
      </c>
      <c r="C1978" s="4">
        <v>362082050000</v>
      </c>
      <c r="D1978" t="s">
        <v>4305</v>
      </c>
      <c r="G1978" s="174">
        <v>46143</v>
      </c>
      <c r="H1978">
        <v>66722995</v>
      </c>
      <c r="I1978">
        <v>66722995</v>
      </c>
      <c r="O1978" s="174">
        <v>46143</v>
      </c>
      <c r="S1978" t="s">
        <v>4929</v>
      </c>
      <c r="T1978" s="178" t="s">
        <v>84</v>
      </c>
      <c r="U1978" t="s">
        <v>65</v>
      </c>
      <c r="V1978" t="e">
        <f>_xlfn.XLOOKUP(UTILIZADAS[[#This Row],[Contacto1]],Tabla2[phone_number_dialed],Tabla2[status_name],,0)</f>
        <v>#N/A</v>
      </c>
    </row>
    <row r="1979" spans="1:22">
      <c r="A1979" t="s">
        <v>4305</v>
      </c>
      <c r="B1979" t="s">
        <v>4930</v>
      </c>
      <c r="C1979" s="4">
        <v>368088930000</v>
      </c>
      <c r="D1979" t="s">
        <v>4305</v>
      </c>
      <c r="G1979" s="174">
        <v>46143</v>
      </c>
      <c r="H1979">
        <v>66737890</v>
      </c>
      <c r="I1979">
        <v>66737890</v>
      </c>
      <c r="O1979" s="174">
        <v>46143</v>
      </c>
      <c r="S1979" t="s">
        <v>4931</v>
      </c>
      <c r="T1979" s="178" t="s">
        <v>64</v>
      </c>
      <c r="U1979" t="s">
        <v>65</v>
      </c>
      <c r="V1979" t="e">
        <f>_xlfn.XLOOKUP(UTILIZADAS[[#This Row],[Contacto1]],Tabla2[phone_number_dialed],Tabla2[status_name],,0)</f>
        <v>#N/A</v>
      </c>
    </row>
    <row r="1980" spans="1:22">
      <c r="A1980" t="s">
        <v>4305</v>
      </c>
      <c r="B1980" t="s">
        <v>4932</v>
      </c>
      <c r="C1980" s="4">
        <v>368079730000</v>
      </c>
      <c r="D1980" t="s">
        <v>4305</v>
      </c>
      <c r="G1980" s="174">
        <v>46143</v>
      </c>
      <c r="H1980">
        <v>66754357</v>
      </c>
      <c r="I1980">
        <v>66754357</v>
      </c>
      <c r="O1980" s="174">
        <v>46143</v>
      </c>
      <c r="S1980" t="s">
        <v>4933</v>
      </c>
      <c r="T1980" s="178" t="s">
        <v>84</v>
      </c>
      <c r="U1980" t="s">
        <v>65</v>
      </c>
      <c r="V1980" t="e">
        <f>_xlfn.XLOOKUP(UTILIZADAS[[#This Row],[Contacto1]],Tabla2[phone_number_dialed],Tabla2[status_name],,0)</f>
        <v>#N/A</v>
      </c>
    </row>
    <row r="1981" spans="1:22">
      <c r="A1981" t="s">
        <v>4305</v>
      </c>
      <c r="B1981" t="s">
        <v>4934</v>
      </c>
      <c r="C1981" s="4">
        <v>365060660000</v>
      </c>
      <c r="D1981" t="s">
        <v>4305</v>
      </c>
      <c r="G1981" s="174">
        <v>46143</v>
      </c>
      <c r="H1981">
        <v>66766082</v>
      </c>
      <c r="I1981">
        <v>66766082</v>
      </c>
      <c r="O1981" s="174">
        <v>46143</v>
      </c>
      <c r="S1981" t="s">
        <v>4935</v>
      </c>
      <c r="T1981" s="178" t="s">
        <v>64</v>
      </c>
      <c r="U1981" t="s">
        <v>65</v>
      </c>
      <c r="V1981" t="e">
        <f>_xlfn.XLOOKUP(UTILIZADAS[[#This Row],[Contacto1]],Tabla2[phone_number_dialed],Tabla2[status_name],,0)</f>
        <v>#N/A</v>
      </c>
    </row>
    <row r="1982" spans="1:22">
      <c r="A1982" t="s">
        <v>4305</v>
      </c>
      <c r="B1982" t="s">
        <v>2273</v>
      </c>
      <c r="C1982" s="4">
        <v>369035140000</v>
      </c>
      <c r="D1982" t="s">
        <v>4305</v>
      </c>
      <c r="G1982" s="174">
        <v>46143</v>
      </c>
      <c r="H1982">
        <v>66767187</v>
      </c>
      <c r="I1982">
        <v>66767187</v>
      </c>
      <c r="O1982" s="174">
        <v>46143</v>
      </c>
      <c r="S1982" t="s">
        <v>3830</v>
      </c>
      <c r="T1982" s="178" t="s">
        <v>64</v>
      </c>
      <c r="U1982" t="s">
        <v>65</v>
      </c>
      <c r="V1982" t="e">
        <f>_xlfn.XLOOKUP(UTILIZADAS[[#This Row],[Contacto1]],Tabla2[phone_number_dialed],Tabla2[status_name],,0)</f>
        <v>#N/A</v>
      </c>
    </row>
    <row r="1983" spans="1:22">
      <c r="A1983" t="s">
        <v>4305</v>
      </c>
      <c r="B1983" t="s">
        <v>2318</v>
      </c>
      <c r="C1983" s="4">
        <v>361045600000</v>
      </c>
      <c r="D1983" t="s">
        <v>4305</v>
      </c>
      <c r="G1983" s="174">
        <v>46143</v>
      </c>
      <c r="H1983">
        <v>66773797</v>
      </c>
      <c r="I1983">
        <v>66773797</v>
      </c>
      <c r="O1983" s="174">
        <v>46143</v>
      </c>
      <c r="S1983" t="s">
        <v>3921</v>
      </c>
      <c r="T1983" s="178" t="s">
        <v>64</v>
      </c>
      <c r="U1983" t="s">
        <v>65</v>
      </c>
      <c r="V1983" t="e">
        <f>_xlfn.XLOOKUP(UTILIZADAS[[#This Row],[Contacto1]],Tabla2[phone_number_dialed],Tabla2[status_name],,0)</f>
        <v>#N/A</v>
      </c>
    </row>
    <row r="1984" spans="1:22">
      <c r="A1984" t="s">
        <v>4305</v>
      </c>
      <c r="B1984" t="s">
        <v>4936</v>
      </c>
      <c r="C1984" s="4">
        <v>313014210000</v>
      </c>
      <c r="D1984" t="s">
        <v>4305</v>
      </c>
      <c r="G1984" s="174">
        <v>46143</v>
      </c>
      <c r="H1984">
        <v>66780484</v>
      </c>
      <c r="I1984">
        <v>66780484</v>
      </c>
      <c r="O1984" s="174">
        <v>46143</v>
      </c>
      <c r="S1984" t="s">
        <v>4291</v>
      </c>
      <c r="T1984" s="178" t="s">
        <v>2334</v>
      </c>
      <c r="U1984" t="s">
        <v>65</v>
      </c>
      <c r="V1984" t="e">
        <f>_xlfn.XLOOKUP(UTILIZADAS[[#This Row],[Contacto1]],Tabla2[phone_number_dialed],Tabla2[status_name],,0)</f>
        <v>#N/A</v>
      </c>
    </row>
    <row r="1985" spans="1:22">
      <c r="A1985" t="s">
        <v>4305</v>
      </c>
      <c r="B1985" t="s">
        <v>2245</v>
      </c>
      <c r="C1985" s="4">
        <v>361028770000</v>
      </c>
      <c r="D1985" t="s">
        <v>4305</v>
      </c>
      <c r="G1985" s="174">
        <v>46143</v>
      </c>
      <c r="H1985">
        <v>66786577</v>
      </c>
      <c r="I1985">
        <v>66786577</v>
      </c>
      <c r="O1985" s="174">
        <v>46143</v>
      </c>
      <c r="S1985" t="s">
        <v>3784</v>
      </c>
      <c r="T1985" s="178" t="s">
        <v>64</v>
      </c>
      <c r="U1985" t="s">
        <v>65</v>
      </c>
      <c r="V1985" t="e">
        <f>_xlfn.XLOOKUP(UTILIZADAS[[#This Row],[Contacto1]],Tabla2[phone_number_dialed],Tabla2[status_name],,0)</f>
        <v>#N/A</v>
      </c>
    </row>
    <row r="1986" spans="1:22">
      <c r="A1986" t="s">
        <v>4305</v>
      </c>
      <c r="B1986" t="s">
        <v>4937</v>
      </c>
      <c r="C1986" s="4">
        <v>363078930000</v>
      </c>
      <c r="D1986" t="s">
        <v>4305</v>
      </c>
      <c r="G1986" s="174">
        <v>46143</v>
      </c>
      <c r="H1986">
        <v>66788947</v>
      </c>
      <c r="I1986">
        <v>66788947</v>
      </c>
      <c r="O1986" s="174">
        <v>46143</v>
      </c>
      <c r="S1986" t="s">
        <v>4938</v>
      </c>
      <c r="T1986" s="178" t="s">
        <v>64</v>
      </c>
      <c r="U1986" t="s">
        <v>65</v>
      </c>
      <c r="V1986" t="e">
        <f>_xlfn.XLOOKUP(UTILIZADAS[[#This Row],[Contacto1]],Tabla2[phone_number_dialed],Tabla2[status_name],,0)</f>
        <v>#N/A</v>
      </c>
    </row>
    <row r="1987" spans="1:22">
      <c r="A1987" t="s">
        <v>4305</v>
      </c>
      <c r="B1987" t="s">
        <v>4911</v>
      </c>
      <c r="C1987" s="4">
        <v>363069600000</v>
      </c>
      <c r="D1987" t="s">
        <v>4305</v>
      </c>
      <c r="G1987" s="174">
        <v>46143</v>
      </c>
      <c r="H1987">
        <v>66789087</v>
      </c>
      <c r="I1987">
        <v>66789087</v>
      </c>
      <c r="O1987" s="174">
        <v>46143</v>
      </c>
      <c r="S1987" t="s">
        <v>4912</v>
      </c>
      <c r="T1987" s="178" t="s">
        <v>64</v>
      </c>
      <c r="U1987" t="s">
        <v>65</v>
      </c>
      <c r="V1987" t="e">
        <f>_xlfn.XLOOKUP(UTILIZADAS[[#This Row],[Contacto1]],Tabla2[phone_number_dialed],Tabla2[status_name],,0)</f>
        <v>#N/A</v>
      </c>
    </row>
    <row r="1988" spans="1:22">
      <c r="A1988" t="s">
        <v>4305</v>
      </c>
      <c r="B1988" t="s">
        <v>4939</v>
      </c>
      <c r="C1988" s="4">
        <v>355356060000</v>
      </c>
      <c r="D1988" t="s">
        <v>4305</v>
      </c>
      <c r="G1988" s="174">
        <v>46143</v>
      </c>
      <c r="H1988">
        <v>66809593</v>
      </c>
      <c r="I1988">
        <v>66809593</v>
      </c>
      <c r="O1988" s="174">
        <v>46143</v>
      </c>
      <c r="S1988" t="s">
        <v>4940</v>
      </c>
      <c r="T1988" t="s">
        <v>64</v>
      </c>
      <c r="U1988" t="s">
        <v>4319</v>
      </c>
      <c r="V1988" t="e">
        <f>_xlfn.XLOOKUP(UTILIZADAS[[#This Row],[Contacto1]],Tabla2[phone_number_dialed],Tabla2[status_name],,0)</f>
        <v>#N/A</v>
      </c>
    </row>
    <row r="1989" spans="1:22">
      <c r="A1989" t="s">
        <v>4305</v>
      </c>
      <c r="B1989" t="s">
        <v>1232</v>
      </c>
      <c r="C1989" s="4">
        <v>352382740000</v>
      </c>
      <c r="D1989" t="s">
        <v>4305</v>
      </c>
      <c r="G1989" s="174">
        <v>46143</v>
      </c>
      <c r="H1989">
        <v>66810932</v>
      </c>
      <c r="I1989">
        <v>66810932</v>
      </c>
      <c r="O1989" s="174">
        <v>46143</v>
      </c>
      <c r="S1989" t="s">
        <v>1233</v>
      </c>
      <c r="T1989" s="178" t="s">
        <v>64</v>
      </c>
      <c r="U1989" t="s">
        <v>65</v>
      </c>
      <c r="V1989" t="e">
        <f>_xlfn.XLOOKUP(UTILIZADAS[[#This Row],[Contacto1]],Tabla2[phone_number_dialed],Tabla2[status_name],,0)</f>
        <v>#N/A</v>
      </c>
    </row>
    <row r="1990" spans="1:22">
      <c r="A1990" t="s">
        <v>4305</v>
      </c>
      <c r="B1990" t="s">
        <v>138</v>
      </c>
      <c r="C1990" s="4">
        <v>365006510000</v>
      </c>
      <c r="D1990" t="s">
        <v>4305</v>
      </c>
      <c r="G1990" s="174">
        <v>46143</v>
      </c>
      <c r="H1990">
        <v>66831414</v>
      </c>
      <c r="I1990">
        <v>66831414</v>
      </c>
      <c r="O1990" s="174">
        <v>46143</v>
      </c>
      <c r="S1990" t="s">
        <v>139</v>
      </c>
      <c r="T1990" s="178" t="s">
        <v>64</v>
      </c>
      <c r="U1990" t="s">
        <v>65</v>
      </c>
      <c r="V1990" t="e">
        <f>_xlfn.XLOOKUP(UTILIZADAS[[#This Row],[Contacto1]],Tabla2[phone_number_dialed],Tabla2[status_name],,0)</f>
        <v>#N/A</v>
      </c>
    </row>
    <row r="1991" spans="1:22">
      <c r="A1991" t="s">
        <v>4305</v>
      </c>
      <c r="B1991" t="s">
        <v>249</v>
      </c>
      <c r="C1991" s="4">
        <v>355385090000</v>
      </c>
      <c r="D1991" t="s">
        <v>4305</v>
      </c>
      <c r="G1991" s="174">
        <v>46143</v>
      </c>
      <c r="H1991">
        <v>66838567</v>
      </c>
      <c r="I1991">
        <v>66838567</v>
      </c>
      <c r="O1991" s="174">
        <v>46143</v>
      </c>
      <c r="S1991" t="s">
        <v>250</v>
      </c>
      <c r="T1991" s="178" t="s">
        <v>64</v>
      </c>
      <c r="U1991" t="s">
        <v>65</v>
      </c>
      <c r="V1991" t="e">
        <f>_xlfn.XLOOKUP(UTILIZADAS[[#This Row],[Contacto1]],Tabla2[phone_number_dialed],Tabla2[status_name],,0)</f>
        <v>#N/A</v>
      </c>
    </row>
    <row r="1992" spans="1:22">
      <c r="A1992" t="s">
        <v>4305</v>
      </c>
      <c r="B1992" t="s">
        <v>4941</v>
      </c>
      <c r="C1992" s="4">
        <v>352384670000</v>
      </c>
      <c r="D1992" t="s">
        <v>4305</v>
      </c>
      <c r="G1992" s="174">
        <v>46143</v>
      </c>
      <c r="H1992">
        <v>66848000</v>
      </c>
      <c r="I1992">
        <v>66848000</v>
      </c>
      <c r="O1992" s="174">
        <v>46143</v>
      </c>
      <c r="S1992" t="s">
        <v>4942</v>
      </c>
      <c r="T1992" s="178" t="s">
        <v>64</v>
      </c>
      <c r="U1992" t="s">
        <v>65</v>
      </c>
      <c r="V1992" t="e">
        <f>_xlfn.XLOOKUP(UTILIZADAS[[#This Row],[Contacto1]],Tabla2[phone_number_dialed],Tabla2[status_name],,0)</f>
        <v>#N/A</v>
      </c>
    </row>
    <row r="1993" spans="1:22">
      <c r="A1993" t="s">
        <v>4305</v>
      </c>
      <c r="B1993" t="s">
        <v>4943</v>
      </c>
      <c r="C1993" s="4">
        <v>361065780000</v>
      </c>
      <c r="D1993" t="s">
        <v>4305</v>
      </c>
      <c r="G1993" s="174">
        <v>46143</v>
      </c>
      <c r="H1993">
        <v>66857499</v>
      </c>
      <c r="I1993">
        <v>66857499</v>
      </c>
      <c r="O1993" s="174">
        <v>46143</v>
      </c>
      <c r="S1993" t="s">
        <v>4944</v>
      </c>
      <c r="T1993" s="178" t="s">
        <v>64</v>
      </c>
      <c r="U1993" t="s">
        <v>65</v>
      </c>
      <c r="V1993" t="e">
        <f>_xlfn.XLOOKUP(UTILIZADAS[[#This Row],[Contacto1]],Tabla2[phone_number_dialed],Tabla2[status_name],,0)</f>
        <v>#N/A</v>
      </c>
    </row>
    <row r="1994" spans="1:22">
      <c r="A1994" t="s">
        <v>4305</v>
      </c>
      <c r="B1994" t="s">
        <v>2220</v>
      </c>
      <c r="C1994" s="4">
        <v>361023870000</v>
      </c>
      <c r="D1994" t="s">
        <v>4305</v>
      </c>
      <c r="G1994" s="174">
        <v>46143</v>
      </c>
      <c r="H1994">
        <v>66861905</v>
      </c>
      <c r="I1994">
        <v>66861905</v>
      </c>
      <c r="O1994" s="174">
        <v>46143</v>
      </c>
      <c r="S1994" t="s">
        <v>3732</v>
      </c>
      <c r="T1994" s="178" t="s">
        <v>64</v>
      </c>
      <c r="U1994" t="s">
        <v>65</v>
      </c>
      <c r="V1994" t="e">
        <f>_xlfn.XLOOKUP(UTILIZADAS[[#This Row],[Contacto1]],Tabla2[phone_number_dialed],Tabla2[status_name],,0)</f>
        <v>#N/A</v>
      </c>
    </row>
    <row r="1995" spans="1:22">
      <c r="A1995" t="s">
        <v>4305</v>
      </c>
      <c r="B1995" t="s">
        <v>4224</v>
      </c>
      <c r="C1995" s="4">
        <v>362036560000</v>
      </c>
      <c r="D1995" t="s">
        <v>4305</v>
      </c>
      <c r="G1995" s="174">
        <v>46143</v>
      </c>
      <c r="H1995">
        <v>66862471</v>
      </c>
      <c r="I1995">
        <v>66862471</v>
      </c>
      <c r="O1995" s="174">
        <v>46143</v>
      </c>
      <c r="S1995" t="s">
        <v>3851</v>
      </c>
      <c r="T1995" s="178" t="s">
        <v>64</v>
      </c>
      <c r="U1995" t="s">
        <v>65</v>
      </c>
      <c r="V1995" t="e">
        <f>_xlfn.XLOOKUP(UTILIZADAS[[#This Row],[Contacto1]],Tabla2[phone_number_dialed],Tabla2[status_name],,0)</f>
        <v>#N/A</v>
      </c>
    </row>
    <row r="1996" spans="1:22">
      <c r="A1996" t="s">
        <v>4305</v>
      </c>
      <c r="B1996" t="s">
        <v>4945</v>
      </c>
      <c r="C1996" s="4">
        <v>367019580000</v>
      </c>
      <c r="D1996" t="s">
        <v>4305</v>
      </c>
      <c r="G1996" s="174">
        <v>46143</v>
      </c>
      <c r="H1996">
        <v>66875447</v>
      </c>
      <c r="I1996">
        <v>66875447</v>
      </c>
      <c r="O1996" s="174">
        <v>46143</v>
      </c>
      <c r="S1996" t="s">
        <v>4946</v>
      </c>
      <c r="T1996" t="s">
        <v>64</v>
      </c>
      <c r="U1996" t="s">
        <v>4319</v>
      </c>
      <c r="V1996" t="e">
        <f>_xlfn.XLOOKUP(UTILIZADAS[[#This Row],[Contacto1]],Tabla2[phone_number_dialed],Tabla2[status_name],,0)</f>
        <v>#N/A</v>
      </c>
    </row>
    <row r="1997" spans="1:22">
      <c r="A1997" t="s">
        <v>4305</v>
      </c>
      <c r="B1997" t="s">
        <v>4248</v>
      </c>
      <c r="C1997" s="4">
        <v>369041980000</v>
      </c>
      <c r="D1997" t="s">
        <v>4305</v>
      </c>
      <c r="G1997" s="174">
        <v>46143</v>
      </c>
      <c r="H1997">
        <v>66885841</v>
      </c>
      <c r="I1997">
        <v>66885841</v>
      </c>
      <c r="O1997" s="174">
        <v>46143</v>
      </c>
      <c r="S1997" t="s">
        <v>3894</v>
      </c>
      <c r="T1997" s="178" t="s">
        <v>84</v>
      </c>
      <c r="U1997" t="s">
        <v>65</v>
      </c>
      <c r="V1997" t="e">
        <f>_xlfn.XLOOKUP(UTILIZADAS[[#This Row],[Contacto1]],Tabla2[phone_number_dialed],Tabla2[status_name],,0)</f>
        <v>#N/A</v>
      </c>
    </row>
    <row r="1998" spans="1:22">
      <c r="A1998" t="s">
        <v>4305</v>
      </c>
      <c r="B1998" t="s">
        <v>4260</v>
      </c>
      <c r="C1998" s="4">
        <v>368046070000</v>
      </c>
      <c r="D1998" t="s">
        <v>4305</v>
      </c>
      <c r="G1998" s="174">
        <v>46143</v>
      </c>
      <c r="H1998">
        <v>66888447</v>
      </c>
      <c r="I1998">
        <v>66888447</v>
      </c>
      <c r="O1998" s="174">
        <v>46143</v>
      </c>
      <c r="S1998" t="s">
        <v>3915</v>
      </c>
      <c r="T1998" s="178" t="s">
        <v>64</v>
      </c>
      <c r="U1998" t="s">
        <v>65</v>
      </c>
      <c r="V1998" t="e">
        <f>_xlfn.XLOOKUP(UTILIZADAS[[#This Row],[Contacto1]],Tabla2[phone_number_dialed],Tabla2[status_name],,0)</f>
        <v>#N/A</v>
      </c>
    </row>
    <row r="1999" spans="1:22">
      <c r="A1999" t="s">
        <v>4305</v>
      </c>
      <c r="B1999" t="s">
        <v>4152</v>
      </c>
      <c r="C1999" s="4">
        <v>365018880000</v>
      </c>
      <c r="D1999" t="s">
        <v>4305</v>
      </c>
      <c r="G1999" s="174">
        <v>46143</v>
      </c>
      <c r="H1999">
        <v>66892012</v>
      </c>
      <c r="I1999">
        <v>66892012</v>
      </c>
      <c r="O1999" s="174">
        <v>46143</v>
      </c>
      <c r="S1999" t="s">
        <v>3700</v>
      </c>
      <c r="T1999" s="178" t="s">
        <v>64</v>
      </c>
      <c r="U1999" t="s">
        <v>65</v>
      </c>
      <c r="V1999" t="e">
        <f>_xlfn.XLOOKUP(UTILIZADAS[[#This Row],[Contacto1]],Tabla2[phone_number_dialed],Tabla2[status_name],,0)</f>
        <v>#N/A</v>
      </c>
    </row>
    <row r="2000" spans="1:22">
      <c r="A2000" t="s">
        <v>4305</v>
      </c>
      <c r="B2000" t="s">
        <v>4947</v>
      </c>
      <c r="C2000" s="4">
        <v>337026240000</v>
      </c>
      <c r="D2000" t="s">
        <v>4305</v>
      </c>
      <c r="G2000" s="174">
        <v>46143</v>
      </c>
      <c r="H2000">
        <v>66898270</v>
      </c>
      <c r="I2000">
        <v>66898270</v>
      </c>
      <c r="O2000" s="174">
        <v>46143</v>
      </c>
      <c r="S2000" t="s">
        <v>4948</v>
      </c>
      <c r="T2000" s="178" t="s">
        <v>64</v>
      </c>
      <c r="U2000" t="s">
        <v>65</v>
      </c>
      <c r="V2000" t="e">
        <f>_xlfn.XLOOKUP(UTILIZADAS[[#This Row],[Contacto1]],Tabla2[phone_number_dialed],Tabla2[status_name],,0)</f>
        <v>#N/A</v>
      </c>
    </row>
    <row r="2001" spans="1:22">
      <c r="A2001" t="s">
        <v>4305</v>
      </c>
      <c r="B2001" t="s">
        <v>231</v>
      </c>
      <c r="C2001" s="4">
        <v>365000670000</v>
      </c>
      <c r="D2001" t="s">
        <v>4305</v>
      </c>
      <c r="G2001" s="174">
        <v>46143</v>
      </c>
      <c r="H2001">
        <v>66899635</v>
      </c>
      <c r="I2001">
        <v>66899635</v>
      </c>
      <c r="O2001" s="174">
        <v>46143</v>
      </c>
      <c r="S2001" t="s">
        <v>232</v>
      </c>
      <c r="T2001" s="178" t="s">
        <v>64</v>
      </c>
      <c r="U2001" t="s">
        <v>65</v>
      </c>
      <c r="V2001" t="e">
        <f>_xlfn.XLOOKUP(UTILIZADAS[[#This Row],[Contacto1]],Tabla2[phone_number_dialed],Tabla2[status_name],,0)</f>
        <v>#N/A</v>
      </c>
    </row>
    <row r="2002" spans="1:22">
      <c r="A2002" t="s">
        <v>4305</v>
      </c>
      <c r="B2002" t="s">
        <v>4949</v>
      </c>
      <c r="C2002" s="4">
        <v>369029410000</v>
      </c>
      <c r="D2002" t="s">
        <v>4305</v>
      </c>
      <c r="G2002" s="174">
        <v>46143</v>
      </c>
      <c r="H2002">
        <v>66910678</v>
      </c>
      <c r="I2002">
        <v>66910678</v>
      </c>
      <c r="O2002" s="174">
        <v>46143</v>
      </c>
      <c r="S2002" t="s">
        <v>4950</v>
      </c>
      <c r="T2002" t="s">
        <v>64</v>
      </c>
      <c r="U2002" t="s">
        <v>4319</v>
      </c>
      <c r="V2002" t="e">
        <f>_xlfn.XLOOKUP(UTILIZADAS[[#This Row],[Contacto1]],Tabla2[phone_number_dialed],Tabla2[status_name],,0)</f>
        <v>#N/A</v>
      </c>
    </row>
    <row r="2003" spans="1:22">
      <c r="A2003" t="s">
        <v>4305</v>
      </c>
      <c r="B2003" t="s">
        <v>4951</v>
      </c>
      <c r="C2003" s="4">
        <v>353325540000</v>
      </c>
      <c r="D2003" t="s">
        <v>4305</v>
      </c>
      <c r="G2003" s="174">
        <v>46143</v>
      </c>
      <c r="H2003">
        <v>66930362</v>
      </c>
      <c r="I2003">
        <v>66930362</v>
      </c>
      <c r="O2003" s="174">
        <v>46143</v>
      </c>
      <c r="S2003" t="s">
        <v>4952</v>
      </c>
      <c r="T2003" t="s">
        <v>64</v>
      </c>
      <c r="U2003" t="s">
        <v>4319</v>
      </c>
      <c r="V2003" t="e">
        <f>_xlfn.XLOOKUP(UTILIZADAS[[#This Row],[Contacto1]],Tabla2[phone_number_dialed],Tabla2[status_name],,0)</f>
        <v>#N/A</v>
      </c>
    </row>
    <row r="2004" spans="1:22">
      <c r="A2004" t="s">
        <v>4305</v>
      </c>
      <c r="B2004" t="s">
        <v>4953</v>
      </c>
      <c r="C2004" s="4">
        <v>362092100000</v>
      </c>
      <c r="D2004" t="s">
        <v>4305</v>
      </c>
      <c r="G2004" s="174">
        <v>46143</v>
      </c>
      <c r="H2004">
        <v>66945064</v>
      </c>
      <c r="I2004">
        <v>66945064</v>
      </c>
      <c r="O2004" s="174">
        <v>46143</v>
      </c>
      <c r="S2004" t="s">
        <v>4954</v>
      </c>
      <c r="T2004" s="178" t="s">
        <v>64</v>
      </c>
      <c r="U2004" t="s">
        <v>65</v>
      </c>
      <c r="V2004" t="e">
        <f>_xlfn.XLOOKUP(UTILIZADAS[[#This Row],[Contacto1]],Tabla2[phone_number_dialed],Tabla2[status_name],,0)</f>
        <v>#N/A</v>
      </c>
    </row>
    <row r="2005" spans="1:22">
      <c r="A2005" t="s">
        <v>4305</v>
      </c>
      <c r="B2005" t="s">
        <v>4955</v>
      </c>
      <c r="C2005" s="4">
        <v>365001080000</v>
      </c>
      <c r="D2005" t="s">
        <v>4305</v>
      </c>
      <c r="G2005" s="174">
        <v>46143</v>
      </c>
      <c r="H2005">
        <v>66948619</v>
      </c>
      <c r="I2005">
        <v>66948619</v>
      </c>
      <c r="O2005" s="174">
        <v>46143</v>
      </c>
      <c r="S2005" t="s">
        <v>4956</v>
      </c>
      <c r="T2005" t="s">
        <v>64</v>
      </c>
      <c r="U2005" t="s">
        <v>4319</v>
      </c>
      <c r="V2005" t="e">
        <f>_xlfn.XLOOKUP(UTILIZADAS[[#This Row],[Contacto1]],Tabla2[phone_number_dialed],Tabla2[status_name],,0)</f>
        <v>#N/A</v>
      </c>
    </row>
    <row r="2006" spans="1:22">
      <c r="A2006" t="s">
        <v>4305</v>
      </c>
      <c r="B2006" t="s">
        <v>4957</v>
      </c>
      <c r="C2006" s="4">
        <v>361078820000</v>
      </c>
      <c r="D2006" t="s">
        <v>4305</v>
      </c>
      <c r="G2006" s="174">
        <v>46143</v>
      </c>
      <c r="H2006">
        <v>66955631</v>
      </c>
      <c r="I2006">
        <v>66955631</v>
      </c>
      <c r="O2006" s="174">
        <v>46143</v>
      </c>
      <c r="S2006" t="s">
        <v>4958</v>
      </c>
      <c r="T2006" s="178" t="s">
        <v>64</v>
      </c>
      <c r="U2006" t="s">
        <v>65</v>
      </c>
      <c r="V2006" t="e">
        <f>_xlfn.XLOOKUP(UTILIZADAS[[#This Row],[Contacto1]],Tabla2[phone_number_dialed],Tabla2[status_name],,0)</f>
        <v>#N/A</v>
      </c>
    </row>
    <row r="2007" spans="1:22">
      <c r="A2007" t="s">
        <v>4305</v>
      </c>
      <c r="B2007" t="s">
        <v>4959</v>
      </c>
      <c r="C2007" s="4">
        <v>369057020000</v>
      </c>
      <c r="D2007" t="s">
        <v>4305</v>
      </c>
      <c r="G2007" s="174">
        <v>46143</v>
      </c>
      <c r="H2007">
        <v>66959290</v>
      </c>
      <c r="I2007">
        <v>66959290</v>
      </c>
      <c r="O2007" s="174">
        <v>46143</v>
      </c>
      <c r="S2007" t="s">
        <v>4960</v>
      </c>
      <c r="T2007" s="178" t="s">
        <v>64</v>
      </c>
      <c r="U2007" t="s">
        <v>65</v>
      </c>
      <c r="V2007" t="e">
        <f>_xlfn.XLOOKUP(UTILIZADAS[[#This Row],[Contacto1]],Tabla2[phone_number_dialed],Tabla2[status_name],,0)</f>
        <v>#N/A</v>
      </c>
    </row>
    <row r="2008" spans="1:22">
      <c r="A2008" t="s">
        <v>4305</v>
      </c>
      <c r="B2008" t="s">
        <v>4264</v>
      </c>
      <c r="C2008" s="4">
        <v>366044600000</v>
      </c>
      <c r="D2008" t="s">
        <v>4305</v>
      </c>
      <c r="G2008" s="174">
        <v>46143</v>
      </c>
      <c r="H2008">
        <v>66960174</v>
      </c>
      <c r="I2008">
        <v>66960174</v>
      </c>
      <c r="O2008" s="174">
        <v>46143</v>
      </c>
      <c r="S2008" t="s">
        <v>3927</v>
      </c>
      <c r="T2008" s="178" t="s">
        <v>64</v>
      </c>
      <c r="U2008" t="s">
        <v>65</v>
      </c>
      <c r="V2008" t="e">
        <f>_xlfn.XLOOKUP(UTILIZADAS[[#This Row],[Contacto1]],Tabla2[phone_number_dialed],Tabla2[status_name],,0)</f>
        <v>#N/A</v>
      </c>
    </row>
    <row r="2009" spans="1:22">
      <c r="A2009" t="s">
        <v>4305</v>
      </c>
      <c r="B2009" t="s">
        <v>2289</v>
      </c>
      <c r="C2009" s="4">
        <v>361037820000</v>
      </c>
      <c r="D2009" t="s">
        <v>4305</v>
      </c>
      <c r="G2009" s="174">
        <v>46143</v>
      </c>
      <c r="H2009">
        <v>66960178</v>
      </c>
      <c r="I2009">
        <v>66960178</v>
      </c>
      <c r="O2009" s="174">
        <v>46143</v>
      </c>
      <c r="S2009" t="s">
        <v>3867</v>
      </c>
      <c r="T2009" s="178" t="s">
        <v>64</v>
      </c>
      <c r="U2009" t="s">
        <v>65</v>
      </c>
      <c r="V2009" t="e">
        <f>_xlfn.XLOOKUP(UTILIZADAS[[#This Row],[Contacto1]],Tabla2[phone_number_dialed],Tabla2[status_name],,0)</f>
        <v>#N/A</v>
      </c>
    </row>
    <row r="2010" spans="1:22">
      <c r="A2010" t="s">
        <v>4305</v>
      </c>
      <c r="B2010" t="s">
        <v>4961</v>
      </c>
      <c r="C2010" s="4">
        <v>369057390000</v>
      </c>
      <c r="D2010" t="s">
        <v>4305</v>
      </c>
      <c r="G2010" s="174">
        <v>46143</v>
      </c>
      <c r="H2010">
        <v>66973670</v>
      </c>
      <c r="I2010">
        <v>66973670</v>
      </c>
      <c r="O2010" s="174">
        <v>46143</v>
      </c>
      <c r="S2010" t="s">
        <v>4962</v>
      </c>
      <c r="T2010" s="178" t="s">
        <v>84</v>
      </c>
      <c r="U2010" t="s">
        <v>65</v>
      </c>
      <c r="V2010" t="e">
        <f>_xlfn.XLOOKUP(UTILIZADAS[[#This Row],[Contacto1]],Tabla2[phone_number_dialed],Tabla2[status_name],,0)</f>
        <v>#N/A</v>
      </c>
    </row>
    <row r="2011" spans="1:22">
      <c r="A2011" t="s">
        <v>4305</v>
      </c>
      <c r="B2011" t="s">
        <v>4963</v>
      </c>
      <c r="C2011" s="4">
        <v>367089590000</v>
      </c>
      <c r="D2011" t="s">
        <v>4305</v>
      </c>
      <c r="G2011" s="174">
        <v>46143</v>
      </c>
      <c r="H2011">
        <v>66975549</v>
      </c>
      <c r="I2011">
        <v>66975549</v>
      </c>
      <c r="O2011" s="174">
        <v>46143</v>
      </c>
      <c r="S2011" t="s">
        <v>4964</v>
      </c>
      <c r="T2011" s="178" t="s">
        <v>64</v>
      </c>
      <c r="U2011" t="s">
        <v>65</v>
      </c>
      <c r="V2011" t="e">
        <f>_xlfn.XLOOKUP(UTILIZADAS[[#This Row],[Contacto1]],Tabla2[phone_number_dialed],Tabla2[status_name],,0)</f>
        <v>#N/A</v>
      </c>
    </row>
    <row r="2012" spans="1:22">
      <c r="A2012" t="s">
        <v>4305</v>
      </c>
      <c r="B2012" t="s">
        <v>4244</v>
      </c>
      <c r="C2012" s="4">
        <v>368039340000</v>
      </c>
      <c r="D2012" t="s">
        <v>4305</v>
      </c>
      <c r="G2012" s="174">
        <v>46143</v>
      </c>
      <c r="H2012">
        <v>66989352</v>
      </c>
      <c r="I2012">
        <v>66989352</v>
      </c>
      <c r="O2012" s="174">
        <v>46143</v>
      </c>
      <c r="S2012" t="s">
        <v>3884</v>
      </c>
      <c r="T2012" s="178" t="s">
        <v>64</v>
      </c>
      <c r="U2012" t="s">
        <v>65</v>
      </c>
      <c r="V2012" t="e">
        <f>_xlfn.XLOOKUP(UTILIZADAS[[#This Row],[Contacto1]],Tabla2[phone_number_dialed],Tabla2[status_name],,0)</f>
        <v>#N/A</v>
      </c>
    </row>
    <row r="2013" spans="1:22">
      <c r="A2013" t="s">
        <v>4305</v>
      </c>
      <c r="B2013" t="s">
        <v>1254</v>
      </c>
      <c r="C2013" s="4">
        <v>357364590000</v>
      </c>
      <c r="D2013" t="s">
        <v>4305</v>
      </c>
      <c r="G2013" s="174">
        <v>46143</v>
      </c>
      <c r="H2013">
        <v>67005858</v>
      </c>
      <c r="I2013">
        <v>67005858</v>
      </c>
      <c r="O2013" s="174">
        <v>46143</v>
      </c>
      <c r="S2013" t="s">
        <v>1255</v>
      </c>
      <c r="T2013" s="178" t="s">
        <v>64</v>
      </c>
      <c r="U2013" t="s">
        <v>65</v>
      </c>
      <c r="V2013" t="e">
        <f>_xlfn.XLOOKUP(UTILIZADAS[[#This Row],[Contacto1]],Tabla2[phone_number_dialed],Tabla2[status_name],,0)</f>
        <v>#N/A</v>
      </c>
    </row>
    <row r="2014" spans="1:22">
      <c r="A2014" t="s">
        <v>4305</v>
      </c>
      <c r="B2014" t="s">
        <v>4965</v>
      </c>
      <c r="C2014" s="4">
        <v>369085370000</v>
      </c>
      <c r="D2014" t="s">
        <v>4305</v>
      </c>
      <c r="G2014" s="174">
        <v>46143</v>
      </c>
      <c r="H2014">
        <v>67012008</v>
      </c>
      <c r="I2014">
        <v>67012008</v>
      </c>
      <c r="O2014" s="174">
        <v>46143</v>
      </c>
      <c r="S2014" t="s">
        <v>4966</v>
      </c>
      <c r="T2014" s="178" t="s">
        <v>64</v>
      </c>
      <c r="U2014" t="s">
        <v>65</v>
      </c>
      <c r="V2014" t="e">
        <f>_xlfn.XLOOKUP(UTILIZADAS[[#This Row],[Contacto1]],Tabla2[phone_number_dialed],Tabla2[status_name],,0)</f>
        <v>#N/A</v>
      </c>
    </row>
    <row r="2015" spans="1:22">
      <c r="A2015" t="s">
        <v>4305</v>
      </c>
      <c r="B2015" t="s">
        <v>413</v>
      </c>
      <c r="C2015" s="4">
        <v>351370950000</v>
      </c>
      <c r="D2015" t="s">
        <v>4305</v>
      </c>
      <c r="G2015" s="174">
        <v>46143</v>
      </c>
      <c r="H2015">
        <v>67016214</v>
      </c>
      <c r="I2015">
        <v>67016214</v>
      </c>
      <c r="O2015" s="174">
        <v>46143</v>
      </c>
      <c r="S2015" t="s">
        <v>414</v>
      </c>
      <c r="T2015" t="s">
        <v>64</v>
      </c>
      <c r="U2015" t="s">
        <v>593</v>
      </c>
      <c r="V2015" t="e">
        <f>_xlfn.XLOOKUP(UTILIZADAS[[#This Row],[Contacto1]],Tabla2[phone_number_dialed],Tabla2[status_name],,0)</f>
        <v>#N/A</v>
      </c>
    </row>
    <row r="2016" spans="1:22">
      <c r="A2016" t="s">
        <v>4305</v>
      </c>
      <c r="B2016" t="s">
        <v>209</v>
      </c>
      <c r="C2016" s="4">
        <v>367002930000</v>
      </c>
      <c r="D2016" t="s">
        <v>4305</v>
      </c>
      <c r="G2016" s="174">
        <v>46143</v>
      </c>
      <c r="H2016">
        <v>67028339</v>
      </c>
      <c r="I2016">
        <v>67028339</v>
      </c>
      <c r="O2016" s="174">
        <v>46143</v>
      </c>
      <c r="S2016" t="s">
        <v>210</v>
      </c>
      <c r="T2016" s="178" t="s">
        <v>64</v>
      </c>
      <c r="U2016" t="s">
        <v>65</v>
      </c>
      <c r="V2016" t="e">
        <f>_xlfn.XLOOKUP(UTILIZADAS[[#This Row],[Contacto1]],Tabla2[phone_number_dialed],Tabla2[status_name],,0)</f>
        <v>#N/A</v>
      </c>
    </row>
    <row r="2017" spans="1:22">
      <c r="A2017" t="s">
        <v>4305</v>
      </c>
      <c r="B2017" t="s">
        <v>189</v>
      </c>
      <c r="C2017" s="4">
        <v>361004030000</v>
      </c>
      <c r="D2017" t="s">
        <v>4305</v>
      </c>
      <c r="G2017" s="174">
        <v>46143</v>
      </c>
      <c r="H2017">
        <v>67031272</v>
      </c>
      <c r="I2017">
        <v>67031272</v>
      </c>
      <c r="O2017" s="174">
        <v>46143</v>
      </c>
      <c r="S2017" t="s">
        <v>190</v>
      </c>
      <c r="T2017" s="178" t="s">
        <v>64</v>
      </c>
      <c r="U2017" t="s">
        <v>65</v>
      </c>
      <c r="V2017" t="e">
        <f>_xlfn.XLOOKUP(UTILIZADAS[[#This Row],[Contacto1]],Tabla2[phone_number_dialed],Tabla2[status_name],,0)</f>
        <v>#N/A</v>
      </c>
    </row>
    <row r="2018" spans="1:22">
      <c r="A2018" t="s">
        <v>4305</v>
      </c>
      <c r="B2018" t="s">
        <v>2194</v>
      </c>
      <c r="C2018" s="4">
        <v>367018440000</v>
      </c>
      <c r="D2018" t="s">
        <v>4305</v>
      </c>
      <c r="G2018" s="174">
        <v>46143</v>
      </c>
      <c r="H2018">
        <v>67042067</v>
      </c>
      <c r="I2018">
        <v>67042067</v>
      </c>
      <c r="O2018" s="174">
        <v>46143</v>
      </c>
      <c r="S2018" t="s">
        <v>3686</v>
      </c>
      <c r="T2018" s="178" t="s">
        <v>64</v>
      </c>
      <c r="U2018" t="s">
        <v>65</v>
      </c>
      <c r="V2018" t="e">
        <f>_xlfn.XLOOKUP(UTILIZADAS[[#This Row],[Contacto1]],Tabla2[phone_number_dialed],Tabla2[status_name],,0)</f>
        <v>#N/A</v>
      </c>
    </row>
    <row r="2019" spans="1:22">
      <c r="A2019" t="s">
        <v>4305</v>
      </c>
      <c r="B2019" t="s">
        <v>201</v>
      </c>
      <c r="C2019" s="4">
        <v>363003760000</v>
      </c>
      <c r="D2019" t="s">
        <v>4305</v>
      </c>
      <c r="G2019" s="174">
        <v>46143</v>
      </c>
      <c r="H2019">
        <v>67049348</v>
      </c>
      <c r="I2019">
        <v>67049348</v>
      </c>
      <c r="O2019" s="174">
        <v>46143</v>
      </c>
      <c r="S2019" t="s">
        <v>202</v>
      </c>
      <c r="T2019" s="178" t="s">
        <v>64</v>
      </c>
      <c r="U2019" t="s">
        <v>65</v>
      </c>
      <c r="V2019" t="e">
        <f>_xlfn.XLOOKUP(UTILIZADAS[[#This Row],[Contacto1]],Tabla2[phone_number_dialed],Tabla2[status_name],,0)</f>
        <v>#N/A</v>
      </c>
    </row>
    <row r="2020" spans="1:22">
      <c r="A2020" t="s">
        <v>4305</v>
      </c>
      <c r="B2020" t="s">
        <v>1549</v>
      </c>
      <c r="C2020" s="4">
        <v>354358340000</v>
      </c>
      <c r="D2020" t="s">
        <v>4305</v>
      </c>
      <c r="G2020" s="174">
        <v>46143</v>
      </c>
      <c r="H2020">
        <v>67059028</v>
      </c>
      <c r="I2020">
        <v>67059028</v>
      </c>
      <c r="O2020" s="174">
        <v>46143</v>
      </c>
      <c r="S2020" t="s">
        <v>1550</v>
      </c>
      <c r="T2020" s="178" t="s">
        <v>64</v>
      </c>
      <c r="U2020" t="s">
        <v>65</v>
      </c>
      <c r="V2020" t="e">
        <f>_xlfn.XLOOKUP(UTILIZADAS[[#This Row],[Contacto1]],Tabla2[phone_number_dialed],Tabla2[status_name],,0)</f>
        <v>#N/A</v>
      </c>
    </row>
    <row r="2021" spans="1:22">
      <c r="A2021" t="s">
        <v>4305</v>
      </c>
      <c r="B2021" t="s">
        <v>4967</v>
      </c>
      <c r="C2021" s="4">
        <v>366056820000</v>
      </c>
      <c r="D2021" t="s">
        <v>4305</v>
      </c>
      <c r="G2021" s="174">
        <v>46143</v>
      </c>
      <c r="H2021">
        <v>67071435</v>
      </c>
      <c r="I2021">
        <v>67071435</v>
      </c>
      <c r="O2021" s="174">
        <v>46143</v>
      </c>
      <c r="S2021" t="s">
        <v>4968</v>
      </c>
      <c r="T2021" s="178" t="s">
        <v>64</v>
      </c>
      <c r="U2021" t="s">
        <v>65</v>
      </c>
      <c r="V2021" t="e">
        <f>_xlfn.XLOOKUP(UTILIZADAS[[#This Row],[Contacto1]],Tabla2[phone_number_dialed],Tabla2[status_name],,0)</f>
        <v>#N/A</v>
      </c>
    </row>
    <row r="2022" spans="1:22">
      <c r="A2022" t="s">
        <v>4305</v>
      </c>
      <c r="B2022" t="s">
        <v>4969</v>
      </c>
      <c r="C2022" s="4">
        <v>369067380000</v>
      </c>
      <c r="D2022" t="s">
        <v>4305</v>
      </c>
      <c r="G2022" s="174">
        <v>46143</v>
      </c>
      <c r="H2022">
        <v>67072266</v>
      </c>
      <c r="I2022">
        <v>67072266</v>
      </c>
      <c r="O2022" s="174">
        <v>46143</v>
      </c>
      <c r="S2022" t="s">
        <v>4970</v>
      </c>
      <c r="T2022" s="178" t="s">
        <v>64</v>
      </c>
      <c r="U2022" t="s">
        <v>65</v>
      </c>
      <c r="V2022" t="e">
        <f>_xlfn.XLOOKUP(UTILIZADAS[[#This Row],[Contacto1]],Tabla2[phone_number_dialed],Tabla2[status_name],,0)</f>
        <v>#N/A</v>
      </c>
    </row>
    <row r="2023" spans="1:22">
      <c r="A2023" t="s">
        <v>4305</v>
      </c>
      <c r="B2023" t="s">
        <v>4971</v>
      </c>
      <c r="C2023" s="4">
        <v>362074360000</v>
      </c>
      <c r="D2023" t="s">
        <v>4305</v>
      </c>
      <c r="G2023" s="174">
        <v>46143</v>
      </c>
      <c r="H2023">
        <v>67081297</v>
      </c>
      <c r="I2023">
        <v>67081297</v>
      </c>
      <c r="O2023" s="174">
        <v>46143</v>
      </c>
      <c r="S2023" t="s">
        <v>4972</v>
      </c>
      <c r="T2023" s="178" t="s">
        <v>84</v>
      </c>
      <c r="U2023" t="s">
        <v>65</v>
      </c>
      <c r="V2023" t="e">
        <f>_xlfn.XLOOKUP(UTILIZADAS[[#This Row],[Contacto1]],Tabla2[phone_number_dialed],Tabla2[status_name],,0)</f>
        <v>#N/A</v>
      </c>
    </row>
    <row r="2024" spans="1:22">
      <c r="A2024" t="s">
        <v>4305</v>
      </c>
      <c r="B2024" t="s">
        <v>4973</v>
      </c>
      <c r="C2024" s="4">
        <v>356385490000</v>
      </c>
      <c r="D2024" t="s">
        <v>4305</v>
      </c>
      <c r="G2024" s="174">
        <v>46143</v>
      </c>
      <c r="H2024">
        <v>67081870</v>
      </c>
      <c r="I2024">
        <v>67081870</v>
      </c>
      <c r="O2024" s="174">
        <v>46143</v>
      </c>
      <c r="S2024" t="s">
        <v>4974</v>
      </c>
      <c r="T2024" t="s">
        <v>64</v>
      </c>
      <c r="U2024" t="s">
        <v>4319</v>
      </c>
      <c r="V2024" t="e">
        <f>_xlfn.XLOOKUP(UTILIZADAS[[#This Row],[Contacto1]],Tabla2[phone_number_dialed],Tabla2[status_name],,0)</f>
        <v>#N/A</v>
      </c>
    </row>
    <row r="2025" spans="1:22">
      <c r="A2025" t="s">
        <v>4305</v>
      </c>
      <c r="B2025" t="s">
        <v>4975</v>
      </c>
      <c r="C2025" s="4">
        <v>367055060000</v>
      </c>
      <c r="D2025" t="s">
        <v>4305</v>
      </c>
      <c r="G2025" s="174">
        <v>46143</v>
      </c>
      <c r="H2025">
        <v>67082235</v>
      </c>
      <c r="I2025">
        <v>67082235</v>
      </c>
      <c r="O2025" s="174">
        <v>46143</v>
      </c>
      <c r="S2025" t="s">
        <v>4976</v>
      </c>
      <c r="T2025" s="178" t="s">
        <v>64</v>
      </c>
      <c r="U2025" t="s">
        <v>65</v>
      </c>
      <c r="V2025" t="e">
        <f>_xlfn.XLOOKUP(UTILIZADAS[[#This Row],[Contacto1]],Tabla2[phone_number_dialed],Tabla2[status_name],,0)</f>
        <v>#N/A</v>
      </c>
    </row>
    <row r="2026" spans="1:22">
      <c r="A2026" t="s">
        <v>4305</v>
      </c>
      <c r="B2026" t="s">
        <v>4111</v>
      </c>
      <c r="C2026" s="4">
        <v>356373900000</v>
      </c>
      <c r="D2026" t="s">
        <v>4305</v>
      </c>
      <c r="G2026" s="174">
        <v>46143</v>
      </c>
      <c r="H2026">
        <v>67085126</v>
      </c>
      <c r="I2026">
        <v>67085126</v>
      </c>
      <c r="O2026" s="174">
        <v>46143</v>
      </c>
      <c r="S2026" t="s">
        <v>3623</v>
      </c>
      <c r="T2026" s="178" t="s">
        <v>64</v>
      </c>
      <c r="U2026" t="s">
        <v>65</v>
      </c>
      <c r="V2026" t="e">
        <f>_xlfn.XLOOKUP(UTILIZADAS[[#This Row],[Contacto1]],Tabla2[phone_number_dialed],Tabla2[status_name],,0)</f>
        <v>#N/A</v>
      </c>
    </row>
    <row r="2027" spans="1:22">
      <c r="A2027" t="s">
        <v>4305</v>
      </c>
      <c r="B2027" t="s">
        <v>4977</v>
      </c>
      <c r="C2027" s="4">
        <v>219029460000</v>
      </c>
      <c r="D2027" t="s">
        <v>4305</v>
      </c>
      <c r="G2027" s="174">
        <v>46143</v>
      </c>
      <c r="H2027">
        <v>67088784</v>
      </c>
      <c r="I2027">
        <v>67088784</v>
      </c>
      <c r="O2027" s="174">
        <v>46143</v>
      </c>
      <c r="S2027" t="s">
        <v>4978</v>
      </c>
      <c r="T2027" s="178" t="s">
        <v>64</v>
      </c>
      <c r="U2027" t="s">
        <v>65</v>
      </c>
      <c r="V2027" t="e">
        <f>_xlfn.XLOOKUP(UTILIZADAS[[#This Row],[Contacto1]],Tabla2[phone_number_dialed],Tabla2[status_name],,0)</f>
        <v>#N/A</v>
      </c>
    </row>
    <row r="2028" spans="1:22">
      <c r="A2028" t="s">
        <v>4305</v>
      </c>
      <c r="B2028" t="s">
        <v>2191</v>
      </c>
      <c r="C2028" s="4">
        <v>366015700000</v>
      </c>
      <c r="D2028" t="s">
        <v>4305</v>
      </c>
      <c r="G2028" s="174">
        <v>46143</v>
      </c>
      <c r="H2028">
        <v>67089173</v>
      </c>
      <c r="I2028">
        <v>67089173</v>
      </c>
      <c r="O2028" s="174">
        <v>46143</v>
      </c>
      <c r="S2028" t="s">
        <v>3678</v>
      </c>
      <c r="T2028" s="178" t="s">
        <v>64</v>
      </c>
      <c r="U2028" t="s">
        <v>65</v>
      </c>
      <c r="V2028" t="e">
        <f>_xlfn.XLOOKUP(UTILIZADAS[[#This Row],[Contacto1]],Tabla2[phone_number_dialed],Tabla2[status_name],,0)</f>
        <v>#N/A</v>
      </c>
    </row>
    <row r="2029" spans="1:22">
      <c r="A2029" t="s">
        <v>4305</v>
      </c>
      <c r="B2029" t="s">
        <v>4239</v>
      </c>
      <c r="C2029" s="4">
        <v>348413180000</v>
      </c>
      <c r="D2029" t="s">
        <v>4305</v>
      </c>
      <c r="G2029" s="174">
        <v>46143</v>
      </c>
      <c r="H2029">
        <v>67091518</v>
      </c>
      <c r="I2029">
        <v>67091518</v>
      </c>
      <c r="O2029" s="174">
        <v>46143</v>
      </c>
      <c r="S2029" t="s">
        <v>3874</v>
      </c>
      <c r="T2029" s="178" t="s">
        <v>64</v>
      </c>
      <c r="U2029" t="s">
        <v>65</v>
      </c>
      <c r="V2029" t="e">
        <f>_xlfn.XLOOKUP(UTILIZADAS[[#This Row],[Contacto1]],Tabla2[phone_number_dialed],Tabla2[status_name],,0)</f>
        <v>#N/A</v>
      </c>
    </row>
    <row r="2030" spans="1:22">
      <c r="A2030" t="s">
        <v>4305</v>
      </c>
      <c r="B2030" t="s">
        <v>4979</v>
      </c>
      <c r="C2030" s="4">
        <v>364063540000</v>
      </c>
      <c r="D2030" t="s">
        <v>4305</v>
      </c>
      <c r="G2030" s="174">
        <v>46143</v>
      </c>
      <c r="H2030">
        <v>67095666</v>
      </c>
      <c r="I2030">
        <v>67095666</v>
      </c>
      <c r="O2030" s="174">
        <v>46143</v>
      </c>
      <c r="S2030" t="s">
        <v>4980</v>
      </c>
      <c r="T2030" s="178" t="s">
        <v>64</v>
      </c>
      <c r="U2030" t="s">
        <v>65</v>
      </c>
      <c r="V2030" t="e">
        <f>_xlfn.XLOOKUP(UTILIZADAS[[#This Row],[Contacto1]],Tabla2[phone_number_dialed],Tabla2[status_name],,0)</f>
        <v>#N/A</v>
      </c>
    </row>
    <row r="2031" spans="1:22">
      <c r="A2031" t="s">
        <v>4305</v>
      </c>
      <c r="B2031" t="s">
        <v>4981</v>
      </c>
      <c r="C2031" s="4">
        <v>388089020000</v>
      </c>
      <c r="D2031" t="s">
        <v>4305</v>
      </c>
      <c r="G2031" s="174">
        <v>46143</v>
      </c>
      <c r="H2031">
        <v>67101082</v>
      </c>
      <c r="I2031">
        <v>67101082</v>
      </c>
      <c r="O2031" s="174">
        <v>46143</v>
      </c>
      <c r="S2031" t="s">
        <v>4982</v>
      </c>
      <c r="T2031" s="178" t="s">
        <v>84</v>
      </c>
      <c r="U2031" t="s">
        <v>65</v>
      </c>
      <c r="V2031" t="e">
        <f>_xlfn.XLOOKUP(UTILIZADAS[[#This Row],[Contacto1]],Tabla2[phone_number_dialed],Tabla2[status_name],,0)</f>
        <v>#N/A</v>
      </c>
    </row>
    <row r="2032" spans="1:22">
      <c r="A2032" t="s">
        <v>4305</v>
      </c>
      <c r="B2032" t="s">
        <v>4983</v>
      </c>
      <c r="C2032" s="4">
        <v>361027750000</v>
      </c>
      <c r="D2032" t="s">
        <v>4305</v>
      </c>
      <c r="G2032" s="174">
        <v>46143</v>
      </c>
      <c r="H2032">
        <v>67106042</v>
      </c>
      <c r="I2032">
        <v>67106042</v>
      </c>
      <c r="O2032" s="174">
        <v>46143</v>
      </c>
      <c r="S2032" t="s">
        <v>4296</v>
      </c>
      <c r="T2032" t="s">
        <v>64</v>
      </c>
      <c r="U2032" t="s">
        <v>4319</v>
      </c>
      <c r="V2032" t="e">
        <f>_xlfn.XLOOKUP(UTILIZADAS[[#This Row],[Contacto1]],Tabla2[phone_number_dialed],Tabla2[status_name],,0)</f>
        <v>#N/A</v>
      </c>
    </row>
    <row r="2033" spans="1:22">
      <c r="A2033" t="s">
        <v>4305</v>
      </c>
      <c r="B2033" t="s">
        <v>2255</v>
      </c>
      <c r="C2033" s="4">
        <v>356120640000</v>
      </c>
      <c r="D2033" t="s">
        <v>4305</v>
      </c>
      <c r="G2033" s="174">
        <v>46143</v>
      </c>
      <c r="H2033">
        <v>67113267</v>
      </c>
      <c r="I2033">
        <v>67113267</v>
      </c>
      <c r="O2033" s="174">
        <v>46143</v>
      </c>
      <c r="S2033" t="s">
        <v>3804</v>
      </c>
      <c r="T2033" s="178" t="s">
        <v>64</v>
      </c>
      <c r="U2033" t="s">
        <v>65</v>
      </c>
      <c r="V2033" t="e">
        <f>_xlfn.XLOOKUP(UTILIZADAS[[#This Row],[Contacto1]],Tabla2[phone_number_dialed],Tabla2[status_name],,0)</f>
        <v>#N/A</v>
      </c>
    </row>
    <row r="2034" spans="1:22">
      <c r="A2034" t="s">
        <v>4305</v>
      </c>
      <c r="B2034" t="s">
        <v>1280</v>
      </c>
      <c r="C2034" s="4">
        <v>355379060000</v>
      </c>
      <c r="D2034" t="s">
        <v>4305</v>
      </c>
      <c r="G2034" s="174">
        <v>46143</v>
      </c>
      <c r="H2034">
        <v>67114742</v>
      </c>
      <c r="I2034">
        <v>67114742</v>
      </c>
      <c r="O2034" s="174">
        <v>46143</v>
      </c>
      <c r="S2034" t="s">
        <v>1281</v>
      </c>
      <c r="T2034" s="178" t="s">
        <v>64</v>
      </c>
      <c r="U2034" t="s">
        <v>65</v>
      </c>
      <c r="V2034" t="e">
        <f>_xlfn.XLOOKUP(UTILIZADAS[[#This Row],[Contacto1]],Tabla2[phone_number_dialed],Tabla2[status_name],,0)</f>
        <v>#N/A</v>
      </c>
    </row>
    <row r="2035" spans="1:22">
      <c r="A2035" t="s">
        <v>4305</v>
      </c>
      <c r="B2035" t="s">
        <v>2197</v>
      </c>
      <c r="C2035" s="4">
        <v>364018050000</v>
      </c>
      <c r="D2035" t="s">
        <v>4305</v>
      </c>
      <c r="G2035" s="174">
        <v>46143</v>
      </c>
      <c r="H2035">
        <v>67115436</v>
      </c>
      <c r="I2035">
        <v>67115436</v>
      </c>
      <c r="O2035" s="174">
        <v>46143</v>
      </c>
      <c r="S2035" t="s">
        <v>3689</v>
      </c>
      <c r="T2035" s="178" t="s">
        <v>85</v>
      </c>
      <c r="U2035" t="s">
        <v>65</v>
      </c>
      <c r="V2035" t="e">
        <f>_xlfn.XLOOKUP(UTILIZADAS[[#This Row],[Contacto1]],Tabla2[phone_number_dialed],Tabla2[status_name],,0)</f>
        <v>#N/A</v>
      </c>
    </row>
    <row r="2036" spans="1:22">
      <c r="A2036" t="s">
        <v>4305</v>
      </c>
      <c r="B2036" t="s">
        <v>4984</v>
      </c>
      <c r="C2036" s="4">
        <v>362071690000</v>
      </c>
      <c r="D2036" t="s">
        <v>4305</v>
      </c>
      <c r="G2036" s="174">
        <v>46143</v>
      </c>
      <c r="H2036">
        <v>67122687</v>
      </c>
      <c r="I2036">
        <v>67122687</v>
      </c>
      <c r="O2036" s="174">
        <v>46143</v>
      </c>
      <c r="S2036" t="s">
        <v>4985</v>
      </c>
      <c r="T2036" s="178" t="s">
        <v>4420</v>
      </c>
      <c r="U2036" t="s">
        <v>65</v>
      </c>
      <c r="V2036" t="e">
        <f>_xlfn.XLOOKUP(UTILIZADAS[[#This Row],[Contacto1]],Tabla2[phone_number_dialed],Tabla2[status_name],,0)</f>
        <v>#N/A</v>
      </c>
    </row>
    <row r="2037" spans="1:22">
      <c r="A2037" t="s">
        <v>4305</v>
      </c>
      <c r="B2037" t="s">
        <v>2280</v>
      </c>
      <c r="C2037" s="4">
        <v>361037430000</v>
      </c>
      <c r="D2037" t="s">
        <v>4305</v>
      </c>
      <c r="G2037" s="174">
        <v>46143</v>
      </c>
      <c r="H2037">
        <v>67123494</v>
      </c>
      <c r="I2037">
        <v>67123494</v>
      </c>
      <c r="O2037" s="174">
        <v>46143</v>
      </c>
      <c r="S2037" t="s">
        <v>3843</v>
      </c>
      <c r="T2037" s="178" t="s">
        <v>64</v>
      </c>
      <c r="U2037" t="s">
        <v>65</v>
      </c>
      <c r="V2037" t="e">
        <f>_xlfn.XLOOKUP(UTILIZADAS[[#This Row],[Contacto1]],Tabla2[phone_number_dialed],Tabla2[status_name],,0)</f>
        <v>#N/A</v>
      </c>
    </row>
    <row r="2038" spans="1:22">
      <c r="A2038" t="s">
        <v>4305</v>
      </c>
      <c r="B2038" t="s">
        <v>4106</v>
      </c>
      <c r="C2038" s="4">
        <v>352363030000</v>
      </c>
      <c r="D2038" t="s">
        <v>4305</v>
      </c>
      <c r="G2038" s="174">
        <v>46143</v>
      </c>
      <c r="H2038">
        <v>67130824</v>
      </c>
      <c r="I2038">
        <v>67130824</v>
      </c>
      <c r="O2038" s="174">
        <v>46143</v>
      </c>
      <c r="S2038" t="s">
        <v>3615</v>
      </c>
      <c r="T2038" s="178" t="s">
        <v>64</v>
      </c>
      <c r="U2038" t="s">
        <v>65</v>
      </c>
      <c r="V2038" t="e">
        <f>_xlfn.XLOOKUP(UTILIZADAS[[#This Row],[Contacto1]],Tabla2[phone_number_dialed],Tabla2[status_name],,0)</f>
        <v>#N/A</v>
      </c>
    </row>
    <row r="2039" spans="1:22">
      <c r="A2039" t="s">
        <v>4305</v>
      </c>
      <c r="B2039" t="s">
        <v>4986</v>
      </c>
      <c r="C2039" s="4">
        <v>198066980000</v>
      </c>
      <c r="D2039" t="s">
        <v>4305</v>
      </c>
      <c r="G2039" s="174">
        <v>46143</v>
      </c>
      <c r="H2039">
        <v>67131544</v>
      </c>
      <c r="I2039">
        <v>67131544</v>
      </c>
      <c r="O2039" s="174">
        <v>46143</v>
      </c>
      <c r="S2039" t="s">
        <v>4987</v>
      </c>
      <c r="T2039" s="178" t="s">
        <v>64</v>
      </c>
      <c r="U2039" t="s">
        <v>65</v>
      </c>
      <c r="V2039" t="e">
        <f>_xlfn.XLOOKUP(UTILIZADAS[[#This Row],[Contacto1]],Tabla2[phone_number_dialed],Tabla2[status_name],,0)</f>
        <v>#N/A</v>
      </c>
    </row>
    <row r="2040" spans="1:22">
      <c r="A2040" t="s">
        <v>4305</v>
      </c>
      <c r="B2040" t="s">
        <v>4988</v>
      </c>
      <c r="C2040" s="4">
        <v>364058780000</v>
      </c>
      <c r="D2040" t="s">
        <v>4305</v>
      </c>
      <c r="G2040" s="174">
        <v>46143</v>
      </c>
      <c r="H2040">
        <v>67136569</v>
      </c>
      <c r="I2040">
        <v>67136569</v>
      </c>
      <c r="O2040" s="174">
        <v>46143</v>
      </c>
      <c r="S2040" t="s">
        <v>4989</v>
      </c>
      <c r="T2040" s="178" t="s">
        <v>64</v>
      </c>
      <c r="U2040" t="s">
        <v>65</v>
      </c>
      <c r="V2040" t="e">
        <f>_xlfn.XLOOKUP(UTILIZADAS[[#This Row],[Contacto1]],Tabla2[phone_number_dialed],Tabla2[status_name],,0)</f>
        <v>#N/A</v>
      </c>
    </row>
    <row r="2041" spans="1:22">
      <c r="A2041" t="s">
        <v>4305</v>
      </c>
      <c r="B2041" t="s">
        <v>4990</v>
      </c>
      <c r="C2041" s="4">
        <v>368057530000</v>
      </c>
      <c r="D2041" t="s">
        <v>4305</v>
      </c>
      <c r="G2041" s="174">
        <v>46143</v>
      </c>
      <c r="H2041">
        <v>67138045</v>
      </c>
      <c r="I2041">
        <v>67138045</v>
      </c>
      <c r="O2041" s="174">
        <v>46143</v>
      </c>
      <c r="S2041" t="s">
        <v>4991</v>
      </c>
      <c r="T2041" s="178" t="s">
        <v>64</v>
      </c>
      <c r="U2041" t="s">
        <v>65</v>
      </c>
      <c r="V2041" t="e">
        <f>_xlfn.XLOOKUP(UTILIZADAS[[#This Row],[Contacto1]],Tabla2[phone_number_dialed],Tabla2[status_name],,0)</f>
        <v>#N/A</v>
      </c>
    </row>
    <row r="2042" spans="1:22">
      <c r="A2042" t="s">
        <v>4305</v>
      </c>
      <c r="B2042" t="s">
        <v>4992</v>
      </c>
      <c r="C2042" s="4">
        <v>362019070000</v>
      </c>
      <c r="D2042" t="s">
        <v>4305</v>
      </c>
      <c r="G2042" s="174">
        <v>46143</v>
      </c>
      <c r="H2042">
        <v>67147458</v>
      </c>
      <c r="I2042">
        <v>67147458</v>
      </c>
      <c r="O2042" s="174">
        <v>46143</v>
      </c>
      <c r="S2042" t="s">
        <v>4993</v>
      </c>
      <c r="T2042" t="s">
        <v>64</v>
      </c>
      <c r="U2042" t="s">
        <v>4319</v>
      </c>
      <c r="V2042" t="e">
        <f>_xlfn.XLOOKUP(UTILIZADAS[[#This Row],[Contacto1]],Tabla2[phone_number_dialed],Tabla2[status_name],,0)</f>
        <v>#N/A</v>
      </c>
    </row>
    <row r="2043" spans="1:22">
      <c r="A2043" t="s">
        <v>4305</v>
      </c>
      <c r="B2043" t="s">
        <v>2247</v>
      </c>
      <c r="C2043" s="4">
        <v>362028790000</v>
      </c>
      <c r="D2043" t="s">
        <v>4305</v>
      </c>
      <c r="G2043" s="174">
        <v>46143</v>
      </c>
      <c r="H2043">
        <v>67148256</v>
      </c>
      <c r="I2043">
        <v>67148256</v>
      </c>
      <c r="O2043" s="174">
        <v>46143</v>
      </c>
      <c r="S2043" t="s">
        <v>3787</v>
      </c>
      <c r="T2043" s="178" t="s">
        <v>64</v>
      </c>
      <c r="U2043" t="s">
        <v>65</v>
      </c>
      <c r="V2043" t="e">
        <f>_xlfn.XLOOKUP(UTILIZADAS[[#This Row],[Contacto1]],Tabla2[phone_number_dialed],Tabla2[status_name],,0)</f>
        <v>#N/A</v>
      </c>
    </row>
    <row r="2044" spans="1:22">
      <c r="A2044" t="s">
        <v>4305</v>
      </c>
      <c r="B2044" t="s">
        <v>4994</v>
      </c>
      <c r="C2044" s="4">
        <v>362055490000</v>
      </c>
      <c r="D2044" t="s">
        <v>4305</v>
      </c>
      <c r="G2044" s="174">
        <v>46143</v>
      </c>
      <c r="H2044">
        <v>67158965</v>
      </c>
      <c r="I2044">
        <v>67158965</v>
      </c>
      <c r="O2044" s="174">
        <v>46143</v>
      </c>
      <c r="S2044" t="s">
        <v>4995</v>
      </c>
      <c r="T2044" s="178" t="s">
        <v>64</v>
      </c>
      <c r="U2044" t="s">
        <v>65</v>
      </c>
      <c r="V2044" t="e">
        <f>_xlfn.XLOOKUP(UTILIZADAS[[#This Row],[Contacto1]],Tabla2[phone_number_dialed],Tabla2[status_name],,0)</f>
        <v>#N/A</v>
      </c>
    </row>
    <row r="2045" spans="1:22">
      <c r="A2045" t="s">
        <v>4305</v>
      </c>
      <c r="B2045" t="s">
        <v>1242</v>
      </c>
      <c r="C2045" s="4">
        <v>358381690000</v>
      </c>
      <c r="D2045" t="s">
        <v>4305</v>
      </c>
      <c r="G2045" s="174">
        <v>46143</v>
      </c>
      <c r="H2045">
        <v>67160698</v>
      </c>
      <c r="I2045">
        <v>67160698</v>
      </c>
      <c r="O2045" s="174">
        <v>46143</v>
      </c>
      <c r="S2045" t="s">
        <v>1243</v>
      </c>
      <c r="T2045" s="178" t="s">
        <v>72</v>
      </c>
      <c r="U2045" t="s">
        <v>65</v>
      </c>
      <c r="V2045" t="e">
        <f>_xlfn.XLOOKUP(UTILIZADAS[[#This Row],[Contacto1]],Tabla2[phone_number_dialed],Tabla2[status_name],,0)</f>
        <v>#N/A</v>
      </c>
    </row>
    <row r="2046" spans="1:22">
      <c r="A2046" t="s">
        <v>4305</v>
      </c>
      <c r="B2046" t="s">
        <v>2311</v>
      </c>
      <c r="C2046" s="4">
        <v>363042870000</v>
      </c>
      <c r="D2046" t="s">
        <v>4305</v>
      </c>
      <c r="G2046" s="174">
        <v>46143</v>
      </c>
      <c r="H2046">
        <v>67161815</v>
      </c>
      <c r="I2046">
        <v>67161815</v>
      </c>
      <c r="O2046" s="174">
        <v>46143</v>
      </c>
      <c r="S2046" t="s">
        <v>3907</v>
      </c>
      <c r="T2046" s="178" t="s">
        <v>84</v>
      </c>
      <c r="U2046" t="s">
        <v>65</v>
      </c>
      <c r="V2046" t="e">
        <f>_xlfn.XLOOKUP(UTILIZADAS[[#This Row],[Contacto1]],Tabla2[phone_number_dialed],Tabla2[status_name],,0)</f>
        <v>#N/A</v>
      </c>
    </row>
    <row r="2047" spans="1:22">
      <c r="A2047" t="s">
        <v>4305</v>
      </c>
      <c r="B2047" t="s">
        <v>4996</v>
      </c>
      <c r="C2047" s="4">
        <v>361027110000</v>
      </c>
      <c r="D2047" t="s">
        <v>4305</v>
      </c>
      <c r="G2047" s="174">
        <v>46143</v>
      </c>
      <c r="H2047">
        <v>67171508</v>
      </c>
      <c r="I2047">
        <v>67171508</v>
      </c>
      <c r="O2047" s="174">
        <v>46143</v>
      </c>
      <c r="S2047" t="s">
        <v>4997</v>
      </c>
      <c r="T2047" t="s">
        <v>64</v>
      </c>
      <c r="U2047" t="s">
        <v>4319</v>
      </c>
      <c r="V2047" t="e">
        <f>_xlfn.XLOOKUP(UTILIZADAS[[#This Row],[Contacto1]],Tabla2[phone_number_dialed],Tabla2[status_name],,0)</f>
        <v>#N/A</v>
      </c>
    </row>
    <row r="2048" spans="1:22">
      <c r="A2048" t="s">
        <v>4305</v>
      </c>
      <c r="B2048" t="s">
        <v>4230</v>
      </c>
      <c r="C2048" s="4">
        <v>369036530000</v>
      </c>
      <c r="D2048" t="s">
        <v>4305</v>
      </c>
      <c r="G2048" s="174">
        <v>46143</v>
      </c>
      <c r="H2048">
        <v>67176750</v>
      </c>
      <c r="I2048">
        <v>67176750</v>
      </c>
      <c r="O2048" s="174">
        <v>46143</v>
      </c>
      <c r="S2048" t="s">
        <v>3860</v>
      </c>
      <c r="T2048" s="178" t="s">
        <v>64</v>
      </c>
      <c r="U2048" t="s">
        <v>65</v>
      </c>
      <c r="V2048" t="e">
        <f>_xlfn.XLOOKUP(UTILIZADAS[[#This Row],[Contacto1]],Tabla2[phone_number_dialed],Tabla2[status_name],,0)</f>
        <v>#N/A</v>
      </c>
    </row>
    <row r="2049" spans="1:22">
      <c r="A2049" t="s">
        <v>4305</v>
      </c>
      <c r="B2049" t="s">
        <v>1252</v>
      </c>
      <c r="C2049" s="4">
        <v>355459610000</v>
      </c>
      <c r="D2049" t="s">
        <v>4305</v>
      </c>
      <c r="G2049" s="174">
        <v>46143</v>
      </c>
      <c r="H2049">
        <v>67180582</v>
      </c>
      <c r="I2049">
        <v>67180582</v>
      </c>
      <c r="O2049" s="174">
        <v>46143</v>
      </c>
      <c r="S2049" t="s">
        <v>1253</v>
      </c>
      <c r="T2049" s="178" t="s">
        <v>64</v>
      </c>
      <c r="U2049" t="s">
        <v>65</v>
      </c>
      <c r="V2049" t="e">
        <f>_xlfn.XLOOKUP(UTILIZADAS[[#This Row],[Contacto1]],Tabla2[phone_number_dialed],Tabla2[status_name],,0)</f>
        <v>#N/A</v>
      </c>
    </row>
    <row r="2050" spans="1:22">
      <c r="A2050" t="s">
        <v>4305</v>
      </c>
      <c r="B2050" t="s">
        <v>4998</v>
      </c>
      <c r="C2050" s="4">
        <v>329052850000</v>
      </c>
      <c r="D2050" t="s">
        <v>4305</v>
      </c>
      <c r="G2050" s="174">
        <v>46143</v>
      </c>
      <c r="H2050">
        <v>67181741</v>
      </c>
      <c r="I2050">
        <v>67181741</v>
      </c>
      <c r="O2050" s="174">
        <v>46143</v>
      </c>
      <c r="S2050" t="s">
        <v>4999</v>
      </c>
      <c r="T2050" t="s">
        <v>64</v>
      </c>
      <c r="U2050" t="s">
        <v>4319</v>
      </c>
      <c r="V2050" t="e">
        <f>_xlfn.XLOOKUP(UTILIZADAS[[#This Row],[Contacto1]],Tabla2[phone_number_dialed],Tabla2[status_name],,0)</f>
        <v>#N/A</v>
      </c>
    </row>
    <row r="2051" spans="1:22">
      <c r="A2051" t="s">
        <v>4305</v>
      </c>
      <c r="B2051" t="s">
        <v>5000</v>
      </c>
      <c r="C2051" s="4">
        <v>363076480000</v>
      </c>
      <c r="D2051" t="s">
        <v>4305</v>
      </c>
      <c r="G2051" s="174">
        <v>46143</v>
      </c>
      <c r="H2051">
        <v>67195746</v>
      </c>
      <c r="I2051">
        <v>67195746</v>
      </c>
      <c r="O2051" s="174">
        <v>46143</v>
      </c>
      <c r="S2051" t="s">
        <v>5001</v>
      </c>
      <c r="T2051" s="178" t="s">
        <v>64</v>
      </c>
      <c r="U2051" t="s">
        <v>65</v>
      </c>
      <c r="V2051" t="e">
        <f>_xlfn.XLOOKUP(UTILIZADAS[[#This Row],[Contacto1]],Tabla2[phone_number_dialed],Tabla2[status_name],,0)</f>
        <v>#N/A</v>
      </c>
    </row>
    <row r="2052" spans="1:22">
      <c r="A2052" t="s">
        <v>4305</v>
      </c>
      <c r="B2052" t="s">
        <v>5002</v>
      </c>
      <c r="C2052" s="4">
        <v>260319800000</v>
      </c>
      <c r="D2052" t="s">
        <v>4305</v>
      </c>
      <c r="G2052" s="174">
        <v>46143</v>
      </c>
      <c r="H2052">
        <v>67196614</v>
      </c>
      <c r="I2052">
        <v>67196614</v>
      </c>
      <c r="O2052" s="174">
        <v>46143</v>
      </c>
      <c r="S2052" t="s">
        <v>5003</v>
      </c>
      <c r="T2052" s="178" t="s">
        <v>64</v>
      </c>
      <c r="U2052" t="s">
        <v>65</v>
      </c>
      <c r="V2052" t="e">
        <f>_xlfn.XLOOKUP(UTILIZADAS[[#This Row],[Contacto1]],Tabla2[phone_number_dialed],Tabla2[status_name],,0)</f>
        <v>#N/A</v>
      </c>
    </row>
    <row r="2053" spans="1:22">
      <c r="A2053" t="s">
        <v>4305</v>
      </c>
      <c r="B2053" t="s">
        <v>5004</v>
      </c>
      <c r="C2053" s="4">
        <v>366057790000</v>
      </c>
      <c r="D2053" t="s">
        <v>4305</v>
      </c>
      <c r="G2053" s="174">
        <v>46143</v>
      </c>
      <c r="H2053">
        <v>67204484</v>
      </c>
      <c r="I2053">
        <v>67204484</v>
      </c>
      <c r="O2053" s="174">
        <v>46143</v>
      </c>
      <c r="S2053" t="s">
        <v>5005</v>
      </c>
      <c r="T2053" s="178" t="s">
        <v>64</v>
      </c>
      <c r="U2053" t="s">
        <v>65</v>
      </c>
      <c r="V2053" t="e">
        <f>_xlfn.XLOOKUP(UTILIZADAS[[#This Row],[Contacto1]],Tabla2[phone_number_dialed],Tabla2[status_name],,0)</f>
        <v>#N/A</v>
      </c>
    </row>
    <row r="2054" spans="1:22">
      <c r="A2054" t="s">
        <v>4305</v>
      </c>
      <c r="B2054" t="s">
        <v>5006</v>
      </c>
      <c r="C2054" s="4">
        <v>369080710000</v>
      </c>
      <c r="D2054" t="s">
        <v>4305</v>
      </c>
      <c r="G2054" s="174">
        <v>46143</v>
      </c>
      <c r="H2054">
        <v>67208780</v>
      </c>
      <c r="I2054">
        <v>67208780</v>
      </c>
      <c r="O2054" s="174">
        <v>46143</v>
      </c>
      <c r="S2054" t="s">
        <v>5007</v>
      </c>
      <c r="T2054" s="178" t="s">
        <v>64</v>
      </c>
      <c r="U2054" t="s">
        <v>65</v>
      </c>
      <c r="V2054" t="e">
        <f>_xlfn.XLOOKUP(UTILIZADAS[[#This Row],[Contacto1]],Tabla2[phone_number_dialed],Tabla2[status_name],,0)</f>
        <v>#N/A</v>
      </c>
    </row>
    <row r="2055" spans="1:22">
      <c r="A2055" t="s">
        <v>4305</v>
      </c>
      <c r="B2055" t="s">
        <v>5008</v>
      </c>
      <c r="C2055" s="4">
        <v>351328870000</v>
      </c>
      <c r="D2055" t="s">
        <v>4305</v>
      </c>
      <c r="G2055" s="174">
        <v>46143</v>
      </c>
      <c r="H2055">
        <v>67209412</v>
      </c>
      <c r="I2055">
        <v>67209412</v>
      </c>
      <c r="O2055" s="174">
        <v>46143</v>
      </c>
      <c r="S2055" t="s">
        <v>5009</v>
      </c>
      <c r="T2055" s="178" t="s">
        <v>64</v>
      </c>
      <c r="U2055" t="s">
        <v>65</v>
      </c>
      <c r="V2055" t="e">
        <f>_xlfn.XLOOKUP(UTILIZADAS[[#This Row],[Contacto1]],Tabla2[phone_number_dialed],Tabla2[status_name],,0)</f>
        <v>#N/A</v>
      </c>
    </row>
    <row r="2056" spans="1:22">
      <c r="A2056" t="s">
        <v>4305</v>
      </c>
      <c r="B2056" t="s">
        <v>5010</v>
      </c>
      <c r="C2056" s="4">
        <v>363093830000</v>
      </c>
      <c r="D2056" t="s">
        <v>4305</v>
      </c>
      <c r="G2056" s="174">
        <v>46143</v>
      </c>
      <c r="H2056">
        <v>67214083</v>
      </c>
      <c r="I2056">
        <v>67214083</v>
      </c>
      <c r="O2056" s="174">
        <v>46143</v>
      </c>
      <c r="S2056" t="s">
        <v>5011</v>
      </c>
      <c r="T2056" s="178" t="s">
        <v>64</v>
      </c>
      <c r="U2056" t="s">
        <v>65</v>
      </c>
      <c r="V2056" t="e">
        <f>_xlfn.XLOOKUP(UTILIZADAS[[#This Row],[Contacto1]],Tabla2[phone_number_dialed],Tabla2[status_name],,0)</f>
        <v>#N/A</v>
      </c>
    </row>
    <row r="2057" spans="1:22">
      <c r="A2057" t="s">
        <v>4305</v>
      </c>
      <c r="B2057" t="s">
        <v>5012</v>
      </c>
      <c r="C2057" s="4">
        <v>359360090000</v>
      </c>
      <c r="D2057" t="s">
        <v>4305</v>
      </c>
      <c r="G2057" s="174">
        <v>46143</v>
      </c>
      <c r="H2057">
        <v>67220324</v>
      </c>
      <c r="I2057">
        <v>67220324</v>
      </c>
      <c r="O2057" s="174">
        <v>46143</v>
      </c>
      <c r="S2057" t="s">
        <v>5013</v>
      </c>
      <c r="T2057" t="s">
        <v>64</v>
      </c>
      <c r="U2057" t="s">
        <v>4319</v>
      </c>
      <c r="V2057" t="e">
        <f>_xlfn.XLOOKUP(UTILIZADAS[[#This Row],[Contacto1]],Tabla2[phone_number_dialed],Tabla2[status_name],,0)</f>
        <v>#N/A</v>
      </c>
    </row>
    <row r="2058" spans="1:22">
      <c r="A2058" t="s">
        <v>4305</v>
      </c>
      <c r="B2058" t="s">
        <v>5014</v>
      </c>
      <c r="C2058" s="4">
        <v>367054000000</v>
      </c>
      <c r="D2058" t="s">
        <v>4305</v>
      </c>
      <c r="G2058" s="174">
        <v>46143</v>
      </c>
      <c r="H2058">
        <v>67224350</v>
      </c>
      <c r="I2058">
        <v>67224350</v>
      </c>
      <c r="O2058" s="174">
        <v>46143</v>
      </c>
      <c r="S2058" t="s">
        <v>5015</v>
      </c>
      <c r="T2058" s="178" t="s">
        <v>64</v>
      </c>
      <c r="U2058" t="s">
        <v>65</v>
      </c>
      <c r="V2058" t="e">
        <f>_xlfn.XLOOKUP(UTILIZADAS[[#This Row],[Contacto1]],Tabla2[phone_number_dialed],Tabla2[status_name],,0)</f>
        <v>#N/A</v>
      </c>
    </row>
    <row r="2059" spans="1:22">
      <c r="A2059" t="s">
        <v>4305</v>
      </c>
      <c r="B2059" t="s">
        <v>5016</v>
      </c>
      <c r="C2059" s="4">
        <v>361090500000</v>
      </c>
      <c r="D2059" t="s">
        <v>4305</v>
      </c>
      <c r="G2059" s="174">
        <v>46143</v>
      </c>
      <c r="H2059">
        <v>67229457</v>
      </c>
      <c r="I2059">
        <v>67229457</v>
      </c>
      <c r="O2059" s="174">
        <v>46143</v>
      </c>
      <c r="S2059" t="s">
        <v>5017</v>
      </c>
      <c r="T2059" s="178" t="s">
        <v>64</v>
      </c>
      <c r="U2059" t="s">
        <v>65</v>
      </c>
      <c r="V2059" t="e">
        <f>_xlfn.XLOOKUP(UTILIZADAS[[#This Row],[Contacto1]],Tabla2[phone_number_dialed],Tabla2[status_name],,0)</f>
        <v>#N/A</v>
      </c>
    </row>
    <row r="2060" spans="1:22">
      <c r="A2060" t="s">
        <v>4305</v>
      </c>
      <c r="B2060" t="s">
        <v>535</v>
      </c>
      <c r="C2060" s="4">
        <v>351361340000</v>
      </c>
      <c r="D2060" t="s">
        <v>4305</v>
      </c>
      <c r="G2060" s="174">
        <v>46143</v>
      </c>
      <c r="H2060">
        <v>67237216</v>
      </c>
      <c r="I2060">
        <v>67237216</v>
      </c>
      <c r="O2060" s="174">
        <v>46143</v>
      </c>
      <c r="S2060" t="s">
        <v>536</v>
      </c>
      <c r="T2060" t="s">
        <v>64</v>
      </c>
      <c r="U2060" t="s">
        <v>593</v>
      </c>
      <c r="V2060" t="e">
        <f>_xlfn.XLOOKUP(UTILIZADAS[[#This Row],[Contacto1]],Tabla2[phone_number_dialed],Tabla2[status_name],,0)</f>
        <v>#N/A</v>
      </c>
    </row>
    <row r="2061" spans="1:22">
      <c r="A2061" t="s">
        <v>4305</v>
      </c>
      <c r="B2061" t="s">
        <v>5018</v>
      </c>
      <c r="C2061" s="4">
        <v>368080310000</v>
      </c>
      <c r="D2061" t="s">
        <v>4305</v>
      </c>
      <c r="G2061" s="174">
        <v>46143</v>
      </c>
      <c r="H2061">
        <v>67241317</v>
      </c>
      <c r="I2061">
        <v>67241317</v>
      </c>
      <c r="O2061" s="174">
        <v>46143</v>
      </c>
      <c r="S2061" t="s">
        <v>5019</v>
      </c>
      <c r="T2061" s="178" t="s">
        <v>64</v>
      </c>
      <c r="U2061" t="s">
        <v>65</v>
      </c>
      <c r="V2061" t="e">
        <f>_xlfn.XLOOKUP(UTILIZADAS[[#This Row],[Contacto1]],Tabla2[phone_number_dialed],Tabla2[status_name],,0)</f>
        <v>#N/A</v>
      </c>
    </row>
    <row r="2062" spans="1:22">
      <c r="A2062" t="s">
        <v>4305</v>
      </c>
      <c r="B2062" t="s">
        <v>5020</v>
      </c>
      <c r="C2062" s="4">
        <v>366010560000</v>
      </c>
      <c r="D2062" t="s">
        <v>4305</v>
      </c>
      <c r="G2062" s="174">
        <v>46143</v>
      </c>
      <c r="H2062">
        <v>67241498</v>
      </c>
      <c r="I2062">
        <v>67241498</v>
      </c>
      <c r="O2062" s="174">
        <v>46143</v>
      </c>
      <c r="S2062" t="s">
        <v>5021</v>
      </c>
      <c r="T2062" t="s">
        <v>64</v>
      </c>
      <c r="U2062" t="s">
        <v>4319</v>
      </c>
      <c r="V2062" t="e">
        <f>_xlfn.XLOOKUP(UTILIZADAS[[#This Row],[Contacto1]],Tabla2[phone_number_dialed],Tabla2[status_name],,0)</f>
        <v>#N/A</v>
      </c>
    </row>
    <row r="2063" spans="1:22">
      <c r="A2063" t="s">
        <v>4305</v>
      </c>
      <c r="B2063" t="s">
        <v>1409</v>
      </c>
      <c r="C2063" s="4">
        <v>357369770000</v>
      </c>
      <c r="D2063" t="s">
        <v>4305</v>
      </c>
      <c r="G2063" s="174">
        <v>46143</v>
      </c>
      <c r="H2063">
        <v>67248799</v>
      </c>
      <c r="I2063">
        <v>67248799</v>
      </c>
      <c r="O2063" s="174">
        <v>46143</v>
      </c>
      <c r="S2063">
        <v>72172508</v>
      </c>
      <c r="T2063" s="178" t="s">
        <v>64</v>
      </c>
      <c r="U2063" t="s">
        <v>65</v>
      </c>
      <c r="V2063" t="e">
        <f>_xlfn.XLOOKUP(UTILIZADAS[[#This Row],[Contacto1]],Tabla2[phone_number_dialed],Tabla2[status_name],,0)</f>
        <v>#N/A</v>
      </c>
    </row>
    <row r="2064" spans="1:22">
      <c r="A2064" t="s">
        <v>4305</v>
      </c>
      <c r="B2064" t="s">
        <v>5022</v>
      </c>
      <c r="C2064" s="4">
        <v>367040470000</v>
      </c>
      <c r="D2064" t="s">
        <v>4305</v>
      </c>
      <c r="G2064" s="174">
        <v>46143</v>
      </c>
      <c r="H2064">
        <v>67254445</v>
      </c>
      <c r="I2064">
        <v>67254445</v>
      </c>
      <c r="O2064" s="174">
        <v>46143</v>
      </c>
      <c r="S2064" t="s">
        <v>5023</v>
      </c>
      <c r="T2064" s="178" t="s">
        <v>4420</v>
      </c>
      <c r="U2064" t="s">
        <v>65</v>
      </c>
      <c r="V2064" t="e">
        <f>_xlfn.XLOOKUP(UTILIZADAS[[#This Row],[Contacto1]],Tabla2[phone_number_dialed],Tabla2[status_name],,0)</f>
        <v>#N/A</v>
      </c>
    </row>
    <row r="2065" spans="1:22">
      <c r="A2065" t="s">
        <v>4305</v>
      </c>
      <c r="B2065" t="s">
        <v>5024</v>
      </c>
      <c r="C2065" s="4">
        <v>361015950000</v>
      </c>
      <c r="D2065" t="s">
        <v>4305</v>
      </c>
      <c r="G2065" s="174">
        <v>46143</v>
      </c>
      <c r="H2065">
        <v>67255071</v>
      </c>
      <c r="I2065">
        <v>67255071</v>
      </c>
      <c r="O2065" s="174">
        <v>46143</v>
      </c>
      <c r="S2065" t="s">
        <v>5025</v>
      </c>
      <c r="T2065" t="s">
        <v>64</v>
      </c>
      <c r="U2065" t="s">
        <v>4319</v>
      </c>
      <c r="V2065" t="e">
        <f>_xlfn.XLOOKUP(UTILIZADAS[[#This Row],[Contacto1]],Tabla2[phone_number_dialed],Tabla2[status_name],,0)</f>
        <v>#N/A</v>
      </c>
    </row>
    <row r="2066" spans="1:22">
      <c r="A2066" t="s">
        <v>4305</v>
      </c>
      <c r="B2066" t="s">
        <v>2223</v>
      </c>
      <c r="C2066" s="4">
        <v>357290680000</v>
      </c>
      <c r="D2066" t="s">
        <v>4305</v>
      </c>
      <c r="G2066" s="174">
        <v>46143</v>
      </c>
      <c r="H2066">
        <v>67255943</v>
      </c>
      <c r="I2066">
        <v>67255943</v>
      </c>
      <c r="O2066" s="174">
        <v>46143</v>
      </c>
      <c r="S2066" t="s">
        <v>3740</v>
      </c>
      <c r="T2066" s="178" t="s">
        <v>64</v>
      </c>
      <c r="U2066" t="s">
        <v>65</v>
      </c>
      <c r="V2066" t="e">
        <f>_xlfn.XLOOKUP(UTILIZADAS[[#This Row],[Contacto1]],Tabla2[phone_number_dialed],Tabla2[status_name],,0)</f>
        <v>#N/A</v>
      </c>
    </row>
    <row r="2067" spans="1:22">
      <c r="A2067" t="s">
        <v>4305</v>
      </c>
      <c r="B2067" t="s">
        <v>5026</v>
      </c>
      <c r="C2067" s="4">
        <v>363070630000</v>
      </c>
      <c r="D2067" t="s">
        <v>4305</v>
      </c>
      <c r="G2067" s="174">
        <v>46143</v>
      </c>
      <c r="H2067">
        <v>67260264</v>
      </c>
      <c r="I2067">
        <v>67260264</v>
      </c>
      <c r="O2067" s="174">
        <v>46143</v>
      </c>
      <c r="S2067" t="s">
        <v>5027</v>
      </c>
      <c r="T2067" s="178" t="s">
        <v>85</v>
      </c>
      <c r="U2067" t="s">
        <v>65</v>
      </c>
      <c r="V2067" t="e">
        <f>_xlfn.XLOOKUP(UTILIZADAS[[#This Row],[Contacto1]],Tabla2[phone_number_dialed],Tabla2[status_name],,0)</f>
        <v>#N/A</v>
      </c>
    </row>
    <row r="2068" spans="1:22">
      <c r="A2068" t="s">
        <v>4305</v>
      </c>
      <c r="B2068" t="s">
        <v>5028</v>
      </c>
      <c r="C2068" s="4">
        <v>369087400000</v>
      </c>
      <c r="D2068" t="s">
        <v>4305</v>
      </c>
      <c r="G2068" s="174">
        <v>46143</v>
      </c>
      <c r="H2068">
        <v>67269179</v>
      </c>
      <c r="I2068">
        <v>67269179</v>
      </c>
      <c r="O2068" s="174">
        <v>46143</v>
      </c>
      <c r="S2068" t="s">
        <v>5029</v>
      </c>
      <c r="T2068" s="178" t="s">
        <v>64</v>
      </c>
      <c r="U2068" t="s">
        <v>65</v>
      </c>
      <c r="V2068" t="e">
        <f>_xlfn.XLOOKUP(UTILIZADAS[[#This Row],[Contacto1]],Tabla2[phone_number_dialed],Tabla2[status_name],,0)</f>
        <v>#N/A</v>
      </c>
    </row>
    <row r="2069" spans="1:22">
      <c r="A2069" t="s">
        <v>4305</v>
      </c>
      <c r="B2069" t="s">
        <v>237</v>
      </c>
      <c r="C2069" s="4">
        <v>364001020000</v>
      </c>
      <c r="D2069" t="s">
        <v>4305</v>
      </c>
      <c r="G2069" s="174">
        <v>46143</v>
      </c>
      <c r="H2069">
        <v>67282492</v>
      </c>
      <c r="I2069">
        <v>67282492</v>
      </c>
      <c r="O2069" s="174">
        <v>46143</v>
      </c>
      <c r="S2069" t="s">
        <v>238</v>
      </c>
      <c r="T2069" s="178" t="s">
        <v>64</v>
      </c>
      <c r="U2069" t="s">
        <v>65</v>
      </c>
      <c r="V2069" t="e">
        <f>_xlfn.XLOOKUP(UTILIZADAS[[#This Row],[Contacto1]],Tabla2[phone_number_dialed],Tabla2[status_name],,0)</f>
        <v>#N/A</v>
      </c>
    </row>
    <row r="2070" spans="1:22">
      <c r="A2070" t="s">
        <v>4305</v>
      </c>
      <c r="B2070" t="s">
        <v>5030</v>
      </c>
      <c r="C2070" s="4">
        <v>364009800000</v>
      </c>
      <c r="D2070" t="s">
        <v>4305</v>
      </c>
      <c r="G2070" s="174">
        <v>46143</v>
      </c>
      <c r="H2070">
        <v>67286431</v>
      </c>
      <c r="I2070">
        <v>67286431</v>
      </c>
      <c r="O2070" s="174">
        <v>46143</v>
      </c>
      <c r="S2070" t="s">
        <v>5031</v>
      </c>
      <c r="T2070" t="s">
        <v>64</v>
      </c>
      <c r="U2070" t="s">
        <v>4319</v>
      </c>
      <c r="V2070" t="e">
        <f>_xlfn.XLOOKUP(UTILIZADAS[[#This Row],[Contacto1]],Tabla2[phone_number_dialed],Tabla2[status_name],,0)</f>
        <v>#N/A</v>
      </c>
    </row>
    <row r="2071" spans="1:22">
      <c r="A2071" t="s">
        <v>4305</v>
      </c>
      <c r="B2071" t="s">
        <v>2206</v>
      </c>
      <c r="C2071" s="4">
        <v>366021820000</v>
      </c>
      <c r="D2071" t="s">
        <v>4305</v>
      </c>
      <c r="G2071" s="174">
        <v>46143</v>
      </c>
      <c r="H2071">
        <v>67288491</v>
      </c>
      <c r="I2071">
        <v>67288491</v>
      </c>
      <c r="O2071" s="174">
        <v>46143</v>
      </c>
      <c r="S2071" t="s">
        <v>3708</v>
      </c>
      <c r="T2071" s="178" t="s">
        <v>64</v>
      </c>
      <c r="U2071" t="s">
        <v>65</v>
      </c>
      <c r="V2071" t="e">
        <f>_xlfn.XLOOKUP(UTILIZADAS[[#This Row],[Contacto1]],Tabla2[phone_number_dialed],Tabla2[status_name],,0)</f>
        <v>#N/A</v>
      </c>
    </row>
    <row r="2072" spans="1:22">
      <c r="A2072" t="s">
        <v>4305</v>
      </c>
      <c r="B2072" t="s">
        <v>1240</v>
      </c>
      <c r="C2072" s="4">
        <v>356379510000</v>
      </c>
      <c r="D2072" t="s">
        <v>4305</v>
      </c>
      <c r="G2072" s="174">
        <v>46143</v>
      </c>
      <c r="H2072">
        <v>67293087</v>
      </c>
      <c r="I2072">
        <v>67293087</v>
      </c>
      <c r="O2072" s="174">
        <v>46143</v>
      </c>
      <c r="S2072" t="s">
        <v>1241</v>
      </c>
      <c r="T2072" s="178" t="s">
        <v>64</v>
      </c>
      <c r="U2072" t="s">
        <v>65</v>
      </c>
      <c r="V2072" t="e">
        <f>_xlfn.XLOOKUP(UTILIZADAS[[#This Row],[Contacto1]],Tabla2[phone_number_dialed],Tabla2[status_name],,0)</f>
        <v>#N/A</v>
      </c>
    </row>
    <row r="2073" spans="1:22">
      <c r="A2073" t="s">
        <v>4305</v>
      </c>
      <c r="B2073" t="s">
        <v>5032</v>
      </c>
      <c r="C2073" s="4">
        <v>369079060000</v>
      </c>
      <c r="D2073" t="s">
        <v>4305</v>
      </c>
      <c r="G2073" s="174">
        <v>46143</v>
      </c>
      <c r="H2073">
        <v>67305133</v>
      </c>
      <c r="I2073">
        <v>67305133</v>
      </c>
      <c r="O2073" s="174">
        <v>46143</v>
      </c>
      <c r="S2073" t="s">
        <v>5033</v>
      </c>
      <c r="T2073" s="178" t="s">
        <v>64</v>
      </c>
      <c r="U2073" t="s">
        <v>65</v>
      </c>
      <c r="V2073" t="e">
        <f>_xlfn.XLOOKUP(UTILIZADAS[[#This Row],[Contacto1]],Tabla2[phone_number_dialed],Tabla2[status_name],,0)</f>
        <v>#N/A</v>
      </c>
    </row>
    <row r="2074" spans="1:22">
      <c r="A2074" t="s">
        <v>4305</v>
      </c>
      <c r="B2074" t="s">
        <v>1210</v>
      </c>
      <c r="C2074" s="4">
        <v>354380920000</v>
      </c>
      <c r="D2074" t="s">
        <v>4305</v>
      </c>
      <c r="G2074" s="174">
        <v>46143</v>
      </c>
      <c r="H2074">
        <v>67305396</v>
      </c>
      <c r="I2074">
        <v>67305396</v>
      </c>
      <c r="O2074" s="174">
        <v>46143</v>
      </c>
      <c r="S2074" t="s">
        <v>1211</v>
      </c>
      <c r="T2074" s="178" t="s">
        <v>72</v>
      </c>
      <c r="U2074" t="s">
        <v>65</v>
      </c>
      <c r="V2074" t="e">
        <f>_xlfn.XLOOKUP(UTILIZADAS[[#This Row],[Contacto1]],Tabla2[phone_number_dialed],Tabla2[status_name],,0)</f>
        <v>#N/A</v>
      </c>
    </row>
    <row r="2075" spans="1:22">
      <c r="A2075" t="s">
        <v>4305</v>
      </c>
      <c r="B2075" t="s">
        <v>219</v>
      </c>
      <c r="C2075" s="4">
        <v>365002870000</v>
      </c>
      <c r="D2075" t="s">
        <v>4305</v>
      </c>
      <c r="G2075" s="174">
        <v>46143</v>
      </c>
      <c r="H2075">
        <v>67313117</v>
      </c>
      <c r="I2075">
        <v>67313117</v>
      </c>
      <c r="O2075" s="174">
        <v>46143</v>
      </c>
      <c r="S2075" t="s">
        <v>220</v>
      </c>
      <c r="T2075" s="178" t="s">
        <v>64</v>
      </c>
      <c r="U2075" t="s">
        <v>65</v>
      </c>
      <c r="V2075" t="e">
        <f>_xlfn.XLOOKUP(UTILIZADAS[[#This Row],[Contacto1]],Tabla2[phone_number_dialed],Tabla2[status_name],,0)</f>
        <v>#N/A</v>
      </c>
    </row>
    <row r="2076" spans="1:22">
      <c r="A2076" t="s">
        <v>4305</v>
      </c>
      <c r="B2076" t="s">
        <v>1188</v>
      </c>
      <c r="C2076" s="4">
        <v>355384240000</v>
      </c>
      <c r="D2076" t="s">
        <v>4305</v>
      </c>
      <c r="G2076" s="174">
        <v>46143</v>
      </c>
      <c r="H2076">
        <v>67315962</v>
      </c>
      <c r="I2076">
        <v>67315962</v>
      </c>
      <c r="O2076" s="174">
        <v>46143</v>
      </c>
      <c r="S2076" t="s">
        <v>1189</v>
      </c>
      <c r="T2076" s="178" t="s">
        <v>85</v>
      </c>
      <c r="U2076" t="s">
        <v>65</v>
      </c>
      <c r="V2076" t="e">
        <f>_xlfn.XLOOKUP(UTILIZADAS[[#This Row],[Contacto1]],Tabla2[phone_number_dialed],Tabla2[status_name],,0)</f>
        <v>#N/A</v>
      </c>
    </row>
    <row r="2077" spans="1:22">
      <c r="A2077" t="s">
        <v>4305</v>
      </c>
      <c r="B2077" t="s">
        <v>1206</v>
      </c>
      <c r="C2077" s="4">
        <v>355372380000</v>
      </c>
      <c r="D2077" t="s">
        <v>4305</v>
      </c>
      <c r="G2077" s="174">
        <v>46143</v>
      </c>
      <c r="H2077">
        <v>67322843</v>
      </c>
      <c r="I2077">
        <v>67322843</v>
      </c>
      <c r="O2077" s="174">
        <v>46143</v>
      </c>
      <c r="S2077" t="s">
        <v>1207</v>
      </c>
      <c r="T2077" s="178" t="s">
        <v>64</v>
      </c>
      <c r="U2077" t="s">
        <v>65</v>
      </c>
      <c r="V2077" t="e">
        <f>_xlfn.XLOOKUP(UTILIZADAS[[#This Row],[Contacto1]],Tabla2[phone_number_dialed],Tabla2[status_name],,0)</f>
        <v>#N/A</v>
      </c>
    </row>
    <row r="2078" spans="1:22">
      <c r="A2078" t="s">
        <v>4305</v>
      </c>
      <c r="B2078" t="s">
        <v>2305</v>
      </c>
      <c r="C2078" s="4">
        <v>369041900000</v>
      </c>
      <c r="D2078" t="s">
        <v>4305</v>
      </c>
      <c r="G2078" s="174">
        <v>46143</v>
      </c>
      <c r="H2078">
        <v>67323047</v>
      </c>
      <c r="I2078">
        <v>67323047</v>
      </c>
      <c r="O2078" s="174">
        <v>46143</v>
      </c>
      <c r="S2078" t="s">
        <v>3893</v>
      </c>
      <c r="T2078" s="178" t="s">
        <v>64</v>
      </c>
      <c r="U2078" t="s">
        <v>65</v>
      </c>
      <c r="V2078" t="e">
        <f>_xlfn.XLOOKUP(UTILIZADAS[[#This Row],[Contacto1]],Tabla2[phone_number_dialed],Tabla2[status_name],,0)</f>
        <v>#N/A</v>
      </c>
    </row>
    <row r="2079" spans="1:22">
      <c r="A2079" t="s">
        <v>4305</v>
      </c>
      <c r="B2079" t="s">
        <v>4153</v>
      </c>
      <c r="C2079" s="4">
        <v>363019400000</v>
      </c>
      <c r="D2079" t="s">
        <v>4305</v>
      </c>
      <c r="G2079" s="174">
        <v>46143</v>
      </c>
      <c r="H2079">
        <v>67325227</v>
      </c>
      <c r="I2079">
        <v>67325227</v>
      </c>
      <c r="O2079" s="174">
        <v>46143</v>
      </c>
      <c r="S2079" t="s">
        <v>3701</v>
      </c>
      <c r="T2079" s="178" t="s">
        <v>64</v>
      </c>
      <c r="U2079" t="s">
        <v>65</v>
      </c>
      <c r="V2079" t="e">
        <f>_xlfn.XLOOKUP(UTILIZADAS[[#This Row],[Contacto1]],Tabla2[phone_number_dialed],Tabla2[status_name],,0)</f>
        <v>#N/A</v>
      </c>
    </row>
    <row r="2080" spans="1:22">
      <c r="A2080" t="s">
        <v>4305</v>
      </c>
      <c r="B2080" t="s">
        <v>2286</v>
      </c>
      <c r="C2080" s="4">
        <v>365036310000</v>
      </c>
      <c r="D2080" t="s">
        <v>4305</v>
      </c>
      <c r="G2080" s="174">
        <v>46143</v>
      </c>
      <c r="H2080">
        <v>67331934</v>
      </c>
      <c r="I2080">
        <v>67331934</v>
      </c>
      <c r="O2080" s="174">
        <v>46143</v>
      </c>
      <c r="S2080" t="s">
        <v>3858</v>
      </c>
      <c r="T2080" s="178" t="s">
        <v>64</v>
      </c>
      <c r="U2080" t="s">
        <v>65</v>
      </c>
      <c r="V2080" t="e">
        <f>_xlfn.XLOOKUP(UTILIZADAS[[#This Row],[Contacto1]],Tabla2[phone_number_dialed],Tabla2[status_name],,0)</f>
        <v>#N/A</v>
      </c>
    </row>
    <row r="2081" spans="1:22">
      <c r="A2081" t="s">
        <v>4305</v>
      </c>
      <c r="B2081" t="s">
        <v>1246</v>
      </c>
      <c r="C2081" s="4">
        <v>354379990000</v>
      </c>
      <c r="D2081" t="s">
        <v>4305</v>
      </c>
      <c r="G2081" s="174">
        <v>46143</v>
      </c>
      <c r="H2081">
        <v>67336577</v>
      </c>
      <c r="I2081">
        <v>67336577</v>
      </c>
      <c r="O2081" s="174">
        <v>46143</v>
      </c>
      <c r="S2081" t="s">
        <v>1247</v>
      </c>
      <c r="T2081" s="178" t="s">
        <v>85</v>
      </c>
      <c r="U2081" t="s">
        <v>65</v>
      </c>
      <c r="V2081" t="e">
        <f>_xlfn.XLOOKUP(UTILIZADAS[[#This Row],[Contacto1]],Tabla2[phone_number_dialed],Tabla2[status_name],,0)</f>
        <v>#N/A</v>
      </c>
    </row>
    <row r="2082" spans="1:22">
      <c r="A2082" t="s">
        <v>4305</v>
      </c>
      <c r="B2082" t="s">
        <v>5034</v>
      </c>
      <c r="C2082" s="4">
        <v>364082230000</v>
      </c>
      <c r="D2082" t="s">
        <v>4305</v>
      </c>
      <c r="G2082" s="174">
        <v>46143</v>
      </c>
      <c r="H2082">
        <v>67337532</v>
      </c>
      <c r="I2082">
        <v>67337532</v>
      </c>
      <c r="O2082" s="174">
        <v>46143</v>
      </c>
      <c r="S2082" t="s">
        <v>5035</v>
      </c>
      <c r="T2082" s="178" t="s">
        <v>64</v>
      </c>
      <c r="U2082" t="s">
        <v>65</v>
      </c>
      <c r="V2082" t="e">
        <f>_xlfn.XLOOKUP(UTILIZADAS[[#This Row],[Contacto1]],Tabla2[phone_number_dialed],Tabla2[status_name],,0)</f>
        <v>#N/A</v>
      </c>
    </row>
    <row r="2083" spans="1:22">
      <c r="A2083" t="s">
        <v>4305</v>
      </c>
      <c r="B2083" t="s">
        <v>5036</v>
      </c>
      <c r="C2083" s="4">
        <v>369058970000</v>
      </c>
      <c r="D2083" t="s">
        <v>4305</v>
      </c>
      <c r="G2083" s="174">
        <v>46143</v>
      </c>
      <c r="H2083">
        <v>67348721</v>
      </c>
      <c r="I2083">
        <v>67348721</v>
      </c>
      <c r="O2083" s="174">
        <v>46143</v>
      </c>
      <c r="S2083" t="s">
        <v>5037</v>
      </c>
      <c r="T2083" s="178" t="s">
        <v>64</v>
      </c>
      <c r="U2083" t="s">
        <v>65</v>
      </c>
      <c r="V2083" t="e">
        <f>_xlfn.XLOOKUP(UTILIZADAS[[#This Row],[Contacto1]],Tabla2[phone_number_dialed],Tabla2[status_name],,0)</f>
        <v>#N/A</v>
      </c>
    </row>
    <row r="2084" spans="1:22">
      <c r="A2084" t="s">
        <v>4305</v>
      </c>
      <c r="B2084" t="s">
        <v>2164</v>
      </c>
      <c r="C2084" s="4">
        <v>351374740000</v>
      </c>
      <c r="D2084" t="s">
        <v>4305</v>
      </c>
      <c r="G2084" s="174">
        <v>46143</v>
      </c>
      <c r="H2084">
        <v>67351722</v>
      </c>
      <c r="I2084">
        <v>67351722</v>
      </c>
      <c r="O2084" s="174">
        <v>46143</v>
      </c>
      <c r="S2084" t="s">
        <v>5038</v>
      </c>
      <c r="T2084" s="178" t="s">
        <v>64</v>
      </c>
      <c r="U2084" t="s">
        <v>65</v>
      </c>
      <c r="V2084" t="e">
        <f>_xlfn.XLOOKUP(UTILIZADAS[[#This Row],[Contacto1]],Tabla2[phone_number_dialed],Tabla2[status_name],,0)</f>
        <v>#N/A</v>
      </c>
    </row>
    <row r="2085" spans="1:22">
      <c r="A2085" t="s">
        <v>4305</v>
      </c>
      <c r="B2085" t="s">
        <v>5039</v>
      </c>
      <c r="C2085" s="4">
        <v>361048040000</v>
      </c>
      <c r="D2085" t="s">
        <v>4305</v>
      </c>
      <c r="G2085" s="174">
        <v>46143</v>
      </c>
      <c r="H2085">
        <v>67353215</v>
      </c>
      <c r="I2085">
        <v>67353215</v>
      </c>
      <c r="O2085" s="174">
        <v>46143</v>
      </c>
      <c r="S2085" t="s">
        <v>5040</v>
      </c>
      <c r="T2085" s="178" t="s">
        <v>64</v>
      </c>
      <c r="U2085" t="s">
        <v>65</v>
      </c>
      <c r="V2085" t="e">
        <f>_xlfn.XLOOKUP(UTILIZADAS[[#This Row],[Contacto1]],Tabla2[phone_number_dialed],Tabla2[status_name],,0)</f>
        <v>#N/A</v>
      </c>
    </row>
    <row r="2086" spans="1:22">
      <c r="A2086" t="s">
        <v>4305</v>
      </c>
      <c r="B2086" t="s">
        <v>4213</v>
      </c>
      <c r="C2086" s="4">
        <v>366014750000</v>
      </c>
      <c r="D2086" t="s">
        <v>4305</v>
      </c>
      <c r="G2086" s="174">
        <v>46143</v>
      </c>
      <c r="H2086">
        <v>67361909</v>
      </c>
      <c r="I2086">
        <v>67361909</v>
      </c>
      <c r="O2086" s="174">
        <v>46143</v>
      </c>
      <c r="S2086" t="s">
        <v>3829</v>
      </c>
      <c r="T2086" s="178" t="s">
        <v>2334</v>
      </c>
      <c r="U2086" t="s">
        <v>65</v>
      </c>
      <c r="V2086" t="e">
        <f>_xlfn.XLOOKUP(UTILIZADAS[[#This Row],[Contacto1]],Tabla2[phone_number_dialed],Tabla2[status_name],,0)</f>
        <v>#N/A</v>
      </c>
    </row>
    <row r="2087" spans="1:22">
      <c r="A2087" t="s">
        <v>4305</v>
      </c>
      <c r="B2087" t="s">
        <v>1468</v>
      </c>
      <c r="C2087" s="4">
        <v>186074840000</v>
      </c>
      <c r="D2087" t="s">
        <v>4305</v>
      </c>
      <c r="G2087" s="174">
        <v>46143</v>
      </c>
      <c r="H2087">
        <v>67370576</v>
      </c>
      <c r="I2087">
        <v>67370576</v>
      </c>
      <c r="O2087" s="174">
        <v>46143</v>
      </c>
      <c r="S2087" t="s">
        <v>1469</v>
      </c>
      <c r="T2087" s="178" t="s">
        <v>64</v>
      </c>
      <c r="U2087" t="s">
        <v>65</v>
      </c>
      <c r="V2087" t="e">
        <f>_xlfn.XLOOKUP(UTILIZADAS[[#This Row],[Contacto1]],Tabla2[phone_number_dialed],Tabla2[status_name],,0)</f>
        <v>#N/A</v>
      </c>
    </row>
    <row r="2088" spans="1:22">
      <c r="A2088" t="s">
        <v>4305</v>
      </c>
      <c r="B2088" t="s">
        <v>5041</v>
      </c>
      <c r="C2088" s="4">
        <v>364055230000</v>
      </c>
      <c r="D2088" t="s">
        <v>4305</v>
      </c>
      <c r="G2088" s="174">
        <v>46143</v>
      </c>
      <c r="H2088">
        <v>67374223</v>
      </c>
      <c r="I2088">
        <v>67374223</v>
      </c>
      <c r="O2088" s="174">
        <v>46143</v>
      </c>
      <c r="S2088" t="s">
        <v>5042</v>
      </c>
      <c r="T2088" s="178" t="s">
        <v>84</v>
      </c>
      <c r="U2088" t="s">
        <v>65</v>
      </c>
      <c r="V2088" t="e">
        <f>_xlfn.XLOOKUP(UTILIZADAS[[#This Row],[Contacto1]],Tabla2[phone_number_dialed],Tabla2[status_name],,0)</f>
        <v>#N/A</v>
      </c>
    </row>
    <row r="2089" spans="1:22">
      <c r="A2089" t="s">
        <v>4305</v>
      </c>
      <c r="B2089" t="s">
        <v>5043</v>
      </c>
      <c r="C2089" s="4">
        <v>361059320000</v>
      </c>
      <c r="D2089" t="s">
        <v>4305</v>
      </c>
      <c r="G2089" s="174">
        <v>46143</v>
      </c>
      <c r="H2089">
        <v>67383939</v>
      </c>
      <c r="I2089">
        <v>67383939</v>
      </c>
      <c r="O2089" s="174">
        <v>46143</v>
      </c>
      <c r="S2089" t="s">
        <v>5044</v>
      </c>
      <c r="T2089" s="178" t="s">
        <v>84</v>
      </c>
      <c r="U2089" t="s">
        <v>65</v>
      </c>
      <c r="V2089" t="e">
        <f>_xlfn.XLOOKUP(UTILIZADAS[[#This Row],[Contacto1]],Tabla2[phone_number_dialed],Tabla2[status_name],,0)</f>
        <v>#N/A</v>
      </c>
    </row>
    <row r="2090" spans="1:22">
      <c r="A2090" t="s">
        <v>4305</v>
      </c>
      <c r="B2090" t="s">
        <v>5045</v>
      </c>
      <c r="C2090" s="4">
        <v>365088760000</v>
      </c>
      <c r="D2090" t="s">
        <v>4305</v>
      </c>
      <c r="G2090" s="174">
        <v>46143</v>
      </c>
      <c r="H2090">
        <v>67394428</v>
      </c>
      <c r="I2090">
        <v>67394428</v>
      </c>
      <c r="O2090" s="174">
        <v>46143</v>
      </c>
      <c r="S2090" t="s">
        <v>5046</v>
      </c>
      <c r="T2090" s="178" t="s">
        <v>84</v>
      </c>
      <c r="U2090" t="s">
        <v>65</v>
      </c>
      <c r="V2090" t="e">
        <f>_xlfn.XLOOKUP(UTILIZADAS[[#This Row],[Contacto1]],Tabla2[phone_number_dialed],Tabla2[status_name],,0)</f>
        <v>#N/A</v>
      </c>
    </row>
    <row r="2091" spans="1:22">
      <c r="A2091" t="s">
        <v>4305</v>
      </c>
      <c r="B2091" t="s">
        <v>1486</v>
      </c>
      <c r="C2091" s="4">
        <v>249025170000</v>
      </c>
      <c r="D2091" t="s">
        <v>4305</v>
      </c>
      <c r="G2091" s="174">
        <v>46143</v>
      </c>
      <c r="H2091">
        <v>67410940</v>
      </c>
      <c r="I2091">
        <v>67410940</v>
      </c>
      <c r="O2091" s="174">
        <v>46143</v>
      </c>
      <c r="S2091" t="s">
        <v>1487</v>
      </c>
      <c r="T2091" s="178" t="s">
        <v>85</v>
      </c>
      <c r="U2091" t="s">
        <v>65</v>
      </c>
      <c r="V2091" t="e">
        <f>_xlfn.XLOOKUP(UTILIZADAS[[#This Row],[Contacto1]],Tabla2[phone_number_dialed],Tabla2[status_name],,0)</f>
        <v>#N/A</v>
      </c>
    </row>
    <row r="2092" spans="1:22">
      <c r="A2092" t="s">
        <v>4305</v>
      </c>
      <c r="B2092" t="s">
        <v>5047</v>
      </c>
      <c r="C2092" s="4">
        <v>316012930000</v>
      </c>
      <c r="D2092" t="s">
        <v>4305</v>
      </c>
      <c r="G2092" s="174">
        <v>46143</v>
      </c>
      <c r="H2092">
        <v>67418170</v>
      </c>
      <c r="I2092">
        <v>67418170</v>
      </c>
      <c r="O2092" s="174">
        <v>46143</v>
      </c>
      <c r="S2092" t="s">
        <v>5048</v>
      </c>
      <c r="T2092" s="178" t="s">
        <v>64</v>
      </c>
      <c r="U2092" t="s">
        <v>65</v>
      </c>
      <c r="V2092" t="e">
        <f>_xlfn.XLOOKUP(UTILIZADAS[[#This Row],[Contacto1]],Tabla2[phone_number_dialed],Tabla2[status_name],,0)</f>
        <v>#N/A</v>
      </c>
    </row>
    <row r="2093" spans="1:22">
      <c r="A2093" t="s">
        <v>4305</v>
      </c>
      <c r="B2093" t="s">
        <v>4226</v>
      </c>
      <c r="C2093" s="4">
        <v>364039060000</v>
      </c>
      <c r="D2093" t="s">
        <v>4305</v>
      </c>
      <c r="G2093" s="174">
        <v>46143</v>
      </c>
      <c r="H2093">
        <v>67430506</v>
      </c>
      <c r="I2093">
        <v>67430506</v>
      </c>
      <c r="O2093" s="174">
        <v>46143</v>
      </c>
      <c r="S2093" t="s">
        <v>3853</v>
      </c>
      <c r="T2093" s="178" t="s">
        <v>64</v>
      </c>
      <c r="U2093" t="s">
        <v>65</v>
      </c>
      <c r="V2093" t="e">
        <f>_xlfn.XLOOKUP(UTILIZADAS[[#This Row],[Contacto1]],Tabla2[phone_number_dialed],Tabla2[status_name],,0)</f>
        <v>#N/A</v>
      </c>
    </row>
    <row r="2094" spans="1:22">
      <c r="A2094" t="s">
        <v>4305</v>
      </c>
      <c r="B2094" t="s">
        <v>1390</v>
      </c>
      <c r="C2094" s="4">
        <v>352371680000</v>
      </c>
      <c r="D2094" t="s">
        <v>4305</v>
      </c>
      <c r="G2094" s="174">
        <v>46143</v>
      </c>
      <c r="H2094">
        <v>67433978</v>
      </c>
      <c r="I2094">
        <v>67433978</v>
      </c>
      <c r="O2094" s="174">
        <v>46143</v>
      </c>
      <c r="S2094" t="s">
        <v>1391</v>
      </c>
      <c r="T2094" s="178" t="s">
        <v>64</v>
      </c>
      <c r="U2094" t="s">
        <v>65</v>
      </c>
      <c r="V2094" t="e">
        <f>_xlfn.XLOOKUP(UTILIZADAS[[#This Row],[Contacto1]],Tabla2[phone_number_dialed],Tabla2[status_name],,0)</f>
        <v>#N/A</v>
      </c>
    </row>
    <row r="2095" spans="1:22">
      <c r="A2095" t="s">
        <v>4305</v>
      </c>
      <c r="B2095" t="s">
        <v>5049</v>
      </c>
      <c r="C2095" s="4">
        <v>260319800000</v>
      </c>
      <c r="D2095" t="s">
        <v>4305</v>
      </c>
      <c r="G2095" s="174">
        <v>46143</v>
      </c>
      <c r="H2095">
        <v>67435533</v>
      </c>
      <c r="I2095">
        <v>67435533</v>
      </c>
      <c r="O2095" s="174">
        <v>46143</v>
      </c>
      <c r="S2095" t="s">
        <v>5003</v>
      </c>
      <c r="T2095" s="178" t="s">
        <v>64</v>
      </c>
      <c r="U2095" t="s">
        <v>65</v>
      </c>
      <c r="V2095" t="e">
        <f>_xlfn.XLOOKUP(UTILIZADAS[[#This Row],[Contacto1]],Tabla2[phone_number_dialed],Tabla2[status_name],,0)</f>
        <v>#N/A</v>
      </c>
    </row>
    <row r="2096" spans="1:22">
      <c r="A2096" t="s">
        <v>4305</v>
      </c>
      <c r="B2096" t="s">
        <v>1194</v>
      </c>
      <c r="C2096" s="4">
        <v>358385390000</v>
      </c>
      <c r="D2096" t="s">
        <v>4305</v>
      </c>
      <c r="G2096" s="174">
        <v>46143</v>
      </c>
      <c r="H2096">
        <v>67447725</v>
      </c>
      <c r="I2096">
        <v>67447725</v>
      </c>
      <c r="O2096" s="174">
        <v>46143</v>
      </c>
      <c r="S2096" t="s">
        <v>1195</v>
      </c>
      <c r="T2096" s="178" t="s">
        <v>64</v>
      </c>
      <c r="U2096" t="s">
        <v>65</v>
      </c>
      <c r="V2096" t="e">
        <f>_xlfn.XLOOKUP(UTILIZADAS[[#This Row],[Contacto1]],Tabla2[phone_number_dialed],Tabla2[status_name],,0)</f>
        <v>#N/A</v>
      </c>
    </row>
    <row r="2097" spans="1:22">
      <c r="A2097" t="s">
        <v>4305</v>
      </c>
      <c r="B2097" t="s">
        <v>533</v>
      </c>
      <c r="C2097" s="4">
        <v>357317130000</v>
      </c>
      <c r="D2097" t="s">
        <v>4305</v>
      </c>
      <c r="G2097" s="174">
        <v>46143</v>
      </c>
      <c r="H2097">
        <v>67450828</v>
      </c>
      <c r="I2097">
        <v>67450828</v>
      </c>
      <c r="O2097" s="174">
        <v>46143</v>
      </c>
      <c r="S2097" t="s">
        <v>534</v>
      </c>
      <c r="T2097" t="s">
        <v>64</v>
      </c>
      <c r="U2097" t="s">
        <v>593</v>
      </c>
      <c r="V2097" t="e">
        <f>_xlfn.XLOOKUP(UTILIZADAS[[#This Row],[Contacto1]],Tabla2[phone_number_dialed],Tabla2[status_name],,0)</f>
        <v>#N/A</v>
      </c>
    </row>
    <row r="2098" spans="1:22">
      <c r="A2098" t="s">
        <v>4305</v>
      </c>
      <c r="B2098" t="s">
        <v>4185</v>
      </c>
      <c r="C2098" s="4">
        <v>359346870000</v>
      </c>
      <c r="D2098" t="s">
        <v>4305</v>
      </c>
      <c r="G2098" s="174">
        <v>46143</v>
      </c>
      <c r="H2098">
        <v>67453214</v>
      </c>
      <c r="I2098">
        <v>67453214</v>
      </c>
      <c r="O2098" s="174">
        <v>46143</v>
      </c>
      <c r="S2098" t="s">
        <v>262</v>
      </c>
      <c r="T2098" s="178" t="s">
        <v>64</v>
      </c>
      <c r="U2098" t="s">
        <v>65</v>
      </c>
      <c r="V2098" t="e">
        <f>_xlfn.XLOOKUP(UTILIZADAS[[#This Row],[Contacto1]],Tabla2[phone_number_dialed],Tabla2[status_name],,0)</f>
        <v>#N/A</v>
      </c>
    </row>
    <row r="2099" spans="1:22">
      <c r="A2099" t="s">
        <v>4305</v>
      </c>
      <c r="B2099" t="s">
        <v>5050</v>
      </c>
      <c r="C2099" s="4">
        <v>362061040000</v>
      </c>
      <c r="D2099" t="s">
        <v>4305</v>
      </c>
      <c r="G2099" s="174">
        <v>46143</v>
      </c>
      <c r="H2099">
        <v>67455177</v>
      </c>
      <c r="I2099">
        <v>67455177</v>
      </c>
      <c r="O2099" s="174">
        <v>46143</v>
      </c>
      <c r="S2099" t="s">
        <v>5051</v>
      </c>
      <c r="T2099" s="178" t="s">
        <v>64</v>
      </c>
      <c r="U2099" t="s">
        <v>65</v>
      </c>
      <c r="V2099" t="e">
        <f>_xlfn.XLOOKUP(UTILIZADAS[[#This Row],[Contacto1]],Tabla2[phone_number_dialed],Tabla2[status_name],,0)</f>
        <v>#N/A</v>
      </c>
    </row>
    <row r="2100" spans="1:22">
      <c r="A2100" t="s">
        <v>4305</v>
      </c>
      <c r="B2100" t="s">
        <v>2244</v>
      </c>
      <c r="C2100" s="4">
        <v>368029950000</v>
      </c>
      <c r="D2100" t="s">
        <v>4305</v>
      </c>
      <c r="G2100" s="174">
        <v>46143</v>
      </c>
      <c r="H2100">
        <v>67456777</v>
      </c>
      <c r="I2100">
        <v>67456777</v>
      </c>
      <c r="O2100" s="174">
        <v>46143</v>
      </c>
      <c r="S2100" t="s">
        <v>3783</v>
      </c>
      <c r="T2100" s="178" t="s">
        <v>64</v>
      </c>
      <c r="U2100" t="s">
        <v>65</v>
      </c>
      <c r="V2100" t="e">
        <f>_xlfn.XLOOKUP(UTILIZADAS[[#This Row],[Contacto1]],Tabla2[phone_number_dialed],Tabla2[status_name],,0)</f>
        <v>#N/A</v>
      </c>
    </row>
    <row r="2101" spans="1:22">
      <c r="A2101" t="s">
        <v>4305</v>
      </c>
      <c r="B2101" t="s">
        <v>4168</v>
      </c>
      <c r="C2101" s="4">
        <v>369024060000</v>
      </c>
      <c r="D2101" t="s">
        <v>4305</v>
      </c>
      <c r="G2101" s="174">
        <v>46143</v>
      </c>
      <c r="H2101">
        <v>67464275</v>
      </c>
      <c r="I2101">
        <v>67464275</v>
      </c>
      <c r="O2101" s="174">
        <v>46143</v>
      </c>
      <c r="S2101" t="s">
        <v>3735</v>
      </c>
      <c r="T2101" s="178" t="s">
        <v>85</v>
      </c>
      <c r="U2101" t="s">
        <v>65</v>
      </c>
      <c r="V2101" t="e">
        <f>_xlfn.XLOOKUP(UTILIZADAS[[#This Row],[Contacto1]],Tabla2[phone_number_dialed],Tabla2[status_name],,0)</f>
        <v>#N/A</v>
      </c>
    </row>
    <row r="2102" spans="1:22">
      <c r="A2102" t="s">
        <v>4305</v>
      </c>
      <c r="B2102" t="s">
        <v>4245</v>
      </c>
      <c r="C2102" s="4">
        <v>366041300000</v>
      </c>
      <c r="D2102" t="s">
        <v>4305</v>
      </c>
      <c r="G2102" s="174">
        <v>46143</v>
      </c>
      <c r="H2102">
        <v>67465348</v>
      </c>
      <c r="I2102">
        <v>67465348</v>
      </c>
      <c r="O2102" s="174">
        <v>46143</v>
      </c>
      <c r="S2102" t="s">
        <v>3886</v>
      </c>
      <c r="T2102" s="178" t="s">
        <v>64</v>
      </c>
      <c r="U2102" t="s">
        <v>65</v>
      </c>
      <c r="V2102" t="e">
        <f>_xlfn.XLOOKUP(UTILIZADAS[[#This Row],[Contacto1]],Tabla2[phone_number_dialed],Tabla2[status_name],,0)</f>
        <v>#N/A</v>
      </c>
    </row>
    <row r="2103" spans="1:22">
      <c r="A2103" t="s">
        <v>4305</v>
      </c>
      <c r="B2103" t="s">
        <v>1478</v>
      </c>
      <c r="C2103" s="4">
        <v>353362830000</v>
      </c>
      <c r="D2103" t="s">
        <v>4305</v>
      </c>
      <c r="G2103" s="174">
        <v>46143</v>
      </c>
      <c r="H2103">
        <v>67472824</v>
      </c>
      <c r="I2103">
        <v>67472824</v>
      </c>
      <c r="O2103" s="174">
        <v>46143</v>
      </c>
      <c r="S2103" t="s">
        <v>1479</v>
      </c>
      <c r="T2103" s="178" t="s">
        <v>64</v>
      </c>
      <c r="U2103" t="s">
        <v>65</v>
      </c>
      <c r="V2103" t="e">
        <f>_xlfn.XLOOKUP(UTILIZADAS[[#This Row],[Contacto1]],Tabla2[phone_number_dialed],Tabla2[status_name],,0)</f>
        <v>#N/A</v>
      </c>
    </row>
    <row r="2104" spans="1:22">
      <c r="A2104" t="s">
        <v>4305</v>
      </c>
      <c r="B2104" t="s">
        <v>4243</v>
      </c>
      <c r="C2104" s="4">
        <v>369039810000</v>
      </c>
      <c r="D2104" t="s">
        <v>4305</v>
      </c>
      <c r="G2104" s="174">
        <v>46143</v>
      </c>
      <c r="H2104">
        <v>67477868</v>
      </c>
      <c r="I2104">
        <v>67477868</v>
      </c>
      <c r="O2104" s="174">
        <v>46143</v>
      </c>
      <c r="S2104" t="s">
        <v>3883</v>
      </c>
      <c r="T2104" s="178" t="s">
        <v>64</v>
      </c>
      <c r="U2104" t="s">
        <v>65</v>
      </c>
      <c r="V2104" t="e">
        <f>_xlfn.XLOOKUP(UTILIZADAS[[#This Row],[Contacto1]],Tabla2[phone_number_dialed],Tabla2[status_name],,0)</f>
        <v>#N/A</v>
      </c>
    </row>
    <row r="2105" spans="1:22">
      <c r="A2105" t="s">
        <v>4305</v>
      </c>
      <c r="B2105" t="s">
        <v>5052</v>
      </c>
      <c r="C2105" s="4">
        <v>312003050000</v>
      </c>
      <c r="D2105" t="s">
        <v>4305</v>
      </c>
      <c r="G2105" s="174">
        <v>46143</v>
      </c>
      <c r="H2105">
        <v>67489669</v>
      </c>
      <c r="I2105">
        <v>67489669</v>
      </c>
      <c r="O2105" s="174">
        <v>46143</v>
      </c>
      <c r="S2105" t="s">
        <v>5053</v>
      </c>
      <c r="T2105" s="178" t="s">
        <v>64</v>
      </c>
      <c r="U2105" t="s">
        <v>65</v>
      </c>
      <c r="V2105" t="e">
        <f>_xlfn.XLOOKUP(UTILIZADAS[[#This Row],[Contacto1]],Tabla2[phone_number_dialed],Tabla2[status_name],,0)</f>
        <v>#N/A</v>
      </c>
    </row>
    <row r="2106" spans="1:22">
      <c r="A2106" t="s">
        <v>4305</v>
      </c>
      <c r="B2106" t="s">
        <v>5054</v>
      </c>
      <c r="C2106" s="4">
        <v>351358960000</v>
      </c>
      <c r="D2106" t="s">
        <v>4305</v>
      </c>
      <c r="G2106" s="174">
        <v>46143</v>
      </c>
      <c r="H2106">
        <v>67505466</v>
      </c>
      <c r="I2106">
        <v>67505466</v>
      </c>
      <c r="O2106" s="174">
        <v>46143</v>
      </c>
      <c r="S2106" t="s">
        <v>5055</v>
      </c>
      <c r="T2106" t="s">
        <v>64</v>
      </c>
      <c r="U2106" t="s">
        <v>4319</v>
      </c>
      <c r="V2106" t="e">
        <f>_xlfn.XLOOKUP(UTILIZADAS[[#This Row],[Contacto1]],Tabla2[phone_number_dialed],Tabla2[status_name],,0)</f>
        <v>#N/A</v>
      </c>
    </row>
    <row r="2107" spans="1:22">
      <c r="A2107" t="s">
        <v>4305</v>
      </c>
      <c r="B2107" t="s">
        <v>5056</v>
      </c>
      <c r="C2107" s="4">
        <v>353373710000</v>
      </c>
      <c r="D2107" t="s">
        <v>4305</v>
      </c>
      <c r="G2107" s="174">
        <v>46143</v>
      </c>
      <c r="H2107">
        <v>67506686</v>
      </c>
      <c r="I2107">
        <v>67506686</v>
      </c>
      <c r="O2107" s="174">
        <v>46143</v>
      </c>
      <c r="S2107" t="s">
        <v>5057</v>
      </c>
      <c r="T2107" t="s">
        <v>64</v>
      </c>
      <c r="U2107" t="s">
        <v>4319</v>
      </c>
      <c r="V2107" t="e">
        <f>_xlfn.XLOOKUP(UTILIZADAS[[#This Row],[Contacto1]],Tabla2[phone_number_dialed],Tabla2[status_name],,0)</f>
        <v>#N/A</v>
      </c>
    </row>
    <row r="2108" spans="1:22">
      <c r="A2108" t="s">
        <v>4305</v>
      </c>
      <c r="B2108" t="s">
        <v>4190</v>
      </c>
      <c r="C2108" s="4">
        <v>366027830000</v>
      </c>
      <c r="D2108" t="s">
        <v>4305</v>
      </c>
      <c r="G2108" s="174">
        <v>46143</v>
      </c>
      <c r="H2108">
        <v>67509647</v>
      </c>
      <c r="I2108">
        <v>67509647</v>
      </c>
      <c r="O2108" s="174">
        <v>46143</v>
      </c>
      <c r="S2108" t="s">
        <v>3771</v>
      </c>
      <c r="T2108" s="178" t="s">
        <v>84</v>
      </c>
      <c r="U2108" t="s">
        <v>65</v>
      </c>
      <c r="V2108" t="e">
        <f>_xlfn.XLOOKUP(UTILIZADAS[[#This Row],[Contacto1]],Tabla2[phone_number_dialed],Tabla2[status_name],,0)</f>
        <v>#N/A</v>
      </c>
    </row>
    <row r="2109" spans="1:22">
      <c r="A2109" t="s">
        <v>4305</v>
      </c>
      <c r="B2109" t="s">
        <v>5058</v>
      </c>
      <c r="C2109" s="4">
        <v>357305090000</v>
      </c>
      <c r="D2109" t="s">
        <v>4305</v>
      </c>
      <c r="G2109" s="174">
        <v>46143</v>
      </c>
      <c r="H2109">
        <v>67511407</v>
      </c>
      <c r="I2109">
        <v>67511407</v>
      </c>
      <c r="O2109" s="174">
        <v>46143</v>
      </c>
      <c r="S2109" t="s">
        <v>5059</v>
      </c>
      <c r="T2109" s="178" t="s">
        <v>64</v>
      </c>
      <c r="U2109" t="s">
        <v>65</v>
      </c>
      <c r="V2109" t="e">
        <f>_xlfn.XLOOKUP(UTILIZADAS[[#This Row],[Contacto1]],Tabla2[phone_number_dialed],Tabla2[status_name],,0)</f>
        <v>#N/A</v>
      </c>
    </row>
    <row r="2110" spans="1:22">
      <c r="A2110" t="s">
        <v>4305</v>
      </c>
      <c r="B2110" t="s">
        <v>5060</v>
      </c>
      <c r="C2110" s="4">
        <v>362081480000</v>
      </c>
      <c r="D2110" t="s">
        <v>4305</v>
      </c>
      <c r="G2110" s="174">
        <v>46143</v>
      </c>
      <c r="H2110">
        <v>67513331</v>
      </c>
      <c r="I2110">
        <v>67513331</v>
      </c>
      <c r="O2110" s="174">
        <v>46143</v>
      </c>
      <c r="S2110" t="s">
        <v>5061</v>
      </c>
      <c r="T2110" s="178" t="s">
        <v>64</v>
      </c>
      <c r="U2110" t="s">
        <v>65</v>
      </c>
      <c r="V2110" t="e">
        <f>_xlfn.XLOOKUP(UTILIZADAS[[#This Row],[Contacto1]],Tabla2[phone_number_dialed],Tabla2[status_name],,0)</f>
        <v>#N/A</v>
      </c>
    </row>
    <row r="2111" spans="1:22">
      <c r="A2111" t="s">
        <v>4305</v>
      </c>
      <c r="B2111" t="s">
        <v>5062</v>
      </c>
      <c r="C2111" s="4">
        <v>369028070000</v>
      </c>
      <c r="D2111" t="s">
        <v>4305</v>
      </c>
      <c r="G2111" s="174">
        <v>46143</v>
      </c>
      <c r="H2111">
        <v>67517061</v>
      </c>
      <c r="I2111">
        <v>67517061</v>
      </c>
      <c r="O2111" s="174">
        <v>46143</v>
      </c>
      <c r="S2111" t="s">
        <v>4297</v>
      </c>
      <c r="T2111" t="s">
        <v>64</v>
      </c>
      <c r="U2111" t="s">
        <v>4319</v>
      </c>
      <c r="V2111" t="e">
        <f>_xlfn.XLOOKUP(UTILIZADAS[[#This Row],[Contacto1]],Tabla2[phone_number_dialed],Tabla2[status_name],,0)</f>
        <v>#N/A</v>
      </c>
    </row>
    <row r="2112" spans="1:22">
      <c r="A2112" t="s">
        <v>4305</v>
      </c>
      <c r="B2112" t="s">
        <v>2283</v>
      </c>
      <c r="C2112" s="4">
        <v>361037260000</v>
      </c>
      <c r="D2112" t="s">
        <v>4305</v>
      </c>
      <c r="G2112" s="174">
        <v>46143</v>
      </c>
      <c r="H2112">
        <v>67517166</v>
      </c>
      <c r="I2112">
        <v>67517166</v>
      </c>
      <c r="O2112" s="174">
        <v>46143</v>
      </c>
      <c r="S2112" t="s">
        <v>3849</v>
      </c>
      <c r="T2112" s="178" t="s">
        <v>64</v>
      </c>
      <c r="U2112" t="s">
        <v>65</v>
      </c>
      <c r="V2112" t="e">
        <f>_xlfn.XLOOKUP(UTILIZADAS[[#This Row],[Contacto1]],Tabla2[phone_number_dialed],Tabla2[status_name],,0)</f>
        <v>#N/A</v>
      </c>
    </row>
    <row r="2113" spans="1:22">
      <c r="A2113" t="s">
        <v>4305</v>
      </c>
      <c r="B2113" t="s">
        <v>1230</v>
      </c>
      <c r="C2113" s="4">
        <v>357373380000</v>
      </c>
      <c r="D2113" t="s">
        <v>4305</v>
      </c>
      <c r="G2113" s="174">
        <v>46143</v>
      </c>
      <c r="H2113">
        <v>67527884</v>
      </c>
      <c r="I2113">
        <v>67527884</v>
      </c>
      <c r="O2113" s="174">
        <v>46143</v>
      </c>
      <c r="S2113" t="s">
        <v>1231</v>
      </c>
      <c r="T2113" s="178" t="s">
        <v>64</v>
      </c>
      <c r="U2113" t="s">
        <v>65</v>
      </c>
      <c r="V2113" t="e">
        <f>_xlfn.XLOOKUP(UTILIZADAS[[#This Row],[Contacto1]],Tabla2[phone_number_dialed],Tabla2[status_name],,0)</f>
        <v>#N/A</v>
      </c>
    </row>
    <row r="2114" spans="1:22">
      <c r="A2114" t="s">
        <v>4305</v>
      </c>
      <c r="B2114" t="s">
        <v>5063</v>
      </c>
      <c r="C2114" s="4">
        <v>365056880000</v>
      </c>
      <c r="D2114" t="s">
        <v>4305</v>
      </c>
      <c r="G2114" s="174">
        <v>46143</v>
      </c>
      <c r="H2114">
        <v>67529215</v>
      </c>
      <c r="I2114">
        <v>67529215</v>
      </c>
      <c r="O2114" s="174">
        <v>46143</v>
      </c>
      <c r="S2114" t="s">
        <v>5064</v>
      </c>
      <c r="T2114" s="178" t="s">
        <v>64</v>
      </c>
      <c r="U2114" t="s">
        <v>65</v>
      </c>
      <c r="V2114" t="e">
        <f>_xlfn.XLOOKUP(UTILIZADAS[[#This Row],[Contacto1]],Tabla2[phone_number_dialed],Tabla2[status_name],,0)</f>
        <v>#N/A</v>
      </c>
    </row>
    <row r="2115" spans="1:22">
      <c r="A2115" t="s">
        <v>4305</v>
      </c>
      <c r="B2115" t="s">
        <v>2301</v>
      </c>
      <c r="C2115" s="4">
        <v>369039440000</v>
      </c>
      <c r="D2115" t="s">
        <v>4305</v>
      </c>
      <c r="G2115" s="174">
        <v>46143</v>
      </c>
      <c r="H2115">
        <v>67542007</v>
      </c>
      <c r="I2115">
        <v>67542007</v>
      </c>
      <c r="O2115" s="174">
        <v>46143</v>
      </c>
      <c r="S2115" t="s">
        <v>3887</v>
      </c>
      <c r="T2115" s="178" t="s">
        <v>64</v>
      </c>
      <c r="U2115" t="s">
        <v>65</v>
      </c>
      <c r="V2115" t="e">
        <f>_xlfn.XLOOKUP(UTILIZADAS[[#This Row],[Contacto1]],Tabla2[phone_number_dialed],Tabla2[status_name],,0)</f>
        <v>#N/A</v>
      </c>
    </row>
    <row r="2116" spans="1:22">
      <c r="A2116" t="s">
        <v>4305</v>
      </c>
      <c r="B2116" t="s">
        <v>5065</v>
      </c>
      <c r="C2116" s="4">
        <v>367091720000</v>
      </c>
      <c r="D2116" t="s">
        <v>4305</v>
      </c>
      <c r="G2116" s="174">
        <v>46143</v>
      </c>
      <c r="H2116">
        <v>67548013</v>
      </c>
      <c r="I2116">
        <v>67548013</v>
      </c>
      <c r="O2116" s="174">
        <v>46143</v>
      </c>
      <c r="S2116" t="s">
        <v>5066</v>
      </c>
      <c r="T2116" s="178" t="s">
        <v>64</v>
      </c>
      <c r="U2116" t="s">
        <v>65</v>
      </c>
      <c r="V2116" t="e">
        <f>_xlfn.XLOOKUP(UTILIZADAS[[#This Row],[Contacto1]],Tabla2[phone_number_dialed],Tabla2[status_name],,0)</f>
        <v>#N/A</v>
      </c>
    </row>
    <row r="2117" spans="1:22">
      <c r="A2117" t="s">
        <v>4305</v>
      </c>
      <c r="B2117" t="s">
        <v>5067</v>
      </c>
      <c r="C2117" s="4">
        <v>367053310000</v>
      </c>
      <c r="D2117" t="s">
        <v>4305</v>
      </c>
      <c r="G2117" s="174">
        <v>46143</v>
      </c>
      <c r="H2117">
        <v>67549384</v>
      </c>
      <c r="I2117">
        <v>67549384</v>
      </c>
      <c r="O2117" s="174">
        <v>46143</v>
      </c>
      <c r="S2117" t="s">
        <v>5068</v>
      </c>
      <c r="T2117" s="178" t="s">
        <v>64</v>
      </c>
      <c r="U2117" t="s">
        <v>65</v>
      </c>
      <c r="V2117" t="e">
        <f>_xlfn.XLOOKUP(UTILIZADAS[[#This Row],[Contacto1]],Tabla2[phone_number_dialed],Tabla2[status_name],,0)</f>
        <v>#N/A</v>
      </c>
    </row>
    <row r="2118" spans="1:22">
      <c r="A2118" t="s">
        <v>4305</v>
      </c>
      <c r="B2118" t="s">
        <v>5069</v>
      </c>
      <c r="C2118" s="4">
        <v>368080700000</v>
      </c>
      <c r="D2118" t="s">
        <v>4305</v>
      </c>
      <c r="G2118" s="174">
        <v>46143</v>
      </c>
      <c r="H2118">
        <v>67555828</v>
      </c>
      <c r="I2118">
        <v>67555828</v>
      </c>
      <c r="O2118" s="174">
        <v>46143</v>
      </c>
      <c r="S2118" t="s">
        <v>5070</v>
      </c>
      <c r="T2118" s="178" t="s">
        <v>64</v>
      </c>
      <c r="U2118" t="s">
        <v>65</v>
      </c>
      <c r="V2118" t="e">
        <f>_xlfn.XLOOKUP(UTILIZADAS[[#This Row],[Contacto1]],Tabla2[phone_number_dialed],Tabla2[status_name],,0)</f>
        <v>#N/A</v>
      </c>
    </row>
    <row r="2119" spans="1:22">
      <c r="A2119" t="s">
        <v>4305</v>
      </c>
      <c r="B2119" t="s">
        <v>5071</v>
      </c>
      <c r="C2119" s="4">
        <v>365088000000</v>
      </c>
      <c r="D2119" t="s">
        <v>4305</v>
      </c>
      <c r="G2119" s="174">
        <v>46143</v>
      </c>
      <c r="H2119">
        <v>67560097</v>
      </c>
      <c r="I2119">
        <v>67560097</v>
      </c>
      <c r="O2119" s="174">
        <v>46143</v>
      </c>
      <c r="S2119" t="s">
        <v>5072</v>
      </c>
      <c r="T2119" s="178" t="s">
        <v>84</v>
      </c>
      <c r="U2119" t="s">
        <v>65</v>
      </c>
      <c r="V2119" t="e">
        <f>_xlfn.XLOOKUP(UTILIZADAS[[#This Row],[Contacto1]],Tabla2[phone_number_dialed],Tabla2[status_name],,0)</f>
        <v>#N/A</v>
      </c>
    </row>
    <row r="2120" spans="1:22">
      <c r="A2120" t="s">
        <v>4305</v>
      </c>
      <c r="B2120" t="s">
        <v>5073</v>
      </c>
      <c r="C2120" s="4">
        <v>354383320000</v>
      </c>
      <c r="D2120" t="s">
        <v>4305</v>
      </c>
      <c r="G2120" s="174">
        <v>46143</v>
      </c>
      <c r="H2120">
        <v>67566693</v>
      </c>
      <c r="I2120">
        <v>67566693</v>
      </c>
      <c r="O2120" s="174">
        <v>46143</v>
      </c>
      <c r="S2120">
        <v>180126738</v>
      </c>
      <c r="T2120" t="s">
        <v>84</v>
      </c>
      <c r="U2120" t="s">
        <v>4319</v>
      </c>
      <c r="V2120" t="e">
        <f>_xlfn.XLOOKUP(UTILIZADAS[[#This Row],[Contacto1]],Tabla2[phone_number_dialed],Tabla2[status_name],,0)</f>
        <v>#N/A</v>
      </c>
    </row>
    <row r="2121" spans="1:22">
      <c r="A2121" t="s">
        <v>4305</v>
      </c>
      <c r="B2121" t="s">
        <v>471</v>
      </c>
      <c r="C2121" s="4">
        <v>358369450000</v>
      </c>
      <c r="D2121" t="s">
        <v>4305</v>
      </c>
      <c r="G2121" s="174">
        <v>46143</v>
      </c>
      <c r="H2121">
        <v>67574331</v>
      </c>
      <c r="I2121">
        <v>67574331</v>
      </c>
      <c r="O2121" s="174">
        <v>46143</v>
      </c>
      <c r="S2121" t="s">
        <v>472</v>
      </c>
      <c r="T2121" t="s">
        <v>64</v>
      </c>
      <c r="U2121" t="s">
        <v>593</v>
      </c>
      <c r="V2121" t="e">
        <f>_xlfn.XLOOKUP(UTILIZADAS[[#This Row],[Contacto1]],Tabla2[phone_number_dialed],Tabla2[status_name],,0)</f>
        <v>#N/A</v>
      </c>
    </row>
    <row r="2122" spans="1:22">
      <c r="A2122" t="s">
        <v>4305</v>
      </c>
      <c r="B2122" t="s">
        <v>5074</v>
      </c>
      <c r="C2122" s="4">
        <v>203065320000</v>
      </c>
      <c r="D2122" t="s">
        <v>4305</v>
      </c>
      <c r="G2122" s="174">
        <v>46143</v>
      </c>
      <c r="H2122">
        <v>67574925</v>
      </c>
      <c r="I2122">
        <v>67574925</v>
      </c>
      <c r="O2122" s="174">
        <v>46143</v>
      </c>
      <c r="S2122" t="s">
        <v>5075</v>
      </c>
      <c r="T2122" s="178" t="s">
        <v>64</v>
      </c>
      <c r="U2122" t="s">
        <v>65</v>
      </c>
      <c r="V2122" t="e">
        <f>_xlfn.XLOOKUP(UTILIZADAS[[#This Row],[Contacto1]],Tabla2[phone_number_dialed],Tabla2[status_name],,0)</f>
        <v>#N/A</v>
      </c>
    </row>
    <row r="2123" spans="1:22">
      <c r="A2123" t="s">
        <v>4305</v>
      </c>
      <c r="B2123" t="s">
        <v>5076</v>
      </c>
      <c r="C2123" s="4">
        <v>365049820000</v>
      </c>
      <c r="D2123" t="s">
        <v>4305</v>
      </c>
      <c r="G2123" s="174">
        <v>46143</v>
      </c>
      <c r="H2123">
        <v>67576042</v>
      </c>
      <c r="I2123">
        <v>67576042</v>
      </c>
      <c r="O2123" s="174">
        <v>46143</v>
      </c>
      <c r="S2123" t="s">
        <v>5077</v>
      </c>
      <c r="T2123" s="178" t="s">
        <v>64</v>
      </c>
      <c r="U2123" t="s">
        <v>65</v>
      </c>
      <c r="V2123" t="e">
        <f>_xlfn.XLOOKUP(UTILIZADAS[[#This Row],[Contacto1]],Tabla2[phone_number_dialed],Tabla2[status_name],,0)</f>
        <v>#N/A</v>
      </c>
    </row>
    <row r="2124" spans="1:22">
      <c r="A2124" t="s">
        <v>4305</v>
      </c>
      <c r="B2124" t="s">
        <v>5078</v>
      </c>
      <c r="C2124" s="4">
        <v>283006560000</v>
      </c>
      <c r="D2124" t="s">
        <v>4305</v>
      </c>
      <c r="G2124" s="174">
        <v>46143</v>
      </c>
      <c r="H2124">
        <v>67580009</v>
      </c>
      <c r="I2124">
        <v>67580009</v>
      </c>
      <c r="O2124" s="174">
        <v>46143</v>
      </c>
      <c r="S2124" t="s">
        <v>5079</v>
      </c>
      <c r="T2124" s="178" t="s">
        <v>64</v>
      </c>
      <c r="U2124" t="s">
        <v>65</v>
      </c>
      <c r="V2124" t="e">
        <f>_xlfn.XLOOKUP(UTILIZADAS[[#This Row],[Contacto1]],Tabla2[phone_number_dialed],Tabla2[status_name],,0)</f>
        <v>#N/A</v>
      </c>
    </row>
    <row r="2125" spans="1:22">
      <c r="A2125" t="s">
        <v>4305</v>
      </c>
      <c r="B2125" t="s">
        <v>4120</v>
      </c>
      <c r="C2125" s="4">
        <v>353383810000</v>
      </c>
      <c r="D2125" t="s">
        <v>4305</v>
      </c>
      <c r="G2125" s="174">
        <v>46143</v>
      </c>
      <c r="H2125">
        <v>67592709</v>
      </c>
      <c r="I2125">
        <v>67592709</v>
      </c>
      <c r="O2125" s="174">
        <v>46143</v>
      </c>
      <c r="S2125" t="s">
        <v>3642</v>
      </c>
      <c r="T2125" s="178" t="s">
        <v>64</v>
      </c>
      <c r="U2125" t="s">
        <v>65</v>
      </c>
      <c r="V2125" t="e">
        <f>_xlfn.XLOOKUP(UTILIZADAS[[#This Row],[Contacto1]],Tabla2[phone_number_dialed],Tabla2[status_name],,0)</f>
        <v>#N/A</v>
      </c>
    </row>
    <row r="2126" spans="1:22">
      <c r="A2126" t="s">
        <v>4305</v>
      </c>
      <c r="B2126" t="s">
        <v>5080</v>
      </c>
      <c r="C2126" s="4">
        <v>362001830000</v>
      </c>
      <c r="D2126" t="s">
        <v>4305</v>
      </c>
      <c r="G2126" s="174">
        <v>46143</v>
      </c>
      <c r="H2126">
        <v>67600721</v>
      </c>
      <c r="I2126">
        <v>67600721</v>
      </c>
      <c r="O2126" s="174">
        <v>46143</v>
      </c>
      <c r="S2126" t="s">
        <v>5081</v>
      </c>
      <c r="T2126" t="s">
        <v>64</v>
      </c>
      <c r="U2126" t="s">
        <v>4319</v>
      </c>
      <c r="V2126" t="e">
        <f>_xlfn.XLOOKUP(UTILIZADAS[[#This Row],[Contacto1]],Tabla2[phone_number_dialed],Tabla2[status_name],,0)</f>
        <v>#N/A</v>
      </c>
    </row>
    <row r="2127" spans="1:22">
      <c r="A2127" t="s">
        <v>4305</v>
      </c>
      <c r="B2127" t="s">
        <v>5082</v>
      </c>
      <c r="C2127" s="4">
        <v>363056960000</v>
      </c>
      <c r="D2127" t="s">
        <v>4305</v>
      </c>
      <c r="G2127" s="174">
        <v>46143</v>
      </c>
      <c r="H2127">
        <v>67630142</v>
      </c>
      <c r="I2127">
        <v>67630142</v>
      </c>
      <c r="O2127" s="174">
        <v>46143</v>
      </c>
      <c r="S2127" t="s">
        <v>5083</v>
      </c>
      <c r="T2127" s="178" t="s">
        <v>64</v>
      </c>
      <c r="U2127" t="s">
        <v>65</v>
      </c>
      <c r="V2127" t="e">
        <f>_xlfn.XLOOKUP(UTILIZADAS[[#This Row],[Contacto1]],Tabla2[phone_number_dialed],Tabla2[status_name],,0)</f>
        <v>#N/A</v>
      </c>
    </row>
    <row r="2128" spans="1:22">
      <c r="A2128" t="s">
        <v>4305</v>
      </c>
      <c r="B2128" t="s">
        <v>5084</v>
      </c>
      <c r="C2128" s="4">
        <v>366070150000</v>
      </c>
      <c r="D2128" t="s">
        <v>4305</v>
      </c>
      <c r="G2128" s="174">
        <v>46143</v>
      </c>
      <c r="H2128">
        <v>67631318</v>
      </c>
      <c r="I2128">
        <v>67631318</v>
      </c>
      <c r="O2128" s="174">
        <v>46143</v>
      </c>
      <c r="S2128" t="s">
        <v>5085</v>
      </c>
      <c r="T2128" s="178" t="s">
        <v>64</v>
      </c>
      <c r="U2128" t="s">
        <v>65</v>
      </c>
      <c r="V2128" t="e">
        <f>_xlfn.XLOOKUP(UTILIZADAS[[#This Row],[Contacto1]],Tabla2[phone_number_dialed],Tabla2[status_name],,0)</f>
        <v>#N/A</v>
      </c>
    </row>
    <row r="2129" spans="1:22">
      <c r="A2129" t="s">
        <v>4305</v>
      </c>
      <c r="B2129" t="s">
        <v>5086</v>
      </c>
      <c r="C2129" s="4">
        <v>364075570000</v>
      </c>
      <c r="D2129" t="s">
        <v>4305</v>
      </c>
      <c r="G2129" s="174">
        <v>46143</v>
      </c>
      <c r="H2129">
        <v>67666967</v>
      </c>
      <c r="I2129">
        <v>67666967</v>
      </c>
      <c r="O2129" s="174">
        <v>46143</v>
      </c>
      <c r="S2129" t="s">
        <v>5087</v>
      </c>
      <c r="T2129" s="178" t="s">
        <v>64</v>
      </c>
      <c r="U2129" t="s">
        <v>65</v>
      </c>
      <c r="V2129" t="e">
        <f>_xlfn.XLOOKUP(UTILIZADAS[[#This Row],[Contacto1]],Tabla2[phone_number_dialed],Tabla2[status_name],,0)</f>
        <v>#N/A</v>
      </c>
    </row>
    <row r="2130" spans="1:22">
      <c r="A2130" t="s">
        <v>4305</v>
      </c>
      <c r="B2130" t="s">
        <v>2231</v>
      </c>
      <c r="C2130" s="4">
        <v>356184570000</v>
      </c>
      <c r="D2130" t="s">
        <v>4305</v>
      </c>
      <c r="G2130" s="174">
        <v>46143</v>
      </c>
      <c r="H2130">
        <v>67668769</v>
      </c>
      <c r="I2130">
        <v>67668769</v>
      </c>
      <c r="O2130" s="174">
        <v>46143</v>
      </c>
      <c r="S2130" t="s">
        <v>3755</v>
      </c>
      <c r="T2130" s="178" t="s">
        <v>64</v>
      </c>
      <c r="U2130" t="s">
        <v>65</v>
      </c>
      <c r="V2130" t="e">
        <f>_xlfn.XLOOKUP(UTILIZADAS[[#This Row],[Contacto1]],Tabla2[phone_number_dialed],Tabla2[status_name],,0)</f>
        <v>#N/A</v>
      </c>
    </row>
    <row r="2131" spans="1:22">
      <c r="A2131" t="s">
        <v>4305</v>
      </c>
      <c r="B2131" t="s">
        <v>5088</v>
      </c>
      <c r="C2131" s="4">
        <v>367084580000</v>
      </c>
      <c r="D2131" t="s">
        <v>4305</v>
      </c>
      <c r="G2131" s="174">
        <v>46143</v>
      </c>
      <c r="H2131">
        <v>67669261</v>
      </c>
      <c r="I2131">
        <v>67669261</v>
      </c>
      <c r="O2131" s="174">
        <v>46143</v>
      </c>
      <c r="S2131" t="s">
        <v>5089</v>
      </c>
      <c r="T2131" s="178" t="s">
        <v>64</v>
      </c>
      <c r="U2131" t="s">
        <v>65</v>
      </c>
      <c r="V2131" t="e">
        <f>_xlfn.XLOOKUP(UTILIZADAS[[#This Row],[Contacto1]],Tabla2[phone_number_dialed],Tabla2[status_name],,0)</f>
        <v>#N/A</v>
      </c>
    </row>
    <row r="2132" spans="1:22">
      <c r="A2132" t="s">
        <v>4305</v>
      </c>
      <c r="B2132" t="s">
        <v>5090</v>
      </c>
      <c r="C2132" s="4">
        <v>369091120000</v>
      </c>
      <c r="D2132" t="s">
        <v>4305</v>
      </c>
      <c r="G2132" s="174">
        <v>46143</v>
      </c>
      <c r="H2132">
        <v>67678843</v>
      </c>
      <c r="I2132">
        <v>67678843</v>
      </c>
      <c r="O2132" s="174">
        <v>46143</v>
      </c>
      <c r="S2132" t="s">
        <v>5091</v>
      </c>
      <c r="T2132" s="178" t="s">
        <v>64</v>
      </c>
      <c r="U2132" t="s">
        <v>65</v>
      </c>
      <c r="V2132" t="e">
        <f>_xlfn.XLOOKUP(UTILIZADAS[[#This Row],[Contacto1]],Tabla2[phone_number_dialed],Tabla2[status_name],,0)</f>
        <v>#N/A</v>
      </c>
    </row>
    <row r="2133" spans="1:22">
      <c r="A2133" t="s">
        <v>4305</v>
      </c>
      <c r="B2133" t="s">
        <v>362</v>
      </c>
      <c r="C2133" s="4">
        <v>353370310000</v>
      </c>
      <c r="D2133" t="s">
        <v>4305</v>
      </c>
      <c r="G2133" s="174">
        <v>46143</v>
      </c>
      <c r="H2133">
        <v>67680989</v>
      </c>
      <c r="I2133">
        <v>67680989</v>
      </c>
      <c r="O2133" s="174">
        <v>46143</v>
      </c>
      <c r="S2133" t="s">
        <v>363</v>
      </c>
      <c r="T2133" t="s">
        <v>84</v>
      </c>
      <c r="U2133" t="s">
        <v>593</v>
      </c>
      <c r="V2133" t="e">
        <f>_xlfn.XLOOKUP(UTILIZADAS[[#This Row],[Contacto1]],Tabla2[phone_number_dialed],Tabla2[status_name],,0)</f>
        <v>#N/A</v>
      </c>
    </row>
    <row r="2134" spans="1:22">
      <c r="A2134" t="s">
        <v>4305</v>
      </c>
      <c r="B2134" t="s">
        <v>5092</v>
      </c>
      <c r="C2134" s="4">
        <v>369020630000</v>
      </c>
      <c r="D2134" t="s">
        <v>4305</v>
      </c>
      <c r="G2134" s="174">
        <v>46143</v>
      </c>
      <c r="H2134">
        <v>67701108</v>
      </c>
      <c r="I2134">
        <v>67701108</v>
      </c>
      <c r="O2134" s="174">
        <v>46143</v>
      </c>
      <c r="S2134" t="s">
        <v>5093</v>
      </c>
      <c r="T2134" t="s">
        <v>64</v>
      </c>
      <c r="U2134" t="s">
        <v>4319</v>
      </c>
      <c r="V2134" t="e">
        <f>_xlfn.XLOOKUP(UTILIZADAS[[#This Row],[Contacto1]],Tabla2[phone_number_dialed],Tabla2[status_name],,0)</f>
        <v>#N/A</v>
      </c>
    </row>
    <row r="2135" spans="1:22">
      <c r="A2135" t="s">
        <v>4305</v>
      </c>
      <c r="B2135" t="s">
        <v>5094</v>
      </c>
      <c r="C2135" s="4">
        <v>367084970000</v>
      </c>
      <c r="D2135" t="s">
        <v>4305</v>
      </c>
      <c r="G2135" s="174">
        <v>46143</v>
      </c>
      <c r="H2135">
        <v>67726718</v>
      </c>
      <c r="I2135">
        <v>67726718</v>
      </c>
      <c r="O2135" s="174">
        <v>46143</v>
      </c>
      <c r="S2135" t="s">
        <v>5095</v>
      </c>
      <c r="T2135" s="178" t="s">
        <v>64</v>
      </c>
      <c r="U2135" t="s">
        <v>65</v>
      </c>
      <c r="V2135" t="e">
        <f>_xlfn.XLOOKUP(UTILIZADAS[[#This Row],[Contacto1]],Tabla2[phone_number_dialed],Tabla2[status_name],,0)</f>
        <v>#N/A</v>
      </c>
    </row>
    <row r="2136" spans="1:22">
      <c r="A2136" t="s">
        <v>4305</v>
      </c>
      <c r="B2136" t="s">
        <v>335</v>
      </c>
      <c r="C2136" s="4">
        <v>355377910000</v>
      </c>
      <c r="D2136" t="s">
        <v>4305</v>
      </c>
      <c r="G2136" s="174">
        <v>46143</v>
      </c>
      <c r="H2136">
        <v>67739033</v>
      </c>
      <c r="I2136">
        <v>67739033</v>
      </c>
      <c r="O2136" s="174">
        <v>46143</v>
      </c>
      <c r="S2136" t="s">
        <v>336</v>
      </c>
      <c r="T2136" t="s">
        <v>64</v>
      </c>
      <c r="U2136" t="s">
        <v>593</v>
      </c>
      <c r="V2136" t="e">
        <f>_xlfn.XLOOKUP(UTILIZADAS[[#This Row],[Contacto1]],Tabla2[phone_number_dialed],Tabla2[status_name],,0)</f>
        <v>#N/A</v>
      </c>
    </row>
    <row r="2137" spans="1:22">
      <c r="A2137" t="s">
        <v>4305</v>
      </c>
      <c r="B2137" t="s">
        <v>5096</v>
      </c>
      <c r="C2137" s="4">
        <v>367003380000</v>
      </c>
      <c r="D2137" t="s">
        <v>4305</v>
      </c>
      <c r="G2137" s="174">
        <v>46143</v>
      </c>
      <c r="H2137">
        <v>67744083</v>
      </c>
      <c r="I2137">
        <v>67744083</v>
      </c>
      <c r="O2137" s="174">
        <v>46143</v>
      </c>
      <c r="S2137" t="s">
        <v>152</v>
      </c>
      <c r="T2137" t="s">
        <v>64</v>
      </c>
      <c r="U2137" t="s">
        <v>4319</v>
      </c>
      <c r="V2137" t="e">
        <f>_xlfn.XLOOKUP(UTILIZADAS[[#This Row],[Contacto1]],Tabla2[phone_number_dialed],Tabla2[status_name],,0)</f>
        <v>#N/A</v>
      </c>
    </row>
    <row r="2138" spans="1:22">
      <c r="A2138" t="s">
        <v>4305</v>
      </c>
      <c r="B2138" t="s">
        <v>5097</v>
      </c>
      <c r="C2138" s="4">
        <v>368018700000</v>
      </c>
      <c r="D2138" t="s">
        <v>4305</v>
      </c>
      <c r="G2138" s="174">
        <v>46143</v>
      </c>
      <c r="H2138">
        <v>67748938</v>
      </c>
      <c r="I2138">
        <v>67748938</v>
      </c>
      <c r="O2138" s="174">
        <v>46143</v>
      </c>
      <c r="S2138" t="s">
        <v>5098</v>
      </c>
      <c r="T2138" t="s">
        <v>84</v>
      </c>
      <c r="U2138" t="s">
        <v>4319</v>
      </c>
      <c r="V2138" t="e">
        <f>_xlfn.XLOOKUP(UTILIZADAS[[#This Row],[Contacto1]],Tabla2[phone_number_dialed],Tabla2[status_name],,0)</f>
        <v>#N/A</v>
      </c>
    </row>
    <row r="2139" spans="1:22">
      <c r="A2139" t="s">
        <v>4305</v>
      </c>
      <c r="B2139" t="s">
        <v>5099</v>
      </c>
      <c r="C2139" s="4">
        <v>367091090000</v>
      </c>
      <c r="D2139" t="s">
        <v>4305</v>
      </c>
      <c r="G2139" s="174">
        <v>46143</v>
      </c>
      <c r="H2139">
        <v>67752319</v>
      </c>
      <c r="I2139">
        <v>67752319</v>
      </c>
      <c r="O2139" s="174">
        <v>46143</v>
      </c>
      <c r="S2139" t="s">
        <v>5100</v>
      </c>
      <c r="T2139" s="178" t="s">
        <v>64</v>
      </c>
      <c r="U2139" t="s">
        <v>65</v>
      </c>
      <c r="V2139" t="e">
        <f>_xlfn.XLOOKUP(UTILIZADAS[[#This Row],[Contacto1]],Tabla2[phone_number_dialed],Tabla2[status_name],,0)</f>
        <v>#N/A</v>
      </c>
    </row>
    <row r="2140" spans="1:22">
      <c r="A2140" t="s">
        <v>4305</v>
      </c>
      <c r="B2140" t="s">
        <v>5101</v>
      </c>
      <c r="C2140" s="4">
        <v>365083110000</v>
      </c>
      <c r="D2140" t="s">
        <v>4305</v>
      </c>
      <c r="G2140" s="174">
        <v>46143</v>
      </c>
      <c r="H2140">
        <v>67776351</v>
      </c>
      <c r="I2140">
        <v>67776351</v>
      </c>
      <c r="O2140" s="174">
        <v>46143</v>
      </c>
      <c r="S2140" t="s">
        <v>5102</v>
      </c>
      <c r="T2140" s="178" t="s">
        <v>64</v>
      </c>
      <c r="U2140" t="s">
        <v>65</v>
      </c>
      <c r="V2140" t="e">
        <f>_xlfn.XLOOKUP(UTILIZADAS[[#This Row],[Contacto1]],Tabla2[phone_number_dialed],Tabla2[status_name],,0)</f>
        <v>#N/A</v>
      </c>
    </row>
    <row r="2141" spans="1:22">
      <c r="A2141" t="s">
        <v>4305</v>
      </c>
      <c r="B2141" t="s">
        <v>5103</v>
      </c>
      <c r="C2141" s="4">
        <v>361059350000</v>
      </c>
      <c r="D2141" t="s">
        <v>4305</v>
      </c>
      <c r="G2141" s="174">
        <v>46143</v>
      </c>
      <c r="H2141">
        <v>67777797</v>
      </c>
      <c r="I2141">
        <v>67777797</v>
      </c>
      <c r="O2141" s="174">
        <v>46143</v>
      </c>
      <c r="S2141" t="s">
        <v>5104</v>
      </c>
      <c r="T2141" s="178" t="s">
        <v>64</v>
      </c>
      <c r="U2141" t="s">
        <v>65</v>
      </c>
      <c r="V2141" t="e">
        <f>_xlfn.XLOOKUP(UTILIZADAS[[#This Row],[Contacto1]],Tabla2[phone_number_dialed],Tabla2[status_name],,0)</f>
        <v>#N/A</v>
      </c>
    </row>
    <row r="2142" spans="1:22">
      <c r="A2142" t="s">
        <v>4305</v>
      </c>
      <c r="B2142" t="s">
        <v>1190</v>
      </c>
      <c r="C2142" s="4">
        <v>353370320000</v>
      </c>
      <c r="D2142" t="s">
        <v>4305</v>
      </c>
      <c r="G2142" s="174">
        <v>46143</v>
      </c>
      <c r="H2142">
        <v>67778899</v>
      </c>
      <c r="I2142">
        <v>67778899</v>
      </c>
      <c r="O2142" s="174">
        <v>46143</v>
      </c>
      <c r="S2142" t="s">
        <v>1191</v>
      </c>
      <c r="T2142" s="178" t="s">
        <v>64</v>
      </c>
      <c r="U2142" t="s">
        <v>65</v>
      </c>
      <c r="V2142" t="e">
        <f>_xlfn.XLOOKUP(UTILIZADAS[[#This Row],[Contacto1]],Tabla2[phone_number_dialed],Tabla2[status_name],,0)</f>
        <v>#N/A</v>
      </c>
    </row>
    <row r="2143" spans="1:22">
      <c r="A2143" t="s">
        <v>4305</v>
      </c>
      <c r="B2143" t="s">
        <v>5105</v>
      </c>
      <c r="C2143" s="4">
        <v>364059480000</v>
      </c>
      <c r="D2143" t="s">
        <v>4305</v>
      </c>
      <c r="G2143" s="174">
        <v>46143</v>
      </c>
      <c r="H2143">
        <v>67795397</v>
      </c>
      <c r="I2143">
        <v>67795397</v>
      </c>
      <c r="O2143" s="174">
        <v>46143</v>
      </c>
      <c r="S2143" t="s">
        <v>5106</v>
      </c>
      <c r="T2143" s="178" t="s">
        <v>85</v>
      </c>
      <c r="U2143" t="s">
        <v>65</v>
      </c>
      <c r="V2143" t="e">
        <f>_xlfn.XLOOKUP(UTILIZADAS[[#This Row],[Contacto1]],Tabla2[phone_number_dialed],Tabla2[status_name],,0)</f>
        <v>#N/A</v>
      </c>
    </row>
    <row r="2144" spans="1:22">
      <c r="A2144" t="s">
        <v>4305</v>
      </c>
      <c r="B2144" t="s">
        <v>5107</v>
      </c>
      <c r="C2144" s="4">
        <v>369046840000</v>
      </c>
      <c r="D2144" t="s">
        <v>4305</v>
      </c>
      <c r="G2144" s="174">
        <v>46143</v>
      </c>
      <c r="H2144">
        <v>67796670</v>
      </c>
      <c r="I2144">
        <v>67796670</v>
      </c>
      <c r="O2144" s="174">
        <v>46143</v>
      </c>
      <c r="S2144" t="s">
        <v>5108</v>
      </c>
      <c r="T2144" s="178" t="s">
        <v>64</v>
      </c>
      <c r="U2144" t="s">
        <v>65</v>
      </c>
      <c r="V2144" t="e">
        <f>_xlfn.XLOOKUP(UTILIZADAS[[#This Row],[Contacto1]],Tabla2[phone_number_dialed],Tabla2[status_name],,0)</f>
        <v>#N/A</v>
      </c>
    </row>
    <row r="2145" spans="1:22">
      <c r="A2145" t="s">
        <v>4305</v>
      </c>
      <c r="B2145" t="s">
        <v>5109</v>
      </c>
      <c r="C2145" s="4">
        <v>357367140000</v>
      </c>
      <c r="D2145" t="s">
        <v>4305</v>
      </c>
      <c r="G2145" s="174">
        <v>46143</v>
      </c>
      <c r="H2145">
        <v>67818022</v>
      </c>
      <c r="I2145">
        <v>67818022</v>
      </c>
      <c r="O2145" s="174">
        <v>46143</v>
      </c>
      <c r="S2145" t="s">
        <v>5110</v>
      </c>
      <c r="T2145" t="s">
        <v>84</v>
      </c>
      <c r="U2145" t="s">
        <v>4319</v>
      </c>
      <c r="V2145" t="e">
        <f>_xlfn.XLOOKUP(UTILIZADAS[[#This Row],[Contacto1]],Tabla2[phone_number_dialed],Tabla2[status_name],,0)</f>
        <v>#N/A</v>
      </c>
    </row>
    <row r="2146" spans="1:22">
      <c r="A2146" t="s">
        <v>4305</v>
      </c>
      <c r="B2146" t="s">
        <v>2324</v>
      </c>
      <c r="C2146" s="4">
        <v>368046250000</v>
      </c>
      <c r="D2146" t="s">
        <v>4305</v>
      </c>
      <c r="G2146" s="174">
        <v>46143</v>
      </c>
      <c r="H2146">
        <v>67844698</v>
      </c>
      <c r="I2146">
        <v>67844698</v>
      </c>
      <c r="O2146" s="174">
        <v>46143</v>
      </c>
      <c r="S2146" t="s">
        <v>3928</v>
      </c>
      <c r="T2146" s="178" t="s">
        <v>64</v>
      </c>
      <c r="U2146" t="s">
        <v>65</v>
      </c>
      <c r="V2146" t="e">
        <f>_xlfn.XLOOKUP(UTILIZADAS[[#This Row],[Contacto1]],Tabla2[phone_number_dialed],Tabla2[status_name],,0)</f>
        <v>#N/A</v>
      </c>
    </row>
    <row r="2147" spans="1:22">
      <c r="A2147" t="s">
        <v>4305</v>
      </c>
      <c r="B2147" t="s">
        <v>5111</v>
      </c>
      <c r="C2147" s="4">
        <v>283003350000</v>
      </c>
      <c r="D2147" t="s">
        <v>4305</v>
      </c>
      <c r="G2147" s="174">
        <v>46143</v>
      </c>
      <c r="H2147">
        <v>67847694</v>
      </c>
      <c r="I2147">
        <v>67847694</v>
      </c>
      <c r="O2147" s="174">
        <v>46143</v>
      </c>
      <c r="S2147" t="s">
        <v>5112</v>
      </c>
      <c r="T2147" s="178" t="s">
        <v>64</v>
      </c>
      <c r="U2147" t="s">
        <v>65</v>
      </c>
      <c r="V2147" t="e">
        <f>_xlfn.XLOOKUP(UTILIZADAS[[#This Row],[Contacto1]],Tabla2[phone_number_dialed],Tabla2[status_name],,0)</f>
        <v>#N/A</v>
      </c>
    </row>
    <row r="2148" spans="1:22">
      <c r="A2148" t="s">
        <v>4305</v>
      </c>
      <c r="B2148" t="s">
        <v>5113</v>
      </c>
      <c r="C2148" s="4">
        <v>206053820000</v>
      </c>
      <c r="D2148" t="s">
        <v>4305</v>
      </c>
      <c r="G2148" s="174">
        <v>46143</v>
      </c>
      <c r="H2148">
        <v>67848077</v>
      </c>
      <c r="I2148">
        <v>67848077</v>
      </c>
      <c r="O2148" s="174">
        <v>46143</v>
      </c>
      <c r="S2148" t="s">
        <v>5114</v>
      </c>
      <c r="T2148" s="178" t="s">
        <v>64</v>
      </c>
      <c r="U2148" t="s">
        <v>65</v>
      </c>
      <c r="V2148" t="e">
        <f>_xlfn.XLOOKUP(UTILIZADAS[[#This Row],[Contacto1]],Tabla2[phone_number_dialed],Tabla2[status_name],,0)</f>
        <v>#N/A</v>
      </c>
    </row>
    <row r="2149" spans="1:22">
      <c r="A2149" t="s">
        <v>4305</v>
      </c>
      <c r="B2149" t="s">
        <v>5115</v>
      </c>
      <c r="C2149" s="4">
        <v>366089970000</v>
      </c>
      <c r="D2149" t="s">
        <v>4305</v>
      </c>
      <c r="G2149" s="174">
        <v>46143</v>
      </c>
      <c r="H2149">
        <v>67850903</v>
      </c>
      <c r="I2149">
        <v>67850903</v>
      </c>
      <c r="O2149" s="174">
        <v>46143</v>
      </c>
      <c r="S2149" t="s">
        <v>5116</v>
      </c>
      <c r="T2149" s="178" t="s">
        <v>84</v>
      </c>
      <c r="U2149" t="s">
        <v>65</v>
      </c>
      <c r="V2149" t="e">
        <f>_xlfn.XLOOKUP(UTILIZADAS[[#This Row],[Contacto1]],Tabla2[phone_number_dialed],Tabla2[status_name],,0)</f>
        <v>#N/A</v>
      </c>
    </row>
    <row r="2150" spans="1:22">
      <c r="A2150" t="s">
        <v>4305</v>
      </c>
      <c r="B2150" t="s">
        <v>2170</v>
      </c>
      <c r="C2150" s="4">
        <v>356381440000</v>
      </c>
      <c r="D2150" t="s">
        <v>4305</v>
      </c>
      <c r="G2150" s="174">
        <v>46143</v>
      </c>
      <c r="H2150">
        <v>67857456</v>
      </c>
      <c r="I2150">
        <v>67857456</v>
      </c>
      <c r="O2150" s="174">
        <v>46143</v>
      </c>
      <c r="S2150" t="s">
        <v>3638</v>
      </c>
      <c r="T2150" s="178" t="s">
        <v>64</v>
      </c>
      <c r="U2150" t="s">
        <v>65</v>
      </c>
      <c r="V2150" t="e">
        <f>_xlfn.XLOOKUP(UTILIZADAS[[#This Row],[Contacto1]],Tabla2[phone_number_dialed],Tabla2[status_name],,0)</f>
        <v>#N/A</v>
      </c>
    </row>
    <row r="2151" spans="1:22">
      <c r="A2151" t="s">
        <v>4305</v>
      </c>
      <c r="B2151" t="s">
        <v>5117</v>
      </c>
      <c r="C2151" s="4">
        <v>349120800100</v>
      </c>
      <c r="D2151" t="s">
        <v>4305</v>
      </c>
      <c r="G2151" s="174">
        <v>46143</v>
      </c>
      <c r="H2151">
        <v>67868257</v>
      </c>
      <c r="I2151">
        <v>67868257</v>
      </c>
      <c r="O2151" s="174">
        <v>46143</v>
      </c>
      <c r="S2151" t="s">
        <v>5118</v>
      </c>
      <c r="T2151" s="178" t="s">
        <v>64</v>
      </c>
      <c r="U2151" t="s">
        <v>65</v>
      </c>
      <c r="V2151" t="e">
        <f>_xlfn.XLOOKUP(UTILIZADAS[[#This Row],[Contacto1]],Tabla2[phone_number_dialed],Tabla2[status_name],,0)</f>
        <v>#N/A</v>
      </c>
    </row>
    <row r="2152" spans="1:22">
      <c r="A2152" t="s">
        <v>4305</v>
      </c>
      <c r="B2152" t="s">
        <v>5119</v>
      </c>
      <c r="C2152" s="4">
        <v>365027290000</v>
      </c>
      <c r="D2152" t="s">
        <v>4305</v>
      </c>
      <c r="G2152" s="174">
        <v>46143</v>
      </c>
      <c r="H2152">
        <v>67878229</v>
      </c>
      <c r="I2152">
        <v>67878229</v>
      </c>
      <c r="O2152" s="174">
        <v>46143</v>
      </c>
      <c r="S2152" t="s">
        <v>5120</v>
      </c>
      <c r="T2152" t="s">
        <v>64</v>
      </c>
      <c r="U2152" t="s">
        <v>4319</v>
      </c>
      <c r="V2152" t="e">
        <f>_xlfn.XLOOKUP(UTILIZADAS[[#This Row],[Contacto1]],Tabla2[phone_number_dialed],Tabla2[status_name],,0)</f>
        <v>#N/A</v>
      </c>
    </row>
    <row r="2153" spans="1:22">
      <c r="A2153" t="s">
        <v>4305</v>
      </c>
      <c r="B2153" t="s">
        <v>4114</v>
      </c>
      <c r="C2153" s="4">
        <v>358373381000</v>
      </c>
      <c r="D2153" t="s">
        <v>4305</v>
      </c>
      <c r="G2153" s="174">
        <v>46143</v>
      </c>
      <c r="H2153">
        <v>67880204</v>
      </c>
      <c r="I2153">
        <v>67880204</v>
      </c>
      <c r="O2153" s="174">
        <v>46143</v>
      </c>
      <c r="S2153" t="s">
        <v>3630</v>
      </c>
      <c r="T2153" s="178" t="s">
        <v>64</v>
      </c>
      <c r="U2153" t="s">
        <v>65</v>
      </c>
      <c r="V2153" t="e">
        <f>_xlfn.XLOOKUP(UTILIZADAS[[#This Row],[Contacto1]],Tabla2[phone_number_dialed],Tabla2[status_name],,0)</f>
        <v>#N/A</v>
      </c>
    </row>
    <row r="2154" spans="1:22">
      <c r="A2154" t="s">
        <v>4305</v>
      </c>
      <c r="B2154" t="s">
        <v>5121</v>
      </c>
      <c r="C2154" s="4">
        <v>365072000000</v>
      </c>
      <c r="D2154" t="s">
        <v>4305</v>
      </c>
      <c r="G2154" s="174">
        <v>46143</v>
      </c>
      <c r="H2154">
        <v>67886376</v>
      </c>
      <c r="I2154">
        <v>67886376</v>
      </c>
      <c r="O2154" s="174">
        <v>46143</v>
      </c>
      <c r="S2154" t="s">
        <v>4289</v>
      </c>
      <c r="T2154" s="178" t="s">
        <v>2334</v>
      </c>
      <c r="U2154" t="s">
        <v>65</v>
      </c>
      <c r="V2154" t="e">
        <f>_xlfn.XLOOKUP(UTILIZADAS[[#This Row],[Contacto1]],Tabla2[phone_number_dialed],Tabla2[status_name],,0)</f>
        <v>#N/A</v>
      </c>
    </row>
    <row r="2155" spans="1:22">
      <c r="A2155" t="s">
        <v>4305</v>
      </c>
      <c r="B2155" t="s">
        <v>5122</v>
      </c>
      <c r="C2155" s="4">
        <v>369010570000</v>
      </c>
      <c r="D2155" t="s">
        <v>4305</v>
      </c>
      <c r="G2155" s="174">
        <v>46143</v>
      </c>
      <c r="H2155">
        <v>67887976</v>
      </c>
      <c r="I2155">
        <v>67887976</v>
      </c>
      <c r="O2155" s="174">
        <v>46143</v>
      </c>
      <c r="S2155" t="s">
        <v>3569</v>
      </c>
      <c r="T2155" t="s">
        <v>64</v>
      </c>
      <c r="U2155" t="s">
        <v>4319</v>
      </c>
      <c r="V2155" t="e">
        <f>_xlfn.XLOOKUP(UTILIZADAS[[#This Row],[Contacto1]],Tabla2[phone_number_dialed],Tabla2[status_name],,0)</f>
        <v>#N/A</v>
      </c>
    </row>
    <row r="2156" spans="1:22">
      <c r="A2156" t="s">
        <v>4305</v>
      </c>
      <c r="B2156" t="s">
        <v>5123</v>
      </c>
      <c r="C2156" s="4">
        <v>369076370000</v>
      </c>
      <c r="D2156" t="s">
        <v>4305</v>
      </c>
      <c r="G2156" s="174">
        <v>46143</v>
      </c>
      <c r="H2156">
        <v>67890432</v>
      </c>
      <c r="I2156">
        <v>67890432</v>
      </c>
      <c r="O2156" s="174">
        <v>46143</v>
      </c>
      <c r="S2156" t="s">
        <v>5124</v>
      </c>
      <c r="T2156" s="178" t="s">
        <v>64</v>
      </c>
      <c r="U2156" t="s">
        <v>65</v>
      </c>
      <c r="V2156" t="e">
        <f>_xlfn.XLOOKUP(UTILIZADAS[[#This Row],[Contacto1]],Tabla2[phone_number_dialed],Tabla2[status_name],,0)</f>
        <v>#N/A</v>
      </c>
    </row>
    <row r="2157" spans="1:22">
      <c r="A2157" t="s">
        <v>4305</v>
      </c>
      <c r="B2157" t="s">
        <v>5125</v>
      </c>
      <c r="C2157" s="4">
        <v>369053400000</v>
      </c>
      <c r="D2157" t="s">
        <v>4305</v>
      </c>
      <c r="G2157" s="174">
        <v>46143</v>
      </c>
      <c r="H2157">
        <v>67890453</v>
      </c>
      <c r="I2157">
        <v>67890453</v>
      </c>
      <c r="O2157" s="174">
        <v>46143</v>
      </c>
      <c r="S2157" t="s">
        <v>5126</v>
      </c>
      <c r="T2157" s="178" t="s">
        <v>64</v>
      </c>
      <c r="U2157" t="s">
        <v>65</v>
      </c>
      <c r="V2157" t="e">
        <f>_xlfn.XLOOKUP(UTILIZADAS[[#This Row],[Contacto1]],Tabla2[phone_number_dialed],Tabla2[status_name],,0)</f>
        <v>#N/A</v>
      </c>
    </row>
    <row r="2158" spans="1:22">
      <c r="A2158" t="s">
        <v>4305</v>
      </c>
      <c r="B2158" t="s">
        <v>5127</v>
      </c>
      <c r="C2158" s="4">
        <v>365003380000</v>
      </c>
      <c r="D2158" t="s">
        <v>4305</v>
      </c>
      <c r="G2158" s="174">
        <v>46143</v>
      </c>
      <c r="H2158">
        <v>67890453</v>
      </c>
      <c r="I2158">
        <v>67890453</v>
      </c>
      <c r="O2158" s="174">
        <v>46143</v>
      </c>
      <c r="S2158" t="s">
        <v>5128</v>
      </c>
      <c r="T2158" t="s">
        <v>64</v>
      </c>
      <c r="U2158" t="s">
        <v>4319</v>
      </c>
      <c r="V2158" t="e">
        <f>_xlfn.XLOOKUP(UTILIZADAS[[#This Row],[Contacto1]],Tabla2[phone_number_dialed],Tabla2[status_name],,0)</f>
        <v>#N/A</v>
      </c>
    </row>
    <row r="2159" spans="1:22">
      <c r="A2159" t="s">
        <v>4305</v>
      </c>
      <c r="B2159" t="s">
        <v>5129</v>
      </c>
      <c r="C2159" s="4">
        <v>366051050000</v>
      </c>
      <c r="D2159" t="s">
        <v>4305</v>
      </c>
      <c r="G2159" s="174">
        <v>46143</v>
      </c>
      <c r="H2159">
        <v>67890543</v>
      </c>
      <c r="I2159">
        <v>67890543</v>
      </c>
      <c r="O2159" s="174">
        <v>46143</v>
      </c>
      <c r="S2159" t="s">
        <v>5130</v>
      </c>
      <c r="T2159" s="178" t="s">
        <v>64</v>
      </c>
      <c r="U2159" t="s">
        <v>65</v>
      </c>
      <c r="V2159" t="e">
        <f>_xlfn.XLOOKUP(UTILIZADAS[[#This Row],[Contacto1]],Tabla2[phone_number_dialed],Tabla2[status_name],,0)</f>
        <v>#N/A</v>
      </c>
    </row>
    <row r="2160" spans="1:22">
      <c r="A2160" t="s">
        <v>4305</v>
      </c>
      <c r="B2160" t="s">
        <v>337</v>
      </c>
      <c r="C2160" s="4">
        <v>244013920000</v>
      </c>
      <c r="D2160" t="s">
        <v>4305</v>
      </c>
      <c r="G2160" s="174">
        <v>46143</v>
      </c>
      <c r="H2160">
        <v>67890543</v>
      </c>
      <c r="I2160">
        <v>67890543</v>
      </c>
      <c r="O2160" s="174">
        <v>46143</v>
      </c>
      <c r="S2160" t="s">
        <v>338</v>
      </c>
      <c r="T2160" t="s">
        <v>64</v>
      </c>
      <c r="U2160" t="s">
        <v>593</v>
      </c>
      <c r="V2160" t="e">
        <f>_xlfn.XLOOKUP(UTILIZADAS[[#This Row],[Contacto1]],Tabla2[phone_number_dialed],Tabla2[status_name],,0)</f>
        <v>#N/A</v>
      </c>
    </row>
    <row r="2161" spans="1:22">
      <c r="A2161" t="s">
        <v>4305</v>
      </c>
      <c r="B2161" t="s">
        <v>2162</v>
      </c>
      <c r="C2161" s="4">
        <v>351363700000</v>
      </c>
      <c r="D2161" t="s">
        <v>4305</v>
      </c>
      <c r="G2161" s="174">
        <v>46143</v>
      </c>
      <c r="H2161">
        <v>67895566</v>
      </c>
      <c r="I2161">
        <v>67895566</v>
      </c>
      <c r="O2161" s="174">
        <v>46143</v>
      </c>
      <c r="S2161" t="s">
        <v>3620</v>
      </c>
      <c r="T2161" s="178" t="s">
        <v>64</v>
      </c>
      <c r="U2161" t="s">
        <v>65</v>
      </c>
      <c r="V2161" t="e">
        <f>_xlfn.XLOOKUP(UTILIZADAS[[#This Row],[Contacto1]],Tabla2[phone_number_dialed],Tabla2[status_name],,0)</f>
        <v>#N/A</v>
      </c>
    </row>
    <row r="2162" spans="1:22">
      <c r="A2162" t="s">
        <v>4305</v>
      </c>
      <c r="B2162" t="s">
        <v>124</v>
      </c>
      <c r="C2162" s="4">
        <v>361006340000</v>
      </c>
      <c r="D2162" t="s">
        <v>4305</v>
      </c>
      <c r="G2162" s="174">
        <v>46143</v>
      </c>
      <c r="H2162">
        <v>67898031</v>
      </c>
      <c r="I2162">
        <v>67898031</v>
      </c>
      <c r="O2162" s="174">
        <v>46143</v>
      </c>
      <c r="S2162" t="s">
        <v>125</v>
      </c>
      <c r="T2162" s="178" t="s">
        <v>64</v>
      </c>
      <c r="U2162" t="s">
        <v>65</v>
      </c>
      <c r="V2162" t="e">
        <f>_xlfn.XLOOKUP(UTILIZADAS[[#This Row],[Contacto1]],Tabla2[phone_number_dialed],Tabla2[status_name],,0)</f>
        <v>#N/A</v>
      </c>
    </row>
    <row r="2163" spans="1:22">
      <c r="A2163" t="s">
        <v>4305</v>
      </c>
      <c r="B2163" t="s">
        <v>4585</v>
      </c>
      <c r="C2163" s="4">
        <v>362058960000</v>
      </c>
      <c r="D2163" t="s">
        <v>4305</v>
      </c>
      <c r="G2163" s="174">
        <v>46143</v>
      </c>
      <c r="H2163">
        <v>67899021</v>
      </c>
      <c r="I2163">
        <v>67899021</v>
      </c>
      <c r="O2163" s="174">
        <v>46143</v>
      </c>
      <c r="S2163" t="s">
        <v>4586</v>
      </c>
      <c r="T2163" s="178" t="s">
        <v>64</v>
      </c>
      <c r="U2163" t="s">
        <v>65</v>
      </c>
      <c r="V2163" t="e">
        <f>_xlfn.XLOOKUP(UTILIZADAS[[#This Row],[Contacto1]],Tabla2[phone_number_dialed],Tabla2[status_name],,0)</f>
        <v>#N/A</v>
      </c>
    </row>
    <row r="2164" spans="1:22">
      <c r="A2164" t="s">
        <v>4305</v>
      </c>
      <c r="B2164" t="s">
        <v>5131</v>
      </c>
      <c r="C2164" s="4">
        <v>363083890000</v>
      </c>
      <c r="D2164" t="s">
        <v>4305</v>
      </c>
      <c r="G2164" s="174">
        <v>46143</v>
      </c>
      <c r="H2164">
        <v>67906485</v>
      </c>
      <c r="I2164">
        <v>67906485</v>
      </c>
      <c r="O2164" s="174">
        <v>46143</v>
      </c>
      <c r="S2164" t="s">
        <v>5132</v>
      </c>
      <c r="T2164" s="178" t="s">
        <v>64</v>
      </c>
      <c r="U2164" t="s">
        <v>65</v>
      </c>
      <c r="V2164" t="e">
        <f>_xlfn.XLOOKUP(UTILIZADAS[[#This Row],[Contacto1]],Tabla2[phone_number_dialed],Tabla2[status_name],,0)</f>
        <v>#N/A</v>
      </c>
    </row>
    <row r="2165" spans="1:22">
      <c r="A2165" t="s">
        <v>4305</v>
      </c>
      <c r="B2165" t="s">
        <v>5133</v>
      </c>
      <c r="C2165" s="4">
        <v>361075500000</v>
      </c>
      <c r="D2165" t="s">
        <v>4305</v>
      </c>
      <c r="G2165" s="174">
        <v>46143</v>
      </c>
      <c r="H2165">
        <v>67910828</v>
      </c>
      <c r="I2165">
        <v>67910828</v>
      </c>
      <c r="O2165" s="174">
        <v>46143</v>
      </c>
      <c r="S2165" t="s">
        <v>5134</v>
      </c>
      <c r="T2165" s="178" t="s">
        <v>64</v>
      </c>
      <c r="U2165" t="s">
        <v>65</v>
      </c>
      <c r="V2165" t="e">
        <f>_xlfn.XLOOKUP(UTILIZADAS[[#This Row],[Contacto1]],Tabla2[phone_number_dialed],Tabla2[status_name],,0)</f>
        <v>#N/A</v>
      </c>
    </row>
    <row r="2166" spans="1:22">
      <c r="A2166" t="s">
        <v>4305</v>
      </c>
      <c r="B2166" t="s">
        <v>1270</v>
      </c>
      <c r="C2166" s="4">
        <v>359378810000</v>
      </c>
      <c r="D2166" t="s">
        <v>4305</v>
      </c>
      <c r="G2166" s="174">
        <v>46143</v>
      </c>
      <c r="H2166">
        <v>67917670</v>
      </c>
      <c r="I2166">
        <v>67917670</v>
      </c>
      <c r="O2166" s="174">
        <v>46143</v>
      </c>
      <c r="S2166" t="s">
        <v>1271</v>
      </c>
      <c r="T2166" s="178" t="s">
        <v>64</v>
      </c>
      <c r="U2166" t="s">
        <v>65</v>
      </c>
      <c r="V2166" t="e">
        <f>_xlfn.XLOOKUP(UTILIZADAS[[#This Row],[Contacto1]],Tabla2[phone_number_dialed],Tabla2[status_name],,0)</f>
        <v>#N/A</v>
      </c>
    </row>
    <row r="2167" spans="1:22">
      <c r="A2167" t="s">
        <v>4305</v>
      </c>
      <c r="B2167" t="s">
        <v>5135</v>
      </c>
      <c r="C2167" s="4">
        <v>349454890000</v>
      </c>
      <c r="D2167" t="s">
        <v>4305</v>
      </c>
      <c r="G2167" s="174">
        <v>46143</v>
      </c>
      <c r="H2167">
        <v>67917692</v>
      </c>
      <c r="I2167">
        <v>67917692</v>
      </c>
      <c r="O2167" s="174">
        <v>46143</v>
      </c>
      <c r="S2167" t="s">
        <v>5136</v>
      </c>
      <c r="T2167" s="178" t="s">
        <v>85</v>
      </c>
      <c r="U2167" t="s">
        <v>65</v>
      </c>
      <c r="V2167" t="e">
        <f>_xlfn.XLOOKUP(UTILIZADAS[[#This Row],[Contacto1]],Tabla2[phone_number_dialed],Tabla2[status_name],,0)</f>
        <v>#N/A</v>
      </c>
    </row>
    <row r="2168" spans="1:22">
      <c r="A2168" t="s">
        <v>4305</v>
      </c>
      <c r="B2168" t="s">
        <v>2182</v>
      </c>
      <c r="C2168" s="4">
        <v>205010200000</v>
      </c>
      <c r="D2168" t="s">
        <v>4305</v>
      </c>
      <c r="G2168" s="174">
        <v>46143</v>
      </c>
      <c r="H2168">
        <v>67920874</v>
      </c>
      <c r="I2168">
        <v>67920874</v>
      </c>
      <c r="O2168" s="174">
        <v>46143</v>
      </c>
      <c r="S2168" t="s">
        <v>3656</v>
      </c>
      <c r="T2168" s="178" t="s">
        <v>64</v>
      </c>
      <c r="U2168" t="s">
        <v>65</v>
      </c>
      <c r="V2168" t="e">
        <f>_xlfn.XLOOKUP(UTILIZADAS[[#This Row],[Contacto1]],Tabla2[phone_number_dialed],Tabla2[status_name],,0)</f>
        <v>#N/A</v>
      </c>
    </row>
    <row r="2169" spans="1:22">
      <c r="A2169" t="s">
        <v>4305</v>
      </c>
      <c r="B2169" t="s">
        <v>225</v>
      </c>
      <c r="C2169" s="4">
        <v>369001490000</v>
      </c>
      <c r="D2169" t="s">
        <v>4305</v>
      </c>
      <c r="G2169" s="174">
        <v>46143</v>
      </c>
      <c r="H2169">
        <v>67927520</v>
      </c>
      <c r="I2169">
        <v>67927520</v>
      </c>
      <c r="O2169" s="174">
        <v>46143</v>
      </c>
      <c r="S2169" t="s">
        <v>226</v>
      </c>
      <c r="T2169" s="178" t="s">
        <v>64</v>
      </c>
      <c r="U2169" t="s">
        <v>65</v>
      </c>
      <c r="V2169" t="e">
        <f>_xlfn.XLOOKUP(UTILIZADAS[[#This Row],[Contacto1]],Tabla2[phone_number_dialed],Tabla2[status_name],,0)</f>
        <v>#N/A</v>
      </c>
    </row>
    <row r="2170" spans="1:22">
      <c r="A2170" t="s">
        <v>4305</v>
      </c>
      <c r="B2170" t="s">
        <v>443</v>
      </c>
      <c r="C2170" s="4">
        <v>345447110000</v>
      </c>
      <c r="D2170" t="s">
        <v>4305</v>
      </c>
      <c r="G2170" s="174">
        <v>46143</v>
      </c>
      <c r="H2170">
        <v>67931627</v>
      </c>
      <c r="I2170">
        <v>67931627</v>
      </c>
      <c r="O2170" s="174">
        <v>46143</v>
      </c>
      <c r="S2170" t="s">
        <v>444</v>
      </c>
      <c r="T2170" t="s">
        <v>64</v>
      </c>
      <c r="U2170" t="s">
        <v>593</v>
      </c>
      <c r="V2170" t="e">
        <f>_xlfn.XLOOKUP(UTILIZADAS[[#This Row],[Contacto1]],Tabla2[phone_number_dialed],Tabla2[status_name],,0)</f>
        <v>#N/A</v>
      </c>
    </row>
    <row r="2171" spans="1:22">
      <c r="A2171" t="s">
        <v>4305</v>
      </c>
      <c r="B2171" t="s">
        <v>5137</v>
      </c>
      <c r="C2171" s="4">
        <v>363083020000</v>
      </c>
      <c r="D2171" t="s">
        <v>4305</v>
      </c>
      <c r="G2171" s="174">
        <v>46143</v>
      </c>
      <c r="H2171">
        <v>67940533</v>
      </c>
      <c r="I2171">
        <v>67940533</v>
      </c>
      <c r="O2171" s="174">
        <v>46143</v>
      </c>
      <c r="S2171" t="s">
        <v>5138</v>
      </c>
      <c r="T2171" s="178" t="s">
        <v>64</v>
      </c>
      <c r="U2171" t="s">
        <v>65</v>
      </c>
      <c r="V2171" t="e">
        <f>_xlfn.XLOOKUP(UTILIZADAS[[#This Row],[Contacto1]],Tabla2[phone_number_dialed],Tabla2[status_name],,0)</f>
        <v>#N/A</v>
      </c>
    </row>
    <row r="2172" spans="1:22">
      <c r="A2172" t="s">
        <v>4305</v>
      </c>
      <c r="B2172" t="s">
        <v>5139</v>
      </c>
      <c r="C2172" s="4">
        <v>355384590000</v>
      </c>
      <c r="D2172" t="s">
        <v>4305</v>
      </c>
      <c r="G2172" s="174">
        <v>46143</v>
      </c>
      <c r="H2172">
        <v>67943025</v>
      </c>
      <c r="I2172">
        <v>67943025</v>
      </c>
      <c r="O2172" s="174">
        <v>46143</v>
      </c>
      <c r="S2172" t="s">
        <v>5140</v>
      </c>
      <c r="T2172" t="s">
        <v>64</v>
      </c>
      <c r="U2172" t="s">
        <v>4319</v>
      </c>
      <c r="V2172" t="e">
        <f>_xlfn.XLOOKUP(UTILIZADAS[[#This Row],[Contacto1]],Tabla2[phone_number_dialed],Tabla2[status_name],,0)</f>
        <v>#N/A</v>
      </c>
    </row>
    <row r="2173" spans="1:22">
      <c r="A2173" t="s">
        <v>4305</v>
      </c>
      <c r="B2173" t="s">
        <v>5141</v>
      </c>
      <c r="C2173" s="4">
        <v>366087520000</v>
      </c>
      <c r="D2173" t="s">
        <v>4305</v>
      </c>
      <c r="G2173" s="174">
        <v>46143</v>
      </c>
      <c r="H2173">
        <v>67944507</v>
      </c>
      <c r="I2173">
        <v>67944507</v>
      </c>
      <c r="O2173" s="174">
        <v>46143</v>
      </c>
      <c r="S2173" t="s">
        <v>5142</v>
      </c>
      <c r="T2173" s="178" t="s">
        <v>64</v>
      </c>
      <c r="U2173" t="s">
        <v>65</v>
      </c>
      <c r="V2173" t="e">
        <f>_xlfn.XLOOKUP(UTILIZADAS[[#This Row],[Contacto1]],Tabla2[phone_number_dialed],Tabla2[status_name],,0)</f>
        <v>#N/A</v>
      </c>
    </row>
    <row r="2174" spans="1:22">
      <c r="A2174" t="s">
        <v>4305</v>
      </c>
      <c r="B2174" t="s">
        <v>5143</v>
      </c>
      <c r="C2174" s="4">
        <v>354318770000</v>
      </c>
      <c r="D2174" t="s">
        <v>4305</v>
      </c>
      <c r="G2174" s="174">
        <v>46143</v>
      </c>
      <c r="H2174">
        <v>67960036</v>
      </c>
      <c r="I2174">
        <v>67960036</v>
      </c>
      <c r="O2174" s="174">
        <v>46143</v>
      </c>
      <c r="S2174" t="s">
        <v>5144</v>
      </c>
      <c r="T2174" s="178" t="s">
        <v>64</v>
      </c>
      <c r="U2174" t="s">
        <v>65</v>
      </c>
      <c r="V2174" t="e">
        <f>_xlfn.XLOOKUP(UTILIZADAS[[#This Row],[Contacto1]],Tabla2[phone_number_dialed],Tabla2[status_name],,0)</f>
        <v>#N/A</v>
      </c>
    </row>
    <row r="2175" spans="1:22">
      <c r="A2175" t="s">
        <v>4305</v>
      </c>
      <c r="B2175" t="s">
        <v>2208</v>
      </c>
      <c r="C2175" s="4">
        <v>366024530000</v>
      </c>
      <c r="D2175" t="s">
        <v>4305</v>
      </c>
      <c r="G2175" s="174">
        <v>46143</v>
      </c>
      <c r="H2175">
        <v>67964003</v>
      </c>
      <c r="I2175">
        <v>67964003</v>
      </c>
      <c r="O2175" s="174">
        <v>46143</v>
      </c>
      <c r="S2175" t="s">
        <v>3712</v>
      </c>
      <c r="T2175" s="178" t="s">
        <v>64</v>
      </c>
      <c r="U2175" t="s">
        <v>65</v>
      </c>
      <c r="V2175" t="e">
        <f>_xlfn.XLOOKUP(UTILIZADAS[[#This Row],[Contacto1]],Tabla2[phone_number_dialed],Tabla2[status_name],,0)</f>
        <v>#N/A</v>
      </c>
    </row>
    <row r="2176" spans="1:22">
      <c r="A2176" t="s">
        <v>4305</v>
      </c>
      <c r="B2176" t="s">
        <v>2222</v>
      </c>
      <c r="C2176" s="4">
        <v>362026410000</v>
      </c>
      <c r="D2176" t="s">
        <v>4305</v>
      </c>
      <c r="G2176" s="174">
        <v>46143</v>
      </c>
      <c r="H2176">
        <v>67965157</v>
      </c>
      <c r="I2176">
        <v>67965157</v>
      </c>
      <c r="O2176" s="174">
        <v>46143</v>
      </c>
      <c r="S2176" t="s">
        <v>3738</v>
      </c>
      <c r="T2176" s="178" t="s">
        <v>64</v>
      </c>
      <c r="U2176" t="s">
        <v>65</v>
      </c>
      <c r="V2176" t="e">
        <f>_xlfn.XLOOKUP(UTILIZADAS[[#This Row],[Contacto1]],Tabla2[phone_number_dialed],Tabla2[status_name],,0)</f>
        <v>#N/A</v>
      </c>
    </row>
    <row r="2177" spans="1:22">
      <c r="A2177" t="s">
        <v>4305</v>
      </c>
      <c r="B2177" t="s">
        <v>4273</v>
      </c>
      <c r="C2177" s="4">
        <v>358375350000</v>
      </c>
      <c r="D2177" t="s">
        <v>4305</v>
      </c>
      <c r="G2177" s="174">
        <v>46143</v>
      </c>
      <c r="H2177">
        <v>67979292</v>
      </c>
      <c r="I2177">
        <v>67979292</v>
      </c>
      <c r="O2177" s="174">
        <v>46143</v>
      </c>
      <c r="S2177" t="s">
        <v>3943</v>
      </c>
      <c r="T2177" t="s">
        <v>64</v>
      </c>
      <c r="U2177" t="s">
        <v>593</v>
      </c>
      <c r="V2177" t="e">
        <f>_xlfn.XLOOKUP(UTILIZADAS[[#This Row],[Contacto1]],Tabla2[phone_number_dialed],Tabla2[status_name],,0)</f>
        <v>#N/A</v>
      </c>
    </row>
    <row r="2178" spans="1:22">
      <c r="A2178" t="s">
        <v>4305</v>
      </c>
      <c r="B2178" t="s">
        <v>239</v>
      </c>
      <c r="C2178" s="4">
        <v>359384340000</v>
      </c>
      <c r="D2178" t="s">
        <v>4305</v>
      </c>
      <c r="G2178" s="174">
        <v>46143</v>
      </c>
      <c r="H2178">
        <v>67990181</v>
      </c>
      <c r="I2178">
        <v>67990181</v>
      </c>
      <c r="O2178" s="174">
        <v>46143</v>
      </c>
      <c r="S2178" t="s">
        <v>240</v>
      </c>
      <c r="T2178" s="178" t="s">
        <v>64</v>
      </c>
      <c r="U2178" t="s">
        <v>65</v>
      </c>
      <c r="V2178" t="e">
        <f>_xlfn.XLOOKUP(UTILIZADAS[[#This Row],[Contacto1]],Tabla2[phone_number_dialed],Tabla2[status_name],,0)</f>
        <v>#N/A</v>
      </c>
    </row>
    <row r="2179" spans="1:22">
      <c r="A2179" t="s">
        <v>4305</v>
      </c>
      <c r="B2179" t="s">
        <v>191</v>
      </c>
      <c r="C2179" s="4">
        <v>366004010000</v>
      </c>
      <c r="D2179" t="s">
        <v>4305</v>
      </c>
      <c r="G2179" s="174">
        <v>46143</v>
      </c>
      <c r="H2179">
        <v>68004840</v>
      </c>
      <c r="I2179">
        <v>68004840</v>
      </c>
      <c r="O2179" s="174">
        <v>46143</v>
      </c>
      <c r="S2179" t="s">
        <v>192</v>
      </c>
      <c r="T2179" s="178" t="s">
        <v>64</v>
      </c>
      <c r="U2179" t="s">
        <v>65</v>
      </c>
      <c r="V2179" t="e">
        <f>_xlfn.XLOOKUP(UTILIZADAS[[#This Row],[Contacto1]],Tabla2[phone_number_dialed],Tabla2[status_name],,0)</f>
        <v>#N/A</v>
      </c>
    </row>
    <row r="2180" spans="1:22">
      <c r="A2180" t="s">
        <v>4305</v>
      </c>
      <c r="B2180" t="s">
        <v>5145</v>
      </c>
      <c r="C2180" s="4">
        <v>368019990000</v>
      </c>
      <c r="D2180" t="s">
        <v>4305</v>
      </c>
      <c r="G2180" s="174">
        <v>46143</v>
      </c>
      <c r="H2180">
        <v>68008625</v>
      </c>
      <c r="I2180">
        <v>68008625</v>
      </c>
      <c r="O2180" s="174">
        <v>46143</v>
      </c>
      <c r="S2180" t="s">
        <v>5146</v>
      </c>
      <c r="T2180" t="s">
        <v>64</v>
      </c>
      <c r="U2180" t="s">
        <v>4319</v>
      </c>
      <c r="V2180" t="e">
        <f>_xlfn.XLOOKUP(UTILIZADAS[[#This Row],[Contacto1]],Tabla2[phone_number_dialed],Tabla2[status_name],,0)</f>
        <v>#N/A</v>
      </c>
    </row>
    <row r="2181" spans="1:22">
      <c r="A2181" t="s">
        <v>4305</v>
      </c>
      <c r="B2181" t="s">
        <v>2216</v>
      </c>
      <c r="C2181" s="4">
        <v>367022970000</v>
      </c>
      <c r="D2181" t="s">
        <v>4305</v>
      </c>
      <c r="G2181" s="174">
        <v>46143</v>
      </c>
      <c r="H2181">
        <v>68009374</v>
      </c>
      <c r="I2181">
        <v>68009374</v>
      </c>
      <c r="O2181" s="174">
        <v>46143</v>
      </c>
      <c r="S2181" t="s">
        <v>3723</v>
      </c>
      <c r="T2181" s="178" t="s">
        <v>64</v>
      </c>
      <c r="U2181" t="s">
        <v>65</v>
      </c>
      <c r="V2181" t="e">
        <f>_xlfn.XLOOKUP(UTILIZADAS[[#This Row],[Contacto1]],Tabla2[phone_number_dialed],Tabla2[status_name],,0)</f>
        <v>#N/A</v>
      </c>
    </row>
    <row r="2182" spans="1:22">
      <c r="A2182" t="s">
        <v>4305</v>
      </c>
      <c r="B2182" t="s">
        <v>5147</v>
      </c>
      <c r="C2182" s="4">
        <v>363053080000</v>
      </c>
      <c r="D2182" t="s">
        <v>4305</v>
      </c>
      <c r="G2182" s="174">
        <v>46143</v>
      </c>
      <c r="H2182">
        <v>68010458</v>
      </c>
      <c r="I2182">
        <v>68010458</v>
      </c>
      <c r="O2182" s="174">
        <v>46143</v>
      </c>
      <c r="S2182" t="s">
        <v>5148</v>
      </c>
      <c r="T2182" s="178" t="s">
        <v>64</v>
      </c>
      <c r="U2182" t="s">
        <v>65</v>
      </c>
      <c r="V2182" t="e">
        <f>_xlfn.XLOOKUP(UTILIZADAS[[#This Row],[Contacto1]],Tabla2[phone_number_dialed],Tabla2[status_name],,0)</f>
        <v>#N/A</v>
      </c>
    </row>
    <row r="2183" spans="1:22">
      <c r="A2183" t="s">
        <v>4305</v>
      </c>
      <c r="B2183" t="s">
        <v>5149</v>
      </c>
      <c r="C2183" s="4">
        <v>367052350000</v>
      </c>
      <c r="D2183" t="s">
        <v>4305</v>
      </c>
      <c r="G2183" s="174">
        <v>46143</v>
      </c>
      <c r="H2183">
        <v>68034721</v>
      </c>
      <c r="I2183">
        <v>68034721</v>
      </c>
      <c r="O2183" s="174">
        <v>46143</v>
      </c>
      <c r="S2183" t="s">
        <v>5150</v>
      </c>
      <c r="T2183" s="178" t="s">
        <v>64</v>
      </c>
      <c r="U2183" t="s">
        <v>65</v>
      </c>
      <c r="V2183" t="e">
        <f>_xlfn.XLOOKUP(UTILIZADAS[[#This Row],[Contacto1]],Tabla2[phone_number_dialed],Tabla2[status_name],,0)</f>
        <v>#N/A</v>
      </c>
    </row>
    <row r="2184" spans="1:22">
      <c r="A2184" t="s">
        <v>4305</v>
      </c>
      <c r="B2184" t="s">
        <v>2155</v>
      </c>
      <c r="C2184" s="4">
        <v>352358880000</v>
      </c>
      <c r="D2184" t="s">
        <v>4305</v>
      </c>
      <c r="G2184" s="174">
        <v>46143</v>
      </c>
      <c r="H2184">
        <v>68039283</v>
      </c>
      <c r="I2184">
        <v>68039283</v>
      </c>
      <c r="O2184" s="174">
        <v>46143</v>
      </c>
      <c r="S2184" t="s">
        <v>3609</v>
      </c>
      <c r="T2184" s="178" t="s">
        <v>64</v>
      </c>
      <c r="U2184" t="s">
        <v>65</v>
      </c>
      <c r="V2184" t="e">
        <f>_xlfn.XLOOKUP(UTILIZADAS[[#This Row],[Contacto1]],Tabla2[phone_number_dialed],Tabla2[status_name],,0)</f>
        <v>#N/A</v>
      </c>
    </row>
    <row r="2185" spans="1:22">
      <c r="A2185" t="s">
        <v>4305</v>
      </c>
      <c r="B2185" t="s">
        <v>493</v>
      </c>
      <c r="C2185" s="4">
        <v>351366550000</v>
      </c>
      <c r="D2185" t="s">
        <v>4305</v>
      </c>
      <c r="G2185" s="174">
        <v>46143</v>
      </c>
      <c r="H2185">
        <v>68057007</v>
      </c>
      <c r="I2185">
        <v>68057007</v>
      </c>
      <c r="O2185" s="174">
        <v>46143</v>
      </c>
      <c r="S2185" t="s">
        <v>494</v>
      </c>
      <c r="T2185" t="s">
        <v>64</v>
      </c>
      <c r="U2185" t="s">
        <v>593</v>
      </c>
      <c r="V2185" t="e">
        <f>_xlfn.XLOOKUP(UTILIZADAS[[#This Row],[Contacto1]],Tabla2[phone_number_dialed],Tabla2[status_name],,0)</f>
        <v>#N/A</v>
      </c>
    </row>
    <row r="2186" spans="1:22">
      <c r="A2186" t="s">
        <v>4305</v>
      </c>
      <c r="B2186" t="s">
        <v>5151</v>
      </c>
      <c r="C2186" s="4">
        <v>358375880000</v>
      </c>
      <c r="D2186" t="s">
        <v>4305</v>
      </c>
      <c r="G2186" s="174">
        <v>46143</v>
      </c>
      <c r="H2186">
        <v>68060885</v>
      </c>
      <c r="I2186">
        <v>68060885</v>
      </c>
      <c r="O2186" s="174">
        <v>46143</v>
      </c>
      <c r="S2186" t="s">
        <v>175</v>
      </c>
      <c r="T2186" t="s">
        <v>64</v>
      </c>
      <c r="U2186" t="s">
        <v>4319</v>
      </c>
      <c r="V2186" t="e">
        <f>_xlfn.XLOOKUP(UTILIZADAS[[#This Row],[Contacto1]],Tabla2[phone_number_dialed],Tabla2[status_name],,0)</f>
        <v>#N/A</v>
      </c>
    </row>
    <row r="2187" spans="1:22">
      <c r="A2187" t="s">
        <v>4305</v>
      </c>
      <c r="B2187" t="s">
        <v>1450</v>
      </c>
      <c r="C2187" s="4">
        <v>353365310000</v>
      </c>
      <c r="D2187" t="s">
        <v>4305</v>
      </c>
      <c r="G2187" s="174">
        <v>46143</v>
      </c>
      <c r="H2187">
        <v>68061259</v>
      </c>
      <c r="I2187">
        <v>68061259</v>
      </c>
      <c r="O2187" s="174">
        <v>46143</v>
      </c>
      <c r="S2187" t="s">
        <v>1451</v>
      </c>
      <c r="T2187" s="178" t="s">
        <v>84</v>
      </c>
      <c r="U2187" t="s">
        <v>65</v>
      </c>
      <c r="V2187" t="e">
        <f>_xlfn.XLOOKUP(UTILIZADAS[[#This Row],[Contacto1]],Tabla2[phone_number_dialed],Tabla2[status_name],,0)</f>
        <v>#N/A</v>
      </c>
    </row>
    <row r="2188" spans="1:22">
      <c r="A2188" t="s">
        <v>4305</v>
      </c>
      <c r="B2188" t="s">
        <v>1420</v>
      </c>
      <c r="C2188" s="4">
        <v>353369960000</v>
      </c>
      <c r="D2188" t="s">
        <v>4305</v>
      </c>
      <c r="G2188" s="174">
        <v>46143</v>
      </c>
      <c r="H2188">
        <v>68061435</v>
      </c>
      <c r="I2188">
        <v>68061435</v>
      </c>
      <c r="O2188" s="174">
        <v>46143</v>
      </c>
      <c r="S2188" t="s">
        <v>1421</v>
      </c>
      <c r="T2188" s="178" t="s">
        <v>64</v>
      </c>
      <c r="U2188" t="s">
        <v>65</v>
      </c>
      <c r="V2188" t="e">
        <f>_xlfn.XLOOKUP(UTILIZADAS[[#This Row],[Contacto1]],Tabla2[phone_number_dialed],Tabla2[status_name],,0)</f>
        <v>#N/A</v>
      </c>
    </row>
    <row r="2189" spans="1:22">
      <c r="A2189" t="s">
        <v>4305</v>
      </c>
      <c r="B2189" t="s">
        <v>5152</v>
      </c>
      <c r="C2189" s="4">
        <v>364089430000</v>
      </c>
      <c r="D2189" t="s">
        <v>4305</v>
      </c>
      <c r="G2189" s="174">
        <v>46143</v>
      </c>
      <c r="H2189">
        <v>68066387</v>
      </c>
      <c r="I2189">
        <v>68066387</v>
      </c>
      <c r="O2189" s="174">
        <v>46143</v>
      </c>
      <c r="S2189" t="s">
        <v>5153</v>
      </c>
      <c r="T2189" s="178" t="s">
        <v>64</v>
      </c>
      <c r="U2189" t="s">
        <v>65</v>
      </c>
      <c r="V2189" t="e">
        <f>_xlfn.XLOOKUP(UTILIZADAS[[#This Row],[Contacto1]],Tabla2[phone_number_dialed],Tabla2[status_name],,0)</f>
        <v>#N/A</v>
      </c>
    </row>
    <row r="2190" spans="1:22">
      <c r="A2190" t="s">
        <v>4305</v>
      </c>
      <c r="B2190" t="s">
        <v>165</v>
      </c>
      <c r="C2190" s="4">
        <v>369004710000</v>
      </c>
      <c r="D2190" t="s">
        <v>4305</v>
      </c>
      <c r="G2190" s="174">
        <v>46143</v>
      </c>
      <c r="H2190">
        <v>68073711</v>
      </c>
      <c r="I2190">
        <v>68073711</v>
      </c>
      <c r="O2190" s="174">
        <v>46143</v>
      </c>
      <c r="S2190" t="s">
        <v>166</v>
      </c>
      <c r="T2190" s="178" t="s">
        <v>64</v>
      </c>
      <c r="U2190" t="s">
        <v>65</v>
      </c>
      <c r="V2190" t="e">
        <f>_xlfn.XLOOKUP(UTILIZADAS[[#This Row],[Contacto1]],Tabla2[phone_number_dialed],Tabla2[status_name],,0)</f>
        <v>#N/A</v>
      </c>
    </row>
    <row r="2191" spans="1:22">
      <c r="A2191" t="s">
        <v>4305</v>
      </c>
      <c r="B2191" t="s">
        <v>2322</v>
      </c>
      <c r="C2191" s="4">
        <v>369044140000</v>
      </c>
      <c r="D2191" t="s">
        <v>4305</v>
      </c>
      <c r="G2191" s="174">
        <v>46143</v>
      </c>
      <c r="H2191">
        <v>68082860</v>
      </c>
      <c r="I2191">
        <v>68082860</v>
      </c>
      <c r="O2191" s="174">
        <v>46143</v>
      </c>
      <c r="S2191" t="s">
        <v>3925</v>
      </c>
      <c r="T2191" s="178" t="s">
        <v>64</v>
      </c>
      <c r="U2191" t="s">
        <v>65</v>
      </c>
      <c r="V2191" t="e">
        <f>_xlfn.XLOOKUP(UTILIZADAS[[#This Row],[Contacto1]],Tabla2[phone_number_dialed],Tabla2[status_name],,0)</f>
        <v>#N/A</v>
      </c>
    </row>
    <row r="2192" spans="1:22">
      <c r="A2192" t="s">
        <v>4305</v>
      </c>
      <c r="B2192" t="s">
        <v>4097</v>
      </c>
      <c r="C2192" s="4">
        <v>351348550000</v>
      </c>
      <c r="D2192" t="s">
        <v>4305</v>
      </c>
      <c r="G2192" s="174">
        <v>46143</v>
      </c>
      <c r="H2192">
        <v>68084318</v>
      </c>
      <c r="I2192">
        <v>68084318</v>
      </c>
      <c r="O2192" s="174">
        <v>46143</v>
      </c>
      <c r="S2192" t="s">
        <v>3594</v>
      </c>
      <c r="T2192" s="178" t="s">
        <v>84</v>
      </c>
      <c r="U2192" t="s">
        <v>65</v>
      </c>
      <c r="V2192" t="e">
        <f>_xlfn.XLOOKUP(UTILIZADAS[[#This Row],[Contacto1]],Tabla2[phone_number_dialed],Tabla2[status_name],,0)</f>
        <v>#N/A</v>
      </c>
    </row>
    <row r="2193" spans="1:22">
      <c r="A2193" t="s">
        <v>4305</v>
      </c>
      <c r="B2193" t="s">
        <v>100</v>
      </c>
      <c r="C2193" s="4">
        <v>347453750000</v>
      </c>
      <c r="D2193" t="s">
        <v>4305</v>
      </c>
      <c r="G2193" s="174">
        <v>46143</v>
      </c>
      <c r="H2193">
        <v>68084703</v>
      </c>
      <c r="I2193">
        <v>68084703</v>
      </c>
      <c r="O2193" s="174">
        <v>46143</v>
      </c>
      <c r="S2193" t="s">
        <v>101</v>
      </c>
      <c r="T2193" s="178" t="s">
        <v>64</v>
      </c>
      <c r="U2193" t="s">
        <v>65</v>
      </c>
      <c r="V2193" t="e">
        <f>_xlfn.XLOOKUP(UTILIZADAS[[#This Row],[Contacto1]],Tabla2[phone_number_dialed],Tabla2[status_name],,0)</f>
        <v>#N/A</v>
      </c>
    </row>
    <row r="2194" spans="1:22">
      <c r="A2194" t="s">
        <v>4305</v>
      </c>
      <c r="B2194" t="s">
        <v>1324</v>
      </c>
      <c r="C2194" s="4">
        <v>359373520000</v>
      </c>
      <c r="D2194" t="s">
        <v>4305</v>
      </c>
      <c r="G2194" s="174">
        <v>46143</v>
      </c>
      <c r="H2194">
        <v>68087495</v>
      </c>
      <c r="I2194">
        <v>68087495</v>
      </c>
      <c r="O2194" s="174">
        <v>46143</v>
      </c>
      <c r="S2194" t="s">
        <v>1325</v>
      </c>
      <c r="T2194" s="178" t="s">
        <v>64</v>
      </c>
      <c r="U2194" t="s">
        <v>65</v>
      </c>
      <c r="V2194" t="e">
        <f>_xlfn.XLOOKUP(UTILIZADAS[[#This Row],[Contacto1]],Tabla2[phone_number_dialed],Tabla2[status_name],,0)</f>
        <v>#N/A</v>
      </c>
    </row>
    <row r="2195" spans="1:22">
      <c r="A2195" t="s">
        <v>4305</v>
      </c>
      <c r="B2195" t="s">
        <v>5154</v>
      </c>
      <c r="C2195" s="4">
        <v>364077070000</v>
      </c>
      <c r="D2195" t="s">
        <v>4305</v>
      </c>
      <c r="G2195" s="174">
        <v>46143</v>
      </c>
      <c r="H2195">
        <v>68100949</v>
      </c>
      <c r="I2195">
        <v>68100949</v>
      </c>
      <c r="O2195" s="174">
        <v>46143</v>
      </c>
      <c r="S2195" t="s">
        <v>5155</v>
      </c>
      <c r="T2195" s="178" t="s">
        <v>64</v>
      </c>
      <c r="U2195" t="s">
        <v>65</v>
      </c>
      <c r="V2195" t="e">
        <f>_xlfn.XLOOKUP(UTILIZADAS[[#This Row],[Contacto1]],Tabla2[phone_number_dialed],Tabla2[status_name],,0)</f>
        <v>#N/A</v>
      </c>
    </row>
    <row r="2196" spans="1:22">
      <c r="A2196" t="s">
        <v>4305</v>
      </c>
      <c r="B2196" t="s">
        <v>171</v>
      </c>
      <c r="C2196" s="4">
        <v>361003580000</v>
      </c>
      <c r="D2196" t="s">
        <v>4305</v>
      </c>
      <c r="G2196" s="174">
        <v>46143</v>
      </c>
      <c r="H2196">
        <v>68116008</v>
      </c>
      <c r="I2196">
        <v>68116008</v>
      </c>
      <c r="O2196" s="174">
        <v>46143</v>
      </c>
      <c r="S2196" t="s">
        <v>172</v>
      </c>
      <c r="T2196" s="178" t="s">
        <v>64</v>
      </c>
      <c r="U2196" t="s">
        <v>65</v>
      </c>
      <c r="V2196" t="e">
        <f>_xlfn.XLOOKUP(UTILIZADAS[[#This Row],[Contacto1]],Tabla2[phone_number_dialed],Tabla2[status_name],,0)</f>
        <v>#N/A</v>
      </c>
    </row>
    <row r="2197" spans="1:22">
      <c r="A2197" t="s">
        <v>4305</v>
      </c>
      <c r="B2197" t="s">
        <v>1348</v>
      </c>
      <c r="C2197" s="4">
        <v>351374970000</v>
      </c>
      <c r="D2197" t="s">
        <v>4305</v>
      </c>
      <c r="G2197" s="174">
        <v>46143</v>
      </c>
      <c r="H2197">
        <v>68116284</v>
      </c>
      <c r="I2197">
        <v>68116284</v>
      </c>
      <c r="O2197" s="174">
        <v>46143</v>
      </c>
      <c r="S2197" t="s">
        <v>1349</v>
      </c>
      <c r="T2197" t="s">
        <v>64</v>
      </c>
      <c r="U2197" t="s">
        <v>593</v>
      </c>
      <c r="V2197" t="e">
        <f>_xlfn.XLOOKUP(UTILIZADAS[[#This Row],[Contacto1]],Tabla2[phone_number_dialed],Tabla2[status_name],,0)</f>
        <v>#N/A</v>
      </c>
    </row>
    <row r="2198" spans="1:22">
      <c r="A2198" t="s">
        <v>4305</v>
      </c>
      <c r="B2198" t="s">
        <v>5156</v>
      </c>
      <c r="C2198" s="4">
        <v>362330440000</v>
      </c>
      <c r="D2198" t="s">
        <v>4305</v>
      </c>
      <c r="G2198" s="174">
        <v>46143</v>
      </c>
      <c r="H2198">
        <v>68132648</v>
      </c>
      <c r="I2198">
        <v>68132648</v>
      </c>
      <c r="O2198" s="174">
        <v>46143</v>
      </c>
      <c r="S2198" t="s">
        <v>5157</v>
      </c>
      <c r="T2198" s="178" t="s">
        <v>64</v>
      </c>
      <c r="U2198" t="s">
        <v>65</v>
      </c>
      <c r="V2198" t="e">
        <f>_xlfn.XLOOKUP(UTILIZADAS[[#This Row],[Contacto1]],Tabla2[phone_number_dialed],Tabla2[status_name],,0)</f>
        <v>#N/A</v>
      </c>
    </row>
    <row r="2199" spans="1:22">
      <c r="A2199" t="s">
        <v>4305</v>
      </c>
      <c r="B2199" t="s">
        <v>5158</v>
      </c>
      <c r="C2199" s="4">
        <v>367081280000</v>
      </c>
      <c r="D2199" t="s">
        <v>4305</v>
      </c>
      <c r="G2199" s="174">
        <v>46143</v>
      </c>
      <c r="H2199">
        <v>68134876</v>
      </c>
      <c r="I2199">
        <v>68134876</v>
      </c>
      <c r="O2199" s="174">
        <v>46143</v>
      </c>
      <c r="S2199" t="s">
        <v>5159</v>
      </c>
      <c r="T2199" s="178" t="s">
        <v>64</v>
      </c>
      <c r="U2199" t="s">
        <v>65</v>
      </c>
      <c r="V2199" t="e">
        <f>_xlfn.XLOOKUP(UTILIZADAS[[#This Row],[Contacto1]],Tabla2[phone_number_dialed],Tabla2[status_name],,0)</f>
        <v>#N/A</v>
      </c>
    </row>
    <row r="2200" spans="1:22">
      <c r="A2200" t="s">
        <v>4305</v>
      </c>
      <c r="B2200" t="s">
        <v>5160</v>
      </c>
      <c r="C2200" s="4">
        <v>361028670000</v>
      </c>
      <c r="D2200" t="s">
        <v>4305</v>
      </c>
      <c r="G2200" s="174">
        <v>46143</v>
      </c>
      <c r="H2200">
        <v>68150945</v>
      </c>
      <c r="I2200">
        <v>68150945</v>
      </c>
      <c r="O2200" s="174">
        <v>46143</v>
      </c>
      <c r="S2200" t="s">
        <v>4295</v>
      </c>
      <c r="T2200" t="s">
        <v>64</v>
      </c>
      <c r="U2200" t="s">
        <v>4319</v>
      </c>
      <c r="V2200" t="e">
        <f>_xlfn.XLOOKUP(UTILIZADAS[[#This Row],[Contacto1]],Tabla2[phone_number_dialed],Tabla2[status_name],,0)</f>
        <v>#N/A</v>
      </c>
    </row>
    <row r="2201" spans="1:22">
      <c r="A2201" t="s">
        <v>4305</v>
      </c>
      <c r="B2201" t="s">
        <v>4268</v>
      </c>
      <c r="C2201" s="4">
        <v>367037860000</v>
      </c>
      <c r="D2201" t="s">
        <v>4305</v>
      </c>
      <c r="G2201" s="174">
        <v>46143</v>
      </c>
      <c r="H2201">
        <v>68150976</v>
      </c>
      <c r="I2201">
        <v>68150976</v>
      </c>
      <c r="O2201" s="174">
        <v>46143</v>
      </c>
      <c r="S2201" t="s">
        <v>3935</v>
      </c>
      <c r="T2201" s="178" t="s">
        <v>64</v>
      </c>
      <c r="U2201" t="s">
        <v>65</v>
      </c>
      <c r="V2201" t="e">
        <f>_xlfn.XLOOKUP(UTILIZADAS[[#This Row],[Contacto1]],Tabla2[phone_number_dialed],Tabla2[status_name],,0)</f>
        <v>#N/A</v>
      </c>
    </row>
    <row r="2202" spans="1:22">
      <c r="A2202" t="s">
        <v>4305</v>
      </c>
      <c r="B2202" t="s">
        <v>5161</v>
      </c>
      <c r="C2202" s="4">
        <v>366051980000</v>
      </c>
      <c r="D2202" t="s">
        <v>4305</v>
      </c>
      <c r="G2202" s="174">
        <v>46143</v>
      </c>
      <c r="H2202">
        <v>68162356</v>
      </c>
      <c r="I2202">
        <v>68162356</v>
      </c>
      <c r="O2202" s="174">
        <v>46143</v>
      </c>
      <c r="S2202" t="s">
        <v>5162</v>
      </c>
      <c r="T2202" s="178" t="s">
        <v>64</v>
      </c>
      <c r="U2202" t="s">
        <v>65</v>
      </c>
      <c r="V2202" t="e">
        <f>_xlfn.XLOOKUP(UTILIZADAS[[#This Row],[Contacto1]],Tabla2[phone_number_dialed],Tabla2[status_name],,0)</f>
        <v>#N/A</v>
      </c>
    </row>
    <row r="2203" spans="1:22">
      <c r="A2203" t="s">
        <v>4305</v>
      </c>
      <c r="B2203" t="s">
        <v>5163</v>
      </c>
      <c r="C2203" s="4">
        <v>356371330000</v>
      </c>
      <c r="D2203" t="s">
        <v>4305</v>
      </c>
      <c r="G2203" s="174">
        <v>46143</v>
      </c>
      <c r="H2203">
        <v>68179375</v>
      </c>
      <c r="I2203">
        <v>68179375</v>
      </c>
      <c r="O2203" s="174">
        <v>46143</v>
      </c>
      <c r="S2203" t="s">
        <v>5164</v>
      </c>
      <c r="T2203" t="s">
        <v>64</v>
      </c>
      <c r="U2203" t="s">
        <v>4319</v>
      </c>
      <c r="V2203" t="e">
        <f>_xlfn.XLOOKUP(UTILIZADAS[[#This Row],[Contacto1]],Tabla2[phone_number_dialed],Tabla2[status_name],,0)</f>
        <v>#N/A</v>
      </c>
    </row>
    <row r="2204" spans="1:22">
      <c r="A2204" t="s">
        <v>4305</v>
      </c>
      <c r="B2204" t="s">
        <v>4139</v>
      </c>
      <c r="C2204" s="4">
        <v>363017480000</v>
      </c>
      <c r="D2204" t="s">
        <v>4305</v>
      </c>
      <c r="G2204" s="174">
        <v>46143</v>
      </c>
      <c r="H2204">
        <v>68179400</v>
      </c>
      <c r="I2204">
        <v>68179400</v>
      </c>
      <c r="O2204" s="174">
        <v>46143</v>
      </c>
      <c r="S2204" t="s">
        <v>3674</v>
      </c>
      <c r="T2204" s="178" t="s">
        <v>64</v>
      </c>
      <c r="U2204" t="s">
        <v>65</v>
      </c>
      <c r="V2204" t="e">
        <f>_xlfn.XLOOKUP(UTILIZADAS[[#This Row],[Contacto1]],Tabla2[phone_number_dialed],Tabla2[status_name],,0)</f>
        <v>#N/A</v>
      </c>
    </row>
    <row r="2205" spans="1:22">
      <c r="A2205" t="s">
        <v>4305</v>
      </c>
      <c r="B2205" t="s">
        <v>136</v>
      </c>
      <c r="C2205" s="4">
        <v>346382020000</v>
      </c>
      <c r="D2205" t="s">
        <v>4305</v>
      </c>
      <c r="G2205" s="174">
        <v>46143</v>
      </c>
      <c r="H2205">
        <v>68184307</v>
      </c>
      <c r="I2205">
        <v>68184307</v>
      </c>
      <c r="O2205" s="174">
        <v>46143</v>
      </c>
      <c r="S2205" t="s">
        <v>137</v>
      </c>
      <c r="T2205" s="178" t="s">
        <v>64</v>
      </c>
      <c r="U2205" t="s">
        <v>65</v>
      </c>
      <c r="V2205" t="e">
        <f>_xlfn.XLOOKUP(UTILIZADAS[[#This Row],[Contacto1]],Tabla2[phone_number_dialed],Tabla2[status_name],,0)</f>
        <v>#N/A</v>
      </c>
    </row>
    <row r="2206" spans="1:22">
      <c r="A2206" t="s">
        <v>4305</v>
      </c>
      <c r="B2206" t="s">
        <v>1442</v>
      </c>
      <c r="C2206" s="4">
        <v>357369010000</v>
      </c>
      <c r="D2206" t="s">
        <v>4305</v>
      </c>
      <c r="G2206" s="174">
        <v>46143</v>
      </c>
      <c r="H2206">
        <v>68185452</v>
      </c>
      <c r="I2206">
        <v>68185452</v>
      </c>
      <c r="O2206" s="174">
        <v>46143</v>
      </c>
      <c r="S2206" t="s">
        <v>1443</v>
      </c>
      <c r="T2206" s="178" t="s">
        <v>64</v>
      </c>
      <c r="U2206" t="s">
        <v>65</v>
      </c>
      <c r="V2206" t="e">
        <f>_xlfn.XLOOKUP(UTILIZADAS[[#This Row],[Contacto1]],Tabla2[phone_number_dialed],Tabla2[status_name],,0)</f>
        <v>#N/A</v>
      </c>
    </row>
    <row r="2207" spans="1:22">
      <c r="A2207" t="s">
        <v>4305</v>
      </c>
      <c r="B2207" t="s">
        <v>5165</v>
      </c>
      <c r="C2207" s="4">
        <v>367078170000</v>
      </c>
      <c r="D2207" t="s">
        <v>4305</v>
      </c>
      <c r="G2207" s="174">
        <v>46143</v>
      </c>
      <c r="H2207">
        <v>68199560</v>
      </c>
      <c r="I2207">
        <v>68199560</v>
      </c>
      <c r="O2207" s="174">
        <v>46143</v>
      </c>
      <c r="S2207" t="s">
        <v>5166</v>
      </c>
      <c r="T2207" s="178" t="s">
        <v>64</v>
      </c>
      <c r="U2207" t="s">
        <v>65</v>
      </c>
      <c r="V2207" t="e">
        <f>_xlfn.XLOOKUP(UTILIZADAS[[#This Row],[Contacto1]],Tabla2[phone_number_dialed],Tabla2[status_name],,0)</f>
        <v>#N/A</v>
      </c>
    </row>
    <row r="2208" spans="1:22">
      <c r="A2208" t="s">
        <v>4305</v>
      </c>
      <c r="B2208" t="s">
        <v>5167</v>
      </c>
      <c r="C2208" s="4">
        <v>365083820000</v>
      </c>
      <c r="D2208" t="s">
        <v>4305</v>
      </c>
      <c r="G2208" s="174">
        <v>46143</v>
      </c>
      <c r="H2208">
        <v>68203534</v>
      </c>
      <c r="I2208">
        <v>68203534</v>
      </c>
      <c r="O2208" s="174">
        <v>46143</v>
      </c>
      <c r="S2208" t="s">
        <v>5168</v>
      </c>
      <c r="T2208" s="178" t="s">
        <v>64</v>
      </c>
      <c r="U2208" t="s">
        <v>65</v>
      </c>
      <c r="V2208" t="e">
        <f>_xlfn.XLOOKUP(UTILIZADAS[[#This Row],[Contacto1]],Tabla2[phone_number_dialed],Tabla2[status_name],,0)</f>
        <v>#N/A</v>
      </c>
    </row>
    <row r="2209" spans="1:22">
      <c r="A2209" t="s">
        <v>4305</v>
      </c>
      <c r="B2209" t="s">
        <v>5169</v>
      </c>
      <c r="C2209" s="4">
        <v>366056030000</v>
      </c>
      <c r="D2209" t="s">
        <v>4305</v>
      </c>
      <c r="G2209" s="174">
        <v>46143</v>
      </c>
      <c r="H2209">
        <v>68204109</v>
      </c>
      <c r="I2209">
        <v>68204109</v>
      </c>
      <c r="O2209" s="174">
        <v>46143</v>
      </c>
      <c r="S2209" t="s">
        <v>5170</v>
      </c>
      <c r="T2209" s="178" t="s">
        <v>64</v>
      </c>
      <c r="U2209" t="s">
        <v>65</v>
      </c>
      <c r="V2209" t="e">
        <f>_xlfn.XLOOKUP(UTILIZADAS[[#This Row],[Contacto1]],Tabla2[phone_number_dialed],Tabla2[status_name],,0)</f>
        <v>#N/A</v>
      </c>
    </row>
    <row r="2210" spans="1:22">
      <c r="A2210" t="s">
        <v>4305</v>
      </c>
      <c r="B2210" t="s">
        <v>4127</v>
      </c>
      <c r="C2210" s="4">
        <v>368014280000</v>
      </c>
      <c r="D2210" t="s">
        <v>4305</v>
      </c>
      <c r="G2210" s="174">
        <v>46143</v>
      </c>
      <c r="H2210">
        <v>68211872</v>
      </c>
      <c r="I2210">
        <v>68211872</v>
      </c>
      <c r="O2210" s="174">
        <v>46143</v>
      </c>
      <c r="S2210" t="s">
        <v>3658</v>
      </c>
      <c r="T2210" s="178" t="s">
        <v>84</v>
      </c>
      <c r="U2210" t="s">
        <v>65</v>
      </c>
      <c r="V2210" t="e">
        <f>_xlfn.XLOOKUP(UTILIZADAS[[#This Row],[Contacto1]],Tabla2[phone_number_dialed],Tabla2[status_name],,0)</f>
        <v>#N/A</v>
      </c>
    </row>
    <row r="2211" spans="1:22">
      <c r="A2211" t="s">
        <v>4305</v>
      </c>
      <c r="B2211" t="s">
        <v>513</v>
      </c>
      <c r="C2211" s="4">
        <v>234010250000</v>
      </c>
      <c r="D2211" t="s">
        <v>4305</v>
      </c>
      <c r="G2211" s="174">
        <v>46143</v>
      </c>
      <c r="H2211">
        <v>68235940</v>
      </c>
      <c r="I2211">
        <v>68235940</v>
      </c>
      <c r="O2211" s="174">
        <v>46143</v>
      </c>
      <c r="S2211" t="s">
        <v>514</v>
      </c>
      <c r="T2211" t="s">
        <v>64</v>
      </c>
      <c r="U2211" t="s">
        <v>593</v>
      </c>
      <c r="V2211" t="e">
        <f>_xlfn.XLOOKUP(UTILIZADAS[[#This Row],[Contacto1]],Tabla2[phone_number_dialed],Tabla2[status_name],,0)</f>
        <v>#N/A</v>
      </c>
    </row>
    <row r="2212" spans="1:22">
      <c r="A2212" t="s">
        <v>4305</v>
      </c>
      <c r="B2212" t="s">
        <v>5171</v>
      </c>
      <c r="C2212" s="4">
        <v>998105050000</v>
      </c>
      <c r="D2212" t="s">
        <v>4305</v>
      </c>
      <c r="G2212" s="174">
        <v>46143</v>
      </c>
      <c r="H2212">
        <v>68236996</v>
      </c>
      <c r="I2212">
        <v>68236996</v>
      </c>
      <c r="O2212" s="174">
        <v>46143</v>
      </c>
      <c r="S2212" t="s">
        <v>5172</v>
      </c>
      <c r="T2212" s="178" t="s">
        <v>64</v>
      </c>
      <c r="U2212" t="s">
        <v>65</v>
      </c>
      <c r="V2212" t="e">
        <f>_xlfn.XLOOKUP(UTILIZADAS[[#This Row],[Contacto1]],Tabla2[phone_number_dialed],Tabla2[status_name],,0)</f>
        <v>#N/A</v>
      </c>
    </row>
    <row r="2213" spans="1:22">
      <c r="A2213" t="s">
        <v>4305</v>
      </c>
      <c r="B2213" t="s">
        <v>5173</v>
      </c>
      <c r="C2213" s="4">
        <v>365088970000</v>
      </c>
      <c r="D2213" t="s">
        <v>4305</v>
      </c>
      <c r="G2213" s="174">
        <v>46143</v>
      </c>
      <c r="H2213">
        <v>68261639</v>
      </c>
      <c r="I2213">
        <v>68261639</v>
      </c>
      <c r="O2213" s="174">
        <v>46143</v>
      </c>
      <c r="S2213" t="s">
        <v>4401</v>
      </c>
      <c r="T2213" s="178" t="s">
        <v>84</v>
      </c>
      <c r="U2213" t="s">
        <v>65</v>
      </c>
      <c r="V2213" t="e">
        <f>_xlfn.XLOOKUP(UTILIZADAS[[#This Row],[Contacto1]],Tabla2[phone_number_dialed],Tabla2[status_name],,0)</f>
        <v>#N/A</v>
      </c>
    </row>
    <row r="2214" spans="1:22">
      <c r="A2214" t="s">
        <v>4305</v>
      </c>
      <c r="B2214" t="s">
        <v>179</v>
      </c>
      <c r="C2214" s="4">
        <v>366005850000</v>
      </c>
      <c r="D2214" t="s">
        <v>4305</v>
      </c>
      <c r="G2214" s="174">
        <v>46143</v>
      </c>
      <c r="H2214">
        <v>68268742</v>
      </c>
      <c r="I2214">
        <v>68268742</v>
      </c>
      <c r="O2214" s="174">
        <v>46143</v>
      </c>
      <c r="S2214" t="s">
        <v>180</v>
      </c>
      <c r="T2214" s="178" t="s">
        <v>64</v>
      </c>
      <c r="U2214" t="s">
        <v>65</v>
      </c>
      <c r="V2214" t="e">
        <f>_xlfn.XLOOKUP(UTILIZADAS[[#This Row],[Contacto1]],Tabla2[phone_number_dialed],Tabla2[status_name],,0)</f>
        <v>#N/A</v>
      </c>
    </row>
    <row r="2215" spans="1:22">
      <c r="A2215" t="s">
        <v>4305</v>
      </c>
      <c r="B2215" t="s">
        <v>2227</v>
      </c>
      <c r="C2215" s="4">
        <v>353352820000</v>
      </c>
      <c r="D2215" t="s">
        <v>4305</v>
      </c>
      <c r="G2215" s="174">
        <v>46143</v>
      </c>
      <c r="H2215">
        <v>68276190</v>
      </c>
      <c r="I2215">
        <v>68276190</v>
      </c>
      <c r="O2215" s="174">
        <v>46143</v>
      </c>
      <c r="S2215" t="s">
        <v>3747</v>
      </c>
      <c r="T2215" s="178" t="s">
        <v>64</v>
      </c>
      <c r="U2215" t="s">
        <v>65</v>
      </c>
      <c r="V2215" t="e">
        <f>_xlfn.XLOOKUP(UTILIZADAS[[#This Row],[Contacto1]],Tabla2[phone_number_dialed],Tabla2[status_name],,0)</f>
        <v>#N/A</v>
      </c>
    </row>
    <row r="2216" spans="1:22">
      <c r="A2216" t="s">
        <v>4305</v>
      </c>
      <c r="B2216" t="s">
        <v>2253</v>
      </c>
      <c r="C2216" s="4">
        <v>368030360000</v>
      </c>
      <c r="D2216" t="s">
        <v>4305</v>
      </c>
      <c r="G2216" s="174">
        <v>46143</v>
      </c>
      <c r="H2216">
        <v>68284706</v>
      </c>
      <c r="I2216">
        <v>68284706</v>
      </c>
      <c r="O2216" s="174">
        <v>46143</v>
      </c>
      <c r="S2216" t="s">
        <v>3800</v>
      </c>
      <c r="T2216" s="178" t="s">
        <v>64</v>
      </c>
      <c r="U2216" t="s">
        <v>65</v>
      </c>
      <c r="V2216" t="e">
        <f>_xlfn.XLOOKUP(UTILIZADAS[[#This Row],[Contacto1]],Tabla2[phone_number_dialed],Tabla2[status_name],,0)</f>
        <v>#N/A</v>
      </c>
    </row>
    <row r="2217" spans="1:22">
      <c r="A2217" t="s">
        <v>4305</v>
      </c>
      <c r="B2217" t="s">
        <v>1185</v>
      </c>
      <c r="C2217" s="4">
        <v>355381640000</v>
      </c>
      <c r="D2217" t="s">
        <v>4305</v>
      </c>
      <c r="G2217" s="174">
        <v>46143</v>
      </c>
      <c r="H2217">
        <v>68285741</v>
      </c>
      <c r="I2217">
        <v>68285741</v>
      </c>
      <c r="O2217" s="174">
        <v>46143</v>
      </c>
      <c r="S2217" t="s">
        <v>1186</v>
      </c>
      <c r="T2217" s="178" t="s">
        <v>84</v>
      </c>
      <c r="U2217" t="s">
        <v>65</v>
      </c>
      <c r="V2217" t="e">
        <f>_xlfn.XLOOKUP(UTILIZADAS[[#This Row],[Contacto1]],Tabla2[phone_number_dialed],Tabla2[status_name],,0)</f>
        <v>#N/A</v>
      </c>
    </row>
    <row r="2218" spans="1:22">
      <c r="A2218" t="s">
        <v>4305</v>
      </c>
      <c r="B2218" t="s">
        <v>116</v>
      </c>
      <c r="C2218" s="4">
        <v>346448850000</v>
      </c>
      <c r="D2218" t="s">
        <v>4305</v>
      </c>
      <c r="G2218" s="174">
        <v>46143</v>
      </c>
      <c r="H2218">
        <v>68290890</v>
      </c>
      <c r="I2218">
        <v>68290890</v>
      </c>
      <c r="O2218" s="174">
        <v>46143</v>
      </c>
      <c r="S2218" t="s">
        <v>117</v>
      </c>
      <c r="T2218" s="178" t="s">
        <v>64</v>
      </c>
      <c r="U2218" t="s">
        <v>65</v>
      </c>
      <c r="V2218" t="e">
        <f>_xlfn.XLOOKUP(UTILIZADAS[[#This Row],[Contacto1]],Tabla2[phone_number_dialed],Tabla2[status_name],,0)</f>
        <v>#N/A</v>
      </c>
    </row>
    <row r="2219" spans="1:22">
      <c r="A2219" t="s">
        <v>4305</v>
      </c>
      <c r="B2219" t="s">
        <v>1344</v>
      </c>
      <c r="C2219" s="4">
        <v>356375320000</v>
      </c>
      <c r="D2219" t="s">
        <v>4305</v>
      </c>
      <c r="G2219" s="174">
        <v>46143</v>
      </c>
      <c r="H2219">
        <v>68299587</v>
      </c>
      <c r="I2219">
        <v>68299587</v>
      </c>
      <c r="O2219" s="174">
        <v>46143</v>
      </c>
      <c r="S2219" t="s">
        <v>1345</v>
      </c>
      <c r="T2219" s="178" t="s">
        <v>64</v>
      </c>
      <c r="U2219" t="s">
        <v>65</v>
      </c>
      <c r="V2219" t="e">
        <f>_xlfn.XLOOKUP(UTILIZADAS[[#This Row],[Contacto1]],Tabla2[phone_number_dialed],Tabla2[status_name],,0)</f>
        <v>#N/A</v>
      </c>
    </row>
    <row r="2220" spans="1:22">
      <c r="A2220" t="s">
        <v>4305</v>
      </c>
      <c r="B2220" t="s">
        <v>5174</v>
      </c>
      <c r="C2220" s="4">
        <v>366010260000</v>
      </c>
      <c r="D2220" t="s">
        <v>4305</v>
      </c>
      <c r="G2220" s="174">
        <v>46143</v>
      </c>
      <c r="H2220">
        <v>68303645</v>
      </c>
      <c r="I2220">
        <v>68303645</v>
      </c>
      <c r="O2220" s="174">
        <v>46143</v>
      </c>
      <c r="S2220" t="s">
        <v>5175</v>
      </c>
      <c r="T2220" t="s">
        <v>64</v>
      </c>
      <c r="U2220" t="s">
        <v>4319</v>
      </c>
      <c r="V2220" t="e">
        <f>_xlfn.XLOOKUP(UTILIZADAS[[#This Row],[Contacto1]],Tabla2[phone_number_dialed],Tabla2[status_name],,0)</f>
        <v>#N/A</v>
      </c>
    </row>
    <row r="2221" spans="1:22">
      <c r="A2221" t="s">
        <v>4305</v>
      </c>
      <c r="B2221" t="s">
        <v>2207</v>
      </c>
      <c r="C2221" s="4">
        <v>367021200000</v>
      </c>
      <c r="D2221" t="s">
        <v>4305</v>
      </c>
      <c r="G2221" s="174">
        <v>46143</v>
      </c>
      <c r="H2221">
        <v>68313374</v>
      </c>
      <c r="I2221">
        <v>68313374</v>
      </c>
      <c r="O2221" s="174">
        <v>46143</v>
      </c>
      <c r="S2221" t="s">
        <v>3709</v>
      </c>
      <c r="T2221" s="178" t="s">
        <v>64</v>
      </c>
      <c r="U2221" t="s">
        <v>65</v>
      </c>
      <c r="V2221" t="e">
        <f>_xlfn.XLOOKUP(UTILIZADAS[[#This Row],[Contacto1]],Tabla2[phone_number_dialed],Tabla2[status_name],,0)</f>
        <v>#N/A</v>
      </c>
    </row>
    <row r="2222" spans="1:22">
      <c r="A2222" t="s">
        <v>4305</v>
      </c>
      <c r="B2222" t="s">
        <v>5176</v>
      </c>
      <c r="C2222" s="4">
        <v>366005830000</v>
      </c>
      <c r="D2222" t="s">
        <v>4305</v>
      </c>
      <c r="G2222" s="174">
        <v>46143</v>
      </c>
      <c r="H2222">
        <v>68326091</v>
      </c>
      <c r="I2222">
        <v>68326091</v>
      </c>
      <c r="O2222" s="174">
        <v>46143</v>
      </c>
      <c r="S2222" t="s">
        <v>5177</v>
      </c>
      <c r="T2222" t="s">
        <v>64</v>
      </c>
      <c r="U2222" t="s">
        <v>4319</v>
      </c>
      <c r="V2222" t="e">
        <f>_xlfn.XLOOKUP(UTILIZADAS[[#This Row],[Contacto1]],Tabla2[phone_number_dialed],Tabla2[status_name],,0)</f>
        <v>#N/A</v>
      </c>
    </row>
    <row r="2223" spans="1:22">
      <c r="A2223" t="s">
        <v>4305</v>
      </c>
      <c r="B2223" t="s">
        <v>5178</v>
      </c>
      <c r="C2223" s="4">
        <v>365012970000</v>
      </c>
      <c r="D2223" t="s">
        <v>4305</v>
      </c>
      <c r="G2223" s="174">
        <v>46143</v>
      </c>
      <c r="H2223">
        <v>68342815</v>
      </c>
      <c r="I2223">
        <v>68342815</v>
      </c>
      <c r="O2223" s="174">
        <v>46143</v>
      </c>
      <c r="S2223" t="s">
        <v>5179</v>
      </c>
      <c r="T2223" t="s">
        <v>64</v>
      </c>
      <c r="U2223" t="s">
        <v>4319</v>
      </c>
      <c r="V2223" t="e">
        <f>_xlfn.XLOOKUP(UTILIZADAS[[#This Row],[Contacto1]],Tabla2[phone_number_dialed],Tabla2[status_name],,0)</f>
        <v>#N/A</v>
      </c>
    </row>
    <row r="2224" spans="1:22">
      <c r="A2224" t="s">
        <v>4305</v>
      </c>
      <c r="B2224" t="s">
        <v>5180</v>
      </c>
      <c r="C2224" s="4">
        <v>365006330000</v>
      </c>
      <c r="D2224" t="s">
        <v>4305</v>
      </c>
      <c r="G2224" s="174">
        <v>46143</v>
      </c>
      <c r="H2224">
        <v>68343299</v>
      </c>
      <c r="I2224">
        <v>68343299</v>
      </c>
      <c r="O2224" s="174">
        <v>46143</v>
      </c>
      <c r="S2224" t="s">
        <v>5181</v>
      </c>
      <c r="T2224" t="s">
        <v>64</v>
      </c>
      <c r="U2224" t="s">
        <v>4319</v>
      </c>
      <c r="V2224" t="e">
        <f>_xlfn.XLOOKUP(UTILIZADAS[[#This Row],[Contacto1]],Tabla2[phone_number_dialed],Tabla2[status_name],,0)</f>
        <v>#N/A</v>
      </c>
    </row>
    <row r="2225" spans="1:22">
      <c r="A2225" t="s">
        <v>4305</v>
      </c>
      <c r="B2225" t="s">
        <v>5182</v>
      </c>
      <c r="C2225" s="4">
        <v>369055450000</v>
      </c>
      <c r="D2225" t="s">
        <v>4305</v>
      </c>
      <c r="G2225" s="174">
        <v>46143</v>
      </c>
      <c r="H2225">
        <v>68358975</v>
      </c>
      <c r="I2225">
        <v>68358975</v>
      </c>
      <c r="O2225" s="174">
        <v>46143</v>
      </c>
      <c r="S2225" t="s">
        <v>5183</v>
      </c>
      <c r="T2225" s="178" t="s">
        <v>64</v>
      </c>
      <c r="U2225" t="s">
        <v>65</v>
      </c>
      <c r="V2225" t="e">
        <f>_xlfn.XLOOKUP(UTILIZADAS[[#This Row],[Contacto1]],Tabla2[phone_number_dialed],Tabla2[status_name],,0)</f>
        <v>#N/A</v>
      </c>
    </row>
    <row r="2226" spans="1:22">
      <c r="A2226" t="s">
        <v>4305</v>
      </c>
      <c r="B2226" t="s">
        <v>4232</v>
      </c>
      <c r="C2226" s="4">
        <v>365039010000</v>
      </c>
      <c r="D2226" t="s">
        <v>4305</v>
      </c>
      <c r="G2226" s="174">
        <v>46143</v>
      </c>
      <c r="H2226">
        <v>68368222</v>
      </c>
      <c r="I2226">
        <v>68368222</v>
      </c>
      <c r="O2226" s="174">
        <v>46143</v>
      </c>
      <c r="S2226" t="s">
        <v>3862</v>
      </c>
      <c r="T2226" s="178" t="s">
        <v>64</v>
      </c>
      <c r="U2226" t="s">
        <v>65</v>
      </c>
      <c r="V2226" t="e">
        <f>_xlfn.XLOOKUP(UTILIZADAS[[#This Row],[Contacto1]],Tabla2[phone_number_dialed],Tabla2[status_name],,0)</f>
        <v>#N/A</v>
      </c>
    </row>
    <row r="2227" spans="1:22">
      <c r="A2227" t="s">
        <v>4305</v>
      </c>
      <c r="B2227" t="s">
        <v>5184</v>
      </c>
      <c r="C2227" s="4">
        <v>358354670000</v>
      </c>
      <c r="D2227" t="s">
        <v>4305</v>
      </c>
      <c r="G2227" s="174">
        <v>46143</v>
      </c>
      <c r="H2227">
        <v>68369773</v>
      </c>
      <c r="I2227">
        <v>68369773</v>
      </c>
      <c r="O2227" s="174">
        <v>46143</v>
      </c>
      <c r="S2227" t="s">
        <v>5185</v>
      </c>
      <c r="T2227" t="s">
        <v>64</v>
      </c>
      <c r="U2227" t="s">
        <v>4319</v>
      </c>
      <c r="V2227" t="e">
        <f>_xlfn.XLOOKUP(UTILIZADAS[[#This Row],[Contacto1]],Tabla2[phone_number_dialed],Tabla2[status_name],,0)</f>
        <v>#N/A</v>
      </c>
    </row>
    <row r="2228" spans="1:22">
      <c r="A2228" t="s">
        <v>4305</v>
      </c>
      <c r="B2228" t="s">
        <v>5186</v>
      </c>
      <c r="C2228" s="4">
        <v>361055190000</v>
      </c>
      <c r="D2228" t="s">
        <v>4305</v>
      </c>
      <c r="G2228" s="174">
        <v>46143</v>
      </c>
      <c r="H2228">
        <v>68370299</v>
      </c>
      <c r="I2228">
        <v>68370299</v>
      </c>
      <c r="O2228" s="174">
        <v>46143</v>
      </c>
      <c r="S2228" t="s">
        <v>5187</v>
      </c>
      <c r="T2228" s="178" t="s">
        <v>64</v>
      </c>
      <c r="U2228" t="s">
        <v>65</v>
      </c>
      <c r="V2228" t="e">
        <f>_xlfn.XLOOKUP(UTILIZADAS[[#This Row],[Contacto1]],Tabla2[phone_number_dialed],Tabla2[status_name],,0)</f>
        <v>#N/A</v>
      </c>
    </row>
    <row r="2229" spans="1:22">
      <c r="A2229" t="s">
        <v>4305</v>
      </c>
      <c r="B2229" t="s">
        <v>5188</v>
      </c>
      <c r="C2229" s="4">
        <v>361071000000</v>
      </c>
      <c r="D2229" t="s">
        <v>4305</v>
      </c>
      <c r="G2229" s="174">
        <v>46143</v>
      </c>
      <c r="H2229">
        <v>68383673</v>
      </c>
      <c r="I2229">
        <v>68383673</v>
      </c>
      <c r="O2229" s="174">
        <v>46143</v>
      </c>
      <c r="S2229" t="s">
        <v>5189</v>
      </c>
      <c r="T2229" s="178" t="s">
        <v>64</v>
      </c>
      <c r="U2229" t="s">
        <v>65</v>
      </c>
      <c r="V2229" t="e">
        <f>_xlfn.XLOOKUP(UTILIZADAS[[#This Row],[Contacto1]],Tabla2[phone_number_dialed],Tabla2[status_name],,0)</f>
        <v>#N/A</v>
      </c>
    </row>
    <row r="2230" spans="1:22">
      <c r="A2230" t="s">
        <v>4305</v>
      </c>
      <c r="B2230" t="s">
        <v>5190</v>
      </c>
      <c r="C2230" s="4">
        <v>364069810000</v>
      </c>
      <c r="D2230" t="s">
        <v>4305</v>
      </c>
      <c r="G2230" s="174">
        <v>46143</v>
      </c>
      <c r="H2230">
        <v>68390878</v>
      </c>
      <c r="I2230">
        <v>68390878</v>
      </c>
      <c r="O2230" s="174">
        <v>46143</v>
      </c>
      <c r="S2230" t="s">
        <v>5191</v>
      </c>
      <c r="T2230" s="178" t="s">
        <v>64</v>
      </c>
      <c r="U2230" t="s">
        <v>65</v>
      </c>
      <c r="V2230" t="e">
        <f>_xlfn.XLOOKUP(UTILIZADAS[[#This Row],[Contacto1]],Tabla2[phone_number_dialed],Tabla2[status_name],,0)</f>
        <v>#N/A</v>
      </c>
    </row>
    <row r="2231" spans="1:22">
      <c r="A2231" t="s">
        <v>4305</v>
      </c>
      <c r="B2231" t="s">
        <v>2315</v>
      </c>
      <c r="C2231" s="4">
        <v>361045560000</v>
      </c>
      <c r="D2231" t="s">
        <v>4305</v>
      </c>
      <c r="G2231" s="174">
        <v>46143</v>
      </c>
      <c r="H2231">
        <v>68418651</v>
      </c>
      <c r="I2231">
        <v>68418651</v>
      </c>
      <c r="O2231" s="174">
        <v>46143</v>
      </c>
      <c r="S2231" t="s">
        <v>3912</v>
      </c>
      <c r="T2231" s="178" t="s">
        <v>64</v>
      </c>
      <c r="U2231" t="s">
        <v>65</v>
      </c>
      <c r="V2231" t="e">
        <f>_xlfn.XLOOKUP(UTILIZADAS[[#This Row],[Contacto1]],Tabla2[phone_number_dialed],Tabla2[status_name],,0)</f>
        <v>#N/A</v>
      </c>
    </row>
    <row r="2232" spans="1:22">
      <c r="A2232" t="s">
        <v>4305</v>
      </c>
      <c r="B2232" t="s">
        <v>291</v>
      </c>
      <c r="C2232" s="4">
        <v>358382760000</v>
      </c>
      <c r="D2232" t="s">
        <v>4305</v>
      </c>
      <c r="G2232" s="174">
        <v>46143</v>
      </c>
      <c r="H2232">
        <v>68425516</v>
      </c>
      <c r="I2232">
        <v>68425516</v>
      </c>
      <c r="O2232" s="174">
        <v>46143</v>
      </c>
      <c r="S2232" t="s">
        <v>292</v>
      </c>
      <c r="T2232" t="s">
        <v>64</v>
      </c>
      <c r="U2232" t="s">
        <v>593</v>
      </c>
      <c r="V2232" t="e">
        <f>_xlfn.XLOOKUP(UTILIZADAS[[#This Row],[Contacto1]],Tabla2[phone_number_dialed],Tabla2[status_name],,0)</f>
        <v>#N/A</v>
      </c>
    </row>
    <row r="2233" spans="1:22">
      <c r="A2233" t="s">
        <v>4305</v>
      </c>
      <c r="B2233" t="s">
        <v>5192</v>
      </c>
      <c r="C2233" s="4">
        <v>369070100000</v>
      </c>
      <c r="D2233" t="s">
        <v>4305</v>
      </c>
      <c r="G2233" s="174">
        <v>46143</v>
      </c>
      <c r="H2233">
        <v>68427493</v>
      </c>
      <c r="I2233">
        <v>68427493</v>
      </c>
      <c r="O2233" s="174">
        <v>46143</v>
      </c>
      <c r="S2233" t="s">
        <v>5193</v>
      </c>
      <c r="T2233" s="178" t="s">
        <v>64</v>
      </c>
      <c r="U2233" t="s">
        <v>65</v>
      </c>
      <c r="V2233" t="e">
        <f>_xlfn.XLOOKUP(UTILIZADAS[[#This Row],[Contacto1]],Tabla2[phone_number_dialed],Tabla2[status_name],,0)</f>
        <v>#N/A</v>
      </c>
    </row>
    <row r="2234" spans="1:22">
      <c r="A2234" t="s">
        <v>4305</v>
      </c>
      <c r="B2234" t="s">
        <v>2230</v>
      </c>
      <c r="C2234" s="4">
        <v>360285300000</v>
      </c>
      <c r="D2234" t="s">
        <v>4305</v>
      </c>
      <c r="G2234" s="174">
        <v>46143</v>
      </c>
      <c r="H2234">
        <v>68443527</v>
      </c>
      <c r="I2234">
        <v>68443527</v>
      </c>
      <c r="O2234" s="174">
        <v>46143</v>
      </c>
      <c r="S2234" t="s">
        <v>3752</v>
      </c>
      <c r="T2234" s="178" t="s">
        <v>64</v>
      </c>
      <c r="U2234" t="s">
        <v>65</v>
      </c>
      <c r="V2234" t="e">
        <f>_xlfn.XLOOKUP(UTILIZADAS[[#This Row],[Contacto1]],Tabla2[phone_number_dialed],Tabla2[status_name],,0)</f>
        <v>#N/A</v>
      </c>
    </row>
    <row r="2235" spans="1:22">
      <c r="A2235" t="s">
        <v>4305</v>
      </c>
      <c r="B2235" t="s">
        <v>1418</v>
      </c>
      <c r="C2235" s="4">
        <v>353363240000</v>
      </c>
      <c r="D2235" t="s">
        <v>4305</v>
      </c>
      <c r="G2235" s="174">
        <v>46143</v>
      </c>
      <c r="H2235">
        <v>68451482</v>
      </c>
      <c r="I2235">
        <v>68451482</v>
      </c>
      <c r="O2235" s="174">
        <v>46143</v>
      </c>
      <c r="S2235" t="s">
        <v>1419</v>
      </c>
      <c r="T2235" s="178" t="s">
        <v>64</v>
      </c>
      <c r="U2235" t="s">
        <v>65</v>
      </c>
      <c r="V2235" t="e">
        <f>_xlfn.XLOOKUP(UTILIZADAS[[#This Row],[Contacto1]],Tabla2[phone_number_dialed],Tabla2[status_name],,0)</f>
        <v>#N/A</v>
      </c>
    </row>
    <row r="2236" spans="1:22">
      <c r="A2236" t="s">
        <v>4305</v>
      </c>
      <c r="B2236" t="s">
        <v>5194</v>
      </c>
      <c r="C2236" s="4">
        <v>194075090000</v>
      </c>
      <c r="D2236" t="s">
        <v>4305</v>
      </c>
      <c r="G2236" s="174">
        <v>46143</v>
      </c>
      <c r="H2236">
        <v>68452412</v>
      </c>
      <c r="I2236">
        <v>68452412</v>
      </c>
      <c r="O2236" s="174">
        <v>46143</v>
      </c>
      <c r="S2236" t="s">
        <v>5195</v>
      </c>
      <c r="T2236" s="178" t="s">
        <v>64</v>
      </c>
      <c r="U2236" t="s">
        <v>65</v>
      </c>
      <c r="V2236" t="e">
        <f>_xlfn.XLOOKUP(UTILIZADAS[[#This Row],[Contacto1]],Tabla2[phone_number_dialed],Tabla2[status_name],,0)</f>
        <v>#N/A</v>
      </c>
    </row>
    <row r="2237" spans="1:22">
      <c r="A2237" t="s">
        <v>4305</v>
      </c>
      <c r="B2237" t="s">
        <v>5196</v>
      </c>
      <c r="C2237" s="4">
        <v>368009960000</v>
      </c>
      <c r="D2237" t="s">
        <v>4305</v>
      </c>
      <c r="G2237" s="174">
        <v>46143</v>
      </c>
      <c r="H2237">
        <v>68470179</v>
      </c>
      <c r="I2237">
        <v>68470179</v>
      </c>
      <c r="O2237" s="174">
        <v>46143</v>
      </c>
      <c r="S2237" t="s">
        <v>5197</v>
      </c>
      <c r="T2237" t="s">
        <v>64</v>
      </c>
      <c r="U2237" t="s">
        <v>4319</v>
      </c>
      <c r="V2237" t="e">
        <f>_xlfn.XLOOKUP(UTILIZADAS[[#This Row],[Contacto1]],Tabla2[phone_number_dialed],Tabla2[status_name],,0)</f>
        <v>#N/A</v>
      </c>
    </row>
    <row r="2238" spans="1:22">
      <c r="A2238" t="s">
        <v>4305</v>
      </c>
      <c r="B2238" t="s">
        <v>1426</v>
      </c>
      <c r="C2238" s="4">
        <v>356368870000</v>
      </c>
      <c r="D2238" t="s">
        <v>4305</v>
      </c>
      <c r="G2238" s="174">
        <v>46143</v>
      </c>
      <c r="H2238">
        <v>68477282</v>
      </c>
      <c r="I2238">
        <v>68477282</v>
      </c>
      <c r="O2238" s="174">
        <v>46143</v>
      </c>
      <c r="S2238" t="s">
        <v>1427</v>
      </c>
      <c r="T2238" s="178" t="s">
        <v>64</v>
      </c>
      <c r="U2238" t="s">
        <v>65</v>
      </c>
      <c r="V2238" t="e">
        <f>_xlfn.XLOOKUP(UTILIZADAS[[#This Row],[Contacto1]],Tabla2[phone_number_dialed],Tabla2[status_name],,0)</f>
        <v>#N/A</v>
      </c>
    </row>
    <row r="2239" spans="1:22">
      <c r="A2239" t="s">
        <v>4305</v>
      </c>
      <c r="B2239" t="s">
        <v>1322</v>
      </c>
      <c r="C2239" s="4">
        <v>358375590000</v>
      </c>
      <c r="D2239" t="s">
        <v>4305</v>
      </c>
      <c r="G2239" s="174">
        <v>46143</v>
      </c>
      <c r="H2239">
        <v>68481258</v>
      </c>
      <c r="I2239">
        <v>68481258</v>
      </c>
      <c r="O2239" s="174">
        <v>46143</v>
      </c>
      <c r="S2239" t="s">
        <v>1323</v>
      </c>
      <c r="T2239" s="178" t="s">
        <v>64</v>
      </c>
      <c r="U2239" t="s">
        <v>65</v>
      </c>
      <c r="V2239" t="e">
        <f>_xlfn.XLOOKUP(UTILIZADAS[[#This Row],[Contacto1]],Tabla2[phone_number_dialed],Tabla2[status_name],,0)</f>
        <v>#N/A</v>
      </c>
    </row>
    <row r="2240" spans="1:22">
      <c r="A2240" t="s">
        <v>4305</v>
      </c>
      <c r="B2240" t="s">
        <v>4253</v>
      </c>
      <c r="C2240" s="4">
        <v>366041170000</v>
      </c>
      <c r="D2240" t="s">
        <v>4305</v>
      </c>
      <c r="G2240" s="174">
        <v>46143</v>
      </c>
      <c r="H2240">
        <v>68490478</v>
      </c>
      <c r="I2240">
        <v>68490478</v>
      </c>
      <c r="O2240" s="174">
        <v>46143</v>
      </c>
      <c r="S2240" t="s">
        <v>3902</v>
      </c>
      <c r="T2240" s="178" t="s">
        <v>64</v>
      </c>
      <c r="U2240" t="s">
        <v>65</v>
      </c>
      <c r="V2240" t="e">
        <f>_xlfn.XLOOKUP(UTILIZADAS[[#This Row],[Contacto1]],Tabla2[phone_number_dialed],Tabla2[status_name],,0)</f>
        <v>#N/A</v>
      </c>
    </row>
    <row r="2241" spans="1:22">
      <c r="A2241" t="s">
        <v>4305</v>
      </c>
      <c r="B2241" t="s">
        <v>1434</v>
      </c>
      <c r="C2241" s="4">
        <v>359369000000</v>
      </c>
      <c r="D2241" t="s">
        <v>4305</v>
      </c>
      <c r="G2241" s="174">
        <v>46143</v>
      </c>
      <c r="H2241">
        <v>68494071</v>
      </c>
      <c r="I2241">
        <v>68494071</v>
      </c>
      <c r="O2241" s="174">
        <v>46143</v>
      </c>
      <c r="S2241" t="s">
        <v>1435</v>
      </c>
      <c r="T2241" s="178" t="s">
        <v>64</v>
      </c>
      <c r="U2241" t="s">
        <v>65</v>
      </c>
      <c r="V2241" t="e">
        <f>_xlfn.XLOOKUP(UTILIZADAS[[#This Row],[Contacto1]],Tabla2[phone_number_dialed],Tabla2[status_name],,0)</f>
        <v>#N/A</v>
      </c>
    </row>
    <row r="2242" spans="1:22">
      <c r="A2242" t="s">
        <v>4305</v>
      </c>
      <c r="B2242" t="s">
        <v>5198</v>
      </c>
      <c r="C2242" s="4">
        <v>363005370000</v>
      </c>
      <c r="D2242" t="s">
        <v>4305</v>
      </c>
      <c r="G2242" s="174">
        <v>46143</v>
      </c>
      <c r="H2242">
        <v>68497331</v>
      </c>
      <c r="I2242">
        <v>68497331</v>
      </c>
      <c r="O2242" s="174">
        <v>46143</v>
      </c>
      <c r="S2242" t="s">
        <v>5199</v>
      </c>
      <c r="T2242" t="s">
        <v>64</v>
      </c>
      <c r="U2242" t="s">
        <v>4319</v>
      </c>
      <c r="V2242" t="e">
        <f>_xlfn.XLOOKUP(UTILIZADAS[[#This Row],[Contacto1]],Tabla2[phone_number_dialed],Tabla2[status_name],,0)</f>
        <v>#N/A</v>
      </c>
    </row>
    <row r="2243" spans="1:22">
      <c r="A2243" t="s">
        <v>4305</v>
      </c>
      <c r="B2243" t="s">
        <v>2212</v>
      </c>
      <c r="C2243" s="4">
        <v>369021720000</v>
      </c>
      <c r="D2243" t="s">
        <v>4305</v>
      </c>
      <c r="G2243" s="174">
        <v>46143</v>
      </c>
      <c r="H2243">
        <v>68532816</v>
      </c>
      <c r="I2243">
        <v>68532816</v>
      </c>
      <c r="O2243" s="174">
        <v>46143</v>
      </c>
      <c r="S2243" t="s">
        <v>3717</v>
      </c>
      <c r="T2243" s="178" t="s">
        <v>64</v>
      </c>
      <c r="U2243" t="s">
        <v>65</v>
      </c>
      <c r="V2243" t="e">
        <f>_xlfn.XLOOKUP(UTILIZADAS[[#This Row],[Contacto1]],Tabla2[phone_number_dialed],Tabla2[status_name],,0)</f>
        <v>#N/A</v>
      </c>
    </row>
    <row r="2244" spans="1:22">
      <c r="A2244" t="s">
        <v>4305</v>
      </c>
      <c r="B2244" t="s">
        <v>1541</v>
      </c>
      <c r="C2244" s="4">
        <v>352357030000</v>
      </c>
      <c r="D2244" t="s">
        <v>4305</v>
      </c>
      <c r="G2244" s="174">
        <v>46143</v>
      </c>
      <c r="H2244">
        <v>68535613</v>
      </c>
      <c r="I2244">
        <v>68535613</v>
      </c>
      <c r="O2244" s="174">
        <v>46143</v>
      </c>
      <c r="S2244" t="s">
        <v>1542</v>
      </c>
      <c r="T2244" s="178" t="s">
        <v>64</v>
      </c>
      <c r="U2244" t="s">
        <v>65</v>
      </c>
      <c r="V2244" t="e">
        <f>_xlfn.XLOOKUP(UTILIZADAS[[#This Row],[Contacto1]],Tabla2[phone_number_dialed],Tabla2[status_name],,0)</f>
        <v>#N/A</v>
      </c>
    </row>
    <row r="2245" spans="1:22">
      <c r="A2245" t="s">
        <v>4305</v>
      </c>
      <c r="B2245" t="s">
        <v>5200</v>
      </c>
      <c r="C2245" s="4">
        <v>365076060000</v>
      </c>
      <c r="D2245" t="s">
        <v>4305</v>
      </c>
      <c r="G2245" s="174">
        <v>46143</v>
      </c>
      <c r="H2245">
        <v>68551019</v>
      </c>
      <c r="I2245">
        <v>68551019</v>
      </c>
      <c r="O2245" s="174">
        <v>46143</v>
      </c>
      <c r="S2245" t="s">
        <v>5201</v>
      </c>
      <c r="T2245" s="178" t="s">
        <v>64</v>
      </c>
      <c r="U2245" t="s">
        <v>65</v>
      </c>
      <c r="V2245" t="e">
        <f>_xlfn.XLOOKUP(UTILIZADAS[[#This Row],[Contacto1]],Tabla2[phone_number_dialed],Tabla2[status_name],,0)</f>
        <v>#N/A</v>
      </c>
    </row>
    <row r="2246" spans="1:22">
      <c r="A2246" t="s">
        <v>4305</v>
      </c>
      <c r="B2246" t="s">
        <v>5202</v>
      </c>
      <c r="C2246" s="4">
        <v>299042690000</v>
      </c>
      <c r="D2246" t="s">
        <v>4305</v>
      </c>
      <c r="G2246" s="174">
        <v>46143</v>
      </c>
      <c r="H2246">
        <v>68561033</v>
      </c>
      <c r="I2246">
        <v>68561033</v>
      </c>
      <c r="O2246" s="174">
        <v>46143</v>
      </c>
      <c r="S2246" t="s">
        <v>5203</v>
      </c>
      <c r="T2246" t="s">
        <v>64</v>
      </c>
      <c r="U2246" t="s">
        <v>4319</v>
      </c>
      <c r="V2246" t="e">
        <f>_xlfn.XLOOKUP(UTILIZADAS[[#This Row],[Contacto1]],Tabla2[phone_number_dialed],Tabla2[status_name],,0)</f>
        <v>#N/A</v>
      </c>
    </row>
    <row r="2247" spans="1:22">
      <c r="A2247" t="s">
        <v>4305</v>
      </c>
      <c r="B2247" t="s">
        <v>4195</v>
      </c>
      <c r="C2247" s="4">
        <v>366031610000</v>
      </c>
      <c r="D2247" t="s">
        <v>4305</v>
      </c>
      <c r="G2247" s="174">
        <v>46143</v>
      </c>
      <c r="H2247">
        <v>68562326</v>
      </c>
      <c r="I2247">
        <v>68562326</v>
      </c>
      <c r="O2247" s="174">
        <v>46143</v>
      </c>
      <c r="S2247" t="s">
        <v>3785</v>
      </c>
      <c r="T2247" s="178" t="s">
        <v>64</v>
      </c>
      <c r="U2247" t="s">
        <v>65</v>
      </c>
      <c r="V2247" t="e">
        <f>_xlfn.XLOOKUP(UTILIZADAS[[#This Row],[Contacto1]],Tabla2[phone_number_dialed],Tabla2[status_name],,0)</f>
        <v>#N/A</v>
      </c>
    </row>
    <row r="2248" spans="1:22">
      <c r="A2248" t="s">
        <v>4305</v>
      </c>
      <c r="B2248" t="s">
        <v>549</v>
      </c>
      <c r="C2248" s="4">
        <v>351359270000</v>
      </c>
      <c r="D2248" t="s">
        <v>4305</v>
      </c>
      <c r="G2248" s="174">
        <v>46143</v>
      </c>
      <c r="H2248">
        <v>68565271</v>
      </c>
      <c r="I2248">
        <v>68565271</v>
      </c>
      <c r="O2248" s="174">
        <v>46143</v>
      </c>
      <c r="S2248" t="s">
        <v>550</v>
      </c>
      <c r="T2248" t="s">
        <v>64</v>
      </c>
      <c r="U2248" t="s">
        <v>593</v>
      </c>
      <c r="V2248" t="e">
        <f>_xlfn.XLOOKUP(UTILIZADAS[[#This Row],[Contacto1]],Tabla2[phone_number_dialed],Tabla2[status_name],,0)</f>
        <v>#N/A</v>
      </c>
    </row>
    <row r="2249" spans="1:22">
      <c r="A2249" t="s">
        <v>4305</v>
      </c>
      <c r="B2249" t="s">
        <v>5204</v>
      </c>
      <c r="C2249" s="4">
        <v>368023750000</v>
      </c>
      <c r="D2249" t="s">
        <v>4305</v>
      </c>
      <c r="G2249" s="174">
        <v>46143</v>
      </c>
      <c r="H2249">
        <v>68578388</v>
      </c>
      <c r="I2249">
        <v>68578388</v>
      </c>
      <c r="O2249" s="174">
        <v>46143</v>
      </c>
      <c r="S2249" t="s">
        <v>5205</v>
      </c>
      <c r="T2249" t="s">
        <v>64</v>
      </c>
      <c r="U2249" t="s">
        <v>4319</v>
      </c>
      <c r="V2249" t="e">
        <f>_xlfn.XLOOKUP(UTILIZADAS[[#This Row],[Contacto1]],Tabla2[phone_number_dialed],Tabla2[status_name],,0)</f>
        <v>#N/A</v>
      </c>
    </row>
    <row r="2250" spans="1:22">
      <c r="A2250" t="s">
        <v>4305</v>
      </c>
      <c r="B2250" t="s">
        <v>75</v>
      </c>
      <c r="C2250" s="4">
        <v>362008530000</v>
      </c>
      <c r="D2250" t="s">
        <v>4305</v>
      </c>
      <c r="G2250" s="174">
        <v>46143</v>
      </c>
      <c r="H2250">
        <v>68587773</v>
      </c>
      <c r="I2250">
        <v>68587773</v>
      </c>
      <c r="O2250" s="174">
        <v>46143</v>
      </c>
      <c r="S2250" t="s">
        <v>76</v>
      </c>
      <c r="T2250" s="178" t="s">
        <v>64</v>
      </c>
      <c r="U2250" t="s">
        <v>65</v>
      </c>
      <c r="V2250" t="e">
        <f>_xlfn.XLOOKUP(UTILIZADAS[[#This Row],[Contacto1]],Tabla2[phone_number_dialed],Tabla2[status_name],,0)</f>
        <v>#N/A</v>
      </c>
    </row>
    <row r="2251" spans="1:22">
      <c r="A2251" t="s">
        <v>4305</v>
      </c>
      <c r="B2251" t="s">
        <v>217</v>
      </c>
      <c r="C2251" s="4">
        <v>366000710000</v>
      </c>
      <c r="D2251" t="s">
        <v>4305</v>
      </c>
      <c r="G2251" s="174">
        <v>46143</v>
      </c>
      <c r="H2251">
        <v>68588708</v>
      </c>
      <c r="I2251">
        <v>68588708</v>
      </c>
      <c r="O2251" s="174">
        <v>46143</v>
      </c>
      <c r="S2251" t="s">
        <v>218</v>
      </c>
      <c r="T2251" s="178" t="s">
        <v>64</v>
      </c>
      <c r="U2251" t="s">
        <v>65</v>
      </c>
      <c r="V2251" t="e">
        <f>_xlfn.XLOOKUP(UTILIZADAS[[#This Row],[Contacto1]],Tabla2[phone_number_dialed],Tabla2[status_name],,0)</f>
        <v>#N/A</v>
      </c>
    </row>
    <row r="2252" spans="1:22">
      <c r="A2252" t="s">
        <v>4305</v>
      </c>
      <c r="B2252" t="s">
        <v>1299</v>
      </c>
      <c r="C2252" s="4">
        <v>351373720000</v>
      </c>
      <c r="D2252" t="s">
        <v>4305</v>
      </c>
      <c r="G2252" s="174">
        <v>46143</v>
      </c>
      <c r="H2252">
        <v>68593774</v>
      </c>
      <c r="I2252">
        <v>68593774</v>
      </c>
      <c r="O2252" s="174">
        <v>46143</v>
      </c>
      <c r="S2252" t="s">
        <v>1300</v>
      </c>
      <c r="T2252" s="178" t="s">
        <v>64</v>
      </c>
      <c r="U2252" t="s">
        <v>65</v>
      </c>
      <c r="V2252" t="e">
        <f>_xlfn.XLOOKUP(UTILIZADAS[[#This Row],[Contacto1]],Tabla2[phone_number_dialed],Tabla2[status_name],,0)</f>
        <v>#N/A</v>
      </c>
    </row>
    <row r="2253" spans="1:22">
      <c r="A2253" t="s">
        <v>4305</v>
      </c>
      <c r="B2253" t="s">
        <v>5206</v>
      </c>
      <c r="C2253" s="4">
        <v>283011120000</v>
      </c>
      <c r="D2253" t="s">
        <v>4305</v>
      </c>
      <c r="G2253" s="174">
        <v>46143</v>
      </c>
      <c r="H2253">
        <v>68594598</v>
      </c>
      <c r="I2253">
        <v>68594598</v>
      </c>
      <c r="O2253" s="174">
        <v>46143</v>
      </c>
      <c r="S2253" t="s">
        <v>5207</v>
      </c>
      <c r="T2253" t="s">
        <v>64</v>
      </c>
      <c r="U2253" t="s">
        <v>4319</v>
      </c>
      <c r="V2253" t="e">
        <f>_xlfn.XLOOKUP(UTILIZADAS[[#This Row],[Contacto1]],Tabla2[phone_number_dialed],Tabla2[status_name],,0)</f>
        <v>#N/A</v>
      </c>
    </row>
    <row r="2254" spans="1:22">
      <c r="A2254" t="s">
        <v>4305</v>
      </c>
      <c r="B2254" t="s">
        <v>1192</v>
      </c>
      <c r="C2254" s="4">
        <v>355384430000</v>
      </c>
      <c r="D2254" t="s">
        <v>4305</v>
      </c>
      <c r="G2254" s="174">
        <v>46143</v>
      </c>
      <c r="H2254">
        <v>68595161</v>
      </c>
      <c r="I2254">
        <v>68595161</v>
      </c>
      <c r="O2254" s="174">
        <v>46143</v>
      </c>
      <c r="S2254" t="s">
        <v>1193</v>
      </c>
      <c r="T2254" s="178" t="s">
        <v>64</v>
      </c>
      <c r="U2254" t="s">
        <v>65</v>
      </c>
      <c r="V2254" t="e">
        <f>_xlfn.XLOOKUP(UTILIZADAS[[#This Row],[Contacto1]],Tabla2[phone_number_dialed],Tabla2[status_name],,0)</f>
        <v>#N/A</v>
      </c>
    </row>
    <row r="2255" spans="1:22">
      <c r="A2255" t="s">
        <v>4305</v>
      </c>
      <c r="B2255" t="s">
        <v>2278</v>
      </c>
      <c r="C2255" s="4">
        <v>369034530000</v>
      </c>
      <c r="D2255" t="s">
        <v>4305</v>
      </c>
      <c r="G2255" s="174">
        <v>46143</v>
      </c>
      <c r="H2255">
        <v>68603659</v>
      </c>
      <c r="I2255">
        <v>68603659</v>
      </c>
      <c r="O2255" s="174">
        <v>46143</v>
      </c>
      <c r="S2255" t="s">
        <v>3841</v>
      </c>
      <c r="T2255" s="178" t="s">
        <v>64</v>
      </c>
      <c r="U2255" t="s">
        <v>65</v>
      </c>
      <c r="V2255" t="e">
        <f>_xlfn.XLOOKUP(UTILIZADAS[[#This Row],[Contacto1]],Tabla2[phone_number_dialed],Tabla2[status_name],,0)</f>
        <v>#N/A</v>
      </c>
    </row>
    <row r="2256" spans="1:22">
      <c r="A2256" t="s">
        <v>4305</v>
      </c>
      <c r="B2256" t="s">
        <v>461</v>
      </c>
      <c r="C2256" s="4">
        <v>352368230000</v>
      </c>
      <c r="D2256" t="s">
        <v>4305</v>
      </c>
      <c r="G2256" s="174">
        <v>46143</v>
      </c>
      <c r="H2256">
        <v>68612220</v>
      </c>
      <c r="I2256">
        <v>68612220</v>
      </c>
      <c r="O2256" s="174">
        <v>46143</v>
      </c>
      <c r="S2256" t="s">
        <v>462</v>
      </c>
      <c r="T2256" t="s">
        <v>64</v>
      </c>
      <c r="U2256" t="s">
        <v>593</v>
      </c>
      <c r="V2256" t="e">
        <f>_xlfn.XLOOKUP(UTILIZADAS[[#This Row],[Contacto1]],Tabla2[phone_number_dialed],Tabla2[status_name],,0)</f>
        <v>#N/A</v>
      </c>
    </row>
    <row r="2257" spans="1:22">
      <c r="A2257" t="s">
        <v>4305</v>
      </c>
      <c r="B2257" t="s">
        <v>5208</v>
      </c>
      <c r="C2257" s="4">
        <v>192020960000</v>
      </c>
      <c r="D2257" t="s">
        <v>4305</v>
      </c>
      <c r="G2257" s="174">
        <v>46143</v>
      </c>
      <c r="H2257">
        <v>68616236</v>
      </c>
      <c r="I2257">
        <v>68616236</v>
      </c>
      <c r="O2257" s="174">
        <v>46143</v>
      </c>
      <c r="S2257" t="s">
        <v>5209</v>
      </c>
      <c r="T2257" s="178" t="s">
        <v>64</v>
      </c>
      <c r="U2257" t="s">
        <v>65</v>
      </c>
      <c r="V2257" t="e">
        <f>_xlfn.XLOOKUP(UTILIZADAS[[#This Row],[Contacto1]],Tabla2[phone_number_dialed],Tabla2[status_name],,0)</f>
        <v>#N/A</v>
      </c>
    </row>
    <row r="2258" spans="1:22">
      <c r="A2258" t="s">
        <v>4305</v>
      </c>
      <c r="B2258" t="s">
        <v>1564</v>
      </c>
      <c r="C2258" s="4">
        <v>295094610000</v>
      </c>
      <c r="D2258" t="s">
        <v>4305</v>
      </c>
      <c r="G2258" s="174">
        <v>46143</v>
      </c>
      <c r="H2258">
        <v>68629734</v>
      </c>
      <c r="I2258">
        <v>68629734</v>
      </c>
      <c r="O2258" s="174">
        <v>46143</v>
      </c>
      <c r="S2258" t="s">
        <v>1565</v>
      </c>
      <c r="T2258" s="178" t="s">
        <v>64</v>
      </c>
      <c r="U2258" t="s">
        <v>65</v>
      </c>
      <c r="V2258" t="e">
        <f>_xlfn.XLOOKUP(UTILIZADAS[[#This Row],[Contacto1]],Tabla2[phone_number_dialed],Tabla2[status_name],,0)</f>
        <v>#N/A</v>
      </c>
    </row>
    <row r="2259" spans="1:22">
      <c r="A2259" t="s">
        <v>4305</v>
      </c>
      <c r="B2259" t="s">
        <v>5210</v>
      </c>
      <c r="C2259" s="4">
        <v>362092600000</v>
      </c>
      <c r="D2259" t="s">
        <v>4305</v>
      </c>
      <c r="G2259" s="174">
        <v>46143</v>
      </c>
      <c r="H2259">
        <v>68637645</v>
      </c>
      <c r="I2259">
        <v>68637645</v>
      </c>
      <c r="O2259" s="174">
        <v>46143</v>
      </c>
      <c r="S2259" t="s">
        <v>5210</v>
      </c>
      <c r="T2259" s="178" t="s">
        <v>84</v>
      </c>
      <c r="U2259" t="s">
        <v>65</v>
      </c>
      <c r="V2259" t="e">
        <f>_xlfn.XLOOKUP(UTILIZADAS[[#This Row],[Contacto1]],Tabla2[phone_number_dialed],Tabla2[status_name],,0)</f>
        <v>#N/A</v>
      </c>
    </row>
    <row r="2260" spans="1:22">
      <c r="A2260" t="s">
        <v>4305</v>
      </c>
      <c r="B2260" t="s">
        <v>4211</v>
      </c>
      <c r="C2260" s="4">
        <v>361035160000</v>
      </c>
      <c r="D2260" t="s">
        <v>4305</v>
      </c>
      <c r="G2260" s="174">
        <v>46143</v>
      </c>
      <c r="H2260">
        <v>68647408</v>
      </c>
      <c r="I2260">
        <v>68647408</v>
      </c>
      <c r="O2260" s="174">
        <v>46143</v>
      </c>
      <c r="S2260" t="s">
        <v>3823</v>
      </c>
      <c r="T2260" s="178" t="s">
        <v>64</v>
      </c>
      <c r="U2260" t="s">
        <v>65</v>
      </c>
      <c r="V2260" t="e">
        <f>_xlfn.XLOOKUP(UTILIZADAS[[#This Row],[Contacto1]],Tabla2[phone_number_dialed],Tabla2[status_name],,0)</f>
        <v>#N/A</v>
      </c>
    </row>
    <row r="2261" spans="1:22">
      <c r="A2261" t="s">
        <v>4305</v>
      </c>
      <c r="B2261" t="s">
        <v>5211</v>
      </c>
      <c r="C2261" s="4">
        <v>354358120000</v>
      </c>
      <c r="D2261" t="s">
        <v>4305</v>
      </c>
      <c r="G2261" s="174">
        <v>46143</v>
      </c>
      <c r="H2261">
        <v>68652769</v>
      </c>
      <c r="I2261">
        <v>68652769</v>
      </c>
      <c r="O2261" s="174">
        <v>46143</v>
      </c>
      <c r="S2261" t="s">
        <v>5212</v>
      </c>
      <c r="T2261" t="s">
        <v>64</v>
      </c>
      <c r="U2261" t="s">
        <v>4319</v>
      </c>
      <c r="V2261" t="e">
        <f>_xlfn.XLOOKUP(UTILIZADAS[[#This Row],[Contacto1]],Tabla2[phone_number_dialed],Tabla2[status_name],,0)</f>
        <v>#N/A</v>
      </c>
    </row>
    <row r="2262" spans="1:22">
      <c r="A2262" t="s">
        <v>4305</v>
      </c>
      <c r="B2262" t="s">
        <v>1464</v>
      </c>
      <c r="C2262" s="4">
        <v>354365570000</v>
      </c>
      <c r="D2262" t="s">
        <v>4305</v>
      </c>
      <c r="G2262" s="174">
        <v>46143</v>
      </c>
      <c r="H2262">
        <v>68671953</v>
      </c>
      <c r="I2262">
        <v>68671953</v>
      </c>
      <c r="O2262" s="174">
        <v>46143</v>
      </c>
      <c r="S2262" t="s">
        <v>1465</v>
      </c>
      <c r="T2262" s="178" t="s">
        <v>64</v>
      </c>
      <c r="U2262" t="s">
        <v>65</v>
      </c>
      <c r="V2262" t="e">
        <f>_xlfn.XLOOKUP(UTILIZADAS[[#This Row],[Contacto1]],Tabla2[phone_number_dialed],Tabla2[status_name],,0)</f>
        <v>#N/A</v>
      </c>
    </row>
    <row r="2263" spans="1:22">
      <c r="A2263" t="s">
        <v>4305</v>
      </c>
      <c r="B2263" t="s">
        <v>4203</v>
      </c>
      <c r="C2263" s="4">
        <v>356182480000</v>
      </c>
      <c r="D2263" t="s">
        <v>4305</v>
      </c>
      <c r="G2263" s="174">
        <v>46143</v>
      </c>
      <c r="H2263">
        <v>68675714</v>
      </c>
      <c r="I2263">
        <v>68675714</v>
      </c>
      <c r="O2263" s="174">
        <v>46143</v>
      </c>
      <c r="S2263" t="s">
        <v>3801</v>
      </c>
      <c r="T2263" s="178" t="s">
        <v>64</v>
      </c>
      <c r="U2263" t="s">
        <v>65</v>
      </c>
      <c r="V2263" t="e">
        <f>_xlfn.XLOOKUP(UTILIZADAS[[#This Row],[Contacto1]],Tabla2[phone_number_dialed],Tabla2[status_name],,0)</f>
        <v>#N/A</v>
      </c>
    </row>
    <row r="2264" spans="1:22">
      <c r="A2264" t="s">
        <v>4305</v>
      </c>
      <c r="B2264" t="s">
        <v>5213</v>
      </c>
      <c r="C2264" s="4">
        <v>364064270000</v>
      </c>
      <c r="D2264" t="s">
        <v>4305</v>
      </c>
      <c r="G2264" s="174">
        <v>46143</v>
      </c>
      <c r="H2264">
        <v>68702493</v>
      </c>
      <c r="I2264">
        <v>68702493</v>
      </c>
      <c r="O2264" s="174">
        <v>46143</v>
      </c>
      <c r="S2264" t="s">
        <v>5214</v>
      </c>
      <c r="T2264" s="178" t="s">
        <v>64</v>
      </c>
      <c r="U2264" t="s">
        <v>65</v>
      </c>
      <c r="V2264" t="e">
        <f>_xlfn.XLOOKUP(UTILIZADAS[[#This Row],[Contacto1]],Tabla2[phone_number_dialed],Tabla2[status_name],,0)</f>
        <v>#N/A</v>
      </c>
    </row>
    <row r="2265" spans="1:22">
      <c r="A2265" t="s">
        <v>4305</v>
      </c>
      <c r="B2265" t="s">
        <v>4207</v>
      </c>
      <c r="C2265" s="4">
        <v>368033760000</v>
      </c>
      <c r="D2265" t="s">
        <v>4305</v>
      </c>
      <c r="G2265" s="174">
        <v>46143</v>
      </c>
      <c r="H2265">
        <v>68705237</v>
      </c>
      <c r="I2265">
        <v>68705237</v>
      </c>
      <c r="O2265" s="174">
        <v>46143</v>
      </c>
      <c r="S2265" t="s">
        <v>3816</v>
      </c>
      <c r="T2265" s="178" t="s">
        <v>64</v>
      </c>
      <c r="U2265" t="s">
        <v>65</v>
      </c>
      <c r="V2265" t="e">
        <f>_xlfn.XLOOKUP(UTILIZADAS[[#This Row],[Contacto1]],Tabla2[phone_number_dialed],Tabla2[status_name],,0)</f>
        <v>#N/A</v>
      </c>
    </row>
    <row r="2266" spans="1:22">
      <c r="A2266" t="s">
        <v>4305</v>
      </c>
      <c r="B2266" t="s">
        <v>5215</v>
      </c>
      <c r="C2266" s="4">
        <v>357357770000</v>
      </c>
      <c r="D2266" t="s">
        <v>4305</v>
      </c>
      <c r="G2266" s="174">
        <v>46143</v>
      </c>
      <c r="H2266">
        <v>68711220</v>
      </c>
      <c r="I2266">
        <v>68711220</v>
      </c>
      <c r="O2266" s="174">
        <v>46143</v>
      </c>
      <c r="S2266" t="s">
        <v>5216</v>
      </c>
      <c r="T2266" t="s">
        <v>64</v>
      </c>
      <c r="U2266" t="s">
        <v>4319</v>
      </c>
      <c r="V2266" t="e">
        <f>_xlfn.XLOOKUP(UTILIZADAS[[#This Row],[Contacto1]],Tabla2[phone_number_dialed],Tabla2[status_name],,0)</f>
        <v>#N/A</v>
      </c>
    </row>
    <row r="2267" spans="1:22">
      <c r="A2267" t="s">
        <v>4305</v>
      </c>
      <c r="B2267" t="s">
        <v>5217</v>
      </c>
      <c r="C2267" s="4">
        <v>358363920000</v>
      </c>
      <c r="D2267" t="s">
        <v>4305</v>
      </c>
      <c r="G2267" s="174">
        <v>46143</v>
      </c>
      <c r="H2267">
        <v>68712983</v>
      </c>
      <c r="I2267">
        <v>68712983</v>
      </c>
      <c r="O2267" s="174">
        <v>46143</v>
      </c>
      <c r="S2267" t="s">
        <v>5218</v>
      </c>
      <c r="T2267" t="s">
        <v>64</v>
      </c>
      <c r="U2267" t="s">
        <v>4319</v>
      </c>
      <c r="V2267" t="e">
        <f>_xlfn.XLOOKUP(UTILIZADAS[[#This Row],[Contacto1]],Tabla2[phone_number_dialed],Tabla2[status_name],,0)</f>
        <v>#N/A</v>
      </c>
    </row>
    <row r="2268" spans="1:22">
      <c r="A2268" t="s">
        <v>4305</v>
      </c>
      <c r="B2268" t="s">
        <v>2156</v>
      </c>
      <c r="C2268" s="4">
        <v>358364450000</v>
      </c>
      <c r="D2268" t="s">
        <v>4305</v>
      </c>
      <c r="G2268" s="174">
        <v>46143</v>
      </c>
      <c r="H2268">
        <v>68724479</v>
      </c>
      <c r="I2268">
        <v>68724479</v>
      </c>
      <c r="O2268" s="174">
        <v>46143</v>
      </c>
      <c r="S2268" t="s">
        <v>3611</v>
      </c>
      <c r="T2268" s="178" t="s">
        <v>64</v>
      </c>
      <c r="U2268" t="s">
        <v>65</v>
      </c>
      <c r="V2268" t="e">
        <f>_xlfn.XLOOKUP(UTILIZADAS[[#This Row],[Contacto1]],Tabla2[phone_number_dialed],Tabla2[status_name],,0)</f>
        <v>#N/A</v>
      </c>
    </row>
    <row r="2269" spans="1:22">
      <c r="A2269" t="s">
        <v>4305</v>
      </c>
      <c r="B2269" t="s">
        <v>1234</v>
      </c>
      <c r="C2269" s="4">
        <v>354376890000</v>
      </c>
      <c r="D2269" t="s">
        <v>4305</v>
      </c>
      <c r="G2269" s="174">
        <v>46143</v>
      </c>
      <c r="H2269">
        <v>68738533</v>
      </c>
      <c r="I2269">
        <v>68738533</v>
      </c>
      <c r="O2269" s="174">
        <v>46143</v>
      </c>
      <c r="S2269" t="s">
        <v>1235</v>
      </c>
      <c r="T2269" s="178" t="s">
        <v>64</v>
      </c>
      <c r="U2269" t="s">
        <v>65</v>
      </c>
      <c r="V2269" t="e">
        <f>_xlfn.XLOOKUP(UTILIZADAS[[#This Row],[Contacto1]],Tabla2[phone_number_dialed],Tabla2[status_name],,0)</f>
        <v>#N/A</v>
      </c>
    </row>
    <row r="2270" spans="1:22">
      <c r="A2270" t="s">
        <v>4305</v>
      </c>
      <c r="B2270" t="s">
        <v>5219</v>
      </c>
      <c r="C2270" s="4">
        <v>364005300000</v>
      </c>
      <c r="D2270" t="s">
        <v>4305</v>
      </c>
      <c r="G2270" s="174">
        <v>46143</v>
      </c>
      <c r="H2270">
        <v>68740932</v>
      </c>
      <c r="I2270">
        <v>68740932</v>
      </c>
      <c r="O2270" s="174">
        <v>46143</v>
      </c>
      <c r="S2270" t="s">
        <v>5220</v>
      </c>
      <c r="T2270" t="s">
        <v>64</v>
      </c>
      <c r="U2270" t="s">
        <v>4319</v>
      </c>
      <c r="V2270" t="e">
        <f>_xlfn.XLOOKUP(UTILIZADAS[[#This Row],[Contacto1]],Tabla2[phone_number_dialed],Tabla2[status_name],,0)</f>
        <v>#N/A</v>
      </c>
    </row>
    <row r="2271" spans="1:22">
      <c r="A2271" t="s">
        <v>4305</v>
      </c>
      <c r="B2271" t="s">
        <v>2257</v>
      </c>
      <c r="C2271" s="4">
        <v>364030600000</v>
      </c>
      <c r="D2271" t="s">
        <v>4305</v>
      </c>
      <c r="G2271" s="174">
        <v>46143</v>
      </c>
      <c r="H2271">
        <v>68743602</v>
      </c>
      <c r="I2271">
        <v>68743602</v>
      </c>
      <c r="O2271" s="174">
        <v>46143</v>
      </c>
      <c r="S2271" t="s">
        <v>3807</v>
      </c>
      <c r="T2271" s="178" t="s">
        <v>84</v>
      </c>
      <c r="U2271" t="s">
        <v>65</v>
      </c>
      <c r="V2271" t="e">
        <f>_xlfn.XLOOKUP(UTILIZADAS[[#This Row],[Contacto1]],Tabla2[phone_number_dialed],Tabla2[status_name],,0)</f>
        <v>#N/A</v>
      </c>
    </row>
    <row r="2272" spans="1:22">
      <c r="A2272" t="s">
        <v>4305</v>
      </c>
      <c r="B2272" t="s">
        <v>5221</v>
      </c>
      <c r="C2272" s="4">
        <v>364065020000</v>
      </c>
      <c r="D2272" t="s">
        <v>4305</v>
      </c>
      <c r="G2272" s="174">
        <v>46143</v>
      </c>
      <c r="H2272">
        <v>68744784</v>
      </c>
      <c r="I2272">
        <v>68744784</v>
      </c>
      <c r="O2272" s="174">
        <v>46143</v>
      </c>
      <c r="S2272" t="s">
        <v>5222</v>
      </c>
      <c r="T2272" s="178" t="s">
        <v>64</v>
      </c>
      <c r="U2272" t="s">
        <v>65</v>
      </c>
      <c r="V2272" t="e">
        <f>_xlfn.XLOOKUP(UTILIZADAS[[#This Row],[Contacto1]],Tabla2[phone_number_dialed],Tabla2[status_name],,0)</f>
        <v>#N/A</v>
      </c>
    </row>
    <row r="2273" spans="1:22">
      <c r="A2273" t="s">
        <v>4305</v>
      </c>
      <c r="B2273" t="s">
        <v>1168</v>
      </c>
      <c r="C2273" s="4">
        <v>354386270000</v>
      </c>
      <c r="D2273" t="s">
        <v>4305</v>
      </c>
      <c r="G2273" s="174">
        <v>46143</v>
      </c>
      <c r="H2273">
        <v>68745282</v>
      </c>
      <c r="I2273">
        <v>68745282</v>
      </c>
      <c r="O2273" s="174">
        <v>46143</v>
      </c>
      <c r="S2273">
        <v>118866555</v>
      </c>
      <c r="T2273" s="178" t="s">
        <v>64</v>
      </c>
      <c r="U2273" t="s">
        <v>65</v>
      </c>
      <c r="V2273" t="e">
        <f>_xlfn.XLOOKUP(UTILIZADAS[[#This Row],[Contacto1]],Tabla2[phone_number_dialed],Tabla2[status_name],,0)</f>
        <v>#N/A</v>
      </c>
    </row>
    <row r="2274" spans="1:22">
      <c r="A2274" t="s">
        <v>4305</v>
      </c>
      <c r="B2274" t="s">
        <v>5223</v>
      </c>
      <c r="C2274" s="4">
        <v>368009910000</v>
      </c>
      <c r="D2274" t="s">
        <v>4305</v>
      </c>
      <c r="G2274" s="174">
        <v>46143</v>
      </c>
      <c r="H2274">
        <v>68745282</v>
      </c>
      <c r="I2274">
        <v>68745282</v>
      </c>
      <c r="O2274" s="174">
        <v>46143</v>
      </c>
      <c r="S2274" t="s">
        <v>5224</v>
      </c>
      <c r="T2274" t="s">
        <v>64</v>
      </c>
      <c r="U2274" t="s">
        <v>4319</v>
      </c>
      <c r="V2274" t="e">
        <f>_xlfn.XLOOKUP(UTILIZADAS[[#This Row],[Contacto1]],Tabla2[phone_number_dialed],Tabla2[status_name],,0)</f>
        <v>#N/A</v>
      </c>
    </row>
    <row r="2275" spans="1:22">
      <c r="A2275" t="s">
        <v>4305</v>
      </c>
      <c r="B2275" t="s">
        <v>1198</v>
      </c>
      <c r="C2275" s="4">
        <v>358667870000</v>
      </c>
      <c r="D2275" t="s">
        <v>4305</v>
      </c>
      <c r="G2275" s="174">
        <v>46143</v>
      </c>
      <c r="H2275">
        <v>68759366</v>
      </c>
      <c r="I2275">
        <v>68759366</v>
      </c>
      <c r="O2275" s="174">
        <v>46143</v>
      </c>
      <c r="S2275" t="s">
        <v>1199</v>
      </c>
      <c r="T2275" s="178" t="s">
        <v>64</v>
      </c>
      <c r="U2275" t="s">
        <v>65</v>
      </c>
      <c r="V2275" t="e">
        <f>_xlfn.XLOOKUP(UTILIZADAS[[#This Row],[Contacto1]],Tabla2[phone_number_dialed],Tabla2[status_name],,0)</f>
        <v>#N/A</v>
      </c>
    </row>
    <row r="2276" spans="1:22">
      <c r="A2276" t="s">
        <v>4305</v>
      </c>
      <c r="B2276" t="s">
        <v>1276</v>
      </c>
      <c r="C2276" s="4">
        <v>282001570000</v>
      </c>
      <c r="D2276" t="s">
        <v>4305</v>
      </c>
      <c r="G2276" s="174">
        <v>46143</v>
      </c>
      <c r="H2276">
        <v>68765432</v>
      </c>
      <c r="I2276">
        <v>68765432</v>
      </c>
      <c r="O2276" s="174">
        <v>46143</v>
      </c>
      <c r="S2276" t="s">
        <v>1277</v>
      </c>
      <c r="T2276" s="178" t="s">
        <v>64</v>
      </c>
      <c r="U2276" t="s">
        <v>65</v>
      </c>
      <c r="V2276" t="e">
        <f>_xlfn.XLOOKUP(UTILIZADAS[[#This Row],[Contacto1]],Tabla2[phone_number_dialed],Tabla2[status_name],,0)</f>
        <v>#N/A</v>
      </c>
    </row>
    <row r="2277" spans="1:22">
      <c r="A2277" t="s">
        <v>4305</v>
      </c>
      <c r="B2277" t="s">
        <v>2267</v>
      </c>
      <c r="C2277" s="4">
        <v>323068970000</v>
      </c>
      <c r="D2277" t="s">
        <v>4305</v>
      </c>
      <c r="G2277" s="174">
        <v>46143</v>
      </c>
      <c r="H2277">
        <v>68775065</v>
      </c>
      <c r="I2277">
        <v>68775065</v>
      </c>
      <c r="O2277" s="174">
        <v>46143</v>
      </c>
      <c r="S2277" t="s">
        <v>3819</v>
      </c>
      <c r="T2277" s="178" t="s">
        <v>64</v>
      </c>
      <c r="U2277" t="s">
        <v>65</v>
      </c>
      <c r="V2277" t="e">
        <f>_xlfn.XLOOKUP(UTILIZADAS[[#This Row],[Contacto1]],Tabla2[phone_number_dialed],Tabla2[status_name],,0)</f>
        <v>#N/A</v>
      </c>
    </row>
    <row r="2278" spans="1:22">
      <c r="A2278" t="s">
        <v>4305</v>
      </c>
      <c r="B2278" t="s">
        <v>4216</v>
      </c>
      <c r="C2278" s="4">
        <v>362036160000</v>
      </c>
      <c r="D2278" t="s">
        <v>4305</v>
      </c>
      <c r="G2278" s="174">
        <v>46143</v>
      </c>
      <c r="H2278">
        <v>68777997</v>
      </c>
      <c r="I2278">
        <v>68777997</v>
      </c>
      <c r="O2278" s="174">
        <v>46143</v>
      </c>
      <c r="S2278" t="s">
        <v>3834</v>
      </c>
      <c r="T2278" s="178" t="s">
        <v>64</v>
      </c>
      <c r="U2278" t="s">
        <v>65</v>
      </c>
      <c r="V2278" t="e">
        <f>_xlfn.XLOOKUP(UTILIZADAS[[#This Row],[Contacto1]],Tabla2[phone_number_dialed],Tabla2[status_name],,0)</f>
        <v>#N/A</v>
      </c>
    </row>
    <row r="2279" spans="1:22">
      <c r="A2279" t="s">
        <v>4305</v>
      </c>
      <c r="B2279" t="s">
        <v>5225</v>
      </c>
      <c r="C2279" s="4">
        <v>364087080000</v>
      </c>
      <c r="D2279" t="s">
        <v>4305</v>
      </c>
      <c r="G2279" s="174">
        <v>46143</v>
      </c>
      <c r="H2279">
        <v>68790727</v>
      </c>
      <c r="I2279">
        <v>68790727</v>
      </c>
      <c r="O2279" s="174">
        <v>46143</v>
      </c>
      <c r="S2279" t="s">
        <v>5226</v>
      </c>
      <c r="T2279" s="178" t="s">
        <v>84</v>
      </c>
      <c r="U2279" t="s">
        <v>65</v>
      </c>
      <c r="V2279" t="e">
        <f>_xlfn.XLOOKUP(UTILIZADAS[[#This Row],[Contacto1]],Tabla2[phone_number_dialed],Tabla2[status_name],,0)</f>
        <v>#N/A</v>
      </c>
    </row>
    <row r="2280" spans="1:22">
      <c r="A2280" t="s">
        <v>4305</v>
      </c>
      <c r="B2280" t="s">
        <v>312</v>
      </c>
      <c r="C2280" s="4">
        <v>354382280000</v>
      </c>
      <c r="D2280" t="s">
        <v>4305</v>
      </c>
      <c r="G2280" s="174">
        <v>46143</v>
      </c>
      <c r="H2280">
        <v>68805236</v>
      </c>
      <c r="I2280">
        <v>68805236</v>
      </c>
      <c r="O2280" s="174">
        <v>46143</v>
      </c>
      <c r="S2280" t="s">
        <v>313</v>
      </c>
      <c r="T2280" t="s">
        <v>64</v>
      </c>
      <c r="U2280" t="s">
        <v>593</v>
      </c>
      <c r="V2280" t="e">
        <f>_xlfn.XLOOKUP(UTILIZADAS[[#This Row],[Contacto1]],Tabla2[phone_number_dialed],Tabla2[status_name],,0)</f>
        <v>#N/A</v>
      </c>
    </row>
    <row r="2281" spans="1:22">
      <c r="A2281" t="s">
        <v>4305</v>
      </c>
      <c r="B2281" t="s">
        <v>2174</v>
      </c>
      <c r="C2281" s="4">
        <v>359374450000</v>
      </c>
      <c r="D2281" t="s">
        <v>4305</v>
      </c>
      <c r="G2281" s="174">
        <v>46143</v>
      </c>
      <c r="H2281">
        <v>68811259</v>
      </c>
      <c r="I2281">
        <v>68811259</v>
      </c>
      <c r="O2281" s="174">
        <v>46143</v>
      </c>
      <c r="S2281" t="s">
        <v>3644</v>
      </c>
      <c r="T2281" s="178" t="s">
        <v>64</v>
      </c>
      <c r="U2281" t="s">
        <v>65</v>
      </c>
      <c r="V2281" t="e">
        <f>_xlfn.XLOOKUP(UTILIZADAS[[#This Row],[Contacto1]],Tabla2[phone_number_dialed],Tabla2[status_name],,0)</f>
        <v>#N/A</v>
      </c>
    </row>
    <row r="2282" spans="1:22">
      <c r="A2282" t="s">
        <v>4305</v>
      </c>
      <c r="B2282" t="s">
        <v>5227</v>
      </c>
      <c r="C2282" s="4">
        <v>365024500000</v>
      </c>
      <c r="D2282" t="s">
        <v>4305</v>
      </c>
      <c r="G2282" s="174">
        <v>46143</v>
      </c>
      <c r="H2282">
        <v>68827027</v>
      </c>
      <c r="I2282">
        <v>68827027</v>
      </c>
      <c r="O2282" s="174">
        <v>46143</v>
      </c>
      <c r="S2282" t="s">
        <v>5228</v>
      </c>
      <c r="T2282" t="s">
        <v>64</v>
      </c>
      <c r="U2282" t="s">
        <v>4319</v>
      </c>
      <c r="V2282" t="e">
        <f>_xlfn.XLOOKUP(UTILIZADAS[[#This Row],[Contacto1]],Tabla2[phone_number_dialed],Tabla2[status_name],,0)</f>
        <v>#N/A</v>
      </c>
    </row>
    <row r="2283" spans="1:22">
      <c r="A2283" t="s">
        <v>4305</v>
      </c>
      <c r="B2283" t="s">
        <v>5229</v>
      </c>
      <c r="C2283" s="4">
        <v>364000640000</v>
      </c>
      <c r="D2283" t="s">
        <v>4305</v>
      </c>
      <c r="G2283" s="174">
        <v>46143</v>
      </c>
      <c r="H2283">
        <v>68831728</v>
      </c>
      <c r="I2283">
        <v>68831728</v>
      </c>
      <c r="O2283" s="174">
        <v>46143</v>
      </c>
      <c r="S2283" t="s">
        <v>5230</v>
      </c>
      <c r="T2283" t="s">
        <v>64</v>
      </c>
      <c r="U2283" t="s">
        <v>4319</v>
      </c>
      <c r="V2283" t="e">
        <f>_xlfn.XLOOKUP(UTILIZADAS[[#This Row],[Contacto1]],Tabla2[phone_number_dialed],Tabla2[status_name],,0)</f>
        <v>#N/A</v>
      </c>
    </row>
    <row r="2284" spans="1:22">
      <c r="A2284" t="s">
        <v>4305</v>
      </c>
      <c r="B2284" t="s">
        <v>5231</v>
      </c>
      <c r="C2284" s="4">
        <v>355369030000</v>
      </c>
      <c r="D2284" t="s">
        <v>4305</v>
      </c>
      <c r="G2284" s="174">
        <v>46143</v>
      </c>
      <c r="H2284">
        <v>68836236</v>
      </c>
      <c r="I2284">
        <v>68836236</v>
      </c>
      <c r="O2284" s="174">
        <v>46143</v>
      </c>
      <c r="S2284" t="s">
        <v>1307</v>
      </c>
      <c r="T2284" s="178" t="s">
        <v>64</v>
      </c>
      <c r="U2284" t="s">
        <v>65</v>
      </c>
      <c r="V2284" t="e">
        <f>_xlfn.XLOOKUP(UTILIZADAS[[#This Row],[Contacto1]],Tabla2[phone_number_dialed],Tabla2[status_name],,0)</f>
        <v>#N/A</v>
      </c>
    </row>
    <row r="2285" spans="1:22">
      <c r="A2285" t="s">
        <v>4305</v>
      </c>
      <c r="B2285" t="s">
        <v>90</v>
      </c>
      <c r="C2285" s="4">
        <v>363010370000</v>
      </c>
      <c r="D2285" t="s">
        <v>4305</v>
      </c>
      <c r="G2285" s="174">
        <v>46143</v>
      </c>
      <c r="H2285">
        <v>68838441</v>
      </c>
      <c r="I2285">
        <v>68838441</v>
      </c>
      <c r="O2285" s="174">
        <v>46143</v>
      </c>
      <c r="S2285" t="s">
        <v>91</v>
      </c>
      <c r="T2285" s="178" t="s">
        <v>64</v>
      </c>
      <c r="U2285" t="s">
        <v>65</v>
      </c>
      <c r="V2285" t="e">
        <f>_xlfn.XLOOKUP(UTILIZADAS[[#This Row],[Contacto1]],Tabla2[phone_number_dialed],Tabla2[status_name],,0)</f>
        <v>#N/A</v>
      </c>
    </row>
    <row r="2286" spans="1:22">
      <c r="A2286" t="s">
        <v>4305</v>
      </c>
      <c r="B2286" t="s">
        <v>5232</v>
      </c>
      <c r="C2286" s="4">
        <v>367057200000</v>
      </c>
      <c r="D2286" t="s">
        <v>4305</v>
      </c>
      <c r="G2286" s="174">
        <v>46143</v>
      </c>
      <c r="H2286">
        <v>68865082</v>
      </c>
      <c r="I2286">
        <v>68865082</v>
      </c>
      <c r="O2286" s="174">
        <v>46143</v>
      </c>
      <c r="S2286" t="s">
        <v>5233</v>
      </c>
      <c r="T2286" s="178" t="s">
        <v>64</v>
      </c>
      <c r="U2286" t="s">
        <v>65</v>
      </c>
      <c r="V2286" t="e">
        <f>_xlfn.XLOOKUP(UTILIZADAS[[#This Row],[Contacto1]],Tabla2[phone_number_dialed],Tabla2[status_name],,0)</f>
        <v>#N/A</v>
      </c>
    </row>
    <row r="2287" spans="1:22">
      <c r="A2287" t="s">
        <v>4305</v>
      </c>
      <c r="B2287" t="s">
        <v>2214</v>
      </c>
      <c r="C2287" s="4">
        <v>351385850000</v>
      </c>
      <c r="D2287" t="s">
        <v>4305</v>
      </c>
      <c r="G2287" s="174">
        <v>46143</v>
      </c>
      <c r="H2287">
        <v>68872570</v>
      </c>
      <c r="I2287">
        <v>68872570</v>
      </c>
      <c r="O2287" s="174">
        <v>46143</v>
      </c>
      <c r="S2287" t="s">
        <v>3721</v>
      </c>
      <c r="T2287" s="178" t="s">
        <v>64</v>
      </c>
      <c r="U2287" t="s">
        <v>65</v>
      </c>
      <c r="V2287" t="e">
        <f>_xlfn.XLOOKUP(UTILIZADAS[[#This Row],[Contacto1]],Tabla2[phone_number_dialed],Tabla2[status_name],,0)</f>
        <v>#N/A</v>
      </c>
    </row>
    <row r="2288" spans="1:22">
      <c r="A2288" t="s">
        <v>4305</v>
      </c>
      <c r="B2288" t="s">
        <v>5234</v>
      </c>
      <c r="C2288" s="4">
        <v>363029960000</v>
      </c>
      <c r="D2288" t="s">
        <v>4305</v>
      </c>
      <c r="G2288" s="174">
        <v>46143</v>
      </c>
      <c r="H2288">
        <v>68884359</v>
      </c>
      <c r="I2288">
        <v>68884359</v>
      </c>
      <c r="O2288" s="174">
        <v>46143</v>
      </c>
      <c r="S2288" t="s">
        <v>4299</v>
      </c>
      <c r="T2288" t="s">
        <v>64</v>
      </c>
      <c r="U2288" t="s">
        <v>4319</v>
      </c>
      <c r="V2288" t="e">
        <f>_xlfn.XLOOKUP(UTILIZADAS[[#This Row],[Contacto1]],Tabla2[phone_number_dialed],Tabla2[status_name],,0)</f>
        <v>#N/A</v>
      </c>
    </row>
    <row r="2289" spans="1:22">
      <c r="A2289" t="s">
        <v>4305</v>
      </c>
      <c r="B2289" t="s">
        <v>5235</v>
      </c>
      <c r="C2289" s="4">
        <v>368082820000</v>
      </c>
      <c r="D2289" t="s">
        <v>4305</v>
      </c>
      <c r="G2289" s="174">
        <v>46143</v>
      </c>
      <c r="H2289">
        <v>68902344</v>
      </c>
      <c r="I2289">
        <v>68902344</v>
      </c>
      <c r="O2289" s="174">
        <v>46143</v>
      </c>
      <c r="S2289" t="s">
        <v>5236</v>
      </c>
      <c r="T2289" s="178" t="s">
        <v>64</v>
      </c>
      <c r="U2289" t="s">
        <v>65</v>
      </c>
      <c r="V2289" t="e">
        <f>_xlfn.XLOOKUP(UTILIZADAS[[#This Row],[Contacto1]],Tabla2[phone_number_dialed],Tabla2[status_name],,0)</f>
        <v>#N/A</v>
      </c>
    </row>
    <row r="2290" spans="1:22">
      <c r="A2290" t="s">
        <v>4305</v>
      </c>
      <c r="B2290" t="s">
        <v>2277</v>
      </c>
      <c r="C2290" s="4">
        <v>365034070000</v>
      </c>
      <c r="D2290" t="s">
        <v>4305</v>
      </c>
      <c r="G2290" s="174">
        <v>46143</v>
      </c>
      <c r="H2290">
        <v>68905432</v>
      </c>
      <c r="I2290">
        <v>68905432</v>
      </c>
      <c r="O2290" s="174">
        <v>46143</v>
      </c>
      <c r="S2290" t="s">
        <v>3839</v>
      </c>
      <c r="T2290" s="178" t="s">
        <v>64</v>
      </c>
      <c r="U2290" t="s">
        <v>65</v>
      </c>
      <c r="V2290" t="e">
        <f>_xlfn.XLOOKUP(UTILIZADAS[[#This Row],[Contacto1]],Tabla2[phone_number_dialed],Tabla2[status_name],,0)</f>
        <v>#N/A</v>
      </c>
    </row>
    <row r="2291" spans="1:22">
      <c r="A2291" t="s">
        <v>4305</v>
      </c>
      <c r="B2291" t="s">
        <v>575</v>
      </c>
      <c r="C2291" s="4">
        <v>353352650000</v>
      </c>
      <c r="D2291" t="s">
        <v>4305</v>
      </c>
      <c r="G2291" s="174">
        <v>46143</v>
      </c>
      <c r="H2291">
        <v>68905432</v>
      </c>
      <c r="I2291">
        <v>68905432</v>
      </c>
      <c r="O2291" s="174">
        <v>46143</v>
      </c>
      <c r="S2291" t="s">
        <v>576</v>
      </c>
      <c r="T2291" t="s">
        <v>64</v>
      </c>
      <c r="U2291" t="s">
        <v>593</v>
      </c>
      <c r="V2291" t="e">
        <f>_xlfn.XLOOKUP(UTILIZADAS[[#This Row],[Contacto1]],Tabla2[phone_number_dialed],Tabla2[status_name],,0)</f>
        <v>#N/A</v>
      </c>
    </row>
    <row r="2292" spans="1:22">
      <c r="A2292" t="s">
        <v>4305</v>
      </c>
      <c r="B2292" t="s">
        <v>193</v>
      </c>
      <c r="C2292" s="4">
        <v>369003370000</v>
      </c>
      <c r="D2292" t="s">
        <v>4305</v>
      </c>
      <c r="G2292" s="174">
        <v>46143</v>
      </c>
      <c r="H2292">
        <v>68906543</v>
      </c>
      <c r="I2292">
        <v>68906543</v>
      </c>
      <c r="O2292" s="174">
        <v>46143</v>
      </c>
      <c r="S2292" t="s">
        <v>194</v>
      </c>
      <c r="T2292" s="178" t="s">
        <v>64</v>
      </c>
      <c r="U2292" t="s">
        <v>65</v>
      </c>
      <c r="V2292" t="e">
        <f>_xlfn.XLOOKUP(UTILIZADAS[[#This Row],[Contacto1]],Tabla2[phone_number_dialed],Tabla2[status_name],,0)</f>
        <v>#N/A</v>
      </c>
    </row>
    <row r="2293" spans="1:22">
      <c r="A2293" t="s">
        <v>4305</v>
      </c>
      <c r="B2293" t="s">
        <v>2261</v>
      </c>
      <c r="C2293" s="4">
        <v>361031490000</v>
      </c>
      <c r="D2293" t="s">
        <v>4305</v>
      </c>
      <c r="G2293" s="174">
        <v>46143</v>
      </c>
      <c r="H2293">
        <v>68907654</v>
      </c>
      <c r="I2293">
        <v>68907654</v>
      </c>
      <c r="O2293" s="174">
        <v>46143</v>
      </c>
      <c r="S2293" t="s">
        <v>3811</v>
      </c>
      <c r="T2293" s="178" t="s">
        <v>64</v>
      </c>
      <c r="U2293" t="s">
        <v>65</v>
      </c>
      <c r="V2293" t="e">
        <f>_xlfn.XLOOKUP(UTILIZADAS[[#This Row],[Contacto1]],Tabla2[phone_number_dialed],Tabla2[status_name],,0)</f>
        <v>#N/A</v>
      </c>
    </row>
    <row r="2294" spans="1:22">
      <c r="A2294" t="s">
        <v>4305</v>
      </c>
      <c r="B2294" t="s">
        <v>2196</v>
      </c>
      <c r="C2294" s="4">
        <v>367018910000</v>
      </c>
      <c r="D2294" t="s">
        <v>4305</v>
      </c>
      <c r="G2294" s="174">
        <v>46143</v>
      </c>
      <c r="H2294">
        <v>68926032</v>
      </c>
      <c r="I2294">
        <v>68926032</v>
      </c>
      <c r="O2294" s="174">
        <v>46143</v>
      </c>
      <c r="S2294" t="s">
        <v>3688</v>
      </c>
      <c r="T2294" t="s">
        <v>64</v>
      </c>
      <c r="U2294" t="s">
        <v>4319</v>
      </c>
      <c r="V2294" t="e">
        <f>_xlfn.XLOOKUP(UTILIZADAS[[#This Row],[Contacto1]],Tabla2[phone_number_dialed],Tabla2[status_name],,0)</f>
        <v>#N/A</v>
      </c>
    </row>
    <row r="2295" spans="1:22">
      <c r="A2295" t="s">
        <v>4305</v>
      </c>
      <c r="B2295" t="s">
        <v>5237</v>
      </c>
      <c r="C2295" s="4">
        <v>361046610000</v>
      </c>
      <c r="D2295" t="s">
        <v>4305</v>
      </c>
      <c r="G2295" s="174">
        <v>46143</v>
      </c>
      <c r="H2295">
        <v>68926334</v>
      </c>
      <c r="I2295">
        <v>68926334</v>
      </c>
      <c r="O2295" s="174">
        <v>46143</v>
      </c>
      <c r="S2295" t="s">
        <v>5238</v>
      </c>
      <c r="T2295" s="178" t="s">
        <v>64</v>
      </c>
      <c r="U2295" t="s">
        <v>65</v>
      </c>
      <c r="V2295" t="e">
        <f>_xlfn.XLOOKUP(UTILIZADAS[[#This Row],[Contacto1]],Tabla2[phone_number_dialed],Tabla2[status_name],,0)</f>
        <v>#N/A</v>
      </c>
    </row>
    <row r="2296" spans="1:22">
      <c r="A2296" t="s">
        <v>4305</v>
      </c>
      <c r="B2296" t="s">
        <v>5239</v>
      </c>
      <c r="C2296" s="4">
        <v>363070580000</v>
      </c>
      <c r="D2296" t="s">
        <v>4305</v>
      </c>
      <c r="G2296" s="174">
        <v>46143</v>
      </c>
      <c r="H2296">
        <v>68927243</v>
      </c>
      <c r="I2296">
        <v>68927243</v>
      </c>
      <c r="O2296" s="174">
        <v>46143</v>
      </c>
      <c r="S2296" t="s">
        <v>5240</v>
      </c>
      <c r="T2296" s="178" t="s">
        <v>64</v>
      </c>
      <c r="U2296" t="s">
        <v>65</v>
      </c>
      <c r="V2296" t="e">
        <f>_xlfn.XLOOKUP(UTILIZADAS[[#This Row],[Contacto1]],Tabla2[phone_number_dialed],Tabla2[status_name],,0)</f>
        <v>#N/A</v>
      </c>
    </row>
    <row r="2297" spans="1:22">
      <c r="A2297" t="s">
        <v>4305</v>
      </c>
      <c r="B2297" t="s">
        <v>5241</v>
      </c>
      <c r="C2297" s="4">
        <v>368018870000</v>
      </c>
      <c r="D2297" t="s">
        <v>4305</v>
      </c>
      <c r="G2297" s="174">
        <v>46143</v>
      </c>
      <c r="H2297">
        <v>68933284</v>
      </c>
      <c r="I2297">
        <v>68933284</v>
      </c>
      <c r="O2297" s="174">
        <v>46143</v>
      </c>
      <c r="S2297" t="s">
        <v>5242</v>
      </c>
      <c r="T2297" t="s">
        <v>64</v>
      </c>
      <c r="U2297" t="s">
        <v>4319</v>
      </c>
      <c r="V2297" t="e">
        <f>_xlfn.XLOOKUP(UTILIZADAS[[#This Row],[Contacto1]],Tabla2[phone_number_dialed],Tabla2[status_name],,0)</f>
        <v>#N/A</v>
      </c>
    </row>
    <row r="2298" spans="1:22">
      <c r="A2298" t="s">
        <v>4305</v>
      </c>
      <c r="B2298" t="s">
        <v>5243</v>
      </c>
      <c r="C2298" s="4">
        <v>368062750000</v>
      </c>
      <c r="D2298" t="s">
        <v>4305</v>
      </c>
      <c r="G2298" s="174">
        <v>46143</v>
      </c>
      <c r="H2298">
        <v>68955068</v>
      </c>
      <c r="I2298">
        <v>68955068</v>
      </c>
      <c r="O2298" s="174">
        <v>46143</v>
      </c>
      <c r="S2298" t="s">
        <v>5244</v>
      </c>
      <c r="T2298" s="178" t="s">
        <v>64</v>
      </c>
      <c r="U2298" t="s">
        <v>65</v>
      </c>
      <c r="V2298" t="e">
        <f>_xlfn.XLOOKUP(UTILIZADAS[[#This Row],[Contacto1]],Tabla2[phone_number_dialed],Tabla2[status_name],,0)</f>
        <v>#N/A</v>
      </c>
    </row>
    <row r="2299" spans="1:22">
      <c r="A2299" t="s">
        <v>4305</v>
      </c>
      <c r="B2299" t="s">
        <v>5245</v>
      </c>
      <c r="C2299" s="4">
        <v>366073560000</v>
      </c>
      <c r="D2299" t="s">
        <v>4305</v>
      </c>
      <c r="G2299" s="174">
        <v>46143</v>
      </c>
      <c r="H2299">
        <v>68959356</v>
      </c>
      <c r="I2299">
        <v>68959356</v>
      </c>
      <c r="O2299" s="174">
        <v>46143</v>
      </c>
      <c r="S2299" t="s">
        <v>5246</v>
      </c>
      <c r="T2299" s="178" t="s">
        <v>64</v>
      </c>
      <c r="U2299" t="s">
        <v>65</v>
      </c>
      <c r="V2299" t="e">
        <f>_xlfn.XLOOKUP(UTILIZADAS[[#This Row],[Contacto1]],Tabla2[phone_number_dialed],Tabla2[status_name],,0)</f>
        <v>#N/A</v>
      </c>
    </row>
    <row r="2300" spans="1:22">
      <c r="A2300" t="s">
        <v>4305</v>
      </c>
      <c r="B2300" t="s">
        <v>5247</v>
      </c>
      <c r="C2300" s="4">
        <v>352300730000</v>
      </c>
      <c r="D2300" t="s">
        <v>4305</v>
      </c>
      <c r="G2300" s="174">
        <v>46143</v>
      </c>
      <c r="H2300">
        <v>68966522</v>
      </c>
      <c r="I2300">
        <v>68966522</v>
      </c>
      <c r="O2300" s="174">
        <v>46143</v>
      </c>
      <c r="S2300" t="s">
        <v>5248</v>
      </c>
      <c r="T2300" t="s">
        <v>64</v>
      </c>
      <c r="U2300" t="s">
        <v>4319</v>
      </c>
      <c r="V2300" t="e">
        <f>_xlfn.XLOOKUP(UTILIZADAS[[#This Row],[Contacto1]],Tabla2[phone_number_dialed],Tabla2[status_name],,0)</f>
        <v>#N/A</v>
      </c>
    </row>
    <row r="2301" spans="1:22">
      <c r="A2301" t="s">
        <v>4305</v>
      </c>
      <c r="B2301" t="s">
        <v>4217</v>
      </c>
      <c r="C2301" s="4">
        <v>367035280000</v>
      </c>
      <c r="D2301" t="s">
        <v>4305</v>
      </c>
      <c r="G2301" s="174">
        <v>46143</v>
      </c>
      <c r="H2301">
        <v>68981574</v>
      </c>
      <c r="I2301">
        <v>68981574</v>
      </c>
      <c r="O2301" s="174">
        <v>46143</v>
      </c>
      <c r="S2301" t="s">
        <v>3837</v>
      </c>
      <c r="T2301" s="178" t="s">
        <v>64</v>
      </c>
      <c r="U2301" t="s">
        <v>65</v>
      </c>
      <c r="V2301" t="e">
        <f>_xlfn.XLOOKUP(UTILIZADAS[[#This Row],[Contacto1]],Tabla2[phone_number_dialed],Tabla2[status_name],,0)</f>
        <v>#N/A</v>
      </c>
    </row>
    <row r="2302" spans="1:22">
      <c r="A2302" t="s">
        <v>4305</v>
      </c>
      <c r="B2302" t="s">
        <v>5249</v>
      </c>
      <c r="C2302" s="4">
        <v>368049760000</v>
      </c>
      <c r="D2302" t="s">
        <v>4305</v>
      </c>
      <c r="G2302" s="174">
        <v>46143</v>
      </c>
      <c r="H2302">
        <v>68992032</v>
      </c>
      <c r="I2302">
        <v>68992032</v>
      </c>
      <c r="O2302" s="174">
        <v>46143</v>
      </c>
      <c r="S2302" t="s">
        <v>5250</v>
      </c>
      <c r="T2302" s="178" t="s">
        <v>64</v>
      </c>
      <c r="U2302" t="s">
        <v>65</v>
      </c>
      <c r="V2302" t="e">
        <f>_xlfn.XLOOKUP(UTILIZADAS[[#This Row],[Contacto1]],Tabla2[phone_number_dialed],Tabla2[status_name],,0)</f>
        <v>#N/A</v>
      </c>
    </row>
    <row r="2303" spans="1:22">
      <c r="A2303" t="s">
        <v>4305</v>
      </c>
      <c r="B2303" t="s">
        <v>4234</v>
      </c>
      <c r="C2303" s="4">
        <v>365035800000</v>
      </c>
      <c r="D2303" t="s">
        <v>4305</v>
      </c>
      <c r="G2303" s="174">
        <v>46143</v>
      </c>
      <c r="H2303">
        <v>69002624</v>
      </c>
      <c r="I2303">
        <v>69002624</v>
      </c>
      <c r="O2303" s="174">
        <v>46143</v>
      </c>
      <c r="S2303" t="s">
        <v>3864</v>
      </c>
      <c r="T2303" s="178" t="s">
        <v>64</v>
      </c>
      <c r="U2303" t="s">
        <v>65</v>
      </c>
      <c r="V2303" t="e">
        <f>_xlfn.XLOOKUP(UTILIZADAS[[#This Row],[Contacto1]],Tabla2[phone_number_dialed],Tabla2[status_name],,0)</f>
        <v>#N/A</v>
      </c>
    </row>
    <row r="2304" spans="1:22">
      <c r="A2304" t="s">
        <v>4305</v>
      </c>
      <c r="B2304" t="s">
        <v>5251</v>
      </c>
      <c r="C2304" s="4">
        <v>342424080000</v>
      </c>
      <c r="D2304" t="s">
        <v>4305</v>
      </c>
      <c r="G2304" s="174">
        <v>46143</v>
      </c>
      <c r="H2304">
        <v>69002665</v>
      </c>
      <c r="I2304">
        <v>69002665</v>
      </c>
      <c r="O2304" s="174">
        <v>46143</v>
      </c>
      <c r="S2304" t="s">
        <v>5252</v>
      </c>
      <c r="T2304" s="178" t="s">
        <v>64</v>
      </c>
      <c r="U2304" t="s">
        <v>65</v>
      </c>
      <c r="V2304" t="e">
        <f>_xlfn.XLOOKUP(UTILIZADAS[[#This Row],[Contacto1]],Tabla2[phone_number_dialed],Tabla2[status_name],,0)</f>
        <v>#N/A</v>
      </c>
    </row>
    <row r="2305" spans="1:22">
      <c r="A2305" t="s">
        <v>4305</v>
      </c>
      <c r="B2305" t="s">
        <v>5253</v>
      </c>
      <c r="C2305" s="4">
        <v>369001670000</v>
      </c>
      <c r="D2305" t="s">
        <v>4305</v>
      </c>
      <c r="G2305" s="174">
        <v>46143</v>
      </c>
      <c r="H2305">
        <v>69020392</v>
      </c>
      <c r="I2305">
        <v>69020392</v>
      </c>
      <c r="O2305" s="174">
        <v>46143</v>
      </c>
      <c r="S2305" t="s">
        <v>5254</v>
      </c>
      <c r="T2305" t="s">
        <v>64</v>
      </c>
      <c r="U2305" t="s">
        <v>4319</v>
      </c>
      <c r="V2305" t="e">
        <f>_xlfn.XLOOKUP(UTILIZADAS[[#This Row],[Contacto1]],Tabla2[phone_number_dialed],Tabla2[status_name],,0)</f>
        <v>#N/A</v>
      </c>
    </row>
    <row r="2306" spans="1:22">
      <c r="A2306" t="s">
        <v>4305</v>
      </c>
      <c r="B2306" t="s">
        <v>5255</v>
      </c>
      <c r="C2306" s="4">
        <v>361023680000</v>
      </c>
      <c r="D2306" t="s">
        <v>4305</v>
      </c>
      <c r="G2306" s="174">
        <v>46143</v>
      </c>
      <c r="H2306">
        <v>69023547</v>
      </c>
      <c r="I2306">
        <v>69023547</v>
      </c>
      <c r="O2306" s="174">
        <v>46143</v>
      </c>
      <c r="S2306" t="s">
        <v>5256</v>
      </c>
      <c r="T2306" t="s">
        <v>64</v>
      </c>
      <c r="U2306" t="s">
        <v>4319</v>
      </c>
      <c r="V2306" t="e">
        <f>_xlfn.XLOOKUP(UTILIZADAS[[#This Row],[Contacto1]],Tabla2[phone_number_dialed],Tabla2[status_name],,0)</f>
        <v>#N/A</v>
      </c>
    </row>
    <row r="2307" spans="1:22">
      <c r="A2307" t="s">
        <v>4305</v>
      </c>
      <c r="B2307" t="s">
        <v>5257</v>
      </c>
      <c r="C2307" s="4">
        <v>363087020000</v>
      </c>
      <c r="D2307" t="s">
        <v>4305</v>
      </c>
      <c r="G2307" s="174">
        <v>46143</v>
      </c>
      <c r="H2307">
        <v>69028978</v>
      </c>
      <c r="I2307">
        <v>69028978</v>
      </c>
      <c r="O2307" s="174">
        <v>46143</v>
      </c>
      <c r="S2307" t="s">
        <v>5258</v>
      </c>
      <c r="T2307" s="178" t="s">
        <v>64</v>
      </c>
      <c r="U2307" t="s">
        <v>65</v>
      </c>
      <c r="V2307" t="e">
        <f>_xlfn.XLOOKUP(UTILIZADAS[[#This Row],[Contacto1]],Tabla2[phone_number_dialed],Tabla2[status_name],,0)</f>
        <v>#N/A</v>
      </c>
    </row>
    <row r="2308" spans="1:22">
      <c r="A2308" t="s">
        <v>4305</v>
      </c>
      <c r="B2308" t="s">
        <v>1362</v>
      </c>
      <c r="C2308" s="4">
        <v>357374630000</v>
      </c>
      <c r="D2308" t="s">
        <v>4305</v>
      </c>
      <c r="G2308" s="174">
        <v>46143</v>
      </c>
      <c r="H2308">
        <v>69029941</v>
      </c>
      <c r="I2308">
        <v>69029941</v>
      </c>
      <c r="O2308" s="174">
        <v>46143</v>
      </c>
      <c r="S2308" t="s">
        <v>1363</v>
      </c>
      <c r="T2308" s="178" t="s">
        <v>64</v>
      </c>
      <c r="U2308" t="s">
        <v>65</v>
      </c>
      <c r="V2308" t="e">
        <f>_xlfn.XLOOKUP(UTILIZADAS[[#This Row],[Contacto1]],Tabla2[phone_number_dialed],Tabla2[status_name],,0)</f>
        <v>#N/A</v>
      </c>
    </row>
    <row r="2309" spans="1:22">
      <c r="A2309" t="s">
        <v>4305</v>
      </c>
      <c r="B2309" t="s">
        <v>5259</v>
      </c>
      <c r="C2309" s="4">
        <v>365029300000</v>
      </c>
      <c r="D2309" t="s">
        <v>4305</v>
      </c>
      <c r="G2309" s="174">
        <v>46143</v>
      </c>
      <c r="H2309">
        <v>69032859</v>
      </c>
      <c r="I2309">
        <v>69032859</v>
      </c>
      <c r="O2309" s="174">
        <v>46143</v>
      </c>
      <c r="S2309" t="s">
        <v>4294</v>
      </c>
      <c r="T2309" t="s">
        <v>64</v>
      </c>
      <c r="U2309" t="s">
        <v>4319</v>
      </c>
      <c r="V2309" t="e">
        <f>_xlfn.XLOOKUP(UTILIZADAS[[#This Row],[Contacto1]],Tabla2[phone_number_dialed],Tabla2[status_name],,0)</f>
        <v>#N/A</v>
      </c>
    </row>
    <row r="2310" spans="1:22">
      <c r="A2310" t="s">
        <v>4305</v>
      </c>
      <c r="B2310" t="s">
        <v>5260</v>
      </c>
      <c r="C2310" s="4">
        <v>361073850000</v>
      </c>
      <c r="D2310" t="s">
        <v>4305</v>
      </c>
      <c r="G2310" s="174">
        <v>46143</v>
      </c>
      <c r="H2310">
        <v>69035704</v>
      </c>
      <c r="I2310">
        <v>69035704</v>
      </c>
      <c r="O2310" s="174">
        <v>46143</v>
      </c>
      <c r="S2310" t="s">
        <v>5261</v>
      </c>
      <c r="T2310" s="178" t="s">
        <v>64</v>
      </c>
      <c r="U2310" t="s">
        <v>65</v>
      </c>
      <c r="V2310" t="e">
        <f>_xlfn.XLOOKUP(UTILIZADAS[[#This Row],[Contacto1]],Tabla2[phone_number_dialed],Tabla2[status_name],,0)</f>
        <v>#N/A</v>
      </c>
    </row>
    <row r="2311" spans="1:22">
      <c r="A2311" t="s">
        <v>4305</v>
      </c>
      <c r="B2311" t="s">
        <v>5262</v>
      </c>
      <c r="C2311" s="4">
        <v>369008110000</v>
      </c>
      <c r="D2311" t="s">
        <v>4305</v>
      </c>
      <c r="G2311" s="174">
        <v>46143</v>
      </c>
      <c r="H2311">
        <v>69037739</v>
      </c>
      <c r="I2311">
        <v>69037739</v>
      </c>
      <c r="O2311" s="174">
        <v>46143</v>
      </c>
      <c r="S2311" t="s">
        <v>5263</v>
      </c>
      <c r="T2311" t="s">
        <v>64</v>
      </c>
      <c r="U2311" t="s">
        <v>4319</v>
      </c>
      <c r="V2311" t="e">
        <f>_xlfn.XLOOKUP(UTILIZADAS[[#This Row],[Contacto1]],Tabla2[phone_number_dialed],Tabla2[status_name],,0)</f>
        <v>#N/A</v>
      </c>
    </row>
    <row r="2312" spans="1:22">
      <c r="A2312" t="s">
        <v>4305</v>
      </c>
      <c r="B2312" t="s">
        <v>5264</v>
      </c>
      <c r="C2312" s="4">
        <v>364055280000</v>
      </c>
      <c r="D2312" t="s">
        <v>4305</v>
      </c>
      <c r="G2312" s="174">
        <v>46143</v>
      </c>
      <c r="H2312">
        <v>69045247</v>
      </c>
      <c r="I2312">
        <v>69045247</v>
      </c>
      <c r="O2312" s="174">
        <v>46143</v>
      </c>
      <c r="S2312" t="s">
        <v>4284</v>
      </c>
      <c r="T2312" s="178" t="s">
        <v>4420</v>
      </c>
      <c r="U2312" t="s">
        <v>65</v>
      </c>
      <c r="V2312" t="e">
        <f>_xlfn.XLOOKUP(UTILIZADAS[[#This Row],[Contacto1]],Tabla2[phone_number_dialed],Tabla2[status_name],,0)</f>
        <v>#N/A</v>
      </c>
    </row>
    <row r="2313" spans="1:22">
      <c r="A2313" t="s">
        <v>4305</v>
      </c>
      <c r="B2313" t="s">
        <v>4227</v>
      </c>
      <c r="C2313" s="4">
        <v>361037300000</v>
      </c>
      <c r="D2313" t="s">
        <v>4305</v>
      </c>
      <c r="G2313" s="174">
        <v>46143</v>
      </c>
      <c r="H2313">
        <v>69048776</v>
      </c>
      <c r="I2313">
        <v>69048776</v>
      </c>
      <c r="O2313" s="174">
        <v>46143</v>
      </c>
      <c r="S2313" t="s">
        <v>3855</v>
      </c>
      <c r="T2313" s="178" t="s">
        <v>84</v>
      </c>
      <c r="U2313" t="s">
        <v>65</v>
      </c>
      <c r="V2313" t="e">
        <f>_xlfn.XLOOKUP(UTILIZADAS[[#This Row],[Contacto1]],Tabla2[phone_number_dialed],Tabla2[status_name],,0)</f>
        <v>#N/A</v>
      </c>
    </row>
    <row r="2314" spans="1:22">
      <c r="A2314" t="s">
        <v>4305</v>
      </c>
      <c r="B2314" t="s">
        <v>5265</v>
      </c>
      <c r="C2314" s="4">
        <v>363061230000</v>
      </c>
      <c r="D2314" t="s">
        <v>4305</v>
      </c>
      <c r="G2314" s="174">
        <v>46143</v>
      </c>
      <c r="H2314">
        <v>69053546</v>
      </c>
      <c r="I2314">
        <v>69053546</v>
      </c>
      <c r="O2314" s="174">
        <v>46143</v>
      </c>
      <c r="S2314" t="s">
        <v>5266</v>
      </c>
      <c r="T2314" s="178" t="s">
        <v>64</v>
      </c>
      <c r="U2314" t="s">
        <v>65</v>
      </c>
      <c r="V2314" t="e">
        <f>_xlfn.XLOOKUP(UTILIZADAS[[#This Row],[Contacto1]],Tabla2[phone_number_dialed],Tabla2[status_name],,0)</f>
        <v>#N/A</v>
      </c>
    </row>
    <row r="2315" spans="1:22">
      <c r="A2315" t="s">
        <v>4305</v>
      </c>
      <c r="B2315" t="s">
        <v>156</v>
      </c>
      <c r="C2315" s="4">
        <v>363005990000</v>
      </c>
      <c r="D2315" t="s">
        <v>4305</v>
      </c>
      <c r="G2315" s="174">
        <v>46143</v>
      </c>
      <c r="H2315">
        <v>69082411</v>
      </c>
      <c r="I2315">
        <v>69082411</v>
      </c>
      <c r="O2315" s="174">
        <v>46143</v>
      </c>
      <c r="S2315">
        <v>104726581</v>
      </c>
      <c r="T2315" s="178" t="s">
        <v>85</v>
      </c>
      <c r="U2315" t="s">
        <v>65</v>
      </c>
      <c r="V2315" t="e">
        <f>_xlfn.XLOOKUP(UTILIZADAS[[#This Row],[Contacto1]],Tabla2[phone_number_dialed],Tabla2[status_name],,0)</f>
        <v>#N/A</v>
      </c>
    </row>
    <row r="2316" spans="1:22">
      <c r="A2316" t="s">
        <v>4305</v>
      </c>
      <c r="B2316" t="s">
        <v>2299</v>
      </c>
      <c r="C2316" s="4">
        <v>369040330000</v>
      </c>
      <c r="D2316" t="s">
        <v>4305</v>
      </c>
      <c r="G2316" s="174">
        <v>46143</v>
      </c>
      <c r="H2316">
        <v>69082900</v>
      </c>
      <c r="I2316">
        <v>69082900</v>
      </c>
      <c r="O2316" s="174">
        <v>46143</v>
      </c>
      <c r="S2316" t="s">
        <v>3882</v>
      </c>
      <c r="T2316" s="178" t="s">
        <v>64</v>
      </c>
      <c r="U2316" t="s">
        <v>65</v>
      </c>
      <c r="V2316" t="e">
        <f>_xlfn.XLOOKUP(UTILIZADAS[[#This Row],[Contacto1]],Tabla2[phone_number_dialed],Tabla2[status_name],,0)</f>
        <v>#N/A</v>
      </c>
    </row>
    <row r="2317" spans="1:22">
      <c r="A2317" t="s">
        <v>4305</v>
      </c>
      <c r="B2317" t="s">
        <v>2304</v>
      </c>
      <c r="C2317" s="4">
        <v>367043220000</v>
      </c>
      <c r="D2317" t="s">
        <v>4305</v>
      </c>
      <c r="G2317" s="174">
        <v>46143</v>
      </c>
      <c r="H2317">
        <v>69092525</v>
      </c>
      <c r="I2317">
        <v>69092525</v>
      </c>
      <c r="O2317" s="174">
        <v>46143</v>
      </c>
      <c r="S2317" t="s">
        <v>3890</v>
      </c>
      <c r="T2317" s="178" t="s">
        <v>64</v>
      </c>
      <c r="U2317" t="s">
        <v>65</v>
      </c>
      <c r="V2317" t="e">
        <f>_xlfn.XLOOKUP(UTILIZADAS[[#This Row],[Contacto1]],Tabla2[phone_number_dialed],Tabla2[status_name],,0)</f>
        <v>#N/A</v>
      </c>
    </row>
    <row r="2318" spans="1:22">
      <c r="A2318" t="s">
        <v>4305</v>
      </c>
      <c r="B2318" t="s">
        <v>5267</v>
      </c>
      <c r="C2318" s="4">
        <v>363034120000</v>
      </c>
      <c r="D2318" t="s">
        <v>4305</v>
      </c>
      <c r="G2318" s="174">
        <v>46143</v>
      </c>
      <c r="H2318">
        <v>69097845</v>
      </c>
      <c r="I2318">
        <v>69097845</v>
      </c>
      <c r="O2318" s="174">
        <v>46143</v>
      </c>
      <c r="S2318" t="s">
        <v>5268</v>
      </c>
      <c r="T2318" s="178" t="s">
        <v>4420</v>
      </c>
      <c r="U2318" t="s">
        <v>65</v>
      </c>
      <c r="V2318" t="e">
        <f>_xlfn.XLOOKUP(UTILIZADAS[[#This Row],[Contacto1]],Tabla2[phone_number_dialed],Tabla2[status_name],,0)</f>
        <v>#N/A</v>
      </c>
    </row>
    <row r="2319" spans="1:22">
      <c r="A2319" t="s">
        <v>4305</v>
      </c>
      <c r="B2319" t="s">
        <v>561</v>
      </c>
      <c r="C2319" s="4">
        <v>351197290000</v>
      </c>
      <c r="D2319" t="s">
        <v>4305</v>
      </c>
      <c r="G2319" s="174">
        <v>46143</v>
      </c>
      <c r="H2319">
        <v>69099843</v>
      </c>
      <c r="I2319">
        <v>69099843</v>
      </c>
      <c r="O2319" s="174">
        <v>46143</v>
      </c>
      <c r="S2319" t="s">
        <v>562</v>
      </c>
      <c r="T2319" t="s">
        <v>64</v>
      </c>
      <c r="U2319" t="s">
        <v>593</v>
      </c>
      <c r="V2319" t="e">
        <f>_xlfn.XLOOKUP(UTILIZADAS[[#This Row],[Contacto1]],Tabla2[phone_number_dialed],Tabla2[status_name],,0)</f>
        <v>#N/A</v>
      </c>
    </row>
    <row r="2320" spans="1:22">
      <c r="A2320" t="s">
        <v>4305</v>
      </c>
      <c r="B2320" t="s">
        <v>5269</v>
      </c>
      <c r="C2320" s="4">
        <v>362084080000</v>
      </c>
      <c r="D2320" t="s">
        <v>4305</v>
      </c>
      <c r="G2320" s="174">
        <v>46143</v>
      </c>
      <c r="H2320">
        <v>69100559</v>
      </c>
      <c r="I2320">
        <v>69100559</v>
      </c>
      <c r="O2320" s="174">
        <v>46143</v>
      </c>
      <c r="S2320" t="s">
        <v>5270</v>
      </c>
      <c r="T2320" s="178" t="s">
        <v>84</v>
      </c>
      <c r="U2320" t="s">
        <v>65</v>
      </c>
      <c r="V2320" t="e">
        <f>_xlfn.XLOOKUP(UTILIZADAS[[#This Row],[Contacto1]],Tabla2[phone_number_dialed],Tabla2[status_name],,0)</f>
        <v>#N/A</v>
      </c>
    </row>
    <row r="2321" spans="1:22">
      <c r="A2321" t="s">
        <v>4305</v>
      </c>
      <c r="B2321" t="s">
        <v>5271</v>
      </c>
      <c r="C2321" s="4">
        <v>361051250000</v>
      </c>
      <c r="D2321" t="s">
        <v>4305</v>
      </c>
      <c r="G2321" s="174">
        <v>46143</v>
      </c>
      <c r="H2321">
        <v>69106337</v>
      </c>
      <c r="I2321">
        <v>69106337</v>
      </c>
      <c r="O2321" s="174">
        <v>46143</v>
      </c>
      <c r="S2321" t="s">
        <v>5272</v>
      </c>
      <c r="T2321" s="178" t="s">
        <v>64</v>
      </c>
      <c r="U2321" t="s">
        <v>65</v>
      </c>
      <c r="V2321" t="e">
        <f>_xlfn.XLOOKUP(UTILIZADAS[[#This Row],[Contacto1]],Tabla2[phone_number_dialed],Tabla2[status_name],,0)</f>
        <v>#N/A</v>
      </c>
    </row>
    <row r="2322" spans="1:22">
      <c r="A2322" t="s">
        <v>4305</v>
      </c>
      <c r="B2322" t="s">
        <v>581</v>
      </c>
      <c r="C2322" s="4">
        <v>356346790000</v>
      </c>
      <c r="D2322" t="s">
        <v>4305</v>
      </c>
      <c r="G2322" s="174">
        <v>46143</v>
      </c>
      <c r="H2322">
        <v>69112797</v>
      </c>
      <c r="I2322">
        <v>69112797</v>
      </c>
      <c r="O2322" s="174">
        <v>46143</v>
      </c>
      <c r="S2322" t="s">
        <v>582</v>
      </c>
      <c r="T2322" t="s">
        <v>64</v>
      </c>
      <c r="U2322" t="s">
        <v>593</v>
      </c>
      <c r="V2322" t="e">
        <f>_xlfn.XLOOKUP(UTILIZADAS[[#This Row],[Contacto1]],Tabla2[phone_number_dialed],Tabla2[status_name],,0)</f>
        <v>#N/A</v>
      </c>
    </row>
    <row r="2323" spans="1:22">
      <c r="A2323" t="s">
        <v>4305</v>
      </c>
      <c r="B2323" t="s">
        <v>1382</v>
      </c>
      <c r="C2323" s="4">
        <v>349245230000</v>
      </c>
      <c r="D2323" t="s">
        <v>4305</v>
      </c>
      <c r="G2323" s="174">
        <v>46143</v>
      </c>
      <c r="H2323">
        <v>69114205</v>
      </c>
      <c r="I2323">
        <v>69114205</v>
      </c>
      <c r="O2323" s="174">
        <v>46143</v>
      </c>
      <c r="S2323" t="s">
        <v>1383</v>
      </c>
      <c r="T2323" s="178" t="s">
        <v>64</v>
      </c>
      <c r="U2323" t="s">
        <v>65</v>
      </c>
      <c r="V2323" t="e">
        <f>_xlfn.XLOOKUP(UTILIZADAS[[#This Row],[Contacto1]],Tabla2[phone_number_dialed],Tabla2[status_name],,0)</f>
        <v>#N/A</v>
      </c>
    </row>
    <row r="2324" spans="1:22">
      <c r="A2324" t="s">
        <v>4305</v>
      </c>
      <c r="B2324" t="s">
        <v>5273</v>
      </c>
      <c r="C2324" s="4">
        <v>804071480000</v>
      </c>
      <c r="D2324" t="s">
        <v>4305</v>
      </c>
      <c r="G2324" s="174">
        <v>46143</v>
      </c>
      <c r="H2324">
        <v>69125409</v>
      </c>
      <c r="I2324">
        <v>69125409</v>
      </c>
      <c r="O2324" s="174">
        <v>46143</v>
      </c>
      <c r="S2324" t="s">
        <v>5274</v>
      </c>
      <c r="T2324" s="178" t="s">
        <v>64</v>
      </c>
      <c r="U2324" t="s">
        <v>65</v>
      </c>
      <c r="V2324" t="e">
        <f>_xlfn.XLOOKUP(UTILIZADAS[[#This Row],[Contacto1]],Tabla2[phone_number_dialed],Tabla2[status_name],,0)</f>
        <v>#N/A</v>
      </c>
    </row>
    <row r="2325" spans="1:22">
      <c r="A2325" t="s">
        <v>4305</v>
      </c>
      <c r="B2325" t="s">
        <v>106</v>
      </c>
      <c r="C2325" s="4">
        <v>361004700000</v>
      </c>
      <c r="D2325" t="s">
        <v>4305</v>
      </c>
      <c r="G2325" s="174">
        <v>46143</v>
      </c>
      <c r="H2325">
        <v>69143489</v>
      </c>
      <c r="I2325">
        <v>69143489</v>
      </c>
      <c r="O2325" s="174">
        <v>46143</v>
      </c>
      <c r="S2325" t="s">
        <v>107</v>
      </c>
      <c r="T2325" s="178" t="s">
        <v>84</v>
      </c>
      <c r="U2325" t="s">
        <v>65</v>
      </c>
      <c r="V2325" t="e">
        <f>_xlfn.XLOOKUP(UTILIZADAS[[#This Row],[Contacto1]],Tabla2[phone_number_dialed],Tabla2[status_name],,0)</f>
        <v>#N/A</v>
      </c>
    </row>
    <row r="2326" spans="1:22">
      <c r="A2326" t="s">
        <v>4305</v>
      </c>
      <c r="B2326" t="s">
        <v>4146</v>
      </c>
      <c r="C2326" s="4">
        <v>209100520000</v>
      </c>
      <c r="D2326" t="s">
        <v>4305</v>
      </c>
      <c r="G2326" s="174">
        <v>46143</v>
      </c>
      <c r="H2326">
        <v>69156333</v>
      </c>
      <c r="I2326">
        <v>69156333</v>
      </c>
      <c r="O2326" s="174">
        <v>46143</v>
      </c>
      <c r="S2326" t="s">
        <v>3690</v>
      </c>
      <c r="T2326" s="178" t="s">
        <v>64</v>
      </c>
      <c r="U2326" t="s">
        <v>65</v>
      </c>
      <c r="V2326" t="e">
        <f>_xlfn.XLOOKUP(UTILIZADAS[[#This Row],[Contacto1]],Tabla2[phone_number_dialed],Tabla2[status_name],,0)</f>
        <v>#N/A</v>
      </c>
    </row>
    <row r="2327" spans="1:22">
      <c r="A2327" t="s">
        <v>4305</v>
      </c>
      <c r="B2327" t="s">
        <v>5275</v>
      </c>
      <c r="C2327" s="4">
        <v>363005140000</v>
      </c>
      <c r="D2327" t="s">
        <v>4305</v>
      </c>
      <c r="G2327" s="174">
        <v>46143</v>
      </c>
      <c r="H2327">
        <v>69185227</v>
      </c>
      <c r="I2327">
        <v>69185227</v>
      </c>
      <c r="O2327" s="174">
        <v>46143</v>
      </c>
      <c r="S2327" t="s">
        <v>5276</v>
      </c>
      <c r="T2327" t="s">
        <v>64</v>
      </c>
      <c r="U2327" t="s">
        <v>4319</v>
      </c>
      <c r="V2327" t="e">
        <f>_xlfn.XLOOKUP(UTILIZADAS[[#This Row],[Contacto1]],Tabla2[phone_number_dialed],Tabla2[status_name],,0)</f>
        <v>#N/A</v>
      </c>
    </row>
    <row r="2328" spans="1:22">
      <c r="A2328" t="s">
        <v>4305</v>
      </c>
      <c r="B2328" t="s">
        <v>5277</v>
      </c>
      <c r="C2328" s="4">
        <v>365066750000</v>
      </c>
      <c r="D2328" t="s">
        <v>4305</v>
      </c>
      <c r="G2328" s="174">
        <v>46143</v>
      </c>
      <c r="H2328">
        <v>69193984</v>
      </c>
      <c r="I2328">
        <v>69193984</v>
      </c>
      <c r="O2328" s="174">
        <v>46143</v>
      </c>
      <c r="S2328" t="s">
        <v>5278</v>
      </c>
      <c r="T2328" s="178" t="s">
        <v>64</v>
      </c>
      <c r="U2328" t="s">
        <v>65</v>
      </c>
      <c r="V2328" t="e">
        <f>_xlfn.XLOOKUP(UTILIZADAS[[#This Row],[Contacto1]],Tabla2[phone_number_dialed],Tabla2[status_name],,0)</f>
        <v>#N/A</v>
      </c>
    </row>
    <row r="2329" spans="1:22">
      <c r="A2329" t="s">
        <v>4305</v>
      </c>
      <c r="B2329" t="s">
        <v>5279</v>
      </c>
      <c r="C2329" s="4">
        <v>369088980000</v>
      </c>
      <c r="D2329" t="s">
        <v>4305</v>
      </c>
      <c r="G2329" s="174">
        <v>46143</v>
      </c>
      <c r="H2329">
        <v>69216347</v>
      </c>
      <c r="I2329">
        <v>69216347</v>
      </c>
      <c r="O2329" s="174">
        <v>46143</v>
      </c>
      <c r="S2329" t="s">
        <v>5280</v>
      </c>
      <c r="T2329" s="178" t="s">
        <v>64</v>
      </c>
      <c r="U2329" t="s">
        <v>65</v>
      </c>
      <c r="V2329" t="e">
        <f>_xlfn.XLOOKUP(UTILIZADAS[[#This Row],[Contacto1]],Tabla2[phone_number_dialed],Tabla2[status_name],,0)</f>
        <v>#N/A</v>
      </c>
    </row>
    <row r="2330" spans="1:22">
      <c r="A2330" t="s">
        <v>4305</v>
      </c>
      <c r="B2330" t="s">
        <v>5281</v>
      </c>
      <c r="C2330" s="4">
        <v>359386900000</v>
      </c>
      <c r="D2330" t="s">
        <v>4305</v>
      </c>
      <c r="G2330" s="174">
        <v>46143</v>
      </c>
      <c r="H2330">
        <v>69224900</v>
      </c>
      <c r="I2330">
        <v>69224900</v>
      </c>
      <c r="O2330" s="174">
        <v>46143</v>
      </c>
      <c r="S2330" t="s">
        <v>5282</v>
      </c>
      <c r="T2330" t="s">
        <v>64</v>
      </c>
      <c r="U2330" t="s">
        <v>4319</v>
      </c>
      <c r="V2330" t="e">
        <f>_xlfn.XLOOKUP(UTILIZADAS[[#This Row],[Contacto1]],Tabla2[phone_number_dialed],Tabla2[status_name],,0)</f>
        <v>#N/A</v>
      </c>
    </row>
    <row r="2331" spans="1:22">
      <c r="A2331" t="s">
        <v>4305</v>
      </c>
      <c r="B2331" t="s">
        <v>4124</v>
      </c>
      <c r="C2331" s="4">
        <v>354055900000</v>
      </c>
      <c r="D2331" t="s">
        <v>4305</v>
      </c>
      <c r="G2331" s="174">
        <v>46143</v>
      </c>
      <c r="H2331">
        <v>69227968</v>
      </c>
      <c r="I2331">
        <v>69227968</v>
      </c>
      <c r="O2331" s="174">
        <v>46143</v>
      </c>
      <c r="S2331" t="s">
        <v>3654</v>
      </c>
      <c r="T2331" s="178" t="s">
        <v>64</v>
      </c>
      <c r="U2331" t="s">
        <v>65</v>
      </c>
      <c r="V2331" t="e">
        <f>_xlfn.XLOOKUP(UTILIZADAS[[#This Row],[Contacto1]],Tabla2[phone_number_dialed],Tabla2[status_name],,0)</f>
        <v>#N/A</v>
      </c>
    </row>
    <row r="2332" spans="1:22">
      <c r="A2332" t="s">
        <v>4305</v>
      </c>
      <c r="B2332" t="s">
        <v>1496</v>
      </c>
      <c r="C2332" s="4">
        <v>357363010000</v>
      </c>
      <c r="D2332" t="s">
        <v>4305</v>
      </c>
      <c r="G2332" s="174">
        <v>46143</v>
      </c>
      <c r="H2332">
        <v>69233280</v>
      </c>
      <c r="I2332">
        <v>69233280</v>
      </c>
      <c r="O2332" s="174">
        <v>46143</v>
      </c>
      <c r="S2332" t="s">
        <v>1497</v>
      </c>
      <c r="T2332" s="178" t="s">
        <v>64</v>
      </c>
      <c r="U2332" t="s">
        <v>65</v>
      </c>
      <c r="V2332" t="e">
        <f>_xlfn.XLOOKUP(UTILIZADAS[[#This Row],[Contacto1]],Tabla2[phone_number_dialed],Tabla2[status_name],,0)</f>
        <v>#N/A</v>
      </c>
    </row>
    <row r="2333" spans="1:22">
      <c r="A2333" t="s">
        <v>4305</v>
      </c>
      <c r="B2333" t="s">
        <v>5283</v>
      </c>
      <c r="C2333" s="4">
        <v>304054880000</v>
      </c>
      <c r="D2333" t="s">
        <v>4305</v>
      </c>
      <c r="G2333" s="174">
        <v>46143</v>
      </c>
      <c r="H2333">
        <v>69234731</v>
      </c>
      <c r="I2333">
        <v>69234731</v>
      </c>
      <c r="O2333" s="174">
        <v>46143</v>
      </c>
      <c r="S2333" t="s">
        <v>5284</v>
      </c>
      <c r="T2333" s="178" t="s">
        <v>64</v>
      </c>
      <c r="U2333" t="s">
        <v>65</v>
      </c>
      <c r="V2333" t="e">
        <f>_xlfn.XLOOKUP(UTILIZADAS[[#This Row],[Contacto1]],Tabla2[phone_number_dialed],Tabla2[status_name],,0)</f>
        <v>#N/A</v>
      </c>
    </row>
    <row r="2334" spans="1:22">
      <c r="A2334" t="s">
        <v>4305</v>
      </c>
      <c r="B2334" t="s">
        <v>5285</v>
      </c>
      <c r="C2334" s="4">
        <v>363057610000</v>
      </c>
      <c r="D2334" t="s">
        <v>4305</v>
      </c>
      <c r="G2334" s="174">
        <v>46143</v>
      </c>
      <c r="H2334">
        <v>69248688</v>
      </c>
      <c r="I2334">
        <v>69248688</v>
      </c>
      <c r="O2334" s="174">
        <v>46143</v>
      </c>
      <c r="S2334" t="s">
        <v>5286</v>
      </c>
      <c r="T2334" s="178" t="s">
        <v>64</v>
      </c>
      <c r="U2334" t="s">
        <v>65</v>
      </c>
      <c r="V2334" t="e">
        <f>_xlfn.XLOOKUP(UTILIZADAS[[#This Row],[Contacto1]],Tabla2[phone_number_dialed],Tabla2[status_name],,0)</f>
        <v>#N/A</v>
      </c>
    </row>
    <row r="2335" spans="1:22">
      <c r="A2335" t="s">
        <v>4305</v>
      </c>
      <c r="B2335" t="s">
        <v>114</v>
      </c>
      <c r="C2335" s="4">
        <v>362010280000</v>
      </c>
      <c r="D2335" t="s">
        <v>4305</v>
      </c>
      <c r="G2335" s="174">
        <v>46143</v>
      </c>
      <c r="H2335">
        <v>69267566</v>
      </c>
      <c r="I2335">
        <v>69267566</v>
      </c>
      <c r="O2335" s="174">
        <v>46143</v>
      </c>
      <c r="S2335" t="s">
        <v>115</v>
      </c>
      <c r="T2335" s="178" t="s">
        <v>64</v>
      </c>
      <c r="U2335" t="s">
        <v>65</v>
      </c>
      <c r="V2335" t="e">
        <f>_xlfn.XLOOKUP(UTILIZADAS[[#This Row],[Contacto1]],Tabla2[phone_number_dialed],Tabla2[status_name],,0)</f>
        <v>#N/A</v>
      </c>
    </row>
    <row r="2336" spans="1:22">
      <c r="A2336" t="s">
        <v>4305</v>
      </c>
      <c r="B2336" t="s">
        <v>4261</v>
      </c>
      <c r="C2336" s="4">
        <v>366044660000</v>
      </c>
      <c r="D2336" t="s">
        <v>4305</v>
      </c>
      <c r="G2336" s="174">
        <v>46143</v>
      </c>
      <c r="H2336">
        <v>69279886</v>
      </c>
      <c r="I2336">
        <v>69279886</v>
      </c>
      <c r="O2336" s="174">
        <v>46143</v>
      </c>
      <c r="S2336" t="s">
        <v>3916</v>
      </c>
      <c r="T2336" s="178" t="s">
        <v>64</v>
      </c>
      <c r="U2336" t="s">
        <v>65</v>
      </c>
      <c r="V2336" t="e">
        <f>_xlfn.XLOOKUP(UTILIZADAS[[#This Row],[Contacto1]],Tabla2[phone_number_dialed],Tabla2[status_name],,0)</f>
        <v>#N/A</v>
      </c>
    </row>
    <row r="2337" spans="1:22">
      <c r="A2337" t="s">
        <v>4305</v>
      </c>
      <c r="B2337" t="s">
        <v>5287</v>
      </c>
      <c r="C2337" s="4">
        <v>357384890000</v>
      </c>
      <c r="D2337" t="s">
        <v>4305</v>
      </c>
      <c r="G2337" s="174">
        <v>46143</v>
      </c>
      <c r="H2337">
        <v>69281139</v>
      </c>
      <c r="I2337">
        <v>69281139</v>
      </c>
      <c r="O2337" s="174">
        <v>46143</v>
      </c>
      <c r="S2337" t="s">
        <v>5288</v>
      </c>
      <c r="T2337" t="s">
        <v>64</v>
      </c>
      <c r="U2337" t="s">
        <v>4319</v>
      </c>
      <c r="V2337" t="e">
        <f>_xlfn.XLOOKUP(UTILIZADAS[[#This Row],[Contacto1]],Tabla2[phone_number_dialed],Tabla2[status_name],,0)</f>
        <v>#N/A</v>
      </c>
    </row>
    <row r="2338" spans="1:22">
      <c r="A2338" t="s">
        <v>4305</v>
      </c>
      <c r="B2338" t="s">
        <v>1428</v>
      </c>
      <c r="C2338" s="4">
        <v>356368410000</v>
      </c>
      <c r="D2338" t="s">
        <v>4305</v>
      </c>
      <c r="G2338" s="174">
        <v>46143</v>
      </c>
      <c r="H2338">
        <v>69290466</v>
      </c>
      <c r="I2338">
        <v>69290466</v>
      </c>
      <c r="O2338" s="174">
        <v>46143</v>
      </c>
      <c r="S2338" t="s">
        <v>1429</v>
      </c>
      <c r="T2338" s="178" t="s">
        <v>64</v>
      </c>
      <c r="U2338" t="s">
        <v>65</v>
      </c>
      <c r="V2338" t="e">
        <f>_xlfn.XLOOKUP(UTILIZADAS[[#This Row],[Contacto1]],Tabla2[phone_number_dialed],Tabla2[status_name],,0)</f>
        <v>#N/A</v>
      </c>
    </row>
    <row r="2339" spans="1:22">
      <c r="A2339" t="s">
        <v>4305</v>
      </c>
      <c r="B2339" t="s">
        <v>4119</v>
      </c>
      <c r="C2339" s="4">
        <v>352338253000</v>
      </c>
      <c r="D2339" t="s">
        <v>4305</v>
      </c>
      <c r="G2339" s="174">
        <v>46143</v>
      </c>
      <c r="H2339">
        <v>69304080</v>
      </c>
      <c r="I2339">
        <v>69304080</v>
      </c>
      <c r="O2339" s="174">
        <v>46143</v>
      </c>
      <c r="S2339" t="s">
        <v>3641</v>
      </c>
      <c r="T2339" s="178" t="s">
        <v>64</v>
      </c>
      <c r="U2339" t="s">
        <v>65</v>
      </c>
      <c r="V2339" t="e">
        <f>_xlfn.XLOOKUP(UTILIZADAS[[#This Row],[Contacto1]],Tabla2[phone_number_dialed],Tabla2[status_name],,0)</f>
        <v>#N/A</v>
      </c>
    </row>
    <row r="2340" spans="1:22">
      <c r="A2340" t="s">
        <v>4305</v>
      </c>
      <c r="B2340" t="s">
        <v>2167</v>
      </c>
      <c r="C2340" s="4">
        <v>357377040000</v>
      </c>
      <c r="D2340" t="s">
        <v>4305</v>
      </c>
      <c r="G2340" s="174">
        <v>46143</v>
      </c>
      <c r="H2340">
        <v>69309272</v>
      </c>
      <c r="I2340">
        <v>69309272</v>
      </c>
      <c r="O2340" s="174">
        <v>46143</v>
      </c>
      <c r="S2340" t="s">
        <v>3631</v>
      </c>
      <c r="T2340" s="178" t="s">
        <v>64</v>
      </c>
      <c r="U2340" t="s">
        <v>65</v>
      </c>
      <c r="V2340" t="e">
        <f>_xlfn.XLOOKUP(UTILIZADAS[[#This Row],[Contacto1]],Tabla2[phone_number_dialed],Tabla2[status_name],,0)</f>
        <v>#N/A</v>
      </c>
    </row>
    <row r="2341" spans="1:22">
      <c r="A2341" t="s">
        <v>4305</v>
      </c>
      <c r="B2341" t="s">
        <v>163</v>
      </c>
      <c r="C2341" s="4">
        <v>363005830000</v>
      </c>
      <c r="D2341" t="s">
        <v>4305</v>
      </c>
      <c r="G2341" s="174">
        <v>46143</v>
      </c>
      <c r="H2341">
        <v>69320573</v>
      </c>
      <c r="I2341">
        <v>69320573</v>
      </c>
      <c r="O2341" s="174">
        <v>46143</v>
      </c>
      <c r="S2341" t="s">
        <v>164</v>
      </c>
      <c r="T2341" s="178" t="s">
        <v>64</v>
      </c>
      <c r="U2341" t="s">
        <v>65</v>
      </c>
      <c r="V2341" t="e">
        <f>_xlfn.XLOOKUP(UTILIZADAS[[#This Row],[Contacto1]],Tabla2[phone_number_dialed],Tabla2[status_name],,0)</f>
        <v>#N/A</v>
      </c>
    </row>
    <row r="2342" spans="1:22">
      <c r="A2342" t="s">
        <v>4305</v>
      </c>
      <c r="B2342" t="s">
        <v>5289</v>
      </c>
      <c r="C2342" s="4">
        <v>362076820000</v>
      </c>
      <c r="D2342" t="s">
        <v>4305</v>
      </c>
      <c r="G2342" s="174">
        <v>46143</v>
      </c>
      <c r="H2342">
        <v>69323059</v>
      </c>
      <c r="I2342">
        <v>69323059</v>
      </c>
      <c r="O2342" s="174">
        <v>46143</v>
      </c>
      <c r="S2342" t="s">
        <v>5290</v>
      </c>
      <c r="T2342" s="178" t="s">
        <v>64</v>
      </c>
      <c r="U2342" t="s">
        <v>65</v>
      </c>
      <c r="V2342" t="e">
        <f>_xlfn.XLOOKUP(UTILIZADAS[[#This Row],[Contacto1]],Tabla2[phone_number_dialed],Tabla2[status_name],,0)</f>
        <v>#N/A</v>
      </c>
    </row>
    <row r="2343" spans="1:22">
      <c r="A2343" t="s">
        <v>4305</v>
      </c>
      <c r="B2343" t="s">
        <v>5291</v>
      </c>
      <c r="C2343" s="4">
        <v>366017230000</v>
      </c>
      <c r="D2343" t="s">
        <v>4305</v>
      </c>
      <c r="G2343" s="174">
        <v>46143</v>
      </c>
      <c r="H2343">
        <v>69332905</v>
      </c>
      <c r="I2343">
        <v>69332905</v>
      </c>
      <c r="O2343" s="174">
        <v>46143</v>
      </c>
      <c r="S2343" t="s">
        <v>5292</v>
      </c>
      <c r="T2343" t="s">
        <v>64</v>
      </c>
      <c r="U2343" t="s">
        <v>4319</v>
      </c>
      <c r="V2343" t="e">
        <f>_xlfn.XLOOKUP(UTILIZADAS[[#This Row],[Contacto1]],Tabla2[phone_number_dialed],Tabla2[status_name],,0)</f>
        <v>#N/A</v>
      </c>
    </row>
    <row r="2344" spans="1:22">
      <c r="A2344" t="s">
        <v>4305</v>
      </c>
      <c r="B2344" t="s">
        <v>5293</v>
      </c>
      <c r="C2344" s="4">
        <v>368022040000</v>
      </c>
      <c r="D2344" t="s">
        <v>4305</v>
      </c>
      <c r="G2344" s="174">
        <v>46143</v>
      </c>
      <c r="H2344">
        <v>69342779</v>
      </c>
      <c r="I2344">
        <v>69342779</v>
      </c>
      <c r="O2344" s="174">
        <v>46143</v>
      </c>
      <c r="S2344">
        <v>191723414</v>
      </c>
      <c r="T2344" t="s">
        <v>84</v>
      </c>
      <c r="U2344" t="s">
        <v>4319</v>
      </c>
      <c r="V2344" t="e">
        <f>_xlfn.XLOOKUP(UTILIZADAS[[#This Row],[Contacto1]],Tabla2[phone_number_dialed],Tabla2[status_name],,0)</f>
        <v>#N/A</v>
      </c>
    </row>
    <row r="2345" spans="1:22">
      <c r="A2345" t="s">
        <v>4305</v>
      </c>
      <c r="B2345" t="s">
        <v>5294</v>
      </c>
      <c r="C2345" s="4">
        <v>363082820000</v>
      </c>
      <c r="D2345" t="s">
        <v>4305</v>
      </c>
      <c r="G2345" s="174">
        <v>46143</v>
      </c>
      <c r="H2345">
        <v>69351752</v>
      </c>
      <c r="I2345">
        <v>69351752</v>
      </c>
      <c r="O2345" s="174">
        <v>46143</v>
      </c>
      <c r="S2345" t="s">
        <v>5295</v>
      </c>
      <c r="T2345" s="178" t="s">
        <v>64</v>
      </c>
      <c r="U2345" t="s">
        <v>65</v>
      </c>
      <c r="V2345" t="e">
        <f>_xlfn.XLOOKUP(UTILIZADAS[[#This Row],[Contacto1]],Tabla2[phone_number_dialed],Tabla2[status_name],,0)</f>
        <v>#N/A</v>
      </c>
    </row>
    <row r="2346" spans="1:22">
      <c r="A2346" t="s">
        <v>4305</v>
      </c>
      <c r="B2346" t="s">
        <v>5296</v>
      </c>
      <c r="C2346" s="4">
        <v>358382810000</v>
      </c>
      <c r="D2346" t="s">
        <v>4305</v>
      </c>
      <c r="G2346" s="174">
        <v>46143</v>
      </c>
      <c r="H2346">
        <v>69360050</v>
      </c>
      <c r="I2346">
        <v>69360050</v>
      </c>
      <c r="O2346" s="174">
        <v>46143</v>
      </c>
      <c r="S2346" t="s">
        <v>5297</v>
      </c>
      <c r="T2346" t="s">
        <v>64</v>
      </c>
      <c r="U2346" t="s">
        <v>4319</v>
      </c>
      <c r="V2346" t="e">
        <f>_xlfn.XLOOKUP(UTILIZADAS[[#This Row],[Contacto1]],Tabla2[phone_number_dialed],Tabla2[status_name],,0)</f>
        <v>#N/A</v>
      </c>
    </row>
    <row r="2347" spans="1:22">
      <c r="A2347" t="s">
        <v>4305</v>
      </c>
      <c r="B2347" t="s">
        <v>132</v>
      </c>
      <c r="C2347" s="4">
        <v>366007030000</v>
      </c>
      <c r="D2347" t="s">
        <v>4305</v>
      </c>
      <c r="G2347" s="174">
        <v>46143</v>
      </c>
      <c r="H2347">
        <v>69365329</v>
      </c>
      <c r="I2347">
        <v>69365329</v>
      </c>
      <c r="O2347" s="174">
        <v>46143</v>
      </c>
      <c r="S2347" t="s">
        <v>133</v>
      </c>
      <c r="T2347" s="178" t="s">
        <v>64</v>
      </c>
      <c r="U2347" t="s">
        <v>65</v>
      </c>
      <c r="V2347" t="e">
        <f>_xlfn.XLOOKUP(UTILIZADAS[[#This Row],[Contacto1]],Tabla2[phone_number_dialed],Tabla2[status_name],,0)</f>
        <v>#N/A</v>
      </c>
    </row>
    <row r="2348" spans="1:22">
      <c r="A2348" t="s">
        <v>4305</v>
      </c>
      <c r="B2348" t="s">
        <v>5298</v>
      </c>
      <c r="C2348" s="4">
        <v>367084990000</v>
      </c>
      <c r="D2348" t="s">
        <v>4305</v>
      </c>
      <c r="G2348" s="174">
        <v>46143</v>
      </c>
      <c r="H2348">
        <v>69372028</v>
      </c>
      <c r="I2348">
        <v>69372028</v>
      </c>
      <c r="O2348" s="174">
        <v>46143</v>
      </c>
      <c r="S2348" t="s">
        <v>5299</v>
      </c>
      <c r="T2348" s="178" t="s">
        <v>64</v>
      </c>
      <c r="U2348" t="s">
        <v>65</v>
      </c>
      <c r="V2348" t="e">
        <f>_xlfn.XLOOKUP(UTILIZADAS[[#This Row],[Contacto1]],Tabla2[phone_number_dialed],Tabla2[status_name],,0)</f>
        <v>#N/A</v>
      </c>
    </row>
    <row r="2349" spans="1:22">
      <c r="A2349" t="s">
        <v>4305</v>
      </c>
      <c r="B2349" t="s">
        <v>1470</v>
      </c>
      <c r="C2349" s="4">
        <v>359356930000</v>
      </c>
      <c r="D2349" t="s">
        <v>4305</v>
      </c>
      <c r="G2349" s="174">
        <v>46143</v>
      </c>
      <c r="H2349">
        <v>69387381</v>
      </c>
      <c r="I2349">
        <v>69387381</v>
      </c>
      <c r="O2349" s="174">
        <v>46143</v>
      </c>
      <c r="S2349" t="s">
        <v>1471</v>
      </c>
      <c r="T2349" s="178" t="s">
        <v>64</v>
      </c>
      <c r="U2349" t="s">
        <v>65</v>
      </c>
      <c r="V2349" t="e">
        <f>_xlfn.XLOOKUP(UTILIZADAS[[#This Row],[Contacto1]],Tabla2[phone_number_dialed],Tabla2[status_name],,0)</f>
        <v>#N/A</v>
      </c>
    </row>
    <row r="2350" spans="1:22">
      <c r="A2350" t="s">
        <v>4305</v>
      </c>
      <c r="B2350" t="s">
        <v>577</v>
      </c>
      <c r="C2350" s="4">
        <v>354353480000</v>
      </c>
      <c r="D2350" t="s">
        <v>4305</v>
      </c>
      <c r="G2350" s="174">
        <v>46143</v>
      </c>
      <c r="H2350">
        <v>69393189</v>
      </c>
      <c r="I2350">
        <v>69393189</v>
      </c>
      <c r="O2350" s="174">
        <v>46143</v>
      </c>
      <c r="S2350" t="s">
        <v>578</v>
      </c>
      <c r="T2350" t="s">
        <v>64</v>
      </c>
      <c r="U2350" t="s">
        <v>593</v>
      </c>
      <c r="V2350" t="e">
        <f>_xlfn.XLOOKUP(UTILIZADAS[[#This Row],[Contacto1]],Tabla2[phone_number_dialed],Tabla2[status_name],,0)</f>
        <v>#N/A</v>
      </c>
    </row>
    <row r="2351" spans="1:22">
      <c r="A2351" t="s">
        <v>4305</v>
      </c>
      <c r="B2351" t="s">
        <v>4197</v>
      </c>
      <c r="C2351" s="4">
        <v>212011570000</v>
      </c>
      <c r="D2351" t="s">
        <v>4305</v>
      </c>
      <c r="G2351" s="174">
        <v>46143</v>
      </c>
      <c r="H2351">
        <v>69401647</v>
      </c>
      <c r="I2351">
        <v>69401647</v>
      </c>
      <c r="O2351" s="174">
        <v>46143</v>
      </c>
      <c r="S2351" t="s">
        <v>3791</v>
      </c>
      <c r="T2351" s="178" t="s">
        <v>85</v>
      </c>
      <c r="U2351" t="s">
        <v>65</v>
      </c>
      <c r="V2351" t="e">
        <f>_xlfn.XLOOKUP(UTILIZADAS[[#This Row],[Contacto1]],Tabla2[phone_number_dialed],Tabla2[status_name],,0)</f>
        <v>#N/A</v>
      </c>
    </row>
    <row r="2352" spans="1:22">
      <c r="A2352" t="s">
        <v>4305</v>
      </c>
      <c r="B2352" t="s">
        <v>2234</v>
      </c>
      <c r="C2352" s="4">
        <v>365028850000</v>
      </c>
      <c r="D2352" t="s">
        <v>4305</v>
      </c>
      <c r="G2352" s="174">
        <v>46143</v>
      </c>
      <c r="H2352">
        <v>69404488</v>
      </c>
      <c r="I2352">
        <v>69404488</v>
      </c>
      <c r="O2352" s="174">
        <v>46143</v>
      </c>
      <c r="S2352" t="s">
        <v>3765</v>
      </c>
      <c r="T2352" s="178" t="s">
        <v>64</v>
      </c>
      <c r="U2352" t="s">
        <v>65</v>
      </c>
      <c r="V2352" t="e">
        <f>_xlfn.XLOOKUP(UTILIZADAS[[#This Row],[Contacto1]],Tabla2[phone_number_dialed],Tabla2[status_name],,0)</f>
        <v>#N/A</v>
      </c>
    </row>
    <row r="2353" spans="1:22">
      <c r="A2353" t="s">
        <v>4305</v>
      </c>
      <c r="B2353" t="s">
        <v>5300</v>
      </c>
      <c r="C2353" s="4">
        <v>369084930000</v>
      </c>
      <c r="D2353" t="s">
        <v>4305</v>
      </c>
      <c r="G2353" s="174">
        <v>46143</v>
      </c>
      <c r="H2353">
        <v>69408166</v>
      </c>
      <c r="I2353">
        <v>69408166</v>
      </c>
      <c r="O2353" s="174">
        <v>46143</v>
      </c>
      <c r="S2353" t="s">
        <v>5301</v>
      </c>
      <c r="T2353" s="178" t="s">
        <v>64</v>
      </c>
      <c r="U2353" t="s">
        <v>65</v>
      </c>
      <c r="V2353" t="e">
        <f>_xlfn.XLOOKUP(UTILIZADAS[[#This Row],[Contacto1]],Tabla2[phone_number_dialed],Tabla2[status_name],,0)</f>
        <v>#N/A</v>
      </c>
    </row>
    <row r="2354" spans="1:22">
      <c r="A2354" t="s">
        <v>4305</v>
      </c>
      <c r="B2354" t="s">
        <v>1364</v>
      </c>
      <c r="C2354" s="4">
        <v>352371830000</v>
      </c>
      <c r="D2354" t="s">
        <v>4305</v>
      </c>
      <c r="G2354" s="174">
        <v>46143</v>
      </c>
      <c r="H2354">
        <v>69421550</v>
      </c>
      <c r="I2354">
        <v>69421550</v>
      </c>
      <c r="O2354" s="174">
        <v>46143</v>
      </c>
      <c r="S2354" t="s">
        <v>1365</v>
      </c>
      <c r="T2354" s="178" t="s">
        <v>64</v>
      </c>
      <c r="U2354" t="s">
        <v>65</v>
      </c>
      <c r="V2354" t="e">
        <f>_xlfn.XLOOKUP(UTILIZADAS[[#This Row],[Contacto1]],Tabla2[phone_number_dialed],Tabla2[status_name],,0)</f>
        <v>#N/A</v>
      </c>
    </row>
    <row r="2355" spans="1:22">
      <c r="A2355" t="s">
        <v>4305</v>
      </c>
      <c r="B2355" t="s">
        <v>4110</v>
      </c>
      <c r="C2355" s="4">
        <v>351370820000</v>
      </c>
      <c r="D2355" t="s">
        <v>4305</v>
      </c>
      <c r="G2355" s="174">
        <v>46143</v>
      </c>
      <c r="H2355">
        <v>69434421</v>
      </c>
      <c r="I2355">
        <v>69434421</v>
      </c>
      <c r="O2355" s="174">
        <v>46143</v>
      </c>
      <c r="S2355" t="s">
        <v>3622</v>
      </c>
      <c r="T2355" s="178" t="s">
        <v>64</v>
      </c>
      <c r="U2355" t="s">
        <v>65</v>
      </c>
      <c r="V2355" t="e">
        <f>_xlfn.XLOOKUP(UTILIZADAS[[#This Row],[Contacto1]],Tabla2[phone_number_dialed],Tabla2[status_name],,0)</f>
        <v>#N/A</v>
      </c>
    </row>
    <row r="2356" spans="1:22">
      <c r="A2356" t="s">
        <v>4305</v>
      </c>
      <c r="B2356" t="s">
        <v>1236</v>
      </c>
      <c r="C2356" s="4">
        <v>354377940000</v>
      </c>
      <c r="D2356" t="s">
        <v>4305</v>
      </c>
      <c r="G2356" s="174">
        <v>46143</v>
      </c>
      <c r="H2356">
        <v>69445028</v>
      </c>
      <c r="I2356">
        <v>69445028</v>
      </c>
      <c r="O2356" s="174">
        <v>46143</v>
      </c>
      <c r="S2356" t="s">
        <v>1237</v>
      </c>
      <c r="T2356" s="178" t="s">
        <v>64</v>
      </c>
      <c r="U2356" t="s">
        <v>65</v>
      </c>
      <c r="V2356" t="e">
        <f>_xlfn.XLOOKUP(UTILIZADAS[[#This Row],[Contacto1]],Tabla2[phone_number_dialed],Tabla2[status_name],,0)</f>
        <v>#N/A</v>
      </c>
    </row>
    <row r="2357" spans="1:22">
      <c r="A2357" t="s">
        <v>4305</v>
      </c>
      <c r="B2357" t="s">
        <v>5302</v>
      </c>
      <c r="C2357" s="4">
        <v>369010770000</v>
      </c>
      <c r="D2357" t="s">
        <v>4305</v>
      </c>
      <c r="G2357" s="174">
        <v>46143</v>
      </c>
      <c r="H2357">
        <v>69455189</v>
      </c>
      <c r="I2357">
        <v>69455189</v>
      </c>
      <c r="O2357" s="174">
        <v>46143</v>
      </c>
      <c r="S2357" t="s">
        <v>5303</v>
      </c>
      <c r="T2357" t="s">
        <v>64</v>
      </c>
      <c r="U2357" t="s">
        <v>4319</v>
      </c>
      <c r="V2357" t="e">
        <f>_xlfn.XLOOKUP(UTILIZADAS[[#This Row],[Contacto1]],Tabla2[phone_number_dialed],Tabla2[status_name],,0)</f>
        <v>#N/A</v>
      </c>
    </row>
    <row r="2358" spans="1:22">
      <c r="A2358" t="s">
        <v>4305</v>
      </c>
      <c r="B2358" t="s">
        <v>5304</v>
      </c>
      <c r="C2358" s="4">
        <v>367054790000</v>
      </c>
      <c r="D2358" t="s">
        <v>4305</v>
      </c>
      <c r="G2358" s="174">
        <v>46143</v>
      </c>
      <c r="H2358">
        <v>69455611</v>
      </c>
      <c r="I2358">
        <v>69455611</v>
      </c>
      <c r="O2358" s="174">
        <v>46143</v>
      </c>
      <c r="S2358" t="s">
        <v>5305</v>
      </c>
      <c r="T2358" s="178" t="s">
        <v>64</v>
      </c>
      <c r="U2358" t="s">
        <v>65</v>
      </c>
      <c r="V2358" t="e">
        <f>_xlfn.XLOOKUP(UTILIZADAS[[#This Row],[Contacto1]],Tabla2[phone_number_dialed],Tabla2[status_name],,0)</f>
        <v>#N/A</v>
      </c>
    </row>
    <row r="2359" spans="1:22">
      <c r="A2359" t="s">
        <v>4305</v>
      </c>
      <c r="B2359" t="s">
        <v>5306</v>
      </c>
      <c r="C2359" s="4">
        <v>361058600000</v>
      </c>
      <c r="D2359" t="s">
        <v>4305</v>
      </c>
      <c r="G2359" s="174">
        <v>46143</v>
      </c>
      <c r="H2359">
        <v>69456048</v>
      </c>
      <c r="I2359">
        <v>69456048</v>
      </c>
      <c r="O2359" s="174">
        <v>46143</v>
      </c>
      <c r="S2359" t="s">
        <v>5307</v>
      </c>
      <c r="T2359" s="178" t="s">
        <v>64</v>
      </c>
      <c r="U2359" t="s">
        <v>65</v>
      </c>
      <c r="V2359" t="e">
        <f>_xlfn.XLOOKUP(UTILIZADAS[[#This Row],[Contacto1]],Tabla2[phone_number_dialed],Tabla2[status_name],,0)</f>
        <v>#N/A</v>
      </c>
    </row>
    <row r="2360" spans="1:22">
      <c r="A2360" t="s">
        <v>4305</v>
      </c>
      <c r="B2360" t="s">
        <v>1392</v>
      </c>
      <c r="C2360" s="4">
        <v>358371560000</v>
      </c>
      <c r="D2360" t="s">
        <v>4305</v>
      </c>
      <c r="G2360" s="174">
        <v>46143</v>
      </c>
      <c r="H2360">
        <v>69465378</v>
      </c>
      <c r="I2360">
        <v>69465378</v>
      </c>
      <c r="O2360" s="174">
        <v>46143</v>
      </c>
      <c r="S2360" t="s">
        <v>1393</v>
      </c>
      <c r="T2360" s="178" t="s">
        <v>64</v>
      </c>
      <c r="U2360" t="s">
        <v>65</v>
      </c>
      <c r="V2360" t="e">
        <f>_xlfn.XLOOKUP(UTILIZADAS[[#This Row],[Contacto1]],Tabla2[phone_number_dialed],Tabla2[status_name],,0)</f>
        <v>#N/A</v>
      </c>
    </row>
    <row r="2361" spans="1:22">
      <c r="A2361" t="s">
        <v>4305</v>
      </c>
      <c r="B2361" t="s">
        <v>5308</v>
      </c>
      <c r="C2361" s="4">
        <v>363049680000</v>
      </c>
      <c r="D2361" t="s">
        <v>4305</v>
      </c>
      <c r="G2361" s="174">
        <v>46143</v>
      </c>
      <c r="H2361">
        <v>69470413</v>
      </c>
      <c r="I2361">
        <v>69470413</v>
      </c>
      <c r="O2361" s="174">
        <v>46143</v>
      </c>
      <c r="S2361" t="s">
        <v>5309</v>
      </c>
      <c r="T2361" s="178" t="s">
        <v>64</v>
      </c>
      <c r="U2361" t="s">
        <v>65</v>
      </c>
      <c r="V2361" t="e">
        <f>_xlfn.XLOOKUP(UTILIZADAS[[#This Row],[Contacto1]],Tabla2[phone_number_dialed],Tabla2[status_name],,0)</f>
        <v>#N/A</v>
      </c>
    </row>
    <row r="2362" spans="1:22">
      <c r="A2362" t="s">
        <v>4305</v>
      </c>
      <c r="B2362" t="s">
        <v>167</v>
      </c>
      <c r="C2362" s="4">
        <v>367006670000</v>
      </c>
      <c r="D2362" t="s">
        <v>4305</v>
      </c>
      <c r="G2362" s="174">
        <v>46143</v>
      </c>
      <c r="H2362">
        <v>69477856</v>
      </c>
      <c r="I2362">
        <v>69477856</v>
      </c>
      <c r="O2362" s="174">
        <v>46143</v>
      </c>
      <c r="S2362" t="s">
        <v>168</v>
      </c>
      <c r="T2362" s="178" t="s">
        <v>64</v>
      </c>
      <c r="U2362" t="s">
        <v>65</v>
      </c>
      <c r="V2362" t="e">
        <f>_xlfn.XLOOKUP(UTILIZADAS[[#This Row],[Contacto1]],Tabla2[phone_number_dialed],Tabla2[status_name],,0)</f>
        <v>#N/A</v>
      </c>
    </row>
    <row r="2363" spans="1:22">
      <c r="A2363" t="s">
        <v>4305</v>
      </c>
      <c r="B2363" t="s">
        <v>5310</v>
      </c>
      <c r="C2363" s="4">
        <v>224005930000</v>
      </c>
      <c r="D2363" t="s">
        <v>4305</v>
      </c>
      <c r="G2363" s="174">
        <v>46143</v>
      </c>
      <c r="H2363">
        <v>69481398</v>
      </c>
      <c r="I2363">
        <v>69481398</v>
      </c>
      <c r="O2363" s="174">
        <v>46143</v>
      </c>
      <c r="S2363" t="s">
        <v>5311</v>
      </c>
      <c r="T2363" s="178" t="s">
        <v>64</v>
      </c>
      <c r="U2363" t="s">
        <v>65</v>
      </c>
      <c r="V2363" t="e">
        <f>_xlfn.XLOOKUP(UTILIZADAS[[#This Row],[Contacto1]],Tabla2[phone_number_dialed],Tabla2[status_name],,0)</f>
        <v>#N/A</v>
      </c>
    </row>
    <row r="2364" spans="1:22">
      <c r="A2364" t="s">
        <v>4305</v>
      </c>
      <c r="B2364" t="s">
        <v>2224</v>
      </c>
      <c r="C2364" s="4">
        <v>363024520000</v>
      </c>
      <c r="D2364" t="s">
        <v>4305</v>
      </c>
      <c r="G2364" s="174">
        <v>46143</v>
      </c>
      <c r="H2364">
        <v>69489691</v>
      </c>
      <c r="I2364">
        <v>69489691</v>
      </c>
      <c r="O2364" s="174">
        <v>46143</v>
      </c>
      <c r="S2364" t="s">
        <v>3742</v>
      </c>
      <c r="T2364" s="178" t="s">
        <v>64</v>
      </c>
      <c r="U2364" t="s">
        <v>65</v>
      </c>
      <c r="V2364" t="e">
        <f>_xlfn.XLOOKUP(UTILIZADAS[[#This Row],[Contacto1]],Tabla2[phone_number_dialed],Tabla2[status_name],,0)</f>
        <v>#N/A</v>
      </c>
    </row>
    <row r="2365" spans="1:22">
      <c r="A2365" t="s">
        <v>4305</v>
      </c>
      <c r="B2365" t="s">
        <v>134</v>
      </c>
      <c r="C2365" s="4">
        <v>364008580000</v>
      </c>
      <c r="D2365" t="s">
        <v>4305</v>
      </c>
      <c r="G2365" s="174">
        <v>46143</v>
      </c>
      <c r="H2365">
        <v>69489822</v>
      </c>
      <c r="I2365">
        <v>69489822</v>
      </c>
      <c r="O2365" s="174">
        <v>46143</v>
      </c>
      <c r="S2365" t="s">
        <v>135</v>
      </c>
      <c r="T2365" s="178" t="s">
        <v>64</v>
      </c>
      <c r="U2365" t="s">
        <v>65</v>
      </c>
      <c r="V2365" t="e">
        <f>_xlfn.XLOOKUP(UTILIZADAS[[#This Row],[Contacto1]],Tabla2[phone_number_dialed],Tabla2[status_name],,0)</f>
        <v>#N/A</v>
      </c>
    </row>
    <row r="2366" spans="1:22">
      <c r="A2366" t="s">
        <v>4305</v>
      </c>
      <c r="B2366" t="s">
        <v>4198</v>
      </c>
      <c r="C2366" s="4">
        <v>365027410000</v>
      </c>
      <c r="D2366" t="s">
        <v>4305</v>
      </c>
      <c r="G2366" s="174">
        <v>46143</v>
      </c>
      <c r="H2366">
        <v>69490703</v>
      </c>
      <c r="I2366">
        <v>69490703</v>
      </c>
      <c r="O2366" s="174">
        <v>46143</v>
      </c>
      <c r="S2366" t="s">
        <v>3792</v>
      </c>
      <c r="T2366" s="178" t="s">
        <v>64</v>
      </c>
      <c r="U2366" t="s">
        <v>65</v>
      </c>
      <c r="V2366" t="e">
        <f>_xlfn.XLOOKUP(UTILIZADAS[[#This Row],[Contacto1]],Tabla2[phone_number_dialed],Tabla2[status_name],,0)</f>
        <v>#N/A</v>
      </c>
    </row>
    <row r="2367" spans="1:22">
      <c r="A2367" t="s">
        <v>4305</v>
      </c>
      <c r="B2367" t="s">
        <v>150</v>
      </c>
      <c r="C2367" s="4">
        <v>363007180000</v>
      </c>
      <c r="D2367" t="s">
        <v>4305</v>
      </c>
      <c r="G2367" s="174">
        <v>46143</v>
      </c>
      <c r="H2367">
        <v>69500888</v>
      </c>
      <c r="I2367">
        <v>69500888</v>
      </c>
      <c r="O2367" s="174">
        <v>46143</v>
      </c>
      <c r="S2367" t="s">
        <v>151</v>
      </c>
      <c r="T2367" s="178" t="s">
        <v>64</v>
      </c>
      <c r="U2367" t="s">
        <v>65</v>
      </c>
      <c r="V2367" t="e">
        <f>_xlfn.XLOOKUP(UTILIZADAS[[#This Row],[Contacto1]],Tabla2[phone_number_dialed],Tabla2[status_name],,0)</f>
        <v>#N/A</v>
      </c>
    </row>
    <row r="2368" spans="1:22">
      <c r="A2368" t="s">
        <v>4305</v>
      </c>
      <c r="B2368" t="s">
        <v>1282</v>
      </c>
      <c r="C2368" s="4">
        <v>354375080000</v>
      </c>
      <c r="D2368" t="s">
        <v>4305</v>
      </c>
      <c r="G2368" s="174">
        <v>46143</v>
      </c>
      <c r="H2368">
        <v>69507452</v>
      </c>
      <c r="I2368">
        <v>69507452</v>
      </c>
      <c r="O2368" s="174">
        <v>46143</v>
      </c>
      <c r="S2368" t="s">
        <v>1283</v>
      </c>
      <c r="T2368" s="178" t="s">
        <v>64</v>
      </c>
      <c r="U2368" t="s">
        <v>65</v>
      </c>
      <c r="V2368" t="e">
        <f>_xlfn.XLOOKUP(UTILIZADAS[[#This Row],[Contacto1]],Tabla2[phone_number_dialed],Tabla2[status_name],,0)</f>
        <v>#N/A</v>
      </c>
    </row>
    <row r="2369" spans="1:22">
      <c r="A2369" t="s">
        <v>4305</v>
      </c>
      <c r="B2369" t="s">
        <v>5312</v>
      </c>
      <c r="C2369" s="4">
        <v>363058180000</v>
      </c>
      <c r="D2369" t="s">
        <v>4305</v>
      </c>
      <c r="G2369" s="174">
        <v>46143</v>
      </c>
      <c r="H2369">
        <v>69523300</v>
      </c>
      <c r="I2369">
        <v>69523300</v>
      </c>
      <c r="O2369" s="174">
        <v>46143</v>
      </c>
      <c r="S2369" t="s">
        <v>5313</v>
      </c>
      <c r="T2369" s="178" t="s">
        <v>64</v>
      </c>
      <c r="U2369" t="s">
        <v>65</v>
      </c>
      <c r="V2369" t="e">
        <f>_xlfn.XLOOKUP(UTILIZADAS[[#This Row],[Contacto1]],Tabla2[phone_number_dialed],Tabla2[status_name],,0)</f>
        <v>#N/A</v>
      </c>
    </row>
    <row r="2370" spans="1:22">
      <c r="A2370" t="s">
        <v>4305</v>
      </c>
      <c r="B2370" t="s">
        <v>146</v>
      </c>
      <c r="C2370" s="4">
        <v>358375740000</v>
      </c>
      <c r="D2370" t="s">
        <v>4305</v>
      </c>
      <c r="G2370" s="174">
        <v>46143</v>
      </c>
      <c r="H2370">
        <v>69538572</v>
      </c>
      <c r="I2370">
        <v>69538572</v>
      </c>
      <c r="O2370" s="174">
        <v>46143</v>
      </c>
      <c r="S2370" t="s">
        <v>147</v>
      </c>
      <c r="T2370" s="178" t="s">
        <v>64</v>
      </c>
      <c r="U2370" t="s">
        <v>65</v>
      </c>
      <c r="V2370" t="e">
        <f>_xlfn.XLOOKUP(UTILIZADAS[[#This Row],[Contacto1]],Tabla2[phone_number_dialed],Tabla2[status_name],,0)</f>
        <v>#N/A</v>
      </c>
    </row>
    <row r="2371" spans="1:22">
      <c r="A2371" t="s">
        <v>4305</v>
      </c>
      <c r="B2371" t="s">
        <v>5314</v>
      </c>
      <c r="C2371" s="4">
        <v>366003620000</v>
      </c>
      <c r="D2371" t="s">
        <v>4305</v>
      </c>
      <c r="G2371" s="174">
        <v>46143</v>
      </c>
      <c r="H2371">
        <v>69543059</v>
      </c>
      <c r="I2371">
        <v>69543059</v>
      </c>
      <c r="O2371" s="174">
        <v>46143</v>
      </c>
      <c r="S2371" t="s">
        <v>5315</v>
      </c>
      <c r="T2371" t="s">
        <v>64</v>
      </c>
      <c r="U2371" t="s">
        <v>4319</v>
      </c>
      <c r="V2371" t="e">
        <f>_xlfn.XLOOKUP(UTILIZADAS[[#This Row],[Contacto1]],Tabla2[phone_number_dialed],Tabla2[status_name],,0)</f>
        <v>#N/A</v>
      </c>
    </row>
    <row r="2372" spans="1:22">
      <c r="A2372" t="s">
        <v>4305</v>
      </c>
      <c r="B2372" t="s">
        <v>5316</v>
      </c>
      <c r="C2372" s="4">
        <v>359041980000</v>
      </c>
      <c r="D2372" t="s">
        <v>4305</v>
      </c>
      <c r="G2372" s="174">
        <v>46143</v>
      </c>
      <c r="H2372">
        <v>69547874</v>
      </c>
      <c r="I2372">
        <v>69547874</v>
      </c>
      <c r="O2372" s="174">
        <v>46143</v>
      </c>
      <c r="S2372" t="s">
        <v>5317</v>
      </c>
      <c r="T2372" s="178" t="s">
        <v>64</v>
      </c>
      <c r="U2372" t="s">
        <v>65</v>
      </c>
      <c r="V2372" t="e">
        <f>_xlfn.XLOOKUP(UTILIZADAS[[#This Row],[Contacto1]],Tabla2[phone_number_dialed],Tabla2[status_name],,0)</f>
        <v>#N/A</v>
      </c>
    </row>
    <row r="2373" spans="1:22">
      <c r="A2373" t="s">
        <v>4305</v>
      </c>
      <c r="B2373" t="s">
        <v>1524</v>
      </c>
      <c r="C2373" s="4">
        <v>357285600000</v>
      </c>
      <c r="D2373" t="s">
        <v>4305</v>
      </c>
      <c r="G2373" s="174">
        <v>46143</v>
      </c>
      <c r="H2373">
        <v>69558662</v>
      </c>
      <c r="I2373">
        <v>69558662</v>
      </c>
      <c r="O2373" s="174">
        <v>46143</v>
      </c>
      <c r="S2373" t="s">
        <v>1525</v>
      </c>
      <c r="T2373" s="178" t="s">
        <v>64</v>
      </c>
      <c r="U2373" t="s">
        <v>65</v>
      </c>
      <c r="V2373" t="e">
        <f>_xlfn.XLOOKUP(UTILIZADAS[[#This Row],[Contacto1]],Tabla2[phone_number_dialed],Tabla2[status_name],,0)</f>
        <v>#N/A</v>
      </c>
    </row>
    <row r="2374" spans="1:22">
      <c r="A2374" t="s">
        <v>4305</v>
      </c>
      <c r="B2374" t="s">
        <v>2287</v>
      </c>
      <c r="C2374" s="4">
        <v>363033580000</v>
      </c>
      <c r="D2374" t="s">
        <v>4305</v>
      </c>
      <c r="G2374" s="174">
        <v>46143</v>
      </c>
      <c r="H2374">
        <v>69563282</v>
      </c>
      <c r="I2374">
        <v>69563282</v>
      </c>
      <c r="O2374" s="174">
        <v>46143</v>
      </c>
      <c r="S2374" t="s">
        <v>3859</v>
      </c>
      <c r="T2374" s="178" t="s">
        <v>64</v>
      </c>
      <c r="U2374" t="s">
        <v>65</v>
      </c>
      <c r="V2374" t="e">
        <f>_xlfn.XLOOKUP(UTILIZADAS[[#This Row],[Contacto1]],Tabla2[phone_number_dialed],Tabla2[status_name],,0)</f>
        <v>#N/A</v>
      </c>
    </row>
    <row r="2375" spans="1:22">
      <c r="A2375" t="s">
        <v>4305</v>
      </c>
      <c r="B2375" t="s">
        <v>587</v>
      </c>
      <c r="C2375" s="4">
        <v>351353190000</v>
      </c>
      <c r="D2375" t="s">
        <v>4305</v>
      </c>
      <c r="G2375" s="174">
        <v>46143</v>
      </c>
      <c r="H2375">
        <v>69569872</v>
      </c>
      <c r="I2375">
        <v>69569872</v>
      </c>
      <c r="O2375" s="174">
        <v>46143</v>
      </c>
      <c r="S2375" t="s">
        <v>588</v>
      </c>
      <c r="T2375" t="s">
        <v>64</v>
      </c>
      <c r="U2375" t="s">
        <v>593</v>
      </c>
      <c r="V2375" t="e">
        <f>_xlfn.XLOOKUP(UTILIZADAS[[#This Row],[Contacto1]],Tabla2[phone_number_dialed],Tabla2[status_name],,0)</f>
        <v>#N/A</v>
      </c>
    </row>
    <row r="2376" spans="1:22">
      <c r="A2376" t="s">
        <v>4305</v>
      </c>
      <c r="B2376" t="s">
        <v>1455</v>
      </c>
      <c r="C2376" s="4">
        <v>357365200000</v>
      </c>
      <c r="D2376" t="s">
        <v>4305</v>
      </c>
      <c r="G2376" s="174">
        <v>46143</v>
      </c>
      <c r="H2376">
        <v>69574083</v>
      </c>
      <c r="I2376">
        <v>69574083</v>
      </c>
      <c r="O2376" s="174">
        <v>46143</v>
      </c>
      <c r="S2376" t="s">
        <v>1456</v>
      </c>
      <c r="T2376" s="178" t="s">
        <v>64</v>
      </c>
      <c r="U2376" t="s">
        <v>65</v>
      </c>
      <c r="V2376" t="e">
        <f>_xlfn.XLOOKUP(UTILIZADAS[[#This Row],[Contacto1]],Tabla2[phone_number_dialed],Tabla2[status_name],,0)</f>
        <v>#N/A</v>
      </c>
    </row>
    <row r="2377" spans="1:22">
      <c r="A2377" t="s">
        <v>4305</v>
      </c>
      <c r="B2377" t="s">
        <v>1288</v>
      </c>
      <c r="C2377" s="4">
        <v>354376890000</v>
      </c>
      <c r="D2377" t="s">
        <v>4305</v>
      </c>
      <c r="G2377" s="174">
        <v>46143</v>
      </c>
      <c r="H2377">
        <v>69574862</v>
      </c>
      <c r="I2377">
        <v>69574862</v>
      </c>
      <c r="O2377" s="174">
        <v>46143</v>
      </c>
      <c r="S2377" t="s">
        <v>1235</v>
      </c>
      <c r="T2377" s="178" t="s">
        <v>64</v>
      </c>
      <c r="U2377" t="s">
        <v>65</v>
      </c>
      <c r="V2377" t="e">
        <f>_xlfn.XLOOKUP(UTILIZADAS[[#This Row],[Contacto1]],Tabla2[phone_number_dialed],Tabla2[status_name],,0)</f>
        <v>#N/A</v>
      </c>
    </row>
    <row r="2378" spans="1:22">
      <c r="A2378" t="s">
        <v>4305</v>
      </c>
      <c r="B2378" t="s">
        <v>5318</v>
      </c>
      <c r="C2378" s="4">
        <v>354341640000</v>
      </c>
      <c r="D2378" t="s">
        <v>4305</v>
      </c>
      <c r="G2378" s="174">
        <v>46143</v>
      </c>
      <c r="H2378">
        <v>69577052</v>
      </c>
      <c r="I2378">
        <v>69577052</v>
      </c>
      <c r="O2378" s="174">
        <v>46143</v>
      </c>
      <c r="S2378" t="s">
        <v>4329</v>
      </c>
      <c r="T2378" s="178" t="s">
        <v>64</v>
      </c>
      <c r="U2378" t="s">
        <v>65</v>
      </c>
      <c r="V2378" t="e">
        <f>_xlfn.XLOOKUP(UTILIZADAS[[#This Row],[Contacto1]],Tabla2[phone_number_dialed],Tabla2[status_name],,0)</f>
        <v>#N/A</v>
      </c>
    </row>
    <row r="2379" spans="1:22">
      <c r="A2379" t="s">
        <v>4305</v>
      </c>
      <c r="B2379" t="s">
        <v>5319</v>
      </c>
      <c r="C2379" s="4">
        <v>359377380000</v>
      </c>
      <c r="D2379" t="s">
        <v>4305</v>
      </c>
      <c r="G2379" s="174">
        <v>46143</v>
      </c>
      <c r="H2379">
        <v>69595374</v>
      </c>
      <c r="I2379">
        <v>69595374</v>
      </c>
      <c r="O2379" s="174">
        <v>46143</v>
      </c>
      <c r="S2379" t="s">
        <v>5320</v>
      </c>
      <c r="T2379" t="s">
        <v>64</v>
      </c>
      <c r="U2379" t="s">
        <v>4319</v>
      </c>
      <c r="V2379" t="e">
        <f>_xlfn.XLOOKUP(UTILIZADAS[[#This Row],[Contacto1]],Tabla2[phone_number_dialed],Tabla2[status_name],,0)</f>
        <v>#N/A</v>
      </c>
    </row>
    <row r="2380" spans="1:22">
      <c r="A2380" t="s">
        <v>4305</v>
      </c>
      <c r="B2380" t="s">
        <v>5321</v>
      </c>
      <c r="C2380" s="4">
        <v>361023570000</v>
      </c>
      <c r="D2380" t="s">
        <v>4305</v>
      </c>
      <c r="G2380" s="174">
        <v>46143</v>
      </c>
      <c r="H2380">
        <v>69601798</v>
      </c>
      <c r="I2380">
        <v>69601798</v>
      </c>
      <c r="O2380" s="174">
        <v>46143</v>
      </c>
      <c r="S2380" t="s">
        <v>5322</v>
      </c>
      <c r="T2380" t="s">
        <v>64</v>
      </c>
      <c r="U2380" t="s">
        <v>4319</v>
      </c>
      <c r="V2380" t="e">
        <f>_xlfn.XLOOKUP(UTILIZADAS[[#This Row],[Contacto1]],Tabla2[phone_number_dialed],Tabla2[status_name],,0)</f>
        <v>#N/A</v>
      </c>
    </row>
    <row r="2381" spans="1:22">
      <c r="A2381" t="s">
        <v>4305</v>
      </c>
      <c r="B2381" t="s">
        <v>5323</v>
      </c>
      <c r="C2381" s="4">
        <v>354355420000</v>
      </c>
      <c r="D2381" t="s">
        <v>4305</v>
      </c>
      <c r="G2381" s="174">
        <v>46143</v>
      </c>
      <c r="H2381">
        <v>69617993</v>
      </c>
      <c r="I2381">
        <v>69617993</v>
      </c>
      <c r="O2381" s="174">
        <v>46143</v>
      </c>
      <c r="S2381" t="s">
        <v>5324</v>
      </c>
      <c r="T2381" t="s">
        <v>64</v>
      </c>
      <c r="U2381" t="s">
        <v>4319</v>
      </c>
      <c r="V2381" t="e">
        <f>_xlfn.XLOOKUP(UTILIZADAS[[#This Row],[Contacto1]],Tabla2[phone_number_dialed],Tabla2[status_name],,0)</f>
        <v>#N/A</v>
      </c>
    </row>
    <row r="2382" spans="1:22">
      <c r="A2382" t="s">
        <v>4305</v>
      </c>
      <c r="B2382" t="s">
        <v>4161</v>
      </c>
      <c r="C2382" s="4">
        <v>368023560000</v>
      </c>
      <c r="D2382" t="s">
        <v>4305</v>
      </c>
      <c r="G2382" s="174">
        <v>46143</v>
      </c>
      <c r="H2382">
        <v>69618493</v>
      </c>
      <c r="I2382">
        <v>69618493</v>
      </c>
      <c r="O2382" s="174">
        <v>46143</v>
      </c>
      <c r="S2382" t="s">
        <v>3725</v>
      </c>
      <c r="T2382" s="178" t="s">
        <v>64</v>
      </c>
      <c r="U2382" t="s">
        <v>65</v>
      </c>
      <c r="V2382" t="e">
        <f>_xlfn.XLOOKUP(UTILIZADAS[[#This Row],[Contacto1]],Tabla2[phone_number_dialed],Tabla2[status_name],,0)</f>
        <v>#N/A</v>
      </c>
    </row>
    <row r="2383" spans="1:22">
      <c r="A2383" t="s">
        <v>4305</v>
      </c>
      <c r="B2383" t="s">
        <v>4236</v>
      </c>
      <c r="C2383" s="4">
        <v>368040430000</v>
      </c>
      <c r="D2383" t="s">
        <v>4305</v>
      </c>
      <c r="G2383" s="174">
        <v>46143</v>
      </c>
      <c r="H2383">
        <v>69621867</v>
      </c>
      <c r="I2383">
        <v>69621867</v>
      </c>
      <c r="O2383" s="174">
        <v>46143</v>
      </c>
      <c r="S2383" t="s">
        <v>3868</v>
      </c>
      <c r="T2383" s="178" t="s">
        <v>64</v>
      </c>
      <c r="U2383" t="s">
        <v>65</v>
      </c>
      <c r="V2383" t="e">
        <f>_xlfn.XLOOKUP(UTILIZADAS[[#This Row],[Contacto1]],Tabla2[phone_number_dialed],Tabla2[status_name],,0)</f>
        <v>#N/A</v>
      </c>
    </row>
    <row r="2384" spans="1:22">
      <c r="A2384" t="s">
        <v>4305</v>
      </c>
      <c r="B2384" t="s">
        <v>441</v>
      </c>
      <c r="C2384" s="4">
        <v>355370310000</v>
      </c>
      <c r="D2384" t="s">
        <v>4305</v>
      </c>
      <c r="G2384" s="174">
        <v>46143</v>
      </c>
      <c r="H2384">
        <v>69625968</v>
      </c>
      <c r="I2384">
        <v>69625968</v>
      </c>
      <c r="O2384" s="174">
        <v>46143</v>
      </c>
      <c r="S2384" t="s">
        <v>442</v>
      </c>
      <c r="T2384" t="s">
        <v>64</v>
      </c>
      <c r="U2384" t="s">
        <v>593</v>
      </c>
      <c r="V2384" t="e">
        <f>_xlfn.XLOOKUP(UTILIZADAS[[#This Row],[Contacto1]],Tabla2[phone_number_dialed],Tabla2[status_name],,0)</f>
        <v>#N/A</v>
      </c>
    </row>
    <row r="2385" spans="1:22">
      <c r="A2385" t="s">
        <v>4305</v>
      </c>
      <c r="B2385" t="s">
        <v>5325</v>
      </c>
      <c r="C2385" s="4">
        <v>368028370000</v>
      </c>
      <c r="D2385" t="s">
        <v>4305</v>
      </c>
      <c r="G2385" s="174">
        <v>46143</v>
      </c>
      <c r="H2385">
        <v>69636656</v>
      </c>
      <c r="I2385">
        <v>69636656</v>
      </c>
      <c r="O2385" s="174">
        <v>46143</v>
      </c>
      <c r="S2385" t="s">
        <v>4298</v>
      </c>
      <c r="T2385" t="s">
        <v>64</v>
      </c>
      <c r="U2385" t="s">
        <v>4319</v>
      </c>
      <c r="V2385" t="e">
        <f>_xlfn.XLOOKUP(UTILIZADAS[[#This Row],[Contacto1]],Tabla2[phone_number_dialed],Tabla2[status_name],,0)</f>
        <v>#N/A</v>
      </c>
    </row>
    <row r="2386" spans="1:22">
      <c r="A2386" t="s">
        <v>4305</v>
      </c>
      <c r="B2386" t="s">
        <v>4171</v>
      </c>
      <c r="C2386" s="4">
        <v>365026410000</v>
      </c>
      <c r="D2386" t="s">
        <v>4305</v>
      </c>
      <c r="G2386" s="174">
        <v>46143</v>
      </c>
      <c r="H2386">
        <v>69655038</v>
      </c>
      <c r="I2386">
        <v>69655038</v>
      </c>
      <c r="O2386" s="174">
        <v>46143</v>
      </c>
      <c r="S2386" t="s">
        <v>3739</v>
      </c>
      <c r="T2386" s="178" t="s">
        <v>64</v>
      </c>
      <c r="U2386" t="s">
        <v>65</v>
      </c>
      <c r="V2386" t="e">
        <f>_xlfn.XLOOKUP(UTILIZADAS[[#This Row],[Contacto1]],Tabla2[phone_number_dialed],Tabla2[status_name],,0)</f>
        <v>#N/A</v>
      </c>
    </row>
    <row r="2387" spans="1:22">
      <c r="A2387" t="s">
        <v>4305</v>
      </c>
      <c r="B2387" t="s">
        <v>1222</v>
      </c>
      <c r="C2387" s="4">
        <v>353382750000</v>
      </c>
      <c r="D2387" t="s">
        <v>4305</v>
      </c>
      <c r="G2387" s="174">
        <v>46143</v>
      </c>
      <c r="H2387">
        <v>69657911</v>
      </c>
      <c r="I2387">
        <v>69657911</v>
      </c>
      <c r="O2387" s="174">
        <v>46143</v>
      </c>
      <c r="S2387" t="s">
        <v>1223</v>
      </c>
      <c r="T2387" s="178" t="s">
        <v>64</v>
      </c>
      <c r="U2387" t="s">
        <v>65</v>
      </c>
      <c r="V2387" t="e">
        <f>_xlfn.XLOOKUP(UTILIZADAS[[#This Row],[Contacto1]],Tabla2[phone_number_dialed],Tabla2[status_name],,0)</f>
        <v>#N/A</v>
      </c>
    </row>
    <row r="2388" spans="1:22">
      <c r="A2388" t="s">
        <v>4305</v>
      </c>
      <c r="B2388" t="s">
        <v>4123</v>
      </c>
      <c r="C2388" s="4">
        <v>361008990000</v>
      </c>
      <c r="D2388" t="s">
        <v>4305</v>
      </c>
      <c r="G2388" s="174">
        <v>46143</v>
      </c>
      <c r="H2388">
        <v>69662263</v>
      </c>
      <c r="I2388">
        <v>69662263</v>
      </c>
      <c r="O2388" s="174">
        <v>46143</v>
      </c>
      <c r="S2388" t="s">
        <v>5326</v>
      </c>
      <c r="T2388" s="178" t="s">
        <v>64</v>
      </c>
      <c r="U2388" t="s">
        <v>65</v>
      </c>
      <c r="V2388" t="e">
        <f>_xlfn.XLOOKUP(UTILIZADAS[[#This Row],[Contacto1]],Tabla2[phone_number_dialed],Tabla2[status_name],,0)</f>
        <v>#N/A</v>
      </c>
    </row>
    <row r="2389" spans="1:22">
      <c r="A2389" t="s">
        <v>4305</v>
      </c>
      <c r="B2389" t="s">
        <v>2292</v>
      </c>
      <c r="C2389" s="4">
        <v>367037110000</v>
      </c>
      <c r="D2389" t="s">
        <v>4305</v>
      </c>
      <c r="G2389" s="174">
        <v>46143</v>
      </c>
      <c r="H2389">
        <v>69669701</v>
      </c>
      <c r="I2389">
        <v>69669701</v>
      </c>
      <c r="O2389" s="174">
        <v>46143</v>
      </c>
      <c r="S2389" t="s">
        <v>3871</v>
      </c>
      <c r="T2389" s="178" t="s">
        <v>84</v>
      </c>
      <c r="U2389" t="s">
        <v>65</v>
      </c>
      <c r="V2389" t="e">
        <f>_xlfn.XLOOKUP(UTILIZADAS[[#This Row],[Contacto1]],Tabla2[phone_number_dialed],Tabla2[status_name],,0)</f>
        <v>#N/A</v>
      </c>
    </row>
    <row r="2390" spans="1:22">
      <c r="A2390" t="s">
        <v>4305</v>
      </c>
      <c r="B2390" t="s">
        <v>355</v>
      </c>
      <c r="C2390" s="4">
        <v>354350880000</v>
      </c>
      <c r="D2390" t="s">
        <v>4305</v>
      </c>
      <c r="G2390" s="174">
        <v>46143</v>
      </c>
      <c r="H2390">
        <v>69692960</v>
      </c>
      <c r="I2390">
        <v>69692960</v>
      </c>
      <c r="O2390" s="174">
        <v>46143</v>
      </c>
      <c r="S2390" t="s">
        <v>356</v>
      </c>
      <c r="T2390" t="s">
        <v>64</v>
      </c>
      <c r="U2390" t="s">
        <v>593</v>
      </c>
      <c r="V2390" t="e">
        <f>_xlfn.XLOOKUP(UTILIZADAS[[#This Row],[Contacto1]],Tabla2[phone_number_dialed],Tabla2[status_name],,0)</f>
        <v>#N/A</v>
      </c>
    </row>
    <row r="2391" spans="1:22">
      <c r="A2391" t="s">
        <v>4305</v>
      </c>
      <c r="B2391" t="s">
        <v>1358</v>
      </c>
      <c r="C2391" s="4">
        <v>358373240000</v>
      </c>
      <c r="D2391" t="s">
        <v>4305</v>
      </c>
      <c r="G2391" s="174">
        <v>46143</v>
      </c>
      <c r="H2391">
        <v>69695648</v>
      </c>
      <c r="I2391">
        <v>69695648</v>
      </c>
      <c r="O2391" s="174">
        <v>46143</v>
      </c>
      <c r="S2391" t="s">
        <v>1359</v>
      </c>
      <c r="T2391" s="178" t="s">
        <v>64</v>
      </c>
      <c r="U2391" t="s">
        <v>65</v>
      </c>
      <c r="V2391" t="e">
        <f>_xlfn.XLOOKUP(UTILIZADAS[[#This Row],[Contacto1]],Tabla2[phone_number_dialed],Tabla2[status_name],,0)</f>
        <v>#N/A</v>
      </c>
    </row>
    <row r="2392" spans="1:22">
      <c r="A2392" t="s">
        <v>4305</v>
      </c>
      <c r="B2392" t="s">
        <v>4100</v>
      </c>
      <c r="C2392" s="4">
        <v>352308220000</v>
      </c>
      <c r="D2392" t="s">
        <v>4305</v>
      </c>
      <c r="G2392" s="174">
        <v>46143</v>
      </c>
      <c r="H2392">
        <v>69706405</v>
      </c>
      <c r="I2392">
        <v>69706405</v>
      </c>
      <c r="O2392" s="174">
        <v>46143</v>
      </c>
      <c r="S2392" t="s">
        <v>3599</v>
      </c>
      <c r="T2392" s="178" t="s">
        <v>64</v>
      </c>
      <c r="U2392" t="s">
        <v>65</v>
      </c>
      <c r="V2392" t="e">
        <f>_xlfn.XLOOKUP(UTILIZADAS[[#This Row],[Contacto1]],Tabla2[phone_number_dialed],Tabla2[status_name],,0)</f>
        <v>#N/A</v>
      </c>
    </row>
    <row r="2393" spans="1:22">
      <c r="A2393" t="s">
        <v>4305</v>
      </c>
      <c r="B2393" t="s">
        <v>5327</v>
      </c>
      <c r="C2393" s="4">
        <v>365013320000</v>
      </c>
      <c r="D2393" t="s">
        <v>4305</v>
      </c>
      <c r="G2393" s="174">
        <v>46143</v>
      </c>
      <c r="H2393">
        <v>69708468</v>
      </c>
      <c r="I2393">
        <v>69708468</v>
      </c>
      <c r="O2393" s="174">
        <v>46143</v>
      </c>
      <c r="S2393" t="s">
        <v>5328</v>
      </c>
      <c r="T2393" t="s">
        <v>64</v>
      </c>
      <c r="U2393" t="s">
        <v>4319</v>
      </c>
      <c r="V2393" t="e">
        <f>_xlfn.XLOOKUP(UTILIZADAS[[#This Row],[Contacto1]],Tabla2[phone_number_dialed],Tabla2[status_name],,0)</f>
        <v>#N/A</v>
      </c>
    </row>
    <row r="2394" spans="1:22">
      <c r="A2394" t="s">
        <v>4305</v>
      </c>
      <c r="B2394" t="s">
        <v>5329</v>
      </c>
      <c r="C2394" s="4">
        <v>369056820000</v>
      </c>
      <c r="D2394" t="s">
        <v>4305</v>
      </c>
      <c r="G2394" s="174">
        <v>46143</v>
      </c>
      <c r="H2394">
        <v>69710973</v>
      </c>
      <c r="I2394">
        <v>69710973</v>
      </c>
      <c r="O2394" s="174">
        <v>46143</v>
      </c>
      <c r="S2394" t="s">
        <v>5330</v>
      </c>
      <c r="T2394" s="178" t="s">
        <v>81</v>
      </c>
      <c r="U2394" t="s">
        <v>65</v>
      </c>
      <c r="V2394" t="e">
        <f>_xlfn.XLOOKUP(UTILIZADAS[[#This Row],[Contacto1]],Tabla2[phone_number_dialed],Tabla2[status_name],,0)</f>
        <v>#N/A</v>
      </c>
    </row>
    <row r="2395" spans="1:22">
      <c r="A2395" t="s">
        <v>4305</v>
      </c>
      <c r="B2395" t="s">
        <v>1376</v>
      </c>
      <c r="C2395" s="4">
        <v>358372590000</v>
      </c>
      <c r="D2395" t="s">
        <v>4305</v>
      </c>
      <c r="G2395" s="174">
        <v>46143</v>
      </c>
      <c r="H2395">
        <v>69725396</v>
      </c>
      <c r="I2395">
        <v>69725396</v>
      </c>
      <c r="O2395" s="174">
        <v>46143</v>
      </c>
      <c r="S2395" t="s">
        <v>1377</v>
      </c>
      <c r="T2395" s="178" t="s">
        <v>64</v>
      </c>
      <c r="U2395" t="s">
        <v>65</v>
      </c>
      <c r="V2395" t="e">
        <f>_xlfn.XLOOKUP(UTILIZADAS[[#This Row],[Contacto1]],Tabla2[phone_number_dialed],Tabla2[status_name],,0)</f>
        <v>#N/A</v>
      </c>
    </row>
    <row r="2396" spans="1:22">
      <c r="A2396" t="s">
        <v>4305</v>
      </c>
      <c r="B2396" t="s">
        <v>5331</v>
      </c>
      <c r="C2396" s="4">
        <v>364082690000</v>
      </c>
      <c r="D2396" t="s">
        <v>4305</v>
      </c>
      <c r="G2396" s="174">
        <v>46143</v>
      </c>
      <c r="H2396">
        <v>69730504</v>
      </c>
      <c r="I2396">
        <v>69730504</v>
      </c>
      <c r="O2396" s="174">
        <v>46143</v>
      </c>
      <c r="S2396" t="s">
        <v>5332</v>
      </c>
      <c r="T2396" s="178" t="s">
        <v>64</v>
      </c>
      <c r="U2396" t="s">
        <v>65</v>
      </c>
      <c r="V2396" t="e">
        <f>_xlfn.XLOOKUP(UTILIZADAS[[#This Row],[Contacto1]],Tabla2[phone_number_dialed],Tabla2[status_name],,0)</f>
        <v>#N/A</v>
      </c>
    </row>
    <row r="2397" spans="1:22">
      <c r="A2397" t="s">
        <v>4305</v>
      </c>
      <c r="B2397" t="s">
        <v>5333</v>
      </c>
      <c r="C2397" s="4">
        <v>357371870000</v>
      </c>
      <c r="D2397" t="s">
        <v>4305</v>
      </c>
      <c r="G2397" s="174">
        <v>46143</v>
      </c>
      <c r="H2397">
        <v>69741714</v>
      </c>
      <c r="I2397">
        <v>69741714</v>
      </c>
      <c r="O2397" s="174">
        <v>46143</v>
      </c>
      <c r="S2397" t="s">
        <v>5334</v>
      </c>
      <c r="T2397" t="s">
        <v>64</v>
      </c>
      <c r="U2397" t="s">
        <v>4319</v>
      </c>
      <c r="V2397" t="e">
        <f>_xlfn.XLOOKUP(UTILIZADAS[[#This Row],[Contacto1]],Tabla2[phone_number_dialed],Tabla2[status_name],,0)</f>
        <v>#N/A</v>
      </c>
    </row>
    <row r="2398" spans="1:22">
      <c r="A2398" t="s">
        <v>4305</v>
      </c>
      <c r="B2398" t="s">
        <v>5335</v>
      </c>
      <c r="C2398" s="4">
        <v>361023970000</v>
      </c>
      <c r="D2398" t="s">
        <v>4305</v>
      </c>
      <c r="G2398" s="174">
        <v>46143</v>
      </c>
      <c r="H2398">
        <v>69746683</v>
      </c>
      <c r="I2398">
        <v>69746683</v>
      </c>
      <c r="O2398" s="174">
        <v>46143</v>
      </c>
      <c r="S2398" t="s">
        <v>5336</v>
      </c>
      <c r="T2398" t="s">
        <v>64</v>
      </c>
      <c r="U2398" t="s">
        <v>4319</v>
      </c>
      <c r="V2398" t="e">
        <f>_xlfn.XLOOKUP(UTILIZADAS[[#This Row],[Contacto1]],Tabla2[phone_number_dialed],Tabla2[status_name],,0)</f>
        <v>#N/A</v>
      </c>
    </row>
    <row r="2399" spans="1:22">
      <c r="A2399" t="s">
        <v>4305</v>
      </c>
      <c r="B2399" t="s">
        <v>5337</v>
      </c>
      <c r="C2399" s="4">
        <v>366063650000</v>
      </c>
      <c r="D2399" t="s">
        <v>4305</v>
      </c>
      <c r="G2399" s="174">
        <v>46143</v>
      </c>
      <c r="H2399">
        <v>69771461</v>
      </c>
      <c r="I2399">
        <v>69771461</v>
      </c>
      <c r="O2399" s="174">
        <v>46143</v>
      </c>
      <c r="S2399" t="s">
        <v>5338</v>
      </c>
      <c r="T2399" s="178" t="s">
        <v>84</v>
      </c>
      <c r="U2399" t="s">
        <v>65</v>
      </c>
      <c r="V2399" t="e">
        <f>_xlfn.XLOOKUP(UTILIZADAS[[#This Row],[Contacto1]],Tabla2[phone_number_dialed],Tabla2[status_name],,0)</f>
        <v>#N/A</v>
      </c>
    </row>
    <row r="2400" spans="1:22">
      <c r="A2400" t="s">
        <v>4305</v>
      </c>
      <c r="B2400" t="s">
        <v>4173</v>
      </c>
      <c r="C2400" s="4">
        <v>367024750000</v>
      </c>
      <c r="D2400" t="s">
        <v>4305</v>
      </c>
      <c r="G2400" s="174">
        <v>46143</v>
      </c>
      <c r="H2400">
        <v>69786590</v>
      </c>
      <c r="I2400">
        <v>69786590</v>
      </c>
      <c r="O2400" s="174">
        <v>46143</v>
      </c>
      <c r="S2400" t="s">
        <v>3743</v>
      </c>
      <c r="T2400" s="178" t="s">
        <v>64</v>
      </c>
      <c r="U2400" t="s">
        <v>65</v>
      </c>
      <c r="V2400" t="e">
        <f>_xlfn.XLOOKUP(UTILIZADAS[[#This Row],[Contacto1]],Tabla2[phone_number_dialed],Tabla2[status_name],,0)</f>
        <v>#N/A</v>
      </c>
    </row>
    <row r="2401" spans="1:22">
      <c r="A2401" t="s">
        <v>4305</v>
      </c>
      <c r="B2401" t="s">
        <v>5339</v>
      </c>
      <c r="C2401" s="4">
        <v>368006930000</v>
      </c>
      <c r="D2401" t="s">
        <v>4305</v>
      </c>
      <c r="G2401" s="174">
        <v>46143</v>
      </c>
      <c r="H2401">
        <v>69787829</v>
      </c>
      <c r="I2401">
        <v>69787829</v>
      </c>
      <c r="O2401" s="174">
        <v>46143</v>
      </c>
      <c r="S2401" t="s">
        <v>5340</v>
      </c>
      <c r="T2401" t="s">
        <v>64</v>
      </c>
      <c r="U2401" t="s">
        <v>4319</v>
      </c>
      <c r="V2401" t="e">
        <f>_xlfn.XLOOKUP(UTILIZADAS[[#This Row],[Contacto1]],Tabla2[phone_number_dialed],Tabla2[status_name],,0)</f>
        <v>#N/A</v>
      </c>
    </row>
    <row r="2402" spans="1:22">
      <c r="A2402" t="s">
        <v>4305</v>
      </c>
      <c r="B2402" t="s">
        <v>4267</v>
      </c>
      <c r="C2402" s="4">
        <v>369045920000</v>
      </c>
      <c r="D2402" t="s">
        <v>4305</v>
      </c>
      <c r="G2402" s="174">
        <v>46143</v>
      </c>
      <c r="H2402">
        <v>69812294</v>
      </c>
      <c r="I2402">
        <v>69812294</v>
      </c>
      <c r="O2402" s="174">
        <v>46143</v>
      </c>
      <c r="S2402" t="s">
        <v>3934</v>
      </c>
      <c r="T2402" s="178" t="s">
        <v>64</v>
      </c>
      <c r="U2402" t="s">
        <v>65</v>
      </c>
      <c r="V2402" t="e">
        <f>_xlfn.XLOOKUP(UTILIZADAS[[#This Row],[Contacto1]],Tabla2[phone_number_dialed],Tabla2[status_name],,0)</f>
        <v>#N/A</v>
      </c>
    </row>
    <row r="2403" spans="1:22">
      <c r="A2403" t="s">
        <v>4305</v>
      </c>
      <c r="B2403" t="s">
        <v>5341</v>
      </c>
      <c r="C2403" s="4">
        <v>366069140000</v>
      </c>
      <c r="D2403" t="s">
        <v>4305</v>
      </c>
      <c r="G2403" s="174">
        <v>46143</v>
      </c>
      <c r="H2403">
        <v>69818907</v>
      </c>
      <c r="I2403">
        <v>69818907</v>
      </c>
      <c r="O2403" s="174">
        <v>46143</v>
      </c>
      <c r="S2403" t="s">
        <v>5342</v>
      </c>
      <c r="T2403" s="178" t="s">
        <v>64</v>
      </c>
      <c r="U2403" t="s">
        <v>65</v>
      </c>
      <c r="V2403" t="e">
        <f>_xlfn.XLOOKUP(UTILIZADAS[[#This Row],[Contacto1]],Tabla2[phone_number_dialed],Tabla2[status_name],,0)</f>
        <v>#N/A</v>
      </c>
    </row>
    <row r="2404" spans="1:22">
      <c r="A2404" t="s">
        <v>4305</v>
      </c>
      <c r="B2404" t="s">
        <v>5343</v>
      </c>
      <c r="C2404" s="4">
        <v>363073430000</v>
      </c>
      <c r="D2404" t="s">
        <v>4305</v>
      </c>
      <c r="G2404" s="174">
        <v>46143</v>
      </c>
      <c r="H2404">
        <v>69827596</v>
      </c>
      <c r="I2404">
        <v>69827596</v>
      </c>
      <c r="O2404" s="174">
        <v>46143</v>
      </c>
      <c r="S2404" t="s">
        <v>5344</v>
      </c>
      <c r="T2404" s="178" t="s">
        <v>64</v>
      </c>
      <c r="U2404" t="s">
        <v>65</v>
      </c>
      <c r="V2404" t="e">
        <f>_xlfn.XLOOKUP(UTILIZADAS[[#This Row],[Contacto1]],Tabla2[phone_number_dialed],Tabla2[status_name],,0)</f>
        <v>#N/A</v>
      </c>
    </row>
    <row r="2405" spans="1:22">
      <c r="A2405" t="s">
        <v>4305</v>
      </c>
      <c r="B2405" t="s">
        <v>5345</v>
      </c>
      <c r="C2405" s="4">
        <v>368065090000</v>
      </c>
      <c r="D2405" t="s">
        <v>4305</v>
      </c>
      <c r="G2405" s="174">
        <v>46143</v>
      </c>
      <c r="H2405">
        <v>69830388</v>
      </c>
      <c r="I2405">
        <v>69830388</v>
      </c>
      <c r="O2405" s="174">
        <v>46143</v>
      </c>
      <c r="S2405" t="s">
        <v>4286</v>
      </c>
      <c r="T2405" s="178" t="s">
        <v>2335</v>
      </c>
      <c r="U2405" t="s">
        <v>65</v>
      </c>
      <c r="V2405" t="e">
        <f>_xlfn.XLOOKUP(UTILIZADAS[[#This Row],[Contacto1]],Tabla2[phone_number_dialed],Tabla2[status_name],,0)</f>
        <v>#N/A</v>
      </c>
    </row>
    <row r="2406" spans="1:22">
      <c r="A2406" t="s">
        <v>4305</v>
      </c>
      <c r="B2406" t="s">
        <v>5346</v>
      </c>
      <c r="C2406" s="4">
        <v>363092040000</v>
      </c>
      <c r="D2406" t="s">
        <v>4305</v>
      </c>
      <c r="G2406" s="174">
        <v>46143</v>
      </c>
      <c r="H2406">
        <v>69841788</v>
      </c>
      <c r="I2406">
        <v>69841788</v>
      </c>
      <c r="O2406" s="174">
        <v>46143</v>
      </c>
      <c r="S2406" t="s">
        <v>5347</v>
      </c>
      <c r="T2406" s="178" t="s">
        <v>64</v>
      </c>
      <c r="U2406" t="s">
        <v>65</v>
      </c>
      <c r="V2406" t="e">
        <f>_xlfn.XLOOKUP(UTILIZADAS[[#This Row],[Contacto1]],Tabla2[phone_number_dialed],Tabla2[status_name],,0)</f>
        <v>#N/A</v>
      </c>
    </row>
    <row r="2407" spans="1:22">
      <c r="A2407" t="s">
        <v>4305</v>
      </c>
      <c r="B2407" t="s">
        <v>1586</v>
      </c>
      <c r="C2407" s="4">
        <v>358354380000</v>
      </c>
      <c r="D2407" t="s">
        <v>4305</v>
      </c>
      <c r="G2407" s="174">
        <v>46143</v>
      </c>
      <c r="H2407">
        <v>69845555</v>
      </c>
      <c r="I2407">
        <v>69845555</v>
      </c>
      <c r="O2407" s="174">
        <v>46143</v>
      </c>
      <c r="S2407" t="s">
        <v>1587</v>
      </c>
      <c r="T2407" s="178" t="s">
        <v>84</v>
      </c>
      <c r="U2407" t="s">
        <v>65</v>
      </c>
      <c r="V2407" t="e">
        <f>_xlfn.XLOOKUP(UTILIZADAS[[#This Row],[Contacto1]],Tabla2[phone_number_dialed],Tabla2[status_name],,0)</f>
        <v>#N/A</v>
      </c>
    </row>
    <row r="2408" spans="1:22">
      <c r="A2408" t="s">
        <v>4305</v>
      </c>
      <c r="B2408" t="s">
        <v>5082</v>
      </c>
      <c r="C2408" s="4">
        <v>363056960000</v>
      </c>
      <c r="D2408" t="s">
        <v>4305</v>
      </c>
      <c r="G2408" s="174">
        <v>46143</v>
      </c>
      <c r="H2408">
        <v>69848544</v>
      </c>
      <c r="I2408">
        <v>69848544</v>
      </c>
      <c r="O2408" s="174">
        <v>46143</v>
      </c>
      <c r="S2408" t="s">
        <v>5083</v>
      </c>
      <c r="T2408" s="178" t="s">
        <v>64</v>
      </c>
      <c r="U2408" t="s">
        <v>65</v>
      </c>
      <c r="V2408" t="e">
        <f>_xlfn.XLOOKUP(UTILIZADAS[[#This Row],[Contacto1]],Tabla2[phone_number_dialed],Tabla2[status_name],,0)</f>
        <v>#N/A</v>
      </c>
    </row>
    <row r="2409" spans="1:22">
      <c r="A2409" t="s">
        <v>4305</v>
      </c>
      <c r="B2409" t="s">
        <v>383</v>
      </c>
      <c r="C2409" s="4">
        <v>352312090000</v>
      </c>
      <c r="D2409" t="s">
        <v>4305</v>
      </c>
      <c r="G2409" s="174">
        <v>46143</v>
      </c>
      <c r="H2409">
        <v>69854449</v>
      </c>
      <c r="I2409">
        <v>69854449</v>
      </c>
      <c r="O2409" s="174">
        <v>46143</v>
      </c>
      <c r="S2409" t="s">
        <v>384</v>
      </c>
      <c r="T2409" t="s">
        <v>64</v>
      </c>
      <c r="U2409" t="s">
        <v>593</v>
      </c>
      <c r="V2409" t="e">
        <f>_xlfn.XLOOKUP(UTILIZADAS[[#This Row],[Contacto1]],Tabla2[phone_number_dialed],Tabla2[status_name],,0)</f>
        <v>#N/A</v>
      </c>
    </row>
    <row r="2410" spans="1:22">
      <c r="A2410" t="s">
        <v>4305</v>
      </c>
      <c r="B2410" t="s">
        <v>1504</v>
      </c>
      <c r="C2410" s="4">
        <v>353342080000</v>
      </c>
      <c r="D2410" t="s">
        <v>4305</v>
      </c>
      <c r="G2410" s="174">
        <v>46143</v>
      </c>
      <c r="H2410">
        <v>69860064</v>
      </c>
      <c r="I2410">
        <v>69860064</v>
      </c>
      <c r="O2410" s="174">
        <v>46143</v>
      </c>
      <c r="S2410" t="s">
        <v>1505</v>
      </c>
      <c r="T2410" s="178" t="s">
        <v>64</v>
      </c>
      <c r="U2410" t="s">
        <v>65</v>
      </c>
      <c r="V2410" t="e">
        <f>_xlfn.XLOOKUP(UTILIZADAS[[#This Row],[Contacto1]],Tabla2[phone_number_dialed],Tabla2[status_name],,0)</f>
        <v>#N/A</v>
      </c>
    </row>
    <row r="2411" spans="1:22">
      <c r="A2411" t="s">
        <v>4305</v>
      </c>
      <c r="B2411" t="s">
        <v>4129</v>
      </c>
      <c r="C2411" s="4">
        <v>362016470000</v>
      </c>
      <c r="D2411" t="s">
        <v>4305</v>
      </c>
      <c r="G2411" s="174">
        <v>46143</v>
      </c>
      <c r="H2411">
        <v>69868393</v>
      </c>
      <c r="I2411">
        <v>69868393</v>
      </c>
      <c r="O2411" s="174">
        <v>46143</v>
      </c>
      <c r="S2411" t="s">
        <v>3660</v>
      </c>
      <c r="T2411" s="178" t="s">
        <v>72</v>
      </c>
      <c r="U2411" t="s">
        <v>65</v>
      </c>
      <c r="V2411" t="e">
        <f>_xlfn.XLOOKUP(UTILIZADAS[[#This Row],[Contacto1]],Tabla2[phone_number_dialed],Tabla2[status_name],,0)</f>
        <v>#N/A</v>
      </c>
    </row>
    <row r="2412" spans="1:22">
      <c r="A2412" t="s">
        <v>4305</v>
      </c>
      <c r="B2412" t="s">
        <v>4108</v>
      </c>
      <c r="C2412" s="4">
        <v>358363410000</v>
      </c>
      <c r="D2412" t="s">
        <v>4305</v>
      </c>
      <c r="G2412" s="174">
        <v>46143</v>
      </c>
      <c r="H2412">
        <v>69870832</v>
      </c>
      <c r="I2412">
        <v>69870832</v>
      </c>
      <c r="O2412" s="174">
        <v>46143</v>
      </c>
      <c r="S2412" t="s">
        <v>3618</v>
      </c>
      <c r="T2412" s="178" t="s">
        <v>64</v>
      </c>
      <c r="U2412" t="s">
        <v>65</v>
      </c>
      <c r="V2412" t="e">
        <f>_xlfn.XLOOKUP(UTILIZADAS[[#This Row],[Contacto1]],Tabla2[phone_number_dialed],Tabla2[status_name],,0)</f>
        <v>#N/A</v>
      </c>
    </row>
    <row r="2413" spans="1:22">
      <c r="A2413" t="s">
        <v>4305</v>
      </c>
      <c r="B2413" t="s">
        <v>88</v>
      </c>
      <c r="C2413" s="4">
        <v>368009770000</v>
      </c>
      <c r="D2413" t="s">
        <v>4305</v>
      </c>
      <c r="G2413" s="174">
        <v>46143</v>
      </c>
      <c r="H2413">
        <v>69916876</v>
      </c>
      <c r="I2413">
        <v>69916876</v>
      </c>
      <c r="O2413" s="174">
        <v>46143</v>
      </c>
      <c r="S2413" t="s">
        <v>89</v>
      </c>
      <c r="T2413" s="178" t="s">
        <v>64</v>
      </c>
      <c r="U2413" t="s">
        <v>65</v>
      </c>
      <c r="V2413" t="e">
        <f>_xlfn.XLOOKUP(UTILIZADAS[[#This Row],[Contacto1]],Tabla2[phone_number_dialed],Tabla2[status_name],,0)</f>
        <v>#N/A</v>
      </c>
    </row>
    <row r="2414" spans="1:22">
      <c r="A2414" t="s">
        <v>4305</v>
      </c>
      <c r="B2414" t="s">
        <v>2291</v>
      </c>
      <c r="C2414" s="4">
        <v>363031990000</v>
      </c>
      <c r="D2414" t="s">
        <v>4305</v>
      </c>
      <c r="G2414" s="174">
        <v>46143</v>
      </c>
      <c r="H2414">
        <v>69923084</v>
      </c>
      <c r="I2414">
        <v>69923084</v>
      </c>
      <c r="O2414" s="174">
        <v>46143</v>
      </c>
      <c r="S2414" t="s">
        <v>3869</v>
      </c>
      <c r="T2414" s="178" t="s">
        <v>64</v>
      </c>
      <c r="U2414" t="s">
        <v>65</v>
      </c>
      <c r="V2414" t="e">
        <f>_xlfn.XLOOKUP(UTILIZADAS[[#This Row],[Contacto1]],Tabla2[phone_number_dialed],Tabla2[status_name],,0)</f>
        <v>#N/A</v>
      </c>
    </row>
    <row r="2415" spans="1:22">
      <c r="A2415" t="s">
        <v>4305</v>
      </c>
      <c r="B2415" t="s">
        <v>329</v>
      </c>
      <c r="C2415" s="4">
        <v>359377240000</v>
      </c>
      <c r="D2415" t="s">
        <v>4305</v>
      </c>
      <c r="G2415" s="174">
        <v>46143</v>
      </c>
      <c r="H2415">
        <v>69935219</v>
      </c>
      <c r="I2415">
        <v>69935219</v>
      </c>
      <c r="O2415" s="174">
        <v>46143</v>
      </c>
      <c r="S2415" t="s">
        <v>330</v>
      </c>
      <c r="T2415" t="s">
        <v>64</v>
      </c>
      <c r="U2415" t="s">
        <v>593</v>
      </c>
      <c r="V2415" t="e">
        <f>_xlfn.XLOOKUP(UTILIZADAS[[#This Row],[Contacto1]],Tabla2[phone_number_dialed],Tabla2[status_name],,0)</f>
        <v>#N/A</v>
      </c>
    </row>
    <row r="2416" spans="1:22">
      <c r="A2416" t="s">
        <v>4305</v>
      </c>
      <c r="B2416" t="s">
        <v>5348</v>
      </c>
      <c r="C2416" s="4">
        <v>365048240000</v>
      </c>
      <c r="D2416" t="s">
        <v>4305</v>
      </c>
      <c r="G2416" s="174">
        <v>46143</v>
      </c>
      <c r="H2416">
        <v>69935261</v>
      </c>
      <c r="I2416">
        <v>69935261</v>
      </c>
      <c r="O2416" s="174">
        <v>46143</v>
      </c>
      <c r="S2416" t="s">
        <v>5349</v>
      </c>
      <c r="T2416" s="178" t="s">
        <v>64</v>
      </c>
      <c r="U2416" t="s">
        <v>65</v>
      </c>
      <c r="V2416" t="e">
        <f>_xlfn.XLOOKUP(UTILIZADAS[[#This Row],[Contacto1]],Tabla2[phone_number_dialed],Tabla2[status_name],,0)</f>
        <v>#N/A</v>
      </c>
    </row>
    <row r="2417" spans="1:22">
      <c r="A2417" t="s">
        <v>4305</v>
      </c>
      <c r="B2417" t="s">
        <v>5350</v>
      </c>
      <c r="C2417" s="4">
        <v>369058490000</v>
      </c>
      <c r="D2417" t="s">
        <v>4305</v>
      </c>
      <c r="G2417" s="174">
        <v>46143</v>
      </c>
      <c r="H2417">
        <v>69955199</v>
      </c>
      <c r="I2417">
        <v>69955199</v>
      </c>
      <c r="O2417" s="174">
        <v>46143</v>
      </c>
      <c r="S2417" t="s">
        <v>5351</v>
      </c>
      <c r="T2417" s="178" t="s">
        <v>64</v>
      </c>
      <c r="U2417" t="s">
        <v>65</v>
      </c>
      <c r="V2417" t="e">
        <f>_xlfn.XLOOKUP(UTILIZADAS[[#This Row],[Contacto1]],Tabla2[phone_number_dialed],Tabla2[status_name],,0)</f>
        <v>#N/A</v>
      </c>
    </row>
    <row r="2418" spans="1:22">
      <c r="A2418" t="s">
        <v>4305</v>
      </c>
      <c r="B2418" t="s">
        <v>5352</v>
      </c>
      <c r="C2418" s="4">
        <v>351360350000</v>
      </c>
      <c r="D2418" t="s">
        <v>4305</v>
      </c>
      <c r="G2418" s="174">
        <v>46143</v>
      </c>
      <c r="H2418">
        <v>69960820</v>
      </c>
      <c r="I2418">
        <v>69960820</v>
      </c>
      <c r="O2418" s="174">
        <v>46143</v>
      </c>
      <c r="S2418" t="s">
        <v>5353</v>
      </c>
      <c r="T2418" t="s">
        <v>64</v>
      </c>
      <c r="U2418" t="s">
        <v>4319</v>
      </c>
      <c r="V2418" t="e">
        <f>_xlfn.XLOOKUP(UTILIZADAS[[#This Row],[Contacto1]],Tabla2[phone_number_dialed],Tabla2[status_name],,0)</f>
        <v>#N/A</v>
      </c>
    </row>
    <row r="2419" spans="1:22">
      <c r="A2419" t="s">
        <v>4305</v>
      </c>
      <c r="B2419" t="s">
        <v>82</v>
      </c>
      <c r="C2419" s="4">
        <v>362006100000</v>
      </c>
      <c r="D2419" t="s">
        <v>4305</v>
      </c>
      <c r="G2419" s="174">
        <v>46143</v>
      </c>
      <c r="H2419">
        <v>69984531</v>
      </c>
      <c r="I2419">
        <v>69984531</v>
      </c>
      <c r="O2419" s="174">
        <v>46143</v>
      </c>
      <c r="S2419" t="s">
        <v>83</v>
      </c>
      <c r="T2419" s="178" t="s">
        <v>64</v>
      </c>
      <c r="U2419" t="s">
        <v>65</v>
      </c>
      <c r="V2419" t="e">
        <f>_xlfn.XLOOKUP(UTILIZADAS[[#This Row],[Contacto1]],Tabla2[phone_number_dialed],Tabla2[status_name],,0)</f>
        <v>#N/A</v>
      </c>
    </row>
    <row r="2420" spans="1:22">
      <c r="A2420" t="s">
        <v>4305</v>
      </c>
      <c r="B2420" t="s">
        <v>1547</v>
      </c>
      <c r="C2420" s="4">
        <v>358357750000</v>
      </c>
      <c r="D2420" t="s">
        <v>4305</v>
      </c>
      <c r="G2420" s="174">
        <v>46143</v>
      </c>
      <c r="H2420">
        <v>69997245</v>
      </c>
      <c r="I2420">
        <v>69997245</v>
      </c>
      <c r="O2420" s="174">
        <v>46143</v>
      </c>
      <c r="S2420" t="s">
        <v>1548</v>
      </c>
      <c r="T2420" s="178" t="s">
        <v>64</v>
      </c>
      <c r="U2420" t="s">
        <v>65</v>
      </c>
      <c r="V2420" t="e">
        <f>_xlfn.XLOOKUP(UTILIZADAS[[#This Row],[Contacto1]],Tabla2[phone_number_dialed],Tabla2[status_name],,0)</f>
        <v>#N/A</v>
      </c>
    </row>
    <row r="2421" spans="1:22">
      <c r="A2421" t="s">
        <v>4305</v>
      </c>
      <c r="B2421" t="s">
        <v>5354</v>
      </c>
      <c r="C2421" s="4">
        <v>369064430000</v>
      </c>
      <c r="D2421" t="s">
        <v>4305</v>
      </c>
      <c r="G2421" s="174">
        <v>46143</v>
      </c>
      <c r="H2421" t="s">
        <v>5355</v>
      </c>
      <c r="I2421" t="s">
        <v>5355</v>
      </c>
      <c r="O2421" s="174">
        <v>46143</v>
      </c>
      <c r="S2421" t="s">
        <v>5356</v>
      </c>
      <c r="T2421" s="178" t="s">
        <v>64</v>
      </c>
      <c r="U2421" t="s">
        <v>65</v>
      </c>
      <c r="V2421" t="e">
        <f>_xlfn.XLOOKUP(UTILIZADAS[[#This Row],[Contacto1]],Tabla2[phone_number_dialed],Tabla2[status_name],,0)</f>
        <v>#N/A</v>
      </c>
    </row>
    <row r="2422" spans="1:22">
      <c r="A2422" t="s">
        <v>4305</v>
      </c>
      <c r="B2422" t="s">
        <v>5469</v>
      </c>
      <c r="C2422" s="4">
        <v>359345890000</v>
      </c>
      <c r="D2422" t="s">
        <v>5552</v>
      </c>
      <c r="G2422" s="174">
        <v>46143</v>
      </c>
      <c r="H2422">
        <v>65302379</v>
      </c>
      <c r="I2422">
        <v>65302379</v>
      </c>
      <c r="O2422" s="174">
        <v>46143</v>
      </c>
      <c r="S2422" t="s">
        <v>5553</v>
      </c>
      <c r="T2422" s="175" t="s">
        <v>72</v>
      </c>
      <c r="U2422" t="s">
        <v>65</v>
      </c>
      <c r="V2422" t="e">
        <f>_xlfn.XLOOKUP(UTILIZADAS[[#This Row],[Contacto1]],Tabla2[phone_number_dialed],Tabla2[status_name],,0)</f>
        <v>#N/A</v>
      </c>
    </row>
    <row r="2423" spans="1:22">
      <c r="A2423" t="s">
        <v>4305</v>
      </c>
      <c r="B2423" t="s">
        <v>5468</v>
      </c>
      <c r="C2423" s="4">
        <v>246008630000</v>
      </c>
      <c r="D2423" t="s">
        <v>5552</v>
      </c>
      <c r="G2423" s="174">
        <v>46143</v>
      </c>
      <c r="H2423">
        <v>64500919</v>
      </c>
      <c r="I2423">
        <v>64500919</v>
      </c>
      <c r="O2423" s="174">
        <v>46143</v>
      </c>
      <c r="S2423" t="s">
        <v>5554</v>
      </c>
      <c r="T2423" s="176" t="s">
        <v>72</v>
      </c>
      <c r="U2423" t="s">
        <v>65</v>
      </c>
      <c r="V2423" t="e">
        <f>_xlfn.XLOOKUP(UTILIZADAS[[#This Row],[Contacto1]],Tabla2[phone_number_dialed],Tabla2[status_name],,0)</f>
        <v>#N/A</v>
      </c>
    </row>
    <row r="2424" spans="1:22">
      <c r="A2424" t="s">
        <v>4305</v>
      </c>
      <c r="B2424" t="s">
        <v>732</v>
      </c>
      <c r="C2424" s="4">
        <v>355353430000</v>
      </c>
      <c r="D2424" t="s">
        <v>5552</v>
      </c>
      <c r="G2424" s="174">
        <v>46143</v>
      </c>
      <c r="H2424">
        <v>65401943</v>
      </c>
      <c r="I2424">
        <v>65401943</v>
      </c>
      <c r="O2424" s="174">
        <v>46143</v>
      </c>
      <c r="S2424" t="s">
        <v>733</v>
      </c>
      <c r="T2424" s="175" t="s">
        <v>72</v>
      </c>
      <c r="U2424" t="s">
        <v>65</v>
      </c>
      <c r="V2424" t="e">
        <f>_xlfn.XLOOKUP(UTILIZADAS[[#This Row],[Contacto1]],Tabla2[phone_number_dialed],Tabla2[status_name],,0)</f>
        <v>#N/A</v>
      </c>
    </row>
    <row r="2425" spans="1:22">
      <c r="A2425" t="s">
        <v>4305</v>
      </c>
      <c r="B2425" t="s">
        <v>1663</v>
      </c>
      <c r="C2425" s="4">
        <v>137022730000</v>
      </c>
      <c r="D2425" t="s">
        <v>5552</v>
      </c>
      <c r="G2425" s="174">
        <v>46143</v>
      </c>
      <c r="H2425">
        <v>62120885</v>
      </c>
      <c r="I2425">
        <v>62120885</v>
      </c>
      <c r="O2425" s="174">
        <v>46143</v>
      </c>
      <c r="S2425" t="s">
        <v>1664</v>
      </c>
      <c r="T2425" s="176" t="s">
        <v>72</v>
      </c>
      <c r="U2425" t="s">
        <v>65</v>
      </c>
      <c r="V2425" t="e">
        <f>_xlfn.XLOOKUP(UTILIZADAS[[#This Row],[Contacto1]],Tabla2[phone_number_dialed],Tabla2[status_name],,0)</f>
        <v>#N/A</v>
      </c>
    </row>
    <row r="2426" spans="1:22">
      <c r="A2426" t="s">
        <v>4305</v>
      </c>
      <c r="B2426" t="s">
        <v>1661</v>
      </c>
      <c r="C2426" s="4">
        <v>288024820000</v>
      </c>
      <c r="D2426" t="s">
        <v>5552</v>
      </c>
      <c r="G2426" s="174">
        <v>46143</v>
      </c>
      <c r="H2426">
        <v>68147688</v>
      </c>
      <c r="I2426">
        <v>68147688</v>
      </c>
      <c r="O2426" s="174">
        <v>46143</v>
      </c>
      <c r="S2426" t="s">
        <v>1662</v>
      </c>
      <c r="T2426" s="175" t="s">
        <v>72</v>
      </c>
      <c r="U2426" t="s">
        <v>65</v>
      </c>
      <c r="V2426" t="e">
        <f>_xlfn.XLOOKUP(UTILIZADAS[[#This Row],[Contacto1]],Tabla2[phone_number_dialed],Tabla2[status_name],,0)</f>
        <v>#N/A</v>
      </c>
    </row>
    <row r="2427" spans="1:22">
      <c r="A2427" t="s">
        <v>4305</v>
      </c>
      <c r="B2427" t="s">
        <v>782</v>
      </c>
      <c r="C2427" s="4">
        <v>292092850000</v>
      </c>
      <c r="D2427" t="s">
        <v>5552</v>
      </c>
      <c r="G2427" s="174">
        <v>46143</v>
      </c>
      <c r="H2427">
        <v>66662952</v>
      </c>
      <c r="I2427">
        <v>66662952</v>
      </c>
      <c r="O2427" s="174">
        <v>46143</v>
      </c>
      <c r="S2427" t="s">
        <v>783</v>
      </c>
      <c r="T2427" s="176" t="s">
        <v>72</v>
      </c>
      <c r="U2427" t="s">
        <v>65</v>
      </c>
      <c r="V2427" t="e">
        <f>_xlfn.XLOOKUP(UTILIZADAS[[#This Row],[Contacto1]],Tabla2[phone_number_dialed],Tabla2[status_name],,0)</f>
        <v>#N/A</v>
      </c>
    </row>
    <row r="2428" spans="1:22">
      <c r="A2428" t="s">
        <v>4305</v>
      </c>
      <c r="B2428" t="s">
        <v>5555</v>
      </c>
      <c r="C2428" s="4">
        <v>358349000000</v>
      </c>
      <c r="D2428" t="s">
        <v>5552</v>
      </c>
      <c r="G2428" s="174">
        <v>46143</v>
      </c>
      <c r="H2428">
        <v>65547644</v>
      </c>
      <c r="I2428">
        <v>65547644</v>
      </c>
      <c r="O2428" s="174">
        <v>46143</v>
      </c>
      <c r="S2428" t="s">
        <v>5556</v>
      </c>
      <c r="T2428" s="175" t="s">
        <v>72</v>
      </c>
      <c r="U2428" t="s">
        <v>65</v>
      </c>
      <c r="V2428" t="e">
        <f>_xlfn.XLOOKUP(UTILIZADAS[[#This Row],[Contacto1]],Tabla2[phone_number_dialed],Tabla2[status_name],,0)</f>
        <v>#N/A</v>
      </c>
    </row>
    <row r="2429" spans="1:22">
      <c r="A2429" t="s">
        <v>4305</v>
      </c>
      <c r="B2429" t="s">
        <v>5557</v>
      </c>
      <c r="C2429" s="4">
        <v>351351310000</v>
      </c>
      <c r="D2429" t="s">
        <v>5552</v>
      </c>
      <c r="G2429" s="174">
        <v>46143</v>
      </c>
      <c r="H2429">
        <v>66745216</v>
      </c>
      <c r="I2429">
        <v>66745216</v>
      </c>
      <c r="O2429" s="174">
        <v>46143</v>
      </c>
      <c r="S2429" t="s">
        <v>5558</v>
      </c>
      <c r="T2429" s="176" t="s">
        <v>72</v>
      </c>
      <c r="U2429" t="s">
        <v>65</v>
      </c>
      <c r="V2429" t="e">
        <f>_xlfn.XLOOKUP(UTILIZADAS[[#This Row],[Contacto1]],Tabla2[phone_number_dialed],Tabla2[status_name],,0)</f>
        <v>#N/A</v>
      </c>
    </row>
    <row r="2430" spans="1:22">
      <c r="A2430" t="s">
        <v>4305</v>
      </c>
      <c r="B2430" t="s">
        <v>1661</v>
      </c>
      <c r="C2430" s="4">
        <v>288024820000</v>
      </c>
      <c r="D2430" t="s">
        <v>5552</v>
      </c>
      <c r="G2430" s="174">
        <v>46143</v>
      </c>
      <c r="H2430">
        <v>68147688</v>
      </c>
      <c r="I2430">
        <v>68147688</v>
      </c>
      <c r="O2430" s="174">
        <v>46143</v>
      </c>
      <c r="S2430" t="s">
        <v>1662</v>
      </c>
      <c r="T2430" s="175" t="s">
        <v>72</v>
      </c>
      <c r="U2430" t="s">
        <v>65</v>
      </c>
      <c r="V2430" t="e">
        <f>_xlfn.XLOOKUP(UTILIZADAS[[#This Row],[Contacto1]],Tabla2[phone_number_dialed],Tabla2[status_name],,0)</f>
        <v>#N/A</v>
      </c>
    </row>
    <row r="2431" spans="1:22">
      <c r="A2431" t="s">
        <v>4305</v>
      </c>
      <c r="B2431" t="s">
        <v>5470</v>
      </c>
      <c r="C2431" s="4">
        <v>357335570000</v>
      </c>
      <c r="D2431" t="s">
        <v>5552</v>
      </c>
      <c r="G2431" s="174">
        <v>46143</v>
      </c>
      <c r="H2431">
        <v>65507470</v>
      </c>
      <c r="I2431">
        <v>65507470</v>
      </c>
      <c r="O2431" s="174">
        <v>46143</v>
      </c>
      <c r="S2431" t="s">
        <v>5559</v>
      </c>
      <c r="T2431" s="176" t="s">
        <v>72</v>
      </c>
      <c r="U2431" t="s">
        <v>65</v>
      </c>
      <c r="V2431" t="e">
        <f>_xlfn.XLOOKUP(UTILIZADAS[[#This Row],[Contacto1]],Tabla2[phone_number_dialed],Tabla2[status_name],,0)</f>
        <v>#N/A</v>
      </c>
    </row>
    <row r="2432" spans="1:22">
      <c r="A2432" t="s">
        <v>4305</v>
      </c>
      <c r="B2432" t="s">
        <v>5560</v>
      </c>
      <c r="C2432" s="4">
        <v>357335570000</v>
      </c>
      <c r="D2432" t="s">
        <v>5552</v>
      </c>
      <c r="G2432" s="174">
        <v>46143</v>
      </c>
      <c r="H2432">
        <v>60129523</v>
      </c>
      <c r="I2432">
        <v>60129523</v>
      </c>
      <c r="O2432" s="174">
        <v>46143</v>
      </c>
      <c r="S2432" t="s">
        <v>5559</v>
      </c>
      <c r="T2432" s="175" t="s">
        <v>72</v>
      </c>
      <c r="U2432" t="s">
        <v>65</v>
      </c>
      <c r="V2432" t="e">
        <f>_xlfn.XLOOKUP(UTILIZADAS[[#This Row],[Contacto1]],Tabla2[phone_number_dialed],Tabla2[status_name],,0)</f>
        <v>#N/A</v>
      </c>
    </row>
    <row r="2433" spans="1:22">
      <c r="A2433" t="s">
        <v>4305</v>
      </c>
      <c r="B2433" t="s">
        <v>1802</v>
      </c>
      <c r="C2433" s="4">
        <v>259070080000</v>
      </c>
      <c r="D2433" t="s">
        <v>5552</v>
      </c>
      <c r="G2433" s="174">
        <v>46143</v>
      </c>
      <c r="H2433">
        <v>69559002</v>
      </c>
      <c r="I2433">
        <v>69559002</v>
      </c>
      <c r="O2433" s="174">
        <v>46143</v>
      </c>
      <c r="S2433" t="s">
        <v>1803</v>
      </c>
      <c r="T2433" s="91" t="s">
        <v>72</v>
      </c>
      <c r="U2433" t="s">
        <v>65</v>
      </c>
      <c r="V2433" t="e">
        <f>_xlfn.XLOOKUP(UTILIZADAS[[#This Row],[Contacto1]],Tabla2[phone_number_dialed],Tabla2[status_name],,0)</f>
        <v>#N/A</v>
      </c>
    </row>
    <row r="2434" spans="1:22">
      <c r="A2434" t="s">
        <v>4305</v>
      </c>
      <c r="B2434" t="s">
        <v>5471</v>
      </c>
      <c r="C2434" s="4">
        <v>351341120000</v>
      </c>
      <c r="D2434" t="s">
        <v>5552</v>
      </c>
      <c r="G2434" s="174">
        <v>46143</v>
      </c>
      <c r="H2434">
        <v>68724012</v>
      </c>
      <c r="I2434">
        <v>68724012</v>
      </c>
      <c r="O2434" s="174">
        <v>46143</v>
      </c>
      <c r="S2434" t="s">
        <v>5561</v>
      </c>
      <c r="T2434" s="176" t="s">
        <v>72</v>
      </c>
      <c r="U2434" t="s">
        <v>65</v>
      </c>
      <c r="V2434" t="e">
        <f>_xlfn.XLOOKUP(UTILIZADAS[[#This Row],[Contacto1]],Tabla2[phone_number_dialed],Tabla2[status_name],,0)</f>
        <v>#N/A</v>
      </c>
    </row>
    <row r="2435" spans="1:22">
      <c r="A2435" t="s">
        <v>4305</v>
      </c>
      <c r="B2435" t="s">
        <v>5472</v>
      </c>
      <c r="C2435" s="4">
        <v>355339170000</v>
      </c>
      <c r="D2435" t="s">
        <v>5552</v>
      </c>
      <c r="G2435" s="174">
        <v>46143</v>
      </c>
      <c r="H2435">
        <v>65242823</v>
      </c>
      <c r="I2435">
        <v>65242823</v>
      </c>
      <c r="O2435" s="174">
        <v>46143</v>
      </c>
      <c r="S2435" t="s">
        <v>5562</v>
      </c>
      <c r="T2435" s="175" t="s">
        <v>72</v>
      </c>
      <c r="U2435" t="s">
        <v>65</v>
      </c>
      <c r="V2435" t="e">
        <f>_xlfn.XLOOKUP(UTILIZADAS[[#This Row],[Contacto1]],Tabla2[phone_number_dialed],Tabla2[status_name],,0)</f>
        <v>#N/A</v>
      </c>
    </row>
    <row r="2436" spans="1:22">
      <c r="A2436" t="s">
        <v>4305</v>
      </c>
      <c r="B2436" t="s">
        <v>5473</v>
      </c>
      <c r="C2436" s="4">
        <v>358336780000</v>
      </c>
      <c r="D2436" t="s">
        <v>5552</v>
      </c>
      <c r="G2436" s="174">
        <v>46143</v>
      </c>
      <c r="H2436">
        <v>61631521</v>
      </c>
      <c r="I2436">
        <v>61631521</v>
      </c>
      <c r="O2436" s="174">
        <v>46143</v>
      </c>
      <c r="S2436">
        <v>167060738</v>
      </c>
      <c r="T2436" s="91" t="s">
        <v>72</v>
      </c>
      <c r="U2436" t="s">
        <v>65</v>
      </c>
      <c r="V2436" t="e">
        <f>_xlfn.XLOOKUP(UTILIZADAS[[#This Row],[Contacto1]],Tabla2[phone_number_dialed],Tabla2[status_name],,0)</f>
        <v>#N/A</v>
      </c>
    </row>
    <row r="2437" spans="1:22">
      <c r="A2437" t="s">
        <v>4305</v>
      </c>
      <c r="B2437" t="s">
        <v>1135</v>
      </c>
      <c r="C2437" s="4">
        <v>356338160000</v>
      </c>
      <c r="D2437" t="s">
        <v>5552</v>
      </c>
      <c r="G2437" s="174">
        <v>46143</v>
      </c>
      <c r="H2437">
        <v>62127638</v>
      </c>
      <c r="I2437">
        <v>62127638</v>
      </c>
      <c r="O2437" s="174">
        <v>46143</v>
      </c>
      <c r="S2437" t="s">
        <v>1136</v>
      </c>
      <c r="T2437" s="176" t="s">
        <v>72</v>
      </c>
      <c r="U2437" t="s">
        <v>65</v>
      </c>
      <c r="V2437" t="e">
        <f>_xlfn.XLOOKUP(UTILIZADAS[[#This Row],[Contacto1]],Tabla2[phone_number_dialed],Tabla2[status_name],,0)</f>
        <v>#N/A</v>
      </c>
    </row>
    <row r="2438" spans="1:22">
      <c r="A2438" t="s">
        <v>4305</v>
      </c>
      <c r="B2438" t="s">
        <v>5474</v>
      </c>
      <c r="C2438" s="4">
        <v>354335450000</v>
      </c>
      <c r="D2438" t="s">
        <v>5552</v>
      </c>
      <c r="G2438" s="174">
        <v>46143</v>
      </c>
      <c r="H2438">
        <v>64606511</v>
      </c>
      <c r="I2438">
        <v>64606511</v>
      </c>
      <c r="O2438" s="174">
        <v>46143</v>
      </c>
      <c r="S2438" t="s">
        <v>5563</v>
      </c>
      <c r="T2438" s="175" t="s">
        <v>72</v>
      </c>
      <c r="U2438" t="s">
        <v>65</v>
      </c>
      <c r="V2438" t="e">
        <f>_xlfn.XLOOKUP(UTILIZADAS[[#This Row],[Contacto1]],Tabla2[phone_number_dialed],Tabla2[status_name],,0)</f>
        <v>#N/A</v>
      </c>
    </row>
    <row r="2439" spans="1:22">
      <c r="A2439" t="s">
        <v>4305</v>
      </c>
      <c r="B2439" t="s">
        <v>5475</v>
      </c>
      <c r="C2439" s="4">
        <v>355336850000</v>
      </c>
      <c r="D2439" t="s">
        <v>5552</v>
      </c>
      <c r="G2439" s="174">
        <v>46143</v>
      </c>
      <c r="H2439">
        <v>63796361</v>
      </c>
      <c r="I2439">
        <v>63796361</v>
      </c>
      <c r="O2439" s="174">
        <v>46143</v>
      </c>
      <c r="S2439" t="s">
        <v>5564</v>
      </c>
      <c r="T2439" s="176" t="s">
        <v>72</v>
      </c>
      <c r="U2439" t="s">
        <v>65</v>
      </c>
      <c r="V2439" t="e">
        <f>_xlfn.XLOOKUP(UTILIZADAS[[#This Row],[Contacto1]],Tabla2[phone_number_dialed],Tabla2[status_name],,0)</f>
        <v>#N/A</v>
      </c>
    </row>
    <row r="2440" spans="1:22">
      <c r="A2440" t="s">
        <v>4305</v>
      </c>
      <c r="B2440" t="s">
        <v>5476</v>
      </c>
      <c r="C2440" s="4">
        <v>351337280000</v>
      </c>
      <c r="D2440" t="s">
        <v>5552</v>
      </c>
      <c r="G2440" s="174">
        <v>46143</v>
      </c>
      <c r="H2440">
        <v>65044455</v>
      </c>
      <c r="I2440">
        <v>65044455</v>
      </c>
      <c r="O2440" s="174">
        <v>46143</v>
      </c>
      <c r="S2440" t="s">
        <v>5565</v>
      </c>
      <c r="T2440" s="175" t="s">
        <v>72</v>
      </c>
      <c r="U2440" t="s">
        <v>65</v>
      </c>
      <c r="V2440" t="e">
        <f>_xlfn.XLOOKUP(UTILIZADAS[[#This Row],[Contacto1]],Tabla2[phone_number_dialed],Tabla2[status_name],,0)</f>
        <v>#N/A</v>
      </c>
    </row>
    <row r="2441" spans="1:22">
      <c r="A2441" t="s">
        <v>4305</v>
      </c>
      <c r="B2441" t="s">
        <v>5566</v>
      </c>
      <c r="C2441" s="4">
        <v>351337410000</v>
      </c>
      <c r="D2441" t="s">
        <v>5552</v>
      </c>
      <c r="G2441" s="174">
        <v>46143</v>
      </c>
      <c r="H2441">
        <v>65030461</v>
      </c>
      <c r="I2441">
        <v>65030461</v>
      </c>
      <c r="O2441" s="174">
        <v>46143</v>
      </c>
      <c r="S2441" t="s">
        <v>5567</v>
      </c>
      <c r="T2441" s="176" t="s">
        <v>72</v>
      </c>
      <c r="U2441" t="s">
        <v>65</v>
      </c>
      <c r="V2441" t="e">
        <f>_xlfn.XLOOKUP(UTILIZADAS[[#This Row],[Contacto1]],Tabla2[phone_number_dialed],Tabla2[status_name],,0)</f>
        <v>#N/A</v>
      </c>
    </row>
    <row r="2442" spans="1:22">
      <c r="A2442" t="s">
        <v>4305</v>
      </c>
      <c r="B2442" t="s">
        <v>5568</v>
      </c>
      <c r="C2442" s="4">
        <v>266050980000</v>
      </c>
      <c r="D2442" t="s">
        <v>5552</v>
      </c>
      <c r="G2442" s="174">
        <v>46143</v>
      </c>
      <c r="H2442">
        <v>66529477</v>
      </c>
      <c r="I2442">
        <v>66529477</v>
      </c>
      <c r="O2442" s="174">
        <v>46143</v>
      </c>
      <c r="S2442" t="s">
        <v>5569</v>
      </c>
      <c r="T2442" s="91" t="s">
        <v>72</v>
      </c>
      <c r="U2442" t="s">
        <v>65</v>
      </c>
      <c r="V2442" t="e">
        <f>_xlfn.XLOOKUP(UTILIZADAS[[#This Row],[Contacto1]],Tabla2[phone_number_dialed],Tabla2[status_name],,0)</f>
        <v>#N/A</v>
      </c>
    </row>
    <row r="2443" spans="1:22">
      <c r="A2443" t="s">
        <v>4305</v>
      </c>
      <c r="B2443" t="s">
        <v>5477</v>
      </c>
      <c r="C2443" s="4">
        <v>236000400000</v>
      </c>
      <c r="D2443" t="s">
        <v>5552</v>
      </c>
      <c r="G2443" s="174">
        <v>46143</v>
      </c>
      <c r="H2443">
        <v>68012396</v>
      </c>
      <c r="I2443">
        <v>68012396</v>
      </c>
      <c r="O2443" s="174">
        <v>46143</v>
      </c>
      <c r="S2443" t="s">
        <v>5570</v>
      </c>
      <c r="T2443" s="175" t="s">
        <v>72</v>
      </c>
      <c r="U2443" t="s">
        <v>65</v>
      </c>
      <c r="V2443" t="e">
        <f>_xlfn.XLOOKUP(UTILIZADAS[[#This Row],[Contacto1]],Tabla2[phone_number_dialed],Tabla2[status_name],,0)</f>
        <v>#N/A</v>
      </c>
    </row>
    <row r="2444" spans="1:22">
      <c r="A2444" t="s">
        <v>4305</v>
      </c>
      <c r="B2444" t="s">
        <v>5571</v>
      </c>
      <c r="C2444" s="4">
        <v>358333900000</v>
      </c>
      <c r="D2444" t="s">
        <v>5552</v>
      </c>
      <c r="G2444" s="174">
        <v>46143</v>
      </c>
      <c r="H2444">
        <v>68499585</v>
      </c>
      <c r="I2444">
        <v>68499585</v>
      </c>
      <c r="O2444" s="174">
        <v>46143</v>
      </c>
      <c r="S2444">
        <v>176260705</v>
      </c>
      <c r="T2444" s="176" t="s">
        <v>72</v>
      </c>
      <c r="U2444" t="s">
        <v>65</v>
      </c>
      <c r="V2444" t="e">
        <f>_xlfn.XLOOKUP(UTILIZADAS[[#This Row],[Contacto1]],Tabla2[phone_number_dialed],Tabla2[status_name],,0)</f>
        <v>#N/A</v>
      </c>
    </row>
    <row r="2445" spans="1:22">
      <c r="A2445" t="s">
        <v>4305</v>
      </c>
      <c r="B2445" t="s">
        <v>5572</v>
      </c>
      <c r="C2445" s="4">
        <v>351333710000</v>
      </c>
      <c r="D2445" t="s">
        <v>5552</v>
      </c>
      <c r="G2445" s="174">
        <v>46143</v>
      </c>
      <c r="H2445">
        <v>69121542</v>
      </c>
      <c r="I2445">
        <v>69121542</v>
      </c>
      <c r="O2445" s="174">
        <v>46143</v>
      </c>
      <c r="S2445">
        <v>124362905</v>
      </c>
      <c r="T2445" s="175" t="s">
        <v>72</v>
      </c>
      <c r="U2445" t="s">
        <v>65</v>
      </c>
      <c r="V2445" t="e">
        <f>_xlfn.XLOOKUP(UTILIZADAS[[#This Row],[Contacto1]],Tabla2[phone_number_dialed],Tabla2[status_name],,0)</f>
        <v>#N/A</v>
      </c>
    </row>
    <row r="2446" spans="1:22">
      <c r="A2446" t="s">
        <v>4305</v>
      </c>
      <c r="B2446" t="s">
        <v>5478</v>
      </c>
      <c r="C2446" s="4">
        <v>352329640000</v>
      </c>
      <c r="D2446" t="s">
        <v>5552</v>
      </c>
      <c r="G2446" s="174">
        <v>46143</v>
      </c>
      <c r="H2446">
        <v>65838633</v>
      </c>
      <c r="I2446">
        <v>65838633</v>
      </c>
      <c r="O2446" s="174">
        <v>46143</v>
      </c>
      <c r="S2446" t="s">
        <v>5573</v>
      </c>
      <c r="T2446" s="91" t="s">
        <v>72</v>
      </c>
      <c r="U2446" t="s">
        <v>65</v>
      </c>
      <c r="V2446" t="e">
        <f>_xlfn.XLOOKUP(UTILIZADAS[[#This Row],[Contacto1]],Tabla2[phone_number_dialed],Tabla2[status_name],,0)</f>
        <v>#N/A</v>
      </c>
    </row>
    <row r="2447" spans="1:22">
      <c r="A2447" t="s">
        <v>4305</v>
      </c>
      <c r="B2447" t="s">
        <v>5479</v>
      </c>
      <c r="C2447" s="4">
        <v>359328160000</v>
      </c>
      <c r="D2447" t="s">
        <v>5552</v>
      </c>
      <c r="G2447" s="174">
        <v>46143</v>
      </c>
      <c r="H2447">
        <v>62174428</v>
      </c>
      <c r="I2447">
        <v>62174428</v>
      </c>
      <c r="O2447" s="174">
        <v>46143</v>
      </c>
      <c r="S2447" t="s">
        <v>5574</v>
      </c>
      <c r="T2447" s="176" t="s">
        <v>72</v>
      </c>
      <c r="U2447" t="s">
        <v>65</v>
      </c>
      <c r="V2447" t="e">
        <f>_xlfn.XLOOKUP(UTILIZADAS[[#This Row],[Contacto1]],Tabla2[phone_number_dialed],Tabla2[status_name],,0)</f>
        <v>#N/A</v>
      </c>
    </row>
    <row r="2448" spans="1:22">
      <c r="A2448" t="s">
        <v>4305</v>
      </c>
      <c r="B2448" t="s">
        <v>5575</v>
      </c>
      <c r="C2448" s="4">
        <v>358385610000</v>
      </c>
      <c r="D2448" t="s">
        <v>5552</v>
      </c>
      <c r="G2448" s="174">
        <v>46143</v>
      </c>
      <c r="H2448">
        <v>65460412</v>
      </c>
      <c r="I2448">
        <v>65460412</v>
      </c>
      <c r="O2448" s="174">
        <v>46143</v>
      </c>
      <c r="S2448" t="s">
        <v>5576</v>
      </c>
      <c r="T2448" s="175" t="s">
        <v>72</v>
      </c>
      <c r="U2448" t="s">
        <v>65</v>
      </c>
      <c r="V2448" t="e">
        <f>_xlfn.XLOOKUP(UTILIZADAS[[#This Row],[Contacto1]],Tabla2[phone_number_dialed],Tabla2[status_name],,0)</f>
        <v>#N/A</v>
      </c>
    </row>
    <row r="2449" spans="1:22">
      <c r="A2449" t="s">
        <v>4305</v>
      </c>
      <c r="B2449" t="s">
        <v>5480</v>
      </c>
      <c r="C2449" s="4">
        <v>355379040000</v>
      </c>
      <c r="D2449" t="s">
        <v>5552</v>
      </c>
      <c r="G2449" s="174">
        <v>46143</v>
      </c>
      <c r="H2449">
        <v>63770569</v>
      </c>
      <c r="I2449">
        <v>63770569</v>
      </c>
      <c r="O2449" s="174">
        <v>46143</v>
      </c>
      <c r="S2449" t="s">
        <v>5577</v>
      </c>
      <c r="T2449" s="176" t="s">
        <v>72</v>
      </c>
      <c r="U2449" t="s">
        <v>65</v>
      </c>
      <c r="V2449" t="e">
        <f>_xlfn.XLOOKUP(UTILIZADAS[[#This Row],[Contacto1]],Tabla2[phone_number_dialed],Tabla2[status_name],,0)</f>
        <v>#N/A</v>
      </c>
    </row>
    <row r="2450" spans="1:22">
      <c r="A2450" t="s">
        <v>4305</v>
      </c>
      <c r="B2450" t="s">
        <v>1210</v>
      </c>
      <c r="C2450" s="4">
        <v>354380920000</v>
      </c>
      <c r="D2450" t="s">
        <v>5552</v>
      </c>
      <c r="G2450" s="174">
        <v>46143</v>
      </c>
      <c r="H2450">
        <v>67305396</v>
      </c>
      <c r="I2450">
        <v>67305396</v>
      </c>
      <c r="O2450" s="174">
        <v>46143</v>
      </c>
      <c r="S2450" t="s">
        <v>1211</v>
      </c>
      <c r="T2450" s="175" t="s">
        <v>72</v>
      </c>
      <c r="U2450" t="s">
        <v>65</v>
      </c>
      <c r="V2450" t="e">
        <f>_xlfn.XLOOKUP(UTILIZADAS[[#This Row],[Contacto1]],Tabla2[phone_number_dialed],Tabla2[status_name],,0)</f>
        <v>#N/A</v>
      </c>
    </row>
    <row r="2451" spans="1:22">
      <c r="A2451" t="s">
        <v>4305</v>
      </c>
      <c r="B2451" t="s">
        <v>5578</v>
      </c>
      <c r="C2451" s="4">
        <v>359379520000</v>
      </c>
      <c r="D2451" t="s">
        <v>5552</v>
      </c>
      <c r="G2451" s="174">
        <v>46143</v>
      </c>
      <c r="H2451">
        <v>63898547</v>
      </c>
      <c r="I2451">
        <v>63898547</v>
      </c>
      <c r="O2451" s="174">
        <v>46143</v>
      </c>
      <c r="S2451" t="s">
        <v>5579</v>
      </c>
      <c r="T2451" s="176" t="s">
        <v>72</v>
      </c>
      <c r="U2451" t="s">
        <v>65</v>
      </c>
      <c r="V2451" t="e">
        <f>_xlfn.XLOOKUP(UTILIZADAS[[#This Row],[Contacto1]],Tabla2[phone_number_dialed],Tabla2[status_name],,0)</f>
        <v>#N/A</v>
      </c>
    </row>
    <row r="2452" spans="1:22">
      <c r="A2452" t="s">
        <v>4305</v>
      </c>
      <c r="B2452" t="s">
        <v>5481</v>
      </c>
      <c r="C2452" s="4">
        <v>359382080000</v>
      </c>
      <c r="D2452" t="s">
        <v>5552</v>
      </c>
      <c r="G2452" s="174">
        <v>46143</v>
      </c>
      <c r="H2452">
        <v>67641259</v>
      </c>
      <c r="I2452">
        <v>67641259</v>
      </c>
      <c r="O2452" s="174">
        <v>46143</v>
      </c>
      <c r="S2452" t="s">
        <v>5580</v>
      </c>
      <c r="T2452" s="175" t="s">
        <v>72</v>
      </c>
      <c r="U2452" t="s">
        <v>65</v>
      </c>
      <c r="V2452" t="e">
        <f>_xlfn.XLOOKUP(UTILIZADAS[[#This Row],[Contacto1]],Tabla2[phone_number_dialed],Tabla2[status_name],,0)</f>
        <v>#N/A</v>
      </c>
    </row>
    <row r="2453" spans="1:22">
      <c r="A2453" t="s">
        <v>4305</v>
      </c>
      <c r="B2453" t="s">
        <v>1244</v>
      </c>
      <c r="C2453" s="4">
        <v>356378610000</v>
      </c>
      <c r="D2453" t="s">
        <v>5552</v>
      </c>
      <c r="G2453" s="174">
        <v>46143</v>
      </c>
      <c r="H2453">
        <v>64552409</v>
      </c>
      <c r="I2453">
        <v>64552409</v>
      </c>
      <c r="O2453" s="174">
        <v>46143</v>
      </c>
      <c r="S2453" t="s">
        <v>1245</v>
      </c>
      <c r="T2453" s="176" t="s">
        <v>72</v>
      </c>
      <c r="U2453" t="s">
        <v>65</v>
      </c>
      <c r="V2453" t="e">
        <f>_xlfn.XLOOKUP(UTILIZADAS[[#This Row],[Contacto1]],Tabla2[phone_number_dialed],Tabla2[status_name],,0)</f>
        <v>#N/A</v>
      </c>
    </row>
    <row r="2454" spans="1:22">
      <c r="A2454" t="s">
        <v>4305</v>
      </c>
      <c r="B2454" t="s">
        <v>5482</v>
      </c>
      <c r="C2454" s="4">
        <v>355376360000</v>
      </c>
      <c r="D2454" t="s">
        <v>5552</v>
      </c>
      <c r="G2454" s="174">
        <v>46143</v>
      </c>
      <c r="H2454">
        <v>65557585</v>
      </c>
      <c r="I2454">
        <v>65557585</v>
      </c>
      <c r="O2454" s="174">
        <v>46143</v>
      </c>
      <c r="S2454" t="s">
        <v>5581</v>
      </c>
      <c r="T2454" s="175" t="s">
        <v>72</v>
      </c>
      <c r="U2454" t="s">
        <v>65</v>
      </c>
      <c r="V2454" t="e">
        <f>_xlfn.XLOOKUP(UTILIZADAS[[#This Row],[Contacto1]],Tabla2[phone_number_dialed],Tabla2[status_name],,0)</f>
        <v>#N/A</v>
      </c>
    </row>
    <row r="2455" spans="1:22">
      <c r="A2455" t="s">
        <v>4305</v>
      </c>
      <c r="B2455" t="s">
        <v>1242</v>
      </c>
      <c r="C2455" s="4">
        <v>358381690000</v>
      </c>
      <c r="D2455" t="s">
        <v>5552</v>
      </c>
      <c r="G2455" s="174">
        <v>46143</v>
      </c>
      <c r="H2455">
        <v>67160698</v>
      </c>
      <c r="I2455">
        <v>67160698</v>
      </c>
      <c r="O2455" s="174">
        <v>46143</v>
      </c>
      <c r="S2455" t="s">
        <v>1243</v>
      </c>
      <c r="T2455" s="91" t="s">
        <v>72</v>
      </c>
      <c r="U2455" t="s">
        <v>65</v>
      </c>
      <c r="V2455" t="e">
        <f>_xlfn.XLOOKUP(UTILIZADAS[[#This Row],[Contacto1]],Tabla2[phone_number_dialed],Tabla2[status_name],,0)</f>
        <v>#N/A</v>
      </c>
    </row>
    <row r="2456" spans="1:22">
      <c r="A2456" t="s">
        <v>4305</v>
      </c>
      <c r="B2456" t="s">
        <v>5483</v>
      </c>
      <c r="C2456" s="4">
        <v>355381620000</v>
      </c>
      <c r="D2456" t="s">
        <v>5552</v>
      </c>
      <c r="G2456" s="174">
        <v>46143</v>
      </c>
      <c r="H2456">
        <v>69775401</v>
      </c>
      <c r="I2456">
        <v>69775401</v>
      </c>
      <c r="O2456" s="174">
        <v>46143</v>
      </c>
      <c r="S2456" t="s">
        <v>5582</v>
      </c>
      <c r="T2456" s="176" t="s">
        <v>72</v>
      </c>
      <c r="U2456" t="s">
        <v>65</v>
      </c>
      <c r="V2456" t="e">
        <f>_xlfn.XLOOKUP(UTILIZADAS[[#This Row],[Contacto1]],Tabla2[phone_number_dialed],Tabla2[status_name],,0)</f>
        <v>#N/A</v>
      </c>
    </row>
    <row r="2457" spans="1:22">
      <c r="A2457" t="s">
        <v>4305</v>
      </c>
      <c r="B2457" t="s">
        <v>5583</v>
      </c>
      <c r="C2457" s="4">
        <v>358379790000</v>
      </c>
      <c r="D2457" t="s">
        <v>5552</v>
      </c>
      <c r="G2457" s="174">
        <v>46143</v>
      </c>
      <c r="H2457">
        <v>62136813</v>
      </c>
      <c r="I2457">
        <v>62136813</v>
      </c>
      <c r="O2457" s="174">
        <v>46143</v>
      </c>
      <c r="S2457" t="s">
        <v>5584</v>
      </c>
      <c r="T2457" s="91" t="s">
        <v>72</v>
      </c>
      <c r="U2457" t="s">
        <v>65</v>
      </c>
      <c r="V2457" t="e">
        <f>_xlfn.XLOOKUP(UTILIZADAS[[#This Row],[Contacto1]],Tabla2[phone_number_dialed],Tabla2[status_name],,0)</f>
        <v>#N/A</v>
      </c>
    </row>
    <row r="2458" spans="1:22">
      <c r="A2458" t="s">
        <v>4305</v>
      </c>
      <c r="B2458" t="s">
        <v>5585</v>
      </c>
      <c r="C2458" s="4">
        <v>356380580000</v>
      </c>
      <c r="D2458" t="s">
        <v>5552</v>
      </c>
      <c r="G2458" s="174">
        <v>46143</v>
      </c>
      <c r="H2458">
        <v>65760187</v>
      </c>
      <c r="I2458">
        <v>65760187</v>
      </c>
      <c r="O2458" s="174">
        <v>46143</v>
      </c>
      <c r="S2458" t="s">
        <v>5586</v>
      </c>
      <c r="T2458" s="91" t="s">
        <v>72</v>
      </c>
      <c r="U2458" t="s">
        <v>65</v>
      </c>
      <c r="V2458" t="e">
        <f>_xlfn.XLOOKUP(UTILIZADAS[[#This Row],[Contacto1]],Tabla2[phone_number_dialed],Tabla2[status_name],,0)</f>
        <v>#N/A</v>
      </c>
    </row>
    <row r="2459" spans="1:22">
      <c r="A2459" t="s">
        <v>4305</v>
      </c>
      <c r="B2459" t="s">
        <v>5484</v>
      </c>
      <c r="C2459" s="4">
        <v>337076220000</v>
      </c>
      <c r="D2459" t="s">
        <v>5552</v>
      </c>
      <c r="G2459" s="174">
        <v>46143</v>
      </c>
      <c r="H2459">
        <v>60021035</v>
      </c>
      <c r="I2459">
        <v>60021035</v>
      </c>
      <c r="O2459" s="174">
        <v>46143</v>
      </c>
      <c r="S2459" t="s">
        <v>5587</v>
      </c>
      <c r="T2459" s="175" t="s">
        <v>72</v>
      </c>
      <c r="U2459" t="s">
        <v>65</v>
      </c>
      <c r="V2459" t="e">
        <f>_xlfn.XLOOKUP(UTILIZADAS[[#This Row],[Contacto1]],Tabla2[phone_number_dialed],Tabla2[status_name],,0)</f>
        <v>#N/A</v>
      </c>
    </row>
    <row r="2460" spans="1:22">
      <c r="A2460" t="s">
        <v>4305</v>
      </c>
      <c r="B2460" t="s">
        <v>5588</v>
      </c>
      <c r="C2460" s="4">
        <v>351378170000</v>
      </c>
      <c r="D2460" t="s">
        <v>5552</v>
      </c>
      <c r="F2460" s="3"/>
      <c r="G2460" s="174">
        <v>46143</v>
      </c>
      <c r="H2460">
        <v>64372879</v>
      </c>
      <c r="I2460">
        <v>64372879</v>
      </c>
      <c r="O2460" s="174">
        <v>46143</v>
      </c>
      <c r="S2460" t="s">
        <v>5589</v>
      </c>
      <c r="T2460" s="91" t="s">
        <v>72</v>
      </c>
      <c r="U2460" t="s">
        <v>65</v>
      </c>
      <c r="V2460" t="e">
        <f>_xlfn.XLOOKUP(UTILIZADAS[[#This Row],[Contacto1]],Tabla2[phone_number_dialed],Tabla2[status_name],,0)</f>
        <v>#N/A</v>
      </c>
    </row>
    <row r="2461" spans="1:22">
      <c r="A2461" t="s">
        <v>4305</v>
      </c>
      <c r="B2461" t="s">
        <v>5485</v>
      </c>
      <c r="C2461" s="4">
        <v>353372110000</v>
      </c>
      <c r="D2461" t="s">
        <v>5552</v>
      </c>
      <c r="G2461" s="174">
        <v>46143</v>
      </c>
      <c r="H2461">
        <v>65776794</v>
      </c>
      <c r="I2461">
        <v>65776794</v>
      </c>
      <c r="O2461" s="174">
        <v>46143</v>
      </c>
      <c r="S2461" t="s">
        <v>5590</v>
      </c>
      <c r="T2461" s="91" t="s">
        <v>72</v>
      </c>
      <c r="U2461" t="s">
        <v>65</v>
      </c>
      <c r="V2461" t="e">
        <f>_xlfn.XLOOKUP(UTILIZADAS[[#This Row],[Contacto1]],Tabla2[phone_number_dialed],Tabla2[status_name],,0)</f>
        <v>#N/A</v>
      </c>
    </row>
    <row r="2462" spans="1:22">
      <c r="A2462" t="s">
        <v>4305</v>
      </c>
      <c r="B2462" t="s">
        <v>1384</v>
      </c>
      <c r="C2462" s="4">
        <v>358340200000</v>
      </c>
      <c r="D2462" t="s">
        <v>5552</v>
      </c>
      <c r="G2462" s="174">
        <v>46143</v>
      </c>
      <c r="H2462">
        <v>64620677</v>
      </c>
      <c r="I2462">
        <v>64620677</v>
      </c>
      <c r="O2462" s="174">
        <v>46143</v>
      </c>
      <c r="S2462" t="s">
        <v>1385</v>
      </c>
      <c r="T2462" s="176" t="s">
        <v>72</v>
      </c>
      <c r="U2462" t="s">
        <v>65</v>
      </c>
      <c r="V2462" t="e">
        <f>_xlfn.XLOOKUP(UTILIZADAS[[#This Row],[Contacto1]],Tabla2[phone_number_dialed],Tabla2[status_name],,0)</f>
        <v>#N/A</v>
      </c>
    </row>
    <row r="2463" spans="1:22">
      <c r="A2463" t="s">
        <v>4305</v>
      </c>
      <c r="B2463" t="s">
        <v>5486</v>
      </c>
      <c r="C2463" s="4">
        <v>355370780000</v>
      </c>
      <c r="D2463" t="s">
        <v>5552</v>
      </c>
      <c r="G2463" s="174">
        <v>46143</v>
      </c>
      <c r="H2463">
        <v>65890289</v>
      </c>
      <c r="I2463">
        <v>65890289</v>
      </c>
      <c r="O2463" s="174">
        <v>46143</v>
      </c>
      <c r="S2463" t="s">
        <v>5591</v>
      </c>
      <c r="T2463" s="91" t="s">
        <v>72</v>
      </c>
      <c r="U2463" t="s">
        <v>65</v>
      </c>
      <c r="V2463" t="e">
        <f>_xlfn.XLOOKUP(UTILIZADAS[[#This Row],[Contacto1]],Tabla2[phone_number_dialed],Tabla2[status_name],,0)</f>
        <v>#N/A</v>
      </c>
    </row>
    <row r="2464" spans="1:22">
      <c r="A2464" t="s">
        <v>4305</v>
      </c>
      <c r="B2464" t="s">
        <v>5592</v>
      </c>
      <c r="C2464" s="4">
        <v>353363010000</v>
      </c>
      <c r="D2464" t="s">
        <v>5552</v>
      </c>
      <c r="G2464" s="174">
        <v>46143</v>
      </c>
      <c r="H2464">
        <v>63714496</v>
      </c>
      <c r="I2464">
        <v>63714496</v>
      </c>
      <c r="O2464" s="174">
        <v>46143</v>
      </c>
      <c r="S2464" t="s">
        <v>5593</v>
      </c>
      <c r="T2464" s="175" t="s">
        <v>72</v>
      </c>
      <c r="U2464" t="s">
        <v>65</v>
      </c>
      <c r="V2464" t="e">
        <f>_xlfn.XLOOKUP(UTILIZADAS[[#This Row],[Contacto1]],Tabla2[phone_number_dialed],Tabla2[status_name],,0)</f>
        <v>#N/A</v>
      </c>
    </row>
    <row r="2465" spans="1:22">
      <c r="A2465" t="s">
        <v>4305</v>
      </c>
      <c r="B2465" t="s">
        <v>5487</v>
      </c>
      <c r="C2465" s="4">
        <v>236003710000</v>
      </c>
      <c r="D2465" t="s">
        <v>5552</v>
      </c>
      <c r="G2465" s="174">
        <v>46143</v>
      </c>
      <c r="H2465">
        <v>66584753</v>
      </c>
      <c r="I2465">
        <v>66584753</v>
      </c>
      <c r="O2465" s="174">
        <v>46143</v>
      </c>
      <c r="S2465" t="s">
        <v>5594</v>
      </c>
      <c r="T2465" s="176" t="s">
        <v>72</v>
      </c>
      <c r="U2465" t="s">
        <v>65</v>
      </c>
      <c r="V2465" t="e">
        <f>_xlfn.XLOOKUP(UTILIZADAS[[#This Row],[Contacto1]],Tabla2[phone_number_dialed],Tabla2[status_name],,0)</f>
        <v>#N/A</v>
      </c>
    </row>
    <row r="2466" spans="1:22">
      <c r="A2466" t="s">
        <v>4305</v>
      </c>
      <c r="B2466" t="s">
        <v>553</v>
      </c>
      <c r="C2466" s="4">
        <v>358107870000</v>
      </c>
      <c r="D2466" t="s">
        <v>5552</v>
      </c>
      <c r="G2466" s="174">
        <v>46143</v>
      </c>
      <c r="H2466">
        <v>64031538</v>
      </c>
      <c r="I2466">
        <v>64031538</v>
      </c>
      <c r="O2466" s="174">
        <v>46143</v>
      </c>
      <c r="S2466" t="s">
        <v>554</v>
      </c>
      <c r="T2466" s="175" t="s">
        <v>72</v>
      </c>
      <c r="U2466" t="s">
        <v>65</v>
      </c>
      <c r="V2466" t="e">
        <f>_xlfn.XLOOKUP(UTILIZADAS[[#This Row],[Contacto1]],Tabla2[phone_number_dialed],Tabla2[status_name],,0)</f>
        <v>#N/A</v>
      </c>
    </row>
    <row r="2467" spans="1:22">
      <c r="A2467" t="s">
        <v>4305</v>
      </c>
      <c r="B2467" t="s">
        <v>5595</v>
      </c>
      <c r="C2467" s="4">
        <v>335079430000</v>
      </c>
      <c r="D2467" t="s">
        <v>5552</v>
      </c>
      <c r="G2467" s="174">
        <v>46143</v>
      </c>
      <c r="H2467">
        <v>65509516</v>
      </c>
      <c r="I2467">
        <v>65509516</v>
      </c>
      <c r="O2467" s="174">
        <v>46143</v>
      </c>
      <c r="S2467" t="s">
        <v>5596</v>
      </c>
      <c r="T2467" s="176" t="s">
        <v>72</v>
      </c>
      <c r="U2467" t="s">
        <v>65</v>
      </c>
      <c r="V2467" t="e">
        <f>_xlfn.XLOOKUP(UTILIZADAS[[#This Row],[Contacto1]],Tabla2[phone_number_dialed],Tabla2[status_name],,0)</f>
        <v>#N/A</v>
      </c>
    </row>
    <row r="2468" spans="1:22">
      <c r="A2468" t="s">
        <v>4305</v>
      </c>
      <c r="B2468" t="s">
        <v>5597</v>
      </c>
      <c r="C2468" s="4">
        <v>291027250000</v>
      </c>
      <c r="D2468" t="s">
        <v>5552</v>
      </c>
      <c r="G2468" s="174">
        <v>46143</v>
      </c>
      <c r="H2468">
        <v>68773026</v>
      </c>
      <c r="I2468">
        <v>68773026</v>
      </c>
      <c r="O2468" s="174">
        <v>46143</v>
      </c>
      <c r="S2468" t="s">
        <v>5598</v>
      </c>
      <c r="T2468" s="91" t="s">
        <v>72</v>
      </c>
      <c r="U2468" t="s">
        <v>65</v>
      </c>
      <c r="V2468" t="e">
        <f>_xlfn.XLOOKUP(UTILIZADAS[[#This Row],[Contacto1]],Tabla2[phone_number_dialed],Tabla2[status_name],,0)</f>
        <v>#N/A</v>
      </c>
    </row>
    <row r="2469" spans="1:22">
      <c r="A2469" t="s">
        <v>4305</v>
      </c>
      <c r="B2469" t="s">
        <v>5488</v>
      </c>
      <c r="C2469" s="4">
        <v>369028140000</v>
      </c>
      <c r="D2469" t="s">
        <v>5552</v>
      </c>
      <c r="G2469" s="174">
        <v>46143</v>
      </c>
      <c r="H2469">
        <v>66906426</v>
      </c>
      <c r="I2469">
        <v>66906426</v>
      </c>
      <c r="O2469" s="174">
        <v>46143</v>
      </c>
      <c r="S2469" t="s">
        <v>5599</v>
      </c>
      <c r="T2469" s="175" t="s">
        <v>72</v>
      </c>
      <c r="U2469" t="s">
        <v>2110</v>
      </c>
      <c r="V2469" t="e">
        <f>_xlfn.XLOOKUP(UTILIZADAS[[#This Row],[Contacto1]],Tabla2[phone_number_dialed],Tabla2[status_name],,0)</f>
        <v>#N/A</v>
      </c>
    </row>
    <row r="2470" spans="1:22">
      <c r="A2470" t="s">
        <v>4305</v>
      </c>
      <c r="B2470" t="s">
        <v>5600</v>
      </c>
      <c r="C2470" s="4">
        <v>332041720000</v>
      </c>
      <c r="D2470" t="s">
        <v>5552</v>
      </c>
      <c r="G2470" s="174">
        <v>46143</v>
      </c>
      <c r="H2470">
        <v>69883430</v>
      </c>
      <c r="I2470">
        <v>69883430</v>
      </c>
      <c r="O2470" s="174">
        <v>46143</v>
      </c>
      <c r="S2470" t="s">
        <v>5601</v>
      </c>
      <c r="T2470" s="176" t="s">
        <v>72</v>
      </c>
      <c r="U2470" t="s">
        <v>2110</v>
      </c>
      <c r="V2470" t="e">
        <f>_xlfn.XLOOKUP(UTILIZADAS[[#This Row],[Contacto1]],Tabla2[phone_number_dialed],Tabla2[status_name],,0)</f>
        <v>#N/A</v>
      </c>
    </row>
    <row r="2471" spans="1:22">
      <c r="A2471" t="s">
        <v>4305</v>
      </c>
      <c r="B2471" t="s">
        <v>5489</v>
      </c>
      <c r="C2471" s="4">
        <v>363027520000</v>
      </c>
      <c r="D2471" t="s">
        <v>5552</v>
      </c>
      <c r="G2471" s="174">
        <v>46143</v>
      </c>
      <c r="H2471">
        <v>66602048</v>
      </c>
      <c r="I2471">
        <v>66602048</v>
      </c>
      <c r="O2471" s="174">
        <v>46143</v>
      </c>
      <c r="S2471" t="s">
        <v>5602</v>
      </c>
      <c r="T2471" s="175" t="s">
        <v>72</v>
      </c>
      <c r="U2471" t="s">
        <v>2110</v>
      </c>
      <c r="V2471" t="e">
        <f>_xlfn.XLOOKUP(UTILIZADAS[[#This Row],[Contacto1]],Tabla2[phone_number_dialed],Tabla2[status_name],,0)</f>
        <v>#N/A</v>
      </c>
    </row>
    <row r="2472" spans="1:22">
      <c r="A2472" t="s">
        <v>4305</v>
      </c>
      <c r="B2472" t="s">
        <v>5490</v>
      </c>
      <c r="C2472" s="4">
        <v>361021890000</v>
      </c>
      <c r="D2472" t="s">
        <v>5552</v>
      </c>
      <c r="G2472" s="174">
        <v>46143</v>
      </c>
      <c r="H2472">
        <v>60604127</v>
      </c>
      <c r="I2472">
        <v>60604127</v>
      </c>
      <c r="O2472" s="174">
        <v>46143</v>
      </c>
      <c r="S2472" t="s">
        <v>5603</v>
      </c>
      <c r="T2472" s="176" t="s">
        <v>72</v>
      </c>
      <c r="U2472" t="s">
        <v>2110</v>
      </c>
      <c r="V2472" t="e">
        <f>_xlfn.XLOOKUP(UTILIZADAS[[#This Row],[Contacto1]],Tabla2[phone_number_dialed],Tabla2[status_name],,0)</f>
        <v>#N/A</v>
      </c>
    </row>
    <row r="2473" spans="1:22">
      <c r="A2473" t="s">
        <v>4305</v>
      </c>
      <c r="B2473" t="s">
        <v>5604</v>
      </c>
      <c r="C2473" s="4">
        <v>364028060000</v>
      </c>
      <c r="D2473" t="s">
        <v>5552</v>
      </c>
      <c r="G2473" s="174">
        <v>46143</v>
      </c>
      <c r="H2473">
        <v>65224649</v>
      </c>
      <c r="I2473">
        <v>65224649</v>
      </c>
      <c r="O2473" s="174">
        <v>46143</v>
      </c>
      <c r="S2473" t="s">
        <v>5605</v>
      </c>
      <c r="T2473" s="175" t="s">
        <v>72</v>
      </c>
      <c r="U2473" t="s">
        <v>2110</v>
      </c>
      <c r="V2473" t="e">
        <f>_xlfn.XLOOKUP(UTILIZADAS[[#This Row],[Contacto1]],Tabla2[phone_number_dialed],Tabla2[status_name],,0)</f>
        <v>#N/A</v>
      </c>
    </row>
    <row r="2474" spans="1:22">
      <c r="A2474" t="s">
        <v>4305</v>
      </c>
      <c r="B2474" t="s">
        <v>5606</v>
      </c>
      <c r="C2474" s="4">
        <v>363027350000</v>
      </c>
      <c r="D2474" t="s">
        <v>5552</v>
      </c>
      <c r="G2474" s="174">
        <v>46143</v>
      </c>
      <c r="H2474">
        <v>67906052</v>
      </c>
      <c r="I2474">
        <v>67906052</v>
      </c>
      <c r="O2474" s="174">
        <v>46143</v>
      </c>
      <c r="S2474" t="s">
        <v>5607</v>
      </c>
      <c r="T2474" s="176" t="s">
        <v>72</v>
      </c>
      <c r="U2474" t="s">
        <v>2110</v>
      </c>
      <c r="V2474" t="e">
        <f>_xlfn.XLOOKUP(UTILIZADAS[[#This Row],[Contacto1]],Tabla2[phone_number_dialed],Tabla2[status_name],,0)</f>
        <v>#N/A</v>
      </c>
    </row>
    <row r="2475" spans="1:22">
      <c r="A2475" t="s">
        <v>4305</v>
      </c>
      <c r="B2475" t="s">
        <v>5491</v>
      </c>
      <c r="C2475" s="4">
        <v>365024060000</v>
      </c>
      <c r="D2475" t="s">
        <v>5552</v>
      </c>
      <c r="G2475" s="174">
        <v>46143</v>
      </c>
      <c r="H2475">
        <v>61291860</v>
      </c>
      <c r="I2475">
        <v>61291860</v>
      </c>
      <c r="O2475" s="174">
        <v>46143</v>
      </c>
      <c r="S2475" t="s">
        <v>5608</v>
      </c>
      <c r="T2475" s="91" t="s">
        <v>72</v>
      </c>
      <c r="U2475" t="s">
        <v>2110</v>
      </c>
      <c r="V2475" t="e">
        <f>_xlfn.XLOOKUP(UTILIZADAS[[#This Row],[Contacto1]],Tabla2[phone_number_dialed],Tabla2[status_name],,0)</f>
        <v>#N/A</v>
      </c>
    </row>
    <row r="2476" spans="1:22">
      <c r="A2476" t="s">
        <v>4305</v>
      </c>
      <c r="B2476" t="s">
        <v>5609</v>
      </c>
      <c r="C2476" s="4">
        <v>368025350000</v>
      </c>
      <c r="D2476" t="s">
        <v>5552</v>
      </c>
      <c r="G2476" s="174">
        <v>46143</v>
      </c>
      <c r="H2476">
        <v>67797110</v>
      </c>
      <c r="I2476">
        <v>67797110</v>
      </c>
      <c r="O2476" s="174">
        <v>46143</v>
      </c>
      <c r="S2476" t="s">
        <v>5610</v>
      </c>
      <c r="T2476" s="175" t="s">
        <v>72</v>
      </c>
      <c r="U2476" t="s">
        <v>2110</v>
      </c>
      <c r="V2476" t="e">
        <f>_xlfn.XLOOKUP(UTILIZADAS[[#This Row],[Contacto1]],Tabla2[phone_number_dialed],Tabla2[status_name],,0)</f>
        <v>#N/A</v>
      </c>
    </row>
    <row r="2477" spans="1:22">
      <c r="A2477" t="s">
        <v>4305</v>
      </c>
      <c r="B2477" t="s">
        <v>5611</v>
      </c>
      <c r="C2477" s="4">
        <v>369027470000</v>
      </c>
      <c r="D2477" t="s">
        <v>5552</v>
      </c>
      <c r="G2477" s="174">
        <v>46143</v>
      </c>
      <c r="H2477">
        <v>64061725</v>
      </c>
      <c r="I2477">
        <v>64061725</v>
      </c>
      <c r="O2477" s="174">
        <v>46143</v>
      </c>
      <c r="S2477" t="s">
        <v>5612</v>
      </c>
      <c r="T2477" s="176" t="s">
        <v>72</v>
      </c>
      <c r="U2477" t="s">
        <v>2110</v>
      </c>
      <c r="V2477" t="e">
        <f>_xlfn.XLOOKUP(UTILIZADAS[[#This Row],[Contacto1]],Tabla2[phone_number_dialed],Tabla2[status_name],,0)</f>
        <v>#N/A</v>
      </c>
    </row>
    <row r="2478" spans="1:22">
      <c r="A2478" t="s">
        <v>4305</v>
      </c>
      <c r="B2478" t="s">
        <v>5613</v>
      </c>
      <c r="C2478" s="4">
        <v>363026800000</v>
      </c>
      <c r="D2478" t="s">
        <v>5552</v>
      </c>
      <c r="G2478" s="174">
        <v>46143</v>
      </c>
      <c r="H2478">
        <v>61784232</v>
      </c>
      <c r="I2478">
        <v>61784232</v>
      </c>
      <c r="O2478" s="174">
        <v>46143</v>
      </c>
      <c r="S2478" t="s">
        <v>5614</v>
      </c>
      <c r="T2478" s="91" t="s">
        <v>72</v>
      </c>
      <c r="U2478" t="s">
        <v>2110</v>
      </c>
      <c r="V2478" t="e">
        <f>_xlfn.XLOOKUP(UTILIZADAS[[#This Row],[Contacto1]],Tabla2[phone_number_dialed],Tabla2[status_name],,0)</f>
        <v>#N/A</v>
      </c>
    </row>
    <row r="2479" spans="1:22">
      <c r="A2479" t="s">
        <v>4305</v>
      </c>
      <c r="B2479" t="s">
        <v>5615</v>
      </c>
      <c r="C2479" s="4">
        <v>354380590000</v>
      </c>
      <c r="D2479" t="s">
        <v>5552</v>
      </c>
      <c r="G2479" s="174">
        <v>46143</v>
      </c>
      <c r="H2479">
        <v>66762500</v>
      </c>
      <c r="I2479">
        <v>66762500</v>
      </c>
      <c r="O2479" s="174">
        <v>46143</v>
      </c>
      <c r="S2479" t="s">
        <v>5616</v>
      </c>
      <c r="T2479" s="91" t="s">
        <v>72</v>
      </c>
      <c r="U2479" t="s">
        <v>65</v>
      </c>
      <c r="V2479" t="e">
        <f>_xlfn.XLOOKUP(UTILIZADAS[[#This Row],[Contacto1]],Tabla2[phone_number_dialed],Tabla2[status_name],,0)</f>
        <v>#N/A</v>
      </c>
    </row>
    <row r="2480" spans="1:22">
      <c r="A2480" t="s">
        <v>4305</v>
      </c>
      <c r="B2480" t="s">
        <v>5617</v>
      </c>
      <c r="C2480" s="4">
        <v>363023830000</v>
      </c>
      <c r="D2480" t="s">
        <v>5552</v>
      </c>
      <c r="G2480" s="174">
        <v>46143</v>
      </c>
      <c r="H2480">
        <v>69894739</v>
      </c>
      <c r="I2480">
        <v>69894739</v>
      </c>
      <c r="O2480" s="174">
        <v>46143</v>
      </c>
      <c r="S2480" t="s">
        <v>5618</v>
      </c>
      <c r="T2480" s="175" t="s">
        <v>72</v>
      </c>
      <c r="U2480" t="s">
        <v>65</v>
      </c>
      <c r="V2480" t="e">
        <f>_xlfn.XLOOKUP(UTILIZADAS[[#This Row],[Contacto1]],Tabla2[phone_number_dialed],Tabla2[status_name],,0)</f>
        <v>#N/A</v>
      </c>
    </row>
    <row r="2481" spans="1:22">
      <c r="A2481" t="s">
        <v>4305</v>
      </c>
      <c r="B2481" t="s">
        <v>5619</v>
      </c>
      <c r="C2481" s="4">
        <v>364022650000</v>
      </c>
      <c r="D2481" t="s">
        <v>5552</v>
      </c>
      <c r="G2481" s="174">
        <v>46143</v>
      </c>
      <c r="H2481">
        <v>69024334</v>
      </c>
      <c r="I2481">
        <v>69024334</v>
      </c>
      <c r="O2481" s="174">
        <v>46143</v>
      </c>
      <c r="S2481" t="s">
        <v>5620</v>
      </c>
      <c r="T2481" s="176" t="s">
        <v>72</v>
      </c>
      <c r="U2481" t="s">
        <v>65</v>
      </c>
      <c r="V2481" t="e">
        <f>_xlfn.XLOOKUP(UTILIZADAS[[#This Row],[Contacto1]],Tabla2[phone_number_dialed],Tabla2[status_name],,0)</f>
        <v>#N/A</v>
      </c>
    </row>
    <row r="2482" spans="1:22">
      <c r="A2482" t="s">
        <v>4305</v>
      </c>
      <c r="B2482" t="s">
        <v>5492</v>
      </c>
      <c r="C2482" s="4">
        <v>361019340000</v>
      </c>
      <c r="D2482" t="s">
        <v>5552</v>
      </c>
      <c r="G2482" s="174">
        <v>46143</v>
      </c>
      <c r="H2482">
        <v>67487033</v>
      </c>
      <c r="I2482">
        <v>67487033</v>
      </c>
      <c r="O2482" s="174">
        <v>46143</v>
      </c>
      <c r="S2482" t="s">
        <v>5621</v>
      </c>
      <c r="T2482" s="91" t="s">
        <v>72</v>
      </c>
      <c r="U2482" t="s">
        <v>65</v>
      </c>
      <c r="V2482" t="e">
        <f>_xlfn.XLOOKUP(UTILIZADAS[[#This Row],[Contacto1]],Tabla2[phone_number_dialed],Tabla2[status_name],,0)</f>
        <v>#N/A</v>
      </c>
    </row>
    <row r="2483" spans="1:22">
      <c r="A2483" t="s">
        <v>4305</v>
      </c>
      <c r="B2483" t="s">
        <v>5622</v>
      </c>
      <c r="C2483" s="4">
        <v>266042980000</v>
      </c>
      <c r="D2483" t="s">
        <v>5552</v>
      </c>
      <c r="G2483" s="174">
        <v>46143</v>
      </c>
      <c r="H2483">
        <v>67127141</v>
      </c>
      <c r="I2483">
        <v>67127141</v>
      </c>
      <c r="O2483" s="174">
        <v>46143</v>
      </c>
      <c r="S2483" t="s">
        <v>5623</v>
      </c>
      <c r="T2483" s="175" t="s">
        <v>72</v>
      </c>
      <c r="U2483" t="s">
        <v>65</v>
      </c>
      <c r="V2483" t="e">
        <f>_xlfn.XLOOKUP(UTILIZADAS[[#This Row],[Contacto1]],Tabla2[phone_number_dialed],Tabla2[status_name],,0)</f>
        <v>#N/A</v>
      </c>
    </row>
    <row r="2484" spans="1:22">
      <c r="A2484" t="s">
        <v>4305</v>
      </c>
      <c r="B2484" t="s">
        <v>5624</v>
      </c>
      <c r="C2484" s="4">
        <v>362016610000</v>
      </c>
      <c r="D2484" t="s">
        <v>5552</v>
      </c>
      <c r="G2484" s="174">
        <v>46143</v>
      </c>
      <c r="H2484">
        <v>69898517</v>
      </c>
      <c r="I2484">
        <v>69898517</v>
      </c>
      <c r="O2484" s="174">
        <v>46143</v>
      </c>
      <c r="S2484" t="s">
        <v>5625</v>
      </c>
      <c r="T2484" s="176" t="s">
        <v>72</v>
      </c>
      <c r="U2484" t="s">
        <v>65</v>
      </c>
      <c r="V2484" t="e">
        <f>_xlfn.XLOOKUP(UTILIZADAS[[#This Row],[Contacto1]],Tabla2[phone_number_dialed],Tabla2[status_name],,0)</f>
        <v>#N/A</v>
      </c>
    </row>
    <row r="2485" spans="1:22">
      <c r="A2485" t="s">
        <v>4305</v>
      </c>
      <c r="B2485" t="s">
        <v>5493</v>
      </c>
      <c r="C2485" s="4">
        <v>342317880000</v>
      </c>
      <c r="D2485" t="s">
        <v>5552</v>
      </c>
      <c r="G2485" s="174">
        <v>46143</v>
      </c>
      <c r="H2485">
        <v>68753501</v>
      </c>
      <c r="I2485">
        <v>68753501</v>
      </c>
      <c r="O2485" s="174">
        <v>46143</v>
      </c>
      <c r="S2485" t="s">
        <v>5626</v>
      </c>
      <c r="T2485" s="175" t="s">
        <v>72</v>
      </c>
      <c r="U2485" t="s">
        <v>65</v>
      </c>
      <c r="V2485" t="e">
        <f>_xlfn.XLOOKUP(UTILIZADAS[[#This Row],[Contacto1]],Tabla2[phone_number_dialed],Tabla2[status_name],,0)</f>
        <v>#N/A</v>
      </c>
    </row>
    <row r="2486" spans="1:22">
      <c r="A2486" t="s">
        <v>4305</v>
      </c>
      <c r="B2486" t="s">
        <v>5627</v>
      </c>
      <c r="C2486" s="4">
        <v>363015620000</v>
      </c>
      <c r="D2486" t="s">
        <v>5552</v>
      </c>
      <c r="G2486" s="174">
        <v>46143</v>
      </c>
      <c r="H2486">
        <v>65412360</v>
      </c>
      <c r="I2486">
        <v>65412360</v>
      </c>
      <c r="O2486" s="174">
        <v>46143</v>
      </c>
      <c r="S2486" t="s">
        <v>5628</v>
      </c>
      <c r="T2486" s="176" t="s">
        <v>72</v>
      </c>
      <c r="U2486" t="s">
        <v>65</v>
      </c>
      <c r="V2486" t="e">
        <f>_xlfn.XLOOKUP(UTILIZADAS[[#This Row],[Contacto1]],Tabla2[phone_number_dialed],Tabla2[status_name],,0)</f>
        <v>#N/A</v>
      </c>
    </row>
    <row r="2487" spans="1:22">
      <c r="A2487" t="s">
        <v>4305</v>
      </c>
      <c r="B2487" t="s">
        <v>5494</v>
      </c>
      <c r="C2487" s="4">
        <v>299014870000</v>
      </c>
      <c r="D2487" t="s">
        <v>5552</v>
      </c>
      <c r="G2487" s="174">
        <v>46143</v>
      </c>
      <c r="H2487">
        <v>66181969</v>
      </c>
      <c r="I2487">
        <v>66181969</v>
      </c>
      <c r="O2487" s="174">
        <v>46143</v>
      </c>
      <c r="S2487" t="s">
        <v>5629</v>
      </c>
      <c r="T2487" s="175" t="s">
        <v>72</v>
      </c>
      <c r="U2487" t="s">
        <v>65</v>
      </c>
      <c r="V2487" t="e">
        <f>_xlfn.XLOOKUP(UTILIZADAS[[#This Row],[Contacto1]],Tabla2[phone_number_dialed],Tabla2[status_name],,0)</f>
        <v>#N/A</v>
      </c>
    </row>
    <row r="2488" spans="1:22">
      <c r="A2488" t="s">
        <v>4305</v>
      </c>
      <c r="B2488" t="s">
        <v>4129</v>
      </c>
      <c r="C2488" s="4">
        <v>362016470000</v>
      </c>
      <c r="D2488" t="s">
        <v>5552</v>
      </c>
      <c r="G2488" s="174">
        <v>46143</v>
      </c>
      <c r="H2488">
        <v>69868393</v>
      </c>
      <c r="I2488">
        <v>69868393</v>
      </c>
      <c r="O2488" s="174">
        <v>46143</v>
      </c>
      <c r="S2488" t="s">
        <v>3660</v>
      </c>
      <c r="T2488" s="91" t="s">
        <v>72</v>
      </c>
      <c r="U2488" t="s">
        <v>65</v>
      </c>
      <c r="V2488" t="e">
        <f>_xlfn.XLOOKUP(UTILIZADAS[[#This Row],[Contacto1]],Tabla2[phone_number_dialed],Tabla2[status_name],,0)</f>
        <v>#N/A</v>
      </c>
    </row>
    <row r="2489" spans="1:22">
      <c r="A2489" t="s">
        <v>4305</v>
      </c>
      <c r="B2489" t="s">
        <v>5495</v>
      </c>
      <c r="C2489" s="4">
        <v>365012480000</v>
      </c>
      <c r="D2489" t="s">
        <v>5552</v>
      </c>
      <c r="G2489" s="174">
        <v>46143</v>
      </c>
      <c r="H2489">
        <v>68335349</v>
      </c>
      <c r="I2489">
        <v>68335349</v>
      </c>
      <c r="O2489" s="174">
        <v>46143</v>
      </c>
      <c r="S2489" t="s">
        <v>5630</v>
      </c>
      <c r="T2489" s="176" t="s">
        <v>72</v>
      </c>
      <c r="U2489" t="s">
        <v>65</v>
      </c>
      <c r="V2489" t="e">
        <f>_xlfn.XLOOKUP(UTILIZADAS[[#This Row],[Contacto1]],Tabla2[phone_number_dialed],Tabla2[status_name],,0)</f>
        <v>#N/A</v>
      </c>
    </row>
    <row r="2490" spans="1:22">
      <c r="A2490" t="s">
        <v>4305</v>
      </c>
      <c r="B2490" t="s">
        <v>5622</v>
      </c>
      <c r="C2490" s="4">
        <v>296054960000</v>
      </c>
      <c r="D2490" t="s">
        <v>5552</v>
      </c>
      <c r="G2490" s="174">
        <v>46143</v>
      </c>
      <c r="H2490">
        <v>67127141</v>
      </c>
      <c r="I2490">
        <v>67127141</v>
      </c>
      <c r="O2490" s="174">
        <v>46143</v>
      </c>
      <c r="S2490" t="s">
        <v>5623</v>
      </c>
      <c r="T2490" s="175" t="s">
        <v>72</v>
      </c>
      <c r="U2490" t="s">
        <v>65</v>
      </c>
      <c r="V2490" t="e">
        <f>_xlfn.XLOOKUP(UTILIZADAS[[#This Row],[Contacto1]],Tabla2[phone_number_dialed],Tabla2[status_name],,0)</f>
        <v>#N/A</v>
      </c>
    </row>
    <row r="2491" spans="1:22">
      <c r="A2491" t="s">
        <v>4305</v>
      </c>
      <c r="B2491" t="s">
        <v>70</v>
      </c>
      <c r="C2491" s="4">
        <v>303032830000</v>
      </c>
      <c r="D2491" t="s">
        <v>5552</v>
      </c>
      <c r="G2491" s="174">
        <v>46143</v>
      </c>
      <c r="H2491">
        <v>64701986</v>
      </c>
      <c r="I2491">
        <v>64701986</v>
      </c>
      <c r="O2491" s="174">
        <v>46143</v>
      </c>
      <c r="S2491" t="s">
        <v>71</v>
      </c>
      <c r="T2491" s="176" t="s">
        <v>72</v>
      </c>
      <c r="U2491" t="s">
        <v>65</v>
      </c>
      <c r="V2491" t="e">
        <f>_xlfn.XLOOKUP(UTILIZADAS[[#This Row],[Contacto1]],Tabla2[phone_number_dialed],Tabla2[status_name],,0)</f>
        <v>#N/A</v>
      </c>
    </row>
    <row r="2492" spans="1:22">
      <c r="A2492" t="s">
        <v>4305</v>
      </c>
      <c r="B2492" t="s">
        <v>5631</v>
      </c>
      <c r="C2492" s="4">
        <v>364010590000</v>
      </c>
      <c r="D2492" t="s">
        <v>5552</v>
      </c>
      <c r="G2492" s="174">
        <v>46143</v>
      </c>
      <c r="H2492">
        <v>69445823</v>
      </c>
      <c r="I2492">
        <v>69445823</v>
      </c>
      <c r="O2492" s="174">
        <v>46143</v>
      </c>
      <c r="S2492" t="s">
        <v>5632</v>
      </c>
      <c r="T2492" s="175" t="s">
        <v>72</v>
      </c>
      <c r="U2492" t="s">
        <v>65</v>
      </c>
      <c r="V2492" t="e">
        <f>_xlfn.XLOOKUP(UTILIZADAS[[#This Row],[Contacto1]],Tabla2[phone_number_dialed],Tabla2[status_name],,0)</f>
        <v>#N/A</v>
      </c>
    </row>
    <row r="2493" spans="1:22">
      <c r="A2493" t="s">
        <v>4305</v>
      </c>
      <c r="B2493" t="s">
        <v>5633</v>
      </c>
      <c r="C2493" s="4">
        <v>366009880000</v>
      </c>
      <c r="D2493" t="s">
        <v>5552</v>
      </c>
      <c r="G2493" s="174">
        <v>46143</v>
      </c>
      <c r="H2493">
        <v>64485055</v>
      </c>
      <c r="I2493">
        <v>64485055</v>
      </c>
      <c r="O2493" s="174">
        <v>46143</v>
      </c>
      <c r="S2493" t="s">
        <v>5634</v>
      </c>
      <c r="T2493" s="176" t="s">
        <v>72</v>
      </c>
      <c r="U2493" t="s">
        <v>65</v>
      </c>
      <c r="V2493" t="e">
        <f>_xlfn.XLOOKUP(UTILIZADAS[[#This Row],[Contacto1]],Tabla2[phone_number_dialed],Tabla2[status_name],,0)</f>
        <v>#N/A</v>
      </c>
    </row>
    <row r="2494" spans="1:22">
      <c r="A2494" t="s">
        <v>4305</v>
      </c>
      <c r="B2494" t="s">
        <v>5496</v>
      </c>
      <c r="C2494" s="4">
        <v>365009960000</v>
      </c>
      <c r="D2494" t="s">
        <v>5552</v>
      </c>
      <c r="G2494" s="174">
        <v>46143</v>
      </c>
      <c r="H2494">
        <v>62907461</v>
      </c>
      <c r="I2494">
        <v>62907461</v>
      </c>
      <c r="O2494" s="174">
        <v>46143</v>
      </c>
      <c r="S2494" t="s">
        <v>5635</v>
      </c>
      <c r="T2494" s="175" t="s">
        <v>72</v>
      </c>
      <c r="U2494" t="s">
        <v>65</v>
      </c>
      <c r="V2494" t="e">
        <f>_xlfn.XLOOKUP(UTILIZADAS[[#This Row],[Contacto1]],Tabla2[phone_number_dialed],Tabla2[status_name],,0)</f>
        <v>#N/A</v>
      </c>
    </row>
    <row r="2495" spans="1:22">
      <c r="A2495" t="s">
        <v>4305</v>
      </c>
      <c r="B2495" t="s">
        <v>118</v>
      </c>
      <c r="C2495" s="4">
        <v>223023930000</v>
      </c>
      <c r="D2495" t="s">
        <v>5552</v>
      </c>
      <c r="G2495" s="174">
        <v>46143</v>
      </c>
      <c r="H2495">
        <v>63345226</v>
      </c>
      <c r="I2495">
        <v>63345226</v>
      </c>
      <c r="O2495" s="174">
        <v>46143</v>
      </c>
      <c r="S2495" t="s">
        <v>119</v>
      </c>
      <c r="T2495" s="176" t="s">
        <v>72</v>
      </c>
      <c r="U2495" t="s">
        <v>65</v>
      </c>
      <c r="V2495" t="e">
        <f>_xlfn.XLOOKUP(UTILIZADAS[[#This Row],[Contacto1]],Tabla2[phone_number_dialed],Tabla2[status_name],,0)</f>
        <v>#N/A</v>
      </c>
    </row>
    <row r="2496" spans="1:22">
      <c r="A2496" t="s">
        <v>4305</v>
      </c>
      <c r="B2496" t="s">
        <v>5497</v>
      </c>
      <c r="C2496" s="4">
        <v>362005350000</v>
      </c>
      <c r="D2496" t="s">
        <v>5552</v>
      </c>
      <c r="G2496" s="174">
        <v>46143</v>
      </c>
      <c r="H2496">
        <v>68480165</v>
      </c>
      <c r="I2496">
        <v>68480165</v>
      </c>
      <c r="O2496" s="174">
        <v>46143</v>
      </c>
      <c r="S2496" t="s">
        <v>5636</v>
      </c>
      <c r="T2496" s="91" t="s">
        <v>72</v>
      </c>
      <c r="U2496" t="s">
        <v>65</v>
      </c>
      <c r="V2496" t="e">
        <f>_xlfn.XLOOKUP(UTILIZADAS[[#This Row],[Contacto1]],Tabla2[phone_number_dialed],Tabla2[status_name],,0)</f>
        <v>#N/A</v>
      </c>
    </row>
    <row r="2497" spans="1:22">
      <c r="A2497" t="s">
        <v>4305</v>
      </c>
      <c r="B2497" t="s">
        <v>5498</v>
      </c>
      <c r="C2497" s="4">
        <v>365008190000</v>
      </c>
      <c r="D2497" t="s">
        <v>5552</v>
      </c>
      <c r="G2497" s="174">
        <v>46143</v>
      </c>
      <c r="H2497">
        <v>62817551</v>
      </c>
      <c r="I2497">
        <v>62817551</v>
      </c>
      <c r="O2497" s="174">
        <v>46143</v>
      </c>
      <c r="S2497" t="s">
        <v>5637</v>
      </c>
      <c r="T2497" s="91" t="s">
        <v>72</v>
      </c>
      <c r="U2497" t="s">
        <v>65</v>
      </c>
      <c r="V2497" t="e">
        <f>_xlfn.XLOOKUP(UTILIZADAS[[#This Row],[Contacto1]],Tabla2[phone_number_dialed],Tabla2[status_name],,0)</f>
        <v>#N/A</v>
      </c>
    </row>
    <row r="2498" spans="1:22">
      <c r="A2498" t="s">
        <v>4305</v>
      </c>
      <c r="B2498" t="s">
        <v>5499</v>
      </c>
      <c r="C2498" s="4">
        <v>324006040000</v>
      </c>
      <c r="D2498" t="s">
        <v>5552</v>
      </c>
      <c r="G2498" s="174">
        <v>46143</v>
      </c>
      <c r="H2498">
        <v>60743499</v>
      </c>
      <c r="I2498">
        <v>60743499</v>
      </c>
      <c r="O2498" s="174">
        <v>46143</v>
      </c>
      <c r="S2498" t="s">
        <v>5638</v>
      </c>
      <c r="T2498" s="175" t="s">
        <v>72</v>
      </c>
      <c r="U2498" t="s">
        <v>65</v>
      </c>
      <c r="V2498" t="e">
        <f>_xlfn.XLOOKUP(UTILIZADAS[[#This Row],[Contacto1]],Tabla2[phone_number_dialed],Tabla2[status_name],,0)</f>
        <v>#N/A</v>
      </c>
    </row>
    <row r="2499" spans="1:22">
      <c r="A2499" t="s">
        <v>4305</v>
      </c>
      <c r="B2499" t="s">
        <v>5639</v>
      </c>
      <c r="C2499" s="4">
        <v>365005480000</v>
      </c>
      <c r="D2499" t="s">
        <v>5552</v>
      </c>
      <c r="G2499" s="174">
        <v>46143</v>
      </c>
      <c r="H2499">
        <v>63409444</v>
      </c>
      <c r="I2499">
        <v>63409444</v>
      </c>
      <c r="O2499" s="174">
        <v>46143</v>
      </c>
      <c r="S2499" t="s">
        <v>5400</v>
      </c>
      <c r="T2499" s="176" t="s">
        <v>72</v>
      </c>
      <c r="U2499" t="s">
        <v>65</v>
      </c>
      <c r="V2499" t="e">
        <f>_xlfn.XLOOKUP(UTILIZADAS[[#This Row],[Contacto1]],Tabla2[phone_number_dialed],Tabla2[status_name],,0)</f>
        <v>#N/A</v>
      </c>
    </row>
    <row r="2500" spans="1:22">
      <c r="A2500" t="s">
        <v>4305</v>
      </c>
      <c r="B2500" t="s">
        <v>5500</v>
      </c>
      <c r="C2500" s="4">
        <v>355269940000</v>
      </c>
      <c r="D2500" t="s">
        <v>5552</v>
      </c>
      <c r="G2500" s="174">
        <v>46143</v>
      </c>
      <c r="H2500">
        <v>68708240</v>
      </c>
      <c r="I2500">
        <v>68708240</v>
      </c>
      <c r="O2500" s="174">
        <v>46143</v>
      </c>
      <c r="S2500" t="s">
        <v>5640</v>
      </c>
      <c r="T2500" s="175" t="s">
        <v>72</v>
      </c>
      <c r="U2500" t="s">
        <v>65</v>
      </c>
      <c r="V2500" t="e">
        <f>_xlfn.XLOOKUP(UTILIZADAS[[#This Row],[Contacto1]],Tabla2[phone_number_dialed],Tabla2[status_name],,0)</f>
        <v>#N/A</v>
      </c>
    </row>
    <row r="2501" spans="1:22">
      <c r="A2501" t="s">
        <v>4305</v>
      </c>
      <c r="B2501" t="s">
        <v>5641</v>
      </c>
      <c r="C2501" s="4">
        <v>363002410000</v>
      </c>
      <c r="D2501" t="s">
        <v>5552</v>
      </c>
      <c r="G2501" s="174">
        <v>46143</v>
      </c>
      <c r="H2501">
        <v>63546323</v>
      </c>
      <c r="I2501">
        <v>63546323</v>
      </c>
      <c r="O2501" s="174">
        <v>46143</v>
      </c>
      <c r="S2501" t="s">
        <v>5642</v>
      </c>
      <c r="T2501" s="91" t="s">
        <v>72</v>
      </c>
      <c r="U2501" t="s">
        <v>65</v>
      </c>
      <c r="V2501" t="e">
        <f>_xlfn.XLOOKUP(UTILIZADAS[[#This Row],[Contacto1]],Tabla2[phone_number_dialed],Tabla2[status_name],,0)</f>
        <v>#N/A</v>
      </c>
    </row>
    <row r="2502" spans="1:22">
      <c r="A2502" t="s">
        <v>4305</v>
      </c>
      <c r="B2502" t="s">
        <v>5643</v>
      </c>
      <c r="C2502" s="4">
        <v>362000320000</v>
      </c>
      <c r="D2502" t="s">
        <v>5552</v>
      </c>
      <c r="G2502" s="174">
        <v>46143</v>
      </c>
      <c r="H2502">
        <v>67559848</v>
      </c>
      <c r="I2502">
        <v>67559848</v>
      </c>
      <c r="O2502" s="174">
        <v>46143</v>
      </c>
      <c r="S2502" t="s">
        <v>5644</v>
      </c>
      <c r="T2502" s="176" t="s">
        <v>72</v>
      </c>
      <c r="U2502" t="s">
        <v>65</v>
      </c>
      <c r="V2502" t="e">
        <f>_xlfn.XLOOKUP(UTILIZADAS[[#This Row],[Contacto1]],Tabla2[phone_number_dialed],Tabla2[status_name],,0)</f>
        <v>#N/A</v>
      </c>
    </row>
    <row r="2503" spans="1:22">
      <c r="A2503" t="s">
        <v>4305</v>
      </c>
      <c r="B2503" t="s">
        <v>5645</v>
      </c>
      <c r="C2503" s="4">
        <v>364043650000</v>
      </c>
      <c r="D2503" t="s">
        <v>5552</v>
      </c>
      <c r="G2503" s="174">
        <v>46143</v>
      </c>
      <c r="H2503">
        <v>62574514</v>
      </c>
      <c r="I2503" t="s">
        <v>5646</v>
      </c>
      <c r="O2503" s="174">
        <v>46143</v>
      </c>
      <c r="S2503" t="s">
        <v>5406</v>
      </c>
      <c r="T2503" s="175" t="s">
        <v>2335</v>
      </c>
      <c r="U2503" t="s">
        <v>2110</v>
      </c>
      <c r="V2503" t="e">
        <f>_xlfn.XLOOKUP(UTILIZADAS[[#This Row],[Contacto1]],Tabla2[phone_number_dialed],Tabla2[status_name],,0)</f>
        <v>#N/A</v>
      </c>
    </row>
    <row r="2504" spans="1:22">
      <c r="A2504" t="s">
        <v>4305</v>
      </c>
      <c r="B2504" t="s">
        <v>4257</v>
      </c>
      <c r="C2504" s="4">
        <v>365042850000</v>
      </c>
      <c r="D2504" t="s">
        <v>5552</v>
      </c>
      <c r="G2504" s="174">
        <v>46143</v>
      </c>
      <c r="H2504">
        <v>65599308</v>
      </c>
      <c r="I2504" t="s">
        <v>4056</v>
      </c>
      <c r="O2504" s="174">
        <v>46143</v>
      </c>
      <c r="S2504" t="s">
        <v>3910</v>
      </c>
      <c r="T2504" s="91" t="s">
        <v>2335</v>
      </c>
      <c r="U2504" t="s">
        <v>2110</v>
      </c>
      <c r="V2504" t="e">
        <f>_xlfn.XLOOKUP(UTILIZADAS[[#This Row],[Contacto1]],Tabla2[phone_number_dialed],Tabla2[status_name],,0)</f>
        <v>#N/A</v>
      </c>
    </row>
    <row r="2505" spans="1:22">
      <c r="A2505" t="s">
        <v>4305</v>
      </c>
      <c r="B2505" t="s">
        <v>5647</v>
      </c>
      <c r="C2505" s="4">
        <v>365034060000</v>
      </c>
      <c r="D2505" t="s">
        <v>5552</v>
      </c>
      <c r="G2505" s="174">
        <v>46143</v>
      </c>
      <c r="H2505">
        <v>67432631</v>
      </c>
      <c r="I2505" t="s">
        <v>5648</v>
      </c>
      <c r="O2505" s="174">
        <v>46143</v>
      </c>
      <c r="S2505" t="s">
        <v>5649</v>
      </c>
      <c r="T2505" s="176" t="s">
        <v>2335</v>
      </c>
      <c r="U2505" t="s">
        <v>2110</v>
      </c>
      <c r="V2505" t="e">
        <f>_xlfn.XLOOKUP(UTILIZADAS[[#This Row],[Contacto1]],Tabla2[phone_number_dialed],Tabla2[status_name],,0)</f>
        <v>#N/A</v>
      </c>
    </row>
    <row r="2506" spans="1:22">
      <c r="A2506" t="s">
        <v>4305</v>
      </c>
      <c r="B2506" t="s">
        <v>5501</v>
      </c>
      <c r="C2506" s="4">
        <v>364041730000</v>
      </c>
      <c r="D2506" t="s">
        <v>5552</v>
      </c>
      <c r="G2506" s="174">
        <v>46143</v>
      </c>
      <c r="H2506">
        <v>63458547</v>
      </c>
      <c r="I2506" t="s">
        <v>5650</v>
      </c>
      <c r="O2506" s="174">
        <v>46143</v>
      </c>
      <c r="S2506" t="s">
        <v>5651</v>
      </c>
      <c r="T2506" s="91" t="s">
        <v>2335</v>
      </c>
      <c r="U2506" t="s">
        <v>2110</v>
      </c>
      <c r="V2506" t="e">
        <f>_xlfn.XLOOKUP(UTILIZADAS[[#This Row],[Contacto1]],Tabla2[phone_number_dialed],Tabla2[status_name],,0)</f>
        <v>#N/A</v>
      </c>
    </row>
    <row r="2507" spans="1:22">
      <c r="A2507" t="s">
        <v>4305</v>
      </c>
      <c r="B2507" t="s">
        <v>5502</v>
      </c>
      <c r="C2507" s="4">
        <v>367040640000</v>
      </c>
      <c r="D2507" t="s">
        <v>5552</v>
      </c>
      <c r="G2507" s="174">
        <v>46143</v>
      </c>
      <c r="H2507">
        <v>61304018</v>
      </c>
      <c r="I2507" t="s">
        <v>5652</v>
      </c>
      <c r="O2507" s="174">
        <v>46143</v>
      </c>
      <c r="S2507" t="s">
        <v>5653</v>
      </c>
      <c r="T2507" s="175" t="s">
        <v>2335</v>
      </c>
      <c r="U2507" t="s">
        <v>2110</v>
      </c>
      <c r="V2507" t="e">
        <f>_xlfn.XLOOKUP(UTILIZADAS[[#This Row],[Contacto1]],Tabla2[phone_number_dialed],Tabla2[status_name],,0)</f>
        <v>#N/A</v>
      </c>
    </row>
    <row r="2508" spans="1:22">
      <c r="A2508" t="s">
        <v>4305</v>
      </c>
      <c r="B2508" t="s">
        <v>5503</v>
      </c>
      <c r="C2508" s="4">
        <v>369059490000</v>
      </c>
      <c r="D2508" t="s">
        <v>5552</v>
      </c>
      <c r="G2508" s="174">
        <v>46143</v>
      </c>
      <c r="H2508">
        <v>62803762</v>
      </c>
      <c r="I2508" t="s">
        <v>5654</v>
      </c>
      <c r="O2508" s="174">
        <v>46143</v>
      </c>
      <c r="S2508" t="s">
        <v>5403</v>
      </c>
      <c r="T2508" s="176" t="s">
        <v>2335</v>
      </c>
      <c r="U2508" t="s">
        <v>257</v>
      </c>
      <c r="V2508" t="e">
        <f>_xlfn.XLOOKUP(UTILIZADAS[[#This Row],[Contacto1]],Tabla2[phone_number_dialed],Tabla2[status_name],,0)</f>
        <v>#N/A</v>
      </c>
    </row>
    <row r="2509" spans="1:22">
      <c r="A2509" t="s">
        <v>4305</v>
      </c>
      <c r="B2509" t="s">
        <v>5504</v>
      </c>
      <c r="C2509" s="4">
        <v>369032200000</v>
      </c>
      <c r="D2509" t="s">
        <v>5552</v>
      </c>
      <c r="G2509" s="174">
        <v>46143</v>
      </c>
      <c r="H2509">
        <v>65601701</v>
      </c>
      <c r="I2509" t="s">
        <v>5655</v>
      </c>
      <c r="O2509" s="174">
        <v>46143</v>
      </c>
      <c r="S2509" t="s">
        <v>5656</v>
      </c>
      <c r="T2509" s="175" t="s">
        <v>2335</v>
      </c>
      <c r="U2509" t="s">
        <v>2110</v>
      </c>
      <c r="V2509" t="e">
        <f>_xlfn.XLOOKUP(UTILIZADAS[[#This Row],[Contacto1]],Tabla2[phone_number_dialed],Tabla2[status_name],,0)</f>
        <v>#N/A</v>
      </c>
    </row>
    <row r="2510" spans="1:22">
      <c r="A2510" t="s">
        <v>4305</v>
      </c>
      <c r="B2510" t="s">
        <v>5657</v>
      </c>
      <c r="C2510" s="4">
        <v>211019540000</v>
      </c>
      <c r="D2510" t="s">
        <v>5552</v>
      </c>
      <c r="G2510" s="174">
        <v>46143</v>
      </c>
      <c r="H2510">
        <v>67718475</v>
      </c>
      <c r="I2510" t="s">
        <v>5658</v>
      </c>
      <c r="O2510" s="174">
        <v>46143</v>
      </c>
      <c r="S2510" t="s">
        <v>5404</v>
      </c>
      <c r="T2510" s="176" t="s">
        <v>2335</v>
      </c>
      <c r="U2510" t="s">
        <v>2110</v>
      </c>
      <c r="V2510" t="e">
        <f>_xlfn.XLOOKUP(UTILIZADAS[[#This Row],[Contacto1]],Tabla2[phone_number_dialed],Tabla2[status_name],,0)</f>
        <v>#N/A</v>
      </c>
    </row>
    <row r="2511" spans="1:22">
      <c r="A2511" t="s">
        <v>4305</v>
      </c>
      <c r="B2511" t="s">
        <v>5659</v>
      </c>
      <c r="C2511" s="4">
        <v>367059430000</v>
      </c>
      <c r="D2511" t="s">
        <v>5552</v>
      </c>
      <c r="G2511" s="174">
        <v>46143</v>
      </c>
      <c r="H2511">
        <v>69105409</v>
      </c>
      <c r="I2511" t="s">
        <v>5660</v>
      </c>
      <c r="O2511" s="174">
        <v>46143</v>
      </c>
      <c r="S2511" t="s">
        <v>5401</v>
      </c>
      <c r="T2511" s="175" t="s">
        <v>2335</v>
      </c>
      <c r="U2511" t="s">
        <v>257</v>
      </c>
      <c r="V2511" t="e">
        <f>_xlfn.XLOOKUP(UTILIZADAS[[#This Row],[Contacto1]],Tabla2[phone_number_dialed],Tabla2[status_name],,0)</f>
        <v>#N/A</v>
      </c>
    </row>
    <row r="2512" spans="1:22">
      <c r="A2512" t="s">
        <v>4305</v>
      </c>
      <c r="B2512" t="s">
        <v>5661</v>
      </c>
      <c r="C2512" s="4">
        <v>361019400000</v>
      </c>
      <c r="D2512" t="s">
        <v>5552</v>
      </c>
      <c r="G2512" s="174">
        <v>46143</v>
      </c>
      <c r="H2512">
        <v>65203642</v>
      </c>
      <c r="I2512" t="s">
        <v>5662</v>
      </c>
      <c r="O2512" s="174">
        <v>46143</v>
      </c>
      <c r="S2512" t="s">
        <v>5663</v>
      </c>
      <c r="T2512" s="176" t="s">
        <v>2334</v>
      </c>
      <c r="U2512" t="s">
        <v>2110</v>
      </c>
      <c r="V2512" t="e">
        <f>_xlfn.XLOOKUP(UTILIZADAS[[#This Row],[Contacto1]],Tabla2[phone_number_dialed],Tabla2[status_name],,0)</f>
        <v>#N/A</v>
      </c>
    </row>
    <row r="2513" spans="1:22">
      <c r="A2513" t="s">
        <v>4305</v>
      </c>
      <c r="B2513" t="s">
        <v>4201</v>
      </c>
      <c r="C2513" s="4">
        <v>365028030000</v>
      </c>
      <c r="D2513" t="s">
        <v>5552</v>
      </c>
      <c r="G2513" s="174">
        <v>46143</v>
      </c>
      <c r="H2513">
        <v>62230100</v>
      </c>
      <c r="I2513" t="s">
        <v>3948</v>
      </c>
      <c r="O2513" s="174">
        <v>46143</v>
      </c>
      <c r="S2513" t="s">
        <v>3798</v>
      </c>
      <c r="T2513" s="91" t="s">
        <v>2334</v>
      </c>
      <c r="U2513" t="s">
        <v>2110</v>
      </c>
      <c r="V2513" t="e">
        <f>_xlfn.XLOOKUP(UTILIZADAS[[#This Row],[Contacto1]],Tabla2[phone_number_dialed],Tabla2[status_name],,0)</f>
        <v>#N/A</v>
      </c>
    </row>
    <row r="2514" spans="1:22">
      <c r="A2514" t="s">
        <v>4305</v>
      </c>
      <c r="B2514" t="s">
        <v>5664</v>
      </c>
      <c r="C2514" s="4">
        <v>353189440000</v>
      </c>
      <c r="D2514" t="s">
        <v>5552</v>
      </c>
      <c r="G2514" s="174">
        <v>46143</v>
      </c>
      <c r="H2514">
        <v>65006667</v>
      </c>
      <c r="I2514" t="s">
        <v>5665</v>
      </c>
      <c r="O2514" s="174">
        <v>46143</v>
      </c>
      <c r="S2514" t="s">
        <v>5666</v>
      </c>
      <c r="T2514" s="175" t="s">
        <v>2335</v>
      </c>
      <c r="U2514" t="s">
        <v>2110</v>
      </c>
      <c r="V2514" t="e">
        <f>_xlfn.XLOOKUP(UTILIZADAS[[#This Row],[Contacto1]],Tabla2[phone_number_dialed],Tabla2[status_name],,0)</f>
        <v>#N/A</v>
      </c>
    </row>
    <row r="2515" spans="1:22">
      <c r="A2515" t="s">
        <v>4305</v>
      </c>
      <c r="B2515" t="s">
        <v>5667</v>
      </c>
      <c r="C2515" s="4">
        <v>361051570000</v>
      </c>
      <c r="D2515" t="s">
        <v>5552</v>
      </c>
      <c r="G2515" s="174">
        <v>46143</v>
      </c>
      <c r="H2515">
        <v>63409444</v>
      </c>
      <c r="I2515" t="s">
        <v>5668</v>
      </c>
      <c r="O2515" s="174">
        <v>46143</v>
      </c>
      <c r="S2515" t="s">
        <v>5400</v>
      </c>
      <c r="T2515" s="176" t="s">
        <v>2335</v>
      </c>
      <c r="U2515" t="s">
        <v>2110</v>
      </c>
      <c r="V2515" t="e">
        <f>_xlfn.XLOOKUP(UTILIZADAS[[#This Row],[Contacto1]],Tabla2[phone_number_dialed],Tabla2[status_name],,0)</f>
        <v>#N/A</v>
      </c>
    </row>
    <row r="2516" spans="1:22">
      <c r="A2516" t="s">
        <v>4305</v>
      </c>
      <c r="B2516" t="s">
        <v>5505</v>
      </c>
      <c r="C2516" s="4">
        <v>369041320000</v>
      </c>
      <c r="D2516" t="s">
        <v>5552</v>
      </c>
      <c r="G2516" s="174">
        <v>46143</v>
      </c>
      <c r="H2516">
        <v>62681932</v>
      </c>
      <c r="I2516" t="s">
        <v>5669</v>
      </c>
      <c r="O2516" s="174">
        <v>46143</v>
      </c>
      <c r="S2516" t="s">
        <v>5670</v>
      </c>
      <c r="T2516" s="91" t="s">
        <v>2335</v>
      </c>
      <c r="U2516" t="s">
        <v>2110</v>
      </c>
      <c r="V2516" t="e">
        <f>_xlfn.XLOOKUP(UTILIZADAS[[#This Row],[Contacto1]],Tabla2[phone_number_dialed],Tabla2[status_name],,0)</f>
        <v>#N/A</v>
      </c>
    </row>
    <row r="2517" spans="1:22">
      <c r="A2517" t="s">
        <v>4305</v>
      </c>
      <c r="B2517" t="s">
        <v>5506</v>
      </c>
      <c r="C2517" s="4">
        <v>366038870000</v>
      </c>
      <c r="D2517" t="s">
        <v>5552</v>
      </c>
      <c r="G2517" s="174">
        <v>46143</v>
      </c>
      <c r="H2517">
        <v>62640774</v>
      </c>
      <c r="I2517" t="s">
        <v>5671</v>
      </c>
      <c r="O2517" s="174">
        <v>46143</v>
      </c>
      <c r="S2517" t="s">
        <v>5405</v>
      </c>
      <c r="T2517" s="175" t="s">
        <v>2334</v>
      </c>
      <c r="U2517" t="s">
        <v>2110</v>
      </c>
      <c r="V2517" t="e">
        <f>_xlfn.XLOOKUP(UTILIZADAS[[#This Row],[Contacto1]],Tabla2[phone_number_dialed],Tabla2[status_name],,0)</f>
        <v>#N/A</v>
      </c>
    </row>
    <row r="2518" spans="1:22">
      <c r="A2518" t="s">
        <v>4305</v>
      </c>
      <c r="B2518" t="s">
        <v>5507</v>
      </c>
      <c r="C2518" s="4">
        <v>366035900000</v>
      </c>
      <c r="D2518" t="s">
        <v>5552</v>
      </c>
      <c r="G2518" s="174">
        <v>46143</v>
      </c>
      <c r="H2518">
        <v>67204526</v>
      </c>
      <c r="I2518" t="s">
        <v>5672</v>
      </c>
      <c r="O2518" s="174">
        <v>46143</v>
      </c>
      <c r="S2518" t="s">
        <v>5673</v>
      </c>
      <c r="T2518" s="176" t="s">
        <v>2334</v>
      </c>
      <c r="U2518" t="s">
        <v>2110</v>
      </c>
      <c r="V2518" t="e">
        <f>_xlfn.XLOOKUP(UTILIZADAS[[#This Row],[Contacto1]],Tabla2[phone_number_dialed],Tabla2[status_name],,0)</f>
        <v>#N/A</v>
      </c>
    </row>
    <row r="2519" spans="1:22">
      <c r="A2519" t="s">
        <v>4305</v>
      </c>
      <c r="B2519" t="s">
        <v>5674</v>
      </c>
      <c r="C2519" s="4">
        <v>361040250000</v>
      </c>
      <c r="D2519" t="s">
        <v>5552</v>
      </c>
      <c r="G2519" s="174">
        <v>46143</v>
      </c>
      <c r="H2519">
        <v>65178520</v>
      </c>
      <c r="I2519" t="s">
        <v>5675</v>
      </c>
      <c r="O2519" s="174">
        <v>46143</v>
      </c>
      <c r="S2519" t="s">
        <v>5676</v>
      </c>
      <c r="T2519" s="175" t="s">
        <v>2334</v>
      </c>
      <c r="U2519" t="s">
        <v>2110</v>
      </c>
      <c r="V2519" t="e">
        <f>_xlfn.XLOOKUP(UTILIZADAS[[#This Row],[Contacto1]],Tabla2[phone_number_dialed],Tabla2[status_name],,0)</f>
        <v>#N/A</v>
      </c>
    </row>
    <row r="2520" spans="1:22">
      <c r="A2520" t="s">
        <v>4305</v>
      </c>
      <c r="B2520" t="s">
        <v>5508</v>
      </c>
      <c r="C2520" s="4">
        <v>365034080000</v>
      </c>
      <c r="D2520" t="s">
        <v>5552</v>
      </c>
      <c r="G2520" s="174">
        <v>46143</v>
      </c>
      <c r="H2520">
        <v>69906674</v>
      </c>
      <c r="I2520" t="s">
        <v>5677</v>
      </c>
      <c r="O2520" s="174">
        <v>46143</v>
      </c>
      <c r="S2520" t="s">
        <v>5678</v>
      </c>
      <c r="T2520" s="176" t="s">
        <v>2334</v>
      </c>
      <c r="U2520" t="s">
        <v>2110</v>
      </c>
      <c r="V2520" t="e">
        <f>_xlfn.XLOOKUP(UTILIZADAS[[#This Row],[Contacto1]],Tabla2[phone_number_dialed],Tabla2[status_name],,0)</f>
        <v>#N/A</v>
      </c>
    </row>
    <row r="2521" spans="1:22">
      <c r="A2521" t="s">
        <v>4305</v>
      </c>
      <c r="B2521" t="s">
        <v>5509</v>
      </c>
      <c r="C2521" s="4">
        <v>369048170000</v>
      </c>
      <c r="D2521" t="s">
        <v>5552</v>
      </c>
      <c r="G2521" s="174">
        <v>46143</v>
      </c>
      <c r="H2521">
        <v>68082827</v>
      </c>
      <c r="I2521" t="s">
        <v>5679</v>
      </c>
      <c r="O2521" s="174">
        <v>46143</v>
      </c>
      <c r="S2521" t="s">
        <v>5680</v>
      </c>
      <c r="T2521" s="175" t="s">
        <v>2334</v>
      </c>
      <c r="U2521" t="s">
        <v>2110</v>
      </c>
      <c r="V2521" t="e">
        <f>_xlfn.XLOOKUP(UTILIZADAS[[#This Row],[Contacto1]],Tabla2[phone_number_dialed],Tabla2[status_name],,0)</f>
        <v>#N/A</v>
      </c>
    </row>
    <row r="2522" spans="1:22">
      <c r="A2522" t="s">
        <v>4305</v>
      </c>
      <c r="B2522" t="s">
        <v>5510</v>
      </c>
      <c r="C2522" s="4">
        <v>205048650000</v>
      </c>
      <c r="D2522" t="s">
        <v>5552</v>
      </c>
      <c r="G2522" s="174">
        <v>46143</v>
      </c>
      <c r="H2522">
        <v>66360712</v>
      </c>
      <c r="I2522" t="s">
        <v>5681</v>
      </c>
      <c r="O2522" s="174">
        <v>46143</v>
      </c>
      <c r="S2522" t="s">
        <v>5682</v>
      </c>
      <c r="T2522" s="91" t="s">
        <v>2334</v>
      </c>
      <c r="U2522" t="s">
        <v>2110</v>
      </c>
      <c r="V2522" t="e">
        <f>_xlfn.XLOOKUP(UTILIZADAS[[#This Row],[Contacto1]],Tabla2[phone_number_dialed],Tabla2[status_name],,0)</f>
        <v>#N/A</v>
      </c>
    </row>
    <row r="2523" spans="1:22">
      <c r="A2523" t="s">
        <v>4305</v>
      </c>
      <c r="B2523" t="s">
        <v>2285</v>
      </c>
      <c r="C2523" s="4">
        <v>364036870000</v>
      </c>
      <c r="D2523" t="s">
        <v>5552</v>
      </c>
      <c r="G2523" s="174">
        <v>46143</v>
      </c>
      <c r="H2523">
        <v>66399201</v>
      </c>
      <c r="I2523" t="s">
        <v>4004</v>
      </c>
      <c r="O2523" s="174">
        <v>46143</v>
      </c>
      <c r="S2523" t="s">
        <v>4880</v>
      </c>
      <c r="T2523" s="176" t="s">
        <v>2334</v>
      </c>
      <c r="U2523" t="s">
        <v>2110</v>
      </c>
      <c r="V2523" t="e">
        <f>_xlfn.XLOOKUP(UTILIZADAS[[#This Row],[Contacto1]],Tabla2[phone_number_dialed],Tabla2[status_name],,0)</f>
        <v>#N/A</v>
      </c>
    </row>
    <row r="2524" spans="1:22">
      <c r="A2524" t="s">
        <v>4305</v>
      </c>
      <c r="B2524" t="s">
        <v>4213</v>
      </c>
      <c r="C2524" s="4">
        <v>366014750000</v>
      </c>
      <c r="D2524" t="s">
        <v>5552</v>
      </c>
      <c r="G2524" s="174">
        <v>46143</v>
      </c>
      <c r="H2524">
        <v>67361909</v>
      </c>
      <c r="I2524" t="s">
        <v>3978</v>
      </c>
      <c r="O2524" s="174">
        <v>46143</v>
      </c>
      <c r="S2524" t="s">
        <v>3829</v>
      </c>
      <c r="T2524" s="175" t="s">
        <v>2334</v>
      </c>
      <c r="U2524" t="s">
        <v>2110</v>
      </c>
      <c r="V2524" t="e">
        <f>_xlfn.XLOOKUP(UTILIZADAS[[#This Row],[Contacto1]],Tabla2[phone_number_dialed],Tabla2[status_name],,0)</f>
        <v>#N/A</v>
      </c>
    </row>
    <row r="2525" spans="1:22">
      <c r="A2525" t="s">
        <v>4305</v>
      </c>
      <c r="B2525" t="s">
        <v>5511</v>
      </c>
      <c r="C2525" s="4">
        <v>163032260000</v>
      </c>
      <c r="D2525" t="s">
        <v>5552</v>
      </c>
      <c r="G2525" s="174">
        <v>46143</v>
      </c>
      <c r="H2525">
        <v>66738847</v>
      </c>
      <c r="I2525" t="s">
        <v>5683</v>
      </c>
      <c r="O2525" s="174">
        <v>46143</v>
      </c>
      <c r="S2525" t="s">
        <v>5684</v>
      </c>
      <c r="T2525" s="91" t="s">
        <v>2334</v>
      </c>
      <c r="U2525" t="s">
        <v>2110</v>
      </c>
      <c r="V2525" t="e">
        <f>_xlfn.XLOOKUP(UTILIZADAS[[#This Row],[Contacto1]],Tabla2[phone_number_dialed],Tabla2[status_name],,0)</f>
        <v>#N/A</v>
      </c>
    </row>
    <row r="2526" spans="1:22">
      <c r="A2526" t="s">
        <v>4305</v>
      </c>
      <c r="B2526" t="s">
        <v>5685</v>
      </c>
      <c r="C2526" s="4">
        <v>367036960000</v>
      </c>
      <c r="D2526" t="s">
        <v>5552</v>
      </c>
      <c r="G2526" s="174">
        <v>46143</v>
      </c>
      <c r="H2526">
        <v>66545518</v>
      </c>
      <c r="I2526" t="s">
        <v>5686</v>
      </c>
      <c r="O2526" s="174">
        <v>46143</v>
      </c>
      <c r="S2526" t="s">
        <v>5687</v>
      </c>
      <c r="T2526" s="176" t="s">
        <v>2334</v>
      </c>
      <c r="U2526" t="s">
        <v>2110</v>
      </c>
      <c r="V2526" t="e">
        <f>_xlfn.XLOOKUP(UTILIZADAS[[#This Row],[Contacto1]],Tabla2[phone_number_dialed],Tabla2[status_name],,0)</f>
        <v>#N/A</v>
      </c>
    </row>
    <row r="2527" spans="1:22">
      <c r="A2527" t="s">
        <v>4305</v>
      </c>
      <c r="B2527" t="s">
        <v>5512</v>
      </c>
      <c r="C2527" s="4">
        <v>362036320000</v>
      </c>
      <c r="D2527" t="s">
        <v>5552</v>
      </c>
      <c r="G2527" s="174">
        <v>46143</v>
      </c>
      <c r="H2527">
        <v>62152237</v>
      </c>
      <c r="I2527" t="s">
        <v>5688</v>
      </c>
      <c r="O2527" s="174">
        <v>46143</v>
      </c>
      <c r="S2527" t="s">
        <v>5689</v>
      </c>
      <c r="T2527" s="175" t="s">
        <v>2334</v>
      </c>
      <c r="U2527" t="s">
        <v>2110</v>
      </c>
      <c r="V2527" t="e">
        <f>_xlfn.XLOOKUP(UTILIZADAS[[#This Row],[Contacto1]],Tabla2[phone_number_dialed],Tabla2[status_name],,0)</f>
        <v>#N/A</v>
      </c>
    </row>
    <row r="2528" spans="1:22">
      <c r="A2528" t="s">
        <v>4305</v>
      </c>
      <c r="B2528" t="s">
        <v>5513</v>
      </c>
      <c r="C2528" s="4">
        <v>151012580000</v>
      </c>
      <c r="D2528" t="s">
        <v>5552</v>
      </c>
      <c r="G2528" s="174">
        <v>46143</v>
      </c>
      <c r="H2528">
        <v>61224975</v>
      </c>
      <c r="I2528" t="s">
        <v>5690</v>
      </c>
      <c r="O2528" s="174">
        <v>46143</v>
      </c>
      <c r="S2528" t="s">
        <v>5691</v>
      </c>
      <c r="T2528" s="91" t="s">
        <v>2334</v>
      </c>
      <c r="U2528" t="s">
        <v>2110</v>
      </c>
      <c r="V2528" t="e">
        <f>_xlfn.XLOOKUP(UTILIZADAS[[#This Row],[Contacto1]],Tabla2[phone_number_dialed],Tabla2[status_name],,0)</f>
        <v>#N/A</v>
      </c>
    </row>
    <row r="2529" spans="1:22">
      <c r="A2529" t="s">
        <v>4305</v>
      </c>
      <c r="B2529" t="s">
        <v>5514</v>
      </c>
      <c r="C2529" s="4">
        <v>152071270000</v>
      </c>
      <c r="D2529" t="s">
        <v>5552</v>
      </c>
      <c r="G2529" s="174">
        <v>46143</v>
      </c>
      <c r="H2529">
        <v>66634767</v>
      </c>
      <c r="I2529" t="s">
        <v>5692</v>
      </c>
      <c r="O2529" s="174">
        <v>46143</v>
      </c>
      <c r="S2529" t="s">
        <v>4285</v>
      </c>
      <c r="T2529" s="176" t="s">
        <v>2335</v>
      </c>
      <c r="U2529" t="s">
        <v>257</v>
      </c>
      <c r="V2529" t="e">
        <f>_xlfn.XLOOKUP(UTILIZADAS[[#This Row],[Contacto1]],Tabla2[phone_number_dialed],Tabla2[status_name],,0)</f>
        <v>#N/A</v>
      </c>
    </row>
    <row r="2530" spans="1:22">
      <c r="A2530" t="s">
        <v>4305</v>
      </c>
      <c r="B2530" t="s">
        <v>5515</v>
      </c>
      <c r="C2530" s="4">
        <v>362041610000</v>
      </c>
      <c r="D2530" t="s">
        <v>5552</v>
      </c>
      <c r="G2530" s="174">
        <v>46143</v>
      </c>
      <c r="H2530">
        <v>67890109</v>
      </c>
      <c r="I2530" t="s">
        <v>5693</v>
      </c>
      <c r="O2530" s="174">
        <v>46143</v>
      </c>
      <c r="S2530" t="s">
        <v>5694</v>
      </c>
      <c r="T2530" s="175" t="s">
        <v>2335</v>
      </c>
      <c r="U2530" t="s">
        <v>2110</v>
      </c>
      <c r="V2530" t="e">
        <f>_xlfn.XLOOKUP(UTILIZADAS[[#This Row],[Contacto1]],Tabla2[phone_number_dialed],Tabla2[status_name],,0)</f>
        <v>#N/A</v>
      </c>
    </row>
    <row r="2531" spans="1:22">
      <c r="A2531" t="s">
        <v>4305</v>
      </c>
      <c r="B2531" t="s">
        <v>5516</v>
      </c>
      <c r="C2531" s="4">
        <v>335311880000</v>
      </c>
      <c r="D2531" t="s">
        <v>5552</v>
      </c>
      <c r="G2531" s="174">
        <v>46143</v>
      </c>
      <c r="H2531">
        <v>67390388</v>
      </c>
      <c r="I2531" t="s">
        <v>5695</v>
      </c>
      <c r="O2531" s="174">
        <v>46143</v>
      </c>
      <c r="S2531" t="s">
        <v>5696</v>
      </c>
      <c r="T2531" s="176" t="s">
        <v>2335</v>
      </c>
      <c r="U2531" t="s">
        <v>2110</v>
      </c>
      <c r="V2531" t="e">
        <f>_xlfn.XLOOKUP(UTILIZADAS[[#This Row],[Contacto1]],Tabla2[phone_number_dialed],Tabla2[status_name],,0)</f>
        <v>#N/A</v>
      </c>
    </row>
    <row r="2532" spans="1:22">
      <c r="A2532" t="s">
        <v>4305</v>
      </c>
      <c r="B2532" t="s">
        <v>4212</v>
      </c>
      <c r="C2532" s="4">
        <v>362033460000</v>
      </c>
      <c r="D2532" t="s">
        <v>5552</v>
      </c>
      <c r="G2532" s="174">
        <v>46143</v>
      </c>
      <c r="H2532">
        <v>64160500</v>
      </c>
      <c r="I2532" t="s">
        <v>3977</v>
      </c>
      <c r="O2532" s="174">
        <v>46143</v>
      </c>
      <c r="S2532" t="s">
        <v>3828</v>
      </c>
      <c r="T2532" s="91" t="s">
        <v>2335</v>
      </c>
      <c r="U2532" t="s">
        <v>2110</v>
      </c>
      <c r="V2532" t="e">
        <f>_xlfn.XLOOKUP(UTILIZADAS[[#This Row],[Contacto1]],Tabla2[phone_number_dialed],Tabla2[status_name],,0)</f>
        <v>#N/A</v>
      </c>
    </row>
    <row r="2533" spans="1:22">
      <c r="A2533" t="s">
        <v>4305</v>
      </c>
      <c r="B2533" t="s">
        <v>5517</v>
      </c>
      <c r="C2533" s="4">
        <v>369054560000</v>
      </c>
      <c r="D2533" t="s">
        <v>5552</v>
      </c>
      <c r="G2533" s="174">
        <v>46143</v>
      </c>
      <c r="H2533">
        <v>65135836</v>
      </c>
      <c r="I2533" t="s">
        <v>5697</v>
      </c>
      <c r="O2533" s="174">
        <v>46143</v>
      </c>
      <c r="S2533" t="s">
        <v>5698</v>
      </c>
      <c r="T2533" s="175" t="s">
        <v>2335</v>
      </c>
      <c r="U2533" t="s">
        <v>2110</v>
      </c>
      <c r="V2533" t="e">
        <f>_xlfn.XLOOKUP(UTILIZADAS[[#This Row],[Contacto1]],Tabla2[phone_number_dialed],Tabla2[status_name],,0)</f>
        <v>#N/A</v>
      </c>
    </row>
    <row r="2534" spans="1:22">
      <c r="A2534" t="s">
        <v>4305</v>
      </c>
      <c r="B2534" t="s">
        <v>5518</v>
      </c>
      <c r="C2534" s="4">
        <v>201032510000</v>
      </c>
      <c r="D2534" t="s">
        <v>5552</v>
      </c>
      <c r="G2534" s="174">
        <v>46143</v>
      </c>
      <c r="H2534">
        <v>65354420</v>
      </c>
      <c r="I2534" t="s">
        <v>5699</v>
      </c>
      <c r="O2534" s="174">
        <v>46143</v>
      </c>
      <c r="S2534" t="s">
        <v>5700</v>
      </c>
      <c r="T2534" s="176" t="s">
        <v>2335</v>
      </c>
      <c r="U2534" t="s">
        <v>2110</v>
      </c>
      <c r="V2534" t="e">
        <f>_xlfn.XLOOKUP(UTILIZADAS[[#This Row],[Contacto1]],Tabla2[phone_number_dialed],Tabla2[status_name],,0)</f>
        <v>#N/A</v>
      </c>
    </row>
    <row r="2535" spans="1:22">
      <c r="A2535" t="s">
        <v>4305</v>
      </c>
      <c r="B2535" t="s">
        <v>5701</v>
      </c>
      <c r="C2535" s="4">
        <v>354051170000</v>
      </c>
      <c r="D2535" t="s">
        <v>5552</v>
      </c>
      <c r="G2535" s="174">
        <v>46143</v>
      </c>
      <c r="H2535">
        <v>66147450</v>
      </c>
      <c r="I2535" t="s">
        <v>5702</v>
      </c>
      <c r="O2535" s="174">
        <v>46143</v>
      </c>
      <c r="S2535" t="s">
        <v>5703</v>
      </c>
      <c r="T2535" s="175" t="s">
        <v>2335</v>
      </c>
      <c r="U2535" t="s">
        <v>2110</v>
      </c>
      <c r="V2535" t="e">
        <f>_xlfn.XLOOKUP(UTILIZADAS[[#This Row],[Contacto1]],Tabla2[phone_number_dialed],Tabla2[status_name],,0)</f>
        <v>#N/A</v>
      </c>
    </row>
    <row r="2536" spans="1:22">
      <c r="A2536" t="s">
        <v>4305</v>
      </c>
      <c r="B2536" t="s">
        <v>5519</v>
      </c>
      <c r="C2536" s="4">
        <v>319057820000</v>
      </c>
      <c r="D2536" t="s">
        <v>5552</v>
      </c>
      <c r="G2536" s="174">
        <v>46143</v>
      </c>
      <c r="H2536">
        <v>69821812</v>
      </c>
      <c r="I2536" t="s">
        <v>5704</v>
      </c>
      <c r="O2536" s="174">
        <v>46143</v>
      </c>
      <c r="S2536" t="s">
        <v>5705</v>
      </c>
      <c r="T2536" s="91" t="s">
        <v>2335</v>
      </c>
      <c r="U2536" t="s">
        <v>2110</v>
      </c>
      <c r="V2536" t="e">
        <f>_xlfn.XLOOKUP(UTILIZADAS[[#This Row],[Contacto1]],Tabla2[phone_number_dialed],Tabla2[status_name],,0)</f>
        <v>#N/A</v>
      </c>
    </row>
    <row r="2537" spans="1:22">
      <c r="A2537" t="s">
        <v>4305</v>
      </c>
      <c r="B2537" t="s">
        <v>5520</v>
      </c>
      <c r="C2537" s="4">
        <v>800519570000</v>
      </c>
      <c r="D2537" t="s">
        <v>5552</v>
      </c>
      <c r="G2537" s="174">
        <v>46143</v>
      </c>
      <c r="H2537">
        <v>67096607</v>
      </c>
      <c r="I2537" t="s">
        <v>5706</v>
      </c>
      <c r="O2537" s="174">
        <v>46143</v>
      </c>
      <c r="S2537" t="s">
        <v>5707</v>
      </c>
      <c r="T2537" s="176" t="s">
        <v>2335</v>
      </c>
      <c r="U2537" t="s">
        <v>2110</v>
      </c>
      <c r="V2537" t="e">
        <f>_xlfn.XLOOKUP(UTILIZADAS[[#This Row],[Contacto1]],Tabla2[phone_number_dialed],Tabla2[status_name],,0)</f>
        <v>#N/A</v>
      </c>
    </row>
    <row r="2538" spans="1:22">
      <c r="A2538" t="s">
        <v>4305</v>
      </c>
      <c r="B2538" t="s">
        <v>5521</v>
      </c>
      <c r="C2538" s="4">
        <v>364031810000</v>
      </c>
      <c r="D2538" t="s">
        <v>5552</v>
      </c>
      <c r="G2538" s="174">
        <v>46143</v>
      </c>
      <c r="H2538">
        <v>63834896</v>
      </c>
      <c r="I2538" t="s">
        <v>5708</v>
      </c>
      <c r="O2538" s="174">
        <v>46143</v>
      </c>
      <c r="S2538" t="s">
        <v>5709</v>
      </c>
      <c r="T2538" s="175" t="s">
        <v>2335</v>
      </c>
      <c r="U2538" t="s">
        <v>2110</v>
      </c>
      <c r="V2538" t="e">
        <f>_xlfn.XLOOKUP(UTILIZADAS[[#This Row],[Contacto1]],Tabla2[phone_number_dialed],Tabla2[status_name],,0)</f>
        <v>#N/A</v>
      </c>
    </row>
    <row r="2539" spans="1:22">
      <c r="A2539" t="s">
        <v>4305</v>
      </c>
      <c r="B2539" t="s">
        <v>5522</v>
      </c>
      <c r="C2539" s="4">
        <v>354353650000</v>
      </c>
      <c r="D2539" t="s">
        <v>5552</v>
      </c>
      <c r="G2539" s="174">
        <v>46143</v>
      </c>
      <c r="H2539">
        <v>63111314</v>
      </c>
      <c r="I2539" t="s">
        <v>5710</v>
      </c>
      <c r="O2539" s="174">
        <v>46143</v>
      </c>
      <c r="S2539" t="s">
        <v>5711</v>
      </c>
      <c r="T2539" s="176" t="s">
        <v>2335</v>
      </c>
      <c r="U2539" t="s">
        <v>2110</v>
      </c>
      <c r="V2539" t="e">
        <f>_xlfn.XLOOKUP(UTILIZADAS[[#This Row],[Contacto1]],Tabla2[phone_number_dialed],Tabla2[status_name],,0)</f>
        <v>#N/A</v>
      </c>
    </row>
    <row r="2540" spans="1:22">
      <c r="A2540" t="s">
        <v>4305</v>
      </c>
      <c r="B2540" t="s">
        <v>5712</v>
      </c>
      <c r="C2540" s="4">
        <v>365054640000</v>
      </c>
      <c r="D2540" t="s">
        <v>5552</v>
      </c>
      <c r="G2540" s="174">
        <v>46143</v>
      </c>
      <c r="H2540">
        <v>67394334</v>
      </c>
      <c r="I2540" t="s">
        <v>5713</v>
      </c>
      <c r="O2540" s="174">
        <v>46143</v>
      </c>
      <c r="S2540" t="s">
        <v>5714</v>
      </c>
      <c r="T2540" s="91" t="s">
        <v>2335</v>
      </c>
      <c r="U2540" t="s">
        <v>2110</v>
      </c>
      <c r="V2540" t="e">
        <f>_xlfn.XLOOKUP(UTILIZADAS[[#This Row],[Contacto1]],Tabla2[phone_number_dialed],Tabla2[status_name],,0)</f>
        <v>#N/A</v>
      </c>
    </row>
    <row r="2541" spans="1:22">
      <c r="A2541" t="s">
        <v>4305</v>
      </c>
      <c r="B2541" t="s">
        <v>5523</v>
      </c>
      <c r="C2541" s="4">
        <v>364051680000</v>
      </c>
      <c r="D2541" t="s">
        <v>5552</v>
      </c>
      <c r="G2541" s="174">
        <v>46143</v>
      </c>
      <c r="H2541">
        <v>67934508</v>
      </c>
      <c r="I2541" t="s">
        <v>5715</v>
      </c>
      <c r="O2541" s="174">
        <v>46143</v>
      </c>
      <c r="S2541" t="s">
        <v>5716</v>
      </c>
      <c r="T2541" s="175" t="s">
        <v>2335</v>
      </c>
      <c r="U2541" t="s">
        <v>257</v>
      </c>
      <c r="V2541" t="e">
        <f>_xlfn.XLOOKUP(UTILIZADAS[[#This Row],[Contacto1]],Tabla2[phone_number_dialed],Tabla2[status_name],,0)</f>
        <v>#N/A</v>
      </c>
    </row>
    <row r="2542" spans="1:22">
      <c r="A2542" t="s">
        <v>4305</v>
      </c>
      <c r="B2542" t="s">
        <v>5717</v>
      </c>
      <c r="C2542" s="4">
        <v>367047480000</v>
      </c>
      <c r="D2542" t="s">
        <v>5552</v>
      </c>
      <c r="G2542" s="174">
        <v>46143</v>
      </c>
      <c r="H2542">
        <v>69651279</v>
      </c>
      <c r="I2542" t="s">
        <v>5718</v>
      </c>
      <c r="O2542" s="174">
        <v>46143</v>
      </c>
      <c r="S2542" t="s">
        <v>5719</v>
      </c>
      <c r="T2542" s="176" t="s">
        <v>2335</v>
      </c>
      <c r="U2542" t="s">
        <v>257</v>
      </c>
      <c r="V2542" t="e">
        <f>_xlfn.XLOOKUP(UTILIZADAS[[#This Row],[Contacto1]],Tabla2[phone_number_dialed],Tabla2[status_name],,0)</f>
        <v>#N/A</v>
      </c>
    </row>
    <row r="2543" spans="1:22">
      <c r="A2543" t="s">
        <v>4305</v>
      </c>
      <c r="B2543" t="s">
        <v>5720</v>
      </c>
      <c r="C2543" s="4">
        <v>276050450000</v>
      </c>
      <c r="D2543" t="s">
        <v>5552</v>
      </c>
      <c r="G2543" s="174">
        <v>46143</v>
      </c>
      <c r="H2543">
        <v>69912701</v>
      </c>
      <c r="I2543" t="s">
        <v>5721</v>
      </c>
      <c r="O2543" s="174">
        <v>46143</v>
      </c>
      <c r="S2543" t="s">
        <v>4283</v>
      </c>
      <c r="T2543" s="91" t="s">
        <v>2335</v>
      </c>
      <c r="U2543" t="s">
        <v>257</v>
      </c>
      <c r="V2543" t="e">
        <f>_xlfn.XLOOKUP(UTILIZADAS[[#This Row],[Contacto1]],Tabla2[phone_number_dialed],Tabla2[status_name],,0)</f>
        <v>#N/A</v>
      </c>
    </row>
    <row r="2544" spans="1:22">
      <c r="A2544" t="s">
        <v>4305</v>
      </c>
      <c r="B2544" t="s">
        <v>5722</v>
      </c>
      <c r="C2544" s="4">
        <v>361070940000</v>
      </c>
      <c r="D2544" t="s">
        <v>5552</v>
      </c>
      <c r="G2544" s="174">
        <v>46143</v>
      </c>
      <c r="H2544">
        <v>63335052</v>
      </c>
      <c r="I2544" t="s">
        <v>5723</v>
      </c>
      <c r="O2544" s="174">
        <v>46143</v>
      </c>
      <c r="S2544" t="s">
        <v>5724</v>
      </c>
      <c r="T2544" s="175" t="s">
        <v>2335</v>
      </c>
      <c r="U2544" t="s">
        <v>257</v>
      </c>
      <c r="V2544" t="e">
        <f>_xlfn.XLOOKUP(UTILIZADAS[[#This Row],[Contacto1]],Tabla2[phone_number_dialed],Tabla2[status_name],,0)</f>
        <v>#N/A</v>
      </c>
    </row>
    <row r="2545" spans="1:22">
      <c r="A2545" t="s">
        <v>4305</v>
      </c>
      <c r="B2545" t="s">
        <v>5725</v>
      </c>
      <c r="C2545" s="4">
        <v>361064850000</v>
      </c>
      <c r="D2545" t="s">
        <v>5552</v>
      </c>
      <c r="G2545" s="174">
        <v>46143</v>
      </c>
      <c r="H2545">
        <v>69529199</v>
      </c>
      <c r="I2545" t="s">
        <v>5726</v>
      </c>
      <c r="O2545" s="174">
        <v>46143</v>
      </c>
      <c r="S2545" t="s">
        <v>5727</v>
      </c>
      <c r="T2545" s="91" t="s">
        <v>2335</v>
      </c>
      <c r="U2545" t="s">
        <v>257</v>
      </c>
      <c r="V2545" t="e">
        <f>_xlfn.XLOOKUP(UTILIZADAS[[#This Row],[Contacto1]],Tabla2[phone_number_dialed],Tabla2[status_name],,0)</f>
        <v>#N/A</v>
      </c>
    </row>
    <row r="2546" spans="1:22">
      <c r="A2546" t="s">
        <v>4305</v>
      </c>
      <c r="B2546" t="s">
        <v>5524</v>
      </c>
      <c r="C2546" s="4">
        <v>363070380000</v>
      </c>
      <c r="D2546" t="s">
        <v>5552</v>
      </c>
      <c r="G2546" s="174">
        <v>46143</v>
      </c>
      <c r="H2546">
        <v>61473926</v>
      </c>
      <c r="I2546" t="s">
        <v>5728</v>
      </c>
      <c r="O2546" s="174">
        <v>46143</v>
      </c>
      <c r="S2546" t="s">
        <v>5729</v>
      </c>
      <c r="T2546" s="176" t="s">
        <v>2335</v>
      </c>
      <c r="U2546" t="s">
        <v>257</v>
      </c>
      <c r="V2546" t="e">
        <f>_xlfn.XLOOKUP(UTILIZADAS[[#This Row],[Contacto1]],Tabla2[phone_number_dialed],Tabla2[status_name],,0)</f>
        <v>#N/A</v>
      </c>
    </row>
    <row r="2547" spans="1:22">
      <c r="A2547" t="s">
        <v>4305</v>
      </c>
      <c r="B2547" t="s">
        <v>5730</v>
      </c>
      <c r="C2547" s="4">
        <v>364079110000</v>
      </c>
      <c r="D2547" t="s">
        <v>5552</v>
      </c>
      <c r="G2547" s="174">
        <v>46143</v>
      </c>
      <c r="H2547">
        <v>67593113</v>
      </c>
      <c r="I2547" t="s">
        <v>5731</v>
      </c>
      <c r="O2547" s="174">
        <v>46143</v>
      </c>
      <c r="S2547" t="s">
        <v>5732</v>
      </c>
      <c r="T2547" s="175" t="s">
        <v>2335</v>
      </c>
      <c r="U2547" t="s">
        <v>257</v>
      </c>
      <c r="V2547" t="e">
        <f>_xlfn.XLOOKUP(UTILIZADAS[[#This Row],[Contacto1]],Tabla2[phone_number_dialed],Tabla2[status_name],,0)</f>
        <v>#N/A</v>
      </c>
    </row>
    <row r="2548" spans="1:22">
      <c r="A2548" t="s">
        <v>4305</v>
      </c>
      <c r="B2548" t="s">
        <v>5345</v>
      </c>
      <c r="C2548" s="4">
        <v>368065090000</v>
      </c>
      <c r="D2548" t="s">
        <v>5552</v>
      </c>
      <c r="G2548" s="174">
        <v>46143</v>
      </c>
      <c r="H2548">
        <v>69830388</v>
      </c>
      <c r="I2548" t="s">
        <v>5733</v>
      </c>
      <c r="O2548" s="174">
        <v>46143</v>
      </c>
      <c r="S2548" t="s">
        <v>4286</v>
      </c>
      <c r="T2548" s="176" t="s">
        <v>2335</v>
      </c>
      <c r="U2548" t="s">
        <v>257</v>
      </c>
      <c r="V2548" t="e">
        <f>_xlfn.XLOOKUP(UTILIZADAS[[#This Row],[Contacto1]],Tabla2[phone_number_dialed],Tabla2[status_name],,0)</f>
        <v>#N/A</v>
      </c>
    </row>
    <row r="2549" spans="1:22">
      <c r="A2549" t="s">
        <v>4305</v>
      </c>
      <c r="B2549" t="s">
        <v>5526</v>
      </c>
      <c r="C2549" s="4">
        <v>369081120000</v>
      </c>
      <c r="D2549" t="s">
        <v>5552</v>
      </c>
      <c r="G2549" s="174">
        <v>46143</v>
      </c>
      <c r="H2549">
        <v>63409444</v>
      </c>
      <c r="I2549" t="s">
        <v>5668</v>
      </c>
      <c r="O2549" s="174">
        <v>46143</v>
      </c>
      <c r="S2549" t="s">
        <v>5400</v>
      </c>
      <c r="T2549" s="175" t="s">
        <v>2335</v>
      </c>
      <c r="U2549" t="s">
        <v>257</v>
      </c>
      <c r="V2549" t="e">
        <f>_xlfn.XLOOKUP(UTILIZADAS[[#This Row],[Contacto1]],Tabla2[phone_number_dialed],Tabla2[status_name],,0)</f>
        <v>#N/A</v>
      </c>
    </row>
    <row r="2550" spans="1:22">
      <c r="A2550" t="s">
        <v>4305</v>
      </c>
      <c r="B2550" t="s">
        <v>5525</v>
      </c>
      <c r="C2550" s="4">
        <v>365066770000</v>
      </c>
      <c r="D2550" t="s">
        <v>5552</v>
      </c>
      <c r="G2550" s="174">
        <v>46143</v>
      </c>
      <c r="H2550">
        <v>66989955</v>
      </c>
      <c r="I2550" t="s">
        <v>5734</v>
      </c>
      <c r="O2550" s="174">
        <v>46143</v>
      </c>
      <c r="S2550" t="s">
        <v>5735</v>
      </c>
      <c r="T2550" s="91" t="s">
        <v>2335</v>
      </c>
      <c r="U2550" t="s">
        <v>257</v>
      </c>
      <c r="V2550" t="e">
        <f>_xlfn.XLOOKUP(UTILIZADAS[[#This Row],[Contacto1]],Tabla2[phone_number_dialed],Tabla2[status_name],,0)</f>
        <v>#N/A</v>
      </c>
    </row>
    <row r="2551" spans="1:22">
      <c r="A2551" t="s">
        <v>4305</v>
      </c>
      <c r="B2551" t="s">
        <v>5736</v>
      </c>
      <c r="C2551" s="4">
        <v>359269130000</v>
      </c>
      <c r="D2551" t="s">
        <v>5552</v>
      </c>
      <c r="G2551" s="174">
        <v>46143</v>
      </c>
      <c r="H2551">
        <v>67924034</v>
      </c>
      <c r="I2551" t="s">
        <v>5737</v>
      </c>
      <c r="O2551" s="174">
        <v>46143</v>
      </c>
      <c r="S2551" t="s">
        <v>5738</v>
      </c>
      <c r="T2551" s="91" t="s">
        <v>2334</v>
      </c>
      <c r="U2551" t="s">
        <v>257</v>
      </c>
      <c r="V2551" t="e">
        <f>_xlfn.XLOOKUP(UTILIZADAS[[#This Row],[Contacto1]],Tabla2[phone_number_dialed],Tabla2[status_name],,0)</f>
        <v>#N/A</v>
      </c>
    </row>
    <row r="2552" spans="1:22">
      <c r="A2552" t="s">
        <v>4305</v>
      </c>
      <c r="B2552" t="s">
        <v>4731</v>
      </c>
      <c r="C2552" s="4">
        <v>367071610000</v>
      </c>
      <c r="D2552" t="s">
        <v>5552</v>
      </c>
      <c r="G2552" s="174">
        <v>46143</v>
      </c>
      <c r="H2552">
        <v>65224736</v>
      </c>
      <c r="I2552" t="s">
        <v>5739</v>
      </c>
      <c r="O2552" s="174">
        <v>46143</v>
      </c>
      <c r="S2552" t="s">
        <v>4287</v>
      </c>
      <c r="T2552" s="91" t="s">
        <v>2334</v>
      </c>
      <c r="U2552" t="s">
        <v>257</v>
      </c>
      <c r="V2552" t="e">
        <f>_xlfn.XLOOKUP(UTILIZADAS[[#This Row],[Contacto1]],Tabla2[phone_number_dialed],Tabla2[status_name],,0)</f>
        <v>#N/A</v>
      </c>
    </row>
    <row r="2553" spans="1:22">
      <c r="A2553" t="s">
        <v>4305</v>
      </c>
      <c r="B2553" t="s">
        <v>5740</v>
      </c>
      <c r="C2553" s="4">
        <v>313029860000</v>
      </c>
      <c r="D2553" t="s">
        <v>5552</v>
      </c>
      <c r="G2553" s="174">
        <v>46143</v>
      </c>
      <c r="H2553">
        <v>65160603</v>
      </c>
      <c r="I2553" t="s">
        <v>5741</v>
      </c>
      <c r="O2553" s="174">
        <v>46143</v>
      </c>
      <c r="S2553" t="s">
        <v>5742</v>
      </c>
      <c r="T2553" s="176" t="s">
        <v>2334</v>
      </c>
      <c r="U2553" t="s">
        <v>257</v>
      </c>
      <c r="V2553" t="e">
        <f>_xlfn.XLOOKUP(UTILIZADAS[[#This Row],[Contacto1]],Tabla2[phone_number_dialed],Tabla2[status_name],,0)</f>
        <v>#N/A</v>
      </c>
    </row>
    <row r="2554" spans="1:22">
      <c r="A2554" t="s">
        <v>4305</v>
      </c>
      <c r="B2554" t="s">
        <v>5527</v>
      </c>
      <c r="C2554" s="4">
        <v>368091560000</v>
      </c>
      <c r="D2554" t="s">
        <v>5552</v>
      </c>
      <c r="G2554" s="174">
        <v>46143</v>
      </c>
      <c r="H2554">
        <v>69859847</v>
      </c>
      <c r="I2554" t="s">
        <v>5743</v>
      </c>
      <c r="O2554" s="174">
        <v>46143</v>
      </c>
      <c r="S2554" t="s">
        <v>5744</v>
      </c>
      <c r="T2554" s="91" t="s">
        <v>2334</v>
      </c>
      <c r="U2554" t="s">
        <v>2109</v>
      </c>
      <c r="V2554" t="e">
        <f>_xlfn.XLOOKUP(UTILIZADAS[[#This Row],[Contacto1]],Tabla2[phone_number_dialed],Tabla2[status_name],,0)</f>
        <v>#N/A</v>
      </c>
    </row>
    <row r="2555" spans="1:22">
      <c r="A2555" t="s">
        <v>4305</v>
      </c>
      <c r="B2555" t="s">
        <v>5528</v>
      </c>
      <c r="C2555" s="4">
        <v>365081640000</v>
      </c>
      <c r="D2555" t="s">
        <v>5552</v>
      </c>
      <c r="G2555" s="174">
        <v>46143</v>
      </c>
      <c r="H2555">
        <v>67247767</v>
      </c>
      <c r="I2555" t="s">
        <v>5745</v>
      </c>
      <c r="O2555" s="174">
        <v>46143</v>
      </c>
      <c r="S2555" t="s">
        <v>5746</v>
      </c>
      <c r="T2555" s="175" t="s">
        <v>2334</v>
      </c>
      <c r="U2555" t="s">
        <v>2109</v>
      </c>
      <c r="V2555" t="e">
        <f>_xlfn.XLOOKUP(UTILIZADAS[[#This Row],[Contacto1]],Tabla2[phone_number_dialed],Tabla2[status_name],,0)</f>
        <v>#N/A</v>
      </c>
    </row>
    <row r="2556" spans="1:22">
      <c r="A2556" t="s">
        <v>4305</v>
      </c>
      <c r="B2556" t="s">
        <v>5529</v>
      </c>
      <c r="C2556" s="4">
        <v>368072120000</v>
      </c>
      <c r="D2556" t="s">
        <v>5552</v>
      </c>
      <c r="G2556" s="174">
        <v>46143</v>
      </c>
      <c r="H2556">
        <v>63004038</v>
      </c>
      <c r="I2556" t="s">
        <v>5747</v>
      </c>
      <c r="O2556" s="174">
        <v>46143</v>
      </c>
      <c r="S2556" t="s">
        <v>5748</v>
      </c>
      <c r="T2556" s="176" t="s">
        <v>2334</v>
      </c>
      <c r="U2556" t="s">
        <v>257</v>
      </c>
      <c r="V2556" t="e">
        <f>_xlfn.XLOOKUP(UTILIZADAS[[#This Row],[Contacto1]],Tabla2[phone_number_dialed],Tabla2[status_name],,0)</f>
        <v>#N/A</v>
      </c>
    </row>
    <row r="2557" spans="1:22">
      <c r="A2557" t="s">
        <v>4305</v>
      </c>
      <c r="B2557" t="s">
        <v>4489</v>
      </c>
      <c r="C2557" s="4">
        <v>366073630000</v>
      </c>
      <c r="D2557" t="s">
        <v>5552</v>
      </c>
      <c r="G2557" s="174">
        <v>46143</v>
      </c>
      <c r="H2557">
        <v>62888335</v>
      </c>
      <c r="I2557" t="s">
        <v>5749</v>
      </c>
      <c r="O2557" s="174">
        <v>46143</v>
      </c>
      <c r="S2557" t="s">
        <v>4288</v>
      </c>
      <c r="T2557" s="175" t="s">
        <v>2334</v>
      </c>
      <c r="U2557" t="s">
        <v>257</v>
      </c>
      <c r="V2557" t="e">
        <f>_xlfn.XLOOKUP(UTILIZADAS[[#This Row],[Contacto1]],Tabla2[phone_number_dialed],Tabla2[status_name],,0)</f>
        <v>#N/A</v>
      </c>
    </row>
    <row r="2558" spans="1:22">
      <c r="A2558" t="s">
        <v>4305</v>
      </c>
      <c r="B2558" t="s">
        <v>5121</v>
      </c>
      <c r="C2558" s="4">
        <v>365072000000</v>
      </c>
      <c r="D2558" t="s">
        <v>5552</v>
      </c>
      <c r="G2558" s="174">
        <v>46143</v>
      </c>
      <c r="H2558">
        <v>67886376</v>
      </c>
      <c r="I2558" t="s">
        <v>5750</v>
      </c>
      <c r="O2558" s="174">
        <v>46143</v>
      </c>
      <c r="S2558" t="s">
        <v>4289</v>
      </c>
      <c r="T2558" s="176" t="s">
        <v>2334</v>
      </c>
      <c r="U2558" t="s">
        <v>257</v>
      </c>
      <c r="V2558" t="e">
        <f>_xlfn.XLOOKUP(UTILIZADAS[[#This Row],[Contacto1]],Tabla2[phone_number_dialed],Tabla2[status_name],,0)</f>
        <v>#N/A</v>
      </c>
    </row>
    <row r="2559" spans="1:22">
      <c r="A2559" t="s">
        <v>4305</v>
      </c>
      <c r="B2559" t="s">
        <v>4842</v>
      </c>
      <c r="C2559" s="4">
        <v>361074360000</v>
      </c>
      <c r="D2559" t="s">
        <v>5552</v>
      </c>
      <c r="G2559" s="174">
        <v>46143</v>
      </c>
      <c r="H2559">
        <v>66047682</v>
      </c>
      <c r="I2559" t="s">
        <v>5751</v>
      </c>
      <c r="O2559" s="174">
        <v>46143</v>
      </c>
      <c r="S2559" t="s">
        <v>4290</v>
      </c>
      <c r="T2559" s="175" t="s">
        <v>2334</v>
      </c>
      <c r="U2559" t="s">
        <v>2109</v>
      </c>
      <c r="V2559" t="e">
        <f>_xlfn.XLOOKUP(UTILIZADAS[[#This Row],[Contacto1]],Tabla2[phone_number_dialed],Tabla2[status_name],,0)</f>
        <v>#N/A</v>
      </c>
    </row>
    <row r="2560" spans="1:22">
      <c r="A2560" t="s">
        <v>4305</v>
      </c>
      <c r="B2560" t="s">
        <v>5752</v>
      </c>
      <c r="C2560" s="4">
        <v>361066190000</v>
      </c>
      <c r="D2560" t="s">
        <v>5552</v>
      </c>
      <c r="G2560" s="174">
        <v>46143</v>
      </c>
      <c r="H2560">
        <v>60991112</v>
      </c>
      <c r="I2560" t="s">
        <v>5753</v>
      </c>
      <c r="O2560" s="174">
        <v>46143</v>
      </c>
      <c r="S2560" t="s">
        <v>5754</v>
      </c>
      <c r="T2560" s="176" t="s">
        <v>2334</v>
      </c>
      <c r="U2560" t="s">
        <v>257</v>
      </c>
      <c r="V2560" t="e">
        <f>_xlfn.XLOOKUP(UTILIZADAS[[#This Row],[Contacto1]],Tabla2[phone_number_dialed],Tabla2[status_name],,0)</f>
        <v>#N/A</v>
      </c>
    </row>
    <row r="2561" spans="1:22">
      <c r="A2561" t="s">
        <v>4305</v>
      </c>
      <c r="B2561" t="s">
        <v>5755</v>
      </c>
      <c r="C2561" s="4">
        <v>367089020000</v>
      </c>
      <c r="D2561" t="s">
        <v>5552</v>
      </c>
      <c r="G2561" s="174">
        <v>46143</v>
      </c>
      <c r="H2561">
        <v>67718075</v>
      </c>
      <c r="I2561" t="s">
        <v>5756</v>
      </c>
      <c r="O2561" s="174">
        <v>46143</v>
      </c>
      <c r="S2561" t="s">
        <v>5757</v>
      </c>
      <c r="T2561" s="91" t="s">
        <v>2334</v>
      </c>
      <c r="U2561" t="s">
        <v>257</v>
      </c>
      <c r="V2561" t="e">
        <f>_xlfn.XLOOKUP(UTILIZADAS[[#This Row],[Contacto1]],Tabla2[phone_number_dialed],Tabla2[status_name],,0)</f>
        <v>#N/A</v>
      </c>
    </row>
    <row r="2562" spans="1:22">
      <c r="A2562" t="s">
        <v>4305</v>
      </c>
      <c r="B2562" t="s">
        <v>5530</v>
      </c>
      <c r="C2562" s="4">
        <v>368062990000</v>
      </c>
      <c r="D2562" t="s">
        <v>5552</v>
      </c>
      <c r="G2562" s="174">
        <v>46143</v>
      </c>
      <c r="H2562">
        <v>69380005</v>
      </c>
      <c r="I2562" t="s">
        <v>5758</v>
      </c>
      <c r="O2562" s="174">
        <v>46143</v>
      </c>
      <c r="S2562" t="s">
        <v>5759</v>
      </c>
      <c r="T2562" s="91" t="s">
        <v>2334</v>
      </c>
      <c r="U2562" t="s">
        <v>257</v>
      </c>
      <c r="V2562" t="e">
        <f>_xlfn.XLOOKUP(UTILIZADAS[[#This Row],[Contacto1]],Tabla2[phone_number_dialed],Tabla2[status_name],,0)</f>
        <v>#N/A</v>
      </c>
    </row>
    <row r="2563" spans="1:22">
      <c r="A2563" t="s">
        <v>4305</v>
      </c>
      <c r="B2563" t="s">
        <v>5760</v>
      </c>
      <c r="C2563" s="4">
        <v>362058290000</v>
      </c>
      <c r="D2563" t="s">
        <v>5552</v>
      </c>
      <c r="G2563" s="174">
        <v>46143</v>
      </c>
      <c r="H2563">
        <v>61412627</v>
      </c>
      <c r="I2563" t="s">
        <v>5761</v>
      </c>
      <c r="O2563" s="174">
        <v>46143</v>
      </c>
      <c r="S2563" t="s">
        <v>5762</v>
      </c>
      <c r="T2563" s="175" t="s">
        <v>2334</v>
      </c>
      <c r="U2563" t="s">
        <v>257</v>
      </c>
      <c r="V2563" t="e">
        <f>_xlfn.XLOOKUP(UTILIZADAS[[#This Row],[Contacto1]],Tabla2[phone_number_dialed],Tabla2[status_name],,0)</f>
        <v>#N/A</v>
      </c>
    </row>
    <row r="2564" spans="1:22">
      <c r="A2564" t="s">
        <v>4305</v>
      </c>
      <c r="B2564" t="s">
        <v>5531</v>
      </c>
      <c r="C2564" s="4">
        <v>303029540000</v>
      </c>
      <c r="D2564" t="s">
        <v>5552</v>
      </c>
      <c r="G2564" s="174">
        <v>46143</v>
      </c>
      <c r="H2564">
        <v>62992687</v>
      </c>
      <c r="I2564" t="s">
        <v>5763</v>
      </c>
      <c r="O2564" s="174">
        <v>46143</v>
      </c>
      <c r="S2564" t="s">
        <v>5764</v>
      </c>
      <c r="T2564" s="91" t="s">
        <v>2334</v>
      </c>
      <c r="U2564" t="s">
        <v>257</v>
      </c>
      <c r="V2564" t="e">
        <f>_xlfn.XLOOKUP(UTILIZADAS[[#This Row],[Contacto1]],Tabla2[phone_number_dialed],Tabla2[status_name],,0)</f>
        <v>#N/A</v>
      </c>
    </row>
    <row r="2565" spans="1:22">
      <c r="A2565" t="s">
        <v>4305</v>
      </c>
      <c r="B2565" t="s">
        <v>5765</v>
      </c>
      <c r="C2565" s="4">
        <v>361078550000</v>
      </c>
      <c r="D2565" t="s">
        <v>5552</v>
      </c>
      <c r="G2565" s="174">
        <v>46143</v>
      </c>
      <c r="H2565">
        <v>65150698</v>
      </c>
      <c r="I2565" t="s">
        <v>5766</v>
      </c>
      <c r="O2565" s="174">
        <v>46143</v>
      </c>
      <c r="S2565" t="s">
        <v>5767</v>
      </c>
      <c r="T2565" s="176" t="s">
        <v>2334</v>
      </c>
      <c r="U2565" t="s">
        <v>257</v>
      </c>
      <c r="V2565" t="e">
        <f>_xlfn.XLOOKUP(UTILIZADAS[[#This Row],[Contacto1]],Tabla2[phone_number_dialed],Tabla2[status_name],,0)</f>
        <v>#N/A</v>
      </c>
    </row>
    <row r="2566" spans="1:22">
      <c r="A2566" t="s">
        <v>4305</v>
      </c>
      <c r="B2566" t="s">
        <v>5768</v>
      </c>
      <c r="C2566" s="4">
        <v>345067800000</v>
      </c>
      <c r="D2566" t="s">
        <v>5552</v>
      </c>
      <c r="G2566" s="174">
        <v>46143</v>
      </c>
      <c r="H2566">
        <v>69893047</v>
      </c>
      <c r="I2566" t="s">
        <v>5769</v>
      </c>
      <c r="O2566" s="174">
        <v>46143</v>
      </c>
      <c r="S2566" t="s">
        <v>5770</v>
      </c>
      <c r="T2566" s="175" t="s">
        <v>2334</v>
      </c>
      <c r="U2566" t="s">
        <v>257</v>
      </c>
      <c r="V2566" t="e">
        <f>_xlfn.XLOOKUP(UTILIZADAS[[#This Row],[Contacto1]],Tabla2[phone_number_dialed],Tabla2[status_name],,0)</f>
        <v>#N/A</v>
      </c>
    </row>
    <row r="2567" spans="1:22">
      <c r="A2567" t="s">
        <v>4305</v>
      </c>
      <c r="B2567" t="s">
        <v>5532</v>
      </c>
      <c r="C2567" s="4">
        <v>364024490000</v>
      </c>
      <c r="D2567" t="s">
        <v>5552</v>
      </c>
      <c r="G2567" s="174">
        <v>46143</v>
      </c>
      <c r="H2567">
        <v>67949643</v>
      </c>
      <c r="I2567" t="s">
        <v>5771</v>
      </c>
      <c r="O2567" s="174">
        <v>46143</v>
      </c>
      <c r="S2567" t="s">
        <v>5772</v>
      </c>
      <c r="T2567" s="176" t="s">
        <v>2334</v>
      </c>
      <c r="U2567" t="s">
        <v>257</v>
      </c>
      <c r="V2567" t="e">
        <f>_xlfn.XLOOKUP(UTILIZADAS[[#This Row],[Contacto1]],Tabla2[phone_number_dialed],Tabla2[status_name],,0)</f>
        <v>#N/A</v>
      </c>
    </row>
    <row r="2568" spans="1:22">
      <c r="A2568" t="s">
        <v>4305</v>
      </c>
      <c r="B2568" t="s">
        <v>5773</v>
      </c>
      <c r="C2568" s="4">
        <v>365063560000</v>
      </c>
      <c r="D2568" t="s">
        <v>5552</v>
      </c>
      <c r="G2568" s="174">
        <v>46143</v>
      </c>
      <c r="H2568">
        <v>65146869</v>
      </c>
      <c r="I2568" t="s">
        <v>5774</v>
      </c>
      <c r="O2568" s="174">
        <v>46143</v>
      </c>
      <c r="S2568" t="s">
        <v>5775</v>
      </c>
      <c r="T2568" s="175" t="s">
        <v>2334</v>
      </c>
      <c r="U2568" t="s">
        <v>257</v>
      </c>
      <c r="V2568" t="e">
        <f>_xlfn.XLOOKUP(UTILIZADAS[[#This Row],[Contacto1]],Tabla2[phone_number_dialed],Tabla2[status_name],,0)</f>
        <v>#N/A</v>
      </c>
    </row>
    <row r="2569" spans="1:22">
      <c r="A2569" t="s">
        <v>4305</v>
      </c>
      <c r="B2569" t="s">
        <v>5533</v>
      </c>
      <c r="C2569" s="4">
        <v>361089760000</v>
      </c>
      <c r="D2569" t="s">
        <v>5552</v>
      </c>
      <c r="G2569" s="174">
        <v>46143</v>
      </c>
      <c r="H2569">
        <v>69606150</v>
      </c>
      <c r="I2569" t="s">
        <v>5776</v>
      </c>
      <c r="O2569" s="174">
        <v>46143</v>
      </c>
      <c r="S2569" t="s">
        <v>5777</v>
      </c>
      <c r="T2569" s="176" t="s">
        <v>2334</v>
      </c>
      <c r="U2569" t="s">
        <v>2109</v>
      </c>
      <c r="V2569" t="e">
        <f>_xlfn.XLOOKUP(UTILIZADAS[[#This Row],[Contacto1]],Tabla2[phone_number_dialed],Tabla2[status_name],,0)</f>
        <v>#N/A</v>
      </c>
    </row>
    <row r="2570" spans="1:22">
      <c r="A2570" t="s">
        <v>4305</v>
      </c>
      <c r="B2570" t="s">
        <v>5778</v>
      </c>
      <c r="C2570" s="4">
        <v>368079300000</v>
      </c>
      <c r="D2570" t="s">
        <v>5552</v>
      </c>
      <c r="G2570" s="174">
        <v>46143</v>
      </c>
      <c r="H2570">
        <v>65160638</v>
      </c>
      <c r="I2570" t="s">
        <v>5779</v>
      </c>
      <c r="O2570" s="174">
        <v>46143</v>
      </c>
      <c r="S2570" t="s">
        <v>5780</v>
      </c>
      <c r="T2570" s="175" t="s">
        <v>2334</v>
      </c>
      <c r="U2570" t="s">
        <v>257</v>
      </c>
      <c r="V2570" t="e">
        <f>_xlfn.XLOOKUP(UTILIZADAS[[#This Row],[Contacto1]],Tabla2[phone_number_dialed],Tabla2[status_name],,0)</f>
        <v>#N/A</v>
      </c>
    </row>
    <row r="2571" spans="1:22">
      <c r="A2571" t="s">
        <v>4305</v>
      </c>
      <c r="B2571" t="s">
        <v>5534</v>
      </c>
      <c r="C2571" s="4">
        <v>211026230000</v>
      </c>
      <c r="D2571" t="s">
        <v>5552</v>
      </c>
      <c r="G2571" s="174">
        <v>46143</v>
      </c>
      <c r="H2571">
        <v>62893011</v>
      </c>
      <c r="I2571" t="s">
        <v>5781</v>
      </c>
      <c r="O2571" s="174">
        <v>46143</v>
      </c>
      <c r="S2571" t="s">
        <v>5782</v>
      </c>
      <c r="T2571" s="91" t="s">
        <v>2334</v>
      </c>
      <c r="U2571" t="s">
        <v>257</v>
      </c>
      <c r="V2571" t="e">
        <f>_xlfn.XLOOKUP(UTILIZADAS[[#This Row],[Contacto1]],Tabla2[phone_number_dialed],Tabla2[status_name],,0)</f>
        <v>#N/A</v>
      </c>
    </row>
    <row r="2572" spans="1:22">
      <c r="A2572" t="s">
        <v>4305</v>
      </c>
      <c r="B2572" t="s">
        <v>5783</v>
      </c>
      <c r="C2572" s="4">
        <v>364090680000</v>
      </c>
      <c r="D2572" t="s">
        <v>5552</v>
      </c>
      <c r="G2572" s="174">
        <v>46143</v>
      </c>
      <c r="H2572">
        <v>68483630</v>
      </c>
      <c r="I2572" t="s">
        <v>5784</v>
      </c>
      <c r="O2572" s="174">
        <v>46143</v>
      </c>
      <c r="S2572" t="s">
        <v>5785</v>
      </c>
      <c r="T2572" s="91" t="s">
        <v>2334</v>
      </c>
      <c r="U2572" t="s">
        <v>2109</v>
      </c>
      <c r="V2572" t="e">
        <f>_xlfn.XLOOKUP(UTILIZADAS[[#This Row],[Contacto1]],Tabla2[phone_number_dialed],Tabla2[status_name],,0)</f>
        <v>#N/A</v>
      </c>
    </row>
    <row r="2573" spans="1:22">
      <c r="A2573" t="s">
        <v>4305</v>
      </c>
      <c r="B2573" t="s">
        <v>5786</v>
      </c>
      <c r="C2573" s="4">
        <v>365088610000</v>
      </c>
      <c r="D2573" t="s">
        <v>5552</v>
      </c>
      <c r="G2573" s="174">
        <v>46143</v>
      </c>
      <c r="H2573">
        <v>66828323</v>
      </c>
      <c r="I2573" t="s">
        <v>5787</v>
      </c>
      <c r="O2573" s="174">
        <v>46143</v>
      </c>
      <c r="S2573" t="s">
        <v>5788</v>
      </c>
      <c r="T2573" s="176" t="s">
        <v>2334</v>
      </c>
      <c r="U2573" t="s">
        <v>257</v>
      </c>
      <c r="V2573" t="e">
        <f>_xlfn.XLOOKUP(UTILIZADAS[[#This Row],[Contacto1]],Tabla2[phone_number_dialed],Tabla2[status_name],,0)</f>
        <v>#N/A</v>
      </c>
    </row>
    <row r="2574" spans="1:22">
      <c r="A2574" t="s">
        <v>4305</v>
      </c>
      <c r="B2574" t="s">
        <v>5535</v>
      </c>
      <c r="C2574" s="4">
        <v>193069630000</v>
      </c>
      <c r="D2574" t="s">
        <v>5552</v>
      </c>
      <c r="G2574" s="174">
        <v>46143</v>
      </c>
      <c r="H2574">
        <v>61039253</v>
      </c>
      <c r="I2574" t="s">
        <v>5789</v>
      </c>
      <c r="O2574" s="174">
        <v>46143</v>
      </c>
      <c r="S2574" t="s">
        <v>5790</v>
      </c>
      <c r="T2574" s="175" t="s">
        <v>2334</v>
      </c>
      <c r="U2574" t="s">
        <v>257</v>
      </c>
      <c r="V2574" t="e">
        <f>_xlfn.XLOOKUP(UTILIZADAS[[#This Row],[Contacto1]],Tabla2[phone_number_dialed],Tabla2[status_name],,0)</f>
        <v>#N/A</v>
      </c>
    </row>
    <row r="2575" spans="1:22">
      <c r="A2575" t="s">
        <v>4305</v>
      </c>
      <c r="B2575" t="s">
        <v>4936</v>
      </c>
      <c r="C2575" s="4">
        <v>313014210000</v>
      </c>
      <c r="D2575" t="s">
        <v>5552</v>
      </c>
      <c r="G2575" s="174">
        <v>46143</v>
      </c>
      <c r="H2575">
        <v>66780484</v>
      </c>
      <c r="I2575" t="s">
        <v>5791</v>
      </c>
      <c r="O2575" s="174">
        <v>46143</v>
      </c>
      <c r="S2575" t="s">
        <v>4291</v>
      </c>
      <c r="T2575" s="176" t="s">
        <v>2334</v>
      </c>
      <c r="U2575" t="s">
        <v>257</v>
      </c>
      <c r="V2575" t="e">
        <f>_xlfn.XLOOKUP(UTILIZADAS[[#This Row],[Contacto1]],Tabla2[phone_number_dialed],Tabla2[status_name],,0)</f>
        <v>#N/A</v>
      </c>
    </row>
    <row r="2576" spans="1:22">
      <c r="A2576" t="s">
        <v>4305</v>
      </c>
      <c r="B2576" t="s">
        <v>5792</v>
      </c>
      <c r="C2576" s="4">
        <v>365069530000</v>
      </c>
      <c r="D2576" t="s">
        <v>5552</v>
      </c>
      <c r="G2576" s="174">
        <v>46143</v>
      </c>
      <c r="H2576">
        <v>66936991</v>
      </c>
      <c r="I2576" t="s">
        <v>5793</v>
      </c>
      <c r="O2576" s="174">
        <v>46143</v>
      </c>
      <c r="S2576" t="s">
        <v>5794</v>
      </c>
      <c r="T2576" s="91" t="s">
        <v>2334</v>
      </c>
      <c r="U2576" t="s">
        <v>257</v>
      </c>
      <c r="V2576" t="e">
        <f>_xlfn.XLOOKUP(UTILIZADAS[[#This Row],[Contacto1]],Tabla2[phone_number_dialed],Tabla2[status_name],,0)</f>
        <v>#N/A</v>
      </c>
    </row>
    <row r="2577" spans="1:22">
      <c r="A2577" t="s">
        <v>4305</v>
      </c>
      <c r="B2577" t="s">
        <v>5536</v>
      </c>
      <c r="C2577" s="4">
        <v>803663060000</v>
      </c>
      <c r="D2577" t="s">
        <v>5552</v>
      </c>
      <c r="G2577" s="174">
        <v>46143</v>
      </c>
      <c r="H2577">
        <v>62371797</v>
      </c>
      <c r="I2577" t="s">
        <v>5795</v>
      </c>
      <c r="O2577" s="174">
        <v>46143</v>
      </c>
      <c r="S2577" t="s">
        <v>5796</v>
      </c>
      <c r="T2577" s="91" t="s">
        <v>2334</v>
      </c>
      <c r="U2577" t="s">
        <v>257</v>
      </c>
      <c r="V2577" t="e">
        <f>_xlfn.XLOOKUP(UTILIZADAS[[#This Row],[Contacto1]],Tabla2[phone_number_dialed],Tabla2[status_name],,0)</f>
        <v>#N/A</v>
      </c>
    </row>
    <row r="2578" spans="1:22">
      <c r="A2578" t="s">
        <v>4305</v>
      </c>
      <c r="B2578" t="s">
        <v>5797</v>
      </c>
      <c r="C2578" s="4">
        <v>368064800000</v>
      </c>
      <c r="D2578" t="s">
        <v>5552</v>
      </c>
      <c r="G2578" s="174">
        <v>46143</v>
      </c>
      <c r="H2578">
        <v>69858568</v>
      </c>
      <c r="I2578" t="s">
        <v>5798</v>
      </c>
      <c r="O2578" s="174">
        <v>46143</v>
      </c>
      <c r="S2578" t="s">
        <v>5799</v>
      </c>
      <c r="T2578" s="175" t="s">
        <v>2334</v>
      </c>
      <c r="U2578" t="s">
        <v>257</v>
      </c>
      <c r="V2578" t="e">
        <f>_xlfn.XLOOKUP(UTILIZADAS[[#This Row],[Contacto1]],Tabla2[phone_number_dialed],Tabla2[status_name],,0)</f>
        <v>#N/A</v>
      </c>
    </row>
    <row r="2579" spans="1:22">
      <c r="A2579" t="s">
        <v>4305</v>
      </c>
      <c r="B2579" t="s">
        <v>5537</v>
      </c>
      <c r="C2579" s="4">
        <v>368070520000</v>
      </c>
      <c r="D2579" t="s">
        <v>5552</v>
      </c>
      <c r="G2579" s="174">
        <v>46143</v>
      </c>
      <c r="H2579">
        <v>67655838</v>
      </c>
      <c r="I2579" t="s">
        <v>5800</v>
      </c>
      <c r="O2579" s="174">
        <v>46143</v>
      </c>
      <c r="S2579" t="s">
        <v>5801</v>
      </c>
      <c r="T2579" s="91" t="s">
        <v>2334</v>
      </c>
      <c r="U2579" t="s">
        <v>257</v>
      </c>
      <c r="V2579" t="e">
        <f>_xlfn.XLOOKUP(UTILIZADAS[[#This Row],[Contacto1]],Tabla2[phone_number_dialed],Tabla2[status_name],,0)</f>
        <v>#N/A</v>
      </c>
    </row>
    <row r="2580" spans="1:22">
      <c r="A2580" t="s">
        <v>4305</v>
      </c>
      <c r="B2580" t="s">
        <v>5802</v>
      </c>
      <c r="C2580" s="4">
        <v>333004240000</v>
      </c>
      <c r="D2580" t="s">
        <v>5552</v>
      </c>
      <c r="G2580" s="174">
        <v>46143</v>
      </c>
      <c r="H2580">
        <v>67371360</v>
      </c>
      <c r="I2580" t="s">
        <v>5803</v>
      </c>
      <c r="O2580" s="174">
        <v>46143</v>
      </c>
      <c r="S2580" t="s">
        <v>5804</v>
      </c>
      <c r="T2580" s="176" t="s">
        <v>2334</v>
      </c>
      <c r="U2580" t="s">
        <v>2109</v>
      </c>
      <c r="V2580" t="e">
        <f>_xlfn.XLOOKUP(UTILIZADAS[[#This Row],[Contacto1]],Tabla2[phone_number_dialed],Tabla2[status_name],,0)</f>
        <v>#N/A</v>
      </c>
    </row>
    <row r="2581" spans="1:22">
      <c r="A2581" t="s">
        <v>4305</v>
      </c>
      <c r="B2581" t="s">
        <v>5805</v>
      </c>
      <c r="C2581" s="4">
        <v>367082610000</v>
      </c>
      <c r="D2581" t="s">
        <v>5552</v>
      </c>
      <c r="G2581" s="174">
        <v>46143</v>
      </c>
      <c r="H2581">
        <v>66993457</v>
      </c>
      <c r="I2581" t="s">
        <v>5806</v>
      </c>
      <c r="O2581" s="174">
        <v>46143</v>
      </c>
      <c r="S2581" t="s">
        <v>5807</v>
      </c>
      <c r="T2581" s="175" t="s">
        <v>2334</v>
      </c>
      <c r="U2581" t="s">
        <v>257</v>
      </c>
      <c r="V2581" t="e">
        <f>_xlfn.XLOOKUP(UTILIZADAS[[#This Row],[Contacto1]],Tabla2[phone_number_dialed],Tabla2[status_name],,0)</f>
        <v>#N/A</v>
      </c>
    </row>
    <row r="2582" spans="1:22">
      <c r="A2582" t="s">
        <v>4305</v>
      </c>
      <c r="B2582" t="s">
        <v>5538</v>
      </c>
      <c r="C2582" s="4">
        <v>365068170000</v>
      </c>
      <c r="D2582" t="s">
        <v>5552</v>
      </c>
      <c r="G2582" s="174">
        <v>46143</v>
      </c>
      <c r="H2582">
        <v>68410963</v>
      </c>
      <c r="I2582" t="s">
        <v>5808</v>
      </c>
      <c r="O2582" s="174">
        <v>46143</v>
      </c>
      <c r="S2582" t="s">
        <v>5809</v>
      </c>
      <c r="T2582" s="176" t="s">
        <v>2334</v>
      </c>
      <c r="U2582" t="s">
        <v>257</v>
      </c>
      <c r="V2582" t="e">
        <f>_xlfn.XLOOKUP(UTILIZADAS[[#This Row],[Contacto1]],Tabla2[phone_number_dialed],Tabla2[status_name],,0)</f>
        <v>#N/A</v>
      </c>
    </row>
    <row r="2583" spans="1:22">
      <c r="A2583" t="s">
        <v>4305</v>
      </c>
      <c r="B2583" t="s">
        <v>5810</v>
      </c>
      <c r="C2583" s="4">
        <v>362081720000</v>
      </c>
      <c r="D2583" t="s">
        <v>5552</v>
      </c>
      <c r="G2583" s="174">
        <v>46143</v>
      </c>
      <c r="H2583">
        <v>67682369</v>
      </c>
      <c r="I2583" t="s">
        <v>5811</v>
      </c>
      <c r="O2583" s="174">
        <v>46143</v>
      </c>
      <c r="S2583" t="s">
        <v>5812</v>
      </c>
      <c r="T2583" s="175" t="s">
        <v>2334</v>
      </c>
      <c r="U2583" t="s">
        <v>257</v>
      </c>
      <c r="V2583" t="e">
        <f>_xlfn.XLOOKUP(UTILIZADAS[[#This Row],[Contacto1]],Tabla2[phone_number_dialed],Tabla2[status_name],,0)</f>
        <v>#N/A</v>
      </c>
    </row>
    <row r="2584" spans="1:22">
      <c r="A2584" t="s">
        <v>4305</v>
      </c>
      <c r="B2584" t="s">
        <v>5539</v>
      </c>
      <c r="C2584" s="4">
        <v>364066190000</v>
      </c>
      <c r="D2584" t="s">
        <v>5552</v>
      </c>
      <c r="G2584" s="174">
        <v>46143</v>
      </c>
      <c r="H2584">
        <v>67056432</v>
      </c>
      <c r="I2584" t="s">
        <v>5813</v>
      </c>
      <c r="O2584" s="174">
        <v>46143</v>
      </c>
      <c r="S2584" t="s">
        <v>5814</v>
      </c>
      <c r="T2584" s="91" t="s">
        <v>2334</v>
      </c>
      <c r="U2584" t="s">
        <v>257</v>
      </c>
      <c r="V2584" t="e">
        <f>_xlfn.XLOOKUP(UTILIZADAS[[#This Row],[Contacto1]],Tabla2[phone_number_dialed],Tabla2[status_name],,0)</f>
        <v>#N/A</v>
      </c>
    </row>
    <row r="2585" spans="1:22">
      <c r="A2585" t="s">
        <v>4305</v>
      </c>
      <c r="B2585" t="s">
        <v>5540</v>
      </c>
      <c r="C2585" s="4">
        <v>341402490000</v>
      </c>
      <c r="D2585" t="s">
        <v>5552</v>
      </c>
      <c r="G2585" s="174">
        <v>46143</v>
      </c>
      <c r="H2585">
        <v>60019453</v>
      </c>
      <c r="I2585" t="s">
        <v>5815</v>
      </c>
      <c r="O2585" s="174">
        <v>46143</v>
      </c>
      <c r="S2585" t="s">
        <v>5361</v>
      </c>
      <c r="T2585" s="91" t="s">
        <v>2334</v>
      </c>
      <c r="U2585" t="s">
        <v>257</v>
      </c>
      <c r="V2585" t="e">
        <f>_xlfn.XLOOKUP(UTILIZADAS[[#This Row],[Contacto1]],Tabla2[phone_number_dialed],Tabla2[status_name],,0)</f>
        <v>#N/A</v>
      </c>
    </row>
    <row r="2586" spans="1:22">
      <c r="A2586" t="s">
        <v>4305</v>
      </c>
      <c r="B2586" t="s">
        <v>5541</v>
      </c>
      <c r="C2586" s="4">
        <v>361075600000</v>
      </c>
      <c r="D2586" t="s">
        <v>5552</v>
      </c>
      <c r="G2586" s="174">
        <v>46143</v>
      </c>
      <c r="H2586">
        <v>69486109</v>
      </c>
      <c r="I2586" t="s">
        <v>5816</v>
      </c>
      <c r="O2586" s="174">
        <v>46143</v>
      </c>
      <c r="S2586" t="s">
        <v>5817</v>
      </c>
      <c r="T2586" s="176" t="s">
        <v>2335</v>
      </c>
      <c r="U2586" t="s">
        <v>257</v>
      </c>
      <c r="V2586" t="e">
        <f>_xlfn.XLOOKUP(UTILIZADAS[[#This Row],[Contacto1]],Tabla2[phone_number_dialed],Tabla2[status_name],,0)</f>
        <v>#N/A</v>
      </c>
    </row>
    <row r="2587" spans="1:22">
      <c r="A2587" t="s">
        <v>4305</v>
      </c>
      <c r="B2587" t="s">
        <v>5542</v>
      </c>
      <c r="C2587" s="4">
        <v>369083290000</v>
      </c>
      <c r="D2587" t="s">
        <v>5552</v>
      </c>
      <c r="G2587" s="174">
        <v>46143</v>
      </c>
      <c r="H2587">
        <v>65379040</v>
      </c>
      <c r="I2587" t="s">
        <v>5818</v>
      </c>
      <c r="O2587" s="174">
        <v>46143</v>
      </c>
      <c r="S2587" t="s">
        <v>5819</v>
      </c>
      <c r="T2587" s="175" t="s">
        <v>2335</v>
      </c>
      <c r="U2587" t="s">
        <v>2109</v>
      </c>
      <c r="V2587" t="e">
        <f>_xlfn.XLOOKUP(UTILIZADAS[[#This Row],[Contacto1]],Tabla2[phone_number_dialed],Tabla2[status_name],,0)</f>
        <v>#N/A</v>
      </c>
    </row>
    <row r="2588" spans="1:22">
      <c r="A2588" t="s">
        <v>4305</v>
      </c>
      <c r="B2588" t="s">
        <v>5543</v>
      </c>
      <c r="C2588" s="4">
        <v>369083290000</v>
      </c>
      <c r="D2588" t="s">
        <v>5552</v>
      </c>
      <c r="G2588" s="174">
        <v>46143</v>
      </c>
      <c r="H2588">
        <v>65379040</v>
      </c>
      <c r="I2588" t="s">
        <v>5818</v>
      </c>
      <c r="O2588" s="174">
        <v>46143</v>
      </c>
      <c r="S2588" t="s">
        <v>5819</v>
      </c>
      <c r="T2588" s="176" t="s">
        <v>2335</v>
      </c>
      <c r="U2588" t="s">
        <v>257</v>
      </c>
      <c r="V2588" t="e">
        <f>_xlfn.XLOOKUP(UTILIZADAS[[#This Row],[Contacto1]],Tabla2[phone_number_dialed],Tabla2[status_name],,0)</f>
        <v>#N/A</v>
      </c>
    </row>
    <row r="2589" spans="1:22">
      <c r="A2589" t="s">
        <v>4305</v>
      </c>
      <c r="B2589" t="s">
        <v>5544</v>
      </c>
      <c r="C2589" s="4">
        <v>362069840000</v>
      </c>
      <c r="D2589" t="s">
        <v>5552</v>
      </c>
      <c r="G2589" s="174">
        <v>46143</v>
      </c>
      <c r="H2589">
        <v>66735111</v>
      </c>
      <c r="I2589" t="s">
        <v>5820</v>
      </c>
      <c r="O2589" s="174">
        <v>46143</v>
      </c>
      <c r="S2589" t="s">
        <v>5821</v>
      </c>
      <c r="T2589" s="175" t="s">
        <v>2335</v>
      </c>
      <c r="U2589" t="s">
        <v>257</v>
      </c>
      <c r="V2589" t="e">
        <f>_xlfn.XLOOKUP(UTILIZADAS[[#This Row],[Contacto1]],Tabla2[phone_number_dialed],Tabla2[status_name],,0)</f>
        <v>#N/A</v>
      </c>
    </row>
    <row r="2590" spans="1:22">
      <c r="A2590" t="s">
        <v>4305</v>
      </c>
      <c r="B2590" t="s">
        <v>5545</v>
      </c>
      <c r="C2590" s="4">
        <v>365091510000</v>
      </c>
      <c r="D2590" t="s">
        <v>5552</v>
      </c>
      <c r="G2590" s="174">
        <v>46143</v>
      </c>
      <c r="H2590">
        <v>67668779</v>
      </c>
      <c r="I2590" t="s">
        <v>5822</v>
      </c>
      <c r="O2590" s="174">
        <v>46143</v>
      </c>
      <c r="S2590" t="s">
        <v>5823</v>
      </c>
      <c r="T2590" s="176" t="s">
        <v>2335</v>
      </c>
      <c r="U2590" t="s">
        <v>2109</v>
      </c>
      <c r="V2590" t="e">
        <f>_xlfn.XLOOKUP(UTILIZADAS[[#This Row],[Contacto1]],Tabla2[phone_number_dialed],Tabla2[status_name],,0)</f>
        <v>#N/A</v>
      </c>
    </row>
    <row r="2591" spans="1:22">
      <c r="A2591" t="s">
        <v>4305</v>
      </c>
      <c r="B2591" t="s">
        <v>4514</v>
      </c>
      <c r="C2591" s="4">
        <v>364078870000</v>
      </c>
      <c r="D2591" t="s">
        <v>5552</v>
      </c>
      <c r="G2591" s="174">
        <v>46143</v>
      </c>
      <c r="H2591">
        <v>63243255</v>
      </c>
      <c r="I2591" t="s">
        <v>5824</v>
      </c>
      <c r="O2591" s="174">
        <v>46143</v>
      </c>
      <c r="S2591" t="s">
        <v>4292</v>
      </c>
      <c r="T2591" s="175" t="s">
        <v>2335</v>
      </c>
      <c r="U2591" t="s">
        <v>257</v>
      </c>
      <c r="V2591" t="e">
        <f>_xlfn.XLOOKUP(UTILIZADAS[[#This Row],[Contacto1]],Tabla2[phone_number_dialed],Tabla2[status_name],,0)</f>
        <v>#N/A</v>
      </c>
    </row>
    <row r="2592" spans="1:22">
      <c r="A2592" t="s">
        <v>4305</v>
      </c>
      <c r="B2592" t="s">
        <v>5825</v>
      </c>
      <c r="C2592" s="4">
        <v>351186110000</v>
      </c>
      <c r="D2592" t="s">
        <v>5552</v>
      </c>
      <c r="G2592" s="174">
        <v>46143</v>
      </c>
      <c r="H2592">
        <v>67087323</v>
      </c>
      <c r="I2592" t="s">
        <v>5826</v>
      </c>
      <c r="O2592" s="174">
        <v>46143</v>
      </c>
      <c r="S2592" t="s">
        <v>5827</v>
      </c>
      <c r="T2592" s="91" t="s">
        <v>2335</v>
      </c>
      <c r="U2592" t="s">
        <v>2109</v>
      </c>
      <c r="V2592" t="e">
        <f>_xlfn.XLOOKUP(UTILIZADAS[[#This Row],[Contacto1]],Tabla2[phone_number_dialed],Tabla2[status_name],,0)</f>
        <v>#N/A</v>
      </c>
    </row>
    <row r="2593" spans="1:22">
      <c r="A2593" t="s">
        <v>4305</v>
      </c>
      <c r="B2593" t="s">
        <v>5546</v>
      </c>
      <c r="C2593" s="4">
        <v>361076710000</v>
      </c>
      <c r="D2593" t="s">
        <v>5552</v>
      </c>
      <c r="G2593" s="174">
        <v>46143</v>
      </c>
      <c r="H2593">
        <v>69962027</v>
      </c>
      <c r="I2593" t="s">
        <v>5828</v>
      </c>
      <c r="O2593" s="174">
        <v>46143</v>
      </c>
      <c r="S2593" t="s">
        <v>5829</v>
      </c>
      <c r="T2593" s="176" t="s">
        <v>2335</v>
      </c>
      <c r="U2593" t="s">
        <v>257</v>
      </c>
      <c r="V2593" t="e">
        <f>_xlfn.XLOOKUP(UTILIZADAS[[#This Row],[Contacto1]],Tabla2[phone_number_dialed],Tabla2[status_name],,0)</f>
        <v>#N/A</v>
      </c>
    </row>
    <row r="2594" spans="1:22">
      <c r="A2594" t="s">
        <v>4305</v>
      </c>
      <c r="B2594" t="s">
        <v>5547</v>
      </c>
      <c r="C2594" s="4">
        <v>803751990000</v>
      </c>
      <c r="D2594" t="s">
        <v>5552</v>
      </c>
      <c r="G2594" s="174">
        <v>46143</v>
      </c>
      <c r="H2594">
        <v>65691347</v>
      </c>
      <c r="I2594" t="s">
        <v>5830</v>
      </c>
      <c r="O2594" s="174">
        <v>46143</v>
      </c>
      <c r="S2594" t="s">
        <v>5831</v>
      </c>
      <c r="T2594" s="91" t="s">
        <v>2335</v>
      </c>
      <c r="U2594" t="s">
        <v>257</v>
      </c>
      <c r="V2594" t="e">
        <f>_xlfn.XLOOKUP(UTILIZADAS[[#This Row],[Contacto1]],Tabla2[phone_number_dialed],Tabla2[status_name],,0)</f>
        <v>#N/A</v>
      </c>
    </row>
    <row r="2595" spans="1:22">
      <c r="A2595" t="s">
        <v>4305</v>
      </c>
      <c r="B2595" t="s">
        <v>5832</v>
      </c>
      <c r="C2595" s="4">
        <v>364048630000</v>
      </c>
      <c r="D2595" t="s">
        <v>5552</v>
      </c>
      <c r="G2595" s="174">
        <v>46143</v>
      </c>
      <c r="H2595">
        <v>64863955</v>
      </c>
      <c r="I2595" t="s">
        <v>5833</v>
      </c>
      <c r="O2595" s="174">
        <v>46143</v>
      </c>
      <c r="S2595" t="s">
        <v>5834</v>
      </c>
      <c r="T2595" s="175" t="s">
        <v>2335</v>
      </c>
      <c r="U2595" t="s">
        <v>257</v>
      </c>
      <c r="V2595" t="e">
        <f>_xlfn.XLOOKUP(UTILIZADAS[[#This Row],[Contacto1]],Tabla2[phone_number_dialed],Tabla2[status_name],,0)</f>
        <v>#N/A</v>
      </c>
    </row>
    <row r="2596" spans="1:22">
      <c r="A2596" t="s">
        <v>4305</v>
      </c>
      <c r="B2596" t="s">
        <v>5835</v>
      </c>
      <c r="C2596" s="4">
        <v>362088360000</v>
      </c>
      <c r="D2596" t="s">
        <v>5552</v>
      </c>
      <c r="G2596" s="174">
        <v>46143</v>
      </c>
      <c r="H2596">
        <v>64966565</v>
      </c>
      <c r="I2596" t="s">
        <v>5836</v>
      </c>
      <c r="O2596" s="174">
        <v>46143</v>
      </c>
      <c r="S2596" t="s">
        <v>5837</v>
      </c>
      <c r="T2596" s="176" t="s">
        <v>2335</v>
      </c>
      <c r="U2596" t="s">
        <v>257</v>
      </c>
      <c r="V2596" t="e">
        <f>_xlfn.XLOOKUP(UTILIZADAS[[#This Row],[Contacto1]],Tabla2[phone_number_dialed],Tabla2[status_name],,0)</f>
        <v>#N/A</v>
      </c>
    </row>
    <row r="2597" spans="1:22">
      <c r="A2597" t="s">
        <v>4305</v>
      </c>
      <c r="B2597" t="s">
        <v>5838</v>
      </c>
      <c r="C2597" s="4">
        <v>238022990000</v>
      </c>
      <c r="D2597" t="s">
        <v>5552</v>
      </c>
      <c r="G2597" s="174">
        <v>46143</v>
      </c>
      <c r="H2597">
        <v>69499253</v>
      </c>
      <c r="I2597" t="s">
        <v>5839</v>
      </c>
      <c r="O2597" s="174">
        <v>46143</v>
      </c>
      <c r="S2597" t="s">
        <v>5840</v>
      </c>
      <c r="T2597" s="175" t="s">
        <v>2335</v>
      </c>
      <c r="U2597" t="s">
        <v>257</v>
      </c>
      <c r="V2597" t="e">
        <f>_xlfn.XLOOKUP(UTILIZADAS[[#This Row],[Contacto1]],Tabla2[phone_number_dialed],Tabla2[status_name],,0)</f>
        <v>#N/A</v>
      </c>
    </row>
    <row r="2598" spans="1:22">
      <c r="A2598" t="s">
        <v>4305</v>
      </c>
      <c r="B2598" t="s">
        <v>5841</v>
      </c>
      <c r="C2598" s="4">
        <v>366092600000</v>
      </c>
      <c r="D2598" t="s">
        <v>5552</v>
      </c>
      <c r="G2598" s="174">
        <v>46143</v>
      </c>
      <c r="H2598">
        <v>65339795</v>
      </c>
      <c r="I2598" t="s">
        <v>5842</v>
      </c>
      <c r="O2598" s="174">
        <v>46143</v>
      </c>
      <c r="S2598" t="s">
        <v>5843</v>
      </c>
      <c r="T2598" s="176" t="s">
        <v>2335</v>
      </c>
      <c r="U2598" t="s">
        <v>2109</v>
      </c>
      <c r="V2598" t="e">
        <f>_xlfn.XLOOKUP(UTILIZADAS[[#This Row],[Contacto1]],Tabla2[phone_number_dialed],Tabla2[status_name],,0)</f>
        <v>#N/A</v>
      </c>
    </row>
    <row r="2599" spans="1:22">
      <c r="A2599" t="s">
        <v>4305</v>
      </c>
      <c r="B2599" t="s">
        <v>5548</v>
      </c>
      <c r="C2599" s="4">
        <v>273068280000</v>
      </c>
      <c r="D2599" t="s">
        <v>5552</v>
      </c>
      <c r="G2599" s="174">
        <v>46143</v>
      </c>
      <c r="H2599">
        <v>62001144</v>
      </c>
      <c r="I2599" t="s">
        <v>5844</v>
      </c>
      <c r="O2599" s="174">
        <v>46143</v>
      </c>
      <c r="S2599" t="s">
        <v>5845</v>
      </c>
      <c r="T2599" s="175" t="s">
        <v>2335</v>
      </c>
      <c r="U2599" t="s">
        <v>257</v>
      </c>
      <c r="V2599" t="e">
        <f>_xlfn.XLOOKUP(UTILIZADAS[[#This Row],[Contacto1]],Tabla2[phone_number_dialed],Tabla2[status_name],,0)</f>
        <v>#N/A</v>
      </c>
    </row>
    <row r="2600" spans="1:22">
      <c r="A2600" t="s">
        <v>4305</v>
      </c>
      <c r="B2600" t="s">
        <v>5549</v>
      </c>
      <c r="C2600" s="4">
        <v>366082840000</v>
      </c>
      <c r="D2600" t="s">
        <v>5552</v>
      </c>
      <c r="G2600" s="174">
        <v>46143</v>
      </c>
      <c r="H2600">
        <v>63024290</v>
      </c>
      <c r="I2600" t="s">
        <v>5846</v>
      </c>
      <c r="O2600" s="174">
        <v>46143</v>
      </c>
      <c r="S2600" t="s">
        <v>5847</v>
      </c>
      <c r="T2600" s="176" t="s">
        <v>2335</v>
      </c>
      <c r="U2600" t="s">
        <v>257</v>
      </c>
      <c r="V2600" t="e">
        <f>_xlfn.XLOOKUP(UTILIZADAS[[#This Row],[Contacto1]],Tabla2[phone_number_dialed],Tabla2[status_name],,0)</f>
        <v>#N/A</v>
      </c>
    </row>
    <row r="2601" spans="1:22">
      <c r="A2601" t="s">
        <v>4305</v>
      </c>
      <c r="B2601" t="s">
        <v>5550</v>
      </c>
      <c r="C2601" s="4">
        <v>358250690000</v>
      </c>
      <c r="D2601" t="s">
        <v>5552</v>
      </c>
      <c r="G2601" s="174">
        <v>46143</v>
      </c>
      <c r="H2601">
        <v>65553009</v>
      </c>
      <c r="I2601" t="s">
        <v>5848</v>
      </c>
      <c r="O2601" s="174">
        <v>46143</v>
      </c>
      <c r="S2601" t="s">
        <v>5849</v>
      </c>
      <c r="T2601" s="175" t="s">
        <v>2335</v>
      </c>
      <c r="U2601" t="s">
        <v>2109</v>
      </c>
      <c r="V2601" t="e">
        <f>_xlfn.XLOOKUP(UTILIZADAS[[#This Row],[Contacto1]],Tabla2[phone_number_dialed],Tabla2[status_name],,0)</f>
        <v>#N/A</v>
      </c>
    </row>
    <row r="2602" spans="1:22">
      <c r="A2602" t="s">
        <v>4305</v>
      </c>
      <c r="B2602" t="s">
        <v>5551</v>
      </c>
      <c r="C2602" s="4">
        <v>368093690000</v>
      </c>
      <c r="D2602" t="s">
        <v>5552</v>
      </c>
      <c r="G2602" s="174">
        <v>46143</v>
      </c>
      <c r="H2602">
        <v>66637298</v>
      </c>
      <c r="I2602" t="s">
        <v>5850</v>
      </c>
      <c r="O2602" s="174">
        <v>46143</v>
      </c>
      <c r="S2602" t="s">
        <v>5851</v>
      </c>
      <c r="T2602" s="203" t="s">
        <v>2335</v>
      </c>
      <c r="U2602" t="s">
        <v>2109</v>
      </c>
      <c r="V2602" t="e">
        <f>_xlfn.XLOOKUP(UTILIZADAS[[#This Row],[Contacto1]],Tabla2[phone_number_dialed],Tabla2[status_name],,0)</f>
        <v>#N/A</v>
      </c>
    </row>
    <row r="2603" spans="1:22">
      <c r="A2603" t="s">
        <v>4305</v>
      </c>
      <c r="B2603" s="213" t="s">
        <v>4973</v>
      </c>
      <c r="C2603" s="4">
        <v>356385490000</v>
      </c>
      <c r="D2603" s="213" t="s">
        <v>5857</v>
      </c>
      <c r="G2603" s="174">
        <v>46143</v>
      </c>
      <c r="H2603">
        <v>67081870</v>
      </c>
      <c r="I2603">
        <v>67081870</v>
      </c>
      <c r="O2603" s="174">
        <v>46143</v>
      </c>
      <c r="S2603" t="s">
        <v>4974</v>
      </c>
      <c r="T2603" s="214" t="s">
        <v>64</v>
      </c>
      <c r="U2603" s="217" t="s">
        <v>5858</v>
      </c>
      <c r="V2603" t="e">
        <f>_xlfn.XLOOKUP(UTILIZADAS[[#This Row],[Contacto1]],Tabla2[phone_number_dialed],Tabla2[status_name],,0)</f>
        <v>#N/A</v>
      </c>
    </row>
    <row r="2604" spans="1:22">
      <c r="A2604" t="s">
        <v>4305</v>
      </c>
      <c r="B2604" s="213" t="s">
        <v>249</v>
      </c>
      <c r="C2604" s="4">
        <v>355385090000</v>
      </c>
      <c r="D2604" s="213" t="s">
        <v>5857</v>
      </c>
      <c r="G2604" s="174">
        <v>46143</v>
      </c>
      <c r="H2604">
        <v>66838567</v>
      </c>
      <c r="I2604">
        <v>66838567</v>
      </c>
      <c r="O2604" s="174">
        <v>46143</v>
      </c>
      <c r="S2604" t="s">
        <v>250</v>
      </c>
      <c r="T2604" s="215" t="s">
        <v>64</v>
      </c>
      <c r="U2604" s="217" t="s">
        <v>65</v>
      </c>
      <c r="V2604" t="e">
        <f>_xlfn.XLOOKUP(UTILIZADAS[[#This Row],[Contacto1]],Tabla2[phone_number_dialed],Tabla2[status_name],,0)</f>
        <v>#N/A</v>
      </c>
    </row>
    <row r="2605" spans="1:22">
      <c r="A2605" t="s">
        <v>4305</v>
      </c>
      <c r="B2605" s="213" t="s">
        <v>5859</v>
      </c>
      <c r="C2605" s="4">
        <v>357385680000</v>
      </c>
      <c r="D2605" s="213" t="s">
        <v>5857</v>
      </c>
      <c r="G2605" s="174">
        <v>46143</v>
      </c>
      <c r="H2605">
        <v>67750380</v>
      </c>
      <c r="I2605">
        <v>67750380</v>
      </c>
      <c r="O2605" s="174">
        <v>46143</v>
      </c>
      <c r="S2605" t="s">
        <v>5860</v>
      </c>
      <c r="T2605" s="214" t="s">
        <v>64</v>
      </c>
      <c r="U2605" s="217" t="s">
        <v>257</v>
      </c>
      <c r="V2605" t="e">
        <f>_xlfn.XLOOKUP(UTILIZADAS[[#This Row],[Contacto1]],Tabla2[phone_number_dialed],Tabla2[status_name],,0)</f>
        <v>#N/A</v>
      </c>
    </row>
    <row r="2606" spans="1:22">
      <c r="A2606" t="s">
        <v>4305</v>
      </c>
      <c r="B2606" s="213" t="s">
        <v>5139</v>
      </c>
      <c r="C2606" s="4">
        <v>355384590000</v>
      </c>
      <c r="D2606" s="213" t="s">
        <v>5857</v>
      </c>
      <c r="G2606" s="174">
        <v>46143</v>
      </c>
      <c r="H2606">
        <v>67943025</v>
      </c>
      <c r="I2606">
        <v>67943025</v>
      </c>
      <c r="O2606" s="174">
        <v>46143</v>
      </c>
      <c r="S2606" t="s">
        <v>5140</v>
      </c>
      <c r="T2606" s="215" t="s">
        <v>64</v>
      </c>
      <c r="U2606" s="217" t="s">
        <v>5858</v>
      </c>
      <c r="V2606" t="e">
        <f>_xlfn.XLOOKUP(UTILIZADAS[[#This Row],[Contacto1]],Tabla2[phone_number_dialed],Tabla2[status_name],,0)</f>
        <v>#N/A</v>
      </c>
    </row>
    <row r="2607" spans="1:22">
      <c r="A2607" t="s">
        <v>4305</v>
      </c>
      <c r="B2607" s="213" t="s">
        <v>253</v>
      </c>
      <c r="C2607" s="4">
        <v>355386550000</v>
      </c>
      <c r="D2607" s="213" t="s">
        <v>5857</v>
      </c>
      <c r="G2607" s="174">
        <v>46143</v>
      </c>
      <c r="H2607">
        <v>66680977</v>
      </c>
      <c r="I2607">
        <v>66680977</v>
      </c>
      <c r="O2607" s="174">
        <v>46143</v>
      </c>
      <c r="S2607" t="s">
        <v>254</v>
      </c>
      <c r="T2607" s="214" t="s">
        <v>64</v>
      </c>
      <c r="U2607" s="217" t="s">
        <v>65</v>
      </c>
      <c r="V2607" t="e">
        <f>_xlfn.XLOOKUP(UTILIZADAS[[#This Row],[Contacto1]],Tabla2[phone_number_dialed],Tabla2[status_name],,0)</f>
        <v>#N/A</v>
      </c>
    </row>
    <row r="2608" spans="1:22">
      <c r="A2608" t="s">
        <v>4305</v>
      </c>
      <c r="B2608" s="213" t="s">
        <v>5281</v>
      </c>
      <c r="C2608" s="4">
        <v>359386900000</v>
      </c>
      <c r="D2608" s="213" t="s">
        <v>5857</v>
      </c>
      <c r="G2608" s="174">
        <v>46143</v>
      </c>
      <c r="H2608">
        <v>69224900</v>
      </c>
      <c r="I2608">
        <v>69224900</v>
      </c>
      <c r="O2608" s="174">
        <v>46143</v>
      </c>
      <c r="S2608" t="s">
        <v>5282</v>
      </c>
      <c r="T2608" s="215" t="s">
        <v>64</v>
      </c>
      <c r="U2608" s="217" t="s">
        <v>5858</v>
      </c>
      <c r="V2608" t="e">
        <f>_xlfn.XLOOKUP(UTILIZADAS[[#This Row],[Contacto1]],Tabla2[phone_number_dialed],Tabla2[status_name],,0)</f>
        <v>#N/A</v>
      </c>
    </row>
    <row r="2609" spans="1:22">
      <c r="A2609" t="s">
        <v>4305</v>
      </c>
      <c r="B2609" s="213" t="s">
        <v>5861</v>
      </c>
      <c r="C2609" s="4">
        <v>366000210000</v>
      </c>
      <c r="D2609" s="213" t="s">
        <v>5857</v>
      </c>
      <c r="G2609" s="174">
        <v>46143</v>
      </c>
      <c r="H2609">
        <v>62317186</v>
      </c>
      <c r="I2609">
        <v>62317186</v>
      </c>
      <c r="O2609" s="174">
        <v>46143</v>
      </c>
      <c r="S2609" t="s">
        <v>5862</v>
      </c>
      <c r="T2609" s="214" t="s">
        <v>85</v>
      </c>
      <c r="U2609" s="217" t="s">
        <v>5858</v>
      </c>
      <c r="V2609" t="e">
        <f>_xlfn.XLOOKUP(UTILIZADAS[[#This Row],[Contacto1]],Tabla2[phone_number_dialed],Tabla2[status_name],,0)</f>
        <v>#N/A</v>
      </c>
    </row>
    <row r="2610" spans="1:22">
      <c r="A2610" t="s">
        <v>4305</v>
      </c>
      <c r="B2610" s="213" t="s">
        <v>5863</v>
      </c>
      <c r="C2610" s="4">
        <v>358387360000</v>
      </c>
      <c r="D2610" s="213" t="s">
        <v>5857</v>
      </c>
      <c r="G2610" s="174">
        <v>46143</v>
      </c>
      <c r="H2610">
        <v>67731592</v>
      </c>
      <c r="I2610">
        <v>67731592</v>
      </c>
      <c r="O2610" s="174">
        <v>46143</v>
      </c>
      <c r="S2610" t="s">
        <v>5864</v>
      </c>
      <c r="T2610" s="215" t="s">
        <v>64</v>
      </c>
      <c r="U2610" s="217" t="s">
        <v>5858</v>
      </c>
      <c r="V2610" t="e">
        <f>_xlfn.XLOOKUP(UTILIZADAS[[#This Row],[Contacto1]],Tabla2[phone_number_dialed],Tabla2[status_name],,0)</f>
        <v>#N/A</v>
      </c>
    </row>
    <row r="2611" spans="1:22">
      <c r="A2611" t="s">
        <v>4305</v>
      </c>
      <c r="B2611" s="213" t="s">
        <v>5865</v>
      </c>
      <c r="C2611" s="4">
        <v>337279550000</v>
      </c>
      <c r="D2611" s="213" t="s">
        <v>5857</v>
      </c>
      <c r="G2611" s="174">
        <v>46143</v>
      </c>
      <c r="H2611">
        <v>63457639</v>
      </c>
      <c r="I2611">
        <v>63457639</v>
      </c>
      <c r="O2611" s="174">
        <v>46143</v>
      </c>
      <c r="S2611" t="s">
        <v>5435</v>
      </c>
      <c r="T2611" s="214" t="s">
        <v>64</v>
      </c>
      <c r="U2611" s="217" t="s">
        <v>2109</v>
      </c>
      <c r="V2611" t="e">
        <f>_xlfn.XLOOKUP(UTILIZADAS[[#This Row],[Contacto1]],Tabla2[phone_number_dialed],Tabla2[status_name],,0)</f>
        <v>#N/A</v>
      </c>
    </row>
    <row r="2612" spans="1:22">
      <c r="A2612" t="s">
        <v>4305</v>
      </c>
      <c r="B2612" s="213" t="s">
        <v>5456</v>
      </c>
      <c r="C2612" s="4">
        <v>348407550000</v>
      </c>
      <c r="D2612" s="213" t="s">
        <v>5857</v>
      </c>
      <c r="G2612" s="174">
        <v>46143</v>
      </c>
      <c r="H2612">
        <v>66668457</v>
      </c>
      <c r="I2612">
        <v>66668457</v>
      </c>
      <c r="O2612" s="174">
        <v>46143</v>
      </c>
      <c r="S2612" t="s">
        <v>5434</v>
      </c>
      <c r="T2612" s="215" t="s">
        <v>64</v>
      </c>
      <c r="U2612" s="217" t="s">
        <v>5858</v>
      </c>
      <c r="V2612" t="e">
        <f>_xlfn.XLOOKUP(UTILIZADAS[[#This Row],[Contacto1]],Tabla2[phone_number_dialed],Tabla2[status_name],,0)</f>
        <v>#N/A</v>
      </c>
    </row>
    <row r="2613" spans="1:22">
      <c r="A2613" t="s">
        <v>4305</v>
      </c>
      <c r="B2613" s="213" t="s">
        <v>239</v>
      </c>
      <c r="C2613" s="4">
        <v>359384340000</v>
      </c>
      <c r="D2613" s="213" t="s">
        <v>5857</v>
      </c>
      <c r="G2613" s="174">
        <v>46143</v>
      </c>
      <c r="H2613">
        <v>67990181</v>
      </c>
      <c r="I2613">
        <v>67990181</v>
      </c>
      <c r="O2613" s="174">
        <v>46143</v>
      </c>
      <c r="S2613" t="s">
        <v>240</v>
      </c>
      <c r="T2613" s="214" t="s">
        <v>64</v>
      </c>
      <c r="U2613" s="217" t="s">
        <v>65</v>
      </c>
      <c r="V2613" t="e">
        <f>_xlfn.XLOOKUP(UTILIZADAS[[#This Row],[Contacto1]],Tabla2[phone_number_dialed],Tabla2[status_name],,0)</f>
        <v>#N/A</v>
      </c>
    </row>
    <row r="2614" spans="1:22">
      <c r="A2614" t="s">
        <v>4305</v>
      </c>
      <c r="B2614" s="213" t="s">
        <v>5866</v>
      </c>
      <c r="C2614" s="4">
        <v>353386890000</v>
      </c>
      <c r="D2614" s="213" t="s">
        <v>5857</v>
      </c>
      <c r="G2614" s="174">
        <v>46143</v>
      </c>
      <c r="H2614">
        <v>65611323</v>
      </c>
      <c r="I2614">
        <v>65611323</v>
      </c>
      <c r="O2614" s="174">
        <v>46143</v>
      </c>
      <c r="S2614" t="s">
        <v>5433</v>
      </c>
      <c r="T2614" s="216" t="s">
        <v>64</v>
      </c>
      <c r="U2614" s="217" t="s">
        <v>257</v>
      </c>
      <c r="V2614" t="e">
        <f>_xlfn.XLOOKUP(UTILIZADAS[[#This Row],[Contacto1]],Tabla2[phone_number_dialed],Tabla2[status_name],,0)</f>
        <v>#N/A</v>
      </c>
    </row>
    <row r="2615" spans="1:22">
      <c r="A2615" t="s">
        <v>4305</v>
      </c>
      <c r="B2615" s="213" t="s">
        <v>241</v>
      </c>
      <c r="C2615" s="4">
        <v>352381260000</v>
      </c>
      <c r="D2615" s="213" t="s">
        <v>5857</v>
      </c>
      <c r="G2615" s="174">
        <v>46143</v>
      </c>
      <c r="H2615">
        <v>62876593</v>
      </c>
      <c r="I2615">
        <v>62876593</v>
      </c>
      <c r="O2615" s="174">
        <v>46143</v>
      </c>
      <c r="S2615" t="s">
        <v>242</v>
      </c>
      <c r="T2615" s="215" t="s">
        <v>84</v>
      </c>
      <c r="U2615" s="217" t="s">
        <v>5858</v>
      </c>
      <c r="V2615" t="e">
        <f>_xlfn.XLOOKUP(UTILIZADAS[[#This Row],[Contacto1]],Tabla2[phone_number_dialed],Tabla2[status_name],,0)</f>
        <v>#N/A</v>
      </c>
    </row>
    <row r="2616" spans="1:22">
      <c r="A2616" t="s">
        <v>4305</v>
      </c>
      <c r="B2616" s="213" t="s">
        <v>243</v>
      </c>
      <c r="C2616" s="4">
        <v>354384850000</v>
      </c>
      <c r="D2616" s="213" t="s">
        <v>5857</v>
      </c>
      <c r="G2616" s="174">
        <v>46143</v>
      </c>
      <c r="H2616">
        <v>64624750</v>
      </c>
      <c r="I2616">
        <v>64624750</v>
      </c>
      <c r="O2616" s="174">
        <v>46143</v>
      </c>
      <c r="S2616" t="s">
        <v>244</v>
      </c>
      <c r="T2616" s="214" t="s">
        <v>64</v>
      </c>
      <c r="U2616" s="217" t="s">
        <v>65</v>
      </c>
      <c r="V2616" t="e">
        <f>_xlfn.XLOOKUP(UTILIZADAS[[#This Row],[Contacto1]],Tabla2[phone_number_dialed],Tabla2[status_name],,0)</f>
        <v>#N/A</v>
      </c>
    </row>
    <row r="2617" spans="1:22">
      <c r="A2617" t="s">
        <v>4305</v>
      </c>
      <c r="B2617" s="213" t="s">
        <v>5867</v>
      </c>
      <c r="C2617" s="4">
        <v>361000520000</v>
      </c>
      <c r="D2617" s="213" t="s">
        <v>5857</v>
      </c>
      <c r="G2617" s="174">
        <v>46143</v>
      </c>
      <c r="H2617">
        <v>63449506</v>
      </c>
      <c r="I2617">
        <v>63449506</v>
      </c>
      <c r="O2617" s="174">
        <v>46143</v>
      </c>
      <c r="S2617" t="s">
        <v>5868</v>
      </c>
      <c r="T2617" s="216" t="s">
        <v>64</v>
      </c>
      <c r="U2617" s="217" t="s">
        <v>2109</v>
      </c>
      <c r="V2617" t="e">
        <f>_xlfn.XLOOKUP(UTILIZADAS[[#This Row],[Contacto1]],Tabla2[phone_number_dialed],Tabla2[status_name],,0)</f>
        <v>#N/A</v>
      </c>
    </row>
    <row r="2618" spans="1:22">
      <c r="A2618" t="s">
        <v>4305</v>
      </c>
      <c r="B2618" s="213" t="s">
        <v>247</v>
      </c>
      <c r="C2618" s="4">
        <v>369000800000</v>
      </c>
      <c r="D2618" s="213" t="s">
        <v>5857</v>
      </c>
      <c r="G2618" s="174">
        <v>46143</v>
      </c>
      <c r="H2618">
        <v>65862163</v>
      </c>
      <c r="I2618">
        <v>65862163</v>
      </c>
      <c r="O2618" s="174">
        <v>46143</v>
      </c>
      <c r="S2618" t="s">
        <v>248</v>
      </c>
      <c r="T2618" s="215" t="s">
        <v>85</v>
      </c>
      <c r="U2618" s="217" t="s">
        <v>65</v>
      </c>
      <c r="V2618" t="e">
        <f>_xlfn.XLOOKUP(UTILIZADAS[[#This Row],[Contacto1]],Tabla2[phone_number_dialed],Tabla2[status_name],,0)</f>
        <v>#N/A</v>
      </c>
    </row>
    <row r="2619" spans="1:22">
      <c r="A2619" t="s">
        <v>4305</v>
      </c>
      <c r="B2619" s="213" t="s">
        <v>5869</v>
      </c>
      <c r="C2619" s="4">
        <v>365000800000</v>
      </c>
      <c r="D2619" s="213" t="s">
        <v>5857</v>
      </c>
      <c r="G2619" s="174">
        <v>46143</v>
      </c>
      <c r="H2619">
        <v>65112921</v>
      </c>
      <c r="I2619">
        <v>65112921</v>
      </c>
      <c r="O2619" s="174">
        <v>46143</v>
      </c>
      <c r="S2619" t="s">
        <v>5432</v>
      </c>
      <c r="T2619" s="214" t="s">
        <v>64</v>
      </c>
      <c r="U2619" s="217" t="s">
        <v>5858</v>
      </c>
      <c r="V2619" t="e">
        <f>_xlfn.XLOOKUP(UTILIZADAS[[#This Row],[Contacto1]],Tabla2[phone_number_dialed],Tabla2[status_name],,0)</f>
        <v>#N/A</v>
      </c>
    </row>
    <row r="2620" spans="1:22">
      <c r="A2620" t="s">
        <v>4305</v>
      </c>
      <c r="B2620" s="213" t="s">
        <v>5870</v>
      </c>
      <c r="C2620" s="4">
        <v>361000510000</v>
      </c>
      <c r="D2620" s="213" t="s">
        <v>5857</v>
      </c>
      <c r="G2620" s="174">
        <v>46143</v>
      </c>
      <c r="H2620">
        <v>67037630</v>
      </c>
      <c r="I2620">
        <v>67037630</v>
      </c>
      <c r="O2620" s="174">
        <v>46143</v>
      </c>
      <c r="S2620" t="s">
        <v>5871</v>
      </c>
      <c r="T2620" s="215" t="s">
        <v>64</v>
      </c>
      <c r="U2620" s="217" t="s">
        <v>5858</v>
      </c>
      <c r="V2620" t="e">
        <f>_xlfn.XLOOKUP(UTILIZADAS[[#This Row],[Contacto1]],Tabla2[phone_number_dialed],Tabla2[status_name],,0)</f>
        <v>#N/A</v>
      </c>
    </row>
    <row r="2621" spans="1:22">
      <c r="A2621" t="s">
        <v>4305</v>
      </c>
      <c r="B2621" s="213" t="s">
        <v>5872</v>
      </c>
      <c r="C2621" s="4">
        <v>363001200000</v>
      </c>
      <c r="D2621" s="213" t="s">
        <v>5857</v>
      </c>
      <c r="G2621" s="174">
        <v>46143</v>
      </c>
      <c r="H2621">
        <v>68259752</v>
      </c>
      <c r="I2621">
        <v>68259752</v>
      </c>
      <c r="O2621" s="174">
        <v>46143</v>
      </c>
      <c r="S2621" t="s">
        <v>5431</v>
      </c>
      <c r="T2621" s="214" t="s">
        <v>64</v>
      </c>
      <c r="U2621" s="217" t="s">
        <v>5858</v>
      </c>
      <c r="V2621" t="e">
        <f>_xlfn.XLOOKUP(UTILIZADAS[[#This Row],[Contacto1]],Tabla2[phone_number_dialed],Tabla2[status_name],,0)</f>
        <v>#N/A</v>
      </c>
    </row>
    <row r="2622" spans="1:22">
      <c r="A2622" t="s">
        <v>4305</v>
      </c>
      <c r="B2622" s="213" t="s">
        <v>235</v>
      </c>
      <c r="C2622" s="4">
        <v>361000890000</v>
      </c>
      <c r="D2622" s="213" t="s">
        <v>5857</v>
      </c>
      <c r="G2622" s="174">
        <v>46143</v>
      </c>
      <c r="H2622">
        <v>63464637</v>
      </c>
      <c r="I2622">
        <v>63464637</v>
      </c>
      <c r="O2622" s="174">
        <v>46143</v>
      </c>
      <c r="S2622" t="s">
        <v>236</v>
      </c>
      <c r="T2622" s="215" t="s">
        <v>64</v>
      </c>
      <c r="U2622" s="217" t="s">
        <v>65</v>
      </c>
      <c r="V2622" t="e">
        <f>_xlfn.XLOOKUP(UTILIZADAS[[#This Row],[Contacto1]],Tabla2[phone_number_dialed],Tabla2[status_name],,0)</f>
        <v>#N/A</v>
      </c>
    </row>
    <row r="2623" spans="1:22">
      <c r="A2623" t="s">
        <v>4305</v>
      </c>
      <c r="B2623" s="213" t="s">
        <v>237</v>
      </c>
      <c r="C2623" s="4">
        <v>364001020000</v>
      </c>
      <c r="D2623" s="213" t="s">
        <v>5857</v>
      </c>
      <c r="G2623" s="174">
        <v>46143</v>
      </c>
      <c r="H2623">
        <v>67282492</v>
      </c>
      <c r="I2623">
        <v>67282492</v>
      </c>
      <c r="O2623" s="174">
        <v>46143</v>
      </c>
      <c r="S2623" t="s">
        <v>238</v>
      </c>
      <c r="T2623" s="216" t="s">
        <v>64</v>
      </c>
      <c r="U2623" s="217" t="s">
        <v>65</v>
      </c>
      <c r="V2623" t="e">
        <f>_xlfn.XLOOKUP(UTILIZADAS[[#This Row],[Contacto1]],Tabla2[phone_number_dialed],Tabla2[status_name],,0)</f>
        <v>#N/A</v>
      </c>
    </row>
    <row r="2624" spans="1:22">
      <c r="A2624" t="s">
        <v>4305</v>
      </c>
      <c r="B2624" s="213" t="s">
        <v>225</v>
      </c>
      <c r="C2624" s="4">
        <v>369001490000</v>
      </c>
      <c r="D2624" s="213" t="s">
        <v>5857</v>
      </c>
      <c r="G2624" s="174">
        <v>46143</v>
      </c>
      <c r="H2624">
        <v>67927520</v>
      </c>
      <c r="I2624">
        <v>67927520</v>
      </c>
      <c r="O2624" s="174">
        <v>46143</v>
      </c>
      <c r="S2624" t="s">
        <v>226</v>
      </c>
      <c r="T2624" s="214" t="s">
        <v>64</v>
      </c>
      <c r="U2624" s="217" t="s">
        <v>65</v>
      </c>
      <c r="V2624" t="e">
        <f>_xlfn.XLOOKUP(UTILIZADAS[[#This Row],[Contacto1]],Tabla2[phone_number_dialed],Tabla2[status_name],,0)</f>
        <v>#N/A</v>
      </c>
    </row>
    <row r="2625" spans="1:22">
      <c r="A2625" t="s">
        <v>4305</v>
      </c>
      <c r="B2625" s="213" t="s">
        <v>5873</v>
      </c>
      <c r="C2625" s="4">
        <v>367000120000</v>
      </c>
      <c r="D2625" s="213" t="s">
        <v>5857</v>
      </c>
      <c r="G2625" s="174">
        <v>46143</v>
      </c>
      <c r="H2625">
        <v>61080354</v>
      </c>
      <c r="I2625">
        <v>61080354</v>
      </c>
      <c r="O2625" s="174">
        <v>46143</v>
      </c>
      <c r="S2625" t="s">
        <v>5430</v>
      </c>
      <c r="T2625" s="215" t="s">
        <v>64</v>
      </c>
      <c r="U2625" s="217" t="s">
        <v>5858</v>
      </c>
      <c r="V2625" t="e">
        <f>_xlfn.XLOOKUP(UTILIZADAS[[#This Row],[Contacto1]],Tabla2[phone_number_dialed],Tabla2[status_name],,0)</f>
        <v>#N/A</v>
      </c>
    </row>
    <row r="2626" spans="1:22">
      <c r="A2626" t="s">
        <v>4305</v>
      </c>
      <c r="B2626" s="213" t="s">
        <v>5874</v>
      </c>
      <c r="C2626" s="4">
        <v>358375320000</v>
      </c>
      <c r="D2626" s="213" t="s">
        <v>5857</v>
      </c>
      <c r="G2626" s="174">
        <v>46143</v>
      </c>
      <c r="H2626">
        <v>64216229</v>
      </c>
      <c r="I2626">
        <v>64216229</v>
      </c>
      <c r="O2626" s="174">
        <v>46143</v>
      </c>
      <c r="S2626" t="s">
        <v>5875</v>
      </c>
      <c r="T2626" s="214" t="s">
        <v>64</v>
      </c>
      <c r="U2626" s="217" t="s">
        <v>257</v>
      </c>
      <c r="V2626" t="e">
        <f>_xlfn.XLOOKUP(UTILIZADAS[[#This Row],[Contacto1]],Tabla2[phone_number_dialed],Tabla2[status_name],,0)</f>
        <v>#N/A</v>
      </c>
    </row>
    <row r="2627" spans="1:22">
      <c r="A2627" t="s">
        <v>4305</v>
      </c>
      <c r="B2627" s="213" t="s">
        <v>5462</v>
      </c>
      <c r="C2627" s="4">
        <v>364001660000</v>
      </c>
      <c r="D2627" s="213" t="s">
        <v>5857</v>
      </c>
      <c r="G2627" s="174">
        <v>46143</v>
      </c>
      <c r="H2627">
        <v>69692808</v>
      </c>
      <c r="I2627">
        <v>69692808</v>
      </c>
      <c r="O2627" s="174">
        <v>46143</v>
      </c>
      <c r="S2627" t="s">
        <v>5429</v>
      </c>
      <c r="T2627" s="216" t="s">
        <v>64</v>
      </c>
      <c r="U2627" s="217" t="s">
        <v>5858</v>
      </c>
      <c r="V2627" t="e">
        <f>_xlfn.XLOOKUP(UTILIZADAS[[#This Row],[Contacto1]],Tabla2[phone_number_dialed],Tabla2[status_name],,0)</f>
        <v>#N/A</v>
      </c>
    </row>
    <row r="2628" spans="1:22">
      <c r="A2628" t="s">
        <v>4305</v>
      </c>
      <c r="B2628" s="213" t="s">
        <v>229</v>
      </c>
      <c r="C2628" s="4">
        <v>362001930000</v>
      </c>
      <c r="D2628" s="213" t="s">
        <v>5857</v>
      </c>
      <c r="G2628" s="174">
        <v>46143</v>
      </c>
      <c r="H2628">
        <v>64521528</v>
      </c>
      <c r="I2628">
        <v>64521528</v>
      </c>
      <c r="O2628" s="174">
        <v>46143</v>
      </c>
      <c r="S2628" t="s">
        <v>230</v>
      </c>
      <c r="T2628" s="215" t="s">
        <v>64</v>
      </c>
      <c r="U2628" s="217" t="s">
        <v>65</v>
      </c>
      <c r="V2628" t="e">
        <f>_xlfn.XLOOKUP(UTILIZADAS[[#This Row],[Contacto1]],Tabla2[phone_number_dialed],Tabla2[status_name],,0)</f>
        <v>#N/A</v>
      </c>
    </row>
    <row r="2629" spans="1:22">
      <c r="A2629" t="s">
        <v>4305</v>
      </c>
      <c r="B2629" s="213" t="s">
        <v>5163</v>
      </c>
      <c r="C2629" s="4">
        <v>356371330000</v>
      </c>
      <c r="D2629" s="213" t="s">
        <v>5857</v>
      </c>
      <c r="G2629" s="174">
        <v>46143</v>
      </c>
      <c r="H2629">
        <v>68179375</v>
      </c>
      <c r="I2629">
        <v>68179375</v>
      </c>
      <c r="O2629" s="174">
        <v>46143</v>
      </c>
      <c r="S2629" t="s">
        <v>5164</v>
      </c>
      <c r="T2629" s="214" t="s">
        <v>64</v>
      </c>
      <c r="U2629" s="217" t="s">
        <v>5858</v>
      </c>
      <c r="V2629" t="e">
        <f>_xlfn.XLOOKUP(UTILIZADAS[[#This Row],[Contacto1]],Tabla2[phone_number_dialed],Tabla2[status_name],,0)</f>
        <v>#N/A</v>
      </c>
    </row>
    <row r="2630" spans="1:22">
      <c r="A2630" t="s">
        <v>4305</v>
      </c>
      <c r="B2630" s="213" t="s">
        <v>5229</v>
      </c>
      <c r="C2630" s="4">
        <v>364000640000</v>
      </c>
      <c r="D2630" s="213" t="s">
        <v>5857</v>
      </c>
      <c r="G2630" s="174">
        <v>46143</v>
      </c>
      <c r="H2630">
        <v>68831728</v>
      </c>
      <c r="I2630">
        <v>68831728</v>
      </c>
      <c r="O2630" s="174">
        <v>46143</v>
      </c>
      <c r="S2630" t="s">
        <v>5230</v>
      </c>
      <c r="T2630" s="215" t="s">
        <v>64</v>
      </c>
      <c r="U2630" s="217" t="s">
        <v>5858</v>
      </c>
      <c r="V2630" t="e">
        <f>_xlfn.XLOOKUP(UTILIZADAS[[#This Row],[Contacto1]],Tabla2[phone_number_dialed],Tabla2[status_name],,0)</f>
        <v>#N/A</v>
      </c>
    </row>
    <row r="2631" spans="1:22">
      <c r="A2631" t="s">
        <v>4305</v>
      </c>
      <c r="B2631" s="213" t="s">
        <v>5876</v>
      </c>
      <c r="C2631" s="4">
        <v>351387490000</v>
      </c>
      <c r="D2631" s="213" t="s">
        <v>5857</v>
      </c>
      <c r="G2631" s="174">
        <v>46143</v>
      </c>
      <c r="H2631">
        <v>68144051</v>
      </c>
      <c r="I2631">
        <v>68144051</v>
      </c>
      <c r="O2631" s="174">
        <v>46143</v>
      </c>
      <c r="S2631" t="s">
        <v>5428</v>
      </c>
      <c r="T2631" s="214" t="s">
        <v>64</v>
      </c>
      <c r="U2631" s="217" t="s">
        <v>5858</v>
      </c>
      <c r="V2631" t="e">
        <f>_xlfn.XLOOKUP(UTILIZADAS[[#This Row],[Contacto1]],Tabla2[phone_number_dialed],Tabla2[status_name],,0)</f>
        <v>#N/A</v>
      </c>
    </row>
    <row r="2632" spans="1:22">
      <c r="A2632" t="s">
        <v>4305</v>
      </c>
      <c r="B2632" s="213" t="s">
        <v>5461</v>
      </c>
      <c r="C2632" s="4">
        <v>358385490000</v>
      </c>
      <c r="D2632" s="213" t="s">
        <v>5857</v>
      </c>
      <c r="G2632" s="174">
        <v>46143</v>
      </c>
      <c r="H2632">
        <v>69267267</v>
      </c>
      <c r="I2632">
        <v>69267267</v>
      </c>
      <c r="O2632" s="174">
        <v>46143</v>
      </c>
      <c r="S2632" t="s">
        <v>5427</v>
      </c>
      <c r="T2632" s="215" t="s">
        <v>64</v>
      </c>
      <c r="U2632" s="217" t="s">
        <v>5858</v>
      </c>
      <c r="V2632" t="e">
        <f>_xlfn.XLOOKUP(UTILIZADAS[[#This Row],[Contacto1]],Tabla2[phone_number_dialed],Tabla2[status_name],,0)</f>
        <v>#N/A</v>
      </c>
    </row>
    <row r="2633" spans="1:22">
      <c r="A2633" t="s">
        <v>4305</v>
      </c>
      <c r="B2633" s="213" t="s">
        <v>4621</v>
      </c>
      <c r="C2633" s="4">
        <v>366001430000</v>
      </c>
      <c r="D2633" s="213" t="s">
        <v>5857</v>
      </c>
      <c r="G2633" s="174">
        <v>46143</v>
      </c>
      <c r="H2633">
        <v>64199917</v>
      </c>
      <c r="I2633">
        <v>64199917</v>
      </c>
      <c r="O2633" s="174">
        <v>46143</v>
      </c>
      <c r="S2633" t="s">
        <v>4622</v>
      </c>
      <c r="T2633" s="214" t="s">
        <v>84</v>
      </c>
      <c r="U2633" s="217" t="s">
        <v>5858</v>
      </c>
      <c r="V2633" t="e">
        <f>_xlfn.XLOOKUP(UTILIZADAS[[#This Row],[Contacto1]],Tabla2[phone_number_dialed],Tabla2[status_name],,0)</f>
        <v>#N/A</v>
      </c>
    </row>
    <row r="2634" spans="1:22">
      <c r="A2634" t="s">
        <v>4305</v>
      </c>
      <c r="B2634" s="213" t="s">
        <v>5877</v>
      </c>
      <c r="C2634" s="4">
        <v>366000670000</v>
      </c>
      <c r="D2634" s="213" t="s">
        <v>5857</v>
      </c>
      <c r="G2634" s="174">
        <v>46143</v>
      </c>
      <c r="H2634">
        <v>68130484</v>
      </c>
      <c r="I2634">
        <v>68130484</v>
      </c>
      <c r="O2634" s="174">
        <v>46143</v>
      </c>
      <c r="S2634" t="s">
        <v>5878</v>
      </c>
      <c r="T2634" s="215" t="s">
        <v>84</v>
      </c>
      <c r="U2634" s="217" t="s">
        <v>257</v>
      </c>
      <c r="V2634" t="e">
        <f>_xlfn.XLOOKUP(UTILIZADAS[[#This Row],[Contacto1]],Tabla2[phone_number_dialed],Tabla2[status_name],,0)</f>
        <v>#N/A</v>
      </c>
    </row>
    <row r="2635" spans="1:22">
      <c r="A2635" t="s">
        <v>4305</v>
      </c>
      <c r="B2635" s="213" t="s">
        <v>5879</v>
      </c>
      <c r="C2635" s="4">
        <v>363000580000</v>
      </c>
      <c r="D2635" s="213" t="s">
        <v>5857</v>
      </c>
      <c r="G2635" s="174">
        <v>46143</v>
      </c>
      <c r="H2635">
        <v>67151328</v>
      </c>
      <c r="I2635">
        <v>67151328</v>
      </c>
      <c r="O2635" s="174">
        <v>46143</v>
      </c>
      <c r="S2635" t="s">
        <v>5426</v>
      </c>
      <c r="T2635" s="214" t="s">
        <v>64</v>
      </c>
      <c r="U2635" s="217" t="s">
        <v>5858</v>
      </c>
      <c r="V2635" t="e">
        <f>_xlfn.XLOOKUP(UTILIZADAS[[#This Row],[Contacto1]],Tabla2[phone_number_dialed],Tabla2[status_name],,0)</f>
        <v>#N/A</v>
      </c>
    </row>
    <row r="2636" spans="1:22">
      <c r="A2636" t="s">
        <v>4305</v>
      </c>
      <c r="B2636" s="213" t="s">
        <v>231</v>
      </c>
      <c r="C2636" s="4">
        <v>365000670000</v>
      </c>
      <c r="D2636" s="213" t="s">
        <v>5857</v>
      </c>
      <c r="G2636" s="174">
        <v>46143</v>
      </c>
      <c r="H2636">
        <v>66899635</v>
      </c>
      <c r="I2636">
        <v>66899635</v>
      </c>
      <c r="O2636" s="174">
        <v>46143</v>
      </c>
      <c r="S2636" t="s">
        <v>232</v>
      </c>
      <c r="T2636" s="216" t="s">
        <v>64</v>
      </c>
      <c r="U2636" s="217" t="s">
        <v>65</v>
      </c>
      <c r="V2636" t="e">
        <f>_xlfn.XLOOKUP(UTILIZADAS[[#This Row],[Contacto1]],Tabla2[phone_number_dialed],Tabla2[status_name],,0)</f>
        <v>#N/A</v>
      </c>
    </row>
    <row r="2637" spans="1:22">
      <c r="A2637" t="s">
        <v>4305</v>
      </c>
      <c r="B2637" s="213" t="s">
        <v>233</v>
      </c>
      <c r="C2637" s="4">
        <v>363000680000</v>
      </c>
      <c r="D2637" s="213" t="s">
        <v>5857</v>
      </c>
      <c r="G2637" s="174">
        <v>46143</v>
      </c>
      <c r="H2637">
        <v>64303024</v>
      </c>
      <c r="I2637">
        <v>64303024</v>
      </c>
      <c r="O2637" s="174">
        <v>46143</v>
      </c>
      <c r="S2637" t="s">
        <v>234</v>
      </c>
      <c r="T2637" s="215" t="s">
        <v>64</v>
      </c>
      <c r="U2637" s="217" t="s">
        <v>65</v>
      </c>
      <c r="V2637" t="e">
        <f>_xlfn.XLOOKUP(UTILIZADAS[[#This Row],[Contacto1]],Tabla2[phone_number_dialed],Tabla2[status_name],,0)</f>
        <v>#N/A</v>
      </c>
    </row>
    <row r="2638" spans="1:22">
      <c r="A2638" t="s">
        <v>4305</v>
      </c>
      <c r="B2638" s="213" t="s">
        <v>5880</v>
      </c>
      <c r="C2638" s="4">
        <v>363001630000</v>
      </c>
      <c r="D2638" s="213" t="s">
        <v>5857</v>
      </c>
      <c r="G2638" s="174">
        <v>46143</v>
      </c>
      <c r="H2638">
        <v>69373737</v>
      </c>
      <c r="I2638">
        <v>69373737</v>
      </c>
      <c r="O2638" s="174">
        <v>46143</v>
      </c>
      <c r="S2638" t="s">
        <v>5425</v>
      </c>
      <c r="T2638" s="216" t="s">
        <v>64</v>
      </c>
      <c r="U2638" s="217" t="s">
        <v>5858</v>
      </c>
      <c r="V2638" t="e">
        <f>_xlfn.XLOOKUP(UTILIZADAS[[#This Row],[Contacto1]],Tabla2[phone_number_dialed],Tabla2[status_name],,0)</f>
        <v>#N/A</v>
      </c>
    </row>
    <row r="2639" spans="1:22">
      <c r="A2639" t="s">
        <v>4305</v>
      </c>
      <c r="B2639" s="213" t="s">
        <v>4410</v>
      </c>
      <c r="C2639" s="4">
        <v>362001260000</v>
      </c>
      <c r="D2639" s="213" t="s">
        <v>5857</v>
      </c>
      <c r="G2639" s="174">
        <v>46143</v>
      </c>
      <c r="H2639">
        <v>61980833</v>
      </c>
      <c r="I2639">
        <v>61980833</v>
      </c>
      <c r="O2639" s="174">
        <v>46143</v>
      </c>
      <c r="S2639" t="s">
        <v>4411</v>
      </c>
      <c r="T2639" s="216" t="s">
        <v>64</v>
      </c>
      <c r="U2639" s="217" t="s">
        <v>5858</v>
      </c>
      <c r="V2639" t="e">
        <f>_xlfn.XLOOKUP(UTILIZADAS[[#This Row],[Contacto1]],Tabla2[phone_number_dialed],Tabla2[status_name],,0)</f>
        <v>#N/A</v>
      </c>
    </row>
    <row r="2640" spans="1:22">
      <c r="A2640" t="s">
        <v>4305</v>
      </c>
      <c r="B2640" s="213" t="s">
        <v>5459</v>
      </c>
      <c r="C2640" s="4">
        <v>361001490000</v>
      </c>
      <c r="D2640" s="213" t="s">
        <v>5857</v>
      </c>
      <c r="G2640" s="174">
        <v>46143</v>
      </c>
      <c r="H2640">
        <v>68594101</v>
      </c>
      <c r="I2640">
        <v>68594101</v>
      </c>
      <c r="O2640" s="174">
        <v>46143</v>
      </c>
      <c r="S2640" t="s">
        <v>5424</v>
      </c>
      <c r="T2640" s="214" t="s">
        <v>64</v>
      </c>
      <c r="U2640" s="217" t="s">
        <v>5858</v>
      </c>
      <c r="V2640" t="e">
        <f>_xlfn.XLOOKUP(UTILIZADAS[[#This Row],[Contacto1]],Tabla2[phone_number_dialed],Tabla2[status_name],,0)</f>
        <v>#N/A</v>
      </c>
    </row>
    <row r="2641" spans="1:22">
      <c r="A2641" t="s">
        <v>4305</v>
      </c>
      <c r="B2641" s="213" t="s">
        <v>5314</v>
      </c>
      <c r="C2641" s="4">
        <v>366003620000</v>
      </c>
      <c r="D2641" s="213" t="s">
        <v>5857</v>
      </c>
      <c r="F2641" s="3"/>
      <c r="G2641" s="174">
        <v>46143</v>
      </c>
      <c r="H2641">
        <v>69543059</v>
      </c>
      <c r="I2641">
        <v>69543059</v>
      </c>
      <c r="O2641" s="174">
        <v>46143</v>
      </c>
      <c r="S2641" t="s">
        <v>5315</v>
      </c>
      <c r="T2641" s="216" t="s">
        <v>64</v>
      </c>
      <c r="U2641" s="217" t="s">
        <v>5858</v>
      </c>
      <c r="V2641" t="e">
        <f>_xlfn.XLOOKUP(UTILIZADAS[[#This Row],[Contacto1]],Tabla2[phone_number_dialed],Tabla2[status_name],,0)</f>
        <v>#N/A</v>
      </c>
    </row>
    <row r="2642" spans="1:22">
      <c r="A2642" t="s">
        <v>4305</v>
      </c>
      <c r="B2642" s="213" t="s">
        <v>207</v>
      </c>
      <c r="C2642" s="4">
        <v>214008740000</v>
      </c>
      <c r="D2642" s="213" t="s">
        <v>5857</v>
      </c>
      <c r="G2642" s="174">
        <v>46143</v>
      </c>
      <c r="H2642">
        <v>65077219</v>
      </c>
      <c r="I2642">
        <v>65077219</v>
      </c>
      <c r="O2642" s="174">
        <v>46143</v>
      </c>
      <c r="S2642" t="s">
        <v>208</v>
      </c>
      <c r="T2642" s="216" t="s">
        <v>64</v>
      </c>
      <c r="U2642" s="217" t="s">
        <v>65</v>
      </c>
      <c r="V2642" t="e">
        <f>_xlfn.XLOOKUP(UTILIZADAS[[#This Row],[Contacto1]],Tabla2[phone_number_dialed],Tabla2[status_name],,0)</f>
        <v>#N/A</v>
      </c>
    </row>
    <row r="2643" spans="1:22">
      <c r="A2643" t="s">
        <v>4305</v>
      </c>
      <c r="B2643" s="213" t="s">
        <v>209</v>
      </c>
      <c r="C2643" s="4">
        <v>367002930000</v>
      </c>
      <c r="D2643" s="213" t="s">
        <v>5857</v>
      </c>
      <c r="G2643" s="174">
        <v>46143</v>
      </c>
      <c r="H2643">
        <v>67028339</v>
      </c>
      <c r="I2643">
        <v>67028339</v>
      </c>
      <c r="O2643" s="174">
        <v>46143</v>
      </c>
      <c r="S2643" t="s">
        <v>210</v>
      </c>
      <c r="T2643" s="215" t="s">
        <v>64</v>
      </c>
      <c r="U2643" s="217" t="s">
        <v>65</v>
      </c>
      <c r="V2643" t="e">
        <f>_xlfn.XLOOKUP(UTILIZADAS[[#This Row],[Contacto1]],Tabla2[phone_number_dialed],Tabla2[status_name],,0)</f>
        <v>#N/A</v>
      </c>
    </row>
    <row r="2644" spans="1:22">
      <c r="A2644" t="s">
        <v>4305</v>
      </c>
      <c r="B2644" s="213" t="s">
        <v>211</v>
      </c>
      <c r="C2644" s="4">
        <v>363003090000</v>
      </c>
      <c r="D2644" s="213" t="s">
        <v>5857</v>
      </c>
      <c r="G2644" s="174">
        <v>46143</v>
      </c>
      <c r="H2644">
        <v>63468266</v>
      </c>
      <c r="I2644">
        <v>63468266</v>
      </c>
      <c r="O2644" s="174">
        <v>46143</v>
      </c>
      <c r="S2644" t="s">
        <v>212</v>
      </c>
      <c r="T2644" s="216" t="s">
        <v>64</v>
      </c>
      <c r="U2644" s="217" t="s">
        <v>5858</v>
      </c>
      <c r="V2644" t="e">
        <f>_xlfn.XLOOKUP(UTILIZADAS[[#This Row],[Contacto1]],Tabla2[phone_number_dialed],Tabla2[status_name],,0)</f>
        <v>#N/A</v>
      </c>
    </row>
    <row r="2645" spans="1:22">
      <c r="A2645" t="s">
        <v>4305</v>
      </c>
      <c r="B2645" s="213" t="s">
        <v>217</v>
      </c>
      <c r="C2645" s="4">
        <v>366000710000</v>
      </c>
      <c r="D2645" s="213" t="s">
        <v>5857</v>
      </c>
      <c r="G2645" s="174">
        <v>46143</v>
      </c>
      <c r="H2645">
        <v>68588708</v>
      </c>
      <c r="I2645">
        <v>68588708</v>
      </c>
      <c r="O2645" s="174">
        <v>46143</v>
      </c>
      <c r="S2645" t="s">
        <v>218</v>
      </c>
      <c r="T2645" s="214" t="s">
        <v>64</v>
      </c>
      <c r="U2645" s="217" t="s">
        <v>65</v>
      </c>
      <c r="V2645" t="e">
        <f>_xlfn.XLOOKUP(UTILIZADAS[[#This Row],[Contacto1]],Tabla2[phone_number_dialed],Tabla2[status_name],,0)</f>
        <v>#N/A</v>
      </c>
    </row>
    <row r="2646" spans="1:22">
      <c r="A2646" t="s">
        <v>4305</v>
      </c>
      <c r="B2646" s="213" t="s">
        <v>5080</v>
      </c>
      <c r="C2646" s="4">
        <v>362001830000</v>
      </c>
      <c r="D2646" s="213" t="s">
        <v>5857</v>
      </c>
      <c r="G2646" s="174">
        <v>46143</v>
      </c>
      <c r="H2646">
        <v>67600721</v>
      </c>
      <c r="I2646">
        <v>67600721</v>
      </c>
      <c r="O2646" s="174">
        <v>46143</v>
      </c>
      <c r="S2646" t="s">
        <v>5081</v>
      </c>
      <c r="T2646" s="215" t="s">
        <v>64</v>
      </c>
      <c r="U2646" s="217" t="s">
        <v>5858</v>
      </c>
      <c r="V2646" t="e">
        <f>_xlfn.XLOOKUP(UTILIZADAS[[#This Row],[Contacto1]],Tabla2[phone_number_dialed],Tabla2[status_name],,0)</f>
        <v>#N/A</v>
      </c>
    </row>
    <row r="2647" spans="1:22">
      <c r="A2647" t="s">
        <v>4305</v>
      </c>
      <c r="B2647" s="213" t="s">
        <v>219</v>
      </c>
      <c r="C2647" s="4">
        <v>365002870000</v>
      </c>
      <c r="D2647" s="213" t="s">
        <v>5857</v>
      </c>
      <c r="G2647" s="174">
        <v>46143</v>
      </c>
      <c r="H2647">
        <v>67313117</v>
      </c>
      <c r="I2647">
        <v>67313117</v>
      </c>
      <c r="O2647" s="174">
        <v>46143</v>
      </c>
      <c r="S2647" t="s">
        <v>220</v>
      </c>
      <c r="T2647" s="214" t="s">
        <v>64</v>
      </c>
      <c r="U2647" s="217" t="s">
        <v>65</v>
      </c>
      <c r="V2647" t="e">
        <f>_xlfn.XLOOKUP(UTILIZADAS[[#This Row],[Contacto1]],Tabla2[phone_number_dialed],Tabla2[status_name],,0)</f>
        <v>#N/A</v>
      </c>
    </row>
    <row r="2648" spans="1:22">
      <c r="A2648" t="s">
        <v>4305</v>
      </c>
      <c r="B2648" s="213" t="s">
        <v>221</v>
      </c>
      <c r="C2648" s="4">
        <v>367000460000</v>
      </c>
      <c r="D2648" s="213" t="s">
        <v>5857</v>
      </c>
      <c r="G2648" s="174">
        <v>46143</v>
      </c>
      <c r="H2648">
        <v>60349166</v>
      </c>
      <c r="I2648">
        <v>60349166</v>
      </c>
      <c r="O2648" s="174">
        <v>46143</v>
      </c>
      <c r="S2648" t="s">
        <v>222</v>
      </c>
      <c r="T2648" s="215" t="s">
        <v>64</v>
      </c>
      <c r="U2648" s="217" t="s">
        <v>65</v>
      </c>
      <c r="V2648" t="e">
        <f>_xlfn.XLOOKUP(UTILIZADAS[[#This Row],[Contacto1]],Tabla2[phone_number_dialed],Tabla2[status_name],,0)</f>
        <v>#N/A</v>
      </c>
    </row>
    <row r="2649" spans="1:22">
      <c r="A2649" t="s">
        <v>4305</v>
      </c>
      <c r="B2649" s="213" t="s">
        <v>4587</v>
      </c>
      <c r="C2649" s="4">
        <v>363001670000</v>
      </c>
      <c r="D2649" s="213" t="s">
        <v>5857</v>
      </c>
      <c r="G2649" s="174">
        <v>46143</v>
      </c>
      <c r="H2649">
        <v>64216229</v>
      </c>
      <c r="I2649">
        <v>64216229</v>
      </c>
      <c r="O2649" s="174">
        <v>46143</v>
      </c>
      <c r="S2649" t="s">
        <v>4588</v>
      </c>
      <c r="T2649" s="216" t="s">
        <v>64</v>
      </c>
      <c r="U2649" s="217" t="s">
        <v>5858</v>
      </c>
      <c r="V2649" t="e">
        <f>_xlfn.XLOOKUP(UTILIZADAS[[#This Row],[Contacto1]],Tabla2[phone_number_dialed],Tabla2[status_name],,0)</f>
        <v>#N/A</v>
      </c>
    </row>
    <row r="2650" spans="1:22">
      <c r="A2650" t="s">
        <v>4305</v>
      </c>
      <c r="B2650" s="213" t="s">
        <v>223</v>
      </c>
      <c r="C2650" s="4">
        <v>358370160000</v>
      </c>
      <c r="D2650" s="213" t="s">
        <v>5857</v>
      </c>
      <c r="G2650" s="174">
        <v>46143</v>
      </c>
      <c r="H2650">
        <v>63907994</v>
      </c>
      <c r="I2650">
        <v>63907994</v>
      </c>
      <c r="O2650" s="174">
        <v>46143</v>
      </c>
      <c r="S2650" t="s">
        <v>224</v>
      </c>
      <c r="T2650" s="214" t="s">
        <v>64</v>
      </c>
      <c r="U2650" s="217" t="s">
        <v>65</v>
      </c>
      <c r="V2650" t="e">
        <f>_xlfn.XLOOKUP(UTILIZADAS[[#This Row],[Contacto1]],Tabla2[phone_number_dialed],Tabla2[status_name],,0)</f>
        <v>#N/A</v>
      </c>
    </row>
    <row r="2651" spans="1:22">
      <c r="A2651" t="s">
        <v>4305</v>
      </c>
      <c r="B2651" s="213" t="s">
        <v>5881</v>
      </c>
      <c r="C2651" s="4">
        <v>272068240000</v>
      </c>
      <c r="D2651" s="213" t="s">
        <v>5857</v>
      </c>
      <c r="G2651" s="174">
        <v>46143</v>
      </c>
      <c r="H2651">
        <v>64025933</v>
      </c>
      <c r="I2651">
        <v>64025933</v>
      </c>
      <c r="O2651" s="174">
        <v>46143</v>
      </c>
      <c r="S2651" t="s">
        <v>5882</v>
      </c>
      <c r="T2651" s="215" t="s">
        <v>85</v>
      </c>
      <c r="U2651" s="217" t="s">
        <v>257</v>
      </c>
      <c r="V2651" t="e">
        <f>_xlfn.XLOOKUP(UTILIZADAS[[#This Row],[Contacto1]],Tabla2[phone_number_dialed],Tabla2[status_name],,0)</f>
        <v>#N/A</v>
      </c>
    </row>
    <row r="2652" spans="1:22">
      <c r="A2652" t="s">
        <v>4305</v>
      </c>
      <c r="B2652" s="213" t="s">
        <v>5883</v>
      </c>
      <c r="C2652" s="4">
        <v>366001670000</v>
      </c>
      <c r="D2652" s="213" t="s">
        <v>5857</v>
      </c>
      <c r="G2652" s="174">
        <v>46143</v>
      </c>
      <c r="H2652">
        <v>69636393</v>
      </c>
      <c r="I2652">
        <v>69636393</v>
      </c>
      <c r="O2652" s="174">
        <v>46143</v>
      </c>
      <c r="S2652" t="s">
        <v>5884</v>
      </c>
      <c r="T2652" s="214" t="s">
        <v>64</v>
      </c>
      <c r="U2652" s="217" t="s">
        <v>257</v>
      </c>
      <c r="V2652" t="e">
        <f>_xlfn.XLOOKUP(UTILIZADAS[[#This Row],[Contacto1]],Tabla2[phone_number_dialed],Tabla2[status_name],,0)</f>
        <v>#N/A</v>
      </c>
    </row>
    <row r="2653" spans="1:22">
      <c r="A2653" t="s">
        <v>4305</v>
      </c>
      <c r="B2653" s="213" t="s">
        <v>183</v>
      </c>
      <c r="C2653" s="4">
        <v>362004080000</v>
      </c>
      <c r="D2653" s="213" t="s">
        <v>5857</v>
      </c>
      <c r="G2653" s="174">
        <v>46143</v>
      </c>
      <c r="H2653">
        <v>65404671</v>
      </c>
      <c r="I2653">
        <v>65404671</v>
      </c>
      <c r="O2653" s="174">
        <v>46143</v>
      </c>
      <c r="S2653" t="s">
        <v>184</v>
      </c>
      <c r="T2653" s="215" t="s">
        <v>64</v>
      </c>
      <c r="U2653" s="217" t="s">
        <v>65</v>
      </c>
      <c r="V2653" t="e">
        <f>_xlfn.XLOOKUP(UTILIZADAS[[#This Row],[Contacto1]],Tabla2[phone_number_dialed],Tabla2[status_name],,0)</f>
        <v>#N/A</v>
      </c>
    </row>
    <row r="2654" spans="1:22">
      <c r="A2654" t="s">
        <v>4305</v>
      </c>
      <c r="B2654" s="213" t="s">
        <v>5460</v>
      </c>
      <c r="C2654" s="4">
        <v>361003810000</v>
      </c>
      <c r="D2654" s="213" t="s">
        <v>5857</v>
      </c>
      <c r="G2654" s="174">
        <v>46143</v>
      </c>
      <c r="H2654">
        <v>69165201</v>
      </c>
      <c r="I2654">
        <v>69165201</v>
      </c>
      <c r="O2654" s="174">
        <v>46143</v>
      </c>
      <c r="S2654" t="s">
        <v>5423</v>
      </c>
      <c r="T2654" s="214" t="s">
        <v>64</v>
      </c>
      <c r="U2654" s="217" t="s">
        <v>5858</v>
      </c>
      <c r="V2654" t="e">
        <f>_xlfn.XLOOKUP(UTILIZADAS[[#This Row],[Contacto1]],Tabla2[phone_number_dialed],Tabla2[status_name],,0)</f>
        <v>#N/A</v>
      </c>
    </row>
    <row r="2655" spans="1:22">
      <c r="A2655" t="s">
        <v>4305</v>
      </c>
      <c r="B2655" s="213" t="s">
        <v>185</v>
      </c>
      <c r="C2655" s="4">
        <v>365004390000</v>
      </c>
      <c r="D2655" s="213" t="s">
        <v>5857</v>
      </c>
      <c r="G2655" s="174">
        <v>46143</v>
      </c>
      <c r="H2655">
        <v>65404636</v>
      </c>
      <c r="I2655">
        <v>65404636</v>
      </c>
      <c r="O2655" s="174">
        <v>46143</v>
      </c>
      <c r="S2655" t="s">
        <v>186</v>
      </c>
      <c r="T2655" s="215" t="s">
        <v>64</v>
      </c>
      <c r="U2655" s="217" t="s">
        <v>5858</v>
      </c>
      <c r="V2655" t="e">
        <f>_xlfn.XLOOKUP(UTILIZADAS[[#This Row],[Contacto1]],Tabla2[phone_number_dialed],Tabla2[status_name],,0)</f>
        <v>#N/A</v>
      </c>
    </row>
    <row r="2656" spans="1:22">
      <c r="A2656" t="s">
        <v>4305</v>
      </c>
      <c r="B2656" s="213" t="s">
        <v>4955</v>
      </c>
      <c r="C2656" s="4">
        <v>365001080000</v>
      </c>
      <c r="D2656" s="213" t="s">
        <v>5857</v>
      </c>
      <c r="G2656" s="174">
        <v>46143</v>
      </c>
      <c r="H2656">
        <v>66948619</v>
      </c>
      <c r="I2656">
        <v>66948619</v>
      </c>
      <c r="O2656" s="174">
        <v>46143</v>
      </c>
      <c r="S2656" t="s">
        <v>4956</v>
      </c>
      <c r="T2656" s="216" t="s">
        <v>64</v>
      </c>
      <c r="U2656" s="217" t="s">
        <v>5858</v>
      </c>
      <c r="V2656" t="e">
        <f>_xlfn.XLOOKUP(UTILIZADAS[[#This Row],[Contacto1]],Tabla2[phone_number_dialed],Tabla2[status_name],,0)</f>
        <v>#N/A</v>
      </c>
    </row>
    <row r="2657" spans="1:22">
      <c r="A2657" t="s">
        <v>4305</v>
      </c>
      <c r="B2657" s="213" t="s">
        <v>187</v>
      </c>
      <c r="C2657" s="4">
        <v>275067830000</v>
      </c>
      <c r="D2657" s="213" t="s">
        <v>5857</v>
      </c>
      <c r="G2657" s="174">
        <v>46143</v>
      </c>
      <c r="H2657">
        <v>63197407</v>
      </c>
      <c r="I2657">
        <v>63197407</v>
      </c>
      <c r="O2657" s="174">
        <v>46143</v>
      </c>
      <c r="S2657" t="s">
        <v>188</v>
      </c>
      <c r="T2657" s="214" t="s">
        <v>64</v>
      </c>
      <c r="U2657" s="217" t="s">
        <v>65</v>
      </c>
      <c r="V2657" t="e">
        <f>_xlfn.XLOOKUP(UTILIZADAS[[#This Row],[Contacto1]],Tabla2[phone_number_dialed],Tabla2[status_name],,0)</f>
        <v>#N/A</v>
      </c>
    </row>
    <row r="2658" spans="1:22">
      <c r="A2658" t="s">
        <v>4305</v>
      </c>
      <c r="B2658" s="213" t="s">
        <v>189</v>
      </c>
      <c r="C2658" s="4">
        <v>361004030000</v>
      </c>
      <c r="D2658" s="213" t="s">
        <v>5857</v>
      </c>
      <c r="G2658" s="174">
        <v>46143</v>
      </c>
      <c r="H2658">
        <v>67031272</v>
      </c>
      <c r="I2658">
        <v>67031272</v>
      </c>
      <c r="O2658" s="174">
        <v>46143</v>
      </c>
      <c r="S2658" t="s">
        <v>190</v>
      </c>
      <c r="T2658" s="215" t="s">
        <v>64</v>
      </c>
      <c r="U2658" s="217" t="s">
        <v>65</v>
      </c>
      <c r="V2658" t="e">
        <f>_xlfn.XLOOKUP(UTILIZADAS[[#This Row],[Contacto1]],Tabla2[phone_number_dialed],Tabla2[status_name],,0)</f>
        <v>#N/A</v>
      </c>
    </row>
    <row r="2659" spans="1:22">
      <c r="A2659" t="s">
        <v>4305</v>
      </c>
      <c r="B2659" s="213" t="s">
        <v>191</v>
      </c>
      <c r="C2659" s="4">
        <v>366004010000</v>
      </c>
      <c r="D2659" s="213" t="s">
        <v>5857</v>
      </c>
      <c r="G2659" s="174">
        <v>46143</v>
      </c>
      <c r="H2659">
        <v>68004840</v>
      </c>
      <c r="I2659">
        <v>68004840</v>
      </c>
      <c r="O2659" s="174">
        <v>46143</v>
      </c>
      <c r="S2659" t="s">
        <v>192</v>
      </c>
      <c r="T2659" s="216" t="s">
        <v>64</v>
      </c>
      <c r="U2659" s="217" t="s">
        <v>65</v>
      </c>
      <c r="V2659" t="e">
        <f>_xlfn.XLOOKUP(UTILIZADAS[[#This Row],[Contacto1]],Tabla2[phone_number_dialed],Tabla2[status_name],,0)</f>
        <v>#N/A</v>
      </c>
    </row>
    <row r="2660" spans="1:22">
      <c r="A2660" t="s">
        <v>4305</v>
      </c>
      <c r="B2660" s="213" t="s">
        <v>5885</v>
      </c>
      <c r="C2660" s="4">
        <v>355275980000</v>
      </c>
      <c r="D2660" s="213" t="s">
        <v>5857</v>
      </c>
      <c r="G2660" s="174">
        <v>46143</v>
      </c>
      <c r="H2660">
        <v>67923053</v>
      </c>
      <c r="I2660">
        <v>67923053</v>
      </c>
      <c r="O2660" s="174">
        <v>46143</v>
      </c>
      <c r="S2660" t="s">
        <v>5886</v>
      </c>
      <c r="T2660" s="216" t="s">
        <v>64</v>
      </c>
      <c r="U2660" s="217" t="s">
        <v>2109</v>
      </c>
      <c r="V2660" t="e">
        <f>_xlfn.XLOOKUP(UTILIZADAS[[#This Row],[Contacto1]],Tabla2[phone_number_dialed],Tabla2[status_name],,0)</f>
        <v>#N/A</v>
      </c>
    </row>
    <row r="2661" spans="1:22">
      <c r="A2661" t="s">
        <v>4305</v>
      </c>
      <c r="B2661" s="213" t="s">
        <v>193</v>
      </c>
      <c r="C2661" s="4">
        <v>369003370000</v>
      </c>
      <c r="D2661" s="213" t="s">
        <v>5857</v>
      </c>
      <c r="G2661" s="174">
        <v>46143</v>
      </c>
      <c r="H2661">
        <v>68906543</v>
      </c>
      <c r="I2661">
        <v>68906543</v>
      </c>
      <c r="O2661" s="174">
        <v>46143</v>
      </c>
      <c r="S2661" t="s">
        <v>194</v>
      </c>
      <c r="T2661" s="214" t="s">
        <v>64</v>
      </c>
      <c r="U2661" s="217" t="s">
        <v>65</v>
      </c>
      <c r="V2661" t="e">
        <f>_xlfn.XLOOKUP(UTILIZADAS[[#This Row],[Contacto1]],Tabla2[phone_number_dialed],Tabla2[status_name],,0)</f>
        <v>#N/A</v>
      </c>
    </row>
    <row r="2662" spans="1:22">
      <c r="A2662" t="s">
        <v>4305</v>
      </c>
      <c r="B2662" s="213" t="s">
        <v>5887</v>
      </c>
      <c r="C2662" s="4">
        <v>362002010000</v>
      </c>
      <c r="D2662" s="213" t="s">
        <v>5857</v>
      </c>
      <c r="G2662" s="174">
        <v>46143</v>
      </c>
      <c r="H2662">
        <v>67890453</v>
      </c>
      <c r="I2662">
        <v>67890453</v>
      </c>
      <c r="O2662" s="174">
        <v>46143</v>
      </c>
      <c r="S2662" t="s">
        <v>5888</v>
      </c>
      <c r="T2662" s="215" t="s">
        <v>64</v>
      </c>
      <c r="U2662" s="217" t="s">
        <v>5858</v>
      </c>
      <c r="V2662" t="e">
        <f>_xlfn.XLOOKUP(UTILIZADAS[[#This Row],[Contacto1]],Tabla2[phone_number_dialed],Tabla2[status_name],,0)</f>
        <v>#N/A</v>
      </c>
    </row>
    <row r="2663" spans="1:22">
      <c r="A2663" t="s">
        <v>4305</v>
      </c>
      <c r="B2663" s="213" t="s">
        <v>5127</v>
      </c>
      <c r="C2663" s="4">
        <v>365003380000</v>
      </c>
      <c r="D2663" s="213" t="s">
        <v>5857</v>
      </c>
      <c r="G2663" s="174">
        <v>46143</v>
      </c>
      <c r="H2663">
        <v>67890453</v>
      </c>
      <c r="I2663">
        <v>67890453</v>
      </c>
      <c r="O2663" s="174">
        <v>46143</v>
      </c>
      <c r="S2663" t="s">
        <v>5128</v>
      </c>
      <c r="T2663" s="216" t="s">
        <v>64</v>
      </c>
      <c r="U2663" s="217" t="s">
        <v>5858</v>
      </c>
      <c r="V2663" t="e">
        <f>_xlfn.XLOOKUP(UTILIZADAS[[#This Row],[Contacto1]],Tabla2[phone_number_dialed],Tabla2[status_name],,0)</f>
        <v>#N/A</v>
      </c>
    </row>
    <row r="2664" spans="1:22">
      <c r="A2664" t="s">
        <v>4305</v>
      </c>
      <c r="B2664" s="213" t="s">
        <v>5889</v>
      </c>
      <c r="C2664" s="4">
        <v>364003620000</v>
      </c>
      <c r="D2664" s="213" t="s">
        <v>5857</v>
      </c>
      <c r="G2664" s="174">
        <v>46143</v>
      </c>
      <c r="H2664">
        <v>61385739</v>
      </c>
      <c r="I2664">
        <v>61385739</v>
      </c>
      <c r="O2664" s="174">
        <v>46143</v>
      </c>
      <c r="S2664" t="s">
        <v>5890</v>
      </c>
      <c r="T2664" s="214" t="s">
        <v>64</v>
      </c>
      <c r="U2664" s="217" t="s">
        <v>5858</v>
      </c>
      <c r="V2664" t="e">
        <f>_xlfn.XLOOKUP(UTILIZADAS[[#This Row],[Contacto1]],Tabla2[phone_number_dialed],Tabla2[status_name],,0)</f>
        <v>#N/A</v>
      </c>
    </row>
    <row r="2665" spans="1:22">
      <c r="A2665" t="s">
        <v>4305</v>
      </c>
      <c r="B2665" s="213" t="s">
        <v>195</v>
      </c>
      <c r="C2665" s="4">
        <v>363000200000</v>
      </c>
      <c r="D2665" s="213" t="s">
        <v>5857</v>
      </c>
      <c r="G2665" s="174">
        <v>46143</v>
      </c>
      <c r="H2665">
        <v>65608513</v>
      </c>
      <c r="I2665">
        <v>65608513</v>
      </c>
      <c r="O2665" s="174">
        <v>46143</v>
      </c>
      <c r="S2665" t="s">
        <v>196</v>
      </c>
      <c r="T2665" s="215" t="s">
        <v>64</v>
      </c>
      <c r="U2665" s="217" t="s">
        <v>65</v>
      </c>
      <c r="V2665" t="e">
        <f>_xlfn.XLOOKUP(UTILIZADAS[[#This Row],[Contacto1]],Tabla2[phone_number_dialed],Tabla2[status_name],,0)</f>
        <v>#N/A</v>
      </c>
    </row>
    <row r="2666" spans="1:22">
      <c r="A2666" t="s">
        <v>4305</v>
      </c>
      <c r="B2666" s="213" t="s">
        <v>5891</v>
      </c>
      <c r="C2666" s="4">
        <v>359373610000</v>
      </c>
      <c r="D2666" s="213" t="s">
        <v>5857</v>
      </c>
      <c r="G2666" s="174">
        <v>46143</v>
      </c>
      <c r="H2666">
        <v>62279735</v>
      </c>
      <c r="I2666">
        <v>62279735</v>
      </c>
      <c r="O2666" s="174">
        <v>46143</v>
      </c>
      <c r="S2666" t="s">
        <v>5892</v>
      </c>
      <c r="T2666" s="214" t="s">
        <v>84</v>
      </c>
      <c r="U2666" s="217" t="s">
        <v>2109</v>
      </c>
      <c r="V2666" t="e">
        <f>_xlfn.XLOOKUP(UTILIZADAS[[#This Row],[Contacto1]],Tabla2[phone_number_dialed],Tabla2[status_name],,0)</f>
        <v>#N/A</v>
      </c>
    </row>
    <row r="2667" spans="1:22">
      <c r="A2667" t="s">
        <v>4305</v>
      </c>
      <c r="B2667" s="213" t="s">
        <v>5893</v>
      </c>
      <c r="C2667" s="4">
        <v>362002920000</v>
      </c>
      <c r="D2667" s="213" t="s">
        <v>5857</v>
      </c>
      <c r="G2667" s="174">
        <v>46143</v>
      </c>
      <c r="H2667">
        <v>61138672</v>
      </c>
      <c r="I2667">
        <v>61138672</v>
      </c>
      <c r="O2667" s="174">
        <v>46143</v>
      </c>
      <c r="S2667" t="s">
        <v>5894</v>
      </c>
      <c r="T2667" s="215" t="s">
        <v>64</v>
      </c>
      <c r="U2667" s="217" t="s">
        <v>257</v>
      </c>
      <c r="V2667" t="e">
        <f>_xlfn.XLOOKUP(UTILIZADAS[[#This Row],[Contacto1]],Tabla2[phone_number_dialed],Tabla2[status_name],,0)</f>
        <v>#N/A</v>
      </c>
    </row>
    <row r="2668" spans="1:22">
      <c r="A2668" t="s">
        <v>4305</v>
      </c>
      <c r="B2668" s="213" t="s">
        <v>197</v>
      </c>
      <c r="C2668" s="4">
        <v>363003190000</v>
      </c>
      <c r="D2668" s="213" t="s">
        <v>5857</v>
      </c>
      <c r="G2668" s="174">
        <v>46143</v>
      </c>
      <c r="H2668">
        <v>63479119</v>
      </c>
      <c r="I2668">
        <v>63479119</v>
      </c>
      <c r="O2668" s="174">
        <v>46143</v>
      </c>
      <c r="S2668" t="s">
        <v>198</v>
      </c>
      <c r="T2668" s="214" t="s">
        <v>64</v>
      </c>
      <c r="U2668" s="217" t="s">
        <v>65</v>
      </c>
      <c r="V2668" t="e">
        <f>_xlfn.XLOOKUP(UTILIZADAS[[#This Row],[Contacto1]],Tabla2[phone_number_dialed],Tabla2[status_name],,0)</f>
        <v>#N/A</v>
      </c>
    </row>
    <row r="2669" spans="1:22">
      <c r="A2669" t="s">
        <v>4305</v>
      </c>
      <c r="B2669" s="213" t="s">
        <v>5895</v>
      </c>
      <c r="C2669" s="4">
        <v>363003980000</v>
      </c>
      <c r="D2669" s="213" t="s">
        <v>5857</v>
      </c>
      <c r="G2669" s="174">
        <v>46143</v>
      </c>
      <c r="H2669">
        <v>66042697</v>
      </c>
      <c r="I2669">
        <v>66042697</v>
      </c>
      <c r="O2669" s="174">
        <v>46143</v>
      </c>
      <c r="S2669" t="s">
        <v>5896</v>
      </c>
      <c r="T2669" s="216" t="s">
        <v>64</v>
      </c>
      <c r="U2669" s="217" t="s">
        <v>257</v>
      </c>
      <c r="V2669" t="e">
        <f>_xlfn.XLOOKUP(UTILIZADAS[[#This Row],[Contacto1]],Tabla2[phone_number_dialed],Tabla2[status_name],,0)</f>
        <v>#N/A</v>
      </c>
    </row>
    <row r="2670" spans="1:22">
      <c r="A2670" t="s">
        <v>4305</v>
      </c>
      <c r="B2670" s="213" t="s">
        <v>199</v>
      </c>
      <c r="C2670" s="4">
        <v>368002400000</v>
      </c>
      <c r="D2670" s="213" t="s">
        <v>5857</v>
      </c>
      <c r="G2670" s="174">
        <v>46143</v>
      </c>
      <c r="H2670">
        <v>64702061</v>
      </c>
      <c r="I2670">
        <v>64702061</v>
      </c>
      <c r="O2670" s="174">
        <v>46143</v>
      </c>
      <c r="S2670" t="s">
        <v>200</v>
      </c>
      <c r="T2670" s="215" t="s">
        <v>64</v>
      </c>
      <c r="U2670" s="217" t="s">
        <v>65</v>
      </c>
      <c r="V2670" t="e">
        <f>_xlfn.XLOOKUP(UTILIZADAS[[#This Row],[Contacto1]],Tabla2[phone_number_dialed],Tabla2[status_name],,0)</f>
        <v>#N/A</v>
      </c>
    </row>
    <row r="2671" spans="1:22">
      <c r="A2671" t="s">
        <v>4305</v>
      </c>
      <c r="B2671" s="213" t="s">
        <v>201</v>
      </c>
      <c r="C2671" s="4">
        <v>363003760000</v>
      </c>
      <c r="D2671" s="213" t="s">
        <v>5857</v>
      </c>
      <c r="G2671" s="174">
        <v>46143</v>
      </c>
      <c r="H2671">
        <v>67049348</v>
      </c>
      <c r="I2671">
        <v>67049348</v>
      </c>
      <c r="O2671" s="174">
        <v>46143</v>
      </c>
      <c r="S2671" t="s">
        <v>202</v>
      </c>
      <c r="T2671" s="214" t="s">
        <v>64</v>
      </c>
      <c r="U2671" s="217" t="s">
        <v>65</v>
      </c>
      <c r="V2671" t="e">
        <f>_xlfn.XLOOKUP(UTILIZADAS[[#This Row],[Contacto1]],Tabla2[phone_number_dialed],Tabla2[status_name],,0)</f>
        <v>#N/A</v>
      </c>
    </row>
    <row r="2672" spans="1:22">
      <c r="A2672" t="s">
        <v>4305</v>
      </c>
      <c r="B2672" s="213" t="s">
        <v>4607</v>
      </c>
      <c r="C2672" s="4">
        <v>362000400000</v>
      </c>
      <c r="D2672" s="213" t="s">
        <v>5857</v>
      </c>
      <c r="G2672" s="174">
        <v>46143</v>
      </c>
      <c r="H2672">
        <v>64108391</v>
      </c>
      <c r="I2672">
        <v>64108391</v>
      </c>
      <c r="O2672" s="174">
        <v>46143</v>
      </c>
      <c r="S2672" t="s">
        <v>4608</v>
      </c>
      <c r="T2672" s="215" t="s">
        <v>64</v>
      </c>
      <c r="U2672" s="217" t="s">
        <v>5858</v>
      </c>
      <c r="V2672" t="e">
        <f>_xlfn.XLOOKUP(UTILIZADAS[[#This Row],[Contacto1]],Tabla2[phone_number_dialed],Tabla2[status_name],,0)</f>
        <v>#N/A</v>
      </c>
    </row>
    <row r="2673" spans="1:22">
      <c r="A2673" t="s">
        <v>4305</v>
      </c>
      <c r="B2673" s="213" t="s">
        <v>203</v>
      </c>
      <c r="C2673" s="4">
        <v>369002140000</v>
      </c>
      <c r="D2673" s="213" t="s">
        <v>5857</v>
      </c>
      <c r="G2673" s="174">
        <v>46143</v>
      </c>
      <c r="H2673">
        <v>63373915</v>
      </c>
      <c r="I2673">
        <v>63373915</v>
      </c>
      <c r="O2673" s="174">
        <v>46143</v>
      </c>
      <c r="S2673" t="s">
        <v>204</v>
      </c>
      <c r="T2673" s="214" t="s">
        <v>64</v>
      </c>
      <c r="U2673" s="217" t="s">
        <v>65</v>
      </c>
      <c r="V2673" t="e">
        <f>_xlfn.XLOOKUP(UTILIZADAS[[#This Row],[Contacto1]],Tabla2[phone_number_dialed],Tabla2[status_name],,0)</f>
        <v>#N/A</v>
      </c>
    </row>
    <row r="2674" spans="1:22">
      <c r="A2674" t="s">
        <v>4305</v>
      </c>
      <c r="B2674" s="213" t="s">
        <v>5897</v>
      </c>
      <c r="C2674" s="4">
        <v>363003860000</v>
      </c>
      <c r="D2674" s="213" t="s">
        <v>5857</v>
      </c>
      <c r="G2674" s="174">
        <v>46143</v>
      </c>
      <c r="H2674">
        <v>61055872</v>
      </c>
      <c r="I2674">
        <v>61055872</v>
      </c>
      <c r="O2674" s="174">
        <v>46143</v>
      </c>
      <c r="S2674" t="s">
        <v>5898</v>
      </c>
      <c r="T2674" s="215" t="s">
        <v>64</v>
      </c>
      <c r="U2674" s="217" t="s">
        <v>257</v>
      </c>
      <c r="V2674" t="e">
        <f>_xlfn.XLOOKUP(UTILIZADAS[[#This Row],[Contacto1]],Tabla2[phone_number_dialed],Tabla2[status_name],,0)</f>
        <v>#N/A</v>
      </c>
    </row>
    <row r="2675" spans="1:22">
      <c r="A2675" t="s">
        <v>4305</v>
      </c>
      <c r="B2675" s="213" t="s">
        <v>5899</v>
      </c>
      <c r="C2675" s="4">
        <v>355060390000</v>
      </c>
      <c r="D2675" s="213" t="s">
        <v>5857</v>
      </c>
      <c r="G2675" s="174">
        <v>46143</v>
      </c>
      <c r="H2675">
        <v>64469237</v>
      </c>
      <c r="I2675">
        <v>64469237</v>
      </c>
      <c r="O2675" s="174">
        <v>46143</v>
      </c>
      <c r="S2675" t="s">
        <v>5900</v>
      </c>
      <c r="T2675" s="214" t="s">
        <v>64</v>
      </c>
      <c r="U2675" s="217" t="s">
        <v>2109</v>
      </c>
      <c r="V2675" t="e">
        <f>_xlfn.XLOOKUP(UTILIZADAS[[#This Row],[Contacto1]],Tabla2[phone_number_dialed],Tabla2[status_name],,0)</f>
        <v>#N/A</v>
      </c>
    </row>
    <row r="2676" spans="1:22">
      <c r="A2676" t="s">
        <v>4305</v>
      </c>
      <c r="B2676" s="213" t="s">
        <v>5901</v>
      </c>
      <c r="C2676" s="4">
        <v>368004600000</v>
      </c>
      <c r="D2676" s="213" t="s">
        <v>5857</v>
      </c>
      <c r="G2676" s="174">
        <v>46143</v>
      </c>
      <c r="H2676">
        <v>60525725</v>
      </c>
      <c r="I2676">
        <v>60525725</v>
      </c>
      <c r="O2676" s="174">
        <v>46143</v>
      </c>
      <c r="S2676" t="s">
        <v>5902</v>
      </c>
      <c r="T2676" s="215" t="s">
        <v>64</v>
      </c>
      <c r="U2676" s="217" t="s">
        <v>257</v>
      </c>
      <c r="V2676" t="e">
        <f>_xlfn.XLOOKUP(UTILIZADAS[[#This Row],[Contacto1]],Tabla2[phone_number_dialed],Tabla2[status_name],,0)</f>
        <v>#N/A</v>
      </c>
    </row>
    <row r="2677" spans="1:22">
      <c r="A2677" t="s">
        <v>4305</v>
      </c>
      <c r="B2677" s="213" t="s">
        <v>5903</v>
      </c>
      <c r="C2677" s="4">
        <v>369004590000</v>
      </c>
      <c r="D2677" s="213" t="s">
        <v>5857</v>
      </c>
      <c r="G2677" s="174">
        <v>46143</v>
      </c>
      <c r="H2677">
        <v>65076022</v>
      </c>
      <c r="I2677">
        <v>65076022</v>
      </c>
      <c r="O2677" s="174">
        <v>46143</v>
      </c>
      <c r="S2677" t="s">
        <v>5904</v>
      </c>
      <c r="T2677" s="216" t="s">
        <v>81</v>
      </c>
      <c r="U2677" s="217" t="s">
        <v>2109</v>
      </c>
      <c r="V2677" t="e">
        <f>_xlfn.XLOOKUP(UTILIZADAS[[#This Row],[Contacto1]],Tabla2[phone_number_dialed],Tabla2[status_name],,0)</f>
        <v>#N/A</v>
      </c>
    </row>
    <row r="2678" spans="1:22">
      <c r="A2678" t="s">
        <v>4305</v>
      </c>
      <c r="B2678" s="213" t="s">
        <v>4347</v>
      </c>
      <c r="C2678" s="4">
        <v>361004650000</v>
      </c>
      <c r="D2678" s="213" t="s">
        <v>5857</v>
      </c>
      <c r="G2678" s="174">
        <v>46143</v>
      </c>
      <c r="H2678">
        <v>60991433</v>
      </c>
      <c r="I2678">
        <v>60991433</v>
      </c>
      <c r="O2678" s="174">
        <v>46143</v>
      </c>
      <c r="S2678" t="s">
        <v>4348</v>
      </c>
      <c r="T2678" s="216" t="s">
        <v>84</v>
      </c>
      <c r="U2678" s="217" t="s">
        <v>5858</v>
      </c>
      <c r="V2678" t="e">
        <f>_xlfn.XLOOKUP(UTILIZADAS[[#This Row],[Contacto1]],Tabla2[phone_number_dialed],Tabla2[status_name],,0)</f>
        <v>#N/A</v>
      </c>
    </row>
    <row r="2679" spans="1:22">
      <c r="A2679" t="s">
        <v>4305</v>
      </c>
      <c r="B2679" s="213" t="s">
        <v>4363</v>
      </c>
      <c r="C2679" s="4">
        <v>352351890000</v>
      </c>
      <c r="D2679" s="213" t="s">
        <v>5857</v>
      </c>
      <c r="G2679" s="174">
        <v>46143</v>
      </c>
      <c r="H2679">
        <v>61318661</v>
      </c>
      <c r="I2679">
        <v>61318661</v>
      </c>
      <c r="O2679" s="174">
        <v>46143</v>
      </c>
      <c r="S2679" t="s">
        <v>177</v>
      </c>
      <c r="T2679" s="214" t="s">
        <v>84</v>
      </c>
      <c r="U2679" s="217" t="s">
        <v>5858</v>
      </c>
      <c r="V2679" t="e">
        <f>_xlfn.XLOOKUP(UTILIZADAS[[#This Row],[Contacto1]],Tabla2[phone_number_dialed],Tabla2[status_name],,0)</f>
        <v>#N/A</v>
      </c>
    </row>
    <row r="2680" spans="1:22">
      <c r="A2680" t="s">
        <v>4305</v>
      </c>
      <c r="B2680" s="213" t="s">
        <v>4425</v>
      </c>
      <c r="C2680" s="4">
        <v>364001250000</v>
      </c>
      <c r="D2680" s="213" t="s">
        <v>5857</v>
      </c>
      <c r="G2680" s="174">
        <v>46143</v>
      </c>
      <c r="H2680">
        <v>62083560</v>
      </c>
      <c r="I2680">
        <v>62083560</v>
      </c>
      <c r="O2680" s="174">
        <v>46143</v>
      </c>
      <c r="S2680" t="s">
        <v>178</v>
      </c>
      <c r="T2680" s="215" t="s">
        <v>64</v>
      </c>
      <c r="U2680" s="217" t="s">
        <v>5858</v>
      </c>
      <c r="V2680" t="e">
        <f>_xlfn.XLOOKUP(UTILIZADAS[[#This Row],[Contacto1]],Tabla2[phone_number_dialed],Tabla2[status_name],,0)</f>
        <v>#N/A</v>
      </c>
    </row>
    <row r="2681" spans="1:22">
      <c r="A2681" t="s">
        <v>4305</v>
      </c>
      <c r="B2681" s="213" t="s">
        <v>179</v>
      </c>
      <c r="C2681" s="4">
        <v>366005850000</v>
      </c>
      <c r="D2681" s="213" t="s">
        <v>5857</v>
      </c>
      <c r="G2681" s="174">
        <v>46143</v>
      </c>
      <c r="H2681">
        <v>68268742</v>
      </c>
      <c r="I2681">
        <v>68268742</v>
      </c>
      <c r="O2681" s="174">
        <v>46143</v>
      </c>
      <c r="S2681" t="s">
        <v>180</v>
      </c>
      <c r="T2681" s="214" t="s">
        <v>64</v>
      </c>
      <c r="U2681" s="217" t="s">
        <v>65</v>
      </c>
      <c r="V2681" t="e">
        <f>_xlfn.XLOOKUP(UTILIZADAS[[#This Row],[Contacto1]],Tabla2[phone_number_dialed],Tabla2[status_name],,0)</f>
        <v>#N/A</v>
      </c>
    </row>
    <row r="2682" spans="1:22">
      <c r="A2682" t="s">
        <v>4305</v>
      </c>
      <c r="B2682" s="213" t="s">
        <v>5905</v>
      </c>
      <c r="C2682" s="4">
        <v>362004820000</v>
      </c>
      <c r="D2682" s="213" t="s">
        <v>5857</v>
      </c>
      <c r="G2682" s="174">
        <v>46143</v>
      </c>
      <c r="H2682">
        <v>66347468</v>
      </c>
      <c r="I2682">
        <v>66347468</v>
      </c>
      <c r="O2682" s="174">
        <v>46143</v>
      </c>
      <c r="S2682" t="s">
        <v>5906</v>
      </c>
      <c r="T2682" s="216" t="s">
        <v>85</v>
      </c>
      <c r="U2682" s="217" t="s">
        <v>257</v>
      </c>
      <c r="V2682" t="e">
        <f>_xlfn.XLOOKUP(UTILIZADAS[[#This Row],[Contacto1]],Tabla2[phone_number_dialed],Tabla2[status_name],,0)</f>
        <v>#N/A</v>
      </c>
    </row>
    <row r="2683" spans="1:22">
      <c r="A2683" t="s">
        <v>4305</v>
      </c>
      <c r="B2683" s="213" t="s">
        <v>5907</v>
      </c>
      <c r="C2683" s="4">
        <v>364004400000</v>
      </c>
      <c r="D2683" s="213" t="s">
        <v>5857</v>
      </c>
      <c r="G2683" s="174">
        <v>46143</v>
      </c>
      <c r="H2683">
        <v>63637887</v>
      </c>
      <c r="I2683">
        <v>63637887</v>
      </c>
      <c r="O2683" s="174">
        <v>46143</v>
      </c>
      <c r="S2683" t="s">
        <v>5908</v>
      </c>
      <c r="T2683" s="215" t="s">
        <v>64</v>
      </c>
      <c r="U2683" s="217" t="s">
        <v>257</v>
      </c>
      <c r="V2683" t="e">
        <f>_xlfn.XLOOKUP(UTILIZADAS[[#This Row],[Contacto1]],Tabla2[phone_number_dialed],Tabla2[status_name],,0)</f>
        <v>#N/A</v>
      </c>
    </row>
    <row r="2684" spans="1:22">
      <c r="A2684" t="s">
        <v>4305</v>
      </c>
      <c r="B2684" s="213" t="s">
        <v>181</v>
      </c>
      <c r="C2684" s="4">
        <v>369004970000</v>
      </c>
      <c r="D2684" s="213" t="s">
        <v>5857</v>
      </c>
      <c r="G2684" s="174">
        <v>46143</v>
      </c>
      <c r="H2684">
        <v>66552224</v>
      </c>
      <c r="I2684">
        <v>66552224</v>
      </c>
      <c r="O2684" s="174">
        <v>46143</v>
      </c>
      <c r="S2684" t="s">
        <v>182</v>
      </c>
      <c r="T2684" s="214" t="s">
        <v>64</v>
      </c>
      <c r="U2684" s="217" t="s">
        <v>5858</v>
      </c>
      <c r="V2684" t="e">
        <f>_xlfn.XLOOKUP(UTILIZADAS[[#This Row],[Contacto1]],Tabla2[phone_number_dialed],Tabla2[status_name],,0)</f>
        <v>#N/A</v>
      </c>
    </row>
    <row r="2685" spans="1:22">
      <c r="A2685" t="s">
        <v>4305</v>
      </c>
      <c r="B2685" s="213" t="s">
        <v>161</v>
      </c>
      <c r="C2685" s="4">
        <v>367003030000</v>
      </c>
      <c r="D2685" s="213" t="s">
        <v>5857</v>
      </c>
      <c r="G2685" s="174">
        <v>46143</v>
      </c>
      <c r="H2685">
        <v>67890543</v>
      </c>
      <c r="I2685">
        <v>67890543</v>
      </c>
      <c r="O2685" s="174">
        <v>46143</v>
      </c>
      <c r="S2685" t="s">
        <v>162</v>
      </c>
      <c r="T2685" s="216" t="s">
        <v>64</v>
      </c>
      <c r="U2685" s="217" t="s">
        <v>65</v>
      </c>
      <c r="V2685" t="e">
        <f>_xlfn.XLOOKUP(UTILIZADAS[[#This Row],[Contacto1]],Tabla2[phone_number_dialed],Tabla2[status_name],,0)</f>
        <v>#N/A</v>
      </c>
    </row>
    <row r="2686" spans="1:22">
      <c r="A2686" t="s">
        <v>4305</v>
      </c>
      <c r="B2686" s="213" t="s">
        <v>167</v>
      </c>
      <c r="C2686" s="4">
        <v>367006670000</v>
      </c>
      <c r="D2686" s="213" t="s">
        <v>5857</v>
      </c>
      <c r="G2686" s="174">
        <v>46143</v>
      </c>
      <c r="H2686">
        <v>69477856</v>
      </c>
      <c r="I2686">
        <v>69477856</v>
      </c>
      <c r="O2686" s="174">
        <v>46143</v>
      </c>
      <c r="S2686" t="s">
        <v>168</v>
      </c>
      <c r="T2686" s="215" t="s">
        <v>64</v>
      </c>
      <c r="U2686" s="217" t="s">
        <v>65</v>
      </c>
      <c r="V2686" t="e">
        <f>_xlfn.XLOOKUP(UTILIZADAS[[#This Row],[Contacto1]],Tabla2[phone_number_dialed],Tabla2[status_name],,0)</f>
        <v>#N/A</v>
      </c>
    </row>
    <row r="2687" spans="1:22">
      <c r="A2687" t="s">
        <v>4305</v>
      </c>
      <c r="B2687" s="213" t="s">
        <v>169</v>
      </c>
      <c r="C2687" s="4">
        <v>363005870000</v>
      </c>
      <c r="D2687" s="213" t="s">
        <v>5857</v>
      </c>
      <c r="G2687" s="174">
        <v>46143</v>
      </c>
      <c r="H2687">
        <v>63806351</v>
      </c>
      <c r="I2687">
        <v>63806351</v>
      </c>
      <c r="O2687" s="174">
        <v>46143</v>
      </c>
      <c r="S2687" t="s">
        <v>170</v>
      </c>
      <c r="T2687" s="216" t="s">
        <v>64</v>
      </c>
      <c r="U2687" s="217" t="s">
        <v>65</v>
      </c>
      <c r="V2687" t="e">
        <f>_xlfn.XLOOKUP(UTILIZADAS[[#This Row],[Contacto1]],Tabla2[phone_number_dialed],Tabla2[status_name],,0)</f>
        <v>#N/A</v>
      </c>
    </row>
    <row r="2688" spans="1:22">
      <c r="A2688" t="s">
        <v>4305</v>
      </c>
      <c r="B2688" s="213" t="s">
        <v>171</v>
      </c>
      <c r="C2688" s="4">
        <v>361003580000</v>
      </c>
      <c r="D2688" s="213" t="s">
        <v>5857</v>
      </c>
      <c r="G2688" s="174">
        <v>46143</v>
      </c>
      <c r="H2688">
        <v>68116008</v>
      </c>
      <c r="I2688">
        <v>68116008</v>
      </c>
      <c r="O2688" s="174">
        <v>46143</v>
      </c>
      <c r="S2688" t="s">
        <v>172</v>
      </c>
      <c r="T2688" s="214" t="s">
        <v>64</v>
      </c>
      <c r="U2688" s="217" t="s">
        <v>65</v>
      </c>
      <c r="V2688" t="e">
        <f>_xlfn.XLOOKUP(UTILIZADAS[[#This Row],[Contacto1]],Tabla2[phone_number_dialed],Tabla2[status_name],,0)</f>
        <v>#N/A</v>
      </c>
    </row>
    <row r="2689" spans="1:22">
      <c r="A2689" t="s">
        <v>4305</v>
      </c>
      <c r="B2689" s="213" t="s">
        <v>5909</v>
      </c>
      <c r="C2689" s="4">
        <v>369002790000</v>
      </c>
      <c r="D2689" s="213" t="s">
        <v>5857</v>
      </c>
      <c r="G2689" s="174">
        <v>46143</v>
      </c>
      <c r="H2689" t="s">
        <v>5910</v>
      </c>
      <c r="I2689" t="s">
        <v>5910</v>
      </c>
      <c r="O2689" s="174">
        <v>46143</v>
      </c>
      <c r="S2689" t="s">
        <v>5911</v>
      </c>
      <c r="T2689" s="215" t="s">
        <v>64</v>
      </c>
      <c r="U2689" s="217" t="s">
        <v>257</v>
      </c>
      <c r="V2689" t="e">
        <f>_xlfn.XLOOKUP(UTILIZADAS[[#This Row],[Contacto1]],Tabla2[phone_number_dialed],Tabla2[status_name],,0)</f>
        <v>#N/A</v>
      </c>
    </row>
    <row r="2690" spans="1:22">
      <c r="A2690" t="s">
        <v>4305</v>
      </c>
      <c r="B2690" s="213" t="s">
        <v>144</v>
      </c>
      <c r="C2690" s="4">
        <v>369007940000</v>
      </c>
      <c r="D2690" s="213" t="s">
        <v>5857</v>
      </c>
      <c r="G2690" s="174">
        <v>46143</v>
      </c>
      <c r="H2690">
        <v>65077219</v>
      </c>
      <c r="I2690">
        <v>65077219</v>
      </c>
      <c r="O2690" s="174">
        <v>46143</v>
      </c>
      <c r="S2690" t="s">
        <v>145</v>
      </c>
      <c r="T2690" s="214" t="s">
        <v>64</v>
      </c>
      <c r="U2690" s="217" t="s">
        <v>65</v>
      </c>
      <c r="V2690" t="e">
        <f>_xlfn.XLOOKUP(UTILIZADAS[[#This Row],[Contacto1]],Tabla2[phone_number_dialed],Tabla2[status_name],,0)</f>
        <v>#N/A</v>
      </c>
    </row>
    <row r="2691" spans="1:22">
      <c r="A2691" t="s">
        <v>4305</v>
      </c>
      <c r="B2691" s="213" t="s">
        <v>148</v>
      </c>
      <c r="C2691" s="4">
        <v>362004930000</v>
      </c>
      <c r="D2691" s="213" t="s">
        <v>5857</v>
      </c>
      <c r="G2691" s="174">
        <v>46143</v>
      </c>
      <c r="H2691">
        <v>63357684</v>
      </c>
      <c r="I2691">
        <v>63357684</v>
      </c>
      <c r="O2691" s="174">
        <v>46143</v>
      </c>
      <c r="S2691" t="s">
        <v>149</v>
      </c>
      <c r="T2691" s="215" t="s">
        <v>64</v>
      </c>
      <c r="U2691" s="217" t="s">
        <v>5858</v>
      </c>
      <c r="V2691" t="e">
        <f>_xlfn.XLOOKUP(UTILIZADAS[[#This Row],[Contacto1]],Tabla2[phone_number_dialed],Tabla2[status_name],,0)</f>
        <v>#N/A</v>
      </c>
    </row>
    <row r="2692" spans="1:22">
      <c r="A2692" t="s">
        <v>4305</v>
      </c>
      <c r="B2692" s="213" t="s">
        <v>5912</v>
      </c>
      <c r="C2692" s="4">
        <v>369006440000</v>
      </c>
      <c r="D2692" s="213" t="s">
        <v>5857</v>
      </c>
      <c r="G2692" s="174">
        <v>46143</v>
      </c>
      <c r="H2692">
        <v>64646620</v>
      </c>
      <c r="I2692">
        <v>64646620</v>
      </c>
      <c r="O2692" s="174">
        <v>46143</v>
      </c>
      <c r="S2692" t="s">
        <v>5422</v>
      </c>
      <c r="T2692" s="214" t="s">
        <v>64</v>
      </c>
      <c r="U2692" s="217" t="s">
        <v>5858</v>
      </c>
      <c r="V2692" t="e">
        <f>_xlfn.XLOOKUP(UTILIZADAS[[#This Row],[Contacto1]],Tabla2[phone_number_dialed],Tabla2[status_name],,0)</f>
        <v>#N/A</v>
      </c>
    </row>
    <row r="2693" spans="1:22">
      <c r="A2693" t="s">
        <v>4305</v>
      </c>
      <c r="B2693" s="213" t="s">
        <v>5913</v>
      </c>
      <c r="C2693" s="4">
        <v>367001330000</v>
      </c>
      <c r="D2693" s="213" t="s">
        <v>5857</v>
      </c>
      <c r="G2693" s="174">
        <v>46143</v>
      </c>
      <c r="H2693">
        <v>62449266</v>
      </c>
      <c r="I2693">
        <v>62449266</v>
      </c>
      <c r="O2693" s="174">
        <v>46143</v>
      </c>
      <c r="S2693" t="s">
        <v>5421</v>
      </c>
      <c r="T2693" s="215" t="s">
        <v>64</v>
      </c>
      <c r="U2693" s="217" t="s">
        <v>5858</v>
      </c>
      <c r="V2693" t="e">
        <f>_xlfn.XLOOKUP(UTILIZADAS[[#This Row],[Contacto1]],Tabla2[phone_number_dialed],Tabla2[status_name],,0)</f>
        <v>#N/A</v>
      </c>
    </row>
    <row r="2694" spans="1:22">
      <c r="A2694" t="s">
        <v>4305</v>
      </c>
      <c r="B2694" s="213" t="s">
        <v>5219</v>
      </c>
      <c r="C2694" s="4">
        <v>364005300000</v>
      </c>
      <c r="D2694" s="213" t="s">
        <v>5857</v>
      </c>
      <c r="G2694" s="174">
        <v>46143</v>
      </c>
      <c r="H2694">
        <v>68740932</v>
      </c>
      <c r="I2694">
        <v>68740932</v>
      </c>
      <c r="O2694" s="174">
        <v>46143</v>
      </c>
      <c r="S2694" t="s">
        <v>5220</v>
      </c>
      <c r="T2694" s="216" t="s">
        <v>64</v>
      </c>
      <c r="U2694" s="217" t="s">
        <v>5858</v>
      </c>
      <c r="V2694" t="e">
        <f>_xlfn.XLOOKUP(UTILIZADAS[[#This Row],[Contacto1]],Tabla2[phone_number_dialed],Tabla2[status_name],,0)</f>
        <v>#N/A</v>
      </c>
    </row>
    <row r="2695" spans="1:22">
      <c r="A2695" t="s">
        <v>4305</v>
      </c>
      <c r="B2695" s="213" t="s">
        <v>5914</v>
      </c>
      <c r="C2695" s="4">
        <v>365005180000</v>
      </c>
      <c r="D2695" s="213" t="s">
        <v>5857</v>
      </c>
      <c r="G2695" s="174">
        <v>46143</v>
      </c>
      <c r="H2695">
        <v>65475201</v>
      </c>
      <c r="I2695">
        <v>65475201</v>
      </c>
      <c r="O2695" s="174">
        <v>46143</v>
      </c>
      <c r="S2695" t="s">
        <v>5915</v>
      </c>
      <c r="T2695" s="214" t="s">
        <v>64</v>
      </c>
      <c r="U2695" s="217" t="s">
        <v>257</v>
      </c>
      <c r="V2695" t="e">
        <f>_xlfn.XLOOKUP(UTILIZADAS[[#This Row],[Contacto1]],Tabla2[phone_number_dialed],Tabla2[status_name],,0)</f>
        <v>#N/A</v>
      </c>
    </row>
    <row r="2696" spans="1:22">
      <c r="A2696" t="s">
        <v>4305</v>
      </c>
      <c r="B2696" s="213" t="s">
        <v>4510</v>
      </c>
      <c r="C2696" s="4">
        <v>361007930000</v>
      </c>
      <c r="D2696" s="213" t="s">
        <v>5857</v>
      </c>
      <c r="G2696" s="174">
        <v>46143</v>
      </c>
      <c r="H2696">
        <v>63232344</v>
      </c>
      <c r="I2696">
        <v>63232344</v>
      </c>
      <c r="O2696" s="174">
        <v>46143</v>
      </c>
      <c r="S2696" t="s">
        <v>4511</v>
      </c>
      <c r="T2696" s="215" t="s">
        <v>64</v>
      </c>
      <c r="U2696" s="217" t="s">
        <v>5858</v>
      </c>
      <c r="V2696" t="e">
        <f>_xlfn.XLOOKUP(UTILIZADAS[[#This Row],[Contacto1]],Tabla2[phone_number_dialed],Tabla2[status_name],,0)</f>
        <v>#N/A</v>
      </c>
    </row>
    <row r="2697" spans="1:22">
      <c r="A2697" t="s">
        <v>4305</v>
      </c>
      <c r="B2697" s="213" t="s">
        <v>5916</v>
      </c>
      <c r="C2697" s="4">
        <v>358385440000</v>
      </c>
      <c r="D2697" s="213" t="s">
        <v>5857</v>
      </c>
      <c r="G2697" s="174">
        <v>46143</v>
      </c>
      <c r="H2697">
        <v>62469954</v>
      </c>
      <c r="I2697">
        <v>62469954</v>
      </c>
      <c r="O2697" s="174">
        <v>46143</v>
      </c>
      <c r="S2697" t="s">
        <v>5917</v>
      </c>
      <c r="T2697" s="216" t="s">
        <v>64</v>
      </c>
      <c r="U2697" s="217" t="s">
        <v>257</v>
      </c>
      <c r="V2697" t="e">
        <f>_xlfn.XLOOKUP(UTILIZADAS[[#This Row],[Contacto1]],Tabla2[phone_number_dialed],Tabla2[status_name],,0)</f>
        <v>#N/A</v>
      </c>
    </row>
    <row r="2698" spans="1:22">
      <c r="A2698" t="s">
        <v>4305</v>
      </c>
      <c r="B2698" s="213" t="s">
        <v>5918</v>
      </c>
      <c r="C2698" s="4">
        <v>368006870000</v>
      </c>
      <c r="D2698" s="213" t="s">
        <v>5857</v>
      </c>
      <c r="G2698" s="174">
        <v>46143</v>
      </c>
      <c r="H2698">
        <v>69188458</v>
      </c>
      <c r="I2698">
        <v>69188458</v>
      </c>
      <c r="O2698" s="174">
        <v>46143</v>
      </c>
      <c r="S2698" t="s">
        <v>5919</v>
      </c>
      <c r="T2698" s="214" t="s">
        <v>64</v>
      </c>
      <c r="U2698" s="217" t="s">
        <v>257</v>
      </c>
      <c r="V2698" t="e">
        <f>_xlfn.XLOOKUP(UTILIZADAS[[#This Row],[Contacto1]],Tabla2[phone_number_dialed],Tabla2[status_name],,0)</f>
        <v>#N/A</v>
      </c>
    </row>
    <row r="2699" spans="1:22">
      <c r="A2699" t="s">
        <v>4305</v>
      </c>
      <c r="B2699" s="213" t="s">
        <v>5163</v>
      </c>
      <c r="C2699" s="4">
        <v>356371330000</v>
      </c>
      <c r="D2699" s="213" t="s">
        <v>5857</v>
      </c>
      <c r="G2699" s="174">
        <v>46143</v>
      </c>
      <c r="H2699">
        <v>68179375</v>
      </c>
      <c r="I2699">
        <v>68179375</v>
      </c>
      <c r="O2699" s="174">
        <v>46143</v>
      </c>
      <c r="S2699" t="s">
        <v>5164</v>
      </c>
      <c r="T2699" s="215" t="s">
        <v>64</v>
      </c>
      <c r="U2699" s="217" t="s">
        <v>5858</v>
      </c>
      <c r="V2699" t="e">
        <f>_xlfn.XLOOKUP(UTILIZADAS[[#This Row],[Contacto1]],Tabla2[phone_number_dialed],Tabla2[status_name],,0)</f>
        <v>#N/A</v>
      </c>
    </row>
    <row r="2700" spans="1:22">
      <c r="A2700" t="s">
        <v>4305</v>
      </c>
      <c r="B2700" s="213" t="s">
        <v>5180</v>
      </c>
      <c r="C2700" s="4">
        <v>365006330000</v>
      </c>
      <c r="D2700" s="213" t="s">
        <v>5857</v>
      </c>
      <c r="G2700" s="174">
        <v>46143</v>
      </c>
      <c r="H2700">
        <v>68343299</v>
      </c>
      <c r="I2700">
        <v>68343299</v>
      </c>
      <c r="O2700" s="174">
        <v>46143</v>
      </c>
      <c r="S2700" t="s">
        <v>5181</v>
      </c>
      <c r="T2700" s="214" t="s">
        <v>64</v>
      </c>
      <c r="U2700" s="217" t="s">
        <v>5858</v>
      </c>
      <c r="V2700" t="e">
        <f>_xlfn.XLOOKUP(UTILIZADAS[[#This Row],[Contacto1]],Tabla2[phone_number_dialed],Tabla2[status_name],,0)</f>
        <v>#N/A</v>
      </c>
    </row>
    <row r="2701" spans="1:22">
      <c r="A2701" t="s">
        <v>4305</v>
      </c>
      <c r="B2701" s="213" t="s">
        <v>153</v>
      </c>
      <c r="C2701" s="4">
        <v>361005810000</v>
      </c>
      <c r="D2701" s="213" t="s">
        <v>5857</v>
      </c>
      <c r="G2701" s="174">
        <v>46143</v>
      </c>
      <c r="H2701">
        <v>67890432</v>
      </c>
      <c r="I2701">
        <v>67890432</v>
      </c>
      <c r="O2701" s="174">
        <v>46143</v>
      </c>
      <c r="S2701" t="s">
        <v>154</v>
      </c>
      <c r="T2701" s="215" t="s">
        <v>64</v>
      </c>
      <c r="U2701" s="217" t="s">
        <v>65</v>
      </c>
      <c r="V2701" t="e">
        <f>_xlfn.XLOOKUP(UTILIZADAS[[#This Row],[Contacto1]],Tabla2[phone_number_dialed],Tabla2[status_name],,0)</f>
        <v>#N/A</v>
      </c>
    </row>
    <row r="2702" spans="1:22">
      <c r="A2702" t="s">
        <v>4305</v>
      </c>
      <c r="B2702" s="213" t="s">
        <v>5339</v>
      </c>
      <c r="C2702" s="4">
        <v>368006930000</v>
      </c>
      <c r="D2702" s="213" t="s">
        <v>5857</v>
      </c>
      <c r="G2702" s="174">
        <v>46143</v>
      </c>
      <c r="H2702">
        <v>69787829</v>
      </c>
      <c r="I2702">
        <v>69787829</v>
      </c>
      <c r="O2702" s="174">
        <v>46143</v>
      </c>
      <c r="S2702" t="s">
        <v>5340</v>
      </c>
      <c r="T2702" s="214" t="s">
        <v>64</v>
      </c>
      <c r="U2702" s="217" t="s">
        <v>5858</v>
      </c>
      <c r="V2702" t="e">
        <f>_xlfn.XLOOKUP(UTILIZADAS[[#This Row],[Contacto1]],Tabla2[phone_number_dialed],Tabla2[status_name],,0)</f>
        <v>#N/A</v>
      </c>
    </row>
    <row r="2703" spans="1:22">
      <c r="A2703" t="s">
        <v>4305</v>
      </c>
      <c r="B2703" s="213" t="s">
        <v>5920</v>
      </c>
      <c r="C2703" s="4">
        <v>354384140000</v>
      </c>
      <c r="D2703" s="213" t="s">
        <v>5857</v>
      </c>
      <c r="G2703" s="174">
        <v>46143</v>
      </c>
      <c r="H2703">
        <v>68917736</v>
      </c>
      <c r="I2703">
        <v>68917736</v>
      </c>
      <c r="O2703" s="174">
        <v>46143</v>
      </c>
      <c r="S2703" t="s">
        <v>5921</v>
      </c>
      <c r="T2703" s="216" t="s">
        <v>64</v>
      </c>
      <c r="U2703" s="217" t="s">
        <v>257</v>
      </c>
      <c r="V2703" t="e">
        <f>_xlfn.XLOOKUP(UTILIZADAS[[#This Row],[Contacto1]],Tabla2[phone_number_dialed],Tabla2[status_name],,0)</f>
        <v>#N/A</v>
      </c>
    </row>
    <row r="2704" spans="1:22">
      <c r="A2704" t="s">
        <v>4305</v>
      </c>
      <c r="B2704" s="213" t="s">
        <v>5922</v>
      </c>
      <c r="C2704" s="4">
        <v>233021960000</v>
      </c>
      <c r="D2704" s="213" t="s">
        <v>5857</v>
      </c>
      <c r="G2704" s="174">
        <v>46143</v>
      </c>
      <c r="H2704">
        <v>67218915</v>
      </c>
      <c r="I2704">
        <v>67218915</v>
      </c>
      <c r="O2704" s="174">
        <v>46143</v>
      </c>
      <c r="S2704" t="s">
        <v>5923</v>
      </c>
      <c r="T2704" s="215" t="s">
        <v>64</v>
      </c>
      <c r="U2704" s="217" t="s">
        <v>2109</v>
      </c>
      <c r="V2704" t="e">
        <f>_xlfn.XLOOKUP(UTILIZADAS[[#This Row],[Contacto1]],Tabla2[phone_number_dialed],Tabla2[status_name],,0)</f>
        <v>#N/A</v>
      </c>
    </row>
    <row r="2705" spans="1:22">
      <c r="A2705" t="s">
        <v>4305</v>
      </c>
      <c r="B2705" s="213" t="s">
        <v>5924</v>
      </c>
      <c r="C2705" s="4">
        <v>365007020000</v>
      </c>
      <c r="D2705" s="213" t="s">
        <v>5857</v>
      </c>
      <c r="G2705" s="174">
        <v>46143</v>
      </c>
      <c r="H2705">
        <v>68283204</v>
      </c>
      <c r="I2705">
        <v>68283204</v>
      </c>
      <c r="O2705" s="174">
        <v>46143</v>
      </c>
      <c r="S2705" t="s">
        <v>5925</v>
      </c>
      <c r="T2705" s="214" t="s">
        <v>64</v>
      </c>
      <c r="U2705" s="217" t="s">
        <v>2109</v>
      </c>
      <c r="V2705" t="e">
        <f>_xlfn.XLOOKUP(UTILIZADAS[[#This Row],[Contacto1]],Tabla2[phone_number_dialed],Tabla2[status_name],,0)</f>
        <v>#N/A</v>
      </c>
    </row>
    <row r="2706" spans="1:22">
      <c r="A2706" t="s">
        <v>4305</v>
      </c>
      <c r="B2706" s="213" t="s">
        <v>155</v>
      </c>
      <c r="C2706" s="4">
        <v>372005030000</v>
      </c>
      <c r="D2706" s="213" t="s">
        <v>5857</v>
      </c>
      <c r="G2706" s="174">
        <v>46143</v>
      </c>
      <c r="H2706">
        <v>65510120</v>
      </c>
      <c r="I2706">
        <v>65510120</v>
      </c>
      <c r="O2706" s="174">
        <v>46143</v>
      </c>
      <c r="S2706" t="s">
        <v>4778</v>
      </c>
      <c r="T2706" s="216" t="s">
        <v>84</v>
      </c>
      <c r="U2706" s="217" t="s">
        <v>65</v>
      </c>
      <c r="V2706" t="e">
        <f>_xlfn.XLOOKUP(UTILIZADAS[[#This Row],[Contacto1]],Tabla2[phone_number_dialed],Tabla2[status_name],,0)</f>
        <v>#N/A</v>
      </c>
    </row>
    <row r="2707" spans="1:22">
      <c r="A2707" t="s">
        <v>4305</v>
      </c>
      <c r="B2707" s="213" t="s">
        <v>5926</v>
      </c>
      <c r="C2707" s="4">
        <v>363003630000</v>
      </c>
      <c r="D2707" s="213" t="s">
        <v>5857</v>
      </c>
      <c r="G2707" s="174">
        <v>46143</v>
      </c>
      <c r="H2707">
        <v>67795674</v>
      </c>
      <c r="I2707">
        <v>67795674</v>
      </c>
      <c r="O2707" s="174">
        <v>46143</v>
      </c>
      <c r="S2707" t="s">
        <v>5927</v>
      </c>
      <c r="T2707" s="215" t="s">
        <v>84</v>
      </c>
      <c r="U2707" s="217" t="s">
        <v>257</v>
      </c>
      <c r="V2707" t="e">
        <f>_xlfn.XLOOKUP(UTILIZADAS[[#This Row],[Contacto1]],Tabla2[phone_number_dialed],Tabla2[status_name],,0)</f>
        <v>#N/A</v>
      </c>
    </row>
    <row r="2708" spans="1:22">
      <c r="A2708" t="s">
        <v>4305</v>
      </c>
      <c r="B2708" s="213" t="s">
        <v>5928</v>
      </c>
      <c r="C2708" s="4">
        <v>306081300000</v>
      </c>
      <c r="D2708" s="213" t="s">
        <v>5857</v>
      </c>
      <c r="G2708" s="174">
        <v>46143</v>
      </c>
      <c r="H2708">
        <v>62256136</v>
      </c>
      <c r="I2708">
        <v>62256136</v>
      </c>
      <c r="O2708" s="174">
        <v>46143</v>
      </c>
      <c r="S2708" t="s">
        <v>5420</v>
      </c>
      <c r="T2708" s="214" t="s">
        <v>64</v>
      </c>
      <c r="U2708" s="217" t="s">
        <v>257</v>
      </c>
      <c r="V2708" t="e">
        <f>_xlfn.XLOOKUP(UTILIZADAS[[#This Row],[Contacto1]],Tabla2[phone_number_dialed],Tabla2[status_name],,0)</f>
        <v>#N/A</v>
      </c>
    </row>
    <row r="2709" spans="1:22">
      <c r="A2709" t="s">
        <v>4305</v>
      </c>
      <c r="B2709" s="213" t="s">
        <v>4324</v>
      </c>
      <c r="C2709" s="4">
        <v>368006110000</v>
      </c>
      <c r="D2709" s="213" t="s">
        <v>5857</v>
      </c>
      <c r="G2709" s="174">
        <v>46143</v>
      </c>
      <c r="H2709">
        <v>60199324</v>
      </c>
      <c r="I2709">
        <v>60199324</v>
      </c>
      <c r="O2709" s="174">
        <v>46143</v>
      </c>
      <c r="S2709" t="s">
        <v>4325</v>
      </c>
      <c r="T2709" s="216" t="s">
        <v>64</v>
      </c>
      <c r="U2709" s="217" t="s">
        <v>5858</v>
      </c>
      <c r="V2709" t="e">
        <f>_xlfn.XLOOKUP(UTILIZADAS[[#This Row],[Contacto1]],Tabla2[phone_number_dialed],Tabla2[status_name],,0)</f>
        <v>#N/A</v>
      </c>
    </row>
    <row r="2710" spans="1:22">
      <c r="A2710" t="s">
        <v>4305</v>
      </c>
      <c r="B2710" s="213" t="s">
        <v>5929</v>
      </c>
      <c r="C2710" s="4">
        <v>369006520000</v>
      </c>
      <c r="D2710" s="213" t="s">
        <v>5857</v>
      </c>
      <c r="G2710" s="174">
        <v>46143</v>
      </c>
      <c r="H2710">
        <v>60243522</v>
      </c>
      <c r="I2710">
        <v>60243522</v>
      </c>
      <c r="O2710" s="174">
        <v>46143</v>
      </c>
      <c r="S2710" t="s">
        <v>5930</v>
      </c>
      <c r="T2710" s="215" t="s">
        <v>64</v>
      </c>
      <c r="U2710" s="217" t="s">
        <v>2109</v>
      </c>
      <c r="V2710" t="e">
        <f>_xlfn.XLOOKUP(UTILIZADAS[[#This Row],[Contacto1]],Tabla2[phone_number_dialed],Tabla2[status_name],,0)</f>
        <v>#N/A</v>
      </c>
    </row>
    <row r="2711" spans="1:22">
      <c r="A2711" t="s">
        <v>4305</v>
      </c>
      <c r="B2711" s="213" t="s">
        <v>156</v>
      </c>
      <c r="C2711" s="4">
        <v>363005990000</v>
      </c>
      <c r="D2711" s="213" t="s">
        <v>5857</v>
      </c>
      <c r="G2711" s="174">
        <v>46143</v>
      </c>
      <c r="H2711">
        <v>69082411</v>
      </c>
      <c r="I2711">
        <v>69082411</v>
      </c>
      <c r="O2711" s="174">
        <v>46143</v>
      </c>
      <c r="S2711">
        <v>104726581</v>
      </c>
      <c r="T2711" s="214" t="s">
        <v>85</v>
      </c>
      <c r="U2711" s="217" t="s">
        <v>65</v>
      </c>
      <c r="V2711" t="e">
        <f>_xlfn.XLOOKUP(UTILIZADAS[[#This Row],[Contacto1]],Tabla2[phone_number_dialed],Tabla2[status_name],,0)</f>
        <v>#N/A</v>
      </c>
    </row>
    <row r="2712" spans="1:22">
      <c r="A2712" t="s">
        <v>4305</v>
      </c>
      <c r="B2712" s="213" t="s">
        <v>5931</v>
      </c>
      <c r="C2712" s="4">
        <v>237004350000</v>
      </c>
      <c r="D2712" s="213" t="s">
        <v>5857</v>
      </c>
      <c r="G2712" s="174">
        <v>46143</v>
      </c>
      <c r="H2712">
        <v>67680317</v>
      </c>
      <c r="I2712">
        <v>67680317</v>
      </c>
      <c r="O2712" s="174">
        <v>46143</v>
      </c>
      <c r="S2712" t="s">
        <v>5419</v>
      </c>
      <c r="T2712" s="215" t="s">
        <v>64</v>
      </c>
      <c r="U2712" s="217" t="s">
        <v>5858</v>
      </c>
      <c r="V2712" t="e">
        <f>_xlfn.XLOOKUP(UTILIZADAS[[#This Row],[Contacto1]],Tabla2[phone_number_dialed],Tabla2[status_name],,0)</f>
        <v>#N/A</v>
      </c>
    </row>
    <row r="2713" spans="1:22">
      <c r="A2713" t="s">
        <v>4305</v>
      </c>
      <c r="B2713" s="213" t="s">
        <v>5932</v>
      </c>
      <c r="C2713" s="4">
        <v>368005690000</v>
      </c>
      <c r="D2713" s="213" t="s">
        <v>5857</v>
      </c>
      <c r="G2713" s="174">
        <v>46143</v>
      </c>
      <c r="H2713">
        <v>68166328</v>
      </c>
      <c r="I2713">
        <v>68166328</v>
      </c>
      <c r="O2713" s="174">
        <v>46143</v>
      </c>
      <c r="S2713" t="s">
        <v>5933</v>
      </c>
      <c r="T2713" s="216" t="s">
        <v>64</v>
      </c>
      <c r="U2713" s="217" t="s">
        <v>257</v>
      </c>
      <c r="V2713" t="e">
        <f>_xlfn.XLOOKUP(UTILIZADAS[[#This Row],[Contacto1]],Tabla2[phone_number_dialed],Tabla2[status_name],,0)</f>
        <v>#N/A</v>
      </c>
    </row>
    <row r="2714" spans="1:22">
      <c r="A2714" t="s">
        <v>4305</v>
      </c>
      <c r="B2714" s="213" t="s">
        <v>5934</v>
      </c>
      <c r="C2714" s="4">
        <v>367003900000</v>
      </c>
      <c r="D2714" s="213" t="s">
        <v>5857</v>
      </c>
      <c r="G2714" s="174">
        <v>46143</v>
      </c>
      <c r="H2714">
        <v>61643569</v>
      </c>
      <c r="I2714">
        <v>61643569</v>
      </c>
      <c r="O2714" s="174">
        <v>46143</v>
      </c>
      <c r="S2714" t="s">
        <v>5935</v>
      </c>
      <c r="T2714" s="214" t="s">
        <v>64</v>
      </c>
      <c r="U2714" s="217" t="s">
        <v>2109</v>
      </c>
      <c r="V2714" t="e">
        <f>_xlfn.XLOOKUP(UTILIZADAS[[#This Row],[Contacto1]],Tabla2[phone_number_dialed],Tabla2[status_name],,0)</f>
        <v>#N/A</v>
      </c>
    </row>
    <row r="2715" spans="1:22">
      <c r="A2715" t="s">
        <v>4305</v>
      </c>
      <c r="B2715" s="213" t="s">
        <v>5936</v>
      </c>
      <c r="C2715" s="4">
        <v>368005230000</v>
      </c>
      <c r="D2715" s="213" t="s">
        <v>5857</v>
      </c>
      <c r="G2715" s="174">
        <v>46143</v>
      </c>
      <c r="H2715">
        <v>66893893</v>
      </c>
      <c r="I2715">
        <v>66893893</v>
      </c>
      <c r="O2715" s="174">
        <v>46143</v>
      </c>
      <c r="S2715" t="s">
        <v>5937</v>
      </c>
      <c r="T2715" s="215" t="s">
        <v>64</v>
      </c>
      <c r="U2715" s="217" t="s">
        <v>257</v>
      </c>
      <c r="V2715" t="e">
        <f>_xlfn.XLOOKUP(UTILIZADAS[[#This Row],[Contacto1]],Tabla2[phone_number_dialed],Tabla2[status_name],,0)</f>
        <v>#N/A</v>
      </c>
    </row>
    <row r="2716" spans="1:22">
      <c r="A2716" t="s">
        <v>4305</v>
      </c>
      <c r="B2716" s="213" t="s">
        <v>5938</v>
      </c>
      <c r="C2716" s="4">
        <v>363006690000</v>
      </c>
      <c r="D2716" s="213" t="s">
        <v>5857</v>
      </c>
      <c r="G2716" s="174">
        <v>46143</v>
      </c>
      <c r="H2716">
        <v>67690197</v>
      </c>
      <c r="I2716">
        <v>67690197</v>
      </c>
      <c r="O2716" s="174">
        <v>46143</v>
      </c>
      <c r="S2716" t="s">
        <v>5939</v>
      </c>
      <c r="T2716" s="214" t="s">
        <v>64</v>
      </c>
      <c r="U2716" s="217" t="s">
        <v>2109</v>
      </c>
      <c r="V2716" t="e">
        <f>_xlfn.XLOOKUP(UTILIZADAS[[#This Row],[Contacto1]],Tabla2[phone_number_dialed],Tabla2[status_name],,0)</f>
        <v>#N/A</v>
      </c>
    </row>
    <row r="2717" spans="1:22">
      <c r="A2717" t="s">
        <v>4305</v>
      </c>
      <c r="B2717" s="213" t="s">
        <v>4349</v>
      </c>
      <c r="C2717" s="4">
        <v>362005830000</v>
      </c>
      <c r="D2717" s="213" t="s">
        <v>5857</v>
      </c>
      <c r="G2717" s="174">
        <v>46143</v>
      </c>
      <c r="H2717">
        <v>61001147</v>
      </c>
      <c r="I2717">
        <v>61001147</v>
      </c>
      <c r="O2717" s="174">
        <v>46143</v>
      </c>
      <c r="S2717" t="s">
        <v>4350</v>
      </c>
      <c r="T2717" s="216" t="s">
        <v>64</v>
      </c>
      <c r="U2717" s="217" t="s">
        <v>5858</v>
      </c>
      <c r="V2717" t="e">
        <f>_xlfn.XLOOKUP(UTILIZADAS[[#This Row],[Contacto1]],Tabla2[phone_number_dialed],Tabla2[status_name],,0)</f>
        <v>#N/A</v>
      </c>
    </row>
    <row r="2718" spans="1:22">
      <c r="A2718" t="s">
        <v>4305</v>
      </c>
      <c r="B2718" s="213" t="s">
        <v>5940</v>
      </c>
      <c r="C2718" s="4">
        <v>365009020000</v>
      </c>
      <c r="D2718" s="213" t="s">
        <v>5857</v>
      </c>
      <c r="G2718" s="174">
        <v>46143</v>
      </c>
      <c r="H2718">
        <v>69550116</v>
      </c>
      <c r="I2718">
        <v>69550116</v>
      </c>
      <c r="O2718" s="174">
        <v>46143</v>
      </c>
      <c r="S2718" t="s">
        <v>5418</v>
      </c>
      <c r="T2718" s="215" t="s">
        <v>64</v>
      </c>
      <c r="U2718" s="217" t="s">
        <v>5858</v>
      </c>
      <c r="V2718" t="e">
        <f>_xlfn.XLOOKUP(UTILIZADAS[[#This Row],[Contacto1]],Tabla2[phone_number_dialed],Tabla2[status_name],,0)</f>
        <v>#N/A</v>
      </c>
    </row>
    <row r="2719" spans="1:22">
      <c r="A2719" t="s">
        <v>4305</v>
      </c>
      <c r="B2719" s="213" t="s">
        <v>120</v>
      </c>
      <c r="C2719" s="4">
        <v>355001270000</v>
      </c>
      <c r="D2719" s="213" t="s">
        <v>5857</v>
      </c>
      <c r="G2719" s="174">
        <v>46143</v>
      </c>
      <c r="H2719">
        <v>69907641</v>
      </c>
      <c r="I2719">
        <v>69907641</v>
      </c>
      <c r="O2719" s="174">
        <v>46143</v>
      </c>
      <c r="S2719" t="s">
        <v>121</v>
      </c>
      <c r="T2719" s="214" t="s">
        <v>64</v>
      </c>
      <c r="U2719" s="217" t="s">
        <v>5858</v>
      </c>
      <c r="V2719" t="e">
        <f>_xlfn.XLOOKUP(UTILIZADAS[[#This Row],[Contacto1]],Tabla2[phone_number_dialed],Tabla2[status_name],,0)</f>
        <v>#N/A</v>
      </c>
    </row>
    <row r="2720" spans="1:22">
      <c r="A2720" t="s">
        <v>4305</v>
      </c>
      <c r="B2720" s="213" t="s">
        <v>122</v>
      </c>
      <c r="C2720" s="4">
        <v>364006990000</v>
      </c>
      <c r="D2720" s="213" t="s">
        <v>5857</v>
      </c>
      <c r="G2720" s="174">
        <v>46143</v>
      </c>
      <c r="H2720">
        <v>64193122</v>
      </c>
      <c r="I2720">
        <v>64193122</v>
      </c>
      <c r="O2720" s="174">
        <v>46143</v>
      </c>
      <c r="S2720" t="s">
        <v>123</v>
      </c>
      <c r="T2720" s="215" t="s">
        <v>64</v>
      </c>
      <c r="U2720" s="217" t="s">
        <v>65</v>
      </c>
      <c r="V2720" t="e">
        <f>_xlfn.XLOOKUP(UTILIZADAS[[#This Row],[Contacto1]],Tabla2[phone_number_dialed],Tabla2[status_name],,0)</f>
        <v>#N/A</v>
      </c>
    </row>
    <row r="2721" spans="1:22">
      <c r="A2721" t="s">
        <v>4305</v>
      </c>
      <c r="B2721" s="213" t="s">
        <v>124</v>
      </c>
      <c r="C2721" s="4">
        <v>361006340000</v>
      </c>
      <c r="D2721" s="213" t="s">
        <v>5857</v>
      </c>
      <c r="G2721" s="174">
        <v>46143</v>
      </c>
      <c r="H2721">
        <v>67898031</v>
      </c>
      <c r="I2721">
        <v>67898031</v>
      </c>
      <c r="O2721" s="174">
        <v>46143</v>
      </c>
      <c r="S2721" t="s">
        <v>125</v>
      </c>
      <c r="T2721" s="216" t="s">
        <v>64</v>
      </c>
      <c r="U2721" s="217" t="s">
        <v>65</v>
      </c>
      <c r="V2721" t="e">
        <f>_xlfn.XLOOKUP(UTILIZADAS[[#This Row],[Contacto1]],Tabla2[phone_number_dialed],Tabla2[status_name],,0)</f>
        <v>#N/A</v>
      </c>
    </row>
    <row r="2722" spans="1:22">
      <c r="A2722" t="s">
        <v>4305</v>
      </c>
      <c r="B2722" s="213" t="s">
        <v>1673</v>
      </c>
      <c r="C2722" s="4">
        <v>361009160000</v>
      </c>
      <c r="D2722" s="213" t="s">
        <v>5857</v>
      </c>
      <c r="G2722" s="174">
        <v>46143</v>
      </c>
      <c r="H2722">
        <v>67890543</v>
      </c>
      <c r="I2722">
        <v>67890543</v>
      </c>
      <c r="O2722" s="174">
        <v>46143</v>
      </c>
      <c r="S2722" t="s">
        <v>5417</v>
      </c>
      <c r="T2722" s="214" t="s">
        <v>64</v>
      </c>
      <c r="U2722" s="217" t="s">
        <v>5858</v>
      </c>
      <c r="V2722" t="e">
        <f>_xlfn.XLOOKUP(UTILIZADAS[[#This Row],[Contacto1]],Tabla2[phone_number_dialed],Tabla2[status_name],,0)</f>
        <v>#N/A</v>
      </c>
    </row>
    <row r="2723" spans="1:22">
      <c r="A2723" t="s">
        <v>4305</v>
      </c>
      <c r="B2723" s="213" t="s">
        <v>126</v>
      </c>
      <c r="C2723" s="4">
        <v>369008540000</v>
      </c>
      <c r="D2723" s="213" t="s">
        <v>5857</v>
      </c>
      <c r="G2723" s="174">
        <v>46143</v>
      </c>
      <c r="H2723">
        <v>65362954</v>
      </c>
      <c r="I2723">
        <v>65362954</v>
      </c>
      <c r="O2723" s="174">
        <v>46143</v>
      </c>
      <c r="S2723" t="s">
        <v>127</v>
      </c>
      <c r="T2723" s="215" t="s">
        <v>64</v>
      </c>
      <c r="U2723" s="217" t="s">
        <v>65</v>
      </c>
      <c r="V2723" t="e">
        <f>_xlfn.XLOOKUP(UTILIZADAS[[#This Row],[Contacto1]],Tabla2[phone_number_dialed],Tabla2[status_name],,0)</f>
        <v>#N/A</v>
      </c>
    </row>
    <row r="2724" spans="1:22">
      <c r="A2724" t="s">
        <v>4305</v>
      </c>
      <c r="B2724" s="213" t="s">
        <v>128</v>
      </c>
      <c r="C2724" s="4">
        <v>369007690000</v>
      </c>
      <c r="D2724" s="213" t="s">
        <v>5857</v>
      </c>
      <c r="G2724" s="174">
        <v>46143</v>
      </c>
      <c r="H2724">
        <v>63573718</v>
      </c>
      <c r="I2724">
        <v>63573718</v>
      </c>
      <c r="O2724" s="174">
        <v>46143</v>
      </c>
      <c r="S2724" t="s">
        <v>129</v>
      </c>
      <c r="T2724" s="216" t="s">
        <v>64</v>
      </c>
      <c r="U2724" s="217" t="s">
        <v>65</v>
      </c>
      <c r="V2724" t="e">
        <f>_xlfn.XLOOKUP(UTILIZADAS[[#This Row],[Contacto1]],Tabla2[phone_number_dialed],Tabla2[status_name],,0)</f>
        <v>#N/A</v>
      </c>
    </row>
    <row r="2725" spans="1:22">
      <c r="A2725" t="s">
        <v>4305</v>
      </c>
      <c r="B2725" s="213" t="s">
        <v>5458</v>
      </c>
      <c r="C2725" s="4">
        <v>362002510000</v>
      </c>
      <c r="D2725" s="213" t="s">
        <v>5857</v>
      </c>
      <c r="G2725" s="174">
        <v>46143</v>
      </c>
      <c r="H2725">
        <v>67979808</v>
      </c>
      <c r="I2725">
        <v>67979808</v>
      </c>
      <c r="O2725" s="174">
        <v>46143</v>
      </c>
      <c r="S2725" t="s">
        <v>5416</v>
      </c>
      <c r="T2725" s="214" t="s">
        <v>64</v>
      </c>
      <c r="U2725" s="217" t="s">
        <v>5858</v>
      </c>
      <c r="V2725" t="e">
        <f>_xlfn.XLOOKUP(UTILIZADAS[[#This Row],[Contacto1]],Tabla2[phone_number_dialed],Tabla2[status_name],,0)</f>
        <v>#N/A</v>
      </c>
    </row>
    <row r="2726" spans="1:22">
      <c r="A2726" t="s">
        <v>4305</v>
      </c>
      <c r="B2726" s="213" t="s">
        <v>5941</v>
      </c>
      <c r="C2726" s="4">
        <v>368008000000</v>
      </c>
      <c r="D2726" s="213" t="s">
        <v>5857</v>
      </c>
      <c r="G2726" s="174">
        <v>46143</v>
      </c>
      <c r="H2726">
        <v>69180393</v>
      </c>
      <c r="I2726">
        <v>69180393</v>
      </c>
      <c r="O2726" s="174">
        <v>46143</v>
      </c>
      <c r="S2726" t="s">
        <v>5942</v>
      </c>
      <c r="T2726" s="216" t="s">
        <v>84</v>
      </c>
      <c r="U2726" s="217" t="s">
        <v>2109</v>
      </c>
      <c r="V2726" t="e">
        <f>_xlfn.XLOOKUP(UTILIZADAS[[#This Row],[Contacto1]],Tabla2[phone_number_dialed],Tabla2[status_name],,0)</f>
        <v>#N/A</v>
      </c>
    </row>
    <row r="2727" spans="1:22">
      <c r="A2727" t="s">
        <v>4305</v>
      </c>
      <c r="B2727" s="213" t="s">
        <v>4925</v>
      </c>
      <c r="C2727" s="4">
        <v>365006310000</v>
      </c>
      <c r="D2727" s="213" t="s">
        <v>5857</v>
      </c>
      <c r="G2727" s="174">
        <v>46143</v>
      </c>
      <c r="H2727">
        <v>66662742</v>
      </c>
      <c r="I2727">
        <v>66662742</v>
      </c>
      <c r="O2727" s="174">
        <v>46143</v>
      </c>
      <c r="S2727" t="s">
        <v>4778</v>
      </c>
      <c r="T2727" s="215" t="s">
        <v>84</v>
      </c>
      <c r="U2727" s="217" t="s">
        <v>5858</v>
      </c>
      <c r="V2727" t="e">
        <f>_xlfn.XLOOKUP(UTILIZADAS[[#This Row],[Contacto1]],Tabla2[phone_number_dialed],Tabla2[status_name],,0)</f>
        <v>#N/A</v>
      </c>
    </row>
    <row r="2728" spans="1:22">
      <c r="A2728" t="s">
        <v>4305</v>
      </c>
      <c r="B2728" s="213" t="s">
        <v>5943</v>
      </c>
      <c r="C2728" s="4">
        <v>368008600000</v>
      </c>
      <c r="D2728" s="213" t="s">
        <v>5857</v>
      </c>
      <c r="G2728" s="174">
        <v>46143</v>
      </c>
      <c r="H2728">
        <v>67350912</v>
      </c>
      <c r="I2728">
        <v>67350912</v>
      </c>
      <c r="O2728" s="174">
        <v>46143</v>
      </c>
      <c r="S2728" t="s">
        <v>5944</v>
      </c>
      <c r="T2728" s="214" t="s">
        <v>64</v>
      </c>
      <c r="U2728" s="217" t="s">
        <v>2109</v>
      </c>
      <c r="V2728" t="e">
        <f>_xlfn.XLOOKUP(UTILIZADAS[[#This Row],[Contacto1]],Tabla2[phone_number_dialed],Tabla2[status_name],,0)</f>
        <v>#N/A</v>
      </c>
    </row>
    <row r="2729" spans="1:22">
      <c r="A2729" t="s">
        <v>4305</v>
      </c>
      <c r="B2729" s="213" t="s">
        <v>5945</v>
      </c>
      <c r="C2729" s="4">
        <v>367007500000</v>
      </c>
      <c r="D2729" s="213" t="s">
        <v>5857</v>
      </c>
      <c r="G2729" s="174">
        <v>46143</v>
      </c>
      <c r="H2729">
        <v>66917941</v>
      </c>
      <c r="I2729">
        <v>66917941</v>
      </c>
      <c r="O2729" s="174">
        <v>46143</v>
      </c>
      <c r="S2729" t="s">
        <v>5415</v>
      </c>
      <c r="T2729" s="215" t="s">
        <v>64</v>
      </c>
      <c r="U2729" s="217" t="s">
        <v>5858</v>
      </c>
      <c r="V2729" t="e">
        <f>_xlfn.XLOOKUP(UTILIZADAS[[#This Row],[Contacto1]],Tabla2[phone_number_dialed],Tabla2[status_name],,0)</f>
        <v>#N/A</v>
      </c>
    </row>
    <row r="2730" spans="1:22">
      <c r="A2730" t="s">
        <v>4305</v>
      </c>
      <c r="B2730" s="213" t="s">
        <v>5498</v>
      </c>
      <c r="C2730" s="4">
        <v>365008190000</v>
      </c>
      <c r="D2730" s="213" t="s">
        <v>5857</v>
      </c>
      <c r="G2730" s="174">
        <v>46143</v>
      </c>
      <c r="H2730">
        <v>62817551</v>
      </c>
      <c r="I2730">
        <v>62817551</v>
      </c>
      <c r="O2730" s="174">
        <v>46143</v>
      </c>
      <c r="S2730" t="s">
        <v>5637</v>
      </c>
      <c r="T2730" s="214" t="s">
        <v>72</v>
      </c>
      <c r="U2730" s="217" t="s">
        <v>5858</v>
      </c>
      <c r="V2730" t="e">
        <f>_xlfn.XLOOKUP(UTILIZADAS[[#This Row],[Contacto1]],Tabla2[phone_number_dialed],Tabla2[status_name],,0)</f>
        <v>#N/A</v>
      </c>
    </row>
    <row r="2731" spans="1:22">
      <c r="A2731" t="s">
        <v>4305</v>
      </c>
      <c r="B2731" s="213" t="s">
        <v>5946</v>
      </c>
      <c r="C2731" s="4">
        <v>364008500000</v>
      </c>
      <c r="D2731" s="213" t="s">
        <v>5857</v>
      </c>
      <c r="G2731" s="174">
        <v>46143</v>
      </c>
      <c r="H2731">
        <v>68747465</v>
      </c>
      <c r="I2731">
        <v>68747465</v>
      </c>
      <c r="O2731" s="174">
        <v>46143</v>
      </c>
      <c r="S2731" t="s">
        <v>5947</v>
      </c>
      <c r="T2731" s="216" t="s">
        <v>85</v>
      </c>
      <c r="U2731" s="217" t="s">
        <v>257</v>
      </c>
      <c r="V2731" t="e">
        <f>_xlfn.XLOOKUP(UTILIZADAS[[#This Row],[Contacto1]],Tabla2[phone_number_dialed],Tabla2[status_name],,0)</f>
        <v>#N/A</v>
      </c>
    </row>
    <row r="2732" spans="1:22">
      <c r="A2732" t="s">
        <v>4305</v>
      </c>
      <c r="B2732" s="213" t="s">
        <v>136</v>
      </c>
      <c r="C2732" s="4">
        <v>346382020000</v>
      </c>
      <c r="D2732" s="213" t="s">
        <v>5857</v>
      </c>
      <c r="G2732" s="174">
        <v>46143</v>
      </c>
      <c r="H2732">
        <v>68184307</v>
      </c>
      <c r="I2732">
        <v>68184307</v>
      </c>
      <c r="O2732" s="174">
        <v>46143</v>
      </c>
      <c r="S2732" t="s">
        <v>137</v>
      </c>
      <c r="T2732" s="216" t="s">
        <v>64</v>
      </c>
      <c r="U2732" s="217" t="s">
        <v>65</v>
      </c>
      <c r="V2732" t="e">
        <f>_xlfn.XLOOKUP(UTILIZADAS[[#This Row],[Contacto1]],Tabla2[phone_number_dialed],Tabla2[status_name],,0)</f>
        <v>#N/A</v>
      </c>
    </row>
    <row r="2733" spans="1:22">
      <c r="A2733" t="s">
        <v>4305</v>
      </c>
      <c r="B2733" s="213" t="s">
        <v>90</v>
      </c>
      <c r="C2733" s="4">
        <v>363010370000</v>
      </c>
      <c r="D2733" s="213" t="s">
        <v>5857</v>
      </c>
      <c r="G2733" s="174">
        <v>46143</v>
      </c>
      <c r="H2733">
        <v>68838441</v>
      </c>
      <c r="I2733">
        <v>68838441</v>
      </c>
      <c r="O2733" s="174">
        <v>46143</v>
      </c>
      <c r="S2733" t="s">
        <v>91</v>
      </c>
      <c r="T2733" s="216" t="s">
        <v>64</v>
      </c>
      <c r="U2733" s="217" t="s">
        <v>65</v>
      </c>
      <c r="V2733" t="e">
        <f>_xlfn.XLOOKUP(UTILIZADAS[[#This Row],[Contacto1]],Tabla2[phone_number_dialed],Tabla2[status_name],,0)</f>
        <v>#N/A</v>
      </c>
    </row>
    <row r="2734" spans="1:22">
      <c r="A2734" t="s">
        <v>4305</v>
      </c>
      <c r="B2734" s="213" t="s">
        <v>5948</v>
      </c>
      <c r="C2734" s="4">
        <v>365006640000</v>
      </c>
      <c r="D2734" s="213" t="s">
        <v>5857</v>
      </c>
      <c r="G2734" s="174">
        <v>46143</v>
      </c>
      <c r="H2734">
        <v>67871164</v>
      </c>
      <c r="I2734">
        <v>67871164</v>
      </c>
      <c r="O2734" s="174">
        <v>46143</v>
      </c>
      <c r="S2734" t="s">
        <v>5949</v>
      </c>
      <c r="T2734" s="215" t="s">
        <v>64</v>
      </c>
      <c r="U2734" s="217" t="s">
        <v>257</v>
      </c>
      <c r="V2734" t="e">
        <f>_xlfn.XLOOKUP(UTILIZADAS[[#This Row],[Contacto1]],Tabla2[phone_number_dialed],Tabla2[status_name],,0)</f>
        <v>#N/A</v>
      </c>
    </row>
    <row r="2735" spans="1:22">
      <c r="A2735" t="s">
        <v>4305</v>
      </c>
      <c r="B2735" s="213" t="s">
        <v>5950</v>
      </c>
      <c r="C2735" s="4">
        <v>365007850000</v>
      </c>
      <c r="D2735" s="213" t="s">
        <v>5857</v>
      </c>
      <c r="G2735" s="174">
        <v>46143</v>
      </c>
      <c r="H2735">
        <v>61811161</v>
      </c>
      <c r="I2735">
        <v>61811161</v>
      </c>
      <c r="O2735" s="174">
        <v>46143</v>
      </c>
      <c r="S2735" t="s">
        <v>5414</v>
      </c>
      <c r="T2735" s="216" t="s">
        <v>64</v>
      </c>
      <c r="U2735" s="217" t="s">
        <v>5858</v>
      </c>
      <c r="V2735" t="e">
        <f>_xlfn.XLOOKUP(UTILIZADAS[[#This Row],[Contacto1]],Tabla2[phone_number_dialed],Tabla2[status_name],,0)</f>
        <v>#N/A</v>
      </c>
    </row>
    <row r="2736" spans="1:22">
      <c r="A2736" t="s">
        <v>4305</v>
      </c>
      <c r="B2736" s="213" t="s">
        <v>5951</v>
      </c>
      <c r="C2736" s="4">
        <v>362008910000</v>
      </c>
      <c r="D2736" s="213" t="s">
        <v>5857</v>
      </c>
      <c r="G2736" s="174">
        <v>46143</v>
      </c>
      <c r="H2736">
        <v>65202716</v>
      </c>
      <c r="I2736">
        <v>65202716</v>
      </c>
      <c r="O2736" s="174">
        <v>46143</v>
      </c>
      <c r="S2736" t="s">
        <v>5413</v>
      </c>
      <c r="T2736" s="214" t="s">
        <v>64</v>
      </c>
      <c r="U2736" s="217" t="s">
        <v>5858</v>
      </c>
      <c r="V2736" t="e">
        <f>_xlfn.XLOOKUP(UTILIZADAS[[#This Row],[Contacto1]],Tabla2[phone_number_dialed],Tabla2[status_name],,0)</f>
        <v>#N/A</v>
      </c>
    </row>
    <row r="2737" spans="1:22">
      <c r="A2737" t="s">
        <v>4305</v>
      </c>
      <c r="B2737" s="213" t="s">
        <v>92</v>
      </c>
      <c r="C2737" s="4">
        <v>364010360000</v>
      </c>
      <c r="D2737" s="213" t="s">
        <v>5857</v>
      </c>
      <c r="G2737" s="174">
        <v>46143</v>
      </c>
      <c r="H2737">
        <v>63366292</v>
      </c>
      <c r="I2737">
        <v>63366292</v>
      </c>
      <c r="O2737" s="174">
        <v>46143</v>
      </c>
      <c r="S2737" t="s">
        <v>93</v>
      </c>
      <c r="T2737" s="215" t="s">
        <v>64</v>
      </c>
      <c r="U2737" s="217" t="s">
        <v>5858</v>
      </c>
      <c r="V2737" t="e">
        <f>_xlfn.XLOOKUP(UTILIZADAS[[#This Row],[Contacto1]],Tabla2[phone_number_dialed],Tabla2[status_name],,0)</f>
        <v>#N/A</v>
      </c>
    </row>
    <row r="2738" spans="1:22">
      <c r="A2738" t="s">
        <v>4305</v>
      </c>
      <c r="B2738" s="213" t="s">
        <v>5952</v>
      </c>
      <c r="C2738" s="4">
        <v>369008730000</v>
      </c>
      <c r="D2738" s="213" t="s">
        <v>5857</v>
      </c>
      <c r="G2738" s="174">
        <v>46143</v>
      </c>
      <c r="H2738">
        <v>68857743</v>
      </c>
      <c r="I2738">
        <v>68857743</v>
      </c>
      <c r="O2738" s="174">
        <v>46143</v>
      </c>
      <c r="S2738" t="s">
        <v>5412</v>
      </c>
      <c r="T2738" s="214" t="s">
        <v>64</v>
      </c>
      <c r="U2738" s="217" t="s">
        <v>5858</v>
      </c>
      <c r="V2738" t="e">
        <f>_xlfn.XLOOKUP(UTILIZADAS[[#This Row],[Contacto1]],Tabla2[phone_number_dialed],Tabla2[status_name],,0)</f>
        <v>#N/A</v>
      </c>
    </row>
    <row r="2739" spans="1:22">
      <c r="A2739" t="s">
        <v>4305</v>
      </c>
      <c r="B2739" s="213" t="s">
        <v>5196</v>
      </c>
      <c r="C2739" s="4">
        <v>368009960000</v>
      </c>
      <c r="D2739" s="213" t="s">
        <v>5857</v>
      </c>
      <c r="G2739" s="174">
        <v>46143</v>
      </c>
      <c r="H2739">
        <v>68470179</v>
      </c>
      <c r="I2739">
        <v>68470179</v>
      </c>
      <c r="O2739" s="174">
        <v>46143</v>
      </c>
      <c r="S2739" t="s">
        <v>5197</v>
      </c>
      <c r="T2739" s="215" t="s">
        <v>64</v>
      </c>
      <c r="U2739" s="217" t="s">
        <v>5858</v>
      </c>
      <c r="V2739" t="e">
        <f>_xlfn.XLOOKUP(UTILIZADAS[[#This Row],[Contacto1]],Tabla2[phone_number_dialed],Tabla2[status_name],,0)</f>
        <v>#N/A</v>
      </c>
    </row>
    <row r="2740" spans="1:22">
      <c r="A2740" t="s">
        <v>4305</v>
      </c>
      <c r="B2740" s="213" t="s">
        <v>5457</v>
      </c>
      <c r="C2740" s="4">
        <v>369008910000</v>
      </c>
      <c r="D2740" s="213" t="s">
        <v>5857</v>
      </c>
      <c r="G2740" s="174">
        <v>46143</v>
      </c>
      <c r="H2740">
        <v>66923938</v>
      </c>
      <c r="I2740">
        <v>66923938</v>
      </c>
      <c r="O2740" s="174">
        <v>46143</v>
      </c>
      <c r="S2740" t="s">
        <v>5411</v>
      </c>
      <c r="T2740" s="214" t="s">
        <v>64</v>
      </c>
      <c r="U2740" s="217" t="s">
        <v>5858</v>
      </c>
      <c r="V2740" t="e">
        <f>_xlfn.XLOOKUP(UTILIZADAS[[#This Row],[Contacto1]],Tabla2[phone_number_dialed],Tabla2[status_name],,0)</f>
        <v>#N/A</v>
      </c>
    </row>
    <row r="2741" spans="1:22">
      <c r="A2741" t="s">
        <v>4305</v>
      </c>
      <c r="B2741" s="213" t="s">
        <v>94</v>
      </c>
      <c r="C2741" s="4">
        <v>216045700000</v>
      </c>
      <c r="D2741" s="213" t="s">
        <v>5857</v>
      </c>
      <c r="G2741" s="174">
        <v>46143</v>
      </c>
      <c r="H2741">
        <v>63140940</v>
      </c>
      <c r="I2741">
        <v>63140940</v>
      </c>
      <c r="O2741" s="174">
        <v>46143</v>
      </c>
      <c r="S2741" t="s">
        <v>95</v>
      </c>
      <c r="T2741" s="215" t="s">
        <v>64</v>
      </c>
      <c r="U2741" s="217" t="s">
        <v>65</v>
      </c>
      <c r="V2741" t="e">
        <f>_xlfn.XLOOKUP(UTILIZADAS[[#This Row],[Contacto1]],Tabla2[phone_number_dialed],Tabla2[status_name],,0)</f>
        <v>#N/A</v>
      </c>
    </row>
    <row r="2742" spans="1:22">
      <c r="A2742" t="s">
        <v>4305</v>
      </c>
      <c r="B2742" s="213" t="s">
        <v>96</v>
      </c>
      <c r="C2742" s="4">
        <v>362010160000</v>
      </c>
      <c r="D2742" s="213" t="s">
        <v>5857</v>
      </c>
      <c r="G2742" s="174">
        <v>46143</v>
      </c>
      <c r="H2742">
        <v>64620677</v>
      </c>
      <c r="I2742">
        <v>64620677</v>
      </c>
      <c r="O2742" s="174">
        <v>46143</v>
      </c>
      <c r="S2742" t="s">
        <v>97</v>
      </c>
      <c r="T2742" s="216" t="s">
        <v>64</v>
      </c>
      <c r="U2742" s="217" t="s">
        <v>65</v>
      </c>
      <c r="V2742" t="e">
        <f>_xlfn.XLOOKUP(UTILIZADAS[[#This Row],[Contacto1]],Tabla2[phone_number_dialed],Tabla2[status_name],,0)</f>
        <v>#N/A</v>
      </c>
    </row>
    <row r="2743" spans="1:22">
      <c r="A2743" t="s">
        <v>4305</v>
      </c>
      <c r="B2743" s="213" t="s">
        <v>98</v>
      </c>
      <c r="C2743" s="4">
        <v>342410060000</v>
      </c>
      <c r="D2743" s="213" t="s">
        <v>5857</v>
      </c>
      <c r="G2743" s="174">
        <v>46143</v>
      </c>
      <c r="H2743">
        <v>66536181</v>
      </c>
      <c r="I2743">
        <v>66536181</v>
      </c>
      <c r="O2743" s="174">
        <v>46143</v>
      </c>
      <c r="S2743" t="s">
        <v>99</v>
      </c>
      <c r="T2743" s="216" t="s">
        <v>64</v>
      </c>
      <c r="U2743" s="217" t="s">
        <v>65</v>
      </c>
      <c r="V2743" t="e">
        <f>_xlfn.XLOOKUP(UTILIZADAS[[#This Row],[Contacto1]],Tabla2[phone_number_dialed],Tabla2[status_name],,0)</f>
        <v>#N/A</v>
      </c>
    </row>
    <row r="2744" spans="1:22">
      <c r="A2744" t="s">
        <v>4305</v>
      </c>
      <c r="B2744" s="213" t="s">
        <v>100</v>
      </c>
      <c r="C2744" s="4">
        <v>347453750000</v>
      </c>
      <c r="D2744" s="213" t="s">
        <v>5857</v>
      </c>
      <c r="G2744" s="174">
        <v>46143</v>
      </c>
      <c r="H2744">
        <v>68084703</v>
      </c>
      <c r="I2744">
        <v>68084703</v>
      </c>
      <c r="O2744" s="174">
        <v>46143</v>
      </c>
      <c r="S2744" t="s">
        <v>101</v>
      </c>
      <c r="T2744" s="214" t="s">
        <v>64</v>
      </c>
      <c r="U2744" s="217" t="s">
        <v>65</v>
      </c>
      <c r="V2744" t="e">
        <f>_xlfn.XLOOKUP(UTILIZADAS[[#This Row],[Contacto1]],Tabla2[phone_number_dialed],Tabla2[status_name],,0)</f>
        <v>#N/A</v>
      </c>
    </row>
    <row r="2745" spans="1:22">
      <c r="A2745" t="s">
        <v>4305</v>
      </c>
      <c r="B2745" s="213" t="s">
        <v>102</v>
      </c>
      <c r="C2745" s="4">
        <v>368010570000</v>
      </c>
      <c r="D2745" s="213" t="s">
        <v>5857</v>
      </c>
      <c r="G2745" s="174">
        <v>46143</v>
      </c>
      <c r="H2745">
        <v>67262304</v>
      </c>
      <c r="I2745">
        <v>67262304</v>
      </c>
      <c r="O2745" s="174">
        <v>46143</v>
      </c>
      <c r="S2745" t="s">
        <v>103</v>
      </c>
      <c r="T2745" s="216" t="s">
        <v>64</v>
      </c>
      <c r="U2745" s="217" t="s">
        <v>65</v>
      </c>
      <c r="V2745" t="e">
        <f>_xlfn.XLOOKUP(UTILIZADAS[[#This Row],[Contacto1]],Tabla2[phone_number_dialed],Tabla2[status_name],,0)</f>
        <v>#N/A</v>
      </c>
    </row>
    <row r="2746" spans="1:22">
      <c r="A2746" t="s">
        <v>4305</v>
      </c>
      <c r="B2746" s="213" t="s">
        <v>104</v>
      </c>
      <c r="C2746" s="4">
        <v>363009810000</v>
      </c>
      <c r="D2746" s="213" t="s">
        <v>5857</v>
      </c>
      <c r="G2746" s="174">
        <v>46143</v>
      </c>
      <c r="H2746">
        <v>64526837</v>
      </c>
      <c r="I2746">
        <v>64526837</v>
      </c>
      <c r="O2746" s="174">
        <v>46143</v>
      </c>
      <c r="S2746" t="s">
        <v>105</v>
      </c>
      <c r="T2746" s="215" t="s">
        <v>64</v>
      </c>
      <c r="U2746" s="217" t="s">
        <v>65</v>
      </c>
      <c r="V2746" t="e">
        <f>_xlfn.XLOOKUP(UTILIZADAS[[#This Row],[Contacto1]],Tabla2[phone_number_dialed],Tabla2[status_name],,0)</f>
        <v>#N/A</v>
      </c>
    </row>
    <row r="2747" spans="1:22">
      <c r="A2747" t="s">
        <v>4305</v>
      </c>
      <c r="B2747" s="213" t="s">
        <v>5953</v>
      </c>
      <c r="C2747" s="4">
        <v>344453680000</v>
      </c>
      <c r="D2747" s="213" t="s">
        <v>5857</v>
      </c>
      <c r="G2747" s="174">
        <v>46143</v>
      </c>
      <c r="H2747">
        <v>69142485</v>
      </c>
      <c r="I2747">
        <v>69142485</v>
      </c>
      <c r="O2747" s="174">
        <v>46143</v>
      </c>
      <c r="S2747" t="s">
        <v>5954</v>
      </c>
      <c r="T2747" s="214" t="s">
        <v>64</v>
      </c>
      <c r="U2747" s="217" t="s">
        <v>257</v>
      </c>
      <c r="V2747" t="e">
        <f>_xlfn.XLOOKUP(UTILIZADAS[[#This Row],[Contacto1]],Tabla2[phone_number_dialed],Tabla2[status_name],,0)</f>
        <v>#N/A</v>
      </c>
    </row>
    <row r="2748" spans="1:22">
      <c r="A2748" t="s">
        <v>4305</v>
      </c>
      <c r="B2748" s="213" t="s">
        <v>4444</v>
      </c>
      <c r="C2748" s="4">
        <v>365007830000</v>
      </c>
      <c r="D2748" s="213" t="s">
        <v>5857</v>
      </c>
      <c r="G2748" s="174">
        <v>46143</v>
      </c>
      <c r="H2748">
        <v>62281473</v>
      </c>
      <c r="I2748">
        <v>62281473</v>
      </c>
      <c r="O2748" s="174">
        <v>46143</v>
      </c>
      <c r="S2748" t="s">
        <v>4445</v>
      </c>
      <c r="T2748" s="215" t="s">
        <v>64</v>
      </c>
      <c r="U2748" s="217" t="s">
        <v>5858</v>
      </c>
      <c r="V2748" t="e">
        <f>_xlfn.XLOOKUP(UTILIZADAS[[#This Row],[Contacto1]],Tabla2[phone_number_dialed],Tabla2[status_name],,0)</f>
        <v>#N/A</v>
      </c>
    </row>
    <row r="2749" spans="1:22">
      <c r="A2749" t="s">
        <v>4305</v>
      </c>
      <c r="B2749" s="213" t="s">
        <v>106</v>
      </c>
      <c r="C2749" s="4">
        <v>361004700000</v>
      </c>
      <c r="D2749" s="213" t="s">
        <v>5857</v>
      </c>
      <c r="G2749" s="174">
        <v>46143</v>
      </c>
      <c r="H2749">
        <v>69143489</v>
      </c>
      <c r="I2749">
        <v>69143489</v>
      </c>
      <c r="O2749" s="174">
        <v>46143</v>
      </c>
      <c r="S2749" t="s">
        <v>107</v>
      </c>
      <c r="T2749" s="214" t="s">
        <v>84</v>
      </c>
      <c r="U2749" s="217" t="s">
        <v>65</v>
      </c>
      <c r="V2749" t="e">
        <f>_xlfn.XLOOKUP(UTILIZADAS[[#This Row],[Contacto1]],Tabla2[phone_number_dialed],Tabla2[status_name],,0)</f>
        <v>#N/A</v>
      </c>
    </row>
    <row r="2750" spans="1:22">
      <c r="A2750" t="s">
        <v>4305</v>
      </c>
      <c r="B2750" s="213" t="s">
        <v>108</v>
      </c>
      <c r="C2750" s="4">
        <v>356381500000</v>
      </c>
      <c r="D2750" s="213" t="s">
        <v>5857</v>
      </c>
      <c r="G2750" s="174">
        <v>46143</v>
      </c>
      <c r="H2750">
        <v>65321023</v>
      </c>
      <c r="I2750">
        <v>65321023</v>
      </c>
      <c r="O2750" s="174">
        <v>46143</v>
      </c>
      <c r="S2750" t="s">
        <v>109</v>
      </c>
      <c r="T2750" s="215" t="s">
        <v>84</v>
      </c>
      <c r="U2750" s="217" t="s">
        <v>65</v>
      </c>
      <c r="V2750" t="e">
        <f>_xlfn.XLOOKUP(UTILIZADAS[[#This Row],[Contacto1]],Tabla2[phone_number_dialed],Tabla2[status_name],,0)</f>
        <v>#N/A</v>
      </c>
    </row>
    <row r="2751" spans="1:22">
      <c r="A2751" t="s">
        <v>4305</v>
      </c>
      <c r="B2751" s="213" t="s">
        <v>110</v>
      </c>
      <c r="C2751" s="4">
        <v>354376950000</v>
      </c>
      <c r="D2751" s="213" t="s">
        <v>5857</v>
      </c>
      <c r="G2751" s="174">
        <v>46143</v>
      </c>
      <c r="H2751">
        <v>65501305</v>
      </c>
      <c r="I2751">
        <v>65501305</v>
      </c>
      <c r="O2751" s="174">
        <v>46143</v>
      </c>
      <c r="S2751" t="s">
        <v>111</v>
      </c>
      <c r="T2751" s="214" t="s">
        <v>84</v>
      </c>
      <c r="U2751" s="217" t="s">
        <v>65</v>
      </c>
      <c r="V2751" t="e">
        <f>_xlfn.XLOOKUP(UTILIZADAS[[#This Row],[Contacto1]],Tabla2[phone_number_dialed],Tabla2[status_name],,0)</f>
        <v>#N/A</v>
      </c>
    </row>
    <row r="2752" spans="1:22">
      <c r="A2752" t="s">
        <v>4305</v>
      </c>
      <c r="B2752" s="213" t="s">
        <v>112</v>
      </c>
      <c r="C2752" s="4">
        <v>269018190000</v>
      </c>
      <c r="D2752" s="213" t="s">
        <v>5857</v>
      </c>
      <c r="G2752" s="174">
        <v>46143</v>
      </c>
      <c r="H2752">
        <v>68661624</v>
      </c>
      <c r="I2752">
        <v>68661624</v>
      </c>
      <c r="O2752" s="174">
        <v>46143</v>
      </c>
      <c r="S2752" t="s">
        <v>113</v>
      </c>
      <c r="T2752" s="216" t="s">
        <v>64</v>
      </c>
      <c r="U2752" s="217" t="s">
        <v>65</v>
      </c>
      <c r="V2752" t="e">
        <f>_xlfn.XLOOKUP(UTILIZADAS[[#This Row],[Contacto1]],Tabla2[phone_number_dialed],Tabla2[status_name],,0)</f>
        <v>#N/A</v>
      </c>
    </row>
    <row r="2753" spans="1:22">
      <c r="A2753" t="s">
        <v>4305</v>
      </c>
      <c r="B2753" s="213" t="s">
        <v>114</v>
      </c>
      <c r="C2753" s="4">
        <v>362010280000</v>
      </c>
      <c r="D2753" s="213" t="s">
        <v>5857</v>
      </c>
      <c r="G2753" s="174">
        <v>46143</v>
      </c>
      <c r="H2753">
        <v>69267566</v>
      </c>
      <c r="I2753">
        <v>69267566</v>
      </c>
      <c r="O2753" s="174">
        <v>46143</v>
      </c>
      <c r="S2753" t="s">
        <v>115</v>
      </c>
      <c r="T2753" s="216" t="s">
        <v>64</v>
      </c>
      <c r="U2753" s="217" t="s">
        <v>65</v>
      </c>
      <c r="V2753" t="e">
        <f>_xlfn.XLOOKUP(UTILIZADAS[[#This Row],[Contacto1]],Tabla2[phone_number_dialed],Tabla2[status_name],,0)</f>
        <v>#N/A</v>
      </c>
    </row>
    <row r="2754" spans="1:22">
      <c r="A2754" t="s">
        <v>4305</v>
      </c>
      <c r="B2754" s="213" t="s">
        <v>116</v>
      </c>
      <c r="C2754" s="4">
        <v>346448850000</v>
      </c>
      <c r="D2754" s="213" t="s">
        <v>5857</v>
      </c>
      <c r="G2754" s="174">
        <v>46143</v>
      </c>
      <c r="H2754">
        <v>68290890</v>
      </c>
      <c r="I2754">
        <v>68290890</v>
      </c>
      <c r="O2754" s="174">
        <v>46143</v>
      </c>
      <c r="S2754" t="s">
        <v>117</v>
      </c>
      <c r="T2754" s="215" t="s">
        <v>64</v>
      </c>
      <c r="U2754" s="217" t="s">
        <v>65</v>
      </c>
      <c r="V2754" t="e">
        <f>_xlfn.XLOOKUP(UTILIZADAS[[#This Row],[Contacto1]],Tabla2[phone_number_dialed],Tabla2[status_name],,0)</f>
        <v>#N/A</v>
      </c>
    </row>
    <row r="2755" spans="1:22">
      <c r="A2755" t="s">
        <v>4305</v>
      </c>
      <c r="B2755" s="213" t="s">
        <v>5454</v>
      </c>
      <c r="C2755" s="4">
        <v>347291710000</v>
      </c>
      <c r="D2755" s="213" t="s">
        <v>5857</v>
      </c>
      <c r="G2755" s="174">
        <v>46143</v>
      </c>
      <c r="H2755">
        <v>62997078</v>
      </c>
      <c r="I2755">
        <v>62997078</v>
      </c>
      <c r="O2755" s="174">
        <v>46143</v>
      </c>
      <c r="S2755" t="s">
        <v>5955</v>
      </c>
      <c r="T2755" s="214" t="s">
        <v>64</v>
      </c>
      <c r="U2755" s="217" t="s">
        <v>5858</v>
      </c>
      <c r="V2755" t="e">
        <f>_xlfn.XLOOKUP(UTILIZADAS[[#This Row],[Contacto1]],Tabla2[phone_number_dialed],Tabla2[status_name],,0)</f>
        <v>#N/A</v>
      </c>
    </row>
    <row r="2756" spans="1:22">
      <c r="A2756" t="s">
        <v>4305</v>
      </c>
      <c r="B2756" s="213" t="s">
        <v>118</v>
      </c>
      <c r="C2756" s="4">
        <v>223023930000</v>
      </c>
      <c r="D2756" s="213" t="s">
        <v>5857</v>
      </c>
      <c r="G2756" s="174">
        <v>46143</v>
      </c>
      <c r="H2756">
        <v>63345226</v>
      </c>
      <c r="I2756">
        <v>63345226</v>
      </c>
      <c r="O2756" s="174">
        <v>46143</v>
      </c>
      <c r="S2756" t="s">
        <v>119</v>
      </c>
      <c r="T2756" s="215" t="s">
        <v>72</v>
      </c>
      <c r="U2756" s="217" t="s">
        <v>65</v>
      </c>
      <c r="V2756" t="e">
        <f>_xlfn.XLOOKUP(UTILIZADAS[[#This Row],[Contacto1]],Tabla2[phone_number_dialed],Tabla2[status_name],,0)</f>
        <v>#N/A</v>
      </c>
    </row>
    <row r="2757" spans="1:22">
      <c r="A2757" t="s">
        <v>4305</v>
      </c>
      <c r="B2757" s="213" t="s">
        <v>5956</v>
      </c>
      <c r="C2757" s="4">
        <v>369010280000</v>
      </c>
      <c r="D2757" s="213" t="s">
        <v>5857</v>
      </c>
      <c r="G2757" s="174">
        <v>46143</v>
      </c>
      <c r="H2757">
        <v>67981892</v>
      </c>
      <c r="I2757">
        <v>67981892</v>
      </c>
      <c r="O2757" s="174">
        <v>46143</v>
      </c>
      <c r="S2757" t="s">
        <v>5957</v>
      </c>
      <c r="T2757" s="216" t="s">
        <v>64</v>
      </c>
      <c r="U2757" s="217" t="s">
        <v>257</v>
      </c>
      <c r="V2757" t="e">
        <f>_xlfn.XLOOKUP(UTILIZADAS[[#This Row],[Contacto1]],Tabla2[phone_number_dialed],Tabla2[status_name],,0)</f>
        <v>#N/A</v>
      </c>
    </row>
    <row r="2758" spans="1:22">
      <c r="A2758" t="s">
        <v>4305</v>
      </c>
      <c r="B2758" s="213" t="s">
        <v>5958</v>
      </c>
      <c r="C2758" s="4">
        <v>367008060000</v>
      </c>
      <c r="D2758" s="213" t="s">
        <v>5857</v>
      </c>
      <c r="G2758" s="174">
        <v>46143</v>
      </c>
      <c r="H2758">
        <v>68307896</v>
      </c>
      <c r="I2758">
        <v>68307896</v>
      </c>
      <c r="O2758" s="174">
        <v>46143</v>
      </c>
      <c r="S2758" t="s">
        <v>5959</v>
      </c>
      <c r="T2758" s="216" t="s">
        <v>64</v>
      </c>
      <c r="U2758" s="217" t="s">
        <v>257</v>
      </c>
      <c r="V2758" t="e">
        <f>_xlfn.XLOOKUP(UTILIZADAS[[#This Row],[Contacto1]],Tabla2[phone_number_dialed],Tabla2[status_name],,0)</f>
        <v>#N/A</v>
      </c>
    </row>
    <row r="2759" spans="1:22">
      <c r="A2759" t="s">
        <v>4305</v>
      </c>
      <c r="B2759" s="213" t="s">
        <v>73</v>
      </c>
      <c r="C2759" s="4">
        <v>362011840000</v>
      </c>
      <c r="D2759" s="213" t="s">
        <v>5857</v>
      </c>
      <c r="G2759" s="174">
        <v>46143</v>
      </c>
      <c r="H2759">
        <v>62929601</v>
      </c>
      <c r="I2759">
        <v>62929601</v>
      </c>
      <c r="O2759" s="174">
        <v>46143</v>
      </c>
      <c r="S2759" t="s">
        <v>74</v>
      </c>
      <c r="T2759" s="214" t="s">
        <v>64</v>
      </c>
      <c r="U2759" s="217" t="s">
        <v>65</v>
      </c>
      <c r="V2759" t="e">
        <f>_xlfn.XLOOKUP(UTILIZADAS[[#This Row],[Contacto1]],Tabla2[phone_number_dialed],Tabla2[status_name],,0)</f>
        <v>#N/A</v>
      </c>
    </row>
    <row r="2760" spans="1:22">
      <c r="A2760" t="s">
        <v>4305</v>
      </c>
      <c r="B2760" s="213" t="s">
        <v>5960</v>
      </c>
      <c r="C2760" s="4">
        <v>366007080000</v>
      </c>
      <c r="D2760" s="213" t="s">
        <v>5857</v>
      </c>
      <c r="G2760" s="174">
        <v>46143</v>
      </c>
      <c r="H2760">
        <v>65080085</v>
      </c>
      <c r="I2760">
        <v>65080085</v>
      </c>
      <c r="O2760" s="174">
        <v>46143</v>
      </c>
      <c r="S2760" t="s">
        <v>5410</v>
      </c>
      <c r="T2760" s="216" t="s">
        <v>64</v>
      </c>
      <c r="U2760" s="217" t="s">
        <v>5858</v>
      </c>
      <c r="V2760" t="e">
        <f>_xlfn.XLOOKUP(UTILIZADAS[[#This Row],[Contacto1]],Tabla2[phone_number_dialed],Tabla2[status_name],,0)</f>
        <v>#N/A</v>
      </c>
    </row>
    <row r="2761" spans="1:22">
      <c r="A2761" t="s">
        <v>4305</v>
      </c>
      <c r="B2761" s="213" t="s">
        <v>75</v>
      </c>
      <c r="C2761" s="4">
        <v>362008530000</v>
      </c>
      <c r="D2761" s="213" t="s">
        <v>5857</v>
      </c>
      <c r="G2761" s="174">
        <v>46143</v>
      </c>
      <c r="H2761">
        <v>68587773</v>
      </c>
      <c r="I2761">
        <v>68587773</v>
      </c>
      <c r="O2761" s="174">
        <v>46143</v>
      </c>
      <c r="S2761" t="s">
        <v>76</v>
      </c>
      <c r="T2761" s="215" t="s">
        <v>64</v>
      </c>
      <c r="U2761" s="217" t="s">
        <v>65</v>
      </c>
      <c r="V2761" t="e">
        <f>_xlfn.XLOOKUP(UTILIZADAS[[#This Row],[Contacto1]],Tabla2[phone_number_dialed],Tabla2[status_name],,0)</f>
        <v>#N/A</v>
      </c>
    </row>
    <row r="2762" spans="1:22">
      <c r="A2762" t="s">
        <v>4305</v>
      </c>
      <c r="B2762" s="213" t="s">
        <v>77</v>
      </c>
      <c r="C2762" s="4">
        <v>336035180000</v>
      </c>
      <c r="D2762" s="213" t="s">
        <v>5857</v>
      </c>
      <c r="G2762" s="174">
        <v>46143</v>
      </c>
      <c r="H2762">
        <v>66257200</v>
      </c>
      <c r="I2762">
        <v>66257200</v>
      </c>
      <c r="O2762" s="174">
        <v>46143</v>
      </c>
      <c r="S2762" t="s">
        <v>78</v>
      </c>
      <c r="T2762" s="214" t="s">
        <v>64</v>
      </c>
      <c r="U2762" s="217" t="s">
        <v>65</v>
      </c>
      <c r="V2762" t="e">
        <f>_xlfn.XLOOKUP(UTILIZADAS[[#This Row],[Contacto1]],Tabla2[phone_number_dialed],Tabla2[status_name],,0)</f>
        <v>#N/A</v>
      </c>
    </row>
    <row r="2763" spans="1:22">
      <c r="A2763" t="s">
        <v>4305</v>
      </c>
      <c r="B2763" s="213" t="s">
        <v>5961</v>
      </c>
      <c r="C2763" s="4">
        <v>362010700000</v>
      </c>
      <c r="D2763" s="213" t="s">
        <v>5857</v>
      </c>
      <c r="G2763" s="174">
        <v>46143</v>
      </c>
      <c r="H2763">
        <v>63857304</v>
      </c>
      <c r="I2763">
        <v>63857304</v>
      </c>
      <c r="O2763" s="174">
        <v>46143</v>
      </c>
      <c r="S2763" t="s">
        <v>5962</v>
      </c>
      <c r="T2763" s="215" t="s">
        <v>64</v>
      </c>
      <c r="U2763" s="217" t="s">
        <v>257</v>
      </c>
      <c r="V2763" t="e">
        <f>_xlfn.XLOOKUP(UTILIZADAS[[#This Row],[Contacto1]],Tabla2[phone_number_dialed],Tabla2[status_name],,0)</f>
        <v>#N/A</v>
      </c>
    </row>
    <row r="2764" spans="1:22">
      <c r="A2764" t="s">
        <v>4305</v>
      </c>
      <c r="B2764" s="213" t="s">
        <v>79</v>
      </c>
      <c r="C2764" s="4">
        <v>366011660000</v>
      </c>
      <c r="D2764" s="213" t="s">
        <v>5857</v>
      </c>
      <c r="G2764" s="174">
        <v>46143</v>
      </c>
      <c r="H2764">
        <v>61354256</v>
      </c>
      <c r="I2764">
        <v>61354256</v>
      </c>
      <c r="O2764" s="174">
        <v>46143</v>
      </c>
      <c r="S2764" t="s">
        <v>80</v>
      </c>
      <c r="T2764" s="214" t="s">
        <v>64</v>
      </c>
      <c r="U2764" s="217" t="s">
        <v>65</v>
      </c>
      <c r="V2764" t="e">
        <f>_xlfn.XLOOKUP(UTILIZADAS[[#This Row],[Contacto1]],Tabla2[phone_number_dialed],Tabla2[status_name],,0)</f>
        <v>#N/A</v>
      </c>
    </row>
    <row r="2765" spans="1:22">
      <c r="A2765" t="s">
        <v>4305</v>
      </c>
      <c r="B2765" s="213" t="s">
        <v>5963</v>
      </c>
      <c r="C2765" s="4">
        <v>369006660000</v>
      </c>
      <c r="D2765" s="213" t="s">
        <v>5857</v>
      </c>
      <c r="G2765" s="174">
        <v>46143</v>
      </c>
      <c r="H2765">
        <v>62466715</v>
      </c>
      <c r="I2765">
        <v>62466715</v>
      </c>
      <c r="O2765" s="174">
        <v>46143</v>
      </c>
      <c r="S2765" t="s">
        <v>5964</v>
      </c>
      <c r="T2765" s="216" t="s">
        <v>64</v>
      </c>
      <c r="U2765" s="217" t="s">
        <v>257</v>
      </c>
      <c r="V2765" t="e">
        <f>_xlfn.XLOOKUP(UTILIZADAS[[#This Row],[Contacto1]],Tabla2[phone_number_dialed],Tabla2[status_name],,0)</f>
        <v>#N/A</v>
      </c>
    </row>
    <row r="2766" spans="1:22">
      <c r="A2766" t="s">
        <v>4305</v>
      </c>
      <c r="B2766" s="213" t="s">
        <v>5965</v>
      </c>
      <c r="C2766" s="4">
        <v>366011780000</v>
      </c>
      <c r="D2766" s="213" t="s">
        <v>5857</v>
      </c>
      <c r="G2766" s="174">
        <v>46143</v>
      </c>
      <c r="H2766">
        <v>66558002</v>
      </c>
      <c r="I2766">
        <v>66558002</v>
      </c>
      <c r="O2766" s="174">
        <v>46143</v>
      </c>
      <c r="S2766" t="s">
        <v>5966</v>
      </c>
      <c r="T2766" s="216" t="s">
        <v>64</v>
      </c>
      <c r="U2766" s="217" t="s">
        <v>257</v>
      </c>
      <c r="V2766" t="e">
        <f>_xlfn.XLOOKUP(UTILIZADAS[[#This Row],[Contacto1]],Tabla2[phone_number_dialed],Tabla2[status_name],,0)</f>
        <v>#N/A</v>
      </c>
    </row>
    <row r="2767" spans="1:22">
      <c r="A2767" t="s">
        <v>4305</v>
      </c>
      <c r="B2767" s="213" t="s">
        <v>4386</v>
      </c>
      <c r="C2767" s="4">
        <v>368008220000</v>
      </c>
      <c r="D2767" s="213" t="s">
        <v>5857</v>
      </c>
      <c r="G2767" s="174">
        <v>46143</v>
      </c>
      <c r="H2767">
        <v>61647645</v>
      </c>
      <c r="I2767">
        <v>61647645</v>
      </c>
      <c r="O2767" s="174">
        <v>46143</v>
      </c>
      <c r="S2767" t="s">
        <v>4387</v>
      </c>
      <c r="T2767" s="215" t="s">
        <v>64</v>
      </c>
      <c r="U2767" s="217" t="s">
        <v>5858</v>
      </c>
      <c r="V2767" t="e">
        <f>_xlfn.XLOOKUP(UTILIZADAS[[#This Row],[Contacto1]],Tabla2[phone_number_dialed],Tabla2[status_name],,0)</f>
        <v>#N/A</v>
      </c>
    </row>
    <row r="2768" spans="1:22">
      <c r="A2768" t="s">
        <v>4305</v>
      </c>
      <c r="B2768" s="213" t="s">
        <v>5275</v>
      </c>
      <c r="C2768" s="4">
        <v>363005140000</v>
      </c>
      <c r="D2768" s="213" t="s">
        <v>5857</v>
      </c>
      <c r="G2768" s="174">
        <v>46143</v>
      </c>
      <c r="H2768">
        <v>69185227</v>
      </c>
      <c r="I2768">
        <v>69185227</v>
      </c>
      <c r="O2768" s="174">
        <v>46143</v>
      </c>
      <c r="S2768" t="s">
        <v>5276</v>
      </c>
      <c r="T2768" s="214" t="s">
        <v>64</v>
      </c>
      <c r="U2768" s="217" t="s">
        <v>5858</v>
      </c>
      <c r="V2768" t="e">
        <f>_xlfn.XLOOKUP(UTILIZADAS[[#This Row],[Contacto1]],Tabla2[phone_number_dialed],Tabla2[status_name],,0)</f>
        <v>#N/A</v>
      </c>
    </row>
    <row r="2769" spans="1:22">
      <c r="A2769" t="s">
        <v>4305</v>
      </c>
      <c r="B2769" s="213" t="s">
        <v>4672</v>
      </c>
      <c r="C2769" s="4">
        <v>364008810000</v>
      </c>
      <c r="D2769" s="213" t="s">
        <v>5857</v>
      </c>
      <c r="G2769" s="174">
        <v>46143</v>
      </c>
      <c r="H2769">
        <v>64737651</v>
      </c>
      <c r="I2769">
        <v>64737651</v>
      </c>
      <c r="O2769" s="174">
        <v>46143</v>
      </c>
      <c r="S2769" t="s">
        <v>4673</v>
      </c>
      <c r="T2769" s="215" t="s">
        <v>64</v>
      </c>
      <c r="U2769" s="217" t="s">
        <v>257</v>
      </c>
      <c r="V2769" t="e">
        <f>_xlfn.XLOOKUP(UTILIZADAS[[#This Row],[Contacto1]],Tabla2[phone_number_dialed],Tabla2[status_name],,0)</f>
        <v>#N/A</v>
      </c>
    </row>
    <row r="2770" spans="1:22">
      <c r="A2770" t="s">
        <v>4305</v>
      </c>
      <c r="B2770" s="213" t="s">
        <v>5967</v>
      </c>
      <c r="C2770" s="4">
        <v>368010160000</v>
      </c>
      <c r="D2770" s="213" t="s">
        <v>5857</v>
      </c>
      <c r="G2770" s="174">
        <v>46143</v>
      </c>
      <c r="H2770">
        <v>68119213</v>
      </c>
      <c r="I2770">
        <v>68119213</v>
      </c>
      <c r="O2770" s="174">
        <v>46143</v>
      </c>
      <c r="S2770" t="s">
        <v>5968</v>
      </c>
      <c r="T2770" s="214" t="s">
        <v>64</v>
      </c>
      <c r="U2770" s="217" t="s">
        <v>2109</v>
      </c>
      <c r="V2770" t="e">
        <f>_xlfn.XLOOKUP(UTILIZADAS[[#This Row],[Contacto1]],Tabla2[phone_number_dialed],Tabla2[status_name],,0)</f>
        <v>#N/A</v>
      </c>
    </row>
    <row r="2771" spans="1:22">
      <c r="A2771" t="s">
        <v>4305</v>
      </c>
      <c r="B2771" s="213" t="s">
        <v>82</v>
      </c>
      <c r="C2771" s="4">
        <v>362006100000</v>
      </c>
      <c r="D2771" s="213" t="s">
        <v>5857</v>
      </c>
      <c r="G2771" s="174">
        <v>46143</v>
      </c>
      <c r="H2771">
        <v>69984531</v>
      </c>
      <c r="I2771">
        <v>69984531</v>
      </c>
      <c r="O2771" s="174">
        <v>46143</v>
      </c>
      <c r="S2771" t="s">
        <v>83</v>
      </c>
      <c r="T2771" s="215" t="s">
        <v>64</v>
      </c>
      <c r="U2771" s="217" t="s">
        <v>65</v>
      </c>
      <c r="V2771" t="e">
        <f>_xlfn.XLOOKUP(UTILIZADAS[[#This Row],[Contacto1]],Tabla2[phone_number_dialed],Tabla2[status_name],,0)</f>
        <v>#N/A</v>
      </c>
    </row>
    <row r="2772" spans="1:22">
      <c r="A2772" t="s">
        <v>4305</v>
      </c>
      <c r="B2772" s="213" t="s">
        <v>5969</v>
      </c>
      <c r="C2772" s="4">
        <v>367010560000</v>
      </c>
      <c r="D2772" s="213" t="s">
        <v>5857</v>
      </c>
      <c r="G2772" s="174">
        <v>46143</v>
      </c>
      <c r="H2772">
        <v>65979191</v>
      </c>
      <c r="I2772">
        <v>65979191</v>
      </c>
      <c r="O2772" s="174">
        <v>46143</v>
      </c>
      <c r="S2772" t="s">
        <v>5970</v>
      </c>
      <c r="T2772" s="214" t="s">
        <v>64</v>
      </c>
      <c r="U2772" s="217" t="s">
        <v>257</v>
      </c>
      <c r="V2772" t="e">
        <f>_xlfn.XLOOKUP(UTILIZADAS[[#This Row],[Contacto1]],Tabla2[phone_number_dialed],Tabla2[status_name],,0)</f>
        <v>#N/A</v>
      </c>
    </row>
    <row r="2773" spans="1:22">
      <c r="A2773" t="s">
        <v>4305</v>
      </c>
      <c r="B2773" s="213" t="s">
        <v>5971</v>
      </c>
      <c r="C2773" s="4">
        <v>361009980000</v>
      </c>
      <c r="D2773" s="213" t="s">
        <v>5857</v>
      </c>
      <c r="G2773" s="174">
        <v>46143</v>
      </c>
      <c r="H2773">
        <v>68364042</v>
      </c>
      <c r="I2773">
        <v>68364042</v>
      </c>
      <c r="O2773" s="174">
        <v>46143</v>
      </c>
      <c r="S2773" t="s">
        <v>5972</v>
      </c>
      <c r="T2773" s="216" t="s">
        <v>84</v>
      </c>
      <c r="U2773" s="217" t="s">
        <v>257</v>
      </c>
      <c r="V2773" t="e">
        <f>_xlfn.XLOOKUP(UTILIZADAS[[#This Row],[Contacto1]],Tabla2[phone_number_dialed],Tabla2[status_name],,0)</f>
        <v>#N/A</v>
      </c>
    </row>
    <row r="2774" spans="1:22">
      <c r="A2774" t="s">
        <v>4305</v>
      </c>
      <c r="B2774" s="213" t="s">
        <v>5973</v>
      </c>
      <c r="C2774" s="4">
        <v>367010650000</v>
      </c>
      <c r="D2774" s="213" t="s">
        <v>5857</v>
      </c>
      <c r="G2774" s="174">
        <v>46143</v>
      </c>
      <c r="H2774">
        <v>66484934</v>
      </c>
      <c r="I2774">
        <v>66484934</v>
      </c>
      <c r="O2774" s="174">
        <v>46143</v>
      </c>
      <c r="S2774" t="s">
        <v>5974</v>
      </c>
      <c r="T2774" s="215" t="s">
        <v>84</v>
      </c>
      <c r="U2774" s="217" t="s">
        <v>2109</v>
      </c>
      <c r="V2774" t="e">
        <f>_xlfn.XLOOKUP(UTILIZADAS[[#This Row],[Contacto1]],Tabla2[phone_number_dialed],Tabla2[status_name],,0)</f>
        <v>#N/A</v>
      </c>
    </row>
    <row r="2775" spans="1:22">
      <c r="A2775" t="s">
        <v>4305</v>
      </c>
      <c r="B2775" s="213" t="s">
        <v>5975</v>
      </c>
      <c r="C2775" s="4">
        <v>291013690000</v>
      </c>
      <c r="D2775" s="213" t="s">
        <v>5857</v>
      </c>
      <c r="G2775" s="174">
        <v>46143</v>
      </c>
      <c r="H2775">
        <v>69821704</v>
      </c>
      <c r="I2775">
        <v>69821704</v>
      </c>
      <c r="O2775" s="174">
        <v>46143</v>
      </c>
      <c r="S2775" t="s">
        <v>5976</v>
      </c>
      <c r="T2775" s="216" t="s">
        <v>64</v>
      </c>
      <c r="U2775" s="217" t="s">
        <v>2109</v>
      </c>
      <c r="V2775" t="e">
        <f>_xlfn.XLOOKUP(UTILIZADAS[[#This Row],[Contacto1]],Tabla2[phone_number_dialed],Tabla2[status_name],,0)</f>
        <v>#N/A</v>
      </c>
    </row>
    <row r="2776" spans="1:22">
      <c r="A2776" t="s">
        <v>4305</v>
      </c>
      <c r="B2776" s="213" t="s">
        <v>5633</v>
      </c>
      <c r="C2776" s="4">
        <v>366009880000</v>
      </c>
      <c r="D2776" s="213" t="s">
        <v>5857</v>
      </c>
      <c r="G2776" s="174">
        <v>46143</v>
      </c>
      <c r="H2776">
        <v>64485055</v>
      </c>
      <c r="I2776">
        <v>64485055</v>
      </c>
      <c r="O2776" s="174">
        <v>46143</v>
      </c>
      <c r="S2776" t="s">
        <v>5634</v>
      </c>
      <c r="T2776" s="214" t="s">
        <v>72</v>
      </c>
      <c r="U2776" s="217" t="s">
        <v>5858</v>
      </c>
      <c r="V2776" t="e">
        <f>_xlfn.XLOOKUP(UTILIZADAS[[#This Row],[Contacto1]],Tabla2[phone_number_dialed],Tabla2[status_name],,0)</f>
        <v>#N/A</v>
      </c>
    </row>
    <row r="2777" spans="1:22">
      <c r="A2777" t="s">
        <v>4305</v>
      </c>
      <c r="B2777" s="213" t="s">
        <v>4609</v>
      </c>
      <c r="C2777" s="4">
        <v>363009000000</v>
      </c>
      <c r="D2777" s="213" t="s">
        <v>5857</v>
      </c>
      <c r="G2777" s="174">
        <v>46143</v>
      </c>
      <c r="H2777">
        <v>65675141</v>
      </c>
      <c r="I2777">
        <v>65675141</v>
      </c>
      <c r="O2777" s="174">
        <v>46143</v>
      </c>
      <c r="S2777" t="s">
        <v>4802</v>
      </c>
      <c r="T2777" s="215" t="s">
        <v>64</v>
      </c>
      <c r="U2777" s="217" t="s">
        <v>5858</v>
      </c>
      <c r="V2777" t="e">
        <f>_xlfn.XLOOKUP(UTILIZADAS[[#This Row],[Contacto1]],Tabla2[phone_number_dialed],Tabla2[status_name],,0)</f>
        <v>#N/A</v>
      </c>
    </row>
    <row r="2778" spans="1:22">
      <c r="A2778" t="s">
        <v>4305</v>
      </c>
      <c r="B2778" s="213" t="s">
        <v>66</v>
      </c>
      <c r="C2778" s="4">
        <v>154058290000</v>
      </c>
      <c r="D2778" s="213" t="s">
        <v>5857</v>
      </c>
      <c r="G2778" s="174">
        <v>46143</v>
      </c>
      <c r="H2778">
        <v>68575575</v>
      </c>
      <c r="I2778">
        <v>68575575</v>
      </c>
      <c r="O2778" s="174">
        <v>46143</v>
      </c>
      <c r="S2778" t="s">
        <v>67</v>
      </c>
      <c r="T2778" s="214" t="s">
        <v>64</v>
      </c>
      <c r="U2778" s="217" t="s">
        <v>65</v>
      </c>
      <c r="V2778" t="e">
        <f>_xlfn.XLOOKUP(UTILIZADAS[[#This Row],[Contacto1]],Tabla2[phone_number_dialed],Tabla2[status_name],,0)</f>
        <v>#N/A</v>
      </c>
    </row>
    <row r="2779" spans="1:22">
      <c r="A2779" t="s">
        <v>4305</v>
      </c>
      <c r="B2779" s="213" t="s">
        <v>68</v>
      </c>
      <c r="C2779" s="4">
        <v>369013330000</v>
      </c>
      <c r="D2779" s="213" t="s">
        <v>5857</v>
      </c>
      <c r="G2779" s="174">
        <v>46143</v>
      </c>
      <c r="H2779">
        <v>60146263</v>
      </c>
      <c r="I2779">
        <v>60146263</v>
      </c>
      <c r="O2779" s="174">
        <v>46143</v>
      </c>
      <c r="S2779" t="s">
        <v>69</v>
      </c>
      <c r="T2779" s="215" t="s">
        <v>64</v>
      </c>
      <c r="U2779" s="217" t="s">
        <v>5858</v>
      </c>
      <c r="V2779" t="e">
        <f>_xlfn.XLOOKUP(UTILIZADAS[[#This Row],[Contacto1]],Tabla2[phone_number_dialed],Tabla2[status_name],,0)</f>
        <v>#N/A</v>
      </c>
    </row>
    <row r="2780" spans="1:22">
      <c r="A2780" t="s">
        <v>4305</v>
      </c>
      <c r="B2780" s="213" t="s">
        <v>5977</v>
      </c>
      <c r="C2780" s="4">
        <v>368010580000</v>
      </c>
      <c r="D2780" s="213" t="s">
        <v>5857</v>
      </c>
      <c r="G2780" s="174">
        <v>46143</v>
      </c>
      <c r="H2780">
        <v>67890543</v>
      </c>
      <c r="I2780">
        <v>67890543</v>
      </c>
      <c r="O2780" s="174">
        <v>46143</v>
      </c>
      <c r="S2780" t="s">
        <v>5409</v>
      </c>
      <c r="T2780" s="214" t="s">
        <v>64</v>
      </c>
      <c r="U2780" s="217" t="s">
        <v>5858</v>
      </c>
      <c r="V2780" t="e">
        <f>_xlfn.XLOOKUP(UTILIZADAS[[#This Row],[Contacto1]],Tabla2[phone_number_dialed],Tabla2[status_name],,0)</f>
        <v>#N/A</v>
      </c>
    </row>
    <row r="2781" spans="1:22">
      <c r="A2781" t="s">
        <v>4305</v>
      </c>
      <c r="B2781" s="213" t="s">
        <v>5978</v>
      </c>
      <c r="C2781" s="4">
        <v>365011550000</v>
      </c>
      <c r="D2781" s="213" t="s">
        <v>5857</v>
      </c>
      <c r="G2781" s="174">
        <v>46143</v>
      </c>
      <c r="H2781">
        <v>66230673</v>
      </c>
      <c r="I2781">
        <v>66230673</v>
      </c>
      <c r="O2781" s="174">
        <v>46143</v>
      </c>
      <c r="S2781" t="s">
        <v>5979</v>
      </c>
      <c r="T2781" s="215" t="s">
        <v>64</v>
      </c>
      <c r="U2781" s="217" t="s">
        <v>257</v>
      </c>
      <c r="V2781" t="e">
        <f>_xlfn.XLOOKUP(UTILIZADAS[[#This Row],[Contacto1]],Tabla2[phone_number_dialed],Tabla2[status_name],,0)</f>
        <v>#N/A</v>
      </c>
    </row>
    <row r="2782" spans="1:22">
      <c r="A2782" t="s">
        <v>4305</v>
      </c>
      <c r="B2782" s="213" t="s">
        <v>70</v>
      </c>
      <c r="C2782" s="4">
        <v>303032830000</v>
      </c>
      <c r="D2782" s="213" t="s">
        <v>5857</v>
      </c>
      <c r="G2782" s="174">
        <v>46143</v>
      </c>
      <c r="H2782">
        <v>64701986</v>
      </c>
      <c r="I2782">
        <v>64701986</v>
      </c>
      <c r="O2782" s="174">
        <v>46143</v>
      </c>
      <c r="S2782" t="s">
        <v>71</v>
      </c>
      <c r="T2782" s="214" t="s">
        <v>72</v>
      </c>
      <c r="U2782" s="217" t="s">
        <v>65</v>
      </c>
      <c r="V2782" t="e">
        <f>_xlfn.XLOOKUP(UTILIZADAS[[#This Row],[Contacto1]],Tabla2[phone_number_dialed],Tabla2[status_name],,0)</f>
        <v>#N/A</v>
      </c>
    </row>
    <row r="2783" spans="1:22">
      <c r="A2783" t="s">
        <v>4305</v>
      </c>
      <c r="B2783" s="213" t="s">
        <v>5980</v>
      </c>
      <c r="C2783" s="4">
        <v>364011740000</v>
      </c>
      <c r="D2783" s="213" t="s">
        <v>5857</v>
      </c>
      <c r="G2783" s="174">
        <v>46143</v>
      </c>
      <c r="H2783">
        <v>68170269</v>
      </c>
      <c r="I2783">
        <v>68170269</v>
      </c>
      <c r="O2783" s="174">
        <v>46143</v>
      </c>
      <c r="S2783" t="s">
        <v>5981</v>
      </c>
      <c r="T2783" s="215" t="s">
        <v>64</v>
      </c>
      <c r="U2783" s="217" t="s">
        <v>257</v>
      </c>
      <c r="V2783" t="e">
        <f>_xlfn.XLOOKUP(UTILIZADAS[[#This Row],[Contacto1]],Tabla2[phone_number_dialed],Tabla2[status_name],,0)</f>
        <v>#N/A</v>
      </c>
    </row>
    <row r="2784" spans="1:22">
      <c r="A2784" t="s">
        <v>4305</v>
      </c>
      <c r="B2784" s="213" t="s">
        <v>4809</v>
      </c>
      <c r="C2784" s="4">
        <v>365008770000</v>
      </c>
      <c r="D2784" s="213" t="s">
        <v>5857</v>
      </c>
      <c r="G2784" s="174">
        <v>46143</v>
      </c>
      <c r="H2784">
        <v>65712096</v>
      </c>
      <c r="I2784">
        <v>65712096</v>
      </c>
      <c r="O2784" s="174">
        <v>46143</v>
      </c>
      <c r="S2784" t="s">
        <v>4810</v>
      </c>
      <c r="T2784" s="216" t="s">
        <v>64</v>
      </c>
      <c r="U2784" s="217" t="s">
        <v>5858</v>
      </c>
      <c r="V2784" t="e">
        <f>_xlfn.XLOOKUP(UTILIZADAS[[#This Row],[Contacto1]],Tabla2[phone_number_dialed],Tabla2[status_name],,0)</f>
        <v>#N/A</v>
      </c>
    </row>
    <row r="2785" spans="1:22">
      <c r="A2785" t="s">
        <v>4305</v>
      </c>
      <c r="B2785" s="213" t="s">
        <v>5982</v>
      </c>
      <c r="C2785" s="4">
        <v>367011930000</v>
      </c>
      <c r="D2785" s="213" t="s">
        <v>5857</v>
      </c>
      <c r="G2785" s="174">
        <v>46143</v>
      </c>
      <c r="H2785">
        <v>68880415</v>
      </c>
      <c r="I2785">
        <v>68880415</v>
      </c>
      <c r="O2785" s="174">
        <v>46143</v>
      </c>
      <c r="S2785" t="s">
        <v>5983</v>
      </c>
      <c r="T2785" s="214" t="s">
        <v>64</v>
      </c>
      <c r="U2785" s="217" t="s">
        <v>257</v>
      </c>
      <c r="V2785" t="e">
        <f>_xlfn.XLOOKUP(UTILIZADAS[[#This Row],[Contacto1]],Tabla2[phone_number_dialed],Tabla2[status_name],,0)</f>
        <v>#N/A</v>
      </c>
    </row>
    <row r="2786" spans="1:22">
      <c r="A2786" t="s">
        <v>4305</v>
      </c>
      <c r="B2786" s="213" t="s">
        <v>2179</v>
      </c>
      <c r="C2786" s="4">
        <v>368014210000</v>
      </c>
      <c r="D2786" s="213" t="s">
        <v>5857</v>
      </c>
      <c r="G2786" s="174">
        <v>46143</v>
      </c>
      <c r="H2786">
        <v>64883347</v>
      </c>
      <c r="I2786">
        <v>64883347</v>
      </c>
      <c r="O2786" s="174">
        <v>46143</v>
      </c>
      <c r="S2786">
        <v>187320623</v>
      </c>
      <c r="T2786" s="216" t="s">
        <v>64</v>
      </c>
      <c r="U2786" s="217" t="s">
        <v>5858</v>
      </c>
      <c r="V2786" t="e">
        <f>_xlfn.XLOOKUP(UTILIZADAS[[#This Row],[Contacto1]],Tabla2[phone_number_dialed],Tabla2[status_name],,0)</f>
        <v>#N/A</v>
      </c>
    </row>
    <row r="2787" spans="1:22">
      <c r="A2787" t="s">
        <v>4305</v>
      </c>
      <c r="B2787" s="213" t="s">
        <v>5984</v>
      </c>
      <c r="C2787" s="4">
        <v>369014590000</v>
      </c>
      <c r="D2787" s="213" t="s">
        <v>5857</v>
      </c>
      <c r="G2787" s="174">
        <v>46143</v>
      </c>
      <c r="H2787">
        <v>64510780</v>
      </c>
      <c r="I2787">
        <v>64510780</v>
      </c>
      <c r="O2787" s="174">
        <v>46143</v>
      </c>
      <c r="S2787" t="s">
        <v>5985</v>
      </c>
      <c r="T2787" s="216" t="s">
        <v>64</v>
      </c>
      <c r="U2787" s="217" t="s">
        <v>2109</v>
      </c>
      <c r="V2787" t="e">
        <f>_xlfn.XLOOKUP(UTILIZADAS[[#This Row],[Contacto1]],Tabla2[phone_number_dialed],Tabla2[status_name],,0)</f>
        <v>#N/A</v>
      </c>
    </row>
    <row r="2788" spans="1:22">
      <c r="A2788" t="s">
        <v>4305</v>
      </c>
      <c r="B2788" s="213" t="s">
        <v>5986</v>
      </c>
      <c r="C2788" s="4">
        <v>364012000000</v>
      </c>
      <c r="D2788" s="213" t="s">
        <v>5857</v>
      </c>
      <c r="G2788" s="174">
        <v>46143</v>
      </c>
      <c r="H2788">
        <v>69550116</v>
      </c>
      <c r="I2788">
        <v>69550116</v>
      </c>
      <c r="O2788" s="174">
        <v>46143</v>
      </c>
      <c r="S2788" t="s">
        <v>5408</v>
      </c>
      <c r="T2788" s="215" t="s">
        <v>64</v>
      </c>
      <c r="U2788" s="217" t="s">
        <v>5858</v>
      </c>
      <c r="V2788" t="e">
        <f>_xlfn.XLOOKUP(UTILIZADAS[[#This Row],[Contacto1]],Tabla2[phone_number_dialed],Tabla2[status_name],,0)</f>
        <v>#N/A</v>
      </c>
    </row>
    <row r="2789" spans="1:22">
      <c r="A2789" t="s">
        <v>4305</v>
      </c>
      <c r="B2789" s="213" t="s">
        <v>5987</v>
      </c>
      <c r="C2789" s="4">
        <v>354196330000</v>
      </c>
      <c r="D2789" s="213" t="s">
        <v>5857</v>
      </c>
      <c r="G2789" s="174">
        <v>46143</v>
      </c>
      <c r="H2789">
        <v>68463089</v>
      </c>
      <c r="I2789">
        <v>68463089</v>
      </c>
      <c r="O2789" s="174">
        <v>46143</v>
      </c>
      <c r="S2789" t="s">
        <v>5407</v>
      </c>
      <c r="T2789" s="214" t="s">
        <v>64</v>
      </c>
      <c r="U2789" s="217" t="s">
        <v>5858</v>
      </c>
      <c r="V2789" t="e">
        <f>_xlfn.XLOOKUP(UTILIZADAS[[#This Row],[Contacto1]],Tabla2[phone_number_dialed],Tabla2[status_name],,0)</f>
        <v>#N/A</v>
      </c>
    </row>
    <row r="2790" spans="1:22">
      <c r="A2790" t="s">
        <v>4305</v>
      </c>
      <c r="B2790" s="213" t="s">
        <v>5988</v>
      </c>
      <c r="C2790" s="4">
        <v>363007850000</v>
      </c>
      <c r="D2790" s="213" t="s">
        <v>5857</v>
      </c>
      <c r="G2790" s="174">
        <v>46143</v>
      </c>
      <c r="H2790">
        <v>62620001</v>
      </c>
      <c r="I2790">
        <v>62620001</v>
      </c>
      <c r="O2790" s="174">
        <v>46143</v>
      </c>
      <c r="S2790" t="s">
        <v>5989</v>
      </c>
      <c r="T2790" s="215" t="s">
        <v>64</v>
      </c>
      <c r="U2790" s="217" t="s">
        <v>257</v>
      </c>
      <c r="V2790" t="e">
        <f>_xlfn.XLOOKUP(UTILIZADAS[[#This Row],[Contacto1]],Tabla2[phone_number_dialed],Tabla2[status_name],,0)</f>
        <v>#N/A</v>
      </c>
    </row>
    <row r="2791" spans="1:22">
      <c r="A2791" t="s">
        <v>4305</v>
      </c>
      <c r="B2791" s="213" t="s">
        <v>5176</v>
      </c>
      <c r="C2791" s="4">
        <v>366005830000</v>
      </c>
      <c r="D2791" s="213" t="s">
        <v>5857</v>
      </c>
      <c r="G2791" s="174">
        <v>46143</v>
      </c>
      <c r="H2791">
        <v>68326091</v>
      </c>
      <c r="I2791">
        <v>68326091</v>
      </c>
      <c r="O2791" s="174">
        <v>46143</v>
      </c>
      <c r="S2791" t="s">
        <v>5177</v>
      </c>
      <c r="T2791" s="216" t="s">
        <v>64</v>
      </c>
      <c r="U2791" s="217" t="s">
        <v>5858</v>
      </c>
      <c r="V2791" t="e">
        <f>_xlfn.XLOOKUP(UTILIZADAS[[#This Row],[Contacto1]],Tabla2[phone_number_dialed],Tabla2[status_name],,0)</f>
        <v>#N/A</v>
      </c>
    </row>
    <row r="2792" spans="1:22">
      <c r="A2792" t="s">
        <v>4305</v>
      </c>
      <c r="B2792" s="213" t="s">
        <v>5122</v>
      </c>
      <c r="C2792" s="4">
        <v>369010570000</v>
      </c>
      <c r="D2792" s="213" t="s">
        <v>5857</v>
      </c>
      <c r="G2792" s="174">
        <v>46143</v>
      </c>
      <c r="H2792">
        <v>67887976</v>
      </c>
      <c r="I2792">
        <v>67887976</v>
      </c>
      <c r="O2792" s="174">
        <v>46143</v>
      </c>
      <c r="S2792" t="s">
        <v>3569</v>
      </c>
      <c r="T2792" s="216" t="s">
        <v>64</v>
      </c>
      <c r="U2792" s="217" t="s">
        <v>5858</v>
      </c>
      <c r="V2792" t="e">
        <f>_xlfn.XLOOKUP(UTILIZADAS[[#This Row],[Contacto1]],Tabla2[phone_number_dialed],Tabla2[status_name],,0)</f>
        <v>#N/A</v>
      </c>
    </row>
    <row r="2793" spans="1:22">
      <c r="A2793" t="s">
        <v>4305</v>
      </c>
      <c r="B2793" s="213" t="s">
        <v>5990</v>
      </c>
      <c r="C2793" s="4">
        <v>369007970000</v>
      </c>
      <c r="D2793" s="213" t="s">
        <v>5857</v>
      </c>
      <c r="G2793" s="174">
        <v>46143</v>
      </c>
      <c r="H2793">
        <v>69605477</v>
      </c>
      <c r="I2793">
        <v>69605477</v>
      </c>
      <c r="O2793" s="174">
        <v>46143</v>
      </c>
      <c r="S2793" t="s">
        <v>5991</v>
      </c>
      <c r="T2793" s="216" t="s">
        <v>64</v>
      </c>
      <c r="U2793" s="217" t="s">
        <v>257</v>
      </c>
      <c r="V2793" t="e">
        <f>_xlfn.XLOOKUP(UTILIZADAS[[#This Row],[Contacto1]],Tabla2[phone_number_dialed],Tabla2[status_name],,0)</f>
        <v>#N/A</v>
      </c>
    </row>
    <row r="2794" spans="1:22">
      <c r="A2794" t="s">
        <v>4305</v>
      </c>
      <c r="B2794" s="213" t="s">
        <v>5174</v>
      </c>
      <c r="C2794" s="4">
        <v>366010260000</v>
      </c>
      <c r="D2794" s="213" t="s">
        <v>5857</v>
      </c>
      <c r="G2794" s="174">
        <v>46143</v>
      </c>
      <c r="H2794">
        <v>68303645</v>
      </c>
      <c r="I2794">
        <v>68303645</v>
      </c>
      <c r="O2794" s="174">
        <v>46143</v>
      </c>
      <c r="S2794" t="s">
        <v>5175</v>
      </c>
      <c r="T2794" s="214" t="s">
        <v>64</v>
      </c>
      <c r="U2794" s="217" t="s">
        <v>5858</v>
      </c>
      <c r="V2794" t="e">
        <f>_xlfn.XLOOKUP(UTILIZADAS[[#This Row],[Contacto1]],Tabla2[phone_number_dialed],Tabla2[status_name],,0)</f>
        <v>#N/A</v>
      </c>
    </row>
    <row r="2795" spans="1:22">
      <c r="A2795" t="s">
        <v>4305</v>
      </c>
      <c r="B2795" s="213" t="s">
        <v>4122</v>
      </c>
      <c r="C2795" s="4">
        <v>367012450000</v>
      </c>
      <c r="D2795" s="213" t="s">
        <v>5857</v>
      </c>
      <c r="G2795" s="174">
        <v>46143</v>
      </c>
      <c r="H2795">
        <v>64024594</v>
      </c>
      <c r="I2795">
        <v>64024594</v>
      </c>
      <c r="O2795" s="174">
        <v>46143</v>
      </c>
      <c r="S2795" t="s">
        <v>3650</v>
      </c>
      <c r="T2795" s="216" t="s">
        <v>64</v>
      </c>
      <c r="U2795" s="217" t="s">
        <v>65</v>
      </c>
      <c r="V2795" t="e">
        <f>_xlfn.XLOOKUP(UTILIZADAS[[#This Row],[Contacto1]],Tabla2[phone_number_dialed],Tabla2[status_name],,0)</f>
        <v>#N/A</v>
      </c>
    </row>
    <row r="2796" spans="1:22">
      <c r="A2796" t="s">
        <v>4305</v>
      </c>
      <c r="B2796" s="213" t="s">
        <v>2180</v>
      </c>
      <c r="C2796" s="4">
        <v>368011420000</v>
      </c>
      <c r="D2796" s="213" t="s">
        <v>5857</v>
      </c>
      <c r="G2796" s="174">
        <v>46143</v>
      </c>
      <c r="H2796">
        <v>68211838</v>
      </c>
      <c r="I2796">
        <v>68211838</v>
      </c>
      <c r="O2796" s="174">
        <v>46143</v>
      </c>
      <c r="S2796" t="s">
        <v>3651</v>
      </c>
      <c r="T2796" s="215" t="s">
        <v>64</v>
      </c>
      <c r="U2796" s="217" t="s">
        <v>65</v>
      </c>
      <c r="V2796" t="e">
        <f>_xlfn.XLOOKUP(UTILIZADAS[[#This Row],[Contacto1]],Tabla2[phone_number_dialed],Tabla2[status_name],,0)</f>
        <v>#N/A</v>
      </c>
    </row>
    <row r="2797" spans="1:22">
      <c r="A2797" t="s">
        <v>4305</v>
      </c>
      <c r="B2797" s="213" t="s">
        <v>5622</v>
      </c>
      <c r="C2797" s="4">
        <v>296054960000</v>
      </c>
      <c r="D2797" s="213" t="s">
        <v>5857</v>
      </c>
      <c r="G2797" s="174">
        <v>46143</v>
      </c>
      <c r="H2797">
        <v>67127141</v>
      </c>
      <c r="I2797">
        <v>67127141</v>
      </c>
      <c r="O2797" s="174">
        <v>46143</v>
      </c>
      <c r="S2797" t="s">
        <v>5623</v>
      </c>
      <c r="T2797" s="214" t="s">
        <v>72</v>
      </c>
      <c r="U2797" s="217" t="s">
        <v>5858</v>
      </c>
      <c r="V2797" t="e">
        <f>_xlfn.XLOOKUP(UTILIZADAS[[#This Row],[Contacto1]],Tabla2[phone_number_dialed],Tabla2[status_name],,0)</f>
        <v>#N/A</v>
      </c>
    </row>
    <row r="2798" spans="1:22">
      <c r="A2798" t="s">
        <v>4305</v>
      </c>
      <c r="B2798" s="213" t="s">
        <v>4123</v>
      </c>
      <c r="C2798" s="4">
        <v>361008990000</v>
      </c>
      <c r="D2798" s="213" t="s">
        <v>5857</v>
      </c>
      <c r="G2798" s="174">
        <v>46143</v>
      </c>
      <c r="H2798">
        <v>69662263</v>
      </c>
      <c r="I2798">
        <v>69662263</v>
      </c>
      <c r="O2798" s="174">
        <v>46143</v>
      </c>
      <c r="S2798" t="s">
        <v>5326</v>
      </c>
      <c r="T2798" s="215" t="s">
        <v>64</v>
      </c>
      <c r="U2798" s="217" t="s">
        <v>65</v>
      </c>
      <c r="V2798" t="e">
        <f>_xlfn.XLOOKUP(UTILIZADAS[[#This Row],[Contacto1]],Tabla2[phone_number_dialed],Tabla2[status_name],,0)</f>
        <v>#N/A</v>
      </c>
    </row>
    <row r="2799" spans="1:22">
      <c r="A2799" t="s">
        <v>4305</v>
      </c>
      <c r="B2799" s="213" t="s">
        <v>5992</v>
      </c>
      <c r="C2799" s="4">
        <v>361011890000</v>
      </c>
      <c r="D2799" s="213" t="s">
        <v>5857</v>
      </c>
      <c r="G2799" s="174">
        <v>46143</v>
      </c>
      <c r="H2799">
        <v>65220064</v>
      </c>
      <c r="I2799">
        <v>65220064</v>
      </c>
      <c r="O2799" s="174">
        <v>46143</v>
      </c>
      <c r="S2799" t="s">
        <v>5993</v>
      </c>
      <c r="T2799" s="216" t="s">
        <v>64</v>
      </c>
      <c r="U2799" s="217" t="s">
        <v>257</v>
      </c>
      <c r="V2799" t="e">
        <f>_xlfn.XLOOKUP(UTILIZADAS[[#This Row],[Contacto1]],Tabla2[phone_number_dialed],Tabla2[status_name],,0)</f>
        <v>#N/A</v>
      </c>
    </row>
    <row r="2800" spans="1:22">
      <c r="A2800" t="s">
        <v>4305</v>
      </c>
      <c r="B2800" s="213" t="s">
        <v>5994</v>
      </c>
      <c r="C2800" s="4">
        <v>363014190000</v>
      </c>
      <c r="D2800" s="213" t="s">
        <v>5857</v>
      </c>
      <c r="G2800" s="174">
        <v>46143</v>
      </c>
      <c r="H2800">
        <v>66153227</v>
      </c>
      <c r="I2800">
        <v>66153227</v>
      </c>
      <c r="O2800" s="174">
        <v>46143</v>
      </c>
      <c r="S2800" t="s">
        <v>5399</v>
      </c>
      <c r="T2800" s="214" t="s">
        <v>64</v>
      </c>
      <c r="U2800" s="217" t="s">
        <v>5858</v>
      </c>
      <c r="V2800" t="e">
        <f>_xlfn.XLOOKUP(UTILIZADAS[[#This Row],[Contacto1]],Tabla2[phone_number_dialed],Tabla2[status_name],,0)</f>
        <v>#N/A</v>
      </c>
    </row>
    <row r="2801" spans="1:22">
      <c r="A2801" t="s">
        <v>4305</v>
      </c>
      <c r="B2801" s="213" t="s">
        <v>4547</v>
      </c>
      <c r="C2801" s="4">
        <v>361013340000</v>
      </c>
      <c r="D2801" s="213" t="s">
        <v>5857</v>
      </c>
      <c r="G2801" s="174">
        <v>46143</v>
      </c>
      <c r="H2801">
        <v>63500846</v>
      </c>
      <c r="I2801">
        <v>63500846</v>
      </c>
      <c r="O2801" s="174">
        <v>46143</v>
      </c>
      <c r="S2801" t="s">
        <v>4548</v>
      </c>
      <c r="T2801" s="215" t="s">
        <v>64</v>
      </c>
      <c r="U2801" s="217" t="s">
        <v>5858</v>
      </c>
      <c r="V2801" t="e">
        <f>_xlfn.XLOOKUP(UTILIZADAS[[#This Row],[Contacto1]],Tabla2[phone_number_dialed],Tabla2[status_name],,0)</f>
        <v>#N/A</v>
      </c>
    </row>
    <row r="2802" spans="1:22">
      <c r="A2802" t="s">
        <v>4305</v>
      </c>
      <c r="B2802" s="213" t="s">
        <v>5995</v>
      </c>
      <c r="C2802" s="4">
        <v>369008970000</v>
      </c>
      <c r="D2802" s="213" t="s">
        <v>5857</v>
      </c>
      <c r="G2802" s="174">
        <v>46143</v>
      </c>
      <c r="H2802">
        <v>69943990</v>
      </c>
      <c r="I2802">
        <v>69943990</v>
      </c>
      <c r="O2802" s="174">
        <v>46143</v>
      </c>
      <c r="S2802" t="s">
        <v>5398</v>
      </c>
      <c r="T2802" s="216" t="s">
        <v>64</v>
      </c>
      <c r="U2802" s="217" t="s">
        <v>5858</v>
      </c>
      <c r="V2802" t="e">
        <f>_xlfn.XLOOKUP(UTILIZADAS[[#This Row],[Contacto1]],Tabla2[phone_number_dialed],Tabla2[status_name],,0)</f>
        <v>#N/A</v>
      </c>
    </row>
    <row r="2803" spans="1:22">
      <c r="A2803" t="s">
        <v>4305</v>
      </c>
      <c r="B2803" s="213" t="s">
        <v>5996</v>
      </c>
      <c r="C2803" s="4">
        <v>361013330000</v>
      </c>
      <c r="D2803" s="213" t="s">
        <v>5857</v>
      </c>
      <c r="G2803" s="174">
        <v>46143</v>
      </c>
      <c r="H2803">
        <v>65294266</v>
      </c>
      <c r="I2803">
        <v>65294266</v>
      </c>
      <c r="O2803" s="174">
        <v>46143</v>
      </c>
      <c r="S2803" t="s">
        <v>5397</v>
      </c>
      <c r="T2803" s="214" t="s">
        <v>64</v>
      </c>
      <c r="U2803" s="217" t="s">
        <v>257</v>
      </c>
      <c r="V2803" t="e">
        <f>_xlfn.XLOOKUP(UTILIZADAS[[#This Row],[Contacto1]],Tabla2[phone_number_dialed],Tabla2[status_name],,0)</f>
        <v>#N/A</v>
      </c>
    </row>
    <row r="2804" spans="1:22">
      <c r="A2804" t="s">
        <v>4305</v>
      </c>
      <c r="B2804" s="213" t="s">
        <v>5997</v>
      </c>
      <c r="C2804" s="4">
        <v>367014690000</v>
      </c>
      <c r="D2804" s="213" t="s">
        <v>5857</v>
      </c>
      <c r="G2804" s="174">
        <v>46143</v>
      </c>
      <c r="H2804">
        <v>69550116</v>
      </c>
      <c r="I2804">
        <v>69550116</v>
      </c>
      <c r="O2804" s="174">
        <v>46143</v>
      </c>
      <c r="S2804" t="s">
        <v>5396</v>
      </c>
      <c r="T2804" s="215" t="s">
        <v>64</v>
      </c>
      <c r="U2804" s="217" t="s">
        <v>5858</v>
      </c>
      <c r="V2804" t="e">
        <f>_xlfn.XLOOKUP(UTILIZADAS[[#This Row],[Contacto1]],Tabla2[phone_number_dialed],Tabla2[status_name],,0)</f>
        <v>#N/A</v>
      </c>
    </row>
    <row r="2805" spans="1:22">
      <c r="A2805" t="s">
        <v>4305</v>
      </c>
      <c r="B2805" s="213" t="s">
        <v>4125</v>
      </c>
      <c r="C2805" s="4">
        <v>362011030000</v>
      </c>
      <c r="D2805" s="213" t="s">
        <v>5857</v>
      </c>
      <c r="G2805" s="174">
        <v>46143</v>
      </c>
      <c r="H2805">
        <v>67082818</v>
      </c>
      <c r="I2805">
        <v>67082818</v>
      </c>
      <c r="O2805" s="174">
        <v>46143</v>
      </c>
      <c r="S2805" t="s">
        <v>3655</v>
      </c>
      <c r="T2805" s="214" t="s">
        <v>64</v>
      </c>
      <c r="U2805" s="217" t="s">
        <v>65</v>
      </c>
      <c r="V2805" t="e">
        <f>_xlfn.XLOOKUP(UTILIZADAS[[#This Row],[Contacto1]],Tabla2[phone_number_dialed],Tabla2[status_name],,0)</f>
        <v>#N/A</v>
      </c>
    </row>
    <row r="2806" spans="1:22">
      <c r="A2806" t="s">
        <v>4305</v>
      </c>
      <c r="B2806" s="213" t="s">
        <v>2182</v>
      </c>
      <c r="C2806" s="4">
        <v>205010200000</v>
      </c>
      <c r="D2806" s="213" t="s">
        <v>5857</v>
      </c>
      <c r="G2806" s="174">
        <v>46143</v>
      </c>
      <c r="H2806">
        <v>67920874</v>
      </c>
      <c r="I2806">
        <v>67920874</v>
      </c>
      <c r="O2806" s="174">
        <v>46143</v>
      </c>
      <c r="S2806" t="s">
        <v>3656</v>
      </c>
      <c r="T2806" s="215" t="s">
        <v>64</v>
      </c>
      <c r="U2806" s="217" t="s">
        <v>65</v>
      </c>
      <c r="V2806" t="e">
        <f>_xlfn.XLOOKUP(UTILIZADAS[[#This Row],[Contacto1]],Tabla2[phone_number_dialed],Tabla2[status_name],,0)</f>
        <v>#N/A</v>
      </c>
    </row>
    <row r="2807" spans="1:22">
      <c r="A2807" t="s">
        <v>4305</v>
      </c>
      <c r="B2807" s="213" t="s">
        <v>4126</v>
      </c>
      <c r="C2807" s="4">
        <v>351247450000</v>
      </c>
      <c r="D2807" s="213" t="s">
        <v>5857</v>
      </c>
      <c r="G2807" s="174">
        <v>46143</v>
      </c>
      <c r="H2807">
        <v>64296356</v>
      </c>
      <c r="I2807">
        <v>64296356</v>
      </c>
      <c r="O2807" s="174">
        <v>46143</v>
      </c>
      <c r="S2807" t="s">
        <v>3657</v>
      </c>
      <c r="T2807" s="214" t="s">
        <v>64</v>
      </c>
      <c r="U2807" s="217" t="s">
        <v>65</v>
      </c>
      <c r="V2807" t="e">
        <f>_xlfn.XLOOKUP(UTILIZADAS[[#This Row],[Contacto1]],Tabla2[phone_number_dialed],Tabla2[status_name],,0)</f>
        <v>#N/A</v>
      </c>
    </row>
    <row r="2808" spans="1:22">
      <c r="A2808" t="s">
        <v>4305</v>
      </c>
      <c r="B2808" s="213" t="s">
        <v>4127</v>
      </c>
      <c r="C2808" s="4">
        <v>368014280000</v>
      </c>
      <c r="D2808" s="213" t="s">
        <v>5857</v>
      </c>
      <c r="G2808" s="174">
        <v>46143</v>
      </c>
      <c r="H2808">
        <v>68211872</v>
      </c>
      <c r="I2808">
        <v>68211872</v>
      </c>
      <c r="O2808" s="174">
        <v>46143</v>
      </c>
      <c r="S2808" t="s">
        <v>3658</v>
      </c>
      <c r="T2808" s="215" t="s">
        <v>84</v>
      </c>
      <c r="U2808" s="217" t="s">
        <v>65</v>
      </c>
      <c r="V2808" t="e">
        <f>_xlfn.XLOOKUP(UTILIZADAS[[#This Row],[Contacto1]],Tabla2[phone_number_dialed],Tabla2[status_name],,0)</f>
        <v>#N/A</v>
      </c>
    </row>
    <row r="2809" spans="1:22">
      <c r="A2809" t="s">
        <v>4305</v>
      </c>
      <c r="B2809" s="213" t="s">
        <v>4128</v>
      </c>
      <c r="C2809" s="4">
        <v>362012510000</v>
      </c>
      <c r="D2809" s="213" t="s">
        <v>5857</v>
      </c>
      <c r="G2809" s="174">
        <v>46143</v>
      </c>
      <c r="H2809">
        <v>63835021</v>
      </c>
      <c r="I2809">
        <v>63835021</v>
      </c>
      <c r="O2809" s="174">
        <v>46143</v>
      </c>
      <c r="S2809" t="s">
        <v>3659</v>
      </c>
      <c r="T2809" s="214" t="s">
        <v>64</v>
      </c>
      <c r="U2809" s="217" t="s">
        <v>65</v>
      </c>
      <c r="V2809" t="e">
        <f>_xlfn.XLOOKUP(UTILIZADAS[[#This Row],[Contacto1]],Tabla2[phone_number_dialed],Tabla2[status_name],,0)</f>
        <v>#N/A</v>
      </c>
    </row>
    <row r="2810" spans="1:22">
      <c r="A2810" t="s">
        <v>4305</v>
      </c>
      <c r="B2810" s="213" t="s">
        <v>5998</v>
      </c>
      <c r="C2810" s="4">
        <v>353244970000</v>
      </c>
      <c r="D2810" s="213" t="s">
        <v>5857</v>
      </c>
      <c r="G2810" s="174">
        <v>46143</v>
      </c>
      <c r="H2810">
        <v>63393120</v>
      </c>
      <c r="I2810">
        <v>63393120</v>
      </c>
      <c r="O2810" s="174">
        <v>46143</v>
      </c>
      <c r="S2810" t="s">
        <v>5999</v>
      </c>
      <c r="T2810" s="215" t="s">
        <v>64</v>
      </c>
      <c r="U2810" s="217" t="s">
        <v>257</v>
      </c>
      <c r="V2810" t="e">
        <f>_xlfn.XLOOKUP(UTILIZADAS[[#This Row],[Contacto1]],Tabla2[phone_number_dialed],Tabla2[status_name],,0)</f>
        <v>#N/A</v>
      </c>
    </row>
    <row r="2811" spans="1:22">
      <c r="A2811" t="s">
        <v>4305</v>
      </c>
      <c r="B2811" s="213" t="s">
        <v>4129</v>
      </c>
      <c r="C2811" s="4">
        <v>362016470000</v>
      </c>
      <c r="D2811" s="213" t="s">
        <v>5857</v>
      </c>
      <c r="G2811" s="174">
        <v>46143</v>
      </c>
      <c r="H2811">
        <v>69868393</v>
      </c>
      <c r="I2811">
        <v>69868393</v>
      </c>
      <c r="O2811" s="174">
        <v>46143</v>
      </c>
      <c r="S2811" t="s">
        <v>3660</v>
      </c>
      <c r="T2811" s="216" t="s">
        <v>72</v>
      </c>
      <c r="U2811" s="217" t="s">
        <v>65</v>
      </c>
      <c r="V2811" t="e">
        <f>_xlfn.XLOOKUP(UTILIZADAS[[#This Row],[Contacto1]],Tabla2[phone_number_dialed],Tabla2[status_name],,0)</f>
        <v>#N/A</v>
      </c>
    </row>
    <row r="2812" spans="1:22">
      <c r="A2812" t="s">
        <v>4305</v>
      </c>
      <c r="B2812" s="213" t="s">
        <v>4130</v>
      </c>
      <c r="C2812" s="4">
        <v>363014040000</v>
      </c>
      <c r="D2812" s="213" t="s">
        <v>5857</v>
      </c>
      <c r="G2812" s="174">
        <v>46143</v>
      </c>
      <c r="H2812">
        <v>67266668</v>
      </c>
      <c r="I2812">
        <v>67266668</v>
      </c>
      <c r="O2812" s="174">
        <v>46143</v>
      </c>
      <c r="S2812" t="s">
        <v>3661</v>
      </c>
      <c r="T2812" s="216" t="s">
        <v>64</v>
      </c>
      <c r="U2812" s="217" t="s">
        <v>65</v>
      </c>
      <c r="V2812" t="e">
        <f>_xlfn.XLOOKUP(UTILIZADAS[[#This Row],[Contacto1]],Tabla2[phone_number_dialed],Tabla2[status_name],,0)</f>
        <v>#N/A</v>
      </c>
    </row>
    <row r="2813" spans="1:22">
      <c r="A2813" t="s">
        <v>4305</v>
      </c>
      <c r="B2813" s="213" t="s">
        <v>2183</v>
      </c>
      <c r="C2813" s="4">
        <v>365014860000</v>
      </c>
      <c r="D2813" s="213" t="s">
        <v>5857</v>
      </c>
      <c r="G2813" s="174">
        <v>46143</v>
      </c>
      <c r="H2813">
        <v>64364799</v>
      </c>
      <c r="I2813">
        <v>64364799</v>
      </c>
      <c r="O2813" s="174">
        <v>46143</v>
      </c>
      <c r="S2813" t="s">
        <v>4274</v>
      </c>
      <c r="T2813" s="214" t="s">
        <v>64</v>
      </c>
      <c r="U2813" s="217" t="s">
        <v>65</v>
      </c>
      <c r="V2813" t="e">
        <f>_xlfn.XLOOKUP(UTILIZADAS[[#This Row],[Contacto1]],Tabla2[phone_number_dialed],Tabla2[status_name],,0)</f>
        <v>#N/A</v>
      </c>
    </row>
    <row r="2814" spans="1:22">
      <c r="A2814" t="s">
        <v>4305</v>
      </c>
      <c r="B2814" s="213" t="s">
        <v>6000</v>
      </c>
      <c r="C2814" s="4">
        <v>368006620000</v>
      </c>
      <c r="D2814" s="213" t="s">
        <v>5857</v>
      </c>
      <c r="G2814" s="174">
        <v>46143</v>
      </c>
      <c r="H2814">
        <v>64011148</v>
      </c>
      <c r="I2814">
        <v>64011148</v>
      </c>
      <c r="O2814" s="174">
        <v>46143</v>
      </c>
      <c r="S2814" t="s">
        <v>6001</v>
      </c>
      <c r="T2814" s="215" t="s">
        <v>64</v>
      </c>
      <c r="U2814" s="217" t="s">
        <v>2109</v>
      </c>
      <c r="V2814" t="e">
        <f>_xlfn.XLOOKUP(UTILIZADAS[[#This Row],[Contacto1]],Tabla2[phone_number_dialed],Tabla2[status_name],,0)</f>
        <v>#N/A</v>
      </c>
    </row>
    <row r="2815" spans="1:22">
      <c r="A2815" t="s">
        <v>4305</v>
      </c>
      <c r="B2815" s="213" t="s">
        <v>4915</v>
      </c>
      <c r="C2815" s="4">
        <v>297068920000</v>
      </c>
      <c r="D2815" s="213" t="s">
        <v>5857</v>
      </c>
      <c r="G2815" s="174">
        <v>46143</v>
      </c>
      <c r="H2815">
        <v>66599184</v>
      </c>
      <c r="I2815">
        <v>66599184</v>
      </c>
      <c r="O2815" s="174">
        <v>46143</v>
      </c>
      <c r="S2815" t="s">
        <v>4916</v>
      </c>
      <c r="T2815" s="214" t="s">
        <v>64</v>
      </c>
      <c r="U2815" s="217" t="s">
        <v>5858</v>
      </c>
      <c r="V2815" t="e">
        <f>_xlfn.XLOOKUP(UTILIZADAS[[#This Row],[Contacto1]],Tabla2[phone_number_dialed],Tabla2[status_name],,0)</f>
        <v>#N/A</v>
      </c>
    </row>
    <row r="2816" spans="1:22">
      <c r="A2816" t="s">
        <v>4305</v>
      </c>
      <c r="B2816" s="213" t="s">
        <v>2184</v>
      </c>
      <c r="C2816" s="4">
        <v>362013760000</v>
      </c>
      <c r="D2816" s="213" t="s">
        <v>5857</v>
      </c>
      <c r="G2816" s="174">
        <v>46143</v>
      </c>
      <c r="H2816">
        <v>67542007</v>
      </c>
      <c r="I2816">
        <v>67542007</v>
      </c>
      <c r="O2816" s="174">
        <v>46143</v>
      </c>
      <c r="S2816">
        <v>312109</v>
      </c>
      <c r="T2816" s="216" t="s">
        <v>64</v>
      </c>
      <c r="U2816" s="217" t="s">
        <v>65</v>
      </c>
      <c r="V2816" t="e">
        <f>_xlfn.XLOOKUP(UTILIZADAS[[#This Row],[Contacto1]],Tabla2[phone_number_dialed],Tabla2[status_name],,0)</f>
        <v>#N/A</v>
      </c>
    </row>
    <row r="2817" spans="1:22">
      <c r="A2817" t="s">
        <v>4305</v>
      </c>
      <c r="B2817" s="213" t="s">
        <v>2185</v>
      </c>
      <c r="C2817" s="4">
        <v>357386290000</v>
      </c>
      <c r="D2817" s="213" t="s">
        <v>5857</v>
      </c>
      <c r="G2817" s="174">
        <v>46143</v>
      </c>
      <c r="H2817">
        <v>65190440</v>
      </c>
      <c r="I2817">
        <v>65190440</v>
      </c>
      <c r="O2817" s="174">
        <v>46143</v>
      </c>
      <c r="S2817" t="s">
        <v>3664</v>
      </c>
      <c r="T2817" s="215" t="s">
        <v>64</v>
      </c>
      <c r="U2817" s="217" t="s">
        <v>65</v>
      </c>
      <c r="V2817" t="e">
        <f>_xlfn.XLOOKUP(UTILIZADAS[[#This Row],[Contacto1]],Tabla2[phone_number_dialed],Tabla2[status_name],,0)</f>
        <v>#N/A</v>
      </c>
    </row>
    <row r="2818" spans="1:22">
      <c r="A2818" t="s">
        <v>4305</v>
      </c>
      <c r="B2818" s="213" t="s">
        <v>6002</v>
      </c>
      <c r="C2818" s="4">
        <v>369007380000</v>
      </c>
      <c r="D2818" s="213" t="s">
        <v>5857</v>
      </c>
      <c r="G2818" s="174">
        <v>46143</v>
      </c>
      <c r="H2818">
        <v>63624634</v>
      </c>
      <c r="I2818">
        <v>63624634</v>
      </c>
      <c r="O2818" s="174">
        <v>46143</v>
      </c>
      <c r="S2818" t="s">
        <v>6003</v>
      </c>
      <c r="T2818" s="214" t="s">
        <v>64</v>
      </c>
      <c r="U2818" s="217" t="s">
        <v>257</v>
      </c>
      <c r="V2818" t="e">
        <f>_xlfn.XLOOKUP(UTILIZADAS[[#This Row],[Contacto1]],Tabla2[phone_number_dialed],Tabla2[status_name],,0)</f>
        <v>#N/A</v>
      </c>
    </row>
    <row r="2819" spans="1:22">
      <c r="A2819" t="s">
        <v>4305</v>
      </c>
      <c r="B2819" s="213" t="s">
        <v>6004</v>
      </c>
      <c r="C2819" s="4">
        <v>364006210000</v>
      </c>
      <c r="D2819" s="213" t="s">
        <v>5857</v>
      </c>
      <c r="G2819" s="174">
        <v>46143</v>
      </c>
      <c r="H2819">
        <v>68466612</v>
      </c>
      <c r="I2819">
        <v>68466612</v>
      </c>
      <c r="O2819" s="174">
        <v>46143</v>
      </c>
      <c r="S2819" t="s">
        <v>5395</v>
      </c>
      <c r="T2819" s="215" t="s">
        <v>64</v>
      </c>
      <c r="U2819" s="217" t="s">
        <v>257</v>
      </c>
      <c r="V2819" t="e">
        <f>_xlfn.XLOOKUP(UTILIZADAS[[#This Row],[Contacto1]],Tabla2[phone_number_dialed],Tabla2[status_name],,0)</f>
        <v>#N/A</v>
      </c>
    </row>
    <row r="2820" spans="1:22">
      <c r="A2820" t="s">
        <v>4305</v>
      </c>
      <c r="B2820" s="213" t="s">
        <v>2186</v>
      </c>
      <c r="C2820" s="4">
        <v>368014530000</v>
      </c>
      <c r="D2820" s="213" t="s">
        <v>5857</v>
      </c>
      <c r="G2820" s="174">
        <v>46143</v>
      </c>
      <c r="H2820">
        <v>66056107</v>
      </c>
      <c r="I2820">
        <v>66056107</v>
      </c>
      <c r="O2820" s="174">
        <v>46143</v>
      </c>
      <c r="S2820" t="s">
        <v>3665</v>
      </c>
      <c r="T2820" s="216" t="s">
        <v>64</v>
      </c>
      <c r="U2820" s="217" t="s">
        <v>65</v>
      </c>
      <c r="V2820" t="e">
        <f>_xlfn.XLOOKUP(UTILIZADAS[[#This Row],[Contacto1]],Tabla2[phone_number_dialed],Tabla2[status_name],,0)</f>
        <v>#N/A</v>
      </c>
    </row>
    <row r="2821" spans="1:22">
      <c r="A2821" t="s">
        <v>4305</v>
      </c>
      <c r="B2821" s="213" t="s">
        <v>6005</v>
      </c>
      <c r="C2821" s="4">
        <v>367015400000</v>
      </c>
      <c r="D2821" s="213" t="s">
        <v>5857</v>
      </c>
      <c r="G2821" s="174">
        <v>46143</v>
      </c>
      <c r="H2821">
        <v>61698682</v>
      </c>
      <c r="I2821">
        <v>61698682</v>
      </c>
      <c r="O2821" s="174">
        <v>46143</v>
      </c>
      <c r="S2821" t="s">
        <v>5394</v>
      </c>
      <c r="T2821" s="214" t="s">
        <v>64</v>
      </c>
      <c r="U2821" s="217" t="s">
        <v>5858</v>
      </c>
      <c r="V2821" t="e">
        <f>_xlfn.XLOOKUP(UTILIZADAS[[#This Row],[Contacto1]],Tabla2[phone_number_dialed],Tabla2[status_name],,0)</f>
        <v>#N/A</v>
      </c>
    </row>
    <row r="2822" spans="1:22">
      <c r="A2822" t="s">
        <v>4305</v>
      </c>
      <c r="B2822" s="213" t="s">
        <v>6006</v>
      </c>
      <c r="C2822" s="4">
        <v>366016460000</v>
      </c>
      <c r="D2822" s="213" t="s">
        <v>5857</v>
      </c>
      <c r="G2822" s="174">
        <v>46143</v>
      </c>
      <c r="H2822">
        <v>65194547</v>
      </c>
      <c r="I2822">
        <v>65194547</v>
      </c>
      <c r="O2822" s="174">
        <v>46143</v>
      </c>
      <c r="S2822" t="s">
        <v>5393</v>
      </c>
      <c r="T2822" s="215" t="s">
        <v>64</v>
      </c>
      <c r="U2822" s="217" t="s">
        <v>5858</v>
      </c>
      <c r="V2822" t="e">
        <f>_xlfn.XLOOKUP(UTILIZADAS[[#This Row],[Contacto1]],Tabla2[phone_number_dialed],Tabla2[status_name],,0)</f>
        <v>#N/A</v>
      </c>
    </row>
    <row r="2823" spans="1:22">
      <c r="A2823" t="s">
        <v>4305</v>
      </c>
      <c r="B2823" s="213" t="s">
        <v>4132</v>
      </c>
      <c r="C2823" s="4">
        <v>361016910000</v>
      </c>
      <c r="D2823" s="213" t="s">
        <v>5857</v>
      </c>
      <c r="G2823" s="174">
        <v>46143</v>
      </c>
      <c r="H2823">
        <v>65077219</v>
      </c>
      <c r="I2823">
        <v>65077219</v>
      </c>
      <c r="O2823" s="174">
        <v>46143</v>
      </c>
      <c r="S2823" t="s">
        <v>3666</v>
      </c>
      <c r="T2823" s="214" t="s">
        <v>64</v>
      </c>
      <c r="U2823" s="217" t="s">
        <v>65</v>
      </c>
      <c r="V2823" t="e">
        <f>_xlfn.XLOOKUP(UTILIZADAS[[#This Row],[Contacto1]],Tabla2[phone_number_dialed],Tabla2[status_name],,0)</f>
        <v>#N/A</v>
      </c>
    </row>
    <row r="2824" spans="1:22">
      <c r="A2824" t="s">
        <v>4305</v>
      </c>
      <c r="B2824" s="213" t="s">
        <v>4414</v>
      </c>
      <c r="C2824" s="4">
        <v>362008590000</v>
      </c>
      <c r="D2824" s="213" t="s">
        <v>5857</v>
      </c>
      <c r="G2824" s="174">
        <v>46143</v>
      </c>
      <c r="H2824">
        <v>61989416</v>
      </c>
      <c r="I2824">
        <v>61989416</v>
      </c>
      <c r="O2824" s="174">
        <v>46143</v>
      </c>
      <c r="S2824" t="s">
        <v>4415</v>
      </c>
      <c r="T2824" s="215" t="s">
        <v>64</v>
      </c>
      <c r="U2824" s="217" t="s">
        <v>5858</v>
      </c>
      <c r="V2824" t="e">
        <f>_xlfn.XLOOKUP(UTILIZADAS[[#This Row],[Contacto1]],Tabla2[phone_number_dialed],Tabla2[status_name],,0)</f>
        <v>#N/A</v>
      </c>
    </row>
    <row r="2825" spans="1:22">
      <c r="A2825" t="s">
        <v>4305</v>
      </c>
      <c r="B2825" s="213" t="s">
        <v>5302</v>
      </c>
      <c r="C2825" s="4">
        <v>369010770000</v>
      </c>
      <c r="D2825" s="213" t="s">
        <v>5857</v>
      </c>
      <c r="G2825" s="174">
        <v>46143</v>
      </c>
      <c r="H2825">
        <v>69455189</v>
      </c>
      <c r="I2825">
        <v>69455189</v>
      </c>
      <c r="O2825" s="174">
        <v>46143</v>
      </c>
      <c r="S2825" t="s">
        <v>5303</v>
      </c>
      <c r="T2825" s="214" t="s">
        <v>64</v>
      </c>
      <c r="U2825" s="217" t="s">
        <v>5858</v>
      </c>
      <c r="V2825" t="e">
        <f>_xlfn.XLOOKUP(UTILIZADAS[[#This Row],[Contacto1]],Tabla2[phone_number_dialed],Tabla2[status_name],,0)</f>
        <v>#N/A</v>
      </c>
    </row>
    <row r="2826" spans="1:22">
      <c r="A2826" t="s">
        <v>4305</v>
      </c>
      <c r="B2826" s="213" t="s">
        <v>6007</v>
      </c>
      <c r="C2826" s="4">
        <v>368012950000</v>
      </c>
      <c r="D2826" s="213" t="s">
        <v>5857</v>
      </c>
      <c r="G2826" s="174">
        <v>46143</v>
      </c>
      <c r="H2826">
        <v>66015214</v>
      </c>
      <c r="I2826">
        <v>66015214</v>
      </c>
      <c r="O2826" s="174">
        <v>46143</v>
      </c>
      <c r="S2826" t="s">
        <v>5392</v>
      </c>
      <c r="T2826" s="216" t="s">
        <v>64</v>
      </c>
      <c r="U2826" s="217" t="s">
        <v>5858</v>
      </c>
      <c r="V2826" t="e">
        <f>_xlfn.XLOOKUP(UTILIZADAS[[#This Row],[Contacto1]],Tabla2[phone_number_dialed],Tabla2[status_name],,0)</f>
        <v>#N/A</v>
      </c>
    </row>
    <row r="2827" spans="1:22">
      <c r="A2827" t="s">
        <v>4305</v>
      </c>
      <c r="B2827" s="213" t="s">
        <v>6008</v>
      </c>
      <c r="C2827" s="4">
        <v>361014320000</v>
      </c>
      <c r="D2827" s="213" t="s">
        <v>5857</v>
      </c>
      <c r="G2827" s="174">
        <v>46143</v>
      </c>
      <c r="H2827">
        <v>68983295</v>
      </c>
      <c r="I2827">
        <v>68983295</v>
      </c>
      <c r="O2827" s="174">
        <v>46143</v>
      </c>
      <c r="S2827" t="s">
        <v>5391</v>
      </c>
      <c r="T2827" s="215" t="s">
        <v>64</v>
      </c>
      <c r="U2827" s="217" t="s">
        <v>5858</v>
      </c>
      <c r="V2827" t="e">
        <f>_xlfn.XLOOKUP(UTILIZADAS[[#This Row],[Contacto1]],Tabla2[phone_number_dialed],Tabla2[status_name],,0)</f>
        <v>#N/A</v>
      </c>
    </row>
    <row r="2828" spans="1:22">
      <c r="A2828" t="s">
        <v>4305</v>
      </c>
      <c r="B2828" s="213" t="s">
        <v>2187</v>
      </c>
      <c r="C2828" s="4">
        <v>365016660000</v>
      </c>
      <c r="D2828" s="213" t="s">
        <v>5857</v>
      </c>
      <c r="G2828" s="174">
        <v>46143</v>
      </c>
      <c r="H2828">
        <v>62474885</v>
      </c>
      <c r="I2828">
        <v>62474885</v>
      </c>
      <c r="O2828" s="174">
        <v>46143</v>
      </c>
      <c r="S2828" t="s">
        <v>3667</v>
      </c>
      <c r="T2828" s="214" t="s">
        <v>64</v>
      </c>
      <c r="U2828" s="217" t="s">
        <v>5858</v>
      </c>
      <c r="V2828" t="e">
        <f>_xlfn.XLOOKUP(UTILIZADAS[[#This Row],[Contacto1]],Tabla2[phone_number_dialed],Tabla2[status_name],,0)</f>
        <v>#N/A</v>
      </c>
    </row>
    <row r="2829" spans="1:22">
      <c r="A2829" t="s">
        <v>4305</v>
      </c>
      <c r="B2829" s="213" t="s">
        <v>4133</v>
      </c>
      <c r="C2829" s="4">
        <v>351262510000</v>
      </c>
      <c r="D2829" s="213" t="s">
        <v>5857</v>
      </c>
      <c r="G2829" s="174">
        <v>46143</v>
      </c>
      <c r="H2829">
        <v>65227543</v>
      </c>
      <c r="I2829">
        <v>65227543</v>
      </c>
      <c r="O2829" s="174">
        <v>46143</v>
      </c>
      <c r="S2829" t="s">
        <v>3668</v>
      </c>
      <c r="T2829" s="216" t="s">
        <v>64</v>
      </c>
      <c r="U2829" s="217" t="s">
        <v>65</v>
      </c>
      <c r="V2829" t="e">
        <f>_xlfn.XLOOKUP(UTILIZADAS[[#This Row],[Contacto1]],Tabla2[phone_number_dialed],Tabla2[status_name],,0)</f>
        <v>#N/A</v>
      </c>
    </row>
    <row r="2830" spans="1:22">
      <c r="A2830" t="s">
        <v>4305</v>
      </c>
      <c r="B2830" s="213" t="s">
        <v>4134</v>
      </c>
      <c r="C2830" s="4">
        <v>362014680000</v>
      </c>
      <c r="D2830" s="213" t="s">
        <v>5857</v>
      </c>
      <c r="G2830" s="174">
        <v>46143</v>
      </c>
      <c r="H2830">
        <v>63182320</v>
      </c>
      <c r="I2830">
        <v>63182320</v>
      </c>
      <c r="O2830" s="174">
        <v>46143</v>
      </c>
      <c r="S2830" t="s">
        <v>3669</v>
      </c>
      <c r="T2830" s="215" t="s">
        <v>64</v>
      </c>
      <c r="U2830" s="217" t="s">
        <v>65</v>
      </c>
      <c r="V2830" t="e">
        <f>_xlfn.XLOOKUP(UTILIZADAS[[#This Row],[Contacto1]],Tabla2[phone_number_dialed],Tabla2[status_name],,0)</f>
        <v>#N/A</v>
      </c>
    </row>
    <row r="2831" spans="1:22">
      <c r="A2831" t="s">
        <v>4305</v>
      </c>
      <c r="B2831" s="213" t="s">
        <v>4135</v>
      </c>
      <c r="C2831" s="4">
        <v>364014840000</v>
      </c>
      <c r="D2831" s="213" t="s">
        <v>5857</v>
      </c>
      <c r="G2831" s="174">
        <v>46143</v>
      </c>
      <c r="H2831">
        <v>66637565</v>
      </c>
      <c r="I2831">
        <v>66637565</v>
      </c>
      <c r="O2831" s="174">
        <v>46143</v>
      </c>
      <c r="S2831" t="s">
        <v>3670</v>
      </c>
      <c r="T2831" s="214" t="s">
        <v>64</v>
      </c>
      <c r="U2831" s="217" t="s">
        <v>65</v>
      </c>
      <c r="V2831" t="e">
        <f>_xlfn.XLOOKUP(UTILIZADAS[[#This Row],[Contacto1]],Tabla2[phone_number_dialed],Tabla2[status_name],,0)</f>
        <v>#N/A</v>
      </c>
    </row>
    <row r="2832" spans="1:22">
      <c r="A2832" t="s">
        <v>4305</v>
      </c>
      <c r="B2832" s="213" t="s">
        <v>6009</v>
      </c>
      <c r="C2832" s="4">
        <v>365015760000</v>
      </c>
      <c r="D2832" s="213" t="s">
        <v>5857</v>
      </c>
      <c r="G2832" s="174">
        <v>46143</v>
      </c>
      <c r="H2832">
        <v>69518046</v>
      </c>
      <c r="I2832">
        <v>69518046</v>
      </c>
      <c r="O2832" s="174">
        <v>46143</v>
      </c>
      <c r="S2832" t="s">
        <v>6010</v>
      </c>
      <c r="T2832" s="216" t="s">
        <v>64</v>
      </c>
      <c r="U2832" s="217" t="s">
        <v>5858</v>
      </c>
      <c r="V2832" t="e">
        <f>_xlfn.XLOOKUP(UTILIZADAS[[#This Row],[Contacto1]],Tabla2[phone_number_dialed],Tabla2[status_name],,0)</f>
        <v>#N/A</v>
      </c>
    </row>
    <row r="2833" spans="1:22">
      <c r="A2833" t="s">
        <v>4305</v>
      </c>
      <c r="B2833" s="213" t="s">
        <v>6011</v>
      </c>
      <c r="C2833" s="4">
        <v>364016910000</v>
      </c>
      <c r="D2833" s="213" t="s">
        <v>5857</v>
      </c>
      <c r="G2833" s="174">
        <v>46143</v>
      </c>
      <c r="H2833">
        <v>63043914</v>
      </c>
      <c r="I2833">
        <v>63043914</v>
      </c>
      <c r="O2833" s="174">
        <v>46143</v>
      </c>
      <c r="S2833" t="s">
        <v>6012</v>
      </c>
      <c r="T2833" s="215" t="s">
        <v>64</v>
      </c>
      <c r="U2833" s="217" t="s">
        <v>257</v>
      </c>
      <c r="V2833" t="e">
        <f>_xlfn.XLOOKUP(UTILIZADAS[[#This Row],[Contacto1]],Tabla2[phone_number_dialed],Tabla2[status_name],,0)</f>
        <v>#N/A</v>
      </c>
    </row>
    <row r="2834" spans="1:22">
      <c r="A2834" t="s">
        <v>4305</v>
      </c>
      <c r="B2834" s="213" t="s">
        <v>6013</v>
      </c>
      <c r="C2834" s="4">
        <v>366016880000</v>
      </c>
      <c r="D2834" s="213" t="s">
        <v>5857</v>
      </c>
      <c r="G2834" s="174">
        <v>46143</v>
      </c>
      <c r="H2834">
        <v>68905432</v>
      </c>
      <c r="I2834">
        <v>68905432</v>
      </c>
      <c r="O2834" s="174">
        <v>46143</v>
      </c>
      <c r="S2834" t="s">
        <v>6014</v>
      </c>
      <c r="T2834" s="214" t="s">
        <v>64</v>
      </c>
      <c r="U2834" s="217" t="s">
        <v>257</v>
      </c>
      <c r="V2834" t="e">
        <f>_xlfn.XLOOKUP(UTILIZADAS[[#This Row],[Contacto1]],Tabla2[phone_number_dialed],Tabla2[status_name],,0)</f>
        <v>#N/A</v>
      </c>
    </row>
    <row r="2835" spans="1:22">
      <c r="A2835" t="s">
        <v>4305</v>
      </c>
      <c r="B2835" s="213" t="s">
        <v>6015</v>
      </c>
      <c r="C2835" s="4">
        <v>362007470000</v>
      </c>
      <c r="D2835" s="213" t="s">
        <v>5857</v>
      </c>
      <c r="G2835" s="174">
        <v>46143</v>
      </c>
      <c r="H2835">
        <v>61320444</v>
      </c>
      <c r="I2835">
        <v>61320444</v>
      </c>
      <c r="O2835" s="174">
        <v>46143</v>
      </c>
      <c r="S2835" t="s">
        <v>6016</v>
      </c>
      <c r="T2835" s="215" t="s">
        <v>64</v>
      </c>
      <c r="U2835" s="217" t="s">
        <v>5858</v>
      </c>
      <c r="V2835" t="e">
        <f>_xlfn.XLOOKUP(UTILIZADAS[[#This Row],[Contacto1]],Tabla2[phone_number_dialed],Tabla2[status_name],,0)</f>
        <v>#N/A</v>
      </c>
    </row>
    <row r="2836" spans="1:22">
      <c r="A2836" t="s">
        <v>4305</v>
      </c>
      <c r="B2836" s="213" t="s">
        <v>6017</v>
      </c>
      <c r="C2836" s="4">
        <v>364011660000</v>
      </c>
      <c r="D2836" s="213" t="s">
        <v>5857</v>
      </c>
      <c r="G2836" s="174">
        <v>46143</v>
      </c>
      <c r="H2836">
        <v>63200713</v>
      </c>
      <c r="I2836">
        <v>63200713</v>
      </c>
      <c r="O2836" s="174">
        <v>46143</v>
      </c>
      <c r="S2836" t="s">
        <v>5390</v>
      </c>
      <c r="T2836" s="214" t="s">
        <v>64</v>
      </c>
      <c r="U2836" s="217" t="s">
        <v>5858</v>
      </c>
      <c r="V2836" t="e">
        <f>_xlfn.XLOOKUP(UTILIZADAS[[#This Row],[Contacto1]],Tabla2[phone_number_dialed],Tabla2[status_name],,0)</f>
        <v>#N/A</v>
      </c>
    </row>
    <row r="2837" spans="1:22">
      <c r="A2837" t="s">
        <v>4305</v>
      </c>
      <c r="B2837" s="213" t="s">
        <v>4787</v>
      </c>
      <c r="C2837" s="4">
        <v>365007830000</v>
      </c>
      <c r="D2837" s="213" t="s">
        <v>5857</v>
      </c>
      <c r="G2837" s="174">
        <v>46143</v>
      </c>
      <c r="H2837">
        <v>65566105</v>
      </c>
      <c r="I2837">
        <v>65566105</v>
      </c>
      <c r="O2837" s="174">
        <v>46143</v>
      </c>
      <c r="S2837" t="s">
        <v>4445</v>
      </c>
      <c r="T2837" s="215" t="s">
        <v>64</v>
      </c>
      <c r="U2837" s="217" t="s">
        <v>5858</v>
      </c>
      <c r="V2837" t="e">
        <f>_xlfn.XLOOKUP(UTILIZADAS[[#This Row],[Contacto1]],Tabla2[phone_number_dialed],Tabla2[status_name],,0)</f>
        <v>#N/A</v>
      </c>
    </row>
    <row r="2838" spans="1:22">
      <c r="A2838" t="s">
        <v>4305</v>
      </c>
      <c r="B2838" s="213" t="s">
        <v>4137</v>
      </c>
      <c r="C2838" s="4">
        <v>362012150000</v>
      </c>
      <c r="D2838" s="213" t="s">
        <v>5857</v>
      </c>
      <c r="G2838" s="174">
        <v>46143</v>
      </c>
      <c r="H2838">
        <v>65324478</v>
      </c>
      <c r="I2838">
        <v>65324478</v>
      </c>
      <c r="O2838" s="174">
        <v>46143</v>
      </c>
      <c r="S2838" t="s">
        <v>3671</v>
      </c>
      <c r="T2838" s="214" t="s">
        <v>84</v>
      </c>
      <c r="U2838" s="217" t="s">
        <v>65</v>
      </c>
      <c r="V2838" t="e">
        <f>_xlfn.XLOOKUP(UTILIZADAS[[#This Row],[Contacto1]],Tabla2[phone_number_dialed],Tabla2[status_name],,0)</f>
        <v>#N/A</v>
      </c>
    </row>
    <row r="2839" spans="1:22">
      <c r="A2839" t="s">
        <v>4305</v>
      </c>
      <c r="B2839" s="213" t="s">
        <v>4138</v>
      </c>
      <c r="C2839" s="4">
        <v>365015690000</v>
      </c>
      <c r="D2839" s="213" t="s">
        <v>5857</v>
      </c>
      <c r="G2839" s="174">
        <v>46143</v>
      </c>
      <c r="H2839">
        <v>66463899</v>
      </c>
      <c r="I2839">
        <v>66463899</v>
      </c>
      <c r="O2839" s="174">
        <v>46143</v>
      </c>
      <c r="S2839" t="s">
        <v>3672</v>
      </c>
      <c r="T2839" s="215" t="s">
        <v>84</v>
      </c>
      <c r="U2839" s="217" t="s">
        <v>65</v>
      </c>
      <c r="V2839" t="e">
        <f>_xlfn.XLOOKUP(UTILIZADAS[[#This Row],[Contacto1]],Tabla2[phone_number_dialed],Tabla2[status_name],,0)</f>
        <v>#N/A</v>
      </c>
    </row>
    <row r="2840" spans="1:22">
      <c r="A2840" t="s">
        <v>4305</v>
      </c>
      <c r="B2840" s="213" t="s">
        <v>6018</v>
      </c>
      <c r="C2840" s="4">
        <v>367015970000</v>
      </c>
      <c r="D2840" s="213" t="s">
        <v>5857</v>
      </c>
      <c r="G2840" s="174">
        <v>46143</v>
      </c>
      <c r="H2840">
        <v>66631972</v>
      </c>
      <c r="I2840">
        <v>66631972</v>
      </c>
      <c r="O2840" s="174">
        <v>46143</v>
      </c>
      <c r="S2840" t="s">
        <v>6019</v>
      </c>
      <c r="T2840" s="214" t="s">
        <v>64</v>
      </c>
      <c r="U2840" s="217" t="s">
        <v>257</v>
      </c>
      <c r="V2840" t="e">
        <f>_xlfn.XLOOKUP(UTILIZADAS[[#This Row],[Contacto1]],Tabla2[phone_number_dialed],Tabla2[status_name],,0)</f>
        <v>#N/A</v>
      </c>
    </row>
    <row r="2841" spans="1:22">
      <c r="A2841" t="s">
        <v>4305</v>
      </c>
      <c r="B2841" s="213" t="s">
        <v>6020</v>
      </c>
      <c r="C2841" s="4">
        <v>364014880000</v>
      </c>
      <c r="D2841" s="213" t="s">
        <v>5857</v>
      </c>
      <c r="G2841" s="174">
        <v>46143</v>
      </c>
      <c r="H2841">
        <v>69145003</v>
      </c>
      <c r="I2841">
        <v>69145003</v>
      </c>
      <c r="O2841" s="174">
        <v>46143</v>
      </c>
      <c r="S2841" t="s">
        <v>6021</v>
      </c>
      <c r="T2841" s="216" t="s">
        <v>64</v>
      </c>
      <c r="U2841" s="217" t="s">
        <v>257</v>
      </c>
      <c r="V2841" t="e">
        <f>_xlfn.XLOOKUP(UTILIZADAS[[#This Row],[Contacto1]],Tabla2[phone_number_dialed],Tabla2[status_name],,0)</f>
        <v>#N/A</v>
      </c>
    </row>
    <row r="2842" spans="1:22">
      <c r="A2842" t="s">
        <v>4305</v>
      </c>
      <c r="B2842" s="213" t="s">
        <v>2189</v>
      </c>
      <c r="C2842" s="4">
        <v>363013180000</v>
      </c>
      <c r="D2842" s="213" t="s">
        <v>5857</v>
      </c>
      <c r="G2842" s="174">
        <v>46143</v>
      </c>
      <c r="H2842">
        <v>63337433</v>
      </c>
      <c r="I2842">
        <v>63337433</v>
      </c>
      <c r="O2842" s="174">
        <v>46143</v>
      </c>
      <c r="S2842" t="s">
        <v>3675</v>
      </c>
      <c r="T2842" s="215" t="s">
        <v>64</v>
      </c>
      <c r="U2842" s="217" t="s">
        <v>65</v>
      </c>
      <c r="V2842" t="e">
        <f>_xlfn.XLOOKUP(UTILIZADAS[[#This Row],[Contacto1]],Tabla2[phone_number_dialed],Tabla2[status_name],,0)</f>
        <v>#N/A</v>
      </c>
    </row>
    <row r="2843" spans="1:22">
      <c r="A2843" t="s">
        <v>4305</v>
      </c>
      <c r="B2843" s="213" t="s">
        <v>5624</v>
      </c>
      <c r="C2843" s="4">
        <v>362016610000</v>
      </c>
      <c r="D2843" s="213" t="s">
        <v>5857</v>
      </c>
      <c r="G2843" s="174">
        <v>46143</v>
      </c>
      <c r="H2843">
        <v>69898517</v>
      </c>
      <c r="I2843">
        <v>69898517</v>
      </c>
      <c r="O2843" s="174">
        <v>46143</v>
      </c>
      <c r="S2843" t="s">
        <v>5625</v>
      </c>
      <c r="T2843" s="214" t="s">
        <v>72</v>
      </c>
      <c r="U2843" s="217" t="s">
        <v>257</v>
      </c>
      <c r="V2843" t="e">
        <f>_xlfn.XLOOKUP(UTILIZADAS[[#This Row],[Contacto1]],Tabla2[phone_number_dialed],Tabla2[status_name],,0)</f>
        <v>#N/A</v>
      </c>
    </row>
    <row r="2844" spans="1:22">
      <c r="A2844" t="s">
        <v>4305</v>
      </c>
      <c r="B2844" s="213" t="s">
        <v>6022</v>
      </c>
      <c r="C2844" s="4">
        <v>369013080000</v>
      </c>
      <c r="D2844" s="213" t="s">
        <v>5857</v>
      </c>
      <c r="G2844" s="174">
        <v>46143</v>
      </c>
      <c r="H2844">
        <v>62710477</v>
      </c>
      <c r="I2844">
        <v>62710477</v>
      </c>
      <c r="O2844" s="174">
        <v>46143</v>
      </c>
      <c r="S2844" t="s">
        <v>6023</v>
      </c>
      <c r="T2844" s="215" t="s">
        <v>85</v>
      </c>
      <c r="U2844" s="217" t="s">
        <v>257</v>
      </c>
      <c r="V2844" t="e">
        <f>_xlfn.XLOOKUP(UTILIZADAS[[#This Row],[Contacto1]],Tabla2[phone_number_dialed],Tabla2[status_name],,0)</f>
        <v>#N/A</v>
      </c>
    </row>
    <row r="2845" spans="1:22">
      <c r="A2845" t="s">
        <v>4305</v>
      </c>
      <c r="B2845" s="213" t="s">
        <v>2190</v>
      </c>
      <c r="C2845" s="4">
        <v>366014530000</v>
      </c>
      <c r="D2845" s="213" t="s">
        <v>5857</v>
      </c>
      <c r="G2845" s="174">
        <v>46143</v>
      </c>
      <c r="H2845">
        <v>66705356</v>
      </c>
      <c r="I2845">
        <v>66705356</v>
      </c>
      <c r="O2845" s="174">
        <v>46143</v>
      </c>
      <c r="S2845" t="s">
        <v>3676</v>
      </c>
      <c r="T2845" s="214" t="s">
        <v>64</v>
      </c>
      <c r="U2845" s="217" t="s">
        <v>65</v>
      </c>
      <c r="V2845" t="e">
        <f>_xlfn.XLOOKUP(UTILIZADAS[[#This Row],[Contacto1]],Tabla2[phone_number_dialed],Tabla2[status_name],,0)</f>
        <v>#N/A</v>
      </c>
    </row>
    <row r="2846" spans="1:22">
      <c r="A2846" t="s">
        <v>4305</v>
      </c>
      <c r="B2846" s="213" t="s">
        <v>2191</v>
      </c>
      <c r="C2846" s="4">
        <v>366015700000</v>
      </c>
      <c r="D2846" s="213" t="s">
        <v>5857</v>
      </c>
      <c r="G2846" s="174">
        <v>46143</v>
      </c>
      <c r="H2846">
        <v>67089173</v>
      </c>
      <c r="I2846">
        <v>67089173</v>
      </c>
      <c r="O2846" s="174">
        <v>46143</v>
      </c>
      <c r="S2846" t="s">
        <v>3678</v>
      </c>
      <c r="T2846" s="215" t="s">
        <v>64</v>
      </c>
      <c r="U2846" s="217" t="s">
        <v>65</v>
      </c>
      <c r="V2846" t="e">
        <f>_xlfn.XLOOKUP(UTILIZADAS[[#This Row],[Contacto1]],Tabla2[phone_number_dialed],Tabla2[status_name],,0)</f>
        <v>#N/A</v>
      </c>
    </row>
    <row r="2847" spans="1:22">
      <c r="A2847" t="s">
        <v>4305</v>
      </c>
      <c r="B2847" s="213" t="s">
        <v>6024</v>
      </c>
      <c r="C2847" s="4">
        <v>363013770000</v>
      </c>
      <c r="D2847" s="213" t="s">
        <v>5857</v>
      </c>
      <c r="G2847" s="174">
        <v>46143</v>
      </c>
      <c r="H2847">
        <v>69686466</v>
      </c>
      <c r="I2847">
        <v>69686466</v>
      </c>
      <c r="O2847" s="174">
        <v>46143</v>
      </c>
      <c r="S2847" t="s">
        <v>5389</v>
      </c>
      <c r="T2847" s="216" t="s">
        <v>64</v>
      </c>
      <c r="U2847" s="217" t="s">
        <v>5858</v>
      </c>
      <c r="V2847" t="e">
        <f>_xlfn.XLOOKUP(UTILIZADAS[[#This Row],[Contacto1]],Tabla2[phone_number_dialed],Tabla2[status_name],,0)</f>
        <v>#N/A</v>
      </c>
    </row>
    <row r="2848" spans="1:22">
      <c r="A2848" t="s">
        <v>4305</v>
      </c>
      <c r="B2848" s="213" t="s">
        <v>6025</v>
      </c>
      <c r="C2848" s="4">
        <v>368014360000</v>
      </c>
      <c r="D2848" s="213" t="s">
        <v>5857</v>
      </c>
      <c r="G2848" s="174">
        <v>46143</v>
      </c>
      <c r="H2848">
        <v>63189537</v>
      </c>
      <c r="I2848">
        <v>63189537</v>
      </c>
      <c r="O2848" s="174">
        <v>46143</v>
      </c>
      <c r="S2848" t="s">
        <v>5388</v>
      </c>
      <c r="T2848" s="214" t="s">
        <v>64</v>
      </c>
      <c r="U2848" s="217" t="s">
        <v>5858</v>
      </c>
      <c r="V2848" t="e">
        <f>_xlfn.XLOOKUP(UTILIZADAS[[#This Row],[Contacto1]],Tabla2[phone_number_dialed],Tabla2[status_name],,0)</f>
        <v>#N/A</v>
      </c>
    </row>
    <row r="2849" spans="1:22">
      <c r="A2849" t="s">
        <v>4305</v>
      </c>
      <c r="B2849" s="213" t="s">
        <v>6026</v>
      </c>
      <c r="C2849" s="4">
        <v>364016430000</v>
      </c>
      <c r="D2849" s="213" t="s">
        <v>5857</v>
      </c>
      <c r="G2849" s="174">
        <v>46143</v>
      </c>
      <c r="H2849">
        <v>68129364</v>
      </c>
      <c r="I2849">
        <v>68129364</v>
      </c>
      <c r="O2849" s="174">
        <v>46143</v>
      </c>
      <c r="S2849" t="s">
        <v>5387</v>
      </c>
      <c r="T2849" s="215" t="s">
        <v>64</v>
      </c>
      <c r="U2849" s="217" t="s">
        <v>5858</v>
      </c>
      <c r="V2849" t="e">
        <f>_xlfn.XLOOKUP(UTILIZADAS[[#This Row],[Contacto1]],Tabla2[phone_number_dialed],Tabla2[status_name],,0)</f>
        <v>#N/A</v>
      </c>
    </row>
    <row r="2850" spans="1:22">
      <c r="A2850" t="s">
        <v>4305</v>
      </c>
      <c r="B2850" s="213" t="s">
        <v>4951</v>
      </c>
      <c r="C2850" s="4">
        <v>353325540000</v>
      </c>
      <c r="D2850" s="213" t="s">
        <v>5857</v>
      </c>
      <c r="G2850" s="174">
        <v>46143</v>
      </c>
      <c r="H2850">
        <v>66930362</v>
      </c>
      <c r="I2850">
        <v>66930362</v>
      </c>
      <c r="O2850" s="174">
        <v>46143</v>
      </c>
      <c r="S2850" t="s">
        <v>4952</v>
      </c>
      <c r="T2850" s="214" t="s">
        <v>64</v>
      </c>
      <c r="U2850" s="217" t="s">
        <v>5858</v>
      </c>
      <c r="V2850" t="e">
        <f>_xlfn.XLOOKUP(UTILIZADAS[[#This Row],[Contacto1]],Tabla2[phone_number_dialed],Tabla2[status_name],,0)</f>
        <v>#N/A</v>
      </c>
    </row>
    <row r="2851" spans="1:22">
      <c r="A2851" t="s">
        <v>4305</v>
      </c>
      <c r="B2851" s="213" t="s">
        <v>6027</v>
      </c>
      <c r="C2851" s="4">
        <v>365018580000</v>
      </c>
      <c r="D2851" s="213" t="s">
        <v>5857</v>
      </c>
      <c r="G2851" s="174">
        <v>46143</v>
      </c>
      <c r="H2851">
        <v>65910205</v>
      </c>
      <c r="I2851">
        <v>65910205</v>
      </c>
      <c r="O2851" s="174">
        <v>46143</v>
      </c>
      <c r="S2851" t="s">
        <v>5386</v>
      </c>
      <c r="T2851" s="216" t="s">
        <v>64</v>
      </c>
      <c r="U2851" s="217" t="s">
        <v>5858</v>
      </c>
      <c r="V2851" t="e">
        <f>_xlfn.XLOOKUP(UTILIZADAS[[#This Row],[Contacto1]],Tabla2[phone_number_dialed],Tabla2[status_name],,0)</f>
        <v>#N/A</v>
      </c>
    </row>
    <row r="2852" spans="1:22">
      <c r="A2852" t="s">
        <v>4305</v>
      </c>
      <c r="B2852" s="213" t="s">
        <v>6028</v>
      </c>
      <c r="C2852" s="4">
        <v>367016460000</v>
      </c>
      <c r="D2852" s="213" t="s">
        <v>5857</v>
      </c>
      <c r="G2852" s="174">
        <v>46143</v>
      </c>
      <c r="H2852">
        <v>61374396</v>
      </c>
      <c r="I2852">
        <v>61374396</v>
      </c>
      <c r="O2852" s="174">
        <v>46143</v>
      </c>
      <c r="S2852" t="s">
        <v>6029</v>
      </c>
      <c r="T2852" s="215" t="s">
        <v>64</v>
      </c>
      <c r="U2852" s="217" t="s">
        <v>5858</v>
      </c>
      <c r="V2852" t="e">
        <f>_xlfn.XLOOKUP(UTILIZADAS[[#This Row],[Contacto1]],Tabla2[phone_number_dialed],Tabla2[status_name],,0)</f>
        <v>#N/A</v>
      </c>
    </row>
    <row r="2853" spans="1:22">
      <c r="A2853" t="s">
        <v>4305</v>
      </c>
      <c r="B2853" s="213" t="s">
        <v>4525</v>
      </c>
      <c r="C2853" s="4">
        <v>362012640000</v>
      </c>
      <c r="D2853" s="213" t="s">
        <v>5857</v>
      </c>
      <c r="G2853" s="174">
        <v>46143</v>
      </c>
      <c r="H2853">
        <v>63368388</v>
      </c>
      <c r="I2853">
        <v>63368388</v>
      </c>
      <c r="O2853" s="174">
        <v>46143</v>
      </c>
      <c r="S2853" t="s">
        <v>4526</v>
      </c>
      <c r="T2853" s="214" t="s">
        <v>64</v>
      </c>
      <c r="U2853" s="217" t="s">
        <v>5858</v>
      </c>
      <c r="V2853" t="e">
        <f>_xlfn.XLOOKUP(UTILIZADAS[[#This Row],[Contacto1]],Tabla2[phone_number_dialed],Tabla2[status_name],,0)</f>
        <v>#N/A</v>
      </c>
    </row>
    <row r="2854" spans="1:22">
      <c r="A2854" t="s">
        <v>4305</v>
      </c>
      <c r="B2854" s="213" t="s">
        <v>6030</v>
      </c>
      <c r="C2854" s="4">
        <v>362012860000</v>
      </c>
      <c r="D2854" s="213" t="s">
        <v>5857</v>
      </c>
      <c r="G2854" s="174">
        <v>46143</v>
      </c>
      <c r="H2854">
        <v>63845888</v>
      </c>
      <c r="I2854">
        <v>63845888</v>
      </c>
      <c r="O2854" s="174">
        <v>46143</v>
      </c>
      <c r="S2854" t="s">
        <v>6031</v>
      </c>
      <c r="T2854" s="215" t="s">
        <v>81</v>
      </c>
      <c r="U2854" s="217" t="s">
        <v>2109</v>
      </c>
      <c r="V2854" t="e">
        <f>_xlfn.XLOOKUP(UTILIZADAS[[#This Row],[Contacto1]],Tabla2[phone_number_dialed],Tabla2[status_name],,0)</f>
        <v>#N/A</v>
      </c>
    </row>
    <row r="2855" spans="1:22">
      <c r="A2855" t="s">
        <v>4305</v>
      </c>
      <c r="B2855" s="213" t="s">
        <v>6032</v>
      </c>
      <c r="C2855" s="4">
        <v>258018770000</v>
      </c>
      <c r="D2855" s="213" t="s">
        <v>5857</v>
      </c>
      <c r="G2855" s="174">
        <v>46143</v>
      </c>
      <c r="H2855">
        <v>69787829</v>
      </c>
      <c r="I2855">
        <v>69787829</v>
      </c>
      <c r="O2855" s="174">
        <v>46143</v>
      </c>
      <c r="S2855" t="s">
        <v>5385</v>
      </c>
      <c r="T2855" s="214" t="s">
        <v>64</v>
      </c>
      <c r="U2855" s="217" t="s">
        <v>257</v>
      </c>
      <c r="V2855" t="e">
        <f>_xlfn.XLOOKUP(UTILIZADAS[[#This Row],[Contacto1]],Tabla2[phone_number_dialed],Tabla2[status_name],,0)</f>
        <v>#N/A</v>
      </c>
    </row>
    <row r="2856" spans="1:22">
      <c r="A2856" t="s">
        <v>4305</v>
      </c>
      <c r="B2856" s="213" t="s">
        <v>4143</v>
      </c>
      <c r="C2856" s="4">
        <v>364008120000</v>
      </c>
      <c r="D2856" s="213" t="s">
        <v>5857</v>
      </c>
      <c r="G2856" s="174">
        <v>46143</v>
      </c>
      <c r="H2856">
        <v>67890543</v>
      </c>
      <c r="I2856">
        <v>67890543</v>
      </c>
      <c r="O2856" s="174">
        <v>46143</v>
      </c>
      <c r="S2856" t="s">
        <v>3681</v>
      </c>
      <c r="T2856" s="215" t="s">
        <v>64</v>
      </c>
      <c r="U2856" s="217" t="s">
        <v>65</v>
      </c>
      <c r="V2856" t="e">
        <f>_xlfn.XLOOKUP(UTILIZADAS[[#This Row],[Contacto1]],Tabla2[phone_number_dialed],Tabla2[status_name],,0)</f>
        <v>#N/A</v>
      </c>
    </row>
    <row r="2857" spans="1:22">
      <c r="A2857" t="s">
        <v>4305</v>
      </c>
      <c r="B2857" s="213" t="s">
        <v>4589</v>
      </c>
      <c r="C2857" s="4">
        <v>363016010000</v>
      </c>
      <c r="D2857" s="213" t="s">
        <v>5857</v>
      </c>
      <c r="G2857" s="174">
        <v>46143</v>
      </c>
      <c r="H2857">
        <v>63916363</v>
      </c>
      <c r="I2857">
        <v>63916363</v>
      </c>
      <c r="O2857" s="174">
        <v>46143</v>
      </c>
      <c r="S2857" t="s">
        <v>4590</v>
      </c>
      <c r="T2857" s="214" t="s">
        <v>64</v>
      </c>
      <c r="U2857" s="217" t="s">
        <v>5858</v>
      </c>
      <c r="V2857" t="e">
        <f>_xlfn.XLOOKUP(UTILIZADAS[[#This Row],[Contacto1]],Tabla2[phone_number_dialed],Tabla2[status_name],,0)</f>
        <v>#N/A</v>
      </c>
    </row>
    <row r="2858" spans="1:22">
      <c r="A2858" t="s">
        <v>4305</v>
      </c>
      <c r="B2858" s="213" t="s">
        <v>6033</v>
      </c>
      <c r="C2858" s="4">
        <v>364016680000</v>
      </c>
      <c r="D2858" s="213" t="s">
        <v>5857</v>
      </c>
      <c r="G2858" s="174">
        <v>46143</v>
      </c>
      <c r="H2858">
        <v>64847304</v>
      </c>
      <c r="I2858">
        <v>64847304</v>
      </c>
      <c r="O2858" s="174">
        <v>46143</v>
      </c>
      <c r="S2858">
        <v>167067023</v>
      </c>
      <c r="T2858" s="215" t="s">
        <v>85</v>
      </c>
      <c r="U2858" s="217" t="s">
        <v>5858</v>
      </c>
      <c r="V2858" t="e">
        <f>_xlfn.XLOOKUP(UTILIZADAS[[#This Row],[Contacto1]],Tabla2[phone_number_dialed],Tabla2[status_name],,0)</f>
        <v>#N/A</v>
      </c>
    </row>
    <row r="2859" spans="1:22">
      <c r="A2859" t="s">
        <v>4305</v>
      </c>
      <c r="B2859" s="213" t="s">
        <v>6034</v>
      </c>
      <c r="C2859" s="4">
        <v>361014640000</v>
      </c>
      <c r="D2859" s="213" t="s">
        <v>5857</v>
      </c>
      <c r="G2859" s="174">
        <v>46143</v>
      </c>
      <c r="H2859">
        <v>69058902</v>
      </c>
      <c r="I2859">
        <v>69058902</v>
      </c>
      <c r="O2859" s="174">
        <v>46143</v>
      </c>
      <c r="S2859" t="s">
        <v>6035</v>
      </c>
      <c r="T2859" s="214" t="s">
        <v>64</v>
      </c>
      <c r="U2859" s="217" t="s">
        <v>2109</v>
      </c>
      <c r="V2859" t="e">
        <f>_xlfn.XLOOKUP(UTILIZADAS[[#This Row],[Contacto1]],Tabla2[phone_number_dialed],Tabla2[status_name],,0)</f>
        <v>#N/A</v>
      </c>
    </row>
    <row r="2860" spans="1:22">
      <c r="A2860" t="s">
        <v>4305</v>
      </c>
      <c r="B2860" s="213" t="s">
        <v>4144</v>
      </c>
      <c r="C2860" s="4">
        <v>361017650000</v>
      </c>
      <c r="D2860" s="213" t="s">
        <v>5857</v>
      </c>
      <c r="G2860" s="174">
        <v>46143</v>
      </c>
      <c r="H2860">
        <v>65822235</v>
      </c>
      <c r="I2860">
        <v>65822235</v>
      </c>
      <c r="O2860" s="174">
        <v>46143</v>
      </c>
      <c r="S2860" t="s">
        <v>3682</v>
      </c>
      <c r="T2860" s="215" t="s">
        <v>64</v>
      </c>
      <c r="U2860" s="217" t="s">
        <v>65</v>
      </c>
      <c r="V2860" t="e">
        <f>_xlfn.XLOOKUP(UTILIZADAS[[#This Row],[Contacto1]],Tabla2[phone_number_dialed],Tabla2[status_name],,0)</f>
        <v>#N/A</v>
      </c>
    </row>
    <row r="2861" spans="1:22">
      <c r="A2861" t="s">
        <v>4305</v>
      </c>
      <c r="B2861" s="213" t="s">
        <v>6036</v>
      </c>
      <c r="C2861" s="4">
        <v>365014890000</v>
      </c>
      <c r="D2861" s="213" t="s">
        <v>5857</v>
      </c>
      <c r="G2861" s="174">
        <v>46143</v>
      </c>
      <c r="H2861">
        <v>68613542</v>
      </c>
      <c r="I2861">
        <v>68613542</v>
      </c>
      <c r="O2861" s="174">
        <v>46143</v>
      </c>
      <c r="S2861" t="s">
        <v>6037</v>
      </c>
      <c r="T2861" s="214" t="s">
        <v>64</v>
      </c>
      <c r="U2861" s="217" t="s">
        <v>2109</v>
      </c>
      <c r="V2861" t="e">
        <f>_xlfn.XLOOKUP(UTILIZADAS[[#This Row],[Contacto1]],Tabla2[phone_number_dialed],Tabla2[status_name],,0)</f>
        <v>#N/A</v>
      </c>
    </row>
    <row r="2862" spans="1:22">
      <c r="A2862" t="s">
        <v>4305</v>
      </c>
      <c r="B2862" s="213" t="s">
        <v>6038</v>
      </c>
      <c r="C2862" s="4">
        <v>352067960000</v>
      </c>
      <c r="D2862" s="213" t="s">
        <v>5857</v>
      </c>
      <c r="G2862" s="174">
        <v>46143</v>
      </c>
      <c r="H2862">
        <v>69300475</v>
      </c>
      <c r="I2862">
        <v>69300475</v>
      </c>
      <c r="O2862" s="174">
        <v>46143</v>
      </c>
      <c r="S2862" t="s">
        <v>6039</v>
      </c>
      <c r="T2862" s="215" t="s">
        <v>64</v>
      </c>
      <c r="U2862" s="217" t="s">
        <v>257</v>
      </c>
      <c r="V2862" t="e">
        <f>_xlfn.XLOOKUP(UTILIZADAS[[#This Row],[Contacto1]],Tabla2[phone_number_dialed],Tabla2[status_name],,0)</f>
        <v>#N/A</v>
      </c>
    </row>
    <row r="2863" spans="1:22">
      <c r="A2863" t="s">
        <v>4305</v>
      </c>
      <c r="B2863" s="213" t="s">
        <v>6040</v>
      </c>
      <c r="C2863" s="4">
        <v>363016840000</v>
      </c>
      <c r="D2863" s="213" t="s">
        <v>5857</v>
      </c>
      <c r="G2863" s="174">
        <v>46143</v>
      </c>
      <c r="H2863">
        <v>69506671</v>
      </c>
      <c r="I2863">
        <v>69506671</v>
      </c>
      <c r="O2863" s="174">
        <v>46143</v>
      </c>
      <c r="S2863" t="s">
        <v>6041</v>
      </c>
      <c r="T2863" s="214" t="s">
        <v>64</v>
      </c>
      <c r="U2863" s="217" t="s">
        <v>257</v>
      </c>
      <c r="V2863" t="e">
        <f>_xlfn.XLOOKUP(UTILIZADAS[[#This Row],[Contacto1]],Tabla2[phone_number_dialed],Tabla2[status_name],,0)</f>
        <v>#N/A</v>
      </c>
    </row>
    <row r="2864" spans="1:22">
      <c r="A2864" t="s">
        <v>4305</v>
      </c>
      <c r="B2864" s="213" t="s">
        <v>5455</v>
      </c>
      <c r="C2864" s="4">
        <v>359264140000</v>
      </c>
      <c r="D2864" s="213" t="s">
        <v>5857</v>
      </c>
      <c r="G2864" s="174">
        <v>46143</v>
      </c>
      <c r="H2864">
        <v>63968835</v>
      </c>
      <c r="I2864">
        <v>63968835</v>
      </c>
      <c r="O2864" s="174">
        <v>46143</v>
      </c>
      <c r="S2864" t="s">
        <v>5384</v>
      </c>
      <c r="T2864" s="216" t="s">
        <v>64</v>
      </c>
      <c r="U2864" s="217" t="s">
        <v>5858</v>
      </c>
      <c r="V2864" t="e">
        <f>_xlfn.XLOOKUP(UTILIZADAS[[#This Row],[Contacto1]],Tabla2[phone_number_dialed],Tabla2[status_name],,0)</f>
        <v>#N/A</v>
      </c>
    </row>
    <row r="2865" spans="1:22">
      <c r="A2865" t="s">
        <v>4305</v>
      </c>
      <c r="B2865" s="213" t="s">
        <v>4145</v>
      </c>
      <c r="C2865" s="4">
        <v>363016620000</v>
      </c>
      <c r="D2865" s="213" t="s">
        <v>5857</v>
      </c>
      <c r="G2865" s="174">
        <v>46143</v>
      </c>
      <c r="H2865">
        <v>65289981</v>
      </c>
      <c r="I2865">
        <v>65289981</v>
      </c>
      <c r="O2865" s="174">
        <v>46143</v>
      </c>
      <c r="S2865" t="s">
        <v>3683</v>
      </c>
      <c r="T2865" s="215" t="s">
        <v>64</v>
      </c>
      <c r="U2865" s="217" t="s">
        <v>65</v>
      </c>
      <c r="V2865" t="e">
        <f>_xlfn.XLOOKUP(UTILIZADAS[[#This Row],[Contacto1]],Tabla2[phone_number_dialed],Tabla2[status_name],,0)</f>
        <v>#N/A</v>
      </c>
    </row>
    <row r="2866" spans="1:22">
      <c r="A2866" t="s">
        <v>4305</v>
      </c>
      <c r="B2866" s="213" t="s">
        <v>2192</v>
      </c>
      <c r="C2866" s="4">
        <v>361014760000</v>
      </c>
      <c r="D2866" s="213" t="s">
        <v>5857</v>
      </c>
      <c r="G2866" s="174">
        <v>46143</v>
      </c>
      <c r="H2866">
        <v>63058274</v>
      </c>
      <c r="I2866">
        <v>63058274</v>
      </c>
      <c r="O2866" s="174">
        <v>46143</v>
      </c>
      <c r="S2866" t="s">
        <v>3684</v>
      </c>
      <c r="T2866" s="214" t="s">
        <v>64</v>
      </c>
      <c r="U2866" s="217" t="s">
        <v>65</v>
      </c>
      <c r="V2866" t="e">
        <f>_xlfn.XLOOKUP(UTILIZADAS[[#This Row],[Contacto1]],Tabla2[phone_number_dialed],Tabla2[status_name],,0)</f>
        <v>#N/A</v>
      </c>
    </row>
    <row r="2867" spans="1:22">
      <c r="A2867" t="s">
        <v>4305</v>
      </c>
      <c r="B2867" s="213" t="s">
        <v>2193</v>
      </c>
      <c r="C2867" s="4">
        <v>365017290000</v>
      </c>
      <c r="D2867" s="213" t="s">
        <v>5857</v>
      </c>
      <c r="G2867" s="174">
        <v>46143</v>
      </c>
      <c r="H2867">
        <v>65077219</v>
      </c>
      <c r="I2867">
        <v>65077219</v>
      </c>
      <c r="O2867" s="174">
        <v>46143</v>
      </c>
      <c r="S2867" t="s">
        <v>3685</v>
      </c>
      <c r="T2867" s="216" t="s">
        <v>64</v>
      </c>
      <c r="U2867" s="217" t="s">
        <v>65</v>
      </c>
      <c r="V2867" t="e">
        <f>_xlfn.XLOOKUP(UTILIZADAS[[#This Row],[Contacto1]],Tabla2[phone_number_dialed],Tabla2[status_name],,0)</f>
        <v>#N/A</v>
      </c>
    </row>
    <row r="2868" spans="1:22">
      <c r="A2868" t="s">
        <v>4305</v>
      </c>
      <c r="B2868" s="213" t="s">
        <v>5241</v>
      </c>
      <c r="C2868" s="4">
        <v>368018870000</v>
      </c>
      <c r="D2868" s="213" t="s">
        <v>5857</v>
      </c>
      <c r="G2868" s="174">
        <v>46143</v>
      </c>
      <c r="H2868">
        <v>68933284</v>
      </c>
      <c r="I2868">
        <v>68933284</v>
      </c>
      <c r="O2868" s="174">
        <v>46143</v>
      </c>
      <c r="S2868" t="s">
        <v>5242</v>
      </c>
      <c r="T2868" s="216" t="s">
        <v>64</v>
      </c>
      <c r="U2868" s="217" t="s">
        <v>5858</v>
      </c>
      <c r="V2868" t="e">
        <f>_xlfn.XLOOKUP(UTILIZADAS[[#This Row],[Contacto1]],Tabla2[phone_number_dialed],Tabla2[status_name],,0)</f>
        <v>#N/A</v>
      </c>
    </row>
    <row r="2869" spans="1:22">
      <c r="A2869" t="s">
        <v>4305</v>
      </c>
      <c r="B2869" s="213" t="s">
        <v>6042</v>
      </c>
      <c r="C2869" s="4">
        <v>363007240000</v>
      </c>
      <c r="D2869" s="213" t="s">
        <v>5857</v>
      </c>
      <c r="G2869" s="174">
        <v>46143</v>
      </c>
      <c r="H2869">
        <v>63916067</v>
      </c>
      <c r="I2869">
        <v>63916067</v>
      </c>
      <c r="O2869" s="174">
        <v>46143</v>
      </c>
      <c r="S2869" t="s">
        <v>5383</v>
      </c>
      <c r="T2869" s="216" t="s">
        <v>64</v>
      </c>
      <c r="U2869" s="217" t="s">
        <v>5858</v>
      </c>
      <c r="V2869" t="e">
        <f>_xlfn.XLOOKUP(UTILIZADAS[[#This Row],[Contacto1]],Tabla2[phone_number_dialed],Tabla2[status_name],,0)</f>
        <v>#N/A</v>
      </c>
    </row>
    <row r="2870" spans="1:22">
      <c r="A2870" t="s">
        <v>4305</v>
      </c>
      <c r="B2870" s="213" t="s">
        <v>4477</v>
      </c>
      <c r="C2870" s="4">
        <v>361019610000</v>
      </c>
      <c r="D2870" s="213" t="s">
        <v>5857</v>
      </c>
      <c r="G2870" s="174">
        <v>46143</v>
      </c>
      <c r="H2870">
        <v>62712490</v>
      </c>
      <c r="I2870">
        <v>62712490</v>
      </c>
      <c r="O2870" s="174">
        <v>46143</v>
      </c>
      <c r="S2870" t="s">
        <v>4478</v>
      </c>
      <c r="T2870" s="215" t="s">
        <v>64</v>
      </c>
      <c r="U2870" s="217" t="s">
        <v>5858</v>
      </c>
      <c r="V2870" t="e">
        <f>_xlfn.XLOOKUP(UTILIZADAS[[#This Row],[Contacto1]],Tabla2[phone_number_dialed],Tabla2[status_name],,0)</f>
        <v>#N/A</v>
      </c>
    </row>
    <row r="2871" spans="1:22">
      <c r="A2871" t="s">
        <v>4305</v>
      </c>
      <c r="B2871" s="213" t="s">
        <v>5178</v>
      </c>
      <c r="C2871" s="4">
        <v>365012970000</v>
      </c>
      <c r="D2871" s="213" t="s">
        <v>5857</v>
      </c>
      <c r="G2871" s="174">
        <v>46143</v>
      </c>
      <c r="H2871">
        <v>68342815</v>
      </c>
      <c r="I2871">
        <v>68342815</v>
      </c>
      <c r="O2871" s="174">
        <v>46143</v>
      </c>
      <c r="S2871" t="s">
        <v>5179</v>
      </c>
      <c r="T2871" s="214" t="s">
        <v>64</v>
      </c>
      <c r="U2871" s="217" t="s">
        <v>5858</v>
      </c>
      <c r="V2871" t="e">
        <f>_xlfn.XLOOKUP(UTILIZADAS[[#This Row],[Contacto1]],Tabla2[phone_number_dialed],Tabla2[status_name],,0)</f>
        <v>#N/A</v>
      </c>
    </row>
    <row r="2872" spans="1:22">
      <c r="A2872" t="s">
        <v>4305</v>
      </c>
      <c r="B2872" s="213" t="s">
        <v>2194</v>
      </c>
      <c r="C2872" s="4">
        <v>367018440000</v>
      </c>
      <c r="D2872" s="213" t="s">
        <v>5857</v>
      </c>
      <c r="G2872" s="174">
        <v>46143</v>
      </c>
      <c r="H2872">
        <v>67042067</v>
      </c>
      <c r="I2872">
        <v>67042067</v>
      </c>
      <c r="O2872" s="174">
        <v>46143</v>
      </c>
      <c r="S2872" t="s">
        <v>3686</v>
      </c>
      <c r="T2872" s="216" t="s">
        <v>64</v>
      </c>
      <c r="U2872" s="217" t="s">
        <v>65</v>
      </c>
      <c r="V2872" t="e">
        <f>_xlfn.XLOOKUP(UTILIZADAS[[#This Row],[Contacto1]],Tabla2[phone_number_dialed],Tabla2[status_name],,0)</f>
        <v>#N/A</v>
      </c>
    </row>
    <row r="2873" spans="1:22">
      <c r="A2873" t="s">
        <v>4305</v>
      </c>
      <c r="B2873" s="213" t="s">
        <v>2195</v>
      </c>
      <c r="C2873" s="4">
        <v>357036960000</v>
      </c>
      <c r="D2873" s="213" t="s">
        <v>5857</v>
      </c>
      <c r="G2873" s="174">
        <v>46143</v>
      </c>
      <c r="H2873">
        <v>68905432</v>
      </c>
      <c r="I2873">
        <v>68905432</v>
      </c>
      <c r="O2873" s="174">
        <v>46143</v>
      </c>
      <c r="S2873" t="s">
        <v>3687</v>
      </c>
      <c r="T2873" s="215" t="s">
        <v>64</v>
      </c>
      <c r="U2873" s="217" t="s">
        <v>65</v>
      </c>
      <c r="V2873" t="e">
        <f>_xlfn.XLOOKUP(UTILIZADAS[[#This Row],[Contacto1]],Tabla2[phone_number_dialed],Tabla2[status_name],,0)</f>
        <v>#N/A</v>
      </c>
    </row>
    <row r="2874" spans="1:22">
      <c r="A2874" t="s">
        <v>4305</v>
      </c>
      <c r="B2874" s="213" t="s">
        <v>6043</v>
      </c>
      <c r="C2874" s="4">
        <v>362016740000</v>
      </c>
      <c r="D2874" s="213" t="s">
        <v>5857</v>
      </c>
      <c r="G2874" s="174">
        <v>46143</v>
      </c>
      <c r="H2874">
        <v>65136735</v>
      </c>
      <c r="I2874">
        <v>65136735</v>
      </c>
      <c r="O2874" s="174">
        <v>46143</v>
      </c>
      <c r="S2874" t="s">
        <v>6044</v>
      </c>
      <c r="T2874" s="214" t="s">
        <v>64</v>
      </c>
      <c r="U2874" s="217" t="s">
        <v>257</v>
      </c>
      <c r="V2874" t="e">
        <f>_xlfn.XLOOKUP(UTILIZADAS[[#This Row],[Contacto1]],Tabla2[phone_number_dialed],Tabla2[status_name],,0)</f>
        <v>#N/A</v>
      </c>
    </row>
    <row r="2875" spans="1:22">
      <c r="A2875" t="s">
        <v>4305</v>
      </c>
      <c r="B2875" s="213" t="s">
        <v>2196</v>
      </c>
      <c r="C2875" s="4">
        <v>367018910000</v>
      </c>
      <c r="D2875" s="213" t="s">
        <v>5857</v>
      </c>
      <c r="G2875" s="174">
        <v>46143</v>
      </c>
      <c r="H2875">
        <v>68926032</v>
      </c>
      <c r="I2875">
        <v>68926032</v>
      </c>
      <c r="O2875" s="174">
        <v>46143</v>
      </c>
      <c r="S2875" t="s">
        <v>3688</v>
      </c>
      <c r="T2875" s="215" t="s">
        <v>64</v>
      </c>
      <c r="U2875" s="217" t="s">
        <v>257</v>
      </c>
      <c r="V2875" t="e">
        <f>_xlfn.XLOOKUP(UTILIZADAS[[#This Row],[Contacto1]],Tabla2[phone_number_dialed],Tabla2[status_name],,0)</f>
        <v>#N/A</v>
      </c>
    </row>
    <row r="2876" spans="1:22">
      <c r="A2876" t="s">
        <v>4305</v>
      </c>
      <c r="B2876" s="213" t="s">
        <v>6045</v>
      </c>
      <c r="C2876" s="4">
        <v>368018640000</v>
      </c>
      <c r="D2876" s="213" t="s">
        <v>5857</v>
      </c>
      <c r="G2876" s="174">
        <v>46143</v>
      </c>
      <c r="H2876">
        <v>64443816</v>
      </c>
      <c r="I2876">
        <v>64443816</v>
      </c>
      <c r="O2876" s="174">
        <v>46143</v>
      </c>
      <c r="S2876" t="s">
        <v>5382</v>
      </c>
      <c r="T2876" s="214" t="s">
        <v>84</v>
      </c>
      <c r="U2876" s="217" t="s">
        <v>257</v>
      </c>
      <c r="V2876" t="e">
        <f>_xlfn.XLOOKUP(UTILIZADAS[[#This Row],[Contacto1]],Tabla2[phone_number_dialed],Tabla2[status_name],,0)</f>
        <v>#N/A</v>
      </c>
    </row>
    <row r="2877" spans="1:22">
      <c r="A2877" t="s">
        <v>4305</v>
      </c>
      <c r="B2877" s="213" t="s">
        <v>6046</v>
      </c>
      <c r="C2877" s="4">
        <v>327083610000</v>
      </c>
      <c r="D2877" s="213" t="s">
        <v>5857</v>
      </c>
      <c r="G2877" s="174">
        <v>46143</v>
      </c>
      <c r="H2877">
        <v>66513486</v>
      </c>
      <c r="I2877">
        <v>66513486</v>
      </c>
      <c r="O2877" s="174">
        <v>46143</v>
      </c>
      <c r="S2877" t="s">
        <v>6047</v>
      </c>
      <c r="T2877" s="215" t="s">
        <v>64</v>
      </c>
      <c r="U2877" s="217" t="s">
        <v>2109</v>
      </c>
      <c r="V2877" t="e">
        <f>_xlfn.XLOOKUP(UTILIZADAS[[#This Row],[Contacto1]],Tabla2[phone_number_dialed],Tabla2[status_name],,0)</f>
        <v>#N/A</v>
      </c>
    </row>
    <row r="2878" spans="1:22">
      <c r="A2878" t="s">
        <v>4305</v>
      </c>
      <c r="B2878" s="213" t="s">
        <v>2197</v>
      </c>
      <c r="C2878" s="4">
        <v>364018050000</v>
      </c>
      <c r="D2878" s="213" t="s">
        <v>5857</v>
      </c>
      <c r="G2878" s="174">
        <v>46143</v>
      </c>
      <c r="H2878">
        <v>67115436</v>
      </c>
      <c r="I2878">
        <v>67115436</v>
      </c>
      <c r="O2878" s="174">
        <v>46143</v>
      </c>
      <c r="S2878" t="s">
        <v>3689</v>
      </c>
      <c r="T2878" s="214" t="s">
        <v>85</v>
      </c>
      <c r="U2878" s="217" t="s">
        <v>65</v>
      </c>
      <c r="V2878" t="e">
        <f>_xlfn.XLOOKUP(UTILIZADAS[[#This Row],[Contacto1]],Tabla2[phone_number_dialed],Tabla2[status_name],,0)</f>
        <v>#N/A</v>
      </c>
    </row>
    <row r="2879" spans="1:22">
      <c r="A2879" t="s">
        <v>4305</v>
      </c>
      <c r="B2879" s="213" t="s">
        <v>4146</v>
      </c>
      <c r="C2879" s="4">
        <v>209100520000</v>
      </c>
      <c r="D2879" s="213" t="s">
        <v>5857</v>
      </c>
      <c r="G2879" s="174">
        <v>46143</v>
      </c>
      <c r="H2879">
        <v>69156333</v>
      </c>
      <c r="I2879">
        <v>69156333</v>
      </c>
      <c r="O2879" s="174">
        <v>46143</v>
      </c>
      <c r="S2879" t="s">
        <v>3690</v>
      </c>
      <c r="T2879" s="215" t="s">
        <v>64</v>
      </c>
      <c r="U2879" s="217" t="s">
        <v>65</v>
      </c>
      <c r="V2879" t="e">
        <f>_xlfn.XLOOKUP(UTILIZADAS[[#This Row],[Contacto1]],Tabla2[phone_number_dialed],Tabla2[status_name],,0)</f>
        <v>#N/A</v>
      </c>
    </row>
    <row r="2880" spans="1:22">
      <c r="A2880" t="s">
        <v>4305</v>
      </c>
      <c r="B2880" s="213" t="s">
        <v>4148</v>
      </c>
      <c r="C2880" s="4">
        <v>361006550000</v>
      </c>
      <c r="D2880" s="213" t="s">
        <v>5857</v>
      </c>
      <c r="G2880" s="174">
        <v>46143</v>
      </c>
      <c r="H2880">
        <v>65125950</v>
      </c>
      <c r="I2880">
        <v>65125950</v>
      </c>
      <c r="O2880" s="174">
        <v>46143</v>
      </c>
      <c r="S2880" t="s">
        <v>3692</v>
      </c>
      <c r="T2880" s="214" t="s">
        <v>64</v>
      </c>
      <c r="U2880" s="217" t="s">
        <v>65</v>
      </c>
      <c r="V2880" t="e">
        <f>_xlfn.XLOOKUP(UTILIZADAS[[#This Row],[Contacto1]],Tabla2[phone_number_dialed],Tabla2[status_name],,0)</f>
        <v>#N/A</v>
      </c>
    </row>
    <row r="2881" spans="1:22">
      <c r="A2881" t="s">
        <v>4305</v>
      </c>
      <c r="B2881" s="213" t="s">
        <v>6048</v>
      </c>
      <c r="C2881" s="4">
        <v>369016760000</v>
      </c>
      <c r="D2881" s="213" t="s">
        <v>5857</v>
      </c>
      <c r="G2881" s="174">
        <v>46143</v>
      </c>
      <c r="H2881">
        <v>66256004</v>
      </c>
      <c r="I2881">
        <v>66256004</v>
      </c>
      <c r="O2881" s="174">
        <v>46143</v>
      </c>
      <c r="S2881" t="s">
        <v>5381</v>
      </c>
      <c r="T2881" s="215" t="s">
        <v>64</v>
      </c>
      <c r="U2881" s="217" t="s">
        <v>5858</v>
      </c>
      <c r="V2881" t="e">
        <f>_xlfn.XLOOKUP(UTILIZADAS[[#This Row],[Contacto1]],Tabla2[phone_number_dialed],Tabla2[status_name],,0)</f>
        <v>#N/A</v>
      </c>
    </row>
    <row r="2882" spans="1:22">
      <c r="A2882" t="s">
        <v>4305</v>
      </c>
      <c r="B2882" s="213" t="s">
        <v>6049</v>
      </c>
      <c r="C2882" s="4">
        <v>365016750000</v>
      </c>
      <c r="D2882" s="213" t="s">
        <v>5857</v>
      </c>
      <c r="G2882" s="174">
        <v>46143</v>
      </c>
      <c r="H2882">
        <v>61424372</v>
      </c>
      <c r="I2882">
        <v>61424372</v>
      </c>
      <c r="O2882" s="174">
        <v>46143</v>
      </c>
      <c r="S2882" t="s">
        <v>6050</v>
      </c>
      <c r="T2882" s="214" t="s">
        <v>64</v>
      </c>
      <c r="U2882" s="217" t="s">
        <v>2109</v>
      </c>
      <c r="V2882" t="e">
        <f>_xlfn.XLOOKUP(UTILIZADAS[[#This Row],[Contacto1]],Tabla2[phone_number_dialed],Tabla2[status_name],,0)</f>
        <v>#N/A</v>
      </c>
    </row>
    <row r="2883" spans="1:22">
      <c r="A2883" t="s">
        <v>4305</v>
      </c>
      <c r="B2883" s="213" t="s">
        <v>6051</v>
      </c>
      <c r="C2883" s="4">
        <v>367021500000</v>
      </c>
      <c r="D2883" s="213" t="s">
        <v>5857</v>
      </c>
      <c r="G2883" s="174">
        <v>46143</v>
      </c>
      <c r="H2883">
        <v>65294266</v>
      </c>
      <c r="I2883">
        <v>65294266</v>
      </c>
      <c r="O2883" s="174">
        <v>46143</v>
      </c>
      <c r="S2883" t="s">
        <v>6052</v>
      </c>
      <c r="T2883" s="216" t="s">
        <v>64</v>
      </c>
      <c r="U2883" s="217" t="s">
        <v>257</v>
      </c>
      <c r="V2883" t="e">
        <f>_xlfn.XLOOKUP(UTILIZADAS[[#This Row],[Contacto1]],Tabla2[phone_number_dialed],Tabla2[status_name],,0)</f>
        <v>#N/A</v>
      </c>
    </row>
    <row r="2884" spans="1:22">
      <c r="A2884" t="s">
        <v>4305</v>
      </c>
      <c r="B2884" s="213" t="s">
        <v>4852</v>
      </c>
      <c r="C2884" s="4">
        <v>367021250000</v>
      </c>
      <c r="D2884" s="213" t="s">
        <v>5857</v>
      </c>
      <c r="G2884" s="174">
        <v>46143</v>
      </c>
      <c r="H2884">
        <v>66123736</v>
      </c>
      <c r="I2884">
        <v>66123736</v>
      </c>
      <c r="O2884" s="174">
        <v>46143</v>
      </c>
      <c r="S2884" t="s">
        <v>4853</v>
      </c>
      <c r="T2884" s="215" t="s">
        <v>64</v>
      </c>
      <c r="U2884" s="217" t="s">
        <v>5858</v>
      </c>
      <c r="V2884" t="e">
        <f>_xlfn.XLOOKUP(UTILIZADAS[[#This Row],[Contacto1]],Tabla2[phone_number_dialed],Tabla2[status_name],,0)</f>
        <v>#N/A</v>
      </c>
    </row>
    <row r="2885" spans="1:22">
      <c r="A2885" t="s">
        <v>4305</v>
      </c>
      <c r="B2885" s="213" t="s">
        <v>4149</v>
      </c>
      <c r="C2885" s="4">
        <v>368018740000</v>
      </c>
      <c r="D2885" s="213" t="s">
        <v>5857</v>
      </c>
      <c r="G2885" s="174">
        <v>46143</v>
      </c>
      <c r="H2885">
        <v>67956645</v>
      </c>
      <c r="I2885">
        <v>67956645</v>
      </c>
      <c r="O2885" s="174">
        <v>46143</v>
      </c>
      <c r="S2885" t="s">
        <v>3693</v>
      </c>
      <c r="T2885" s="214" t="s">
        <v>64</v>
      </c>
      <c r="U2885" s="217" t="s">
        <v>65</v>
      </c>
      <c r="V2885" t="e">
        <f>_xlfn.XLOOKUP(UTILIZADAS[[#This Row],[Contacto1]],Tabla2[phone_number_dialed],Tabla2[status_name],,0)</f>
        <v>#N/A</v>
      </c>
    </row>
    <row r="2886" spans="1:22">
      <c r="A2886" t="s">
        <v>4305</v>
      </c>
      <c r="B2886" s="213" t="s">
        <v>5145</v>
      </c>
      <c r="C2886" s="4">
        <v>368019990000</v>
      </c>
      <c r="D2886" s="213" t="s">
        <v>5857</v>
      </c>
      <c r="G2886" s="174">
        <v>46143</v>
      </c>
      <c r="H2886">
        <v>68008625</v>
      </c>
      <c r="I2886">
        <v>68008625</v>
      </c>
      <c r="O2886" s="174">
        <v>46143</v>
      </c>
      <c r="S2886" t="s">
        <v>5146</v>
      </c>
      <c r="T2886" s="215" t="s">
        <v>64</v>
      </c>
      <c r="U2886" s="217" t="s">
        <v>5858</v>
      </c>
      <c r="V2886" t="e">
        <f>_xlfn.XLOOKUP(UTILIZADAS[[#This Row],[Contacto1]],Tabla2[phone_number_dialed],Tabla2[status_name],,0)</f>
        <v>#N/A</v>
      </c>
    </row>
    <row r="2887" spans="1:22">
      <c r="A2887" t="s">
        <v>4305</v>
      </c>
      <c r="B2887" s="213" t="s">
        <v>4515</v>
      </c>
      <c r="C2887" s="4">
        <v>358371710000</v>
      </c>
      <c r="D2887" s="213" t="s">
        <v>5857</v>
      </c>
      <c r="G2887" s="174">
        <v>46143</v>
      </c>
      <c r="H2887">
        <v>63246343</v>
      </c>
      <c r="I2887">
        <v>63246343</v>
      </c>
      <c r="O2887" s="174">
        <v>46143</v>
      </c>
      <c r="S2887" t="s">
        <v>4516</v>
      </c>
      <c r="T2887" s="214" t="s">
        <v>64</v>
      </c>
      <c r="U2887" s="217" t="s">
        <v>5858</v>
      </c>
      <c r="V2887" t="e">
        <f>_xlfn.XLOOKUP(UTILIZADAS[[#This Row],[Contacto1]],Tabla2[phone_number_dialed],Tabla2[status_name],,0)</f>
        <v>#N/A</v>
      </c>
    </row>
    <row r="2888" spans="1:22">
      <c r="A2888" t="s">
        <v>4305</v>
      </c>
      <c r="B2888" s="213" t="s">
        <v>2198</v>
      </c>
      <c r="C2888" s="4">
        <v>361017120000</v>
      </c>
      <c r="D2888" s="213" t="s">
        <v>5857</v>
      </c>
      <c r="G2888" s="174">
        <v>46143</v>
      </c>
      <c r="H2888">
        <v>67890543</v>
      </c>
      <c r="I2888">
        <v>67890543</v>
      </c>
      <c r="O2888" s="174">
        <v>46143</v>
      </c>
      <c r="S2888" t="s">
        <v>3694</v>
      </c>
      <c r="T2888" s="215" t="s">
        <v>64</v>
      </c>
      <c r="U2888" s="217" t="s">
        <v>65</v>
      </c>
      <c r="V2888" t="e">
        <f>_xlfn.XLOOKUP(UTILIZADAS[[#This Row],[Contacto1]],Tabla2[phone_number_dialed],Tabla2[status_name],,0)</f>
        <v>#N/A</v>
      </c>
    </row>
    <row r="2889" spans="1:22">
      <c r="A2889" t="s">
        <v>4305</v>
      </c>
      <c r="B2889" s="213" t="s">
        <v>6053</v>
      </c>
      <c r="C2889" s="4">
        <v>364019990000</v>
      </c>
      <c r="D2889" s="213" t="s">
        <v>5857</v>
      </c>
      <c r="G2889" s="174">
        <v>46143</v>
      </c>
      <c r="H2889">
        <v>67820951</v>
      </c>
      <c r="I2889">
        <v>67820951</v>
      </c>
      <c r="O2889" s="174">
        <v>46143</v>
      </c>
      <c r="S2889" t="s">
        <v>6054</v>
      </c>
      <c r="T2889" s="216" t="s">
        <v>84</v>
      </c>
      <c r="U2889" s="217" t="s">
        <v>2109</v>
      </c>
      <c r="V2889" t="e">
        <f>_xlfn.XLOOKUP(UTILIZADAS[[#This Row],[Contacto1]],Tabla2[phone_number_dialed],Tabla2[status_name],,0)</f>
        <v>#N/A</v>
      </c>
    </row>
    <row r="2890" spans="1:22">
      <c r="A2890" t="s">
        <v>4305</v>
      </c>
      <c r="B2890" s="213" t="s">
        <v>6055</v>
      </c>
      <c r="C2890" s="4">
        <v>364019990000</v>
      </c>
      <c r="D2890" s="213" t="s">
        <v>5857</v>
      </c>
      <c r="G2890" s="174">
        <v>46143</v>
      </c>
      <c r="H2890">
        <v>69468582</v>
      </c>
      <c r="I2890">
        <v>69468582</v>
      </c>
      <c r="O2890" s="174">
        <v>46143</v>
      </c>
      <c r="S2890" t="s">
        <v>6056</v>
      </c>
      <c r="T2890" s="214" t="s">
        <v>84</v>
      </c>
      <c r="U2890" s="217" t="s">
        <v>2109</v>
      </c>
      <c r="V2890" t="e">
        <f>_xlfn.XLOOKUP(UTILIZADAS[[#This Row],[Contacto1]],Tabla2[phone_number_dialed],Tabla2[status_name],,0)</f>
        <v>#N/A</v>
      </c>
    </row>
    <row r="2891" spans="1:22">
      <c r="A2891" t="s">
        <v>4305</v>
      </c>
      <c r="B2891" s="213" t="s">
        <v>5092</v>
      </c>
      <c r="C2891" s="4">
        <v>369020630000</v>
      </c>
      <c r="D2891" s="213" t="s">
        <v>5857</v>
      </c>
      <c r="G2891" s="174">
        <v>46143</v>
      </c>
      <c r="H2891">
        <v>67701108</v>
      </c>
      <c r="I2891">
        <v>67701108</v>
      </c>
      <c r="O2891" s="174">
        <v>46143</v>
      </c>
      <c r="S2891" t="s">
        <v>5093</v>
      </c>
      <c r="T2891" s="216" t="s">
        <v>64</v>
      </c>
      <c r="U2891" s="217" t="s">
        <v>257</v>
      </c>
      <c r="V2891" t="e">
        <f>_xlfn.XLOOKUP(UTILIZADAS[[#This Row],[Contacto1]],Tabla2[phone_number_dialed],Tabla2[status_name],,0)</f>
        <v>#N/A</v>
      </c>
    </row>
    <row r="2892" spans="1:22">
      <c r="A2892" t="s">
        <v>4305</v>
      </c>
      <c r="B2892" s="213" t="s">
        <v>6057</v>
      </c>
      <c r="C2892" s="4">
        <v>361019980000</v>
      </c>
      <c r="D2892" s="213" t="s">
        <v>5857</v>
      </c>
      <c r="G2892" s="174">
        <v>46143</v>
      </c>
      <c r="H2892">
        <v>68435503</v>
      </c>
      <c r="I2892">
        <v>68435503</v>
      </c>
      <c r="O2892" s="174">
        <v>46143</v>
      </c>
      <c r="S2892" t="s">
        <v>6058</v>
      </c>
      <c r="T2892" s="216" t="s">
        <v>64</v>
      </c>
      <c r="U2892" s="217" t="s">
        <v>2109</v>
      </c>
      <c r="V2892" t="e">
        <f>_xlfn.XLOOKUP(UTILIZADAS[[#This Row],[Contacto1]],Tabla2[phone_number_dialed],Tabla2[status_name],,0)</f>
        <v>#N/A</v>
      </c>
    </row>
    <row r="2893" spans="1:22">
      <c r="A2893" t="s">
        <v>4305</v>
      </c>
      <c r="B2893" s="213" t="s">
        <v>4150</v>
      </c>
      <c r="C2893" s="4">
        <v>369011710000</v>
      </c>
      <c r="D2893" s="213" t="s">
        <v>5857</v>
      </c>
      <c r="G2893" s="174">
        <v>46143</v>
      </c>
      <c r="H2893">
        <v>64954094</v>
      </c>
      <c r="I2893">
        <v>64954094</v>
      </c>
      <c r="O2893" s="174">
        <v>46143</v>
      </c>
      <c r="S2893" t="s">
        <v>3695</v>
      </c>
      <c r="T2893" s="215" t="s">
        <v>64</v>
      </c>
      <c r="U2893" s="217" t="s">
        <v>65</v>
      </c>
      <c r="V2893" t="e">
        <f>_xlfn.XLOOKUP(UTILIZADAS[[#This Row],[Contacto1]],Tabla2[phone_number_dialed],Tabla2[status_name],,0)</f>
        <v>#N/A</v>
      </c>
    </row>
    <row r="2894" spans="1:22">
      <c r="A2894" t="s">
        <v>4305</v>
      </c>
      <c r="B2894" s="213" t="s">
        <v>6059</v>
      </c>
      <c r="C2894" s="4">
        <v>801005870000</v>
      </c>
      <c r="D2894" s="213" t="s">
        <v>5857</v>
      </c>
      <c r="G2894" s="174">
        <v>46143</v>
      </c>
      <c r="H2894">
        <v>67850361</v>
      </c>
      <c r="I2894">
        <v>67850361</v>
      </c>
      <c r="O2894" s="174">
        <v>46143</v>
      </c>
      <c r="S2894" t="s">
        <v>6060</v>
      </c>
      <c r="T2894" s="214" t="s">
        <v>64</v>
      </c>
      <c r="U2894" s="217" t="s">
        <v>2109</v>
      </c>
      <c r="V2894" t="e">
        <f>_xlfn.XLOOKUP(UTILIZADAS[[#This Row],[Contacto1]],Tabla2[phone_number_dialed],Tabla2[status_name],,0)</f>
        <v>#N/A</v>
      </c>
    </row>
    <row r="2895" spans="1:22">
      <c r="A2895" t="s">
        <v>4305</v>
      </c>
      <c r="B2895" s="213" t="s">
        <v>4945</v>
      </c>
      <c r="C2895" s="4">
        <v>367019580000</v>
      </c>
      <c r="D2895" s="213" t="s">
        <v>5857</v>
      </c>
      <c r="G2895" s="174">
        <v>46143</v>
      </c>
      <c r="H2895">
        <v>66875447</v>
      </c>
      <c r="I2895">
        <v>66875447</v>
      </c>
      <c r="O2895" s="174">
        <v>46143</v>
      </c>
      <c r="S2895" t="s">
        <v>4946</v>
      </c>
      <c r="T2895" s="216" t="s">
        <v>64</v>
      </c>
      <c r="U2895" s="217" t="s">
        <v>5858</v>
      </c>
      <c r="V2895" t="e">
        <f>_xlfn.XLOOKUP(UTILIZADAS[[#This Row],[Contacto1]],Tabla2[phone_number_dialed],Tabla2[status_name],,0)</f>
        <v>#N/A</v>
      </c>
    </row>
    <row r="2896" spans="1:22">
      <c r="A2896" t="s">
        <v>4305</v>
      </c>
      <c r="B2896" s="213" t="s">
        <v>6061</v>
      </c>
      <c r="C2896" s="4">
        <v>367015830000</v>
      </c>
      <c r="D2896" s="213" t="s">
        <v>5857</v>
      </c>
      <c r="G2896" s="174">
        <v>46143</v>
      </c>
      <c r="H2896">
        <v>60817631</v>
      </c>
      <c r="I2896">
        <v>60817631</v>
      </c>
      <c r="O2896" s="174">
        <v>46143</v>
      </c>
      <c r="S2896" t="s">
        <v>6062</v>
      </c>
      <c r="T2896" s="215" t="s">
        <v>64</v>
      </c>
      <c r="U2896" s="217" t="s">
        <v>257</v>
      </c>
      <c r="V2896" t="e">
        <f>_xlfn.XLOOKUP(UTILIZADAS[[#This Row],[Contacto1]],Tabla2[phone_number_dialed],Tabla2[status_name],,0)</f>
        <v>#N/A</v>
      </c>
    </row>
    <row r="2897" spans="1:22">
      <c r="A2897" t="s">
        <v>4305</v>
      </c>
      <c r="B2897" s="213" t="s">
        <v>6063</v>
      </c>
      <c r="C2897" s="4">
        <v>366018550000</v>
      </c>
      <c r="D2897" s="213" t="s">
        <v>5857</v>
      </c>
      <c r="G2897" s="174">
        <v>46143</v>
      </c>
      <c r="H2897">
        <v>61954527</v>
      </c>
      <c r="I2897">
        <v>61954527</v>
      </c>
      <c r="O2897" s="174">
        <v>46143</v>
      </c>
      <c r="S2897" t="s">
        <v>6064</v>
      </c>
      <c r="T2897" s="214" t="s">
        <v>64</v>
      </c>
      <c r="U2897" s="217" t="s">
        <v>257</v>
      </c>
      <c r="V2897" t="e">
        <f>_xlfn.XLOOKUP(UTILIZADAS[[#This Row],[Contacto1]],Tabla2[phone_number_dialed],Tabla2[status_name],,0)</f>
        <v>#N/A</v>
      </c>
    </row>
    <row r="2898" spans="1:22">
      <c r="A2898" t="s">
        <v>4305</v>
      </c>
      <c r="B2898" s="213" t="s">
        <v>4392</v>
      </c>
      <c r="C2898" s="4">
        <v>361020570000</v>
      </c>
      <c r="D2898" s="213" t="s">
        <v>5857</v>
      </c>
      <c r="G2898" s="174">
        <v>46143</v>
      </c>
      <c r="H2898">
        <v>61750050</v>
      </c>
      <c r="I2898">
        <v>61750050</v>
      </c>
      <c r="O2898" s="174">
        <v>46143</v>
      </c>
      <c r="S2898" t="s">
        <v>4393</v>
      </c>
      <c r="T2898" s="215" t="s">
        <v>64</v>
      </c>
      <c r="U2898" s="217" t="s">
        <v>5858</v>
      </c>
      <c r="V2898" t="e">
        <f>_xlfn.XLOOKUP(UTILIZADAS[[#This Row],[Contacto1]],Tabla2[phone_number_dialed],Tabla2[status_name],,0)</f>
        <v>#N/A</v>
      </c>
    </row>
    <row r="2899" spans="1:22">
      <c r="A2899" t="s">
        <v>4305</v>
      </c>
      <c r="B2899" s="213" t="s">
        <v>4151</v>
      </c>
      <c r="C2899" s="4">
        <v>361021900000</v>
      </c>
      <c r="D2899" s="213" t="s">
        <v>5857</v>
      </c>
      <c r="G2899" s="174">
        <v>46143</v>
      </c>
      <c r="H2899">
        <v>65077219</v>
      </c>
      <c r="I2899">
        <v>65077219</v>
      </c>
      <c r="O2899" s="174">
        <v>46143</v>
      </c>
      <c r="S2899" t="s">
        <v>3696</v>
      </c>
      <c r="T2899" s="214" t="s">
        <v>64</v>
      </c>
      <c r="U2899" s="217" t="s">
        <v>5858</v>
      </c>
      <c r="V2899" t="e">
        <f>_xlfn.XLOOKUP(UTILIZADAS[[#This Row],[Contacto1]],Tabla2[phone_number_dialed],Tabla2[status_name],,0)</f>
        <v>#N/A</v>
      </c>
    </row>
    <row r="2900" spans="1:22">
      <c r="A2900" t="s">
        <v>4305</v>
      </c>
      <c r="B2900" s="213" t="s">
        <v>4543</v>
      </c>
      <c r="C2900" s="4">
        <v>366011850000</v>
      </c>
      <c r="D2900" s="213" t="s">
        <v>5857</v>
      </c>
      <c r="G2900" s="174">
        <v>46143</v>
      </c>
      <c r="H2900">
        <v>63468147</v>
      </c>
      <c r="I2900">
        <v>63468147</v>
      </c>
      <c r="O2900" s="174">
        <v>46143</v>
      </c>
      <c r="S2900" t="s">
        <v>4544</v>
      </c>
      <c r="T2900" s="215" t="s">
        <v>64</v>
      </c>
      <c r="U2900" s="217" t="s">
        <v>5858</v>
      </c>
      <c r="V2900" t="e">
        <f>_xlfn.XLOOKUP(UTILIZADAS[[#This Row],[Contacto1]],Tabla2[phone_number_dialed],Tabla2[status_name],,0)</f>
        <v>#N/A</v>
      </c>
    </row>
    <row r="2901" spans="1:22">
      <c r="A2901" t="s">
        <v>4305</v>
      </c>
      <c r="B2901" s="213" t="s">
        <v>6065</v>
      </c>
      <c r="C2901" s="4">
        <v>362013050000</v>
      </c>
      <c r="D2901" s="213" t="s">
        <v>5857</v>
      </c>
      <c r="G2901" s="174">
        <v>46143</v>
      </c>
      <c r="H2901">
        <v>66292976</v>
      </c>
      <c r="I2901">
        <v>66292976</v>
      </c>
      <c r="O2901" s="174">
        <v>46143</v>
      </c>
      <c r="S2901" t="s">
        <v>5380</v>
      </c>
      <c r="T2901" s="214" t="s">
        <v>64</v>
      </c>
      <c r="U2901" s="217" t="s">
        <v>5858</v>
      </c>
      <c r="V2901" t="e">
        <f>_xlfn.XLOOKUP(UTILIZADAS[[#This Row],[Contacto1]],Tabla2[phone_number_dialed],Tabla2[status_name],,0)</f>
        <v>#N/A</v>
      </c>
    </row>
    <row r="2902" spans="1:22">
      <c r="A2902" t="s">
        <v>4305</v>
      </c>
      <c r="B2902" s="213" t="s">
        <v>6066</v>
      </c>
      <c r="C2902" s="4">
        <v>361019140000</v>
      </c>
      <c r="D2902" s="213" t="s">
        <v>5857</v>
      </c>
      <c r="G2902" s="174">
        <v>46143</v>
      </c>
      <c r="H2902">
        <v>69212257</v>
      </c>
      <c r="I2902">
        <v>69212257</v>
      </c>
      <c r="O2902" s="174">
        <v>46143</v>
      </c>
      <c r="S2902" t="s">
        <v>5379</v>
      </c>
      <c r="T2902" s="215" t="s">
        <v>64</v>
      </c>
      <c r="U2902" s="217" t="s">
        <v>5858</v>
      </c>
      <c r="V2902" t="e">
        <f>_xlfn.XLOOKUP(UTILIZADAS[[#This Row],[Contacto1]],Tabla2[phone_number_dialed],Tabla2[status_name],,0)</f>
        <v>#N/A</v>
      </c>
    </row>
    <row r="2903" spans="1:22">
      <c r="A2903" t="s">
        <v>4305</v>
      </c>
      <c r="B2903" s="213" t="s">
        <v>2199</v>
      </c>
      <c r="C2903" s="4">
        <v>804568220000</v>
      </c>
      <c r="D2903" s="213" t="s">
        <v>5857</v>
      </c>
      <c r="G2903" s="174">
        <v>46143</v>
      </c>
      <c r="H2903">
        <v>66021364</v>
      </c>
      <c r="I2903">
        <v>66021364</v>
      </c>
      <c r="O2903" s="174">
        <v>46143</v>
      </c>
      <c r="S2903" t="s">
        <v>3697</v>
      </c>
      <c r="T2903" s="214" t="s">
        <v>64</v>
      </c>
      <c r="U2903" s="217" t="s">
        <v>65</v>
      </c>
      <c r="V2903" t="e">
        <f>_xlfn.XLOOKUP(UTILIZADAS[[#This Row],[Contacto1]],Tabla2[phone_number_dialed],Tabla2[status_name],,0)</f>
        <v>#N/A</v>
      </c>
    </row>
    <row r="2904" spans="1:22">
      <c r="A2904" t="s">
        <v>4305</v>
      </c>
      <c r="B2904" s="213" t="s">
        <v>6067</v>
      </c>
      <c r="C2904" s="4">
        <v>353363690000</v>
      </c>
      <c r="D2904" s="213" t="s">
        <v>5857</v>
      </c>
      <c r="G2904" s="174">
        <v>46143</v>
      </c>
      <c r="H2904">
        <v>66253916</v>
      </c>
      <c r="I2904">
        <v>66253916</v>
      </c>
      <c r="O2904" s="174">
        <v>46143</v>
      </c>
      <c r="S2904" t="s">
        <v>6068</v>
      </c>
      <c r="T2904" s="215" t="s">
        <v>64</v>
      </c>
      <c r="U2904" s="217" t="s">
        <v>257</v>
      </c>
      <c r="V2904" t="e">
        <f>_xlfn.XLOOKUP(UTILIZADAS[[#This Row],[Contacto1]],Tabla2[phone_number_dialed],Tabla2[status_name],,0)</f>
        <v>#N/A</v>
      </c>
    </row>
    <row r="2905" spans="1:22">
      <c r="A2905" t="s">
        <v>4305</v>
      </c>
      <c r="B2905" s="213" t="s">
        <v>6069</v>
      </c>
      <c r="C2905" s="4">
        <v>368005810000</v>
      </c>
      <c r="D2905" s="213" t="s">
        <v>5857</v>
      </c>
      <c r="G2905" s="174">
        <v>46143</v>
      </c>
      <c r="H2905">
        <v>65488317</v>
      </c>
      <c r="I2905">
        <v>65488317</v>
      </c>
      <c r="O2905" s="174">
        <v>46143</v>
      </c>
      <c r="S2905" t="s">
        <v>6070</v>
      </c>
      <c r="T2905" s="216" t="s">
        <v>64</v>
      </c>
      <c r="U2905" s="217" t="s">
        <v>257</v>
      </c>
      <c r="V2905" t="e">
        <f>_xlfn.XLOOKUP(UTILIZADAS[[#This Row],[Contacto1]],Tabla2[phone_number_dialed],Tabla2[status_name],,0)</f>
        <v>#N/A</v>
      </c>
    </row>
    <row r="2906" spans="1:22">
      <c r="A2906" t="s">
        <v>4305</v>
      </c>
      <c r="B2906" s="213" t="s">
        <v>6071</v>
      </c>
      <c r="C2906" s="4">
        <v>362021500000</v>
      </c>
      <c r="D2906" s="213" t="s">
        <v>5857</v>
      </c>
      <c r="G2906" s="174">
        <v>46143</v>
      </c>
      <c r="H2906">
        <v>66148382</v>
      </c>
      <c r="I2906">
        <v>66148382</v>
      </c>
      <c r="O2906" s="174">
        <v>46143</v>
      </c>
      <c r="S2906" t="s">
        <v>5378</v>
      </c>
      <c r="T2906" s="214" t="s">
        <v>84</v>
      </c>
      <c r="U2906" s="217" t="s">
        <v>257</v>
      </c>
      <c r="V2906" t="e">
        <f>_xlfn.XLOOKUP(UTILIZADAS[[#This Row],[Contacto1]],Tabla2[phone_number_dialed],Tabla2[status_name],,0)</f>
        <v>#N/A</v>
      </c>
    </row>
    <row r="2907" spans="1:22">
      <c r="A2907" t="s">
        <v>4305</v>
      </c>
      <c r="B2907" s="213" t="s">
        <v>2201</v>
      </c>
      <c r="C2907" s="4">
        <v>367020250000</v>
      </c>
      <c r="D2907" s="213" t="s">
        <v>5857</v>
      </c>
      <c r="G2907" s="174">
        <v>46143</v>
      </c>
      <c r="H2907">
        <v>62164267</v>
      </c>
      <c r="I2907">
        <v>62164267</v>
      </c>
      <c r="O2907" s="174">
        <v>46143</v>
      </c>
      <c r="S2907" t="s">
        <v>3699</v>
      </c>
      <c r="T2907" s="215" t="s">
        <v>84</v>
      </c>
      <c r="U2907" s="217" t="s">
        <v>5858</v>
      </c>
      <c r="V2907" t="e">
        <f>_xlfn.XLOOKUP(UTILIZADAS[[#This Row],[Contacto1]],Tabla2[phone_number_dialed],Tabla2[status_name],,0)</f>
        <v>#N/A</v>
      </c>
    </row>
    <row r="2908" spans="1:22">
      <c r="A2908" t="s">
        <v>4305</v>
      </c>
      <c r="B2908" s="213" t="s">
        <v>6072</v>
      </c>
      <c r="C2908" s="4">
        <v>339071360000</v>
      </c>
      <c r="D2908" s="213" t="s">
        <v>5857</v>
      </c>
      <c r="G2908" s="174">
        <v>46143</v>
      </c>
      <c r="H2908">
        <v>64655708</v>
      </c>
      <c r="I2908">
        <v>64655708</v>
      </c>
      <c r="O2908" s="174">
        <v>46143</v>
      </c>
      <c r="S2908" t="s">
        <v>6073</v>
      </c>
      <c r="T2908" s="214" t="s">
        <v>64</v>
      </c>
      <c r="U2908" s="217" t="s">
        <v>257</v>
      </c>
      <c r="V2908" t="e">
        <f>_xlfn.XLOOKUP(UTILIZADAS[[#This Row],[Contacto1]],Tabla2[phone_number_dialed],Tabla2[status_name],,0)</f>
        <v>#N/A</v>
      </c>
    </row>
    <row r="2909" spans="1:22">
      <c r="A2909" t="s">
        <v>4305</v>
      </c>
      <c r="B2909" s="213" t="s">
        <v>5291</v>
      </c>
      <c r="C2909" s="4">
        <v>366017230000</v>
      </c>
      <c r="D2909" s="213" t="s">
        <v>5857</v>
      </c>
      <c r="G2909" s="174">
        <v>46143</v>
      </c>
      <c r="H2909">
        <v>69332905</v>
      </c>
      <c r="I2909">
        <v>69332905</v>
      </c>
      <c r="O2909" s="174">
        <v>46143</v>
      </c>
      <c r="S2909" t="s">
        <v>5292</v>
      </c>
      <c r="T2909" s="215" t="s">
        <v>64</v>
      </c>
      <c r="U2909" s="217" t="s">
        <v>5858</v>
      </c>
      <c r="V2909" t="e">
        <f>_xlfn.XLOOKUP(UTILIZADAS[[#This Row],[Contacto1]],Tabla2[phone_number_dialed],Tabla2[status_name],,0)</f>
        <v>#N/A</v>
      </c>
    </row>
    <row r="2910" spans="1:22">
      <c r="A2910" t="s">
        <v>4305</v>
      </c>
      <c r="B2910" s="213" t="s">
        <v>4475</v>
      </c>
      <c r="C2910" s="4">
        <v>368018360000</v>
      </c>
      <c r="D2910" s="213" t="s">
        <v>5857</v>
      </c>
      <c r="G2910" s="174">
        <v>46143</v>
      </c>
      <c r="H2910">
        <v>62667442</v>
      </c>
      <c r="I2910">
        <v>62667442</v>
      </c>
      <c r="O2910" s="174">
        <v>46143</v>
      </c>
      <c r="S2910" t="s">
        <v>4476</v>
      </c>
      <c r="T2910" s="214" t="s">
        <v>64</v>
      </c>
      <c r="U2910" s="217" t="s">
        <v>5858</v>
      </c>
      <c r="V2910" t="e">
        <f>_xlfn.XLOOKUP(UTILIZADAS[[#This Row],[Contacto1]],Tabla2[phone_number_dialed],Tabla2[status_name],,0)</f>
        <v>#N/A</v>
      </c>
    </row>
    <row r="2911" spans="1:22">
      <c r="A2911" t="s">
        <v>4305</v>
      </c>
      <c r="B2911" s="213" t="s">
        <v>4721</v>
      </c>
      <c r="C2911" s="4">
        <v>361016470000</v>
      </c>
      <c r="D2911" s="213" t="s">
        <v>5857</v>
      </c>
      <c r="G2911" s="174">
        <v>46143</v>
      </c>
      <c r="H2911">
        <v>65132135</v>
      </c>
      <c r="I2911">
        <v>65132135</v>
      </c>
      <c r="O2911" s="174">
        <v>46143</v>
      </c>
      <c r="S2911" t="s">
        <v>4722</v>
      </c>
      <c r="T2911" s="215" t="s">
        <v>64</v>
      </c>
      <c r="U2911" s="217" t="s">
        <v>5858</v>
      </c>
      <c r="V2911" t="e">
        <f>_xlfn.XLOOKUP(UTILIZADAS[[#This Row],[Contacto1]],Tabla2[phone_number_dialed],Tabla2[status_name],,0)</f>
        <v>#N/A</v>
      </c>
    </row>
    <row r="2912" spans="1:22">
      <c r="A2912" t="s">
        <v>4305</v>
      </c>
      <c r="B2912" s="213" t="s">
        <v>6074</v>
      </c>
      <c r="C2912" s="4">
        <v>368016000000</v>
      </c>
      <c r="D2912" s="213" t="s">
        <v>5857</v>
      </c>
      <c r="G2912" s="174">
        <v>46143</v>
      </c>
      <c r="H2912">
        <v>68056842</v>
      </c>
      <c r="I2912">
        <v>68056842</v>
      </c>
      <c r="O2912" s="174">
        <v>46143</v>
      </c>
      <c r="S2912" t="s">
        <v>6075</v>
      </c>
      <c r="T2912" s="214" t="s">
        <v>64</v>
      </c>
      <c r="U2912" s="217" t="s">
        <v>257</v>
      </c>
      <c r="V2912" t="e">
        <f>_xlfn.XLOOKUP(UTILIZADAS[[#This Row],[Contacto1]],Tabla2[phone_number_dialed],Tabla2[status_name],,0)</f>
        <v>#N/A</v>
      </c>
    </row>
    <row r="2913" spans="1:22">
      <c r="A2913" t="s">
        <v>4305</v>
      </c>
      <c r="B2913" s="213" t="s">
        <v>4152</v>
      </c>
      <c r="C2913" s="4">
        <v>365018880000</v>
      </c>
      <c r="D2913" s="213" t="s">
        <v>5857</v>
      </c>
      <c r="G2913" s="174">
        <v>46143</v>
      </c>
      <c r="H2913">
        <v>66892012</v>
      </c>
      <c r="I2913">
        <v>66892012</v>
      </c>
      <c r="O2913" s="174">
        <v>46143</v>
      </c>
      <c r="S2913" t="s">
        <v>3700</v>
      </c>
      <c r="T2913" s="215" t="s">
        <v>64</v>
      </c>
      <c r="U2913" s="217" t="s">
        <v>65</v>
      </c>
      <c r="V2913" t="e">
        <f>_xlfn.XLOOKUP(UTILIZADAS[[#This Row],[Contacto1]],Tabla2[phone_number_dialed],Tabla2[status_name],,0)</f>
        <v>#N/A</v>
      </c>
    </row>
    <row r="2914" spans="1:22">
      <c r="A2914" t="s">
        <v>4305</v>
      </c>
      <c r="B2914" s="213" t="s">
        <v>6076</v>
      </c>
      <c r="C2914" s="4">
        <v>369018720000</v>
      </c>
      <c r="D2914" s="213" t="s">
        <v>5857</v>
      </c>
      <c r="G2914" s="174">
        <v>46143</v>
      </c>
      <c r="H2914">
        <v>63992816</v>
      </c>
      <c r="I2914">
        <v>63992816</v>
      </c>
      <c r="O2914" s="174">
        <v>46143</v>
      </c>
      <c r="S2914" t="s">
        <v>5377</v>
      </c>
      <c r="T2914" s="214" t="s">
        <v>64</v>
      </c>
      <c r="U2914" s="217" t="s">
        <v>5858</v>
      </c>
      <c r="V2914" t="e">
        <f>_xlfn.XLOOKUP(UTILIZADAS[[#This Row],[Contacto1]],Tabla2[phone_number_dialed],Tabla2[status_name],,0)</f>
        <v>#N/A</v>
      </c>
    </row>
    <row r="2915" spans="1:22">
      <c r="A2915" t="s">
        <v>4305</v>
      </c>
      <c r="B2915" s="213" t="s">
        <v>6077</v>
      </c>
      <c r="C2915" s="4">
        <v>366021350000</v>
      </c>
      <c r="D2915" s="213" t="s">
        <v>5857</v>
      </c>
      <c r="G2915" s="174">
        <v>46143</v>
      </c>
      <c r="H2915">
        <v>66819667</v>
      </c>
      <c r="I2915">
        <v>66819667</v>
      </c>
      <c r="O2915" s="174">
        <v>46143</v>
      </c>
      <c r="S2915" t="s">
        <v>5376</v>
      </c>
      <c r="T2915" s="215" t="s">
        <v>85</v>
      </c>
      <c r="U2915" s="217" t="s">
        <v>2109</v>
      </c>
      <c r="V2915" t="e">
        <f>_xlfn.XLOOKUP(UTILIZADAS[[#This Row],[Contacto1]],Tabla2[phone_number_dialed],Tabla2[status_name],,0)</f>
        <v>#N/A</v>
      </c>
    </row>
    <row r="2916" spans="1:22">
      <c r="A2916" t="s">
        <v>4305</v>
      </c>
      <c r="B2916" s="213" t="s">
        <v>6078</v>
      </c>
      <c r="C2916" s="4">
        <v>363021430000</v>
      </c>
      <c r="D2916" s="213" t="s">
        <v>5857</v>
      </c>
      <c r="G2916" s="174">
        <v>46143</v>
      </c>
      <c r="H2916">
        <v>67017401</v>
      </c>
      <c r="I2916">
        <v>67017401</v>
      </c>
      <c r="O2916" s="174">
        <v>46143</v>
      </c>
      <c r="S2916" t="s">
        <v>6079</v>
      </c>
      <c r="T2916" s="214" t="s">
        <v>85</v>
      </c>
      <c r="U2916" s="217" t="s">
        <v>257</v>
      </c>
      <c r="V2916" t="e">
        <f>_xlfn.XLOOKUP(UTILIZADAS[[#This Row],[Contacto1]],Tabla2[phone_number_dialed],Tabla2[status_name],,0)</f>
        <v>#N/A</v>
      </c>
    </row>
    <row r="2917" spans="1:22">
      <c r="A2917" t="s">
        <v>4305</v>
      </c>
      <c r="B2917" s="213" t="s">
        <v>4153</v>
      </c>
      <c r="C2917" s="4">
        <v>363019400000</v>
      </c>
      <c r="D2917" s="213" t="s">
        <v>5857</v>
      </c>
      <c r="G2917" s="174">
        <v>46143</v>
      </c>
      <c r="H2917">
        <v>67325227</v>
      </c>
      <c r="I2917">
        <v>67325227</v>
      </c>
      <c r="O2917" s="174">
        <v>46143</v>
      </c>
      <c r="S2917" t="s">
        <v>3701</v>
      </c>
      <c r="T2917" s="215" t="s">
        <v>64</v>
      </c>
      <c r="U2917" s="217" t="s">
        <v>65</v>
      </c>
      <c r="V2917" t="e">
        <f>_xlfn.XLOOKUP(UTILIZADAS[[#This Row],[Contacto1]],Tabla2[phone_number_dialed],Tabla2[status_name],,0)</f>
        <v>#N/A</v>
      </c>
    </row>
    <row r="2918" spans="1:22">
      <c r="A2918" t="s">
        <v>4305</v>
      </c>
      <c r="B2918" s="213" t="s">
        <v>4609</v>
      </c>
      <c r="C2918" s="4">
        <v>363009000000</v>
      </c>
      <c r="D2918" s="213" t="s">
        <v>5857</v>
      </c>
      <c r="G2918" s="174">
        <v>46143</v>
      </c>
      <c r="H2918">
        <v>64116796</v>
      </c>
      <c r="I2918">
        <v>64116796</v>
      </c>
      <c r="O2918" s="174">
        <v>46143</v>
      </c>
      <c r="S2918" t="s">
        <v>4610</v>
      </c>
      <c r="T2918" s="214" t="s">
        <v>64</v>
      </c>
      <c r="U2918" s="217" t="s">
        <v>5858</v>
      </c>
      <c r="V2918" t="e">
        <f>_xlfn.XLOOKUP(UTILIZADAS[[#This Row],[Contacto1]],Tabla2[phone_number_dialed],Tabla2[status_name],,0)</f>
        <v>#N/A</v>
      </c>
    </row>
    <row r="2919" spans="1:22">
      <c r="A2919" t="s">
        <v>4305</v>
      </c>
      <c r="B2919" s="213" t="s">
        <v>6080</v>
      </c>
      <c r="C2919" s="4">
        <v>368012480000</v>
      </c>
      <c r="D2919" s="213" t="s">
        <v>5857</v>
      </c>
      <c r="G2919" s="174">
        <v>46143</v>
      </c>
      <c r="H2919">
        <v>64742350</v>
      </c>
      <c r="I2919">
        <v>64742350</v>
      </c>
      <c r="O2919" s="174">
        <v>46143</v>
      </c>
      <c r="S2919" t="s">
        <v>5375</v>
      </c>
      <c r="T2919" s="216" t="s">
        <v>64</v>
      </c>
      <c r="U2919" s="217" t="s">
        <v>5858</v>
      </c>
      <c r="V2919" t="e">
        <f>_xlfn.XLOOKUP(UTILIZADAS[[#This Row],[Contacto1]],Tabla2[phone_number_dialed],Tabla2[status_name],,0)</f>
        <v>#N/A</v>
      </c>
    </row>
    <row r="2920" spans="1:22">
      <c r="A2920" t="s">
        <v>4305</v>
      </c>
      <c r="B2920" s="213" t="s">
        <v>4154</v>
      </c>
      <c r="C2920" s="4">
        <v>367022530000</v>
      </c>
      <c r="D2920" s="213" t="s">
        <v>5857</v>
      </c>
      <c r="G2920" s="174">
        <v>46143</v>
      </c>
      <c r="H2920">
        <v>63417972</v>
      </c>
      <c r="I2920">
        <v>63417972</v>
      </c>
      <c r="O2920" s="174">
        <v>46143</v>
      </c>
      <c r="S2920" t="s">
        <v>3702</v>
      </c>
      <c r="T2920" s="215" t="s">
        <v>64</v>
      </c>
      <c r="U2920" s="217" t="s">
        <v>65</v>
      </c>
      <c r="V2920" t="e">
        <f>_xlfn.XLOOKUP(UTILIZADAS[[#This Row],[Contacto1]],Tabla2[phone_number_dialed],Tabla2[status_name],,0)</f>
        <v>#N/A</v>
      </c>
    </row>
    <row r="2921" spans="1:22">
      <c r="A2921" t="s">
        <v>4305</v>
      </c>
      <c r="B2921" s="213" t="s">
        <v>2202</v>
      </c>
      <c r="C2921" s="4">
        <v>366022540000</v>
      </c>
      <c r="D2921" s="213" t="s">
        <v>5857</v>
      </c>
      <c r="G2921" s="174">
        <v>46143</v>
      </c>
      <c r="H2921">
        <v>65640329</v>
      </c>
      <c r="I2921">
        <v>65640329</v>
      </c>
      <c r="O2921" s="174">
        <v>46143</v>
      </c>
      <c r="S2921" t="s">
        <v>3703</v>
      </c>
      <c r="T2921" s="216" t="s">
        <v>64</v>
      </c>
      <c r="U2921" s="217" t="s">
        <v>65</v>
      </c>
      <c r="V2921" t="e">
        <f>_xlfn.XLOOKUP(UTILIZADAS[[#This Row],[Contacto1]],Tabla2[phone_number_dialed],Tabla2[status_name],,0)</f>
        <v>#N/A</v>
      </c>
    </row>
    <row r="2922" spans="1:22">
      <c r="A2922" t="s">
        <v>4305</v>
      </c>
      <c r="B2922" s="213" t="s">
        <v>6081</v>
      </c>
      <c r="C2922" s="4">
        <v>369021040000</v>
      </c>
      <c r="D2922" s="213" t="s">
        <v>5857</v>
      </c>
      <c r="G2922" s="174">
        <v>46143</v>
      </c>
      <c r="H2922">
        <v>63593036</v>
      </c>
      <c r="I2922">
        <v>63593036</v>
      </c>
      <c r="O2922" s="174">
        <v>46143</v>
      </c>
      <c r="S2922" t="s">
        <v>5374</v>
      </c>
      <c r="T2922" s="214" t="s">
        <v>64</v>
      </c>
      <c r="U2922" s="217" t="s">
        <v>5858</v>
      </c>
      <c r="V2922" t="e">
        <f>_xlfn.XLOOKUP(UTILIZADAS[[#This Row],[Contacto1]],Tabla2[phone_number_dialed],Tabla2[status_name],,0)</f>
        <v>#N/A</v>
      </c>
    </row>
    <row r="2923" spans="1:22">
      <c r="A2923" t="s">
        <v>4305</v>
      </c>
      <c r="B2923" s="213" t="s">
        <v>2203</v>
      </c>
      <c r="C2923" s="4">
        <v>361021690000</v>
      </c>
      <c r="D2923" s="213" t="s">
        <v>5857</v>
      </c>
      <c r="G2923" s="174">
        <v>46143</v>
      </c>
      <c r="H2923">
        <v>60045640</v>
      </c>
      <c r="I2923">
        <v>60045640</v>
      </c>
      <c r="O2923" s="174">
        <v>46143</v>
      </c>
      <c r="S2923" t="s">
        <v>3704</v>
      </c>
      <c r="T2923" s="215" t="s">
        <v>64</v>
      </c>
      <c r="U2923" s="217" t="s">
        <v>65</v>
      </c>
      <c r="V2923" t="e">
        <f>_xlfn.XLOOKUP(UTILIZADAS[[#This Row],[Contacto1]],Tabla2[phone_number_dialed],Tabla2[status_name],,0)</f>
        <v>#N/A</v>
      </c>
    </row>
    <row r="2924" spans="1:22">
      <c r="A2924" t="s">
        <v>4305</v>
      </c>
      <c r="B2924" s="213" t="s">
        <v>2204</v>
      </c>
      <c r="C2924" s="4">
        <v>221788200000</v>
      </c>
      <c r="D2924" s="213" t="s">
        <v>5857</v>
      </c>
      <c r="G2924" s="174">
        <v>46143</v>
      </c>
      <c r="H2924">
        <v>67890543</v>
      </c>
      <c r="I2924">
        <v>67890543</v>
      </c>
      <c r="O2924" s="174">
        <v>46143</v>
      </c>
      <c r="S2924" t="s">
        <v>3705</v>
      </c>
      <c r="T2924" s="214" t="s">
        <v>64</v>
      </c>
      <c r="U2924" s="217" t="s">
        <v>65</v>
      </c>
      <c r="V2924" t="e">
        <f>_xlfn.XLOOKUP(UTILIZADAS[[#This Row],[Contacto1]],Tabla2[phone_number_dialed],Tabla2[status_name],,0)</f>
        <v>#N/A</v>
      </c>
    </row>
    <row r="2925" spans="1:22">
      <c r="A2925" t="s">
        <v>4305</v>
      </c>
      <c r="B2925" s="213" t="s">
        <v>4155</v>
      </c>
      <c r="C2925" s="4">
        <v>364017280000</v>
      </c>
      <c r="D2925" s="213" t="s">
        <v>5857</v>
      </c>
      <c r="G2925" s="174">
        <v>46143</v>
      </c>
      <c r="H2925">
        <v>61408492</v>
      </c>
      <c r="I2925">
        <v>61408492</v>
      </c>
      <c r="O2925" s="174">
        <v>46143</v>
      </c>
      <c r="S2925" t="s">
        <v>3707</v>
      </c>
      <c r="T2925" s="216" t="s">
        <v>84</v>
      </c>
      <c r="U2925" s="217" t="s">
        <v>65</v>
      </c>
      <c r="V2925" t="e">
        <f>_xlfn.XLOOKUP(UTILIZADAS[[#This Row],[Contacto1]],Tabla2[phone_number_dialed],Tabla2[status_name],,0)</f>
        <v>#N/A</v>
      </c>
    </row>
    <row r="2926" spans="1:22">
      <c r="A2926" t="s">
        <v>4305</v>
      </c>
      <c r="B2926" s="213" t="s">
        <v>5097</v>
      </c>
      <c r="C2926" s="4">
        <v>368018700000</v>
      </c>
      <c r="D2926" s="213" t="s">
        <v>5857</v>
      </c>
      <c r="G2926" s="174">
        <v>46143</v>
      </c>
      <c r="H2926">
        <v>67748938</v>
      </c>
      <c r="I2926">
        <v>67748938</v>
      </c>
      <c r="O2926" s="174">
        <v>46143</v>
      </c>
      <c r="S2926" t="s">
        <v>5098</v>
      </c>
      <c r="T2926" s="215" t="s">
        <v>84</v>
      </c>
      <c r="U2926" s="217" t="s">
        <v>5858</v>
      </c>
      <c r="V2926" t="e">
        <f>_xlfn.XLOOKUP(UTILIZADAS[[#This Row],[Contacto1]],Tabla2[phone_number_dialed],Tabla2[status_name],,0)</f>
        <v>#N/A</v>
      </c>
    </row>
    <row r="2927" spans="1:22">
      <c r="A2927" t="s">
        <v>4305</v>
      </c>
      <c r="B2927" s="213" t="s">
        <v>6082</v>
      </c>
      <c r="C2927" s="4">
        <v>361021220000</v>
      </c>
      <c r="D2927" s="213" t="s">
        <v>5857</v>
      </c>
      <c r="G2927" s="174">
        <v>46143</v>
      </c>
      <c r="H2927">
        <v>67432803</v>
      </c>
      <c r="I2927">
        <v>67432803</v>
      </c>
      <c r="O2927" s="174">
        <v>46143</v>
      </c>
      <c r="S2927" t="s">
        <v>5373</v>
      </c>
      <c r="T2927" s="214" t="s">
        <v>64</v>
      </c>
      <c r="U2927" s="217" t="s">
        <v>257</v>
      </c>
      <c r="V2927" t="e">
        <f>_xlfn.XLOOKUP(UTILIZADAS[[#This Row],[Contacto1]],Tabla2[phone_number_dialed],Tabla2[status_name],,0)</f>
        <v>#N/A</v>
      </c>
    </row>
    <row r="2928" spans="1:22">
      <c r="A2928" t="s">
        <v>4305</v>
      </c>
      <c r="B2928" s="213" t="s">
        <v>6083</v>
      </c>
      <c r="C2928" s="4">
        <v>369020240000</v>
      </c>
      <c r="D2928" s="213" t="s">
        <v>5857</v>
      </c>
      <c r="G2928" s="174">
        <v>46143</v>
      </c>
      <c r="H2928">
        <v>69177625</v>
      </c>
      <c r="I2928">
        <v>69177625</v>
      </c>
      <c r="O2928" s="174">
        <v>46143</v>
      </c>
      <c r="S2928" t="s">
        <v>6084</v>
      </c>
      <c r="T2928" s="215" t="s">
        <v>64</v>
      </c>
      <c r="U2928" s="217" t="s">
        <v>257</v>
      </c>
      <c r="V2928" t="e">
        <f>_xlfn.XLOOKUP(UTILIZADAS[[#This Row],[Contacto1]],Tabla2[phone_number_dialed],Tabla2[status_name],,0)</f>
        <v>#N/A</v>
      </c>
    </row>
    <row r="2929" spans="1:22">
      <c r="A2929" t="s">
        <v>4305</v>
      </c>
      <c r="B2929" s="213" t="s">
        <v>2206</v>
      </c>
      <c r="C2929" s="4">
        <v>366021820000</v>
      </c>
      <c r="D2929" s="213" t="s">
        <v>5857</v>
      </c>
      <c r="G2929" s="174">
        <v>46143</v>
      </c>
      <c r="H2929">
        <v>67288491</v>
      </c>
      <c r="I2929">
        <v>67288491</v>
      </c>
      <c r="O2929" s="174">
        <v>46143</v>
      </c>
      <c r="S2929" t="s">
        <v>3708</v>
      </c>
      <c r="T2929" s="214" t="s">
        <v>64</v>
      </c>
      <c r="U2929" s="217" t="s">
        <v>65</v>
      </c>
      <c r="V2929" t="e">
        <f>_xlfn.XLOOKUP(UTILIZADAS[[#This Row],[Contacto1]],Tabla2[phone_number_dialed],Tabla2[status_name],,0)</f>
        <v>#N/A</v>
      </c>
    </row>
    <row r="2930" spans="1:22">
      <c r="A2930" t="s">
        <v>4305</v>
      </c>
      <c r="B2930" s="213" t="s">
        <v>2207</v>
      </c>
      <c r="C2930" s="4">
        <v>367021200000</v>
      </c>
      <c r="D2930" s="213" t="s">
        <v>5857</v>
      </c>
      <c r="G2930" s="174">
        <v>46143</v>
      </c>
      <c r="H2930">
        <v>68313374</v>
      </c>
      <c r="I2930">
        <v>68313374</v>
      </c>
      <c r="O2930" s="174">
        <v>46143</v>
      </c>
      <c r="S2930" t="s">
        <v>3709</v>
      </c>
      <c r="T2930" s="215" t="s">
        <v>64</v>
      </c>
      <c r="U2930" s="217" t="s">
        <v>65</v>
      </c>
      <c r="V2930" t="e">
        <f>_xlfn.XLOOKUP(UTILIZADAS[[#This Row],[Contacto1]],Tabla2[phone_number_dialed],Tabla2[status_name],,0)</f>
        <v>#N/A</v>
      </c>
    </row>
    <row r="2931" spans="1:22">
      <c r="A2931" t="s">
        <v>4305</v>
      </c>
      <c r="B2931" s="213" t="s">
        <v>4156</v>
      </c>
      <c r="C2931" s="4">
        <v>369022570000</v>
      </c>
      <c r="D2931" s="213" t="s">
        <v>5857</v>
      </c>
      <c r="G2931" s="174">
        <v>46143</v>
      </c>
      <c r="H2931">
        <v>67314803</v>
      </c>
      <c r="I2931">
        <v>67314803</v>
      </c>
      <c r="O2931" s="174">
        <v>46143</v>
      </c>
      <c r="S2931" t="s">
        <v>3710</v>
      </c>
      <c r="T2931" s="214" t="s">
        <v>64</v>
      </c>
      <c r="U2931" s="217" t="s">
        <v>5858</v>
      </c>
      <c r="V2931" t="e">
        <f>_xlfn.XLOOKUP(UTILIZADAS[[#This Row],[Contacto1]],Tabla2[phone_number_dialed],Tabla2[status_name],,0)</f>
        <v>#N/A</v>
      </c>
    </row>
    <row r="2932" spans="1:22">
      <c r="A2932" t="s">
        <v>4305</v>
      </c>
      <c r="B2932" s="213" t="s">
        <v>6085</v>
      </c>
      <c r="C2932" s="4">
        <v>364022130000</v>
      </c>
      <c r="D2932" s="213" t="s">
        <v>5857</v>
      </c>
      <c r="G2932" s="174">
        <v>46143</v>
      </c>
      <c r="H2932">
        <v>67971471</v>
      </c>
      <c r="I2932">
        <v>67971471</v>
      </c>
      <c r="O2932" s="174">
        <v>46143</v>
      </c>
      <c r="S2932" t="s">
        <v>6086</v>
      </c>
      <c r="T2932" s="216" t="s">
        <v>64</v>
      </c>
      <c r="U2932" s="217" t="s">
        <v>5858</v>
      </c>
      <c r="V2932" t="e">
        <f>_xlfn.XLOOKUP(UTILIZADAS[[#This Row],[Contacto1]],Tabla2[phone_number_dialed],Tabla2[status_name],,0)</f>
        <v>#N/A</v>
      </c>
    </row>
    <row r="2933" spans="1:22">
      <c r="A2933" t="s">
        <v>4305</v>
      </c>
      <c r="B2933" s="213" t="s">
        <v>6087</v>
      </c>
      <c r="C2933" s="4">
        <v>368023430000</v>
      </c>
      <c r="D2933" s="213" t="s">
        <v>5857</v>
      </c>
      <c r="G2933" s="174">
        <v>46143</v>
      </c>
      <c r="H2933">
        <v>61000685</v>
      </c>
      <c r="I2933">
        <v>61000685</v>
      </c>
      <c r="O2933" s="174">
        <v>46143</v>
      </c>
      <c r="S2933" t="s">
        <v>5372</v>
      </c>
      <c r="T2933" s="215" t="s">
        <v>64</v>
      </c>
      <c r="U2933" s="217" t="s">
        <v>5858</v>
      </c>
      <c r="V2933" t="e">
        <f>_xlfn.XLOOKUP(UTILIZADAS[[#This Row],[Contacto1]],Tabla2[phone_number_dialed],Tabla2[status_name],,0)</f>
        <v>#N/A</v>
      </c>
    </row>
    <row r="2934" spans="1:22">
      <c r="A2934" t="s">
        <v>4305</v>
      </c>
      <c r="B2934" s="213" t="s">
        <v>6088</v>
      </c>
      <c r="C2934" s="4">
        <v>367024300000</v>
      </c>
      <c r="D2934" s="213" t="s">
        <v>5857</v>
      </c>
      <c r="G2934" s="174">
        <v>46143</v>
      </c>
      <c r="H2934">
        <v>67313552</v>
      </c>
      <c r="I2934">
        <v>67313552</v>
      </c>
      <c r="O2934" s="174">
        <v>46143</v>
      </c>
      <c r="S2934" t="s">
        <v>6089</v>
      </c>
      <c r="T2934" s="214" t="s">
        <v>64</v>
      </c>
      <c r="U2934" s="217" t="s">
        <v>257</v>
      </c>
      <c r="V2934" t="e">
        <f>_xlfn.XLOOKUP(UTILIZADAS[[#This Row],[Contacto1]],Tabla2[phone_number_dialed],Tabla2[status_name],,0)</f>
        <v>#N/A</v>
      </c>
    </row>
    <row r="2935" spans="1:22">
      <c r="A2935" t="s">
        <v>4305</v>
      </c>
      <c r="B2935" s="213" t="s">
        <v>4157</v>
      </c>
      <c r="C2935" s="4">
        <v>361024760000</v>
      </c>
      <c r="D2935" s="213" t="s">
        <v>5857</v>
      </c>
      <c r="G2935" s="174">
        <v>46143</v>
      </c>
      <c r="H2935">
        <v>65077219</v>
      </c>
      <c r="I2935">
        <v>65077219</v>
      </c>
      <c r="O2935" s="174">
        <v>46143</v>
      </c>
      <c r="S2935" t="s">
        <v>3711</v>
      </c>
      <c r="T2935" s="215" t="s">
        <v>64</v>
      </c>
      <c r="U2935" s="217" t="s">
        <v>5858</v>
      </c>
      <c r="V2935" t="e">
        <f>_xlfn.XLOOKUP(UTILIZADAS[[#This Row],[Contacto1]],Tabla2[phone_number_dialed],Tabla2[status_name],,0)</f>
        <v>#N/A</v>
      </c>
    </row>
    <row r="2936" spans="1:22">
      <c r="A2936" t="s">
        <v>4305</v>
      </c>
      <c r="B2936" s="213" t="s">
        <v>2208</v>
      </c>
      <c r="C2936" s="4">
        <v>366024530000</v>
      </c>
      <c r="D2936" s="213" t="s">
        <v>5857</v>
      </c>
      <c r="G2936" s="174">
        <v>46143</v>
      </c>
      <c r="H2936">
        <v>67964003</v>
      </c>
      <c r="I2936">
        <v>67964003</v>
      </c>
      <c r="O2936" s="174">
        <v>46143</v>
      </c>
      <c r="S2936" t="s">
        <v>3712</v>
      </c>
      <c r="T2936" s="214" t="s">
        <v>64</v>
      </c>
      <c r="U2936" s="217" t="s">
        <v>65</v>
      </c>
      <c r="V2936" t="e">
        <f>_xlfn.XLOOKUP(UTILIZADAS[[#This Row],[Contacto1]],Tabla2[phone_number_dialed],Tabla2[status_name],,0)</f>
        <v>#N/A</v>
      </c>
    </row>
    <row r="2937" spans="1:22">
      <c r="A2937" t="s">
        <v>4305</v>
      </c>
      <c r="B2937" s="213" t="s">
        <v>6090</v>
      </c>
      <c r="C2937" s="4">
        <v>364023730000</v>
      </c>
      <c r="D2937" s="213" t="s">
        <v>5857</v>
      </c>
      <c r="G2937" s="174">
        <v>46143</v>
      </c>
      <c r="H2937">
        <v>68824497</v>
      </c>
      <c r="I2937">
        <v>68824497</v>
      </c>
      <c r="O2937" s="174">
        <v>46143</v>
      </c>
      <c r="S2937" t="s">
        <v>5371</v>
      </c>
      <c r="T2937" s="216" t="s">
        <v>64</v>
      </c>
      <c r="U2937" s="217" t="s">
        <v>5858</v>
      </c>
      <c r="V2937" t="e">
        <f>_xlfn.XLOOKUP(UTILIZADAS[[#This Row],[Contacto1]],Tabla2[phone_number_dialed],Tabla2[status_name],,0)</f>
        <v>#N/A</v>
      </c>
    </row>
    <row r="2938" spans="1:22">
      <c r="A2938" t="s">
        <v>4305</v>
      </c>
      <c r="B2938" s="213" t="s">
        <v>6091</v>
      </c>
      <c r="C2938" s="4">
        <v>367022650000</v>
      </c>
      <c r="D2938" s="213" t="s">
        <v>5857</v>
      </c>
      <c r="G2938" s="174">
        <v>46143</v>
      </c>
      <c r="H2938">
        <v>64061605</v>
      </c>
      <c r="I2938">
        <v>64061605</v>
      </c>
      <c r="O2938" s="174">
        <v>46143</v>
      </c>
      <c r="S2938" t="s">
        <v>6092</v>
      </c>
      <c r="T2938" s="216" t="s">
        <v>64</v>
      </c>
      <c r="U2938" s="217" t="s">
        <v>257</v>
      </c>
      <c r="V2938" t="e">
        <f>_xlfn.XLOOKUP(UTILIZADAS[[#This Row],[Contacto1]],Tabla2[phone_number_dialed],Tabla2[status_name],,0)</f>
        <v>#N/A</v>
      </c>
    </row>
    <row r="2939" spans="1:22">
      <c r="A2939" t="s">
        <v>4305</v>
      </c>
      <c r="B2939" s="213" t="s">
        <v>4158</v>
      </c>
      <c r="C2939" s="4">
        <v>367024920000</v>
      </c>
      <c r="D2939" s="213" t="s">
        <v>5857</v>
      </c>
      <c r="G2939" s="174">
        <v>46143</v>
      </c>
      <c r="H2939">
        <v>65077219</v>
      </c>
      <c r="I2939">
        <v>65077219</v>
      </c>
      <c r="O2939" s="174">
        <v>46143</v>
      </c>
      <c r="S2939" t="s">
        <v>3715</v>
      </c>
      <c r="T2939" s="215" t="s">
        <v>64</v>
      </c>
      <c r="U2939" s="217" t="s">
        <v>5858</v>
      </c>
      <c r="V2939" t="e">
        <f>_xlfn.XLOOKUP(UTILIZADAS[[#This Row],[Contacto1]],Tabla2[phone_number_dialed],Tabla2[status_name],,0)</f>
        <v>#N/A</v>
      </c>
    </row>
    <row r="2940" spans="1:22">
      <c r="A2940" t="s">
        <v>4305</v>
      </c>
      <c r="B2940" s="213" t="s">
        <v>6093</v>
      </c>
      <c r="C2940" s="4">
        <v>365023490000</v>
      </c>
      <c r="D2940" s="213" t="s">
        <v>5857</v>
      </c>
      <c r="G2940" s="174">
        <v>46143</v>
      </c>
      <c r="H2940">
        <v>65556178</v>
      </c>
      <c r="I2940">
        <v>65556178</v>
      </c>
      <c r="O2940" s="174">
        <v>46143</v>
      </c>
      <c r="S2940" t="s">
        <v>5370</v>
      </c>
      <c r="T2940" s="216" t="s">
        <v>64</v>
      </c>
      <c r="U2940" s="217" t="s">
        <v>257</v>
      </c>
      <c r="V2940" t="e">
        <f>_xlfn.XLOOKUP(UTILIZADAS[[#This Row],[Contacto1]],Tabla2[phone_number_dialed],Tabla2[status_name],,0)</f>
        <v>#N/A</v>
      </c>
    </row>
    <row r="2941" spans="1:22">
      <c r="A2941" t="s">
        <v>4305</v>
      </c>
      <c r="B2941" s="213" t="s">
        <v>6094</v>
      </c>
      <c r="C2941" s="4">
        <v>361011900000</v>
      </c>
      <c r="D2941" s="213" t="s">
        <v>5857</v>
      </c>
      <c r="G2941" s="174">
        <v>46143</v>
      </c>
      <c r="H2941">
        <v>67467158</v>
      </c>
      <c r="I2941">
        <v>67467158</v>
      </c>
      <c r="O2941" s="174">
        <v>46143</v>
      </c>
      <c r="S2941" t="s">
        <v>5369</v>
      </c>
      <c r="T2941" s="214" t="s">
        <v>64</v>
      </c>
      <c r="U2941" s="217" t="s">
        <v>257</v>
      </c>
      <c r="V2941" t="e">
        <f>_xlfn.XLOOKUP(UTILIZADAS[[#This Row],[Contacto1]],Tabla2[phone_number_dialed],Tabla2[status_name],,0)</f>
        <v>#N/A</v>
      </c>
    </row>
    <row r="2942" spans="1:22">
      <c r="A2942" t="s">
        <v>4305</v>
      </c>
      <c r="B2942" s="213" t="s">
        <v>2212</v>
      </c>
      <c r="C2942" s="4">
        <v>369021720000</v>
      </c>
      <c r="D2942" s="213" t="s">
        <v>5857</v>
      </c>
      <c r="G2942" s="174">
        <v>46143</v>
      </c>
      <c r="H2942">
        <v>68532816</v>
      </c>
      <c r="I2942">
        <v>68532816</v>
      </c>
      <c r="O2942" s="174">
        <v>46143</v>
      </c>
      <c r="S2942" t="s">
        <v>3717</v>
      </c>
      <c r="T2942" s="215" t="s">
        <v>64</v>
      </c>
      <c r="U2942" s="217" t="s">
        <v>65</v>
      </c>
      <c r="V2942" t="e">
        <f>_xlfn.XLOOKUP(UTILIZADAS[[#This Row],[Contacto1]],Tabla2[phone_number_dialed],Tabla2[status_name],,0)</f>
        <v>#N/A</v>
      </c>
    </row>
    <row r="2943" spans="1:22">
      <c r="A2943" t="s">
        <v>4305</v>
      </c>
      <c r="B2943" s="213" t="s">
        <v>5321</v>
      </c>
      <c r="C2943" s="4">
        <v>361023570000</v>
      </c>
      <c r="D2943" s="213" t="s">
        <v>5857</v>
      </c>
      <c r="G2943" s="174">
        <v>46143</v>
      </c>
      <c r="H2943">
        <v>69601798</v>
      </c>
      <c r="I2943">
        <v>69601798</v>
      </c>
      <c r="O2943" s="174">
        <v>46143</v>
      </c>
      <c r="S2943" t="s">
        <v>5322</v>
      </c>
      <c r="T2943" s="214" t="s">
        <v>64</v>
      </c>
      <c r="U2943" s="217" t="s">
        <v>5858</v>
      </c>
      <c r="V2943" t="e">
        <f>_xlfn.XLOOKUP(UTILIZADAS[[#This Row],[Contacto1]],Tabla2[phone_number_dialed],Tabla2[status_name],,0)</f>
        <v>#N/A</v>
      </c>
    </row>
    <row r="2944" spans="1:22">
      <c r="A2944" t="s">
        <v>4305</v>
      </c>
      <c r="B2944" s="213" t="s">
        <v>6095</v>
      </c>
      <c r="C2944" s="4">
        <v>217001810000</v>
      </c>
      <c r="D2944" s="213" t="s">
        <v>5857</v>
      </c>
      <c r="G2944" s="174">
        <v>46143</v>
      </c>
      <c r="H2944">
        <v>69043926</v>
      </c>
      <c r="I2944">
        <v>69043926</v>
      </c>
      <c r="O2944" s="174">
        <v>46143</v>
      </c>
      <c r="S2944" t="s">
        <v>6096</v>
      </c>
      <c r="T2944" s="215" t="s">
        <v>64</v>
      </c>
      <c r="U2944" s="217" t="s">
        <v>5858</v>
      </c>
      <c r="V2944" t="e">
        <f>_xlfn.XLOOKUP(UTILIZADAS[[#This Row],[Contacto1]],Tabla2[phone_number_dialed],Tabla2[status_name],,0)</f>
        <v>#N/A</v>
      </c>
    </row>
    <row r="2945" spans="1:22">
      <c r="A2945" t="s">
        <v>4305</v>
      </c>
      <c r="B2945" s="213" t="s">
        <v>2215</v>
      </c>
      <c r="C2945" s="4">
        <v>361021270000</v>
      </c>
      <c r="D2945" s="213" t="s">
        <v>5857</v>
      </c>
      <c r="G2945" s="174">
        <v>46143</v>
      </c>
      <c r="H2945">
        <v>63730149</v>
      </c>
      <c r="I2945">
        <v>63730149</v>
      </c>
      <c r="O2945" s="174">
        <v>46143</v>
      </c>
      <c r="S2945" t="s">
        <v>3722</v>
      </c>
      <c r="T2945" s="214" t="s">
        <v>64</v>
      </c>
      <c r="U2945" s="217" t="s">
        <v>65</v>
      </c>
      <c r="V2945" t="e">
        <f>_xlfn.XLOOKUP(UTILIZADAS[[#This Row],[Contacto1]],Tabla2[phone_number_dialed],Tabla2[status_name],,0)</f>
        <v>#N/A</v>
      </c>
    </row>
    <row r="2946" spans="1:22">
      <c r="A2946" t="s">
        <v>4305</v>
      </c>
      <c r="B2946" s="213" t="s">
        <v>2216</v>
      </c>
      <c r="C2946" s="4">
        <v>367022970000</v>
      </c>
      <c r="D2946" s="213" t="s">
        <v>5857</v>
      </c>
      <c r="G2946" s="174">
        <v>46143</v>
      </c>
      <c r="H2946">
        <v>68009374</v>
      </c>
      <c r="I2946">
        <v>68009374</v>
      </c>
      <c r="O2946" s="174">
        <v>46143</v>
      </c>
      <c r="S2946" t="s">
        <v>3723</v>
      </c>
      <c r="T2946" s="215" t="s">
        <v>64</v>
      </c>
      <c r="U2946" s="217" t="s">
        <v>65</v>
      </c>
      <c r="V2946" t="e">
        <f>_xlfn.XLOOKUP(UTILIZADAS[[#This Row],[Contacto1]],Tabla2[phone_number_dialed],Tabla2[status_name],,0)</f>
        <v>#N/A</v>
      </c>
    </row>
    <row r="2947" spans="1:22">
      <c r="A2947" t="s">
        <v>4305</v>
      </c>
      <c r="B2947" s="213" t="s">
        <v>2217</v>
      </c>
      <c r="C2947" s="4">
        <v>367023580000</v>
      </c>
      <c r="D2947" s="213" t="s">
        <v>5857</v>
      </c>
      <c r="G2947" s="174">
        <v>46143</v>
      </c>
      <c r="H2947">
        <v>62905565</v>
      </c>
      <c r="I2947">
        <v>62905565</v>
      </c>
      <c r="O2947" s="174">
        <v>46143</v>
      </c>
      <c r="S2947" t="s">
        <v>3724</v>
      </c>
      <c r="T2947" s="214" t="s">
        <v>64</v>
      </c>
      <c r="U2947" s="217" t="s">
        <v>65</v>
      </c>
      <c r="V2947" t="e">
        <f>_xlfn.XLOOKUP(UTILIZADAS[[#This Row],[Contacto1]],Tabla2[phone_number_dialed],Tabla2[status_name],,0)</f>
        <v>#N/A</v>
      </c>
    </row>
    <row r="2948" spans="1:22">
      <c r="A2948" t="s">
        <v>4305</v>
      </c>
      <c r="B2948" s="213" t="s">
        <v>4161</v>
      </c>
      <c r="C2948" s="4">
        <v>368023560000</v>
      </c>
      <c r="D2948" s="213" t="s">
        <v>5857</v>
      </c>
      <c r="G2948" s="174">
        <v>46143</v>
      </c>
      <c r="H2948">
        <v>69618493</v>
      </c>
      <c r="I2948">
        <v>69618493</v>
      </c>
      <c r="O2948" s="174">
        <v>46143</v>
      </c>
      <c r="S2948" t="s">
        <v>3725</v>
      </c>
      <c r="T2948" s="215" t="s">
        <v>64</v>
      </c>
      <c r="U2948" s="217" t="s">
        <v>65</v>
      </c>
      <c r="V2948" t="e">
        <f>_xlfn.XLOOKUP(UTILIZADAS[[#This Row],[Contacto1]],Tabla2[phone_number_dialed],Tabla2[status_name],,0)</f>
        <v>#N/A</v>
      </c>
    </row>
    <row r="2949" spans="1:22">
      <c r="A2949" t="s">
        <v>4305</v>
      </c>
      <c r="B2949" s="213" t="s">
        <v>4162</v>
      </c>
      <c r="C2949" s="4">
        <v>361023160000</v>
      </c>
      <c r="D2949" s="213" t="s">
        <v>5857</v>
      </c>
      <c r="G2949" s="174">
        <v>46143</v>
      </c>
      <c r="H2949">
        <v>63540344</v>
      </c>
      <c r="I2949">
        <v>63540344</v>
      </c>
      <c r="O2949" s="174">
        <v>46143</v>
      </c>
      <c r="S2949" t="s">
        <v>3726</v>
      </c>
      <c r="T2949" s="214" t="s">
        <v>84</v>
      </c>
      <c r="U2949" s="217" t="s">
        <v>65</v>
      </c>
      <c r="V2949" t="e">
        <f>_xlfn.XLOOKUP(UTILIZADAS[[#This Row],[Contacto1]],Tabla2[phone_number_dialed],Tabla2[status_name],,0)</f>
        <v>#N/A</v>
      </c>
    </row>
    <row r="2950" spans="1:22">
      <c r="A2950" t="s">
        <v>4305</v>
      </c>
      <c r="B2950" s="213" t="s">
        <v>2218</v>
      </c>
      <c r="C2950" s="4">
        <v>365023060000</v>
      </c>
      <c r="D2950" s="213" t="s">
        <v>5857</v>
      </c>
      <c r="G2950" s="174">
        <v>46143</v>
      </c>
      <c r="H2950">
        <v>62352225</v>
      </c>
      <c r="I2950">
        <v>62352225</v>
      </c>
      <c r="O2950" s="174">
        <v>46143</v>
      </c>
      <c r="S2950" t="s">
        <v>3727</v>
      </c>
      <c r="T2950" s="215" t="s">
        <v>64</v>
      </c>
      <c r="U2950" s="217" t="s">
        <v>65</v>
      </c>
      <c r="V2950" t="e">
        <f>_xlfn.XLOOKUP(UTILIZADAS[[#This Row],[Contacto1]],Tabla2[phone_number_dialed],Tabla2[status_name],,0)</f>
        <v>#N/A</v>
      </c>
    </row>
    <row r="2951" spans="1:22">
      <c r="A2951" t="s">
        <v>4305</v>
      </c>
      <c r="B2951" s="213" t="s">
        <v>6097</v>
      </c>
      <c r="C2951" s="4">
        <v>367022470000</v>
      </c>
      <c r="D2951" s="213" t="s">
        <v>5857</v>
      </c>
      <c r="G2951" s="174">
        <v>46143</v>
      </c>
      <c r="H2951">
        <v>63497347</v>
      </c>
      <c r="I2951">
        <v>63497347</v>
      </c>
      <c r="O2951" s="174">
        <v>46143</v>
      </c>
      <c r="S2951" t="s">
        <v>6098</v>
      </c>
      <c r="T2951" s="216" t="s">
        <v>64</v>
      </c>
      <c r="U2951" s="217" t="s">
        <v>5858</v>
      </c>
      <c r="V2951" t="e">
        <f>_xlfn.XLOOKUP(UTILIZADAS[[#This Row],[Contacto1]],Tabla2[phone_number_dialed],Tabla2[status_name],,0)</f>
        <v>#N/A</v>
      </c>
    </row>
    <row r="2952" spans="1:22">
      <c r="A2952" t="s">
        <v>4305</v>
      </c>
      <c r="B2952" s="213" t="s">
        <v>4893</v>
      </c>
      <c r="C2952" s="4">
        <v>369019030000</v>
      </c>
      <c r="D2952" s="213" t="s">
        <v>5857</v>
      </c>
      <c r="G2952" s="174">
        <v>46143</v>
      </c>
      <c r="H2952">
        <v>66469658</v>
      </c>
      <c r="I2952">
        <v>66469658</v>
      </c>
      <c r="O2952" s="174">
        <v>46143</v>
      </c>
      <c r="S2952" t="s">
        <v>4894</v>
      </c>
      <c r="T2952" s="216" t="s">
        <v>64</v>
      </c>
      <c r="U2952" s="217" t="s">
        <v>5858</v>
      </c>
      <c r="V2952" t="e">
        <f>_xlfn.XLOOKUP(UTILIZADAS[[#This Row],[Contacto1]],Tabla2[phone_number_dialed],Tabla2[status_name],,0)</f>
        <v>#N/A</v>
      </c>
    </row>
    <row r="2953" spans="1:22">
      <c r="A2953" t="s">
        <v>4305</v>
      </c>
      <c r="B2953" s="213" t="s">
        <v>5617</v>
      </c>
      <c r="C2953" s="4">
        <v>363023830000</v>
      </c>
      <c r="D2953" s="213" t="s">
        <v>5857</v>
      </c>
      <c r="G2953" s="174">
        <v>46143</v>
      </c>
      <c r="H2953">
        <v>69894739</v>
      </c>
      <c r="I2953">
        <v>69894739</v>
      </c>
      <c r="O2953" s="174">
        <v>46143</v>
      </c>
      <c r="S2953" t="s">
        <v>5618</v>
      </c>
      <c r="T2953" s="214" t="s">
        <v>72</v>
      </c>
      <c r="U2953" s="217" t="s">
        <v>5858</v>
      </c>
      <c r="V2953" t="e">
        <f>_xlfn.XLOOKUP(UTILIZADAS[[#This Row],[Contacto1]],Tabla2[phone_number_dialed],Tabla2[status_name],,0)</f>
        <v>#N/A</v>
      </c>
    </row>
    <row r="2954" spans="1:22">
      <c r="A2954" t="s">
        <v>4305</v>
      </c>
      <c r="B2954" s="213" t="s">
        <v>6099</v>
      </c>
      <c r="C2954" s="4">
        <v>272063460000</v>
      </c>
      <c r="D2954" s="213" t="s">
        <v>5857</v>
      </c>
      <c r="G2954" s="174">
        <v>46143</v>
      </c>
      <c r="H2954">
        <v>62294843</v>
      </c>
      <c r="I2954">
        <v>62294843</v>
      </c>
      <c r="O2954" s="174">
        <v>46143</v>
      </c>
      <c r="S2954" t="s">
        <v>5368</v>
      </c>
      <c r="T2954" s="215" t="s">
        <v>64</v>
      </c>
      <c r="U2954" s="217" t="s">
        <v>5858</v>
      </c>
      <c r="V2954" t="e">
        <f>_xlfn.XLOOKUP(UTILIZADAS[[#This Row],[Contacto1]],Tabla2[phone_number_dialed],Tabla2[status_name],,0)</f>
        <v>#N/A</v>
      </c>
    </row>
    <row r="2955" spans="1:22">
      <c r="A2955" t="s">
        <v>4305</v>
      </c>
      <c r="B2955" s="213" t="s">
        <v>4163</v>
      </c>
      <c r="C2955" s="4">
        <v>365022420000</v>
      </c>
      <c r="D2955" s="213" t="s">
        <v>5857</v>
      </c>
      <c r="G2955" s="174">
        <v>46143</v>
      </c>
      <c r="H2955">
        <v>64377330</v>
      </c>
      <c r="I2955">
        <v>64377330</v>
      </c>
      <c r="O2955" s="174">
        <v>46143</v>
      </c>
      <c r="S2955" t="s">
        <v>3728</v>
      </c>
      <c r="T2955" s="214" t="s">
        <v>64</v>
      </c>
      <c r="U2955" s="217" t="s">
        <v>5858</v>
      </c>
      <c r="V2955" t="e">
        <f>_xlfn.XLOOKUP(UTILIZADAS[[#This Row],[Contacto1]],Tabla2[phone_number_dialed],Tabla2[status_name],,0)</f>
        <v>#N/A</v>
      </c>
    </row>
    <row r="2956" spans="1:22">
      <c r="A2956" t="s">
        <v>4305</v>
      </c>
      <c r="B2956" s="213" t="s">
        <v>6100</v>
      </c>
      <c r="C2956" s="4">
        <v>369022790000</v>
      </c>
      <c r="D2956" s="213" t="s">
        <v>5857</v>
      </c>
      <c r="G2956" s="174">
        <v>46143</v>
      </c>
      <c r="H2956">
        <v>62301037</v>
      </c>
      <c r="I2956">
        <v>62301037</v>
      </c>
      <c r="O2956" s="174">
        <v>46143</v>
      </c>
      <c r="S2956" t="s">
        <v>6101</v>
      </c>
      <c r="T2956" s="215" t="s">
        <v>64</v>
      </c>
      <c r="U2956" s="217" t="s">
        <v>257</v>
      </c>
      <c r="V2956" t="e">
        <f>_xlfn.XLOOKUP(UTILIZADAS[[#This Row],[Contacto1]],Tabla2[phone_number_dialed],Tabla2[status_name],,0)</f>
        <v>#N/A</v>
      </c>
    </row>
    <row r="2957" spans="1:22">
      <c r="A2957" t="s">
        <v>4305</v>
      </c>
      <c r="B2957" s="213" t="s">
        <v>4164</v>
      </c>
      <c r="C2957" s="4">
        <v>365022860000</v>
      </c>
      <c r="D2957" s="213" t="s">
        <v>5857</v>
      </c>
      <c r="G2957" s="174">
        <v>46143</v>
      </c>
      <c r="H2957">
        <v>65402731</v>
      </c>
      <c r="I2957">
        <v>65402731</v>
      </c>
      <c r="O2957" s="174">
        <v>46143</v>
      </c>
      <c r="S2957" t="s">
        <v>3729</v>
      </c>
      <c r="T2957" s="214" t="s">
        <v>64</v>
      </c>
      <c r="U2957" s="217" t="s">
        <v>65</v>
      </c>
      <c r="V2957" t="e">
        <f>_xlfn.XLOOKUP(UTILIZADAS[[#This Row],[Contacto1]],Tabla2[phone_number_dialed],Tabla2[status_name],,0)</f>
        <v>#N/A</v>
      </c>
    </row>
    <row r="2958" spans="1:22">
      <c r="A2958" t="s">
        <v>4305</v>
      </c>
      <c r="B2958" s="213" t="s">
        <v>4492</v>
      </c>
      <c r="C2958" s="4">
        <v>366022910000</v>
      </c>
      <c r="D2958" s="213" t="s">
        <v>5857</v>
      </c>
      <c r="G2958" s="174">
        <v>46143</v>
      </c>
      <c r="H2958">
        <v>63026745</v>
      </c>
      <c r="I2958">
        <v>63026745</v>
      </c>
      <c r="O2958" s="174">
        <v>46143</v>
      </c>
      <c r="S2958" t="s">
        <v>4493</v>
      </c>
      <c r="T2958" s="216" t="s">
        <v>64</v>
      </c>
      <c r="U2958" s="217" t="s">
        <v>5858</v>
      </c>
      <c r="V2958" t="e">
        <f>_xlfn.XLOOKUP(UTILIZADAS[[#This Row],[Contacto1]],Tabla2[phone_number_dialed],Tabla2[status_name],,0)</f>
        <v>#N/A</v>
      </c>
    </row>
    <row r="2959" spans="1:22">
      <c r="A2959" t="s">
        <v>4305</v>
      </c>
      <c r="B2959" s="213" t="s">
        <v>6102</v>
      </c>
      <c r="C2959" s="4">
        <v>366024500000</v>
      </c>
      <c r="D2959" s="213" t="s">
        <v>5857</v>
      </c>
      <c r="G2959" s="174">
        <v>46143</v>
      </c>
      <c r="H2959">
        <v>67397201</v>
      </c>
      <c r="I2959">
        <v>67397201</v>
      </c>
      <c r="O2959" s="174">
        <v>46143</v>
      </c>
      <c r="S2959" t="s">
        <v>6103</v>
      </c>
      <c r="T2959" s="215" t="s">
        <v>64</v>
      </c>
      <c r="U2959" s="217" t="s">
        <v>257</v>
      </c>
      <c r="V2959" t="e">
        <f>_xlfn.XLOOKUP(UTILIZADAS[[#This Row],[Contacto1]],Tabla2[phone_number_dialed],Tabla2[status_name],,0)</f>
        <v>#N/A</v>
      </c>
    </row>
    <row r="2960" spans="1:22">
      <c r="A2960" t="s">
        <v>4305</v>
      </c>
      <c r="B2960" s="213" t="s">
        <v>6104</v>
      </c>
      <c r="C2960" s="4">
        <v>363026120000</v>
      </c>
      <c r="D2960" s="213" t="s">
        <v>5857</v>
      </c>
      <c r="G2960" s="174">
        <v>46143</v>
      </c>
      <c r="H2960">
        <v>66293335</v>
      </c>
      <c r="I2960">
        <v>66293335</v>
      </c>
      <c r="O2960" s="174">
        <v>46143</v>
      </c>
      <c r="S2960" t="s">
        <v>5367</v>
      </c>
      <c r="T2960" s="214" t="s">
        <v>64</v>
      </c>
      <c r="U2960" s="217" t="s">
        <v>5858</v>
      </c>
      <c r="V2960" t="e">
        <f>_xlfn.XLOOKUP(UTILIZADAS[[#This Row],[Contacto1]],Tabla2[phone_number_dialed],Tabla2[status_name],,0)</f>
        <v>#N/A</v>
      </c>
    </row>
    <row r="2961" spans="1:22">
      <c r="A2961" t="s">
        <v>4305</v>
      </c>
      <c r="B2961" s="213" t="s">
        <v>4165</v>
      </c>
      <c r="C2961" s="4">
        <v>367025630000</v>
      </c>
      <c r="D2961" s="213" t="s">
        <v>5857</v>
      </c>
      <c r="G2961" s="174">
        <v>46143</v>
      </c>
      <c r="H2961">
        <v>66580217</v>
      </c>
      <c r="I2961">
        <v>66580217</v>
      </c>
      <c r="O2961" s="174">
        <v>46143</v>
      </c>
      <c r="S2961" t="s">
        <v>3730</v>
      </c>
      <c r="T2961" s="216" t="s">
        <v>64</v>
      </c>
      <c r="U2961" s="217" t="s">
        <v>65</v>
      </c>
      <c r="V2961" t="e">
        <f>_xlfn.XLOOKUP(UTILIZADAS[[#This Row],[Contacto1]],Tabla2[phone_number_dialed],Tabla2[status_name],,0)</f>
        <v>#N/A</v>
      </c>
    </row>
    <row r="2962" spans="1:22">
      <c r="A2962" t="s">
        <v>4305</v>
      </c>
      <c r="B2962" s="213" t="s">
        <v>2219</v>
      </c>
      <c r="C2962" s="4">
        <v>362025790000</v>
      </c>
      <c r="D2962" s="213" t="s">
        <v>5857</v>
      </c>
      <c r="G2962" s="174">
        <v>46143</v>
      </c>
      <c r="H2962">
        <v>65081748</v>
      </c>
      <c r="I2962">
        <v>65081748</v>
      </c>
      <c r="O2962" s="174">
        <v>46143</v>
      </c>
      <c r="S2962">
        <v>180703524</v>
      </c>
      <c r="T2962" s="215" t="s">
        <v>64</v>
      </c>
      <c r="U2962" s="217" t="s">
        <v>65</v>
      </c>
      <c r="V2962" t="e">
        <f>_xlfn.XLOOKUP(UTILIZADAS[[#This Row],[Contacto1]],Tabla2[phone_number_dialed],Tabla2[status_name],,0)</f>
        <v>#N/A</v>
      </c>
    </row>
    <row r="2963" spans="1:22">
      <c r="A2963" t="s">
        <v>4305</v>
      </c>
      <c r="B2963" s="213" t="s">
        <v>2221</v>
      </c>
      <c r="C2963" s="4">
        <v>362024860000</v>
      </c>
      <c r="D2963" s="213" t="s">
        <v>5857</v>
      </c>
      <c r="G2963" s="174">
        <v>46143</v>
      </c>
      <c r="H2963">
        <v>67890543</v>
      </c>
      <c r="I2963">
        <v>67890543</v>
      </c>
      <c r="O2963" s="174">
        <v>46143</v>
      </c>
      <c r="S2963" t="s">
        <v>3733</v>
      </c>
      <c r="T2963" s="214" t="s">
        <v>64</v>
      </c>
      <c r="U2963" s="217" t="s">
        <v>65</v>
      </c>
      <c r="V2963" t="e">
        <f>_xlfn.XLOOKUP(UTILIZADAS[[#This Row],[Contacto1]],Tabla2[phone_number_dialed],Tabla2[status_name],,0)</f>
        <v>#N/A</v>
      </c>
    </row>
    <row r="2964" spans="1:22">
      <c r="A2964" t="s">
        <v>4305</v>
      </c>
      <c r="B2964" s="213" t="s">
        <v>6105</v>
      </c>
      <c r="C2964" s="4">
        <v>366022500000</v>
      </c>
      <c r="D2964" s="213" t="s">
        <v>5857</v>
      </c>
      <c r="G2964" s="174">
        <v>46143</v>
      </c>
      <c r="H2964">
        <v>68503631</v>
      </c>
      <c r="I2964">
        <v>68503631</v>
      </c>
      <c r="O2964" s="174">
        <v>46143</v>
      </c>
      <c r="S2964" t="s">
        <v>5366</v>
      </c>
      <c r="T2964" s="215" t="s">
        <v>64</v>
      </c>
      <c r="U2964" s="217" t="s">
        <v>257</v>
      </c>
      <c r="V2964" t="e">
        <f>_xlfn.XLOOKUP(UTILIZADAS[[#This Row],[Contacto1]],Tabla2[phone_number_dialed],Tabla2[status_name],,0)</f>
        <v>#N/A</v>
      </c>
    </row>
    <row r="2965" spans="1:22">
      <c r="A2965" t="s">
        <v>4305</v>
      </c>
      <c r="B2965" s="213" t="s">
        <v>6106</v>
      </c>
      <c r="C2965" s="4">
        <v>364015470000</v>
      </c>
      <c r="D2965" s="213" t="s">
        <v>5857</v>
      </c>
      <c r="G2965" s="174">
        <v>46143</v>
      </c>
      <c r="H2965">
        <v>67761449</v>
      </c>
      <c r="I2965">
        <v>67761449</v>
      </c>
      <c r="O2965" s="174">
        <v>46143</v>
      </c>
      <c r="S2965" t="s">
        <v>6107</v>
      </c>
      <c r="T2965" s="214" t="s">
        <v>84</v>
      </c>
      <c r="U2965" s="217" t="s">
        <v>2109</v>
      </c>
      <c r="V2965" t="e">
        <f>_xlfn.XLOOKUP(UTILIZADAS[[#This Row],[Contacto1]],Tabla2[phone_number_dialed],Tabla2[status_name],,0)</f>
        <v>#N/A</v>
      </c>
    </row>
    <row r="2966" spans="1:22">
      <c r="A2966" t="s">
        <v>4305</v>
      </c>
      <c r="B2966" s="213" t="s">
        <v>6108</v>
      </c>
      <c r="C2966" s="4">
        <v>365023100000</v>
      </c>
      <c r="D2966" s="213" t="s">
        <v>5857</v>
      </c>
      <c r="G2966" s="174">
        <v>46143</v>
      </c>
      <c r="H2966">
        <v>65248429</v>
      </c>
      <c r="I2966">
        <v>65248429</v>
      </c>
      <c r="O2966" s="174">
        <v>46143</v>
      </c>
      <c r="S2966" t="s">
        <v>6109</v>
      </c>
      <c r="T2966" s="215" t="s">
        <v>84</v>
      </c>
      <c r="U2966" s="217" t="s">
        <v>257</v>
      </c>
      <c r="V2966" t="e">
        <f>_xlfn.XLOOKUP(UTILIZADAS[[#This Row],[Contacto1]],Tabla2[phone_number_dialed],Tabla2[status_name],,0)</f>
        <v>#N/A</v>
      </c>
    </row>
    <row r="2967" spans="1:22">
      <c r="A2967" t="s">
        <v>4305</v>
      </c>
      <c r="B2967" s="213" t="s">
        <v>6110</v>
      </c>
      <c r="C2967" s="4">
        <v>365022710000</v>
      </c>
      <c r="D2967" s="213" t="s">
        <v>5857</v>
      </c>
      <c r="G2967" s="174">
        <v>46143</v>
      </c>
      <c r="H2967">
        <v>62887855</v>
      </c>
      <c r="I2967">
        <v>62887855</v>
      </c>
      <c r="O2967" s="174">
        <v>46143</v>
      </c>
      <c r="S2967" t="s">
        <v>6111</v>
      </c>
      <c r="T2967" s="214" t="s">
        <v>84</v>
      </c>
      <c r="U2967" s="217" t="s">
        <v>257</v>
      </c>
      <c r="V2967" t="e">
        <f>_xlfn.XLOOKUP(UTILIZADAS[[#This Row],[Contacto1]],Tabla2[phone_number_dialed],Tabla2[status_name],,0)</f>
        <v>#N/A</v>
      </c>
    </row>
    <row r="2968" spans="1:22">
      <c r="A2968" t="s">
        <v>4305</v>
      </c>
      <c r="B2968" s="213" t="s">
        <v>4707</v>
      </c>
      <c r="C2968" s="4">
        <v>369022980000</v>
      </c>
      <c r="D2968" s="213" t="s">
        <v>5857</v>
      </c>
      <c r="G2968" s="174">
        <v>46143</v>
      </c>
      <c r="H2968">
        <v>65035301</v>
      </c>
      <c r="I2968">
        <v>65035301</v>
      </c>
      <c r="O2968" s="174">
        <v>46143</v>
      </c>
      <c r="S2968" t="s">
        <v>4708</v>
      </c>
      <c r="T2968" s="216" t="s">
        <v>64</v>
      </c>
      <c r="U2968" s="217" t="s">
        <v>5858</v>
      </c>
      <c r="V2968" t="e">
        <f>_xlfn.XLOOKUP(UTILIZADAS[[#This Row],[Contacto1]],Tabla2[phone_number_dialed],Tabla2[status_name],,0)</f>
        <v>#N/A</v>
      </c>
    </row>
    <row r="2969" spans="1:22">
      <c r="A2969" t="s">
        <v>4305</v>
      </c>
      <c r="B2969" s="213" t="s">
        <v>6112</v>
      </c>
      <c r="C2969" s="4">
        <v>366016720000</v>
      </c>
      <c r="D2969" s="213" t="s">
        <v>5857</v>
      </c>
      <c r="G2969" s="174">
        <v>46143</v>
      </c>
      <c r="H2969">
        <v>64487408</v>
      </c>
      <c r="I2969">
        <v>64487408</v>
      </c>
      <c r="O2969" s="174">
        <v>46143</v>
      </c>
      <c r="S2969" t="s">
        <v>6113</v>
      </c>
      <c r="T2969" s="216" t="s">
        <v>64</v>
      </c>
      <c r="U2969" s="217" t="s">
        <v>257</v>
      </c>
      <c r="V2969" t="e">
        <f>_xlfn.XLOOKUP(UTILIZADAS[[#This Row],[Contacto1]],Tabla2[phone_number_dialed],Tabla2[status_name],,0)</f>
        <v>#N/A</v>
      </c>
    </row>
    <row r="2970" spans="1:22">
      <c r="A2970" t="s">
        <v>4305</v>
      </c>
      <c r="B2970" s="213" t="s">
        <v>6114</v>
      </c>
      <c r="C2970" s="4">
        <v>369020340000</v>
      </c>
      <c r="D2970" s="213" t="s">
        <v>5857</v>
      </c>
      <c r="G2970" s="174">
        <v>46143</v>
      </c>
      <c r="H2970">
        <v>65134740</v>
      </c>
      <c r="I2970">
        <v>65134740</v>
      </c>
      <c r="O2970" s="174">
        <v>46143</v>
      </c>
      <c r="S2970" t="s">
        <v>6115</v>
      </c>
      <c r="T2970" s="216" t="s">
        <v>64</v>
      </c>
      <c r="U2970" s="217" t="s">
        <v>5858</v>
      </c>
      <c r="V2970" t="e">
        <f>_xlfn.XLOOKUP(UTILIZADAS[[#This Row],[Contacto1]],Tabla2[phone_number_dialed],Tabla2[status_name],,0)</f>
        <v>#N/A</v>
      </c>
    </row>
    <row r="2971" spans="1:22">
      <c r="A2971" t="s">
        <v>4305</v>
      </c>
      <c r="B2971" s="213" t="s">
        <v>5613</v>
      </c>
      <c r="C2971" s="4">
        <v>363026800000</v>
      </c>
      <c r="D2971" s="213" t="s">
        <v>5857</v>
      </c>
      <c r="G2971" s="174">
        <v>46143</v>
      </c>
      <c r="H2971">
        <v>61784232</v>
      </c>
      <c r="I2971">
        <v>61784232</v>
      </c>
      <c r="O2971" s="174">
        <v>46143</v>
      </c>
      <c r="S2971" t="s">
        <v>5614</v>
      </c>
      <c r="T2971" s="215" t="s">
        <v>72</v>
      </c>
      <c r="U2971" s="217" t="s">
        <v>257</v>
      </c>
      <c r="V2971" t="e">
        <f>_xlfn.XLOOKUP(UTILIZADAS[[#This Row],[Contacto1]],Tabla2[phone_number_dialed],Tabla2[status_name],,0)</f>
        <v>#N/A</v>
      </c>
    </row>
    <row r="2972" spans="1:22">
      <c r="A2972" t="s">
        <v>4305</v>
      </c>
      <c r="B2972" s="213" t="s">
        <v>4168</v>
      </c>
      <c r="C2972" s="4">
        <v>369024060000</v>
      </c>
      <c r="D2972" s="213" t="s">
        <v>5857</v>
      </c>
      <c r="G2972" s="174">
        <v>46143</v>
      </c>
      <c r="H2972">
        <v>67464275</v>
      </c>
      <c r="I2972">
        <v>67464275</v>
      </c>
      <c r="O2972" s="174">
        <v>46143</v>
      </c>
      <c r="S2972" t="s">
        <v>3735</v>
      </c>
      <c r="T2972" s="214" t="s">
        <v>85</v>
      </c>
      <c r="U2972" s="217" t="s">
        <v>65</v>
      </c>
      <c r="V2972" t="e">
        <f>_xlfn.XLOOKUP(UTILIZADAS[[#This Row],[Contacto1]],Tabla2[phone_number_dialed],Tabla2[status_name],,0)</f>
        <v>#N/A</v>
      </c>
    </row>
    <row r="2973" spans="1:22">
      <c r="A2973" t="s">
        <v>4305</v>
      </c>
      <c r="B2973" s="213" t="s">
        <v>6116</v>
      </c>
      <c r="C2973" s="4">
        <v>363025800000</v>
      </c>
      <c r="D2973" s="213" t="s">
        <v>5857</v>
      </c>
      <c r="G2973" s="174">
        <v>46143</v>
      </c>
      <c r="H2973">
        <v>65150451</v>
      </c>
      <c r="I2973">
        <v>65150451</v>
      </c>
      <c r="O2973" s="174">
        <v>46143</v>
      </c>
      <c r="S2973" t="s">
        <v>6117</v>
      </c>
      <c r="T2973" s="215" t="s">
        <v>64</v>
      </c>
      <c r="U2973" s="217" t="s">
        <v>5858</v>
      </c>
      <c r="V2973" t="e">
        <f>_xlfn.XLOOKUP(UTILIZADAS[[#This Row],[Contacto1]],Tabla2[phone_number_dialed],Tabla2[status_name],,0)</f>
        <v>#N/A</v>
      </c>
    </row>
    <row r="2974" spans="1:22">
      <c r="A2974" t="s">
        <v>4305</v>
      </c>
      <c r="B2974" s="213" t="s">
        <v>6118</v>
      </c>
      <c r="C2974" s="4">
        <v>369014890000</v>
      </c>
      <c r="D2974" s="213" t="s">
        <v>5857</v>
      </c>
      <c r="G2974" s="174">
        <v>46143</v>
      </c>
      <c r="H2974">
        <v>63463920</v>
      </c>
      <c r="I2974">
        <v>63463920</v>
      </c>
      <c r="O2974" s="174">
        <v>46143</v>
      </c>
      <c r="S2974" t="s">
        <v>6119</v>
      </c>
      <c r="T2974" s="214" t="s">
        <v>64</v>
      </c>
      <c r="U2974" s="217" t="s">
        <v>5858</v>
      </c>
      <c r="V2974" t="e">
        <f>_xlfn.XLOOKUP(UTILIZADAS[[#This Row],[Contacto1]],Tabla2[phone_number_dialed],Tabla2[status_name],,0)</f>
        <v>#N/A</v>
      </c>
    </row>
    <row r="2975" spans="1:22">
      <c r="A2975" t="s">
        <v>4305</v>
      </c>
      <c r="B2975" s="213" t="s">
        <v>4772</v>
      </c>
      <c r="C2975" s="4">
        <v>369024670000</v>
      </c>
      <c r="D2975" s="213" t="s">
        <v>5857</v>
      </c>
      <c r="G2975" s="174">
        <v>46143</v>
      </c>
      <c r="H2975">
        <v>65446163</v>
      </c>
      <c r="I2975">
        <v>65446163</v>
      </c>
      <c r="O2975" s="174">
        <v>46143</v>
      </c>
      <c r="S2975" t="s">
        <v>4773</v>
      </c>
      <c r="T2975" s="216" t="s">
        <v>64</v>
      </c>
      <c r="U2975" s="217" t="s">
        <v>5858</v>
      </c>
      <c r="V2975" t="e">
        <f>_xlfn.XLOOKUP(UTILIZADAS[[#This Row],[Contacto1]],Tabla2[phone_number_dialed],Tabla2[status_name],,0)</f>
        <v>#N/A</v>
      </c>
    </row>
    <row r="2976" spans="1:22">
      <c r="A2976" t="s">
        <v>4305</v>
      </c>
      <c r="B2976" s="213" t="s">
        <v>6120</v>
      </c>
      <c r="C2976" s="4">
        <v>369021260000</v>
      </c>
      <c r="D2976" s="213" t="s">
        <v>5857</v>
      </c>
      <c r="G2976" s="174">
        <v>46143</v>
      </c>
      <c r="H2976">
        <v>68775539</v>
      </c>
      <c r="I2976">
        <v>68775539</v>
      </c>
      <c r="O2976" s="174">
        <v>46143</v>
      </c>
      <c r="S2976" t="s">
        <v>6121</v>
      </c>
      <c r="T2976" s="215" t="s">
        <v>64</v>
      </c>
      <c r="U2976" s="217" t="s">
        <v>5858</v>
      </c>
      <c r="V2976" t="e">
        <f>_xlfn.XLOOKUP(UTILIZADAS[[#This Row],[Contacto1]],Tabla2[phone_number_dialed],Tabla2[status_name],,0)</f>
        <v>#N/A</v>
      </c>
    </row>
    <row r="2977" spans="1:22">
      <c r="A2977" t="s">
        <v>4305</v>
      </c>
      <c r="B2977" s="213" t="s">
        <v>2222</v>
      </c>
      <c r="C2977" s="4">
        <v>362026410000</v>
      </c>
      <c r="D2977" s="213" t="s">
        <v>5857</v>
      </c>
      <c r="G2977" s="174">
        <v>46143</v>
      </c>
      <c r="H2977">
        <v>67965157</v>
      </c>
      <c r="I2977">
        <v>67965157</v>
      </c>
      <c r="O2977" s="174">
        <v>46143</v>
      </c>
      <c r="S2977" t="s">
        <v>3738</v>
      </c>
      <c r="T2977" s="214" t="s">
        <v>64</v>
      </c>
      <c r="U2977" s="217" t="s">
        <v>65</v>
      </c>
      <c r="V2977" t="e">
        <f>_xlfn.XLOOKUP(UTILIZADAS[[#This Row],[Contacto1]],Tabla2[phone_number_dialed],Tabla2[status_name],,0)</f>
        <v>#N/A</v>
      </c>
    </row>
    <row r="2978" spans="1:22">
      <c r="A2978" t="s">
        <v>4305</v>
      </c>
      <c r="B2978" s="213" t="s">
        <v>6122</v>
      </c>
      <c r="C2978" s="4">
        <v>368025930000</v>
      </c>
      <c r="D2978" s="213" t="s">
        <v>5857</v>
      </c>
      <c r="G2978" s="174">
        <v>46143</v>
      </c>
      <c r="H2978">
        <v>69551855</v>
      </c>
      <c r="I2978">
        <v>69551855</v>
      </c>
      <c r="O2978" s="174">
        <v>46143</v>
      </c>
      <c r="S2978" t="s">
        <v>6123</v>
      </c>
      <c r="T2978" s="215" t="s">
        <v>64</v>
      </c>
      <c r="U2978" s="217" t="s">
        <v>5858</v>
      </c>
      <c r="V2978" t="e">
        <f>_xlfn.XLOOKUP(UTILIZADAS[[#This Row],[Contacto1]],Tabla2[phone_number_dialed],Tabla2[status_name],,0)</f>
        <v>#N/A</v>
      </c>
    </row>
    <row r="2979" spans="1:22">
      <c r="A2979" t="s">
        <v>4305</v>
      </c>
      <c r="B2979" s="213" t="s">
        <v>4171</v>
      </c>
      <c r="C2979" s="4">
        <v>365026410000</v>
      </c>
      <c r="D2979" s="213" t="s">
        <v>5857</v>
      </c>
      <c r="G2979" s="174">
        <v>46143</v>
      </c>
      <c r="H2979">
        <v>69655038</v>
      </c>
      <c r="I2979">
        <v>69655038</v>
      </c>
      <c r="O2979" s="174">
        <v>46143</v>
      </c>
      <c r="S2979" t="s">
        <v>3739</v>
      </c>
      <c r="T2979" s="214" t="s">
        <v>64</v>
      </c>
      <c r="U2979" s="217" t="s">
        <v>65</v>
      </c>
      <c r="V2979" t="e">
        <f>_xlfn.XLOOKUP(UTILIZADAS[[#This Row],[Contacto1]],Tabla2[phone_number_dialed],Tabla2[status_name],,0)</f>
        <v>#N/A</v>
      </c>
    </row>
    <row r="2980" spans="1:22">
      <c r="A2980" t="s">
        <v>4305</v>
      </c>
      <c r="B2980" s="213" t="s">
        <v>2223</v>
      </c>
      <c r="C2980" s="4">
        <v>357290680000</v>
      </c>
      <c r="D2980" s="213" t="s">
        <v>5857</v>
      </c>
      <c r="G2980" s="174">
        <v>46143</v>
      </c>
      <c r="H2980">
        <v>67255943</v>
      </c>
      <c r="I2980">
        <v>67255943</v>
      </c>
      <c r="O2980" s="174">
        <v>46143</v>
      </c>
      <c r="S2980" t="s">
        <v>3740</v>
      </c>
      <c r="T2980" s="215" t="s">
        <v>64</v>
      </c>
      <c r="U2980" s="217" t="s">
        <v>65</v>
      </c>
      <c r="V2980" t="e">
        <f>_xlfn.XLOOKUP(UTILIZADAS[[#This Row],[Contacto1]],Tabla2[phone_number_dialed],Tabla2[status_name],,0)</f>
        <v>#N/A</v>
      </c>
    </row>
    <row r="2981" spans="1:22">
      <c r="A2981" t="s">
        <v>4305</v>
      </c>
      <c r="B2981" s="213" t="s">
        <v>6124</v>
      </c>
      <c r="C2981" s="4">
        <v>364025810000</v>
      </c>
      <c r="D2981" s="213" t="s">
        <v>5857</v>
      </c>
      <c r="G2981" s="174">
        <v>46143</v>
      </c>
      <c r="H2981">
        <v>67730910</v>
      </c>
      <c r="I2981">
        <v>67730910</v>
      </c>
      <c r="O2981" s="174">
        <v>46143</v>
      </c>
      <c r="S2981" t="s">
        <v>6125</v>
      </c>
      <c r="T2981" s="214" t="s">
        <v>64</v>
      </c>
      <c r="U2981" s="217" t="s">
        <v>5858</v>
      </c>
      <c r="V2981" t="e">
        <f>_xlfn.XLOOKUP(UTILIZADAS[[#This Row],[Contacto1]],Tabla2[phone_number_dialed],Tabla2[status_name],,0)</f>
        <v>#N/A</v>
      </c>
    </row>
    <row r="2982" spans="1:22">
      <c r="A2982" t="s">
        <v>4305</v>
      </c>
      <c r="B2982" s="213" t="s">
        <v>6126</v>
      </c>
      <c r="C2982" s="4">
        <v>369022560000</v>
      </c>
      <c r="D2982" s="213" t="s">
        <v>5857</v>
      </c>
      <c r="G2982" s="174">
        <v>46143</v>
      </c>
      <c r="H2982">
        <v>66353881</v>
      </c>
      <c r="I2982">
        <v>66353881</v>
      </c>
      <c r="O2982" s="174">
        <v>46143</v>
      </c>
      <c r="S2982" t="s">
        <v>6127</v>
      </c>
      <c r="T2982" s="216" t="s">
        <v>64</v>
      </c>
      <c r="U2982" s="217" t="s">
        <v>257</v>
      </c>
      <c r="V2982" t="e">
        <f>_xlfn.XLOOKUP(UTILIZADAS[[#This Row],[Contacto1]],Tabla2[phone_number_dialed],Tabla2[status_name],,0)</f>
        <v>#N/A</v>
      </c>
    </row>
    <row r="2983" spans="1:22">
      <c r="A2983" t="s">
        <v>4305</v>
      </c>
      <c r="B2983" s="213" t="s">
        <v>4172</v>
      </c>
      <c r="C2983" s="4">
        <v>367890430000</v>
      </c>
      <c r="D2983" s="213" t="s">
        <v>5857</v>
      </c>
      <c r="G2983" s="174">
        <v>46143</v>
      </c>
      <c r="H2983">
        <v>67890543</v>
      </c>
      <c r="I2983">
        <v>67890543</v>
      </c>
      <c r="O2983" s="174">
        <v>46143</v>
      </c>
      <c r="S2983" t="s">
        <v>3741</v>
      </c>
      <c r="T2983" s="216" t="s">
        <v>64</v>
      </c>
      <c r="U2983" s="217" t="s">
        <v>65</v>
      </c>
      <c r="V2983" t="e">
        <f>_xlfn.XLOOKUP(UTILIZADAS[[#This Row],[Contacto1]],Tabla2[phone_number_dialed],Tabla2[status_name],,0)</f>
        <v>#N/A</v>
      </c>
    </row>
    <row r="2984" spans="1:22">
      <c r="A2984" t="s">
        <v>4305</v>
      </c>
      <c r="B2984" s="213" t="s">
        <v>6128</v>
      </c>
      <c r="C2984" s="4">
        <v>361020630000</v>
      </c>
      <c r="D2984" s="213" t="s">
        <v>5857</v>
      </c>
      <c r="G2984" s="174">
        <v>46143</v>
      </c>
      <c r="H2984">
        <v>63423002</v>
      </c>
      <c r="I2984">
        <v>63423002</v>
      </c>
      <c r="O2984" s="174">
        <v>46143</v>
      </c>
      <c r="S2984" t="s">
        <v>6129</v>
      </c>
      <c r="T2984" s="216" t="s">
        <v>64</v>
      </c>
      <c r="U2984" s="217" t="s">
        <v>257</v>
      </c>
      <c r="V2984" t="e">
        <f>_xlfn.XLOOKUP(UTILIZADAS[[#This Row],[Contacto1]],Tabla2[phone_number_dialed],Tabla2[status_name],,0)</f>
        <v>#N/A</v>
      </c>
    </row>
    <row r="2985" spans="1:22">
      <c r="A2985" t="s">
        <v>4305</v>
      </c>
      <c r="B2985" s="213" t="s">
        <v>2224</v>
      </c>
      <c r="C2985" s="4">
        <v>363024520000</v>
      </c>
      <c r="D2985" s="213" t="s">
        <v>5857</v>
      </c>
      <c r="G2985" s="174">
        <v>46143</v>
      </c>
      <c r="H2985">
        <v>69489691</v>
      </c>
      <c r="I2985">
        <v>69489691</v>
      </c>
      <c r="O2985" s="174">
        <v>46143</v>
      </c>
      <c r="S2985" t="s">
        <v>3742</v>
      </c>
      <c r="T2985" s="215" t="s">
        <v>64</v>
      </c>
      <c r="U2985" s="217" t="s">
        <v>65</v>
      </c>
      <c r="V2985" t="e">
        <f>_xlfn.XLOOKUP(UTILIZADAS[[#This Row],[Contacto1]],Tabla2[phone_number_dialed],Tabla2[status_name],,0)</f>
        <v>#N/A</v>
      </c>
    </row>
    <row r="2986" spans="1:22">
      <c r="A2986" t="s">
        <v>4305</v>
      </c>
      <c r="B2986" s="213" t="s">
        <v>4173</v>
      </c>
      <c r="C2986" s="4">
        <v>367024750000</v>
      </c>
      <c r="D2986" s="213" t="s">
        <v>5857</v>
      </c>
      <c r="G2986" s="174">
        <v>46143</v>
      </c>
      <c r="H2986">
        <v>69786590</v>
      </c>
      <c r="I2986">
        <v>69786590</v>
      </c>
      <c r="O2986" s="174">
        <v>46143</v>
      </c>
      <c r="S2986" t="s">
        <v>3743</v>
      </c>
      <c r="T2986" s="214" t="s">
        <v>64</v>
      </c>
      <c r="U2986" s="217" t="s">
        <v>65</v>
      </c>
      <c r="V2986" t="e">
        <f>_xlfn.XLOOKUP(UTILIZADAS[[#This Row],[Contacto1]],Tabla2[phone_number_dialed],Tabla2[status_name],,0)</f>
        <v>#N/A</v>
      </c>
    </row>
    <row r="2987" spans="1:22">
      <c r="A2987" t="s">
        <v>4305</v>
      </c>
      <c r="B2987" s="213" t="s">
        <v>5611</v>
      </c>
      <c r="C2987" s="4">
        <v>369027470000</v>
      </c>
      <c r="D2987" s="213" t="s">
        <v>5857</v>
      </c>
      <c r="G2987" s="174">
        <v>46143</v>
      </c>
      <c r="H2987">
        <v>64061725</v>
      </c>
      <c r="I2987">
        <v>64061725</v>
      </c>
      <c r="O2987" s="174">
        <v>46143</v>
      </c>
      <c r="S2987" t="s">
        <v>5612</v>
      </c>
      <c r="T2987" s="215" t="s">
        <v>72</v>
      </c>
      <c r="U2987" s="217" t="s">
        <v>5858</v>
      </c>
      <c r="V2987" t="e">
        <f>_xlfn.XLOOKUP(UTILIZADAS[[#This Row],[Contacto1]],Tabla2[phone_number_dialed],Tabla2[status_name],,0)</f>
        <v>#N/A</v>
      </c>
    </row>
    <row r="2988" spans="1:22">
      <c r="A2988" t="s">
        <v>4305</v>
      </c>
      <c r="B2988" s="213" t="s">
        <v>6130</v>
      </c>
      <c r="C2988" s="4">
        <v>345462940000</v>
      </c>
      <c r="D2988" s="213" t="s">
        <v>5857</v>
      </c>
      <c r="G2988" s="174">
        <v>46143</v>
      </c>
      <c r="H2988">
        <v>62991752</v>
      </c>
      <c r="I2988">
        <v>62991752</v>
      </c>
      <c r="O2988" s="174">
        <v>46143</v>
      </c>
      <c r="S2988" t="s">
        <v>6131</v>
      </c>
      <c r="T2988" s="214" t="s">
        <v>85</v>
      </c>
      <c r="U2988" s="217" t="s">
        <v>2109</v>
      </c>
      <c r="V2988" t="e">
        <f>_xlfn.XLOOKUP(UTILIZADAS[[#This Row],[Contacto1]],Tabla2[phone_number_dialed],Tabla2[status_name],,0)</f>
        <v>#N/A</v>
      </c>
    </row>
    <row r="2989" spans="1:22">
      <c r="A2989" t="s">
        <v>4305</v>
      </c>
      <c r="B2989" s="213" t="s">
        <v>6132</v>
      </c>
      <c r="C2989" s="4">
        <v>355343220000</v>
      </c>
      <c r="D2989" s="213" t="s">
        <v>5857</v>
      </c>
      <c r="G2989" s="174">
        <v>46143</v>
      </c>
      <c r="H2989">
        <v>63904165</v>
      </c>
      <c r="I2989">
        <v>63904165</v>
      </c>
      <c r="O2989" s="174">
        <v>46143</v>
      </c>
      <c r="S2989" t="s">
        <v>6133</v>
      </c>
      <c r="T2989" s="216" t="s">
        <v>64</v>
      </c>
      <c r="U2989" s="217" t="s">
        <v>257</v>
      </c>
      <c r="V2989" t="e">
        <f>_xlfn.XLOOKUP(UTILIZADAS[[#This Row],[Contacto1]],Tabla2[phone_number_dialed],Tabla2[status_name],,0)</f>
        <v>#N/A</v>
      </c>
    </row>
    <row r="2990" spans="1:22">
      <c r="A2990" t="s">
        <v>4305</v>
      </c>
      <c r="B2990" s="213" t="s">
        <v>6134</v>
      </c>
      <c r="C2990" s="4">
        <v>364025170000</v>
      </c>
      <c r="D2990" s="213" t="s">
        <v>5857</v>
      </c>
      <c r="G2990" s="174">
        <v>46143</v>
      </c>
      <c r="H2990">
        <v>68871852</v>
      </c>
      <c r="I2990">
        <v>68871852</v>
      </c>
      <c r="O2990" s="174">
        <v>46143</v>
      </c>
      <c r="S2990" t="s">
        <v>6135</v>
      </c>
      <c r="T2990" s="215" t="s">
        <v>64</v>
      </c>
      <c r="U2990" s="217" t="s">
        <v>257</v>
      </c>
      <c r="V2990" t="e">
        <f>_xlfn.XLOOKUP(UTILIZADAS[[#This Row],[Contacto1]],Tabla2[phone_number_dialed],Tabla2[status_name],,0)</f>
        <v>#N/A</v>
      </c>
    </row>
    <row r="2991" spans="1:22">
      <c r="A2991" t="s">
        <v>4305</v>
      </c>
      <c r="B2991" s="213" t="s">
        <v>6136</v>
      </c>
      <c r="C2991" s="4">
        <v>368023400000</v>
      </c>
      <c r="D2991" s="213" t="s">
        <v>5857</v>
      </c>
      <c r="G2991" s="174">
        <v>46143</v>
      </c>
      <c r="H2991">
        <v>63219410</v>
      </c>
      <c r="I2991">
        <v>63219410</v>
      </c>
      <c r="O2991" s="174">
        <v>46143</v>
      </c>
      <c r="S2991" t="s">
        <v>6137</v>
      </c>
      <c r="T2991" s="214" t="s">
        <v>64</v>
      </c>
      <c r="U2991" s="217" t="s">
        <v>5858</v>
      </c>
      <c r="V2991" t="e">
        <f>_xlfn.XLOOKUP(UTILIZADAS[[#This Row],[Contacto1]],Tabla2[phone_number_dialed],Tabla2[status_name],,0)</f>
        <v>#N/A</v>
      </c>
    </row>
    <row r="2992" spans="1:22">
      <c r="A2992" t="s">
        <v>4305</v>
      </c>
      <c r="B2992" s="213" t="s">
        <v>6138</v>
      </c>
      <c r="C2992" s="4">
        <v>365026160000</v>
      </c>
      <c r="D2992" s="213" t="s">
        <v>5857</v>
      </c>
      <c r="G2992" s="174">
        <v>46143</v>
      </c>
      <c r="H2992">
        <v>68646123</v>
      </c>
      <c r="I2992">
        <v>68646123</v>
      </c>
      <c r="O2992" s="174">
        <v>46143</v>
      </c>
      <c r="S2992" t="s">
        <v>6139</v>
      </c>
      <c r="T2992" s="215" t="s">
        <v>64</v>
      </c>
      <c r="U2992" s="217" t="s">
        <v>257</v>
      </c>
      <c r="V2992" t="e">
        <f>_xlfn.XLOOKUP(UTILIZADAS[[#This Row],[Contacto1]],Tabla2[phone_number_dialed],Tabla2[status_name],,0)</f>
        <v>#N/A</v>
      </c>
    </row>
    <row r="2993" spans="1:22">
      <c r="A2993" t="s">
        <v>4305</v>
      </c>
      <c r="B2993" s="213" t="s">
        <v>6140</v>
      </c>
      <c r="C2993" s="4">
        <v>364028320000</v>
      </c>
      <c r="D2993" s="213" t="s">
        <v>5857</v>
      </c>
      <c r="G2993" s="174">
        <v>46143</v>
      </c>
      <c r="H2993">
        <v>65863450</v>
      </c>
      <c r="I2993">
        <v>65863450</v>
      </c>
      <c r="O2993" s="174">
        <v>46143</v>
      </c>
      <c r="S2993" t="s">
        <v>6141</v>
      </c>
      <c r="T2993" s="214" t="s">
        <v>64</v>
      </c>
      <c r="U2993" s="217" t="s">
        <v>5858</v>
      </c>
      <c r="V2993" t="e">
        <f>_xlfn.XLOOKUP(UTILIZADAS[[#This Row],[Contacto1]],Tabla2[phone_number_dialed],Tabla2[status_name],,0)</f>
        <v>#N/A</v>
      </c>
    </row>
    <row r="2994" spans="1:22">
      <c r="A2994" t="s">
        <v>4305</v>
      </c>
      <c r="B2994" s="213" t="s">
        <v>4174</v>
      </c>
      <c r="C2994" s="4">
        <v>367028750000</v>
      </c>
      <c r="D2994" s="213" t="s">
        <v>5857</v>
      </c>
      <c r="G2994" s="174">
        <v>46143</v>
      </c>
      <c r="H2994">
        <v>65460407</v>
      </c>
      <c r="I2994">
        <v>65460407</v>
      </c>
      <c r="O2994" s="174">
        <v>46143</v>
      </c>
      <c r="S2994" t="s">
        <v>3744</v>
      </c>
      <c r="T2994" s="215" t="s">
        <v>64</v>
      </c>
      <c r="U2994" s="217" t="s">
        <v>65</v>
      </c>
      <c r="V2994" t="e">
        <f>_xlfn.XLOOKUP(UTILIZADAS[[#This Row],[Contacto1]],Tabla2[phone_number_dialed],Tabla2[status_name],,0)</f>
        <v>#N/A</v>
      </c>
    </row>
    <row r="2995" spans="1:22">
      <c r="A2995" t="s">
        <v>4305</v>
      </c>
      <c r="B2995" s="213" t="s">
        <v>4873</v>
      </c>
      <c r="C2995" s="4">
        <v>364028530000</v>
      </c>
      <c r="D2995" s="213" t="s">
        <v>5857</v>
      </c>
      <c r="G2995" s="174">
        <v>46143</v>
      </c>
      <c r="H2995">
        <v>66386838</v>
      </c>
      <c r="I2995">
        <v>66386838</v>
      </c>
      <c r="O2995" s="174">
        <v>46143</v>
      </c>
      <c r="S2995">
        <v>167126182</v>
      </c>
      <c r="T2995" s="216" t="s">
        <v>64</v>
      </c>
      <c r="U2995" s="217" t="s">
        <v>5858</v>
      </c>
      <c r="V2995" t="e">
        <f>_xlfn.XLOOKUP(UTILIZADAS[[#This Row],[Contacto1]],Tabla2[phone_number_dialed],Tabla2[status_name],,0)</f>
        <v>#N/A</v>
      </c>
    </row>
    <row r="2996" spans="1:22">
      <c r="A2996" t="s">
        <v>4305</v>
      </c>
      <c r="B2996" s="213" t="s">
        <v>6142</v>
      </c>
      <c r="C2996" s="4">
        <v>366028730000</v>
      </c>
      <c r="D2996" s="213" t="s">
        <v>5857</v>
      </c>
      <c r="G2996" s="174">
        <v>46143</v>
      </c>
      <c r="H2996">
        <v>64303109</v>
      </c>
      <c r="I2996">
        <v>64303109</v>
      </c>
      <c r="O2996" s="174">
        <v>46143</v>
      </c>
      <c r="S2996" t="s">
        <v>6143</v>
      </c>
      <c r="T2996" s="214" t="s">
        <v>64</v>
      </c>
      <c r="U2996" s="217" t="s">
        <v>5858</v>
      </c>
      <c r="V2996" t="e">
        <f>_xlfn.XLOOKUP(UTILIZADAS[[#This Row],[Contacto1]],Tabla2[phone_number_dialed],Tabla2[status_name],,0)</f>
        <v>#N/A</v>
      </c>
    </row>
    <row r="2997" spans="1:22">
      <c r="A2997" t="s">
        <v>4305</v>
      </c>
      <c r="B2997" s="213" t="s">
        <v>6144</v>
      </c>
      <c r="C2997" s="4">
        <v>366027740000</v>
      </c>
      <c r="D2997" s="213" t="s">
        <v>5857</v>
      </c>
      <c r="G2997" s="174">
        <v>46143</v>
      </c>
      <c r="H2997">
        <v>68673616</v>
      </c>
      <c r="I2997">
        <v>68673616</v>
      </c>
      <c r="O2997" s="174">
        <v>46143</v>
      </c>
      <c r="S2997" t="s">
        <v>6145</v>
      </c>
      <c r="T2997" s="216" t="s">
        <v>64</v>
      </c>
      <c r="U2997" s="217" t="s">
        <v>257</v>
      </c>
      <c r="V2997" t="e">
        <f>_xlfn.XLOOKUP(UTILIZADAS[[#This Row],[Contacto1]],Tabla2[phone_number_dialed],Tabla2[status_name],,0)</f>
        <v>#N/A</v>
      </c>
    </row>
    <row r="2998" spans="1:22">
      <c r="A2998" t="s">
        <v>4305</v>
      </c>
      <c r="B2998" s="213" t="s">
        <v>6146</v>
      </c>
      <c r="C2998" s="4">
        <v>368028950000</v>
      </c>
      <c r="D2998" s="213" t="s">
        <v>5857</v>
      </c>
      <c r="G2998" s="174">
        <v>46143</v>
      </c>
      <c r="H2998">
        <v>65077219</v>
      </c>
      <c r="I2998">
        <v>65077219</v>
      </c>
      <c r="O2998" s="174">
        <v>46143</v>
      </c>
      <c r="S2998" t="s">
        <v>6147</v>
      </c>
      <c r="T2998" s="215" t="s">
        <v>64</v>
      </c>
      <c r="U2998" s="217" t="s">
        <v>257</v>
      </c>
      <c r="V2998" t="e">
        <f>_xlfn.XLOOKUP(UTILIZADAS[[#This Row],[Contacto1]],Tabla2[phone_number_dialed],Tabla2[status_name],,0)</f>
        <v>#N/A</v>
      </c>
    </row>
    <row r="2999" spans="1:22">
      <c r="A2999" t="s">
        <v>4305</v>
      </c>
      <c r="B2999" s="213" t="s">
        <v>6148</v>
      </c>
      <c r="C2999" s="4">
        <v>341358970000</v>
      </c>
      <c r="D2999" s="213" t="s">
        <v>5857</v>
      </c>
      <c r="G2999" s="174">
        <v>46143</v>
      </c>
      <c r="H2999">
        <v>69551855</v>
      </c>
      <c r="I2999">
        <v>69551855</v>
      </c>
      <c r="O2999" s="174">
        <v>46143</v>
      </c>
      <c r="S2999" t="s">
        <v>6149</v>
      </c>
      <c r="T2999" s="214" t="s">
        <v>64</v>
      </c>
      <c r="U2999" s="217" t="s">
        <v>5858</v>
      </c>
      <c r="V2999" t="e">
        <f>_xlfn.XLOOKUP(UTILIZADAS[[#This Row],[Contacto1]],Tabla2[phone_number_dialed],Tabla2[status_name],,0)</f>
        <v>#N/A</v>
      </c>
    </row>
    <row r="3000" spans="1:22">
      <c r="A3000" t="s">
        <v>4305</v>
      </c>
      <c r="B3000" s="213" t="s">
        <v>6150</v>
      </c>
      <c r="C3000" s="4">
        <v>368028680000</v>
      </c>
      <c r="D3000" s="213" t="s">
        <v>5857</v>
      </c>
      <c r="G3000" s="174">
        <v>46143</v>
      </c>
      <c r="H3000">
        <v>63553622</v>
      </c>
      <c r="I3000">
        <v>63553622</v>
      </c>
      <c r="O3000" s="174">
        <v>46143</v>
      </c>
      <c r="S3000" t="s">
        <v>6151</v>
      </c>
      <c r="T3000" s="215" t="s">
        <v>64</v>
      </c>
      <c r="U3000" s="217" t="s">
        <v>5858</v>
      </c>
      <c r="V3000" t="e">
        <f>_xlfn.XLOOKUP(UTILIZADAS[[#This Row],[Contacto1]],Tabla2[phone_number_dialed],Tabla2[status_name],,0)</f>
        <v>#N/A</v>
      </c>
    </row>
    <row r="3001" spans="1:22">
      <c r="A3001" t="s">
        <v>4305</v>
      </c>
      <c r="B3001" s="213" t="s">
        <v>4664</v>
      </c>
      <c r="C3001" s="4">
        <v>366025960000</v>
      </c>
      <c r="D3001" s="213" t="s">
        <v>5857</v>
      </c>
      <c r="G3001" s="174">
        <v>46143</v>
      </c>
      <c r="H3001">
        <v>64637455</v>
      </c>
      <c r="I3001">
        <v>64637455</v>
      </c>
      <c r="O3001" s="174">
        <v>46143</v>
      </c>
      <c r="S3001" t="s">
        <v>4665</v>
      </c>
      <c r="T3001" s="214" t="s">
        <v>64</v>
      </c>
      <c r="U3001" s="217" t="s">
        <v>257</v>
      </c>
      <c r="V3001" t="e">
        <f>_xlfn.XLOOKUP(UTILIZADAS[[#This Row],[Contacto1]],Tabla2[phone_number_dialed],Tabla2[status_name],,0)</f>
        <v>#N/A</v>
      </c>
    </row>
    <row r="3002" spans="1:22">
      <c r="A3002" t="s">
        <v>4305</v>
      </c>
      <c r="B3002" s="213" t="s">
        <v>6152</v>
      </c>
      <c r="C3002" s="4">
        <v>362023080000</v>
      </c>
      <c r="D3002" s="213" t="s">
        <v>5857</v>
      </c>
      <c r="G3002" s="174">
        <v>46143</v>
      </c>
      <c r="H3002">
        <v>65434191</v>
      </c>
      <c r="I3002">
        <v>65434191</v>
      </c>
      <c r="O3002" s="174">
        <v>46143</v>
      </c>
      <c r="S3002" t="s">
        <v>6153</v>
      </c>
      <c r="T3002" s="215" t="s">
        <v>64</v>
      </c>
      <c r="U3002" s="217" t="s">
        <v>257</v>
      </c>
      <c r="V3002" t="e">
        <f>_xlfn.XLOOKUP(UTILIZADAS[[#This Row],[Contacto1]],Tabla2[phone_number_dialed],Tabla2[status_name],,0)</f>
        <v>#N/A</v>
      </c>
    </row>
    <row r="3003" spans="1:22">
      <c r="A3003" t="s">
        <v>4305</v>
      </c>
      <c r="B3003" s="213" t="s">
        <v>6154</v>
      </c>
      <c r="C3003" s="4">
        <v>369027200000</v>
      </c>
      <c r="D3003" s="213" t="s">
        <v>5857</v>
      </c>
      <c r="G3003" s="174">
        <v>46143</v>
      </c>
      <c r="H3003">
        <v>64634482</v>
      </c>
      <c r="I3003">
        <v>64634482</v>
      </c>
      <c r="O3003" s="174">
        <v>46143</v>
      </c>
      <c r="S3003" t="s">
        <v>6155</v>
      </c>
      <c r="T3003" s="216" t="s">
        <v>64</v>
      </c>
      <c r="U3003" s="217" t="s">
        <v>5858</v>
      </c>
      <c r="V3003" t="e">
        <f>_xlfn.XLOOKUP(UTILIZADAS[[#This Row],[Contacto1]],Tabla2[phone_number_dialed],Tabla2[status_name],,0)</f>
        <v>#N/A</v>
      </c>
    </row>
    <row r="3004" spans="1:22">
      <c r="A3004" t="s">
        <v>4305</v>
      </c>
      <c r="B3004" s="213" t="s">
        <v>6156</v>
      </c>
      <c r="C3004" s="4">
        <v>155078170000</v>
      </c>
      <c r="D3004" s="213" t="s">
        <v>5857</v>
      </c>
      <c r="G3004" s="174">
        <v>46143</v>
      </c>
      <c r="H3004">
        <v>67611194</v>
      </c>
      <c r="I3004">
        <v>67611194</v>
      </c>
      <c r="O3004" s="174">
        <v>46143</v>
      </c>
      <c r="S3004" t="s">
        <v>5357</v>
      </c>
      <c r="T3004" s="214" t="s">
        <v>64</v>
      </c>
      <c r="U3004" s="217" t="s">
        <v>257</v>
      </c>
      <c r="V3004" t="e">
        <f>_xlfn.XLOOKUP(UTILIZADAS[[#This Row],[Contacto1]],Tabla2[phone_number_dialed],Tabla2[status_name],,0)</f>
        <v>#N/A</v>
      </c>
    </row>
    <row r="3005" spans="1:22">
      <c r="A3005" t="s">
        <v>4305</v>
      </c>
      <c r="B3005" s="213" t="s">
        <v>2225</v>
      </c>
      <c r="C3005" s="4">
        <v>363023100000</v>
      </c>
      <c r="D3005" s="213" t="s">
        <v>5857</v>
      </c>
      <c r="G3005" s="174">
        <v>46143</v>
      </c>
      <c r="H3005">
        <v>64683071</v>
      </c>
      <c r="I3005">
        <v>64683071</v>
      </c>
      <c r="O3005" s="174">
        <v>46143</v>
      </c>
      <c r="S3005" t="s">
        <v>3745</v>
      </c>
      <c r="T3005" s="216" t="s">
        <v>64</v>
      </c>
      <c r="U3005" s="217" t="s">
        <v>257</v>
      </c>
      <c r="V3005" t="e">
        <f>_xlfn.XLOOKUP(UTILIZADAS[[#This Row],[Contacto1]],Tabla2[phone_number_dialed],Tabla2[status_name],,0)</f>
        <v>#N/A</v>
      </c>
    </row>
    <row r="3006" spans="1:22">
      <c r="A3006" t="s">
        <v>4305</v>
      </c>
      <c r="B3006" s="213" t="s">
        <v>2226</v>
      </c>
      <c r="C3006" s="4">
        <v>363028920000</v>
      </c>
      <c r="D3006" s="213" t="s">
        <v>5857</v>
      </c>
      <c r="G3006" s="174">
        <v>46143</v>
      </c>
      <c r="H3006">
        <v>61983253</v>
      </c>
      <c r="I3006">
        <v>61983253</v>
      </c>
      <c r="O3006" s="174">
        <v>46143</v>
      </c>
      <c r="S3006" t="s">
        <v>3746</v>
      </c>
      <c r="T3006" s="215" t="s">
        <v>64</v>
      </c>
      <c r="U3006" s="217" t="s">
        <v>65</v>
      </c>
      <c r="V3006" t="e">
        <f>_xlfn.XLOOKUP(UTILIZADAS[[#This Row],[Contacto1]],Tabla2[phone_number_dialed],Tabla2[status_name],,0)</f>
        <v>#N/A</v>
      </c>
    </row>
    <row r="3007" spans="1:22">
      <c r="A3007" t="s">
        <v>4305</v>
      </c>
      <c r="B3007" s="213" t="s">
        <v>2227</v>
      </c>
      <c r="C3007" s="4">
        <v>353352820000</v>
      </c>
      <c r="D3007" s="213" t="s">
        <v>5857</v>
      </c>
      <c r="G3007" s="174">
        <v>46143</v>
      </c>
      <c r="H3007">
        <v>68276190</v>
      </c>
      <c r="I3007">
        <v>68276190</v>
      </c>
      <c r="O3007" s="174">
        <v>46143</v>
      </c>
      <c r="S3007" t="s">
        <v>3747</v>
      </c>
      <c r="T3007" s="216" t="s">
        <v>64</v>
      </c>
      <c r="U3007" s="217" t="s">
        <v>65</v>
      </c>
      <c r="V3007" t="e">
        <f>_xlfn.XLOOKUP(UTILIZADAS[[#This Row],[Contacto1]],Tabla2[phone_number_dialed],Tabla2[status_name],,0)</f>
        <v>#N/A</v>
      </c>
    </row>
    <row r="3008" spans="1:22">
      <c r="A3008" t="s">
        <v>4305</v>
      </c>
      <c r="B3008" s="213" t="s">
        <v>6157</v>
      </c>
      <c r="C3008" s="4">
        <v>363028380000</v>
      </c>
      <c r="D3008" s="213" t="s">
        <v>5857</v>
      </c>
      <c r="G3008" s="174">
        <v>46143</v>
      </c>
      <c r="H3008">
        <v>65291177</v>
      </c>
      <c r="I3008">
        <v>65291177</v>
      </c>
      <c r="O3008" s="174">
        <v>46143</v>
      </c>
      <c r="S3008" t="s">
        <v>6158</v>
      </c>
      <c r="T3008" s="216" t="s">
        <v>64</v>
      </c>
      <c r="U3008" s="217" t="s">
        <v>5858</v>
      </c>
      <c r="V3008" t="e">
        <f>_xlfn.XLOOKUP(UTILIZADAS[[#This Row],[Contacto1]],Tabla2[phone_number_dialed],Tabla2[status_name],,0)</f>
        <v>#N/A</v>
      </c>
    </row>
    <row r="3009" spans="1:22">
      <c r="A3009" t="s">
        <v>4305</v>
      </c>
      <c r="B3009" s="213" t="s">
        <v>4176</v>
      </c>
      <c r="C3009" s="4">
        <v>363026030000</v>
      </c>
      <c r="D3009" s="213" t="s">
        <v>5857</v>
      </c>
      <c r="G3009" s="174">
        <v>46143</v>
      </c>
      <c r="H3009">
        <v>61617598</v>
      </c>
      <c r="I3009">
        <v>61617598</v>
      </c>
      <c r="O3009" s="174">
        <v>46143</v>
      </c>
      <c r="S3009" t="s">
        <v>3749</v>
      </c>
      <c r="T3009" s="216" t="s">
        <v>84</v>
      </c>
      <c r="U3009" s="217" t="s">
        <v>65</v>
      </c>
      <c r="V3009" t="e">
        <f>_xlfn.XLOOKUP(UTILIZADAS[[#This Row],[Contacto1]],Tabla2[phone_number_dialed],Tabla2[status_name],,0)</f>
        <v>#N/A</v>
      </c>
    </row>
    <row r="3010" spans="1:22">
      <c r="A3010" t="s">
        <v>4305</v>
      </c>
      <c r="B3010" s="213" t="s">
        <v>6159</v>
      </c>
      <c r="C3010" s="4">
        <v>361026440000</v>
      </c>
      <c r="D3010" s="213" t="s">
        <v>5857</v>
      </c>
      <c r="G3010" s="174">
        <v>46143</v>
      </c>
      <c r="H3010">
        <v>60489362</v>
      </c>
      <c r="I3010">
        <v>60489362</v>
      </c>
      <c r="O3010" s="174">
        <v>46143</v>
      </c>
      <c r="S3010" t="s">
        <v>6160</v>
      </c>
      <c r="T3010" s="214" t="s">
        <v>84</v>
      </c>
      <c r="U3010" s="217" t="s">
        <v>257</v>
      </c>
      <c r="V3010" t="e">
        <f>_xlfn.XLOOKUP(UTILIZADAS[[#This Row],[Contacto1]],Tabla2[phone_number_dialed],Tabla2[status_name],,0)</f>
        <v>#N/A</v>
      </c>
    </row>
    <row r="3011" spans="1:22">
      <c r="A3011" t="s">
        <v>4305</v>
      </c>
      <c r="B3011" s="213" t="s">
        <v>5293</v>
      </c>
      <c r="C3011" s="4">
        <v>368022040000</v>
      </c>
      <c r="D3011" s="213" t="s">
        <v>5857</v>
      </c>
      <c r="G3011" s="174">
        <v>46143</v>
      </c>
      <c r="H3011">
        <v>69342779</v>
      </c>
      <c r="I3011">
        <v>69342779</v>
      </c>
      <c r="O3011" s="174">
        <v>46143</v>
      </c>
      <c r="S3011">
        <v>191723414</v>
      </c>
      <c r="T3011" s="215" t="s">
        <v>84</v>
      </c>
      <c r="U3011" s="217" t="s">
        <v>5858</v>
      </c>
      <c r="V3011" t="e">
        <f>_xlfn.XLOOKUP(UTILIZADAS[[#This Row],[Contacto1]],Tabla2[phone_number_dialed],Tabla2[status_name],,0)</f>
        <v>#N/A</v>
      </c>
    </row>
    <row r="3012" spans="1:22">
      <c r="A3012" t="s">
        <v>4305</v>
      </c>
      <c r="B3012" s="213" t="s">
        <v>2229</v>
      </c>
      <c r="C3012" s="4">
        <v>368027760000</v>
      </c>
      <c r="D3012" s="213" t="s">
        <v>5857</v>
      </c>
      <c r="G3012" s="174">
        <v>46143</v>
      </c>
      <c r="H3012">
        <v>66033534</v>
      </c>
      <c r="I3012">
        <v>66033534</v>
      </c>
      <c r="O3012" s="174">
        <v>46143</v>
      </c>
      <c r="S3012" t="s">
        <v>3751</v>
      </c>
      <c r="T3012" s="214" t="s">
        <v>84</v>
      </c>
      <c r="U3012" s="217" t="s">
        <v>65</v>
      </c>
      <c r="V3012" t="e">
        <f>_xlfn.XLOOKUP(UTILIZADAS[[#This Row],[Contacto1]],Tabla2[phone_number_dialed],Tabla2[status_name],,0)</f>
        <v>#N/A</v>
      </c>
    </row>
    <row r="3013" spans="1:22">
      <c r="A3013" t="s">
        <v>4305</v>
      </c>
      <c r="B3013" s="213" t="s">
        <v>6161</v>
      </c>
      <c r="C3013" s="4">
        <v>369027410000</v>
      </c>
      <c r="D3013" s="213" t="s">
        <v>5857</v>
      </c>
      <c r="G3013" s="174">
        <v>46143</v>
      </c>
      <c r="H3013">
        <v>61269760</v>
      </c>
      <c r="I3013">
        <v>61269760</v>
      </c>
      <c r="O3013" s="174">
        <v>46143</v>
      </c>
      <c r="S3013" t="s">
        <v>6162</v>
      </c>
      <c r="T3013" s="215" t="s">
        <v>64</v>
      </c>
      <c r="U3013" s="217" t="s">
        <v>257</v>
      </c>
      <c r="V3013" t="e">
        <f>_xlfn.XLOOKUP(UTILIZADAS[[#This Row],[Contacto1]],Tabla2[phone_number_dialed],Tabla2[status_name],,0)</f>
        <v>#N/A</v>
      </c>
    </row>
    <row r="3014" spans="1:22">
      <c r="A3014" t="s">
        <v>4305</v>
      </c>
      <c r="B3014" s="213" t="s">
        <v>2230</v>
      </c>
      <c r="C3014" s="4">
        <v>360285300000</v>
      </c>
      <c r="D3014" s="213" t="s">
        <v>5857</v>
      </c>
      <c r="G3014" s="174">
        <v>46143</v>
      </c>
      <c r="H3014">
        <v>68443527</v>
      </c>
      <c r="I3014">
        <v>68443527</v>
      </c>
      <c r="O3014" s="174">
        <v>46143</v>
      </c>
      <c r="S3014" t="s">
        <v>3752</v>
      </c>
      <c r="T3014" s="214" t="s">
        <v>64</v>
      </c>
      <c r="U3014" s="217" t="s">
        <v>65</v>
      </c>
      <c r="V3014" t="e">
        <f>_xlfn.XLOOKUP(UTILIZADAS[[#This Row],[Contacto1]],Tabla2[phone_number_dialed],Tabla2[status_name],,0)</f>
        <v>#N/A</v>
      </c>
    </row>
    <row r="3015" spans="1:22">
      <c r="A3015" t="s">
        <v>4305</v>
      </c>
      <c r="B3015" s="213" t="s">
        <v>4372</v>
      </c>
      <c r="C3015" s="4">
        <v>361020900000</v>
      </c>
      <c r="D3015" s="213" t="s">
        <v>5857</v>
      </c>
      <c r="G3015" s="174">
        <v>46143</v>
      </c>
      <c r="H3015">
        <v>61473648</v>
      </c>
      <c r="I3015">
        <v>61473648</v>
      </c>
      <c r="O3015" s="174">
        <v>46143</v>
      </c>
      <c r="S3015" t="s">
        <v>4373</v>
      </c>
      <c r="T3015" s="215" t="s">
        <v>64</v>
      </c>
      <c r="U3015" s="217" t="s">
        <v>5858</v>
      </c>
      <c r="V3015" t="e">
        <f>_xlfn.XLOOKUP(UTILIZADAS[[#This Row],[Contacto1]],Tabla2[phone_number_dialed],Tabla2[status_name],,0)</f>
        <v>#N/A</v>
      </c>
    </row>
    <row r="3016" spans="1:22">
      <c r="A3016" t="s">
        <v>4305</v>
      </c>
      <c r="B3016" s="213" t="s">
        <v>6163</v>
      </c>
      <c r="C3016" s="4">
        <v>365027440000</v>
      </c>
      <c r="D3016" s="213" t="s">
        <v>5857</v>
      </c>
      <c r="G3016" s="174">
        <v>46143</v>
      </c>
      <c r="H3016">
        <v>64640606</v>
      </c>
      <c r="I3016">
        <v>64640606</v>
      </c>
      <c r="O3016" s="174">
        <v>46143</v>
      </c>
      <c r="S3016" t="s">
        <v>6164</v>
      </c>
      <c r="T3016" s="216" t="s">
        <v>64</v>
      </c>
      <c r="U3016" s="217" t="s">
        <v>5858</v>
      </c>
      <c r="V3016" t="e">
        <f>_xlfn.XLOOKUP(UTILIZADAS[[#This Row],[Contacto1]],Tabla2[phone_number_dialed],Tabla2[status_name],,0)</f>
        <v>#N/A</v>
      </c>
    </row>
    <row r="3017" spans="1:22">
      <c r="A3017" t="s">
        <v>4305</v>
      </c>
      <c r="B3017" s="213" t="s">
        <v>4177</v>
      </c>
      <c r="C3017" s="4">
        <v>364028220000</v>
      </c>
      <c r="D3017" s="213" t="s">
        <v>5857</v>
      </c>
      <c r="G3017" s="174">
        <v>46143</v>
      </c>
      <c r="H3017">
        <v>66368350</v>
      </c>
      <c r="I3017">
        <v>66368350</v>
      </c>
      <c r="O3017" s="174">
        <v>46143</v>
      </c>
      <c r="S3017" t="s">
        <v>3753</v>
      </c>
      <c r="T3017" s="214" t="s">
        <v>64</v>
      </c>
      <c r="U3017" s="217" t="s">
        <v>65</v>
      </c>
      <c r="V3017" t="e">
        <f>_xlfn.XLOOKUP(UTILIZADAS[[#This Row],[Contacto1]],Tabla2[phone_number_dialed],Tabla2[status_name],,0)</f>
        <v>#N/A</v>
      </c>
    </row>
    <row r="3018" spans="1:22">
      <c r="A3018" t="s">
        <v>4305</v>
      </c>
      <c r="B3018" s="213" t="s">
        <v>6165</v>
      </c>
      <c r="C3018" s="4">
        <v>366026730000</v>
      </c>
      <c r="D3018" s="213" t="s">
        <v>5857</v>
      </c>
      <c r="G3018" s="174">
        <v>46143</v>
      </c>
      <c r="H3018">
        <v>65354824</v>
      </c>
      <c r="I3018">
        <v>65354824</v>
      </c>
      <c r="O3018" s="174">
        <v>46143</v>
      </c>
      <c r="S3018" t="s">
        <v>6166</v>
      </c>
      <c r="T3018" s="215" t="s">
        <v>85</v>
      </c>
      <c r="U3018" s="217" t="s">
        <v>257</v>
      </c>
      <c r="V3018" t="e">
        <f>_xlfn.XLOOKUP(UTILIZADAS[[#This Row],[Contacto1]],Tabla2[phone_number_dialed],Tabla2[status_name],,0)</f>
        <v>#N/A</v>
      </c>
    </row>
    <row r="3019" spans="1:22">
      <c r="A3019" t="s">
        <v>4305</v>
      </c>
      <c r="B3019" s="213" t="s">
        <v>4178</v>
      </c>
      <c r="C3019" s="4">
        <v>366027720000</v>
      </c>
      <c r="D3019" s="213" t="s">
        <v>5857</v>
      </c>
      <c r="G3019" s="174">
        <v>46143</v>
      </c>
      <c r="H3019">
        <v>64719078</v>
      </c>
      <c r="I3019">
        <v>64719078</v>
      </c>
      <c r="O3019" s="174">
        <v>46143</v>
      </c>
      <c r="S3019" t="s">
        <v>3754</v>
      </c>
      <c r="T3019" s="214" t="s">
        <v>64</v>
      </c>
      <c r="U3019" s="217" t="s">
        <v>65</v>
      </c>
      <c r="V3019" t="e">
        <f>_xlfn.XLOOKUP(UTILIZADAS[[#This Row],[Contacto1]],Tabla2[phone_number_dialed],Tabla2[status_name],,0)</f>
        <v>#N/A</v>
      </c>
    </row>
    <row r="3020" spans="1:22">
      <c r="A3020" t="s">
        <v>4305</v>
      </c>
      <c r="B3020" s="213" t="s">
        <v>2231</v>
      </c>
      <c r="C3020" s="4">
        <v>356184570000</v>
      </c>
      <c r="D3020" s="213" t="s">
        <v>5857</v>
      </c>
      <c r="G3020" s="174">
        <v>46143</v>
      </c>
      <c r="H3020">
        <v>67668769</v>
      </c>
      <c r="I3020">
        <v>67668769</v>
      </c>
      <c r="O3020" s="174">
        <v>46143</v>
      </c>
      <c r="S3020" t="s">
        <v>3755</v>
      </c>
      <c r="T3020" s="215" t="s">
        <v>64</v>
      </c>
      <c r="U3020" s="217" t="s">
        <v>65</v>
      </c>
      <c r="V3020" t="e">
        <f>_xlfn.XLOOKUP(UTILIZADAS[[#This Row],[Contacto1]],Tabla2[phone_number_dialed],Tabla2[status_name],,0)</f>
        <v>#N/A</v>
      </c>
    </row>
    <row r="3021" spans="1:22">
      <c r="A3021" t="s">
        <v>4305</v>
      </c>
      <c r="B3021" s="213" t="s">
        <v>4180</v>
      </c>
      <c r="C3021" s="4">
        <v>366027580000</v>
      </c>
      <c r="D3021" s="213" t="s">
        <v>5857</v>
      </c>
      <c r="G3021" s="174">
        <v>46143</v>
      </c>
      <c r="H3021">
        <v>65948925</v>
      </c>
      <c r="I3021">
        <v>65948925</v>
      </c>
      <c r="O3021" s="174">
        <v>46143</v>
      </c>
      <c r="S3021" t="s">
        <v>3757</v>
      </c>
      <c r="T3021" s="214" t="s">
        <v>64</v>
      </c>
      <c r="U3021" s="217" t="s">
        <v>65</v>
      </c>
      <c r="V3021" t="e">
        <f>_xlfn.XLOOKUP(UTILIZADAS[[#This Row],[Contacto1]],Tabla2[phone_number_dialed],Tabla2[status_name],,0)</f>
        <v>#N/A</v>
      </c>
    </row>
    <row r="3022" spans="1:22">
      <c r="A3022" t="s">
        <v>4305</v>
      </c>
      <c r="B3022" s="213" t="s">
        <v>4181</v>
      </c>
      <c r="C3022" s="4">
        <v>369027630000</v>
      </c>
      <c r="D3022" s="213" t="s">
        <v>5857</v>
      </c>
      <c r="G3022" s="174">
        <v>46143</v>
      </c>
      <c r="H3022">
        <v>65878780</v>
      </c>
      <c r="I3022">
        <v>65878780</v>
      </c>
      <c r="O3022" s="174">
        <v>46143</v>
      </c>
      <c r="S3022" t="s">
        <v>3758</v>
      </c>
      <c r="T3022" s="215" t="s">
        <v>64</v>
      </c>
      <c r="U3022" s="217" t="s">
        <v>5858</v>
      </c>
      <c r="V3022" t="e">
        <f>_xlfn.XLOOKUP(UTILIZADAS[[#This Row],[Contacto1]],Tabla2[phone_number_dialed],Tabla2[status_name],,0)</f>
        <v>#N/A</v>
      </c>
    </row>
    <row r="3023" spans="1:22">
      <c r="A3023" t="s">
        <v>4305</v>
      </c>
      <c r="B3023" s="213" t="s">
        <v>2232</v>
      </c>
      <c r="C3023" s="4">
        <v>347356120000</v>
      </c>
      <c r="D3023" s="213" t="s">
        <v>5857</v>
      </c>
      <c r="G3023" s="174">
        <v>46143</v>
      </c>
      <c r="H3023">
        <v>64328113</v>
      </c>
      <c r="I3023">
        <v>64328113</v>
      </c>
      <c r="O3023" s="174">
        <v>46143</v>
      </c>
      <c r="S3023" t="s">
        <v>3759</v>
      </c>
      <c r="T3023" s="216" t="s">
        <v>64</v>
      </c>
      <c r="U3023" s="217" t="s">
        <v>65</v>
      </c>
      <c r="V3023" t="e">
        <f>_xlfn.XLOOKUP(UTILIZADAS[[#This Row],[Contacto1]],Tabla2[phone_number_dialed],Tabla2[status_name],,0)</f>
        <v>#N/A</v>
      </c>
    </row>
    <row r="3024" spans="1:22">
      <c r="A3024" t="s">
        <v>4305</v>
      </c>
      <c r="B3024" s="213" t="s">
        <v>6167</v>
      </c>
      <c r="C3024" s="4">
        <v>365020770000</v>
      </c>
      <c r="D3024" s="213" t="s">
        <v>5857</v>
      </c>
      <c r="G3024" s="174">
        <v>46143</v>
      </c>
      <c r="H3024">
        <v>65047971</v>
      </c>
      <c r="I3024">
        <v>65047971</v>
      </c>
      <c r="O3024" s="174">
        <v>46143</v>
      </c>
      <c r="S3024" t="s">
        <v>6168</v>
      </c>
      <c r="T3024" s="214" t="s">
        <v>64</v>
      </c>
      <c r="U3024" s="217" t="s">
        <v>5858</v>
      </c>
      <c r="V3024" t="e">
        <f>_xlfn.XLOOKUP(UTILIZADAS[[#This Row],[Contacto1]],Tabla2[phone_number_dialed],Tabla2[status_name],,0)</f>
        <v>#N/A</v>
      </c>
    </row>
    <row r="3025" spans="1:22">
      <c r="A3025" t="s">
        <v>4305</v>
      </c>
      <c r="B3025" s="213" t="s">
        <v>6169</v>
      </c>
      <c r="C3025" s="4">
        <v>366025530000</v>
      </c>
      <c r="D3025" s="213" t="s">
        <v>5857</v>
      </c>
      <c r="G3025" s="174">
        <v>46143</v>
      </c>
      <c r="H3025">
        <v>61522389</v>
      </c>
      <c r="I3025">
        <v>61522389</v>
      </c>
      <c r="O3025" s="174">
        <v>46143</v>
      </c>
      <c r="S3025" t="s">
        <v>6170</v>
      </c>
      <c r="T3025" s="215" t="s">
        <v>64</v>
      </c>
      <c r="U3025" s="217" t="s">
        <v>5858</v>
      </c>
      <c r="V3025" t="e">
        <f>_xlfn.XLOOKUP(UTILIZADAS[[#This Row],[Contacto1]],Tabla2[phone_number_dialed],Tabla2[status_name],,0)</f>
        <v>#N/A</v>
      </c>
    </row>
    <row r="3026" spans="1:22">
      <c r="A3026" t="s">
        <v>4305</v>
      </c>
      <c r="B3026" s="213" t="s">
        <v>4182</v>
      </c>
      <c r="C3026" s="4">
        <v>365028950000</v>
      </c>
      <c r="D3026" s="213" t="s">
        <v>5857</v>
      </c>
      <c r="G3026" s="174">
        <v>46143</v>
      </c>
      <c r="H3026">
        <v>65077219</v>
      </c>
      <c r="I3026">
        <v>65077219</v>
      </c>
      <c r="O3026" s="174">
        <v>46143</v>
      </c>
      <c r="S3026" t="s">
        <v>3760</v>
      </c>
      <c r="T3026" s="214" t="s">
        <v>64</v>
      </c>
      <c r="U3026" s="217" t="s">
        <v>5858</v>
      </c>
      <c r="V3026" t="e">
        <f>_xlfn.XLOOKUP(UTILIZADAS[[#This Row],[Contacto1]],Tabla2[phone_number_dialed],Tabla2[status_name],,0)</f>
        <v>#N/A</v>
      </c>
    </row>
    <row r="3027" spans="1:22">
      <c r="A3027" t="s">
        <v>4305</v>
      </c>
      <c r="B3027" s="213" t="s">
        <v>4949</v>
      </c>
      <c r="C3027" s="4">
        <v>369029410000</v>
      </c>
      <c r="D3027" s="213" t="s">
        <v>5857</v>
      </c>
      <c r="G3027" s="174">
        <v>46143</v>
      </c>
      <c r="H3027">
        <v>66910678</v>
      </c>
      <c r="I3027">
        <v>66910678</v>
      </c>
      <c r="O3027" s="174">
        <v>46143</v>
      </c>
      <c r="S3027" t="s">
        <v>4950</v>
      </c>
      <c r="T3027" s="216" t="s">
        <v>64</v>
      </c>
      <c r="U3027" s="217" t="s">
        <v>5858</v>
      </c>
      <c r="V3027" t="e">
        <f>_xlfn.XLOOKUP(UTILIZADAS[[#This Row],[Contacto1]],Tabla2[phone_number_dialed],Tabla2[status_name],,0)</f>
        <v>#N/A</v>
      </c>
    </row>
    <row r="3028" spans="1:22">
      <c r="A3028" t="s">
        <v>4305</v>
      </c>
      <c r="B3028" s="213" t="s">
        <v>6171</v>
      </c>
      <c r="C3028" s="4">
        <v>369028890000</v>
      </c>
      <c r="D3028" s="213" t="s">
        <v>5857</v>
      </c>
      <c r="G3028" s="174">
        <v>46143</v>
      </c>
      <c r="H3028">
        <v>65941354</v>
      </c>
      <c r="I3028">
        <v>65941354</v>
      </c>
      <c r="O3028" s="174">
        <v>46143</v>
      </c>
      <c r="S3028" t="s">
        <v>6172</v>
      </c>
      <c r="T3028" s="215" t="s">
        <v>64</v>
      </c>
      <c r="U3028" s="217" t="s">
        <v>5858</v>
      </c>
      <c r="V3028" t="e">
        <f>_xlfn.XLOOKUP(UTILIZADAS[[#This Row],[Contacto1]],Tabla2[phone_number_dialed],Tabla2[status_name],,0)</f>
        <v>#N/A</v>
      </c>
    </row>
    <row r="3029" spans="1:22">
      <c r="A3029" t="s">
        <v>4305</v>
      </c>
      <c r="B3029" s="213" t="s">
        <v>6173</v>
      </c>
      <c r="C3029" s="4">
        <v>367030740000</v>
      </c>
      <c r="D3029" s="213" t="s">
        <v>5857</v>
      </c>
      <c r="G3029" s="174">
        <v>46143</v>
      </c>
      <c r="H3029">
        <v>69551855</v>
      </c>
      <c r="I3029">
        <v>69551855</v>
      </c>
      <c r="O3029" s="174">
        <v>46143</v>
      </c>
      <c r="S3029" t="s">
        <v>6174</v>
      </c>
      <c r="T3029" s="214" t="s">
        <v>64</v>
      </c>
      <c r="U3029" s="217" t="s">
        <v>5858</v>
      </c>
      <c r="V3029" t="e">
        <f>_xlfn.XLOOKUP(UTILIZADAS[[#This Row],[Contacto1]],Tabla2[phone_number_dialed],Tabla2[status_name],,0)</f>
        <v>#N/A</v>
      </c>
    </row>
    <row r="3030" spans="1:22">
      <c r="A3030" t="s">
        <v>4305</v>
      </c>
      <c r="B3030" s="213" t="s">
        <v>4184</v>
      </c>
      <c r="C3030" s="4">
        <v>365030400000</v>
      </c>
      <c r="D3030" s="213" t="s">
        <v>5857</v>
      </c>
      <c r="G3030" s="174">
        <v>46143</v>
      </c>
      <c r="H3030">
        <v>62463716</v>
      </c>
      <c r="I3030">
        <v>62463716</v>
      </c>
      <c r="O3030" s="174">
        <v>46143</v>
      </c>
      <c r="S3030" t="s">
        <v>3763</v>
      </c>
      <c r="T3030" s="215" t="s">
        <v>64</v>
      </c>
      <c r="U3030" s="217" t="s">
        <v>5858</v>
      </c>
      <c r="V3030" t="e">
        <f>_xlfn.XLOOKUP(UTILIZADAS[[#This Row],[Contacto1]],Tabla2[phone_number_dialed],Tabla2[status_name],,0)</f>
        <v>#N/A</v>
      </c>
    </row>
    <row r="3031" spans="1:22">
      <c r="A3031" t="s">
        <v>4305</v>
      </c>
      <c r="B3031" s="213" t="s">
        <v>6175</v>
      </c>
      <c r="C3031" s="4">
        <v>368031050000</v>
      </c>
      <c r="D3031" s="213" t="s">
        <v>5857</v>
      </c>
      <c r="G3031" s="174">
        <v>46143</v>
      </c>
      <c r="H3031">
        <v>68240032</v>
      </c>
      <c r="I3031">
        <v>68240032</v>
      </c>
      <c r="O3031" s="174">
        <v>46143</v>
      </c>
      <c r="S3031" t="s">
        <v>6176</v>
      </c>
      <c r="T3031" s="216" t="s">
        <v>64</v>
      </c>
      <c r="U3031" s="217" t="s">
        <v>5858</v>
      </c>
      <c r="V3031" t="e">
        <f>_xlfn.XLOOKUP(UTILIZADAS[[#This Row],[Contacto1]],Tabla2[phone_number_dialed],Tabla2[status_name],,0)</f>
        <v>#N/A</v>
      </c>
    </row>
    <row r="3032" spans="1:22">
      <c r="A3032" t="s">
        <v>4305</v>
      </c>
      <c r="B3032" s="213" t="s">
        <v>6177</v>
      </c>
      <c r="C3032" s="4">
        <v>369029450000</v>
      </c>
      <c r="D3032" s="213" t="s">
        <v>5857</v>
      </c>
      <c r="G3032" s="174">
        <v>46143</v>
      </c>
      <c r="H3032">
        <v>63957858</v>
      </c>
      <c r="I3032">
        <v>63957858</v>
      </c>
      <c r="O3032" s="174">
        <v>46143</v>
      </c>
      <c r="S3032" t="s">
        <v>6178</v>
      </c>
      <c r="T3032" s="214" t="s">
        <v>64</v>
      </c>
      <c r="U3032" s="217" t="s">
        <v>5858</v>
      </c>
      <c r="V3032" t="e">
        <f>_xlfn.XLOOKUP(UTILIZADAS[[#This Row],[Contacto1]],Tabla2[phone_number_dialed],Tabla2[status_name],,0)</f>
        <v>#N/A</v>
      </c>
    </row>
    <row r="3033" spans="1:22">
      <c r="A3033" t="s">
        <v>4305</v>
      </c>
      <c r="B3033" s="213" t="s">
        <v>4709</v>
      </c>
      <c r="C3033" s="4">
        <v>365029440000</v>
      </c>
      <c r="D3033" s="213" t="s">
        <v>5857</v>
      </c>
      <c r="G3033" s="174">
        <v>46143</v>
      </c>
      <c r="H3033">
        <v>65055421</v>
      </c>
      <c r="I3033">
        <v>65055421</v>
      </c>
      <c r="O3033" s="174">
        <v>46143</v>
      </c>
      <c r="S3033" t="s">
        <v>4710</v>
      </c>
      <c r="T3033" s="215" t="s">
        <v>64</v>
      </c>
      <c r="U3033" s="217" t="s">
        <v>5858</v>
      </c>
      <c r="V3033" t="e">
        <f>_xlfn.XLOOKUP(UTILIZADAS[[#This Row],[Contacto1]],Tabla2[phone_number_dialed],Tabla2[status_name],,0)</f>
        <v>#N/A</v>
      </c>
    </row>
    <row r="3034" spans="1:22">
      <c r="A3034" t="s">
        <v>4305</v>
      </c>
      <c r="B3034" s="213" t="s">
        <v>2234</v>
      </c>
      <c r="C3034" s="4">
        <v>365028850000</v>
      </c>
      <c r="D3034" s="213" t="s">
        <v>5857</v>
      </c>
      <c r="G3034" s="174">
        <v>46143</v>
      </c>
      <c r="H3034">
        <v>69404488</v>
      </c>
      <c r="I3034">
        <v>69404488</v>
      </c>
      <c r="O3034" s="174">
        <v>46143</v>
      </c>
      <c r="S3034" t="s">
        <v>3765</v>
      </c>
      <c r="T3034" s="214" t="s">
        <v>64</v>
      </c>
      <c r="U3034" s="217" t="s">
        <v>5858</v>
      </c>
      <c r="V3034" t="e">
        <f>_xlfn.XLOOKUP(UTILIZADAS[[#This Row],[Contacto1]],Tabla2[phone_number_dialed],Tabla2[status_name],,0)</f>
        <v>#N/A</v>
      </c>
    </row>
    <row r="3035" spans="1:22">
      <c r="A3035" t="s">
        <v>4305</v>
      </c>
      <c r="B3035" s="213" t="s">
        <v>4187</v>
      </c>
      <c r="C3035" s="4">
        <v>373027430000</v>
      </c>
      <c r="D3035" s="213" t="s">
        <v>5857</v>
      </c>
      <c r="G3035" s="174">
        <v>46143</v>
      </c>
      <c r="H3035">
        <v>68905432</v>
      </c>
      <c r="I3035">
        <v>68905432</v>
      </c>
      <c r="O3035" s="174">
        <v>46143</v>
      </c>
      <c r="S3035" t="s">
        <v>3766</v>
      </c>
      <c r="T3035" s="215" t="s">
        <v>64</v>
      </c>
      <c r="U3035" s="217" t="s">
        <v>65</v>
      </c>
      <c r="V3035" t="e">
        <f>_xlfn.XLOOKUP(UTILIZADAS[[#This Row],[Contacto1]],Tabla2[phone_number_dialed],Tabla2[status_name],,0)</f>
        <v>#N/A</v>
      </c>
    </row>
    <row r="3036" spans="1:22">
      <c r="A3036" t="s">
        <v>4305</v>
      </c>
      <c r="B3036" s="213" t="s">
        <v>4188</v>
      </c>
      <c r="C3036" s="4">
        <v>356027600000</v>
      </c>
      <c r="D3036" s="213" t="s">
        <v>5857</v>
      </c>
      <c r="G3036" s="174">
        <v>46143</v>
      </c>
      <c r="H3036">
        <v>67890543</v>
      </c>
      <c r="I3036">
        <v>67890543</v>
      </c>
      <c r="O3036" s="174">
        <v>46143</v>
      </c>
      <c r="S3036" t="s">
        <v>3767</v>
      </c>
      <c r="T3036" s="214" t="s">
        <v>64</v>
      </c>
      <c r="U3036" s="217" t="s">
        <v>65</v>
      </c>
      <c r="V3036" t="e">
        <f>_xlfn.XLOOKUP(UTILIZADAS[[#This Row],[Contacto1]],Tabla2[phone_number_dialed],Tabla2[status_name],,0)</f>
        <v>#N/A</v>
      </c>
    </row>
    <row r="3037" spans="1:22">
      <c r="A3037" t="s">
        <v>4305</v>
      </c>
      <c r="B3037" s="213" t="s">
        <v>6179</v>
      </c>
      <c r="C3037" s="4">
        <v>362028960000</v>
      </c>
      <c r="D3037" s="213" t="s">
        <v>5857</v>
      </c>
      <c r="G3037" s="174">
        <v>46143</v>
      </c>
      <c r="H3037">
        <v>67890543</v>
      </c>
      <c r="I3037">
        <v>67890543</v>
      </c>
      <c r="O3037" s="174">
        <v>46143</v>
      </c>
      <c r="S3037" t="s">
        <v>6180</v>
      </c>
      <c r="T3037" s="215" t="s">
        <v>64</v>
      </c>
      <c r="U3037" s="217" t="s">
        <v>5858</v>
      </c>
      <c r="V3037" t="e">
        <f>_xlfn.XLOOKUP(UTILIZADAS[[#This Row],[Contacto1]],Tabla2[phone_number_dialed],Tabla2[status_name],,0)</f>
        <v>#N/A</v>
      </c>
    </row>
    <row r="3038" spans="1:22">
      <c r="A3038" t="s">
        <v>4305</v>
      </c>
      <c r="B3038" s="213" t="s">
        <v>4189</v>
      </c>
      <c r="C3038" s="4">
        <v>363027720000</v>
      </c>
      <c r="D3038" s="213" t="s">
        <v>5857</v>
      </c>
      <c r="G3038" s="174">
        <v>46143</v>
      </c>
      <c r="H3038">
        <v>67890543</v>
      </c>
      <c r="I3038">
        <v>67890543</v>
      </c>
      <c r="O3038" s="174">
        <v>46143</v>
      </c>
      <c r="S3038" t="s">
        <v>3768</v>
      </c>
      <c r="T3038" s="214" t="s">
        <v>64</v>
      </c>
      <c r="U3038" s="217" t="s">
        <v>65</v>
      </c>
      <c r="V3038" t="e">
        <f>_xlfn.XLOOKUP(UTILIZADAS[[#This Row],[Contacto1]],Tabla2[phone_number_dialed],Tabla2[status_name],,0)</f>
        <v>#N/A</v>
      </c>
    </row>
    <row r="3039" spans="1:22">
      <c r="A3039" t="s">
        <v>4305</v>
      </c>
      <c r="B3039" s="213" t="s">
        <v>2235</v>
      </c>
      <c r="C3039" s="4">
        <v>366031360000</v>
      </c>
      <c r="D3039" s="213" t="s">
        <v>5857</v>
      </c>
      <c r="G3039" s="174">
        <v>46143</v>
      </c>
      <c r="H3039">
        <v>67890543</v>
      </c>
      <c r="I3039">
        <v>67890543</v>
      </c>
      <c r="O3039" s="174">
        <v>46143</v>
      </c>
      <c r="S3039" t="s">
        <v>3769</v>
      </c>
      <c r="T3039" s="215" t="s">
        <v>64</v>
      </c>
      <c r="U3039" s="217" t="s">
        <v>65</v>
      </c>
      <c r="V3039" t="e">
        <f>_xlfn.XLOOKUP(UTILIZADAS[[#This Row],[Contacto1]],Tabla2[phone_number_dialed],Tabla2[status_name],,0)</f>
        <v>#N/A</v>
      </c>
    </row>
    <row r="3040" spans="1:22">
      <c r="A3040" t="s">
        <v>4305</v>
      </c>
      <c r="B3040" s="213" t="s">
        <v>5008</v>
      </c>
      <c r="C3040" s="4">
        <v>351328870000</v>
      </c>
      <c r="D3040" s="213" t="s">
        <v>5857</v>
      </c>
      <c r="G3040" s="174">
        <v>46143</v>
      </c>
      <c r="H3040">
        <v>65659981</v>
      </c>
      <c r="I3040">
        <v>65659981</v>
      </c>
      <c r="O3040" s="174">
        <v>46143</v>
      </c>
      <c r="S3040" t="s">
        <v>5009</v>
      </c>
      <c r="T3040" s="214" t="s">
        <v>64</v>
      </c>
      <c r="U3040" s="217" t="s">
        <v>5858</v>
      </c>
      <c r="V3040" t="e">
        <f>_xlfn.XLOOKUP(UTILIZADAS[[#This Row],[Contacto1]],Tabla2[phone_number_dialed],Tabla2[status_name],,0)</f>
        <v>#N/A</v>
      </c>
    </row>
    <row r="3041" spans="1:22">
      <c r="A3041" t="s">
        <v>4305</v>
      </c>
      <c r="B3041" s="213" t="s">
        <v>2236</v>
      </c>
      <c r="C3041" s="4">
        <v>362029010000</v>
      </c>
      <c r="D3041" s="213" t="s">
        <v>5857</v>
      </c>
      <c r="G3041" s="174">
        <v>46143</v>
      </c>
      <c r="H3041">
        <v>62784815</v>
      </c>
      <c r="I3041">
        <v>62784815</v>
      </c>
      <c r="O3041" s="174">
        <v>46143</v>
      </c>
      <c r="S3041" t="s">
        <v>3770</v>
      </c>
      <c r="T3041" s="215" t="s">
        <v>84</v>
      </c>
      <c r="U3041" s="217" t="s">
        <v>65</v>
      </c>
      <c r="V3041" t="e">
        <f>_xlfn.XLOOKUP(UTILIZADAS[[#This Row],[Contacto1]],Tabla2[phone_number_dialed],Tabla2[status_name],,0)</f>
        <v>#N/A</v>
      </c>
    </row>
    <row r="3042" spans="1:22">
      <c r="A3042" t="s">
        <v>4305</v>
      </c>
      <c r="B3042" s="213" t="s">
        <v>6181</v>
      </c>
      <c r="C3042" s="4">
        <v>361029130000</v>
      </c>
      <c r="D3042" s="213" t="s">
        <v>5857</v>
      </c>
      <c r="G3042" s="174">
        <v>46143</v>
      </c>
      <c r="H3042">
        <v>62453516</v>
      </c>
      <c r="I3042">
        <v>62453516</v>
      </c>
      <c r="O3042" s="174">
        <v>46143</v>
      </c>
      <c r="S3042" t="s">
        <v>6182</v>
      </c>
      <c r="T3042" s="214" t="s">
        <v>84</v>
      </c>
      <c r="U3042" s="217" t="s">
        <v>2109</v>
      </c>
      <c r="V3042" t="e">
        <f>_xlfn.XLOOKUP(UTILIZADAS[[#This Row],[Contacto1]],Tabla2[phone_number_dialed],Tabla2[status_name],,0)</f>
        <v>#N/A</v>
      </c>
    </row>
    <row r="3043" spans="1:22">
      <c r="A3043" t="s">
        <v>4305</v>
      </c>
      <c r="B3043" s="213" t="s">
        <v>6183</v>
      </c>
      <c r="C3043" s="4">
        <v>367028620000</v>
      </c>
      <c r="D3043" s="213" t="s">
        <v>5857</v>
      </c>
      <c r="G3043" s="174">
        <v>46143</v>
      </c>
      <c r="H3043">
        <v>69437344</v>
      </c>
      <c r="I3043">
        <v>69437344</v>
      </c>
      <c r="O3043" s="174">
        <v>46143</v>
      </c>
      <c r="S3043" t="s">
        <v>6184</v>
      </c>
      <c r="T3043" s="215" t="s">
        <v>84</v>
      </c>
      <c r="U3043" s="217" t="s">
        <v>257</v>
      </c>
      <c r="V3043" t="e">
        <f>_xlfn.XLOOKUP(UTILIZADAS[[#This Row],[Contacto1]],Tabla2[phone_number_dialed],Tabla2[status_name],,0)</f>
        <v>#N/A</v>
      </c>
    </row>
    <row r="3044" spans="1:22">
      <c r="A3044" t="s">
        <v>4305</v>
      </c>
      <c r="B3044" s="213" t="s">
        <v>2237</v>
      </c>
      <c r="C3044" s="4">
        <v>362027850000</v>
      </c>
      <c r="D3044" s="213" t="s">
        <v>5857</v>
      </c>
      <c r="G3044" s="174">
        <v>46143</v>
      </c>
      <c r="H3044">
        <v>65222013</v>
      </c>
      <c r="I3044">
        <v>65222013</v>
      </c>
      <c r="O3044" s="174">
        <v>46143</v>
      </c>
      <c r="S3044" t="s">
        <v>3772</v>
      </c>
      <c r="T3044" s="214" t="s">
        <v>84</v>
      </c>
      <c r="U3044" s="217" t="s">
        <v>65</v>
      </c>
      <c r="V3044" t="e">
        <f>_xlfn.XLOOKUP(UTILIZADAS[[#This Row],[Contacto1]],Tabla2[phone_number_dialed],Tabla2[status_name],,0)</f>
        <v>#N/A</v>
      </c>
    </row>
    <row r="3045" spans="1:22">
      <c r="A3045" t="s">
        <v>4305</v>
      </c>
      <c r="B3045" s="213" t="s">
        <v>4850</v>
      </c>
      <c r="C3045" s="4">
        <v>365028920000</v>
      </c>
      <c r="D3045" s="213" t="s">
        <v>5857</v>
      </c>
      <c r="G3045" s="174">
        <v>46143</v>
      </c>
      <c r="H3045">
        <v>66122768</v>
      </c>
      <c r="I3045">
        <v>66122768</v>
      </c>
      <c r="O3045" s="174">
        <v>46143</v>
      </c>
      <c r="S3045" t="s">
        <v>4851</v>
      </c>
      <c r="T3045" s="215" t="s">
        <v>64</v>
      </c>
      <c r="U3045" s="217" t="s">
        <v>5858</v>
      </c>
      <c r="V3045" t="e">
        <f>_xlfn.XLOOKUP(UTILIZADAS[[#This Row],[Contacto1]],Tabla2[phone_number_dialed],Tabla2[status_name],,0)</f>
        <v>#N/A</v>
      </c>
    </row>
    <row r="3046" spans="1:22">
      <c r="A3046" t="s">
        <v>4305</v>
      </c>
      <c r="B3046" s="213" t="s">
        <v>6185</v>
      </c>
      <c r="C3046" s="4">
        <v>368028080000</v>
      </c>
      <c r="D3046" s="213" t="s">
        <v>5857</v>
      </c>
      <c r="G3046" s="174">
        <v>46143</v>
      </c>
      <c r="H3046">
        <v>64280458</v>
      </c>
      <c r="I3046">
        <v>64280458</v>
      </c>
      <c r="O3046" s="174">
        <v>46143</v>
      </c>
      <c r="S3046" t="s">
        <v>6186</v>
      </c>
      <c r="T3046" s="214" t="s">
        <v>64</v>
      </c>
      <c r="U3046" s="217" t="s">
        <v>5858</v>
      </c>
      <c r="V3046" t="e">
        <f>_xlfn.XLOOKUP(UTILIZADAS[[#This Row],[Contacto1]],Tabla2[phone_number_dialed],Tabla2[status_name],,0)</f>
        <v>#N/A</v>
      </c>
    </row>
    <row r="3047" spans="1:22">
      <c r="A3047" t="s">
        <v>4305</v>
      </c>
      <c r="B3047" s="213" t="s">
        <v>4192</v>
      </c>
      <c r="C3047" s="4">
        <v>363026240000</v>
      </c>
      <c r="D3047" s="213" t="s">
        <v>5857</v>
      </c>
      <c r="G3047" s="174">
        <v>46143</v>
      </c>
      <c r="H3047">
        <v>66559511</v>
      </c>
      <c r="I3047">
        <v>66559511</v>
      </c>
      <c r="O3047" s="174">
        <v>46143</v>
      </c>
      <c r="S3047" t="s">
        <v>3774</v>
      </c>
      <c r="T3047" s="215" t="s">
        <v>64</v>
      </c>
      <c r="U3047" s="217" t="s">
        <v>65</v>
      </c>
      <c r="V3047" t="e">
        <f>_xlfn.XLOOKUP(UTILIZADAS[[#This Row],[Contacto1]],Tabla2[phone_number_dialed],Tabla2[status_name],,0)</f>
        <v>#N/A</v>
      </c>
    </row>
    <row r="3048" spans="1:22">
      <c r="A3048" t="s">
        <v>4305</v>
      </c>
      <c r="B3048" s="213" t="s">
        <v>6187</v>
      </c>
      <c r="C3048" s="4">
        <v>364030340000</v>
      </c>
      <c r="D3048" s="213" t="s">
        <v>5857</v>
      </c>
      <c r="G3048" s="174">
        <v>46143</v>
      </c>
      <c r="H3048">
        <v>66956237</v>
      </c>
      <c r="I3048">
        <v>66956237</v>
      </c>
      <c r="O3048" s="174">
        <v>46143</v>
      </c>
      <c r="S3048" t="s">
        <v>6188</v>
      </c>
      <c r="T3048" s="214" t="s">
        <v>64</v>
      </c>
      <c r="U3048" s="217" t="s">
        <v>5858</v>
      </c>
      <c r="V3048" t="e">
        <f>_xlfn.XLOOKUP(UTILIZADAS[[#This Row],[Contacto1]],Tabla2[phone_number_dialed],Tabla2[status_name],,0)</f>
        <v>#N/A</v>
      </c>
    </row>
    <row r="3049" spans="1:22">
      <c r="A3049" t="s">
        <v>4305</v>
      </c>
      <c r="B3049" s="213" t="s">
        <v>6189</v>
      </c>
      <c r="C3049" s="4">
        <v>362029590000</v>
      </c>
      <c r="D3049" s="213" t="s">
        <v>5857</v>
      </c>
      <c r="G3049" s="174">
        <v>46143</v>
      </c>
      <c r="H3049">
        <v>62896867</v>
      </c>
      <c r="I3049">
        <v>62896867</v>
      </c>
      <c r="O3049" s="174">
        <v>46143</v>
      </c>
      <c r="S3049" t="s">
        <v>6190</v>
      </c>
      <c r="T3049" s="215" t="s">
        <v>64</v>
      </c>
      <c r="U3049" s="217" t="s">
        <v>5858</v>
      </c>
      <c r="V3049" t="e">
        <f>_xlfn.XLOOKUP(UTILIZADAS[[#This Row],[Contacto1]],Tabla2[phone_number_dialed],Tabla2[status_name],,0)</f>
        <v>#N/A</v>
      </c>
    </row>
    <row r="3050" spans="1:22">
      <c r="A3050" t="s">
        <v>4305</v>
      </c>
      <c r="B3050" s="213" t="s">
        <v>6191</v>
      </c>
      <c r="C3050" s="4">
        <v>367029050000</v>
      </c>
      <c r="D3050" s="213" t="s">
        <v>5857</v>
      </c>
      <c r="G3050" s="174">
        <v>46143</v>
      </c>
      <c r="H3050">
        <v>62270879</v>
      </c>
      <c r="I3050">
        <v>62270879</v>
      </c>
      <c r="O3050" s="174">
        <v>46143</v>
      </c>
      <c r="S3050" t="s">
        <v>6192</v>
      </c>
      <c r="T3050" s="216" t="s">
        <v>64</v>
      </c>
      <c r="U3050" s="217" t="s">
        <v>257</v>
      </c>
      <c r="V3050" t="e">
        <f>_xlfn.XLOOKUP(UTILIZADAS[[#This Row],[Contacto1]],Tabla2[phone_number_dialed],Tabla2[status_name],,0)</f>
        <v>#N/A</v>
      </c>
    </row>
    <row r="3051" spans="1:22">
      <c r="A3051" t="s">
        <v>4305</v>
      </c>
      <c r="B3051" s="213" t="s">
        <v>6193</v>
      </c>
      <c r="C3051" s="4">
        <v>364030100000</v>
      </c>
      <c r="D3051" s="213" t="s">
        <v>5857</v>
      </c>
      <c r="G3051" s="174">
        <v>46143</v>
      </c>
      <c r="H3051">
        <v>66685710</v>
      </c>
      <c r="I3051">
        <v>66685710</v>
      </c>
      <c r="O3051" s="174">
        <v>46143</v>
      </c>
      <c r="S3051" t="s">
        <v>6194</v>
      </c>
      <c r="T3051" s="214" t="s">
        <v>64</v>
      </c>
      <c r="U3051" s="217" t="s">
        <v>5858</v>
      </c>
      <c r="V3051" t="e">
        <f>_xlfn.XLOOKUP(UTILIZADAS[[#This Row],[Contacto1]],Tabla2[phone_number_dialed],Tabla2[status_name],,0)</f>
        <v>#N/A</v>
      </c>
    </row>
    <row r="3052" spans="1:22">
      <c r="A3052" t="s">
        <v>4305</v>
      </c>
      <c r="B3052" s="213" t="s">
        <v>4870</v>
      </c>
      <c r="C3052" s="4">
        <v>365029180000</v>
      </c>
      <c r="D3052" s="213" t="s">
        <v>5857</v>
      </c>
      <c r="G3052" s="174">
        <v>46143</v>
      </c>
      <c r="H3052">
        <v>66347905</v>
      </c>
      <c r="I3052">
        <v>66347905</v>
      </c>
      <c r="O3052" s="174">
        <v>46143</v>
      </c>
      <c r="S3052" t="s">
        <v>4300</v>
      </c>
      <c r="T3052" s="215" t="s">
        <v>64</v>
      </c>
      <c r="U3052" s="217" t="s">
        <v>5858</v>
      </c>
      <c r="V3052" t="e">
        <f>_xlfn.XLOOKUP(UTILIZADAS[[#This Row],[Contacto1]],Tabla2[phone_number_dialed],Tabla2[status_name],,0)</f>
        <v>#N/A</v>
      </c>
    </row>
    <row r="3053" spans="1:22">
      <c r="A3053" t="s">
        <v>4305</v>
      </c>
      <c r="B3053" s="213" t="s">
        <v>5234</v>
      </c>
      <c r="C3053" s="4">
        <v>363029960000</v>
      </c>
      <c r="D3053" s="213" t="s">
        <v>5857</v>
      </c>
      <c r="G3053" s="174">
        <v>46143</v>
      </c>
      <c r="H3053">
        <v>68884359</v>
      </c>
      <c r="I3053">
        <v>68884359</v>
      </c>
      <c r="O3053" s="174">
        <v>46143</v>
      </c>
      <c r="S3053" t="s">
        <v>4299</v>
      </c>
      <c r="T3053" s="214" t="s">
        <v>64</v>
      </c>
      <c r="U3053" s="217" t="s">
        <v>5858</v>
      </c>
      <c r="V3053" t="e">
        <f>_xlfn.XLOOKUP(UTILIZADAS[[#This Row],[Contacto1]],Tabla2[phone_number_dialed],Tabla2[status_name],,0)</f>
        <v>#N/A</v>
      </c>
    </row>
    <row r="3054" spans="1:22">
      <c r="A3054" t="s">
        <v>4305</v>
      </c>
      <c r="B3054" s="213" t="s">
        <v>2238</v>
      </c>
      <c r="C3054" s="4">
        <v>361031150000</v>
      </c>
      <c r="D3054" s="213" t="s">
        <v>5857</v>
      </c>
      <c r="G3054" s="174">
        <v>46143</v>
      </c>
      <c r="H3054">
        <v>65077219</v>
      </c>
      <c r="I3054">
        <v>65077219</v>
      </c>
      <c r="O3054" s="174">
        <v>46143</v>
      </c>
      <c r="S3054" t="s">
        <v>3775</v>
      </c>
      <c r="T3054" s="215" t="s">
        <v>64</v>
      </c>
      <c r="U3054" s="217" t="s">
        <v>5858</v>
      </c>
      <c r="V3054" t="e">
        <f>_xlfn.XLOOKUP(UTILIZADAS[[#This Row],[Contacto1]],Tabla2[phone_number_dialed],Tabla2[status_name],,0)</f>
        <v>#N/A</v>
      </c>
    </row>
    <row r="3055" spans="1:22">
      <c r="A3055" t="s">
        <v>4305</v>
      </c>
      <c r="B3055" s="213" t="s">
        <v>2239</v>
      </c>
      <c r="C3055" s="4">
        <v>363031770000</v>
      </c>
      <c r="D3055" s="213" t="s">
        <v>5857</v>
      </c>
      <c r="G3055" s="174">
        <v>46143</v>
      </c>
      <c r="H3055">
        <v>65077219</v>
      </c>
      <c r="I3055">
        <v>65077219</v>
      </c>
      <c r="O3055" s="174">
        <v>46143</v>
      </c>
      <c r="S3055" t="s">
        <v>3776</v>
      </c>
      <c r="T3055" s="216" t="s">
        <v>64</v>
      </c>
      <c r="U3055" s="217" t="s">
        <v>5858</v>
      </c>
      <c r="V3055" t="e">
        <f>_xlfn.XLOOKUP(UTILIZADAS[[#This Row],[Contacto1]],Tabla2[phone_number_dialed],Tabla2[status_name],,0)</f>
        <v>#N/A</v>
      </c>
    </row>
    <row r="3056" spans="1:22">
      <c r="A3056" t="s">
        <v>4305</v>
      </c>
      <c r="B3056" s="213" t="s">
        <v>2240</v>
      </c>
      <c r="C3056" s="4">
        <v>369030950000</v>
      </c>
      <c r="D3056" s="213" t="s">
        <v>5857</v>
      </c>
      <c r="G3056" s="174">
        <v>46143</v>
      </c>
      <c r="H3056">
        <v>65077219</v>
      </c>
      <c r="I3056">
        <v>65077219</v>
      </c>
      <c r="O3056" s="174">
        <v>46143</v>
      </c>
      <c r="S3056" t="s">
        <v>3777</v>
      </c>
      <c r="T3056" s="214" t="s">
        <v>64</v>
      </c>
      <c r="U3056" s="217" t="s">
        <v>65</v>
      </c>
      <c r="V3056" t="e">
        <f>_xlfn.XLOOKUP(UTILIZADAS[[#This Row],[Contacto1]],Tabla2[phone_number_dialed],Tabla2[status_name],,0)</f>
        <v>#N/A</v>
      </c>
    </row>
    <row r="3057" spans="1:22">
      <c r="A3057" t="s">
        <v>4305</v>
      </c>
      <c r="B3057" s="213" t="s">
        <v>6195</v>
      </c>
      <c r="C3057" s="4">
        <v>366031280000</v>
      </c>
      <c r="D3057" s="213" t="s">
        <v>5857</v>
      </c>
      <c r="G3057" s="174">
        <v>46143</v>
      </c>
      <c r="H3057">
        <v>67632075</v>
      </c>
      <c r="I3057">
        <v>67632075</v>
      </c>
      <c r="O3057" s="174">
        <v>46143</v>
      </c>
      <c r="S3057" t="s">
        <v>6196</v>
      </c>
      <c r="T3057" s="216" t="s">
        <v>64</v>
      </c>
      <c r="U3057" s="217" t="s">
        <v>5858</v>
      </c>
      <c r="V3057" t="e">
        <f>_xlfn.XLOOKUP(UTILIZADAS[[#This Row],[Contacto1]],Tabla2[phone_number_dialed],Tabla2[status_name],,0)</f>
        <v>#N/A</v>
      </c>
    </row>
    <row r="3058" spans="1:22">
      <c r="A3058" t="s">
        <v>4305</v>
      </c>
      <c r="B3058" s="213" t="s">
        <v>6197</v>
      </c>
      <c r="C3058" s="4">
        <v>369026360000</v>
      </c>
      <c r="D3058" s="213" t="s">
        <v>5857</v>
      </c>
      <c r="G3058" s="174">
        <v>46143</v>
      </c>
      <c r="H3058">
        <v>66220832</v>
      </c>
      <c r="I3058">
        <v>66220832</v>
      </c>
      <c r="O3058" s="174">
        <v>46143</v>
      </c>
      <c r="S3058" t="s">
        <v>6198</v>
      </c>
      <c r="T3058" s="215" t="s">
        <v>64</v>
      </c>
      <c r="U3058" s="217" t="s">
        <v>257</v>
      </c>
      <c r="V3058" t="e">
        <f>_xlfn.XLOOKUP(UTILIZADAS[[#This Row],[Contacto1]],Tabla2[phone_number_dialed],Tabla2[status_name],,0)</f>
        <v>#N/A</v>
      </c>
    </row>
    <row r="3059" spans="1:22">
      <c r="A3059" t="s">
        <v>4305</v>
      </c>
      <c r="B3059" s="213" t="s">
        <v>6199</v>
      </c>
      <c r="C3059" s="4">
        <v>363027950000</v>
      </c>
      <c r="D3059" s="213" t="s">
        <v>5857</v>
      </c>
      <c r="G3059" s="174">
        <v>46143</v>
      </c>
      <c r="H3059">
        <v>65069727</v>
      </c>
      <c r="I3059">
        <v>65069727</v>
      </c>
      <c r="O3059" s="174">
        <v>46143</v>
      </c>
      <c r="S3059" t="s">
        <v>6200</v>
      </c>
      <c r="T3059" s="214" t="s">
        <v>64</v>
      </c>
      <c r="U3059" s="217" t="s">
        <v>257</v>
      </c>
      <c r="V3059" t="e">
        <f>_xlfn.XLOOKUP(UTILIZADAS[[#This Row],[Contacto1]],Tabla2[phone_number_dialed],Tabla2[status_name],,0)</f>
        <v>#N/A</v>
      </c>
    </row>
    <row r="3060" spans="1:22">
      <c r="A3060" t="s">
        <v>4305</v>
      </c>
      <c r="B3060" s="213" t="s">
        <v>6201</v>
      </c>
      <c r="C3060" s="4">
        <v>364031350000</v>
      </c>
      <c r="D3060" s="213" t="s">
        <v>5857</v>
      </c>
      <c r="G3060" s="174">
        <v>46143</v>
      </c>
      <c r="H3060">
        <v>67039508</v>
      </c>
      <c r="I3060">
        <v>67039508</v>
      </c>
      <c r="O3060" s="174">
        <v>46143</v>
      </c>
      <c r="S3060" t="s">
        <v>6202</v>
      </c>
      <c r="T3060" s="215" t="s">
        <v>64</v>
      </c>
      <c r="U3060" s="217" t="s">
        <v>5858</v>
      </c>
      <c r="V3060" t="e">
        <f>_xlfn.XLOOKUP(UTILIZADAS[[#This Row],[Contacto1]],Tabla2[phone_number_dialed],Tabla2[status_name],,0)</f>
        <v>#N/A</v>
      </c>
    </row>
    <row r="3061" spans="1:22">
      <c r="A3061" t="s">
        <v>4305</v>
      </c>
      <c r="B3061" s="213" t="s">
        <v>5062</v>
      </c>
      <c r="C3061" s="4">
        <v>369028070000</v>
      </c>
      <c r="D3061" s="213" t="s">
        <v>5857</v>
      </c>
      <c r="G3061" s="174">
        <v>46143</v>
      </c>
      <c r="H3061">
        <v>67517061</v>
      </c>
      <c r="I3061">
        <v>67517061</v>
      </c>
      <c r="O3061" s="174">
        <v>46143</v>
      </c>
      <c r="S3061" t="s">
        <v>4297</v>
      </c>
      <c r="T3061" s="214" t="s">
        <v>64</v>
      </c>
      <c r="U3061" s="217" t="s">
        <v>5858</v>
      </c>
      <c r="V3061" t="e">
        <f>_xlfn.XLOOKUP(UTILIZADAS[[#This Row],[Contacto1]],Tabla2[phone_number_dialed],Tabla2[status_name],,0)</f>
        <v>#N/A</v>
      </c>
    </row>
    <row r="3062" spans="1:22">
      <c r="A3062" t="s">
        <v>4305</v>
      </c>
      <c r="B3062" s="213" t="s">
        <v>4983</v>
      </c>
      <c r="C3062" s="4">
        <v>361027750000</v>
      </c>
      <c r="D3062" s="213" t="s">
        <v>5857</v>
      </c>
      <c r="G3062" s="174">
        <v>46143</v>
      </c>
      <c r="H3062">
        <v>67106042</v>
      </c>
      <c r="I3062">
        <v>67106042</v>
      </c>
      <c r="O3062" s="174">
        <v>46143</v>
      </c>
      <c r="S3062" t="s">
        <v>4296</v>
      </c>
      <c r="T3062" s="216" t="s">
        <v>64</v>
      </c>
      <c r="U3062" s="217" t="s">
        <v>5858</v>
      </c>
      <c r="V3062" t="e">
        <f>_xlfn.XLOOKUP(UTILIZADAS[[#This Row],[Contacto1]],Tabla2[phone_number_dialed],Tabla2[status_name],,0)</f>
        <v>#N/A</v>
      </c>
    </row>
    <row r="3063" spans="1:22">
      <c r="A3063" t="s">
        <v>4305</v>
      </c>
      <c r="B3063" s="213" t="s">
        <v>6203</v>
      </c>
      <c r="C3063" s="4">
        <v>362029540000</v>
      </c>
      <c r="D3063" s="213" t="s">
        <v>5857</v>
      </c>
      <c r="G3063" s="174">
        <v>46143</v>
      </c>
      <c r="H3063">
        <v>64088913</v>
      </c>
      <c r="I3063">
        <v>64088913</v>
      </c>
      <c r="O3063" s="174">
        <v>46143</v>
      </c>
      <c r="S3063" t="s">
        <v>6204</v>
      </c>
      <c r="T3063" s="215" t="s">
        <v>64</v>
      </c>
      <c r="U3063" s="217" t="s">
        <v>5858</v>
      </c>
      <c r="V3063" t="e">
        <f>_xlfn.XLOOKUP(UTILIZADAS[[#This Row],[Contacto1]],Tabla2[phone_number_dialed],Tabla2[status_name],,0)</f>
        <v>#N/A</v>
      </c>
    </row>
    <row r="3064" spans="1:22">
      <c r="A3064" t="s">
        <v>4305</v>
      </c>
      <c r="B3064" s="213" t="s">
        <v>6205</v>
      </c>
      <c r="C3064" s="4">
        <v>366027090000</v>
      </c>
      <c r="D3064" s="213" t="s">
        <v>5857</v>
      </c>
      <c r="G3064" s="174">
        <v>46143</v>
      </c>
      <c r="H3064">
        <v>64260678</v>
      </c>
      <c r="I3064">
        <v>64260678</v>
      </c>
      <c r="O3064" s="174">
        <v>46143</v>
      </c>
      <c r="S3064" t="s">
        <v>6206</v>
      </c>
      <c r="T3064" s="214" t="s">
        <v>64</v>
      </c>
      <c r="U3064" s="217" t="s">
        <v>5858</v>
      </c>
      <c r="V3064" t="e">
        <f>_xlfn.XLOOKUP(UTILIZADAS[[#This Row],[Contacto1]],Tabla2[phone_number_dialed],Tabla2[status_name],,0)</f>
        <v>#N/A</v>
      </c>
    </row>
    <row r="3065" spans="1:22">
      <c r="A3065" t="s">
        <v>4305</v>
      </c>
      <c r="B3065" s="213" t="s">
        <v>6207</v>
      </c>
      <c r="C3065" s="4">
        <v>367030470000</v>
      </c>
      <c r="D3065" s="213" t="s">
        <v>5857</v>
      </c>
      <c r="G3065" s="174">
        <v>46143</v>
      </c>
      <c r="H3065">
        <v>67467249</v>
      </c>
      <c r="I3065">
        <v>67467249</v>
      </c>
      <c r="O3065" s="174">
        <v>46143</v>
      </c>
      <c r="S3065" t="s">
        <v>6208</v>
      </c>
      <c r="T3065" s="215" t="s">
        <v>64</v>
      </c>
      <c r="U3065" s="217" t="s">
        <v>5858</v>
      </c>
      <c r="V3065" t="e">
        <f>_xlfn.XLOOKUP(UTILIZADAS[[#This Row],[Contacto1]],Tabla2[phone_number_dialed],Tabla2[status_name],,0)</f>
        <v>#N/A</v>
      </c>
    </row>
    <row r="3066" spans="1:22">
      <c r="A3066" t="s">
        <v>4305</v>
      </c>
      <c r="B3066" s="213" t="s">
        <v>836</v>
      </c>
      <c r="C3066" s="4">
        <v>984072480000</v>
      </c>
      <c r="D3066" s="213" t="s">
        <v>5857</v>
      </c>
      <c r="G3066" s="174">
        <v>46143</v>
      </c>
      <c r="H3066">
        <v>65811775</v>
      </c>
      <c r="I3066">
        <v>65811775</v>
      </c>
      <c r="O3066" s="174">
        <v>46143</v>
      </c>
      <c r="S3066" t="s">
        <v>3786</v>
      </c>
      <c r="T3066" s="214" t="s">
        <v>64</v>
      </c>
      <c r="U3066" s="217" t="s">
        <v>65</v>
      </c>
      <c r="V3066" t="e">
        <f>_xlfn.XLOOKUP(UTILIZADAS[[#This Row],[Contacto1]],Tabla2[phone_number_dialed],Tabla2[status_name],,0)</f>
        <v>#N/A</v>
      </c>
    </row>
    <row r="3067" spans="1:22">
      <c r="A3067" t="s">
        <v>4305</v>
      </c>
      <c r="B3067" s="213" t="s">
        <v>2247</v>
      </c>
      <c r="C3067" s="4">
        <v>362028790000</v>
      </c>
      <c r="D3067" s="213" t="s">
        <v>5857</v>
      </c>
      <c r="G3067" s="174">
        <v>46143</v>
      </c>
      <c r="H3067">
        <v>67148256</v>
      </c>
      <c r="I3067">
        <v>67148256</v>
      </c>
      <c r="O3067" s="174">
        <v>46143</v>
      </c>
      <c r="S3067" t="s">
        <v>3787</v>
      </c>
      <c r="T3067" s="215" t="s">
        <v>64</v>
      </c>
      <c r="U3067" s="217" t="s">
        <v>65</v>
      </c>
      <c r="V3067" t="e">
        <f>_xlfn.XLOOKUP(UTILIZADAS[[#This Row],[Contacto1]],Tabla2[phone_number_dialed],Tabla2[status_name],,0)</f>
        <v>#N/A</v>
      </c>
    </row>
    <row r="3068" spans="1:22">
      <c r="A3068" t="s">
        <v>4305</v>
      </c>
      <c r="B3068" s="213" t="s">
        <v>4196</v>
      </c>
      <c r="C3068" s="4">
        <v>364030950000</v>
      </c>
      <c r="D3068" s="213" t="s">
        <v>5857</v>
      </c>
      <c r="G3068" s="174">
        <v>46143</v>
      </c>
      <c r="H3068">
        <v>65652862</v>
      </c>
      <c r="I3068">
        <v>65652862</v>
      </c>
      <c r="O3068" s="174">
        <v>46143</v>
      </c>
      <c r="S3068" t="s">
        <v>3788</v>
      </c>
      <c r="T3068" s="216" t="s">
        <v>64</v>
      </c>
      <c r="U3068" s="217" t="s">
        <v>65</v>
      </c>
      <c r="V3068" t="e">
        <f>_xlfn.XLOOKUP(UTILIZADAS[[#This Row],[Contacto1]],Tabla2[phone_number_dialed],Tabla2[status_name],,0)</f>
        <v>#N/A</v>
      </c>
    </row>
    <row r="3069" spans="1:22">
      <c r="A3069" t="s">
        <v>4305</v>
      </c>
      <c r="B3069" s="213" t="s">
        <v>6209</v>
      </c>
      <c r="C3069" s="4">
        <v>363029120000</v>
      </c>
      <c r="D3069" s="213" t="s">
        <v>5857</v>
      </c>
      <c r="G3069" s="174">
        <v>46143</v>
      </c>
      <c r="H3069">
        <v>62399098</v>
      </c>
      <c r="I3069">
        <v>62399098</v>
      </c>
      <c r="O3069" s="174">
        <v>46143</v>
      </c>
      <c r="S3069" t="s">
        <v>6210</v>
      </c>
      <c r="T3069" s="214" t="s">
        <v>64</v>
      </c>
      <c r="U3069" s="217" t="s">
        <v>257</v>
      </c>
      <c r="V3069" t="e">
        <f>_xlfn.XLOOKUP(UTILIZADAS[[#This Row],[Contacto1]],Tabla2[phone_number_dialed],Tabla2[status_name],,0)</f>
        <v>#N/A</v>
      </c>
    </row>
    <row r="3070" spans="1:22">
      <c r="A3070" t="s">
        <v>4305</v>
      </c>
      <c r="B3070" s="213" t="s">
        <v>6211</v>
      </c>
      <c r="C3070" s="4">
        <v>153018430000</v>
      </c>
      <c r="D3070" s="213" t="s">
        <v>5857</v>
      </c>
      <c r="G3070" s="174">
        <v>46143</v>
      </c>
      <c r="H3070">
        <v>60707856</v>
      </c>
      <c r="I3070">
        <v>60707856</v>
      </c>
      <c r="O3070" s="174">
        <v>46143</v>
      </c>
      <c r="S3070" t="s">
        <v>6212</v>
      </c>
      <c r="T3070" s="215" t="s">
        <v>64</v>
      </c>
      <c r="U3070" s="217" t="s">
        <v>5858</v>
      </c>
      <c r="V3070" t="e">
        <f>_xlfn.XLOOKUP(UTILIZADAS[[#This Row],[Contacto1]],Tabla2[phone_number_dialed],Tabla2[status_name],,0)</f>
        <v>#N/A</v>
      </c>
    </row>
    <row r="3071" spans="1:22">
      <c r="A3071" t="s">
        <v>4305</v>
      </c>
      <c r="B3071" s="213" t="s">
        <v>2248</v>
      </c>
      <c r="C3071" s="4">
        <v>366028830000</v>
      </c>
      <c r="D3071" s="213" t="s">
        <v>5857</v>
      </c>
      <c r="G3071" s="174">
        <v>46143</v>
      </c>
      <c r="H3071">
        <v>64872844</v>
      </c>
      <c r="I3071">
        <v>64872844</v>
      </c>
      <c r="O3071" s="174">
        <v>46143</v>
      </c>
      <c r="S3071" t="s">
        <v>3789</v>
      </c>
      <c r="T3071" s="214" t="s">
        <v>64</v>
      </c>
      <c r="U3071" s="217" t="s">
        <v>65</v>
      </c>
      <c r="V3071" t="e">
        <f>_xlfn.XLOOKUP(UTILIZADAS[[#This Row],[Contacto1]],Tabla2[phone_number_dialed],Tabla2[status_name],,0)</f>
        <v>#N/A</v>
      </c>
    </row>
    <row r="3072" spans="1:22">
      <c r="A3072" t="s">
        <v>4305</v>
      </c>
      <c r="B3072" s="213" t="s">
        <v>2249</v>
      </c>
      <c r="C3072" s="4">
        <v>361023540000</v>
      </c>
      <c r="D3072" s="213" t="s">
        <v>5857</v>
      </c>
      <c r="G3072" s="174">
        <v>46143</v>
      </c>
      <c r="H3072">
        <v>63966973</v>
      </c>
      <c r="I3072">
        <v>63966973</v>
      </c>
      <c r="O3072" s="174">
        <v>46143</v>
      </c>
      <c r="S3072" t="s">
        <v>3790</v>
      </c>
      <c r="T3072" s="216" t="s">
        <v>64</v>
      </c>
      <c r="U3072" s="217" t="s">
        <v>65</v>
      </c>
      <c r="V3072" t="e">
        <f>_xlfn.XLOOKUP(UTILIZADAS[[#This Row],[Contacto1]],Tabla2[phone_number_dialed],Tabla2[status_name],,0)</f>
        <v>#N/A</v>
      </c>
    </row>
    <row r="3073" spans="1:22">
      <c r="A3073" t="s">
        <v>4305</v>
      </c>
      <c r="B3073" s="213" t="s">
        <v>6213</v>
      </c>
      <c r="C3073" s="4">
        <v>362028880000</v>
      </c>
      <c r="D3073" s="213" t="s">
        <v>5857</v>
      </c>
      <c r="G3073" s="174">
        <v>46143</v>
      </c>
      <c r="H3073">
        <v>66402362</v>
      </c>
      <c r="I3073">
        <v>66402362</v>
      </c>
      <c r="O3073" s="174">
        <v>46143</v>
      </c>
      <c r="S3073" t="s">
        <v>6214</v>
      </c>
      <c r="T3073" s="216" t="s">
        <v>64</v>
      </c>
      <c r="U3073" s="217" t="s">
        <v>5858</v>
      </c>
      <c r="V3073" t="e">
        <f>_xlfn.XLOOKUP(UTILIZADAS[[#This Row],[Contacto1]],Tabla2[phone_number_dialed],Tabla2[status_name],,0)</f>
        <v>#N/A</v>
      </c>
    </row>
    <row r="3074" spans="1:22">
      <c r="A3074" t="s">
        <v>4305</v>
      </c>
      <c r="B3074" s="213" t="s">
        <v>4197</v>
      </c>
      <c r="C3074" s="4">
        <v>212011570000</v>
      </c>
      <c r="D3074" s="213" t="s">
        <v>5857</v>
      </c>
      <c r="G3074" s="174">
        <v>46143</v>
      </c>
      <c r="H3074">
        <v>69401647</v>
      </c>
      <c r="I3074">
        <v>69401647</v>
      </c>
      <c r="O3074" s="174">
        <v>46143</v>
      </c>
      <c r="S3074" t="s">
        <v>3791</v>
      </c>
      <c r="T3074" s="215" t="s">
        <v>85</v>
      </c>
      <c r="U3074" s="217" t="s">
        <v>65</v>
      </c>
      <c r="V3074" t="e">
        <f>_xlfn.XLOOKUP(UTILIZADAS[[#This Row],[Contacto1]],Tabla2[phone_number_dialed],Tabla2[status_name],,0)</f>
        <v>#N/A</v>
      </c>
    </row>
    <row r="3075" spans="1:22">
      <c r="A3075" t="s">
        <v>4305</v>
      </c>
      <c r="B3075" s="213" t="s">
        <v>6215</v>
      </c>
      <c r="C3075" s="4">
        <v>365029920000</v>
      </c>
      <c r="D3075" s="213" t="s">
        <v>5857</v>
      </c>
      <c r="G3075" s="174">
        <v>46143</v>
      </c>
      <c r="H3075">
        <v>67890543</v>
      </c>
      <c r="I3075">
        <v>67890543</v>
      </c>
      <c r="O3075" s="174">
        <v>46143</v>
      </c>
      <c r="S3075" t="s">
        <v>6216</v>
      </c>
      <c r="T3075" s="217" t="s">
        <v>64</v>
      </c>
      <c r="U3075" s="217" t="s">
        <v>5858</v>
      </c>
      <c r="V3075" t="e">
        <f>_xlfn.XLOOKUP(UTILIZADAS[[#This Row],[Contacto1]],Tabla2[phone_number_dialed],Tabla2[status_name],,0)</f>
        <v>#N/A</v>
      </c>
    </row>
    <row r="3076" spans="1:22">
      <c r="A3076" t="s">
        <v>4305</v>
      </c>
      <c r="B3076" s="213" t="s">
        <v>4198</v>
      </c>
      <c r="C3076" s="4">
        <v>365027410000</v>
      </c>
      <c r="D3076" s="213" t="s">
        <v>5857</v>
      </c>
      <c r="G3076" s="174">
        <v>46143</v>
      </c>
      <c r="H3076">
        <v>69490703</v>
      </c>
      <c r="I3076">
        <v>69490703</v>
      </c>
      <c r="O3076" s="174">
        <v>46143</v>
      </c>
      <c r="S3076" t="s">
        <v>3792</v>
      </c>
      <c r="T3076" s="218" t="s">
        <v>64</v>
      </c>
      <c r="U3076" s="217" t="s">
        <v>65</v>
      </c>
      <c r="V3076" t="e">
        <f>_xlfn.XLOOKUP(UTILIZADAS[[#This Row],[Contacto1]],Tabla2[phone_number_dialed],Tabla2[status_name],,0)</f>
        <v>#N/A</v>
      </c>
    </row>
    <row r="3077" spans="1:22">
      <c r="A3077" t="s">
        <v>4305</v>
      </c>
      <c r="B3077" s="213" t="s">
        <v>4199</v>
      </c>
      <c r="C3077" s="4">
        <v>367029550000</v>
      </c>
      <c r="D3077" s="213" t="s">
        <v>5857</v>
      </c>
      <c r="G3077" s="174">
        <v>46143</v>
      </c>
      <c r="H3077">
        <v>62154434</v>
      </c>
      <c r="I3077">
        <v>62154434</v>
      </c>
      <c r="O3077" s="174">
        <v>46143</v>
      </c>
      <c r="S3077" t="s">
        <v>3793</v>
      </c>
      <c r="T3077" s="219" t="s">
        <v>64</v>
      </c>
      <c r="U3077" s="217" t="s">
        <v>65</v>
      </c>
      <c r="V3077" t="e">
        <f>_xlfn.XLOOKUP(UTILIZADAS[[#This Row],[Contacto1]],Tabla2[phone_number_dialed],Tabla2[status_name],,0)</f>
        <v>#N/A</v>
      </c>
    </row>
    <row r="3078" spans="1:22">
      <c r="A3078" t="s">
        <v>4305</v>
      </c>
      <c r="B3078" s="213" t="s">
        <v>6217</v>
      </c>
      <c r="C3078" s="4">
        <v>366029620000</v>
      </c>
      <c r="D3078" s="213" t="s">
        <v>5857</v>
      </c>
      <c r="G3078" s="174">
        <v>46143</v>
      </c>
      <c r="H3078">
        <v>68038355</v>
      </c>
      <c r="I3078">
        <v>68038355</v>
      </c>
      <c r="O3078" s="174">
        <v>46143</v>
      </c>
      <c r="S3078" t="s">
        <v>5852</v>
      </c>
      <c r="T3078" s="218" t="s">
        <v>64</v>
      </c>
      <c r="U3078" s="217" t="s">
        <v>5858</v>
      </c>
      <c r="V3078" t="e">
        <f>_xlfn.XLOOKUP(UTILIZADAS[[#This Row],[Contacto1]],Tabla2[phone_number_dialed],Tabla2[status_name],,0)</f>
        <v>#N/A</v>
      </c>
    </row>
    <row r="3079" spans="1:22">
      <c r="A3079" t="s">
        <v>4305</v>
      </c>
      <c r="B3079" s="213" t="s">
        <v>2250</v>
      </c>
      <c r="C3079" s="4">
        <v>362030440000</v>
      </c>
      <c r="D3079" s="213" t="s">
        <v>5857</v>
      </c>
      <c r="G3079" s="174">
        <v>46143</v>
      </c>
      <c r="H3079">
        <v>65095224</v>
      </c>
      <c r="I3079">
        <v>65095224</v>
      </c>
      <c r="O3079" s="174">
        <v>46143</v>
      </c>
      <c r="S3079" t="s">
        <v>3794</v>
      </c>
      <c r="T3079" s="219" t="s">
        <v>64</v>
      </c>
      <c r="U3079" s="217" t="s">
        <v>65</v>
      </c>
      <c r="V3079" t="e">
        <f>_xlfn.XLOOKUP(UTILIZADAS[[#This Row],[Contacto1]],Tabla2[phone_number_dialed],Tabla2[status_name],,0)</f>
        <v>#N/A</v>
      </c>
    </row>
    <row r="3080" spans="1:22">
      <c r="A3080" t="s">
        <v>4305</v>
      </c>
      <c r="B3080" s="213" t="s">
        <v>4200</v>
      </c>
      <c r="C3080" s="4">
        <v>365026990000</v>
      </c>
      <c r="D3080" s="213" t="s">
        <v>5857</v>
      </c>
      <c r="G3080" s="174">
        <v>46143</v>
      </c>
      <c r="H3080" t="s">
        <v>6218</v>
      </c>
      <c r="I3080" t="s">
        <v>6218</v>
      </c>
      <c r="O3080" s="174">
        <v>46143</v>
      </c>
      <c r="S3080" t="s">
        <v>3796</v>
      </c>
      <c r="T3080" s="218" t="s">
        <v>64</v>
      </c>
      <c r="U3080" s="217" t="s">
        <v>65</v>
      </c>
      <c r="V3080" t="e">
        <f>_xlfn.XLOOKUP(UTILIZADAS[[#This Row],[Contacto1]],Tabla2[phone_number_dialed],Tabla2[status_name],,0)</f>
        <v>#N/A</v>
      </c>
    </row>
    <row r="3081" spans="1:22">
      <c r="A3081" t="s">
        <v>4305</v>
      </c>
      <c r="B3081" s="213" t="s">
        <v>2252</v>
      </c>
      <c r="C3081" s="4">
        <v>199031050000</v>
      </c>
      <c r="D3081" s="213" t="s">
        <v>5857</v>
      </c>
      <c r="G3081" s="174">
        <v>46143</v>
      </c>
      <c r="H3081" t="s">
        <v>3947</v>
      </c>
      <c r="I3081" t="s">
        <v>3947</v>
      </c>
      <c r="O3081" s="174">
        <v>46143</v>
      </c>
      <c r="S3081" t="s">
        <v>3797</v>
      </c>
      <c r="T3081" s="219" t="s">
        <v>64</v>
      </c>
      <c r="U3081" s="217" t="s">
        <v>65</v>
      </c>
      <c r="V3081" t="e">
        <f>_xlfn.XLOOKUP(UTILIZADAS[[#This Row],[Contacto1]],Tabla2[phone_number_dialed],Tabla2[status_name],,0)</f>
        <v>#N/A</v>
      </c>
    </row>
    <row r="3082" spans="1:22">
      <c r="A3082" t="s">
        <v>4305</v>
      </c>
      <c r="B3082" s="213" t="s">
        <v>6219</v>
      </c>
      <c r="C3082" s="4">
        <v>365032770000</v>
      </c>
      <c r="D3082" s="213" t="s">
        <v>5857</v>
      </c>
      <c r="G3082" s="174">
        <v>46143</v>
      </c>
      <c r="H3082" t="s">
        <v>6220</v>
      </c>
      <c r="I3082" t="s">
        <v>6220</v>
      </c>
      <c r="O3082" s="174">
        <v>46143</v>
      </c>
      <c r="S3082" t="s">
        <v>6221</v>
      </c>
      <c r="T3082" s="218" t="s">
        <v>64</v>
      </c>
      <c r="U3082" s="217" t="s">
        <v>257</v>
      </c>
      <c r="V3082" t="e">
        <f>_xlfn.XLOOKUP(UTILIZADAS[[#This Row],[Contacto1]],Tabla2[phone_number_dialed],Tabla2[status_name],,0)</f>
        <v>#N/A</v>
      </c>
    </row>
    <row r="3083" spans="1:22">
      <c r="A3083" t="s">
        <v>4305</v>
      </c>
      <c r="B3083" s="213" t="s">
        <v>4201</v>
      </c>
      <c r="C3083" s="4">
        <v>365028030000</v>
      </c>
      <c r="D3083" s="213" t="s">
        <v>5857</v>
      </c>
      <c r="G3083" s="174">
        <v>46143</v>
      </c>
      <c r="H3083">
        <v>62230100</v>
      </c>
      <c r="I3083">
        <v>62230100</v>
      </c>
      <c r="O3083" s="174">
        <v>46143</v>
      </c>
      <c r="S3083" t="s">
        <v>3798</v>
      </c>
      <c r="T3083" s="219" t="s">
        <v>2334</v>
      </c>
      <c r="U3083" s="217" t="s">
        <v>65</v>
      </c>
      <c r="V3083" t="e">
        <f>_xlfn.XLOOKUP(UTILIZADAS[[#This Row],[Contacto1]],Tabla2[phone_number_dialed],Tabla2[status_name],,0)</f>
        <v>#N/A</v>
      </c>
    </row>
    <row r="3084" spans="1:22">
      <c r="A3084" t="s">
        <v>4305</v>
      </c>
      <c r="B3084" s="213" t="s">
        <v>4202</v>
      </c>
      <c r="C3084" s="4">
        <v>363028110000</v>
      </c>
      <c r="D3084" s="213" t="s">
        <v>5857</v>
      </c>
      <c r="G3084" s="174">
        <v>46143</v>
      </c>
      <c r="H3084">
        <v>61641852</v>
      </c>
      <c r="I3084">
        <v>61641852</v>
      </c>
      <c r="O3084" s="174">
        <v>46143</v>
      </c>
      <c r="S3084" t="s">
        <v>3799</v>
      </c>
      <c r="T3084" s="218" t="s">
        <v>85</v>
      </c>
      <c r="U3084" s="217" t="s">
        <v>65</v>
      </c>
      <c r="V3084" t="e">
        <f>_xlfn.XLOOKUP(UTILIZADAS[[#This Row],[Contacto1]],Tabla2[phone_number_dialed],Tabla2[status_name],,0)</f>
        <v>#N/A</v>
      </c>
    </row>
    <row r="3085" spans="1:22">
      <c r="A3085" t="s">
        <v>4305</v>
      </c>
      <c r="B3085" s="213" t="s">
        <v>2253</v>
      </c>
      <c r="C3085" s="4">
        <v>368030360000</v>
      </c>
      <c r="D3085" s="213" t="s">
        <v>5857</v>
      </c>
      <c r="G3085" s="174">
        <v>46143</v>
      </c>
      <c r="H3085">
        <v>68284706</v>
      </c>
      <c r="I3085">
        <v>68284706</v>
      </c>
      <c r="O3085" s="174">
        <v>46143</v>
      </c>
      <c r="S3085" t="s">
        <v>3800</v>
      </c>
      <c r="T3085" s="217" t="s">
        <v>64</v>
      </c>
      <c r="U3085" s="217" t="s">
        <v>65</v>
      </c>
      <c r="V3085" t="e">
        <f>_xlfn.XLOOKUP(UTILIZADAS[[#This Row],[Contacto1]],Tabla2[phone_number_dialed],Tabla2[status_name],,0)</f>
        <v>#N/A</v>
      </c>
    </row>
    <row r="3086" spans="1:22">
      <c r="A3086" t="s">
        <v>4305</v>
      </c>
      <c r="B3086" s="213" t="s">
        <v>4203</v>
      </c>
      <c r="C3086" s="4">
        <v>356182480000</v>
      </c>
      <c r="D3086" s="213" t="s">
        <v>5857</v>
      </c>
      <c r="G3086" s="174">
        <v>46143</v>
      </c>
      <c r="H3086" t="s">
        <v>3951</v>
      </c>
      <c r="I3086" t="s">
        <v>3951</v>
      </c>
      <c r="O3086" s="174">
        <v>46143</v>
      </c>
      <c r="S3086" t="s">
        <v>3801</v>
      </c>
      <c r="T3086" s="219" t="s">
        <v>64</v>
      </c>
      <c r="U3086" s="217" t="s">
        <v>65</v>
      </c>
      <c r="V3086" t="e">
        <f>_xlfn.XLOOKUP(UTILIZADAS[[#This Row],[Contacto1]],Tabla2[phone_number_dialed],Tabla2[status_name],,0)</f>
        <v>#N/A</v>
      </c>
    </row>
    <row r="3087" spans="1:22">
      <c r="A3087" t="s">
        <v>4305</v>
      </c>
      <c r="B3087" s="213" t="s">
        <v>2254</v>
      </c>
      <c r="C3087" s="4">
        <v>364031640000</v>
      </c>
      <c r="D3087" s="213" t="s">
        <v>5857</v>
      </c>
      <c r="G3087" s="174">
        <v>46143</v>
      </c>
      <c r="H3087" t="s">
        <v>3952</v>
      </c>
      <c r="I3087" t="s">
        <v>3952</v>
      </c>
      <c r="O3087" s="174">
        <v>46143</v>
      </c>
      <c r="S3087" t="s">
        <v>3802</v>
      </c>
      <c r="T3087" s="217" t="s">
        <v>64</v>
      </c>
      <c r="U3087" s="217" t="s">
        <v>2109</v>
      </c>
      <c r="V3087" t="e">
        <f>_xlfn.XLOOKUP(UTILIZADAS[[#This Row],[Contacto1]],Tabla2[phone_number_dialed],Tabla2[status_name],,0)</f>
        <v>#N/A</v>
      </c>
    </row>
    <row r="3088" spans="1:22">
      <c r="A3088" t="s">
        <v>4305</v>
      </c>
      <c r="B3088" s="213" t="s">
        <v>6222</v>
      </c>
      <c r="C3088" s="4">
        <v>333045170000</v>
      </c>
      <c r="D3088" s="213" t="s">
        <v>5857</v>
      </c>
      <c r="G3088" s="174">
        <v>46143</v>
      </c>
      <c r="H3088" t="s">
        <v>6223</v>
      </c>
      <c r="I3088" t="s">
        <v>6223</v>
      </c>
      <c r="O3088" s="174">
        <v>46143</v>
      </c>
      <c r="S3088" t="s">
        <v>6224</v>
      </c>
      <c r="T3088" s="218" t="s">
        <v>64</v>
      </c>
      <c r="U3088" s="217" t="s">
        <v>257</v>
      </c>
      <c r="V3088" t="e">
        <f>_xlfn.XLOOKUP(UTILIZADAS[[#This Row],[Contacto1]],Tabla2[phone_number_dialed],Tabla2[status_name],,0)</f>
        <v>#N/A</v>
      </c>
    </row>
    <row r="3089" spans="1:22">
      <c r="A3089" t="s">
        <v>4305</v>
      </c>
      <c r="B3089" s="213" t="s">
        <v>6225</v>
      </c>
      <c r="C3089" s="4">
        <v>364030330000</v>
      </c>
      <c r="D3089" s="213" t="s">
        <v>5857</v>
      </c>
      <c r="G3089" s="174">
        <v>46143</v>
      </c>
      <c r="H3089">
        <v>62489389</v>
      </c>
      <c r="I3089">
        <v>62489389</v>
      </c>
      <c r="O3089" s="174">
        <v>46143</v>
      </c>
      <c r="S3089" t="s">
        <v>6226</v>
      </c>
      <c r="T3089" s="219" t="s">
        <v>64</v>
      </c>
      <c r="U3089" s="217" t="s">
        <v>2109</v>
      </c>
      <c r="V3089" t="e">
        <f>_xlfn.XLOOKUP(UTILIZADAS[[#This Row],[Contacto1]],Tabla2[phone_number_dialed],Tabla2[status_name],,0)</f>
        <v>#N/A</v>
      </c>
    </row>
    <row r="3090" spans="1:22">
      <c r="A3090" t="s">
        <v>4305</v>
      </c>
      <c r="B3090" s="213" t="s">
        <v>6227</v>
      </c>
      <c r="C3090" s="4">
        <v>365027900000</v>
      </c>
      <c r="D3090" s="213" t="s">
        <v>5857</v>
      </c>
      <c r="G3090" s="174">
        <v>46143</v>
      </c>
      <c r="H3090" t="s">
        <v>6228</v>
      </c>
      <c r="I3090" t="s">
        <v>6228</v>
      </c>
      <c r="O3090" s="174">
        <v>46143</v>
      </c>
      <c r="S3090" t="s">
        <v>6229</v>
      </c>
      <c r="T3090" s="217" t="s">
        <v>64</v>
      </c>
      <c r="U3090" s="217" t="s">
        <v>2109</v>
      </c>
      <c r="V3090" t="e">
        <f>_xlfn.XLOOKUP(UTILIZADAS[[#This Row],[Contacto1]],Tabla2[phone_number_dialed],Tabla2[status_name],,0)</f>
        <v>#N/A</v>
      </c>
    </row>
    <row r="3091" spans="1:22">
      <c r="A3091" t="s">
        <v>4305</v>
      </c>
      <c r="B3091" s="213" t="s">
        <v>6230</v>
      </c>
      <c r="C3091" s="4">
        <v>361030300000</v>
      </c>
      <c r="D3091" s="213" t="s">
        <v>5857</v>
      </c>
      <c r="G3091" s="174">
        <v>46143</v>
      </c>
      <c r="H3091" t="s">
        <v>6231</v>
      </c>
      <c r="I3091" t="s">
        <v>6231</v>
      </c>
      <c r="O3091" s="174">
        <v>46143</v>
      </c>
      <c r="S3091" t="s">
        <v>6232</v>
      </c>
      <c r="T3091" s="218" t="s">
        <v>64</v>
      </c>
      <c r="U3091" s="217" t="s">
        <v>2109</v>
      </c>
      <c r="V3091" t="e">
        <f>_xlfn.XLOOKUP(UTILIZADAS[[#This Row],[Contacto1]],Tabla2[phone_number_dialed],Tabla2[status_name],,0)</f>
        <v>#N/A</v>
      </c>
    </row>
    <row r="3092" spans="1:22">
      <c r="A3092" t="s">
        <v>4305</v>
      </c>
      <c r="B3092" s="213" t="s">
        <v>6233</v>
      </c>
      <c r="C3092" s="4">
        <v>369031430000</v>
      </c>
      <c r="D3092" s="213" t="s">
        <v>5857</v>
      </c>
      <c r="G3092" s="174">
        <v>46143</v>
      </c>
      <c r="H3092" t="s">
        <v>6234</v>
      </c>
      <c r="I3092" t="s">
        <v>6234</v>
      </c>
      <c r="O3092" s="174">
        <v>46143</v>
      </c>
      <c r="S3092" t="s">
        <v>6235</v>
      </c>
      <c r="T3092" s="219" t="s">
        <v>64</v>
      </c>
      <c r="U3092" s="217" t="s">
        <v>2109</v>
      </c>
      <c r="V3092" t="e">
        <f>_xlfn.XLOOKUP(UTILIZADAS[[#This Row],[Contacto1]],Tabla2[phone_number_dialed],Tabla2[status_name],,0)</f>
        <v>#N/A</v>
      </c>
    </row>
    <row r="3093" spans="1:22">
      <c r="A3093" t="s">
        <v>4305</v>
      </c>
      <c r="B3093" s="213" t="s">
        <v>6219</v>
      </c>
      <c r="C3093" s="4">
        <v>365032770000</v>
      </c>
      <c r="D3093" s="213" t="s">
        <v>5857</v>
      </c>
      <c r="G3093" s="174">
        <v>46143</v>
      </c>
      <c r="H3093" t="s">
        <v>6220</v>
      </c>
      <c r="I3093" t="s">
        <v>6220</v>
      </c>
      <c r="O3093" s="174">
        <v>46143</v>
      </c>
      <c r="S3093" t="s">
        <v>6221</v>
      </c>
      <c r="T3093" s="218" t="s">
        <v>64</v>
      </c>
      <c r="U3093" s="217" t="s">
        <v>257</v>
      </c>
      <c r="V3093" t="e">
        <f>_xlfn.XLOOKUP(UTILIZADAS[[#This Row],[Contacto1]],Tabla2[phone_number_dialed],Tabla2[status_name],,0)</f>
        <v>#N/A</v>
      </c>
    </row>
    <row r="3094" spans="1:22">
      <c r="A3094" t="s">
        <v>4305</v>
      </c>
      <c r="B3094" s="213" t="s">
        <v>6236</v>
      </c>
      <c r="C3094" s="4">
        <v>363029490000</v>
      </c>
      <c r="D3094" s="213" t="s">
        <v>5857</v>
      </c>
      <c r="G3094" s="174">
        <v>46143</v>
      </c>
      <c r="H3094" t="s">
        <v>6237</v>
      </c>
      <c r="I3094" t="s">
        <v>6237</v>
      </c>
      <c r="O3094" s="174">
        <v>46143</v>
      </c>
      <c r="S3094" t="s">
        <v>6238</v>
      </c>
      <c r="T3094" s="219" t="s">
        <v>84</v>
      </c>
      <c r="U3094" s="217" t="s">
        <v>257</v>
      </c>
      <c r="V3094" t="e">
        <f>_xlfn.XLOOKUP(UTILIZADAS[[#This Row],[Contacto1]],Tabla2[phone_number_dialed],Tabla2[status_name],,0)</f>
        <v>#N/A</v>
      </c>
    </row>
    <row r="3095" spans="1:22">
      <c r="A3095" t="s">
        <v>4305</v>
      </c>
      <c r="B3095" s="213" t="s">
        <v>2257</v>
      </c>
      <c r="C3095" s="4">
        <v>364030600000</v>
      </c>
      <c r="D3095" s="213" t="s">
        <v>5857</v>
      </c>
      <c r="G3095" s="174">
        <v>46143</v>
      </c>
      <c r="H3095" t="s">
        <v>3956</v>
      </c>
      <c r="I3095" t="s">
        <v>3956</v>
      </c>
      <c r="O3095" s="174">
        <v>46143</v>
      </c>
      <c r="S3095" t="s">
        <v>3807</v>
      </c>
      <c r="T3095" s="218" t="s">
        <v>84</v>
      </c>
      <c r="U3095" s="217" t="s">
        <v>65</v>
      </c>
      <c r="V3095" t="e">
        <f>_xlfn.XLOOKUP(UTILIZADAS[[#This Row],[Contacto1]],Tabla2[phone_number_dialed],Tabla2[status_name],,0)</f>
        <v>#N/A</v>
      </c>
    </row>
    <row r="3096" spans="1:22">
      <c r="A3096" t="s">
        <v>4305</v>
      </c>
      <c r="B3096" s="213" t="s">
        <v>4137</v>
      </c>
      <c r="C3096" s="4">
        <v>369029140000</v>
      </c>
      <c r="D3096" s="213" t="s">
        <v>5857</v>
      </c>
      <c r="G3096" s="174">
        <v>46143</v>
      </c>
      <c r="H3096" t="s">
        <v>6239</v>
      </c>
      <c r="I3096" t="s">
        <v>6239</v>
      </c>
      <c r="O3096" s="174">
        <v>46143</v>
      </c>
      <c r="S3096" t="s">
        <v>3671</v>
      </c>
      <c r="T3096" s="219" t="s">
        <v>84</v>
      </c>
      <c r="U3096" s="217" t="s">
        <v>2109</v>
      </c>
      <c r="V3096" t="e">
        <f>_xlfn.XLOOKUP(UTILIZADAS[[#This Row],[Contacto1]],Tabla2[phone_number_dialed],Tabla2[status_name],,0)</f>
        <v>#N/A</v>
      </c>
    </row>
    <row r="3097" spans="1:22">
      <c r="A3097" t="s">
        <v>4305</v>
      </c>
      <c r="B3097" s="213" t="s">
        <v>6240</v>
      </c>
      <c r="C3097" s="4">
        <v>368013090000</v>
      </c>
      <c r="D3097" s="213" t="s">
        <v>5857</v>
      </c>
      <c r="G3097" s="174">
        <v>46143</v>
      </c>
      <c r="H3097" t="s">
        <v>6241</v>
      </c>
      <c r="I3097" t="s">
        <v>6241</v>
      </c>
      <c r="O3097" s="174">
        <v>46143</v>
      </c>
      <c r="S3097" t="s">
        <v>6242</v>
      </c>
      <c r="T3097" s="218" t="s">
        <v>64</v>
      </c>
      <c r="U3097" s="217" t="s">
        <v>257</v>
      </c>
      <c r="V3097" t="e">
        <f>_xlfn.XLOOKUP(UTILIZADAS[[#This Row],[Contacto1]],Tabla2[phone_number_dialed],Tabla2[status_name],,0)</f>
        <v>#N/A</v>
      </c>
    </row>
    <row r="3098" spans="1:22">
      <c r="A3098" t="s">
        <v>4305</v>
      </c>
      <c r="B3098" s="213" t="s">
        <v>2258</v>
      </c>
      <c r="C3098" s="4">
        <v>266049280000</v>
      </c>
      <c r="D3098" s="213" t="s">
        <v>5857</v>
      </c>
      <c r="G3098" s="174">
        <v>46143</v>
      </c>
      <c r="H3098" t="s">
        <v>3957</v>
      </c>
      <c r="I3098" t="s">
        <v>3957</v>
      </c>
      <c r="O3098" s="174">
        <v>46143</v>
      </c>
      <c r="S3098" t="s">
        <v>3808</v>
      </c>
      <c r="T3098" s="218" t="s">
        <v>64</v>
      </c>
      <c r="U3098" s="217" t="s">
        <v>65</v>
      </c>
      <c r="V3098" t="e">
        <f>_xlfn.XLOOKUP(UTILIZADAS[[#This Row],[Contacto1]],Tabla2[phone_number_dialed],Tabla2[status_name],,0)</f>
        <v>#N/A</v>
      </c>
    </row>
    <row r="3099" spans="1:22">
      <c r="A3099" t="s">
        <v>4305</v>
      </c>
      <c r="B3099" s="213" t="s">
        <v>6243</v>
      </c>
      <c r="C3099" s="4">
        <v>325044090000</v>
      </c>
      <c r="D3099" s="213" t="s">
        <v>5857</v>
      </c>
      <c r="G3099" s="174">
        <v>46143</v>
      </c>
      <c r="H3099" t="s">
        <v>6244</v>
      </c>
      <c r="I3099" t="s">
        <v>6244</v>
      </c>
      <c r="O3099" s="174">
        <v>46143</v>
      </c>
      <c r="S3099" t="s">
        <v>6245</v>
      </c>
      <c r="T3099" s="217" t="s">
        <v>64</v>
      </c>
      <c r="U3099" s="217" t="s">
        <v>257</v>
      </c>
      <c r="V3099" t="e">
        <f>_xlfn.XLOOKUP(UTILIZADAS[[#This Row],[Contacto1]],Tabla2[phone_number_dialed],Tabla2[status_name],,0)</f>
        <v>#N/A</v>
      </c>
    </row>
    <row r="3100" spans="1:22">
      <c r="A3100" t="s">
        <v>4305</v>
      </c>
      <c r="B3100" s="213" t="s">
        <v>2259</v>
      </c>
      <c r="C3100" s="4">
        <v>367031300000</v>
      </c>
      <c r="D3100" s="213" t="s">
        <v>5857</v>
      </c>
      <c r="G3100" s="174">
        <v>46143</v>
      </c>
      <c r="H3100" t="s">
        <v>3958</v>
      </c>
      <c r="I3100" t="s">
        <v>3958</v>
      </c>
      <c r="O3100" s="174">
        <v>46143</v>
      </c>
      <c r="S3100" t="s">
        <v>3809</v>
      </c>
      <c r="T3100" s="219" t="s">
        <v>64</v>
      </c>
      <c r="U3100" s="217" t="s">
        <v>2109</v>
      </c>
      <c r="V3100" t="e">
        <f>_xlfn.XLOOKUP(UTILIZADAS[[#This Row],[Contacto1]],Tabla2[phone_number_dialed],Tabla2[status_name],,0)</f>
        <v>#N/A</v>
      </c>
    </row>
    <row r="3101" spans="1:22">
      <c r="A3101" t="s">
        <v>4305</v>
      </c>
      <c r="B3101" s="213" t="s">
        <v>6246</v>
      </c>
      <c r="C3101" s="4">
        <v>328063780000</v>
      </c>
      <c r="D3101" s="213" t="s">
        <v>5857</v>
      </c>
      <c r="G3101" s="174">
        <v>46143</v>
      </c>
      <c r="H3101" t="s">
        <v>6247</v>
      </c>
      <c r="I3101" t="s">
        <v>6247</v>
      </c>
      <c r="O3101" s="174">
        <v>46143</v>
      </c>
      <c r="S3101" t="s">
        <v>6248</v>
      </c>
      <c r="T3101" s="218" t="s">
        <v>85</v>
      </c>
      <c r="U3101" s="217" t="s">
        <v>257</v>
      </c>
      <c r="V3101" t="e">
        <f>_xlfn.XLOOKUP(UTILIZADAS[[#This Row],[Contacto1]],Tabla2[phone_number_dialed],Tabla2[status_name],,0)</f>
        <v>#N/A</v>
      </c>
    </row>
    <row r="3102" spans="1:22">
      <c r="A3102" t="s">
        <v>4305</v>
      </c>
      <c r="B3102" s="213" t="s">
        <v>6249</v>
      </c>
      <c r="C3102" s="4">
        <v>364032660000</v>
      </c>
      <c r="D3102" s="213" t="s">
        <v>5857</v>
      </c>
      <c r="G3102" s="174">
        <v>46143</v>
      </c>
      <c r="H3102" t="s">
        <v>6250</v>
      </c>
      <c r="I3102" t="s">
        <v>6250</v>
      </c>
      <c r="O3102" s="174">
        <v>46143</v>
      </c>
      <c r="S3102" t="s">
        <v>6251</v>
      </c>
      <c r="T3102" s="217" t="s">
        <v>85</v>
      </c>
      <c r="U3102" s="217" t="s">
        <v>2109</v>
      </c>
      <c r="V3102" t="e">
        <f>_xlfn.XLOOKUP(UTILIZADAS[[#This Row],[Contacto1]],Tabla2[phone_number_dialed],Tabla2[status_name],,0)</f>
        <v>#N/A</v>
      </c>
    </row>
    <row r="3103" spans="1:22">
      <c r="A3103" t="s">
        <v>4305</v>
      </c>
      <c r="B3103" s="213" t="s">
        <v>6252</v>
      </c>
      <c r="C3103" s="4">
        <v>367032560000</v>
      </c>
      <c r="D3103" s="213" t="s">
        <v>5857</v>
      </c>
      <c r="G3103" s="174">
        <v>46143</v>
      </c>
      <c r="H3103">
        <v>65772386</v>
      </c>
      <c r="I3103">
        <v>65772386</v>
      </c>
      <c r="O3103" s="174">
        <v>46143</v>
      </c>
      <c r="S3103" t="s">
        <v>6253</v>
      </c>
      <c r="T3103" s="217" t="s">
        <v>85</v>
      </c>
      <c r="U3103" s="217" t="s">
        <v>2109</v>
      </c>
      <c r="V3103" t="e">
        <f>_xlfn.XLOOKUP(UTILIZADAS[[#This Row],[Contacto1]],Tabla2[phone_number_dialed],Tabla2[status_name],,0)</f>
        <v>#N/A</v>
      </c>
    </row>
    <row r="3104" spans="1:22">
      <c r="A3104" t="s">
        <v>4305</v>
      </c>
      <c r="B3104" s="213" t="s">
        <v>2261</v>
      </c>
      <c r="C3104" s="4">
        <v>361031490000</v>
      </c>
      <c r="D3104" s="213" t="s">
        <v>5857</v>
      </c>
      <c r="G3104" s="174">
        <v>46143</v>
      </c>
      <c r="H3104" t="s">
        <v>3960</v>
      </c>
      <c r="I3104" t="s">
        <v>3960</v>
      </c>
      <c r="O3104" s="174">
        <v>46143</v>
      </c>
      <c r="S3104" t="s">
        <v>3811</v>
      </c>
      <c r="T3104" s="217" t="s">
        <v>64</v>
      </c>
      <c r="U3104" s="217" t="s">
        <v>65</v>
      </c>
      <c r="V3104" t="e">
        <f>_xlfn.XLOOKUP(UTILIZADAS[[#This Row],[Contacto1]],Tabla2[phone_number_dialed],Tabla2[status_name],,0)</f>
        <v>#N/A</v>
      </c>
    </row>
    <row r="3105" spans="1:22">
      <c r="A3105" t="s">
        <v>4305</v>
      </c>
      <c r="B3105" s="213" t="s">
        <v>6254</v>
      </c>
      <c r="C3105" s="4">
        <v>366032850000</v>
      </c>
      <c r="D3105" s="213" t="s">
        <v>5857</v>
      </c>
      <c r="G3105" s="174">
        <v>46143</v>
      </c>
      <c r="H3105" t="s">
        <v>6255</v>
      </c>
      <c r="I3105" t="s">
        <v>6255</v>
      </c>
      <c r="O3105" s="174">
        <v>46143</v>
      </c>
      <c r="S3105" t="s">
        <v>6256</v>
      </c>
      <c r="T3105" s="219" t="s">
        <v>64</v>
      </c>
      <c r="U3105" s="217" t="s">
        <v>2109</v>
      </c>
      <c r="V3105" t="e">
        <f>_xlfn.XLOOKUP(UTILIZADAS[[#This Row],[Contacto1]],Tabla2[phone_number_dialed],Tabla2[status_name],,0)</f>
        <v>#N/A</v>
      </c>
    </row>
    <row r="3106" spans="1:22">
      <c r="A3106" t="s">
        <v>4305</v>
      </c>
      <c r="B3106" s="213" t="s">
        <v>6257</v>
      </c>
      <c r="C3106" s="4">
        <v>359138080000</v>
      </c>
      <c r="D3106" s="213" t="s">
        <v>5857</v>
      </c>
      <c r="G3106" s="174">
        <v>46143</v>
      </c>
      <c r="H3106" t="s">
        <v>6258</v>
      </c>
      <c r="I3106" t="s">
        <v>6258</v>
      </c>
      <c r="O3106" s="174">
        <v>46143</v>
      </c>
      <c r="S3106" t="s">
        <v>6259</v>
      </c>
      <c r="T3106" s="217" t="s">
        <v>64</v>
      </c>
      <c r="U3106" s="217" t="s">
        <v>2109</v>
      </c>
      <c r="V3106" t="e">
        <f>_xlfn.XLOOKUP(UTILIZADAS[[#This Row],[Contacto1]],Tabla2[phone_number_dialed],Tabla2[status_name],,0)</f>
        <v>#N/A</v>
      </c>
    </row>
    <row r="3107" spans="1:22">
      <c r="A3107" t="s">
        <v>4305</v>
      </c>
      <c r="B3107" s="213" t="s">
        <v>6260</v>
      </c>
      <c r="C3107" s="4">
        <v>367030420000</v>
      </c>
      <c r="D3107" s="213" t="s">
        <v>5857</v>
      </c>
      <c r="G3107" s="174">
        <v>46143</v>
      </c>
      <c r="H3107" t="s">
        <v>6261</v>
      </c>
      <c r="I3107" t="s">
        <v>6261</v>
      </c>
      <c r="O3107" s="174">
        <v>46143</v>
      </c>
      <c r="S3107" t="s">
        <v>6262</v>
      </c>
      <c r="T3107" s="218" t="s">
        <v>64</v>
      </c>
      <c r="U3107" s="217" t="s">
        <v>2109</v>
      </c>
      <c r="V3107" t="e">
        <f>_xlfn.XLOOKUP(UTILIZADAS[[#This Row],[Contacto1]],Tabla2[phone_number_dialed],Tabla2[status_name],,0)</f>
        <v>#N/A</v>
      </c>
    </row>
    <row r="3108" spans="1:22">
      <c r="A3108" t="s">
        <v>4305</v>
      </c>
      <c r="B3108" s="213" t="s">
        <v>2262</v>
      </c>
      <c r="C3108" s="4">
        <v>365031200000</v>
      </c>
      <c r="D3108" s="213" t="s">
        <v>5857</v>
      </c>
      <c r="G3108" s="174">
        <v>46143</v>
      </c>
      <c r="H3108" t="s">
        <v>3961</v>
      </c>
      <c r="I3108" t="s">
        <v>3961</v>
      </c>
      <c r="O3108" s="174">
        <v>46143</v>
      </c>
      <c r="S3108" t="s">
        <v>3812</v>
      </c>
      <c r="T3108" s="219" t="s">
        <v>64</v>
      </c>
      <c r="U3108" s="217" t="s">
        <v>257</v>
      </c>
      <c r="V3108" t="e">
        <f>_xlfn.XLOOKUP(UTILIZADAS[[#This Row],[Contacto1]],Tabla2[phone_number_dialed],Tabla2[status_name],,0)</f>
        <v>#N/A</v>
      </c>
    </row>
    <row r="3109" spans="1:22">
      <c r="A3109" t="s">
        <v>4305</v>
      </c>
      <c r="B3109" s="213" t="s">
        <v>6263</v>
      </c>
      <c r="C3109" s="4">
        <v>369030040000</v>
      </c>
      <c r="D3109" s="213" t="s">
        <v>5857</v>
      </c>
      <c r="G3109" s="174">
        <v>46143</v>
      </c>
      <c r="H3109" t="s">
        <v>6264</v>
      </c>
      <c r="I3109" t="s">
        <v>6264</v>
      </c>
      <c r="O3109" s="174">
        <v>46143</v>
      </c>
      <c r="S3109" t="s">
        <v>6265</v>
      </c>
      <c r="T3109" s="217" t="s">
        <v>64</v>
      </c>
      <c r="U3109" s="217" t="s">
        <v>2109</v>
      </c>
      <c r="V3109" t="e">
        <f>_xlfn.XLOOKUP(UTILIZADAS[[#This Row],[Contacto1]],Tabla2[phone_number_dialed],Tabla2[status_name],,0)</f>
        <v>#N/A</v>
      </c>
    </row>
    <row r="3110" spans="1:22">
      <c r="A3110" t="s">
        <v>4305</v>
      </c>
      <c r="B3110" s="213" t="s">
        <v>4206</v>
      </c>
      <c r="C3110" s="4">
        <v>367031570000</v>
      </c>
      <c r="D3110" s="213" t="s">
        <v>5857</v>
      </c>
      <c r="G3110" s="174">
        <v>46143</v>
      </c>
      <c r="H3110" t="s">
        <v>3962</v>
      </c>
      <c r="I3110" t="s">
        <v>3962</v>
      </c>
      <c r="O3110" s="174">
        <v>46143</v>
      </c>
      <c r="S3110" t="s">
        <v>3757</v>
      </c>
      <c r="T3110" s="217" t="s">
        <v>64</v>
      </c>
      <c r="U3110" s="217" t="s">
        <v>2109</v>
      </c>
      <c r="V3110" t="e">
        <f>_xlfn.XLOOKUP(UTILIZADAS[[#This Row],[Contacto1]],Tabla2[phone_number_dialed],Tabla2[status_name],,0)</f>
        <v>#N/A</v>
      </c>
    </row>
    <row r="3111" spans="1:22">
      <c r="A3111" t="s">
        <v>4305</v>
      </c>
      <c r="B3111" s="213" t="s">
        <v>2263</v>
      </c>
      <c r="C3111" s="4">
        <v>369022550000</v>
      </c>
      <c r="D3111" s="213" t="s">
        <v>5857</v>
      </c>
      <c r="G3111" s="174">
        <v>46143</v>
      </c>
      <c r="H3111" t="s">
        <v>3963</v>
      </c>
      <c r="I3111" t="s">
        <v>3963</v>
      </c>
      <c r="O3111" s="174">
        <v>46143</v>
      </c>
      <c r="S3111" t="s">
        <v>3813</v>
      </c>
      <c r="T3111" s="218" t="s">
        <v>64</v>
      </c>
      <c r="U3111" s="217" t="s">
        <v>257</v>
      </c>
      <c r="V3111" t="e">
        <f>_xlfn.XLOOKUP(UTILIZADAS[[#This Row],[Contacto1]],Tabla2[phone_number_dialed],Tabla2[status_name],,0)</f>
        <v>#N/A</v>
      </c>
    </row>
    <row r="3112" spans="1:22">
      <c r="A3112" t="s">
        <v>4305</v>
      </c>
      <c r="B3112" s="213" t="s">
        <v>6266</v>
      </c>
      <c r="C3112" s="4">
        <v>363028130000</v>
      </c>
      <c r="D3112" s="213" t="s">
        <v>5857</v>
      </c>
      <c r="G3112" s="174">
        <v>46143</v>
      </c>
      <c r="H3112" t="s">
        <v>6267</v>
      </c>
      <c r="I3112" t="s">
        <v>6267</v>
      </c>
      <c r="O3112" s="174">
        <v>46143</v>
      </c>
      <c r="S3112" t="s">
        <v>6268</v>
      </c>
      <c r="T3112" s="219" t="s">
        <v>64</v>
      </c>
      <c r="U3112" s="217" t="s">
        <v>2109</v>
      </c>
      <c r="V3112" t="e">
        <f>_xlfn.XLOOKUP(UTILIZADAS[[#This Row],[Contacto1]],Tabla2[phone_number_dialed],Tabla2[status_name],,0)</f>
        <v>#N/A</v>
      </c>
    </row>
    <row r="3113" spans="1:22">
      <c r="A3113" t="s">
        <v>4305</v>
      </c>
      <c r="B3113" s="213" t="s">
        <v>2265</v>
      </c>
      <c r="C3113" s="4">
        <v>365027980000</v>
      </c>
      <c r="D3113" s="213" t="s">
        <v>5857</v>
      </c>
      <c r="G3113" s="174">
        <v>46143</v>
      </c>
      <c r="H3113" t="s">
        <v>3964</v>
      </c>
      <c r="I3113" t="s">
        <v>3964</v>
      </c>
      <c r="O3113" s="174">
        <v>46143</v>
      </c>
      <c r="S3113" t="s">
        <v>3815</v>
      </c>
      <c r="T3113" s="218" t="s">
        <v>84</v>
      </c>
      <c r="U3113" s="217" t="s">
        <v>65</v>
      </c>
      <c r="V3113" t="e">
        <f>_xlfn.XLOOKUP(UTILIZADAS[[#This Row],[Contacto1]],Tabla2[phone_number_dialed],Tabla2[status_name],,0)</f>
        <v>#N/A</v>
      </c>
    </row>
    <row r="3114" spans="1:22">
      <c r="A3114" t="s">
        <v>4305</v>
      </c>
      <c r="B3114" s="213" t="s">
        <v>4207</v>
      </c>
      <c r="C3114" s="4">
        <v>368033760000</v>
      </c>
      <c r="D3114" s="213" t="s">
        <v>5857</v>
      </c>
      <c r="G3114" s="174">
        <v>46143</v>
      </c>
      <c r="H3114" t="s">
        <v>3965</v>
      </c>
      <c r="I3114" t="s">
        <v>3965</v>
      </c>
      <c r="O3114" s="174">
        <v>46143</v>
      </c>
      <c r="S3114" t="s">
        <v>3816</v>
      </c>
      <c r="T3114" s="219" t="s">
        <v>64</v>
      </c>
      <c r="U3114" s="217" t="s">
        <v>65</v>
      </c>
      <c r="V3114" t="e">
        <f>_xlfn.XLOOKUP(UTILIZADAS[[#This Row],[Contacto1]],Tabla2[phone_number_dialed],Tabla2[status_name],,0)</f>
        <v>#N/A</v>
      </c>
    </row>
    <row r="3115" spans="1:22">
      <c r="A3115" t="s">
        <v>4305</v>
      </c>
      <c r="B3115" s="213" t="s">
        <v>4208</v>
      </c>
      <c r="C3115" s="4">
        <v>366033420000</v>
      </c>
      <c r="D3115" s="213" t="s">
        <v>5857</v>
      </c>
      <c r="G3115" s="174">
        <v>46143</v>
      </c>
      <c r="H3115" t="s">
        <v>3966</v>
      </c>
      <c r="I3115" t="s">
        <v>3966</v>
      </c>
      <c r="O3115" s="174">
        <v>46143</v>
      </c>
      <c r="S3115" t="s">
        <v>3817</v>
      </c>
      <c r="T3115" s="218" t="s">
        <v>85</v>
      </c>
      <c r="U3115" s="217" t="s">
        <v>65</v>
      </c>
      <c r="V3115" t="e">
        <f>_xlfn.XLOOKUP(UTILIZADAS[[#This Row],[Contacto1]],Tabla2[phone_number_dialed],Tabla2[status_name],,0)</f>
        <v>#N/A</v>
      </c>
    </row>
    <row r="3116" spans="1:22">
      <c r="A3116" t="s">
        <v>4305</v>
      </c>
      <c r="B3116" s="213" t="s">
        <v>6269</v>
      </c>
      <c r="C3116" s="4">
        <v>367032660000</v>
      </c>
      <c r="D3116" s="213" t="s">
        <v>5857</v>
      </c>
      <c r="G3116" s="174">
        <v>46143</v>
      </c>
      <c r="H3116" t="s">
        <v>6270</v>
      </c>
      <c r="I3116" t="s">
        <v>6270</v>
      </c>
      <c r="O3116" s="174">
        <v>46143</v>
      </c>
      <c r="S3116" t="s">
        <v>6271</v>
      </c>
      <c r="T3116" s="219" t="s">
        <v>85</v>
      </c>
      <c r="U3116" s="217" t="s">
        <v>2109</v>
      </c>
      <c r="V3116" t="e">
        <f>_xlfn.XLOOKUP(UTILIZADAS[[#This Row],[Contacto1]],Tabla2[phone_number_dialed],Tabla2[status_name],,0)</f>
        <v>#N/A</v>
      </c>
    </row>
    <row r="3117" spans="1:22">
      <c r="A3117" t="s">
        <v>4305</v>
      </c>
      <c r="B3117" s="213" t="s">
        <v>2266</v>
      </c>
      <c r="C3117" s="4">
        <v>363033630000</v>
      </c>
      <c r="D3117" s="213" t="s">
        <v>5857</v>
      </c>
      <c r="G3117" s="174">
        <v>46143</v>
      </c>
      <c r="H3117" t="s">
        <v>3967</v>
      </c>
      <c r="I3117" t="s">
        <v>3967</v>
      </c>
      <c r="O3117" s="174">
        <v>46143</v>
      </c>
      <c r="S3117" t="s">
        <v>3818</v>
      </c>
      <c r="T3117" s="218" t="s">
        <v>64</v>
      </c>
      <c r="U3117" s="217" t="s">
        <v>65</v>
      </c>
      <c r="V3117" t="e">
        <f>_xlfn.XLOOKUP(UTILIZADAS[[#This Row],[Contacto1]],Tabla2[phone_number_dialed],Tabla2[status_name],,0)</f>
        <v>#N/A</v>
      </c>
    </row>
    <row r="3118" spans="1:22">
      <c r="A3118" t="s">
        <v>4305</v>
      </c>
      <c r="B3118" s="213" t="s">
        <v>6272</v>
      </c>
      <c r="C3118" s="4">
        <v>362034030000</v>
      </c>
      <c r="D3118" s="213" t="s">
        <v>5857</v>
      </c>
      <c r="G3118" s="174">
        <v>46143</v>
      </c>
      <c r="H3118" t="s">
        <v>6273</v>
      </c>
      <c r="I3118" t="s">
        <v>6273</v>
      </c>
      <c r="O3118" s="174">
        <v>46143</v>
      </c>
      <c r="S3118" t="s">
        <v>6274</v>
      </c>
      <c r="T3118" s="217" t="s">
        <v>64</v>
      </c>
      <c r="U3118" s="217" t="s">
        <v>2109</v>
      </c>
      <c r="V3118" t="e">
        <f>_xlfn.XLOOKUP(UTILIZADAS[[#This Row],[Contacto1]],Tabla2[phone_number_dialed],Tabla2[status_name],,0)</f>
        <v>#N/A</v>
      </c>
    </row>
    <row r="3119" spans="1:22">
      <c r="A3119" t="s">
        <v>4305</v>
      </c>
      <c r="B3119" s="213" t="s">
        <v>6275</v>
      </c>
      <c r="C3119" s="4">
        <v>368020460000</v>
      </c>
      <c r="D3119" s="213" t="s">
        <v>5857</v>
      </c>
      <c r="G3119" s="174">
        <v>46143</v>
      </c>
      <c r="H3119" t="s">
        <v>6276</v>
      </c>
      <c r="I3119" t="s">
        <v>6276</v>
      </c>
      <c r="O3119" s="174">
        <v>46143</v>
      </c>
      <c r="S3119" t="s">
        <v>6277</v>
      </c>
      <c r="T3119" s="219" t="s">
        <v>64</v>
      </c>
      <c r="U3119" s="217" t="s">
        <v>2109</v>
      </c>
      <c r="V3119" t="e">
        <f>_xlfn.XLOOKUP(UTILIZADAS[[#This Row],[Contacto1]],Tabla2[phone_number_dialed],Tabla2[status_name],,0)</f>
        <v>#N/A</v>
      </c>
    </row>
    <row r="3120" spans="1:22">
      <c r="A3120" t="s">
        <v>4305</v>
      </c>
      <c r="B3120" s="213" t="s">
        <v>6278</v>
      </c>
      <c r="C3120" s="4">
        <v>363034330000</v>
      </c>
      <c r="D3120" s="213" t="s">
        <v>5857</v>
      </c>
      <c r="G3120" s="174">
        <v>46143</v>
      </c>
      <c r="H3120" t="s">
        <v>6279</v>
      </c>
      <c r="I3120" t="s">
        <v>6279</v>
      </c>
      <c r="O3120" s="174">
        <v>46143</v>
      </c>
      <c r="S3120" t="s">
        <v>6280</v>
      </c>
      <c r="T3120" s="218" t="s">
        <v>64</v>
      </c>
      <c r="U3120" s="217" t="s">
        <v>257</v>
      </c>
      <c r="V3120" t="e">
        <f>_xlfn.XLOOKUP(UTILIZADAS[[#This Row],[Contacto1]],Tabla2[phone_number_dialed],Tabla2[status_name],,0)</f>
        <v>#N/A</v>
      </c>
    </row>
    <row r="3121" spans="1:22">
      <c r="A3121" t="s">
        <v>4305</v>
      </c>
      <c r="B3121" s="213" t="s">
        <v>4209</v>
      </c>
      <c r="C3121" s="4">
        <v>364034880000</v>
      </c>
      <c r="D3121" s="213" t="s">
        <v>5857</v>
      </c>
      <c r="G3121" s="174">
        <v>46143</v>
      </c>
      <c r="H3121" t="s">
        <v>3969</v>
      </c>
      <c r="I3121" t="s">
        <v>3969</v>
      </c>
      <c r="O3121" s="174">
        <v>46143</v>
      </c>
      <c r="S3121" t="s">
        <v>3820</v>
      </c>
      <c r="T3121" s="219" t="s">
        <v>64</v>
      </c>
      <c r="U3121" s="217" t="s">
        <v>65</v>
      </c>
      <c r="V3121" t="e">
        <f>_xlfn.XLOOKUP(UTILIZADAS[[#This Row],[Contacto1]],Tabla2[phone_number_dialed],Tabla2[status_name],,0)</f>
        <v>#N/A</v>
      </c>
    </row>
    <row r="3122" spans="1:22">
      <c r="A3122" t="s">
        <v>4305</v>
      </c>
      <c r="B3122" s="213" t="s">
        <v>2268</v>
      </c>
      <c r="C3122" s="4">
        <v>363034570000</v>
      </c>
      <c r="D3122" s="213" t="s">
        <v>5857</v>
      </c>
      <c r="G3122" s="174">
        <v>46143</v>
      </c>
      <c r="H3122" t="s">
        <v>3970</v>
      </c>
      <c r="I3122" t="s">
        <v>3970</v>
      </c>
      <c r="O3122" s="174">
        <v>46143</v>
      </c>
      <c r="S3122" t="s">
        <v>3821</v>
      </c>
      <c r="T3122" s="218" t="s">
        <v>64</v>
      </c>
      <c r="U3122" s="217" t="s">
        <v>65</v>
      </c>
      <c r="V3122" t="e">
        <f>_xlfn.XLOOKUP(UTILIZADAS[[#This Row],[Contacto1]],Tabla2[phone_number_dialed],Tabla2[status_name],,0)</f>
        <v>#N/A</v>
      </c>
    </row>
    <row r="3123" spans="1:22">
      <c r="A3123" t="s">
        <v>4305</v>
      </c>
      <c r="B3123" s="213" t="s">
        <v>6281</v>
      </c>
      <c r="C3123" s="4">
        <v>362033380000</v>
      </c>
      <c r="D3123" s="213" t="s">
        <v>5857</v>
      </c>
      <c r="G3123" s="174">
        <v>46143</v>
      </c>
      <c r="H3123" t="s">
        <v>6282</v>
      </c>
      <c r="I3123" t="s">
        <v>6282</v>
      </c>
      <c r="O3123" s="174">
        <v>46143</v>
      </c>
      <c r="S3123" t="s">
        <v>6283</v>
      </c>
      <c r="T3123" s="219" t="s">
        <v>64</v>
      </c>
      <c r="U3123" s="217" t="s">
        <v>2109</v>
      </c>
      <c r="V3123" t="e">
        <f>_xlfn.XLOOKUP(UTILIZADAS[[#This Row],[Contacto1]],Tabla2[phone_number_dialed],Tabla2[status_name],,0)</f>
        <v>#N/A</v>
      </c>
    </row>
    <row r="3124" spans="1:22">
      <c r="A3124" t="s">
        <v>4305</v>
      </c>
      <c r="B3124" s="213" t="s">
        <v>6284</v>
      </c>
      <c r="C3124" s="4">
        <v>364033490000</v>
      </c>
      <c r="D3124" s="213" t="s">
        <v>5857</v>
      </c>
      <c r="G3124" s="174">
        <v>46143</v>
      </c>
      <c r="H3124">
        <v>68739505</v>
      </c>
      <c r="I3124">
        <v>68739505</v>
      </c>
      <c r="O3124" s="174">
        <v>46143</v>
      </c>
      <c r="S3124" t="s">
        <v>6285</v>
      </c>
      <c r="T3124" s="218" t="s">
        <v>64</v>
      </c>
      <c r="U3124" s="217" t="s">
        <v>2109</v>
      </c>
      <c r="V3124" t="e">
        <f>_xlfn.XLOOKUP(UTILIZADAS[[#This Row],[Contacto1]],Tabla2[phone_number_dialed],Tabla2[status_name],,0)</f>
        <v>#N/A</v>
      </c>
    </row>
    <row r="3125" spans="1:22">
      <c r="A3125" t="s">
        <v>4305</v>
      </c>
      <c r="B3125" s="213" t="s">
        <v>2270</v>
      </c>
      <c r="C3125" s="4">
        <v>368033060000</v>
      </c>
      <c r="D3125" s="213" t="s">
        <v>5857</v>
      </c>
      <c r="G3125" s="174">
        <v>46143</v>
      </c>
      <c r="H3125" t="s">
        <v>3974</v>
      </c>
      <c r="I3125" t="s">
        <v>3974</v>
      </c>
      <c r="O3125" s="174">
        <v>46143</v>
      </c>
      <c r="S3125" t="s">
        <v>3825</v>
      </c>
      <c r="T3125" s="219" t="s">
        <v>84</v>
      </c>
      <c r="U3125" s="217" t="s">
        <v>65</v>
      </c>
      <c r="V3125" t="e">
        <f>_xlfn.XLOOKUP(UTILIZADAS[[#This Row],[Contacto1]],Tabla2[phone_number_dialed],Tabla2[status_name],,0)</f>
        <v>#N/A</v>
      </c>
    </row>
    <row r="3126" spans="1:22">
      <c r="A3126" t="s">
        <v>4305</v>
      </c>
      <c r="B3126" s="213" t="s">
        <v>6286</v>
      </c>
      <c r="C3126" s="4">
        <v>364033380000</v>
      </c>
      <c r="D3126" s="213" t="s">
        <v>5857</v>
      </c>
      <c r="G3126" s="174">
        <v>46143</v>
      </c>
      <c r="H3126" t="s">
        <v>6287</v>
      </c>
      <c r="I3126" t="s">
        <v>6287</v>
      </c>
      <c r="O3126" s="174">
        <v>46143</v>
      </c>
      <c r="S3126" t="s">
        <v>6288</v>
      </c>
      <c r="T3126" s="218" t="s">
        <v>64</v>
      </c>
      <c r="U3126" s="217" t="s">
        <v>2109</v>
      </c>
      <c r="V3126" t="e">
        <f>_xlfn.XLOOKUP(UTILIZADAS[[#This Row],[Contacto1]],Tabla2[phone_number_dialed],Tabla2[status_name],,0)</f>
        <v>#N/A</v>
      </c>
    </row>
    <row r="3127" spans="1:22">
      <c r="A3127" t="s">
        <v>4305</v>
      </c>
      <c r="B3127" s="213" t="s">
        <v>2271</v>
      </c>
      <c r="C3127" s="4">
        <v>367034390000</v>
      </c>
      <c r="D3127" s="213" t="s">
        <v>5857</v>
      </c>
      <c r="G3127" s="174">
        <v>46143</v>
      </c>
      <c r="H3127" t="s">
        <v>3975</v>
      </c>
      <c r="I3127" t="s">
        <v>3975</v>
      </c>
      <c r="O3127" s="174">
        <v>46143</v>
      </c>
      <c r="S3127" t="s">
        <v>3826</v>
      </c>
      <c r="T3127" s="219" t="s">
        <v>64</v>
      </c>
      <c r="U3127" s="217" t="s">
        <v>65</v>
      </c>
      <c r="V3127" t="e">
        <f>_xlfn.XLOOKUP(UTILIZADAS[[#This Row],[Contacto1]],Tabla2[phone_number_dialed],Tabla2[status_name],,0)</f>
        <v>#N/A</v>
      </c>
    </row>
    <row r="3128" spans="1:22">
      <c r="A3128" t="s">
        <v>4305</v>
      </c>
      <c r="B3128" s="213" t="s">
        <v>6289</v>
      </c>
      <c r="C3128" s="4">
        <v>332054270000</v>
      </c>
      <c r="D3128" s="213" t="s">
        <v>5857</v>
      </c>
      <c r="G3128" s="174">
        <v>46143</v>
      </c>
      <c r="H3128" t="s">
        <v>6290</v>
      </c>
      <c r="I3128" t="s">
        <v>6290</v>
      </c>
      <c r="O3128" s="174">
        <v>46143</v>
      </c>
      <c r="S3128" t="s">
        <v>6291</v>
      </c>
      <c r="T3128" s="218" t="s">
        <v>64</v>
      </c>
      <c r="U3128" s="217" t="s">
        <v>2109</v>
      </c>
      <c r="V3128" t="e">
        <f>_xlfn.XLOOKUP(UTILIZADAS[[#This Row],[Contacto1]],Tabla2[phone_number_dialed],Tabla2[status_name],,0)</f>
        <v>#N/A</v>
      </c>
    </row>
    <row r="3129" spans="1:22">
      <c r="A3129" t="s">
        <v>4305</v>
      </c>
      <c r="B3129" s="213" t="s">
        <v>6292</v>
      </c>
      <c r="C3129" s="4">
        <v>368031330000</v>
      </c>
      <c r="D3129" s="213" t="s">
        <v>5857</v>
      </c>
      <c r="G3129" s="174">
        <v>46143</v>
      </c>
      <c r="H3129" t="s">
        <v>6293</v>
      </c>
      <c r="I3129" t="s">
        <v>6293</v>
      </c>
      <c r="O3129" s="174">
        <v>46143</v>
      </c>
      <c r="S3129" t="s">
        <v>6294</v>
      </c>
      <c r="T3129" s="219" t="s">
        <v>64</v>
      </c>
      <c r="U3129" s="217" t="s">
        <v>2109</v>
      </c>
      <c r="V3129" t="e">
        <f>_xlfn.XLOOKUP(UTILIZADAS[[#This Row],[Contacto1]],Tabla2[phone_number_dialed],Tabla2[status_name],,0)</f>
        <v>#N/A</v>
      </c>
    </row>
    <row r="3130" spans="1:22">
      <c r="A3130" t="s">
        <v>4305</v>
      </c>
      <c r="B3130" s="213" t="s">
        <v>6295</v>
      </c>
      <c r="C3130" s="4">
        <v>363033220000</v>
      </c>
      <c r="D3130" s="213" t="s">
        <v>5857</v>
      </c>
      <c r="G3130" s="174">
        <v>46143</v>
      </c>
      <c r="H3130" t="s">
        <v>6296</v>
      </c>
      <c r="I3130" t="s">
        <v>6296</v>
      </c>
      <c r="O3130" s="174">
        <v>46143</v>
      </c>
      <c r="S3130" t="s">
        <v>6297</v>
      </c>
      <c r="T3130" s="218" t="s">
        <v>64</v>
      </c>
      <c r="U3130" s="217" t="s">
        <v>257</v>
      </c>
      <c r="V3130" t="e">
        <f>_xlfn.XLOOKUP(UTILIZADAS[[#This Row],[Contacto1]],Tabla2[phone_number_dialed],Tabla2[status_name],,0)</f>
        <v>#N/A</v>
      </c>
    </row>
    <row r="3131" spans="1:22">
      <c r="A3131" t="s">
        <v>4305</v>
      </c>
      <c r="B3131" s="213" t="s">
        <v>2272</v>
      </c>
      <c r="C3131" s="4">
        <v>367033660000</v>
      </c>
      <c r="D3131" s="213" t="s">
        <v>5857</v>
      </c>
      <c r="G3131" s="174">
        <v>46143</v>
      </c>
      <c r="H3131" t="s">
        <v>3976</v>
      </c>
      <c r="I3131" t="s">
        <v>3976</v>
      </c>
      <c r="O3131" s="174">
        <v>46143</v>
      </c>
      <c r="S3131" t="s">
        <v>3827</v>
      </c>
      <c r="T3131" s="219" t="s">
        <v>64</v>
      </c>
      <c r="U3131" s="217" t="s">
        <v>2109</v>
      </c>
      <c r="V3131" t="e">
        <f>_xlfn.XLOOKUP(UTILIZADAS[[#This Row],[Contacto1]],Tabla2[phone_number_dialed],Tabla2[status_name],,0)</f>
        <v>#N/A</v>
      </c>
    </row>
    <row r="3132" spans="1:22">
      <c r="A3132" t="s">
        <v>4305</v>
      </c>
      <c r="B3132" s="213" t="s">
        <v>6298</v>
      </c>
      <c r="C3132" s="4">
        <v>363033910000</v>
      </c>
      <c r="D3132" s="213" t="s">
        <v>5857</v>
      </c>
      <c r="G3132" s="174">
        <v>46143</v>
      </c>
      <c r="H3132" t="s">
        <v>6299</v>
      </c>
      <c r="I3132" t="s">
        <v>6299</v>
      </c>
      <c r="O3132" s="174">
        <v>46143</v>
      </c>
      <c r="S3132" t="s">
        <v>6300</v>
      </c>
      <c r="T3132" s="217" t="s">
        <v>64</v>
      </c>
      <c r="U3132" s="217" t="s">
        <v>2109</v>
      </c>
      <c r="V3132" t="e">
        <f>_xlfn.XLOOKUP(UTILIZADAS[[#This Row],[Contacto1]],Tabla2[phone_number_dialed],Tabla2[status_name],,0)</f>
        <v>#N/A</v>
      </c>
    </row>
    <row r="3133" spans="1:22">
      <c r="A3133" t="s">
        <v>4305</v>
      </c>
      <c r="B3133" s="213" t="s">
        <v>4212</v>
      </c>
      <c r="C3133" s="4">
        <v>362033460000</v>
      </c>
      <c r="D3133" s="213" t="s">
        <v>5857</v>
      </c>
      <c r="G3133" s="174">
        <v>46143</v>
      </c>
      <c r="H3133" t="s">
        <v>3977</v>
      </c>
      <c r="I3133" t="s">
        <v>3977</v>
      </c>
      <c r="O3133" s="174">
        <v>46143</v>
      </c>
      <c r="S3133" t="s">
        <v>3828</v>
      </c>
      <c r="T3133" s="218" t="s">
        <v>2335</v>
      </c>
      <c r="U3133" s="217" t="s">
        <v>65</v>
      </c>
      <c r="V3133" t="e">
        <f>_xlfn.XLOOKUP(UTILIZADAS[[#This Row],[Contacto1]],Tabla2[phone_number_dialed],Tabla2[status_name],,0)</f>
        <v>#N/A</v>
      </c>
    </row>
    <row r="3134" spans="1:22">
      <c r="A3134" t="s">
        <v>4305</v>
      </c>
      <c r="B3134" s="213" t="s">
        <v>4213</v>
      </c>
      <c r="C3134" s="4">
        <v>366014750000</v>
      </c>
      <c r="D3134" s="213" t="s">
        <v>5857</v>
      </c>
      <c r="G3134" s="174">
        <v>46143</v>
      </c>
      <c r="H3134" t="s">
        <v>3978</v>
      </c>
      <c r="I3134" t="s">
        <v>3978</v>
      </c>
      <c r="O3134" s="174">
        <v>46143</v>
      </c>
      <c r="S3134" t="s">
        <v>3829</v>
      </c>
      <c r="T3134" s="219" t="s">
        <v>2334</v>
      </c>
      <c r="U3134" s="217" t="s">
        <v>65</v>
      </c>
      <c r="V3134" t="e">
        <f>_xlfn.XLOOKUP(UTILIZADAS[[#This Row],[Contacto1]],Tabla2[phone_number_dialed],Tabla2[status_name],,0)</f>
        <v>#N/A</v>
      </c>
    </row>
    <row r="3135" spans="1:22">
      <c r="A3135" t="s">
        <v>4305</v>
      </c>
      <c r="B3135" s="213" t="s">
        <v>6301</v>
      </c>
      <c r="C3135" s="4">
        <v>369033090000</v>
      </c>
      <c r="D3135" s="213" t="s">
        <v>5857</v>
      </c>
      <c r="G3135" s="174">
        <v>46143</v>
      </c>
      <c r="H3135" t="s">
        <v>6302</v>
      </c>
      <c r="I3135" t="s">
        <v>6302</v>
      </c>
      <c r="O3135" s="174">
        <v>46143</v>
      </c>
      <c r="S3135" t="s">
        <v>6303</v>
      </c>
      <c r="T3135" s="218" t="s">
        <v>85</v>
      </c>
      <c r="U3135" s="217" t="s">
        <v>2109</v>
      </c>
      <c r="V3135" t="e">
        <f>_xlfn.XLOOKUP(UTILIZADAS[[#This Row],[Contacto1]],Tabla2[phone_number_dialed],Tabla2[status_name],,0)</f>
        <v>#N/A</v>
      </c>
    </row>
    <row r="3136" spans="1:22">
      <c r="A3136" t="s">
        <v>4305</v>
      </c>
      <c r="B3136" s="213" t="s">
        <v>6304</v>
      </c>
      <c r="C3136" s="4">
        <v>365035190000</v>
      </c>
      <c r="D3136" s="213" t="s">
        <v>5857</v>
      </c>
      <c r="G3136" s="174">
        <v>46143</v>
      </c>
      <c r="H3136">
        <v>67252644</v>
      </c>
      <c r="I3136">
        <v>67252644</v>
      </c>
      <c r="O3136" s="174">
        <v>46143</v>
      </c>
      <c r="S3136" t="s">
        <v>6305</v>
      </c>
      <c r="T3136" s="219" t="s">
        <v>64</v>
      </c>
      <c r="U3136" s="217" t="s">
        <v>257</v>
      </c>
      <c r="V3136" t="e">
        <f>_xlfn.XLOOKUP(UTILIZADAS[[#This Row],[Contacto1]],Tabla2[phone_number_dialed],Tabla2[status_name],,0)</f>
        <v>#N/A</v>
      </c>
    </row>
    <row r="3137" spans="1:22">
      <c r="A3137" t="s">
        <v>4305</v>
      </c>
      <c r="B3137" s="213" t="s">
        <v>2273</v>
      </c>
      <c r="C3137" s="4">
        <v>369035140000</v>
      </c>
      <c r="D3137" s="213" t="s">
        <v>5857</v>
      </c>
      <c r="G3137" s="174">
        <v>46143</v>
      </c>
      <c r="H3137" t="s">
        <v>3979</v>
      </c>
      <c r="I3137" t="s">
        <v>3979</v>
      </c>
      <c r="O3137" s="174">
        <v>46143</v>
      </c>
      <c r="S3137" t="s">
        <v>3830</v>
      </c>
      <c r="T3137" s="217" t="s">
        <v>64</v>
      </c>
      <c r="U3137" s="217" t="s">
        <v>65</v>
      </c>
      <c r="V3137" t="e">
        <f>_xlfn.XLOOKUP(UTILIZADAS[[#This Row],[Contacto1]],Tabla2[phone_number_dialed],Tabla2[status_name],,0)</f>
        <v>#N/A</v>
      </c>
    </row>
    <row r="3138" spans="1:22">
      <c r="A3138" t="s">
        <v>4305</v>
      </c>
      <c r="B3138" s="213" t="s">
        <v>4214</v>
      </c>
      <c r="C3138" s="4">
        <v>365035170000</v>
      </c>
      <c r="D3138" s="213" t="s">
        <v>5857</v>
      </c>
      <c r="G3138" s="174">
        <v>46143</v>
      </c>
      <c r="H3138" t="s">
        <v>3980</v>
      </c>
      <c r="I3138" t="s">
        <v>3980</v>
      </c>
      <c r="O3138" s="174">
        <v>46143</v>
      </c>
      <c r="S3138" t="s">
        <v>3831</v>
      </c>
      <c r="T3138" s="218" t="s">
        <v>64</v>
      </c>
      <c r="U3138" s="217" t="s">
        <v>257</v>
      </c>
      <c r="V3138" t="e">
        <f>_xlfn.XLOOKUP(UTILIZADAS[[#This Row],[Contacto1]],Tabla2[phone_number_dialed],Tabla2[status_name],,0)</f>
        <v>#N/A</v>
      </c>
    </row>
    <row r="3139" spans="1:22">
      <c r="A3139" t="s">
        <v>4305</v>
      </c>
      <c r="B3139" s="213" t="s">
        <v>4215</v>
      </c>
      <c r="C3139" s="4">
        <v>368028740000</v>
      </c>
      <c r="D3139" s="213" t="s">
        <v>5857</v>
      </c>
      <c r="G3139" s="174">
        <v>46143</v>
      </c>
      <c r="H3139" t="s">
        <v>3981</v>
      </c>
      <c r="I3139" t="s">
        <v>3981</v>
      </c>
      <c r="O3139" s="174">
        <v>46143</v>
      </c>
      <c r="S3139" t="s">
        <v>3832</v>
      </c>
      <c r="T3139" s="219" t="s">
        <v>64</v>
      </c>
      <c r="U3139" s="217" t="s">
        <v>2109</v>
      </c>
      <c r="V3139" t="e">
        <f>_xlfn.XLOOKUP(UTILIZADAS[[#This Row],[Contacto1]],Tabla2[phone_number_dialed],Tabla2[status_name],,0)</f>
        <v>#N/A</v>
      </c>
    </row>
    <row r="3140" spans="1:22">
      <c r="A3140" t="s">
        <v>4305</v>
      </c>
      <c r="B3140" s="213" t="s">
        <v>2274</v>
      </c>
      <c r="C3140" s="4">
        <v>364033810000</v>
      </c>
      <c r="D3140" s="213" t="s">
        <v>5857</v>
      </c>
      <c r="G3140" s="174">
        <v>46143</v>
      </c>
      <c r="H3140" t="s">
        <v>3982</v>
      </c>
      <c r="I3140" t="s">
        <v>3982</v>
      </c>
      <c r="O3140" s="174">
        <v>46143</v>
      </c>
      <c r="S3140" t="s">
        <v>3833</v>
      </c>
      <c r="T3140" s="217" t="s">
        <v>64</v>
      </c>
      <c r="U3140" s="217" t="s">
        <v>65</v>
      </c>
      <c r="V3140" t="e">
        <f>_xlfn.XLOOKUP(UTILIZADAS[[#This Row],[Contacto1]],Tabla2[phone_number_dialed],Tabla2[status_name],,0)</f>
        <v>#N/A</v>
      </c>
    </row>
    <row r="3141" spans="1:22">
      <c r="A3141" t="s">
        <v>4305</v>
      </c>
      <c r="B3141" s="213" t="s">
        <v>6306</v>
      </c>
      <c r="C3141" s="4">
        <v>368034320000</v>
      </c>
      <c r="D3141" s="213" t="s">
        <v>5857</v>
      </c>
      <c r="G3141" s="174">
        <v>46143</v>
      </c>
      <c r="H3141" t="s">
        <v>6307</v>
      </c>
      <c r="I3141" t="s">
        <v>6307</v>
      </c>
      <c r="O3141" s="174">
        <v>46143</v>
      </c>
      <c r="S3141" t="s">
        <v>6308</v>
      </c>
      <c r="T3141" s="218" t="s">
        <v>64</v>
      </c>
      <c r="U3141" s="217" t="s">
        <v>2109</v>
      </c>
      <c r="V3141" t="e">
        <f>_xlfn.XLOOKUP(UTILIZADAS[[#This Row],[Contacto1]],Tabla2[phone_number_dialed],Tabla2[status_name],,0)</f>
        <v>#N/A</v>
      </c>
    </row>
    <row r="3142" spans="1:22">
      <c r="A3142" t="s">
        <v>4305</v>
      </c>
      <c r="B3142" s="213" t="s">
        <v>6309</v>
      </c>
      <c r="C3142" s="4">
        <v>367029240000</v>
      </c>
      <c r="D3142" s="213" t="s">
        <v>5857</v>
      </c>
      <c r="G3142" s="174">
        <v>46143</v>
      </c>
      <c r="H3142" t="s">
        <v>6310</v>
      </c>
      <c r="I3142" t="s">
        <v>6310</v>
      </c>
      <c r="O3142" s="174">
        <v>46143</v>
      </c>
      <c r="S3142" t="s">
        <v>6311</v>
      </c>
      <c r="T3142" s="219" t="s">
        <v>64</v>
      </c>
      <c r="U3142" s="217" t="s">
        <v>2109</v>
      </c>
      <c r="V3142" t="e">
        <f>_xlfn.XLOOKUP(UTILIZADAS[[#This Row],[Contacto1]],Tabla2[phone_number_dialed],Tabla2[status_name],,0)</f>
        <v>#N/A</v>
      </c>
    </row>
    <row r="3143" spans="1:22">
      <c r="A3143" t="s">
        <v>4305</v>
      </c>
      <c r="B3143" s="213" t="s">
        <v>4216</v>
      </c>
      <c r="C3143" s="4">
        <v>362036160000</v>
      </c>
      <c r="D3143" s="213" t="s">
        <v>5857</v>
      </c>
      <c r="G3143" s="174">
        <v>46143</v>
      </c>
      <c r="H3143" t="s">
        <v>3983</v>
      </c>
      <c r="I3143" t="s">
        <v>3983</v>
      </c>
      <c r="O3143" s="174">
        <v>46143</v>
      </c>
      <c r="S3143" t="s">
        <v>3834</v>
      </c>
      <c r="T3143" s="218" t="s">
        <v>64</v>
      </c>
      <c r="U3143" s="217" t="s">
        <v>65</v>
      </c>
      <c r="V3143" t="e">
        <f>_xlfn.XLOOKUP(UTILIZADAS[[#This Row],[Contacto1]],Tabla2[phone_number_dialed],Tabla2[status_name],,0)</f>
        <v>#N/A</v>
      </c>
    </row>
    <row r="3144" spans="1:22">
      <c r="A3144" t="s">
        <v>4305</v>
      </c>
      <c r="B3144" s="213" t="s">
        <v>6312</v>
      </c>
      <c r="C3144" s="4">
        <v>307034040000</v>
      </c>
      <c r="D3144" s="213" t="s">
        <v>5857</v>
      </c>
      <c r="G3144" s="174">
        <v>46143</v>
      </c>
      <c r="H3144" t="s">
        <v>6313</v>
      </c>
      <c r="I3144" t="s">
        <v>6313</v>
      </c>
      <c r="O3144" s="174">
        <v>46143</v>
      </c>
      <c r="S3144" t="s">
        <v>6314</v>
      </c>
      <c r="T3144" s="219" t="s">
        <v>64</v>
      </c>
      <c r="U3144" s="217" t="s">
        <v>257</v>
      </c>
      <c r="V3144" t="e">
        <f>_xlfn.XLOOKUP(UTILIZADAS[[#This Row],[Contacto1]],Tabla2[phone_number_dialed],Tabla2[status_name],,0)</f>
        <v>#N/A</v>
      </c>
    </row>
    <row r="3145" spans="1:22">
      <c r="A3145" t="s">
        <v>4305</v>
      </c>
      <c r="B3145" s="213" t="s">
        <v>6315</v>
      </c>
      <c r="C3145" s="4">
        <v>361035810000</v>
      </c>
      <c r="D3145" s="213" t="s">
        <v>5857</v>
      </c>
      <c r="G3145" s="174">
        <v>46143</v>
      </c>
      <c r="H3145" t="s">
        <v>6316</v>
      </c>
      <c r="I3145" t="s">
        <v>6316</v>
      </c>
      <c r="O3145" s="174">
        <v>46143</v>
      </c>
      <c r="S3145" t="s">
        <v>6317</v>
      </c>
      <c r="T3145" s="217" t="s">
        <v>64</v>
      </c>
      <c r="U3145" s="217" t="s">
        <v>257</v>
      </c>
      <c r="V3145" t="e">
        <f>_xlfn.XLOOKUP(UTILIZADAS[[#This Row],[Contacto1]],Tabla2[phone_number_dialed],Tabla2[status_name],,0)</f>
        <v>#N/A</v>
      </c>
    </row>
    <row r="3146" spans="1:22">
      <c r="A3146" t="s">
        <v>4305</v>
      </c>
      <c r="B3146" s="213" t="s">
        <v>6318</v>
      </c>
      <c r="C3146" s="4">
        <v>343359070000</v>
      </c>
      <c r="D3146" s="213" t="s">
        <v>5857</v>
      </c>
      <c r="G3146" s="174">
        <v>46143</v>
      </c>
      <c r="H3146" t="s">
        <v>6319</v>
      </c>
      <c r="I3146" t="s">
        <v>6319</v>
      </c>
      <c r="O3146" s="174">
        <v>46143</v>
      </c>
      <c r="S3146" t="s">
        <v>6320</v>
      </c>
      <c r="T3146" s="218" t="s">
        <v>64</v>
      </c>
      <c r="U3146" s="217" t="s">
        <v>257</v>
      </c>
      <c r="V3146" t="e">
        <f>_xlfn.XLOOKUP(UTILIZADAS[[#This Row],[Contacto1]],Tabla2[phone_number_dialed],Tabla2[status_name],,0)</f>
        <v>#N/A</v>
      </c>
    </row>
    <row r="3147" spans="1:22">
      <c r="A3147" t="s">
        <v>4305</v>
      </c>
      <c r="B3147" s="213" t="s">
        <v>2276</v>
      </c>
      <c r="C3147" s="4">
        <v>362036260000</v>
      </c>
      <c r="D3147" s="213" t="s">
        <v>5857</v>
      </c>
      <c r="G3147" s="174">
        <v>46143</v>
      </c>
      <c r="H3147" t="s">
        <v>3985</v>
      </c>
      <c r="I3147" t="s">
        <v>3985</v>
      </c>
      <c r="O3147" s="174">
        <v>46143</v>
      </c>
      <c r="S3147" t="s">
        <v>3836</v>
      </c>
      <c r="T3147" s="217" t="s">
        <v>64</v>
      </c>
      <c r="U3147" s="217" t="s">
        <v>65</v>
      </c>
      <c r="V3147" t="e">
        <f>_xlfn.XLOOKUP(UTILIZADAS[[#This Row],[Contacto1]],Tabla2[phone_number_dialed],Tabla2[status_name],,0)</f>
        <v>#N/A</v>
      </c>
    </row>
    <row r="3148" spans="1:22">
      <c r="A3148" t="s">
        <v>4305</v>
      </c>
      <c r="B3148" s="213" t="s">
        <v>6321</v>
      </c>
      <c r="C3148" s="4">
        <v>356001310000</v>
      </c>
      <c r="D3148" s="213" t="s">
        <v>5857</v>
      </c>
      <c r="G3148" s="174">
        <v>46143</v>
      </c>
      <c r="H3148" t="s">
        <v>6322</v>
      </c>
      <c r="I3148" t="s">
        <v>6322</v>
      </c>
      <c r="O3148" s="174">
        <v>46143</v>
      </c>
      <c r="S3148" t="s">
        <v>6323</v>
      </c>
      <c r="T3148" s="219" t="s">
        <v>64</v>
      </c>
      <c r="U3148" s="217" t="s">
        <v>2109</v>
      </c>
      <c r="V3148" t="e">
        <f>_xlfn.XLOOKUP(UTILIZADAS[[#This Row],[Contacto1]],Tabla2[phone_number_dialed],Tabla2[status_name],,0)</f>
        <v>#N/A</v>
      </c>
    </row>
    <row r="3149" spans="1:22">
      <c r="A3149" t="s">
        <v>4305</v>
      </c>
      <c r="B3149" s="213" t="s">
        <v>6324</v>
      </c>
      <c r="C3149" s="4">
        <v>365016550000</v>
      </c>
      <c r="D3149" s="213" t="s">
        <v>5857</v>
      </c>
      <c r="G3149" s="174">
        <v>46143</v>
      </c>
      <c r="H3149" t="s">
        <v>6325</v>
      </c>
      <c r="I3149" t="s">
        <v>6325</v>
      </c>
      <c r="O3149" s="174">
        <v>46143</v>
      </c>
      <c r="S3149" t="s">
        <v>6326</v>
      </c>
      <c r="T3149" s="217" t="s">
        <v>81</v>
      </c>
      <c r="U3149" s="217" t="s">
        <v>2109</v>
      </c>
      <c r="V3149" t="e">
        <f>_xlfn.XLOOKUP(UTILIZADAS[[#This Row],[Contacto1]],Tabla2[phone_number_dialed],Tabla2[status_name],,0)</f>
        <v>#N/A</v>
      </c>
    </row>
    <row r="3150" spans="1:22">
      <c r="A3150" t="s">
        <v>4305</v>
      </c>
      <c r="B3150" s="213" t="s">
        <v>6327</v>
      </c>
      <c r="C3150" s="4">
        <v>365030920000</v>
      </c>
      <c r="D3150" s="213" t="s">
        <v>5857</v>
      </c>
      <c r="G3150" s="174">
        <v>46143</v>
      </c>
      <c r="H3150" t="s">
        <v>6328</v>
      </c>
      <c r="I3150" t="s">
        <v>6328</v>
      </c>
      <c r="O3150" s="174">
        <v>46143</v>
      </c>
      <c r="S3150" t="s">
        <v>6329</v>
      </c>
      <c r="T3150" s="217" t="s">
        <v>64</v>
      </c>
      <c r="U3150" s="217" t="s">
        <v>257</v>
      </c>
      <c r="V3150" t="e">
        <f>_xlfn.XLOOKUP(UTILIZADAS[[#This Row],[Contacto1]],Tabla2[phone_number_dialed],Tabla2[status_name],,0)</f>
        <v>#N/A</v>
      </c>
    </row>
    <row r="3151" spans="1:22">
      <c r="A3151" t="s">
        <v>4305</v>
      </c>
      <c r="B3151" s="213" t="s">
        <v>6330</v>
      </c>
      <c r="C3151" s="4">
        <v>369026520000</v>
      </c>
      <c r="D3151" s="213" t="s">
        <v>5857</v>
      </c>
      <c r="G3151" s="174">
        <v>46143</v>
      </c>
      <c r="H3151" t="s">
        <v>6331</v>
      </c>
      <c r="I3151" t="s">
        <v>6331</v>
      </c>
      <c r="O3151" s="174">
        <v>46143</v>
      </c>
      <c r="S3151" t="s">
        <v>6332</v>
      </c>
      <c r="T3151" s="217" t="s">
        <v>84</v>
      </c>
      <c r="U3151" s="217" t="s">
        <v>257</v>
      </c>
      <c r="V3151" t="e">
        <f>_xlfn.XLOOKUP(UTILIZADAS[[#This Row],[Contacto1]],Tabla2[phone_number_dialed],Tabla2[status_name],,0)</f>
        <v>#N/A</v>
      </c>
    </row>
    <row r="3152" spans="1:22">
      <c r="A3152" t="s">
        <v>4305</v>
      </c>
      <c r="B3152" s="213" t="s">
        <v>6333</v>
      </c>
      <c r="C3152" s="4">
        <v>356075250000</v>
      </c>
      <c r="D3152" s="213" t="s">
        <v>5857</v>
      </c>
      <c r="G3152" s="174">
        <v>46143</v>
      </c>
      <c r="H3152" t="s">
        <v>6334</v>
      </c>
      <c r="I3152" t="s">
        <v>6334</v>
      </c>
      <c r="O3152" s="174">
        <v>46143</v>
      </c>
      <c r="S3152" t="s">
        <v>6335</v>
      </c>
      <c r="T3152" s="217" t="s">
        <v>84</v>
      </c>
      <c r="U3152" s="217" t="s">
        <v>2109</v>
      </c>
      <c r="V3152" t="e">
        <f>_xlfn.XLOOKUP(UTILIZADAS[[#This Row],[Contacto1]],Tabla2[phone_number_dialed],Tabla2[status_name],,0)</f>
        <v>#N/A</v>
      </c>
    </row>
    <row r="3153" spans="1:22">
      <c r="A3153" t="s">
        <v>4305</v>
      </c>
      <c r="B3153" s="213" t="s">
        <v>6336</v>
      </c>
      <c r="C3153" s="4">
        <v>365034210000</v>
      </c>
      <c r="D3153" s="213" t="s">
        <v>5857</v>
      </c>
      <c r="G3153" s="174">
        <v>46143</v>
      </c>
      <c r="H3153" t="s">
        <v>6337</v>
      </c>
      <c r="I3153" t="s">
        <v>6337</v>
      </c>
      <c r="O3153" s="174">
        <v>46143</v>
      </c>
      <c r="S3153" t="s">
        <v>6338</v>
      </c>
      <c r="T3153" s="218" t="s">
        <v>84</v>
      </c>
      <c r="U3153" s="217" t="s">
        <v>2109</v>
      </c>
      <c r="V3153" t="e">
        <f>_xlfn.XLOOKUP(UTILIZADAS[[#This Row],[Contacto1]],Tabla2[phone_number_dialed],Tabla2[status_name],,0)</f>
        <v>#N/A</v>
      </c>
    </row>
    <row r="3154" spans="1:22">
      <c r="A3154" t="s">
        <v>4305</v>
      </c>
      <c r="B3154" s="213" t="s">
        <v>6339</v>
      </c>
      <c r="C3154" s="4">
        <v>365034190000</v>
      </c>
      <c r="D3154" s="213" t="s">
        <v>5857</v>
      </c>
      <c r="G3154" s="174">
        <v>46143</v>
      </c>
      <c r="H3154" t="s">
        <v>6340</v>
      </c>
      <c r="I3154" t="s">
        <v>6340</v>
      </c>
      <c r="O3154" s="174">
        <v>46143</v>
      </c>
      <c r="S3154" t="s">
        <v>6341</v>
      </c>
      <c r="T3154" s="219" t="s">
        <v>84</v>
      </c>
      <c r="U3154" s="217" t="s">
        <v>257</v>
      </c>
      <c r="V3154" t="e">
        <f>_xlfn.XLOOKUP(UTILIZADAS[[#This Row],[Contacto1]],Tabla2[phone_number_dialed],Tabla2[status_name],,0)</f>
        <v>#N/A</v>
      </c>
    </row>
    <row r="3155" spans="1:22">
      <c r="A3155" t="s">
        <v>4305</v>
      </c>
      <c r="B3155" s="213" t="s">
        <v>6342</v>
      </c>
      <c r="C3155" s="4">
        <v>361036510000</v>
      </c>
      <c r="D3155" s="213" t="s">
        <v>5857</v>
      </c>
      <c r="G3155" s="174">
        <v>46143</v>
      </c>
      <c r="H3155" t="s">
        <v>6343</v>
      </c>
      <c r="I3155" t="s">
        <v>6343</v>
      </c>
      <c r="O3155" s="174">
        <v>46143</v>
      </c>
      <c r="S3155" t="s">
        <v>6344</v>
      </c>
      <c r="T3155" s="218" t="s">
        <v>64</v>
      </c>
      <c r="U3155" s="217" t="s">
        <v>257</v>
      </c>
      <c r="V3155" t="e">
        <f>_xlfn.XLOOKUP(UTILIZADAS[[#This Row],[Contacto1]],Tabla2[phone_number_dialed],Tabla2[status_name],,0)</f>
        <v>#N/A</v>
      </c>
    </row>
    <row r="3156" spans="1:22">
      <c r="A3156" t="s">
        <v>4305</v>
      </c>
      <c r="B3156" s="213" t="s">
        <v>6345</v>
      </c>
      <c r="C3156" s="4">
        <v>364036200000</v>
      </c>
      <c r="D3156" s="213" t="s">
        <v>5857</v>
      </c>
      <c r="G3156" s="174">
        <v>46143</v>
      </c>
      <c r="H3156" t="s">
        <v>6346</v>
      </c>
      <c r="I3156" t="s">
        <v>6346</v>
      </c>
      <c r="O3156" s="174">
        <v>46143</v>
      </c>
      <c r="S3156" t="s">
        <v>6347</v>
      </c>
      <c r="T3156" s="219" t="s">
        <v>64</v>
      </c>
      <c r="U3156" s="217" t="s">
        <v>257</v>
      </c>
      <c r="V3156" t="e">
        <f>_xlfn.XLOOKUP(UTILIZADAS[[#This Row],[Contacto1]],Tabla2[phone_number_dialed],Tabla2[status_name],,0)</f>
        <v>#N/A</v>
      </c>
    </row>
    <row r="3157" spans="1:22">
      <c r="A3157" t="s">
        <v>4305</v>
      </c>
      <c r="B3157" s="213" t="s">
        <v>6348</v>
      </c>
      <c r="C3157" s="4">
        <v>362034490000</v>
      </c>
      <c r="D3157" s="213" t="s">
        <v>5857</v>
      </c>
      <c r="G3157" s="174">
        <v>46143</v>
      </c>
      <c r="H3157" t="s">
        <v>6349</v>
      </c>
      <c r="I3157" t="s">
        <v>6349</v>
      </c>
      <c r="O3157" s="174">
        <v>46143</v>
      </c>
      <c r="S3157" t="s">
        <v>6350</v>
      </c>
      <c r="T3157" s="217" t="s">
        <v>64</v>
      </c>
      <c r="U3157" s="217" t="s">
        <v>2109</v>
      </c>
      <c r="V3157" t="e">
        <f>_xlfn.XLOOKUP(UTILIZADAS[[#This Row],[Contacto1]],Tabla2[phone_number_dialed],Tabla2[status_name],,0)</f>
        <v>#N/A</v>
      </c>
    </row>
    <row r="3158" spans="1:22">
      <c r="A3158" t="s">
        <v>4305</v>
      </c>
      <c r="B3158" s="213" t="s">
        <v>4218</v>
      </c>
      <c r="C3158" s="4">
        <v>996017340000</v>
      </c>
      <c r="D3158" s="213" t="s">
        <v>5857</v>
      </c>
      <c r="G3158" s="174">
        <v>46143</v>
      </c>
      <c r="H3158" t="s">
        <v>3987</v>
      </c>
      <c r="I3158" t="s">
        <v>3987</v>
      </c>
      <c r="O3158" s="174">
        <v>46143</v>
      </c>
      <c r="S3158" t="s">
        <v>3838</v>
      </c>
      <c r="T3158" s="218" t="s">
        <v>85</v>
      </c>
      <c r="U3158" s="217" t="s">
        <v>65</v>
      </c>
      <c r="V3158" t="e">
        <f>_xlfn.XLOOKUP(UTILIZADAS[[#This Row],[Contacto1]],Tabla2[phone_number_dialed],Tabla2[status_name],,0)</f>
        <v>#N/A</v>
      </c>
    </row>
    <row r="3159" spans="1:22">
      <c r="A3159" t="s">
        <v>4305</v>
      </c>
      <c r="B3159" s="213" t="s">
        <v>2277</v>
      </c>
      <c r="C3159" s="4">
        <v>365034070000</v>
      </c>
      <c r="D3159" s="213" t="s">
        <v>5857</v>
      </c>
      <c r="G3159" s="174">
        <v>46143</v>
      </c>
      <c r="H3159" t="s">
        <v>3988</v>
      </c>
      <c r="I3159" t="s">
        <v>3988</v>
      </c>
      <c r="O3159" s="174">
        <v>46143</v>
      </c>
      <c r="S3159" t="s">
        <v>3839</v>
      </c>
      <c r="T3159" s="219" t="s">
        <v>64</v>
      </c>
      <c r="U3159" s="217" t="s">
        <v>65</v>
      </c>
      <c r="V3159" t="e">
        <f>_xlfn.XLOOKUP(UTILIZADAS[[#This Row],[Contacto1]],Tabla2[phone_number_dialed],Tabla2[status_name],,0)</f>
        <v>#N/A</v>
      </c>
    </row>
    <row r="3160" spans="1:22">
      <c r="A3160" t="s">
        <v>4305</v>
      </c>
      <c r="B3160" s="213" t="s">
        <v>6351</v>
      </c>
      <c r="C3160" s="4">
        <v>363033640000</v>
      </c>
      <c r="D3160" s="213" t="s">
        <v>5857</v>
      </c>
      <c r="G3160" s="174">
        <v>46143</v>
      </c>
      <c r="H3160" t="s">
        <v>6352</v>
      </c>
      <c r="I3160" t="s">
        <v>6352</v>
      </c>
      <c r="O3160" s="174">
        <v>46143</v>
      </c>
      <c r="S3160" t="s">
        <v>6353</v>
      </c>
      <c r="T3160" s="218" t="s">
        <v>64</v>
      </c>
      <c r="U3160" s="217" t="s">
        <v>2109</v>
      </c>
      <c r="V3160" t="e">
        <f>_xlfn.XLOOKUP(UTILIZADAS[[#This Row],[Contacto1]],Tabla2[phone_number_dialed],Tabla2[status_name],,0)</f>
        <v>#N/A</v>
      </c>
    </row>
    <row r="3161" spans="1:22">
      <c r="A3161" t="s">
        <v>4305</v>
      </c>
      <c r="B3161" s="213" t="s">
        <v>6354</v>
      </c>
      <c r="C3161" s="4">
        <v>352029270000</v>
      </c>
      <c r="D3161" s="213" t="s">
        <v>5857</v>
      </c>
      <c r="G3161" s="174">
        <v>46143</v>
      </c>
      <c r="H3161" t="s">
        <v>6355</v>
      </c>
      <c r="I3161" t="s">
        <v>6355</v>
      </c>
      <c r="O3161" s="174">
        <v>46143</v>
      </c>
      <c r="S3161" t="s">
        <v>6356</v>
      </c>
      <c r="T3161" s="219" t="s">
        <v>64</v>
      </c>
      <c r="U3161" s="217" t="s">
        <v>257</v>
      </c>
      <c r="V3161" t="e">
        <f>_xlfn.XLOOKUP(UTILIZADAS[[#This Row],[Contacto1]],Tabla2[phone_number_dialed],Tabla2[status_name],,0)</f>
        <v>#N/A</v>
      </c>
    </row>
    <row r="3162" spans="1:22">
      <c r="A3162" t="s">
        <v>4305</v>
      </c>
      <c r="B3162" s="213" t="s">
        <v>4219</v>
      </c>
      <c r="C3162" s="4">
        <v>369036400000</v>
      </c>
      <c r="D3162" s="213" t="s">
        <v>5857</v>
      </c>
      <c r="G3162" s="174">
        <v>46143</v>
      </c>
      <c r="H3162" t="s">
        <v>3989</v>
      </c>
      <c r="I3162" t="s">
        <v>3989</v>
      </c>
      <c r="O3162" s="174">
        <v>46143</v>
      </c>
      <c r="S3162" t="s">
        <v>3840</v>
      </c>
      <c r="T3162" s="218" t="s">
        <v>64</v>
      </c>
      <c r="U3162" s="217" t="s">
        <v>65</v>
      </c>
      <c r="V3162" t="e">
        <f>_xlfn.XLOOKUP(UTILIZADAS[[#This Row],[Contacto1]],Tabla2[phone_number_dialed],Tabla2[status_name],,0)</f>
        <v>#N/A</v>
      </c>
    </row>
    <row r="3163" spans="1:22">
      <c r="A3163" t="s">
        <v>4305</v>
      </c>
      <c r="B3163" s="213" t="s">
        <v>2278</v>
      </c>
      <c r="C3163" s="4">
        <v>369034530000</v>
      </c>
      <c r="D3163" s="213" t="s">
        <v>5857</v>
      </c>
      <c r="G3163" s="174">
        <v>46143</v>
      </c>
      <c r="H3163" t="s">
        <v>3990</v>
      </c>
      <c r="I3163" t="s">
        <v>3990</v>
      </c>
      <c r="O3163" s="174">
        <v>46143</v>
      </c>
      <c r="S3163" t="s">
        <v>3841</v>
      </c>
      <c r="T3163" s="219" t="s">
        <v>64</v>
      </c>
      <c r="U3163" s="217" t="s">
        <v>65</v>
      </c>
      <c r="V3163" t="e">
        <f>_xlfn.XLOOKUP(UTILIZADAS[[#This Row],[Contacto1]],Tabla2[phone_number_dialed],Tabla2[status_name],,0)</f>
        <v>#N/A</v>
      </c>
    </row>
    <row r="3164" spans="1:22">
      <c r="A3164" t="s">
        <v>4305</v>
      </c>
      <c r="B3164" s="213" t="s">
        <v>6357</v>
      </c>
      <c r="C3164" s="4">
        <v>361028130000</v>
      </c>
      <c r="D3164" s="213" t="s">
        <v>5857</v>
      </c>
      <c r="G3164" s="174">
        <v>46143</v>
      </c>
      <c r="H3164" t="s">
        <v>6358</v>
      </c>
      <c r="I3164" t="s">
        <v>6358</v>
      </c>
      <c r="O3164" s="174">
        <v>46143</v>
      </c>
      <c r="S3164" t="s">
        <v>6359</v>
      </c>
      <c r="T3164" s="218" t="s">
        <v>64</v>
      </c>
      <c r="U3164" s="217" t="s">
        <v>257</v>
      </c>
      <c r="V3164" t="e">
        <f>_xlfn.XLOOKUP(UTILIZADAS[[#This Row],[Contacto1]],Tabla2[phone_number_dialed],Tabla2[status_name],,0)</f>
        <v>#N/A</v>
      </c>
    </row>
    <row r="3165" spans="1:22">
      <c r="A3165" t="s">
        <v>4305</v>
      </c>
      <c r="B3165" s="213" t="s">
        <v>6360</v>
      </c>
      <c r="C3165" s="4">
        <v>366035160000</v>
      </c>
      <c r="D3165" s="213" t="s">
        <v>5857</v>
      </c>
      <c r="G3165" s="174">
        <v>46143</v>
      </c>
      <c r="H3165" t="s">
        <v>6361</v>
      </c>
      <c r="I3165" t="s">
        <v>6361</v>
      </c>
      <c r="O3165" s="174">
        <v>46143</v>
      </c>
      <c r="S3165" t="s">
        <v>6362</v>
      </c>
      <c r="T3165" s="217" t="s">
        <v>64</v>
      </c>
      <c r="U3165" s="217" t="s">
        <v>257</v>
      </c>
      <c r="V3165" t="e">
        <f>_xlfn.XLOOKUP(UTILIZADAS[[#This Row],[Contacto1]],Tabla2[phone_number_dialed],Tabla2[status_name],,0)</f>
        <v>#N/A</v>
      </c>
    </row>
    <row r="3166" spans="1:22">
      <c r="A3166" t="s">
        <v>4305</v>
      </c>
      <c r="B3166" s="213" t="s">
        <v>6363</v>
      </c>
      <c r="C3166" s="4">
        <v>365037310000</v>
      </c>
      <c r="D3166" s="213" t="s">
        <v>5857</v>
      </c>
      <c r="G3166" s="174">
        <v>46143</v>
      </c>
      <c r="H3166" t="s">
        <v>6364</v>
      </c>
      <c r="I3166" t="s">
        <v>6364</v>
      </c>
      <c r="O3166" s="174">
        <v>46143</v>
      </c>
      <c r="S3166" t="s">
        <v>6365</v>
      </c>
      <c r="T3166" s="219" t="s">
        <v>64</v>
      </c>
      <c r="U3166" s="217" t="s">
        <v>2109</v>
      </c>
      <c r="V3166" t="e">
        <f>_xlfn.XLOOKUP(UTILIZADAS[[#This Row],[Contacto1]],Tabla2[phone_number_dialed],Tabla2[status_name],,0)</f>
        <v>#N/A</v>
      </c>
    </row>
    <row r="3167" spans="1:22">
      <c r="A3167" t="s">
        <v>4305</v>
      </c>
      <c r="B3167" s="213" t="s">
        <v>6366</v>
      </c>
      <c r="C3167" s="4">
        <v>321031760000</v>
      </c>
      <c r="D3167" s="213" t="s">
        <v>5857</v>
      </c>
      <c r="G3167" s="174">
        <v>46143</v>
      </c>
      <c r="H3167">
        <v>69902133</v>
      </c>
      <c r="I3167">
        <v>69902133</v>
      </c>
      <c r="O3167" s="174">
        <v>46143</v>
      </c>
      <c r="S3167" t="s">
        <v>6367</v>
      </c>
      <c r="T3167" s="218" t="s">
        <v>64</v>
      </c>
      <c r="U3167" s="217" t="s">
        <v>2109</v>
      </c>
      <c r="V3167" t="e">
        <f>_xlfn.XLOOKUP(UTILIZADAS[[#This Row],[Contacto1]],Tabla2[phone_number_dialed],Tabla2[status_name],,0)</f>
        <v>#N/A</v>
      </c>
    </row>
    <row r="3168" spans="1:22">
      <c r="A3168" t="s">
        <v>4305</v>
      </c>
      <c r="B3168" s="213" t="s">
        <v>6368</v>
      </c>
      <c r="C3168" s="4">
        <v>365034040000</v>
      </c>
      <c r="D3168" s="213" t="s">
        <v>5857</v>
      </c>
      <c r="G3168" s="174">
        <v>46143</v>
      </c>
      <c r="H3168" t="s">
        <v>6369</v>
      </c>
      <c r="I3168" t="s">
        <v>6369</v>
      </c>
      <c r="O3168" s="174">
        <v>46143</v>
      </c>
      <c r="S3168" t="s">
        <v>6370</v>
      </c>
      <c r="T3168" s="219" t="s">
        <v>64</v>
      </c>
      <c r="U3168" s="217" t="s">
        <v>2109</v>
      </c>
      <c r="V3168" t="e">
        <f>_xlfn.XLOOKUP(UTILIZADAS[[#This Row],[Contacto1]],Tabla2[phone_number_dialed],Tabla2[status_name],,0)</f>
        <v>#N/A</v>
      </c>
    </row>
    <row r="3169" spans="1:22">
      <c r="A3169" t="s">
        <v>4305</v>
      </c>
      <c r="B3169" s="213" t="s">
        <v>6371</v>
      </c>
      <c r="C3169" s="4">
        <v>361035420000</v>
      </c>
      <c r="D3169" s="213" t="s">
        <v>5857</v>
      </c>
      <c r="G3169" s="174">
        <v>46143</v>
      </c>
      <c r="H3169" t="s">
        <v>6372</v>
      </c>
      <c r="I3169" t="s">
        <v>6372</v>
      </c>
      <c r="O3169" s="174">
        <v>46143</v>
      </c>
      <c r="S3169" t="s">
        <v>6373</v>
      </c>
      <c r="T3169" s="217" t="s">
        <v>64</v>
      </c>
      <c r="U3169" s="217" t="s">
        <v>2109</v>
      </c>
      <c r="V3169" t="e">
        <f>_xlfn.XLOOKUP(UTILIZADAS[[#This Row],[Contacto1]],Tabla2[phone_number_dialed],Tabla2[status_name],,0)</f>
        <v>#N/A</v>
      </c>
    </row>
    <row r="3170" spans="1:22">
      <c r="A3170" t="s">
        <v>4305</v>
      </c>
      <c r="B3170" s="213" t="s">
        <v>6374</v>
      </c>
      <c r="C3170" s="4">
        <v>363034510000</v>
      </c>
      <c r="D3170" s="213" t="s">
        <v>5857</v>
      </c>
      <c r="G3170" s="174">
        <v>46143</v>
      </c>
      <c r="H3170" t="s">
        <v>6375</v>
      </c>
      <c r="I3170" t="s">
        <v>6375</v>
      </c>
      <c r="O3170" s="174">
        <v>46143</v>
      </c>
      <c r="S3170" t="s">
        <v>6376</v>
      </c>
      <c r="T3170" s="218" t="s">
        <v>64</v>
      </c>
      <c r="U3170" s="217" t="s">
        <v>257</v>
      </c>
      <c r="V3170" t="e">
        <f>_xlfn.XLOOKUP(UTILIZADAS[[#This Row],[Contacto1]],Tabla2[phone_number_dialed],Tabla2[status_name],,0)</f>
        <v>#N/A</v>
      </c>
    </row>
    <row r="3171" spans="1:22">
      <c r="A3171" t="s">
        <v>4305</v>
      </c>
      <c r="B3171" s="213" t="s">
        <v>6377</v>
      </c>
      <c r="C3171" s="4">
        <v>362036110000</v>
      </c>
      <c r="D3171" s="213" t="s">
        <v>5857</v>
      </c>
      <c r="G3171" s="174">
        <v>46143</v>
      </c>
      <c r="H3171" t="s">
        <v>6378</v>
      </c>
      <c r="I3171" t="s">
        <v>6378</v>
      </c>
      <c r="O3171" s="174">
        <v>46143</v>
      </c>
      <c r="S3171" t="s">
        <v>6379</v>
      </c>
      <c r="T3171" s="219" t="s">
        <v>64</v>
      </c>
      <c r="U3171" s="217" t="s">
        <v>2109</v>
      </c>
      <c r="V3171" t="e">
        <f>_xlfn.XLOOKUP(UTILIZADAS[[#This Row],[Contacto1]],Tabla2[phone_number_dialed],Tabla2[status_name],,0)</f>
        <v>#N/A</v>
      </c>
    </row>
    <row r="3172" spans="1:22">
      <c r="A3172" t="s">
        <v>4305</v>
      </c>
      <c r="B3172" s="213" t="s">
        <v>6380</v>
      </c>
      <c r="C3172" s="4">
        <v>368037290000</v>
      </c>
      <c r="D3172" s="213" t="s">
        <v>5857</v>
      </c>
      <c r="G3172" s="174">
        <v>46143</v>
      </c>
      <c r="H3172" t="s">
        <v>6381</v>
      </c>
      <c r="I3172" t="s">
        <v>6381</v>
      </c>
      <c r="O3172" s="174">
        <v>46143</v>
      </c>
      <c r="S3172" t="s">
        <v>6382</v>
      </c>
      <c r="T3172" s="218" t="s">
        <v>64</v>
      </c>
      <c r="U3172" s="217" t="s">
        <v>257</v>
      </c>
      <c r="V3172" t="e">
        <f>_xlfn.XLOOKUP(UTILIZADAS[[#This Row],[Contacto1]],Tabla2[phone_number_dialed],Tabla2[status_name],,0)</f>
        <v>#N/A</v>
      </c>
    </row>
    <row r="3173" spans="1:22">
      <c r="A3173" t="s">
        <v>4305</v>
      </c>
      <c r="B3173" s="213" t="s">
        <v>6383</v>
      </c>
      <c r="C3173" s="4">
        <v>346132080000</v>
      </c>
      <c r="D3173" s="213" t="s">
        <v>5857</v>
      </c>
      <c r="G3173" s="174">
        <v>46143</v>
      </c>
      <c r="H3173" t="s">
        <v>6384</v>
      </c>
      <c r="I3173" t="s">
        <v>6384</v>
      </c>
      <c r="O3173" s="174">
        <v>46143</v>
      </c>
      <c r="S3173" t="s">
        <v>6385</v>
      </c>
      <c r="T3173" s="219" t="s">
        <v>64</v>
      </c>
      <c r="U3173" s="217" t="s">
        <v>257</v>
      </c>
      <c r="V3173" t="e">
        <f>_xlfn.XLOOKUP(UTILIZADAS[[#This Row],[Contacto1]],Tabla2[phone_number_dialed],Tabla2[status_name],,0)</f>
        <v>#N/A</v>
      </c>
    </row>
    <row r="3174" spans="1:22">
      <c r="A3174" t="s">
        <v>4305</v>
      </c>
      <c r="B3174" s="213" t="s">
        <v>2279</v>
      </c>
      <c r="C3174" s="4">
        <v>367036390000</v>
      </c>
      <c r="D3174" s="213" t="s">
        <v>5857</v>
      </c>
      <c r="G3174" s="174">
        <v>46143</v>
      </c>
      <c r="H3174" t="s">
        <v>3991</v>
      </c>
      <c r="I3174" t="s">
        <v>3991</v>
      </c>
      <c r="O3174" s="174">
        <v>46143</v>
      </c>
      <c r="S3174" t="s">
        <v>3842</v>
      </c>
      <c r="T3174" s="218" t="s">
        <v>64</v>
      </c>
      <c r="U3174" s="217" t="s">
        <v>65</v>
      </c>
      <c r="V3174" t="e">
        <f>_xlfn.XLOOKUP(UTILIZADAS[[#This Row],[Contacto1]],Tabla2[phone_number_dialed],Tabla2[status_name],,0)</f>
        <v>#N/A</v>
      </c>
    </row>
    <row r="3175" spans="1:22">
      <c r="A3175" t="s">
        <v>4305</v>
      </c>
      <c r="B3175" s="213" t="s">
        <v>6386</v>
      </c>
      <c r="C3175" s="4">
        <v>317020790000</v>
      </c>
      <c r="D3175" s="213" t="s">
        <v>5857</v>
      </c>
      <c r="G3175" s="174">
        <v>46143</v>
      </c>
      <c r="H3175" t="s">
        <v>6387</v>
      </c>
      <c r="I3175" t="s">
        <v>6387</v>
      </c>
      <c r="O3175" s="174">
        <v>46143</v>
      </c>
      <c r="S3175" t="s">
        <v>6388</v>
      </c>
      <c r="T3175" s="217" t="s">
        <v>64</v>
      </c>
      <c r="U3175" s="217" t="s">
        <v>2109</v>
      </c>
      <c r="V3175" t="e">
        <f>_xlfn.XLOOKUP(UTILIZADAS[[#This Row],[Contacto1]],Tabla2[phone_number_dialed],Tabla2[status_name],,0)</f>
        <v>#N/A</v>
      </c>
    </row>
    <row r="3176" spans="1:22">
      <c r="A3176" t="s">
        <v>4305</v>
      </c>
      <c r="B3176" s="213" t="s">
        <v>6389</v>
      </c>
      <c r="C3176" s="4">
        <v>186071980000</v>
      </c>
      <c r="D3176" s="213" t="s">
        <v>5857</v>
      </c>
      <c r="G3176" s="174">
        <v>46143</v>
      </c>
      <c r="H3176" t="s">
        <v>6390</v>
      </c>
      <c r="I3176" t="s">
        <v>6390</v>
      </c>
      <c r="O3176" s="174">
        <v>46143</v>
      </c>
      <c r="S3176" t="s">
        <v>6391</v>
      </c>
      <c r="T3176" s="219" t="s">
        <v>64</v>
      </c>
      <c r="U3176" s="217" t="s">
        <v>2109</v>
      </c>
      <c r="V3176" t="e">
        <f>_xlfn.XLOOKUP(UTILIZADAS[[#This Row],[Contacto1]],Tabla2[phone_number_dialed],Tabla2[status_name],,0)</f>
        <v>#N/A</v>
      </c>
    </row>
    <row r="3177" spans="1:22">
      <c r="A3177" t="s">
        <v>4305</v>
      </c>
      <c r="B3177" s="213" t="s">
        <v>2280</v>
      </c>
      <c r="C3177" s="4">
        <v>361037430000</v>
      </c>
      <c r="D3177" s="213" t="s">
        <v>5857</v>
      </c>
      <c r="G3177" s="174">
        <v>46143</v>
      </c>
      <c r="H3177" t="s">
        <v>3992</v>
      </c>
      <c r="I3177" t="s">
        <v>3992</v>
      </c>
      <c r="O3177" s="174">
        <v>46143</v>
      </c>
      <c r="S3177" t="s">
        <v>3843</v>
      </c>
      <c r="T3177" s="218" t="s">
        <v>64</v>
      </c>
      <c r="U3177" s="217" t="s">
        <v>65</v>
      </c>
      <c r="V3177" t="e">
        <f>_xlfn.XLOOKUP(UTILIZADAS[[#This Row],[Contacto1]],Tabla2[phone_number_dialed],Tabla2[status_name],,0)</f>
        <v>#N/A</v>
      </c>
    </row>
    <row r="3178" spans="1:22">
      <c r="A3178" t="s">
        <v>4305</v>
      </c>
      <c r="B3178" s="213" t="s">
        <v>6392</v>
      </c>
      <c r="C3178" s="4">
        <v>365037850000</v>
      </c>
      <c r="D3178" s="213" t="s">
        <v>5857</v>
      </c>
      <c r="G3178" s="174">
        <v>46143</v>
      </c>
      <c r="H3178" t="s">
        <v>6393</v>
      </c>
      <c r="I3178" t="s">
        <v>6393</v>
      </c>
      <c r="O3178" s="174">
        <v>46143</v>
      </c>
      <c r="S3178" t="s">
        <v>6394</v>
      </c>
      <c r="T3178" s="219" t="s">
        <v>64</v>
      </c>
      <c r="U3178" s="217" t="s">
        <v>257</v>
      </c>
      <c r="V3178" t="e">
        <f>_xlfn.XLOOKUP(UTILIZADAS[[#This Row],[Contacto1]],Tabla2[phone_number_dialed],Tabla2[status_name],,0)</f>
        <v>#N/A</v>
      </c>
    </row>
    <row r="3179" spans="1:22">
      <c r="A3179" t="s">
        <v>4305</v>
      </c>
      <c r="B3179" s="213" t="s">
        <v>6395</v>
      </c>
      <c r="C3179" s="4">
        <v>367030360000</v>
      </c>
      <c r="D3179" s="213" t="s">
        <v>5857</v>
      </c>
      <c r="G3179" s="174">
        <v>46143</v>
      </c>
      <c r="H3179" t="s">
        <v>6396</v>
      </c>
      <c r="I3179" t="s">
        <v>6396</v>
      </c>
      <c r="O3179" s="174">
        <v>46143</v>
      </c>
      <c r="S3179" t="s">
        <v>6397</v>
      </c>
      <c r="T3179" s="218" t="s">
        <v>64</v>
      </c>
      <c r="U3179" s="217" t="s">
        <v>2109</v>
      </c>
      <c r="V3179" t="e">
        <f>_xlfn.XLOOKUP(UTILIZADAS[[#This Row],[Contacto1]],Tabla2[phone_number_dialed],Tabla2[status_name],,0)</f>
        <v>#N/A</v>
      </c>
    </row>
    <row r="3180" spans="1:22">
      <c r="A3180" t="s">
        <v>4305</v>
      </c>
      <c r="B3180" s="213" t="s">
        <v>2281</v>
      </c>
      <c r="C3180" s="4">
        <v>361037900000</v>
      </c>
      <c r="D3180" s="213" t="s">
        <v>5857</v>
      </c>
      <c r="G3180" s="174">
        <v>46143</v>
      </c>
      <c r="H3180" t="s">
        <v>3994</v>
      </c>
      <c r="I3180" t="s">
        <v>3994</v>
      </c>
      <c r="O3180" s="174">
        <v>46143</v>
      </c>
      <c r="S3180" t="s">
        <v>3845</v>
      </c>
      <c r="T3180" s="219" t="s">
        <v>64</v>
      </c>
      <c r="U3180" s="217" t="s">
        <v>65</v>
      </c>
      <c r="V3180" t="e">
        <f>_xlfn.XLOOKUP(UTILIZADAS[[#This Row],[Contacto1]],Tabla2[phone_number_dialed],Tabla2[status_name],,0)</f>
        <v>#N/A</v>
      </c>
    </row>
    <row r="3181" spans="1:22">
      <c r="A3181" t="s">
        <v>4305</v>
      </c>
      <c r="B3181" s="213" t="s">
        <v>2282</v>
      </c>
      <c r="C3181" s="4">
        <v>361019970000</v>
      </c>
      <c r="D3181" s="213" t="s">
        <v>5857</v>
      </c>
      <c r="G3181" s="174">
        <v>46143</v>
      </c>
      <c r="H3181" t="s">
        <v>3995</v>
      </c>
      <c r="I3181" t="s">
        <v>3995</v>
      </c>
      <c r="O3181" s="174">
        <v>46143</v>
      </c>
      <c r="S3181" t="s">
        <v>3846</v>
      </c>
      <c r="T3181" s="218" t="s">
        <v>64</v>
      </c>
      <c r="U3181" s="217" t="s">
        <v>65</v>
      </c>
      <c r="V3181" t="e">
        <f>_xlfn.XLOOKUP(UTILIZADAS[[#This Row],[Contacto1]],Tabla2[phone_number_dialed],Tabla2[status_name],,0)</f>
        <v>#N/A</v>
      </c>
    </row>
    <row r="3182" spans="1:22">
      <c r="A3182" t="s">
        <v>4305</v>
      </c>
      <c r="B3182" s="213" t="s">
        <v>6398</v>
      </c>
      <c r="C3182" s="4">
        <v>364036610000</v>
      </c>
      <c r="D3182" s="213" t="s">
        <v>5857</v>
      </c>
      <c r="G3182" s="174">
        <v>46143</v>
      </c>
      <c r="H3182" t="s">
        <v>6399</v>
      </c>
      <c r="I3182" t="s">
        <v>6399</v>
      </c>
      <c r="O3182" s="174">
        <v>46143</v>
      </c>
      <c r="S3182" t="s">
        <v>6400</v>
      </c>
      <c r="T3182" s="219" t="s">
        <v>84</v>
      </c>
      <c r="U3182" s="217" t="s">
        <v>257</v>
      </c>
      <c r="V3182" t="e">
        <f>_xlfn.XLOOKUP(UTILIZADAS[[#This Row],[Contacto1]],Tabla2[phone_number_dialed],Tabla2[status_name],,0)</f>
        <v>#N/A</v>
      </c>
    </row>
    <row r="3183" spans="1:22">
      <c r="A3183" t="s">
        <v>4305</v>
      </c>
      <c r="B3183" s="213" t="s">
        <v>4221</v>
      </c>
      <c r="C3183" s="4">
        <v>365036580000</v>
      </c>
      <c r="D3183" s="213" t="s">
        <v>5857</v>
      </c>
      <c r="G3183" s="174">
        <v>46143</v>
      </c>
      <c r="H3183" t="s">
        <v>3996</v>
      </c>
      <c r="I3183" t="s">
        <v>3996</v>
      </c>
      <c r="O3183" s="174">
        <v>46143</v>
      </c>
      <c r="S3183" t="s">
        <v>3847</v>
      </c>
      <c r="T3183" s="217" t="s">
        <v>84</v>
      </c>
      <c r="U3183" s="217" t="s">
        <v>65</v>
      </c>
      <c r="V3183" t="e">
        <f>_xlfn.XLOOKUP(UTILIZADAS[[#This Row],[Contacto1]],Tabla2[phone_number_dialed],Tabla2[status_name],,0)</f>
        <v>#N/A</v>
      </c>
    </row>
    <row r="3184" spans="1:22">
      <c r="A3184" t="s">
        <v>4305</v>
      </c>
      <c r="B3184" s="213" t="s">
        <v>6401</v>
      </c>
      <c r="C3184" s="4">
        <v>364038480000</v>
      </c>
      <c r="D3184" s="213" t="s">
        <v>5857</v>
      </c>
      <c r="G3184" s="174">
        <v>46143</v>
      </c>
      <c r="H3184" t="s">
        <v>6402</v>
      </c>
      <c r="I3184" t="s">
        <v>6402</v>
      </c>
      <c r="O3184" s="174">
        <v>46143</v>
      </c>
      <c r="S3184" t="s">
        <v>6403</v>
      </c>
      <c r="T3184" s="218" t="s">
        <v>64</v>
      </c>
      <c r="U3184" s="217" t="s">
        <v>257</v>
      </c>
      <c r="V3184" t="e">
        <f>_xlfn.XLOOKUP(UTILIZADAS[[#This Row],[Contacto1]],Tabla2[phone_number_dialed],Tabla2[status_name],,0)</f>
        <v>#N/A</v>
      </c>
    </row>
    <row r="3185" spans="1:22">
      <c r="A3185" t="s">
        <v>4305</v>
      </c>
      <c r="B3185" s="213" t="s">
        <v>6404</v>
      </c>
      <c r="C3185" s="4">
        <v>289054700000</v>
      </c>
      <c r="D3185" s="213" t="s">
        <v>5857</v>
      </c>
      <c r="G3185" s="174">
        <v>46143</v>
      </c>
      <c r="H3185" t="s">
        <v>6405</v>
      </c>
      <c r="I3185" t="s">
        <v>6405</v>
      </c>
      <c r="O3185" s="174">
        <v>46143</v>
      </c>
      <c r="S3185" t="s">
        <v>6406</v>
      </c>
      <c r="T3185" s="219" t="s">
        <v>64</v>
      </c>
      <c r="U3185" s="217" t="s">
        <v>2109</v>
      </c>
      <c r="V3185" t="e">
        <f>_xlfn.XLOOKUP(UTILIZADAS[[#This Row],[Contacto1]],Tabla2[phone_number_dialed],Tabla2[status_name],,0)</f>
        <v>#N/A</v>
      </c>
    </row>
    <row r="3186" spans="1:22">
      <c r="A3186" t="s">
        <v>4305</v>
      </c>
      <c r="B3186" s="213" t="s">
        <v>5513</v>
      </c>
      <c r="C3186" s="4">
        <v>151012580000</v>
      </c>
      <c r="D3186" s="213" t="s">
        <v>5857</v>
      </c>
      <c r="G3186" s="174">
        <v>46143</v>
      </c>
      <c r="H3186" t="s">
        <v>5690</v>
      </c>
      <c r="I3186" t="s">
        <v>5690</v>
      </c>
      <c r="O3186" s="174">
        <v>46143</v>
      </c>
      <c r="S3186" t="s">
        <v>5691</v>
      </c>
      <c r="T3186" s="218" t="s">
        <v>2334</v>
      </c>
      <c r="U3186" s="217" t="s">
        <v>257</v>
      </c>
      <c r="V3186" t="e">
        <f>_xlfn.XLOOKUP(UTILIZADAS[[#This Row],[Contacto1]],Tabla2[phone_number_dialed],Tabla2[status_name],,0)</f>
        <v>#N/A</v>
      </c>
    </row>
    <row r="3187" spans="1:22">
      <c r="A3187" t="s">
        <v>4305</v>
      </c>
      <c r="B3187" s="213" t="s">
        <v>5647</v>
      </c>
      <c r="C3187" s="4">
        <v>365034060000</v>
      </c>
      <c r="D3187" s="213" t="s">
        <v>5857</v>
      </c>
      <c r="G3187" s="174">
        <v>46143</v>
      </c>
      <c r="H3187" t="s">
        <v>5648</v>
      </c>
      <c r="I3187" t="s">
        <v>5648</v>
      </c>
      <c r="O3187" s="174">
        <v>46143</v>
      </c>
      <c r="S3187" t="s">
        <v>5649</v>
      </c>
      <c r="T3187" s="217" t="s">
        <v>2335</v>
      </c>
      <c r="U3187" s="217" t="s">
        <v>257</v>
      </c>
      <c r="V3187" t="e">
        <f>_xlfn.XLOOKUP(UTILIZADAS[[#This Row],[Contacto1]],Tabla2[phone_number_dialed],Tabla2[status_name],,0)</f>
        <v>#N/A</v>
      </c>
    </row>
    <row r="3188" spans="1:22">
      <c r="A3188" t="s">
        <v>4305</v>
      </c>
      <c r="B3188" s="213" t="s">
        <v>4222</v>
      </c>
      <c r="C3188" s="4">
        <v>366034170000</v>
      </c>
      <c r="D3188" s="213" t="s">
        <v>5857</v>
      </c>
      <c r="G3188" s="174">
        <v>46143</v>
      </c>
      <c r="H3188" t="s">
        <v>3997</v>
      </c>
      <c r="I3188" t="s">
        <v>3997</v>
      </c>
      <c r="O3188" s="174">
        <v>46143</v>
      </c>
      <c r="S3188" t="s">
        <v>3848</v>
      </c>
      <c r="T3188" s="219" t="s">
        <v>85</v>
      </c>
      <c r="U3188" s="217" t="s">
        <v>65</v>
      </c>
      <c r="V3188" t="e">
        <f>_xlfn.XLOOKUP(UTILIZADAS[[#This Row],[Contacto1]],Tabla2[phone_number_dialed],Tabla2[status_name],,0)</f>
        <v>#N/A</v>
      </c>
    </row>
    <row r="3189" spans="1:22">
      <c r="A3189" t="s">
        <v>4305</v>
      </c>
      <c r="B3189" s="213" t="s">
        <v>6407</v>
      </c>
      <c r="C3189" s="4">
        <v>368036010000</v>
      </c>
      <c r="D3189" s="213" t="s">
        <v>5857</v>
      </c>
      <c r="G3189" s="174">
        <v>46143</v>
      </c>
      <c r="H3189" t="s">
        <v>6408</v>
      </c>
      <c r="I3189" t="s">
        <v>6408</v>
      </c>
      <c r="O3189" s="174">
        <v>46143</v>
      </c>
      <c r="S3189" t="s">
        <v>6409</v>
      </c>
      <c r="T3189" s="218" t="s">
        <v>85</v>
      </c>
      <c r="U3189" s="217" t="s">
        <v>2109</v>
      </c>
      <c r="V3189" t="e">
        <f>_xlfn.XLOOKUP(UTILIZADAS[[#This Row],[Contacto1]],Tabla2[phone_number_dialed],Tabla2[status_name],,0)</f>
        <v>#N/A</v>
      </c>
    </row>
    <row r="3190" spans="1:22">
      <c r="A3190" t="s">
        <v>4305</v>
      </c>
      <c r="B3190" s="213" t="s">
        <v>6410</v>
      </c>
      <c r="C3190" s="4">
        <v>295012460000</v>
      </c>
      <c r="D3190" s="213" t="s">
        <v>5857</v>
      </c>
      <c r="G3190" s="174">
        <v>46143</v>
      </c>
      <c r="H3190" t="s">
        <v>6352</v>
      </c>
      <c r="I3190" t="s">
        <v>6352</v>
      </c>
      <c r="O3190" s="174">
        <v>46143</v>
      </c>
      <c r="S3190" t="s">
        <v>6411</v>
      </c>
      <c r="T3190" s="219" t="s">
        <v>64</v>
      </c>
      <c r="U3190" s="217" t="s">
        <v>2109</v>
      </c>
      <c r="V3190" t="e">
        <f>_xlfn.XLOOKUP(UTILIZADAS[[#This Row],[Contacto1]],Tabla2[phone_number_dialed],Tabla2[status_name],,0)</f>
        <v>#N/A</v>
      </c>
    </row>
    <row r="3191" spans="1:22">
      <c r="A3191" t="s">
        <v>4305</v>
      </c>
      <c r="B3191" s="213" t="s">
        <v>2283</v>
      </c>
      <c r="C3191" s="4">
        <v>361037260000</v>
      </c>
      <c r="D3191" s="213" t="s">
        <v>5857</v>
      </c>
      <c r="G3191" s="174">
        <v>46143</v>
      </c>
      <c r="H3191">
        <v>67517166</v>
      </c>
      <c r="I3191">
        <v>67517166</v>
      </c>
      <c r="O3191" s="174">
        <v>46143</v>
      </c>
      <c r="S3191" t="s">
        <v>3849</v>
      </c>
      <c r="T3191" s="218" t="s">
        <v>64</v>
      </c>
      <c r="U3191" s="217" t="s">
        <v>65</v>
      </c>
      <c r="V3191" t="e">
        <f>_xlfn.XLOOKUP(UTILIZADAS[[#This Row],[Contacto1]],Tabla2[phone_number_dialed],Tabla2[status_name],,0)</f>
        <v>#N/A</v>
      </c>
    </row>
    <row r="3192" spans="1:22">
      <c r="A3192" t="s">
        <v>4305</v>
      </c>
      <c r="B3192" s="213" t="s">
        <v>6412</v>
      </c>
      <c r="C3192" s="4">
        <v>138044830000</v>
      </c>
      <c r="D3192" s="213" t="s">
        <v>5857</v>
      </c>
      <c r="G3192" s="174">
        <v>46143</v>
      </c>
      <c r="H3192" t="s">
        <v>6413</v>
      </c>
      <c r="I3192" t="s">
        <v>6413</v>
      </c>
      <c r="O3192" s="174">
        <v>46143</v>
      </c>
      <c r="S3192" t="s">
        <v>6414</v>
      </c>
      <c r="T3192" s="219" t="s">
        <v>64</v>
      </c>
      <c r="U3192" s="217" t="s">
        <v>2109</v>
      </c>
      <c r="V3192" t="e">
        <f>_xlfn.XLOOKUP(UTILIZADAS[[#This Row],[Contacto1]],Tabla2[phone_number_dialed],Tabla2[status_name],,0)</f>
        <v>#N/A</v>
      </c>
    </row>
    <row r="3193" spans="1:22">
      <c r="A3193" t="s">
        <v>4305</v>
      </c>
      <c r="B3193" s="213" t="s">
        <v>6415</v>
      </c>
      <c r="C3193" s="4">
        <v>365036320000</v>
      </c>
      <c r="D3193" s="213" t="s">
        <v>5857</v>
      </c>
      <c r="G3193" s="174">
        <v>46143</v>
      </c>
      <c r="H3193" t="s">
        <v>6416</v>
      </c>
      <c r="I3193" t="s">
        <v>6416</v>
      </c>
      <c r="O3193" s="174">
        <v>46143</v>
      </c>
      <c r="S3193" t="s">
        <v>6417</v>
      </c>
      <c r="T3193" s="218" t="s">
        <v>64</v>
      </c>
      <c r="U3193" s="217" t="s">
        <v>257</v>
      </c>
      <c r="V3193" t="e">
        <f>_xlfn.XLOOKUP(UTILIZADAS[[#This Row],[Contacto1]],Tabla2[phone_number_dialed],Tabla2[status_name],,0)</f>
        <v>#N/A</v>
      </c>
    </row>
    <row r="3194" spans="1:22">
      <c r="A3194" t="s">
        <v>4305</v>
      </c>
      <c r="B3194" s="213" t="s">
        <v>4223</v>
      </c>
      <c r="C3194" s="4">
        <v>981043730000</v>
      </c>
      <c r="D3194" s="213" t="s">
        <v>5857</v>
      </c>
      <c r="G3194" s="174">
        <v>46143</v>
      </c>
      <c r="H3194" t="s">
        <v>3999</v>
      </c>
      <c r="I3194" t="s">
        <v>3999</v>
      </c>
      <c r="O3194" s="174">
        <v>46143</v>
      </c>
      <c r="S3194" t="s">
        <v>3850</v>
      </c>
      <c r="T3194" s="219" t="s">
        <v>64</v>
      </c>
      <c r="U3194" s="217" t="s">
        <v>65</v>
      </c>
      <c r="V3194" t="e">
        <f>_xlfn.XLOOKUP(UTILIZADAS[[#This Row],[Contacto1]],Tabla2[phone_number_dialed],Tabla2[status_name],,0)</f>
        <v>#N/A</v>
      </c>
    </row>
    <row r="3195" spans="1:22">
      <c r="A3195" t="s">
        <v>4305</v>
      </c>
      <c r="B3195" s="213" t="s">
        <v>6418</v>
      </c>
      <c r="C3195" s="4">
        <v>369036510000</v>
      </c>
      <c r="D3195" s="213" t="s">
        <v>5857</v>
      </c>
      <c r="G3195" s="174">
        <v>46143</v>
      </c>
      <c r="H3195" t="s">
        <v>6419</v>
      </c>
      <c r="I3195" t="s">
        <v>6419</v>
      </c>
      <c r="O3195" s="174">
        <v>46143</v>
      </c>
      <c r="S3195" t="s">
        <v>6420</v>
      </c>
      <c r="T3195" s="218" t="s">
        <v>64</v>
      </c>
      <c r="U3195" s="217" t="s">
        <v>2109</v>
      </c>
      <c r="V3195" t="e">
        <f>_xlfn.XLOOKUP(UTILIZADAS[[#This Row],[Contacto1]],Tabla2[phone_number_dialed],Tabla2[status_name],,0)</f>
        <v>#N/A</v>
      </c>
    </row>
    <row r="3196" spans="1:22">
      <c r="A3196" t="s">
        <v>4305</v>
      </c>
      <c r="B3196" s="213" t="s">
        <v>6421</v>
      </c>
      <c r="C3196" s="4">
        <v>366037470000</v>
      </c>
      <c r="D3196" s="213" t="s">
        <v>5857</v>
      </c>
      <c r="G3196" s="174">
        <v>46143</v>
      </c>
      <c r="H3196" t="s">
        <v>6422</v>
      </c>
      <c r="I3196" t="s">
        <v>6422</v>
      </c>
      <c r="O3196" s="174">
        <v>46143</v>
      </c>
      <c r="S3196" t="s">
        <v>6423</v>
      </c>
      <c r="T3196" s="219" t="s">
        <v>64</v>
      </c>
      <c r="U3196" s="217" t="s">
        <v>2109</v>
      </c>
      <c r="V3196" t="e">
        <f>_xlfn.XLOOKUP(UTILIZADAS[[#This Row],[Contacto1]],Tabla2[phone_number_dialed],Tabla2[status_name],,0)</f>
        <v>#N/A</v>
      </c>
    </row>
    <row r="3197" spans="1:22">
      <c r="A3197" t="s">
        <v>4305</v>
      </c>
      <c r="B3197" s="213" t="s">
        <v>4225</v>
      </c>
      <c r="C3197" s="4">
        <v>362037870000</v>
      </c>
      <c r="D3197" s="213" t="s">
        <v>5857</v>
      </c>
      <c r="G3197" s="174">
        <v>46143</v>
      </c>
      <c r="H3197">
        <v>64157773</v>
      </c>
      <c r="I3197">
        <v>64157773</v>
      </c>
      <c r="O3197" s="174">
        <v>46143</v>
      </c>
      <c r="S3197" t="s">
        <v>3852</v>
      </c>
      <c r="T3197" s="218" t="s">
        <v>64</v>
      </c>
      <c r="U3197" s="217" t="s">
        <v>65</v>
      </c>
      <c r="V3197" t="e">
        <f>_xlfn.XLOOKUP(UTILIZADAS[[#This Row],[Contacto1]],Tabla2[phone_number_dialed],Tabla2[status_name],,0)</f>
        <v>#N/A</v>
      </c>
    </row>
    <row r="3198" spans="1:22">
      <c r="A3198" t="s">
        <v>4305</v>
      </c>
      <c r="B3198" s="213" t="s">
        <v>6424</v>
      </c>
      <c r="C3198" s="4">
        <v>369037830000</v>
      </c>
      <c r="D3198" s="213" t="s">
        <v>5857</v>
      </c>
      <c r="G3198" s="174">
        <v>46143</v>
      </c>
      <c r="H3198" t="s">
        <v>4013</v>
      </c>
      <c r="I3198" t="s">
        <v>4013</v>
      </c>
      <c r="O3198" s="174">
        <v>46143</v>
      </c>
      <c r="S3198" t="s">
        <v>6425</v>
      </c>
      <c r="T3198" s="217" t="s">
        <v>64</v>
      </c>
      <c r="U3198" s="217" t="s">
        <v>257</v>
      </c>
      <c r="V3198" t="e">
        <f>_xlfn.XLOOKUP(UTILIZADAS[[#This Row],[Contacto1]],Tabla2[phone_number_dialed],Tabla2[status_name],,0)</f>
        <v>#N/A</v>
      </c>
    </row>
    <row r="3199" spans="1:22">
      <c r="A3199" t="s">
        <v>4305</v>
      </c>
      <c r="B3199" s="213" t="s">
        <v>4226</v>
      </c>
      <c r="C3199" s="4">
        <v>364039060000</v>
      </c>
      <c r="D3199" s="213" t="s">
        <v>5857</v>
      </c>
      <c r="G3199" s="174">
        <v>46143</v>
      </c>
      <c r="H3199" t="s">
        <v>4001</v>
      </c>
      <c r="I3199" t="s">
        <v>4001</v>
      </c>
      <c r="O3199" s="174">
        <v>46143</v>
      </c>
      <c r="S3199" t="s">
        <v>3853</v>
      </c>
      <c r="T3199" s="217" t="s">
        <v>64</v>
      </c>
      <c r="U3199" s="217" t="s">
        <v>65</v>
      </c>
      <c r="V3199" t="e">
        <f>_xlfn.XLOOKUP(UTILIZADAS[[#This Row],[Contacto1]],Tabla2[phone_number_dialed],Tabla2[status_name],,0)</f>
        <v>#N/A</v>
      </c>
    </row>
    <row r="3200" spans="1:22">
      <c r="A3200" t="s">
        <v>4305</v>
      </c>
      <c r="B3200" s="213" t="s">
        <v>6426</v>
      </c>
      <c r="C3200" s="4">
        <v>363037820000</v>
      </c>
      <c r="D3200" s="213" t="s">
        <v>5857</v>
      </c>
      <c r="G3200" s="174">
        <v>46143</v>
      </c>
      <c r="H3200" t="s">
        <v>6427</v>
      </c>
      <c r="I3200" t="s">
        <v>6427</v>
      </c>
      <c r="O3200" s="174">
        <v>46143</v>
      </c>
      <c r="S3200" t="s">
        <v>6428</v>
      </c>
      <c r="T3200" s="219" t="s">
        <v>64</v>
      </c>
      <c r="U3200" s="217" t="s">
        <v>2109</v>
      </c>
      <c r="V3200" t="e">
        <f>_xlfn.XLOOKUP(UTILIZADAS[[#This Row],[Contacto1]],Tabla2[phone_number_dialed],Tabla2[status_name],,0)</f>
        <v>#N/A</v>
      </c>
    </row>
    <row r="3201" spans="1:22">
      <c r="A3201" t="s">
        <v>4305</v>
      </c>
      <c r="B3201" s="213" t="s">
        <v>2284</v>
      </c>
      <c r="C3201" s="4">
        <v>359067460000</v>
      </c>
      <c r="D3201" s="213" t="s">
        <v>5857</v>
      </c>
      <c r="G3201" s="174">
        <v>46143</v>
      </c>
      <c r="H3201" t="s">
        <v>4002</v>
      </c>
      <c r="I3201" t="s">
        <v>4002</v>
      </c>
      <c r="O3201" s="174">
        <v>46143</v>
      </c>
      <c r="S3201" t="s">
        <v>3854</v>
      </c>
      <c r="T3201" s="217" t="s">
        <v>64</v>
      </c>
      <c r="U3201" s="217" t="s">
        <v>65</v>
      </c>
      <c r="V3201" t="e">
        <f>_xlfn.XLOOKUP(UTILIZADAS[[#This Row],[Contacto1]],Tabla2[phone_number_dialed],Tabla2[status_name],,0)</f>
        <v>#N/A</v>
      </c>
    </row>
    <row r="3202" spans="1:22">
      <c r="A3202" t="s">
        <v>4305</v>
      </c>
      <c r="B3202" s="213" t="s">
        <v>6429</v>
      </c>
      <c r="C3202" s="4">
        <v>366036550000</v>
      </c>
      <c r="D3202" s="213" t="s">
        <v>5857</v>
      </c>
      <c r="G3202" s="174">
        <v>46143</v>
      </c>
      <c r="H3202" t="s">
        <v>6430</v>
      </c>
      <c r="I3202" t="s">
        <v>6430</v>
      </c>
      <c r="O3202" s="174">
        <v>46143</v>
      </c>
      <c r="S3202" t="s">
        <v>6431</v>
      </c>
      <c r="T3202" s="218" t="s">
        <v>81</v>
      </c>
      <c r="U3202" s="217" t="s">
        <v>257</v>
      </c>
      <c r="V3202" t="e">
        <f>_xlfn.XLOOKUP(UTILIZADAS[[#This Row],[Contacto1]],Tabla2[phone_number_dialed],Tabla2[status_name],,0)</f>
        <v>#N/A</v>
      </c>
    </row>
    <row r="3203" spans="1:22">
      <c r="A3203" t="s">
        <v>4305</v>
      </c>
      <c r="B3203" s="213" t="s">
        <v>6432</v>
      </c>
      <c r="C3203" s="4">
        <v>364035360000</v>
      </c>
      <c r="D3203" s="213" t="s">
        <v>5857</v>
      </c>
      <c r="G3203" s="174">
        <v>46143</v>
      </c>
      <c r="H3203" t="s">
        <v>6433</v>
      </c>
      <c r="I3203" t="s">
        <v>6433</v>
      </c>
      <c r="O3203" s="174">
        <v>46143</v>
      </c>
      <c r="S3203" t="s">
        <v>6434</v>
      </c>
      <c r="T3203" s="217" t="s">
        <v>64</v>
      </c>
      <c r="U3203" s="217" t="s">
        <v>2109</v>
      </c>
      <c r="V3203" t="e">
        <f>_xlfn.XLOOKUP(UTILIZADAS[[#This Row],[Contacto1]],Tabla2[phone_number_dialed],Tabla2[status_name],,0)</f>
        <v>#N/A</v>
      </c>
    </row>
    <row r="3204" spans="1:22">
      <c r="A3204" t="s">
        <v>4305</v>
      </c>
      <c r="B3204" s="213" t="s">
        <v>4227</v>
      </c>
      <c r="C3204" s="4">
        <v>361037300000</v>
      </c>
      <c r="D3204" s="213" t="s">
        <v>5857</v>
      </c>
      <c r="G3204" s="174">
        <v>46143</v>
      </c>
      <c r="H3204" t="s">
        <v>4003</v>
      </c>
      <c r="I3204" t="s">
        <v>4003</v>
      </c>
      <c r="O3204" s="174">
        <v>46143</v>
      </c>
      <c r="S3204" t="s">
        <v>3855</v>
      </c>
      <c r="T3204" s="219" t="s">
        <v>84</v>
      </c>
      <c r="U3204" s="217" t="s">
        <v>65</v>
      </c>
      <c r="V3204" t="e">
        <f>_xlfn.XLOOKUP(UTILIZADAS[[#This Row],[Contacto1]],Tabla2[phone_number_dialed],Tabla2[status_name],,0)</f>
        <v>#N/A</v>
      </c>
    </row>
    <row r="3205" spans="1:22">
      <c r="A3205" t="s">
        <v>4305</v>
      </c>
      <c r="B3205" s="213" t="s">
        <v>6435</v>
      </c>
      <c r="C3205" s="4">
        <v>367030810000</v>
      </c>
      <c r="D3205" s="213" t="s">
        <v>5857</v>
      </c>
      <c r="G3205" s="174">
        <v>46143</v>
      </c>
      <c r="H3205" t="s">
        <v>6436</v>
      </c>
      <c r="I3205" t="s">
        <v>6436</v>
      </c>
      <c r="O3205" s="174">
        <v>46143</v>
      </c>
      <c r="S3205" t="s">
        <v>6437</v>
      </c>
      <c r="T3205" s="218" t="s">
        <v>84</v>
      </c>
      <c r="U3205" s="217" t="s">
        <v>2109</v>
      </c>
      <c r="V3205" t="e">
        <f>_xlfn.XLOOKUP(UTILIZADAS[[#This Row],[Contacto1]],Tabla2[phone_number_dialed],Tabla2[status_name],,0)</f>
        <v>#N/A</v>
      </c>
    </row>
    <row r="3206" spans="1:22">
      <c r="A3206" t="s">
        <v>4305</v>
      </c>
      <c r="B3206" s="213" t="s">
        <v>6438</v>
      </c>
      <c r="C3206" s="4">
        <v>367036510000</v>
      </c>
      <c r="D3206" s="213" t="s">
        <v>5857</v>
      </c>
      <c r="G3206" s="174">
        <v>46143</v>
      </c>
      <c r="H3206" t="s">
        <v>6439</v>
      </c>
      <c r="I3206" t="s">
        <v>6439</v>
      </c>
      <c r="O3206" s="174">
        <v>46143</v>
      </c>
      <c r="S3206" t="s">
        <v>6440</v>
      </c>
      <c r="T3206" s="219" t="s">
        <v>64</v>
      </c>
      <c r="U3206" s="217" t="s">
        <v>257</v>
      </c>
      <c r="V3206" t="e">
        <f>_xlfn.XLOOKUP(UTILIZADAS[[#This Row],[Contacto1]],Tabla2[phone_number_dialed],Tabla2[status_name],,0)</f>
        <v>#N/A</v>
      </c>
    </row>
    <row r="3207" spans="1:22">
      <c r="A3207" t="s">
        <v>4305</v>
      </c>
      <c r="B3207" s="213" t="s">
        <v>6441</v>
      </c>
      <c r="C3207" s="4">
        <v>369021690000</v>
      </c>
      <c r="D3207" s="213" t="s">
        <v>5857</v>
      </c>
      <c r="G3207" s="174">
        <v>46143</v>
      </c>
      <c r="H3207" t="s">
        <v>6442</v>
      </c>
      <c r="I3207" t="s">
        <v>6442</v>
      </c>
      <c r="O3207" s="174">
        <v>46143</v>
      </c>
      <c r="S3207" t="s">
        <v>6443</v>
      </c>
      <c r="T3207" s="218" t="s">
        <v>64</v>
      </c>
      <c r="U3207" s="217" t="s">
        <v>2109</v>
      </c>
      <c r="V3207" t="e">
        <f>_xlfn.XLOOKUP(UTILIZADAS[[#This Row],[Contacto1]],Tabla2[phone_number_dialed],Tabla2[status_name],,0)</f>
        <v>#N/A</v>
      </c>
    </row>
    <row r="3208" spans="1:22">
      <c r="A3208" t="s">
        <v>4305</v>
      </c>
      <c r="B3208" s="213" t="s">
        <v>6444</v>
      </c>
      <c r="C3208" s="4">
        <v>362035620000</v>
      </c>
      <c r="D3208" s="213" t="s">
        <v>5857</v>
      </c>
      <c r="G3208" s="174">
        <v>46143</v>
      </c>
      <c r="H3208" t="s">
        <v>6445</v>
      </c>
      <c r="I3208" t="s">
        <v>6445</v>
      </c>
      <c r="O3208" s="174">
        <v>46143</v>
      </c>
      <c r="S3208" t="s">
        <v>6446</v>
      </c>
      <c r="T3208" s="219" t="s">
        <v>64</v>
      </c>
      <c r="U3208" s="217" t="s">
        <v>2109</v>
      </c>
      <c r="V3208" t="e">
        <f>_xlfn.XLOOKUP(UTILIZADAS[[#This Row],[Contacto1]],Tabla2[phone_number_dialed],Tabla2[status_name],,0)</f>
        <v>#N/A</v>
      </c>
    </row>
    <row r="3209" spans="1:22">
      <c r="A3209" t="s">
        <v>4305</v>
      </c>
      <c r="B3209" s="213" t="s">
        <v>5512</v>
      </c>
      <c r="C3209" s="4">
        <v>362036320000</v>
      </c>
      <c r="D3209" s="213" t="s">
        <v>5857</v>
      </c>
      <c r="G3209" s="174">
        <v>46143</v>
      </c>
      <c r="H3209">
        <v>62152237</v>
      </c>
      <c r="I3209">
        <v>62152237</v>
      </c>
      <c r="O3209" s="174">
        <v>46143</v>
      </c>
      <c r="S3209" t="s">
        <v>5689</v>
      </c>
      <c r="T3209" s="218" t="s">
        <v>2334</v>
      </c>
      <c r="U3209" s="217" t="s">
        <v>2109</v>
      </c>
      <c r="V3209" t="e">
        <f>_xlfn.XLOOKUP(UTILIZADAS[[#This Row],[Contacto1]],Tabla2[phone_number_dialed],Tabla2[status_name],,0)</f>
        <v>#N/A</v>
      </c>
    </row>
    <row r="3210" spans="1:22">
      <c r="A3210" t="s">
        <v>4305</v>
      </c>
      <c r="B3210" s="213" t="s">
        <v>2285</v>
      </c>
      <c r="C3210" s="4">
        <v>364036870000</v>
      </c>
      <c r="D3210" s="213" t="s">
        <v>5857</v>
      </c>
      <c r="G3210" s="174">
        <v>46143</v>
      </c>
      <c r="H3210">
        <v>66399201</v>
      </c>
      <c r="I3210">
        <v>66399201</v>
      </c>
      <c r="O3210" s="174">
        <v>46143</v>
      </c>
      <c r="S3210" t="s">
        <v>4880</v>
      </c>
      <c r="T3210" s="219" t="s">
        <v>2334</v>
      </c>
      <c r="U3210" s="217" t="s">
        <v>65</v>
      </c>
      <c r="V3210" t="e">
        <f>_xlfn.XLOOKUP(UTILIZADAS[[#This Row],[Contacto1]],Tabla2[phone_number_dialed],Tabla2[status_name],,0)</f>
        <v>#N/A</v>
      </c>
    </row>
    <row r="3211" spans="1:22">
      <c r="A3211" t="s">
        <v>4305</v>
      </c>
      <c r="B3211" s="213" t="s">
        <v>5507</v>
      </c>
      <c r="C3211" s="4">
        <v>366035900000</v>
      </c>
      <c r="D3211" s="213" t="s">
        <v>5857</v>
      </c>
      <c r="G3211" s="174">
        <v>46143</v>
      </c>
      <c r="H3211" t="s">
        <v>5672</v>
      </c>
      <c r="I3211" t="s">
        <v>5672</v>
      </c>
      <c r="O3211" s="174">
        <v>46143</v>
      </c>
      <c r="S3211" t="s">
        <v>5673</v>
      </c>
      <c r="T3211" s="217" t="s">
        <v>2334</v>
      </c>
      <c r="U3211" s="217" t="s">
        <v>2109</v>
      </c>
      <c r="V3211" t="e">
        <f>_xlfn.XLOOKUP(UTILIZADAS[[#This Row],[Contacto1]],Tabla2[phone_number_dialed],Tabla2[status_name],,0)</f>
        <v>#N/A</v>
      </c>
    </row>
    <row r="3212" spans="1:22">
      <c r="A3212" t="s">
        <v>4305</v>
      </c>
      <c r="B3212" s="213" t="s">
        <v>5506</v>
      </c>
      <c r="C3212" s="4">
        <v>366038870000</v>
      </c>
      <c r="D3212" s="213" t="s">
        <v>5857</v>
      </c>
      <c r="G3212" s="174">
        <v>46143</v>
      </c>
      <c r="H3212" t="s">
        <v>5671</v>
      </c>
      <c r="I3212" t="s">
        <v>5671</v>
      </c>
      <c r="O3212" s="174">
        <v>46143</v>
      </c>
      <c r="S3212" t="s">
        <v>5405</v>
      </c>
      <c r="T3212" s="217" t="s">
        <v>2334</v>
      </c>
      <c r="U3212" s="217" t="s">
        <v>2109</v>
      </c>
      <c r="V3212" t="e">
        <f>_xlfn.XLOOKUP(UTILIZADAS[[#This Row],[Contacto1]],Tabla2[phone_number_dialed],Tabla2[status_name],,0)</f>
        <v>#N/A</v>
      </c>
    </row>
    <row r="3213" spans="1:22">
      <c r="A3213" t="s">
        <v>4305</v>
      </c>
      <c r="B3213" s="213" t="s">
        <v>5661</v>
      </c>
      <c r="C3213" s="4">
        <v>361019400000</v>
      </c>
      <c r="D3213" s="213" t="s">
        <v>5857</v>
      </c>
      <c r="G3213" s="174">
        <v>46143</v>
      </c>
      <c r="H3213" t="s">
        <v>5662</v>
      </c>
      <c r="I3213" t="s">
        <v>5662</v>
      </c>
      <c r="O3213" s="174">
        <v>46143</v>
      </c>
      <c r="S3213" t="s">
        <v>5663</v>
      </c>
      <c r="T3213" s="217" t="s">
        <v>2334</v>
      </c>
      <c r="U3213" s="217" t="s">
        <v>2109</v>
      </c>
      <c r="V3213" t="e">
        <f>_xlfn.XLOOKUP(UTILIZADAS[[#This Row],[Contacto1]],Tabla2[phone_number_dialed],Tabla2[status_name],,0)</f>
        <v>#N/A</v>
      </c>
    </row>
    <row r="3214" spans="1:22">
      <c r="A3214" t="s">
        <v>4305</v>
      </c>
      <c r="B3214" s="213" t="s">
        <v>6447</v>
      </c>
      <c r="C3214" s="4">
        <v>361036840000</v>
      </c>
      <c r="D3214" s="213" t="s">
        <v>5857</v>
      </c>
      <c r="G3214" s="174">
        <v>46143</v>
      </c>
      <c r="H3214" t="s">
        <v>6448</v>
      </c>
      <c r="I3214" t="s">
        <v>6448</v>
      </c>
      <c r="O3214" s="174">
        <v>46143</v>
      </c>
      <c r="S3214" t="s">
        <v>6449</v>
      </c>
      <c r="T3214" s="218" t="s">
        <v>85</v>
      </c>
      <c r="U3214" s="217" t="s">
        <v>2109</v>
      </c>
      <c r="V3214" t="e">
        <f>_xlfn.XLOOKUP(UTILIZADAS[[#This Row],[Contacto1]],Tabla2[phone_number_dialed],Tabla2[status_name],,0)</f>
        <v>#N/A</v>
      </c>
    </row>
    <row r="3215" spans="1:22">
      <c r="A3215" t="s">
        <v>4305</v>
      </c>
      <c r="B3215" s="213" t="s">
        <v>6450</v>
      </c>
      <c r="C3215" s="4">
        <v>369003570000</v>
      </c>
      <c r="D3215" s="213" t="s">
        <v>5857</v>
      </c>
      <c r="G3215" s="174">
        <v>46143</v>
      </c>
      <c r="H3215" t="s">
        <v>6451</v>
      </c>
      <c r="I3215" t="s">
        <v>6451</v>
      </c>
      <c r="O3215" s="174">
        <v>46143</v>
      </c>
      <c r="S3215" t="s">
        <v>6452</v>
      </c>
      <c r="T3215" s="219" t="s">
        <v>85</v>
      </c>
      <c r="U3215" s="217" t="s">
        <v>257</v>
      </c>
      <c r="V3215" t="e">
        <f>_xlfn.XLOOKUP(UTILIZADAS[[#This Row],[Contacto1]],Tabla2[phone_number_dialed],Tabla2[status_name],,0)</f>
        <v>#N/A</v>
      </c>
    </row>
    <row r="3216" spans="1:22">
      <c r="A3216" t="s">
        <v>4305</v>
      </c>
      <c r="B3216" s="213" t="s">
        <v>6453</v>
      </c>
      <c r="C3216" s="4">
        <v>216052930000</v>
      </c>
      <c r="D3216" s="213" t="s">
        <v>5857</v>
      </c>
      <c r="G3216" s="174">
        <v>46143</v>
      </c>
      <c r="H3216" t="s">
        <v>6454</v>
      </c>
      <c r="I3216" t="s">
        <v>6454</v>
      </c>
      <c r="O3216" s="174">
        <v>46143</v>
      </c>
      <c r="S3216" t="s">
        <v>6455</v>
      </c>
      <c r="T3216" s="218" t="s">
        <v>4420</v>
      </c>
      <c r="U3216" s="217" t="s">
        <v>2109</v>
      </c>
      <c r="V3216" t="e">
        <f>_xlfn.XLOOKUP(UTILIZADAS[[#This Row],[Contacto1]],Tabla2[phone_number_dialed],Tabla2[status_name],,0)</f>
        <v>#N/A</v>
      </c>
    </row>
    <row r="3217" spans="1:22">
      <c r="A3217" t="s">
        <v>4305</v>
      </c>
      <c r="B3217" s="213" t="s">
        <v>4228</v>
      </c>
      <c r="C3217" s="4">
        <v>341388600000</v>
      </c>
      <c r="D3217" s="213" t="s">
        <v>5857</v>
      </c>
      <c r="G3217" s="174">
        <v>46143</v>
      </c>
      <c r="H3217" t="s">
        <v>3988</v>
      </c>
      <c r="I3217" t="s">
        <v>3988</v>
      </c>
      <c r="O3217" s="174">
        <v>46143</v>
      </c>
      <c r="S3217" t="s">
        <v>3856</v>
      </c>
      <c r="T3217" s="219" t="s">
        <v>64</v>
      </c>
      <c r="U3217" s="217" t="s">
        <v>65</v>
      </c>
      <c r="V3217" t="e">
        <f>_xlfn.XLOOKUP(UTILIZADAS[[#This Row],[Contacto1]],Tabla2[phone_number_dialed],Tabla2[status_name],,0)</f>
        <v>#N/A</v>
      </c>
    </row>
    <row r="3218" spans="1:22">
      <c r="A3218" t="s">
        <v>4305</v>
      </c>
      <c r="B3218" s="213" t="s">
        <v>6456</v>
      </c>
      <c r="C3218" s="4">
        <v>346074620000</v>
      </c>
      <c r="D3218" s="213" t="s">
        <v>5857</v>
      </c>
      <c r="G3218" s="174">
        <v>46143</v>
      </c>
      <c r="H3218" t="s">
        <v>6457</v>
      </c>
      <c r="I3218" t="s">
        <v>6457</v>
      </c>
      <c r="O3218" s="174">
        <v>46143</v>
      </c>
      <c r="S3218" t="s">
        <v>6458</v>
      </c>
      <c r="T3218" s="218" t="s">
        <v>64</v>
      </c>
      <c r="U3218" s="217" t="s">
        <v>257</v>
      </c>
      <c r="V3218" t="e">
        <f>_xlfn.XLOOKUP(UTILIZADAS[[#This Row],[Contacto1]],Tabla2[phone_number_dialed],Tabla2[status_name],,0)</f>
        <v>#N/A</v>
      </c>
    </row>
    <row r="3219" spans="1:22">
      <c r="A3219" t="s">
        <v>4305</v>
      </c>
      <c r="B3219" s="213" t="s">
        <v>4229</v>
      </c>
      <c r="C3219" s="4">
        <v>364039100000</v>
      </c>
      <c r="D3219" s="213" t="s">
        <v>5857</v>
      </c>
      <c r="G3219" s="174">
        <v>46143</v>
      </c>
      <c r="H3219">
        <v>64866239</v>
      </c>
      <c r="I3219">
        <v>64866239</v>
      </c>
      <c r="O3219" s="174">
        <v>46143</v>
      </c>
      <c r="S3219" t="s">
        <v>3857</v>
      </c>
      <c r="T3219" s="217" t="s">
        <v>64</v>
      </c>
      <c r="U3219" s="217" t="s">
        <v>257</v>
      </c>
      <c r="V3219" t="e">
        <f>_xlfn.XLOOKUP(UTILIZADAS[[#This Row],[Contacto1]],Tabla2[phone_number_dialed],Tabla2[status_name],,0)</f>
        <v>#N/A</v>
      </c>
    </row>
    <row r="3220" spans="1:22">
      <c r="A3220" t="s">
        <v>4305</v>
      </c>
      <c r="B3220" s="213" t="s">
        <v>2286</v>
      </c>
      <c r="C3220" s="4">
        <v>365036310000</v>
      </c>
      <c r="D3220" s="213" t="s">
        <v>5857</v>
      </c>
      <c r="G3220" s="174">
        <v>46143</v>
      </c>
      <c r="H3220" t="s">
        <v>4006</v>
      </c>
      <c r="I3220" t="s">
        <v>4006</v>
      </c>
      <c r="O3220" s="174">
        <v>46143</v>
      </c>
      <c r="S3220" t="s">
        <v>3858</v>
      </c>
      <c r="T3220" s="219" t="s">
        <v>64</v>
      </c>
      <c r="U3220" s="217" t="s">
        <v>65</v>
      </c>
      <c r="V3220" t="e">
        <f>_xlfn.XLOOKUP(UTILIZADAS[[#This Row],[Contacto1]],Tabla2[phone_number_dialed],Tabla2[status_name],,0)</f>
        <v>#N/A</v>
      </c>
    </row>
    <row r="3221" spans="1:22">
      <c r="A3221" t="s">
        <v>4305</v>
      </c>
      <c r="B3221" s="213" t="s">
        <v>6459</v>
      </c>
      <c r="C3221" s="4">
        <v>369037860000</v>
      </c>
      <c r="D3221" s="213" t="s">
        <v>5857</v>
      </c>
      <c r="G3221" s="174">
        <v>46143</v>
      </c>
      <c r="H3221" t="s">
        <v>6460</v>
      </c>
      <c r="I3221" t="s">
        <v>6460</v>
      </c>
      <c r="O3221" s="174">
        <v>46143</v>
      </c>
      <c r="S3221" t="s">
        <v>6461</v>
      </c>
      <c r="T3221" s="218" t="s">
        <v>64</v>
      </c>
      <c r="U3221" s="217" t="s">
        <v>257</v>
      </c>
      <c r="V3221" t="e">
        <f>_xlfn.XLOOKUP(UTILIZADAS[[#This Row],[Contacto1]],Tabla2[phone_number_dialed],Tabla2[status_name],,0)</f>
        <v>#N/A</v>
      </c>
    </row>
    <row r="3222" spans="1:22">
      <c r="A3222" t="s">
        <v>4305</v>
      </c>
      <c r="B3222" s="213" t="s">
        <v>6462</v>
      </c>
      <c r="C3222" s="4">
        <v>367038140000</v>
      </c>
      <c r="D3222" s="213" t="s">
        <v>5857</v>
      </c>
      <c r="G3222" s="174">
        <v>46143</v>
      </c>
      <c r="H3222" t="s">
        <v>6463</v>
      </c>
      <c r="I3222" t="s">
        <v>6463</v>
      </c>
      <c r="O3222" s="174">
        <v>46143</v>
      </c>
      <c r="S3222" t="s">
        <v>6464</v>
      </c>
      <c r="T3222" s="219" t="s">
        <v>64</v>
      </c>
      <c r="U3222" s="217" t="s">
        <v>2109</v>
      </c>
      <c r="V3222" t="e">
        <f>_xlfn.XLOOKUP(UTILIZADAS[[#This Row],[Contacto1]],Tabla2[phone_number_dialed],Tabla2[status_name],,0)</f>
        <v>#N/A</v>
      </c>
    </row>
    <row r="3223" spans="1:22">
      <c r="A3223" t="s">
        <v>4305</v>
      </c>
      <c r="B3223" s="213" t="s">
        <v>2287</v>
      </c>
      <c r="C3223" s="4">
        <v>363033580000</v>
      </c>
      <c r="D3223" s="213" t="s">
        <v>5857</v>
      </c>
      <c r="G3223" s="174">
        <v>46143</v>
      </c>
      <c r="H3223" t="s">
        <v>6465</v>
      </c>
      <c r="I3223" t="s">
        <v>6465</v>
      </c>
      <c r="O3223" s="174">
        <v>46143</v>
      </c>
      <c r="S3223" t="s">
        <v>3859</v>
      </c>
      <c r="T3223" s="217" t="s">
        <v>64</v>
      </c>
      <c r="U3223" s="217" t="s">
        <v>65</v>
      </c>
      <c r="V3223" t="e">
        <f>_xlfn.XLOOKUP(UTILIZADAS[[#This Row],[Contacto1]],Tabla2[phone_number_dialed],Tabla2[status_name],,0)</f>
        <v>#N/A</v>
      </c>
    </row>
    <row r="3224" spans="1:22">
      <c r="A3224" t="s">
        <v>4305</v>
      </c>
      <c r="B3224" s="213" t="s">
        <v>6466</v>
      </c>
      <c r="C3224" s="4">
        <v>363029390000</v>
      </c>
      <c r="D3224" s="213" t="s">
        <v>5857</v>
      </c>
      <c r="G3224" s="174">
        <v>46143</v>
      </c>
      <c r="H3224" t="s">
        <v>6467</v>
      </c>
      <c r="I3224" t="s">
        <v>6467</v>
      </c>
      <c r="O3224" s="174">
        <v>46143</v>
      </c>
      <c r="S3224" t="s">
        <v>6468</v>
      </c>
      <c r="T3224" s="217" t="s">
        <v>64</v>
      </c>
      <c r="U3224" s="217" t="s">
        <v>257</v>
      </c>
      <c r="V3224" t="e">
        <f>_xlfn.XLOOKUP(UTILIZADAS[[#This Row],[Contacto1]],Tabla2[phone_number_dialed],Tabla2[status_name],,0)</f>
        <v>#N/A</v>
      </c>
    </row>
    <row r="3225" spans="1:22">
      <c r="A3225" t="s">
        <v>4305</v>
      </c>
      <c r="B3225" s="213" t="s">
        <v>6469</v>
      </c>
      <c r="C3225" s="4">
        <v>369030160000</v>
      </c>
      <c r="D3225" s="213" t="s">
        <v>5857</v>
      </c>
      <c r="G3225" s="174">
        <v>46143</v>
      </c>
      <c r="H3225" t="s">
        <v>6470</v>
      </c>
      <c r="I3225" t="s">
        <v>6470</v>
      </c>
      <c r="O3225" s="174">
        <v>46143</v>
      </c>
      <c r="S3225" t="s">
        <v>6471</v>
      </c>
      <c r="T3225" s="219" t="s">
        <v>64</v>
      </c>
      <c r="U3225" s="217" t="s">
        <v>257</v>
      </c>
      <c r="V3225" t="e">
        <f>_xlfn.XLOOKUP(UTILIZADAS[[#This Row],[Contacto1]],Tabla2[phone_number_dialed],Tabla2[status_name],,0)</f>
        <v>#N/A</v>
      </c>
    </row>
    <row r="3226" spans="1:22">
      <c r="A3226" t="s">
        <v>4305</v>
      </c>
      <c r="B3226" s="213" t="s">
        <v>4230</v>
      </c>
      <c r="C3226" s="4">
        <v>369036530000</v>
      </c>
      <c r="D3226" s="213" t="s">
        <v>5857</v>
      </c>
      <c r="G3226" s="174">
        <v>46143</v>
      </c>
      <c r="H3226" t="s">
        <v>4008</v>
      </c>
      <c r="I3226" t="s">
        <v>4008</v>
      </c>
      <c r="O3226" s="174">
        <v>46143</v>
      </c>
      <c r="S3226" t="s">
        <v>3860</v>
      </c>
      <c r="T3226" s="219" t="s">
        <v>64</v>
      </c>
      <c r="U3226" s="217" t="s">
        <v>65</v>
      </c>
      <c r="V3226" t="e">
        <f>_xlfn.XLOOKUP(UTILIZADAS[[#This Row],[Contacto1]],Tabla2[phone_number_dialed],Tabla2[status_name],,0)</f>
        <v>#N/A</v>
      </c>
    </row>
    <row r="3227" spans="1:22">
      <c r="A3227" t="s">
        <v>4305</v>
      </c>
      <c r="B3227" s="213" t="s">
        <v>4231</v>
      </c>
      <c r="C3227" s="4">
        <v>366038820000</v>
      </c>
      <c r="D3227" s="213" t="s">
        <v>5857</v>
      </c>
      <c r="G3227" s="174">
        <v>46143</v>
      </c>
      <c r="H3227" t="s">
        <v>4009</v>
      </c>
      <c r="I3227" t="s">
        <v>4009</v>
      </c>
      <c r="O3227" s="174">
        <v>46143</v>
      </c>
      <c r="S3227" t="s">
        <v>3861</v>
      </c>
      <c r="T3227" s="219" t="s">
        <v>64</v>
      </c>
      <c r="U3227" s="217" t="s">
        <v>65</v>
      </c>
      <c r="V3227" t="e">
        <f>_xlfn.XLOOKUP(UTILIZADAS[[#This Row],[Contacto1]],Tabla2[phone_number_dialed],Tabla2[status_name],,0)</f>
        <v>#N/A</v>
      </c>
    </row>
    <row r="3228" spans="1:22">
      <c r="A3228" t="s">
        <v>4305</v>
      </c>
      <c r="B3228" s="213" t="s">
        <v>4232</v>
      </c>
      <c r="C3228" s="4">
        <v>365039010000</v>
      </c>
      <c r="D3228" s="213" t="s">
        <v>5857</v>
      </c>
      <c r="G3228" s="174">
        <v>46143</v>
      </c>
      <c r="H3228" t="s">
        <v>4010</v>
      </c>
      <c r="I3228" t="s">
        <v>4010</v>
      </c>
      <c r="O3228" s="174">
        <v>46143</v>
      </c>
      <c r="S3228" t="s">
        <v>3862</v>
      </c>
      <c r="T3228" s="219" t="s">
        <v>64</v>
      </c>
      <c r="U3228" s="217" t="s">
        <v>65</v>
      </c>
      <c r="V3228" t="e">
        <f>_xlfn.XLOOKUP(UTILIZADAS[[#This Row],[Contacto1]],Tabla2[phone_number_dialed],Tabla2[status_name],,0)</f>
        <v>#N/A</v>
      </c>
    </row>
    <row r="3229" spans="1:22">
      <c r="A3229" t="s">
        <v>4305</v>
      </c>
      <c r="B3229" s="213" t="s">
        <v>6472</v>
      </c>
      <c r="C3229" s="4">
        <v>366036510000</v>
      </c>
      <c r="D3229" s="213" t="s">
        <v>5857</v>
      </c>
      <c r="G3229" s="174">
        <v>46143</v>
      </c>
      <c r="H3229" t="s">
        <v>6473</v>
      </c>
      <c r="I3229" t="s">
        <v>6473</v>
      </c>
      <c r="O3229" s="174">
        <v>46143</v>
      </c>
      <c r="S3229" t="s">
        <v>6474</v>
      </c>
      <c r="T3229" s="217" t="s">
        <v>64</v>
      </c>
      <c r="U3229" s="217" t="s">
        <v>257</v>
      </c>
      <c r="V3229" t="e">
        <f>_xlfn.XLOOKUP(UTILIZADAS[[#This Row],[Contacto1]],Tabla2[phone_number_dialed],Tabla2[status_name],,0)</f>
        <v>#N/A</v>
      </c>
    </row>
    <row r="3230" spans="1:22">
      <c r="A3230" t="s">
        <v>4305</v>
      </c>
      <c r="B3230" s="213" t="s">
        <v>4234</v>
      </c>
      <c r="C3230" s="4">
        <v>365035800000</v>
      </c>
      <c r="D3230" s="213" t="s">
        <v>5857</v>
      </c>
      <c r="G3230" s="174">
        <v>46143</v>
      </c>
      <c r="H3230" t="s">
        <v>4011</v>
      </c>
      <c r="I3230" t="s">
        <v>4011</v>
      </c>
      <c r="O3230" s="174">
        <v>46143</v>
      </c>
      <c r="S3230" t="s">
        <v>3864</v>
      </c>
      <c r="T3230" s="219" t="s">
        <v>64</v>
      </c>
      <c r="U3230" s="217" t="s">
        <v>65</v>
      </c>
      <c r="V3230" t="e">
        <f>_xlfn.XLOOKUP(UTILIZADAS[[#This Row],[Contacto1]],Tabla2[phone_number_dialed],Tabla2[status_name],,0)</f>
        <v>#N/A</v>
      </c>
    </row>
    <row r="3231" spans="1:22">
      <c r="A3231" t="s">
        <v>4305</v>
      </c>
      <c r="B3231" s="213" t="s">
        <v>6475</v>
      </c>
      <c r="C3231" s="4">
        <v>362040100000</v>
      </c>
      <c r="D3231" s="213" t="s">
        <v>5857</v>
      </c>
      <c r="G3231" s="174">
        <v>46143</v>
      </c>
      <c r="H3231">
        <v>68205684</v>
      </c>
      <c r="I3231">
        <v>68205684</v>
      </c>
      <c r="O3231" s="174">
        <v>46143</v>
      </c>
      <c r="S3231" t="s">
        <v>6476</v>
      </c>
      <c r="T3231" s="219" t="s">
        <v>64</v>
      </c>
      <c r="U3231" s="217" t="s">
        <v>257</v>
      </c>
      <c r="V3231" t="e">
        <f>_xlfn.XLOOKUP(UTILIZADAS[[#This Row],[Contacto1]],Tabla2[phone_number_dialed],Tabla2[status_name],,0)</f>
        <v>#N/A</v>
      </c>
    </row>
    <row r="3232" spans="1:22">
      <c r="A3232" t="s">
        <v>4305</v>
      </c>
      <c r="B3232" s="213" t="s">
        <v>2288</v>
      </c>
      <c r="C3232" s="4">
        <v>297007170000</v>
      </c>
      <c r="D3232" s="213" t="s">
        <v>5857</v>
      </c>
      <c r="G3232" s="174">
        <v>46143</v>
      </c>
      <c r="H3232" t="s">
        <v>6313</v>
      </c>
      <c r="I3232" t="s">
        <v>6313</v>
      </c>
      <c r="O3232" s="174">
        <v>46143</v>
      </c>
      <c r="S3232" t="s">
        <v>3865</v>
      </c>
      <c r="T3232" s="219" t="s">
        <v>64</v>
      </c>
      <c r="U3232" s="217" t="s">
        <v>65</v>
      </c>
      <c r="V3232" t="e">
        <f>_xlfn.XLOOKUP(UTILIZADAS[[#This Row],[Contacto1]],Tabla2[phone_number_dialed],Tabla2[status_name],,0)</f>
        <v>#N/A</v>
      </c>
    </row>
    <row r="3233" spans="1:22">
      <c r="A3233" t="s">
        <v>4305</v>
      </c>
      <c r="B3233" s="213" t="s">
        <v>6477</v>
      </c>
      <c r="C3233" s="4">
        <v>362037160000</v>
      </c>
      <c r="D3233" s="213" t="s">
        <v>5857</v>
      </c>
      <c r="G3233" s="174">
        <v>46143</v>
      </c>
      <c r="H3233" t="s">
        <v>4013</v>
      </c>
      <c r="I3233" t="s">
        <v>4013</v>
      </c>
      <c r="O3233" s="174">
        <v>46143</v>
      </c>
      <c r="S3233" t="s">
        <v>6478</v>
      </c>
      <c r="T3233" s="219" t="s">
        <v>64</v>
      </c>
      <c r="U3233" s="217" t="s">
        <v>257</v>
      </c>
      <c r="V3233" t="e">
        <f>_xlfn.XLOOKUP(UTILIZADAS[[#This Row],[Contacto1]],Tabla2[phone_number_dialed],Tabla2[status_name],,0)</f>
        <v>#N/A</v>
      </c>
    </row>
    <row r="3234" spans="1:22">
      <c r="A3234" t="s">
        <v>4305</v>
      </c>
      <c r="B3234" s="213" t="s">
        <v>2289</v>
      </c>
      <c r="C3234" s="4">
        <v>361037820000</v>
      </c>
      <c r="D3234" s="213" t="s">
        <v>5857</v>
      </c>
      <c r="G3234" s="174">
        <v>46143</v>
      </c>
      <c r="H3234" t="s">
        <v>4013</v>
      </c>
      <c r="I3234" t="s">
        <v>4013</v>
      </c>
      <c r="O3234" s="174">
        <v>46143</v>
      </c>
      <c r="S3234" t="s">
        <v>3867</v>
      </c>
      <c r="T3234" s="219" t="s">
        <v>64</v>
      </c>
      <c r="U3234" s="217" t="s">
        <v>65</v>
      </c>
      <c r="V3234" t="e">
        <f>_xlfn.XLOOKUP(UTILIZADAS[[#This Row],[Contacto1]],Tabla2[phone_number_dialed],Tabla2[status_name],,0)</f>
        <v>#N/A</v>
      </c>
    </row>
    <row r="3235" spans="1:22">
      <c r="A3235" t="s">
        <v>4305</v>
      </c>
      <c r="B3235" s="213" t="s">
        <v>6479</v>
      </c>
      <c r="C3235" s="4">
        <v>369039930000</v>
      </c>
      <c r="D3235" s="213" t="s">
        <v>5857</v>
      </c>
      <c r="G3235" s="174">
        <v>46143</v>
      </c>
      <c r="H3235" t="s">
        <v>6480</v>
      </c>
      <c r="I3235" t="s">
        <v>6480</v>
      </c>
      <c r="O3235" s="174">
        <v>46143</v>
      </c>
      <c r="S3235" t="s">
        <v>6481</v>
      </c>
      <c r="T3235" s="219" t="s">
        <v>64</v>
      </c>
      <c r="U3235" s="217" t="s">
        <v>2109</v>
      </c>
      <c r="V3235" t="e">
        <f>_xlfn.XLOOKUP(UTILIZADAS[[#This Row],[Contacto1]],Tabla2[phone_number_dialed],Tabla2[status_name],,0)</f>
        <v>#N/A</v>
      </c>
    </row>
    <row r="3236" spans="1:22">
      <c r="A3236" t="s">
        <v>4305</v>
      </c>
      <c r="B3236" s="213" t="s">
        <v>4236</v>
      </c>
      <c r="C3236" s="4">
        <v>368040430000</v>
      </c>
      <c r="D3236" s="213" t="s">
        <v>5857</v>
      </c>
      <c r="G3236" s="174">
        <v>46143</v>
      </c>
      <c r="H3236" t="s">
        <v>4014</v>
      </c>
      <c r="I3236" t="s">
        <v>4014</v>
      </c>
      <c r="O3236" s="174">
        <v>46143</v>
      </c>
      <c r="S3236" t="s">
        <v>3868</v>
      </c>
      <c r="T3236" s="219" t="s">
        <v>64</v>
      </c>
      <c r="U3236" s="217" t="s">
        <v>65</v>
      </c>
      <c r="V3236" t="e">
        <f>_xlfn.XLOOKUP(UTILIZADAS[[#This Row],[Contacto1]],Tabla2[phone_number_dialed],Tabla2[status_name],,0)</f>
        <v>#N/A</v>
      </c>
    </row>
    <row r="3237" spans="1:22">
      <c r="A3237" t="s">
        <v>4305</v>
      </c>
      <c r="B3237" s="213" t="s">
        <v>6482</v>
      </c>
      <c r="C3237" s="4">
        <v>364039680000</v>
      </c>
      <c r="D3237" s="213" t="s">
        <v>5857</v>
      </c>
      <c r="G3237" s="174">
        <v>46143</v>
      </c>
      <c r="H3237" t="s">
        <v>6483</v>
      </c>
      <c r="I3237" t="s">
        <v>6483</v>
      </c>
      <c r="O3237" s="174">
        <v>46143</v>
      </c>
      <c r="S3237" t="s">
        <v>6484</v>
      </c>
      <c r="T3237" s="219" t="s">
        <v>64</v>
      </c>
      <c r="U3237" s="217" t="s">
        <v>2109</v>
      </c>
      <c r="V3237" t="e">
        <f>_xlfn.XLOOKUP(UTILIZADAS[[#This Row],[Contacto1]],Tabla2[phone_number_dialed],Tabla2[status_name],,0)</f>
        <v>#N/A</v>
      </c>
    </row>
    <row r="3238" spans="1:22">
      <c r="A3238" t="s">
        <v>4305</v>
      </c>
      <c r="B3238" s="213" t="s">
        <v>6485</v>
      </c>
      <c r="C3238" s="4">
        <v>357237360000</v>
      </c>
      <c r="D3238" s="213" t="s">
        <v>5857</v>
      </c>
      <c r="G3238" s="174">
        <v>46143</v>
      </c>
      <c r="H3238" t="s">
        <v>6486</v>
      </c>
      <c r="I3238" t="s">
        <v>6486</v>
      </c>
      <c r="O3238" s="174">
        <v>46143</v>
      </c>
      <c r="S3238" t="s">
        <v>6487</v>
      </c>
      <c r="T3238" s="219" t="s">
        <v>64</v>
      </c>
      <c r="U3238" s="217" t="s">
        <v>2109</v>
      </c>
      <c r="V3238" t="e">
        <f>_xlfn.XLOOKUP(UTILIZADAS[[#This Row],[Contacto1]],Tabla2[phone_number_dialed],Tabla2[status_name],,0)</f>
        <v>#N/A</v>
      </c>
    </row>
    <row r="3239" spans="1:22">
      <c r="A3239" t="s">
        <v>4305</v>
      </c>
      <c r="B3239" s="213" t="s">
        <v>6488</v>
      </c>
      <c r="C3239" s="4">
        <v>365040320000</v>
      </c>
      <c r="D3239" s="213" t="s">
        <v>5857</v>
      </c>
      <c r="G3239" s="174">
        <v>46143</v>
      </c>
      <c r="H3239" t="s">
        <v>6489</v>
      </c>
      <c r="I3239" t="s">
        <v>6489</v>
      </c>
      <c r="O3239" s="174">
        <v>46143</v>
      </c>
      <c r="S3239" t="s">
        <v>6490</v>
      </c>
      <c r="T3239" s="219" t="s">
        <v>64</v>
      </c>
      <c r="U3239" s="217" t="s">
        <v>2109</v>
      </c>
      <c r="V3239" t="e">
        <f>_xlfn.XLOOKUP(UTILIZADAS[[#This Row],[Contacto1]],Tabla2[phone_number_dialed],Tabla2[status_name],,0)</f>
        <v>#N/A</v>
      </c>
    </row>
    <row r="3240" spans="1:22">
      <c r="A3240" t="s">
        <v>4305</v>
      </c>
      <c r="B3240" s="213" t="s">
        <v>6491</v>
      </c>
      <c r="C3240" s="4">
        <v>363039600000</v>
      </c>
      <c r="D3240" s="213" t="s">
        <v>5857</v>
      </c>
      <c r="G3240" s="174">
        <v>46143</v>
      </c>
      <c r="H3240" t="s">
        <v>6492</v>
      </c>
      <c r="I3240" t="s">
        <v>6492</v>
      </c>
      <c r="O3240" s="174">
        <v>46143</v>
      </c>
      <c r="S3240" t="s">
        <v>6493</v>
      </c>
      <c r="T3240" s="219" t="s">
        <v>64</v>
      </c>
      <c r="U3240" s="217" t="s">
        <v>2109</v>
      </c>
      <c r="V3240" t="e">
        <f>_xlfn.XLOOKUP(UTILIZADAS[[#This Row],[Contacto1]],Tabla2[phone_number_dialed],Tabla2[status_name],,0)</f>
        <v>#N/A</v>
      </c>
    </row>
    <row r="3241" spans="1:22">
      <c r="A3241" t="s">
        <v>4305</v>
      </c>
      <c r="B3241" s="213" t="s">
        <v>6494</v>
      </c>
      <c r="C3241" s="4">
        <v>361040010000</v>
      </c>
      <c r="D3241" s="213" t="s">
        <v>5857</v>
      </c>
      <c r="G3241" s="174">
        <v>46143</v>
      </c>
      <c r="H3241" t="s">
        <v>6495</v>
      </c>
      <c r="I3241" t="s">
        <v>6495</v>
      </c>
      <c r="O3241" s="174">
        <v>46143</v>
      </c>
      <c r="S3241" t="s">
        <v>6496</v>
      </c>
      <c r="T3241" s="217" t="s">
        <v>64</v>
      </c>
      <c r="U3241" s="217" t="s">
        <v>2109</v>
      </c>
      <c r="V3241" t="e">
        <f>_xlfn.XLOOKUP(UTILIZADAS[[#This Row],[Contacto1]],Tabla2[phone_number_dialed],Tabla2[status_name],,0)</f>
        <v>#N/A</v>
      </c>
    </row>
    <row r="3242" spans="1:22">
      <c r="A3242" t="s">
        <v>4305</v>
      </c>
      <c r="B3242" s="213" t="s">
        <v>2290</v>
      </c>
      <c r="C3242" s="4">
        <v>363040350000</v>
      </c>
      <c r="D3242" s="213" t="s">
        <v>5857</v>
      </c>
      <c r="G3242" s="174">
        <v>46143</v>
      </c>
      <c r="H3242" t="s">
        <v>4015</v>
      </c>
      <c r="I3242" t="s">
        <v>4015</v>
      </c>
      <c r="O3242" s="174">
        <v>46143</v>
      </c>
      <c r="S3242" t="s">
        <v>3836</v>
      </c>
      <c r="T3242" s="219" t="s">
        <v>64</v>
      </c>
      <c r="U3242" s="217" t="s">
        <v>65</v>
      </c>
      <c r="V3242" t="e">
        <f>_xlfn.XLOOKUP(UTILIZADAS[[#This Row],[Contacto1]],Tabla2[phone_number_dialed],Tabla2[status_name],,0)</f>
        <v>#N/A</v>
      </c>
    </row>
    <row r="3243" spans="1:22">
      <c r="A3243" t="s">
        <v>4305</v>
      </c>
      <c r="B3243" s="213" t="s">
        <v>6497</v>
      </c>
      <c r="C3243" s="4">
        <v>361034520000</v>
      </c>
      <c r="D3243" s="213" t="s">
        <v>5857</v>
      </c>
      <c r="G3243" s="174">
        <v>46143</v>
      </c>
      <c r="H3243" t="s">
        <v>6498</v>
      </c>
      <c r="I3243" t="s">
        <v>6498</v>
      </c>
      <c r="O3243" s="174">
        <v>46143</v>
      </c>
      <c r="S3243" t="s">
        <v>6499</v>
      </c>
      <c r="T3243" s="219" t="s">
        <v>64</v>
      </c>
      <c r="U3243" s="217" t="s">
        <v>257</v>
      </c>
      <c r="V3243" t="e">
        <f>_xlfn.XLOOKUP(UTILIZADAS[[#This Row],[Contacto1]],Tabla2[phone_number_dialed],Tabla2[status_name],,0)</f>
        <v>#N/A</v>
      </c>
    </row>
    <row r="3244" spans="1:22">
      <c r="A3244" t="s">
        <v>4305</v>
      </c>
      <c r="B3244" s="213" t="s">
        <v>6500</v>
      </c>
      <c r="C3244" s="4">
        <v>366040600000</v>
      </c>
      <c r="D3244" s="213" t="s">
        <v>5857</v>
      </c>
      <c r="G3244" s="174">
        <v>46143</v>
      </c>
      <c r="H3244" t="s">
        <v>6501</v>
      </c>
      <c r="I3244" t="s">
        <v>6501</v>
      </c>
      <c r="O3244" s="174">
        <v>46143</v>
      </c>
      <c r="S3244" t="s">
        <v>6502</v>
      </c>
      <c r="T3244" s="219" t="s">
        <v>64</v>
      </c>
      <c r="U3244" s="217" t="s">
        <v>2109</v>
      </c>
      <c r="V3244" t="e">
        <f>_xlfn.XLOOKUP(UTILIZADAS[[#This Row],[Contacto1]],Tabla2[phone_number_dialed],Tabla2[status_name],,0)</f>
        <v>#N/A</v>
      </c>
    </row>
    <row r="3245" spans="1:22">
      <c r="A3245" t="s">
        <v>4305</v>
      </c>
      <c r="B3245" s="213" t="s">
        <v>6503</v>
      </c>
      <c r="C3245" s="4">
        <v>368035190000</v>
      </c>
      <c r="D3245" s="213" t="s">
        <v>5857</v>
      </c>
      <c r="G3245" s="174">
        <v>46143</v>
      </c>
      <c r="H3245">
        <v>68489491</v>
      </c>
      <c r="I3245">
        <v>68489491</v>
      </c>
      <c r="O3245" s="174">
        <v>46143</v>
      </c>
      <c r="S3245" t="s">
        <v>6504</v>
      </c>
      <c r="T3245" s="219" t="s">
        <v>64</v>
      </c>
      <c r="U3245" s="217" t="s">
        <v>257</v>
      </c>
      <c r="V3245" t="e">
        <f>_xlfn.XLOOKUP(UTILIZADAS[[#This Row],[Contacto1]],Tabla2[phone_number_dialed],Tabla2[status_name],,0)</f>
        <v>#N/A</v>
      </c>
    </row>
    <row r="3246" spans="1:22">
      <c r="A3246" t="s">
        <v>4305</v>
      </c>
      <c r="B3246" s="213" t="s">
        <v>6505</v>
      </c>
      <c r="C3246" s="4">
        <v>363036610000</v>
      </c>
      <c r="D3246" s="213" t="s">
        <v>5857</v>
      </c>
      <c r="G3246" s="174">
        <v>46143</v>
      </c>
      <c r="H3246" t="s">
        <v>6506</v>
      </c>
      <c r="I3246" t="s">
        <v>6506</v>
      </c>
      <c r="O3246" s="174">
        <v>46143</v>
      </c>
      <c r="S3246" t="s">
        <v>6507</v>
      </c>
      <c r="T3246" s="219" t="s">
        <v>64</v>
      </c>
      <c r="U3246" s="217" t="s">
        <v>2109</v>
      </c>
      <c r="V3246" t="e">
        <f>_xlfn.XLOOKUP(UTILIZADAS[[#This Row],[Contacto1]],Tabla2[phone_number_dialed],Tabla2[status_name],,0)</f>
        <v>#N/A</v>
      </c>
    </row>
    <row r="3247" spans="1:22">
      <c r="A3247" t="s">
        <v>4305</v>
      </c>
      <c r="B3247" s="213" t="s">
        <v>4237</v>
      </c>
      <c r="C3247" s="4">
        <v>341342150000</v>
      </c>
      <c r="D3247" s="213" t="s">
        <v>5857</v>
      </c>
      <c r="G3247" s="174">
        <v>46143</v>
      </c>
      <c r="H3247" t="s">
        <v>4017</v>
      </c>
      <c r="I3247" t="s">
        <v>4017</v>
      </c>
      <c r="O3247" s="174">
        <v>46143</v>
      </c>
      <c r="S3247" t="s">
        <v>3870</v>
      </c>
      <c r="T3247" s="219" t="s">
        <v>64</v>
      </c>
      <c r="U3247" s="217" t="s">
        <v>65</v>
      </c>
      <c r="V3247" t="e">
        <f>_xlfn.XLOOKUP(UTILIZADAS[[#This Row],[Contacto1]],Tabla2[phone_number_dialed],Tabla2[status_name],,0)</f>
        <v>#N/A</v>
      </c>
    </row>
    <row r="3248" spans="1:22">
      <c r="A3248" t="s">
        <v>4305</v>
      </c>
      <c r="B3248" s="213" t="s">
        <v>6508</v>
      </c>
      <c r="C3248" s="4">
        <v>354383940000</v>
      </c>
      <c r="D3248" s="213" t="s">
        <v>5857</v>
      </c>
      <c r="G3248" s="174">
        <v>46143</v>
      </c>
      <c r="H3248" t="s">
        <v>6509</v>
      </c>
      <c r="I3248" t="s">
        <v>6509</v>
      </c>
      <c r="O3248" s="174">
        <v>46143</v>
      </c>
      <c r="S3248" t="s">
        <v>6510</v>
      </c>
      <c r="T3248" s="219" t="s">
        <v>64</v>
      </c>
      <c r="U3248" s="217" t="s">
        <v>257</v>
      </c>
      <c r="V3248" t="e">
        <f>_xlfn.XLOOKUP(UTILIZADAS[[#This Row],[Contacto1]],Tabla2[phone_number_dialed],Tabla2[status_name],,0)</f>
        <v>#N/A</v>
      </c>
    </row>
    <row r="3249" spans="1:22">
      <c r="A3249" t="s">
        <v>4305</v>
      </c>
      <c r="B3249" s="213" t="s">
        <v>6511</v>
      </c>
      <c r="C3249" s="4">
        <v>332079390000</v>
      </c>
      <c r="D3249" s="213" t="s">
        <v>5857</v>
      </c>
      <c r="G3249" s="174">
        <v>46143</v>
      </c>
      <c r="H3249" t="s">
        <v>6512</v>
      </c>
      <c r="I3249" t="s">
        <v>6512</v>
      </c>
      <c r="O3249" s="174">
        <v>46143</v>
      </c>
      <c r="S3249" t="s">
        <v>6513</v>
      </c>
      <c r="T3249" s="217" t="s">
        <v>64</v>
      </c>
      <c r="U3249" s="217" t="s">
        <v>2109</v>
      </c>
      <c r="V3249" t="e">
        <f>_xlfn.XLOOKUP(UTILIZADAS[[#This Row],[Contacto1]],Tabla2[phone_number_dialed],Tabla2[status_name],,0)</f>
        <v>#N/A</v>
      </c>
    </row>
    <row r="3250" spans="1:22">
      <c r="A3250" t="s">
        <v>4305</v>
      </c>
      <c r="B3250" s="213" t="s">
        <v>6514</v>
      </c>
      <c r="C3250" s="4">
        <v>367034620000</v>
      </c>
      <c r="D3250" s="213" t="s">
        <v>5857</v>
      </c>
      <c r="G3250" s="174">
        <v>46143</v>
      </c>
      <c r="H3250" t="s">
        <v>6515</v>
      </c>
      <c r="I3250" t="s">
        <v>6515</v>
      </c>
      <c r="O3250" s="174">
        <v>46143</v>
      </c>
      <c r="S3250" t="s">
        <v>6516</v>
      </c>
      <c r="T3250" s="219" t="s">
        <v>84</v>
      </c>
      <c r="U3250" s="217" t="s">
        <v>257</v>
      </c>
      <c r="V3250" t="e">
        <f>_xlfn.XLOOKUP(UTILIZADAS[[#This Row],[Contacto1]],Tabla2[phone_number_dialed],Tabla2[status_name],,0)</f>
        <v>#N/A</v>
      </c>
    </row>
    <row r="3251" spans="1:22">
      <c r="A3251" t="s">
        <v>4305</v>
      </c>
      <c r="B3251" s="213" t="s">
        <v>2292</v>
      </c>
      <c r="C3251" s="4">
        <v>367037110000</v>
      </c>
      <c r="D3251" s="213" t="s">
        <v>5857</v>
      </c>
      <c r="G3251" s="174">
        <v>46143</v>
      </c>
      <c r="H3251" t="s">
        <v>4018</v>
      </c>
      <c r="I3251" t="s">
        <v>4018</v>
      </c>
      <c r="O3251" s="174">
        <v>46143</v>
      </c>
      <c r="S3251" t="s">
        <v>3871</v>
      </c>
      <c r="T3251" s="219" t="s">
        <v>84</v>
      </c>
      <c r="U3251" s="217" t="s">
        <v>257</v>
      </c>
      <c r="V3251" t="e">
        <f>_xlfn.XLOOKUP(UTILIZADAS[[#This Row],[Contacto1]],Tabla2[phone_number_dialed],Tabla2[status_name],,0)</f>
        <v>#N/A</v>
      </c>
    </row>
    <row r="3252" spans="1:22">
      <c r="A3252" t="s">
        <v>4305</v>
      </c>
      <c r="B3252" s="213" t="s">
        <v>6517</v>
      </c>
      <c r="C3252" s="4">
        <v>369039110000</v>
      </c>
      <c r="D3252" s="213" t="s">
        <v>5857</v>
      </c>
      <c r="G3252" s="174">
        <v>46143</v>
      </c>
      <c r="H3252" t="s">
        <v>6518</v>
      </c>
      <c r="I3252" t="s">
        <v>6518</v>
      </c>
      <c r="O3252" s="174">
        <v>46143</v>
      </c>
      <c r="S3252" t="s">
        <v>6519</v>
      </c>
      <c r="T3252" s="219" t="s">
        <v>84</v>
      </c>
      <c r="U3252" s="217" t="s">
        <v>2109</v>
      </c>
      <c r="V3252" t="e">
        <f>_xlfn.XLOOKUP(UTILIZADAS[[#This Row],[Contacto1]],Tabla2[phone_number_dialed],Tabla2[status_name],,0)</f>
        <v>#N/A</v>
      </c>
    </row>
    <row r="3253" spans="1:22">
      <c r="A3253" t="s">
        <v>4305</v>
      </c>
      <c r="B3253" s="213" t="s">
        <v>4238</v>
      </c>
      <c r="C3253" s="4">
        <v>366026760000</v>
      </c>
      <c r="D3253" s="213" t="s">
        <v>5857</v>
      </c>
      <c r="G3253" s="174">
        <v>46143</v>
      </c>
      <c r="H3253" t="s">
        <v>4019</v>
      </c>
      <c r="I3253" t="s">
        <v>4019</v>
      </c>
      <c r="O3253" s="174">
        <v>46143</v>
      </c>
      <c r="S3253" t="s">
        <v>3872</v>
      </c>
      <c r="T3253" s="219" t="s">
        <v>84</v>
      </c>
      <c r="U3253" s="217" t="s">
        <v>2109</v>
      </c>
      <c r="V3253" t="e">
        <f>_xlfn.XLOOKUP(UTILIZADAS[[#This Row],[Contacto1]],Tabla2[phone_number_dialed],Tabla2[status_name],,0)</f>
        <v>#N/A</v>
      </c>
    </row>
    <row r="3254" spans="1:22">
      <c r="A3254" t="s">
        <v>4305</v>
      </c>
      <c r="B3254" s="213" t="s">
        <v>6520</v>
      </c>
      <c r="C3254" s="4">
        <v>367037950000</v>
      </c>
      <c r="D3254" s="213" t="s">
        <v>5857</v>
      </c>
      <c r="G3254" s="174">
        <v>46143</v>
      </c>
      <c r="H3254" t="s">
        <v>6521</v>
      </c>
      <c r="I3254" t="s">
        <v>6521</v>
      </c>
      <c r="O3254" s="174">
        <v>46143</v>
      </c>
      <c r="S3254" t="s">
        <v>6522</v>
      </c>
      <c r="T3254" s="219" t="s">
        <v>64</v>
      </c>
      <c r="U3254" s="217" t="s">
        <v>2109</v>
      </c>
      <c r="V3254" t="e">
        <f>_xlfn.XLOOKUP(UTILIZADAS[[#This Row],[Contacto1]],Tabla2[phone_number_dialed],Tabla2[status_name],,0)</f>
        <v>#N/A</v>
      </c>
    </row>
    <row r="3255" spans="1:22">
      <c r="A3255" t="s">
        <v>4305</v>
      </c>
      <c r="B3255" s="213" t="s">
        <v>6523</v>
      </c>
      <c r="C3255" s="4">
        <v>345461590000</v>
      </c>
      <c r="D3255" s="213" t="s">
        <v>5857</v>
      </c>
      <c r="G3255" s="174">
        <v>46143</v>
      </c>
      <c r="H3255" t="s">
        <v>6524</v>
      </c>
      <c r="I3255" t="s">
        <v>6524</v>
      </c>
      <c r="O3255" s="174">
        <v>46143</v>
      </c>
      <c r="S3255" t="s">
        <v>6525</v>
      </c>
      <c r="T3255" s="217" t="s">
        <v>64</v>
      </c>
      <c r="U3255" s="217" t="s">
        <v>2109</v>
      </c>
      <c r="V3255" t="e">
        <f>_xlfn.XLOOKUP(UTILIZADAS[[#This Row],[Contacto1]],Tabla2[phone_number_dialed],Tabla2[status_name],,0)</f>
        <v>#N/A</v>
      </c>
    </row>
    <row r="3256" spans="1:22">
      <c r="A3256" t="s">
        <v>4305</v>
      </c>
      <c r="B3256" s="213" t="s">
        <v>4239</v>
      </c>
      <c r="C3256" s="4">
        <v>348413180000</v>
      </c>
      <c r="D3256" s="213" t="s">
        <v>5857</v>
      </c>
      <c r="G3256" s="174">
        <v>46143</v>
      </c>
      <c r="H3256" t="s">
        <v>4021</v>
      </c>
      <c r="I3256" t="s">
        <v>4021</v>
      </c>
      <c r="O3256" s="174">
        <v>46143</v>
      </c>
      <c r="S3256" t="s">
        <v>3874</v>
      </c>
      <c r="T3256" s="217" t="s">
        <v>64</v>
      </c>
      <c r="U3256" s="217" t="s">
        <v>65</v>
      </c>
      <c r="V3256" t="e">
        <f>_xlfn.XLOOKUP(UTILIZADAS[[#This Row],[Contacto1]],Tabla2[phone_number_dialed],Tabla2[status_name],,0)</f>
        <v>#N/A</v>
      </c>
    </row>
    <row r="3257" spans="1:22">
      <c r="A3257" t="s">
        <v>4305</v>
      </c>
      <c r="B3257" s="213" t="s">
        <v>6526</v>
      </c>
      <c r="C3257" s="4">
        <v>361032080000</v>
      </c>
      <c r="D3257" s="213" t="s">
        <v>5857</v>
      </c>
      <c r="G3257" s="174">
        <v>46143</v>
      </c>
      <c r="H3257" t="s">
        <v>6527</v>
      </c>
      <c r="I3257" t="s">
        <v>6527</v>
      </c>
      <c r="O3257" s="174">
        <v>46143</v>
      </c>
      <c r="S3257" t="s">
        <v>6528</v>
      </c>
      <c r="T3257" s="219" t="s">
        <v>64</v>
      </c>
      <c r="U3257" s="217" t="s">
        <v>2109</v>
      </c>
      <c r="V3257" t="e">
        <f>_xlfn.XLOOKUP(UTILIZADAS[[#This Row],[Contacto1]],Tabla2[phone_number_dialed],Tabla2[status_name],,0)</f>
        <v>#N/A</v>
      </c>
    </row>
    <row r="3258" spans="1:22">
      <c r="A3258" t="s">
        <v>4305</v>
      </c>
      <c r="B3258" s="213" t="s">
        <v>6529</v>
      </c>
      <c r="C3258" s="4">
        <v>362039650000</v>
      </c>
      <c r="D3258" s="213" t="s">
        <v>5857</v>
      </c>
      <c r="G3258" s="174">
        <v>46143</v>
      </c>
      <c r="H3258" t="s">
        <v>6530</v>
      </c>
      <c r="I3258" t="s">
        <v>6530</v>
      </c>
      <c r="O3258" s="174">
        <v>46143</v>
      </c>
      <c r="S3258" t="s">
        <v>6531</v>
      </c>
      <c r="T3258" s="217" t="s">
        <v>64</v>
      </c>
      <c r="U3258" s="217" t="s">
        <v>2109</v>
      </c>
      <c r="V3258" t="e">
        <f>_xlfn.XLOOKUP(UTILIZADAS[[#This Row],[Contacto1]],Tabla2[phone_number_dialed],Tabla2[status_name],,0)</f>
        <v>#N/A</v>
      </c>
    </row>
    <row r="3259" spans="1:22">
      <c r="A3259" t="s">
        <v>4305</v>
      </c>
      <c r="B3259" s="213" t="s">
        <v>6532</v>
      </c>
      <c r="C3259" s="4">
        <v>367041050000</v>
      </c>
      <c r="D3259" s="213" t="s">
        <v>5857</v>
      </c>
      <c r="G3259" s="174">
        <v>46143</v>
      </c>
      <c r="H3259" t="s">
        <v>6533</v>
      </c>
      <c r="I3259" t="s">
        <v>6533</v>
      </c>
      <c r="O3259" s="174">
        <v>46143</v>
      </c>
      <c r="S3259" t="s">
        <v>6534</v>
      </c>
      <c r="T3259" s="219" t="s">
        <v>85</v>
      </c>
      <c r="U3259" s="217" t="s">
        <v>2109</v>
      </c>
      <c r="V3259" t="e">
        <f>_xlfn.XLOOKUP(UTILIZADAS[[#This Row],[Contacto1]],Tabla2[phone_number_dialed],Tabla2[status_name],,0)</f>
        <v>#N/A</v>
      </c>
    </row>
    <row r="3260" spans="1:22">
      <c r="A3260" t="s">
        <v>4305</v>
      </c>
      <c r="B3260" s="213" t="s">
        <v>2294</v>
      </c>
      <c r="C3260" s="4">
        <v>299073030000</v>
      </c>
      <c r="D3260" s="213" t="s">
        <v>5857</v>
      </c>
      <c r="G3260" s="174">
        <v>46143</v>
      </c>
      <c r="H3260" t="s">
        <v>4022</v>
      </c>
      <c r="I3260" t="s">
        <v>4022</v>
      </c>
      <c r="O3260" s="174">
        <v>46143</v>
      </c>
      <c r="S3260" t="s">
        <v>3875</v>
      </c>
      <c r="T3260" s="219" t="s">
        <v>85</v>
      </c>
      <c r="U3260" s="217" t="s">
        <v>257</v>
      </c>
      <c r="V3260" t="e">
        <f>_xlfn.XLOOKUP(UTILIZADAS[[#This Row],[Contacto1]],Tabla2[phone_number_dialed],Tabla2[status_name],,0)</f>
        <v>#N/A</v>
      </c>
    </row>
    <row r="3261" spans="1:22">
      <c r="A3261" t="s">
        <v>4305</v>
      </c>
      <c r="B3261" s="213" t="s">
        <v>6535</v>
      </c>
      <c r="C3261" s="4">
        <v>364040350000</v>
      </c>
      <c r="D3261" s="213" t="s">
        <v>5857</v>
      </c>
      <c r="G3261" s="174">
        <v>46143</v>
      </c>
      <c r="H3261" t="s">
        <v>3988</v>
      </c>
      <c r="I3261" t="s">
        <v>3988</v>
      </c>
      <c r="O3261" s="174">
        <v>46143</v>
      </c>
      <c r="S3261" t="s">
        <v>6536</v>
      </c>
      <c r="T3261" s="219" t="s">
        <v>64</v>
      </c>
      <c r="U3261" s="217" t="s">
        <v>257</v>
      </c>
      <c r="V3261" t="e">
        <f>_xlfn.XLOOKUP(UTILIZADAS[[#This Row],[Contacto1]],Tabla2[phone_number_dialed],Tabla2[status_name],,0)</f>
        <v>#N/A</v>
      </c>
    </row>
    <row r="3262" spans="1:22">
      <c r="A3262" t="s">
        <v>4305</v>
      </c>
      <c r="B3262" s="213" t="s">
        <v>6537</v>
      </c>
      <c r="C3262" s="4">
        <v>365040350000</v>
      </c>
      <c r="D3262" s="213" t="s">
        <v>5857</v>
      </c>
      <c r="G3262" s="174">
        <v>46143</v>
      </c>
      <c r="H3262" t="s">
        <v>6352</v>
      </c>
      <c r="I3262" t="s">
        <v>6352</v>
      </c>
      <c r="O3262" s="174">
        <v>46143</v>
      </c>
      <c r="S3262" t="s">
        <v>6538</v>
      </c>
      <c r="T3262" s="219" t="s">
        <v>64</v>
      </c>
      <c r="U3262" s="217" t="s">
        <v>2109</v>
      </c>
      <c r="V3262" t="e">
        <f>_xlfn.XLOOKUP(UTILIZADAS[[#This Row],[Contacto1]],Tabla2[phone_number_dialed],Tabla2[status_name],,0)</f>
        <v>#N/A</v>
      </c>
    </row>
    <row r="3263" spans="1:22">
      <c r="A3263" t="s">
        <v>4305</v>
      </c>
      <c r="B3263" s="213" t="s">
        <v>6539</v>
      </c>
      <c r="C3263" s="4">
        <v>366031360000</v>
      </c>
      <c r="D3263" s="213" t="s">
        <v>5857</v>
      </c>
      <c r="G3263" s="174">
        <v>46143</v>
      </c>
      <c r="H3263" t="s">
        <v>3988</v>
      </c>
      <c r="I3263" t="s">
        <v>3988</v>
      </c>
      <c r="O3263" s="174">
        <v>46143</v>
      </c>
      <c r="S3263" t="s">
        <v>3769</v>
      </c>
      <c r="T3263" s="219" t="s">
        <v>64</v>
      </c>
      <c r="U3263" s="217" t="s">
        <v>65</v>
      </c>
      <c r="V3263" t="e">
        <f>_xlfn.XLOOKUP(UTILIZADAS[[#This Row],[Contacto1]],Tabla2[phone_number_dialed],Tabla2[status_name],,0)</f>
        <v>#N/A</v>
      </c>
    </row>
    <row r="3264" spans="1:22">
      <c r="A3264" t="s">
        <v>4305</v>
      </c>
      <c r="B3264" s="213" t="s">
        <v>6540</v>
      </c>
      <c r="C3264" s="4">
        <v>318085740000</v>
      </c>
      <c r="D3264" s="213" t="s">
        <v>5857</v>
      </c>
      <c r="G3264" s="174">
        <v>46143</v>
      </c>
      <c r="H3264" t="s">
        <v>3988</v>
      </c>
      <c r="I3264" t="s">
        <v>3988</v>
      </c>
      <c r="O3264" s="174">
        <v>46143</v>
      </c>
      <c r="S3264" t="s">
        <v>6541</v>
      </c>
      <c r="T3264" s="219" t="s">
        <v>64</v>
      </c>
      <c r="U3264" s="217" t="s">
        <v>257</v>
      </c>
      <c r="V3264" t="e">
        <f>_xlfn.XLOOKUP(UTILIZADAS[[#This Row],[Contacto1]],Tabla2[phone_number_dialed],Tabla2[status_name],,0)</f>
        <v>#N/A</v>
      </c>
    </row>
    <row r="3265" spans="1:22">
      <c r="A3265" t="s">
        <v>4305</v>
      </c>
      <c r="B3265" s="213" t="s">
        <v>6542</v>
      </c>
      <c r="C3265" s="4">
        <v>361039720000</v>
      </c>
      <c r="D3265" s="213" t="s">
        <v>5857</v>
      </c>
      <c r="G3265" s="174">
        <v>46143</v>
      </c>
      <c r="H3265" t="s">
        <v>3988</v>
      </c>
      <c r="I3265" t="s">
        <v>3988</v>
      </c>
      <c r="O3265" s="174">
        <v>46143</v>
      </c>
      <c r="S3265" t="s">
        <v>6543</v>
      </c>
      <c r="T3265" s="219" t="s">
        <v>64</v>
      </c>
      <c r="U3265" s="217" t="s">
        <v>257</v>
      </c>
      <c r="V3265" t="e">
        <f>_xlfn.XLOOKUP(UTILIZADAS[[#This Row],[Contacto1]],Tabla2[phone_number_dialed],Tabla2[status_name],,0)</f>
        <v>#N/A</v>
      </c>
    </row>
    <row r="3266" spans="1:22">
      <c r="A3266" t="s">
        <v>4305</v>
      </c>
      <c r="B3266" s="213" t="s">
        <v>6544</v>
      </c>
      <c r="C3266" s="4">
        <v>364040000000</v>
      </c>
      <c r="D3266" s="213" t="s">
        <v>5857</v>
      </c>
      <c r="G3266" s="174">
        <v>46143</v>
      </c>
      <c r="H3266" t="s">
        <v>6352</v>
      </c>
      <c r="I3266" t="s">
        <v>6352</v>
      </c>
      <c r="O3266" s="174">
        <v>46143</v>
      </c>
      <c r="S3266" t="s">
        <v>6545</v>
      </c>
      <c r="T3266" s="219" t="s">
        <v>64</v>
      </c>
      <c r="U3266" s="217" t="s">
        <v>2109</v>
      </c>
      <c r="V3266" t="e">
        <f>_xlfn.XLOOKUP(UTILIZADAS[[#This Row],[Contacto1]],Tabla2[phone_number_dialed],Tabla2[status_name],,0)</f>
        <v>#N/A</v>
      </c>
    </row>
    <row r="3267" spans="1:22">
      <c r="A3267" t="s">
        <v>4305</v>
      </c>
      <c r="B3267" s="213" t="s">
        <v>6546</v>
      </c>
      <c r="C3267" s="4">
        <v>368036510000</v>
      </c>
      <c r="D3267" s="213" t="s">
        <v>5857</v>
      </c>
      <c r="G3267" s="174">
        <v>46143</v>
      </c>
      <c r="H3267" t="s">
        <v>6547</v>
      </c>
      <c r="I3267" t="s">
        <v>6547</v>
      </c>
      <c r="O3267" s="174">
        <v>46143</v>
      </c>
      <c r="S3267" t="s">
        <v>6548</v>
      </c>
      <c r="T3267" s="219" t="s">
        <v>64</v>
      </c>
      <c r="U3267" s="217" t="s">
        <v>2109</v>
      </c>
      <c r="V3267" t="e">
        <f>_xlfn.XLOOKUP(UTILIZADAS[[#This Row],[Contacto1]],Tabla2[phone_number_dialed],Tabla2[status_name],,0)</f>
        <v>#N/A</v>
      </c>
    </row>
    <row r="3268" spans="1:22">
      <c r="A3268" t="s">
        <v>4305</v>
      </c>
      <c r="B3268" s="213" t="s">
        <v>6549</v>
      </c>
      <c r="C3268" s="4">
        <v>361040000000</v>
      </c>
      <c r="D3268" s="213" t="s">
        <v>5857</v>
      </c>
      <c r="G3268" s="174">
        <v>46143</v>
      </c>
      <c r="H3268" t="s">
        <v>6550</v>
      </c>
      <c r="I3268" t="s">
        <v>6550</v>
      </c>
      <c r="O3268" s="174">
        <v>46143</v>
      </c>
      <c r="S3268" t="s">
        <v>6551</v>
      </c>
      <c r="T3268" s="217" t="s">
        <v>64</v>
      </c>
      <c r="U3268" s="217" t="s">
        <v>2109</v>
      </c>
      <c r="V3268" t="e">
        <f>_xlfn.XLOOKUP(UTILIZADAS[[#This Row],[Contacto1]],Tabla2[phone_number_dialed],Tabla2[status_name],,0)</f>
        <v>#N/A</v>
      </c>
    </row>
    <row r="3269" spans="1:22">
      <c r="A3269" t="s">
        <v>4305</v>
      </c>
      <c r="B3269" s="213" t="s">
        <v>6552</v>
      </c>
      <c r="C3269" s="4">
        <v>366039990000</v>
      </c>
      <c r="D3269" s="213" t="s">
        <v>5857</v>
      </c>
      <c r="G3269" s="174">
        <v>46143</v>
      </c>
      <c r="H3269">
        <v>61820061</v>
      </c>
      <c r="I3269">
        <v>61820061</v>
      </c>
      <c r="O3269" s="174">
        <v>46143</v>
      </c>
      <c r="S3269" t="s">
        <v>6553</v>
      </c>
      <c r="T3269" s="219" t="s">
        <v>64</v>
      </c>
      <c r="U3269" s="217" t="s">
        <v>2109</v>
      </c>
      <c r="V3269" t="e">
        <f>_xlfn.XLOOKUP(UTILIZADAS[[#This Row],[Contacto1]],Tabla2[phone_number_dialed],Tabla2[status_name],,0)</f>
        <v>#N/A</v>
      </c>
    </row>
    <row r="3270" spans="1:22">
      <c r="A3270" t="s">
        <v>4305</v>
      </c>
      <c r="B3270" s="213" t="s">
        <v>4240</v>
      </c>
      <c r="C3270" s="4">
        <v>365037960000</v>
      </c>
      <c r="D3270" s="213" t="s">
        <v>5857</v>
      </c>
      <c r="G3270" s="174">
        <v>46143</v>
      </c>
      <c r="H3270" t="s">
        <v>4023</v>
      </c>
      <c r="I3270" t="s">
        <v>4023</v>
      </c>
      <c r="O3270" s="174">
        <v>46143</v>
      </c>
      <c r="S3270" t="s">
        <v>3876</v>
      </c>
      <c r="T3270" s="219" t="s">
        <v>64</v>
      </c>
      <c r="U3270" s="217" t="s">
        <v>65</v>
      </c>
      <c r="V3270" t="e">
        <f>_xlfn.XLOOKUP(UTILIZADAS[[#This Row],[Contacto1]],Tabla2[phone_number_dialed],Tabla2[status_name],,0)</f>
        <v>#N/A</v>
      </c>
    </row>
    <row r="3271" spans="1:22">
      <c r="A3271" t="s">
        <v>4305</v>
      </c>
      <c r="B3271" s="213" t="s">
        <v>2295</v>
      </c>
      <c r="C3271" s="4">
        <v>362040380000</v>
      </c>
      <c r="D3271" s="213" t="s">
        <v>5857</v>
      </c>
      <c r="G3271" s="174">
        <v>46143</v>
      </c>
      <c r="H3271">
        <v>69021189</v>
      </c>
      <c r="I3271">
        <v>69021189</v>
      </c>
      <c r="O3271" s="174">
        <v>46143</v>
      </c>
      <c r="S3271" t="s">
        <v>3877</v>
      </c>
      <c r="T3271" s="219" t="s">
        <v>64</v>
      </c>
      <c r="U3271" s="217" t="s">
        <v>257</v>
      </c>
      <c r="V3271" t="e">
        <f>_xlfn.XLOOKUP(UTILIZADAS[[#This Row],[Contacto1]],Tabla2[phone_number_dialed],Tabla2[status_name],,0)</f>
        <v>#N/A</v>
      </c>
    </row>
    <row r="3272" spans="1:22">
      <c r="A3272" t="s">
        <v>4305</v>
      </c>
      <c r="B3272" s="213" t="s">
        <v>6554</v>
      </c>
      <c r="C3272" s="4">
        <v>369038160000</v>
      </c>
      <c r="D3272" s="213" t="s">
        <v>5857</v>
      </c>
      <c r="G3272" s="174">
        <v>46143</v>
      </c>
      <c r="H3272" t="s">
        <v>6555</v>
      </c>
      <c r="I3272" t="s">
        <v>6555</v>
      </c>
      <c r="O3272" s="174">
        <v>46143</v>
      </c>
      <c r="S3272" t="s">
        <v>6556</v>
      </c>
      <c r="T3272" s="219" t="s">
        <v>64</v>
      </c>
      <c r="U3272" s="217" t="s">
        <v>2109</v>
      </c>
      <c r="V3272" t="e">
        <f>_xlfn.XLOOKUP(UTILIZADAS[[#This Row],[Contacto1]],Tabla2[phone_number_dialed],Tabla2[status_name],,0)</f>
        <v>#N/A</v>
      </c>
    </row>
    <row r="3273" spans="1:22">
      <c r="A3273" t="s">
        <v>4305</v>
      </c>
      <c r="B3273" s="213" t="s">
        <v>6557</v>
      </c>
      <c r="C3273" s="4">
        <v>362038360000</v>
      </c>
      <c r="D3273" s="213" t="s">
        <v>5857</v>
      </c>
      <c r="G3273" s="174">
        <v>46143</v>
      </c>
      <c r="H3273" t="s">
        <v>6558</v>
      </c>
      <c r="I3273" t="s">
        <v>6558</v>
      </c>
      <c r="O3273" s="174">
        <v>46143</v>
      </c>
      <c r="S3273" t="s">
        <v>6559</v>
      </c>
      <c r="T3273" s="219" t="s">
        <v>64</v>
      </c>
      <c r="U3273" s="217" t="s">
        <v>2109</v>
      </c>
      <c r="V3273" t="e">
        <f>_xlfn.XLOOKUP(UTILIZADAS[[#This Row],[Contacto1]],Tabla2[phone_number_dialed],Tabla2[status_name],,0)</f>
        <v>#N/A</v>
      </c>
    </row>
    <row r="3274" spans="1:22">
      <c r="A3274" t="s">
        <v>4305</v>
      </c>
      <c r="B3274" s="213" t="s">
        <v>2297</v>
      </c>
      <c r="C3274" s="4">
        <v>369040250000</v>
      </c>
      <c r="D3274" s="213" t="s">
        <v>5857</v>
      </c>
      <c r="G3274" s="174">
        <v>46143</v>
      </c>
      <c r="H3274" t="s">
        <v>6313</v>
      </c>
      <c r="I3274" t="s">
        <v>6313</v>
      </c>
      <c r="O3274" s="174">
        <v>46143</v>
      </c>
      <c r="S3274" t="s">
        <v>4275</v>
      </c>
      <c r="T3274" s="219" t="s">
        <v>64</v>
      </c>
      <c r="U3274" s="217" t="s">
        <v>65</v>
      </c>
      <c r="V3274" t="e">
        <f>_xlfn.XLOOKUP(UTILIZADAS[[#This Row],[Contacto1]],Tabla2[phone_number_dialed],Tabla2[status_name],,0)</f>
        <v>#N/A</v>
      </c>
    </row>
    <row r="3275" spans="1:22">
      <c r="A3275" t="s">
        <v>4305</v>
      </c>
      <c r="B3275" s="213" t="s">
        <v>6560</v>
      </c>
      <c r="C3275" s="4">
        <v>365040500000</v>
      </c>
      <c r="D3275" s="213" t="s">
        <v>5857</v>
      </c>
      <c r="G3275" s="174">
        <v>46143</v>
      </c>
      <c r="H3275" t="s">
        <v>6561</v>
      </c>
      <c r="I3275" t="s">
        <v>6561</v>
      </c>
      <c r="O3275" s="174">
        <v>46143</v>
      </c>
      <c r="S3275" t="s">
        <v>6562</v>
      </c>
      <c r="T3275" s="219" t="s">
        <v>64</v>
      </c>
      <c r="U3275" s="217" t="s">
        <v>2109</v>
      </c>
      <c r="V3275" t="e">
        <f>_xlfn.XLOOKUP(UTILIZADAS[[#This Row],[Contacto1]],Tabla2[phone_number_dialed],Tabla2[status_name],,0)</f>
        <v>#N/A</v>
      </c>
    </row>
    <row r="3276" spans="1:22">
      <c r="A3276" t="s">
        <v>4305</v>
      </c>
      <c r="B3276" s="213" t="s">
        <v>4242</v>
      </c>
      <c r="C3276" s="4">
        <v>368042250000</v>
      </c>
      <c r="D3276" s="213" t="s">
        <v>5857</v>
      </c>
      <c r="G3276" s="174">
        <v>46143</v>
      </c>
      <c r="H3276" t="s">
        <v>4027</v>
      </c>
      <c r="I3276" t="s">
        <v>4027</v>
      </c>
      <c r="O3276" s="174">
        <v>46143</v>
      </c>
      <c r="S3276" t="s">
        <v>3880</v>
      </c>
      <c r="T3276" s="219" t="s">
        <v>64</v>
      </c>
      <c r="U3276" s="217" t="s">
        <v>65</v>
      </c>
      <c r="V3276" t="e">
        <f>_xlfn.XLOOKUP(UTILIZADAS[[#This Row],[Contacto1]],Tabla2[phone_number_dialed],Tabla2[status_name],,0)</f>
        <v>#N/A</v>
      </c>
    </row>
    <row r="3277" spans="1:22">
      <c r="A3277" t="s">
        <v>4305</v>
      </c>
      <c r="B3277" s="213" t="s">
        <v>6563</v>
      </c>
      <c r="C3277" s="4">
        <v>369039980000</v>
      </c>
      <c r="D3277" s="213" t="s">
        <v>5857</v>
      </c>
      <c r="G3277" s="174">
        <v>46143</v>
      </c>
      <c r="H3277" t="s">
        <v>6564</v>
      </c>
      <c r="I3277" t="s">
        <v>6564</v>
      </c>
      <c r="O3277" s="174">
        <v>46143</v>
      </c>
      <c r="S3277" t="s">
        <v>6565</v>
      </c>
      <c r="T3277" s="217" t="s">
        <v>64</v>
      </c>
      <c r="U3277" s="217" t="s">
        <v>257</v>
      </c>
      <c r="V3277" t="e">
        <f>_xlfn.XLOOKUP(UTILIZADAS[[#This Row],[Contacto1]],Tabla2[phone_number_dialed],Tabla2[status_name],,0)</f>
        <v>#N/A</v>
      </c>
    </row>
    <row r="3278" spans="1:22">
      <c r="A3278" t="s">
        <v>4305</v>
      </c>
      <c r="B3278" s="213" t="s">
        <v>6566</v>
      </c>
      <c r="C3278" s="4">
        <v>365040620000</v>
      </c>
      <c r="D3278" s="213" t="s">
        <v>5857</v>
      </c>
      <c r="G3278" s="174">
        <v>46143</v>
      </c>
      <c r="H3278" t="s">
        <v>6567</v>
      </c>
      <c r="I3278" t="s">
        <v>6567</v>
      </c>
      <c r="O3278" s="174">
        <v>46143</v>
      </c>
      <c r="S3278" t="s">
        <v>6568</v>
      </c>
      <c r="T3278" s="219" t="s">
        <v>64</v>
      </c>
      <c r="U3278" s="217" t="s">
        <v>2109</v>
      </c>
      <c r="V3278" t="e">
        <f>_xlfn.XLOOKUP(UTILIZADAS[[#This Row],[Contacto1]],Tabla2[phone_number_dialed],Tabla2[status_name],,0)</f>
        <v>#N/A</v>
      </c>
    </row>
    <row r="3279" spans="1:22">
      <c r="A3279" t="s">
        <v>4305</v>
      </c>
      <c r="B3279" s="213" t="s">
        <v>2299</v>
      </c>
      <c r="C3279" s="4">
        <v>369040330000</v>
      </c>
      <c r="D3279" s="213" t="s">
        <v>5857</v>
      </c>
      <c r="G3279" s="174">
        <v>46143</v>
      </c>
      <c r="H3279" t="s">
        <v>4029</v>
      </c>
      <c r="I3279" t="s">
        <v>4029</v>
      </c>
      <c r="O3279" s="174">
        <v>46143</v>
      </c>
      <c r="S3279" t="s">
        <v>3882</v>
      </c>
      <c r="T3279" s="219" t="s">
        <v>64</v>
      </c>
      <c r="U3279" s="217" t="s">
        <v>65</v>
      </c>
      <c r="V3279" t="e">
        <f>_xlfn.XLOOKUP(UTILIZADAS[[#This Row],[Contacto1]],Tabla2[phone_number_dialed],Tabla2[status_name],,0)</f>
        <v>#N/A</v>
      </c>
    </row>
    <row r="3280" spans="1:22">
      <c r="A3280" t="s">
        <v>4305</v>
      </c>
      <c r="B3280" s="213" t="s">
        <v>6569</v>
      </c>
      <c r="C3280" s="4">
        <v>361037980000</v>
      </c>
      <c r="D3280" s="213" t="s">
        <v>5857</v>
      </c>
      <c r="G3280" s="174">
        <v>46143</v>
      </c>
      <c r="H3280" t="s">
        <v>6570</v>
      </c>
      <c r="I3280" t="s">
        <v>6570</v>
      </c>
      <c r="O3280" s="174">
        <v>46143</v>
      </c>
      <c r="S3280" t="s">
        <v>6571</v>
      </c>
      <c r="T3280" s="219" t="s">
        <v>84</v>
      </c>
      <c r="U3280" s="217" t="s">
        <v>2109</v>
      </c>
      <c r="V3280" t="e">
        <f>_xlfn.XLOOKUP(UTILIZADAS[[#This Row],[Contacto1]],Tabla2[phone_number_dialed],Tabla2[status_name],,0)</f>
        <v>#N/A</v>
      </c>
    </row>
    <row r="3281" spans="1:22">
      <c r="A3281" t="s">
        <v>4305</v>
      </c>
      <c r="B3281" s="213" t="s">
        <v>6572</v>
      </c>
      <c r="C3281" s="4">
        <v>368038310000</v>
      </c>
      <c r="D3281" s="213" t="s">
        <v>5857</v>
      </c>
      <c r="G3281" s="174">
        <v>46143</v>
      </c>
      <c r="H3281" t="s">
        <v>6573</v>
      </c>
      <c r="I3281" t="s">
        <v>6573</v>
      </c>
      <c r="O3281" s="174">
        <v>46143</v>
      </c>
      <c r="S3281" t="s">
        <v>6574</v>
      </c>
      <c r="T3281" s="219" t="s">
        <v>84</v>
      </c>
      <c r="U3281" s="217" t="s">
        <v>2109</v>
      </c>
      <c r="V3281" t="e">
        <f>_xlfn.XLOOKUP(UTILIZADAS[[#This Row],[Contacto1]],Tabla2[phone_number_dialed],Tabla2[status_name],,0)</f>
        <v>#N/A</v>
      </c>
    </row>
    <row r="3282" spans="1:22">
      <c r="A3282" t="s">
        <v>4305</v>
      </c>
      <c r="B3282" s="213" t="s">
        <v>6575</v>
      </c>
      <c r="C3282" s="4">
        <v>365017280000</v>
      </c>
      <c r="D3282" s="213" t="s">
        <v>5857</v>
      </c>
      <c r="G3282" s="174">
        <v>46143</v>
      </c>
      <c r="H3282" t="s">
        <v>6576</v>
      </c>
      <c r="I3282" t="s">
        <v>6576</v>
      </c>
      <c r="O3282" s="174">
        <v>46143</v>
      </c>
      <c r="S3282" t="s">
        <v>6577</v>
      </c>
      <c r="T3282" s="219" t="s">
        <v>84</v>
      </c>
      <c r="U3282" s="217" t="s">
        <v>257</v>
      </c>
      <c r="V3282" t="e">
        <f>_xlfn.XLOOKUP(UTILIZADAS[[#This Row],[Contacto1]],Tabla2[phone_number_dialed],Tabla2[status_name],,0)</f>
        <v>#N/A</v>
      </c>
    </row>
    <row r="3283" spans="1:22">
      <c r="A3283" t="s">
        <v>4305</v>
      </c>
      <c r="B3283" s="213" t="s">
        <v>4243</v>
      </c>
      <c r="C3283" s="4">
        <v>369039810000</v>
      </c>
      <c r="D3283" s="213" t="s">
        <v>5857</v>
      </c>
      <c r="G3283" s="174">
        <v>46143</v>
      </c>
      <c r="H3283" t="s">
        <v>4030</v>
      </c>
      <c r="I3283" t="s">
        <v>4030</v>
      </c>
      <c r="O3283" s="174">
        <v>46143</v>
      </c>
      <c r="S3283" t="s">
        <v>3883</v>
      </c>
      <c r="T3283" s="219" t="s">
        <v>64</v>
      </c>
      <c r="U3283" s="217" t="s">
        <v>257</v>
      </c>
      <c r="V3283" t="e">
        <f>_xlfn.XLOOKUP(UTILIZADAS[[#This Row],[Contacto1]],Tabla2[phone_number_dialed],Tabla2[status_name],,0)</f>
        <v>#N/A</v>
      </c>
    </row>
    <row r="3284" spans="1:22">
      <c r="A3284" t="s">
        <v>4305</v>
      </c>
      <c r="B3284" s="213" t="s">
        <v>2300</v>
      </c>
      <c r="C3284" s="4">
        <v>367037660000</v>
      </c>
      <c r="D3284" s="213" t="s">
        <v>5857</v>
      </c>
      <c r="G3284" s="174">
        <v>46143</v>
      </c>
      <c r="H3284" t="s">
        <v>6578</v>
      </c>
      <c r="I3284" t="s">
        <v>6578</v>
      </c>
      <c r="O3284" s="174">
        <v>46143</v>
      </c>
      <c r="S3284" t="s">
        <v>3885</v>
      </c>
      <c r="T3284" s="219" t="s">
        <v>64</v>
      </c>
      <c r="U3284" s="217" t="s">
        <v>65</v>
      </c>
      <c r="V3284" t="e">
        <f>_xlfn.XLOOKUP(UTILIZADAS[[#This Row],[Contacto1]],Tabla2[phone_number_dialed],Tabla2[status_name],,0)</f>
        <v>#N/A</v>
      </c>
    </row>
    <row r="3285" spans="1:22">
      <c r="A3285" t="s">
        <v>4305</v>
      </c>
      <c r="B3285" s="213" t="s">
        <v>6579</v>
      </c>
      <c r="C3285" s="4">
        <v>363040550000</v>
      </c>
      <c r="D3285" s="213" t="s">
        <v>5857</v>
      </c>
      <c r="G3285" s="174">
        <v>46143</v>
      </c>
      <c r="H3285" t="s">
        <v>6580</v>
      </c>
      <c r="I3285" t="s">
        <v>6580</v>
      </c>
      <c r="O3285" s="174">
        <v>46143</v>
      </c>
      <c r="S3285" t="s">
        <v>6581</v>
      </c>
      <c r="T3285" s="217" t="s">
        <v>64</v>
      </c>
      <c r="U3285" s="217" t="s">
        <v>257</v>
      </c>
      <c r="V3285" t="e">
        <f>_xlfn.XLOOKUP(UTILIZADAS[[#This Row],[Contacto1]],Tabla2[phone_number_dialed],Tabla2[status_name],,0)</f>
        <v>#N/A</v>
      </c>
    </row>
    <row r="3286" spans="1:22">
      <c r="A3286" t="s">
        <v>4305</v>
      </c>
      <c r="B3286" s="213" t="s">
        <v>6582</v>
      </c>
      <c r="C3286" s="4">
        <v>369041810000</v>
      </c>
      <c r="D3286" s="213" t="s">
        <v>5857</v>
      </c>
      <c r="G3286" s="174">
        <v>46143</v>
      </c>
      <c r="H3286" t="s">
        <v>6583</v>
      </c>
      <c r="I3286" t="s">
        <v>6583</v>
      </c>
      <c r="O3286" s="174">
        <v>46143</v>
      </c>
      <c r="S3286" t="s">
        <v>6584</v>
      </c>
      <c r="T3286" s="219" t="s">
        <v>64</v>
      </c>
      <c r="U3286" s="217" t="s">
        <v>2109</v>
      </c>
      <c r="V3286" t="e">
        <f>_xlfn.XLOOKUP(UTILIZADAS[[#This Row],[Contacto1]],Tabla2[phone_number_dialed],Tabla2[status_name],,0)</f>
        <v>#N/A</v>
      </c>
    </row>
    <row r="3287" spans="1:22">
      <c r="A3287" t="s">
        <v>4305</v>
      </c>
      <c r="B3287" s="213" t="s">
        <v>6585</v>
      </c>
      <c r="C3287" s="4">
        <v>369040410000</v>
      </c>
      <c r="D3287" s="213" t="s">
        <v>5857</v>
      </c>
      <c r="G3287" s="174">
        <v>46143</v>
      </c>
      <c r="H3287" t="s">
        <v>6586</v>
      </c>
      <c r="I3287" t="s">
        <v>6586</v>
      </c>
      <c r="O3287" s="174">
        <v>46143</v>
      </c>
      <c r="S3287" t="s">
        <v>6587</v>
      </c>
      <c r="T3287" s="219" t="s">
        <v>64</v>
      </c>
      <c r="U3287" s="217" t="s">
        <v>2109</v>
      </c>
      <c r="V3287" t="e">
        <f>_xlfn.XLOOKUP(UTILIZADAS[[#This Row],[Contacto1]],Tabla2[phone_number_dialed],Tabla2[status_name],,0)</f>
        <v>#N/A</v>
      </c>
    </row>
    <row r="3288" spans="1:22">
      <c r="A3288" t="s">
        <v>4305</v>
      </c>
      <c r="B3288" s="213" t="s">
        <v>5685</v>
      </c>
      <c r="C3288" s="4">
        <v>367036960000</v>
      </c>
      <c r="D3288" s="213" t="s">
        <v>5857</v>
      </c>
      <c r="G3288" s="174">
        <v>46143</v>
      </c>
      <c r="H3288" t="s">
        <v>5686</v>
      </c>
      <c r="I3288" t="s">
        <v>5686</v>
      </c>
      <c r="O3288" s="174">
        <v>46143</v>
      </c>
      <c r="S3288" t="s">
        <v>5687</v>
      </c>
      <c r="T3288" s="219" t="s">
        <v>2334</v>
      </c>
      <c r="U3288" s="217" t="s">
        <v>2109</v>
      </c>
      <c r="V3288" t="e">
        <f>_xlfn.XLOOKUP(UTILIZADAS[[#This Row],[Contacto1]],Tabla2[phone_number_dialed],Tabla2[status_name],,0)</f>
        <v>#N/A</v>
      </c>
    </row>
    <row r="3289" spans="1:22">
      <c r="A3289" t="s">
        <v>4305</v>
      </c>
      <c r="B3289" s="213" t="s">
        <v>5674</v>
      </c>
      <c r="C3289" s="4">
        <v>361040250000</v>
      </c>
      <c r="D3289" s="213" t="s">
        <v>5857</v>
      </c>
      <c r="G3289" s="174">
        <v>46143</v>
      </c>
      <c r="H3289" t="s">
        <v>5675</v>
      </c>
      <c r="I3289" t="s">
        <v>5675</v>
      </c>
      <c r="O3289" s="174">
        <v>46143</v>
      </c>
      <c r="S3289" t="s">
        <v>5676</v>
      </c>
      <c r="T3289" s="219" t="s">
        <v>2334</v>
      </c>
      <c r="U3289" s="217" t="s">
        <v>2109</v>
      </c>
      <c r="V3289" t="e">
        <f>_xlfn.XLOOKUP(UTILIZADAS[[#This Row],[Contacto1]],Tabla2[phone_number_dialed],Tabla2[status_name],,0)</f>
        <v>#N/A</v>
      </c>
    </row>
    <row r="3290" spans="1:22">
      <c r="A3290" t="s">
        <v>4305</v>
      </c>
      <c r="B3290" s="213" t="s">
        <v>5505</v>
      </c>
      <c r="C3290" s="4">
        <v>369041320000</v>
      </c>
      <c r="D3290" s="213" t="s">
        <v>5857</v>
      </c>
      <c r="G3290" s="174">
        <v>46143</v>
      </c>
      <c r="H3290" t="s">
        <v>5669</v>
      </c>
      <c r="I3290" t="s">
        <v>5669</v>
      </c>
      <c r="O3290" s="174">
        <v>46143</v>
      </c>
      <c r="S3290" t="s">
        <v>5670</v>
      </c>
      <c r="T3290" s="219" t="s">
        <v>2335</v>
      </c>
      <c r="U3290" s="217" t="s">
        <v>2109</v>
      </c>
      <c r="V3290" t="e">
        <f>_xlfn.XLOOKUP(UTILIZADAS[[#This Row],[Contacto1]],Tabla2[phone_number_dialed],Tabla2[status_name],,0)</f>
        <v>#N/A</v>
      </c>
    </row>
    <row r="3291" spans="1:22">
      <c r="A3291" t="s">
        <v>4305</v>
      </c>
      <c r="B3291" s="213" t="s">
        <v>5502</v>
      </c>
      <c r="C3291" s="4">
        <v>367040640000</v>
      </c>
      <c r="D3291" s="213" t="s">
        <v>5857</v>
      </c>
      <c r="G3291" s="174">
        <v>46143</v>
      </c>
      <c r="H3291" t="s">
        <v>5652</v>
      </c>
      <c r="I3291" t="s">
        <v>5652</v>
      </c>
      <c r="O3291" s="174">
        <v>46143</v>
      </c>
      <c r="S3291" t="s">
        <v>5653</v>
      </c>
      <c r="T3291" s="219" t="s">
        <v>2335</v>
      </c>
      <c r="U3291" s="217" t="s">
        <v>2109</v>
      </c>
      <c r="V3291" t="e">
        <f>_xlfn.XLOOKUP(UTILIZADAS[[#This Row],[Contacto1]],Tabla2[phone_number_dialed],Tabla2[status_name],,0)</f>
        <v>#N/A</v>
      </c>
    </row>
    <row r="3292" spans="1:22">
      <c r="A3292" t="s">
        <v>4305</v>
      </c>
      <c r="B3292" s="213" t="s">
        <v>6588</v>
      </c>
      <c r="C3292" s="4">
        <v>363040970000</v>
      </c>
      <c r="D3292" s="213" t="s">
        <v>5857</v>
      </c>
      <c r="G3292" s="174">
        <v>46143</v>
      </c>
      <c r="H3292" t="s">
        <v>6589</v>
      </c>
      <c r="I3292" t="s">
        <v>6589</v>
      </c>
      <c r="O3292" s="174">
        <v>46143</v>
      </c>
      <c r="S3292" t="s">
        <v>6590</v>
      </c>
      <c r="T3292" s="219" t="s">
        <v>85</v>
      </c>
      <c r="U3292" s="217" t="s">
        <v>2109</v>
      </c>
      <c r="V3292" t="e">
        <f>_xlfn.XLOOKUP(UTILIZADAS[[#This Row],[Contacto1]],Tabla2[phone_number_dialed],Tabla2[status_name],,0)</f>
        <v>#N/A</v>
      </c>
    </row>
    <row r="3293" spans="1:22">
      <c r="A3293" t="s">
        <v>4305</v>
      </c>
      <c r="B3293" s="213" t="s">
        <v>6591</v>
      </c>
      <c r="C3293" s="4">
        <v>369039090000</v>
      </c>
      <c r="D3293" s="213" t="s">
        <v>5857</v>
      </c>
      <c r="G3293" s="174">
        <v>46143</v>
      </c>
      <c r="H3293" t="s">
        <v>3988</v>
      </c>
      <c r="I3293" t="s">
        <v>3988</v>
      </c>
      <c r="O3293" s="174">
        <v>46143</v>
      </c>
      <c r="S3293" t="s">
        <v>6592</v>
      </c>
      <c r="T3293" s="219" t="s">
        <v>64</v>
      </c>
      <c r="U3293" s="217" t="s">
        <v>257</v>
      </c>
      <c r="V3293" t="e">
        <f>_xlfn.XLOOKUP(UTILIZADAS[[#This Row],[Contacto1]],Tabla2[phone_number_dialed],Tabla2[status_name],,0)</f>
        <v>#N/A</v>
      </c>
    </row>
    <row r="3294" spans="1:22">
      <c r="A3294" t="s">
        <v>4305</v>
      </c>
      <c r="B3294" s="213" t="s">
        <v>1502</v>
      </c>
      <c r="C3294" s="4">
        <v>362040630000</v>
      </c>
      <c r="D3294" s="213" t="s">
        <v>5857</v>
      </c>
      <c r="G3294" s="174">
        <v>46143</v>
      </c>
      <c r="H3294" t="s">
        <v>3988</v>
      </c>
      <c r="I3294" t="s">
        <v>3988</v>
      </c>
      <c r="O3294" s="174">
        <v>46143</v>
      </c>
      <c r="S3294" t="s">
        <v>1503</v>
      </c>
      <c r="T3294" s="219" t="s">
        <v>64</v>
      </c>
      <c r="U3294" s="217" t="s">
        <v>65</v>
      </c>
      <c r="V3294" t="e">
        <f>_xlfn.XLOOKUP(UTILIZADAS[[#This Row],[Contacto1]],Tabla2[phone_number_dialed],Tabla2[status_name],,0)</f>
        <v>#N/A</v>
      </c>
    </row>
    <row r="3295" spans="1:22">
      <c r="A3295" t="s">
        <v>4305</v>
      </c>
      <c r="B3295" s="213" t="s">
        <v>6593</v>
      </c>
      <c r="C3295" s="4">
        <v>362040200000</v>
      </c>
      <c r="D3295" s="213" t="s">
        <v>5857</v>
      </c>
      <c r="G3295" s="174">
        <v>46143</v>
      </c>
      <c r="H3295" t="s">
        <v>6594</v>
      </c>
      <c r="I3295" t="s">
        <v>6594</v>
      </c>
      <c r="O3295" s="174">
        <v>46143</v>
      </c>
      <c r="S3295" t="s">
        <v>6595</v>
      </c>
      <c r="T3295" s="217" t="s">
        <v>64</v>
      </c>
      <c r="U3295" s="217" t="s">
        <v>257</v>
      </c>
      <c r="V3295" t="e">
        <f>_xlfn.XLOOKUP(UTILIZADAS[[#This Row],[Contacto1]],Tabla2[phone_number_dialed],Tabla2[status_name],,0)</f>
        <v>#N/A</v>
      </c>
    </row>
    <row r="3296" spans="1:22">
      <c r="A3296" t="s">
        <v>4305</v>
      </c>
      <c r="B3296" s="213" t="s">
        <v>6596</v>
      </c>
      <c r="C3296" s="4">
        <v>361040850000</v>
      </c>
      <c r="D3296" s="213" t="s">
        <v>5857</v>
      </c>
      <c r="G3296" s="174">
        <v>46143</v>
      </c>
      <c r="H3296">
        <v>65029164</v>
      </c>
      <c r="I3296">
        <v>65029164</v>
      </c>
      <c r="O3296" s="174">
        <v>46143</v>
      </c>
      <c r="S3296" t="s">
        <v>6597</v>
      </c>
      <c r="T3296" s="219" t="s">
        <v>64</v>
      </c>
      <c r="U3296" s="217" t="s">
        <v>2109</v>
      </c>
      <c r="V3296" t="e">
        <f>_xlfn.XLOOKUP(UTILIZADAS[[#This Row],[Contacto1]],Tabla2[phone_number_dialed],Tabla2[status_name],,0)</f>
        <v>#N/A</v>
      </c>
    </row>
    <row r="3297" spans="1:22">
      <c r="A3297" t="s">
        <v>4305</v>
      </c>
      <c r="B3297" s="213" t="s">
        <v>6598</v>
      </c>
      <c r="C3297" s="4">
        <v>361038980000</v>
      </c>
      <c r="D3297" s="213" t="s">
        <v>5857</v>
      </c>
      <c r="G3297" s="174">
        <v>46143</v>
      </c>
      <c r="H3297" t="s">
        <v>6599</v>
      </c>
      <c r="I3297" t="s">
        <v>6599</v>
      </c>
      <c r="O3297" s="174">
        <v>46143</v>
      </c>
      <c r="S3297" t="s">
        <v>6600</v>
      </c>
      <c r="T3297" s="219" t="s">
        <v>64</v>
      </c>
      <c r="U3297" s="217" t="s">
        <v>2109</v>
      </c>
      <c r="V3297" t="e">
        <f>_xlfn.XLOOKUP(UTILIZADAS[[#This Row],[Contacto1]],Tabla2[phone_number_dialed],Tabla2[status_name],,0)</f>
        <v>#N/A</v>
      </c>
    </row>
    <row r="3298" spans="1:22">
      <c r="A3298" t="s">
        <v>4305</v>
      </c>
      <c r="B3298" s="213" t="s">
        <v>6601</v>
      </c>
      <c r="C3298" s="4">
        <v>369038700000</v>
      </c>
      <c r="D3298" s="213" t="s">
        <v>5857</v>
      </c>
      <c r="G3298" s="174">
        <v>46143</v>
      </c>
      <c r="H3298" t="s">
        <v>6602</v>
      </c>
      <c r="I3298" t="s">
        <v>6602</v>
      </c>
      <c r="O3298" s="174">
        <v>46143</v>
      </c>
      <c r="S3298" t="s">
        <v>6603</v>
      </c>
      <c r="T3298" s="219" t="s">
        <v>64</v>
      </c>
      <c r="U3298" s="217" t="s">
        <v>2109</v>
      </c>
      <c r="V3298" t="e">
        <f>_xlfn.XLOOKUP(UTILIZADAS[[#This Row],[Contacto1]],Tabla2[phone_number_dialed],Tabla2[status_name],,0)</f>
        <v>#N/A</v>
      </c>
    </row>
    <row r="3299" spans="1:22">
      <c r="A3299" t="s">
        <v>4305</v>
      </c>
      <c r="B3299" s="213" t="s">
        <v>6604</v>
      </c>
      <c r="C3299" s="4">
        <v>363038840000</v>
      </c>
      <c r="D3299" s="213" t="s">
        <v>5857</v>
      </c>
      <c r="G3299" s="174">
        <v>46143</v>
      </c>
      <c r="H3299" t="s">
        <v>6605</v>
      </c>
      <c r="I3299" t="s">
        <v>6605</v>
      </c>
      <c r="O3299" s="174">
        <v>46143</v>
      </c>
      <c r="S3299" t="s">
        <v>6606</v>
      </c>
      <c r="T3299" s="219" t="s">
        <v>64</v>
      </c>
      <c r="U3299" s="217" t="s">
        <v>2109</v>
      </c>
      <c r="V3299" t="e">
        <f>_xlfn.XLOOKUP(UTILIZADAS[[#This Row],[Contacto1]],Tabla2[phone_number_dialed],Tabla2[status_name],,0)</f>
        <v>#N/A</v>
      </c>
    </row>
    <row r="3300" spans="1:22">
      <c r="A3300" t="s">
        <v>4305</v>
      </c>
      <c r="B3300" s="213" t="s">
        <v>2303</v>
      </c>
      <c r="C3300" s="4">
        <v>361043240000</v>
      </c>
      <c r="D3300" s="213" t="s">
        <v>5857</v>
      </c>
      <c r="G3300" s="174">
        <v>46143</v>
      </c>
      <c r="H3300" t="s">
        <v>4036</v>
      </c>
      <c r="I3300" t="s">
        <v>4036</v>
      </c>
      <c r="O3300" s="174">
        <v>46143</v>
      </c>
      <c r="S3300" t="s">
        <v>3889</v>
      </c>
      <c r="T3300" s="217" t="s">
        <v>64</v>
      </c>
      <c r="U3300" s="217" t="s">
        <v>65</v>
      </c>
      <c r="V3300" t="e">
        <f>_xlfn.XLOOKUP(UTILIZADAS[[#This Row],[Contacto1]],Tabla2[phone_number_dialed],Tabla2[status_name],,0)</f>
        <v>#N/A</v>
      </c>
    </row>
    <row r="3301" spans="1:22">
      <c r="A3301" t="s">
        <v>4305</v>
      </c>
      <c r="B3301" s="213" t="s">
        <v>2304</v>
      </c>
      <c r="C3301" s="4">
        <v>367043220000</v>
      </c>
      <c r="D3301" s="213" t="s">
        <v>5857</v>
      </c>
      <c r="G3301" s="174">
        <v>46143</v>
      </c>
      <c r="H3301" t="s">
        <v>4037</v>
      </c>
      <c r="I3301" t="s">
        <v>4037</v>
      </c>
      <c r="O3301" s="174">
        <v>46143</v>
      </c>
      <c r="S3301" t="s">
        <v>3890</v>
      </c>
      <c r="T3301" s="219" t="s">
        <v>64</v>
      </c>
      <c r="U3301" s="217" t="s">
        <v>65</v>
      </c>
      <c r="V3301" t="e">
        <f>_xlfn.XLOOKUP(UTILIZADAS[[#This Row],[Contacto1]],Tabla2[phone_number_dialed],Tabla2[status_name],,0)</f>
        <v>#N/A</v>
      </c>
    </row>
    <row r="3302" spans="1:22">
      <c r="A3302" t="s">
        <v>4305</v>
      </c>
      <c r="B3302" s="213" t="s">
        <v>6607</v>
      </c>
      <c r="C3302" s="4">
        <v>363043200000</v>
      </c>
      <c r="D3302" s="213" t="s">
        <v>5857</v>
      </c>
      <c r="G3302" s="174">
        <v>46143</v>
      </c>
      <c r="H3302" t="s">
        <v>6608</v>
      </c>
      <c r="I3302" t="s">
        <v>6608</v>
      </c>
      <c r="O3302" s="174">
        <v>46143</v>
      </c>
      <c r="S3302" t="s">
        <v>6609</v>
      </c>
      <c r="T3302" s="219" t="s">
        <v>64</v>
      </c>
      <c r="U3302" s="217" t="s">
        <v>257</v>
      </c>
      <c r="V3302" t="e">
        <f>_xlfn.XLOOKUP(UTILIZADAS[[#This Row],[Contacto1]],Tabla2[phone_number_dialed],Tabla2[status_name],,0)</f>
        <v>#N/A</v>
      </c>
    </row>
    <row r="3303" spans="1:22">
      <c r="A3303" t="s">
        <v>4305</v>
      </c>
      <c r="B3303" s="213" t="s">
        <v>4246</v>
      </c>
      <c r="C3303" s="4">
        <v>369042400000</v>
      </c>
      <c r="D3303" s="213" t="s">
        <v>5857</v>
      </c>
      <c r="G3303" s="174">
        <v>46143</v>
      </c>
      <c r="H3303" t="s">
        <v>4038</v>
      </c>
      <c r="I3303" t="s">
        <v>4038</v>
      </c>
      <c r="O3303" s="174">
        <v>46143</v>
      </c>
      <c r="S3303" t="s">
        <v>3891</v>
      </c>
      <c r="T3303" s="217" t="s">
        <v>64</v>
      </c>
      <c r="U3303" s="217" t="s">
        <v>65</v>
      </c>
      <c r="V3303" t="e">
        <f>_xlfn.XLOOKUP(UTILIZADAS[[#This Row],[Contacto1]],Tabla2[phone_number_dialed],Tabla2[status_name],,0)</f>
        <v>#N/A</v>
      </c>
    </row>
    <row r="3304" spans="1:22">
      <c r="A3304" t="s">
        <v>4305</v>
      </c>
      <c r="B3304" s="213" t="s">
        <v>4247</v>
      </c>
      <c r="C3304" s="4">
        <v>362040240000</v>
      </c>
      <c r="D3304" s="213" t="s">
        <v>5857</v>
      </c>
      <c r="G3304" s="174">
        <v>46143</v>
      </c>
      <c r="H3304" t="s">
        <v>4039</v>
      </c>
      <c r="I3304" t="s">
        <v>4039</v>
      </c>
      <c r="O3304" s="174">
        <v>46143</v>
      </c>
      <c r="S3304" t="s">
        <v>3892</v>
      </c>
      <c r="T3304" s="219" t="s">
        <v>64</v>
      </c>
      <c r="U3304" s="217" t="s">
        <v>257</v>
      </c>
      <c r="V3304" t="e">
        <f>_xlfn.XLOOKUP(UTILIZADAS[[#This Row],[Contacto1]],Tabla2[phone_number_dialed],Tabla2[status_name],,0)</f>
        <v>#N/A</v>
      </c>
    </row>
    <row r="3305" spans="1:22">
      <c r="A3305" t="s">
        <v>4305</v>
      </c>
      <c r="B3305" s="213" t="s">
        <v>6610</v>
      </c>
      <c r="C3305" s="4">
        <v>367037640000</v>
      </c>
      <c r="D3305" s="213" t="s">
        <v>5857</v>
      </c>
      <c r="G3305" s="174">
        <v>46143</v>
      </c>
      <c r="H3305" t="s">
        <v>6611</v>
      </c>
      <c r="I3305" t="s">
        <v>6611</v>
      </c>
      <c r="O3305" s="174">
        <v>46143</v>
      </c>
      <c r="S3305" t="s">
        <v>6612</v>
      </c>
      <c r="T3305" s="219" t="s">
        <v>64</v>
      </c>
      <c r="U3305" s="217" t="s">
        <v>2109</v>
      </c>
      <c r="V3305" t="e">
        <f>_xlfn.XLOOKUP(UTILIZADAS[[#This Row],[Contacto1]],Tabla2[phone_number_dialed],Tabla2[status_name],,0)</f>
        <v>#N/A</v>
      </c>
    </row>
    <row r="3306" spans="1:22">
      <c r="A3306" t="s">
        <v>4305</v>
      </c>
      <c r="B3306" s="213" t="s">
        <v>6613</v>
      </c>
      <c r="C3306" s="4">
        <v>368040490000</v>
      </c>
      <c r="D3306" s="213" t="s">
        <v>5857</v>
      </c>
      <c r="G3306" s="174">
        <v>46143</v>
      </c>
      <c r="H3306">
        <v>69199272</v>
      </c>
      <c r="I3306">
        <v>69199272</v>
      </c>
      <c r="O3306" s="174">
        <v>46143</v>
      </c>
      <c r="S3306" t="s">
        <v>6614</v>
      </c>
      <c r="T3306" s="219" t="s">
        <v>64</v>
      </c>
      <c r="U3306" s="217" t="s">
        <v>257</v>
      </c>
      <c r="V3306" t="e">
        <f>_xlfn.XLOOKUP(UTILIZADAS[[#This Row],[Contacto1]],Tabla2[phone_number_dialed],Tabla2[status_name],,0)</f>
        <v>#N/A</v>
      </c>
    </row>
    <row r="3307" spans="1:22">
      <c r="A3307" t="s">
        <v>4305</v>
      </c>
      <c r="B3307" s="213" t="s">
        <v>2305</v>
      </c>
      <c r="C3307" s="4">
        <v>369041900000</v>
      </c>
      <c r="D3307" s="213" t="s">
        <v>5857</v>
      </c>
      <c r="G3307" s="174">
        <v>46143</v>
      </c>
      <c r="H3307">
        <v>67323047</v>
      </c>
      <c r="I3307">
        <v>67323047</v>
      </c>
      <c r="O3307" s="174">
        <v>46143</v>
      </c>
      <c r="S3307" t="s">
        <v>3893</v>
      </c>
      <c r="T3307" s="219" t="s">
        <v>64</v>
      </c>
      <c r="U3307" s="217" t="s">
        <v>65</v>
      </c>
      <c r="V3307" t="e">
        <f>_xlfn.XLOOKUP(UTILIZADAS[[#This Row],[Contacto1]],Tabla2[phone_number_dialed],Tabla2[status_name],,0)</f>
        <v>#N/A</v>
      </c>
    </row>
    <row r="3308" spans="1:22">
      <c r="A3308" t="s">
        <v>4305</v>
      </c>
      <c r="B3308" s="213" t="s">
        <v>6615</v>
      </c>
      <c r="C3308" s="4">
        <v>331064570000</v>
      </c>
      <c r="D3308" s="213" t="s">
        <v>5857</v>
      </c>
      <c r="G3308" s="174">
        <v>46143</v>
      </c>
      <c r="H3308" t="s">
        <v>6616</v>
      </c>
      <c r="I3308" t="s">
        <v>6616</v>
      </c>
      <c r="O3308" s="174">
        <v>46143</v>
      </c>
      <c r="S3308" t="s">
        <v>6617</v>
      </c>
      <c r="T3308" s="219" t="s">
        <v>64</v>
      </c>
      <c r="U3308" s="217" t="s">
        <v>2109</v>
      </c>
      <c r="V3308" t="e">
        <f>_xlfn.XLOOKUP(UTILIZADAS[[#This Row],[Contacto1]],Tabla2[phone_number_dialed],Tabla2[status_name],,0)</f>
        <v>#N/A</v>
      </c>
    </row>
    <row r="3309" spans="1:22">
      <c r="A3309" t="s">
        <v>4305</v>
      </c>
      <c r="B3309" s="213" t="s">
        <v>6618</v>
      </c>
      <c r="C3309" s="4">
        <v>369039400000</v>
      </c>
      <c r="D3309" s="213" t="s">
        <v>5857</v>
      </c>
      <c r="G3309" s="174">
        <v>46143</v>
      </c>
      <c r="H3309" t="s">
        <v>6619</v>
      </c>
      <c r="I3309" t="s">
        <v>6619</v>
      </c>
      <c r="O3309" s="174">
        <v>46143</v>
      </c>
      <c r="S3309" t="s">
        <v>6620</v>
      </c>
      <c r="T3309" s="219" t="s">
        <v>84</v>
      </c>
      <c r="U3309" s="217" t="s">
        <v>257</v>
      </c>
      <c r="V3309" t="e">
        <f>_xlfn.XLOOKUP(UTILIZADAS[[#This Row],[Contacto1]],Tabla2[phone_number_dialed],Tabla2[status_name],,0)</f>
        <v>#N/A</v>
      </c>
    </row>
    <row r="3310" spans="1:22">
      <c r="A3310" t="s">
        <v>4305</v>
      </c>
      <c r="B3310" s="213" t="s">
        <v>4248</v>
      </c>
      <c r="C3310" s="4">
        <v>369041980000</v>
      </c>
      <c r="D3310" s="213" t="s">
        <v>5857</v>
      </c>
      <c r="G3310" s="174">
        <v>46143</v>
      </c>
      <c r="H3310">
        <v>66885841</v>
      </c>
      <c r="I3310">
        <v>66885841</v>
      </c>
      <c r="O3310" s="174">
        <v>46143</v>
      </c>
      <c r="S3310" t="s">
        <v>3894</v>
      </c>
      <c r="T3310" s="217" t="s">
        <v>84</v>
      </c>
      <c r="U3310" s="217" t="s">
        <v>65</v>
      </c>
      <c r="V3310" t="e">
        <f>_xlfn.XLOOKUP(UTILIZADAS[[#This Row],[Contacto1]],Tabla2[phone_number_dialed],Tabla2[status_name],,0)</f>
        <v>#N/A</v>
      </c>
    </row>
    <row r="3311" spans="1:22">
      <c r="A3311" t="s">
        <v>4305</v>
      </c>
      <c r="B3311" s="213" t="s">
        <v>6621</v>
      </c>
      <c r="C3311" s="4">
        <v>362039460000</v>
      </c>
      <c r="D3311" s="213" t="s">
        <v>5857</v>
      </c>
      <c r="G3311" s="174">
        <v>46143</v>
      </c>
      <c r="H3311" t="s">
        <v>6622</v>
      </c>
      <c r="I3311" t="s">
        <v>6622</v>
      </c>
      <c r="O3311" s="174">
        <v>46143</v>
      </c>
      <c r="S3311" t="s">
        <v>6623</v>
      </c>
      <c r="T3311" s="219" t="s">
        <v>84</v>
      </c>
      <c r="U3311" s="217" t="s">
        <v>2109</v>
      </c>
      <c r="V3311" t="e">
        <f>_xlfn.XLOOKUP(UTILIZADAS[[#This Row],[Contacto1]],Tabla2[phone_number_dialed],Tabla2[status_name],,0)</f>
        <v>#N/A</v>
      </c>
    </row>
    <row r="3312" spans="1:22">
      <c r="A3312" t="s">
        <v>4305</v>
      </c>
      <c r="B3312" s="213" t="s">
        <v>6624</v>
      </c>
      <c r="C3312" s="4">
        <v>367041360000</v>
      </c>
      <c r="D3312" s="213" t="s">
        <v>5857</v>
      </c>
      <c r="G3312" s="174">
        <v>46143</v>
      </c>
      <c r="H3312" t="s">
        <v>6625</v>
      </c>
      <c r="I3312" t="s">
        <v>6625</v>
      </c>
      <c r="O3312" s="174">
        <v>46143</v>
      </c>
      <c r="S3312" t="s">
        <v>6626</v>
      </c>
      <c r="T3312" s="219" t="s">
        <v>84</v>
      </c>
      <c r="U3312" s="217" t="s">
        <v>2109</v>
      </c>
      <c r="V3312" t="e">
        <f>_xlfn.XLOOKUP(UTILIZADAS[[#This Row],[Contacto1]],Tabla2[phone_number_dialed],Tabla2[status_name],,0)</f>
        <v>#N/A</v>
      </c>
    </row>
    <row r="3313" spans="1:22">
      <c r="A3313" t="s">
        <v>4305</v>
      </c>
      <c r="B3313" s="213" t="s">
        <v>6627</v>
      </c>
      <c r="C3313" s="4">
        <v>362040620000</v>
      </c>
      <c r="D3313" s="213" t="s">
        <v>5857</v>
      </c>
      <c r="G3313" s="174">
        <v>46143</v>
      </c>
      <c r="H3313" t="s">
        <v>6628</v>
      </c>
      <c r="I3313" t="s">
        <v>6628</v>
      </c>
      <c r="O3313" s="174">
        <v>46143</v>
      </c>
      <c r="S3313" t="s">
        <v>6629</v>
      </c>
      <c r="T3313" s="217" t="s">
        <v>84</v>
      </c>
      <c r="U3313" s="217" t="s">
        <v>257</v>
      </c>
      <c r="V3313" t="e">
        <f>_xlfn.XLOOKUP(UTILIZADAS[[#This Row],[Contacto1]],Tabla2[phone_number_dialed],Tabla2[status_name],,0)</f>
        <v>#N/A</v>
      </c>
    </row>
    <row r="3314" spans="1:22">
      <c r="A3314" t="s">
        <v>4305</v>
      </c>
      <c r="B3314" s="213" t="s">
        <v>6630</v>
      </c>
      <c r="C3314" s="4">
        <v>364041090000</v>
      </c>
      <c r="D3314" s="213" t="s">
        <v>5857</v>
      </c>
      <c r="G3314" s="174">
        <v>46143</v>
      </c>
      <c r="H3314" t="s">
        <v>6631</v>
      </c>
      <c r="I3314" t="s">
        <v>6631</v>
      </c>
      <c r="O3314" s="174">
        <v>46143</v>
      </c>
      <c r="S3314" t="s">
        <v>6632</v>
      </c>
      <c r="T3314" s="219" t="s">
        <v>84</v>
      </c>
      <c r="U3314" s="217" t="s">
        <v>257</v>
      </c>
      <c r="V3314" t="e">
        <f>_xlfn.XLOOKUP(UTILIZADAS[[#This Row],[Contacto1]],Tabla2[phone_number_dialed],Tabla2[status_name],,0)</f>
        <v>#N/A</v>
      </c>
    </row>
    <row r="3315" spans="1:22">
      <c r="A3315" t="s">
        <v>4305</v>
      </c>
      <c r="B3315" s="213" t="s">
        <v>6633</v>
      </c>
      <c r="C3315" s="4">
        <v>364041090000</v>
      </c>
      <c r="D3315" s="213" t="s">
        <v>5857</v>
      </c>
      <c r="G3315" s="174">
        <v>46143</v>
      </c>
      <c r="H3315" t="s">
        <v>6634</v>
      </c>
      <c r="I3315" t="s">
        <v>6634</v>
      </c>
      <c r="O3315" s="174">
        <v>46143</v>
      </c>
      <c r="S3315" t="s">
        <v>6632</v>
      </c>
      <c r="T3315" s="217" t="s">
        <v>84</v>
      </c>
      <c r="U3315" s="217" t="s">
        <v>257</v>
      </c>
      <c r="V3315" t="e">
        <f>_xlfn.XLOOKUP(UTILIZADAS[[#This Row],[Contacto1]],Tabla2[phone_number_dialed],Tabla2[status_name],,0)</f>
        <v>#N/A</v>
      </c>
    </row>
    <row r="3316" spans="1:22">
      <c r="A3316" t="s">
        <v>4305</v>
      </c>
      <c r="B3316" s="213" t="s">
        <v>6635</v>
      </c>
      <c r="C3316" s="4">
        <v>364041530000</v>
      </c>
      <c r="D3316" s="213" t="s">
        <v>5857</v>
      </c>
      <c r="G3316" s="174">
        <v>46143</v>
      </c>
      <c r="H3316" t="s">
        <v>6636</v>
      </c>
      <c r="I3316" t="s">
        <v>6636</v>
      </c>
      <c r="O3316" s="174">
        <v>46143</v>
      </c>
      <c r="S3316" t="s">
        <v>6637</v>
      </c>
      <c r="T3316" s="219" t="s">
        <v>64</v>
      </c>
      <c r="U3316" s="217" t="s">
        <v>2109</v>
      </c>
      <c r="V3316" t="e">
        <f>_xlfn.XLOOKUP(UTILIZADAS[[#This Row],[Contacto1]],Tabla2[phone_number_dialed],Tabla2[status_name],,0)</f>
        <v>#N/A</v>
      </c>
    </row>
    <row r="3317" spans="1:22">
      <c r="A3317" t="s">
        <v>4305</v>
      </c>
      <c r="B3317" s="213" t="s">
        <v>6638</v>
      </c>
      <c r="C3317" s="4">
        <v>368038960000</v>
      </c>
      <c r="D3317" s="213" t="s">
        <v>5857</v>
      </c>
      <c r="G3317" s="174">
        <v>46143</v>
      </c>
      <c r="H3317" t="s">
        <v>6639</v>
      </c>
      <c r="I3317" t="s">
        <v>6639</v>
      </c>
      <c r="O3317" s="174">
        <v>46143</v>
      </c>
      <c r="S3317" t="s">
        <v>6640</v>
      </c>
      <c r="T3317" s="219" t="s">
        <v>64</v>
      </c>
      <c r="U3317" s="217" t="s">
        <v>2109</v>
      </c>
      <c r="V3317" t="e">
        <f>_xlfn.XLOOKUP(UTILIZADAS[[#This Row],[Contacto1]],Tabla2[phone_number_dialed],Tabla2[status_name],,0)</f>
        <v>#N/A</v>
      </c>
    </row>
    <row r="3318" spans="1:22">
      <c r="A3318" t="s">
        <v>4305</v>
      </c>
      <c r="B3318" s="213" t="s">
        <v>6641</v>
      </c>
      <c r="C3318" s="4">
        <v>361040830000</v>
      </c>
      <c r="D3318" s="213" t="s">
        <v>5857</v>
      </c>
      <c r="G3318" s="174">
        <v>46143</v>
      </c>
      <c r="H3318" t="s">
        <v>6642</v>
      </c>
      <c r="I3318" t="s">
        <v>6642</v>
      </c>
      <c r="O3318" s="174">
        <v>46143</v>
      </c>
      <c r="S3318" t="s">
        <v>6643</v>
      </c>
      <c r="T3318" s="217" t="s">
        <v>64</v>
      </c>
      <c r="U3318" s="217" t="s">
        <v>2109</v>
      </c>
      <c r="V3318" t="e">
        <f>_xlfn.XLOOKUP(UTILIZADAS[[#This Row],[Contacto1]],Tabla2[phone_number_dialed],Tabla2[status_name],,0)</f>
        <v>#N/A</v>
      </c>
    </row>
    <row r="3319" spans="1:22">
      <c r="A3319" t="s">
        <v>4305</v>
      </c>
      <c r="B3319" s="213" t="s">
        <v>6644</v>
      </c>
      <c r="C3319" s="4">
        <v>363039720000</v>
      </c>
      <c r="D3319" s="213" t="s">
        <v>5857</v>
      </c>
      <c r="G3319" s="174">
        <v>46143</v>
      </c>
      <c r="H3319" t="s">
        <v>6645</v>
      </c>
      <c r="I3319" t="s">
        <v>6645</v>
      </c>
      <c r="O3319" s="174">
        <v>46143</v>
      </c>
      <c r="S3319" t="s">
        <v>6646</v>
      </c>
      <c r="T3319" s="219" t="s">
        <v>64</v>
      </c>
      <c r="U3319" s="217" t="s">
        <v>2109</v>
      </c>
      <c r="V3319" t="e">
        <f>_xlfn.XLOOKUP(UTILIZADAS[[#This Row],[Contacto1]],Tabla2[phone_number_dialed],Tabla2[status_name],,0)</f>
        <v>#N/A</v>
      </c>
    </row>
    <row r="3320" spans="1:22">
      <c r="A3320" t="s">
        <v>4305</v>
      </c>
      <c r="B3320" s="213" t="s">
        <v>6647</v>
      </c>
      <c r="C3320" s="4">
        <v>368041970000</v>
      </c>
      <c r="D3320" s="213" t="s">
        <v>5857</v>
      </c>
      <c r="G3320" s="174">
        <v>46143</v>
      </c>
      <c r="H3320" t="s">
        <v>6648</v>
      </c>
      <c r="I3320" t="s">
        <v>6648</v>
      </c>
      <c r="O3320" s="174">
        <v>46143</v>
      </c>
      <c r="S3320" t="s">
        <v>6649</v>
      </c>
      <c r="T3320" s="219" t="s">
        <v>85</v>
      </c>
      <c r="U3320" s="217" t="s">
        <v>2109</v>
      </c>
      <c r="V3320" t="e">
        <f>_xlfn.XLOOKUP(UTILIZADAS[[#This Row],[Contacto1]],Tabla2[phone_number_dialed],Tabla2[status_name],,0)</f>
        <v>#N/A</v>
      </c>
    </row>
    <row r="3321" spans="1:22">
      <c r="A3321" t="s">
        <v>4305</v>
      </c>
      <c r="B3321" s="213" t="s">
        <v>6650</v>
      </c>
      <c r="C3321" s="4">
        <v>363042890000</v>
      </c>
      <c r="D3321" s="213" t="s">
        <v>5857</v>
      </c>
      <c r="G3321" s="174">
        <v>46143</v>
      </c>
      <c r="H3321" t="s">
        <v>6651</v>
      </c>
      <c r="I3321" t="s">
        <v>6651</v>
      </c>
      <c r="O3321" s="174">
        <v>46143</v>
      </c>
      <c r="S3321" t="s">
        <v>6652</v>
      </c>
      <c r="T3321" s="219" t="s">
        <v>85</v>
      </c>
      <c r="U3321" s="217" t="s">
        <v>257</v>
      </c>
      <c r="V3321" t="e">
        <f>_xlfn.XLOOKUP(UTILIZADAS[[#This Row],[Contacto1]],Tabla2[phone_number_dialed],Tabla2[status_name],,0)</f>
        <v>#N/A</v>
      </c>
    </row>
    <row r="3322" spans="1:22">
      <c r="A3322" t="s">
        <v>4305</v>
      </c>
      <c r="B3322" s="213" t="s">
        <v>2306</v>
      </c>
      <c r="C3322" s="4">
        <v>364042230000</v>
      </c>
      <c r="D3322" s="213" t="s">
        <v>5857</v>
      </c>
      <c r="G3322" s="174">
        <v>46143</v>
      </c>
      <c r="H3322" t="s">
        <v>4043</v>
      </c>
      <c r="I3322" t="s">
        <v>4043</v>
      </c>
      <c r="O3322" s="174">
        <v>46143</v>
      </c>
      <c r="S3322" t="s">
        <v>3896</v>
      </c>
      <c r="T3322" s="219" t="s">
        <v>64</v>
      </c>
      <c r="U3322" s="217" t="s">
        <v>65</v>
      </c>
      <c r="V3322" t="e">
        <f>_xlfn.XLOOKUP(UTILIZADAS[[#This Row],[Contacto1]],Tabla2[phone_number_dialed],Tabla2[status_name],,0)</f>
        <v>#N/A</v>
      </c>
    </row>
    <row r="3323" spans="1:22">
      <c r="A3323" t="s">
        <v>4305</v>
      </c>
      <c r="B3323" s="213" t="s">
        <v>6653</v>
      </c>
      <c r="C3323" s="4">
        <v>366042740000</v>
      </c>
      <c r="D3323" s="213" t="s">
        <v>5857</v>
      </c>
      <c r="G3323" s="174">
        <v>46143</v>
      </c>
      <c r="H3323" t="s">
        <v>6654</v>
      </c>
      <c r="I3323" t="s">
        <v>6654</v>
      </c>
      <c r="O3323" s="174">
        <v>46143</v>
      </c>
      <c r="S3323" t="s">
        <v>6655</v>
      </c>
      <c r="T3323" s="217" t="s">
        <v>64</v>
      </c>
      <c r="U3323" s="217" t="s">
        <v>2109</v>
      </c>
      <c r="V3323" t="e">
        <f>_xlfn.XLOOKUP(UTILIZADAS[[#This Row],[Contacto1]],Tabla2[phone_number_dialed],Tabla2[status_name],,0)</f>
        <v>#N/A</v>
      </c>
    </row>
    <row r="3324" spans="1:22">
      <c r="A3324" t="s">
        <v>4305</v>
      </c>
      <c r="B3324" s="213" t="s">
        <v>6656</v>
      </c>
      <c r="C3324" s="4">
        <v>364036670000</v>
      </c>
      <c r="D3324" s="213" t="s">
        <v>5857</v>
      </c>
      <c r="G3324" s="174">
        <v>46143</v>
      </c>
      <c r="H3324" t="s">
        <v>6657</v>
      </c>
      <c r="I3324" t="s">
        <v>6657</v>
      </c>
      <c r="O3324" s="174">
        <v>46143</v>
      </c>
      <c r="S3324" t="s">
        <v>6658</v>
      </c>
      <c r="T3324" s="219" t="s">
        <v>64</v>
      </c>
      <c r="U3324" s="217" t="s">
        <v>257</v>
      </c>
      <c r="V3324" t="e">
        <f>_xlfn.XLOOKUP(UTILIZADAS[[#This Row],[Contacto1]],Tabla2[phone_number_dialed],Tabla2[status_name],,0)</f>
        <v>#N/A</v>
      </c>
    </row>
    <row r="3325" spans="1:22">
      <c r="A3325" t="s">
        <v>4305</v>
      </c>
      <c r="B3325" s="213" t="s">
        <v>6659</v>
      </c>
      <c r="C3325" s="4">
        <v>361041150000</v>
      </c>
      <c r="D3325" s="213" t="s">
        <v>5857</v>
      </c>
      <c r="G3325" s="174">
        <v>46143</v>
      </c>
      <c r="H3325" t="s">
        <v>6657</v>
      </c>
      <c r="I3325" t="s">
        <v>6657</v>
      </c>
      <c r="O3325" s="174">
        <v>46143</v>
      </c>
      <c r="S3325" t="s">
        <v>6660</v>
      </c>
      <c r="T3325" s="219" t="s">
        <v>64</v>
      </c>
      <c r="U3325" s="217" t="s">
        <v>2109</v>
      </c>
      <c r="V3325" t="e">
        <f>_xlfn.XLOOKUP(UTILIZADAS[[#This Row],[Contacto1]],Tabla2[phone_number_dialed],Tabla2[status_name],,0)</f>
        <v>#N/A</v>
      </c>
    </row>
    <row r="3326" spans="1:22">
      <c r="A3326" t="s">
        <v>4305</v>
      </c>
      <c r="B3326" s="213" t="s">
        <v>6661</v>
      </c>
      <c r="C3326" s="4">
        <v>364040630000</v>
      </c>
      <c r="D3326" s="213" t="s">
        <v>5857</v>
      </c>
      <c r="G3326" s="174">
        <v>46143</v>
      </c>
      <c r="H3326">
        <v>68212041</v>
      </c>
      <c r="I3326">
        <v>68212041</v>
      </c>
      <c r="O3326" s="174">
        <v>46143</v>
      </c>
      <c r="S3326" t="s">
        <v>6662</v>
      </c>
      <c r="T3326" s="219" t="s">
        <v>64</v>
      </c>
      <c r="U3326" s="217" t="s">
        <v>257</v>
      </c>
      <c r="V3326" t="e">
        <f>_xlfn.XLOOKUP(UTILIZADAS[[#This Row],[Contacto1]],Tabla2[phone_number_dialed],Tabla2[status_name],,0)</f>
        <v>#N/A</v>
      </c>
    </row>
    <row r="3327" spans="1:22">
      <c r="A3327" t="s">
        <v>4305</v>
      </c>
      <c r="B3327" s="213" t="s">
        <v>6663</v>
      </c>
      <c r="C3327" s="4">
        <v>361042470000</v>
      </c>
      <c r="D3327" s="213" t="s">
        <v>5857</v>
      </c>
      <c r="G3327" s="174">
        <v>46143</v>
      </c>
      <c r="H3327" t="s">
        <v>6664</v>
      </c>
      <c r="I3327" t="s">
        <v>6664</v>
      </c>
      <c r="O3327" s="174">
        <v>46143</v>
      </c>
      <c r="S3327" t="s">
        <v>6665</v>
      </c>
      <c r="T3327" s="219" t="s">
        <v>64</v>
      </c>
      <c r="U3327" s="217" t="s">
        <v>257</v>
      </c>
      <c r="V3327" t="e">
        <f>_xlfn.XLOOKUP(UTILIZADAS[[#This Row],[Contacto1]],Tabla2[phone_number_dialed],Tabla2[status_name],,0)</f>
        <v>#N/A</v>
      </c>
    </row>
    <row r="3328" spans="1:22">
      <c r="A3328" t="s">
        <v>4305</v>
      </c>
      <c r="B3328" s="213" t="s">
        <v>6666</v>
      </c>
      <c r="C3328" s="4">
        <v>367035440000</v>
      </c>
      <c r="D3328" s="213" t="s">
        <v>5857</v>
      </c>
      <c r="G3328" s="174">
        <v>46143</v>
      </c>
      <c r="H3328" t="s">
        <v>6667</v>
      </c>
      <c r="I3328" t="s">
        <v>6667</v>
      </c>
      <c r="O3328" s="174">
        <v>46143</v>
      </c>
      <c r="S3328" t="s">
        <v>6668</v>
      </c>
      <c r="T3328" s="219" t="s">
        <v>64</v>
      </c>
      <c r="U3328" s="217" t="s">
        <v>2109</v>
      </c>
      <c r="V3328" t="e">
        <f>_xlfn.XLOOKUP(UTILIZADAS[[#This Row],[Contacto1]],Tabla2[phone_number_dialed],Tabla2[status_name],,0)</f>
        <v>#N/A</v>
      </c>
    </row>
    <row r="3329" spans="1:22">
      <c r="A3329" t="s">
        <v>4305</v>
      </c>
      <c r="B3329" s="213" t="s">
        <v>6669</v>
      </c>
      <c r="C3329" s="4">
        <v>367042300000</v>
      </c>
      <c r="D3329" s="213" t="s">
        <v>5857</v>
      </c>
      <c r="G3329" s="174">
        <v>46143</v>
      </c>
      <c r="H3329" t="s">
        <v>6670</v>
      </c>
      <c r="I3329" t="s">
        <v>6670</v>
      </c>
      <c r="O3329" s="174">
        <v>46143</v>
      </c>
      <c r="S3329" t="s">
        <v>6671</v>
      </c>
      <c r="T3329" s="219" t="s">
        <v>64</v>
      </c>
      <c r="U3329" s="217" t="s">
        <v>257</v>
      </c>
      <c r="V3329" t="e">
        <f>_xlfn.XLOOKUP(UTILIZADAS[[#This Row],[Contacto1]],Tabla2[phone_number_dialed],Tabla2[status_name],,0)</f>
        <v>#N/A</v>
      </c>
    </row>
    <row r="3330" spans="1:22">
      <c r="A3330" t="s">
        <v>4305</v>
      </c>
      <c r="B3330" s="213" t="s">
        <v>6672</v>
      </c>
      <c r="C3330" s="4">
        <v>356374380000</v>
      </c>
      <c r="D3330" s="213" t="s">
        <v>5857</v>
      </c>
      <c r="G3330" s="174">
        <v>46143</v>
      </c>
      <c r="H3330" t="s">
        <v>6313</v>
      </c>
      <c r="I3330" t="s">
        <v>6313</v>
      </c>
      <c r="O3330" s="174">
        <v>46143</v>
      </c>
      <c r="S3330" t="s">
        <v>408</v>
      </c>
      <c r="T3330" s="219" t="s">
        <v>64</v>
      </c>
      <c r="U3330" s="217" t="s">
        <v>257</v>
      </c>
      <c r="V3330" t="e">
        <f>_xlfn.XLOOKUP(UTILIZADAS[[#This Row],[Contacto1]],Tabla2[phone_number_dialed],Tabla2[status_name],,0)</f>
        <v>#N/A</v>
      </c>
    </row>
    <row r="3331" spans="1:22">
      <c r="A3331" t="s">
        <v>4305</v>
      </c>
      <c r="B3331" s="213" t="s">
        <v>6673</v>
      </c>
      <c r="C3331" s="4">
        <v>369043250000</v>
      </c>
      <c r="D3331" s="213" t="s">
        <v>5857</v>
      </c>
      <c r="G3331" s="174">
        <v>46143</v>
      </c>
      <c r="H3331" t="s">
        <v>6674</v>
      </c>
      <c r="I3331" t="s">
        <v>6674</v>
      </c>
      <c r="O3331" s="174">
        <v>46143</v>
      </c>
      <c r="S3331" t="s">
        <v>6675</v>
      </c>
      <c r="T3331" s="219" t="s">
        <v>64</v>
      </c>
      <c r="U3331" s="217" t="s">
        <v>2109</v>
      </c>
      <c r="V3331" t="e">
        <f>_xlfn.XLOOKUP(UTILIZADAS[[#This Row],[Contacto1]],Tabla2[phone_number_dialed],Tabla2[status_name],,0)</f>
        <v>#N/A</v>
      </c>
    </row>
    <row r="3332" spans="1:22">
      <c r="A3332" t="s">
        <v>4305</v>
      </c>
      <c r="B3332" s="213" t="s">
        <v>4251</v>
      </c>
      <c r="C3332" s="4">
        <v>362044350000</v>
      </c>
      <c r="D3332" s="213" t="s">
        <v>5857</v>
      </c>
      <c r="G3332" s="174">
        <v>46143</v>
      </c>
      <c r="H3332" t="s">
        <v>4045</v>
      </c>
      <c r="I3332" t="s">
        <v>4045</v>
      </c>
      <c r="O3332" s="174">
        <v>46143</v>
      </c>
      <c r="S3332" t="s">
        <v>3900</v>
      </c>
      <c r="T3332" s="219" t="s">
        <v>64</v>
      </c>
      <c r="U3332" s="217" t="s">
        <v>65</v>
      </c>
      <c r="V3332" t="e">
        <f>_xlfn.XLOOKUP(UTILIZADAS[[#This Row],[Contacto1]],Tabla2[phone_number_dialed],Tabla2[status_name],,0)</f>
        <v>#N/A</v>
      </c>
    </row>
    <row r="3333" spans="1:22">
      <c r="A3333" t="s">
        <v>4305</v>
      </c>
      <c r="B3333" s="213" t="s">
        <v>6676</v>
      </c>
      <c r="C3333" s="4">
        <v>361044990000</v>
      </c>
      <c r="D3333" s="213" t="s">
        <v>5857</v>
      </c>
      <c r="G3333" s="174">
        <v>46143</v>
      </c>
      <c r="H3333" t="s">
        <v>6677</v>
      </c>
      <c r="I3333" t="s">
        <v>6677</v>
      </c>
      <c r="O3333" s="174">
        <v>46143</v>
      </c>
      <c r="S3333" t="s">
        <v>6678</v>
      </c>
      <c r="T3333" s="219" t="s">
        <v>64</v>
      </c>
      <c r="U3333" s="217" t="s">
        <v>2109</v>
      </c>
      <c r="V3333" t="e">
        <f>_xlfn.XLOOKUP(UTILIZADAS[[#This Row],[Contacto1]],Tabla2[phone_number_dialed],Tabla2[status_name],,0)</f>
        <v>#N/A</v>
      </c>
    </row>
    <row r="3334" spans="1:22">
      <c r="A3334" t="s">
        <v>4305</v>
      </c>
      <c r="B3334" s="213" t="s">
        <v>4252</v>
      </c>
      <c r="C3334" s="4">
        <v>361044590000</v>
      </c>
      <c r="D3334" s="213" t="s">
        <v>5857</v>
      </c>
      <c r="G3334" s="174">
        <v>46143</v>
      </c>
      <c r="H3334" t="s">
        <v>4046</v>
      </c>
      <c r="I3334" t="s">
        <v>4046</v>
      </c>
      <c r="O3334" s="174">
        <v>46143</v>
      </c>
      <c r="S3334" t="s">
        <v>3901</v>
      </c>
      <c r="T3334" s="219" t="s">
        <v>64</v>
      </c>
      <c r="U3334" s="217" t="s">
        <v>65</v>
      </c>
      <c r="V3334" t="e">
        <f>_xlfn.XLOOKUP(UTILIZADAS[[#This Row],[Contacto1]],Tabla2[phone_number_dialed],Tabla2[status_name],,0)</f>
        <v>#N/A</v>
      </c>
    </row>
    <row r="3335" spans="1:22">
      <c r="A3335" t="s">
        <v>4305</v>
      </c>
      <c r="B3335" s="213" t="s">
        <v>6679</v>
      </c>
      <c r="C3335" s="4">
        <v>369039070000</v>
      </c>
      <c r="D3335" s="213" t="s">
        <v>5857</v>
      </c>
      <c r="G3335" s="174">
        <v>46143</v>
      </c>
      <c r="H3335" t="s">
        <v>6680</v>
      </c>
      <c r="I3335" t="s">
        <v>6680</v>
      </c>
      <c r="O3335" s="174">
        <v>46143</v>
      </c>
      <c r="S3335" t="s">
        <v>6681</v>
      </c>
      <c r="T3335" s="219" t="s">
        <v>64</v>
      </c>
      <c r="U3335" s="217" t="s">
        <v>2109</v>
      </c>
      <c r="V3335" t="e">
        <f>_xlfn.XLOOKUP(UTILIZADAS[[#This Row],[Contacto1]],Tabla2[phone_number_dialed],Tabla2[status_name],,0)</f>
        <v>#N/A</v>
      </c>
    </row>
    <row r="3336" spans="1:22">
      <c r="A3336" t="s">
        <v>4305</v>
      </c>
      <c r="B3336" s="213" t="s">
        <v>4253</v>
      </c>
      <c r="C3336" s="4">
        <v>366041170000</v>
      </c>
      <c r="D3336" s="213" t="s">
        <v>5857</v>
      </c>
      <c r="G3336" s="174">
        <v>46143</v>
      </c>
      <c r="H3336" t="s">
        <v>4047</v>
      </c>
      <c r="I3336" t="s">
        <v>4047</v>
      </c>
      <c r="O3336" s="174">
        <v>46143</v>
      </c>
      <c r="S3336" t="s">
        <v>3902</v>
      </c>
      <c r="T3336" s="219" t="s">
        <v>64</v>
      </c>
      <c r="U3336" s="217" t="s">
        <v>65</v>
      </c>
      <c r="V3336" t="e">
        <f>_xlfn.XLOOKUP(UTILIZADAS[[#This Row],[Contacto1]],Tabla2[phone_number_dialed],Tabla2[status_name],,0)</f>
        <v>#N/A</v>
      </c>
    </row>
    <row r="3337" spans="1:22">
      <c r="A3337" t="s">
        <v>4305</v>
      </c>
      <c r="B3337" s="213" t="s">
        <v>4254</v>
      </c>
      <c r="C3337" s="4">
        <v>312062280000</v>
      </c>
      <c r="D3337" s="213" t="s">
        <v>5857</v>
      </c>
      <c r="G3337" s="174">
        <v>46143</v>
      </c>
      <c r="H3337" t="s">
        <v>4048</v>
      </c>
      <c r="I3337" t="s">
        <v>4048</v>
      </c>
      <c r="O3337" s="174">
        <v>46143</v>
      </c>
      <c r="S3337" t="s">
        <v>3903</v>
      </c>
      <c r="T3337" s="219" t="s">
        <v>64</v>
      </c>
      <c r="U3337" s="217" t="s">
        <v>65</v>
      </c>
      <c r="V3337" t="e">
        <f>_xlfn.XLOOKUP(UTILIZADAS[[#This Row],[Contacto1]],Tabla2[phone_number_dialed],Tabla2[status_name],,0)</f>
        <v>#N/A</v>
      </c>
    </row>
    <row r="3338" spans="1:22">
      <c r="A3338" t="s">
        <v>4305</v>
      </c>
      <c r="B3338" s="213" t="s">
        <v>6682</v>
      </c>
      <c r="C3338" s="4">
        <v>369044690000</v>
      </c>
      <c r="D3338" s="213" t="s">
        <v>5857</v>
      </c>
      <c r="G3338" s="174">
        <v>46143</v>
      </c>
      <c r="H3338" t="s">
        <v>6683</v>
      </c>
      <c r="I3338" t="s">
        <v>6683</v>
      </c>
      <c r="O3338" s="174">
        <v>46143</v>
      </c>
      <c r="S3338" t="s">
        <v>6684</v>
      </c>
      <c r="T3338" s="219" t="s">
        <v>64</v>
      </c>
      <c r="U3338" s="217" t="s">
        <v>257</v>
      </c>
      <c r="V3338" t="e">
        <f>_xlfn.XLOOKUP(UTILIZADAS[[#This Row],[Contacto1]],Tabla2[phone_number_dialed],Tabla2[status_name],,0)</f>
        <v>#N/A</v>
      </c>
    </row>
    <row r="3339" spans="1:22">
      <c r="A3339" t="s">
        <v>4305</v>
      </c>
      <c r="B3339" s="213" t="s">
        <v>6685</v>
      </c>
      <c r="C3339" s="4">
        <v>369040830000</v>
      </c>
      <c r="D3339" s="213" t="s">
        <v>5857</v>
      </c>
      <c r="G3339" s="174">
        <v>46143</v>
      </c>
      <c r="H3339" t="s">
        <v>6686</v>
      </c>
      <c r="I3339" t="s">
        <v>6686</v>
      </c>
      <c r="O3339" s="174">
        <v>46143</v>
      </c>
      <c r="S3339" t="s">
        <v>6687</v>
      </c>
      <c r="T3339" s="219" t="s">
        <v>81</v>
      </c>
      <c r="U3339" s="217" t="s">
        <v>2109</v>
      </c>
      <c r="V3339" t="e">
        <f>_xlfn.XLOOKUP(UTILIZADAS[[#This Row],[Contacto1]],Tabla2[phone_number_dialed],Tabla2[status_name],,0)</f>
        <v>#N/A</v>
      </c>
    </row>
    <row r="3340" spans="1:22">
      <c r="A3340" t="s">
        <v>4305</v>
      </c>
      <c r="B3340" s="213" t="s">
        <v>2310</v>
      </c>
      <c r="C3340" s="4">
        <v>367041060000</v>
      </c>
      <c r="D3340" s="213" t="s">
        <v>5857</v>
      </c>
      <c r="G3340" s="174">
        <v>46143</v>
      </c>
      <c r="H3340" t="s">
        <v>4051</v>
      </c>
      <c r="I3340" t="s">
        <v>4051</v>
      </c>
      <c r="O3340" s="174">
        <v>46143</v>
      </c>
      <c r="S3340" t="s">
        <v>3906</v>
      </c>
      <c r="T3340" s="219" t="s">
        <v>64</v>
      </c>
      <c r="U3340" s="217" t="s">
        <v>65</v>
      </c>
      <c r="V3340" t="e">
        <f>_xlfn.XLOOKUP(UTILIZADAS[[#This Row],[Contacto1]],Tabla2[phone_number_dialed],Tabla2[status_name],,0)</f>
        <v>#N/A</v>
      </c>
    </row>
    <row r="3341" spans="1:22">
      <c r="A3341" t="s">
        <v>4305</v>
      </c>
      <c r="B3341" s="213" t="s">
        <v>6688</v>
      </c>
      <c r="C3341" s="4">
        <v>368043900000</v>
      </c>
      <c r="D3341" s="213" t="s">
        <v>5857</v>
      </c>
      <c r="G3341" s="174">
        <v>46143</v>
      </c>
      <c r="H3341" t="s">
        <v>6689</v>
      </c>
      <c r="I3341" t="s">
        <v>6689</v>
      </c>
      <c r="O3341" s="174">
        <v>46143</v>
      </c>
      <c r="S3341" t="s">
        <v>6690</v>
      </c>
      <c r="T3341" s="219" t="s">
        <v>4837</v>
      </c>
      <c r="U3341" s="217" t="s">
        <v>2109</v>
      </c>
      <c r="V3341" t="e">
        <f>_xlfn.XLOOKUP(UTILIZADAS[[#This Row],[Contacto1]],Tabla2[phone_number_dialed],Tabla2[status_name],,0)</f>
        <v>#N/A</v>
      </c>
    </row>
    <row r="3342" spans="1:22">
      <c r="A3342" t="s">
        <v>4305</v>
      </c>
      <c r="B3342" s="213" t="s">
        <v>2311</v>
      </c>
      <c r="C3342" s="4">
        <v>363042870000</v>
      </c>
      <c r="D3342" s="213" t="s">
        <v>5857</v>
      </c>
      <c r="G3342" s="174">
        <v>46143</v>
      </c>
      <c r="H3342" t="s">
        <v>4052</v>
      </c>
      <c r="I3342" t="s">
        <v>4052</v>
      </c>
      <c r="O3342" s="174">
        <v>46143</v>
      </c>
      <c r="S3342" t="s">
        <v>3907</v>
      </c>
      <c r="T3342" s="219" t="s">
        <v>84</v>
      </c>
      <c r="U3342" s="217" t="s">
        <v>65</v>
      </c>
      <c r="V3342" t="e">
        <f>_xlfn.XLOOKUP(UTILIZADAS[[#This Row],[Contacto1]],Tabla2[phone_number_dialed],Tabla2[status_name],,0)</f>
        <v>#N/A</v>
      </c>
    </row>
    <row r="3343" spans="1:22">
      <c r="A3343" t="s">
        <v>4305</v>
      </c>
      <c r="B3343" s="213" t="s">
        <v>6691</v>
      </c>
      <c r="C3343" s="4">
        <v>362041410000</v>
      </c>
      <c r="D3343" s="213" t="s">
        <v>5857</v>
      </c>
      <c r="G3343" s="174">
        <v>46143</v>
      </c>
      <c r="H3343" t="s">
        <v>6692</v>
      </c>
      <c r="I3343" t="s">
        <v>6692</v>
      </c>
      <c r="O3343" s="174">
        <v>46143</v>
      </c>
      <c r="S3343" t="s">
        <v>6693</v>
      </c>
      <c r="T3343" s="219" t="s">
        <v>84</v>
      </c>
      <c r="U3343" s="217" t="s">
        <v>2109</v>
      </c>
      <c r="V3343" t="e">
        <f>_xlfn.XLOOKUP(UTILIZADAS[[#This Row],[Contacto1]],Tabla2[phone_number_dialed],Tabla2[status_name],,0)</f>
        <v>#N/A</v>
      </c>
    </row>
    <row r="3344" spans="1:22">
      <c r="A3344" t="s">
        <v>4305</v>
      </c>
      <c r="B3344" s="213" t="s">
        <v>2312</v>
      </c>
      <c r="C3344" s="4">
        <v>367043290000</v>
      </c>
      <c r="D3344" s="213" t="s">
        <v>5857</v>
      </c>
      <c r="G3344" s="174">
        <v>46143</v>
      </c>
      <c r="H3344" t="s">
        <v>4053</v>
      </c>
      <c r="I3344" t="s">
        <v>4053</v>
      </c>
      <c r="O3344" s="174">
        <v>46143</v>
      </c>
      <c r="S3344" t="s">
        <v>6694</v>
      </c>
      <c r="T3344" s="219" t="s">
        <v>84</v>
      </c>
      <c r="U3344" s="217" t="s">
        <v>2109</v>
      </c>
      <c r="V3344" t="e">
        <f>_xlfn.XLOOKUP(UTILIZADAS[[#This Row],[Contacto1]],Tabla2[phone_number_dialed],Tabla2[status_name],,0)</f>
        <v>#N/A</v>
      </c>
    </row>
    <row r="3345" spans="1:22">
      <c r="A3345" t="s">
        <v>4305</v>
      </c>
      <c r="B3345" s="213" t="s">
        <v>2313</v>
      </c>
      <c r="C3345" s="4">
        <v>367042770000</v>
      </c>
      <c r="D3345" s="213" t="s">
        <v>5857</v>
      </c>
      <c r="G3345" s="174">
        <v>46143</v>
      </c>
      <c r="H3345" t="s">
        <v>4054</v>
      </c>
      <c r="I3345" t="s">
        <v>4054</v>
      </c>
      <c r="O3345" s="174">
        <v>46143</v>
      </c>
      <c r="S3345" t="s">
        <v>3908</v>
      </c>
      <c r="T3345" s="219" t="s">
        <v>84</v>
      </c>
      <c r="U3345" s="217" t="s">
        <v>65</v>
      </c>
      <c r="V3345" t="e">
        <f>_xlfn.XLOOKUP(UTILIZADAS[[#This Row],[Contacto1]],Tabla2[phone_number_dialed],Tabla2[status_name],,0)</f>
        <v>#N/A</v>
      </c>
    </row>
    <row r="3346" spans="1:22">
      <c r="A3346" t="s">
        <v>4305</v>
      </c>
      <c r="B3346" s="213" t="s">
        <v>4256</v>
      </c>
      <c r="C3346" s="4">
        <v>355344960000</v>
      </c>
      <c r="D3346" s="213" t="s">
        <v>5857</v>
      </c>
      <c r="G3346" s="174">
        <v>46143</v>
      </c>
      <c r="H3346" t="s">
        <v>4055</v>
      </c>
      <c r="I3346" t="s">
        <v>4055</v>
      </c>
      <c r="O3346" s="174">
        <v>46143</v>
      </c>
      <c r="S3346" t="s">
        <v>3909</v>
      </c>
      <c r="T3346" s="219" t="s">
        <v>64</v>
      </c>
      <c r="U3346" s="217" t="s">
        <v>65</v>
      </c>
      <c r="V3346" t="e">
        <f>_xlfn.XLOOKUP(UTILIZADAS[[#This Row],[Contacto1]],Tabla2[phone_number_dialed],Tabla2[status_name],,0)</f>
        <v>#N/A</v>
      </c>
    </row>
    <row r="3347" spans="1:22">
      <c r="A3347" t="s">
        <v>4305</v>
      </c>
      <c r="B3347" s="213" t="s">
        <v>6695</v>
      </c>
      <c r="C3347" s="4">
        <v>367039850000</v>
      </c>
      <c r="D3347" s="213" t="s">
        <v>5857</v>
      </c>
      <c r="G3347" s="174">
        <v>46143</v>
      </c>
      <c r="H3347" t="s">
        <v>6696</v>
      </c>
      <c r="I3347" t="s">
        <v>6696</v>
      </c>
      <c r="O3347" s="174">
        <v>46143</v>
      </c>
      <c r="S3347" t="s">
        <v>6697</v>
      </c>
      <c r="T3347" s="219" t="s">
        <v>64</v>
      </c>
      <c r="U3347" s="217" t="s">
        <v>2109</v>
      </c>
      <c r="V3347" t="e">
        <f>_xlfn.XLOOKUP(UTILIZADAS[[#This Row],[Contacto1]],Tabla2[phone_number_dialed],Tabla2[status_name],,0)</f>
        <v>#N/A</v>
      </c>
    </row>
    <row r="3348" spans="1:22">
      <c r="A3348" t="s">
        <v>4305</v>
      </c>
      <c r="B3348" s="213" t="s">
        <v>4257</v>
      </c>
      <c r="C3348" s="4">
        <v>365042850000</v>
      </c>
      <c r="D3348" s="213" t="s">
        <v>5857</v>
      </c>
      <c r="G3348" s="174">
        <v>46143</v>
      </c>
      <c r="H3348">
        <v>65599308</v>
      </c>
      <c r="I3348">
        <v>65599308</v>
      </c>
      <c r="O3348" s="174">
        <v>46143</v>
      </c>
      <c r="S3348" t="s">
        <v>3910</v>
      </c>
      <c r="T3348" s="219" t="s">
        <v>2335</v>
      </c>
      <c r="U3348" s="217" t="s">
        <v>65</v>
      </c>
      <c r="V3348" t="e">
        <f>_xlfn.XLOOKUP(UTILIZADAS[[#This Row],[Contacto1]],Tabla2[phone_number_dialed],Tabla2[status_name],,0)</f>
        <v>#N/A</v>
      </c>
    </row>
    <row r="3349" spans="1:22">
      <c r="A3349" t="s">
        <v>4305</v>
      </c>
      <c r="B3349" s="213" t="s">
        <v>6698</v>
      </c>
      <c r="C3349" s="4">
        <v>369042140000</v>
      </c>
      <c r="D3349" s="213" t="s">
        <v>5857</v>
      </c>
      <c r="G3349" s="174">
        <v>46143</v>
      </c>
      <c r="H3349" t="s">
        <v>6699</v>
      </c>
      <c r="I3349" t="s">
        <v>6699</v>
      </c>
      <c r="O3349" s="174">
        <v>46143</v>
      </c>
      <c r="S3349" t="s">
        <v>6700</v>
      </c>
      <c r="T3349" s="219" t="s">
        <v>85</v>
      </c>
      <c r="U3349" s="217" t="s">
        <v>257</v>
      </c>
      <c r="V3349" t="e">
        <f>_xlfn.XLOOKUP(UTILIZADAS[[#This Row],[Contacto1]],Tabla2[phone_number_dialed],Tabla2[status_name],,0)</f>
        <v>#N/A</v>
      </c>
    </row>
    <row r="3350" spans="1:22">
      <c r="A3350" t="s">
        <v>4305</v>
      </c>
      <c r="B3350" s="213" t="s">
        <v>6701</v>
      </c>
      <c r="C3350" s="4">
        <v>362043630000</v>
      </c>
      <c r="D3350" s="213" t="s">
        <v>5857</v>
      </c>
      <c r="G3350" s="174">
        <v>46143</v>
      </c>
      <c r="H3350">
        <v>66806886</v>
      </c>
      <c r="I3350">
        <v>66806886</v>
      </c>
      <c r="O3350" s="174">
        <v>46143</v>
      </c>
      <c r="S3350" t="s">
        <v>6702</v>
      </c>
      <c r="T3350" s="217" t="s">
        <v>85</v>
      </c>
      <c r="U3350" s="217" t="s">
        <v>257</v>
      </c>
      <c r="V3350" t="e">
        <f>_xlfn.XLOOKUP(UTILIZADAS[[#This Row],[Contacto1]],Tabla2[phone_number_dialed],Tabla2[status_name],,0)</f>
        <v>#N/A</v>
      </c>
    </row>
    <row r="3351" spans="1:22">
      <c r="A3351" t="s">
        <v>4305</v>
      </c>
      <c r="B3351" s="213" t="s">
        <v>6703</v>
      </c>
      <c r="C3351" s="4">
        <v>367044360000</v>
      </c>
      <c r="D3351" s="213" t="s">
        <v>5857</v>
      </c>
      <c r="G3351" s="174">
        <v>46143</v>
      </c>
      <c r="H3351" t="s">
        <v>6704</v>
      </c>
      <c r="I3351" t="s">
        <v>6704</v>
      </c>
      <c r="O3351" s="174">
        <v>46143</v>
      </c>
      <c r="S3351" t="s">
        <v>6705</v>
      </c>
      <c r="T3351" s="219" t="s">
        <v>4420</v>
      </c>
      <c r="U3351" s="217" t="s">
        <v>257</v>
      </c>
      <c r="V3351" t="e">
        <f>_xlfn.XLOOKUP(UTILIZADAS[[#This Row],[Contacto1]],Tabla2[phone_number_dialed],Tabla2[status_name],,0)</f>
        <v>#N/A</v>
      </c>
    </row>
    <row r="3352" spans="1:22">
      <c r="A3352" t="s">
        <v>4305</v>
      </c>
      <c r="B3352" s="213" t="s">
        <v>2314</v>
      </c>
      <c r="C3352" s="4">
        <v>369039250000</v>
      </c>
      <c r="D3352" s="213" t="s">
        <v>5857</v>
      </c>
      <c r="G3352" s="174">
        <v>46143</v>
      </c>
      <c r="H3352" t="s">
        <v>4057</v>
      </c>
      <c r="I3352" t="s">
        <v>4057</v>
      </c>
      <c r="O3352" s="174">
        <v>46143</v>
      </c>
      <c r="S3352" t="s">
        <v>3911</v>
      </c>
      <c r="T3352" s="219" t="s">
        <v>64</v>
      </c>
      <c r="U3352" s="217" t="s">
        <v>65</v>
      </c>
      <c r="V3352" t="e">
        <f>_xlfn.XLOOKUP(UTILIZADAS[[#This Row],[Contacto1]],Tabla2[phone_number_dialed],Tabla2[status_name],,0)</f>
        <v>#N/A</v>
      </c>
    </row>
    <row r="3353" spans="1:22">
      <c r="A3353" t="s">
        <v>4305</v>
      </c>
      <c r="B3353" s="213" t="s">
        <v>6706</v>
      </c>
      <c r="C3353" s="4">
        <v>366041680000</v>
      </c>
      <c r="D3353" s="213" t="s">
        <v>5857</v>
      </c>
      <c r="G3353" s="174">
        <v>46143</v>
      </c>
      <c r="H3353" t="s">
        <v>6707</v>
      </c>
      <c r="I3353" t="s">
        <v>6707</v>
      </c>
      <c r="O3353" s="174">
        <v>46143</v>
      </c>
      <c r="S3353" t="s">
        <v>6708</v>
      </c>
      <c r="T3353" s="219" t="s">
        <v>64</v>
      </c>
      <c r="U3353" s="217" t="s">
        <v>2109</v>
      </c>
      <c r="V3353" t="e">
        <f>_xlfn.XLOOKUP(UTILIZADAS[[#This Row],[Contacto1]],Tabla2[phone_number_dialed],Tabla2[status_name],,0)</f>
        <v>#N/A</v>
      </c>
    </row>
    <row r="3354" spans="1:22">
      <c r="A3354" t="s">
        <v>4305</v>
      </c>
      <c r="B3354" s="213" t="s">
        <v>6709</v>
      </c>
      <c r="C3354" s="4">
        <v>368043510000</v>
      </c>
      <c r="D3354" s="213" t="s">
        <v>5857</v>
      </c>
      <c r="G3354" s="174">
        <v>46143</v>
      </c>
      <c r="H3354" t="s">
        <v>6710</v>
      </c>
      <c r="I3354" t="s">
        <v>6710</v>
      </c>
      <c r="O3354" s="174">
        <v>46143</v>
      </c>
      <c r="S3354" t="s">
        <v>6711</v>
      </c>
      <c r="T3354" s="219" t="s">
        <v>64</v>
      </c>
      <c r="U3354" s="217" t="s">
        <v>2109</v>
      </c>
      <c r="V3354" t="e">
        <f>_xlfn.XLOOKUP(UTILIZADAS[[#This Row],[Contacto1]],Tabla2[phone_number_dialed],Tabla2[status_name],,0)</f>
        <v>#N/A</v>
      </c>
    </row>
    <row r="3355" spans="1:22">
      <c r="A3355" t="s">
        <v>4305</v>
      </c>
      <c r="B3355" s="213" t="s">
        <v>6712</v>
      </c>
      <c r="C3355" s="4">
        <v>366035840000</v>
      </c>
      <c r="D3355" s="213" t="s">
        <v>5857</v>
      </c>
      <c r="G3355" s="174">
        <v>46143</v>
      </c>
      <c r="H3355" t="s">
        <v>6713</v>
      </c>
      <c r="I3355" t="s">
        <v>6713</v>
      </c>
      <c r="O3355" s="174">
        <v>46143</v>
      </c>
      <c r="S3355" t="s">
        <v>6714</v>
      </c>
      <c r="T3355" s="219" t="s">
        <v>64</v>
      </c>
      <c r="U3355" s="217" t="s">
        <v>257</v>
      </c>
      <c r="V3355" t="e">
        <f>_xlfn.XLOOKUP(UTILIZADAS[[#This Row],[Contacto1]],Tabla2[phone_number_dialed],Tabla2[status_name],,0)</f>
        <v>#N/A</v>
      </c>
    </row>
    <row r="3356" spans="1:22">
      <c r="A3356" t="s">
        <v>4305</v>
      </c>
      <c r="B3356" s="213" t="s">
        <v>6715</v>
      </c>
      <c r="C3356" s="4">
        <v>364037500000</v>
      </c>
      <c r="D3356" s="213" t="s">
        <v>5857</v>
      </c>
      <c r="G3356" s="174">
        <v>46143</v>
      </c>
      <c r="H3356" t="s">
        <v>6716</v>
      </c>
      <c r="I3356" t="s">
        <v>6716</v>
      </c>
      <c r="O3356" s="174">
        <v>46143</v>
      </c>
      <c r="S3356" t="s">
        <v>6717</v>
      </c>
      <c r="T3356" s="219" t="s">
        <v>64</v>
      </c>
      <c r="U3356" s="217" t="s">
        <v>257</v>
      </c>
      <c r="V3356" t="e">
        <f>_xlfn.XLOOKUP(UTILIZADAS[[#This Row],[Contacto1]],Tabla2[phone_number_dialed],Tabla2[status_name],,0)</f>
        <v>#N/A</v>
      </c>
    </row>
    <row r="3357" spans="1:22">
      <c r="A3357" t="s">
        <v>4305</v>
      </c>
      <c r="B3357" s="213" t="s">
        <v>2315</v>
      </c>
      <c r="C3357" s="4">
        <v>361045560000</v>
      </c>
      <c r="D3357" s="213" t="s">
        <v>5857</v>
      </c>
      <c r="G3357" s="174">
        <v>46143</v>
      </c>
      <c r="H3357" t="s">
        <v>4058</v>
      </c>
      <c r="I3357" t="s">
        <v>4058</v>
      </c>
      <c r="O3357" s="174">
        <v>46143</v>
      </c>
      <c r="S3357" t="s">
        <v>3912</v>
      </c>
      <c r="T3357" s="219" t="s">
        <v>64</v>
      </c>
      <c r="U3357" s="217" t="s">
        <v>65</v>
      </c>
      <c r="V3357" t="e">
        <f>_xlfn.XLOOKUP(UTILIZADAS[[#This Row],[Contacto1]],Tabla2[phone_number_dialed],Tabla2[status_name],,0)</f>
        <v>#N/A</v>
      </c>
    </row>
    <row r="3358" spans="1:22">
      <c r="A3358" t="s">
        <v>4305</v>
      </c>
      <c r="B3358" s="213" t="s">
        <v>6718</v>
      </c>
      <c r="C3358" s="4">
        <v>364039020000</v>
      </c>
      <c r="D3358" s="213" t="s">
        <v>5857</v>
      </c>
      <c r="G3358" s="174">
        <v>46143</v>
      </c>
      <c r="H3358" t="s">
        <v>6719</v>
      </c>
      <c r="I3358" t="s">
        <v>6719</v>
      </c>
      <c r="O3358" s="174">
        <v>46143</v>
      </c>
      <c r="S3358" t="s">
        <v>6720</v>
      </c>
      <c r="T3358" s="219" t="s">
        <v>64</v>
      </c>
      <c r="U3358" s="217" t="s">
        <v>2109</v>
      </c>
      <c r="V3358" t="e">
        <f>_xlfn.XLOOKUP(UTILIZADAS[[#This Row],[Contacto1]],Tabla2[phone_number_dialed],Tabla2[status_name],,0)</f>
        <v>#N/A</v>
      </c>
    </row>
    <row r="3359" spans="1:22">
      <c r="A3359" t="s">
        <v>4305</v>
      </c>
      <c r="B3359" s="213" t="s">
        <v>6721</v>
      </c>
      <c r="C3359" s="4">
        <v>304047970000</v>
      </c>
      <c r="D3359" s="213" t="s">
        <v>5857</v>
      </c>
      <c r="G3359" s="174">
        <v>46143</v>
      </c>
      <c r="H3359">
        <v>69635187</v>
      </c>
      <c r="I3359">
        <v>69635187</v>
      </c>
      <c r="O3359" s="174">
        <v>46143</v>
      </c>
      <c r="S3359" t="s">
        <v>6722</v>
      </c>
      <c r="T3359" s="217" t="s">
        <v>64</v>
      </c>
      <c r="U3359" s="217" t="s">
        <v>2109</v>
      </c>
      <c r="V3359" t="e">
        <f>_xlfn.XLOOKUP(UTILIZADAS[[#This Row],[Contacto1]],Tabla2[phone_number_dialed],Tabla2[status_name],,0)</f>
        <v>#N/A</v>
      </c>
    </row>
    <row r="3360" spans="1:22">
      <c r="A3360" t="s">
        <v>4305</v>
      </c>
      <c r="B3360" s="213" t="s">
        <v>6723</v>
      </c>
      <c r="C3360" s="4">
        <v>364043420000</v>
      </c>
      <c r="D3360" s="213" t="s">
        <v>5857</v>
      </c>
      <c r="G3360" s="174">
        <v>46143</v>
      </c>
      <c r="H3360" t="s">
        <v>6724</v>
      </c>
      <c r="I3360" t="s">
        <v>6724</v>
      </c>
      <c r="O3360" s="174">
        <v>46143</v>
      </c>
      <c r="S3360" t="s">
        <v>6725</v>
      </c>
      <c r="T3360" s="217" t="s">
        <v>64</v>
      </c>
      <c r="U3360" s="217" t="s">
        <v>257</v>
      </c>
      <c r="V3360" t="e">
        <f>_xlfn.XLOOKUP(UTILIZADAS[[#This Row],[Contacto1]],Tabla2[phone_number_dialed],Tabla2[status_name],,0)</f>
        <v>#N/A</v>
      </c>
    </row>
    <row r="3361" spans="1:22">
      <c r="A3361" t="s">
        <v>4305</v>
      </c>
      <c r="B3361" s="213" t="s">
        <v>6726</v>
      </c>
      <c r="C3361" s="4">
        <v>366046410000</v>
      </c>
      <c r="D3361" s="213" t="s">
        <v>5857</v>
      </c>
      <c r="G3361" s="174">
        <v>46143</v>
      </c>
      <c r="H3361" t="s">
        <v>6727</v>
      </c>
      <c r="I3361" t="s">
        <v>6727</v>
      </c>
      <c r="O3361" s="174">
        <v>46143</v>
      </c>
      <c r="S3361" t="s">
        <v>6728</v>
      </c>
      <c r="T3361" s="219" t="s">
        <v>64</v>
      </c>
      <c r="U3361" s="217" t="s">
        <v>2109</v>
      </c>
      <c r="V3361" t="e">
        <f>_xlfn.XLOOKUP(UTILIZADAS[[#This Row],[Contacto1]],Tabla2[phone_number_dialed],Tabla2[status_name],,0)</f>
        <v>#N/A</v>
      </c>
    </row>
    <row r="3362" spans="1:22">
      <c r="A3362" t="s">
        <v>4305</v>
      </c>
      <c r="B3362" s="213" t="s">
        <v>4259</v>
      </c>
      <c r="C3362" s="4">
        <v>315023150000</v>
      </c>
      <c r="D3362" s="213" t="s">
        <v>5857</v>
      </c>
      <c r="G3362" s="174">
        <v>46143</v>
      </c>
      <c r="H3362" t="s">
        <v>4060</v>
      </c>
      <c r="I3362" t="s">
        <v>4060</v>
      </c>
      <c r="O3362" s="174">
        <v>46143</v>
      </c>
      <c r="S3362" t="s">
        <v>3914</v>
      </c>
      <c r="T3362" s="219" t="s">
        <v>64</v>
      </c>
      <c r="U3362" s="217" t="s">
        <v>257</v>
      </c>
      <c r="V3362" t="e">
        <f>_xlfn.XLOOKUP(UTILIZADAS[[#This Row],[Contacto1]],Tabla2[phone_number_dialed],Tabla2[status_name],,0)</f>
        <v>#N/A</v>
      </c>
    </row>
    <row r="3363" spans="1:22">
      <c r="A3363" t="s">
        <v>4305</v>
      </c>
      <c r="B3363" s="213" t="s">
        <v>4260</v>
      </c>
      <c r="C3363" s="4">
        <v>368046070000</v>
      </c>
      <c r="D3363" s="213" t="s">
        <v>5857</v>
      </c>
      <c r="G3363" s="174">
        <v>46143</v>
      </c>
      <c r="H3363" t="s">
        <v>4061</v>
      </c>
      <c r="I3363" t="s">
        <v>4061</v>
      </c>
      <c r="O3363" s="174">
        <v>46143</v>
      </c>
      <c r="S3363" t="s">
        <v>3915</v>
      </c>
      <c r="T3363" s="219" t="s">
        <v>64</v>
      </c>
      <c r="U3363" s="217" t="s">
        <v>65</v>
      </c>
      <c r="V3363" t="e">
        <f>_xlfn.XLOOKUP(UTILIZADAS[[#This Row],[Contacto1]],Tabla2[phone_number_dialed],Tabla2[status_name],,0)</f>
        <v>#N/A</v>
      </c>
    </row>
    <row r="3364" spans="1:22">
      <c r="A3364" t="s">
        <v>4305</v>
      </c>
      <c r="B3364" s="213" t="s">
        <v>4261</v>
      </c>
      <c r="C3364" s="4">
        <v>366044660000</v>
      </c>
      <c r="D3364" s="213" t="s">
        <v>5857</v>
      </c>
      <c r="G3364" s="174">
        <v>46143</v>
      </c>
      <c r="H3364" t="s">
        <v>4062</v>
      </c>
      <c r="I3364" t="s">
        <v>4062</v>
      </c>
      <c r="O3364" s="174">
        <v>46143</v>
      </c>
      <c r="S3364" t="s">
        <v>3916</v>
      </c>
      <c r="T3364" s="217" t="s">
        <v>64</v>
      </c>
      <c r="U3364" s="217" t="s">
        <v>65</v>
      </c>
      <c r="V3364" t="e">
        <f>_xlfn.XLOOKUP(UTILIZADAS[[#This Row],[Contacto1]],Tabla2[phone_number_dialed],Tabla2[status_name],,0)</f>
        <v>#N/A</v>
      </c>
    </row>
    <row r="3365" spans="1:22">
      <c r="A3365" t="s">
        <v>4305</v>
      </c>
      <c r="B3365" s="213" t="s">
        <v>6729</v>
      </c>
      <c r="C3365" s="4">
        <v>365042540000</v>
      </c>
      <c r="D3365" s="213" t="s">
        <v>5857</v>
      </c>
      <c r="G3365" s="174">
        <v>46143</v>
      </c>
      <c r="H3365" t="s">
        <v>6730</v>
      </c>
      <c r="I3365" t="s">
        <v>6730</v>
      </c>
      <c r="O3365" s="174">
        <v>46143</v>
      </c>
      <c r="S3365" t="s">
        <v>6731</v>
      </c>
      <c r="T3365" s="219" t="s">
        <v>64</v>
      </c>
      <c r="U3365" s="217" t="s">
        <v>2109</v>
      </c>
      <c r="V3365" t="e">
        <f>_xlfn.XLOOKUP(UTILIZADAS[[#This Row],[Contacto1]],Tabla2[phone_number_dialed],Tabla2[status_name],,0)</f>
        <v>#N/A</v>
      </c>
    </row>
    <row r="3366" spans="1:22">
      <c r="A3366" t="s">
        <v>4305</v>
      </c>
      <c r="B3366" s="213" t="s">
        <v>6732</v>
      </c>
      <c r="C3366" s="4">
        <v>366044030000</v>
      </c>
      <c r="D3366" s="213" t="s">
        <v>5857</v>
      </c>
      <c r="G3366" s="174">
        <v>46143</v>
      </c>
      <c r="H3366" t="s">
        <v>6733</v>
      </c>
      <c r="I3366" t="s">
        <v>6733</v>
      </c>
      <c r="O3366" s="174">
        <v>46143</v>
      </c>
      <c r="S3366" t="s">
        <v>6734</v>
      </c>
      <c r="T3366" s="219" t="s">
        <v>64</v>
      </c>
      <c r="U3366" s="217" t="s">
        <v>2109</v>
      </c>
      <c r="V3366" t="e">
        <f>_xlfn.XLOOKUP(UTILIZADAS[[#This Row],[Contacto1]],Tabla2[phone_number_dialed],Tabla2[status_name],,0)</f>
        <v>#N/A</v>
      </c>
    </row>
    <row r="3367" spans="1:22">
      <c r="A3367" t="s">
        <v>4305</v>
      </c>
      <c r="B3367" s="213" t="s">
        <v>6735</v>
      </c>
      <c r="C3367" s="4">
        <v>361040080000</v>
      </c>
      <c r="D3367" s="213" t="s">
        <v>5857</v>
      </c>
      <c r="G3367" s="174">
        <v>46143</v>
      </c>
      <c r="H3367">
        <v>68965255</v>
      </c>
      <c r="I3367">
        <v>68965255</v>
      </c>
      <c r="O3367" s="174">
        <v>46143</v>
      </c>
      <c r="S3367" t="s">
        <v>6736</v>
      </c>
      <c r="T3367" s="219" t="s">
        <v>64</v>
      </c>
      <c r="U3367" s="217" t="s">
        <v>2109</v>
      </c>
      <c r="V3367" t="e">
        <f>_xlfn.XLOOKUP(UTILIZADAS[[#This Row],[Contacto1]],Tabla2[phone_number_dialed],Tabla2[status_name],,0)</f>
        <v>#N/A</v>
      </c>
    </row>
    <row r="3368" spans="1:22">
      <c r="A3368" t="s">
        <v>4305</v>
      </c>
      <c r="B3368" s="213" t="s">
        <v>6737</v>
      </c>
      <c r="C3368" s="4">
        <v>198011520000</v>
      </c>
      <c r="D3368" s="213" t="s">
        <v>5857</v>
      </c>
      <c r="G3368" s="174">
        <v>46143</v>
      </c>
      <c r="H3368" t="s">
        <v>6738</v>
      </c>
      <c r="I3368" t="s">
        <v>6738</v>
      </c>
      <c r="O3368" s="174">
        <v>46143</v>
      </c>
      <c r="S3368" t="s">
        <v>6739</v>
      </c>
      <c r="T3368" s="219" t="s">
        <v>64</v>
      </c>
      <c r="U3368" s="217" t="s">
        <v>2109</v>
      </c>
      <c r="V3368" t="e">
        <f>_xlfn.XLOOKUP(UTILIZADAS[[#This Row],[Contacto1]],Tabla2[phone_number_dialed],Tabla2[status_name],,0)</f>
        <v>#N/A</v>
      </c>
    </row>
    <row r="3369" spans="1:22">
      <c r="A3369" t="s">
        <v>4305</v>
      </c>
      <c r="B3369" s="213" t="s">
        <v>6740</v>
      </c>
      <c r="C3369" s="4">
        <v>366044880000</v>
      </c>
      <c r="D3369" s="213" t="s">
        <v>5857</v>
      </c>
      <c r="G3369" s="174">
        <v>46143</v>
      </c>
      <c r="H3369" t="s">
        <v>6741</v>
      </c>
      <c r="I3369" t="s">
        <v>6741</v>
      </c>
      <c r="O3369" s="174">
        <v>46143</v>
      </c>
      <c r="S3369" t="s">
        <v>6742</v>
      </c>
      <c r="T3369" s="219" t="s">
        <v>64</v>
      </c>
      <c r="U3369" s="217" t="s">
        <v>2109</v>
      </c>
      <c r="V3369" t="e">
        <f>_xlfn.XLOOKUP(UTILIZADAS[[#This Row],[Contacto1]],Tabla2[phone_number_dialed],Tabla2[status_name],,0)</f>
        <v>#N/A</v>
      </c>
    </row>
    <row r="3370" spans="1:22">
      <c r="A3370" t="s">
        <v>4305</v>
      </c>
      <c r="B3370" s="213" t="s">
        <v>6743</v>
      </c>
      <c r="C3370" s="4">
        <v>363041930000</v>
      </c>
      <c r="D3370" s="213" t="s">
        <v>5857</v>
      </c>
      <c r="G3370" s="174">
        <v>46143</v>
      </c>
      <c r="H3370" t="s">
        <v>6744</v>
      </c>
      <c r="I3370" t="s">
        <v>6744</v>
      </c>
      <c r="O3370" s="174">
        <v>46143</v>
      </c>
      <c r="S3370" t="s">
        <v>6745</v>
      </c>
      <c r="T3370" s="219" t="s">
        <v>64</v>
      </c>
      <c r="U3370" s="217" t="s">
        <v>257</v>
      </c>
      <c r="V3370" t="e">
        <f>_xlfn.XLOOKUP(UTILIZADAS[[#This Row],[Contacto1]],Tabla2[phone_number_dialed],Tabla2[status_name],,0)</f>
        <v>#N/A</v>
      </c>
    </row>
    <row r="3371" spans="1:22">
      <c r="A3371" t="s">
        <v>4305</v>
      </c>
      <c r="B3371" s="213" t="s">
        <v>2316</v>
      </c>
      <c r="C3371" s="4">
        <v>804236570000</v>
      </c>
      <c r="D3371" s="213" t="s">
        <v>5857</v>
      </c>
      <c r="G3371" s="174">
        <v>46143</v>
      </c>
      <c r="H3371" t="s">
        <v>4063</v>
      </c>
      <c r="I3371" t="s">
        <v>4063</v>
      </c>
      <c r="O3371" s="174">
        <v>46143</v>
      </c>
      <c r="S3371" t="s">
        <v>3917</v>
      </c>
      <c r="T3371" s="219" t="s">
        <v>64</v>
      </c>
      <c r="U3371" s="217" t="s">
        <v>2109</v>
      </c>
      <c r="V3371" t="e">
        <f>_xlfn.XLOOKUP(UTILIZADAS[[#This Row],[Contacto1]],Tabla2[phone_number_dialed],Tabla2[status_name],,0)</f>
        <v>#N/A</v>
      </c>
    </row>
    <row r="3372" spans="1:22">
      <c r="A3372" t="s">
        <v>4305</v>
      </c>
      <c r="B3372" s="213" t="s">
        <v>4262</v>
      </c>
      <c r="C3372" s="4">
        <v>367045450000</v>
      </c>
      <c r="D3372" s="213" t="s">
        <v>5857</v>
      </c>
      <c r="G3372" s="174">
        <v>46143</v>
      </c>
      <c r="H3372" t="s">
        <v>4064</v>
      </c>
      <c r="I3372" t="s">
        <v>4064</v>
      </c>
      <c r="O3372" s="174">
        <v>46143</v>
      </c>
      <c r="S3372" t="s">
        <v>3918</v>
      </c>
      <c r="T3372" s="219" t="s">
        <v>81</v>
      </c>
      <c r="U3372" s="217" t="s">
        <v>65</v>
      </c>
      <c r="V3372" t="e">
        <f>_xlfn.XLOOKUP(UTILIZADAS[[#This Row],[Contacto1]],Tabla2[phone_number_dialed],Tabla2[status_name],,0)</f>
        <v>#N/A</v>
      </c>
    </row>
    <row r="3373" spans="1:22">
      <c r="A3373" t="s">
        <v>4305</v>
      </c>
      <c r="B3373" s="213" t="s">
        <v>6746</v>
      </c>
      <c r="C3373" s="4">
        <v>362042180000</v>
      </c>
      <c r="D3373" s="213" t="s">
        <v>5857</v>
      </c>
      <c r="G3373" s="174">
        <v>46143</v>
      </c>
      <c r="H3373" t="s">
        <v>6747</v>
      </c>
      <c r="I3373" t="s">
        <v>6747</v>
      </c>
      <c r="O3373" s="174">
        <v>46143</v>
      </c>
      <c r="S3373" t="s">
        <v>6748</v>
      </c>
      <c r="T3373" s="217" t="s">
        <v>81</v>
      </c>
      <c r="U3373" s="217" t="s">
        <v>257</v>
      </c>
      <c r="V3373" t="e">
        <f>_xlfn.XLOOKUP(UTILIZADAS[[#This Row],[Contacto1]],Tabla2[phone_number_dialed],Tabla2[status_name],,0)</f>
        <v>#N/A</v>
      </c>
    </row>
    <row r="3374" spans="1:22">
      <c r="A3374" t="s">
        <v>4305</v>
      </c>
      <c r="B3374" s="213" t="s">
        <v>4263</v>
      </c>
      <c r="C3374" s="4">
        <v>368043450000</v>
      </c>
      <c r="D3374" s="213" t="s">
        <v>5857</v>
      </c>
      <c r="G3374" s="174">
        <v>46143</v>
      </c>
      <c r="H3374" t="s">
        <v>4065</v>
      </c>
      <c r="I3374" t="s">
        <v>4065</v>
      </c>
      <c r="O3374" s="174">
        <v>46143</v>
      </c>
      <c r="S3374" t="s">
        <v>3919</v>
      </c>
      <c r="T3374" s="217" t="s">
        <v>84</v>
      </c>
      <c r="U3374" s="217" t="s">
        <v>65</v>
      </c>
      <c r="V3374" t="e">
        <f>_xlfn.XLOOKUP(UTILIZADAS[[#This Row],[Contacto1]],Tabla2[phone_number_dialed],Tabla2[status_name],,0)</f>
        <v>#N/A</v>
      </c>
    </row>
    <row r="3375" spans="1:22">
      <c r="A3375" t="s">
        <v>4305</v>
      </c>
      <c r="B3375" s="213" t="s">
        <v>2317</v>
      </c>
      <c r="C3375" s="4">
        <v>364040960000</v>
      </c>
      <c r="D3375" s="213" t="s">
        <v>5857</v>
      </c>
      <c r="G3375" s="174">
        <v>46143</v>
      </c>
      <c r="H3375">
        <v>62195276</v>
      </c>
      <c r="I3375">
        <v>62195276</v>
      </c>
      <c r="O3375" s="174">
        <v>46143</v>
      </c>
      <c r="S3375" t="s">
        <v>3920</v>
      </c>
      <c r="T3375" s="219" t="s">
        <v>84</v>
      </c>
      <c r="U3375" s="217" t="s">
        <v>65</v>
      </c>
      <c r="V3375" t="e">
        <f>_xlfn.XLOOKUP(UTILIZADAS[[#This Row],[Contacto1]],Tabla2[phone_number_dialed],Tabla2[status_name],,0)</f>
        <v>#N/A</v>
      </c>
    </row>
    <row r="3376" spans="1:22">
      <c r="A3376" t="s">
        <v>4305</v>
      </c>
      <c r="B3376" s="213" t="s">
        <v>6749</v>
      </c>
      <c r="C3376" s="4">
        <v>369041380000</v>
      </c>
      <c r="D3376" s="213" t="s">
        <v>5857</v>
      </c>
      <c r="G3376" s="174">
        <v>46143</v>
      </c>
      <c r="H3376">
        <v>63467340</v>
      </c>
      <c r="I3376">
        <v>63467340</v>
      </c>
      <c r="O3376" s="174">
        <v>46143</v>
      </c>
      <c r="S3376" t="s">
        <v>6750</v>
      </c>
      <c r="T3376" s="219" t="s">
        <v>84</v>
      </c>
      <c r="U3376" s="217" t="s">
        <v>2109</v>
      </c>
      <c r="V3376" t="e">
        <f>_xlfn.XLOOKUP(UTILIZADAS[[#This Row],[Contacto1]],Tabla2[phone_number_dialed],Tabla2[status_name],,0)</f>
        <v>#N/A</v>
      </c>
    </row>
    <row r="3377" spans="1:22">
      <c r="A3377" t="s">
        <v>4305</v>
      </c>
      <c r="B3377" s="213" t="s">
        <v>6751</v>
      </c>
      <c r="C3377" s="4">
        <v>369043290000</v>
      </c>
      <c r="D3377" s="213" t="s">
        <v>5857</v>
      </c>
      <c r="G3377" s="174">
        <v>46143</v>
      </c>
      <c r="H3377">
        <v>64827755</v>
      </c>
      <c r="I3377">
        <v>64827755</v>
      </c>
      <c r="O3377" s="174">
        <v>46143</v>
      </c>
      <c r="S3377" t="s">
        <v>6752</v>
      </c>
      <c r="T3377" s="219" t="s">
        <v>84</v>
      </c>
      <c r="U3377" s="217" t="s">
        <v>257</v>
      </c>
      <c r="V3377" t="e">
        <f>_xlfn.XLOOKUP(UTILIZADAS[[#This Row],[Contacto1]],Tabla2[phone_number_dialed],Tabla2[status_name],,0)</f>
        <v>#N/A</v>
      </c>
    </row>
    <row r="3378" spans="1:22">
      <c r="A3378" t="s">
        <v>4305</v>
      </c>
      <c r="B3378" s="213" t="s">
        <v>2318</v>
      </c>
      <c r="C3378" s="4">
        <v>361045600000</v>
      </c>
      <c r="D3378" s="213" t="s">
        <v>5857</v>
      </c>
      <c r="G3378" s="174">
        <v>46143</v>
      </c>
      <c r="H3378" t="s">
        <v>4067</v>
      </c>
      <c r="I3378" t="s">
        <v>4067</v>
      </c>
      <c r="O3378" s="174">
        <v>46143</v>
      </c>
      <c r="S3378" t="s">
        <v>3921</v>
      </c>
      <c r="T3378" s="219" t="s">
        <v>64</v>
      </c>
      <c r="U3378" s="217" t="s">
        <v>65</v>
      </c>
      <c r="V3378" t="e">
        <f>_xlfn.XLOOKUP(UTILIZADAS[[#This Row],[Contacto1]],Tabla2[phone_number_dialed],Tabla2[status_name],,0)</f>
        <v>#N/A</v>
      </c>
    </row>
    <row r="3379" spans="1:22">
      <c r="A3379" t="s">
        <v>4305</v>
      </c>
      <c r="B3379" s="213" t="s">
        <v>6753</v>
      </c>
      <c r="C3379" s="4">
        <v>364045220000</v>
      </c>
      <c r="D3379" s="213" t="s">
        <v>5857</v>
      </c>
      <c r="G3379" s="174">
        <v>46143</v>
      </c>
      <c r="H3379" t="s">
        <v>6754</v>
      </c>
      <c r="I3379" t="s">
        <v>6754</v>
      </c>
      <c r="O3379" s="174">
        <v>46143</v>
      </c>
      <c r="S3379" t="s">
        <v>6755</v>
      </c>
      <c r="T3379" s="217" t="s">
        <v>64</v>
      </c>
      <c r="U3379" s="217" t="s">
        <v>2109</v>
      </c>
      <c r="V3379" t="e">
        <f>_xlfn.XLOOKUP(UTILIZADAS[[#This Row],[Contacto1]],Tabla2[phone_number_dialed],Tabla2[status_name],,0)</f>
        <v>#N/A</v>
      </c>
    </row>
    <row r="3380" spans="1:22">
      <c r="A3380" t="s">
        <v>4305</v>
      </c>
      <c r="B3380" s="213" t="s">
        <v>6756</v>
      </c>
      <c r="C3380" s="4">
        <v>364043720000</v>
      </c>
      <c r="D3380" s="213" t="s">
        <v>5857</v>
      </c>
      <c r="G3380" s="174">
        <v>46143</v>
      </c>
      <c r="H3380" t="s">
        <v>6757</v>
      </c>
      <c r="I3380" t="s">
        <v>6757</v>
      </c>
      <c r="O3380" s="174">
        <v>46143</v>
      </c>
      <c r="S3380" t="s">
        <v>6758</v>
      </c>
      <c r="T3380" s="219" t="s">
        <v>64</v>
      </c>
      <c r="U3380" s="217" t="s">
        <v>2109</v>
      </c>
      <c r="V3380" t="e">
        <f>_xlfn.XLOOKUP(UTILIZADAS[[#This Row],[Contacto1]],Tabla2[phone_number_dialed],Tabla2[status_name],,0)</f>
        <v>#N/A</v>
      </c>
    </row>
    <row r="3381" spans="1:22">
      <c r="A3381" t="s">
        <v>4305</v>
      </c>
      <c r="B3381" s="213" t="s">
        <v>6759</v>
      </c>
      <c r="C3381" s="4">
        <v>367040280000</v>
      </c>
      <c r="D3381" s="213" t="s">
        <v>5857</v>
      </c>
      <c r="G3381" s="174">
        <v>46143</v>
      </c>
      <c r="H3381" t="s">
        <v>6760</v>
      </c>
      <c r="I3381" t="s">
        <v>6760</v>
      </c>
      <c r="O3381" s="174">
        <v>46143</v>
      </c>
      <c r="S3381" t="s">
        <v>6761</v>
      </c>
      <c r="T3381" s="219" t="s">
        <v>85</v>
      </c>
      <c r="U3381" s="217" t="s">
        <v>2109</v>
      </c>
      <c r="V3381" t="e">
        <f>_xlfn.XLOOKUP(UTILIZADAS[[#This Row],[Contacto1]],Tabla2[phone_number_dialed],Tabla2[status_name],,0)</f>
        <v>#N/A</v>
      </c>
    </row>
    <row r="3382" spans="1:22">
      <c r="A3382" t="s">
        <v>4305</v>
      </c>
      <c r="B3382" s="213" t="s">
        <v>2319</v>
      </c>
      <c r="C3382" s="4">
        <v>361043620000</v>
      </c>
      <c r="D3382" s="213" t="s">
        <v>5857</v>
      </c>
      <c r="G3382" s="174">
        <v>46143</v>
      </c>
      <c r="H3382" t="s">
        <v>4068</v>
      </c>
      <c r="I3382" t="s">
        <v>4068</v>
      </c>
      <c r="O3382" s="174">
        <v>46143</v>
      </c>
      <c r="S3382" t="s">
        <v>3922</v>
      </c>
      <c r="T3382" s="219" t="s">
        <v>85</v>
      </c>
      <c r="U3382" s="217" t="s">
        <v>257</v>
      </c>
      <c r="V3382" t="e">
        <f>_xlfn.XLOOKUP(UTILIZADAS[[#This Row],[Contacto1]],Tabla2[phone_number_dialed],Tabla2[status_name],,0)</f>
        <v>#N/A</v>
      </c>
    </row>
    <row r="3383" spans="1:22">
      <c r="A3383" t="s">
        <v>4305</v>
      </c>
      <c r="B3383" s="213" t="s">
        <v>6762</v>
      </c>
      <c r="C3383" s="4">
        <v>369043310000</v>
      </c>
      <c r="D3383" s="213" t="s">
        <v>5857</v>
      </c>
      <c r="G3383" s="174">
        <v>46143</v>
      </c>
      <c r="H3383" t="s">
        <v>3988</v>
      </c>
      <c r="I3383" t="s">
        <v>3988</v>
      </c>
      <c r="O3383" s="174">
        <v>46143</v>
      </c>
      <c r="S3383" t="s">
        <v>6763</v>
      </c>
      <c r="T3383" s="219" t="s">
        <v>64</v>
      </c>
      <c r="U3383" s="217" t="s">
        <v>257</v>
      </c>
      <c r="V3383" t="e">
        <f>_xlfn.XLOOKUP(UTILIZADAS[[#This Row],[Contacto1]],Tabla2[phone_number_dialed],Tabla2[status_name],,0)</f>
        <v>#N/A</v>
      </c>
    </row>
    <row r="3384" spans="1:22">
      <c r="A3384" t="s">
        <v>4305</v>
      </c>
      <c r="B3384" s="213" t="s">
        <v>2320</v>
      </c>
      <c r="C3384" s="4">
        <v>365044620000</v>
      </c>
      <c r="D3384" s="213" t="s">
        <v>5857</v>
      </c>
      <c r="G3384" s="174">
        <v>46143</v>
      </c>
      <c r="H3384" t="s">
        <v>3988</v>
      </c>
      <c r="I3384" t="s">
        <v>3988</v>
      </c>
      <c r="O3384" s="174">
        <v>46143</v>
      </c>
      <c r="S3384" t="s">
        <v>3923</v>
      </c>
      <c r="T3384" s="219" t="s">
        <v>64</v>
      </c>
      <c r="U3384" s="217" t="s">
        <v>65</v>
      </c>
      <c r="V3384" t="e">
        <f>_xlfn.XLOOKUP(UTILIZADAS[[#This Row],[Contacto1]],Tabla2[phone_number_dialed],Tabla2[status_name],,0)</f>
        <v>#N/A</v>
      </c>
    </row>
    <row r="3385" spans="1:22">
      <c r="A3385" t="s">
        <v>4305</v>
      </c>
      <c r="B3385" s="213" t="s">
        <v>6764</v>
      </c>
      <c r="C3385" s="4">
        <v>361042780000</v>
      </c>
      <c r="D3385" s="213" t="s">
        <v>5857</v>
      </c>
      <c r="G3385" s="174">
        <v>46143</v>
      </c>
      <c r="H3385" t="s">
        <v>6765</v>
      </c>
      <c r="I3385" t="s">
        <v>6765</v>
      </c>
      <c r="O3385" s="174">
        <v>46143</v>
      </c>
      <c r="S3385" t="s">
        <v>6766</v>
      </c>
      <c r="T3385" s="219" t="s">
        <v>64</v>
      </c>
      <c r="U3385" s="217" t="s">
        <v>2109</v>
      </c>
      <c r="V3385" t="e">
        <f>_xlfn.XLOOKUP(UTILIZADAS[[#This Row],[Contacto1]],Tabla2[phone_number_dialed],Tabla2[status_name],,0)</f>
        <v>#N/A</v>
      </c>
    </row>
    <row r="3386" spans="1:22">
      <c r="A3386" t="s">
        <v>4305</v>
      </c>
      <c r="B3386" s="213" t="s">
        <v>6767</v>
      </c>
      <c r="C3386" s="4">
        <v>362044920000</v>
      </c>
      <c r="D3386" s="213" t="s">
        <v>5857</v>
      </c>
      <c r="G3386" s="174">
        <v>46143</v>
      </c>
      <c r="H3386" t="s">
        <v>6768</v>
      </c>
      <c r="I3386" t="s">
        <v>6768</v>
      </c>
      <c r="O3386" s="174">
        <v>46143</v>
      </c>
      <c r="S3386" t="s">
        <v>6769</v>
      </c>
      <c r="T3386" s="217" t="s">
        <v>64</v>
      </c>
      <c r="U3386" s="217" t="s">
        <v>257</v>
      </c>
      <c r="V3386" t="e">
        <f>_xlfn.XLOOKUP(UTILIZADAS[[#This Row],[Contacto1]],Tabla2[phone_number_dialed],Tabla2[status_name],,0)</f>
        <v>#N/A</v>
      </c>
    </row>
    <row r="3387" spans="1:22">
      <c r="A3387" t="s">
        <v>4305</v>
      </c>
      <c r="B3387" s="213" t="s">
        <v>6770</v>
      </c>
      <c r="C3387" s="4">
        <v>367044950000</v>
      </c>
      <c r="D3387" s="213" t="s">
        <v>5857</v>
      </c>
      <c r="G3387" s="174">
        <v>46143</v>
      </c>
      <c r="H3387" t="s">
        <v>6771</v>
      </c>
      <c r="I3387" t="s">
        <v>6771</v>
      </c>
      <c r="O3387" s="174">
        <v>46143</v>
      </c>
      <c r="S3387" t="s">
        <v>6772</v>
      </c>
      <c r="T3387" s="217" t="s">
        <v>64</v>
      </c>
      <c r="U3387" s="217" t="s">
        <v>2109</v>
      </c>
      <c r="V3387" t="e">
        <f>_xlfn.XLOOKUP(UTILIZADAS[[#This Row],[Contacto1]],Tabla2[phone_number_dialed],Tabla2[status_name],,0)</f>
        <v>#N/A</v>
      </c>
    </row>
    <row r="3388" spans="1:22">
      <c r="A3388" t="s">
        <v>4305</v>
      </c>
      <c r="B3388" s="213" t="s">
        <v>2321</v>
      </c>
      <c r="C3388" s="4">
        <v>368044060000</v>
      </c>
      <c r="D3388" s="213" t="s">
        <v>5857</v>
      </c>
      <c r="G3388" s="174">
        <v>46143</v>
      </c>
      <c r="H3388" t="s">
        <v>6773</v>
      </c>
      <c r="I3388" t="s">
        <v>6773</v>
      </c>
      <c r="O3388" s="174">
        <v>46143</v>
      </c>
      <c r="S3388" t="s">
        <v>3924</v>
      </c>
      <c r="T3388" s="219" t="s">
        <v>64</v>
      </c>
      <c r="U3388" s="217" t="s">
        <v>2109</v>
      </c>
      <c r="V3388" t="e">
        <f>_xlfn.XLOOKUP(UTILIZADAS[[#This Row],[Contacto1]],Tabla2[phone_number_dialed],Tabla2[status_name],,0)</f>
        <v>#N/A</v>
      </c>
    </row>
    <row r="3389" spans="1:22">
      <c r="A3389" t="s">
        <v>4305</v>
      </c>
      <c r="B3389" s="213" t="s">
        <v>2322</v>
      </c>
      <c r="C3389" s="4">
        <v>369044140000</v>
      </c>
      <c r="D3389" s="213" t="s">
        <v>5857</v>
      </c>
      <c r="G3389" s="174">
        <v>46143</v>
      </c>
      <c r="H3389" t="s">
        <v>4070</v>
      </c>
      <c r="I3389" t="s">
        <v>4070</v>
      </c>
      <c r="O3389" s="174">
        <v>46143</v>
      </c>
      <c r="S3389" t="s">
        <v>3925</v>
      </c>
      <c r="T3389" s="217" t="s">
        <v>64</v>
      </c>
      <c r="U3389" s="217" t="s">
        <v>65</v>
      </c>
      <c r="V3389" t="e">
        <f>_xlfn.XLOOKUP(UTILIZADAS[[#This Row],[Contacto1]],Tabla2[phone_number_dialed],Tabla2[status_name],,0)</f>
        <v>#N/A</v>
      </c>
    </row>
    <row r="3390" spans="1:22">
      <c r="A3390" t="s">
        <v>4305</v>
      </c>
      <c r="B3390" s="213" t="s">
        <v>6774</v>
      </c>
      <c r="C3390" s="4">
        <v>364044210000</v>
      </c>
      <c r="D3390" s="213" t="s">
        <v>5857</v>
      </c>
      <c r="G3390" s="174">
        <v>46143</v>
      </c>
      <c r="H3390" t="s">
        <v>6775</v>
      </c>
      <c r="I3390" t="s">
        <v>6775</v>
      </c>
      <c r="O3390" s="174">
        <v>46143</v>
      </c>
      <c r="S3390" t="s">
        <v>6776</v>
      </c>
      <c r="T3390" s="217" t="s">
        <v>64</v>
      </c>
      <c r="U3390" s="217" t="s">
        <v>257</v>
      </c>
      <c r="V3390" t="e">
        <f>_xlfn.XLOOKUP(UTILIZADAS[[#This Row],[Contacto1]],Tabla2[phone_number_dialed],Tabla2[status_name],,0)</f>
        <v>#N/A</v>
      </c>
    </row>
    <row r="3391" spans="1:22">
      <c r="A3391" t="s">
        <v>4305</v>
      </c>
      <c r="B3391" s="213" t="s">
        <v>6777</v>
      </c>
      <c r="C3391" s="4">
        <v>361035580000</v>
      </c>
      <c r="D3391" s="213" t="s">
        <v>5857</v>
      </c>
      <c r="G3391" s="174">
        <v>46143</v>
      </c>
      <c r="H3391" t="s">
        <v>6778</v>
      </c>
      <c r="I3391" t="s">
        <v>6778</v>
      </c>
      <c r="O3391" s="174">
        <v>46143</v>
      </c>
      <c r="S3391" t="s">
        <v>6779</v>
      </c>
      <c r="T3391" s="217" t="s">
        <v>64</v>
      </c>
      <c r="U3391" s="217" t="s">
        <v>2109</v>
      </c>
      <c r="V3391" t="e">
        <f>_xlfn.XLOOKUP(UTILIZADAS[[#This Row],[Contacto1]],Tabla2[phone_number_dialed],Tabla2[status_name],,0)</f>
        <v>#N/A</v>
      </c>
    </row>
    <row r="3392" spans="1:22">
      <c r="A3392" t="s">
        <v>4305</v>
      </c>
      <c r="B3392" s="213" t="s">
        <v>6780</v>
      </c>
      <c r="C3392" s="4">
        <v>369041840000</v>
      </c>
      <c r="D3392" s="213" t="s">
        <v>5857</v>
      </c>
      <c r="G3392" s="174">
        <v>46143</v>
      </c>
      <c r="H3392" t="s">
        <v>6781</v>
      </c>
      <c r="I3392" t="s">
        <v>6781</v>
      </c>
      <c r="O3392" s="174">
        <v>46143</v>
      </c>
      <c r="S3392" t="s">
        <v>6782</v>
      </c>
      <c r="T3392" s="219" t="s">
        <v>64</v>
      </c>
      <c r="U3392" s="217" t="s">
        <v>2109</v>
      </c>
      <c r="V3392" t="e">
        <f>_xlfn.XLOOKUP(UTILIZADAS[[#This Row],[Contacto1]],Tabla2[phone_number_dialed],Tabla2[status_name],,0)</f>
        <v>#N/A</v>
      </c>
    </row>
    <row r="3393" spans="1:22">
      <c r="A3393" t="s">
        <v>4305</v>
      </c>
      <c r="B3393" s="213" t="s">
        <v>4264</v>
      </c>
      <c r="C3393" s="4">
        <v>366044600000</v>
      </c>
      <c r="D3393" s="213" t="s">
        <v>5857</v>
      </c>
      <c r="G3393" s="174">
        <v>46143</v>
      </c>
      <c r="H3393" t="s">
        <v>4071</v>
      </c>
      <c r="I3393" t="s">
        <v>4071</v>
      </c>
      <c r="O3393" s="174">
        <v>46143</v>
      </c>
      <c r="S3393" t="s">
        <v>3927</v>
      </c>
      <c r="T3393" s="219" t="s">
        <v>64</v>
      </c>
      <c r="U3393" s="217" t="s">
        <v>65</v>
      </c>
      <c r="V3393" t="e">
        <f>_xlfn.XLOOKUP(UTILIZADAS[[#This Row],[Contacto1]],Tabla2[phone_number_dialed],Tabla2[status_name],,0)</f>
        <v>#N/A</v>
      </c>
    </row>
    <row r="3394" spans="1:22">
      <c r="A3394" t="s">
        <v>4305</v>
      </c>
      <c r="B3394" s="213" t="s">
        <v>6783</v>
      </c>
      <c r="C3394" s="4">
        <v>369041570000</v>
      </c>
      <c r="D3394" s="213" t="s">
        <v>5857</v>
      </c>
      <c r="G3394" s="174">
        <v>46143</v>
      </c>
      <c r="H3394" t="s">
        <v>6784</v>
      </c>
      <c r="I3394" t="s">
        <v>6784</v>
      </c>
      <c r="O3394" s="174">
        <v>46143</v>
      </c>
      <c r="S3394" t="s">
        <v>6785</v>
      </c>
      <c r="T3394" s="219" t="s">
        <v>64</v>
      </c>
      <c r="U3394" s="217" t="s">
        <v>257</v>
      </c>
      <c r="V3394" t="e">
        <f>_xlfn.XLOOKUP(UTILIZADAS[[#This Row],[Contacto1]],Tabla2[phone_number_dialed],Tabla2[status_name],,0)</f>
        <v>#N/A</v>
      </c>
    </row>
    <row r="3395" spans="1:22">
      <c r="A3395" t="s">
        <v>4305</v>
      </c>
      <c r="B3395" s="213" t="s">
        <v>2324</v>
      </c>
      <c r="C3395" s="4">
        <v>368046250000</v>
      </c>
      <c r="D3395" s="213" t="s">
        <v>5857</v>
      </c>
      <c r="G3395" s="174">
        <v>46143</v>
      </c>
      <c r="H3395" t="s">
        <v>4072</v>
      </c>
      <c r="I3395" t="s">
        <v>4072</v>
      </c>
      <c r="O3395" s="174">
        <v>46143</v>
      </c>
      <c r="S3395" t="s">
        <v>3928</v>
      </c>
      <c r="T3395" s="219" t="s">
        <v>64</v>
      </c>
      <c r="U3395" s="217" t="s">
        <v>65</v>
      </c>
      <c r="V3395" t="e">
        <f>_xlfn.XLOOKUP(UTILIZADAS[[#This Row],[Contacto1]],Tabla2[phone_number_dialed],Tabla2[status_name],,0)</f>
        <v>#N/A</v>
      </c>
    </row>
    <row r="3396" spans="1:22">
      <c r="A3396" t="s">
        <v>4305</v>
      </c>
      <c r="B3396" s="213" t="s">
        <v>6786</v>
      </c>
      <c r="C3396" s="4">
        <v>352051900000</v>
      </c>
      <c r="D3396" s="213" t="s">
        <v>5857</v>
      </c>
      <c r="G3396" s="174">
        <v>46143</v>
      </c>
      <c r="H3396" t="s">
        <v>6787</v>
      </c>
      <c r="I3396" t="s">
        <v>6787</v>
      </c>
      <c r="O3396" s="174">
        <v>46143</v>
      </c>
      <c r="S3396" t="s">
        <v>6788</v>
      </c>
      <c r="T3396" s="219" t="s">
        <v>64</v>
      </c>
      <c r="U3396" s="217" t="s">
        <v>2109</v>
      </c>
      <c r="V3396" t="e">
        <f>_xlfn.XLOOKUP(UTILIZADAS[[#This Row],[Contacto1]],Tabla2[phone_number_dialed],Tabla2[status_name],,0)</f>
        <v>#N/A</v>
      </c>
    </row>
    <row r="3397" spans="1:22">
      <c r="A3397" t="s">
        <v>4305</v>
      </c>
      <c r="B3397" s="213" t="s">
        <v>6789</v>
      </c>
      <c r="C3397" s="4">
        <v>367045630000</v>
      </c>
      <c r="D3397" s="213" t="s">
        <v>5857</v>
      </c>
      <c r="G3397" s="174">
        <v>46143</v>
      </c>
      <c r="H3397" t="s">
        <v>6790</v>
      </c>
      <c r="I3397" t="s">
        <v>6790</v>
      </c>
      <c r="O3397" s="174">
        <v>46143</v>
      </c>
      <c r="S3397" t="s">
        <v>6791</v>
      </c>
      <c r="T3397" s="219" t="s">
        <v>64</v>
      </c>
      <c r="U3397" s="217" t="s">
        <v>2109</v>
      </c>
      <c r="V3397" t="e">
        <f>_xlfn.XLOOKUP(UTILIZADAS[[#This Row],[Contacto1]],Tabla2[phone_number_dialed],Tabla2[status_name],,0)</f>
        <v>#N/A</v>
      </c>
    </row>
    <row r="3398" spans="1:22">
      <c r="A3398" t="s">
        <v>4305</v>
      </c>
      <c r="B3398" s="213" t="s">
        <v>2325</v>
      </c>
      <c r="C3398" s="4">
        <v>362045230000</v>
      </c>
      <c r="D3398" s="213" t="s">
        <v>5857</v>
      </c>
      <c r="G3398" s="174">
        <v>46143</v>
      </c>
      <c r="H3398" t="s">
        <v>4073</v>
      </c>
      <c r="I3398" t="s">
        <v>4073</v>
      </c>
      <c r="O3398" s="174">
        <v>46143</v>
      </c>
      <c r="S3398" t="s">
        <v>3929</v>
      </c>
      <c r="T3398" s="217" t="s">
        <v>64</v>
      </c>
      <c r="U3398" s="217" t="s">
        <v>65</v>
      </c>
      <c r="V3398" t="e">
        <f>_xlfn.XLOOKUP(UTILIZADAS[[#This Row],[Contacto1]],Tabla2[phone_number_dialed],Tabla2[status_name],,0)</f>
        <v>#N/A</v>
      </c>
    </row>
    <row r="3399" spans="1:22">
      <c r="A3399" t="s">
        <v>4305</v>
      </c>
      <c r="B3399" s="213" t="s">
        <v>6792</v>
      </c>
      <c r="C3399" s="4">
        <v>362045840000</v>
      </c>
      <c r="D3399" s="213" t="s">
        <v>5857</v>
      </c>
      <c r="G3399" s="174">
        <v>46143</v>
      </c>
      <c r="H3399" t="s">
        <v>6793</v>
      </c>
      <c r="I3399" t="s">
        <v>6793</v>
      </c>
      <c r="O3399" s="174">
        <v>46143</v>
      </c>
      <c r="S3399" t="s">
        <v>6794</v>
      </c>
      <c r="T3399" s="219" t="s">
        <v>64</v>
      </c>
      <c r="U3399" s="217" t="s">
        <v>2109</v>
      </c>
      <c r="V3399" t="e">
        <f>_xlfn.XLOOKUP(UTILIZADAS[[#This Row],[Contacto1]],Tabla2[phone_number_dialed],Tabla2[status_name],,0)</f>
        <v>#N/A</v>
      </c>
    </row>
    <row r="3400" spans="1:22">
      <c r="A3400" t="s">
        <v>4305</v>
      </c>
      <c r="B3400" s="213" t="s">
        <v>6795</v>
      </c>
      <c r="C3400" s="4">
        <v>363042590000</v>
      </c>
      <c r="D3400" s="213" t="s">
        <v>5857</v>
      </c>
      <c r="G3400" s="174">
        <v>46143</v>
      </c>
      <c r="H3400">
        <v>66622396</v>
      </c>
      <c r="I3400">
        <v>66622396</v>
      </c>
      <c r="O3400" s="174">
        <v>46143</v>
      </c>
      <c r="S3400" t="s">
        <v>6796</v>
      </c>
      <c r="T3400" s="219" t="s">
        <v>64</v>
      </c>
      <c r="U3400" s="217" t="s">
        <v>2109</v>
      </c>
      <c r="V3400" t="e">
        <f>_xlfn.XLOOKUP(UTILIZADAS[[#This Row],[Contacto1]],Tabla2[phone_number_dialed],Tabla2[status_name],,0)</f>
        <v>#N/A</v>
      </c>
    </row>
    <row r="3401" spans="1:22">
      <c r="A3401" t="s">
        <v>4305</v>
      </c>
      <c r="B3401" s="213" t="s">
        <v>6797</v>
      </c>
      <c r="C3401" s="4">
        <v>362043260000</v>
      </c>
      <c r="D3401" s="213" t="s">
        <v>5857</v>
      </c>
      <c r="G3401" s="174">
        <v>46143</v>
      </c>
      <c r="H3401" t="s">
        <v>6798</v>
      </c>
      <c r="I3401" t="s">
        <v>6798</v>
      </c>
      <c r="O3401" s="174">
        <v>46143</v>
      </c>
      <c r="S3401" t="s">
        <v>6799</v>
      </c>
      <c r="T3401" s="219" t="s">
        <v>64</v>
      </c>
      <c r="U3401" s="217" t="s">
        <v>2109</v>
      </c>
      <c r="V3401" t="e">
        <f>_xlfn.XLOOKUP(UTILIZADAS[[#This Row],[Contacto1]],Tabla2[phone_number_dialed],Tabla2[status_name],,0)</f>
        <v>#N/A</v>
      </c>
    </row>
    <row r="3402" spans="1:22">
      <c r="A3402" t="s">
        <v>4305</v>
      </c>
      <c r="B3402" s="213" t="s">
        <v>2326</v>
      </c>
      <c r="C3402" s="4">
        <v>362039070000</v>
      </c>
      <c r="D3402" s="213" t="s">
        <v>5857</v>
      </c>
      <c r="G3402" s="174">
        <v>46143</v>
      </c>
      <c r="H3402">
        <v>66499032</v>
      </c>
      <c r="I3402">
        <v>66499032</v>
      </c>
      <c r="O3402" s="174">
        <v>46143</v>
      </c>
      <c r="S3402" t="s">
        <v>3931</v>
      </c>
      <c r="T3402" s="219" t="s">
        <v>64</v>
      </c>
      <c r="U3402" s="217" t="s">
        <v>65</v>
      </c>
      <c r="V3402" t="e">
        <f>_xlfn.XLOOKUP(UTILIZADAS[[#This Row],[Contacto1]],Tabla2[phone_number_dialed],Tabla2[status_name],,0)</f>
        <v>#N/A</v>
      </c>
    </row>
    <row r="3403" spans="1:22">
      <c r="A3403" t="s">
        <v>4305</v>
      </c>
      <c r="B3403" s="213" t="s">
        <v>2327</v>
      </c>
      <c r="C3403" s="4">
        <v>359227530000</v>
      </c>
      <c r="D3403" s="213" t="s">
        <v>5857</v>
      </c>
      <c r="G3403" s="174">
        <v>46143</v>
      </c>
      <c r="H3403" t="s">
        <v>4075</v>
      </c>
      <c r="I3403" t="s">
        <v>4075</v>
      </c>
      <c r="O3403" s="174">
        <v>46143</v>
      </c>
      <c r="S3403" t="s">
        <v>3932</v>
      </c>
      <c r="T3403" s="219" t="s">
        <v>64</v>
      </c>
      <c r="U3403" s="217" t="s">
        <v>65</v>
      </c>
      <c r="V3403" t="e">
        <f>_xlfn.XLOOKUP(UTILIZADAS[[#This Row],[Contacto1]],Tabla2[phone_number_dialed],Tabla2[status_name],,0)</f>
        <v>#N/A</v>
      </c>
    </row>
    <row r="3404" spans="1:22">
      <c r="A3404" t="s">
        <v>4305</v>
      </c>
      <c r="B3404" s="213" t="s">
        <v>6800</v>
      </c>
      <c r="C3404" s="4">
        <v>366041540000</v>
      </c>
      <c r="D3404" s="213" t="s">
        <v>5857</v>
      </c>
      <c r="G3404" s="174">
        <v>46143</v>
      </c>
      <c r="H3404" t="s">
        <v>6801</v>
      </c>
      <c r="I3404" t="s">
        <v>6801</v>
      </c>
      <c r="O3404" s="174">
        <v>46143</v>
      </c>
      <c r="S3404" t="s">
        <v>6802</v>
      </c>
      <c r="T3404" s="219" t="s">
        <v>64</v>
      </c>
      <c r="U3404" s="217" t="s">
        <v>2109</v>
      </c>
      <c r="V3404" t="e">
        <f>_xlfn.XLOOKUP(UTILIZADAS[[#This Row],[Contacto1]],Tabla2[phone_number_dialed],Tabla2[status_name],,0)</f>
        <v>#N/A</v>
      </c>
    </row>
    <row r="3405" spans="1:22">
      <c r="A3405" t="s">
        <v>4305</v>
      </c>
      <c r="B3405" s="213" t="s">
        <v>6803</v>
      </c>
      <c r="C3405" s="4">
        <v>363045490000</v>
      </c>
      <c r="D3405" s="213" t="s">
        <v>5857</v>
      </c>
      <c r="G3405" s="174">
        <v>46143</v>
      </c>
      <c r="H3405" t="s">
        <v>6804</v>
      </c>
      <c r="I3405" t="s">
        <v>6804</v>
      </c>
      <c r="O3405" s="174">
        <v>46143</v>
      </c>
      <c r="S3405" t="s">
        <v>6805</v>
      </c>
      <c r="T3405" s="217" t="s">
        <v>64</v>
      </c>
      <c r="U3405" s="217" t="s">
        <v>2109</v>
      </c>
      <c r="V3405" t="e">
        <f>_xlfn.XLOOKUP(UTILIZADAS[[#This Row],[Contacto1]],Tabla2[phone_number_dialed],Tabla2[status_name],,0)</f>
        <v>#N/A</v>
      </c>
    </row>
    <row r="3406" spans="1:22">
      <c r="A3406" t="s">
        <v>4305</v>
      </c>
      <c r="B3406" s="213" t="s">
        <v>6806</v>
      </c>
      <c r="C3406" s="4">
        <v>365044020000</v>
      </c>
      <c r="D3406" s="213" t="s">
        <v>5857</v>
      </c>
      <c r="G3406" s="174">
        <v>46143</v>
      </c>
      <c r="H3406" t="s">
        <v>6807</v>
      </c>
      <c r="I3406" t="s">
        <v>6807</v>
      </c>
      <c r="O3406" s="174">
        <v>46143</v>
      </c>
      <c r="S3406" t="s">
        <v>6808</v>
      </c>
      <c r="T3406" s="219" t="s">
        <v>64</v>
      </c>
      <c r="U3406" s="217" t="s">
        <v>2109</v>
      </c>
      <c r="V3406" t="e">
        <f>_xlfn.XLOOKUP(UTILIZADAS[[#This Row],[Contacto1]],Tabla2[phone_number_dialed],Tabla2[status_name],,0)</f>
        <v>#N/A</v>
      </c>
    </row>
    <row r="3407" spans="1:22">
      <c r="A3407" t="s">
        <v>4305</v>
      </c>
      <c r="B3407" s="213" t="s">
        <v>6809</v>
      </c>
      <c r="C3407" s="4">
        <v>299057840000</v>
      </c>
      <c r="D3407" s="213" t="s">
        <v>5857</v>
      </c>
      <c r="G3407" s="174">
        <v>46143</v>
      </c>
      <c r="H3407" t="s">
        <v>6810</v>
      </c>
      <c r="I3407" t="s">
        <v>6810</v>
      </c>
      <c r="O3407" s="174">
        <v>46143</v>
      </c>
      <c r="S3407" t="s">
        <v>6811</v>
      </c>
      <c r="T3407" s="219" t="s">
        <v>64</v>
      </c>
      <c r="U3407" s="217" t="s">
        <v>2109</v>
      </c>
      <c r="V3407" t="e">
        <f>_xlfn.XLOOKUP(UTILIZADAS[[#This Row],[Contacto1]],Tabla2[phone_number_dialed],Tabla2[status_name],,0)</f>
        <v>#N/A</v>
      </c>
    </row>
    <row r="3408" spans="1:22">
      <c r="A3408" t="s">
        <v>4305</v>
      </c>
      <c r="B3408" s="213" t="s">
        <v>4266</v>
      </c>
      <c r="C3408" s="4">
        <v>369045400000</v>
      </c>
      <c r="D3408" s="213" t="s">
        <v>5857</v>
      </c>
      <c r="G3408" s="174">
        <v>46143</v>
      </c>
      <c r="H3408">
        <v>65528623</v>
      </c>
      <c r="I3408">
        <v>65528623</v>
      </c>
      <c r="O3408" s="174">
        <v>46143</v>
      </c>
      <c r="S3408" t="s">
        <v>3933</v>
      </c>
      <c r="T3408" s="217" t="s">
        <v>85</v>
      </c>
      <c r="U3408" s="217" t="s">
        <v>65</v>
      </c>
      <c r="V3408" t="e">
        <f>_xlfn.XLOOKUP(UTILIZADAS[[#This Row],[Contacto1]],Tabla2[phone_number_dialed],Tabla2[status_name],,0)</f>
        <v>#N/A</v>
      </c>
    </row>
    <row r="3409" spans="1:22">
      <c r="A3409" t="s">
        <v>4305</v>
      </c>
      <c r="B3409" s="213" t="s">
        <v>5977</v>
      </c>
      <c r="C3409" s="4">
        <v>368010580000</v>
      </c>
      <c r="D3409" s="213" t="s">
        <v>5857</v>
      </c>
      <c r="G3409" s="174">
        <v>46143</v>
      </c>
      <c r="H3409" t="s">
        <v>3988</v>
      </c>
      <c r="I3409" t="s">
        <v>3988</v>
      </c>
      <c r="O3409" s="174">
        <v>46143</v>
      </c>
      <c r="S3409" t="s">
        <v>5409</v>
      </c>
      <c r="T3409" s="219" t="s">
        <v>64</v>
      </c>
      <c r="U3409" s="217" t="s">
        <v>257</v>
      </c>
      <c r="V3409" t="e">
        <f>_xlfn.XLOOKUP(UTILIZADAS[[#This Row],[Contacto1]],Tabla2[phone_number_dialed],Tabla2[status_name],,0)</f>
        <v>#N/A</v>
      </c>
    </row>
    <row r="3410" spans="1:22">
      <c r="A3410" t="s">
        <v>4305</v>
      </c>
      <c r="B3410" s="213" t="s">
        <v>6812</v>
      </c>
      <c r="C3410" s="4">
        <v>367042800000</v>
      </c>
      <c r="D3410" s="213" t="s">
        <v>5857</v>
      </c>
      <c r="G3410" s="174">
        <v>46143</v>
      </c>
      <c r="H3410" t="s">
        <v>6813</v>
      </c>
      <c r="I3410" t="s">
        <v>6813</v>
      </c>
      <c r="O3410" s="174">
        <v>46143</v>
      </c>
      <c r="S3410" t="s">
        <v>6814</v>
      </c>
      <c r="T3410" s="219" t="s">
        <v>64</v>
      </c>
      <c r="U3410" s="217" t="s">
        <v>257</v>
      </c>
      <c r="V3410" t="e">
        <f>_xlfn.XLOOKUP(UTILIZADAS[[#This Row],[Contacto1]],Tabla2[phone_number_dialed],Tabla2[status_name],,0)</f>
        <v>#N/A</v>
      </c>
    </row>
    <row r="3411" spans="1:22">
      <c r="A3411" t="s">
        <v>4305</v>
      </c>
      <c r="B3411" s="213" t="s">
        <v>4267</v>
      </c>
      <c r="C3411" s="4">
        <v>369045920000</v>
      </c>
      <c r="D3411" s="213" t="s">
        <v>5857</v>
      </c>
      <c r="G3411" s="174">
        <v>46143</v>
      </c>
      <c r="H3411" t="s">
        <v>6815</v>
      </c>
      <c r="I3411" t="s">
        <v>6815</v>
      </c>
      <c r="O3411" s="174">
        <v>46143</v>
      </c>
      <c r="S3411" t="s">
        <v>3934</v>
      </c>
      <c r="T3411" s="217" t="s">
        <v>64</v>
      </c>
      <c r="U3411" s="217" t="s">
        <v>65</v>
      </c>
      <c r="V3411" t="e">
        <f>_xlfn.XLOOKUP(UTILIZADAS[[#This Row],[Contacto1]],Tabla2[phone_number_dialed],Tabla2[status_name],,0)</f>
        <v>#N/A</v>
      </c>
    </row>
    <row r="3412" spans="1:22">
      <c r="A3412" t="s">
        <v>4305</v>
      </c>
      <c r="B3412" s="213" t="s">
        <v>6816</v>
      </c>
      <c r="C3412" s="4">
        <v>364040580000</v>
      </c>
      <c r="D3412" s="213" t="s">
        <v>5857</v>
      </c>
      <c r="G3412" s="174">
        <v>46143</v>
      </c>
      <c r="H3412">
        <v>69795698</v>
      </c>
      <c r="I3412">
        <v>69795698</v>
      </c>
      <c r="O3412" s="174">
        <v>46143</v>
      </c>
      <c r="S3412" t="s">
        <v>6817</v>
      </c>
      <c r="T3412" s="219" t="s">
        <v>64</v>
      </c>
      <c r="U3412" s="217" t="s">
        <v>257</v>
      </c>
      <c r="V3412" t="e">
        <f>_xlfn.XLOOKUP(UTILIZADAS[[#This Row],[Contacto1]],Tabla2[phone_number_dialed],Tabla2[status_name],,0)</f>
        <v>#N/A</v>
      </c>
    </row>
    <row r="3413" spans="1:22">
      <c r="A3413" t="s">
        <v>4305</v>
      </c>
      <c r="B3413" s="213" t="s">
        <v>4268</v>
      </c>
      <c r="C3413" s="4">
        <v>367037860000</v>
      </c>
      <c r="D3413" s="213" t="s">
        <v>5857</v>
      </c>
      <c r="G3413" s="174">
        <v>46143</v>
      </c>
      <c r="H3413">
        <v>68150976</v>
      </c>
      <c r="I3413">
        <v>68150976</v>
      </c>
      <c r="O3413" s="174">
        <v>46143</v>
      </c>
      <c r="S3413" t="s">
        <v>3935</v>
      </c>
      <c r="T3413" s="217" t="s">
        <v>64</v>
      </c>
      <c r="U3413" s="217" t="s">
        <v>65</v>
      </c>
      <c r="V3413" t="e">
        <f>_xlfn.XLOOKUP(UTILIZADAS[[#This Row],[Contacto1]],Tabla2[phone_number_dialed],Tabla2[status_name],,0)</f>
        <v>#N/A</v>
      </c>
    </row>
    <row r="3414" spans="1:22">
      <c r="A3414" t="s">
        <v>4305</v>
      </c>
      <c r="B3414" s="213" t="s">
        <v>6818</v>
      </c>
      <c r="C3414" s="4">
        <v>367044620000</v>
      </c>
      <c r="D3414" s="213" t="s">
        <v>5857</v>
      </c>
      <c r="G3414" s="174">
        <v>46143</v>
      </c>
      <c r="H3414" t="s">
        <v>6819</v>
      </c>
      <c r="I3414" t="s">
        <v>6819</v>
      </c>
      <c r="O3414" s="174">
        <v>46143</v>
      </c>
      <c r="S3414" t="s">
        <v>6820</v>
      </c>
      <c r="T3414" s="219" t="s">
        <v>64</v>
      </c>
      <c r="U3414" s="217" t="s">
        <v>2109</v>
      </c>
      <c r="V3414" t="e">
        <f>_xlfn.XLOOKUP(UTILIZADAS[[#This Row],[Contacto1]],Tabla2[phone_number_dialed],Tabla2[status_name],,0)</f>
        <v>#N/A</v>
      </c>
    </row>
    <row r="3415" spans="1:22">
      <c r="A3415" t="s">
        <v>4305</v>
      </c>
      <c r="B3415" s="213" t="s">
        <v>6821</v>
      </c>
      <c r="C3415" s="4">
        <v>367044720000</v>
      </c>
      <c r="D3415" s="213" t="s">
        <v>5857</v>
      </c>
      <c r="G3415" s="174">
        <v>46143</v>
      </c>
      <c r="H3415" t="s">
        <v>6822</v>
      </c>
      <c r="I3415" t="s">
        <v>6822</v>
      </c>
      <c r="O3415" s="174">
        <v>46143</v>
      </c>
      <c r="S3415" t="s">
        <v>6823</v>
      </c>
      <c r="T3415" s="219" t="s">
        <v>64</v>
      </c>
      <c r="U3415" s="217" t="s">
        <v>2109</v>
      </c>
      <c r="V3415" t="e">
        <f>_xlfn.XLOOKUP(UTILIZADAS[[#This Row],[Contacto1]],Tabla2[phone_number_dialed],Tabla2[status_name],,0)</f>
        <v>#N/A</v>
      </c>
    </row>
    <row r="3416" spans="1:22">
      <c r="A3416" t="s">
        <v>4305</v>
      </c>
      <c r="B3416" s="213" t="s">
        <v>4269</v>
      </c>
      <c r="C3416" s="4">
        <v>366044960000</v>
      </c>
      <c r="D3416" s="213" t="s">
        <v>5857</v>
      </c>
      <c r="G3416" s="174">
        <v>46143</v>
      </c>
      <c r="H3416">
        <v>64942046</v>
      </c>
      <c r="I3416">
        <v>64942046</v>
      </c>
      <c r="O3416" s="174">
        <v>46143</v>
      </c>
      <c r="S3416" t="s">
        <v>3936</v>
      </c>
      <c r="T3416" s="219" t="s">
        <v>64</v>
      </c>
      <c r="U3416" s="217" t="s">
        <v>65</v>
      </c>
      <c r="V3416" t="e">
        <f>_xlfn.XLOOKUP(UTILIZADAS[[#This Row],[Contacto1]],Tabla2[phone_number_dialed],Tabla2[status_name],,0)</f>
        <v>#N/A</v>
      </c>
    </row>
    <row r="3417" spans="1:22">
      <c r="A3417" t="s">
        <v>4305</v>
      </c>
      <c r="B3417" s="213" t="s">
        <v>6824</v>
      </c>
      <c r="C3417" s="4">
        <v>351102330000</v>
      </c>
      <c r="D3417" s="213" t="s">
        <v>5857</v>
      </c>
      <c r="G3417" s="174">
        <v>46143</v>
      </c>
      <c r="H3417" t="s">
        <v>6825</v>
      </c>
      <c r="I3417" t="s">
        <v>6825</v>
      </c>
      <c r="O3417" s="174">
        <v>46143</v>
      </c>
      <c r="S3417" t="s">
        <v>6826</v>
      </c>
      <c r="T3417" s="219" t="s">
        <v>64</v>
      </c>
      <c r="U3417" s="217" t="s">
        <v>257</v>
      </c>
      <c r="V3417" t="e">
        <f>_xlfn.XLOOKUP(UTILIZADAS[[#This Row],[Contacto1]],Tabla2[phone_number_dialed],Tabla2[status_name],,0)</f>
        <v>#N/A</v>
      </c>
    </row>
    <row r="3418" spans="1:22">
      <c r="A3418" t="s">
        <v>4305</v>
      </c>
      <c r="B3418" s="213" t="s">
        <v>6827</v>
      </c>
      <c r="C3418" s="4">
        <v>800989530000</v>
      </c>
      <c r="D3418" s="213" t="s">
        <v>5857</v>
      </c>
      <c r="G3418" s="174">
        <v>46143</v>
      </c>
      <c r="H3418">
        <v>69694789</v>
      </c>
      <c r="I3418">
        <v>69694789</v>
      </c>
      <c r="O3418" s="174">
        <v>46143</v>
      </c>
      <c r="S3418" t="s">
        <v>6828</v>
      </c>
      <c r="T3418" s="219" t="s">
        <v>64</v>
      </c>
      <c r="U3418" s="217" t="s">
        <v>2109</v>
      </c>
      <c r="V3418" t="e">
        <f>_xlfn.XLOOKUP(UTILIZADAS[[#This Row],[Contacto1]],Tabla2[phone_number_dialed],Tabla2[status_name],,0)</f>
        <v>#N/A</v>
      </c>
    </row>
    <row r="3419" spans="1:22">
      <c r="A3419" t="s">
        <v>4305</v>
      </c>
      <c r="B3419" s="213" t="s">
        <v>6829</v>
      </c>
      <c r="C3419" s="4">
        <v>336041250000</v>
      </c>
      <c r="D3419" s="213" t="s">
        <v>5857</v>
      </c>
      <c r="G3419" s="174">
        <v>46143</v>
      </c>
      <c r="H3419" t="s">
        <v>6830</v>
      </c>
      <c r="I3419" t="s">
        <v>6830</v>
      </c>
      <c r="O3419" s="174">
        <v>46143</v>
      </c>
      <c r="S3419" t="s">
        <v>6831</v>
      </c>
      <c r="T3419" s="219" t="s">
        <v>64</v>
      </c>
      <c r="U3419" s="217" t="s">
        <v>2109</v>
      </c>
      <c r="V3419" t="e">
        <f>_xlfn.XLOOKUP(UTILIZADAS[[#This Row],[Contacto1]],Tabla2[phone_number_dialed],Tabla2[status_name],,0)</f>
        <v>#N/A</v>
      </c>
    </row>
    <row r="3420" spans="1:22">
      <c r="A3420" t="s">
        <v>4305</v>
      </c>
      <c r="B3420" s="213" t="s">
        <v>6832</v>
      </c>
      <c r="C3420" s="4">
        <v>364045620000</v>
      </c>
      <c r="D3420" s="213" t="s">
        <v>5857</v>
      </c>
      <c r="G3420" s="174">
        <v>46143</v>
      </c>
      <c r="H3420">
        <v>63941236</v>
      </c>
      <c r="I3420">
        <v>63941236</v>
      </c>
      <c r="O3420" s="174">
        <v>46143</v>
      </c>
      <c r="S3420" t="s">
        <v>6833</v>
      </c>
      <c r="T3420" s="219" t="s">
        <v>64</v>
      </c>
      <c r="U3420" s="217" t="s">
        <v>2109</v>
      </c>
      <c r="V3420" t="e">
        <f>_xlfn.XLOOKUP(UTILIZADAS[[#This Row],[Contacto1]],Tabla2[phone_number_dialed],Tabla2[status_name],,0)</f>
        <v>#N/A</v>
      </c>
    </row>
    <row r="3421" spans="1:22">
      <c r="A3421" t="s">
        <v>4305</v>
      </c>
      <c r="B3421" s="213" t="s">
        <v>6834</v>
      </c>
      <c r="C3421" s="4">
        <v>363041060000</v>
      </c>
      <c r="D3421" s="213" t="s">
        <v>5857</v>
      </c>
      <c r="G3421" s="174">
        <v>46143</v>
      </c>
      <c r="H3421" t="s">
        <v>6835</v>
      </c>
      <c r="I3421" t="s">
        <v>6835</v>
      </c>
      <c r="O3421" s="174">
        <v>46143</v>
      </c>
      <c r="S3421" t="s">
        <v>6836</v>
      </c>
      <c r="T3421" s="219" t="s">
        <v>64</v>
      </c>
      <c r="U3421" s="217" t="s">
        <v>2109</v>
      </c>
      <c r="V3421" t="e">
        <f>_xlfn.XLOOKUP(UTILIZADAS[[#This Row],[Contacto1]],Tabla2[phone_number_dialed],Tabla2[status_name],,0)</f>
        <v>#N/A</v>
      </c>
    </row>
    <row r="3422" spans="1:22">
      <c r="A3422" t="s">
        <v>4305</v>
      </c>
      <c r="B3422" s="213" t="s">
        <v>6837</v>
      </c>
      <c r="C3422" s="4">
        <v>362034390000</v>
      </c>
      <c r="D3422" s="213" t="s">
        <v>5857</v>
      </c>
      <c r="G3422" s="174">
        <v>46143</v>
      </c>
      <c r="H3422" t="s">
        <v>6838</v>
      </c>
      <c r="I3422" t="s">
        <v>6838</v>
      </c>
      <c r="O3422" s="174">
        <v>46143</v>
      </c>
      <c r="S3422" t="s">
        <v>6839</v>
      </c>
      <c r="T3422" s="219" t="s">
        <v>64</v>
      </c>
      <c r="U3422" s="217" t="s">
        <v>257</v>
      </c>
      <c r="V3422" t="e">
        <f>_xlfn.XLOOKUP(UTILIZADAS[[#This Row],[Contacto1]],Tabla2[phone_number_dialed],Tabla2[status_name],,0)</f>
        <v>#N/A</v>
      </c>
    </row>
    <row r="3423" spans="1:22">
      <c r="A3423" t="s">
        <v>4305</v>
      </c>
      <c r="B3423" s="213" t="s">
        <v>6840</v>
      </c>
      <c r="C3423" s="4">
        <v>368044430000</v>
      </c>
      <c r="D3423" s="213" t="s">
        <v>5857</v>
      </c>
      <c r="G3423" s="174">
        <v>46143</v>
      </c>
      <c r="H3423" t="s">
        <v>6841</v>
      </c>
      <c r="I3423" t="s">
        <v>6841</v>
      </c>
      <c r="O3423" s="174">
        <v>46143</v>
      </c>
      <c r="S3423" t="s">
        <v>6842</v>
      </c>
      <c r="T3423" s="217" t="s">
        <v>64</v>
      </c>
      <c r="U3423" s="217" t="s">
        <v>2109</v>
      </c>
      <c r="V3423" t="e">
        <f>_xlfn.XLOOKUP(UTILIZADAS[[#This Row],[Contacto1]],Tabla2[phone_number_dialed],Tabla2[status_name],,0)</f>
        <v>#N/A</v>
      </c>
    </row>
    <row r="3424" spans="1:22">
      <c r="A3424" t="s">
        <v>4305</v>
      </c>
      <c r="B3424" s="213" t="s">
        <v>6843</v>
      </c>
      <c r="C3424" s="4">
        <v>366047680000</v>
      </c>
      <c r="D3424" s="213" t="s">
        <v>5857</v>
      </c>
      <c r="G3424" s="174">
        <v>46143</v>
      </c>
      <c r="H3424" t="s">
        <v>6844</v>
      </c>
      <c r="I3424" t="s">
        <v>6844</v>
      </c>
      <c r="O3424" s="174">
        <v>46143</v>
      </c>
      <c r="S3424" t="s">
        <v>6845</v>
      </c>
      <c r="T3424" s="219" t="s">
        <v>64</v>
      </c>
      <c r="U3424" s="217" t="s">
        <v>257</v>
      </c>
      <c r="V3424" t="e">
        <f>_xlfn.XLOOKUP(UTILIZADAS[[#This Row],[Contacto1]],Tabla2[phone_number_dialed],Tabla2[status_name],,0)</f>
        <v>#N/A</v>
      </c>
    </row>
    <row r="3425" spans="1:22">
      <c r="A3425" t="s">
        <v>4305</v>
      </c>
      <c r="B3425" s="213" t="s">
        <v>6846</v>
      </c>
      <c r="C3425" s="4">
        <v>361047020000</v>
      </c>
      <c r="D3425" s="213" t="s">
        <v>5857</v>
      </c>
      <c r="G3425" s="174">
        <v>46143</v>
      </c>
      <c r="H3425" t="s">
        <v>6847</v>
      </c>
      <c r="I3425" t="s">
        <v>6847</v>
      </c>
      <c r="O3425" s="174">
        <v>46143</v>
      </c>
      <c r="S3425" t="s">
        <v>6848</v>
      </c>
      <c r="T3425" s="217" t="s">
        <v>64</v>
      </c>
      <c r="U3425" s="217" t="s">
        <v>257</v>
      </c>
      <c r="V3425" t="e">
        <f>_xlfn.XLOOKUP(UTILIZADAS[[#This Row],[Contacto1]],Tabla2[phone_number_dialed],Tabla2[status_name],,0)</f>
        <v>#N/A</v>
      </c>
    </row>
    <row r="3426" spans="1:22">
      <c r="A3426" t="s">
        <v>4305</v>
      </c>
      <c r="B3426" s="213" t="s">
        <v>6849</v>
      </c>
      <c r="C3426" s="4">
        <v>364047850000</v>
      </c>
      <c r="D3426" s="213" t="s">
        <v>5857</v>
      </c>
      <c r="G3426" s="174">
        <v>46143</v>
      </c>
      <c r="H3426" t="s">
        <v>6850</v>
      </c>
      <c r="I3426" t="s">
        <v>6850</v>
      </c>
      <c r="O3426" s="174">
        <v>46143</v>
      </c>
      <c r="S3426" t="s">
        <v>6851</v>
      </c>
      <c r="T3426" s="219" t="s">
        <v>64</v>
      </c>
      <c r="U3426" s="217" t="s">
        <v>2109</v>
      </c>
      <c r="V3426" t="e">
        <f>_xlfn.XLOOKUP(UTILIZADAS[[#This Row],[Contacto1]],Tabla2[phone_number_dialed],Tabla2[status_name],,0)</f>
        <v>#N/A</v>
      </c>
    </row>
    <row r="3427" spans="1:22">
      <c r="A3427" t="s">
        <v>4305</v>
      </c>
      <c r="B3427" s="213" t="s">
        <v>4591</v>
      </c>
      <c r="C3427" s="4">
        <v>305059430000</v>
      </c>
      <c r="D3427" s="213" t="s">
        <v>5857</v>
      </c>
      <c r="G3427" s="174">
        <v>46143</v>
      </c>
      <c r="H3427" t="s">
        <v>6852</v>
      </c>
      <c r="I3427" t="s">
        <v>6852</v>
      </c>
      <c r="O3427" s="174">
        <v>46143</v>
      </c>
      <c r="S3427" t="s">
        <v>4592</v>
      </c>
      <c r="T3427" s="219" t="s">
        <v>64</v>
      </c>
      <c r="U3427" s="217" t="s">
        <v>65</v>
      </c>
      <c r="V3427" t="e">
        <f>_xlfn.XLOOKUP(UTILIZADAS[[#This Row],[Contacto1]],Tabla2[phone_number_dialed],Tabla2[status_name],,0)</f>
        <v>#N/A</v>
      </c>
    </row>
    <row r="3428" spans="1:22">
      <c r="A3428" t="s">
        <v>4305</v>
      </c>
      <c r="B3428" s="213" t="s">
        <v>6853</v>
      </c>
      <c r="C3428" s="4">
        <v>368037840000</v>
      </c>
      <c r="D3428" s="213" t="s">
        <v>5857</v>
      </c>
      <c r="G3428" s="174">
        <v>46143</v>
      </c>
      <c r="H3428" t="s">
        <v>6854</v>
      </c>
      <c r="I3428" t="s">
        <v>6854</v>
      </c>
      <c r="O3428" s="174">
        <v>46143</v>
      </c>
      <c r="S3428" t="s">
        <v>6855</v>
      </c>
      <c r="T3428" s="219" t="s">
        <v>64</v>
      </c>
      <c r="U3428" s="217" t="s">
        <v>257</v>
      </c>
      <c r="V3428" t="e">
        <f>_xlfn.XLOOKUP(UTILIZADAS[[#This Row],[Contacto1]],Tabla2[phone_number_dialed],Tabla2[status_name],,0)</f>
        <v>#N/A</v>
      </c>
    </row>
    <row r="3429" spans="1:22">
      <c r="A3429" t="s">
        <v>4305</v>
      </c>
      <c r="B3429" s="213" t="s">
        <v>6856</v>
      </c>
      <c r="C3429" s="4">
        <v>369047750000</v>
      </c>
      <c r="D3429" s="213" t="s">
        <v>5857</v>
      </c>
      <c r="G3429" s="174">
        <v>46143</v>
      </c>
      <c r="H3429" t="s">
        <v>6857</v>
      </c>
      <c r="I3429" t="s">
        <v>6857</v>
      </c>
      <c r="O3429" s="174">
        <v>46143</v>
      </c>
      <c r="S3429" t="s">
        <v>6858</v>
      </c>
      <c r="T3429" s="219" t="s">
        <v>64</v>
      </c>
      <c r="U3429" s="217" t="s">
        <v>257</v>
      </c>
      <c r="V3429" t="e">
        <f>_xlfn.XLOOKUP(UTILIZADAS[[#This Row],[Contacto1]],Tabla2[phone_number_dialed],Tabla2[status_name],,0)</f>
        <v>#N/A</v>
      </c>
    </row>
    <row r="3430" spans="1:22">
      <c r="A3430" t="s">
        <v>4305</v>
      </c>
      <c r="B3430" s="213" t="s">
        <v>6859</v>
      </c>
      <c r="C3430" s="4">
        <v>363045400000</v>
      </c>
      <c r="D3430" s="213" t="s">
        <v>5857</v>
      </c>
      <c r="G3430" s="174">
        <v>46143</v>
      </c>
      <c r="H3430" t="s">
        <v>6860</v>
      </c>
      <c r="I3430" t="s">
        <v>6860</v>
      </c>
      <c r="O3430" s="174">
        <v>46143</v>
      </c>
      <c r="S3430" t="s">
        <v>6861</v>
      </c>
      <c r="T3430" s="217" t="s">
        <v>85</v>
      </c>
      <c r="U3430" s="217" t="s">
        <v>2109</v>
      </c>
      <c r="V3430" t="e">
        <f>_xlfn.XLOOKUP(UTILIZADAS[[#This Row],[Contacto1]],Tabla2[phone_number_dialed],Tabla2[status_name],,0)</f>
        <v>#N/A</v>
      </c>
    </row>
    <row r="3431" spans="1:22">
      <c r="A3431" t="s">
        <v>4305</v>
      </c>
      <c r="B3431" s="213" t="s">
        <v>6862</v>
      </c>
      <c r="C3431" s="4">
        <v>369043420000</v>
      </c>
      <c r="D3431" s="213" t="s">
        <v>5857</v>
      </c>
      <c r="G3431" s="174">
        <v>46143</v>
      </c>
      <c r="H3431" t="s">
        <v>6863</v>
      </c>
      <c r="I3431" t="s">
        <v>6863</v>
      </c>
      <c r="O3431" s="174">
        <v>46143</v>
      </c>
      <c r="S3431" t="s">
        <v>6864</v>
      </c>
      <c r="T3431" s="219" t="s">
        <v>64</v>
      </c>
      <c r="U3431" s="217" t="s">
        <v>2109</v>
      </c>
      <c r="V3431" t="e">
        <f>_xlfn.XLOOKUP(UTILIZADAS[[#This Row],[Contacto1]],Tabla2[phone_number_dialed],Tabla2[status_name],,0)</f>
        <v>#N/A</v>
      </c>
    </row>
    <row r="3432" spans="1:22">
      <c r="A3432" t="s">
        <v>4305</v>
      </c>
      <c r="B3432" s="213" t="s">
        <v>6865</v>
      </c>
      <c r="C3432" s="4">
        <v>363047290000</v>
      </c>
      <c r="D3432" s="213" t="s">
        <v>5857</v>
      </c>
      <c r="G3432" s="174">
        <v>46143</v>
      </c>
      <c r="H3432" t="s">
        <v>6866</v>
      </c>
      <c r="I3432" t="s">
        <v>6866</v>
      </c>
      <c r="O3432" s="174">
        <v>46143</v>
      </c>
      <c r="S3432" t="s">
        <v>6867</v>
      </c>
      <c r="T3432" s="219" t="s">
        <v>64</v>
      </c>
      <c r="U3432" s="217" t="s">
        <v>2109</v>
      </c>
      <c r="V3432" t="e">
        <f>_xlfn.XLOOKUP(UTILIZADAS[[#This Row],[Contacto1]],Tabla2[phone_number_dialed],Tabla2[status_name],,0)</f>
        <v>#N/A</v>
      </c>
    </row>
    <row r="3433" spans="1:22">
      <c r="A3433" t="s">
        <v>4305</v>
      </c>
      <c r="B3433" s="213" t="s">
        <v>6868</v>
      </c>
      <c r="C3433" s="4">
        <v>367047330000</v>
      </c>
      <c r="D3433" s="213" t="s">
        <v>5857</v>
      </c>
      <c r="G3433" s="174">
        <v>46143</v>
      </c>
      <c r="H3433" t="s">
        <v>6869</v>
      </c>
      <c r="I3433" t="s">
        <v>6869</v>
      </c>
      <c r="O3433" s="174">
        <v>46143</v>
      </c>
      <c r="S3433" t="s">
        <v>6870</v>
      </c>
      <c r="T3433" s="217" t="s">
        <v>64</v>
      </c>
      <c r="U3433" s="217" t="s">
        <v>2109</v>
      </c>
      <c r="V3433" t="e">
        <f>_xlfn.XLOOKUP(UTILIZADAS[[#This Row],[Contacto1]],Tabla2[phone_number_dialed],Tabla2[status_name],,0)</f>
        <v>#N/A</v>
      </c>
    </row>
    <row r="3434" spans="1:22">
      <c r="A3434" t="s">
        <v>4305</v>
      </c>
      <c r="B3434" s="213" t="s">
        <v>6871</v>
      </c>
      <c r="C3434" s="4">
        <v>362046720000</v>
      </c>
      <c r="D3434" s="213" t="s">
        <v>5857</v>
      </c>
      <c r="G3434" s="174">
        <v>46143</v>
      </c>
      <c r="H3434" t="s">
        <v>6872</v>
      </c>
      <c r="I3434" t="s">
        <v>6872</v>
      </c>
      <c r="O3434" s="174">
        <v>46143</v>
      </c>
      <c r="S3434" t="s">
        <v>6873</v>
      </c>
      <c r="T3434" s="219" t="s">
        <v>64</v>
      </c>
      <c r="U3434" s="217" t="s">
        <v>2109</v>
      </c>
      <c r="V3434" t="e">
        <f>_xlfn.XLOOKUP(UTILIZADAS[[#This Row],[Contacto1]],Tabla2[phone_number_dialed],Tabla2[status_name],,0)</f>
        <v>#N/A</v>
      </c>
    </row>
    <row r="3435" spans="1:22">
      <c r="A3435" t="s">
        <v>4305</v>
      </c>
      <c r="B3435" s="213" t="s">
        <v>6874</v>
      </c>
      <c r="C3435" s="4">
        <v>323037370000</v>
      </c>
      <c r="D3435" s="213" t="s">
        <v>5857</v>
      </c>
      <c r="G3435" s="174">
        <v>46143</v>
      </c>
      <c r="H3435" t="s">
        <v>6875</v>
      </c>
      <c r="I3435" t="s">
        <v>6875</v>
      </c>
      <c r="O3435" s="174">
        <v>46143</v>
      </c>
      <c r="S3435" t="s">
        <v>6876</v>
      </c>
      <c r="T3435" s="219" t="s">
        <v>64</v>
      </c>
      <c r="U3435" s="217" t="s">
        <v>2109</v>
      </c>
      <c r="V3435" t="e">
        <f>_xlfn.XLOOKUP(UTILIZADAS[[#This Row],[Contacto1]],Tabla2[phone_number_dialed],Tabla2[status_name],,0)</f>
        <v>#N/A</v>
      </c>
    </row>
    <row r="3436" spans="1:22">
      <c r="A3436" t="s">
        <v>4305</v>
      </c>
      <c r="B3436" s="213" t="s">
        <v>4527</v>
      </c>
      <c r="C3436" s="4">
        <v>364048200000</v>
      </c>
      <c r="D3436" s="213" t="s">
        <v>5857</v>
      </c>
      <c r="G3436" s="174">
        <v>46143</v>
      </c>
      <c r="H3436" t="s">
        <v>6877</v>
      </c>
      <c r="I3436" t="s">
        <v>6877</v>
      </c>
      <c r="O3436" s="174">
        <v>46143</v>
      </c>
      <c r="S3436" t="s">
        <v>4528</v>
      </c>
      <c r="T3436" s="219" t="s">
        <v>64</v>
      </c>
      <c r="U3436" s="217" t="s">
        <v>65</v>
      </c>
      <c r="V3436" t="e">
        <f>_xlfn.XLOOKUP(UTILIZADAS[[#This Row],[Contacto1]],Tabla2[phone_number_dialed],Tabla2[status_name],,0)</f>
        <v>#N/A</v>
      </c>
    </row>
    <row r="3437" spans="1:22">
      <c r="A3437" t="s">
        <v>4305</v>
      </c>
      <c r="B3437" s="213" t="s">
        <v>6878</v>
      </c>
      <c r="C3437" s="4">
        <v>369048200000</v>
      </c>
      <c r="D3437" s="213" t="s">
        <v>5857</v>
      </c>
      <c r="G3437" s="174">
        <v>46143</v>
      </c>
      <c r="H3437" t="s">
        <v>6879</v>
      </c>
      <c r="I3437" t="s">
        <v>6879</v>
      </c>
      <c r="O3437" s="174">
        <v>46143</v>
      </c>
      <c r="S3437" t="s">
        <v>6880</v>
      </c>
      <c r="T3437" s="219" t="s">
        <v>64</v>
      </c>
      <c r="U3437" s="217" t="s">
        <v>2109</v>
      </c>
      <c r="V3437" t="e">
        <f>_xlfn.XLOOKUP(UTILIZADAS[[#This Row],[Contacto1]],Tabla2[phone_number_dialed],Tabla2[status_name],,0)</f>
        <v>#N/A</v>
      </c>
    </row>
    <row r="3438" spans="1:22">
      <c r="A3438" t="s">
        <v>4305</v>
      </c>
      <c r="B3438" s="213" t="s">
        <v>5509</v>
      </c>
      <c r="C3438" s="4">
        <v>369048170000</v>
      </c>
      <c r="D3438" s="213" t="s">
        <v>5857</v>
      </c>
      <c r="G3438" s="174">
        <v>46143</v>
      </c>
      <c r="H3438" t="s">
        <v>5679</v>
      </c>
      <c r="I3438" t="s">
        <v>5679</v>
      </c>
      <c r="O3438" s="174">
        <v>46143</v>
      </c>
      <c r="S3438" t="s">
        <v>5680</v>
      </c>
      <c r="T3438" s="217" t="s">
        <v>2334</v>
      </c>
      <c r="U3438" s="217" t="s">
        <v>257</v>
      </c>
      <c r="V3438" t="e">
        <f>_xlfn.XLOOKUP(UTILIZADAS[[#This Row],[Contacto1]],Tabla2[phone_number_dialed],Tabla2[status_name],,0)</f>
        <v>#N/A</v>
      </c>
    </row>
    <row r="3439" spans="1:22">
      <c r="A3439" t="s">
        <v>4305</v>
      </c>
      <c r="B3439" s="213" t="s">
        <v>6881</v>
      </c>
      <c r="C3439" s="4">
        <v>363042820000</v>
      </c>
      <c r="D3439" s="213" t="s">
        <v>5857</v>
      </c>
      <c r="G3439" s="174">
        <v>46143</v>
      </c>
      <c r="H3439" t="s">
        <v>6882</v>
      </c>
      <c r="I3439" t="s">
        <v>6882</v>
      </c>
      <c r="O3439" s="174">
        <v>46143</v>
      </c>
      <c r="S3439" t="s">
        <v>6883</v>
      </c>
      <c r="T3439" s="217" t="s">
        <v>64</v>
      </c>
      <c r="U3439" s="217" t="s">
        <v>2109</v>
      </c>
      <c r="V3439" t="e">
        <f>_xlfn.XLOOKUP(UTILIZADAS[[#This Row],[Contacto1]],Tabla2[phone_number_dialed],Tabla2[status_name],,0)</f>
        <v>#N/A</v>
      </c>
    </row>
    <row r="3440" spans="1:22">
      <c r="A3440" t="s">
        <v>4305</v>
      </c>
      <c r="B3440" s="213" t="s">
        <v>6884</v>
      </c>
      <c r="C3440" s="4">
        <v>363048210000</v>
      </c>
      <c r="D3440" s="213" t="s">
        <v>5857</v>
      </c>
      <c r="G3440" s="174">
        <v>46143</v>
      </c>
      <c r="H3440" t="s">
        <v>6885</v>
      </c>
      <c r="I3440" t="s">
        <v>6885</v>
      </c>
      <c r="O3440" s="174">
        <v>46143</v>
      </c>
      <c r="S3440" t="s">
        <v>6886</v>
      </c>
      <c r="T3440" s="219" t="s">
        <v>64</v>
      </c>
      <c r="U3440" s="217" t="s">
        <v>2109</v>
      </c>
      <c r="V3440" t="e">
        <f>_xlfn.XLOOKUP(UTILIZADAS[[#This Row],[Contacto1]],Tabla2[phone_number_dialed],Tabla2[status_name],,0)</f>
        <v>#N/A</v>
      </c>
    </row>
    <row r="3441" spans="1:22">
      <c r="A3441" t="s">
        <v>4305</v>
      </c>
      <c r="B3441" s="213" t="s">
        <v>6887</v>
      </c>
      <c r="C3441" s="4">
        <v>369048840000</v>
      </c>
      <c r="D3441" s="213" t="s">
        <v>5857</v>
      </c>
      <c r="G3441" s="174">
        <v>46143</v>
      </c>
      <c r="H3441" t="s">
        <v>6313</v>
      </c>
      <c r="I3441" t="s">
        <v>6313</v>
      </c>
      <c r="O3441" s="174">
        <v>46143</v>
      </c>
      <c r="S3441" t="s">
        <v>6888</v>
      </c>
      <c r="T3441" s="219" t="s">
        <v>64</v>
      </c>
      <c r="U3441" s="217" t="s">
        <v>65</v>
      </c>
      <c r="V3441" t="e">
        <f>_xlfn.XLOOKUP(UTILIZADAS[[#This Row],[Contacto1]],Tabla2[phone_number_dialed],Tabla2[status_name],,0)</f>
        <v>#N/A</v>
      </c>
    </row>
    <row r="3442" spans="1:22">
      <c r="A3442" t="s">
        <v>4305</v>
      </c>
      <c r="B3442" s="213" t="s">
        <v>6889</v>
      </c>
      <c r="C3442" s="4">
        <v>368048910000</v>
      </c>
      <c r="D3442" s="213" t="s">
        <v>5857</v>
      </c>
      <c r="G3442" s="174">
        <v>46143</v>
      </c>
      <c r="H3442" t="s">
        <v>6313</v>
      </c>
      <c r="I3442" t="s">
        <v>6313</v>
      </c>
      <c r="O3442" s="174">
        <v>46143</v>
      </c>
      <c r="S3442" t="s">
        <v>6890</v>
      </c>
      <c r="T3442" s="219" t="s">
        <v>64</v>
      </c>
      <c r="U3442" s="217" t="s">
        <v>65</v>
      </c>
      <c r="V3442" t="e">
        <f>_xlfn.XLOOKUP(UTILIZADAS[[#This Row],[Contacto1]],Tabla2[phone_number_dialed],Tabla2[status_name],,0)</f>
        <v>#N/A</v>
      </c>
    </row>
    <row r="3443" spans="1:22">
      <c r="A3443" t="s">
        <v>4305</v>
      </c>
      <c r="B3443" s="213" t="s">
        <v>6891</v>
      </c>
      <c r="C3443" s="4">
        <v>367049220000</v>
      </c>
      <c r="D3443" s="213" t="s">
        <v>5857</v>
      </c>
      <c r="G3443" s="174">
        <v>46143</v>
      </c>
      <c r="H3443" t="s">
        <v>6892</v>
      </c>
      <c r="I3443" t="s">
        <v>6892</v>
      </c>
      <c r="O3443" s="174">
        <v>46143</v>
      </c>
      <c r="S3443" t="s">
        <v>6893</v>
      </c>
      <c r="T3443" s="219" t="s">
        <v>64</v>
      </c>
      <c r="U3443" s="217" t="s">
        <v>2109</v>
      </c>
      <c r="V3443" t="e">
        <f>_xlfn.XLOOKUP(UTILIZADAS[[#This Row],[Contacto1]],Tabla2[phone_number_dialed],Tabla2[status_name],,0)</f>
        <v>#N/A</v>
      </c>
    </row>
    <row r="3444" spans="1:22">
      <c r="A3444" t="s">
        <v>4305</v>
      </c>
      <c r="B3444" s="213" t="s">
        <v>6894</v>
      </c>
      <c r="C3444" s="4">
        <v>362041280000</v>
      </c>
      <c r="D3444" s="213" t="s">
        <v>5857</v>
      </c>
      <c r="G3444" s="174">
        <v>46143</v>
      </c>
      <c r="H3444" t="s">
        <v>6895</v>
      </c>
      <c r="I3444" t="s">
        <v>6895</v>
      </c>
      <c r="O3444" s="174">
        <v>46143</v>
      </c>
      <c r="S3444" t="s">
        <v>6896</v>
      </c>
      <c r="T3444" s="219" t="s">
        <v>64</v>
      </c>
      <c r="U3444" s="217" t="s">
        <v>2109</v>
      </c>
      <c r="V3444" t="e">
        <f>_xlfn.XLOOKUP(UTILIZADAS[[#This Row],[Contacto1]],Tabla2[phone_number_dialed],Tabla2[status_name],,0)</f>
        <v>#N/A</v>
      </c>
    </row>
    <row r="3445" spans="1:22">
      <c r="A3445" t="s">
        <v>4305</v>
      </c>
      <c r="B3445" s="213" t="s">
        <v>6897</v>
      </c>
      <c r="C3445" s="4">
        <v>362045440000</v>
      </c>
      <c r="D3445" s="213" t="s">
        <v>5857</v>
      </c>
      <c r="G3445" s="174">
        <v>46143</v>
      </c>
      <c r="H3445" t="s">
        <v>6898</v>
      </c>
      <c r="I3445" t="s">
        <v>6898</v>
      </c>
      <c r="O3445" s="174">
        <v>46143</v>
      </c>
      <c r="S3445" t="s">
        <v>6899</v>
      </c>
      <c r="T3445" s="219" t="s">
        <v>64</v>
      </c>
      <c r="U3445" s="217" t="s">
        <v>2109</v>
      </c>
      <c r="V3445" t="e">
        <f>_xlfn.XLOOKUP(UTILIZADAS[[#This Row],[Contacto1]],Tabla2[phone_number_dialed],Tabla2[status_name],,0)</f>
        <v>#N/A</v>
      </c>
    </row>
    <row r="3446" spans="1:22">
      <c r="A3446" t="s">
        <v>4305</v>
      </c>
      <c r="B3446" s="213" t="s">
        <v>6354</v>
      </c>
      <c r="C3446" s="4">
        <v>352029270000</v>
      </c>
      <c r="D3446" s="213" t="s">
        <v>5857</v>
      </c>
      <c r="G3446" s="174">
        <v>46143</v>
      </c>
      <c r="H3446" t="s">
        <v>6355</v>
      </c>
      <c r="I3446" t="s">
        <v>6355</v>
      </c>
      <c r="O3446" s="174">
        <v>46143</v>
      </c>
      <c r="S3446" t="s">
        <v>6356</v>
      </c>
      <c r="T3446" s="219" t="s">
        <v>64</v>
      </c>
      <c r="U3446" s="217" t="s">
        <v>257</v>
      </c>
      <c r="V3446" t="e">
        <f>_xlfn.XLOOKUP(UTILIZADAS[[#This Row],[Contacto1]],Tabla2[phone_number_dialed],Tabla2[status_name],,0)</f>
        <v>#N/A</v>
      </c>
    </row>
    <row r="3447" spans="1:22">
      <c r="A3447" t="s">
        <v>4305</v>
      </c>
      <c r="B3447" s="213" t="s">
        <v>6900</v>
      </c>
      <c r="C3447" s="4">
        <v>361042890000</v>
      </c>
      <c r="D3447" s="213" t="s">
        <v>5857</v>
      </c>
      <c r="G3447" s="174">
        <v>46143</v>
      </c>
      <c r="H3447" t="s">
        <v>6901</v>
      </c>
      <c r="I3447" t="s">
        <v>6901</v>
      </c>
      <c r="O3447" s="174">
        <v>46143</v>
      </c>
      <c r="S3447" t="s">
        <v>6902</v>
      </c>
      <c r="T3447" s="219" t="s">
        <v>64</v>
      </c>
      <c r="U3447" s="217" t="s">
        <v>2109</v>
      </c>
      <c r="V3447" t="e">
        <f>_xlfn.XLOOKUP(UTILIZADAS[[#This Row],[Contacto1]],Tabla2[phone_number_dialed],Tabla2[status_name],,0)</f>
        <v>#N/A</v>
      </c>
    </row>
    <row r="3448" spans="1:22">
      <c r="A3448" t="s">
        <v>4305</v>
      </c>
      <c r="B3448" s="213" t="s">
        <v>6903</v>
      </c>
      <c r="C3448" s="4">
        <v>361046470000</v>
      </c>
      <c r="D3448" s="213" t="s">
        <v>5857</v>
      </c>
      <c r="G3448" s="174">
        <v>46143</v>
      </c>
      <c r="H3448" t="s">
        <v>6904</v>
      </c>
      <c r="I3448" t="s">
        <v>6904</v>
      </c>
      <c r="O3448" s="174">
        <v>46143</v>
      </c>
      <c r="S3448" t="s">
        <v>6905</v>
      </c>
      <c r="T3448" s="219" t="s">
        <v>64</v>
      </c>
      <c r="U3448" s="217" t="s">
        <v>2109</v>
      </c>
      <c r="V3448" t="e">
        <f>_xlfn.XLOOKUP(UTILIZADAS[[#This Row],[Contacto1]],Tabla2[phone_number_dialed],Tabla2[status_name],,0)</f>
        <v>#N/A</v>
      </c>
    </row>
    <row r="3449" spans="1:22">
      <c r="A3449" t="s">
        <v>4305</v>
      </c>
      <c r="B3449" s="213" t="s">
        <v>6906</v>
      </c>
      <c r="C3449" s="4">
        <v>363045910000</v>
      </c>
      <c r="D3449" s="213" t="s">
        <v>5857</v>
      </c>
      <c r="G3449" s="174">
        <v>46143</v>
      </c>
      <c r="H3449">
        <v>63528381</v>
      </c>
      <c r="I3449">
        <v>63528381</v>
      </c>
      <c r="O3449" s="174">
        <v>46143</v>
      </c>
      <c r="S3449" t="s">
        <v>6907</v>
      </c>
      <c r="T3449" s="219" t="s">
        <v>64</v>
      </c>
      <c r="U3449" s="217" t="s">
        <v>257</v>
      </c>
      <c r="V3449" t="e">
        <f>_xlfn.XLOOKUP(UTILIZADAS[[#This Row],[Contacto1]],Tabla2[phone_number_dialed],Tabla2[status_name],,0)</f>
        <v>#N/A</v>
      </c>
    </row>
    <row r="3450" spans="1:22">
      <c r="A3450" t="s">
        <v>4305</v>
      </c>
      <c r="B3450" s="213" t="s">
        <v>6908</v>
      </c>
      <c r="C3450" s="4">
        <v>367046940000</v>
      </c>
      <c r="D3450" s="213" t="s">
        <v>5857</v>
      </c>
      <c r="G3450" s="174">
        <v>46143</v>
      </c>
      <c r="H3450" t="s">
        <v>6909</v>
      </c>
      <c r="I3450" t="s">
        <v>6909</v>
      </c>
      <c r="O3450" s="174">
        <v>46143</v>
      </c>
      <c r="S3450" t="s">
        <v>6910</v>
      </c>
      <c r="T3450" s="217" t="s">
        <v>64</v>
      </c>
      <c r="U3450" s="217" t="s">
        <v>2109</v>
      </c>
      <c r="V3450" t="e">
        <f>_xlfn.XLOOKUP(UTILIZADAS[[#This Row],[Contacto1]],Tabla2[phone_number_dialed],Tabla2[status_name],,0)</f>
        <v>#N/A</v>
      </c>
    </row>
    <row r="3451" spans="1:22">
      <c r="A3451" t="s">
        <v>4305</v>
      </c>
      <c r="B3451" s="213" t="s">
        <v>6911</v>
      </c>
      <c r="C3451" s="4">
        <v>361040290000</v>
      </c>
      <c r="D3451" s="213" t="s">
        <v>5857</v>
      </c>
      <c r="G3451" s="174">
        <v>46143</v>
      </c>
      <c r="H3451" t="s">
        <v>6912</v>
      </c>
      <c r="I3451" t="s">
        <v>6912</v>
      </c>
      <c r="O3451" s="174">
        <v>46143</v>
      </c>
      <c r="S3451" t="s">
        <v>6913</v>
      </c>
      <c r="T3451" s="219" t="s">
        <v>64</v>
      </c>
      <c r="U3451" s="217" t="s">
        <v>2109</v>
      </c>
      <c r="V3451" t="e">
        <f>_xlfn.XLOOKUP(UTILIZADAS[[#This Row],[Contacto1]],Tabla2[phone_number_dialed],Tabla2[status_name],,0)</f>
        <v>#N/A</v>
      </c>
    </row>
    <row r="3452" spans="1:22">
      <c r="A3452" t="s">
        <v>4305</v>
      </c>
      <c r="B3452" s="213" t="s">
        <v>6914</v>
      </c>
      <c r="C3452" s="4">
        <v>363049050000</v>
      </c>
      <c r="D3452" s="213" t="s">
        <v>5857</v>
      </c>
      <c r="G3452" s="174">
        <v>46143</v>
      </c>
      <c r="H3452" t="s">
        <v>6915</v>
      </c>
      <c r="I3452" t="s">
        <v>6915</v>
      </c>
      <c r="O3452" s="174">
        <v>46143</v>
      </c>
      <c r="S3452" t="s">
        <v>6916</v>
      </c>
      <c r="T3452" s="219" t="s">
        <v>64</v>
      </c>
      <c r="U3452" s="217" t="s">
        <v>2109</v>
      </c>
      <c r="V3452" t="e">
        <f>_xlfn.XLOOKUP(UTILIZADAS[[#This Row],[Contacto1]],Tabla2[phone_number_dialed],Tabla2[status_name],,0)</f>
        <v>#N/A</v>
      </c>
    </row>
    <row r="3453" spans="1:22">
      <c r="A3453" t="s">
        <v>4305</v>
      </c>
      <c r="B3453" s="213" t="s">
        <v>6917</v>
      </c>
      <c r="C3453" s="4">
        <v>368043300000</v>
      </c>
      <c r="D3453" s="213" t="s">
        <v>5857</v>
      </c>
      <c r="G3453" s="174">
        <v>46143</v>
      </c>
      <c r="H3453" t="s">
        <v>6918</v>
      </c>
      <c r="I3453" t="s">
        <v>6918</v>
      </c>
      <c r="O3453" s="174">
        <v>46143</v>
      </c>
      <c r="S3453" t="s">
        <v>6919</v>
      </c>
      <c r="T3453" s="217" t="s">
        <v>64</v>
      </c>
      <c r="U3453" s="217" t="s">
        <v>2109</v>
      </c>
      <c r="V3453" t="e">
        <f>_xlfn.XLOOKUP(UTILIZADAS[[#This Row],[Contacto1]],Tabla2[phone_number_dialed],Tabla2[status_name],,0)</f>
        <v>#N/A</v>
      </c>
    </row>
    <row r="3454" spans="1:22">
      <c r="A3454" t="s">
        <v>4305</v>
      </c>
      <c r="B3454" s="213" t="s">
        <v>6920</v>
      </c>
      <c r="C3454" s="4">
        <v>139010110000</v>
      </c>
      <c r="D3454" s="213" t="s">
        <v>5857</v>
      </c>
      <c r="G3454" s="174">
        <v>46143</v>
      </c>
      <c r="H3454" t="s">
        <v>6921</v>
      </c>
      <c r="I3454" t="s">
        <v>6921</v>
      </c>
      <c r="O3454" s="174">
        <v>46143</v>
      </c>
      <c r="S3454" t="s">
        <v>6922</v>
      </c>
      <c r="T3454" s="219" t="s">
        <v>64</v>
      </c>
      <c r="U3454" s="217" t="s">
        <v>257</v>
      </c>
      <c r="V3454" t="e">
        <f>_xlfn.XLOOKUP(UTILIZADAS[[#This Row],[Contacto1]],Tabla2[phone_number_dialed],Tabla2[status_name],,0)</f>
        <v>#N/A</v>
      </c>
    </row>
    <row r="3455" spans="1:22">
      <c r="A3455" t="s">
        <v>4305</v>
      </c>
      <c r="B3455" s="213" t="s">
        <v>6923</v>
      </c>
      <c r="C3455" s="4">
        <v>336051020000</v>
      </c>
      <c r="D3455" s="213" t="s">
        <v>5857</v>
      </c>
      <c r="G3455" s="174">
        <v>46143</v>
      </c>
      <c r="H3455" t="s">
        <v>6924</v>
      </c>
      <c r="I3455" t="s">
        <v>6924</v>
      </c>
      <c r="O3455" s="174">
        <v>46143</v>
      </c>
      <c r="S3455" t="s">
        <v>6925</v>
      </c>
      <c r="T3455" s="219" t="s">
        <v>64</v>
      </c>
      <c r="U3455" s="217" t="s">
        <v>2109</v>
      </c>
      <c r="V3455" t="e">
        <f>_xlfn.XLOOKUP(UTILIZADAS[[#This Row],[Contacto1]],Tabla2[phone_number_dialed],Tabla2[status_name],,0)</f>
        <v>#N/A</v>
      </c>
    </row>
    <row r="3456" spans="1:22">
      <c r="A3456" t="s">
        <v>4305</v>
      </c>
      <c r="B3456" s="213" t="s">
        <v>6926</v>
      </c>
      <c r="C3456" s="4">
        <v>367040070000</v>
      </c>
      <c r="D3456" s="213" t="s">
        <v>5857</v>
      </c>
      <c r="G3456" s="174">
        <v>46143</v>
      </c>
      <c r="H3456" t="s">
        <v>6927</v>
      </c>
      <c r="I3456" t="s">
        <v>6927</v>
      </c>
      <c r="O3456" s="174">
        <v>46143</v>
      </c>
      <c r="S3456" t="s">
        <v>6928</v>
      </c>
      <c r="T3456" s="217" t="s">
        <v>64</v>
      </c>
      <c r="U3456" s="217" t="s">
        <v>257</v>
      </c>
      <c r="V3456" t="e">
        <f>_xlfn.XLOOKUP(UTILIZADAS[[#This Row],[Contacto1]],Tabla2[phone_number_dialed],Tabla2[status_name],,0)</f>
        <v>#N/A</v>
      </c>
    </row>
    <row r="3457" spans="1:22">
      <c r="A3457" t="s">
        <v>4305</v>
      </c>
      <c r="B3457" s="213" t="s">
        <v>6929</v>
      </c>
      <c r="C3457" s="4">
        <v>362047240000</v>
      </c>
      <c r="D3457" s="213" t="s">
        <v>5857</v>
      </c>
      <c r="G3457" s="174">
        <v>46143</v>
      </c>
      <c r="H3457" t="s">
        <v>6930</v>
      </c>
      <c r="I3457" t="s">
        <v>6930</v>
      </c>
      <c r="O3457" s="174">
        <v>46143</v>
      </c>
      <c r="S3457" t="s">
        <v>6931</v>
      </c>
      <c r="T3457" s="219" t="s">
        <v>64</v>
      </c>
      <c r="U3457" s="217" t="s">
        <v>2109</v>
      </c>
      <c r="V3457" t="e">
        <f>_xlfn.XLOOKUP(UTILIZADAS[[#This Row],[Contacto1]],Tabla2[phone_number_dialed],Tabla2[status_name],,0)</f>
        <v>#N/A</v>
      </c>
    </row>
    <row r="3458" spans="1:22">
      <c r="A3458" t="s">
        <v>4305</v>
      </c>
      <c r="B3458" s="213" t="s">
        <v>5249</v>
      </c>
      <c r="C3458" s="4">
        <v>368049760000</v>
      </c>
      <c r="D3458" s="213" t="s">
        <v>5857</v>
      </c>
      <c r="G3458" s="174">
        <v>46143</v>
      </c>
      <c r="H3458" t="s">
        <v>6932</v>
      </c>
      <c r="I3458" t="s">
        <v>6932</v>
      </c>
      <c r="O3458" s="174">
        <v>46143</v>
      </c>
      <c r="S3458" t="s">
        <v>5250</v>
      </c>
      <c r="T3458" s="219" t="s">
        <v>64</v>
      </c>
      <c r="U3458" s="217" t="s">
        <v>65</v>
      </c>
      <c r="V3458" t="e">
        <f>_xlfn.XLOOKUP(UTILIZADAS[[#This Row],[Contacto1]],Tabla2[phone_number_dialed],Tabla2[status_name],,0)</f>
        <v>#N/A</v>
      </c>
    </row>
    <row r="3459" spans="1:22">
      <c r="A3459" t="s">
        <v>4305</v>
      </c>
      <c r="B3459" s="213" t="s">
        <v>6933</v>
      </c>
      <c r="C3459" s="4">
        <v>363047220000</v>
      </c>
      <c r="D3459" s="213" t="s">
        <v>5857</v>
      </c>
      <c r="G3459" s="174">
        <v>46143</v>
      </c>
      <c r="H3459" t="s">
        <v>6934</v>
      </c>
      <c r="I3459" t="s">
        <v>6934</v>
      </c>
      <c r="O3459" s="174">
        <v>46143</v>
      </c>
      <c r="S3459" t="s">
        <v>6935</v>
      </c>
      <c r="T3459" s="219" t="s">
        <v>64</v>
      </c>
      <c r="U3459" s="217" t="s">
        <v>257</v>
      </c>
      <c r="V3459" t="e">
        <f>_xlfn.XLOOKUP(UTILIZADAS[[#This Row],[Contacto1]],Tabla2[phone_number_dialed],Tabla2[status_name],,0)</f>
        <v>#N/A</v>
      </c>
    </row>
    <row r="3460" spans="1:22">
      <c r="A3460" t="s">
        <v>4305</v>
      </c>
      <c r="B3460" s="213" t="s">
        <v>6936</v>
      </c>
      <c r="C3460" s="4">
        <v>362042600000</v>
      </c>
      <c r="D3460" s="213" t="s">
        <v>5857</v>
      </c>
      <c r="G3460" s="174">
        <v>46143</v>
      </c>
      <c r="H3460" t="s">
        <v>6937</v>
      </c>
      <c r="I3460" t="s">
        <v>6937</v>
      </c>
      <c r="O3460" s="174">
        <v>46143</v>
      </c>
      <c r="S3460" t="s">
        <v>6938</v>
      </c>
      <c r="T3460" s="219" t="s">
        <v>84</v>
      </c>
      <c r="U3460" s="217" t="s">
        <v>257</v>
      </c>
      <c r="V3460" t="e">
        <f>_xlfn.XLOOKUP(UTILIZADAS[[#This Row],[Contacto1]],Tabla2[phone_number_dialed],Tabla2[status_name],,0)</f>
        <v>#N/A</v>
      </c>
    </row>
    <row r="3461" spans="1:22">
      <c r="A3461" t="s">
        <v>4305</v>
      </c>
      <c r="B3461" s="213" t="s">
        <v>6939</v>
      </c>
      <c r="C3461" s="4">
        <v>368043310000</v>
      </c>
      <c r="D3461" s="213" t="s">
        <v>5857</v>
      </c>
      <c r="G3461" s="174">
        <v>46143</v>
      </c>
      <c r="H3461">
        <v>65089511</v>
      </c>
      <c r="I3461">
        <v>65089511</v>
      </c>
      <c r="O3461" s="174">
        <v>46143</v>
      </c>
      <c r="S3461" t="s">
        <v>6940</v>
      </c>
      <c r="T3461" s="219" t="s">
        <v>84</v>
      </c>
      <c r="U3461" s="217" t="s">
        <v>257</v>
      </c>
      <c r="V3461" t="e">
        <f>_xlfn.XLOOKUP(UTILIZADAS[[#This Row],[Contacto1]],Tabla2[phone_number_dialed],Tabla2[status_name],,0)</f>
        <v>#N/A</v>
      </c>
    </row>
    <row r="3462" spans="1:22">
      <c r="A3462" t="s">
        <v>4305</v>
      </c>
      <c r="B3462" s="213" t="s">
        <v>6941</v>
      </c>
      <c r="C3462" s="4">
        <v>364043590000</v>
      </c>
      <c r="D3462" s="213" t="s">
        <v>5857</v>
      </c>
      <c r="G3462" s="174">
        <v>46143</v>
      </c>
      <c r="H3462" t="s">
        <v>6942</v>
      </c>
      <c r="I3462" t="s">
        <v>6942</v>
      </c>
      <c r="O3462" s="174">
        <v>46143</v>
      </c>
      <c r="S3462" t="s">
        <v>6943</v>
      </c>
      <c r="T3462" s="219" t="s">
        <v>84</v>
      </c>
      <c r="U3462" s="217" t="s">
        <v>257</v>
      </c>
      <c r="V3462" t="e">
        <f>_xlfn.XLOOKUP(UTILIZADAS[[#This Row],[Contacto1]],Tabla2[phone_number_dialed],Tabla2[status_name],,0)</f>
        <v>#N/A</v>
      </c>
    </row>
    <row r="3463" spans="1:22">
      <c r="A3463" t="s">
        <v>4305</v>
      </c>
      <c r="B3463" s="213" t="s">
        <v>6944</v>
      </c>
      <c r="C3463" s="4">
        <v>369034350000</v>
      </c>
      <c r="D3463" s="213" t="s">
        <v>5857</v>
      </c>
      <c r="G3463" s="174">
        <v>46143</v>
      </c>
      <c r="H3463" t="s">
        <v>6945</v>
      </c>
      <c r="I3463" t="s">
        <v>6945</v>
      </c>
      <c r="O3463" s="174">
        <v>46143</v>
      </c>
      <c r="S3463" t="s">
        <v>6946</v>
      </c>
      <c r="T3463" s="219" t="s">
        <v>64</v>
      </c>
      <c r="U3463" s="217" t="s">
        <v>2109</v>
      </c>
      <c r="V3463" t="e">
        <f>_xlfn.XLOOKUP(UTILIZADAS[[#This Row],[Contacto1]],Tabla2[phone_number_dialed],Tabla2[status_name],,0)</f>
        <v>#N/A</v>
      </c>
    </row>
    <row r="3464" spans="1:22">
      <c r="A3464" t="s">
        <v>4305</v>
      </c>
      <c r="B3464" s="213" t="s">
        <v>5107</v>
      </c>
      <c r="C3464" s="4">
        <v>369046840000</v>
      </c>
      <c r="D3464" s="213" t="s">
        <v>5857</v>
      </c>
      <c r="G3464" s="174">
        <v>46143</v>
      </c>
      <c r="H3464" t="s">
        <v>6945</v>
      </c>
      <c r="I3464" t="s">
        <v>6945</v>
      </c>
      <c r="O3464" s="174">
        <v>46143</v>
      </c>
      <c r="S3464" t="s">
        <v>5108</v>
      </c>
      <c r="T3464" s="217" t="s">
        <v>64</v>
      </c>
      <c r="U3464" s="217" t="s">
        <v>65</v>
      </c>
      <c r="V3464" t="e">
        <f>_xlfn.XLOOKUP(UTILIZADAS[[#This Row],[Contacto1]],Tabla2[phone_number_dialed],Tabla2[status_name],,0)</f>
        <v>#N/A</v>
      </c>
    </row>
    <row r="3465" spans="1:22">
      <c r="A3465" t="s">
        <v>4305</v>
      </c>
      <c r="B3465" s="213" t="s">
        <v>6947</v>
      </c>
      <c r="C3465" s="4">
        <v>365048780000</v>
      </c>
      <c r="D3465" s="213" t="s">
        <v>5857</v>
      </c>
      <c r="G3465" s="174">
        <v>46143</v>
      </c>
      <c r="H3465" t="s">
        <v>6948</v>
      </c>
      <c r="I3465" t="s">
        <v>6948</v>
      </c>
      <c r="O3465" s="174">
        <v>46143</v>
      </c>
      <c r="S3465" t="s">
        <v>6949</v>
      </c>
      <c r="T3465" s="219" t="s">
        <v>64</v>
      </c>
      <c r="U3465" s="217" t="s">
        <v>2109</v>
      </c>
      <c r="V3465" t="e">
        <f>_xlfn.XLOOKUP(UTILIZADAS[[#This Row],[Contacto1]],Tabla2[phone_number_dialed],Tabla2[status_name],,0)</f>
        <v>#N/A</v>
      </c>
    </row>
    <row r="3466" spans="1:22">
      <c r="A3466" t="s">
        <v>4305</v>
      </c>
      <c r="B3466" s="213" t="s">
        <v>6950</v>
      </c>
      <c r="C3466" s="4">
        <v>364046530000</v>
      </c>
      <c r="D3466" s="213" t="s">
        <v>5857</v>
      </c>
      <c r="G3466" s="174">
        <v>46143</v>
      </c>
      <c r="H3466" t="s">
        <v>6951</v>
      </c>
      <c r="I3466" t="s">
        <v>6951</v>
      </c>
      <c r="O3466" s="174">
        <v>46143</v>
      </c>
      <c r="S3466" t="s">
        <v>6952</v>
      </c>
      <c r="T3466" s="219" t="s">
        <v>64</v>
      </c>
      <c r="U3466" s="217" t="s">
        <v>2109</v>
      </c>
      <c r="V3466" t="e">
        <f>_xlfn.XLOOKUP(UTILIZADAS[[#This Row],[Contacto1]],Tabla2[phone_number_dialed],Tabla2[status_name],,0)</f>
        <v>#N/A</v>
      </c>
    </row>
    <row r="3467" spans="1:22">
      <c r="A3467" t="s">
        <v>4305</v>
      </c>
      <c r="B3467" s="213" t="s">
        <v>6953</v>
      </c>
      <c r="C3467" s="4">
        <v>366044820000</v>
      </c>
      <c r="D3467" s="213" t="s">
        <v>5857</v>
      </c>
      <c r="G3467" s="174">
        <v>46143</v>
      </c>
      <c r="H3467" t="s">
        <v>6954</v>
      </c>
      <c r="I3467" t="s">
        <v>6954</v>
      </c>
      <c r="O3467" s="174">
        <v>46143</v>
      </c>
      <c r="S3467" t="s">
        <v>6955</v>
      </c>
      <c r="T3467" s="219" t="s">
        <v>85</v>
      </c>
      <c r="U3467" s="217" t="s">
        <v>2109</v>
      </c>
      <c r="V3467" t="e">
        <f>_xlfn.XLOOKUP(UTILIZADAS[[#This Row],[Contacto1]],Tabla2[phone_number_dialed],Tabla2[status_name],,0)</f>
        <v>#N/A</v>
      </c>
    </row>
    <row r="3468" spans="1:22">
      <c r="A3468" t="s">
        <v>4305</v>
      </c>
      <c r="B3468" s="213" t="s">
        <v>6956</v>
      </c>
      <c r="C3468" s="4">
        <v>367048830000</v>
      </c>
      <c r="D3468" s="213" t="s">
        <v>5857</v>
      </c>
      <c r="G3468" s="174">
        <v>46143</v>
      </c>
      <c r="H3468" t="s">
        <v>6957</v>
      </c>
      <c r="I3468" t="s">
        <v>6957</v>
      </c>
      <c r="O3468" s="174">
        <v>46143</v>
      </c>
      <c r="S3468" t="s">
        <v>6958</v>
      </c>
      <c r="T3468" s="219" t="s">
        <v>85</v>
      </c>
      <c r="U3468" s="217" t="s">
        <v>257</v>
      </c>
      <c r="V3468" t="e">
        <f>_xlfn.XLOOKUP(UTILIZADAS[[#This Row],[Contacto1]],Tabla2[phone_number_dialed],Tabla2[status_name],,0)</f>
        <v>#N/A</v>
      </c>
    </row>
    <row r="3469" spans="1:22">
      <c r="A3469" t="s">
        <v>4305</v>
      </c>
      <c r="B3469" s="213" t="s">
        <v>6959</v>
      </c>
      <c r="C3469" s="4">
        <v>368047710000</v>
      </c>
      <c r="D3469" s="213" t="s">
        <v>5857</v>
      </c>
      <c r="G3469" s="174">
        <v>46143</v>
      </c>
      <c r="H3469" t="s">
        <v>6960</v>
      </c>
      <c r="I3469" t="s">
        <v>6960</v>
      </c>
      <c r="O3469" s="174">
        <v>46143</v>
      </c>
      <c r="S3469" t="s">
        <v>6961</v>
      </c>
      <c r="T3469" s="219" t="s">
        <v>85</v>
      </c>
      <c r="U3469" s="217" t="s">
        <v>2109</v>
      </c>
      <c r="V3469" t="e">
        <f>_xlfn.XLOOKUP(UTILIZADAS[[#This Row],[Contacto1]],Tabla2[phone_number_dialed],Tabla2[status_name],,0)</f>
        <v>#N/A</v>
      </c>
    </row>
    <row r="3470" spans="1:22">
      <c r="A3470" t="s">
        <v>4305</v>
      </c>
      <c r="B3470" s="213" t="s">
        <v>6962</v>
      </c>
      <c r="C3470" s="4">
        <v>359181820000</v>
      </c>
      <c r="D3470" s="213" t="s">
        <v>5857</v>
      </c>
      <c r="G3470" s="174">
        <v>46143</v>
      </c>
      <c r="H3470" t="s">
        <v>6963</v>
      </c>
      <c r="I3470" t="s">
        <v>6963</v>
      </c>
      <c r="O3470" s="174">
        <v>46143</v>
      </c>
      <c r="S3470" t="s">
        <v>6964</v>
      </c>
      <c r="T3470" s="219" t="s">
        <v>85</v>
      </c>
      <c r="U3470" s="217" t="s">
        <v>257</v>
      </c>
      <c r="V3470" t="e">
        <f>_xlfn.XLOOKUP(UTILIZADAS[[#This Row],[Contacto1]],Tabla2[phone_number_dialed],Tabla2[status_name],,0)</f>
        <v>#N/A</v>
      </c>
    </row>
    <row r="3471" spans="1:22">
      <c r="A3471" t="s">
        <v>4305</v>
      </c>
      <c r="B3471" s="213" t="s">
        <v>5308</v>
      </c>
      <c r="C3471" s="4">
        <v>363049680000</v>
      </c>
      <c r="D3471" s="213" t="s">
        <v>5857</v>
      </c>
      <c r="G3471" s="174">
        <v>46143</v>
      </c>
      <c r="H3471" t="s">
        <v>6965</v>
      </c>
      <c r="I3471" t="s">
        <v>6965</v>
      </c>
      <c r="O3471" s="174">
        <v>46143</v>
      </c>
      <c r="S3471" t="s">
        <v>5309</v>
      </c>
      <c r="T3471" s="219" t="s">
        <v>64</v>
      </c>
      <c r="U3471" s="217" t="s">
        <v>65</v>
      </c>
      <c r="V3471" t="e">
        <f>_xlfn.XLOOKUP(UTILIZADAS[[#This Row],[Contacto1]],Tabla2[phone_number_dialed],Tabla2[status_name],,0)</f>
        <v>#N/A</v>
      </c>
    </row>
    <row r="3472" spans="1:22">
      <c r="A3472" t="s">
        <v>4305</v>
      </c>
      <c r="B3472" s="213" t="s">
        <v>4579</v>
      </c>
      <c r="C3472" s="4">
        <v>366046220000</v>
      </c>
      <c r="D3472" s="213" t="s">
        <v>5857</v>
      </c>
      <c r="G3472" s="174">
        <v>46143</v>
      </c>
      <c r="H3472" t="s">
        <v>6966</v>
      </c>
      <c r="I3472" t="s">
        <v>6966</v>
      </c>
      <c r="O3472" s="174">
        <v>46143</v>
      </c>
      <c r="S3472" t="s">
        <v>4580</v>
      </c>
      <c r="T3472" s="219" t="s">
        <v>64</v>
      </c>
      <c r="U3472" s="217" t="s">
        <v>65</v>
      </c>
      <c r="V3472" t="e">
        <f>_xlfn.XLOOKUP(UTILIZADAS[[#This Row],[Contacto1]],Tabla2[phone_number_dialed],Tabla2[status_name],,0)</f>
        <v>#N/A</v>
      </c>
    </row>
    <row r="3473" spans="1:22">
      <c r="A3473" t="s">
        <v>4305</v>
      </c>
      <c r="B3473" s="213" t="s">
        <v>5076</v>
      </c>
      <c r="C3473" s="4">
        <v>365049820000</v>
      </c>
      <c r="D3473" s="213" t="s">
        <v>5857</v>
      </c>
      <c r="G3473" s="174">
        <v>46143</v>
      </c>
      <c r="H3473" t="s">
        <v>6967</v>
      </c>
      <c r="I3473" t="s">
        <v>6967</v>
      </c>
      <c r="O3473" s="174">
        <v>46143</v>
      </c>
      <c r="S3473" t="s">
        <v>5077</v>
      </c>
      <c r="T3473" s="217" t="s">
        <v>64</v>
      </c>
      <c r="U3473" s="217" t="s">
        <v>65</v>
      </c>
      <c r="V3473" t="e">
        <f>_xlfn.XLOOKUP(UTILIZADAS[[#This Row],[Contacto1]],Tabla2[phone_number_dialed],Tabla2[status_name],,0)</f>
        <v>#N/A</v>
      </c>
    </row>
    <row r="3474" spans="1:22">
      <c r="A3474" t="s">
        <v>4305</v>
      </c>
      <c r="B3474" s="213" t="s">
        <v>5348</v>
      </c>
      <c r="C3474" s="4">
        <v>365048240000</v>
      </c>
      <c r="D3474" s="213" t="s">
        <v>5857</v>
      </c>
      <c r="G3474" s="174">
        <v>46143</v>
      </c>
      <c r="H3474">
        <v>69935261</v>
      </c>
      <c r="I3474">
        <v>69935261</v>
      </c>
      <c r="O3474" s="174">
        <v>46143</v>
      </c>
      <c r="S3474" t="s">
        <v>5349</v>
      </c>
      <c r="T3474" s="219" t="s">
        <v>64</v>
      </c>
      <c r="U3474" s="217" t="s">
        <v>257</v>
      </c>
      <c r="V3474" t="e">
        <f>_xlfn.XLOOKUP(UTILIZADAS[[#This Row],[Contacto1]],Tabla2[phone_number_dialed],Tabla2[status_name],,0)</f>
        <v>#N/A</v>
      </c>
    </row>
    <row r="3475" spans="1:22">
      <c r="A3475" t="s">
        <v>4305</v>
      </c>
      <c r="B3475" s="213" t="s">
        <v>4856</v>
      </c>
      <c r="C3475" s="4">
        <v>362048230000</v>
      </c>
      <c r="D3475" s="213" t="s">
        <v>5857</v>
      </c>
      <c r="G3475" s="174">
        <v>46143</v>
      </c>
      <c r="H3475" t="s">
        <v>6968</v>
      </c>
      <c r="I3475" t="s">
        <v>6968</v>
      </c>
      <c r="O3475" s="174">
        <v>46143</v>
      </c>
      <c r="S3475" t="s">
        <v>4857</v>
      </c>
      <c r="T3475" s="217" t="s">
        <v>64</v>
      </c>
      <c r="U3475" s="217" t="s">
        <v>65</v>
      </c>
      <c r="V3475" t="e">
        <f>_xlfn.XLOOKUP(UTILIZADAS[[#This Row],[Contacto1]],Tabla2[phone_number_dialed],Tabla2[status_name],,0)</f>
        <v>#N/A</v>
      </c>
    </row>
    <row r="3476" spans="1:22">
      <c r="A3476" t="s">
        <v>4305</v>
      </c>
      <c r="B3476" s="213" t="s">
        <v>6969</v>
      </c>
      <c r="C3476" s="4">
        <v>364042990000</v>
      </c>
      <c r="D3476" s="213" t="s">
        <v>5857</v>
      </c>
      <c r="G3476" s="174">
        <v>46143</v>
      </c>
      <c r="H3476">
        <v>68467193</v>
      </c>
      <c r="I3476">
        <v>68467193</v>
      </c>
      <c r="O3476" s="174">
        <v>46143</v>
      </c>
      <c r="S3476" t="s">
        <v>6970</v>
      </c>
      <c r="T3476" s="217" t="s">
        <v>64</v>
      </c>
      <c r="U3476" s="217" t="s">
        <v>257</v>
      </c>
      <c r="V3476" t="e">
        <f>_xlfn.XLOOKUP(UTILIZADAS[[#This Row],[Contacto1]],Tabla2[phone_number_dialed],Tabla2[status_name],,0)</f>
        <v>#N/A</v>
      </c>
    </row>
    <row r="3477" spans="1:22">
      <c r="A3477" t="s">
        <v>4305</v>
      </c>
      <c r="B3477" s="213" t="s">
        <v>6971</v>
      </c>
      <c r="C3477" s="4">
        <v>366047420000</v>
      </c>
      <c r="D3477" s="213" t="s">
        <v>5857</v>
      </c>
      <c r="G3477" s="174">
        <v>46143</v>
      </c>
      <c r="H3477" t="s">
        <v>6972</v>
      </c>
      <c r="I3477" t="s">
        <v>6972</v>
      </c>
      <c r="O3477" s="174">
        <v>46143</v>
      </c>
      <c r="S3477" t="s">
        <v>6973</v>
      </c>
      <c r="T3477" s="217" t="s">
        <v>64</v>
      </c>
      <c r="U3477" s="217" t="s">
        <v>257</v>
      </c>
      <c r="V3477" t="e">
        <f>_xlfn.XLOOKUP(UTILIZADAS[[#This Row],[Contacto1]],Tabla2[phone_number_dialed],Tabla2[status_name],,0)</f>
        <v>#N/A</v>
      </c>
    </row>
    <row r="3478" spans="1:22">
      <c r="A3478" t="s">
        <v>4305</v>
      </c>
      <c r="B3478" s="213" t="s">
        <v>6974</v>
      </c>
      <c r="C3478" s="4">
        <v>369049080000</v>
      </c>
      <c r="D3478" s="213" t="s">
        <v>5857</v>
      </c>
      <c r="G3478" s="174">
        <v>46143</v>
      </c>
      <c r="H3478" t="s">
        <v>6975</v>
      </c>
      <c r="I3478" t="s">
        <v>6975</v>
      </c>
      <c r="O3478" s="174">
        <v>46143</v>
      </c>
      <c r="S3478" t="s">
        <v>6976</v>
      </c>
      <c r="T3478" s="219" t="s">
        <v>64</v>
      </c>
      <c r="U3478" s="217" t="s">
        <v>257</v>
      </c>
      <c r="V3478" t="e">
        <f>_xlfn.XLOOKUP(UTILIZADAS[[#This Row],[Contacto1]],Tabla2[phone_number_dialed],Tabla2[status_name],,0)</f>
        <v>#N/A</v>
      </c>
    </row>
    <row r="3479" spans="1:22">
      <c r="A3479" t="s">
        <v>4305</v>
      </c>
      <c r="B3479" s="213" t="s">
        <v>6977</v>
      </c>
      <c r="C3479" s="4">
        <v>364050890000</v>
      </c>
      <c r="D3479" s="213" t="s">
        <v>5857</v>
      </c>
      <c r="G3479" s="174">
        <v>46143</v>
      </c>
      <c r="H3479" t="s">
        <v>6978</v>
      </c>
      <c r="I3479" t="s">
        <v>6978</v>
      </c>
      <c r="O3479" s="174">
        <v>46143</v>
      </c>
      <c r="S3479" t="s">
        <v>6979</v>
      </c>
      <c r="T3479" s="219" t="s">
        <v>64</v>
      </c>
      <c r="U3479" s="217" t="s">
        <v>257</v>
      </c>
      <c r="V3479" t="e">
        <f>_xlfn.XLOOKUP(UTILIZADAS[[#This Row],[Contacto1]],Tabla2[phone_number_dialed],Tabla2[status_name],,0)</f>
        <v>#N/A</v>
      </c>
    </row>
    <row r="3480" spans="1:22">
      <c r="A3480" t="s">
        <v>4305</v>
      </c>
      <c r="B3480" s="213" t="s">
        <v>6980</v>
      </c>
      <c r="C3480" s="4">
        <v>362049930000</v>
      </c>
      <c r="D3480" s="213" t="s">
        <v>5857</v>
      </c>
      <c r="G3480" s="174">
        <v>46143</v>
      </c>
      <c r="H3480" t="s">
        <v>6981</v>
      </c>
      <c r="I3480" t="s">
        <v>6981</v>
      </c>
      <c r="O3480" s="174">
        <v>46143</v>
      </c>
      <c r="S3480" t="s">
        <v>6982</v>
      </c>
      <c r="T3480" s="217" t="s">
        <v>64</v>
      </c>
      <c r="U3480" s="217" t="s">
        <v>2109</v>
      </c>
      <c r="V3480" t="e">
        <f>_xlfn.XLOOKUP(UTILIZADAS[[#This Row],[Contacto1]],Tabla2[phone_number_dialed],Tabla2[status_name],,0)</f>
        <v>#N/A</v>
      </c>
    </row>
    <row r="3481" spans="1:22">
      <c r="A3481" t="s">
        <v>4305</v>
      </c>
      <c r="B3481" s="213" t="s">
        <v>6983</v>
      </c>
      <c r="C3481" s="4">
        <v>365051200000</v>
      </c>
      <c r="D3481" s="213" t="s">
        <v>5857</v>
      </c>
      <c r="G3481" s="174">
        <v>46143</v>
      </c>
      <c r="H3481" t="s">
        <v>6313</v>
      </c>
      <c r="I3481" t="s">
        <v>6313</v>
      </c>
      <c r="O3481" s="174">
        <v>46143</v>
      </c>
      <c r="S3481" t="s">
        <v>6984</v>
      </c>
      <c r="T3481" s="219" t="s">
        <v>64</v>
      </c>
      <c r="U3481" s="217" t="s">
        <v>65</v>
      </c>
      <c r="V3481" t="e">
        <f>_xlfn.XLOOKUP(UTILIZADAS[[#This Row],[Contacto1]],Tabla2[phone_number_dialed],Tabla2[status_name],,0)</f>
        <v>#N/A</v>
      </c>
    </row>
    <row r="3482" spans="1:22">
      <c r="A3482" t="s">
        <v>4305</v>
      </c>
      <c r="B3482" s="213" t="s">
        <v>6985</v>
      </c>
      <c r="C3482" s="4">
        <v>363050240000</v>
      </c>
      <c r="D3482" s="213" t="s">
        <v>5857</v>
      </c>
      <c r="G3482" s="174">
        <v>46143</v>
      </c>
      <c r="H3482" t="s">
        <v>6986</v>
      </c>
      <c r="I3482" t="s">
        <v>6986</v>
      </c>
      <c r="O3482" s="174">
        <v>46143</v>
      </c>
      <c r="S3482" t="s">
        <v>6987</v>
      </c>
      <c r="T3482" s="219" t="s">
        <v>64</v>
      </c>
      <c r="U3482" s="217" t="s">
        <v>257</v>
      </c>
      <c r="V3482" t="e">
        <f>_xlfn.XLOOKUP(UTILIZADAS[[#This Row],[Contacto1]],Tabla2[phone_number_dialed],Tabla2[status_name],,0)</f>
        <v>#N/A</v>
      </c>
    </row>
    <row r="3483" spans="1:22">
      <c r="A3483" t="s">
        <v>4305</v>
      </c>
      <c r="B3483" s="213" t="s">
        <v>6988</v>
      </c>
      <c r="C3483" s="4">
        <v>361044990000</v>
      </c>
      <c r="D3483" s="213" t="s">
        <v>5857</v>
      </c>
      <c r="G3483" s="174">
        <v>46143</v>
      </c>
      <c r="H3483" t="s">
        <v>6677</v>
      </c>
      <c r="I3483" t="s">
        <v>6677</v>
      </c>
      <c r="O3483" s="174">
        <v>46143</v>
      </c>
      <c r="S3483" t="s">
        <v>6678</v>
      </c>
      <c r="T3483" s="219" t="s">
        <v>64</v>
      </c>
      <c r="U3483" s="217" t="s">
        <v>2109</v>
      </c>
      <c r="V3483" t="e">
        <f>_xlfn.XLOOKUP(UTILIZADAS[[#This Row],[Contacto1]],Tabla2[phone_number_dialed],Tabla2[status_name],,0)</f>
        <v>#N/A</v>
      </c>
    </row>
    <row r="3484" spans="1:22">
      <c r="A3484" t="s">
        <v>4305</v>
      </c>
      <c r="B3484" s="213" t="s">
        <v>6989</v>
      </c>
      <c r="C3484" s="4">
        <v>365049190000</v>
      </c>
      <c r="D3484" s="213" t="s">
        <v>5857</v>
      </c>
      <c r="G3484" s="174">
        <v>46143</v>
      </c>
      <c r="H3484" t="s">
        <v>6990</v>
      </c>
      <c r="I3484" t="s">
        <v>6990</v>
      </c>
      <c r="O3484" s="174">
        <v>46143</v>
      </c>
      <c r="S3484" t="s">
        <v>6991</v>
      </c>
      <c r="T3484" s="219" t="s">
        <v>64</v>
      </c>
      <c r="U3484" s="217" t="s">
        <v>257</v>
      </c>
      <c r="V3484" t="e">
        <f>_xlfn.XLOOKUP(UTILIZADAS[[#This Row],[Contacto1]],Tabla2[phone_number_dialed],Tabla2[status_name],,0)</f>
        <v>#N/A</v>
      </c>
    </row>
    <row r="3485" spans="1:22">
      <c r="A3485" t="s">
        <v>4305</v>
      </c>
      <c r="B3485" s="213" t="s">
        <v>6992</v>
      </c>
      <c r="C3485" s="4">
        <v>361050120000</v>
      </c>
      <c r="D3485" s="213" t="s">
        <v>5857</v>
      </c>
      <c r="G3485" s="174">
        <v>46143</v>
      </c>
      <c r="H3485" t="s">
        <v>6993</v>
      </c>
      <c r="I3485" t="s">
        <v>6993</v>
      </c>
      <c r="O3485" s="174">
        <v>46143</v>
      </c>
      <c r="S3485" t="s">
        <v>6994</v>
      </c>
      <c r="T3485" s="217" t="s">
        <v>81</v>
      </c>
      <c r="U3485" s="217" t="s">
        <v>2109</v>
      </c>
      <c r="V3485" t="e">
        <f>_xlfn.XLOOKUP(UTILIZADAS[[#This Row],[Contacto1]],Tabla2[phone_number_dialed],Tabla2[status_name],,0)</f>
        <v>#N/A</v>
      </c>
    </row>
    <row r="3486" spans="1:22">
      <c r="A3486" t="s">
        <v>4305</v>
      </c>
      <c r="B3486" s="213" t="s">
        <v>6995</v>
      </c>
      <c r="C3486" s="4">
        <v>366027960000</v>
      </c>
      <c r="D3486" s="213" t="s">
        <v>5857</v>
      </c>
      <c r="G3486" s="174">
        <v>46143</v>
      </c>
      <c r="H3486">
        <v>66513626</v>
      </c>
      <c r="I3486">
        <v>66513626</v>
      </c>
      <c r="O3486" s="174">
        <v>46143</v>
      </c>
      <c r="S3486" t="s">
        <v>5467</v>
      </c>
      <c r="T3486" s="219" t="s">
        <v>84</v>
      </c>
      <c r="U3486" s="217" t="s">
        <v>2109</v>
      </c>
      <c r="V3486" t="e">
        <f>_xlfn.XLOOKUP(UTILIZADAS[[#This Row],[Contacto1]],Tabla2[phone_number_dialed],Tabla2[status_name],,0)</f>
        <v>#N/A</v>
      </c>
    </row>
    <row r="3487" spans="1:22">
      <c r="A3487" t="s">
        <v>4305</v>
      </c>
      <c r="B3487" s="213" t="s">
        <v>6996</v>
      </c>
      <c r="C3487" s="4">
        <v>366048810000</v>
      </c>
      <c r="D3487" s="213" t="s">
        <v>5857</v>
      </c>
      <c r="G3487" s="174">
        <v>46143</v>
      </c>
      <c r="H3487" t="s">
        <v>6997</v>
      </c>
      <c r="I3487" t="s">
        <v>6997</v>
      </c>
      <c r="O3487" s="174">
        <v>46143</v>
      </c>
      <c r="S3487" t="s">
        <v>6998</v>
      </c>
      <c r="T3487" s="219" t="s">
        <v>64</v>
      </c>
      <c r="U3487" s="217" t="s">
        <v>2109</v>
      </c>
      <c r="V3487" t="e">
        <f>_xlfn.XLOOKUP(UTILIZADAS[[#This Row],[Contacto1]],Tabla2[phone_number_dialed],Tabla2[status_name],,0)</f>
        <v>#N/A</v>
      </c>
    </row>
    <row r="3488" spans="1:22">
      <c r="A3488" t="s">
        <v>4305</v>
      </c>
      <c r="B3488" s="213" t="s">
        <v>6999</v>
      </c>
      <c r="C3488" s="4">
        <v>251047490000</v>
      </c>
      <c r="D3488" s="213" t="s">
        <v>5857</v>
      </c>
      <c r="G3488" s="174">
        <v>46143</v>
      </c>
      <c r="H3488" t="s">
        <v>7000</v>
      </c>
      <c r="I3488" t="s">
        <v>7000</v>
      </c>
      <c r="O3488" s="174">
        <v>46143</v>
      </c>
      <c r="S3488" t="s">
        <v>7001</v>
      </c>
      <c r="T3488" s="219" t="s">
        <v>64</v>
      </c>
      <c r="U3488" s="217" t="s">
        <v>2109</v>
      </c>
      <c r="V3488" t="e">
        <f>_xlfn.XLOOKUP(UTILIZADAS[[#This Row],[Contacto1]],Tabla2[phone_number_dialed],Tabla2[status_name],,0)</f>
        <v>#N/A</v>
      </c>
    </row>
    <row r="3489" spans="1:22">
      <c r="A3489" t="s">
        <v>4305</v>
      </c>
      <c r="B3489" s="213" t="s">
        <v>7002</v>
      </c>
      <c r="C3489" s="4">
        <v>804457890000</v>
      </c>
      <c r="D3489" s="213" t="s">
        <v>5857</v>
      </c>
      <c r="G3489" s="174">
        <v>46143</v>
      </c>
      <c r="H3489" t="s">
        <v>7003</v>
      </c>
      <c r="I3489" t="s">
        <v>7003</v>
      </c>
      <c r="O3489" s="174">
        <v>46143</v>
      </c>
      <c r="S3489" t="s">
        <v>7004</v>
      </c>
      <c r="T3489" s="219" t="s">
        <v>85</v>
      </c>
      <c r="U3489" s="217" t="s">
        <v>2109</v>
      </c>
      <c r="V3489" t="e">
        <f>_xlfn.XLOOKUP(UTILIZADAS[[#This Row],[Contacto1]],Tabla2[phone_number_dialed],Tabla2[status_name],,0)</f>
        <v>#N/A</v>
      </c>
    </row>
    <row r="3490" spans="1:22">
      <c r="A3490" t="s">
        <v>4305</v>
      </c>
      <c r="B3490" s="213" t="s">
        <v>5135</v>
      </c>
      <c r="C3490" s="4">
        <v>349454890000</v>
      </c>
      <c r="D3490" s="213" t="s">
        <v>5857</v>
      </c>
      <c r="G3490" s="174">
        <v>46143</v>
      </c>
      <c r="H3490" t="s">
        <v>7005</v>
      </c>
      <c r="I3490" t="s">
        <v>7005</v>
      </c>
      <c r="O3490" s="174">
        <v>46143</v>
      </c>
      <c r="S3490" t="s">
        <v>5136</v>
      </c>
      <c r="T3490" s="217" t="s">
        <v>85</v>
      </c>
      <c r="U3490" s="217" t="s">
        <v>65</v>
      </c>
      <c r="V3490" t="e">
        <f>_xlfn.XLOOKUP(UTILIZADAS[[#This Row],[Contacto1]],Tabla2[phone_number_dialed],Tabla2[status_name],,0)</f>
        <v>#N/A</v>
      </c>
    </row>
    <row r="3491" spans="1:22">
      <c r="A3491" t="s">
        <v>4305</v>
      </c>
      <c r="B3491" s="213" t="s">
        <v>7006</v>
      </c>
      <c r="C3491" s="4">
        <v>361034560000</v>
      </c>
      <c r="D3491" s="213" t="s">
        <v>5857</v>
      </c>
      <c r="G3491" s="174">
        <v>46143</v>
      </c>
      <c r="H3491" t="s">
        <v>7007</v>
      </c>
      <c r="I3491" t="s">
        <v>7007</v>
      </c>
      <c r="O3491" s="174">
        <v>46143</v>
      </c>
      <c r="S3491" t="s">
        <v>7008</v>
      </c>
      <c r="T3491" s="219" t="s">
        <v>85</v>
      </c>
      <c r="U3491" s="217" t="s">
        <v>257</v>
      </c>
      <c r="V3491" t="e">
        <f>_xlfn.XLOOKUP(UTILIZADAS[[#This Row],[Contacto1]],Tabla2[phone_number_dialed],Tabla2[status_name],,0)</f>
        <v>#N/A</v>
      </c>
    </row>
    <row r="3492" spans="1:22">
      <c r="A3492" t="s">
        <v>4305</v>
      </c>
      <c r="B3492" s="213" t="s">
        <v>7009</v>
      </c>
      <c r="C3492" s="4">
        <v>365050340000</v>
      </c>
      <c r="D3492" s="213" t="s">
        <v>5857</v>
      </c>
      <c r="G3492" s="174">
        <v>46143</v>
      </c>
      <c r="H3492" t="s">
        <v>6352</v>
      </c>
      <c r="I3492" t="s">
        <v>6352</v>
      </c>
      <c r="O3492" s="174">
        <v>46143</v>
      </c>
      <c r="S3492" t="s">
        <v>7010</v>
      </c>
      <c r="T3492" s="219" t="s">
        <v>64</v>
      </c>
      <c r="U3492" s="217" t="s">
        <v>2109</v>
      </c>
      <c r="V3492" t="e">
        <f>_xlfn.XLOOKUP(UTILIZADAS[[#This Row],[Contacto1]],Tabla2[phone_number_dialed],Tabla2[status_name],,0)</f>
        <v>#N/A</v>
      </c>
    </row>
    <row r="3493" spans="1:22">
      <c r="A3493" t="s">
        <v>4305</v>
      </c>
      <c r="B3493" s="213" t="s">
        <v>7011</v>
      </c>
      <c r="C3493" s="4">
        <v>364045810000</v>
      </c>
      <c r="D3493" s="213" t="s">
        <v>5857</v>
      </c>
      <c r="G3493" s="174">
        <v>46143</v>
      </c>
      <c r="H3493" t="s">
        <v>7012</v>
      </c>
      <c r="I3493" t="s">
        <v>7012</v>
      </c>
      <c r="O3493" s="174">
        <v>46143</v>
      </c>
      <c r="S3493" t="s">
        <v>7013</v>
      </c>
      <c r="T3493" s="219" t="s">
        <v>64</v>
      </c>
      <c r="U3493" s="217" t="s">
        <v>257</v>
      </c>
      <c r="V3493" t="e">
        <f>_xlfn.XLOOKUP(UTILIZADAS[[#This Row],[Contacto1]],Tabla2[phone_number_dialed],Tabla2[status_name],,0)</f>
        <v>#N/A</v>
      </c>
    </row>
    <row r="3494" spans="1:22">
      <c r="A3494" t="s">
        <v>4305</v>
      </c>
      <c r="B3494" s="213" t="s">
        <v>7014</v>
      </c>
      <c r="C3494" s="4">
        <v>306013100000</v>
      </c>
      <c r="D3494" s="213" t="s">
        <v>5857</v>
      </c>
      <c r="G3494" s="174">
        <v>46143</v>
      </c>
      <c r="H3494" t="s">
        <v>7015</v>
      </c>
      <c r="I3494" t="s">
        <v>7015</v>
      </c>
      <c r="O3494" s="174">
        <v>46143</v>
      </c>
      <c r="S3494" t="s">
        <v>7016</v>
      </c>
      <c r="T3494" s="219" t="s">
        <v>64</v>
      </c>
      <c r="U3494" s="217" t="s">
        <v>2109</v>
      </c>
      <c r="V3494" t="e">
        <f>_xlfn.XLOOKUP(UTILIZADAS[[#This Row],[Contacto1]],Tabla2[phone_number_dialed],Tabla2[status_name],,0)</f>
        <v>#N/A</v>
      </c>
    </row>
    <row r="3495" spans="1:22">
      <c r="A3495" t="s">
        <v>4305</v>
      </c>
      <c r="B3495" s="213" t="s">
        <v>7017</v>
      </c>
      <c r="C3495" s="4">
        <v>369050130000</v>
      </c>
      <c r="D3495" s="213" t="s">
        <v>5857</v>
      </c>
      <c r="G3495" s="174">
        <v>46143</v>
      </c>
      <c r="H3495" t="s">
        <v>7018</v>
      </c>
      <c r="I3495" t="s">
        <v>7018</v>
      </c>
      <c r="O3495" s="174">
        <v>46143</v>
      </c>
      <c r="S3495" t="s">
        <v>7019</v>
      </c>
      <c r="T3495" s="217" t="s">
        <v>64</v>
      </c>
      <c r="U3495" s="217" t="s">
        <v>257</v>
      </c>
      <c r="V3495" t="e">
        <f>_xlfn.XLOOKUP(UTILIZADAS[[#This Row],[Contacto1]],Tabla2[phone_number_dialed],Tabla2[status_name],,0)</f>
        <v>#N/A</v>
      </c>
    </row>
    <row r="3496" spans="1:22">
      <c r="A3496" t="s">
        <v>4305</v>
      </c>
      <c r="B3496" s="213" t="s">
        <v>7020</v>
      </c>
      <c r="C3496" s="4">
        <v>366050930000</v>
      </c>
      <c r="D3496" s="213" t="s">
        <v>5857</v>
      </c>
      <c r="G3496" s="174">
        <v>46143</v>
      </c>
      <c r="H3496" t="s">
        <v>7021</v>
      </c>
      <c r="I3496" t="s">
        <v>7021</v>
      </c>
      <c r="O3496" s="174">
        <v>46143</v>
      </c>
      <c r="S3496" t="s">
        <v>7022</v>
      </c>
      <c r="T3496" s="219" t="s">
        <v>64</v>
      </c>
      <c r="U3496" s="217" t="s">
        <v>2109</v>
      </c>
      <c r="V3496" t="e">
        <f>_xlfn.XLOOKUP(UTILIZADAS[[#This Row],[Contacto1]],Tabla2[phone_number_dialed],Tabla2[status_name],,0)</f>
        <v>#N/A</v>
      </c>
    </row>
    <row r="3497" spans="1:22">
      <c r="A3497" t="s">
        <v>4305</v>
      </c>
      <c r="B3497" s="213" t="s">
        <v>5237</v>
      </c>
      <c r="C3497" s="4">
        <v>361046610000</v>
      </c>
      <c r="D3497" s="213" t="s">
        <v>5857</v>
      </c>
      <c r="G3497" s="174">
        <v>46143</v>
      </c>
      <c r="H3497" t="s">
        <v>7023</v>
      </c>
      <c r="I3497" t="s">
        <v>7023</v>
      </c>
      <c r="O3497" s="174">
        <v>46143</v>
      </c>
      <c r="S3497" t="s">
        <v>5238</v>
      </c>
      <c r="T3497" s="219" t="s">
        <v>64</v>
      </c>
      <c r="U3497" s="217" t="s">
        <v>65</v>
      </c>
      <c r="V3497" t="e">
        <f>_xlfn.XLOOKUP(UTILIZADAS[[#This Row],[Contacto1]],Tabla2[phone_number_dialed],Tabla2[status_name],,0)</f>
        <v>#N/A</v>
      </c>
    </row>
    <row r="3498" spans="1:22">
      <c r="A3498" t="s">
        <v>4305</v>
      </c>
      <c r="B3498" s="213" t="s">
        <v>7024</v>
      </c>
      <c r="C3498" s="4">
        <v>364044270000</v>
      </c>
      <c r="D3498" s="213" t="s">
        <v>5857</v>
      </c>
      <c r="G3498" s="174">
        <v>46143</v>
      </c>
      <c r="H3498" t="s">
        <v>7025</v>
      </c>
      <c r="I3498" t="s">
        <v>7025</v>
      </c>
      <c r="O3498" s="174">
        <v>46143</v>
      </c>
      <c r="S3498" t="s">
        <v>7026</v>
      </c>
      <c r="T3498" s="219" t="s">
        <v>64</v>
      </c>
      <c r="U3498" s="217" t="s">
        <v>2109</v>
      </c>
      <c r="V3498" t="e">
        <f>_xlfn.XLOOKUP(UTILIZADAS[[#This Row],[Contacto1]],Tabla2[phone_number_dialed],Tabla2[status_name],,0)</f>
        <v>#N/A</v>
      </c>
    </row>
    <row r="3499" spans="1:22">
      <c r="A3499" t="s">
        <v>4305</v>
      </c>
      <c r="B3499" s="213" t="s">
        <v>5161</v>
      </c>
      <c r="C3499" s="4">
        <v>366051980000</v>
      </c>
      <c r="D3499" s="213" t="s">
        <v>5857</v>
      </c>
      <c r="G3499" s="174">
        <v>46143</v>
      </c>
      <c r="H3499" t="s">
        <v>7027</v>
      </c>
      <c r="I3499" t="s">
        <v>7027</v>
      </c>
      <c r="O3499" s="174">
        <v>46143</v>
      </c>
      <c r="S3499" t="s">
        <v>5162</v>
      </c>
      <c r="T3499" s="217" t="s">
        <v>64</v>
      </c>
      <c r="U3499" s="217" t="s">
        <v>65</v>
      </c>
      <c r="V3499" t="e">
        <f>_xlfn.XLOOKUP(UTILIZADAS[[#This Row],[Contacto1]],Tabla2[phone_number_dialed],Tabla2[status_name],,0)</f>
        <v>#N/A</v>
      </c>
    </row>
    <row r="3500" spans="1:22">
      <c r="A3500" t="s">
        <v>4305</v>
      </c>
      <c r="B3500" s="213" t="s">
        <v>7028</v>
      </c>
      <c r="C3500" s="4">
        <v>369043990000</v>
      </c>
      <c r="D3500" s="213" t="s">
        <v>5857</v>
      </c>
      <c r="G3500" s="174">
        <v>46143</v>
      </c>
      <c r="H3500" t="s">
        <v>7029</v>
      </c>
      <c r="I3500" t="s">
        <v>7029</v>
      </c>
      <c r="O3500" s="174">
        <v>46143</v>
      </c>
      <c r="S3500" t="s">
        <v>7030</v>
      </c>
      <c r="T3500" s="219" t="s">
        <v>64</v>
      </c>
      <c r="U3500" s="217" t="s">
        <v>257</v>
      </c>
      <c r="V3500" t="e">
        <f>_xlfn.XLOOKUP(UTILIZADAS[[#This Row],[Contacto1]],Tabla2[phone_number_dialed],Tabla2[status_name],,0)</f>
        <v>#N/A</v>
      </c>
    </row>
    <row r="3501" spans="1:22">
      <c r="A3501" t="s">
        <v>4305</v>
      </c>
      <c r="B3501" s="213" t="s">
        <v>7031</v>
      </c>
      <c r="C3501" s="4">
        <v>365051880000</v>
      </c>
      <c r="D3501" s="213" t="s">
        <v>5857</v>
      </c>
      <c r="G3501" s="174">
        <v>46143</v>
      </c>
      <c r="H3501" t="s">
        <v>7032</v>
      </c>
      <c r="I3501" t="s">
        <v>7032</v>
      </c>
      <c r="O3501" s="174">
        <v>46143</v>
      </c>
      <c r="S3501" t="s">
        <v>7033</v>
      </c>
      <c r="T3501" s="217" t="s">
        <v>64</v>
      </c>
      <c r="U3501" s="217" t="s">
        <v>65</v>
      </c>
      <c r="V3501" t="e">
        <f>_xlfn.XLOOKUP(UTILIZADAS[[#This Row],[Contacto1]],Tabla2[phone_number_dialed],Tabla2[status_name],,0)</f>
        <v>#N/A</v>
      </c>
    </row>
    <row r="3502" spans="1:22">
      <c r="A3502" t="s">
        <v>4305</v>
      </c>
      <c r="B3502" s="213" t="s">
        <v>7034</v>
      </c>
      <c r="C3502" s="4">
        <v>351044170000</v>
      </c>
      <c r="D3502" s="213" t="s">
        <v>5857</v>
      </c>
      <c r="G3502" s="174">
        <v>46143</v>
      </c>
      <c r="H3502" t="s">
        <v>7035</v>
      </c>
      <c r="I3502" t="s">
        <v>7035</v>
      </c>
      <c r="O3502" s="174">
        <v>46143</v>
      </c>
      <c r="S3502" t="s">
        <v>7036</v>
      </c>
      <c r="T3502" s="217" t="s">
        <v>64</v>
      </c>
      <c r="U3502" s="217" t="s">
        <v>2109</v>
      </c>
      <c r="V3502" t="e">
        <f>_xlfn.XLOOKUP(UTILIZADAS[[#This Row],[Contacto1]],Tabla2[phone_number_dialed],Tabla2[status_name],,0)</f>
        <v>#N/A</v>
      </c>
    </row>
    <row r="3503" spans="1:22">
      <c r="A3503" t="s">
        <v>4305</v>
      </c>
      <c r="B3503" s="213" t="s">
        <v>7037</v>
      </c>
      <c r="C3503" s="4">
        <v>363051470000</v>
      </c>
      <c r="D3503" s="213" t="s">
        <v>5857</v>
      </c>
      <c r="G3503" s="174">
        <v>46143</v>
      </c>
      <c r="H3503" t="s">
        <v>7038</v>
      </c>
      <c r="I3503" t="s">
        <v>7038</v>
      </c>
      <c r="O3503" s="174">
        <v>46143</v>
      </c>
      <c r="S3503" t="s">
        <v>7039</v>
      </c>
      <c r="T3503" s="219" t="s">
        <v>64</v>
      </c>
      <c r="U3503" s="217" t="s">
        <v>257</v>
      </c>
      <c r="V3503" t="e">
        <f>_xlfn.XLOOKUP(UTILIZADAS[[#This Row],[Contacto1]],Tabla2[phone_number_dialed],Tabla2[status_name],,0)</f>
        <v>#N/A</v>
      </c>
    </row>
    <row r="3504" spans="1:22">
      <c r="A3504" t="s">
        <v>4305</v>
      </c>
      <c r="B3504" s="213" t="s">
        <v>7040</v>
      </c>
      <c r="C3504" s="4">
        <v>368051160000</v>
      </c>
      <c r="D3504" s="213" t="s">
        <v>5857</v>
      </c>
      <c r="G3504" s="174">
        <v>46143</v>
      </c>
      <c r="H3504" t="s">
        <v>7041</v>
      </c>
      <c r="I3504" t="s">
        <v>7041</v>
      </c>
      <c r="O3504" s="174">
        <v>46143</v>
      </c>
      <c r="S3504" t="s">
        <v>7042</v>
      </c>
      <c r="T3504" s="219" t="s">
        <v>64</v>
      </c>
      <c r="U3504" s="217" t="s">
        <v>2109</v>
      </c>
      <c r="V3504" t="e">
        <f>_xlfn.XLOOKUP(UTILIZADAS[[#This Row],[Contacto1]],Tabla2[phone_number_dialed],Tabla2[status_name],,0)</f>
        <v>#N/A</v>
      </c>
    </row>
    <row r="3505" spans="1:22">
      <c r="A3505" t="s">
        <v>4305</v>
      </c>
      <c r="B3505" s="213" t="s">
        <v>7043</v>
      </c>
      <c r="C3505" s="4">
        <v>367049850000</v>
      </c>
      <c r="D3505" s="213" t="s">
        <v>5857</v>
      </c>
      <c r="G3505" s="174">
        <v>46143</v>
      </c>
      <c r="H3505" t="s">
        <v>7044</v>
      </c>
      <c r="I3505" t="s">
        <v>7044</v>
      </c>
      <c r="O3505" s="174">
        <v>46143</v>
      </c>
      <c r="S3505" t="s">
        <v>7045</v>
      </c>
      <c r="T3505" s="219" t="s">
        <v>84</v>
      </c>
      <c r="U3505" s="217" t="s">
        <v>2109</v>
      </c>
      <c r="V3505" t="e">
        <f>_xlfn.XLOOKUP(UTILIZADAS[[#This Row],[Contacto1]],Tabla2[phone_number_dialed],Tabla2[status_name],,0)</f>
        <v>#N/A</v>
      </c>
    </row>
    <row r="3506" spans="1:22">
      <c r="A3506" t="s">
        <v>4305</v>
      </c>
      <c r="B3506" s="213" t="s">
        <v>7046</v>
      </c>
      <c r="C3506" s="4">
        <v>369043290000</v>
      </c>
      <c r="D3506" s="213" t="s">
        <v>5857</v>
      </c>
      <c r="G3506" s="174">
        <v>46143</v>
      </c>
      <c r="H3506">
        <v>64827755</v>
      </c>
      <c r="I3506">
        <v>64827755</v>
      </c>
      <c r="O3506" s="174">
        <v>46143</v>
      </c>
      <c r="S3506" t="s">
        <v>6752</v>
      </c>
      <c r="T3506" s="217" t="s">
        <v>84</v>
      </c>
      <c r="U3506" s="217" t="s">
        <v>257</v>
      </c>
      <c r="V3506" t="e">
        <f>_xlfn.XLOOKUP(UTILIZADAS[[#This Row],[Contacto1]],Tabla2[phone_number_dialed],Tabla2[status_name],,0)</f>
        <v>#N/A</v>
      </c>
    </row>
    <row r="3507" spans="1:22">
      <c r="A3507" t="s">
        <v>4305</v>
      </c>
      <c r="B3507" s="213" t="s">
        <v>4845</v>
      </c>
      <c r="C3507" s="4">
        <v>366050400000</v>
      </c>
      <c r="D3507" s="213" t="s">
        <v>5857</v>
      </c>
      <c r="G3507" s="174">
        <v>46143</v>
      </c>
      <c r="H3507" t="s">
        <v>7047</v>
      </c>
      <c r="I3507" t="s">
        <v>7047</v>
      </c>
      <c r="O3507" s="174">
        <v>46143</v>
      </c>
      <c r="S3507" t="s">
        <v>4846</v>
      </c>
      <c r="T3507" s="219" t="s">
        <v>64</v>
      </c>
      <c r="U3507" s="217" t="s">
        <v>65</v>
      </c>
      <c r="V3507" t="e">
        <f>_xlfn.XLOOKUP(UTILIZADAS[[#This Row],[Contacto1]],Tabla2[phone_number_dialed],Tabla2[status_name],,0)</f>
        <v>#N/A</v>
      </c>
    </row>
    <row r="3508" spans="1:22">
      <c r="A3508" t="s">
        <v>4305</v>
      </c>
      <c r="B3508" s="213" t="s">
        <v>7048</v>
      </c>
      <c r="C3508" s="4">
        <v>995049220000</v>
      </c>
      <c r="D3508" s="213" t="s">
        <v>5857</v>
      </c>
      <c r="G3508" s="174">
        <v>46143</v>
      </c>
      <c r="H3508" t="s">
        <v>7049</v>
      </c>
      <c r="I3508" t="s">
        <v>7049</v>
      </c>
      <c r="O3508" s="174">
        <v>46143</v>
      </c>
      <c r="S3508" t="s">
        <v>7050</v>
      </c>
      <c r="T3508" s="219" t="s">
        <v>85</v>
      </c>
      <c r="U3508" s="217" t="s">
        <v>257</v>
      </c>
      <c r="V3508" t="e">
        <f>_xlfn.XLOOKUP(UTILIZADAS[[#This Row],[Contacto1]],Tabla2[phone_number_dialed],Tabla2[status_name],,0)</f>
        <v>#N/A</v>
      </c>
    </row>
    <row r="3509" spans="1:22">
      <c r="A3509" t="s">
        <v>4305</v>
      </c>
      <c r="B3509" s="213" t="s">
        <v>7051</v>
      </c>
      <c r="C3509" s="4">
        <v>215051180000</v>
      </c>
      <c r="D3509" s="213" t="s">
        <v>5857</v>
      </c>
      <c r="G3509" s="174">
        <v>46143</v>
      </c>
      <c r="H3509" t="s">
        <v>7052</v>
      </c>
      <c r="I3509" t="s">
        <v>7052</v>
      </c>
      <c r="O3509" s="174">
        <v>46143</v>
      </c>
      <c r="S3509" t="s">
        <v>7053</v>
      </c>
      <c r="T3509" s="217" t="s">
        <v>64</v>
      </c>
      <c r="U3509" s="217" t="s">
        <v>257</v>
      </c>
      <c r="V3509" t="e">
        <f>_xlfn.XLOOKUP(UTILIZADAS[[#This Row],[Contacto1]],Tabla2[phone_number_dialed],Tabla2[status_name],,0)</f>
        <v>#N/A</v>
      </c>
    </row>
    <row r="3510" spans="1:22">
      <c r="A3510" t="s">
        <v>4305</v>
      </c>
      <c r="B3510" s="213" t="s">
        <v>4565</v>
      </c>
      <c r="C3510" s="4">
        <v>361051060000</v>
      </c>
      <c r="D3510" s="213" t="s">
        <v>5857</v>
      </c>
      <c r="G3510" s="174">
        <v>46143</v>
      </c>
      <c r="H3510">
        <v>63679769</v>
      </c>
      <c r="I3510">
        <v>63679769</v>
      </c>
      <c r="O3510" s="174">
        <v>46143</v>
      </c>
      <c r="S3510" t="s">
        <v>4566</v>
      </c>
      <c r="T3510" s="219" t="s">
        <v>64</v>
      </c>
      <c r="U3510" s="217" t="s">
        <v>65</v>
      </c>
      <c r="V3510" t="e">
        <f>_xlfn.XLOOKUP(UTILIZADAS[[#This Row],[Contacto1]],Tabla2[phone_number_dialed],Tabla2[status_name],,0)</f>
        <v>#N/A</v>
      </c>
    </row>
    <row r="3511" spans="1:22">
      <c r="A3511" t="s">
        <v>4305</v>
      </c>
      <c r="B3511" s="213" t="s">
        <v>7054</v>
      </c>
      <c r="C3511" s="4">
        <v>362050400000</v>
      </c>
      <c r="D3511" s="213" t="s">
        <v>5857</v>
      </c>
      <c r="G3511" s="174">
        <v>46143</v>
      </c>
      <c r="H3511">
        <v>68959655</v>
      </c>
      <c r="I3511">
        <v>68959655</v>
      </c>
      <c r="O3511" s="174">
        <v>46143</v>
      </c>
      <c r="S3511" t="s">
        <v>7055</v>
      </c>
      <c r="T3511" s="219" t="s">
        <v>64</v>
      </c>
      <c r="U3511" s="217" t="s">
        <v>2109</v>
      </c>
      <c r="V3511" t="e">
        <f>_xlfn.XLOOKUP(UTILIZADAS[[#This Row],[Contacto1]],Tabla2[phone_number_dialed],Tabla2[status_name],,0)</f>
        <v>#N/A</v>
      </c>
    </row>
    <row r="3512" spans="1:22">
      <c r="A3512" t="s">
        <v>4305</v>
      </c>
      <c r="B3512" s="213" t="s">
        <v>4203</v>
      </c>
      <c r="C3512" s="4">
        <v>356182480000</v>
      </c>
      <c r="D3512" s="213" t="s">
        <v>5857</v>
      </c>
      <c r="G3512" s="174">
        <v>46143</v>
      </c>
      <c r="H3512" t="s">
        <v>7056</v>
      </c>
      <c r="I3512" t="s">
        <v>7056</v>
      </c>
      <c r="O3512" s="174">
        <v>46143</v>
      </c>
      <c r="S3512" t="s">
        <v>3801</v>
      </c>
      <c r="T3512" s="219" t="s">
        <v>64</v>
      </c>
      <c r="U3512" s="217" t="s">
        <v>65</v>
      </c>
      <c r="V3512" t="e">
        <f>_xlfn.XLOOKUP(UTILIZADAS[[#This Row],[Contacto1]],Tabla2[phone_number_dialed],Tabla2[status_name],,0)</f>
        <v>#N/A</v>
      </c>
    </row>
    <row r="3513" spans="1:22">
      <c r="A3513" t="s">
        <v>4305</v>
      </c>
      <c r="B3513" s="213" t="s">
        <v>5143</v>
      </c>
      <c r="C3513" s="4">
        <v>354318770000</v>
      </c>
      <c r="D3513" s="213" t="s">
        <v>5857</v>
      </c>
      <c r="G3513" s="174">
        <v>46143</v>
      </c>
      <c r="H3513" t="s">
        <v>7057</v>
      </c>
      <c r="I3513" t="s">
        <v>7057</v>
      </c>
      <c r="O3513" s="174">
        <v>46143</v>
      </c>
      <c r="S3513" t="s">
        <v>5144</v>
      </c>
      <c r="T3513" s="219" t="s">
        <v>64</v>
      </c>
      <c r="U3513" s="217" t="s">
        <v>65</v>
      </c>
      <c r="V3513" t="e">
        <f>_xlfn.XLOOKUP(UTILIZADAS[[#This Row],[Contacto1]],Tabla2[phone_number_dialed],Tabla2[status_name],,0)</f>
        <v>#N/A</v>
      </c>
    </row>
    <row r="3514" spans="1:22">
      <c r="A3514" t="s">
        <v>4305</v>
      </c>
      <c r="B3514" s="213" t="s">
        <v>7058</v>
      </c>
      <c r="C3514" s="4">
        <v>369019680000</v>
      </c>
      <c r="D3514" s="213" t="s">
        <v>5857</v>
      </c>
      <c r="G3514" s="174">
        <v>46143</v>
      </c>
      <c r="H3514" t="s">
        <v>7059</v>
      </c>
      <c r="I3514" t="s">
        <v>7059</v>
      </c>
      <c r="O3514" s="174">
        <v>46143</v>
      </c>
      <c r="S3514" t="s">
        <v>7060</v>
      </c>
      <c r="T3514" s="217" t="s">
        <v>64</v>
      </c>
      <c r="U3514" s="217" t="s">
        <v>2109</v>
      </c>
      <c r="V3514" t="e">
        <f>_xlfn.XLOOKUP(UTILIZADAS[[#This Row],[Contacto1]],Tabla2[phone_number_dialed],Tabla2[status_name],,0)</f>
        <v>#N/A</v>
      </c>
    </row>
    <row r="3515" spans="1:22">
      <c r="A3515" t="s">
        <v>4305</v>
      </c>
      <c r="B3515" s="213" t="s">
        <v>4668</v>
      </c>
      <c r="C3515" s="4">
        <v>362050480000</v>
      </c>
      <c r="D3515" s="213" t="s">
        <v>5857</v>
      </c>
      <c r="G3515" s="174">
        <v>46143</v>
      </c>
      <c r="H3515" t="s">
        <v>7061</v>
      </c>
      <c r="I3515" t="s">
        <v>7061</v>
      </c>
      <c r="O3515" s="174">
        <v>46143</v>
      </c>
      <c r="S3515" t="s">
        <v>4669</v>
      </c>
      <c r="T3515" s="219" t="s">
        <v>64</v>
      </c>
      <c r="U3515" s="217" t="s">
        <v>65</v>
      </c>
      <c r="V3515" t="e">
        <f>_xlfn.XLOOKUP(UTILIZADAS[[#This Row],[Contacto1]],Tabla2[phone_number_dialed],Tabla2[status_name],,0)</f>
        <v>#N/A</v>
      </c>
    </row>
    <row r="3516" spans="1:22">
      <c r="A3516" t="s">
        <v>4305</v>
      </c>
      <c r="B3516" s="213" t="s">
        <v>7062</v>
      </c>
      <c r="C3516" s="4">
        <v>364051740000</v>
      </c>
      <c r="D3516" s="213" t="s">
        <v>5857</v>
      </c>
      <c r="G3516" s="174">
        <v>46143</v>
      </c>
      <c r="H3516" t="s">
        <v>7063</v>
      </c>
      <c r="I3516" t="s">
        <v>7063</v>
      </c>
      <c r="O3516" s="174">
        <v>46143</v>
      </c>
      <c r="S3516" t="s">
        <v>7064</v>
      </c>
      <c r="T3516" s="219" t="s">
        <v>64</v>
      </c>
      <c r="U3516" s="217" t="s">
        <v>2109</v>
      </c>
      <c r="V3516" t="e">
        <f>_xlfn.XLOOKUP(UTILIZADAS[[#This Row],[Contacto1]],Tabla2[phone_number_dialed],Tabla2[status_name],,0)</f>
        <v>#N/A</v>
      </c>
    </row>
    <row r="3517" spans="1:22">
      <c r="A3517" t="s">
        <v>4305</v>
      </c>
      <c r="B3517" s="213" t="s">
        <v>7065</v>
      </c>
      <c r="C3517" s="4">
        <v>367051150000</v>
      </c>
      <c r="D3517" s="213" t="s">
        <v>5857</v>
      </c>
      <c r="G3517" s="174">
        <v>46143</v>
      </c>
      <c r="H3517" t="s">
        <v>7066</v>
      </c>
      <c r="I3517" t="s">
        <v>7066</v>
      </c>
      <c r="O3517" s="174">
        <v>46143</v>
      </c>
      <c r="S3517" t="s">
        <v>7067</v>
      </c>
      <c r="T3517" s="219" t="s">
        <v>64</v>
      </c>
      <c r="U3517" s="217" t="s">
        <v>257</v>
      </c>
      <c r="V3517" t="e">
        <f>_xlfn.XLOOKUP(UTILIZADAS[[#This Row],[Contacto1]],Tabla2[phone_number_dialed],Tabla2[status_name],,0)</f>
        <v>#N/A</v>
      </c>
    </row>
    <row r="3518" spans="1:22">
      <c r="A3518" t="s">
        <v>4305</v>
      </c>
      <c r="B3518" s="213" t="s">
        <v>7068</v>
      </c>
      <c r="C3518" s="4">
        <v>369050710000</v>
      </c>
      <c r="D3518" s="213" t="s">
        <v>5857</v>
      </c>
      <c r="G3518" s="174">
        <v>46143</v>
      </c>
      <c r="H3518" t="s">
        <v>7069</v>
      </c>
      <c r="I3518" t="s">
        <v>7069</v>
      </c>
      <c r="O3518" s="174">
        <v>46143</v>
      </c>
      <c r="S3518" t="s">
        <v>7070</v>
      </c>
      <c r="T3518" s="219" t="s">
        <v>64</v>
      </c>
      <c r="U3518" s="217" t="s">
        <v>2109</v>
      </c>
      <c r="V3518" t="e">
        <f>_xlfn.XLOOKUP(UTILIZADAS[[#This Row],[Contacto1]],Tabla2[phone_number_dialed],Tabla2[status_name],,0)</f>
        <v>#N/A</v>
      </c>
    </row>
    <row r="3519" spans="1:22">
      <c r="A3519" t="s">
        <v>4305</v>
      </c>
      <c r="B3519" s="213" t="s">
        <v>7071</v>
      </c>
      <c r="C3519" s="4">
        <v>365052890000</v>
      </c>
      <c r="D3519" s="213" t="s">
        <v>5857</v>
      </c>
      <c r="G3519" s="174">
        <v>46143</v>
      </c>
      <c r="H3519" t="s">
        <v>7072</v>
      </c>
      <c r="I3519" t="s">
        <v>7072</v>
      </c>
      <c r="O3519" s="174">
        <v>46143</v>
      </c>
      <c r="S3519" t="s">
        <v>7073</v>
      </c>
      <c r="T3519" s="217" t="s">
        <v>64</v>
      </c>
      <c r="U3519" s="217" t="s">
        <v>2109</v>
      </c>
      <c r="V3519" t="e">
        <f>_xlfn.XLOOKUP(UTILIZADAS[[#This Row],[Contacto1]],Tabla2[phone_number_dialed],Tabla2[status_name],,0)</f>
        <v>#N/A</v>
      </c>
    </row>
    <row r="3520" spans="1:22">
      <c r="A3520" t="s">
        <v>4305</v>
      </c>
      <c r="B3520" s="213" t="s">
        <v>7074</v>
      </c>
      <c r="C3520" s="4">
        <v>364049890000</v>
      </c>
      <c r="D3520" s="213" t="s">
        <v>5857</v>
      </c>
      <c r="G3520" s="174">
        <v>46143</v>
      </c>
      <c r="H3520" t="s">
        <v>7075</v>
      </c>
      <c r="I3520" t="s">
        <v>7075</v>
      </c>
      <c r="O3520" s="174">
        <v>46143</v>
      </c>
      <c r="S3520" t="s">
        <v>7076</v>
      </c>
      <c r="T3520" s="217" t="s">
        <v>64</v>
      </c>
      <c r="U3520" s="217" t="s">
        <v>257</v>
      </c>
      <c r="V3520" t="e">
        <f>_xlfn.XLOOKUP(UTILIZADAS[[#This Row],[Contacto1]],Tabla2[phone_number_dialed],Tabla2[status_name],,0)</f>
        <v>#N/A</v>
      </c>
    </row>
    <row r="3521" spans="1:22">
      <c r="A3521" t="s">
        <v>4305</v>
      </c>
      <c r="B3521" s="213" t="s">
        <v>7077</v>
      </c>
      <c r="C3521" s="4">
        <v>365051720000</v>
      </c>
      <c r="D3521" s="213" t="s">
        <v>5857</v>
      </c>
      <c r="G3521" s="174">
        <v>46143</v>
      </c>
      <c r="H3521" t="s">
        <v>7078</v>
      </c>
      <c r="I3521" t="s">
        <v>7078</v>
      </c>
      <c r="O3521" s="174">
        <v>46143</v>
      </c>
      <c r="S3521" t="s">
        <v>7079</v>
      </c>
      <c r="T3521" s="219" t="s">
        <v>84</v>
      </c>
      <c r="U3521" s="217" t="s">
        <v>2109</v>
      </c>
      <c r="V3521" t="e">
        <f>_xlfn.XLOOKUP(UTILIZADAS[[#This Row],[Contacto1]],Tabla2[phone_number_dialed],Tabla2[status_name],,0)</f>
        <v>#N/A</v>
      </c>
    </row>
    <row r="3522" spans="1:22">
      <c r="A3522" t="s">
        <v>4305</v>
      </c>
      <c r="B3522" s="213" t="s">
        <v>5147</v>
      </c>
      <c r="C3522" s="4">
        <v>363053080000</v>
      </c>
      <c r="D3522" s="213" t="s">
        <v>5857</v>
      </c>
      <c r="G3522" s="174">
        <v>46143</v>
      </c>
      <c r="H3522" t="s">
        <v>7080</v>
      </c>
      <c r="I3522" t="s">
        <v>7080</v>
      </c>
      <c r="O3522" s="174">
        <v>46143</v>
      </c>
      <c r="S3522" t="s">
        <v>5148</v>
      </c>
      <c r="T3522" s="219" t="s">
        <v>64</v>
      </c>
      <c r="U3522" s="217" t="s">
        <v>65</v>
      </c>
      <c r="V3522" t="e">
        <f>_xlfn.XLOOKUP(UTILIZADAS[[#This Row],[Contacto1]],Tabla2[phone_number_dialed],Tabla2[status_name],,0)</f>
        <v>#N/A</v>
      </c>
    </row>
    <row r="3523" spans="1:22">
      <c r="A3523" t="s">
        <v>4305</v>
      </c>
      <c r="B3523" s="213" t="s">
        <v>7081</v>
      </c>
      <c r="C3523" s="4">
        <v>367051870000</v>
      </c>
      <c r="D3523" s="213" t="s">
        <v>5857</v>
      </c>
      <c r="G3523" s="174">
        <v>46143</v>
      </c>
      <c r="H3523">
        <v>64778284</v>
      </c>
      <c r="I3523">
        <v>64778284</v>
      </c>
      <c r="O3523" s="174">
        <v>46143</v>
      </c>
      <c r="S3523" t="s">
        <v>7082</v>
      </c>
      <c r="T3523" s="217" t="s">
        <v>64</v>
      </c>
      <c r="U3523" s="217" t="s">
        <v>2109</v>
      </c>
      <c r="V3523" t="e">
        <f>_xlfn.XLOOKUP(UTILIZADAS[[#This Row],[Contacto1]],Tabla2[phone_number_dialed],Tabla2[status_name],,0)</f>
        <v>#N/A</v>
      </c>
    </row>
    <row r="3524" spans="1:22">
      <c r="A3524" t="s">
        <v>4305</v>
      </c>
      <c r="B3524" s="213" t="s">
        <v>7083</v>
      </c>
      <c r="C3524" s="4">
        <v>361052310000</v>
      </c>
      <c r="D3524" s="213" t="s">
        <v>5857</v>
      </c>
      <c r="G3524" s="174">
        <v>46143</v>
      </c>
      <c r="H3524" t="s">
        <v>7084</v>
      </c>
      <c r="I3524" t="s">
        <v>7084</v>
      </c>
      <c r="O3524" s="174">
        <v>46143</v>
      </c>
      <c r="S3524" t="s">
        <v>7085</v>
      </c>
      <c r="T3524" s="219" t="s">
        <v>64</v>
      </c>
      <c r="U3524" s="217" t="s">
        <v>257</v>
      </c>
      <c r="V3524" t="e">
        <f>_xlfn.XLOOKUP(UTILIZADAS[[#This Row],[Contacto1]],Tabla2[phone_number_dialed],Tabla2[status_name],,0)</f>
        <v>#N/A</v>
      </c>
    </row>
    <row r="3525" spans="1:22">
      <c r="A3525" t="s">
        <v>4305</v>
      </c>
      <c r="B3525" s="213" t="s">
        <v>7086</v>
      </c>
      <c r="C3525" s="4">
        <v>369051930000</v>
      </c>
      <c r="D3525" s="213" t="s">
        <v>5857</v>
      </c>
      <c r="G3525" s="174">
        <v>46143</v>
      </c>
      <c r="H3525" t="s">
        <v>7087</v>
      </c>
      <c r="I3525" t="s">
        <v>7087</v>
      </c>
      <c r="O3525" s="174">
        <v>46143</v>
      </c>
      <c r="S3525" t="s">
        <v>7088</v>
      </c>
      <c r="T3525" s="219" t="s">
        <v>64</v>
      </c>
      <c r="U3525" s="217" t="s">
        <v>257</v>
      </c>
      <c r="V3525" t="e">
        <f>_xlfn.XLOOKUP(UTILIZADAS[[#This Row],[Contacto1]],Tabla2[phone_number_dialed],Tabla2[status_name],,0)</f>
        <v>#N/A</v>
      </c>
    </row>
    <row r="3526" spans="1:22">
      <c r="A3526" t="s">
        <v>4305</v>
      </c>
      <c r="B3526" s="213" t="s">
        <v>7089</v>
      </c>
      <c r="C3526" s="4">
        <v>369052590000</v>
      </c>
      <c r="D3526" s="213" t="s">
        <v>5857</v>
      </c>
      <c r="G3526" s="174">
        <v>46143</v>
      </c>
      <c r="H3526" t="s">
        <v>7090</v>
      </c>
      <c r="I3526" t="s">
        <v>7090</v>
      </c>
      <c r="O3526" s="174">
        <v>46143</v>
      </c>
      <c r="S3526" t="s">
        <v>7091</v>
      </c>
      <c r="T3526" s="219" t="s">
        <v>64</v>
      </c>
      <c r="U3526" s="217" t="s">
        <v>257</v>
      </c>
      <c r="V3526" t="e">
        <f>_xlfn.XLOOKUP(UTILIZADAS[[#This Row],[Contacto1]],Tabla2[phone_number_dialed],Tabla2[status_name],,0)</f>
        <v>#N/A</v>
      </c>
    </row>
    <row r="3527" spans="1:22">
      <c r="A3527" t="s">
        <v>4305</v>
      </c>
      <c r="B3527" s="213" t="s">
        <v>4676</v>
      </c>
      <c r="C3527" s="4">
        <v>365045590000</v>
      </c>
      <c r="D3527" s="213" t="s">
        <v>5857</v>
      </c>
      <c r="G3527" s="174">
        <v>46143</v>
      </c>
      <c r="H3527" t="s">
        <v>7092</v>
      </c>
      <c r="I3527" t="s">
        <v>7092</v>
      </c>
      <c r="O3527" s="174">
        <v>46143</v>
      </c>
      <c r="S3527" t="s">
        <v>4677</v>
      </c>
      <c r="T3527" s="217" t="s">
        <v>64</v>
      </c>
      <c r="U3527" s="217" t="s">
        <v>65</v>
      </c>
      <c r="V3527" t="e">
        <f>_xlfn.XLOOKUP(UTILIZADAS[[#This Row],[Contacto1]],Tabla2[phone_number_dialed],Tabla2[status_name],,0)</f>
        <v>#N/A</v>
      </c>
    </row>
    <row r="3528" spans="1:22">
      <c r="A3528" t="s">
        <v>4305</v>
      </c>
      <c r="B3528" s="213" t="s">
        <v>7093</v>
      </c>
      <c r="C3528" s="4">
        <v>355224300000</v>
      </c>
      <c r="D3528" s="213" t="s">
        <v>5857</v>
      </c>
      <c r="G3528" s="174">
        <v>46143</v>
      </c>
      <c r="H3528">
        <v>68193998</v>
      </c>
      <c r="I3528">
        <v>68193998</v>
      </c>
      <c r="O3528" s="174">
        <v>46143</v>
      </c>
      <c r="S3528" t="s">
        <v>7094</v>
      </c>
      <c r="T3528" s="219" t="s">
        <v>64</v>
      </c>
      <c r="U3528" s="217" t="s">
        <v>2109</v>
      </c>
      <c r="V3528" t="e">
        <f>_xlfn.XLOOKUP(UTILIZADAS[[#This Row],[Contacto1]],Tabla2[phone_number_dialed],Tabla2[status_name],,0)</f>
        <v>#N/A</v>
      </c>
    </row>
    <row r="3529" spans="1:22">
      <c r="A3529" t="s">
        <v>4305</v>
      </c>
      <c r="B3529" s="213" t="s">
        <v>4557</v>
      </c>
      <c r="C3529" s="4">
        <v>362053400000</v>
      </c>
      <c r="D3529" s="213" t="s">
        <v>5857</v>
      </c>
      <c r="G3529" s="174">
        <v>46143</v>
      </c>
      <c r="H3529" t="s">
        <v>7095</v>
      </c>
      <c r="I3529" t="s">
        <v>7095</v>
      </c>
      <c r="O3529" s="174">
        <v>46143</v>
      </c>
      <c r="S3529" t="s">
        <v>4558</v>
      </c>
      <c r="T3529" s="219" t="s">
        <v>64</v>
      </c>
      <c r="U3529" s="217" t="s">
        <v>65</v>
      </c>
      <c r="V3529" t="e">
        <f>_xlfn.XLOOKUP(UTILIZADAS[[#This Row],[Contacto1]],Tabla2[phone_number_dialed],Tabla2[status_name],,0)</f>
        <v>#N/A</v>
      </c>
    </row>
    <row r="3530" spans="1:22">
      <c r="A3530" t="s">
        <v>4305</v>
      </c>
      <c r="B3530" s="213" t="s">
        <v>7096</v>
      </c>
      <c r="C3530" s="4">
        <v>363054090000</v>
      </c>
      <c r="D3530" s="213" t="s">
        <v>5857</v>
      </c>
      <c r="G3530" s="174">
        <v>46143</v>
      </c>
      <c r="H3530" t="s">
        <v>7097</v>
      </c>
      <c r="I3530" t="s">
        <v>7097</v>
      </c>
      <c r="O3530" s="174">
        <v>46143</v>
      </c>
      <c r="S3530" t="s">
        <v>7098</v>
      </c>
      <c r="T3530" s="219" t="s">
        <v>64</v>
      </c>
      <c r="U3530" s="217" t="s">
        <v>257</v>
      </c>
      <c r="V3530" t="e">
        <f>_xlfn.XLOOKUP(UTILIZADAS[[#This Row],[Contacto1]],Tabla2[phone_number_dialed],Tabla2[status_name],,0)</f>
        <v>#N/A</v>
      </c>
    </row>
    <row r="3531" spans="1:22">
      <c r="A3531" t="s">
        <v>4305</v>
      </c>
      <c r="B3531" s="213" t="s">
        <v>7099</v>
      </c>
      <c r="C3531" s="4">
        <v>364050830000</v>
      </c>
      <c r="D3531" s="213" t="s">
        <v>5857</v>
      </c>
      <c r="G3531" s="174">
        <v>46143</v>
      </c>
      <c r="H3531" t="s">
        <v>7100</v>
      </c>
      <c r="I3531" t="s">
        <v>7100</v>
      </c>
      <c r="O3531" s="174">
        <v>46143</v>
      </c>
      <c r="S3531" t="s">
        <v>7101</v>
      </c>
      <c r="T3531" s="219" t="s">
        <v>64</v>
      </c>
      <c r="U3531" s="217" t="s">
        <v>257</v>
      </c>
      <c r="V3531" t="e">
        <f>_xlfn.XLOOKUP(UTILIZADAS[[#This Row],[Contacto1]],Tabla2[phone_number_dialed],Tabla2[status_name],,0)</f>
        <v>#N/A</v>
      </c>
    </row>
    <row r="3532" spans="1:22">
      <c r="A3532" t="s">
        <v>4305</v>
      </c>
      <c r="B3532" s="213" t="s">
        <v>7102</v>
      </c>
      <c r="C3532" s="4">
        <v>364052440000</v>
      </c>
      <c r="D3532" s="213" t="s">
        <v>5857</v>
      </c>
      <c r="G3532" s="174">
        <v>46143</v>
      </c>
      <c r="H3532" t="s">
        <v>7103</v>
      </c>
      <c r="I3532" t="s">
        <v>7103</v>
      </c>
      <c r="O3532" s="174">
        <v>46143</v>
      </c>
      <c r="S3532" t="s">
        <v>7104</v>
      </c>
      <c r="T3532" s="219" t="s">
        <v>64</v>
      </c>
      <c r="U3532" s="217" t="s">
        <v>257</v>
      </c>
      <c r="V3532" t="e">
        <f>_xlfn.XLOOKUP(UTILIZADAS[[#This Row],[Contacto1]],Tabla2[phone_number_dialed],Tabla2[status_name],,0)</f>
        <v>#N/A</v>
      </c>
    </row>
    <row r="3533" spans="1:22">
      <c r="A3533" t="s">
        <v>4305</v>
      </c>
      <c r="B3533" s="213" t="s">
        <v>7105</v>
      </c>
      <c r="C3533" s="4">
        <v>368052330000</v>
      </c>
      <c r="D3533" s="213" t="s">
        <v>5857</v>
      </c>
      <c r="G3533" s="174">
        <v>46143</v>
      </c>
      <c r="H3533" t="s">
        <v>7106</v>
      </c>
      <c r="I3533" t="s">
        <v>7106</v>
      </c>
      <c r="O3533" s="174">
        <v>46143</v>
      </c>
      <c r="S3533" t="s">
        <v>7107</v>
      </c>
      <c r="T3533" s="217" t="s">
        <v>64</v>
      </c>
      <c r="U3533" s="217" t="s">
        <v>257</v>
      </c>
      <c r="V3533" t="e">
        <f>_xlfn.XLOOKUP(UTILIZADAS[[#This Row],[Contacto1]],Tabla2[phone_number_dialed],Tabla2[status_name],,0)</f>
        <v>#N/A</v>
      </c>
    </row>
    <row r="3534" spans="1:22">
      <c r="A3534" t="s">
        <v>4305</v>
      </c>
      <c r="B3534" s="213" t="s">
        <v>7108</v>
      </c>
      <c r="C3534" s="4">
        <v>363038810000</v>
      </c>
      <c r="D3534" s="213" t="s">
        <v>5857</v>
      </c>
      <c r="G3534" s="174">
        <v>46143</v>
      </c>
      <c r="H3534" t="s">
        <v>7109</v>
      </c>
      <c r="I3534" t="s">
        <v>7109</v>
      </c>
      <c r="O3534" s="174">
        <v>46143</v>
      </c>
      <c r="S3534" t="s">
        <v>7110</v>
      </c>
      <c r="T3534" s="219" t="s">
        <v>64</v>
      </c>
      <c r="U3534" s="217" t="s">
        <v>257</v>
      </c>
      <c r="V3534" t="e">
        <f>_xlfn.XLOOKUP(UTILIZADAS[[#This Row],[Contacto1]],Tabla2[phone_number_dialed],Tabla2[status_name],,0)</f>
        <v>#N/A</v>
      </c>
    </row>
    <row r="3535" spans="1:22">
      <c r="A3535" t="s">
        <v>4305</v>
      </c>
      <c r="B3535" s="213" t="s">
        <v>4521</v>
      </c>
      <c r="C3535" s="4">
        <v>366053870000</v>
      </c>
      <c r="D3535" s="213" t="s">
        <v>5857</v>
      </c>
      <c r="G3535" s="174">
        <v>46143</v>
      </c>
      <c r="H3535" t="s">
        <v>7111</v>
      </c>
      <c r="I3535" t="s">
        <v>7111</v>
      </c>
      <c r="O3535" s="174">
        <v>46143</v>
      </c>
      <c r="S3535" t="s">
        <v>4522</v>
      </c>
      <c r="T3535" s="217" t="s">
        <v>64</v>
      </c>
      <c r="U3535" s="217" t="s">
        <v>65</v>
      </c>
      <c r="V3535" t="e">
        <f>_xlfn.XLOOKUP(UTILIZADAS[[#This Row],[Contacto1]],Tabla2[phone_number_dialed],Tabla2[status_name],,0)</f>
        <v>#N/A</v>
      </c>
    </row>
    <row r="3536" spans="1:22">
      <c r="A3536" t="s">
        <v>4305</v>
      </c>
      <c r="B3536" s="213" t="s">
        <v>4740</v>
      </c>
      <c r="C3536" s="4">
        <v>363053950000</v>
      </c>
      <c r="D3536" s="213" t="s">
        <v>5857</v>
      </c>
      <c r="G3536" s="174">
        <v>46143</v>
      </c>
      <c r="H3536" t="s">
        <v>4012</v>
      </c>
      <c r="I3536" t="s">
        <v>4012</v>
      </c>
      <c r="O3536" s="174">
        <v>46143</v>
      </c>
      <c r="S3536" t="s">
        <v>4741</v>
      </c>
      <c r="T3536" s="217" t="s">
        <v>64</v>
      </c>
      <c r="U3536" s="217" t="s">
        <v>65</v>
      </c>
      <c r="V3536" t="e">
        <f>_xlfn.XLOOKUP(UTILIZADAS[[#This Row],[Contacto1]],Tabla2[phone_number_dialed],Tabla2[status_name],,0)</f>
        <v>#N/A</v>
      </c>
    </row>
    <row r="3537" spans="1:22">
      <c r="A3537" t="s">
        <v>4305</v>
      </c>
      <c r="B3537" s="213" t="s">
        <v>7112</v>
      </c>
      <c r="C3537" s="4">
        <v>358071890000</v>
      </c>
      <c r="D3537" s="213" t="s">
        <v>5857</v>
      </c>
      <c r="G3537" s="174">
        <v>46143</v>
      </c>
      <c r="H3537">
        <v>67899021</v>
      </c>
      <c r="I3537">
        <v>67899021</v>
      </c>
      <c r="O3537" s="174">
        <v>46143</v>
      </c>
      <c r="S3537" t="s">
        <v>7113</v>
      </c>
      <c r="T3537" s="219" t="s">
        <v>64</v>
      </c>
      <c r="U3537" s="217" t="s">
        <v>2109</v>
      </c>
      <c r="V3537" t="e">
        <f>_xlfn.XLOOKUP(UTILIZADAS[[#This Row],[Contacto1]],Tabla2[phone_number_dialed],Tabla2[status_name],,0)</f>
        <v>#N/A</v>
      </c>
    </row>
    <row r="3538" spans="1:22">
      <c r="A3538" t="s">
        <v>4305</v>
      </c>
      <c r="B3538" s="213" t="s">
        <v>4766</v>
      </c>
      <c r="C3538" s="4">
        <v>361053640000</v>
      </c>
      <c r="D3538" s="213" t="s">
        <v>5857</v>
      </c>
      <c r="G3538" s="174">
        <v>46143</v>
      </c>
      <c r="H3538" t="s">
        <v>7114</v>
      </c>
      <c r="I3538" t="s">
        <v>7114</v>
      </c>
      <c r="O3538" s="174">
        <v>46143</v>
      </c>
      <c r="S3538" t="s">
        <v>4767</v>
      </c>
      <c r="T3538" s="219" t="s">
        <v>64</v>
      </c>
      <c r="U3538" s="217" t="s">
        <v>65</v>
      </c>
      <c r="V3538" t="e">
        <f>_xlfn.XLOOKUP(UTILIZADAS[[#This Row],[Contacto1]],Tabla2[phone_number_dialed],Tabla2[status_name],,0)</f>
        <v>#N/A</v>
      </c>
    </row>
    <row r="3539" spans="1:22">
      <c r="A3539" t="s">
        <v>4305</v>
      </c>
      <c r="B3539" s="213" t="s">
        <v>7115</v>
      </c>
      <c r="C3539" s="4">
        <v>362053700000</v>
      </c>
      <c r="D3539" s="213" t="s">
        <v>5857</v>
      </c>
      <c r="G3539" s="174">
        <v>46143</v>
      </c>
      <c r="H3539" t="s">
        <v>7116</v>
      </c>
      <c r="I3539" t="s">
        <v>7116</v>
      </c>
      <c r="O3539" s="174">
        <v>46143</v>
      </c>
      <c r="S3539" t="s">
        <v>7117</v>
      </c>
      <c r="T3539" s="219" t="s">
        <v>64</v>
      </c>
      <c r="U3539" s="217" t="s">
        <v>2109</v>
      </c>
      <c r="V3539" t="e">
        <f>_xlfn.XLOOKUP(UTILIZADAS[[#This Row],[Contacto1]],Tabla2[phone_number_dialed],Tabla2[status_name],,0)</f>
        <v>#N/A</v>
      </c>
    </row>
    <row r="3540" spans="1:22">
      <c r="A3540" t="s">
        <v>4305</v>
      </c>
      <c r="B3540" s="213" t="s">
        <v>5208</v>
      </c>
      <c r="C3540" s="4">
        <v>192020960000</v>
      </c>
      <c r="D3540" s="213" t="s">
        <v>5857</v>
      </c>
      <c r="G3540" s="174">
        <v>46143</v>
      </c>
      <c r="H3540" t="s">
        <v>7118</v>
      </c>
      <c r="I3540" t="s">
        <v>7118</v>
      </c>
      <c r="O3540" s="174">
        <v>46143</v>
      </c>
      <c r="S3540" t="s">
        <v>5209</v>
      </c>
      <c r="T3540" s="219" t="s">
        <v>64</v>
      </c>
      <c r="U3540" s="217" t="s">
        <v>65</v>
      </c>
      <c r="V3540" t="e">
        <f>_xlfn.XLOOKUP(UTILIZADAS[[#This Row],[Contacto1]],Tabla2[phone_number_dialed],Tabla2[status_name],,0)</f>
        <v>#N/A</v>
      </c>
    </row>
    <row r="3541" spans="1:22">
      <c r="A3541" t="s">
        <v>4305</v>
      </c>
      <c r="B3541" s="213" t="s">
        <v>7119</v>
      </c>
      <c r="C3541" s="4">
        <v>364045890000</v>
      </c>
      <c r="D3541" s="213" t="s">
        <v>5857</v>
      </c>
      <c r="G3541" s="174">
        <v>46143</v>
      </c>
      <c r="H3541" t="s">
        <v>7120</v>
      </c>
      <c r="I3541" t="s">
        <v>7120</v>
      </c>
      <c r="O3541" s="174">
        <v>46143</v>
      </c>
      <c r="S3541" t="s">
        <v>7121</v>
      </c>
      <c r="T3541" s="217" t="s">
        <v>64</v>
      </c>
      <c r="U3541" s="217" t="s">
        <v>2109</v>
      </c>
      <c r="V3541" t="e">
        <f>_xlfn.XLOOKUP(UTILIZADAS[[#This Row],[Contacto1]],Tabla2[phone_number_dialed],Tabla2[status_name],,0)</f>
        <v>#N/A</v>
      </c>
    </row>
    <row r="3542" spans="1:22">
      <c r="A3542" t="s">
        <v>4305</v>
      </c>
      <c r="B3542" s="213" t="s">
        <v>7122</v>
      </c>
      <c r="C3542" s="4">
        <v>363051470000</v>
      </c>
      <c r="D3542" s="213" t="s">
        <v>5857</v>
      </c>
      <c r="G3542" s="174">
        <v>46143</v>
      </c>
      <c r="H3542" t="s">
        <v>7123</v>
      </c>
      <c r="I3542" t="s">
        <v>7123</v>
      </c>
      <c r="O3542" s="174">
        <v>46143</v>
      </c>
      <c r="S3542" t="s">
        <v>7124</v>
      </c>
      <c r="T3542" s="219" t="s">
        <v>64</v>
      </c>
      <c r="U3542" s="217" t="s">
        <v>257</v>
      </c>
      <c r="V3542" t="e">
        <f>_xlfn.XLOOKUP(UTILIZADAS[[#This Row],[Contacto1]],Tabla2[phone_number_dialed],Tabla2[status_name],,0)</f>
        <v>#N/A</v>
      </c>
    </row>
    <row r="3543" spans="1:22">
      <c r="A3543" t="s">
        <v>4305</v>
      </c>
      <c r="B3543" s="213" t="s">
        <v>7125</v>
      </c>
      <c r="C3543" s="4">
        <v>363053820000</v>
      </c>
      <c r="D3543" s="213" t="s">
        <v>5857</v>
      </c>
      <c r="G3543" s="174">
        <v>46143</v>
      </c>
      <c r="H3543" t="s">
        <v>7126</v>
      </c>
      <c r="I3543" t="s">
        <v>7126</v>
      </c>
      <c r="O3543" s="174">
        <v>46143</v>
      </c>
      <c r="S3543" t="s">
        <v>7127</v>
      </c>
      <c r="T3543" s="219" t="s">
        <v>64</v>
      </c>
      <c r="U3543" s="217" t="s">
        <v>2109</v>
      </c>
      <c r="V3543" t="e">
        <f>_xlfn.XLOOKUP(UTILIZADAS[[#This Row],[Contacto1]],Tabla2[phone_number_dialed],Tabla2[status_name],,0)</f>
        <v>#N/A</v>
      </c>
    </row>
    <row r="3544" spans="1:22">
      <c r="A3544" t="s">
        <v>4305</v>
      </c>
      <c r="B3544" s="213" t="s">
        <v>4355</v>
      </c>
      <c r="C3544" s="4">
        <v>302030030000</v>
      </c>
      <c r="D3544" s="213" t="s">
        <v>5857</v>
      </c>
      <c r="G3544" s="174">
        <v>46143</v>
      </c>
      <c r="H3544" t="s">
        <v>7128</v>
      </c>
      <c r="I3544" t="s">
        <v>7128</v>
      </c>
      <c r="O3544" s="174">
        <v>46143</v>
      </c>
      <c r="S3544" t="s">
        <v>4356</v>
      </c>
      <c r="T3544" s="217" t="s">
        <v>64</v>
      </c>
      <c r="U3544" s="217" t="s">
        <v>65</v>
      </c>
      <c r="V3544" t="e">
        <f>_xlfn.XLOOKUP(UTILIZADAS[[#This Row],[Contacto1]],Tabla2[phone_number_dialed],Tabla2[status_name],,0)</f>
        <v>#N/A</v>
      </c>
    </row>
    <row r="3545" spans="1:22">
      <c r="A3545" t="s">
        <v>4305</v>
      </c>
      <c r="B3545" s="213" t="s">
        <v>7129</v>
      </c>
      <c r="C3545" s="4">
        <v>361053400000</v>
      </c>
      <c r="D3545" s="213" t="s">
        <v>5857</v>
      </c>
      <c r="G3545" s="174">
        <v>46143</v>
      </c>
      <c r="H3545" t="s">
        <v>7130</v>
      </c>
      <c r="I3545" t="s">
        <v>7130</v>
      </c>
      <c r="O3545" s="174">
        <v>46143</v>
      </c>
      <c r="S3545" t="s">
        <v>7131</v>
      </c>
      <c r="T3545" s="219" t="s">
        <v>64</v>
      </c>
      <c r="U3545" s="217" t="s">
        <v>2109</v>
      </c>
      <c r="V3545" t="e">
        <f>_xlfn.XLOOKUP(UTILIZADAS[[#This Row],[Contacto1]],Tabla2[phone_number_dialed],Tabla2[status_name],,0)</f>
        <v>#N/A</v>
      </c>
    </row>
    <row r="3546" spans="1:22">
      <c r="A3546" t="s">
        <v>4305</v>
      </c>
      <c r="B3546" s="213" t="s">
        <v>7132</v>
      </c>
      <c r="C3546" s="4">
        <v>365037880000</v>
      </c>
      <c r="D3546" s="213" t="s">
        <v>5857</v>
      </c>
      <c r="G3546" s="174">
        <v>46143</v>
      </c>
      <c r="H3546" t="s">
        <v>7133</v>
      </c>
      <c r="I3546" t="s">
        <v>7133</v>
      </c>
      <c r="O3546" s="174">
        <v>46143</v>
      </c>
      <c r="S3546" t="s">
        <v>7134</v>
      </c>
      <c r="T3546" s="219" t="s">
        <v>64</v>
      </c>
      <c r="U3546" s="217" t="s">
        <v>257</v>
      </c>
      <c r="V3546" t="e">
        <f>_xlfn.XLOOKUP(UTILIZADAS[[#This Row],[Contacto1]],Tabla2[phone_number_dialed],Tabla2[status_name],,0)</f>
        <v>#N/A</v>
      </c>
    </row>
    <row r="3547" spans="1:22">
      <c r="A3547" t="s">
        <v>4305</v>
      </c>
      <c r="B3547" s="213" t="s">
        <v>7135</v>
      </c>
      <c r="C3547" s="4">
        <v>367047650000</v>
      </c>
      <c r="D3547" s="213" t="s">
        <v>5857</v>
      </c>
      <c r="G3547" s="174">
        <v>46143</v>
      </c>
      <c r="H3547" t="s">
        <v>7136</v>
      </c>
      <c r="I3547" t="s">
        <v>7136</v>
      </c>
      <c r="O3547" s="174">
        <v>46143</v>
      </c>
      <c r="S3547" t="s">
        <v>7137</v>
      </c>
      <c r="T3547" s="217" t="s">
        <v>64</v>
      </c>
      <c r="U3547" s="217" t="s">
        <v>257</v>
      </c>
      <c r="V3547" t="e">
        <f>_xlfn.XLOOKUP(UTILIZADAS[[#This Row],[Contacto1]],Tabla2[phone_number_dialed],Tabla2[status_name],,0)</f>
        <v>#N/A</v>
      </c>
    </row>
    <row r="3548" spans="1:22">
      <c r="A3548" t="s">
        <v>4305</v>
      </c>
      <c r="B3548" s="213" t="s">
        <v>7138</v>
      </c>
      <c r="C3548" s="4">
        <v>364049660000</v>
      </c>
      <c r="D3548" s="213" t="s">
        <v>5857</v>
      </c>
      <c r="G3548" s="174">
        <v>46143</v>
      </c>
      <c r="H3548" t="s">
        <v>7139</v>
      </c>
      <c r="I3548" t="s">
        <v>7139</v>
      </c>
      <c r="O3548" s="174">
        <v>46143</v>
      </c>
      <c r="S3548" t="s">
        <v>7140</v>
      </c>
      <c r="T3548" s="219" t="s">
        <v>64</v>
      </c>
      <c r="U3548" s="217" t="s">
        <v>257</v>
      </c>
      <c r="V3548" t="e">
        <f>_xlfn.XLOOKUP(UTILIZADAS[[#This Row],[Contacto1]],Tabla2[phone_number_dialed],Tabla2[status_name],,0)</f>
        <v>#N/A</v>
      </c>
    </row>
    <row r="3549" spans="1:22">
      <c r="A3549" t="s">
        <v>4305</v>
      </c>
      <c r="B3549" s="213" t="s">
        <v>7141</v>
      </c>
      <c r="C3549" s="4">
        <v>361052450000</v>
      </c>
      <c r="D3549" s="213" t="s">
        <v>5857</v>
      </c>
      <c r="G3549" s="174">
        <v>46143</v>
      </c>
      <c r="H3549" t="s">
        <v>7142</v>
      </c>
      <c r="I3549" t="s">
        <v>7142</v>
      </c>
      <c r="O3549" s="174">
        <v>46143</v>
      </c>
      <c r="S3549" t="s">
        <v>7143</v>
      </c>
      <c r="T3549" s="219" t="s">
        <v>84</v>
      </c>
      <c r="U3549" s="217" t="s">
        <v>257</v>
      </c>
      <c r="V3549" t="e">
        <f>_xlfn.XLOOKUP(UTILIZADAS[[#This Row],[Contacto1]],Tabla2[phone_number_dialed],Tabla2[status_name],,0)</f>
        <v>#N/A</v>
      </c>
    </row>
    <row r="3550" spans="1:22">
      <c r="A3550" t="s">
        <v>4305</v>
      </c>
      <c r="B3550" s="213" t="s">
        <v>4402</v>
      </c>
      <c r="C3550" s="4">
        <v>368050460000</v>
      </c>
      <c r="D3550" s="213" t="s">
        <v>5857</v>
      </c>
      <c r="G3550" s="174">
        <v>46143</v>
      </c>
      <c r="H3550" t="s">
        <v>7144</v>
      </c>
      <c r="I3550" t="s">
        <v>7144</v>
      </c>
      <c r="O3550" s="174">
        <v>46143</v>
      </c>
      <c r="S3550" t="s">
        <v>4403</v>
      </c>
      <c r="T3550" s="217" t="s">
        <v>84</v>
      </c>
      <c r="U3550" s="217" t="s">
        <v>65</v>
      </c>
      <c r="V3550" t="e">
        <f>_xlfn.XLOOKUP(UTILIZADAS[[#This Row],[Contacto1]],Tabla2[phone_number_dialed],Tabla2[status_name],,0)</f>
        <v>#N/A</v>
      </c>
    </row>
    <row r="3551" spans="1:22">
      <c r="A3551" t="s">
        <v>4305</v>
      </c>
      <c r="B3551" s="213" t="s">
        <v>7145</v>
      </c>
      <c r="C3551" s="4">
        <v>361044920000</v>
      </c>
      <c r="D3551" s="213" t="s">
        <v>5857</v>
      </c>
      <c r="G3551" s="174">
        <v>46143</v>
      </c>
      <c r="H3551">
        <v>60195070</v>
      </c>
      <c r="I3551">
        <v>60195070</v>
      </c>
      <c r="O3551" s="174">
        <v>46143</v>
      </c>
      <c r="S3551" t="s">
        <v>7146</v>
      </c>
      <c r="T3551" s="219" t="s">
        <v>84</v>
      </c>
      <c r="U3551" s="217" t="s">
        <v>2109</v>
      </c>
      <c r="V3551" t="e">
        <f>_xlfn.XLOOKUP(UTILIZADAS[[#This Row],[Contacto1]],Tabla2[phone_number_dialed],Tabla2[status_name],,0)</f>
        <v>#N/A</v>
      </c>
    </row>
    <row r="3552" spans="1:22">
      <c r="A3552" t="s">
        <v>4305</v>
      </c>
      <c r="B3552" s="213" t="s">
        <v>7147</v>
      </c>
      <c r="C3552" s="4">
        <v>369051950000</v>
      </c>
      <c r="D3552" s="213" t="s">
        <v>5857</v>
      </c>
      <c r="G3552" s="174">
        <v>46143</v>
      </c>
      <c r="H3552" t="s">
        <v>7148</v>
      </c>
      <c r="I3552" t="s">
        <v>7148</v>
      </c>
      <c r="O3552" s="174">
        <v>46143</v>
      </c>
      <c r="S3552" t="s">
        <v>7149</v>
      </c>
      <c r="T3552" s="219" t="s">
        <v>84</v>
      </c>
      <c r="U3552" s="217" t="s">
        <v>257</v>
      </c>
      <c r="V3552" t="e">
        <f>_xlfn.XLOOKUP(UTILIZADAS[[#This Row],[Contacto1]],Tabla2[phone_number_dialed],Tabla2[status_name],,0)</f>
        <v>#N/A</v>
      </c>
    </row>
    <row r="3553" spans="1:22">
      <c r="A3553" t="s">
        <v>4305</v>
      </c>
      <c r="B3553" s="213" t="s">
        <v>7150</v>
      </c>
      <c r="C3553" s="4">
        <v>363051920000</v>
      </c>
      <c r="D3553" s="213" t="s">
        <v>5857</v>
      </c>
      <c r="G3553" s="174">
        <v>46143</v>
      </c>
      <c r="H3553" t="s">
        <v>7151</v>
      </c>
      <c r="I3553" t="s">
        <v>7151</v>
      </c>
      <c r="O3553" s="174">
        <v>46143</v>
      </c>
      <c r="S3553" t="s">
        <v>7152</v>
      </c>
      <c r="T3553" s="217" t="s">
        <v>84</v>
      </c>
      <c r="U3553" s="217" t="s">
        <v>2109</v>
      </c>
      <c r="V3553" t="e">
        <f>_xlfn.XLOOKUP(UTILIZADAS[[#This Row],[Contacto1]],Tabla2[phone_number_dialed],Tabla2[status_name],,0)</f>
        <v>#N/A</v>
      </c>
    </row>
    <row r="3554" spans="1:22">
      <c r="A3554" t="s">
        <v>4305</v>
      </c>
      <c r="B3554" s="213" t="s">
        <v>5645</v>
      </c>
      <c r="C3554" s="4">
        <v>364043650000</v>
      </c>
      <c r="D3554" s="213" t="s">
        <v>5857</v>
      </c>
      <c r="G3554" s="174">
        <v>46143</v>
      </c>
      <c r="H3554" t="s">
        <v>5646</v>
      </c>
      <c r="I3554" t="s">
        <v>5646</v>
      </c>
      <c r="O3554" s="174">
        <v>46143</v>
      </c>
      <c r="S3554" t="s">
        <v>5406</v>
      </c>
      <c r="T3554" s="219" t="s">
        <v>2335</v>
      </c>
      <c r="U3554" s="217" t="s">
        <v>2109</v>
      </c>
      <c r="V3554" t="e">
        <f>_xlfn.XLOOKUP(UTILIZADAS[[#This Row],[Contacto1]],Tabla2[phone_number_dialed],Tabla2[status_name],,0)</f>
        <v>#N/A</v>
      </c>
    </row>
    <row r="3555" spans="1:22">
      <c r="A3555" t="s">
        <v>4305</v>
      </c>
      <c r="B3555" s="213" t="s">
        <v>7153</v>
      </c>
      <c r="C3555" s="4">
        <v>365053250000</v>
      </c>
      <c r="D3555" s="213" t="s">
        <v>5857</v>
      </c>
      <c r="G3555" s="174">
        <v>46143</v>
      </c>
      <c r="H3555" t="s">
        <v>7154</v>
      </c>
      <c r="I3555" t="s">
        <v>7154</v>
      </c>
      <c r="O3555" s="174">
        <v>46143</v>
      </c>
      <c r="S3555" t="s">
        <v>7155</v>
      </c>
      <c r="T3555" s="219" t="s">
        <v>85</v>
      </c>
      <c r="U3555" s="217" t="s">
        <v>257</v>
      </c>
      <c r="V3555" t="e">
        <f>_xlfn.XLOOKUP(UTILIZADAS[[#This Row],[Contacto1]],Tabla2[phone_number_dialed],Tabla2[status_name],,0)</f>
        <v>#N/A</v>
      </c>
    </row>
    <row r="3556" spans="1:22">
      <c r="A3556" t="s">
        <v>4305</v>
      </c>
      <c r="B3556" s="213" t="s">
        <v>7156</v>
      </c>
      <c r="C3556" s="4">
        <v>358108750000</v>
      </c>
      <c r="D3556" s="213" t="s">
        <v>5857</v>
      </c>
      <c r="G3556" s="174">
        <v>46143</v>
      </c>
      <c r="H3556" t="s">
        <v>7157</v>
      </c>
      <c r="I3556" t="s">
        <v>7157</v>
      </c>
      <c r="O3556" s="174">
        <v>46143</v>
      </c>
      <c r="S3556" t="s">
        <v>5402</v>
      </c>
      <c r="T3556" s="219" t="s">
        <v>4420</v>
      </c>
      <c r="U3556" s="217" t="s">
        <v>2109</v>
      </c>
      <c r="V3556" t="e">
        <f>_xlfn.XLOOKUP(UTILIZADAS[[#This Row],[Contacto1]],Tabla2[phone_number_dialed],Tabla2[status_name],,0)</f>
        <v>#N/A</v>
      </c>
    </row>
    <row r="3557" spans="1:22">
      <c r="A3557" t="s">
        <v>4305</v>
      </c>
      <c r="B3557" s="213" t="s">
        <v>7158</v>
      </c>
      <c r="C3557" s="4">
        <v>364052120000</v>
      </c>
      <c r="D3557" s="213" t="s">
        <v>5857</v>
      </c>
      <c r="G3557" s="174">
        <v>46143</v>
      </c>
      <c r="H3557" t="s">
        <v>6352</v>
      </c>
      <c r="I3557" t="s">
        <v>6352</v>
      </c>
      <c r="O3557" s="174">
        <v>46143</v>
      </c>
      <c r="S3557" t="s">
        <v>7159</v>
      </c>
      <c r="T3557" s="219" t="s">
        <v>64</v>
      </c>
      <c r="U3557" s="217" t="s">
        <v>2109</v>
      </c>
      <c r="V3557" t="e">
        <f>_xlfn.XLOOKUP(UTILIZADAS[[#This Row],[Contacto1]],Tabla2[phone_number_dialed],Tabla2[status_name],,0)</f>
        <v>#N/A</v>
      </c>
    </row>
    <row r="3558" spans="1:22">
      <c r="A3558" t="s">
        <v>4305</v>
      </c>
      <c r="B3558" s="213" t="s">
        <v>5067</v>
      </c>
      <c r="C3558" s="4">
        <v>367053310000</v>
      </c>
      <c r="D3558" s="213" t="s">
        <v>5857</v>
      </c>
      <c r="G3558" s="174">
        <v>46143</v>
      </c>
      <c r="H3558">
        <v>67549384</v>
      </c>
      <c r="I3558">
        <v>67549384</v>
      </c>
      <c r="O3558" s="174">
        <v>46143</v>
      </c>
      <c r="S3558" t="s">
        <v>5068</v>
      </c>
      <c r="T3558" s="217" t="s">
        <v>64</v>
      </c>
      <c r="U3558" s="217" t="s">
        <v>65</v>
      </c>
      <c r="V3558" t="e">
        <f>_xlfn.XLOOKUP(UTILIZADAS[[#This Row],[Contacto1]],Tabla2[phone_number_dialed],Tabla2[status_name],,0)</f>
        <v>#N/A</v>
      </c>
    </row>
    <row r="3559" spans="1:22">
      <c r="A3559" t="s">
        <v>4305</v>
      </c>
      <c r="B3559" s="213" t="s">
        <v>7160</v>
      </c>
      <c r="C3559" s="4">
        <v>365053150000</v>
      </c>
      <c r="D3559" s="213" t="s">
        <v>5857</v>
      </c>
      <c r="G3559" s="174">
        <v>46143</v>
      </c>
      <c r="H3559" t="s">
        <v>7161</v>
      </c>
      <c r="I3559" t="s">
        <v>7161</v>
      </c>
      <c r="O3559" s="174">
        <v>46143</v>
      </c>
      <c r="S3559" t="s">
        <v>7162</v>
      </c>
      <c r="T3559" s="217" t="s">
        <v>64</v>
      </c>
      <c r="U3559" s="217" t="s">
        <v>257</v>
      </c>
      <c r="V3559" t="e">
        <f>_xlfn.XLOOKUP(UTILIZADAS[[#This Row],[Contacto1]],Tabla2[phone_number_dialed],Tabla2[status_name],,0)</f>
        <v>#N/A</v>
      </c>
    </row>
    <row r="3560" spans="1:22">
      <c r="A3560" t="s">
        <v>4305</v>
      </c>
      <c r="B3560" s="213" t="s">
        <v>4569</v>
      </c>
      <c r="C3560" s="4">
        <v>368052640000</v>
      </c>
      <c r="D3560" s="213" t="s">
        <v>5857</v>
      </c>
      <c r="G3560" s="174">
        <v>46143</v>
      </c>
      <c r="H3560" t="s">
        <v>7163</v>
      </c>
      <c r="I3560" t="s">
        <v>7163</v>
      </c>
      <c r="O3560" s="174">
        <v>46143</v>
      </c>
      <c r="S3560" t="s">
        <v>4570</v>
      </c>
      <c r="T3560" s="219" t="s">
        <v>64</v>
      </c>
      <c r="U3560" s="217" t="s">
        <v>257</v>
      </c>
      <c r="V3560" t="e">
        <f>_xlfn.XLOOKUP(UTILIZADAS[[#This Row],[Contacto1]],Tabla2[phone_number_dialed],Tabla2[status_name],,0)</f>
        <v>#N/A</v>
      </c>
    </row>
    <row r="3561" spans="1:22">
      <c r="A3561" t="s">
        <v>4305</v>
      </c>
      <c r="B3561" s="213" t="s">
        <v>4631</v>
      </c>
      <c r="C3561" s="4">
        <v>362050050000</v>
      </c>
      <c r="D3561" s="213" t="s">
        <v>5857</v>
      </c>
      <c r="G3561" s="174">
        <v>46143</v>
      </c>
      <c r="H3561" t="s">
        <v>7164</v>
      </c>
      <c r="I3561" t="s">
        <v>7164</v>
      </c>
      <c r="O3561" s="174">
        <v>46143</v>
      </c>
      <c r="S3561" t="s">
        <v>4632</v>
      </c>
      <c r="T3561" s="219" t="s">
        <v>64</v>
      </c>
      <c r="U3561" s="217" t="s">
        <v>65</v>
      </c>
      <c r="V3561" t="e">
        <f>_xlfn.XLOOKUP(UTILIZADAS[[#This Row],[Contacto1]],Tabla2[phone_number_dialed],Tabla2[status_name],,0)</f>
        <v>#N/A</v>
      </c>
    </row>
    <row r="3562" spans="1:22">
      <c r="A3562" t="s">
        <v>4305</v>
      </c>
      <c r="B3562" s="213" t="s">
        <v>7165</v>
      </c>
      <c r="C3562" s="4">
        <v>364052730000</v>
      </c>
      <c r="D3562" s="213" t="s">
        <v>5857</v>
      </c>
      <c r="G3562" s="174">
        <v>46143</v>
      </c>
      <c r="H3562" t="s">
        <v>7166</v>
      </c>
      <c r="I3562" t="s">
        <v>7166</v>
      </c>
      <c r="O3562" s="174">
        <v>46143</v>
      </c>
      <c r="S3562" t="s">
        <v>7167</v>
      </c>
      <c r="T3562" s="217" t="s">
        <v>64</v>
      </c>
      <c r="U3562" s="217" t="s">
        <v>2109</v>
      </c>
      <c r="V3562" t="e">
        <f>_xlfn.XLOOKUP(UTILIZADAS[[#This Row],[Contacto1]],Tabla2[phone_number_dialed],Tabla2[status_name],,0)</f>
        <v>#N/A</v>
      </c>
    </row>
    <row r="3563" spans="1:22">
      <c r="A3563" t="s">
        <v>4305</v>
      </c>
      <c r="B3563" s="213" t="s">
        <v>7168</v>
      </c>
      <c r="C3563" s="4">
        <v>363052220000</v>
      </c>
      <c r="D3563" s="213" t="s">
        <v>5857</v>
      </c>
      <c r="G3563" s="174">
        <v>46143</v>
      </c>
      <c r="H3563" t="s">
        <v>7169</v>
      </c>
      <c r="I3563" t="s">
        <v>7169</v>
      </c>
      <c r="O3563" s="174">
        <v>46143</v>
      </c>
      <c r="S3563" t="s">
        <v>7170</v>
      </c>
      <c r="T3563" s="219" t="s">
        <v>64</v>
      </c>
      <c r="U3563" s="217" t="s">
        <v>2109</v>
      </c>
      <c r="V3563" t="e">
        <f>_xlfn.XLOOKUP(UTILIZADAS[[#This Row],[Contacto1]],Tabla2[phone_number_dialed],Tabla2[status_name],,0)</f>
        <v>#N/A</v>
      </c>
    </row>
    <row r="3564" spans="1:22">
      <c r="A3564" t="s">
        <v>4305</v>
      </c>
      <c r="B3564" s="213" t="s">
        <v>7171</v>
      </c>
      <c r="C3564" s="4">
        <v>361047370000</v>
      </c>
      <c r="D3564" s="213" t="s">
        <v>5857</v>
      </c>
      <c r="G3564" s="174">
        <v>46143</v>
      </c>
      <c r="H3564" t="s">
        <v>7172</v>
      </c>
      <c r="I3564" t="s">
        <v>7172</v>
      </c>
      <c r="O3564" s="174">
        <v>46143</v>
      </c>
      <c r="S3564" t="s">
        <v>7173</v>
      </c>
      <c r="T3564" s="217" t="s">
        <v>64</v>
      </c>
      <c r="U3564" s="217" t="s">
        <v>257</v>
      </c>
      <c r="V3564" t="e">
        <f>_xlfn.XLOOKUP(UTILIZADAS[[#This Row],[Contacto1]],Tabla2[phone_number_dialed],Tabla2[status_name],,0)</f>
        <v>#N/A</v>
      </c>
    </row>
    <row r="3565" spans="1:22">
      <c r="A3565" t="s">
        <v>4305</v>
      </c>
      <c r="B3565" s="213" t="s">
        <v>7174</v>
      </c>
      <c r="C3565" s="4">
        <v>361052350000</v>
      </c>
      <c r="D3565" s="213" t="s">
        <v>5857</v>
      </c>
      <c r="G3565" s="174">
        <v>46143</v>
      </c>
      <c r="H3565" t="s">
        <v>7175</v>
      </c>
      <c r="I3565" t="s">
        <v>7175</v>
      </c>
      <c r="O3565" s="174">
        <v>46143</v>
      </c>
      <c r="S3565" t="s">
        <v>7176</v>
      </c>
      <c r="T3565" s="219" t="s">
        <v>64</v>
      </c>
      <c r="U3565" s="217" t="s">
        <v>2109</v>
      </c>
      <c r="V3565" t="e">
        <f>_xlfn.XLOOKUP(UTILIZADAS[[#This Row],[Contacto1]],Tabla2[phone_number_dialed],Tabla2[status_name],,0)</f>
        <v>#N/A</v>
      </c>
    </row>
    <row r="3566" spans="1:22">
      <c r="A3566" t="s">
        <v>4305</v>
      </c>
      <c r="B3566" s="213" t="s">
        <v>7177</v>
      </c>
      <c r="C3566" s="4">
        <v>367053930000</v>
      </c>
      <c r="D3566" s="213" t="s">
        <v>5857</v>
      </c>
      <c r="G3566" s="174">
        <v>46143</v>
      </c>
      <c r="H3566" t="s">
        <v>7178</v>
      </c>
      <c r="I3566" t="s">
        <v>7178</v>
      </c>
      <c r="O3566" s="174">
        <v>46143</v>
      </c>
      <c r="S3566" t="s">
        <v>7179</v>
      </c>
      <c r="T3566" s="219" t="s">
        <v>64</v>
      </c>
      <c r="U3566" s="217" t="s">
        <v>2109</v>
      </c>
      <c r="V3566" t="e">
        <f>_xlfn.XLOOKUP(UTILIZADAS[[#This Row],[Contacto1]],Tabla2[phone_number_dialed],Tabla2[status_name],,0)</f>
        <v>#N/A</v>
      </c>
    </row>
    <row r="3567" spans="1:22">
      <c r="A3567" t="s">
        <v>4305</v>
      </c>
      <c r="B3567" s="213" t="s">
        <v>7180</v>
      </c>
      <c r="C3567" s="4">
        <v>369043070000</v>
      </c>
      <c r="D3567" s="213" t="s">
        <v>5857</v>
      </c>
      <c r="G3567" s="174">
        <v>46143</v>
      </c>
      <c r="H3567" t="s">
        <v>7181</v>
      </c>
      <c r="I3567" t="s">
        <v>7181</v>
      </c>
      <c r="O3567" s="174">
        <v>46143</v>
      </c>
      <c r="S3567" t="s">
        <v>7182</v>
      </c>
      <c r="T3567" s="219" t="s">
        <v>64</v>
      </c>
      <c r="U3567" s="217" t="s">
        <v>2109</v>
      </c>
      <c r="V3567" t="e">
        <f>_xlfn.XLOOKUP(UTILIZADAS[[#This Row],[Contacto1]],Tabla2[phone_number_dialed],Tabla2[status_name],,0)</f>
        <v>#N/A</v>
      </c>
    </row>
    <row r="3568" spans="1:22">
      <c r="A3568" t="s">
        <v>4305</v>
      </c>
      <c r="B3568" s="213" t="s">
        <v>4774</v>
      </c>
      <c r="C3568" s="4">
        <v>367054380000</v>
      </c>
      <c r="D3568" s="213" t="s">
        <v>5857</v>
      </c>
      <c r="G3568" s="174">
        <v>46143</v>
      </c>
      <c r="H3568" t="s">
        <v>7183</v>
      </c>
      <c r="I3568" t="s">
        <v>7183</v>
      </c>
      <c r="O3568" s="174">
        <v>46143</v>
      </c>
      <c r="S3568" t="s">
        <v>4775</v>
      </c>
      <c r="T3568" s="219" t="s">
        <v>64</v>
      </c>
      <c r="U3568" s="217" t="s">
        <v>65</v>
      </c>
      <c r="V3568" t="e">
        <f>_xlfn.XLOOKUP(UTILIZADAS[[#This Row],[Contacto1]],Tabla2[phone_number_dialed],Tabla2[status_name],,0)</f>
        <v>#N/A</v>
      </c>
    </row>
    <row r="3569" spans="1:22">
      <c r="A3569" t="s">
        <v>4305</v>
      </c>
      <c r="B3569" s="213" t="s">
        <v>7184</v>
      </c>
      <c r="C3569" s="4">
        <v>361053420000</v>
      </c>
      <c r="D3569" s="213" t="s">
        <v>5857</v>
      </c>
      <c r="G3569" s="174">
        <v>46143</v>
      </c>
      <c r="H3569" t="s">
        <v>7185</v>
      </c>
      <c r="I3569" t="s">
        <v>7185</v>
      </c>
      <c r="O3569" s="174">
        <v>46143</v>
      </c>
      <c r="S3569" t="s">
        <v>7186</v>
      </c>
      <c r="T3569" s="219" t="s">
        <v>64</v>
      </c>
      <c r="U3569" s="217" t="s">
        <v>2109</v>
      </c>
      <c r="V3569" t="e">
        <f>_xlfn.XLOOKUP(UTILIZADAS[[#This Row],[Contacto1]],Tabla2[phone_number_dialed],Tabla2[status_name],,0)</f>
        <v>#N/A</v>
      </c>
    </row>
    <row r="3570" spans="1:22">
      <c r="A3570" t="s">
        <v>4305</v>
      </c>
      <c r="B3570" s="213" t="s">
        <v>7187</v>
      </c>
      <c r="C3570" s="4">
        <v>366045860000</v>
      </c>
      <c r="D3570" s="213" t="s">
        <v>5857</v>
      </c>
      <c r="G3570" s="174">
        <v>46143</v>
      </c>
      <c r="H3570" t="s">
        <v>7188</v>
      </c>
      <c r="I3570" t="s">
        <v>7188</v>
      </c>
      <c r="O3570" s="174">
        <v>46143</v>
      </c>
      <c r="S3570" t="s">
        <v>7189</v>
      </c>
      <c r="T3570" s="219" t="s">
        <v>64</v>
      </c>
      <c r="U3570" s="217" t="s">
        <v>2109</v>
      </c>
      <c r="V3570" t="e">
        <f>_xlfn.XLOOKUP(UTILIZADAS[[#This Row],[Contacto1]],Tabla2[phone_number_dialed],Tabla2[status_name],,0)</f>
        <v>#N/A</v>
      </c>
    </row>
    <row r="3571" spans="1:22">
      <c r="A3571" t="s">
        <v>4305</v>
      </c>
      <c r="B3571" s="213" t="s">
        <v>7190</v>
      </c>
      <c r="C3571" s="4">
        <v>251035480000</v>
      </c>
      <c r="D3571" s="213" t="s">
        <v>5857</v>
      </c>
      <c r="G3571" s="174">
        <v>46143</v>
      </c>
      <c r="H3571" t="s">
        <v>7191</v>
      </c>
      <c r="I3571" t="s">
        <v>7191</v>
      </c>
      <c r="O3571" s="174">
        <v>46143</v>
      </c>
      <c r="S3571" t="s">
        <v>7192</v>
      </c>
      <c r="T3571" s="219" t="s">
        <v>64</v>
      </c>
      <c r="U3571" s="217" t="s">
        <v>257</v>
      </c>
      <c r="V3571" t="e">
        <f>_xlfn.XLOOKUP(UTILIZADAS[[#This Row],[Contacto1]],Tabla2[phone_number_dialed],Tabla2[status_name],,0)</f>
        <v>#N/A</v>
      </c>
    </row>
    <row r="3572" spans="1:22">
      <c r="A3572" t="s">
        <v>4305</v>
      </c>
      <c r="B3572" s="213" t="s">
        <v>7193</v>
      </c>
      <c r="C3572" s="4">
        <v>365054310000</v>
      </c>
      <c r="D3572" s="213" t="s">
        <v>5857</v>
      </c>
      <c r="G3572" s="174">
        <v>46143</v>
      </c>
      <c r="H3572" t="s">
        <v>7194</v>
      </c>
      <c r="I3572" t="s">
        <v>7194</v>
      </c>
      <c r="O3572" s="174">
        <v>46143</v>
      </c>
      <c r="S3572" t="s">
        <v>7195</v>
      </c>
      <c r="T3572" s="217" t="s">
        <v>64</v>
      </c>
      <c r="U3572" s="217" t="s">
        <v>2109</v>
      </c>
      <c r="V3572" t="e">
        <f>_xlfn.XLOOKUP(UTILIZADAS[[#This Row],[Contacto1]],Tabla2[phone_number_dialed],Tabla2[status_name],,0)</f>
        <v>#N/A</v>
      </c>
    </row>
    <row r="3573" spans="1:22">
      <c r="A3573" t="s">
        <v>4305</v>
      </c>
      <c r="B3573" s="213" t="s">
        <v>7196</v>
      </c>
      <c r="C3573" s="4">
        <v>369050380000</v>
      </c>
      <c r="D3573" s="213" t="s">
        <v>5857</v>
      </c>
      <c r="G3573" s="174">
        <v>46143</v>
      </c>
      <c r="H3573" t="s">
        <v>7197</v>
      </c>
      <c r="I3573" t="s">
        <v>7197</v>
      </c>
      <c r="O3573" s="174">
        <v>46143</v>
      </c>
      <c r="S3573" t="s">
        <v>7198</v>
      </c>
      <c r="T3573" s="219" t="s">
        <v>64</v>
      </c>
      <c r="U3573" s="217" t="s">
        <v>2109</v>
      </c>
      <c r="V3573" t="e">
        <f>_xlfn.XLOOKUP(UTILIZADAS[[#This Row],[Contacto1]],Tabla2[phone_number_dialed],Tabla2[status_name],,0)</f>
        <v>#N/A</v>
      </c>
    </row>
    <row r="3574" spans="1:22">
      <c r="A3574" t="s">
        <v>4305</v>
      </c>
      <c r="B3574" s="213" t="s">
        <v>7199</v>
      </c>
      <c r="C3574" s="4">
        <v>369053850000</v>
      </c>
      <c r="D3574" s="213" t="s">
        <v>5857</v>
      </c>
      <c r="G3574" s="174">
        <v>46143</v>
      </c>
      <c r="H3574" t="s">
        <v>7200</v>
      </c>
      <c r="I3574" t="s">
        <v>7200</v>
      </c>
      <c r="O3574" s="174">
        <v>46143</v>
      </c>
      <c r="S3574" t="s">
        <v>7201</v>
      </c>
      <c r="T3574" s="219" t="s">
        <v>64</v>
      </c>
      <c r="U3574" s="217" t="s">
        <v>2109</v>
      </c>
      <c r="V3574" t="e">
        <f>_xlfn.XLOOKUP(UTILIZADAS[[#This Row],[Contacto1]],Tabla2[phone_number_dialed],Tabla2[status_name],,0)</f>
        <v>#N/A</v>
      </c>
    </row>
    <row r="3575" spans="1:22">
      <c r="A3575" t="s">
        <v>4305</v>
      </c>
      <c r="B3575" s="213" t="s">
        <v>7202</v>
      </c>
      <c r="C3575" s="4">
        <v>369054020000</v>
      </c>
      <c r="D3575" s="213" t="s">
        <v>5857</v>
      </c>
      <c r="G3575" s="174">
        <v>46143</v>
      </c>
      <c r="H3575" t="s">
        <v>7203</v>
      </c>
      <c r="I3575" t="s">
        <v>7203</v>
      </c>
      <c r="O3575" s="174">
        <v>46143</v>
      </c>
      <c r="S3575" t="s">
        <v>7204</v>
      </c>
      <c r="T3575" s="217" t="s">
        <v>64</v>
      </c>
      <c r="U3575" s="217" t="s">
        <v>2109</v>
      </c>
      <c r="V3575" t="e">
        <f>_xlfn.XLOOKUP(UTILIZADAS[[#This Row],[Contacto1]],Tabla2[phone_number_dialed],Tabla2[status_name],,0)</f>
        <v>#N/A</v>
      </c>
    </row>
    <row r="3576" spans="1:22">
      <c r="A3576" t="s">
        <v>4305</v>
      </c>
      <c r="B3576" s="213" t="s">
        <v>7205</v>
      </c>
      <c r="C3576" s="4">
        <v>366054670000</v>
      </c>
      <c r="D3576" s="213" t="s">
        <v>5857</v>
      </c>
      <c r="G3576" s="174">
        <v>46143</v>
      </c>
      <c r="H3576" t="s">
        <v>7206</v>
      </c>
      <c r="I3576" t="s">
        <v>7206</v>
      </c>
      <c r="O3576" s="174">
        <v>46143</v>
      </c>
      <c r="S3576" t="s">
        <v>7207</v>
      </c>
      <c r="T3576" s="219" t="s">
        <v>81</v>
      </c>
      <c r="U3576" s="217" t="s">
        <v>2109</v>
      </c>
      <c r="V3576" t="e">
        <f>_xlfn.XLOOKUP(UTILIZADAS[[#This Row],[Contacto1]],Tabla2[phone_number_dialed],Tabla2[status_name],,0)</f>
        <v>#N/A</v>
      </c>
    </row>
    <row r="3577" spans="1:22">
      <c r="A3577" t="s">
        <v>4305</v>
      </c>
      <c r="B3577" s="213" t="s">
        <v>7208</v>
      </c>
      <c r="C3577" s="4">
        <v>368051950000</v>
      </c>
      <c r="D3577" s="213" t="s">
        <v>5857</v>
      </c>
      <c r="G3577" s="174">
        <v>46143</v>
      </c>
      <c r="H3577" t="s">
        <v>7209</v>
      </c>
      <c r="I3577" t="s">
        <v>7209</v>
      </c>
      <c r="O3577" s="174">
        <v>46143</v>
      </c>
      <c r="S3577" t="s">
        <v>7210</v>
      </c>
      <c r="T3577" s="219" t="s">
        <v>81</v>
      </c>
      <c r="U3577" s="217" t="s">
        <v>2109</v>
      </c>
      <c r="V3577" t="e">
        <f>_xlfn.XLOOKUP(UTILIZADAS[[#This Row],[Contacto1]],Tabla2[phone_number_dialed],Tabla2[status_name],,0)</f>
        <v>#N/A</v>
      </c>
    </row>
    <row r="3578" spans="1:22">
      <c r="A3578" t="s">
        <v>4305</v>
      </c>
      <c r="B3578" s="213" t="s">
        <v>5047</v>
      </c>
      <c r="C3578" s="4">
        <v>316012930000</v>
      </c>
      <c r="D3578" s="213" t="s">
        <v>5857</v>
      </c>
      <c r="G3578" s="174">
        <v>46143</v>
      </c>
      <c r="H3578">
        <v>67418170</v>
      </c>
      <c r="I3578">
        <v>67418170</v>
      </c>
      <c r="O3578" s="174">
        <v>46143</v>
      </c>
      <c r="S3578" t="s">
        <v>5048</v>
      </c>
      <c r="T3578" s="219" t="s">
        <v>64</v>
      </c>
      <c r="U3578" s="217" t="s">
        <v>65</v>
      </c>
      <c r="V3578" t="e">
        <f>_xlfn.XLOOKUP(UTILIZADAS[[#This Row],[Contacto1]],Tabla2[phone_number_dialed],Tabla2[status_name],,0)</f>
        <v>#N/A</v>
      </c>
    </row>
    <row r="3579" spans="1:22">
      <c r="A3579" t="s">
        <v>4305</v>
      </c>
      <c r="B3579" s="213" t="s">
        <v>7211</v>
      </c>
      <c r="C3579" s="4">
        <v>363054030000</v>
      </c>
      <c r="D3579" s="213" t="s">
        <v>5857</v>
      </c>
      <c r="G3579" s="174">
        <v>46143</v>
      </c>
      <c r="H3579" t="s">
        <v>7212</v>
      </c>
      <c r="I3579" t="s">
        <v>7212</v>
      </c>
      <c r="O3579" s="174">
        <v>46143</v>
      </c>
      <c r="S3579" t="s">
        <v>7213</v>
      </c>
      <c r="T3579" s="219" t="s">
        <v>84</v>
      </c>
      <c r="U3579" s="217" t="s">
        <v>2109</v>
      </c>
      <c r="V3579" t="e">
        <f>_xlfn.XLOOKUP(UTILIZADAS[[#This Row],[Contacto1]],Tabla2[phone_number_dialed],Tabla2[status_name],,0)</f>
        <v>#N/A</v>
      </c>
    </row>
    <row r="3580" spans="1:22">
      <c r="A3580" t="s">
        <v>4305</v>
      </c>
      <c r="B3580" s="213" t="s">
        <v>4455</v>
      </c>
      <c r="C3580" s="4">
        <v>367045970000</v>
      </c>
      <c r="D3580" s="213" t="s">
        <v>5857</v>
      </c>
      <c r="G3580" s="174">
        <v>46143</v>
      </c>
      <c r="H3580" t="s">
        <v>7214</v>
      </c>
      <c r="I3580" t="s">
        <v>7214</v>
      </c>
      <c r="O3580" s="174">
        <v>46143</v>
      </c>
      <c r="S3580" t="s">
        <v>4456</v>
      </c>
      <c r="T3580" s="217" t="s">
        <v>84</v>
      </c>
      <c r="U3580" s="217" t="s">
        <v>65</v>
      </c>
      <c r="V3580" t="e">
        <f>_xlfn.XLOOKUP(UTILIZADAS[[#This Row],[Contacto1]],Tabla2[phone_number_dialed],Tabla2[status_name],,0)</f>
        <v>#N/A</v>
      </c>
    </row>
    <row r="3581" spans="1:22">
      <c r="A3581" t="s">
        <v>4305</v>
      </c>
      <c r="B3581" s="213" t="s">
        <v>7215</v>
      </c>
      <c r="C3581" s="4">
        <v>364043020000</v>
      </c>
      <c r="D3581" s="213" t="s">
        <v>5857</v>
      </c>
      <c r="G3581" s="174">
        <v>46143</v>
      </c>
      <c r="H3581" t="s">
        <v>7216</v>
      </c>
      <c r="I3581" t="s">
        <v>7216</v>
      </c>
      <c r="O3581" s="174">
        <v>46143</v>
      </c>
      <c r="S3581" t="s">
        <v>7217</v>
      </c>
      <c r="T3581" s="219" t="s">
        <v>84</v>
      </c>
      <c r="U3581" s="217" t="s">
        <v>2109</v>
      </c>
      <c r="V3581" t="e">
        <f>_xlfn.XLOOKUP(UTILIZADAS[[#This Row],[Contacto1]],Tabla2[phone_number_dialed],Tabla2[status_name],,0)</f>
        <v>#N/A</v>
      </c>
    </row>
    <row r="3582" spans="1:22">
      <c r="A3582" t="s">
        <v>4305</v>
      </c>
      <c r="B3582" s="213" t="s">
        <v>7218</v>
      </c>
      <c r="C3582" s="4">
        <v>369052360000</v>
      </c>
      <c r="D3582" s="213" t="s">
        <v>5857</v>
      </c>
      <c r="G3582" s="174">
        <v>46143</v>
      </c>
      <c r="H3582" t="s">
        <v>7219</v>
      </c>
      <c r="I3582" t="s">
        <v>7219</v>
      </c>
      <c r="O3582" s="174">
        <v>46143</v>
      </c>
      <c r="S3582" t="s">
        <v>7220</v>
      </c>
      <c r="T3582" s="219" t="s">
        <v>84</v>
      </c>
      <c r="U3582" s="217" t="s">
        <v>257</v>
      </c>
      <c r="V3582" t="e">
        <f>_xlfn.XLOOKUP(UTILIZADAS[[#This Row],[Contacto1]],Tabla2[phone_number_dialed],Tabla2[status_name],,0)</f>
        <v>#N/A</v>
      </c>
    </row>
    <row r="3583" spans="1:22">
      <c r="A3583" t="s">
        <v>4305</v>
      </c>
      <c r="B3583" s="213" t="s">
        <v>7221</v>
      </c>
      <c r="C3583" s="4">
        <v>364050220000</v>
      </c>
      <c r="D3583" s="213" t="s">
        <v>5857</v>
      </c>
      <c r="G3583" s="174">
        <v>46143</v>
      </c>
      <c r="H3583" t="s">
        <v>7222</v>
      </c>
      <c r="I3583" t="s">
        <v>7222</v>
      </c>
      <c r="O3583" s="174">
        <v>46143</v>
      </c>
      <c r="S3583" t="s">
        <v>7223</v>
      </c>
      <c r="T3583" s="217" t="s">
        <v>84</v>
      </c>
      <c r="U3583" s="217" t="s">
        <v>2109</v>
      </c>
      <c r="V3583" t="e">
        <f>_xlfn.XLOOKUP(UTILIZADAS[[#This Row],[Contacto1]],Tabla2[phone_number_dialed],Tabla2[status_name],,0)</f>
        <v>#N/A</v>
      </c>
    </row>
    <row r="3584" spans="1:22">
      <c r="A3584" t="s">
        <v>4305</v>
      </c>
      <c r="B3584" s="213" t="s">
        <v>7224</v>
      </c>
      <c r="C3584" s="4">
        <v>364054210000</v>
      </c>
      <c r="D3584" s="213" t="s">
        <v>5857</v>
      </c>
      <c r="G3584" s="174">
        <v>46143</v>
      </c>
      <c r="H3584" t="s">
        <v>7225</v>
      </c>
      <c r="I3584" t="s">
        <v>7225</v>
      </c>
      <c r="O3584" s="174">
        <v>46143</v>
      </c>
      <c r="S3584" t="s">
        <v>7226</v>
      </c>
      <c r="T3584" s="219" t="s">
        <v>64</v>
      </c>
      <c r="U3584" s="217" t="s">
        <v>257</v>
      </c>
      <c r="V3584" t="e">
        <f>_xlfn.XLOOKUP(UTILIZADAS[[#This Row],[Contacto1]],Tabla2[phone_number_dialed],Tabla2[status_name],,0)</f>
        <v>#N/A</v>
      </c>
    </row>
    <row r="3585" spans="1:22">
      <c r="A3585" t="s">
        <v>4305</v>
      </c>
      <c r="B3585" s="213" t="s">
        <v>7227</v>
      </c>
      <c r="C3585" s="4">
        <v>343366460000</v>
      </c>
      <c r="D3585" s="213" t="s">
        <v>5857</v>
      </c>
      <c r="G3585" s="174">
        <v>46143</v>
      </c>
      <c r="H3585" t="s">
        <v>7228</v>
      </c>
      <c r="I3585" t="s">
        <v>7228</v>
      </c>
      <c r="O3585" s="174">
        <v>46143</v>
      </c>
      <c r="S3585" t="s">
        <v>7229</v>
      </c>
      <c r="T3585" s="219" t="s">
        <v>64</v>
      </c>
      <c r="U3585" s="217" t="s">
        <v>2109</v>
      </c>
      <c r="V3585" t="e">
        <f>_xlfn.XLOOKUP(UTILIZADAS[[#This Row],[Contacto1]],Tabla2[phone_number_dialed],Tabla2[status_name],,0)</f>
        <v>#N/A</v>
      </c>
    </row>
    <row r="3586" spans="1:22">
      <c r="A3586" t="s">
        <v>4305</v>
      </c>
      <c r="B3586" s="213" t="s">
        <v>5712</v>
      </c>
      <c r="C3586" s="4">
        <v>365054640000</v>
      </c>
      <c r="D3586" s="213" t="s">
        <v>5857</v>
      </c>
      <c r="G3586" s="174">
        <v>46143</v>
      </c>
      <c r="H3586">
        <v>67394334</v>
      </c>
      <c r="I3586">
        <v>67394334</v>
      </c>
      <c r="O3586" s="174">
        <v>46143</v>
      </c>
      <c r="S3586" t="s">
        <v>5714</v>
      </c>
      <c r="T3586" s="219" t="s">
        <v>2335</v>
      </c>
      <c r="U3586" s="217" t="s">
        <v>257</v>
      </c>
      <c r="V3586" t="e">
        <f>_xlfn.XLOOKUP(UTILIZADAS[[#This Row],[Contacto1]],Tabla2[phone_number_dialed],Tabla2[status_name],,0)</f>
        <v>#N/A</v>
      </c>
    </row>
    <row r="3587" spans="1:22">
      <c r="A3587" t="s">
        <v>4305</v>
      </c>
      <c r="B3587" s="213" t="s">
        <v>5518</v>
      </c>
      <c r="C3587" s="4">
        <v>201032510000</v>
      </c>
      <c r="D3587" s="213" t="s">
        <v>5857</v>
      </c>
      <c r="G3587" s="174">
        <v>46143</v>
      </c>
      <c r="H3587">
        <v>65354420</v>
      </c>
      <c r="I3587">
        <v>65354420</v>
      </c>
      <c r="O3587" s="174">
        <v>46143</v>
      </c>
      <c r="S3587" t="s">
        <v>5700</v>
      </c>
      <c r="T3587" s="219" t="s">
        <v>2335</v>
      </c>
      <c r="U3587" s="217" t="s">
        <v>2109</v>
      </c>
      <c r="V3587" t="e">
        <f>_xlfn.XLOOKUP(UTILIZADAS[[#This Row],[Contacto1]],Tabla2[phone_number_dialed],Tabla2[status_name],,0)</f>
        <v>#N/A</v>
      </c>
    </row>
    <row r="3588" spans="1:22">
      <c r="A3588" t="s">
        <v>4305</v>
      </c>
      <c r="B3588" s="213" t="s">
        <v>5022</v>
      </c>
      <c r="C3588" s="4">
        <v>367040470000</v>
      </c>
      <c r="D3588" s="213" t="s">
        <v>5857</v>
      </c>
      <c r="G3588" s="174">
        <v>46143</v>
      </c>
      <c r="H3588" t="s">
        <v>7230</v>
      </c>
      <c r="I3588" t="s">
        <v>7230</v>
      </c>
      <c r="O3588" s="174">
        <v>46143</v>
      </c>
      <c r="S3588" t="s">
        <v>5023</v>
      </c>
      <c r="T3588" s="219" t="s">
        <v>4420</v>
      </c>
      <c r="U3588" s="217" t="s">
        <v>65</v>
      </c>
      <c r="V3588" t="e">
        <f>_xlfn.XLOOKUP(UTILIZADAS[[#This Row],[Contacto1]],Tabla2[phone_number_dialed],Tabla2[status_name],,0)</f>
        <v>#N/A</v>
      </c>
    </row>
    <row r="3589" spans="1:22">
      <c r="A3589" t="s">
        <v>4305</v>
      </c>
      <c r="B3589" s="213" t="s">
        <v>7231</v>
      </c>
      <c r="C3589" s="4">
        <v>342327190000</v>
      </c>
      <c r="D3589" s="213" t="s">
        <v>5857</v>
      </c>
      <c r="G3589" s="174">
        <v>46143</v>
      </c>
      <c r="H3589">
        <v>65377901</v>
      </c>
      <c r="I3589">
        <v>65377901</v>
      </c>
      <c r="O3589" s="174">
        <v>46143</v>
      </c>
      <c r="S3589" t="s">
        <v>7232</v>
      </c>
      <c r="T3589" s="219" t="s">
        <v>85</v>
      </c>
      <c r="U3589" s="217" t="s">
        <v>2109</v>
      </c>
      <c r="V3589" t="e">
        <f>_xlfn.XLOOKUP(UTILIZADAS[[#This Row],[Contacto1]],Tabla2[phone_number_dialed],Tabla2[status_name],,0)</f>
        <v>#N/A</v>
      </c>
    </row>
    <row r="3590" spans="1:22">
      <c r="A3590" t="s">
        <v>4305</v>
      </c>
      <c r="B3590" s="213" t="s">
        <v>7233</v>
      </c>
      <c r="C3590" s="4">
        <v>362054340000</v>
      </c>
      <c r="D3590" s="213" t="s">
        <v>5857</v>
      </c>
      <c r="G3590" s="174">
        <v>46143</v>
      </c>
      <c r="H3590" t="s">
        <v>7234</v>
      </c>
      <c r="I3590" t="s">
        <v>7234</v>
      </c>
      <c r="O3590" s="174">
        <v>46143</v>
      </c>
      <c r="S3590" t="s">
        <v>7235</v>
      </c>
      <c r="T3590" s="217" t="s">
        <v>4420</v>
      </c>
      <c r="U3590" s="217" t="s">
        <v>2109</v>
      </c>
      <c r="V3590" t="e">
        <f>_xlfn.XLOOKUP(UTILIZADAS[[#This Row],[Contacto1]],Tabla2[phone_number_dialed],Tabla2[status_name],,0)</f>
        <v>#N/A</v>
      </c>
    </row>
    <row r="3591" spans="1:22">
      <c r="A3591" t="s">
        <v>4305</v>
      </c>
      <c r="B3591" s="213" t="s">
        <v>7236</v>
      </c>
      <c r="C3591" s="4">
        <v>369052460000</v>
      </c>
      <c r="D3591" s="213" t="s">
        <v>5857</v>
      </c>
      <c r="G3591" s="174">
        <v>46143</v>
      </c>
      <c r="H3591" t="s">
        <v>3988</v>
      </c>
      <c r="I3591" t="s">
        <v>3988</v>
      </c>
      <c r="O3591" s="174">
        <v>46143</v>
      </c>
      <c r="S3591" t="s">
        <v>7237</v>
      </c>
      <c r="T3591" s="219" t="s">
        <v>64</v>
      </c>
      <c r="U3591" s="217" t="s">
        <v>2109</v>
      </c>
      <c r="V3591" t="e">
        <f>_xlfn.XLOOKUP(UTILIZADAS[[#This Row],[Contacto1]],Tabla2[phone_number_dialed],Tabla2[status_name],,0)</f>
        <v>#N/A</v>
      </c>
    </row>
    <row r="3592" spans="1:22">
      <c r="A3592" t="s">
        <v>4305</v>
      </c>
      <c r="B3592" s="213" t="s">
        <v>7238</v>
      </c>
      <c r="C3592" s="4">
        <v>364054050000</v>
      </c>
      <c r="D3592" s="213" t="s">
        <v>5857</v>
      </c>
      <c r="G3592" s="174">
        <v>46143</v>
      </c>
      <c r="H3592" t="s">
        <v>7239</v>
      </c>
      <c r="I3592" t="s">
        <v>7239</v>
      </c>
      <c r="O3592" s="174">
        <v>46143</v>
      </c>
      <c r="S3592" t="s">
        <v>7240</v>
      </c>
      <c r="T3592" s="219" t="s">
        <v>64</v>
      </c>
      <c r="U3592" s="217" t="s">
        <v>2109</v>
      </c>
      <c r="V3592" t="e">
        <f>_xlfn.XLOOKUP(UTILIZADAS[[#This Row],[Contacto1]],Tabla2[phone_number_dialed],Tabla2[status_name],,0)</f>
        <v>#N/A</v>
      </c>
    </row>
    <row r="3593" spans="1:22">
      <c r="A3593" t="s">
        <v>4305</v>
      </c>
      <c r="B3593" s="213" t="s">
        <v>7241</v>
      </c>
      <c r="C3593" s="4">
        <v>174073700000</v>
      </c>
      <c r="D3593" s="213" t="s">
        <v>5857</v>
      </c>
      <c r="G3593" s="174">
        <v>46143</v>
      </c>
      <c r="H3593" t="s">
        <v>7242</v>
      </c>
      <c r="I3593" t="s">
        <v>7242</v>
      </c>
      <c r="O3593" s="174">
        <v>46143</v>
      </c>
      <c r="S3593" t="s">
        <v>7243</v>
      </c>
      <c r="T3593" s="219" t="s">
        <v>64</v>
      </c>
      <c r="U3593" s="217" t="s">
        <v>257</v>
      </c>
      <c r="V3593" t="e">
        <f>_xlfn.XLOOKUP(UTILIZADAS[[#This Row],[Contacto1]],Tabla2[phone_number_dialed],Tabla2[status_name],,0)</f>
        <v>#N/A</v>
      </c>
    </row>
    <row r="3594" spans="1:22">
      <c r="A3594" t="s">
        <v>4305</v>
      </c>
      <c r="B3594" s="213" t="s">
        <v>7244</v>
      </c>
      <c r="C3594" s="4">
        <v>366054080000</v>
      </c>
      <c r="D3594" s="213" t="s">
        <v>5857</v>
      </c>
      <c r="G3594" s="174">
        <v>46143</v>
      </c>
      <c r="H3594" t="s">
        <v>7245</v>
      </c>
      <c r="I3594" t="s">
        <v>7245</v>
      </c>
      <c r="O3594" s="174">
        <v>46143</v>
      </c>
      <c r="S3594" t="s">
        <v>7246</v>
      </c>
      <c r="T3594" s="219" t="s">
        <v>64</v>
      </c>
      <c r="U3594" s="217" t="s">
        <v>2109</v>
      </c>
      <c r="V3594" t="e">
        <f>_xlfn.XLOOKUP(UTILIZADAS[[#This Row],[Contacto1]],Tabla2[phone_number_dialed],Tabla2[status_name],,0)</f>
        <v>#N/A</v>
      </c>
    </row>
    <row r="3595" spans="1:22">
      <c r="A3595" t="s">
        <v>4305</v>
      </c>
      <c r="B3595" s="213" t="s">
        <v>7247</v>
      </c>
      <c r="C3595" s="4">
        <v>366055000000</v>
      </c>
      <c r="D3595" s="213" t="s">
        <v>5857</v>
      </c>
      <c r="G3595" s="174">
        <v>46143</v>
      </c>
      <c r="H3595" t="s">
        <v>7248</v>
      </c>
      <c r="I3595" t="s">
        <v>7248</v>
      </c>
      <c r="O3595" s="174">
        <v>46143</v>
      </c>
      <c r="S3595" t="s">
        <v>7249</v>
      </c>
      <c r="T3595" s="219" t="s">
        <v>64</v>
      </c>
      <c r="U3595" s="217" t="s">
        <v>2109</v>
      </c>
      <c r="V3595" t="e">
        <f>_xlfn.XLOOKUP(UTILIZADAS[[#This Row],[Contacto1]],Tabla2[phone_number_dialed],Tabla2[status_name],,0)</f>
        <v>#N/A</v>
      </c>
    </row>
    <row r="3596" spans="1:22">
      <c r="A3596" t="s">
        <v>4305</v>
      </c>
      <c r="B3596" s="213" t="s">
        <v>7250</v>
      </c>
      <c r="C3596" s="4">
        <v>361052130000</v>
      </c>
      <c r="D3596" s="213" t="s">
        <v>5857</v>
      </c>
      <c r="G3596" s="174">
        <v>46143</v>
      </c>
      <c r="H3596" t="s">
        <v>7251</v>
      </c>
      <c r="I3596" t="s">
        <v>7251</v>
      </c>
      <c r="O3596" s="174">
        <v>46143</v>
      </c>
      <c r="S3596" t="s">
        <v>7252</v>
      </c>
      <c r="T3596" s="217" t="s">
        <v>64</v>
      </c>
      <c r="U3596" s="217" t="s">
        <v>257</v>
      </c>
      <c r="V3596" t="e">
        <f>_xlfn.XLOOKUP(UTILIZADAS[[#This Row],[Contacto1]],Tabla2[phone_number_dialed],Tabla2[status_name],,0)</f>
        <v>#N/A</v>
      </c>
    </row>
    <row r="3597" spans="1:22">
      <c r="A3597" t="s">
        <v>4305</v>
      </c>
      <c r="B3597" s="213" t="s">
        <v>7253</v>
      </c>
      <c r="C3597" s="4">
        <v>367054370000</v>
      </c>
      <c r="D3597" s="213" t="s">
        <v>5857</v>
      </c>
      <c r="G3597" s="174">
        <v>46143</v>
      </c>
      <c r="H3597" t="s">
        <v>7254</v>
      </c>
      <c r="I3597" t="s">
        <v>7254</v>
      </c>
      <c r="O3597" s="174">
        <v>46143</v>
      </c>
      <c r="S3597" t="s">
        <v>7255</v>
      </c>
      <c r="T3597" s="217" t="s">
        <v>64</v>
      </c>
      <c r="U3597" s="217" t="s">
        <v>2109</v>
      </c>
      <c r="V3597" t="e">
        <f>_xlfn.XLOOKUP(UTILIZADAS[[#This Row],[Contacto1]],Tabla2[phone_number_dialed],Tabla2[status_name],,0)</f>
        <v>#N/A</v>
      </c>
    </row>
    <row r="3598" spans="1:22">
      <c r="A3598" t="s">
        <v>4305</v>
      </c>
      <c r="B3598" s="213" t="s">
        <v>7256</v>
      </c>
      <c r="C3598" s="4">
        <v>367051760000</v>
      </c>
      <c r="D3598" s="213" t="s">
        <v>5857</v>
      </c>
      <c r="G3598" s="174">
        <v>46143</v>
      </c>
      <c r="H3598" t="s">
        <v>7257</v>
      </c>
      <c r="I3598" t="s">
        <v>7257</v>
      </c>
      <c r="O3598" s="174">
        <v>46143</v>
      </c>
      <c r="S3598" t="s">
        <v>7258</v>
      </c>
      <c r="T3598" s="219" t="s">
        <v>64</v>
      </c>
      <c r="U3598" s="217" t="s">
        <v>257</v>
      </c>
      <c r="V3598" t="e">
        <f>_xlfn.XLOOKUP(UTILIZADAS[[#This Row],[Contacto1]],Tabla2[phone_number_dialed],Tabla2[status_name],,0)</f>
        <v>#N/A</v>
      </c>
    </row>
    <row r="3599" spans="1:22">
      <c r="A3599" t="s">
        <v>4305</v>
      </c>
      <c r="B3599" s="213" t="s">
        <v>7259</v>
      </c>
      <c r="C3599" s="4">
        <v>361055210000</v>
      </c>
      <c r="D3599" s="213" t="s">
        <v>5857</v>
      </c>
      <c r="G3599" s="174">
        <v>46143</v>
      </c>
      <c r="H3599" t="s">
        <v>4012</v>
      </c>
      <c r="I3599" t="s">
        <v>4012</v>
      </c>
      <c r="O3599" s="174">
        <v>46143</v>
      </c>
      <c r="S3599" t="s">
        <v>7260</v>
      </c>
      <c r="T3599" s="217" t="s">
        <v>64</v>
      </c>
      <c r="U3599" s="217" t="s">
        <v>257</v>
      </c>
      <c r="V3599" t="e">
        <f>_xlfn.XLOOKUP(UTILIZADAS[[#This Row],[Contacto1]],Tabla2[phone_number_dialed],Tabla2[status_name],,0)</f>
        <v>#N/A</v>
      </c>
    </row>
    <row r="3600" spans="1:22">
      <c r="A3600" t="s">
        <v>4305</v>
      </c>
      <c r="B3600" s="213" t="s">
        <v>7261</v>
      </c>
      <c r="C3600" s="4">
        <v>369054010000</v>
      </c>
      <c r="D3600" s="213" t="s">
        <v>5857</v>
      </c>
      <c r="G3600" s="174">
        <v>46143</v>
      </c>
      <c r="H3600" t="s">
        <v>4013</v>
      </c>
      <c r="I3600" t="s">
        <v>4013</v>
      </c>
      <c r="O3600" s="174">
        <v>46143</v>
      </c>
      <c r="S3600" t="s">
        <v>7262</v>
      </c>
      <c r="T3600" s="219" t="s">
        <v>64</v>
      </c>
      <c r="U3600" s="217" t="s">
        <v>2109</v>
      </c>
      <c r="V3600" t="e">
        <f>_xlfn.XLOOKUP(UTILIZADAS[[#This Row],[Contacto1]],Tabla2[phone_number_dialed],Tabla2[status_name],,0)</f>
        <v>#N/A</v>
      </c>
    </row>
    <row r="3601" spans="1:22">
      <c r="A3601" t="s">
        <v>4305</v>
      </c>
      <c r="B3601" s="213" t="s">
        <v>4762</v>
      </c>
      <c r="C3601" s="4">
        <v>369056400000</v>
      </c>
      <c r="D3601" s="213" t="s">
        <v>5857</v>
      </c>
      <c r="G3601" s="174">
        <v>46143</v>
      </c>
      <c r="H3601" t="s">
        <v>7263</v>
      </c>
      <c r="I3601" t="s">
        <v>7263</v>
      </c>
      <c r="O3601" s="174">
        <v>46143</v>
      </c>
      <c r="S3601" t="s">
        <v>4763</v>
      </c>
      <c r="T3601" s="219" t="s">
        <v>64</v>
      </c>
      <c r="U3601" s="217" t="s">
        <v>65</v>
      </c>
      <c r="V3601" t="e">
        <f>_xlfn.XLOOKUP(UTILIZADAS[[#This Row],[Contacto1]],Tabla2[phone_number_dialed],Tabla2[status_name],,0)</f>
        <v>#N/A</v>
      </c>
    </row>
    <row r="3602" spans="1:22">
      <c r="A3602" t="s">
        <v>4305</v>
      </c>
      <c r="B3602" s="213" t="s">
        <v>4994</v>
      </c>
      <c r="C3602" s="4">
        <v>362055490000</v>
      </c>
      <c r="D3602" s="213" t="s">
        <v>5857</v>
      </c>
      <c r="G3602" s="174">
        <v>46143</v>
      </c>
      <c r="H3602" t="s">
        <v>7264</v>
      </c>
      <c r="I3602" t="s">
        <v>7264</v>
      </c>
      <c r="O3602" s="174">
        <v>46143</v>
      </c>
      <c r="S3602" t="s">
        <v>4995</v>
      </c>
      <c r="T3602" s="219" t="s">
        <v>64</v>
      </c>
      <c r="U3602" s="217" t="s">
        <v>65</v>
      </c>
      <c r="V3602" t="e">
        <f>_xlfn.XLOOKUP(UTILIZADAS[[#This Row],[Contacto1]],Tabla2[phone_number_dialed],Tabla2[status_name],,0)</f>
        <v>#N/A</v>
      </c>
    </row>
    <row r="3603" spans="1:22">
      <c r="A3603" t="s">
        <v>4305</v>
      </c>
      <c r="B3603" s="213" t="s">
        <v>4975</v>
      </c>
      <c r="C3603" s="4">
        <v>367055060000</v>
      </c>
      <c r="D3603" s="213" t="s">
        <v>5857</v>
      </c>
      <c r="G3603" s="174">
        <v>46143</v>
      </c>
      <c r="H3603" t="s">
        <v>7265</v>
      </c>
      <c r="I3603" t="s">
        <v>7265</v>
      </c>
      <c r="O3603" s="174">
        <v>46143</v>
      </c>
      <c r="S3603" t="s">
        <v>4976</v>
      </c>
      <c r="T3603" s="217" t="s">
        <v>64</v>
      </c>
      <c r="U3603" s="217" t="s">
        <v>65</v>
      </c>
      <c r="V3603" t="e">
        <f>_xlfn.XLOOKUP(UTILIZADAS[[#This Row],[Contacto1]],Tabla2[phone_number_dialed],Tabla2[status_name],,0)</f>
        <v>#N/A</v>
      </c>
    </row>
    <row r="3604" spans="1:22">
      <c r="A3604" t="s">
        <v>4305</v>
      </c>
      <c r="B3604" s="213" t="s">
        <v>7266</v>
      </c>
      <c r="C3604" s="4">
        <v>362004680000</v>
      </c>
      <c r="D3604" s="213" t="s">
        <v>5857</v>
      </c>
      <c r="G3604" s="174">
        <v>46143</v>
      </c>
      <c r="H3604" t="s">
        <v>7267</v>
      </c>
      <c r="I3604" t="s">
        <v>7267</v>
      </c>
      <c r="O3604" s="174">
        <v>46143</v>
      </c>
      <c r="S3604" t="s">
        <v>7268</v>
      </c>
      <c r="T3604" s="219" t="s">
        <v>64</v>
      </c>
      <c r="U3604" s="217" t="s">
        <v>2109</v>
      </c>
      <c r="V3604" t="e">
        <f>_xlfn.XLOOKUP(UTILIZADAS[[#This Row],[Contacto1]],Tabla2[phone_number_dialed],Tabla2[status_name],,0)</f>
        <v>#N/A</v>
      </c>
    </row>
    <row r="3605" spans="1:22">
      <c r="A3605" t="s">
        <v>4305</v>
      </c>
      <c r="B3605" s="213" t="s">
        <v>7269</v>
      </c>
      <c r="C3605" s="4">
        <v>364051550000</v>
      </c>
      <c r="D3605" s="213" t="s">
        <v>5857</v>
      </c>
      <c r="G3605" s="174">
        <v>46143</v>
      </c>
      <c r="H3605" t="s">
        <v>7270</v>
      </c>
      <c r="I3605" t="s">
        <v>7270</v>
      </c>
      <c r="O3605" s="174">
        <v>46143</v>
      </c>
      <c r="S3605" t="s">
        <v>7271</v>
      </c>
      <c r="T3605" s="219" t="s">
        <v>84</v>
      </c>
      <c r="U3605" s="217" t="s">
        <v>2109</v>
      </c>
      <c r="V3605" t="e">
        <f>_xlfn.XLOOKUP(UTILIZADAS[[#This Row],[Contacto1]],Tabla2[phone_number_dialed],Tabla2[status_name],,0)</f>
        <v>#N/A</v>
      </c>
    </row>
    <row r="3606" spans="1:22">
      <c r="A3606" t="s">
        <v>4305</v>
      </c>
      <c r="B3606" s="213" t="s">
        <v>7272</v>
      </c>
      <c r="C3606" s="4">
        <v>358315440000</v>
      </c>
      <c r="D3606" s="213" t="s">
        <v>5857</v>
      </c>
      <c r="G3606" s="174">
        <v>46143</v>
      </c>
      <c r="H3606" t="s">
        <v>7273</v>
      </c>
      <c r="I3606" t="s">
        <v>7273</v>
      </c>
      <c r="O3606" s="174">
        <v>46143</v>
      </c>
      <c r="S3606" t="s">
        <v>7274</v>
      </c>
      <c r="T3606" s="219" t="s">
        <v>84</v>
      </c>
      <c r="U3606" s="217" t="s">
        <v>2109</v>
      </c>
      <c r="V3606" t="e">
        <f>_xlfn.XLOOKUP(UTILIZADAS[[#This Row],[Contacto1]],Tabla2[phone_number_dialed],Tabla2[status_name],,0)</f>
        <v>#N/A</v>
      </c>
    </row>
    <row r="3607" spans="1:22">
      <c r="A3607" t="s">
        <v>4305</v>
      </c>
      <c r="B3607" s="213" t="s">
        <v>5041</v>
      </c>
      <c r="C3607" s="4">
        <v>364055230000</v>
      </c>
      <c r="D3607" s="213" t="s">
        <v>5857</v>
      </c>
      <c r="G3607" s="174">
        <v>46143</v>
      </c>
      <c r="H3607" t="s">
        <v>7275</v>
      </c>
      <c r="I3607" t="s">
        <v>7275</v>
      </c>
      <c r="O3607" s="174">
        <v>46143</v>
      </c>
      <c r="S3607" t="s">
        <v>5042</v>
      </c>
      <c r="T3607" s="219" t="s">
        <v>84</v>
      </c>
      <c r="U3607" s="217" t="s">
        <v>65</v>
      </c>
      <c r="V3607" t="e">
        <f>_xlfn.XLOOKUP(UTILIZADAS[[#This Row],[Contacto1]],Tabla2[phone_number_dialed],Tabla2[status_name],,0)</f>
        <v>#N/A</v>
      </c>
    </row>
    <row r="3608" spans="1:22">
      <c r="A3608" t="s">
        <v>4305</v>
      </c>
      <c r="B3608" s="213" t="s">
        <v>7276</v>
      </c>
      <c r="C3608" s="4">
        <v>366052860000</v>
      </c>
      <c r="D3608" s="213" t="s">
        <v>5857</v>
      </c>
      <c r="G3608" s="174">
        <v>46143</v>
      </c>
      <c r="H3608">
        <v>63508147</v>
      </c>
      <c r="I3608">
        <v>63508147</v>
      </c>
      <c r="O3608" s="174">
        <v>46143</v>
      </c>
      <c r="S3608" t="s">
        <v>7277</v>
      </c>
      <c r="T3608" s="219" t="s">
        <v>64</v>
      </c>
      <c r="U3608" s="217" t="s">
        <v>257</v>
      </c>
      <c r="V3608" t="e">
        <f>_xlfn.XLOOKUP(UTILIZADAS[[#This Row],[Contacto1]],Tabla2[phone_number_dialed],Tabla2[status_name],,0)</f>
        <v>#N/A</v>
      </c>
    </row>
    <row r="3609" spans="1:22">
      <c r="A3609" t="s">
        <v>4305</v>
      </c>
      <c r="B3609" s="213" t="s">
        <v>7278</v>
      </c>
      <c r="C3609" s="4">
        <v>369052470000</v>
      </c>
      <c r="D3609" s="213" t="s">
        <v>5857</v>
      </c>
      <c r="G3609" s="174">
        <v>46143</v>
      </c>
      <c r="H3609" t="s">
        <v>7279</v>
      </c>
      <c r="I3609" t="s">
        <v>7279</v>
      </c>
      <c r="O3609" s="174">
        <v>46143</v>
      </c>
      <c r="S3609" t="s">
        <v>7280</v>
      </c>
      <c r="T3609" s="219" t="s">
        <v>64</v>
      </c>
      <c r="U3609" s="217" t="s">
        <v>257</v>
      </c>
      <c r="V3609" t="e">
        <f>_xlfn.XLOOKUP(UTILIZADAS[[#This Row],[Contacto1]],Tabla2[phone_number_dialed],Tabla2[status_name],,0)</f>
        <v>#N/A</v>
      </c>
    </row>
    <row r="3610" spans="1:22">
      <c r="A3610" t="s">
        <v>4305</v>
      </c>
      <c r="B3610" s="213" t="s">
        <v>7281</v>
      </c>
      <c r="C3610" s="4">
        <v>365055540000</v>
      </c>
      <c r="D3610" s="213" t="s">
        <v>5857</v>
      </c>
      <c r="G3610" s="174">
        <v>46143</v>
      </c>
      <c r="H3610" t="s">
        <v>7282</v>
      </c>
      <c r="I3610" t="s">
        <v>7282</v>
      </c>
      <c r="O3610" s="174">
        <v>46143</v>
      </c>
      <c r="S3610" t="s">
        <v>7283</v>
      </c>
      <c r="T3610" s="217" t="s">
        <v>85</v>
      </c>
      <c r="U3610" s="217" t="s">
        <v>2109</v>
      </c>
      <c r="V3610" t="e">
        <f>_xlfn.XLOOKUP(UTILIZADAS[[#This Row],[Contacto1]],Tabla2[phone_number_dialed],Tabla2[status_name],,0)</f>
        <v>#N/A</v>
      </c>
    </row>
    <row r="3611" spans="1:22">
      <c r="A3611" t="s">
        <v>4305</v>
      </c>
      <c r="B3611" s="213" t="s">
        <v>7284</v>
      </c>
      <c r="C3611" s="4">
        <v>366054160000</v>
      </c>
      <c r="D3611" s="213" t="s">
        <v>5857</v>
      </c>
      <c r="G3611" s="174">
        <v>46143</v>
      </c>
      <c r="H3611" t="s">
        <v>7285</v>
      </c>
      <c r="I3611" t="s">
        <v>7285</v>
      </c>
      <c r="O3611" s="174">
        <v>46143</v>
      </c>
      <c r="S3611" t="s">
        <v>7286</v>
      </c>
      <c r="T3611" s="219" t="s">
        <v>85</v>
      </c>
      <c r="U3611" s="217" t="s">
        <v>65</v>
      </c>
      <c r="V3611" t="e">
        <f>_xlfn.XLOOKUP(UTILIZADAS[[#This Row],[Contacto1]],Tabla2[phone_number_dialed],Tabla2[status_name],,0)</f>
        <v>#N/A</v>
      </c>
    </row>
    <row r="3612" spans="1:22">
      <c r="A3612" t="s">
        <v>4305</v>
      </c>
      <c r="B3612" s="213" t="s">
        <v>5264</v>
      </c>
      <c r="C3612" s="4">
        <v>364055280000</v>
      </c>
      <c r="D3612" s="213" t="s">
        <v>5857</v>
      </c>
      <c r="G3612" s="174">
        <v>46143</v>
      </c>
      <c r="H3612" t="s">
        <v>7287</v>
      </c>
      <c r="I3612" t="s">
        <v>7287</v>
      </c>
      <c r="O3612" s="174">
        <v>46143</v>
      </c>
      <c r="S3612" t="s">
        <v>4284</v>
      </c>
      <c r="T3612" s="219" t="s">
        <v>4420</v>
      </c>
      <c r="U3612" s="217" t="s">
        <v>65</v>
      </c>
      <c r="V3612" t="e">
        <f>_xlfn.XLOOKUP(UTILIZADAS[[#This Row],[Contacto1]],Tabla2[phone_number_dialed],Tabla2[status_name],,0)</f>
        <v>#N/A</v>
      </c>
    </row>
    <row r="3613" spans="1:22">
      <c r="A3613" t="s">
        <v>4305</v>
      </c>
      <c r="B3613" s="213" t="s">
        <v>5125</v>
      </c>
      <c r="C3613" s="4">
        <v>369053400000</v>
      </c>
      <c r="D3613" s="213" t="s">
        <v>5857</v>
      </c>
      <c r="G3613" s="174">
        <v>46143</v>
      </c>
      <c r="H3613" t="s">
        <v>7288</v>
      </c>
      <c r="I3613" t="s">
        <v>7288</v>
      </c>
      <c r="O3613" s="174">
        <v>46143</v>
      </c>
      <c r="S3613" t="s">
        <v>5126</v>
      </c>
      <c r="T3613" s="219" t="s">
        <v>64</v>
      </c>
      <c r="U3613" s="217" t="s">
        <v>65</v>
      </c>
      <c r="V3613" t="e">
        <f>_xlfn.XLOOKUP(UTILIZADAS[[#This Row],[Contacto1]],Tabla2[phone_number_dialed],Tabla2[status_name],,0)</f>
        <v>#N/A</v>
      </c>
    </row>
    <row r="3614" spans="1:22">
      <c r="A3614" t="s">
        <v>4305</v>
      </c>
      <c r="B3614" s="213" t="s">
        <v>7289</v>
      </c>
      <c r="C3614" s="4">
        <v>346309320000</v>
      </c>
      <c r="D3614" s="213" t="s">
        <v>5857</v>
      </c>
      <c r="G3614" s="174">
        <v>46143</v>
      </c>
      <c r="H3614" t="s">
        <v>7290</v>
      </c>
      <c r="I3614" t="s">
        <v>7290</v>
      </c>
      <c r="O3614" s="174">
        <v>46143</v>
      </c>
      <c r="S3614" t="s">
        <v>7291</v>
      </c>
      <c r="T3614" s="219" t="s">
        <v>64</v>
      </c>
      <c r="U3614" s="217" t="s">
        <v>2109</v>
      </c>
      <c r="V3614" t="e">
        <f>_xlfn.XLOOKUP(UTILIZADAS[[#This Row],[Contacto1]],Tabla2[phone_number_dialed],Tabla2[status_name],,0)</f>
        <v>#N/A</v>
      </c>
    </row>
    <row r="3615" spans="1:22">
      <c r="A3615" t="s">
        <v>4305</v>
      </c>
      <c r="B3615" s="213" t="s">
        <v>4317</v>
      </c>
      <c r="C3615" s="4">
        <v>363056260000</v>
      </c>
      <c r="D3615" s="213" t="s">
        <v>5857</v>
      </c>
      <c r="G3615" s="174">
        <v>46143</v>
      </c>
      <c r="H3615" t="s">
        <v>7292</v>
      </c>
      <c r="I3615" t="s">
        <v>7292</v>
      </c>
      <c r="O3615" s="174">
        <v>46143</v>
      </c>
      <c r="S3615" t="s">
        <v>4318</v>
      </c>
      <c r="T3615" s="219" t="s">
        <v>64</v>
      </c>
      <c r="U3615" s="217" t="s">
        <v>65</v>
      </c>
      <c r="V3615" t="e">
        <f>_xlfn.XLOOKUP(UTILIZADAS[[#This Row],[Contacto1]],Tabla2[phone_number_dialed],Tabla2[status_name],,0)</f>
        <v>#N/A</v>
      </c>
    </row>
    <row r="3616" spans="1:22">
      <c r="A3616" t="s">
        <v>4305</v>
      </c>
      <c r="B3616" s="213" t="s">
        <v>7293</v>
      </c>
      <c r="C3616" s="4">
        <v>364055750000</v>
      </c>
      <c r="D3616" s="213" t="s">
        <v>5857</v>
      </c>
      <c r="G3616" s="174">
        <v>46143</v>
      </c>
      <c r="H3616" t="s">
        <v>3988</v>
      </c>
      <c r="I3616" t="s">
        <v>3988</v>
      </c>
      <c r="O3616" s="174">
        <v>46143</v>
      </c>
      <c r="S3616" t="s">
        <v>7294</v>
      </c>
      <c r="T3616" s="219" t="s">
        <v>64</v>
      </c>
      <c r="U3616" s="217" t="s">
        <v>2109</v>
      </c>
      <c r="V3616" t="e">
        <f>_xlfn.XLOOKUP(UTILIZADAS[[#This Row],[Contacto1]],Tabla2[phone_number_dialed],Tabla2[status_name],,0)</f>
        <v>#N/A</v>
      </c>
    </row>
    <row r="3617" spans="1:22">
      <c r="A3617" t="s">
        <v>4305</v>
      </c>
      <c r="B3617" s="213" t="s">
        <v>4559</v>
      </c>
      <c r="C3617" s="4">
        <v>364055080000</v>
      </c>
      <c r="D3617" s="213" t="s">
        <v>5857</v>
      </c>
      <c r="G3617" s="174">
        <v>46143</v>
      </c>
      <c r="H3617" t="s">
        <v>7295</v>
      </c>
      <c r="I3617" t="s">
        <v>7295</v>
      </c>
      <c r="O3617" s="174">
        <v>46143</v>
      </c>
      <c r="S3617" t="s">
        <v>4560</v>
      </c>
      <c r="T3617" s="219" t="s">
        <v>64</v>
      </c>
      <c r="U3617" s="217" t="s">
        <v>65</v>
      </c>
      <c r="V3617" t="e">
        <f>_xlfn.XLOOKUP(UTILIZADAS[[#This Row],[Contacto1]],Tabla2[phone_number_dialed],Tabla2[status_name],,0)</f>
        <v>#N/A</v>
      </c>
    </row>
    <row r="3618" spans="1:22">
      <c r="A3618" t="s">
        <v>4305</v>
      </c>
      <c r="B3618" s="213" t="s">
        <v>7296</v>
      </c>
      <c r="C3618" s="4">
        <v>368053910000</v>
      </c>
      <c r="D3618" s="213" t="s">
        <v>5857</v>
      </c>
      <c r="G3618" s="174">
        <v>46143</v>
      </c>
      <c r="H3618" t="s">
        <v>7297</v>
      </c>
      <c r="I3618" t="s">
        <v>7297</v>
      </c>
      <c r="O3618" s="174">
        <v>46143</v>
      </c>
      <c r="S3618" t="s">
        <v>7298</v>
      </c>
      <c r="T3618" s="219" t="s">
        <v>64</v>
      </c>
      <c r="U3618" s="217" t="s">
        <v>257</v>
      </c>
      <c r="V3618" t="e">
        <f>_xlfn.XLOOKUP(UTILIZADAS[[#This Row],[Contacto1]],Tabla2[phone_number_dialed],Tabla2[status_name],,0)</f>
        <v>#N/A</v>
      </c>
    </row>
    <row r="3619" spans="1:22">
      <c r="A3619" t="s">
        <v>4305</v>
      </c>
      <c r="B3619" s="213" t="s">
        <v>7299</v>
      </c>
      <c r="C3619" s="4">
        <v>361055740000</v>
      </c>
      <c r="D3619" s="213" t="s">
        <v>5857</v>
      </c>
      <c r="G3619" s="174">
        <v>46143</v>
      </c>
      <c r="H3619" t="s">
        <v>7300</v>
      </c>
      <c r="I3619" t="s">
        <v>7300</v>
      </c>
      <c r="O3619" s="174">
        <v>46143</v>
      </c>
      <c r="S3619" t="s">
        <v>7301</v>
      </c>
      <c r="T3619" s="219" t="s">
        <v>64</v>
      </c>
      <c r="U3619" s="217" t="s">
        <v>2109</v>
      </c>
      <c r="V3619" t="e">
        <f>_xlfn.XLOOKUP(UTILIZADAS[[#This Row],[Contacto1]],Tabla2[phone_number_dialed],Tabla2[status_name],,0)</f>
        <v>#N/A</v>
      </c>
    </row>
    <row r="3620" spans="1:22">
      <c r="A3620" t="s">
        <v>4305</v>
      </c>
      <c r="B3620" s="213" t="s">
        <v>7302</v>
      </c>
      <c r="C3620" s="4">
        <v>368056090000</v>
      </c>
      <c r="D3620" s="213" t="s">
        <v>5857</v>
      </c>
      <c r="G3620" s="174">
        <v>46143</v>
      </c>
      <c r="H3620" t="s">
        <v>7303</v>
      </c>
      <c r="I3620" t="s">
        <v>7303</v>
      </c>
      <c r="O3620" s="174">
        <v>46143</v>
      </c>
      <c r="S3620" t="s">
        <v>7304</v>
      </c>
      <c r="T3620" s="219" t="s">
        <v>64</v>
      </c>
      <c r="U3620" s="217" t="s">
        <v>257</v>
      </c>
      <c r="V3620" t="e">
        <f>_xlfn.XLOOKUP(UTILIZADAS[[#This Row],[Contacto1]],Tabla2[phone_number_dialed],Tabla2[status_name],,0)</f>
        <v>#N/A</v>
      </c>
    </row>
    <row r="3621" spans="1:22">
      <c r="A3621" t="s">
        <v>4305</v>
      </c>
      <c r="B3621" s="213" t="s">
        <v>4723</v>
      </c>
      <c r="C3621" s="4">
        <v>361056590000</v>
      </c>
      <c r="D3621" s="213" t="s">
        <v>5857</v>
      </c>
      <c r="G3621" s="174">
        <v>46143</v>
      </c>
      <c r="H3621" t="s">
        <v>7305</v>
      </c>
      <c r="I3621" t="s">
        <v>7305</v>
      </c>
      <c r="O3621" s="174">
        <v>46143</v>
      </c>
      <c r="S3621" t="s">
        <v>4724</v>
      </c>
      <c r="T3621" s="219" t="s">
        <v>64</v>
      </c>
      <c r="U3621" s="217" t="s">
        <v>65</v>
      </c>
      <c r="V3621" t="e">
        <f>_xlfn.XLOOKUP(UTILIZADAS[[#This Row],[Contacto1]],Tabla2[phone_number_dialed],Tabla2[status_name],,0)</f>
        <v>#N/A</v>
      </c>
    </row>
    <row r="3622" spans="1:22">
      <c r="A3622" t="s">
        <v>4305</v>
      </c>
      <c r="B3622" s="213" t="s">
        <v>7306</v>
      </c>
      <c r="C3622" s="4">
        <v>366057090000</v>
      </c>
      <c r="D3622" s="213" t="s">
        <v>5857</v>
      </c>
      <c r="G3622" s="174">
        <v>46143</v>
      </c>
      <c r="H3622" t="s">
        <v>7307</v>
      </c>
      <c r="I3622" t="s">
        <v>7307</v>
      </c>
      <c r="O3622" s="174">
        <v>46143</v>
      </c>
      <c r="S3622" t="s">
        <v>7308</v>
      </c>
      <c r="T3622" s="219" t="s">
        <v>64</v>
      </c>
      <c r="U3622" s="217" t="s">
        <v>257</v>
      </c>
      <c r="V3622" t="e">
        <f>_xlfn.XLOOKUP(UTILIZADAS[[#This Row],[Contacto1]],Tabla2[phone_number_dialed],Tabla2[status_name],,0)</f>
        <v>#N/A</v>
      </c>
    </row>
    <row r="3623" spans="1:22">
      <c r="A3623" t="s">
        <v>4305</v>
      </c>
      <c r="B3623" s="213" t="s">
        <v>4585</v>
      </c>
      <c r="C3623" s="4">
        <v>362058960000</v>
      </c>
      <c r="D3623" s="213" t="s">
        <v>5857</v>
      </c>
      <c r="G3623" s="174">
        <v>46143</v>
      </c>
      <c r="H3623">
        <v>67899021</v>
      </c>
      <c r="I3623">
        <v>67899021</v>
      </c>
      <c r="O3623" s="174">
        <v>46143</v>
      </c>
      <c r="S3623" t="s">
        <v>4586</v>
      </c>
      <c r="T3623" s="219" t="s">
        <v>64</v>
      </c>
      <c r="U3623" s="217" t="s">
        <v>65</v>
      </c>
      <c r="V3623" t="e">
        <f>_xlfn.XLOOKUP(UTILIZADAS[[#This Row],[Contacto1]],Tabla2[phone_number_dialed],Tabla2[status_name],,0)</f>
        <v>#N/A</v>
      </c>
    </row>
    <row r="3624" spans="1:22">
      <c r="A3624" t="s">
        <v>4305</v>
      </c>
      <c r="B3624" s="213" t="s">
        <v>7309</v>
      </c>
      <c r="C3624" s="4">
        <v>362056570000</v>
      </c>
      <c r="D3624" s="213" t="s">
        <v>5857</v>
      </c>
      <c r="G3624" s="174">
        <v>46143</v>
      </c>
      <c r="H3624" t="s">
        <v>7310</v>
      </c>
      <c r="I3624" t="s">
        <v>7310</v>
      </c>
      <c r="O3624" s="174">
        <v>46143</v>
      </c>
      <c r="S3624" t="s">
        <v>7311</v>
      </c>
      <c r="T3624" s="217" t="s">
        <v>64</v>
      </c>
      <c r="U3624" s="217" t="s">
        <v>2109</v>
      </c>
      <c r="V3624" t="e">
        <f>_xlfn.XLOOKUP(UTILIZADAS[[#This Row],[Contacto1]],Tabla2[phone_number_dialed],Tabla2[status_name],,0)</f>
        <v>#N/A</v>
      </c>
    </row>
    <row r="3625" spans="1:22">
      <c r="A3625" t="s">
        <v>4305</v>
      </c>
      <c r="B3625" s="213" t="s">
        <v>7312</v>
      </c>
      <c r="C3625" s="4">
        <v>369055190000</v>
      </c>
      <c r="D3625" s="213" t="s">
        <v>5857</v>
      </c>
      <c r="G3625" s="174">
        <v>46143</v>
      </c>
      <c r="H3625" t="s">
        <v>7313</v>
      </c>
      <c r="I3625" t="s">
        <v>7313</v>
      </c>
      <c r="O3625" s="174">
        <v>46143</v>
      </c>
      <c r="S3625" t="s">
        <v>7314</v>
      </c>
      <c r="T3625" s="219" t="s">
        <v>64</v>
      </c>
      <c r="U3625" s="217" t="s">
        <v>2109</v>
      </c>
      <c r="V3625" t="e">
        <f>_xlfn.XLOOKUP(UTILIZADAS[[#This Row],[Contacto1]],Tabla2[phone_number_dialed],Tabla2[status_name],,0)</f>
        <v>#N/A</v>
      </c>
    </row>
    <row r="3626" spans="1:22">
      <c r="A3626" t="s">
        <v>4305</v>
      </c>
      <c r="B3626" s="213" t="s">
        <v>4967</v>
      </c>
      <c r="C3626" s="4">
        <v>366056820000</v>
      </c>
      <c r="D3626" s="213" t="s">
        <v>5857</v>
      </c>
      <c r="G3626" s="174">
        <v>46143</v>
      </c>
      <c r="H3626" t="s">
        <v>7315</v>
      </c>
      <c r="I3626" t="s">
        <v>7315</v>
      </c>
      <c r="O3626" s="174">
        <v>46143</v>
      </c>
      <c r="S3626" t="s">
        <v>4968</v>
      </c>
      <c r="T3626" s="219" t="s">
        <v>64</v>
      </c>
      <c r="U3626" s="217" t="s">
        <v>65</v>
      </c>
      <c r="V3626" t="e">
        <f>_xlfn.XLOOKUP(UTILIZADAS[[#This Row],[Contacto1]],Tabla2[phone_number_dialed],Tabla2[status_name],,0)</f>
        <v>#N/A</v>
      </c>
    </row>
    <row r="3627" spans="1:22">
      <c r="A3627" t="s">
        <v>4305</v>
      </c>
      <c r="B3627" s="213" t="s">
        <v>7316</v>
      </c>
      <c r="C3627" s="4">
        <v>343270890000</v>
      </c>
      <c r="D3627" s="213" t="s">
        <v>5857</v>
      </c>
      <c r="G3627" s="174">
        <v>46143</v>
      </c>
      <c r="H3627" t="s">
        <v>7317</v>
      </c>
      <c r="I3627" t="s">
        <v>7317</v>
      </c>
      <c r="O3627" s="174">
        <v>46143</v>
      </c>
      <c r="S3627" t="s">
        <v>7318</v>
      </c>
      <c r="T3627" s="219" t="s">
        <v>64</v>
      </c>
      <c r="U3627" s="217" t="s">
        <v>257</v>
      </c>
      <c r="V3627" t="e">
        <f>_xlfn.XLOOKUP(UTILIZADAS[[#This Row],[Contacto1]],Tabla2[phone_number_dialed],Tabla2[status_name],,0)</f>
        <v>#N/A</v>
      </c>
    </row>
    <row r="3628" spans="1:22">
      <c r="A3628" t="s">
        <v>4305</v>
      </c>
      <c r="B3628" s="213" t="s">
        <v>7319</v>
      </c>
      <c r="C3628" s="4">
        <v>368057830000</v>
      </c>
      <c r="D3628" s="213" t="s">
        <v>5857</v>
      </c>
      <c r="G3628" s="174">
        <v>46143</v>
      </c>
      <c r="H3628" t="s">
        <v>7320</v>
      </c>
      <c r="I3628" t="s">
        <v>7320</v>
      </c>
      <c r="O3628" s="174">
        <v>46143</v>
      </c>
      <c r="S3628" t="s">
        <v>7321</v>
      </c>
      <c r="T3628" s="217" t="s">
        <v>64</v>
      </c>
      <c r="U3628" s="217" t="s">
        <v>2109</v>
      </c>
      <c r="V3628" t="e">
        <f>_xlfn.XLOOKUP(UTILIZADAS[[#This Row],[Contacto1]],Tabla2[phone_number_dialed],Tabla2[status_name],,0)</f>
        <v>#N/A</v>
      </c>
    </row>
    <row r="3629" spans="1:22">
      <c r="A3629" t="s">
        <v>4305</v>
      </c>
      <c r="B3629" s="213" t="s">
        <v>7322</v>
      </c>
      <c r="C3629" s="4">
        <v>364052540000</v>
      </c>
      <c r="D3629" s="213" t="s">
        <v>5857</v>
      </c>
      <c r="G3629" s="174">
        <v>46143</v>
      </c>
      <c r="H3629" t="s">
        <v>7323</v>
      </c>
      <c r="I3629" t="s">
        <v>7323</v>
      </c>
      <c r="O3629" s="174">
        <v>46143</v>
      </c>
      <c r="S3629" t="s">
        <v>7324</v>
      </c>
      <c r="T3629" s="219" t="s">
        <v>64</v>
      </c>
      <c r="U3629" s="217" t="s">
        <v>2109</v>
      </c>
      <c r="V3629" t="e">
        <f>_xlfn.XLOOKUP(UTILIZADAS[[#This Row],[Contacto1]],Tabla2[phone_number_dialed],Tabla2[status_name],,0)</f>
        <v>#N/A</v>
      </c>
    </row>
    <row r="3630" spans="1:22">
      <c r="A3630" t="s">
        <v>4305</v>
      </c>
      <c r="B3630" s="213" t="s">
        <v>7325</v>
      </c>
      <c r="C3630" s="4">
        <v>187049080000</v>
      </c>
      <c r="D3630" s="213" t="s">
        <v>5857</v>
      </c>
      <c r="G3630" s="174">
        <v>46143</v>
      </c>
      <c r="H3630" t="s">
        <v>7326</v>
      </c>
      <c r="I3630" t="s">
        <v>7326</v>
      </c>
      <c r="O3630" s="174">
        <v>46143</v>
      </c>
      <c r="S3630" t="s">
        <v>7327</v>
      </c>
      <c r="T3630" s="219" t="s">
        <v>64</v>
      </c>
      <c r="U3630" s="217" t="s">
        <v>2109</v>
      </c>
      <c r="V3630" t="e">
        <f>_xlfn.XLOOKUP(UTILIZADAS[[#This Row],[Contacto1]],Tabla2[phone_number_dialed],Tabla2[status_name],,0)</f>
        <v>#N/A</v>
      </c>
    </row>
    <row r="3631" spans="1:22">
      <c r="A3631" t="s">
        <v>4305</v>
      </c>
      <c r="B3631" s="213" t="s">
        <v>7328</v>
      </c>
      <c r="C3631" s="4">
        <v>346025180000</v>
      </c>
      <c r="D3631" s="213" t="s">
        <v>5857</v>
      </c>
      <c r="G3631" s="174">
        <v>46143</v>
      </c>
      <c r="H3631" t="s">
        <v>7329</v>
      </c>
      <c r="I3631" t="s">
        <v>7329</v>
      </c>
      <c r="O3631" s="174">
        <v>46143</v>
      </c>
      <c r="S3631" t="s">
        <v>7330</v>
      </c>
      <c r="T3631" s="219" t="s">
        <v>64</v>
      </c>
      <c r="U3631" s="217" t="s">
        <v>2109</v>
      </c>
      <c r="V3631" t="e">
        <f>_xlfn.XLOOKUP(UTILIZADAS[[#This Row],[Contacto1]],Tabla2[phone_number_dialed],Tabla2[status_name],,0)</f>
        <v>#N/A</v>
      </c>
    </row>
    <row r="3632" spans="1:22">
      <c r="A3632" t="s">
        <v>4305</v>
      </c>
      <c r="B3632" s="213" t="s">
        <v>7331</v>
      </c>
      <c r="C3632" s="4">
        <v>369057670000</v>
      </c>
      <c r="D3632" s="213" t="s">
        <v>5857</v>
      </c>
      <c r="G3632" s="174">
        <v>46143</v>
      </c>
      <c r="H3632" t="s">
        <v>7332</v>
      </c>
      <c r="I3632" t="s">
        <v>7332</v>
      </c>
      <c r="O3632" s="174">
        <v>46143</v>
      </c>
      <c r="S3632" t="s">
        <v>7333</v>
      </c>
      <c r="T3632" s="217" t="s">
        <v>64</v>
      </c>
      <c r="U3632" s="217" t="s">
        <v>257</v>
      </c>
      <c r="V3632" t="e">
        <f>_xlfn.XLOOKUP(UTILIZADAS[[#This Row],[Contacto1]],Tabla2[phone_number_dialed],Tabla2[status_name],,0)</f>
        <v>#N/A</v>
      </c>
    </row>
    <row r="3633" spans="1:22">
      <c r="A3633" t="s">
        <v>4305</v>
      </c>
      <c r="B3633" s="213" t="s">
        <v>7334</v>
      </c>
      <c r="C3633" s="4">
        <v>365055920000</v>
      </c>
      <c r="D3633" s="213" t="s">
        <v>5857</v>
      </c>
      <c r="G3633" s="174">
        <v>46143</v>
      </c>
      <c r="H3633" t="s">
        <v>7335</v>
      </c>
      <c r="I3633" t="s">
        <v>7335</v>
      </c>
      <c r="O3633" s="174">
        <v>46143</v>
      </c>
      <c r="S3633" t="s">
        <v>7336</v>
      </c>
      <c r="T3633" s="217" t="s">
        <v>84</v>
      </c>
      <c r="U3633" s="217" t="s">
        <v>257</v>
      </c>
      <c r="V3633" t="e">
        <f>_xlfn.XLOOKUP(UTILIZADAS[[#This Row],[Contacto1]],Tabla2[phone_number_dialed],Tabla2[status_name],,0)</f>
        <v>#N/A</v>
      </c>
    </row>
    <row r="3634" spans="1:22">
      <c r="A3634" t="s">
        <v>4305</v>
      </c>
      <c r="B3634" s="213" t="s">
        <v>4961</v>
      </c>
      <c r="C3634" s="4">
        <v>369057390000</v>
      </c>
      <c r="D3634" s="213" t="s">
        <v>5857</v>
      </c>
      <c r="G3634" s="174">
        <v>46143</v>
      </c>
      <c r="H3634" t="s">
        <v>7337</v>
      </c>
      <c r="I3634" t="s">
        <v>7337</v>
      </c>
      <c r="O3634" s="174">
        <v>46143</v>
      </c>
      <c r="S3634" t="s">
        <v>4962</v>
      </c>
      <c r="T3634" s="217" t="s">
        <v>84</v>
      </c>
      <c r="U3634" s="217" t="s">
        <v>65</v>
      </c>
      <c r="V3634" t="e">
        <f>_xlfn.XLOOKUP(UTILIZADAS[[#This Row],[Contacto1]],Tabla2[phone_number_dialed],Tabla2[status_name],,0)</f>
        <v>#N/A</v>
      </c>
    </row>
    <row r="3635" spans="1:22">
      <c r="A3635" t="s">
        <v>4305</v>
      </c>
      <c r="B3635" s="213" t="s">
        <v>7338</v>
      </c>
      <c r="C3635" s="4">
        <v>361055310000</v>
      </c>
      <c r="D3635" s="213" t="s">
        <v>5857</v>
      </c>
      <c r="G3635" s="174">
        <v>46143</v>
      </c>
      <c r="H3635" t="s">
        <v>7339</v>
      </c>
      <c r="I3635" t="s">
        <v>7339</v>
      </c>
      <c r="O3635" s="174">
        <v>46143</v>
      </c>
      <c r="S3635" t="s">
        <v>7340</v>
      </c>
      <c r="T3635" s="219" t="s">
        <v>84</v>
      </c>
      <c r="U3635" s="217" t="s">
        <v>2109</v>
      </c>
      <c r="V3635" t="e">
        <f>_xlfn.XLOOKUP(UTILIZADAS[[#This Row],[Contacto1]],Tabla2[phone_number_dialed],Tabla2[status_name],,0)</f>
        <v>#N/A</v>
      </c>
    </row>
    <row r="3636" spans="1:22">
      <c r="A3636" t="s">
        <v>4305</v>
      </c>
      <c r="B3636" s="213" t="s">
        <v>7341</v>
      </c>
      <c r="C3636" s="4">
        <v>365049770000</v>
      </c>
      <c r="D3636" s="213" t="s">
        <v>5857</v>
      </c>
      <c r="G3636" s="174">
        <v>46143</v>
      </c>
      <c r="H3636" t="s">
        <v>7342</v>
      </c>
      <c r="I3636" t="s">
        <v>7342</v>
      </c>
      <c r="O3636" s="174">
        <v>46143</v>
      </c>
      <c r="S3636" t="s">
        <v>7343</v>
      </c>
      <c r="T3636" s="219" t="s">
        <v>64</v>
      </c>
      <c r="U3636" s="217" t="s">
        <v>257</v>
      </c>
      <c r="V3636" t="e">
        <f>_xlfn.XLOOKUP(UTILIZADAS[[#This Row],[Contacto1]],Tabla2[phone_number_dialed],Tabla2[status_name],,0)</f>
        <v>#N/A</v>
      </c>
    </row>
    <row r="3637" spans="1:22">
      <c r="A3637" t="s">
        <v>4305</v>
      </c>
      <c r="B3637" s="213" t="s">
        <v>7344</v>
      </c>
      <c r="C3637" s="4">
        <v>364057490000</v>
      </c>
      <c r="D3637" s="213" t="s">
        <v>5857</v>
      </c>
      <c r="G3637" s="174">
        <v>46143</v>
      </c>
      <c r="H3637" t="s">
        <v>7345</v>
      </c>
      <c r="I3637" t="s">
        <v>7345</v>
      </c>
      <c r="O3637" s="174">
        <v>46143</v>
      </c>
      <c r="S3637" t="s">
        <v>7346</v>
      </c>
      <c r="T3637" s="217" t="s">
        <v>64</v>
      </c>
      <c r="U3637" s="217" t="s">
        <v>257</v>
      </c>
      <c r="V3637" t="e">
        <f>_xlfn.XLOOKUP(UTILIZADAS[[#This Row],[Contacto1]],Tabla2[phone_number_dialed],Tabla2[status_name],,0)</f>
        <v>#N/A</v>
      </c>
    </row>
    <row r="3638" spans="1:22">
      <c r="A3638" t="s">
        <v>4305</v>
      </c>
      <c r="B3638" s="213" t="s">
        <v>7347</v>
      </c>
      <c r="C3638" s="4">
        <v>362055610000</v>
      </c>
      <c r="D3638" s="213" t="s">
        <v>5857</v>
      </c>
      <c r="G3638" s="174">
        <v>46143</v>
      </c>
      <c r="H3638" t="s">
        <v>7348</v>
      </c>
      <c r="I3638" t="s">
        <v>7348</v>
      </c>
      <c r="O3638" s="174">
        <v>46143</v>
      </c>
      <c r="S3638" t="s">
        <v>7349</v>
      </c>
      <c r="T3638" s="217" t="s">
        <v>64</v>
      </c>
      <c r="U3638" s="217" t="s">
        <v>2109</v>
      </c>
      <c r="V3638" t="e">
        <f>_xlfn.XLOOKUP(UTILIZADAS[[#This Row],[Contacto1]],Tabla2[phone_number_dialed],Tabla2[status_name],,0)</f>
        <v>#N/A</v>
      </c>
    </row>
    <row r="3639" spans="1:22">
      <c r="A3639" t="s">
        <v>4305</v>
      </c>
      <c r="B3639" s="213" t="s">
        <v>7350</v>
      </c>
      <c r="C3639" s="4">
        <v>366055730000</v>
      </c>
      <c r="D3639" s="213" t="s">
        <v>5857</v>
      </c>
      <c r="G3639" s="174">
        <v>46143</v>
      </c>
      <c r="H3639" t="s">
        <v>7351</v>
      </c>
      <c r="I3639" t="s">
        <v>7351</v>
      </c>
      <c r="O3639" s="174">
        <v>46143</v>
      </c>
      <c r="S3639" t="s">
        <v>7352</v>
      </c>
      <c r="T3639" s="219" t="s">
        <v>64</v>
      </c>
      <c r="U3639" s="217" t="s">
        <v>257</v>
      </c>
      <c r="V3639" t="e">
        <f>_xlfn.XLOOKUP(UTILIZADAS[[#This Row],[Contacto1]],Tabla2[phone_number_dialed],Tabla2[status_name],,0)</f>
        <v>#N/A</v>
      </c>
    </row>
    <row r="3640" spans="1:22">
      <c r="A3640" t="s">
        <v>4305</v>
      </c>
      <c r="B3640" s="213" t="s">
        <v>5514</v>
      </c>
      <c r="C3640" s="4">
        <v>152071270000</v>
      </c>
      <c r="D3640" s="213" t="s">
        <v>5857</v>
      </c>
      <c r="G3640" s="174">
        <v>46143</v>
      </c>
      <c r="H3640" t="s">
        <v>5692</v>
      </c>
      <c r="I3640" t="s">
        <v>5692</v>
      </c>
      <c r="O3640" s="174">
        <v>46143</v>
      </c>
      <c r="S3640" t="s">
        <v>4285</v>
      </c>
      <c r="T3640" s="219" t="s">
        <v>2335</v>
      </c>
      <c r="U3640" s="217" t="s">
        <v>257</v>
      </c>
      <c r="V3640" t="e">
        <f>_xlfn.XLOOKUP(UTILIZADAS[[#This Row],[Contacto1]],Tabla2[phone_number_dialed],Tabla2[status_name],,0)</f>
        <v>#N/A</v>
      </c>
    </row>
    <row r="3641" spans="1:22">
      <c r="A3641" t="s">
        <v>4305</v>
      </c>
      <c r="B3641" s="213" t="s">
        <v>4551</v>
      </c>
      <c r="C3641" s="4">
        <v>362054530000</v>
      </c>
      <c r="D3641" s="213" t="s">
        <v>5857</v>
      </c>
      <c r="G3641" s="174">
        <v>46143</v>
      </c>
      <c r="H3641" t="s">
        <v>7353</v>
      </c>
      <c r="I3641" t="s">
        <v>7353</v>
      </c>
      <c r="O3641" s="174">
        <v>46143</v>
      </c>
      <c r="S3641" t="s">
        <v>4552</v>
      </c>
      <c r="T3641" s="219" t="s">
        <v>85</v>
      </c>
      <c r="U3641" s="217" t="s">
        <v>65</v>
      </c>
      <c r="V3641" t="e">
        <f>_xlfn.XLOOKUP(UTILIZADAS[[#This Row],[Contacto1]],Tabla2[phone_number_dialed],Tabla2[status_name],,0)</f>
        <v>#N/A</v>
      </c>
    </row>
    <row r="3642" spans="1:22">
      <c r="A3642" t="s">
        <v>4305</v>
      </c>
      <c r="B3642" s="213" t="s">
        <v>7354</v>
      </c>
      <c r="C3642" s="4">
        <v>268014720000</v>
      </c>
      <c r="D3642" s="213" t="s">
        <v>5857</v>
      </c>
      <c r="G3642" s="174">
        <v>46143</v>
      </c>
      <c r="H3642">
        <v>68969232</v>
      </c>
      <c r="I3642">
        <v>68969232</v>
      </c>
      <c r="O3642" s="174">
        <v>46143</v>
      </c>
      <c r="S3642" t="s">
        <v>7355</v>
      </c>
      <c r="T3642" s="219" t="s">
        <v>85</v>
      </c>
      <c r="U3642" s="217" t="s">
        <v>2109</v>
      </c>
      <c r="V3642" t="e">
        <f>_xlfn.XLOOKUP(UTILIZADAS[[#This Row],[Contacto1]],Tabla2[phone_number_dialed],Tabla2[status_name],,0)</f>
        <v>#N/A</v>
      </c>
    </row>
    <row r="3643" spans="1:22">
      <c r="A3643" t="s">
        <v>4305</v>
      </c>
      <c r="B3643" s="213" t="s">
        <v>7356</v>
      </c>
      <c r="C3643" s="4">
        <v>361056830000</v>
      </c>
      <c r="D3643" s="213" t="s">
        <v>5857</v>
      </c>
      <c r="G3643" s="174">
        <v>46143</v>
      </c>
      <c r="H3643" t="s">
        <v>7357</v>
      </c>
      <c r="I3643" t="s">
        <v>7357</v>
      </c>
      <c r="O3643" s="174">
        <v>46143</v>
      </c>
      <c r="S3643" t="s">
        <v>7358</v>
      </c>
      <c r="T3643" s="217" t="s">
        <v>85</v>
      </c>
      <c r="U3643" s="217" t="s">
        <v>2109</v>
      </c>
      <c r="V3643" t="e">
        <f>_xlfn.XLOOKUP(UTILIZADAS[[#This Row],[Contacto1]],Tabla2[phone_number_dialed],Tabla2[status_name],,0)</f>
        <v>#N/A</v>
      </c>
    </row>
    <row r="3644" spans="1:22">
      <c r="A3644" t="s">
        <v>4305</v>
      </c>
      <c r="B3644" s="213" t="s">
        <v>5129</v>
      </c>
      <c r="C3644" s="4">
        <v>366051050000</v>
      </c>
      <c r="D3644" s="213" t="s">
        <v>5857</v>
      </c>
      <c r="G3644" s="174">
        <v>46143</v>
      </c>
      <c r="H3644" t="s">
        <v>6352</v>
      </c>
      <c r="I3644" t="s">
        <v>6352</v>
      </c>
      <c r="O3644" s="174">
        <v>46143</v>
      </c>
      <c r="S3644" t="s">
        <v>5130</v>
      </c>
      <c r="T3644" s="219" t="s">
        <v>64</v>
      </c>
      <c r="U3644" s="217" t="s">
        <v>65</v>
      </c>
      <c r="V3644" t="e">
        <f>_xlfn.XLOOKUP(UTILIZADAS[[#This Row],[Contacto1]],Tabla2[phone_number_dialed],Tabla2[status_name],,0)</f>
        <v>#N/A</v>
      </c>
    </row>
    <row r="3645" spans="1:22">
      <c r="A3645" t="s">
        <v>4305</v>
      </c>
      <c r="B3645" s="213" t="s">
        <v>7359</v>
      </c>
      <c r="C3645" s="4">
        <v>366056560000</v>
      </c>
      <c r="D3645" s="213" t="s">
        <v>5857</v>
      </c>
      <c r="G3645" s="174">
        <v>46143</v>
      </c>
      <c r="H3645" t="s">
        <v>6352</v>
      </c>
      <c r="I3645" t="s">
        <v>6352</v>
      </c>
      <c r="O3645" s="174">
        <v>46143</v>
      </c>
      <c r="S3645" t="s">
        <v>7360</v>
      </c>
      <c r="T3645" s="219" t="s">
        <v>64</v>
      </c>
      <c r="U3645" s="217" t="s">
        <v>257</v>
      </c>
      <c r="V3645" t="e">
        <f>_xlfn.XLOOKUP(UTILIZADAS[[#This Row],[Contacto1]],Tabla2[phone_number_dialed],Tabla2[status_name],,0)</f>
        <v>#N/A</v>
      </c>
    </row>
    <row r="3646" spans="1:22">
      <c r="A3646" t="s">
        <v>4305</v>
      </c>
      <c r="B3646" s="213" t="s">
        <v>7361</v>
      </c>
      <c r="C3646" s="4">
        <v>368054760000</v>
      </c>
      <c r="D3646" s="213" t="s">
        <v>5857</v>
      </c>
      <c r="G3646" s="174">
        <v>46143</v>
      </c>
      <c r="H3646" t="s">
        <v>7362</v>
      </c>
      <c r="I3646" t="s">
        <v>7362</v>
      </c>
      <c r="O3646" s="174">
        <v>46143</v>
      </c>
      <c r="S3646" t="s">
        <v>7363</v>
      </c>
      <c r="T3646" s="217" t="s">
        <v>64</v>
      </c>
      <c r="U3646" s="217" t="s">
        <v>257</v>
      </c>
      <c r="V3646" t="e">
        <f>_xlfn.XLOOKUP(UTILIZADAS[[#This Row],[Contacto1]],Tabla2[phone_number_dialed],Tabla2[status_name],,0)</f>
        <v>#N/A</v>
      </c>
    </row>
    <row r="3647" spans="1:22">
      <c r="A3647" t="s">
        <v>4305</v>
      </c>
      <c r="B3647" s="213" t="s">
        <v>7364</v>
      </c>
      <c r="C3647" s="4">
        <v>281013130000</v>
      </c>
      <c r="D3647" s="213" t="s">
        <v>5857</v>
      </c>
      <c r="G3647" s="174">
        <v>46143</v>
      </c>
      <c r="H3647" t="s">
        <v>7365</v>
      </c>
      <c r="I3647" t="s">
        <v>7365</v>
      </c>
      <c r="O3647" s="174">
        <v>46143</v>
      </c>
      <c r="S3647" t="s">
        <v>7366</v>
      </c>
      <c r="T3647" s="219" t="s">
        <v>64</v>
      </c>
      <c r="U3647" s="217" t="s">
        <v>2109</v>
      </c>
      <c r="V3647" t="e">
        <f>_xlfn.XLOOKUP(UTILIZADAS[[#This Row],[Contacto1]],Tabla2[phone_number_dialed],Tabla2[status_name],,0)</f>
        <v>#N/A</v>
      </c>
    </row>
    <row r="3648" spans="1:22">
      <c r="A3648" t="s">
        <v>4305</v>
      </c>
      <c r="B3648" s="213" t="s">
        <v>5285</v>
      </c>
      <c r="C3648" s="4">
        <v>363057610000</v>
      </c>
      <c r="D3648" s="213" t="s">
        <v>5857</v>
      </c>
      <c r="G3648" s="174">
        <v>46143</v>
      </c>
      <c r="H3648" t="s">
        <v>7367</v>
      </c>
      <c r="I3648" t="s">
        <v>7367</v>
      </c>
      <c r="O3648" s="174">
        <v>46143</v>
      </c>
      <c r="S3648" t="s">
        <v>5286</v>
      </c>
      <c r="T3648" s="219" t="s">
        <v>64</v>
      </c>
      <c r="U3648" s="217" t="s">
        <v>65</v>
      </c>
      <c r="V3648" t="e">
        <f>_xlfn.XLOOKUP(UTILIZADAS[[#This Row],[Contacto1]],Tabla2[phone_number_dialed],Tabla2[status_name],,0)</f>
        <v>#N/A</v>
      </c>
    </row>
    <row r="3649" spans="1:22">
      <c r="A3649" t="s">
        <v>4305</v>
      </c>
      <c r="B3649" s="213" t="s">
        <v>4760</v>
      </c>
      <c r="C3649" s="4">
        <v>364056550000</v>
      </c>
      <c r="D3649" s="213" t="s">
        <v>5857</v>
      </c>
      <c r="G3649" s="174">
        <v>46143</v>
      </c>
      <c r="H3649" t="s">
        <v>7368</v>
      </c>
      <c r="I3649" t="s">
        <v>7368</v>
      </c>
      <c r="O3649" s="174">
        <v>46143</v>
      </c>
      <c r="S3649" t="s">
        <v>4761</v>
      </c>
      <c r="T3649" s="219" t="s">
        <v>64</v>
      </c>
      <c r="U3649" s="217" t="s">
        <v>65</v>
      </c>
      <c r="V3649" t="e">
        <f>_xlfn.XLOOKUP(UTILIZADAS[[#This Row],[Contacto1]],Tabla2[phone_number_dialed],Tabla2[status_name],,0)</f>
        <v>#N/A</v>
      </c>
    </row>
    <row r="3650" spans="1:22">
      <c r="A3650" t="s">
        <v>4305</v>
      </c>
      <c r="B3650" s="213" t="s">
        <v>7369</v>
      </c>
      <c r="C3650" s="4">
        <v>361050890000</v>
      </c>
      <c r="D3650" s="213" t="s">
        <v>5857</v>
      </c>
      <c r="G3650" s="174">
        <v>46143</v>
      </c>
      <c r="H3650" t="s">
        <v>7370</v>
      </c>
      <c r="I3650" t="s">
        <v>7370</v>
      </c>
      <c r="O3650" s="174">
        <v>46143</v>
      </c>
      <c r="S3650" t="s">
        <v>7371</v>
      </c>
      <c r="T3650" s="217" t="s">
        <v>64</v>
      </c>
      <c r="U3650" s="217" t="s">
        <v>2109</v>
      </c>
      <c r="V3650" t="e">
        <f>_xlfn.XLOOKUP(UTILIZADAS[[#This Row],[Contacto1]],Tabla2[phone_number_dialed],Tabla2[status_name],,0)</f>
        <v>#N/A</v>
      </c>
    </row>
    <row r="3651" spans="1:22">
      <c r="A3651" t="s">
        <v>4305</v>
      </c>
      <c r="B3651" s="213" t="s">
        <v>7372</v>
      </c>
      <c r="C3651" s="4">
        <v>367056160000</v>
      </c>
      <c r="D3651" s="213" t="s">
        <v>5857</v>
      </c>
      <c r="G3651" s="174">
        <v>46143</v>
      </c>
      <c r="H3651" t="s">
        <v>7373</v>
      </c>
      <c r="I3651" t="s">
        <v>7373</v>
      </c>
      <c r="O3651" s="174">
        <v>46143</v>
      </c>
      <c r="S3651" t="s">
        <v>7374</v>
      </c>
      <c r="T3651" s="217" t="s">
        <v>64</v>
      </c>
      <c r="U3651" s="217" t="s">
        <v>2109</v>
      </c>
      <c r="V3651" t="e">
        <f>_xlfn.XLOOKUP(UTILIZADAS[[#This Row],[Contacto1]],Tabla2[phone_number_dialed],Tabla2[status_name],,0)</f>
        <v>#N/A</v>
      </c>
    </row>
    <row r="3652" spans="1:22">
      <c r="A3652" t="s">
        <v>4305</v>
      </c>
      <c r="B3652" s="213" t="s">
        <v>7375</v>
      </c>
      <c r="C3652" s="4">
        <v>364055220000</v>
      </c>
      <c r="D3652" s="213" t="s">
        <v>5857</v>
      </c>
      <c r="G3652" s="174">
        <v>46143</v>
      </c>
      <c r="H3652" t="s">
        <v>7376</v>
      </c>
      <c r="I3652" t="s">
        <v>7376</v>
      </c>
      <c r="O3652" s="174">
        <v>46143</v>
      </c>
      <c r="S3652" t="s">
        <v>7377</v>
      </c>
      <c r="T3652" s="219" t="s">
        <v>64</v>
      </c>
      <c r="U3652" s="217" t="s">
        <v>2109</v>
      </c>
      <c r="V3652" t="e">
        <f>_xlfn.XLOOKUP(UTILIZADAS[[#This Row],[Contacto1]],Tabla2[phone_number_dialed],Tabla2[status_name],,0)</f>
        <v>#N/A</v>
      </c>
    </row>
    <row r="3653" spans="1:22">
      <c r="A3653" t="s">
        <v>4305</v>
      </c>
      <c r="B3653" s="213" t="s">
        <v>7378</v>
      </c>
      <c r="C3653" s="4">
        <v>367056530000</v>
      </c>
      <c r="D3653" s="213" t="s">
        <v>5857</v>
      </c>
      <c r="G3653" s="174">
        <v>46143</v>
      </c>
      <c r="H3653" t="s">
        <v>7379</v>
      </c>
      <c r="I3653" t="s">
        <v>7379</v>
      </c>
      <c r="O3653" s="174">
        <v>46143</v>
      </c>
      <c r="S3653" t="s">
        <v>7380</v>
      </c>
      <c r="T3653" s="219" t="s">
        <v>64</v>
      </c>
      <c r="U3653" s="217" t="s">
        <v>257</v>
      </c>
      <c r="V3653" t="e">
        <f>_xlfn.XLOOKUP(UTILIZADAS[[#This Row],[Contacto1]],Tabla2[phone_number_dialed],Tabla2[status_name],,0)</f>
        <v>#N/A</v>
      </c>
    </row>
    <row r="3654" spans="1:22">
      <c r="A3654" t="s">
        <v>4305</v>
      </c>
      <c r="B3654" s="213" t="s">
        <v>7381</v>
      </c>
      <c r="C3654" s="4">
        <v>365056570000</v>
      </c>
      <c r="D3654" s="213" t="s">
        <v>5857</v>
      </c>
      <c r="G3654" s="174">
        <v>46143</v>
      </c>
      <c r="H3654" t="s">
        <v>7382</v>
      </c>
      <c r="I3654" t="s">
        <v>7382</v>
      </c>
      <c r="O3654" s="174">
        <v>46143</v>
      </c>
      <c r="S3654" t="s">
        <v>7383</v>
      </c>
      <c r="T3654" s="217" t="s">
        <v>64</v>
      </c>
      <c r="U3654" s="217" t="s">
        <v>2109</v>
      </c>
      <c r="V3654" t="e">
        <f>_xlfn.XLOOKUP(UTILIZADAS[[#This Row],[Contacto1]],Tabla2[phone_number_dialed],Tabla2[status_name],,0)</f>
        <v>#N/A</v>
      </c>
    </row>
    <row r="3655" spans="1:22">
      <c r="A3655" t="s">
        <v>4305</v>
      </c>
      <c r="B3655" s="213" t="s">
        <v>7384</v>
      </c>
      <c r="C3655" s="4">
        <v>369057160000</v>
      </c>
      <c r="D3655" s="213" t="s">
        <v>5857</v>
      </c>
      <c r="G3655" s="174">
        <v>46143</v>
      </c>
      <c r="H3655" t="s">
        <v>7385</v>
      </c>
      <c r="I3655" t="s">
        <v>7385</v>
      </c>
      <c r="O3655" s="174">
        <v>46143</v>
      </c>
      <c r="S3655" t="s">
        <v>7386</v>
      </c>
      <c r="T3655" s="219" t="s">
        <v>64</v>
      </c>
      <c r="U3655" s="217" t="s">
        <v>257</v>
      </c>
      <c r="V3655" t="e">
        <f>_xlfn.XLOOKUP(UTILIZADAS[[#This Row],[Contacto1]],Tabla2[phone_number_dialed],Tabla2[status_name],,0)</f>
        <v>#N/A</v>
      </c>
    </row>
    <row r="3656" spans="1:22">
      <c r="A3656" t="s">
        <v>4305</v>
      </c>
      <c r="B3656" s="213" t="s">
        <v>7387</v>
      </c>
      <c r="C3656" s="4">
        <v>367059090000</v>
      </c>
      <c r="D3656" s="213" t="s">
        <v>5857</v>
      </c>
      <c r="G3656" s="174">
        <v>46143</v>
      </c>
      <c r="H3656" t="s">
        <v>7388</v>
      </c>
      <c r="I3656" t="s">
        <v>7388</v>
      </c>
      <c r="O3656" s="174">
        <v>46143</v>
      </c>
      <c r="S3656" t="s">
        <v>7389</v>
      </c>
      <c r="T3656" s="219" t="s">
        <v>64</v>
      </c>
      <c r="U3656" s="217" t="s">
        <v>257</v>
      </c>
      <c r="V3656" t="e">
        <f>_xlfn.XLOOKUP(UTILIZADAS[[#This Row],[Contacto1]],Tabla2[phone_number_dialed],Tabla2[status_name],,0)</f>
        <v>#N/A</v>
      </c>
    </row>
    <row r="3657" spans="1:22">
      <c r="A3657" t="s">
        <v>4305</v>
      </c>
      <c r="B3657" s="213" t="s">
        <v>4868</v>
      </c>
      <c r="C3657" s="4">
        <v>369058600000</v>
      </c>
      <c r="D3657" s="213" t="s">
        <v>5857</v>
      </c>
      <c r="G3657" s="174">
        <v>46143</v>
      </c>
      <c r="H3657">
        <v>66307348</v>
      </c>
      <c r="I3657">
        <v>66307348</v>
      </c>
      <c r="O3657" s="174">
        <v>46143</v>
      </c>
      <c r="S3657" t="s">
        <v>4869</v>
      </c>
      <c r="T3657" s="219" t="s">
        <v>64</v>
      </c>
      <c r="U3657" s="217" t="s">
        <v>65</v>
      </c>
      <c r="V3657" t="e">
        <f>_xlfn.XLOOKUP(UTILIZADAS[[#This Row],[Contacto1]],Tabla2[phone_number_dialed],Tabla2[status_name],,0)</f>
        <v>#N/A</v>
      </c>
    </row>
    <row r="3658" spans="1:22">
      <c r="A3658" t="s">
        <v>4305</v>
      </c>
      <c r="B3658" s="213" t="s">
        <v>7390</v>
      </c>
      <c r="C3658" s="4">
        <v>256031870000</v>
      </c>
      <c r="D3658" s="213" t="s">
        <v>5857</v>
      </c>
      <c r="G3658" s="174">
        <v>46143</v>
      </c>
      <c r="H3658" t="s">
        <v>7391</v>
      </c>
      <c r="I3658" t="s">
        <v>7391</v>
      </c>
      <c r="O3658" s="174">
        <v>46143</v>
      </c>
      <c r="S3658" t="s">
        <v>7392</v>
      </c>
      <c r="T3658" s="219" t="s">
        <v>64</v>
      </c>
      <c r="U3658" s="217" t="s">
        <v>2109</v>
      </c>
      <c r="V3658" t="e">
        <f>_xlfn.XLOOKUP(UTILIZADAS[[#This Row],[Contacto1]],Tabla2[phone_number_dialed],Tabla2[status_name],,0)</f>
        <v>#N/A</v>
      </c>
    </row>
    <row r="3659" spans="1:22">
      <c r="A3659" t="s">
        <v>4305</v>
      </c>
      <c r="B3659" s="213" t="s">
        <v>7393</v>
      </c>
      <c r="C3659" s="4">
        <v>365058410000</v>
      </c>
      <c r="D3659" s="213" t="s">
        <v>5857</v>
      </c>
      <c r="G3659" s="174">
        <v>46143</v>
      </c>
      <c r="H3659" t="s">
        <v>7394</v>
      </c>
      <c r="I3659" t="s">
        <v>7394</v>
      </c>
      <c r="O3659" s="174">
        <v>46143</v>
      </c>
      <c r="S3659" t="s">
        <v>7395</v>
      </c>
      <c r="T3659" s="219" t="s">
        <v>64</v>
      </c>
      <c r="U3659" s="217" t="s">
        <v>257</v>
      </c>
      <c r="V3659" t="e">
        <f>_xlfn.XLOOKUP(UTILIZADAS[[#This Row],[Contacto1]],Tabla2[phone_number_dialed],Tabla2[status_name],,0)</f>
        <v>#N/A</v>
      </c>
    </row>
    <row r="3660" spans="1:22">
      <c r="A3660" t="s">
        <v>4305</v>
      </c>
      <c r="B3660" s="213" t="s">
        <v>7396</v>
      </c>
      <c r="C3660" s="4">
        <v>362058360000</v>
      </c>
      <c r="D3660" s="213" t="s">
        <v>5857</v>
      </c>
      <c r="G3660" s="174">
        <v>46143</v>
      </c>
      <c r="H3660" t="s">
        <v>7397</v>
      </c>
      <c r="I3660" t="s">
        <v>7397</v>
      </c>
      <c r="O3660" s="174">
        <v>46143</v>
      </c>
      <c r="S3660" t="s">
        <v>7398</v>
      </c>
      <c r="T3660" s="219" t="s">
        <v>64</v>
      </c>
      <c r="U3660" s="217" t="s">
        <v>257</v>
      </c>
      <c r="V3660" t="e">
        <f>_xlfn.XLOOKUP(UTILIZADAS[[#This Row],[Contacto1]],Tabla2[phone_number_dialed],Tabla2[status_name],,0)</f>
        <v>#N/A</v>
      </c>
    </row>
    <row r="3661" spans="1:22">
      <c r="A3661" t="s">
        <v>4305</v>
      </c>
      <c r="B3661" s="213" t="s">
        <v>5350</v>
      </c>
      <c r="C3661" s="4">
        <v>369058490000</v>
      </c>
      <c r="D3661" s="213" t="s">
        <v>5857</v>
      </c>
      <c r="G3661" s="174">
        <v>46143</v>
      </c>
      <c r="H3661" t="s">
        <v>7399</v>
      </c>
      <c r="I3661" t="s">
        <v>7399</v>
      </c>
      <c r="O3661" s="174">
        <v>46143</v>
      </c>
      <c r="S3661" t="s">
        <v>5351</v>
      </c>
      <c r="T3661" s="219" t="s">
        <v>64</v>
      </c>
      <c r="U3661" s="217" t="s">
        <v>65</v>
      </c>
      <c r="V3661" t="e">
        <f>_xlfn.XLOOKUP(UTILIZADAS[[#This Row],[Contacto1]],Tabla2[phone_number_dialed],Tabla2[status_name],,0)</f>
        <v>#N/A</v>
      </c>
    </row>
    <row r="3662" spans="1:22">
      <c r="A3662" t="s">
        <v>4305</v>
      </c>
      <c r="B3662" s="213" t="s">
        <v>7400</v>
      </c>
      <c r="C3662" s="4">
        <v>365058440000</v>
      </c>
      <c r="D3662" s="213" t="s">
        <v>5857</v>
      </c>
      <c r="G3662" s="174">
        <v>46143</v>
      </c>
      <c r="H3662" t="s">
        <v>7401</v>
      </c>
      <c r="I3662" t="s">
        <v>7401</v>
      </c>
      <c r="O3662" s="174">
        <v>46143</v>
      </c>
      <c r="S3662" t="s">
        <v>7402</v>
      </c>
      <c r="T3662" s="217" t="s">
        <v>64</v>
      </c>
      <c r="U3662" s="217" t="s">
        <v>257</v>
      </c>
      <c r="V3662" t="e">
        <f>_xlfn.XLOOKUP(UTILIZADAS[[#This Row],[Contacto1]],Tabla2[phone_number_dialed],Tabla2[status_name],,0)</f>
        <v>#N/A</v>
      </c>
    </row>
    <row r="3663" spans="1:22">
      <c r="A3663" t="s">
        <v>4305</v>
      </c>
      <c r="B3663" s="213" t="s">
        <v>7403</v>
      </c>
      <c r="C3663" s="4">
        <v>368060330000</v>
      </c>
      <c r="D3663" s="213" t="s">
        <v>5857</v>
      </c>
      <c r="G3663" s="174">
        <v>46143</v>
      </c>
      <c r="H3663" t="s">
        <v>7404</v>
      </c>
      <c r="I3663" t="s">
        <v>7404</v>
      </c>
      <c r="O3663" s="174">
        <v>46143</v>
      </c>
      <c r="S3663" t="s">
        <v>7405</v>
      </c>
      <c r="T3663" s="219" t="s">
        <v>64</v>
      </c>
      <c r="U3663" s="217" t="s">
        <v>2109</v>
      </c>
      <c r="V3663" t="e">
        <f>_xlfn.XLOOKUP(UTILIZADAS[[#This Row],[Contacto1]],Tabla2[phone_number_dialed],Tabla2[status_name],,0)</f>
        <v>#N/A</v>
      </c>
    </row>
    <row r="3664" spans="1:22">
      <c r="A3664" t="s">
        <v>4305</v>
      </c>
      <c r="B3664" s="213" t="s">
        <v>7406</v>
      </c>
      <c r="C3664" s="4">
        <v>986062940000</v>
      </c>
      <c r="D3664" s="213" t="s">
        <v>5857</v>
      </c>
      <c r="G3664" s="174">
        <v>46143</v>
      </c>
      <c r="H3664" t="s">
        <v>7407</v>
      </c>
      <c r="I3664" t="s">
        <v>7407</v>
      </c>
      <c r="O3664" s="174">
        <v>46143</v>
      </c>
      <c r="S3664" t="s">
        <v>7408</v>
      </c>
      <c r="T3664" s="219" t="s">
        <v>64</v>
      </c>
      <c r="U3664" s="217" t="s">
        <v>257</v>
      </c>
      <c r="V3664" t="e">
        <f>_xlfn.XLOOKUP(UTILIZADAS[[#This Row],[Contacto1]],Tabla2[phone_number_dialed],Tabla2[status_name],,0)</f>
        <v>#N/A</v>
      </c>
    </row>
    <row r="3665" spans="1:22">
      <c r="A3665" t="s">
        <v>4305</v>
      </c>
      <c r="B3665" s="213" t="s">
        <v>7409</v>
      </c>
      <c r="C3665" s="4">
        <v>351044170000</v>
      </c>
      <c r="D3665" s="213" t="s">
        <v>5857</v>
      </c>
      <c r="G3665" s="174">
        <v>46143</v>
      </c>
      <c r="H3665" t="s">
        <v>7410</v>
      </c>
      <c r="I3665" t="s">
        <v>7410</v>
      </c>
      <c r="O3665" s="174">
        <v>46143</v>
      </c>
      <c r="S3665" t="s">
        <v>7036</v>
      </c>
      <c r="T3665" s="219" t="s">
        <v>64</v>
      </c>
      <c r="U3665" s="217" t="s">
        <v>2109</v>
      </c>
      <c r="V3665" t="e">
        <f>_xlfn.XLOOKUP(UTILIZADAS[[#This Row],[Contacto1]],Tabla2[phone_number_dialed],Tabla2[status_name],,0)</f>
        <v>#N/A</v>
      </c>
    </row>
    <row r="3666" spans="1:22">
      <c r="A3666" t="s">
        <v>4305</v>
      </c>
      <c r="B3666" s="213" t="s">
        <v>7411</v>
      </c>
      <c r="C3666" s="4">
        <v>369058960000</v>
      </c>
      <c r="D3666" s="213" t="s">
        <v>5857</v>
      </c>
      <c r="G3666" s="174">
        <v>46143</v>
      </c>
      <c r="H3666" t="s">
        <v>6924</v>
      </c>
      <c r="I3666" t="s">
        <v>6924</v>
      </c>
      <c r="O3666" s="174">
        <v>46143</v>
      </c>
      <c r="S3666" t="s">
        <v>7412</v>
      </c>
      <c r="T3666" s="219" t="s">
        <v>64</v>
      </c>
      <c r="U3666" s="217" t="s">
        <v>2109</v>
      </c>
      <c r="V3666" t="e">
        <f>_xlfn.XLOOKUP(UTILIZADAS[[#This Row],[Contacto1]],Tabla2[phone_number_dialed],Tabla2[status_name],,0)</f>
        <v>#N/A</v>
      </c>
    </row>
    <row r="3667" spans="1:22">
      <c r="A3667" t="s">
        <v>4305</v>
      </c>
      <c r="B3667" s="213" t="s">
        <v>7413</v>
      </c>
      <c r="C3667" s="4">
        <v>369058990000</v>
      </c>
      <c r="D3667" s="213" t="s">
        <v>5857</v>
      </c>
      <c r="G3667" s="174">
        <v>46143</v>
      </c>
      <c r="H3667" t="s">
        <v>7414</v>
      </c>
      <c r="I3667" t="s">
        <v>7414</v>
      </c>
      <c r="O3667" s="174">
        <v>46143</v>
      </c>
      <c r="S3667" t="s">
        <v>7415</v>
      </c>
      <c r="T3667" s="219" t="s">
        <v>64</v>
      </c>
      <c r="U3667" s="217" t="s">
        <v>2109</v>
      </c>
      <c r="V3667" t="e">
        <f>_xlfn.XLOOKUP(UTILIZADAS[[#This Row],[Contacto1]],Tabla2[phone_number_dialed],Tabla2[status_name],,0)</f>
        <v>#N/A</v>
      </c>
    </row>
    <row r="3668" spans="1:22">
      <c r="A3668" t="s">
        <v>4305</v>
      </c>
      <c r="B3668" s="213" t="s">
        <v>7416</v>
      </c>
      <c r="C3668" s="4">
        <v>369059340000</v>
      </c>
      <c r="D3668" s="213" t="s">
        <v>5857</v>
      </c>
      <c r="G3668" s="174">
        <v>46143</v>
      </c>
      <c r="H3668" t="s">
        <v>7417</v>
      </c>
      <c r="I3668" t="s">
        <v>7417</v>
      </c>
      <c r="O3668" s="174">
        <v>46143</v>
      </c>
      <c r="S3668" t="s">
        <v>7418</v>
      </c>
      <c r="T3668" s="217" t="s">
        <v>64</v>
      </c>
      <c r="U3668" s="217" t="s">
        <v>2109</v>
      </c>
      <c r="V3668" t="e">
        <f>_xlfn.XLOOKUP(UTILIZADAS[[#This Row],[Contacto1]],Tabla2[phone_number_dialed],Tabla2[status_name],,0)</f>
        <v>#N/A</v>
      </c>
    </row>
    <row r="3669" spans="1:22">
      <c r="A3669" t="s">
        <v>4305</v>
      </c>
      <c r="B3669" s="213" t="s">
        <v>7419</v>
      </c>
      <c r="C3669" s="4">
        <v>803528580000</v>
      </c>
      <c r="D3669" s="213" t="s">
        <v>5857</v>
      </c>
      <c r="G3669" s="174">
        <v>46143</v>
      </c>
      <c r="H3669" t="s">
        <v>7420</v>
      </c>
      <c r="I3669" t="s">
        <v>7420</v>
      </c>
      <c r="O3669" s="174">
        <v>46143</v>
      </c>
      <c r="S3669" t="s">
        <v>7421</v>
      </c>
      <c r="T3669" s="219" t="s">
        <v>64</v>
      </c>
      <c r="U3669" s="217" t="s">
        <v>257</v>
      </c>
      <c r="V3669" t="e">
        <f>_xlfn.XLOOKUP(UTILIZADAS[[#This Row],[Contacto1]],Tabla2[phone_number_dialed],Tabla2[status_name],,0)</f>
        <v>#N/A</v>
      </c>
    </row>
    <row r="3670" spans="1:22">
      <c r="A3670" t="s">
        <v>4305</v>
      </c>
      <c r="B3670" s="213" t="s">
        <v>7422</v>
      </c>
      <c r="C3670" s="4">
        <v>369057170000</v>
      </c>
      <c r="D3670" s="213" t="s">
        <v>5857</v>
      </c>
      <c r="G3670" s="174">
        <v>46143</v>
      </c>
      <c r="H3670" t="s">
        <v>7423</v>
      </c>
      <c r="I3670" t="s">
        <v>7423</v>
      </c>
      <c r="O3670" s="174">
        <v>46143</v>
      </c>
      <c r="S3670" t="s">
        <v>7424</v>
      </c>
      <c r="T3670" s="219" t="s">
        <v>64</v>
      </c>
      <c r="U3670" s="217" t="s">
        <v>2109</v>
      </c>
      <c r="V3670" t="e">
        <f>_xlfn.XLOOKUP(UTILIZADAS[[#This Row],[Contacto1]],Tabla2[phone_number_dialed],Tabla2[status_name],,0)</f>
        <v>#N/A</v>
      </c>
    </row>
    <row r="3671" spans="1:22">
      <c r="A3671" t="s">
        <v>4305</v>
      </c>
      <c r="B3671" s="213" t="s">
        <v>7425</v>
      </c>
      <c r="C3671" s="4">
        <v>367059730000</v>
      </c>
      <c r="D3671" s="213" t="s">
        <v>5857</v>
      </c>
      <c r="G3671" s="174">
        <v>46143</v>
      </c>
      <c r="H3671" t="s">
        <v>7426</v>
      </c>
      <c r="I3671" t="s">
        <v>7426</v>
      </c>
      <c r="O3671" s="174">
        <v>46143</v>
      </c>
      <c r="S3671" t="s">
        <v>7427</v>
      </c>
      <c r="T3671" s="217" t="s">
        <v>64</v>
      </c>
      <c r="U3671" s="217" t="s">
        <v>2109</v>
      </c>
      <c r="V3671" t="e">
        <f>_xlfn.XLOOKUP(UTILIZADAS[[#This Row],[Contacto1]],Tabla2[phone_number_dialed],Tabla2[status_name],,0)</f>
        <v>#N/A</v>
      </c>
    </row>
    <row r="3672" spans="1:22">
      <c r="A3672" t="s">
        <v>4305</v>
      </c>
      <c r="B3672" s="213" t="s">
        <v>4641</v>
      </c>
      <c r="C3672" s="4">
        <v>366056840000</v>
      </c>
      <c r="D3672" s="213" t="s">
        <v>5857</v>
      </c>
      <c r="G3672" s="174">
        <v>46143</v>
      </c>
      <c r="H3672" t="s">
        <v>7428</v>
      </c>
      <c r="I3672" t="s">
        <v>7428</v>
      </c>
      <c r="O3672" s="174">
        <v>46143</v>
      </c>
      <c r="S3672" t="s">
        <v>4642</v>
      </c>
      <c r="T3672" s="219" t="s">
        <v>81</v>
      </c>
      <c r="U3672" s="217" t="s">
        <v>65</v>
      </c>
      <c r="V3672" t="e">
        <f>_xlfn.XLOOKUP(UTILIZADAS[[#This Row],[Contacto1]],Tabla2[phone_number_dialed],Tabla2[status_name],,0)</f>
        <v>#N/A</v>
      </c>
    </row>
    <row r="3673" spans="1:22">
      <c r="A3673" t="s">
        <v>4305</v>
      </c>
      <c r="B3673" s="213" t="s">
        <v>5306</v>
      </c>
      <c r="C3673" s="4">
        <v>361058600000</v>
      </c>
      <c r="D3673" s="213" t="s">
        <v>5857</v>
      </c>
      <c r="G3673" s="174">
        <v>46143</v>
      </c>
      <c r="H3673" t="s">
        <v>7429</v>
      </c>
      <c r="I3673" t="s">
        <v>7429</v>
      </c>
      <c r="O3673" s="174">
        <v>46143</v>
      </c>
      <c r="S3673" t="s">
        <v>5307</v>
      </c>
      <c r="T3673" s="219" t="s">
        <v>64</v>
      </c>
      <c r="U3673" s="217" t="s">
        <v>65</v>
      </c>
      <c r="V3673" t="e">
        <f>_xlfn.XLOOKUP(UTILIZADAS[[#This Row],[Contacto1]],Tabla2[phone_number_dialed],Tabla2[status_name],,0)</f>
        <v>#N/A</v>
      </c>
    </row>
    <row r="3674" spans="1:22">
      <c r="A3674" t="s">
        <v>4305</v>
      </c>
      <c r="B3674" s="213" t="s">
        <v>4408</v>
      </c>
      <c r="C3674" s="4">
        <v>362057470000</v>
      </c>
      <c r="D3674" s="213" t="s">
        <v>5857</v>
      </c>
      <c r="G3674" s="174">
        <v>46143</v>
      </c>
      <c r="H3674" t="s">
        <v>7430</v>
      </c>
      <c r="I3674" t="s">
        <v>7430</v>
      </c>
      <c r="O3674" s="174">
        <v>46143</v>
      </c>
      <c r="S3674" t="s">
        <v>4409</v>
      </c>
      <c r="T3674" s="219" t="s">
        <v>84</v>
      </c>
      <c r="U3674" s="217" t="s">
        <v>65</v>
      </c>
      <c r="V3674" t="e">
        <f>_xlfn.XLOOKUP(UTILIZADAS[[#This Row],[Contacto1]],Tabla2[phone_number_dialed],Tabla2[status_name],,0)</f>
        <v>#N/A</v>
      </c>
    </row>
    <row r="3675" spans="1:22">
      <c r="A3675" t="s">
        <v>4305</v>
      </c>
      <c r="B3675" s="213" t="s">
        <v>7431</v>
      </c>
      <c r="C3675" s="4">
        <v>363057280000</v>
      </c>
      <c r="D3675" s="213" t="s">
        <v>5857</v>
      </c>
      <c r="G3675" s="174">
        <v>46143</v>
      </c>
      <c r="H3675" t="s">
        <v>7432</v>
      </c>
      <c r="I3675" t="s">
        <v>7432</v>
      </c>
      <c r="O3675" s="174">
        <v>46143</v>
      </c>
      <c r="S3675" t="s">
        <v>7433</v>
      </c>
      <c r="T3675" s="217" t="s">
        <v>84</v>
      </c>
      <c r="U3675" s="217" t="s">
        <v>2109</v>
      </c>
      <c r="V3675" t="e">
        <f>_xlfn.XLOOKUP(UTILIZADAS[[#This Row],[Contacto1]],Tabla2[phone_number_dialed],Tabla2[status_name],,0)</f>
        <v>#N/A</v>
      </c>
    </row>
    <row r="3676" spans="1:22">
      <c r="A3676" t="s">
        <v>4305</v>
      </c>
      <c r="B3676" s="213" t="s">
        <v>7434</v>
      </c>
      <c r="C3676" s="4">
        <v>368058120000</v>
      </c>
      <c r="D3676" s="213" t="s">
        <v>5857</v>
      </c>
      <c r="G3676" s="174">
        <v>46143</v>
      </c>
      <c r="H3676" t="s">
        <v>7435</v>
      </c>
      <c r="I3676" t="s">
        <v>7435</v>
      </c>
      <c r="O3676" s="174">
        <v>46143</v>
      </c>
      <c r="S3676" t="s">
        <v>7436</v>
      </c>
      <c r="T3676" s="217" t="s">
        <v>84</v>
      </c>
      <c r="U3676" s="217" t="s">
        <v>2109</v>
      </c>
      <c r="V3676" t="e">
        <f>_xlfn.XLOOKUP(UTILIZADAS[[#This Row],[Contacto1]],Tabla2[phone_number_dialed],Tabla2[status_name],,0)</f>
        <v>#N/A</v>
      </c>
    </row>
    <row r="3677" spans="1:22">
      <c r="A3677" t="s">
        <v>4305</v>
      </c>
      <c r="B3677" s="213" t="s">
        <v>7218</v>
      </c>
      <c r="C3677" s="4">
        <v>366052370000</v>
      </c>
      <c r="D3677" s="213" t="s">
        <v>5857</v>
      </c>
      <c r="G3677" s="174">
        <v>46143</v>
      </c>
      <c r="H3677" t="s">
        <v>7219</v>
      </c>
      <c r="I3677" t="s">
        <v>7219</v>
      </c>
      <c r="O3677" s="174">
        <v>46143</v>
      </c>
      <c r="S3677" t="s">
        <v>7220</v>
      </c>
      <c r="T3677" s="217" t="s">
        <v>84</v>
      </c>
      <c r="U3677" s="217" t="s">
        <v>257</v>
      </c>
      <c r="V3677" t="e">
        <f>_xlfn.XLOOKUP(UTILIZADAS[[#This Row],[Contacto1]],Tabla2[phone_number_dialed],Tabla2[status_name],,0)</f>
        <v>#N/A</v>
      </c>
    </row>
    <row r="3678" spans="1:22">
      <c r="A3678" t="s">
        <v>4305</v>
      </c>
      <c r="B3678" s="213" t="s">
        <v>7437</v>
      </c>
      <c r="C3678" s="4">
        <v>362049720000</v>
      </c>
      <c r="D3678" s="213" t="s">
        <v>5857</v>
      </c>
      <c r="G3678" s="174">
        <v>46143</v>
      </c>
      <c r="H3678" t="s">
        <v>7438</v>
      </c>
      <c r="I3678" t="s">
        <v>7438</v>
      </c>
      <c r="O3678" s="174">
        <v>46143</v>
      </c>
      <c r="S3678" t="s">
        <v>7439</v>
      </c>
      <c r="T3678" s="217" t="s">
        <v>64</v>
      </c>
      <c r="U3678" s="217" t="s">
        <v>2109</v>
      </c>
      <c r="V3678" t="e">
        <f>_xlfn.XLOOKUP(UTILIZADAS[[#This Row],[Contacto1]],Tabla2[phone_number_dialed],Tabla2[status_name],,0)</f>
        <v>#N/A</v>
      </c>
    </row>
    <row r="3679" spans="1:22">
      <c r="A3679" t="s">
        <v>4305</v>
      </c>
      <c r="B3679" s="213" t="s">
        <v>7440</v>
      </c>
      <c r="C3679" s="4">
        <v>366043260000</v>
      </c>
      <c r="D3679" s="213" t="s">
        <v>5857</v>
      </c>
      <c r="G3679" s="174">
        <v>46143</v>
      </c>
      <c r="H3679" t="s">
        <v>7441</v>
      </c>
      <c r="I3679" t="s">
        <v>7441</v>
      </c>
      <c r="O3679" s="174">
        <v>46143</v>
      </c>
      <c r="S3679" t="s">
        <v>7442</v>
      </c>
      <c r="T3679" s="217" t="s">
        <v>64</v>
      </c>
      <c r="U3679" s="217" t="s">
        <v>257</v>
      </c>
      <c r="V3679" t="e">
        <f>_xlfn.XLOOKUP(UTILIZADAS[[#This Row],[Contacto1]],Tabla2[phone_number_dialed],Tabla2[status_name],,0)</f>
        <v>#N/A</v>
      </c>
    </row>
    <row r="3680" spans="1:22">
      <c r="A3680" t="s">
        <v>4305</v>
      </c>
      <c r="B3680" s="213" t="s">
        <v>7443</v>
      </c>
      <c r="C3680" s="4">
        <v>362054210000</v>
      </c>
      <c r="D3680" s="213" t="s">
        <v>5857</v>
      </c>
      <c r="G3680" s="174">
        <v>46143</v>
      </c>
      <c r="H3680" t="s">
        <v>7444</v>
      </c>
      <c r="I3680" t="s">
        <v>7444</v>
      </c>
      <c r="O3680" s="174">
        <v>46143</v>
      </c>
      <c r="S3680" t="s">
        <v>7445</v>
      </c>
      <c r="T3680" s="217" t="s">
        <v>64</v>
      </c>
      <c r="U3680" s="217" t="s">
        <v>257</v>
      </c>
      <c r="V3680" t="e">
        <f>_xlfn.XLOOKUP(UTILIZADAS[[#This Row],[Contacto1]],Tabla2[phone_number_dialed],Tabla2[status_name],,0)</f>
        <v>#N/A</v>
      </c>
    </row>
    <row r="3681" spans="1:22">
      <c r="A3681" t="s">
        <v>4305</v>
      </c>
      <c r="B3681" s="213" t="s">
        <v>5523</v>
      </c>
      <c r="C3681" s="4">
        <v>364051680000</v>
      </c>
      <c r="D3681" s="213" t="s">
        <v>5857</v>
      </c>
      <c r="G3681" s="174">
        <v>46143</v>
      </c>
      <c r="H3681" t="s">
        <v>5715</v>
      </c>
      <c r="I3681" t="s">
        <v>5715</v>
      </c>
      <c r="O3681" s="174">
        <v>46143</v>
      </c>
      <c r="S3681" t="s">
        <v>5716</v>
      </c>
      <c r="T3681" s="217" t="s">
        <v>2335</v>
      </c>
      <c r="U3681" s="217" t="s">
        <v>257</v>
      </c>
      <c r="V3681" t="e">
        <f>_xlfn.XLOOKUP(UTILIZADAS[[#This Row],[Contacto1]],Tabla2[phone_number_dialed],Tabla2[status_name],,0)</f>
        <v>#N/A</v>
      </c>
    </row>
    <row r="3682" spans="1:22">
      <c r="A3682" t="s">
        <v>4305</v>
      </c>
      <c r="B3682" s="213" t="s">
        <v>7446</v>
      </c>
      <c r="C3682" s="4">
        <v>367054210000</v>
      </c>
      <c r="D3682" s="213" t="s">
        <v>5857</v>
      </c>
      <c r="G3682" s="174">
        <v>46143</v>
      </c>
      <c r="H3682">
        <v>67034290</v>
      </c>
      <c r="I3682">
        <v>67034290</v>
      </c>
      <c r="O3682" s="174">
        <v>46143</v>
      </c>
      <c r="S3682" t="s">
        <v>7447</v>
      </c>
      <c r="T3682" s="217" t="s">
        <v>85</v>
      </c>
      <c r="U3682" s="217" t="s">
        <v>257</v>
      </c>
      <c r="V3682" t="e">
        <f>_xlfn.XLOOKUP(UTILIZADAS[[#This Row],[Contacto1]],Tabla2[phone_number_dialed],Tabla2[status_name],,0)</f>
        <v>#N/A</v>
      </c>
    </row>
    <row r="3683" spans="1:22">
      <c r="A3683" t="s">
        <v>4305</v>
      </c>
      <c r="B3683" s="213" t="s">
        <v>7448</v>
      </c>
      <c r="C3683" s="4">
        <v>363052420000</v>
      </c>
      <c r="D3683" s="213" t="s">
        <v>5857</v>
      </c>
      <c r="G3683" s="174">
        <v>46143</v>
      </c>
      <c r="H3683" t="s">
        <v>7449</v>
      </c>
      <c r="I3683" t="s">
        <v>7449</v>
      </c>
      <c r="O3683" s="174">
        <v>46143</v>
      </c>
      <c r="S3683" t="s">
        <v>7450</v>
      </c>
      <c r="T3683" s="217" t="s">
        <v>85</v>
      </c>
      <c r="U3683" s="217" t="s">
        <v>257</v>
      </c>
      <c r="V3683" t="e">
        <f>_xlfn.XLOOKUP(UTILIZADAS[[#This Row],[Contacto1]],Tabla2[phone_number_dialed],Tabla2[status_name],,0)</f>
        <v>#N/A</v>
      </c>
    </row>
    <row r="3684" spans="1:22">
      <c r="A3684" t="s">
        <v>4305</v>
      </c>
      <c r="B3684" s="213" t="s">
        <v>5105</v>
      </c>
      <c r="C3684" s="4">
        <v>364059480000</v>
      </c>
      <c r="D3684" s="213" t="s">
        <v>5857</v>
      </c>
      <c r="G3684" s="174">
        <v>46143</v>
      </c>
      <c r="H3684">
        <v>67795397</v>
      </c>
      <c r="I3684">
        <v>67795397</v>
      </c>
      <c r="O3684" s="174">
        <v>46143</v>
      </c>
      <c r="S3684" t="s">
        <v>5106</v>
      </c>
      <c r="T3684" s="217" t="s">
        <v>85</v>
      </c>
      <c r="U3684" s="217" t="s">
        <v>65</v>
      </c>
      <c r="V3684" t="e">
        <f>_xlfn.XLOOKUP(UTILIZADAS[[#This Row],[Contacto1]],Tabla2[phone_number_dialed],Tabla2[status_name],,0)</f>
        <v>#N/A</v>
      </c>
    </row>
    <row r="3685" spans="1:22">
      <c r="A3685" t="s">
        <v>4305</v>
      </c>
      <c r="B3685" s="213" t="s">
        <v>7451</v>
      </c>
      <c r="C3685" s="4">
        <v>369051790000</v>
      </c>
      <c r="D3685" s="213" t="s">
        <v>5857</v>
      </c>
      <c r="G3685" s="174">
        <v>46143</v>
      </c>
      <c r="H3685" t="s">
        <v>7452</v>
      </c>
      <c r="I3685" t="s">
        <v>7452</v>
      </c>
      <c r="O3685" s="174">
        <v>46143</v>
      </c>
      <c r="S3685" t="s">
        <v>7453</v>
      </c>
      <c r="T3685" s="217" t="s">
        <v>85</v>
      </c>
      <c r="U3685" s="217" t="s">
        <v>257</v>
      </c>
      <c r="V3685" t="e">
        <f>_xlfn.XLOOKUP(UTILIZADAS[[#This Row],[Contacto1]],Tabla2[phone_number_dialed],Tabla2[status_name],,0)</f>
        <v>#N/A</v>
      </c>
    </row>
    <row r="3686" spans="1:22">
      <c r="A3686" t="s">
        <v>4305</v>
      </c>
      <c r="B3686" s="213" t="s">
        <v>7454</v>
      </c>
      <c r="C3686" s="4">
        <v>367056740000</v>
      </c>
      <c r="D3686" s="213" t="s">
        <v>5857</v>
      </c>
      <c r="G3686" s="174">
        <v>46143</v>
      </c>
      <c r="H3686" t="s">
        <v>7455</v>
      </c>
      <c r="I3686" t="s">
        <v>7455</v>
      </c>
      <c r="O3686" s="174">
        <v>46143</v>
      </c>
      <c r="S3686" t="s">
        <v>7456</v>
      </c>
      <c r="T3686" s="217" t="s">
        <v>4420</v>
      </c>
      <c r="U3686" s="217" t="s">
        <v>2109</v>
      </c>
      <c r="V3686" t="e">
        <f>_xlfn.XLOOKUP(UTILIZADAS[[#This Row],[Contacto1]],Tabla2[phone_number_dialed],Tabla2[status_name],,0)</f>
        <v>#N/A</v>
      </c>
    </row>
    <row r="3687" spans="1:22">
      <c r="A3687" t="s">
        <v>4305</v>
      </c>
      <c r="B3687" s="213" t="s">
        <v>5125</v>
      </c>
      <c r="C3687" s="4">
        <v>369053400000</v>
      </c>
      <c r="D3687" s="213" t="s">
        <v>5857</v>
      </c>
      <c r="G3687" s="174">
        <v>46143</v>
      </c>
      <c r="H3687" t="s">
        <v>3988</v>
      </c>
      <c r="I3687" t="s">
        <v>3988</v>
      </c>
      <c r="O3687" s="174">
        <v>46143</v>
      </c>
      <c r="S3687" t="s">
        <v>5126</v>
      </c>
      <c r="T3687" s="217" t="s">
        <v>64</v>
      </c>
      <c r="U3687" s="217" t="s">
        <v>65</v>
      </c>
      <c r="V3687" t="e">
        <f>_xlfn.XLOOKUP(UTILIZADAS[[#This Row],[Contacto1]],Tabla2[phone_number_dialed],Tabla2[status_name],,0)</f>
        <v>#N/A</v>
      </c>
    </row>
    <row r="3688" spans="1:22">
      <c r="A3688" t="s">
        <v>4305</v>
      </c>
      <c r="B3688" s="213" t="s">
        <v>7457</v>
      </c>
      <c r="C3688" s="4">
        <v>362056230000</v>
      </c>
      <c r="D3688" s="213" t="s">
        <v>5857</v>
      </c>
      <c r="G3688" s="174">
        <v>46143</v>
      </c>
      <c r="H3688" t="s">
        <v>6657</v>
      </c>
      <c r="I3688" t="s">
        <v>6657</v>
      </c>
      <c r="O3688" s="174">
        <v>46143</v>
      </c>
      <c r="S3688" t="s">
        <v>7458</v>
      </c>
      <c r="T3688" s="217" t="s">
        <v>64</v>
      </c>
      <c r="U3688" s="217" t="s">
        <v>257</v>
      </c>
      <c r="V3688" t="e">
        <f>_xlfn.XLOOKUP(UTILIZADAS[[#This Row],[Contacto1]],Tabla2[phone_number_dialed],Tabla2[status_name],,0)</f>
        <v>#N/A</v>
      </c>
    </row>
    <row r="3689" spans="1:22">
      <c r="A3689" t="s">
        <v>4305</v>
      </c>
      <c r="B3689" s="213" t="s">
        <v>7459</v>
      </c>
      <c r="C3689" s="4">
        <v>368057780000</v>
      </c>
      <c r="D3689" s="213" t="s">
        <v>5857</v>
      </c>
      <c r="G3689" s="174">
        <v>46143</v>
      </c>
      <c r="H3689" t="s">
        <v>7460</v>
      </c>
      <c r="I3689" t="s">
        <v>7460</v>
      </c>
      <c r="O3689" s="174">
        <v>46143</v>
      </c>
      <c r="S3689" t="s">
        <v>7461</v>
      </c>
      <c r="T3689" s="217" t="s">
        <v>64</v>
      </c>
      <c r="U3689" s="217" t="s">
        <v>2109</v>
      </c>
      <c r="V3689" t="e">
        <f>_xlfn.XLOOKUP(UTILIZADAS[[#This Row],[Contacto1]],Tabla2[phone_number_dialed],Tabla2[status_name],,0)</f>
        <v>#N/A</v>
      </c>
    </row>
    <row r="3690" spans="1:22">
      <c r="A3690" t="s">
        <v>4305</v>
      </c>
      <c r="B3690" s="213" t="s">
        <v>7462</v>
      </c>
      <c r="C3690" s="4">
        <v>365042620000</v>
      </c>
      <c r="D3690" s="213" t="s">
        <v>5857</v>
      </c>
      <c r="G3690" s="174">
        <v>46143</v>
      </c>
      <c r="H3690" t="s">
        <v>7463</v>
      </c>
      <c r="I3690" t="s">
        <v>7463</v>
      </c>
      <c r="O3690" s="174">
        <v>46143</v>
      </c>
      <c r="S3690" t="s">
        <v>7464</v>
      </c>
      <c r="T3690" s="217" t="s">
        <v>64</v>
      </c>
      <c r="U3690" s="217" t="s">
        <v>257</v>
      </c>
      <c r="V3690" t="e">
        <f>_xlfn.XLOOKUP(UTILIZADAS[[#This Row],[Contacto1]],Tabla2[phone_number_dialed],Tabla2[status_name],,0)</f>
        <v>#N/A</v>
      </c>
    </row>
    <row r="3691" spans="1:22">
      <c r="A3691" t="s">
        <v>4305</v>
      </c>
      <c r="B3691" s="213" t="s">
        <v>7465</v>
      </c>
      <c r="C3691" s="4">
        <v>365059270000</v>
      </c>
      <c r="D3691" s="213" t="s">
        <v>5857</v>
      </c>
      <c r="G3691" s="174">
        <v>46143</v>
      </c>
      <c r="H3691" t="s">
        <v>7466</v>
      </c>
      <c r="I3691" t="s">
        <v>7466</v>
      </c>
      <c r="O3691" s="174">
        <v>46143</v>
      </c>
      <c r="S3691" t="s">
        <v>7467</v>
      </c>
      <c r="T3691" s="217" t="s">
        <v>64</v>
      </c>
      <c r="U3691" s="217" t="s">
        <v>2109</v>
      </c>
      <c r="V3691" t="e">
        <f>_xlfn.XLOOKUP(UTILIZADAS[[#This Row],[Contacto1]],Tabla2[phone_number_dialed],Tabla2[status_name],,0)</f>
        <v>#N/A</v>
      </c>
    </row>
    <row r="3692" spans="1:22">
      <c r="A3692" t="s">
        <v>4305</v>
      </c>
      <c r="B3692" s="213" t="s">
        <v>7468</v>
      </c>
      <c r="C3692" s="4">
        <v>322082430000</v>
      </c>
      <c r="D3692" s="213" t="s">
        <v>5857</v>
      </c>
      <c r="G3692" s="174">
        <v>46143</v>
      </c>
      <c r="H3692" t="s">
        <v>7469</v>
      </c>
      <c r="I3692" t="s">
        <v>7469</v>
      </c>
      <c r="O3692" s="174">
        <v>46143</v>
      </c>
      <c r="S3692" t="s">
        <v>7470</v>
      </c>
      <c r="T3692" s="217" t="s">
        <v>64</v>
      </c>
      <c r="U3692" s="217" t="s">
        <v>2109</v>
      </c>
      <c r="V3692" t="e">
        <f>_xlfn.XLOOKUP(UTILIZADAS[[#This Row],[Contacto1]],Tabla2[phone_number_dialed],Tabla2[status_name],,0)</f>
        <v>#N/A</v>
      </c>
    </row>
    <row r="3693" spans="1:22">
      <c r="A3693" t="s">
        <v>4305</v>
      </c>
      <c r="B3693" s="213" t="s">
        <v>7471</v>
      </c>
      <c r="C3693" s="4">
        <v>364055260000</v>
      </c>
      <c r="D3693" s="213" t="s">
        <v>5857</v>
      </c>
      <c r="G3693" s="174">
        <v>46143</v>
      </c>
      <c r="H3693" t="s">
        <v>7472</v>
      </c>
      <c r="I3693" t="s">
        <v>7472</v>
      </c>
      <c r="O3693" s="174">
        <v>46143</v>
      </c>
      <c r="S3693" t="s">
        <v>7473</v>
      </c>
      <c r="T3693" s="217" t="s">
        <v>64</v>
      </c>
      <c r="U3693" s="217" t="s">
        <v>257</v>
      </c>
      <c r="V3693" t="e">
        <f>_xlfn.XLOOKUP(UTILIZADAS[[#This Row],[Contacto1]],Tabla2[phone_number_dialed],Tabla2[status_name],,0)</f>
        <v>#N/A</v>
      </c>
    </row>
    <row r="3694" spans="1:22">
      <c r="A3694" t="s">
        <v>4305</v>
      </c>
      <c r="B3694" s="213" t="s">
        <v>7474</v>
      </c>
      <c r="C3694" s="4">
        <v>368047810000</v>
      </c>
      <c r="D3694" s="213" t="s">
        <v>5857</v>
      </c>
      <c r="G3694" s="174">
        <v>46143</v>
      </c>
      <c r="H3694" t="s">
        <v>7475</v>
      </c>
      <c r="I3694" t="s">
        <v>7475</v>
      </c>
      <c r="O3694" s="174">
        <v>46143</v>
      </c>
      <c r="S3694" t="s">
        <v>7476</v>
      </c>
      <c r="T3694" s="217" t="s">
        <v>64</v>
      </c>
      <c r="U3694" s="217" t="s">
        <v>257</v>
      </c>
      <c r="V3694" t="e">
        <f>_xlfn.XLOOKUP(UTILIZADAS[[#This Row],[Contacto1]],Tabla2[phone_number_dialed],Tabla2[status_name],,0)</f>
        <v>#N/A</v>
      </c>
    </row>
    <row r="3695" spans="1:22">
      <c r="A3695" t="s">
        <v>4305</v>
      </c>
      <c r="B3695" s="213" t="s">
        <v>7477</v>
      </c>
      <c r="C3695" s="4">
        <v>361059180000</v>
      </c>
      <c r="D3695" s="213" t="s">
        <v>5857</v>
      </c>
      <c r="G3695" s="174">
        <v>46143</v>
      </c>
      <c r="H3695">
        <v>66831034</v>
      </c>
      <c r="I3695">
        <v>66831034</v>
      </c>
      <c r="O3695" s="174">
        <v>46143</v>
      </c>
      <c r="S3695" t="s">
        <v>7478</v>
      </c>
      <c r="T3695" s="217" t="s">
        <v>64</v>
      </c>
      <c r="U3695" s="217" t="s">
        <v>2109</v>
      </c>
      <c r="V3695" t="e">
        <f>_xlfn.XLOOKUP(UTILIZADAS[[#This Row],[Contacto1]],Tabla2[phone_number_dialed],Tabla2[status_name],,0)</f>
        <v>#N/A</v>
      </c>
    </row>
    <row r="3696" spans="1:22">
      <c r="A3696" t="s">
        <v>4305</v>
      </c>
      <c r="B3696" s="213" t="s">
        <v>4517</v>
      </c>
      <c r="C3696" s="4">
        <v>363058060000</v>
      </c>
      <c r="D3696" s="213" t="s">
        <v>5857</v>
      </c>
      <c r="G3696" s="174">
        <v>46143</v>
      </c>
      <c r="H3696" t="s">
        <v>7479</v>
      </c>
      <c r="I3696" t="s">
        <v>7479</v>
      </c>
      <c r="O3696" s="174">
        <v>46143</v>
      </c>
      <c r="S3696" t="s">
        <v>4518</v>
      </c>
      <c r="T3696" s="217" t="s">
        <v>64</v>
      </c>
      <c r="U3696" s="217" t="s">
        <v>65</v>
      </c>
      <c r="V3696" t="e">
        <f>_xlfn.XLOOKUP(UTILIZADAS[[#This Row],[Contacto1]],Tabla2[phone_number_dialed],Tabla2[status_name],,0)</f>
        <v>#N/A</v>
      </c>
    </row>
    <row r="3697" spans="1:22">
      <c r="A3697" t="s">
        <v>4305</v>
      </c>
      <c r="B3697" s="213" t="s">
        <v>7480</v>
      </c>
      <c r="C3697" s="4">
        <v>353354940000</v>
      </c>
      <c r="D3697" s="213" t="s">
        <v>5857</v>
      </c>
      <c r="G3697" s="174">
        <v>46143</v>
      </c>
      <c r="H3697" t="s">
        <v>7481</v>
      </c>
      <c r="I3697" t="s">
        <v>7481</v>
      </c>
      <c r="O3697" s="174">
        <v>46143</v>
      </c>
      <c r="S3697" t="s">
        <v>629</v>
      </c>
      <c r="T3697" s="217" t="s">
        <v>64</v>
      </c>
      <c r="U3697" s="217" t="s">
        <v>257</v>
      </c>
      <c r="V3697" t="e">
        <f>_xlfn.XLOOKUP(UTILIZADAS[[#This Row],[Contacto1]],Tabla2[phone_number_dialed],Tabla2[status_name],,0)</f>
        <v>#N/A</v>
      </c>
    </row>
    <row r="3698" spans="1:22">
      <c r="A3698" t="s">
        <v>4305</v>
      </c>
      <c r="B3698" s="213" t="s">
        <v>7482</v>
      </c>
      <c r="C3698" s="4">
        <v>365053110000</v>
      </c>
      <c r="D3698" s="213" t="s">
        <v>5857</v>
      </c>
      <c r="G3698" s="174">
        <v>46143</v>
      </c>
      <c r="H3698" t="s">
        <v>6313</v>
      </c>
      <c r="I3698" t="s">
        <v>6313</v>
      </c>
      <c r="O3698" s="174">
        <v>46143</v>
      </c>
      <c r="S3698" t="s">
        <v>7483</v>
      </c>
      <c r="T3698" s="217" t="s">
        <v>64</v>
      </c>
      <c r="U3698" s="217" t="s">
        <v>2109</v>
      </c>
      <c r="V3698" t="e">
        <f>_xlfn.XLOOKUP(UTILIZADAS[[#This Row],[Contacto1]],Tabla2[phone_number_dialed],Tabla2[status_name],,0)</f>
        <v>#N/A</v>
      </c>
    </row>
    <row r="3699" spans="1:22">
      <c r="A3699" t="s">
        <v>4305</v>
      </c>
      <c r="B3699" s="213" t="s">
        <v>7484</v>
      </c>
      <c r="C3699" s="4">
        <v>363055220000</v>
      </c>
      <c r="D3699" s="213" t="s">
        <v>5857</v>
      </c>
      <c r="G3699" s="174">
        <v>46143</v>
      </c>
      <c r="H3699">
        <v>66307348</v>
      </c>
      <c r="I3699">
        <v>66307348</v>
      </c>
      <c r="O3699" s="174">
        <v>46143</v>
      </c>
      <c r="S3699" t="s">
        <v>7485</v>
      </c>
      <c r="T3699" s="217" t="s">
        <v>64</v>
      </c>
      <c r="U3699" s="217" t="s">
        <v>65</v>
      </c>
      <c r="V3699" t="e">
        <f>_xlfn.XLOOKUP(UTILIZADAS[[#This Row],[Contacto1]],Tabla2[phone_number_dialed],Tabla2[status_name],,0)</f>
        <v>#N/A</v>
      </c>
    </row>
    <row r="3700" spans="1:22">
      <c r="A3700" t="s">
        <v>4305</v>
      </c>
      <c r="B3700" s="213" t="s">
        <v>7486</v>
      </c>
      <c r="C3700" s="4">
        <v>363027740000</v>
      </c>
      <c r="D3700" s="213" t="s">
        <v>5857</v>
      </c>
      <c r="G3700" s="174">
        <v>46143</v>
      </c>
      <c r="H3700">
        <v>66307348</v>
      </c>
      <c r="I3700">
        <v>66307348</v>
      </c>
      <c r="O3700" s="174">
        <v>46143</v>
      </c>
      <c r="S3700" t="s">
        <v>7487</v>
      </c>
      <c r="T3700" s="217" t="s">
        <v>64</v>
      </c>
      <c r="U3700" s="217" t="s">
        <v>65</v>
      </c>
      <c r="V3700" t="e">
        <f>_xlfn.XLOOKUP(UTILIZADAS[[#This Row],[Contacto1]],Tabla2[phone_number_dialed],Tabla2[status_name],,0)</f>
        <v>#N/A</v>
      </c>
    </row>
    <row r="3701" spans="1:22">
      <c r="A3701" t="s">
        <v>4305</v>
      </c>
      <c r="B3701" s="213" t="s">
        <v>7488</v>
      </c>
      <c r="C3701" s="4">
        <v>366047220000</v>
      </c>
      <c r="D3701" s="213" t="s">
        <v>5857</v>
      </c>
      <c r="G3701" s="174">
        <v>46143</v>
      </c>
      <c r="H3701">
        <v>66307348</v>
      </c>
      <c r="I3701">
        <v>66307348</v>
      </c>
      <c r="O3701" s="174">
        <v>46143</v>
      </c>
      <c r="S3701" t="s">
        <v>7489</v>
      </c>
      <c r="T3701" s="217" t="s">
        <v>64</v>
      </c>
      <c r="U3701" s="217" t="s">
        <v>65</v>
      </c>
      <c r="V3701" t="e">
        <f>_xlfn.XLOOKUP(UTILIZADAS[[#This Row],[Contacto1]],Tabla2[phone_number_dialed],Tabla2[status_name],,0)</f>
        <v>#N/A</v>
      </c>
    </row>
    <row r="3702" spans="1:22">
      <c r="A3702" t="s">
        <v>4305</v>
      </c>
      <c r="B3702" s="213" t="s">
        <v>4361</v>
      </c>
      <c r="C3702" s="4">
        <v>365059930000</v>
      </c>
      <c r="D3702" s="213" t="s">
        <v>5857</v>
      </c>
      <c r="G3702" s="174">
        <v>46143</v>
      </c>
      <c r="H3702">
        <v>61239291</v>
      </c>
      <c r="I3702">
        <v>61239291</v>
      </c>
      <c r="O3702" s="174">
        <v>46143</v>
      </c>
      <c r="S3702" t="s">
        <v>4362</v>
      </c>
      <c r="T3702" s="217" t="s">
        <v>64</v>
      </c>
      <c r="U3702" s="217" t="s">
        <v>65</v>
      </c>
      <c r="V3702" t="e">
        <f>_xlfn.XLOOKUP(UTILIZADAS[[#This Row],[Contacto1]],Tabla2[phone_number_dialed],Tabla2[status_name],,0)</f>
        <v>#N/A</v>
      </c>
    </row>
    <row r="3703" spans="1:22">
      <c r="A3703" t="s">
        <v>4305</v>
      </c>
      <c r="B3703" s="213" t="s">
        <v>4585</v>
      </c>
      <c r="C3703" s="4">
        <v>362058960000</v>
      </c>
      <c r="D3703" s="213" t="s">
        <v>5857</v>
      </c>
      <c r="G3703" s="174">
        <v>46143</v>
      </c>
      <c r="H3703" t="s">
        <v>7490</v>
      </c>
      <c r="I3703" t="s">
        <v>7490</v>
      </c>
      <c r="O3703" s="174">
        <v>46143</v>
      </c>
      <c r="S3703" t="s">
        <v>4586</v>
      </c>
      <c r="T3703" s="217" t="s">
        <v>64</v>
      </c>
      <c r="U3703" s="217" t="s">
        <v>65</v>
      </c>
      <c r="V3703" t="e">
        <f>_xlfn.XLOOKUP(UTILIZADAS[[#This Row],[Contacto1]],Tabla2[phone_number_dialed],Tabla2[status_name],,0)</f>
        <v>#N/A</v>
      </c>
    </row>
    <row r="3704" spans="1:22">
      <c r="A3704" t="s">
        <v>4305</v>
      </c>
      <c r="B3704" s="213" t="s">
        <v>5996</v>
      </c>
      <c r="C3704" s="4">
        <v>361013330000</v>
      </c>
      <c r="D3704" s="213" t="s">
        <v>5857</v>
      </c>
      <c r="G3704" s="174">
        <v>46143</v>
      </c>
      <c r="H3704">
        <v>67890021</v>
      </c>
      <c r="I3704">
        <v>67890021</v>
      </c>
      <c r="O3704" s="174">
        <v>46143</v>
      </c>
      <c r="S3704" t="s">
        <v>5397</v>
      </c>
      <c r="T3704" s="217" t="s">
        <v>64</v>
      </c>
      <c r="U3704" s="217" t="s">
        <v>2109</v>
      </c>
      <c r="V3704" t="e">
        <f>_xlfn.XLOOKUP(UTILIZADAS[[#This Row],[Contacto1]],Tabla2[phone_number_dialed],Tabla2[status_name],,0)</f>
        <v>#N/A</v>
      </c>
    </row>
    <row r="3705" spans="1:22">
      <c r="A3705" t="s">
        <v>4305</v>
      </c>
      <c r="B3705" s="213" t="s">
        <v>4868</v>
      </c>
      <c r="C3705" s="4">
        <v>369058600000</v>
      </c>
      <c r="D3705" s="213" t="s">
        <v>5857</v>
      </c>
      <c r="G3705" s="174">
        <v>46143</v>
      </c>
      <c r="H3705">
        <v>67899021</v>
      </c>
      <c r="I3705">
        <v>67899021</v>
      </c>
      <c r="O3705" s="174">
        <v>46143</v>
      </c>
      <c r="S3705" t="s">
        <v>4869</v>
      </c>
      <c r="T3705" s="217" t="s">
        <v>64</v>
      </c>
      <c r="U3705" s="217" t="s">
        <v>65</v>
      </c>
      <c r="V3705" t="e">
        <f>_xlfn.XLOOKUP(UTILIZADAS[[#This Row],[Contacto1]],Tabla2[phone_number_dialed],Tabla2[status_name],,0)</f>
        <v>#N/A</v>
      </c>
    </row>
    <row r="3706" spans="1:22">
      <c r="A3706" t="s">
        <v>4305</v>
      </c>
      <c r="B3706" s="213" t="s">
        <v>4380</v>
      </c>
      <c r="C3706" s="4">
        <v>364059380000</v>
      </c>
      <c r="D3706" s="213" t="s">
        <v>5857</v>
      </c>
      <c r="G3706" s="174">
        <v>46143</v>
      </c>
      <c r="H3706" t="s">
        <v>7491</v>
      </c>
      <c r="I3706" t="s">
        <v>7491</v>
      </c>
      <c r="O3706" s="174">
        <v>46143</v>
      </c>
      <c r="S3706" t="s">
        <v>4381</v>
      </c>
      <c r="T3706" s="217" t="s">
        <v>64</v>
      </c>
      <c r="U3706" s="217" t="s">
        <v>65</v>
      </c>
      <c r="V3706" t="e">
        <f>_xlfn.XLOOKUP(UTILIZADAS[[#This Row],[Contacto1]],Tabla2[phone_number_dialed],Tabla2[status_name],,0)</f>
        <v>#N/A</v>
      </c>
    </row>
    <row r="3707" spans="1:22">
      <c r="A3707" t="s">
        <v>4305</v>
      </c>
      <c r="B3707" s="213" t="s">
        <v>7492</v>
      </c>
      <c r="C3707" s="4">
        <v>368037620000</v>
      </c>
      <c r="D3707" s="213" t="s">
        <v>5857</v>
      </c>
      <c r="G3707" s="174">
        <v>46143</v>
      </c>
      <c r="H3707" t="s">
        <v>7493</v>
      </c>
      <c r="I3707" t="s">
        <v>7493</v>
      </c>
      <c r="O3707" s="174">
        <v>46143</v>
      </c>
      <c r="S3707" t="s">
        <v>7494</v>
      </c>
      <c r="T3707" s="217" t="s">
        <v>64</v>
      </c>
      <c r="U3707" s="217" t="s">
        <v>2109</v>
      </c>
      <c r="V3707" t="e">
        <f>_xlfn.XLOOKUP(UTILIZADAS[[#This Row],[Contacto1]],Tabla2[phone_number_dialed],Tabla2[status_name],,0)</f>
        <v>#N/A</v>
      </c>
    </row>
    <row r="3708" spans="1:22">
      <c r="A3708" t="s">
        <v>4305</v>
      </c>
      <c r="B3708" s="213" t="s">
        <v>7495</v>
      </c>
      <c r="C3708" s="4">
        <v>362059540000</v>
      </c>
      <c r="D3708" s="213" t="s">
        <v>5857</v>
      </c>
      <c r="G3708" s="174">
        <v>46143</v>
      </c>
      <c r="H3708" t="s">
        <v>7496</v>
      </c>
      <c r="I3708" t="s">
        <v>7496</v>
      </c>
      <c r="O3708" s="174">
        <v>46143</v>
      </c>
      <c r="S3708" t="s">
        <v>7497</v>
      </c>
      <c r="T3708" s="217" t="s">
        <v>64</v>
      </c>
      <c r="U3708" s="217" t="s">
        <v>257</v>
      </c>
      <c r="V3708" t="e">
        <f>_xlfn.XLOOKUP(UTILIZADAS[[#This Row],[Contacto1]],Tabla2[phone_number_dialed],Tabla2[status_name],,0)</f>
        <v>#N/A</v>
      </c>
    </row>
    <row r="3709" spans="1:22">
      <c r="A3709" t="s">
        <v>4305</v>
      </c>
      <c r="B3709" s="213" t="s">
        <v>7498</v>
      </c>
      <c r="C3709" s="4">
        <v>367059140000</v>
      </c>
      <c r="D3709" s="213" t="s">
        <v>5857</v>
      </c>
      <c r="G3709" s="174">
        <v>46143</v>
      </c>
      <c r="H3709" t="s">
        <v>7499</v>
      </c>
      <c r="I3709" t="s">
        <v>7499</v>
      </c>
      <c r="O3709" s="174">
        <v>46143</v>
      </c>
      <c r="S3709" t="s">
        <v>7500</v>
      </c>
      <c r="T3709" s="217" t="s">
        <v>64</v>
      </c>
      <c r="U3709" s="217" t="s">
        <v>2109</v>
      </c>
      <c r="V3709" t="e">
        <f>_xlfn.XLOOKUP(UTILIZADAS[[#This Row],[Contacto1]],Tabla2[phone_number_dialed],Tabla2[status_name],,0)</f>
        <v>#N/A</v>
      </c>
    </row>
    <row r="3710" spans="1:22">
      <c r="A3710" t="s">
        <v>4305</v>
      </c>
      <c r="B3710" s="213" t="s">
        <v>7501</v>
      </c>
      <c r="C3710" s="4">
        <v>364058430000</v>
      </c>
      <c r="D3710" s="213" t="s">
        <v>5857</v>
      </c>
      <c r="G3710" s="174">
        <v>46143</v>
      </c>
      <c r="H3710" t="s">
        <v>7502</v>
      </c>
      <c r="I3710" t="s">
        <v>7502</v>
      </c>
      <c r="O3710" s="174">
        <v>46143</v>
      </c>
      <c r="S3710" t="s">
        <v>7503</v>
      </c>
      <c r="T3710" s="217" t="s">
        <v>64</v>
      </c>
      <c r="U3710" s="217" t="s">
        <v>257</v>
      </c>
      <c r="V3710" t="e">
        <f>_xlfn.XLOOKUP(UTILIZADAS[[#This Row],[Contacto1]],Tabla2[phone_number_dialed],Tabla2[status_name],,0)</f>
        <v>#N/A</v>
      </c>
    </row>
    <row r="3711" spans="1:22">
      <c r="A3711" t="s">
        <v>4305</v>
      </c>
      <c r="B3711" s="213" t="s">
        <v>5103</v>
      </c>
      <c r="C3711" s="4">
        <v>361059350000</v>
      </c>
      <c r="D3711" s="213" t="s">
        <v>5857</v>
      </c>
      <c r="G3711" s="174">
        <v>46143</v>
      </c>
      <c r="H3711">
        <v>67777797</v>
      </c>
      <c r="I3711">
        <v>67777797</v>
      </c>
      <c r="O3711" s="174">
        <v>46143</v>
      </c>
      <c r="S3711" t="s">
        <v>5104</v>
      </c>
      <c r="T3711" s="217" t="s">
        <v>64</v>
      </c>
      <c r="U3711" s="217" t="s">
        <v>65</v>
      </c>
      <c r="V3711" t="e">
        <f>_xlfn.XLOOKUP(UTILIZADAS[[#This Row],[Contacto1]],Tabla2[phone_number_dialed],Tabla2[status_name],,0)</f>
        <v>#N/A</v>
      </c>
    </row>
    <row r="3712" spans="1:22">
      <c r="A3712" t="s">
        <v>4305</v>
      </c>
      <c r="B3712" s="213" t="s">
        <v>7504</v>
      </c>
      <c r="C3712" s="4">
        <v>369052910000</v>
      </c>
      <c r="D3712" s="213" t="s">
        <v>5857</v>
      </c>
      <c r="G3712" s="174">
        <v>46143</v>
      </c>
      <c r="H3712" t="s">
        <v>7505</v>
      </c>
      <c r="I3712" t="s">
        <v>7505</v>
      </c>
      <c r="O3712" s="174">
        <v>46143</v>
      </c>
      <c r="S3712" t="s">
        <v>7506</v>
      </c>
      <c r="T3712" s="217" t="s">
        <v>64</v>
      </c>
      <c r="U3712" s="217" t="s">
        <v>2109</v>
      </c>
      <c r="V3712" t="e">
        <f>_xlfn.XLOOKUP(UTILIZADAS[[#This Row],[Contacto1]],Tabla2[phone_number_dialed],Tabla2[status_name],,0)</f>
        <v>#N/A</v>
      </c>
    </row>
    <row r="3713" spans="1:22">
      <c r="A3713" t="s">
        <v>4305</v>
      </c>
      <c r="B3713" s="213" t="s">
        <v>7507</v>
      </c>
      <c r="C3713" s="4">
        <v>367057060000</v>
      </c>
      <c r="D3713" s="213" t="s">
        <v>5857</v>
      </c>
      <c r="G3713" s="174">
        <v>46143</v>
      </c>
      <c r="H3713" t="s">
        <v>7508</v>
      </c>
      <c r="I3713" t="s">
        <v>7508</v>
      </c>
      <c r="O3713" s="174">
        <v>46143</v>
      </c>
      <c r="S3713" t="s">
        <v>7509</v>
      </c>
      <c r="T3713" s="217" t="s">
        <v>64</v>
      </c>
      <c r="U3713" s="217" t="s">
        <v>257</v>
      </c>
      <c r="V3713" t="e">
        <f>_xlfn.XLOOKUP(UTILIZADAS[[#This Row],[Contacto1]],Tabla2[phone_number_dialed],Tabla2[status_name],,0)</f>
        <v>#N/A</v>
      </c>
    </row>
    <row r="3714" spans="1:22">
      <c r="A3714" t="s">
        <v>4305</v>
      </c>
      <c r="B3714" s="213" t="s">
        <v>7510</v>
      </c>
      <c r="C3714" s="4">
        <v>362058370000</v>
      </c>
      <c r="D3714" s="213" t="s">
        <v>5857</v>
      </c>
      <c r="G3714" s="174">
        <v>46143</v>
      </c>
      <c r="H3714" t="s">
        <v>7511</v>
      </c>
      <c r="I3714" t="s">
        <v>7511</v>
      </c>
      <c r="O3714" s="174">
        <v>46143</v>
      </c>
      <c r="S3714" t="s">
        <v>7512</v>
      </c>
      <c r="T3714" s="217" t="s">
        <v>64</v>
      </c>
      <c r="U3714" s="217" t="s">
        <v>257</v>
      </c>
      <c r="V3714" t="e">
        <f>_xlfn.XLOOKUP(UTILIZADAS[[#This Row],[Contacto1]],Tabla2[phone_number_dialed],Tabla2[status_name],,0)</f>
        <v>#N/A</v>
      </c>
    </row>
    <row r="3715" spans="1:22">
      <c r="A3715" t="s">
        <v>4305</v>
      </c>
      <c r="B3715" s="213" t="s">
        <v>5117</v>
      </c>
      <c r="C3715" s="4">
        <v>349120800100</v>
      </c>
      <c r="D3715" s="213" t="s">
        <v>5857</v>
      </c>
      <c r="G3715" s="174">
        <v>46143</v>
      </c>
      <c r="H3715" t="s">
        <v>7513</v>
      </c>
      <c r="I3715" t="s">
        <v>7513</v>
      </c>
      <c r="O3715" s="174">
        <v>46143</v>
      </c>
      <c r="S3715" t="s">
        <v>5118</v>
      </c>
      <c r="T3715" s="217" t="s">
        <v>64</v>
      </c>
      <c r="U3715" s="217" t="s">
        <v>65</v>
      </c>
      <c r="V3715" t="e">
        <f>_xlfn.XLOOKUP(UTILIZADAS[[#This Row],[Contacto1]],Tabla2[phone_number_dialed],Tabla2[status_name],,0)</f>
        <v>#N/A</v>
      </c>
    </row>
    <row r="3716" spans="1:22">
      <c r="A3716" t="s">
        <v>4305</v>
      </c>
      <c r="B3716" s="213" t="s">
        <v>7514</v>
      </c>
      <c r="C3716" s="4">
        <v>224007330000</v>
      </c>
      <c r="D3716" s="213" t="s">
        <v>5857</v>
      </c>
      <c r="G3716" s="174">
        <v>46143</v>
      </c>
      <c r="H3716" t="s">
        <v>7515</v>
      </c>
      <c r="I3716" t="s">
        <v>7515</v>
      </c>
      <c r="O3716" s="174">
        <v>46143</v>
      </c>
      <c r="S3716" t="s">
        <v>7516</v>
      </c>
      <c r="T3716" s="217" t="s">
        <v>64</v>
      </c>
      <c r="U3716" s="217" t="s">
        <v>2109</v>
      </c>
      <c r="V3716" t="e">
        <f>_xlfn.XLOOKUP(UTILIZADAS[[#This Row],[Contacto1]],Tabla2[phone_number_dialed],Tabla2[status_name],,0)</f>
        <v>#N/A</v>
      </c>
    </row>
    <row r="3717" spans="1:22">
      <c r="A3717" t="s">
        <v>4305</v>
      </c>
      <c r="B3717" s="213" t="s">
        <v>7517</v>
      </c>
      <c r="C3717" s="4">
        <v>362017840000</v>
      </c>
      <c r="D3717" s="213" t="s">
        <v>5857</v>
      </c>
      <c r="G3717" s="174">
        <v>46143</v>
      </c>
      <c r="H3717" t="s">
        <v>7518</v>
      </c>
      <c r="I3717" t="s">
        <v>7518</v>
      </c>
      <c r="O3717" s="174">
        <v>46143</v>
      </c>
      <c r="S3717" t="s">
        <v>7519</v>
      </c>
      <c r="T3717" s="217" t="s">
        <v>64</v>
      </c>
      <c r="U3717" s="217" t="s">
        <v>2109</v>
      </c>
      <c r="V3717" t="e">
        <f>_xlfn.XLOOKUP(UTILIZADAS[[#This Row],[Contacto1]],Tabla2[phone_number_dialed],Tabla2[status_name],,0)</f>
        <v>#N/A</v>
      </c>
    </row>
    <row r="3718" spans="1:22">
      <c r="A3718" t="s">
        <v>4305</v>
      </c>
      <c r="B3718" s="213" t="s">
        <v>7520</v>
      </c>
      <c r="C3718" s="4">
        <v>363058570000</v>
      </c>
      <c r="D3718" s="213" t="s">
        <v>5857</v>
      </c>
      <c r="G3718" s="174">
        <v>46143</v>
      </c>
      <c r="H3718" t="s">
        <v>7521</v>
      </c>
      <c r="I3718" t="s">
        <v>7521</v>
      </c>
      <c r="O3718" s="174">
        <v>46143</v>
      </c>
      <c r="S3718" t="s">
        <v>7522</v>
      </c>
      <c r="T3718" s="217" t="s">
        <v>64</v>
      </c>
      <c r="U3718" s="217" t="s">
        <v>2109</v>
      </c>
      <c r="V3718" t="e">
        <f>_xlfn.XLOOKUP(UTILIZADAS[[#This Row],[Contacto1]],Tabla2[phone_number_dialed],Tabla2[status_name],,0)</f>
        <v>#N/A</v>
      </c>
    </row>
    <row r="3719" spans="1:22">
      <c r="A3719" t="s">
        <v>4305</v>
      </c>
      <c r="B3719" s="213" t="s">
        <v>7523</v>
      </c>
      <c r="C3719" s="4">
        <v>369059500000</v>
      </c>
      <c r="D3719" s="213" t="s">
        <v>5857</v>
      </c>
      <c r="G3719" s="174">
        <v>46143</v>
      </c>
      <c r="H3719" t="s">
        <v>7524</v>
      </c>
      <c r="I3719" t="s">
        <v>7524</v>
      </c>
      <c r="O3719" s="174">
        <v>46143</v>
      </c>
      <c r="S3719" t="s">
        <v>7525</v>
      </c>
      <c r="T3719" s="217" t="s">
        <v>81</v>
      </c>
      <c r="U3719" s="217" t="s">
        <v>2109</v>
      </c>
      <c r="V3719" t="e">
        <f>_xlfn.XLOOKUP(UTILIZADAS[[#This Row],[Contacto1]],Tabla2[phone_number_dialed],Tabla2[status_name],,0)</f>
        <v>#N/A</v>
      </c>
    </row>
    <row r="3720" spans="1:22">
      <c r="A3720" t="s">
        <v>4305</v>
      </c>
      <c r="B3720" s="213" t="s">
        <v>4390</v>
      </c>
      <c r="C3720" s="4">
        <v>365053970000</v>
      </c>
      <c r="D3720" s="213" t="s">
        <v>5857</v>
      </c>
      <c r="G3720" s="174">
        <v>46143</v>
      </c>
      <c r="H3720" t="s">
        <v>7526</v>
      </c>
      <c r="I3720" t="s">
        <v>7526</v>
      </c>
      <c r="O3720" s="174">
        <v>46143</v>
      </c>
      <c r="S3720" t="s">
        <v>4391</v>
      </c>
      <c r="T3720" s="217" t="s">
        <v>64</v>
      </c>
      <c r="U3720" s="217" t="s">
        <v>65</v>
      </c>
      <c r="V3720" t="e">
        <f>_xlfn.XLOOKUP(UTILIZADAS[[#This Row],[Contacto1]],Tabla2[phone_number_dialed],Tabla2[status_name],,0)</f>
        <v>#N/A</v>
      </c>
    </row>
    <row r="3721" spans="1:22">
      <c r="A3721" t="s">
        <v>4305</v>
      </c>
      <c r="B3721" s="213" t="s">
        <v>7527</v>
      </c>
      <c r="C3721" s="4">
        <v>361057920000</v>
      </c>
      <c r="D3721" s="213" t="s">
        <v>5857</v>
      </c>
      <c r="G3721" s="174">
        <v>46143</v>
      </c>
      <c r="H3721" t="s">
        <v>7528</v>
      </c>
      <c r="I3721" t="s">
        <v>7528</v>
      </c>
      <c r="O3721" s="174">
        <v>46143</v>
      </c>
      <c r="S3721" t="s">
        <v>7529</v>
      </c>
      <c r="T3721" s="217" t="s">
        <v>64</v>
      </c>
      <c r="U3721" s="217" t="s">
        <v>2109</v>
      </c>
      <c r="V3721" t="e">
        <f>_xlfn.XLOOKUP(UTILIZADAS[[#This Row],[Contacto1]],Tabla2[phone_number_dialed],Tabla2[status_name],,0)</f>
        <v>#N/A</v>
      </c>
    </row>
    <row r="3722" spans="1:22">
      <c r="A3722" t="s">
        <v>4305</v>
      </c>
      <c r="B3722" s="213" t="s">
        <v>7530</v>
      </c>
      <c r="C3722" s="4">
        <v>364040600000</v>
      </c>
      <c r="D3722" s="213" t="s">
        <v>5857</v>
      </c>
      <c r="G3722" s="174">
        <v>46143</v>
      </c>
      <c r="H3722" t="s">
        <v>7531</v>
      </c>
      <c r="I3722" t="s">
        <v>7531</v>
      </c>
      <c r="O3722" s="174">
        <v>46143</v>
      </c>
      <c r="S3722" t="s">
        <v>7532</v>
      </c>
      <c r="T3722" s="217" t="s">
        <v>64</v>
      </c>
      <c r="U3722" s="217" t="s">
        <v>257</v>
      </c>
      <c r="V3722" t="e">
        <f>_xlfn.XLOOKUP(UTILIZADAS[[#This Row],[Contacto1]],Tabla2[phone_number_dialed],Tabla2[status_name],,0)</f>
        <v>#N/A</v>
      </c>
    </row>
    <row r="3723" spans="1:22">
      <c r="A3723" t="s">
        <v>4305</v>
      </c>
      <c r="B3723" s="213" t="s">
        <v>7533</v>
      </c>
      <c r="C3723" s="4">
        <v>365057300000</v>
      </c>
      <c r="D3723" s="213" t="s">
        <v>5857</v>
      </c>
      <c r="G3723" s="174">
        <v>46143</v>
      </c>
      <c r="H3723" t="s">
        <v>7534</v>
      </c>
      <c r="I3723" t="s">
        <v>7534</v>
      </c>
      <c r="O3723" s="174">
        <v>46143</v>
      </c>
      <c r="S3723" t="s">
        <v>7535</v>
      </c>
      <c r="T3723" s="217" t="s">
        <v>4837</v>
      </c>
      <c r="U3723" s="217" t="s">
        <v>257</v>
      </c>
      <c r="V3723" t="e">
        <f>_xlfn.XLOOKUP(UTILIZADAS[[#This Row],[Contacto1]],Tabla2[phone_number_dialed],Tabla2[status_name],,0)</f>
        <v>#N/A</v>
      </c>
    </row>
    <row r="3724" spans="1:22">
      <c r="A3724" t="s">
        <v>4305</v>
      </c>
      <c r="B3724" s="213" t="s">
        <v>7536</v>
      </c>
      <c r="C3724" s="4">
        <v>369057230000</v>
      </c>
      <c r="D3724" s="213" t="s">
        <v>5857</v>
      </c>
      <c r="G3724" s="174">
        <v>46143</v>
      </c>
      <c r="H3724" t="s">
        <v>7537</v>
      </c>
      <c r="I3724" t="s">
        <v>7537</v>
      </c>
      <c r="O3724" s="174">
        <v>46143</v>
      </c>
      <c r="S3724" t="s">
        <v>7538</v>
      </c>
      <c r="T3724" s="217" t="s">
        <v>84</v>
      </c>
      <c r="U3724" s="217" t="s">
        <v>2109</v>
      </c>
      <c r="V3724" t="e">
        <f>_xlfn.XLOOKUP(UTILIZADAS[[#This Row],[Contacto1]],Tabla2[phone_number_dialed],Tabla2[status_name],,0)</f>
        <v>#N/A</v>
      </c>
    </row>
    <row r="3725" spans="1:22">
      <c r="A3725" t="s">
        <v>4305</v>
      </c>
      <c r="B3725" s="213" t="s">
        <v>7539</v>
      </c>
      <c r="C3725" s="4">
        <v>362057950000</v>
      </c>
      <c r="D3725" s="213" t="s">
        <v>5857</v>
      </c>
      <c r="G3725" s="174">
        <v>46143</v>
      </c>
      <c r="H3725" t="s">
        <v>7540</v>
      </c>
      <c r="I3725" t="s">
        <v>7540</v>
      </c>
      <c r="O3725" s="174">
        <v>46143</v>
      </c>
      <c r="S3725" t="s">
        <v>7541</v>
      </c>
      <c r="T3725" s="217" t="s">
        <v>84</v>
      </c>
      <c r="U3725" s="217" t="s">
        <v>2109</v>
      </c>
      <c r="V3725" t="e">
        <f>_xlfn.XLOOKUP(UTILIZADAS[[#This Row],[Contacto1]],Tabla2[phone_number_dialed],Tabla2[status_name],,0)</f>
        <v>#N/A</v>
      </c>
    </row>
    <row r="3726" spans="1:22">
      <c r="A3726" t="s">
        <v>4305</v>
      </c>
      <c r="B3726" s="213" t="s">
        <v>7542</v>
      </c>
      <c r="C3726" s="4">
        <v>366059700000</v>
      </c>
      <c r="D3726" s="213" t="s">
        <v>5857</v>
      </c>
      <c r="G3726" s="174">
        <v>46143</v>
      </c>
      <c r="H3726" t="s">
        <v>7543</v>
      </c>
      <c r="I3726" t="s">
        <v>7543</v>
      </c>
      <c r="O3726" s="174">
        <v>46143</v>
      </c>
      <c r="S3726" t="s">
        <v>7544</v>
      </c>
      <c r="T3726" s="217" t="s">
        <v>84</v>
      </c>
      <c r="U3726" s="217" t="s">
        <v>257</v>
      </c>
      <c r="V3726" t="e">
        <f>_xlfn.XLOOKUP(UTILIZADAS[[#This Row],[Contacto1]],Tabla2[phone_number_dialed],Tabla2[status_name],,0)</f>
        <v>#N/A</v>
      </c>
    </row>
    <row r="3727" spans="1:22">
      <c r="A3727" t="s">
        <v>4305</v>
      </c>
      <c r="B3727" s="213" t="s">
        <v>7545</v>
      </c>
      <c r="C3727" s="4">
        <v>365057210000</v>
      </c>
      <c r="D3727" s="213" t="s">
        <v>5857</v>
      </c>
      <c r="G3727" s="174">
        <v>46143</v>
      </c>
      <c r="H3727" t="s">
        <v>7546</v>
      </c>
      <c r="I3727" t="s">
        <v>7546</v>
      </c>
      <c r="O3727" s="174">
        <v>46143</v>
      </c>
      <c r="S3727" t="s">
        <v>7547</v>
      </c>
      <c r="T3727" s="217" t="s">
        <v>84</v>
      </c>
      <c r="U3727" s="217" t="s">
        <v>257</v>
      </c>
      <c r="V3727" t="e">
        <f>_xlfn.XLOOKUP(UTILIZADAS[[#This Row],[Contacto1]],Tabla2[phone_number_dialed],Tabla2[status_name],,0)</f>
        <v>#N/A</v>
      </c>
    </row>
    <row r="3728" spans="1:22">
      <c r="A3728" t="s">
        <v>4305</v>
      </c>
      <c r="B3728" s="213" t="s">
        <v>7548</v>
      </c>
      <c r="C3728" s="4">
        <v>367059340000</v>
      </c>
      <c r="D3728" s="213" t="s">
        <v>5857</v>
      </c>
      <c r="G3728" s="174">
        <v>46143</v>
      </c>
      <c r="H3728" t="s">
        <v>7549</v>
      </c>
      <c r="I3728" t="s">
        <v>7549</v>
      </c>
      <c r="O3728" s="174">
        <v>46143</v>
      </c>
      <c r="S3728" t="s">
        <v>7550</v>
      </c>
      <c r="T3728" s="217" t="s">
        <v>84</v>
      </c>
      <c r="U3728" s="217" t="s">
        <v>65</v>
      </c>
      <c r="V3728" t="e">
        <f>_xlfn.XLOOKUP(UTILIZADAS[[#This Row],[Contacto1]],Tabla2[phone_number_dialed],Tabla2[status_name],,0)</f>
        <v>#N/A</v>
      </c>
    </row>
    <row r="3729" spans="1:22">
      <c r="A3729" t="s">
        <v>4305</v>
      </c>
      <c r="B3729" s="213" t="s">
        <v>7551</v>
      </c>
      <c r="C3729" s="4">
        <v>367058810000</v>
      </c>
      <c r="D3729" s="213" t="s">
        <v>5857</v>
      </c>
      <c r="G3729" s="174">
        <v>46143</v>
      </c>
      <c r="H3729" t="s">
        <v>7552</v>
      </c>
      <c r="I3729" t="s">
        <v>7552</v>
      </c>
      <c r="O3729" s="174">
        <v>46143</v>
      </c>
      <c r="S3729" t="s">
        <v>7553</v>
      </c>
      <c r="T3729" s="217" t="s">
        <v>64</v>
      </c>
      <c r="U3729" s="217" t="s">
        <v>257</v>
      </c>
      <c r="V3729" t="e">
        <f>_xlfn.XLOOKUP(UTILIZADAS[[#This Row],[Contacto1]],Tabla2[phone_number_dialed],Tabla2[status_name],,0)</f>
        <v>#N/A</v>
      </c>
    </row>
    <row r="3730" spans="1:22">
      <c r="A3730" t="s">
        <v>4305</v>
      </c>
      <c r="B3730" s="213" t="s">
        <v>7554</v>
      </c>
      <c r="C3730" s="4">
        <v>366060160000</v>
      </c>
      <c r="D3730" s="213" t="s">
        <v>5857</v>
      </c>
      <c r="G3730" s="174">
        <v>46143</v>
      </c>
      <c r="H3730" t="s">
        <v>7555</v>
      </c>
      <c r="I3730" t="s">
        <v>7555</v>
      </c>
      <c r="O3730" s="174">
        <v>46143</v>
      </c>
      <c r="S3730" t="s">
        <v>7556</v>
      </c>
      <c r="T3730" s="217" t="s">
        <v>64</v>
      </c>
      <c r="U3730" s="217" t="s">
        <v>2109</v>
      </c>
      <c r="V3730" t="e">
        <f>_xlfn.XLOOKUP(UTILIZADAS[[#This Row],[Contacto1]],Tabla2[phone_number_dialed],Tabla2[status_name],,0)</f>
        <v>#N/A</v>
      </c>
    </row>
    <row r="3731" spans="1:22">
      <c r="A3731" t="s">
        <v>4305</v>
      </c>
      <c r="B3731" s="213" t="s">
        <v>7557</v>
      </c>
      <c r="C3731" s="4">
        <v>363059520000</v>
      </c>
      <c r="D3731" s="213" t="s">
        <v>5857</v>
      </c>
      <c r="G3731" s="174">
        <v>46143</v>
      </c>
      <c r="H3731" t="s">
        <v>7558</v>
      </c>
      <c r="I3731" t="s">
        <v>7558</v>
      </c>
      <c r="O3731" s="174">
        <v>46143</v>
      </c>
      <c r="S3731" t="s">
        <v>7559</v>
      </c>
      <c r="T3731" s="217" t="s">
        <v>64</v>
      </c>
      <c r="U3731" s="217" t="s">
        <v>257</v>
      </c>
      <c r="V3731" t="e">
        <f>_xlfn.XLOOKUP(UTILIZADAS[[#This Row],[Contacto1]],Tabla2[phone_number_dialed],Tabla2[status_name],,0)</f>
        <v>#N/A</v>
      </c>
    </row>
    <row r="3732" spans="1:22">
      <c r="A3732" t="s">
        <v>4305</v>
      </c>
      <c r="B3732" s="213" t="s">
        <v>7560</v>
      </c>
      <c r="C3732" s="4">
        <v>369058480000</v>
      </c>
      <c r="D3732" s="213" t="s">
        <v>5857</v>
      </c>
      <c r="G3732" s="174">
        <v>46143</v>
      </c>
      <c r="H3732" t="s">
        <v>7561</v>
      </c>
      <c r="I3732" t="s">
        <v>7561</v>
      </c>
      <c r="O3732" s="174">
        <v>46143</v>
      </c>
      <c r="S3732" t="s">
        <v>7562</v>
      </c>
      <c r="T3732" s="217" t="s">
        <v>64</v>
      </c>
      <c r="U3732" s="217" t="s">
        <v>2109</v>
      </c>
      <c r="V3732" t="e">
        <f>_xlfn.XLOOKUP(UTILIZADAS[[#This Row],[Contacto1]],Tabla2[phone_number_dialed],Tabla2[status_name],,0)</f>
        <v>#N/A</v>
      </c>
    </row>
    <row r="3733" spans="1:22">
      <c r="A3733" t="s">
        <v>4305</v>
      </c>
      <c r="B3733" s="213" t="s">
        <v>4496</v>
      </c>
      <c r="C3733" s="4">
        <v>343375760000</v>
      </c>
      <c r="D3733" s="213" t="s">
        <v>5857</v>
      </c>
      <c r="G3733" s="174">
        <v>46143</v>
      </c>
      <c r="H3733" t="s">
        <v>7563</v>
      </c>
      <c r="I3733" t="s">
        <v>7563</v>
      </c>
      <c r="O3733" s="174">
        <v>46143</v>
      </c>
      <c r="S3733" t="s">
        <v>4497</v>
      </c>
      <c r="T3733" s="217" t="s">
        <v>64</v>
      </c>
      <c r="U3733" s="217" t="s">
        <v>257</v>
      </c>
      <c r="V3733" t="e">
        <f>_xlfn.XLOOKUP(UTILIZADAS[[#This Row],[Contacto1]],Tabla2[phone_number_dialed],Tabla2[status_name],,0)</f>
        <v>#N/A</v>
      </c>
    </row>
    <row r="3734" spans="1:22">
      <c r="A3734" t="s">
        <v>4305</v>
      </c>
      <c r="B3734" s="213" t="s">
        <v>7564</v>
      </c>
      <c r="C3734" s="4">
        <v>271062170000</v>
      </c>
      <c r="D3734" s="213" t="s">
        <v>5857</v>
      </c>
      <c r="G3734" s="174">
        <v>46143</v>
      </c>
      <c r="H3734" t="s">
        <v>7565</v>
      </c>
      <c r="I3734" t="s">
        <v>7565</v>
      </c>
      <c r="O3734" s="174">
        <v>46143</v>
      </c>
      <c r="S3734" t="s">
        <v>7566</v>
      </c>
      <c r="T3734" s="217" t="s">
        <v>64</v>
      </c>
      <c r="U3734" s="217" t="s">
        <v>257</v>
      </c>
      <c r="V3734" t="e">
        <f>_xlfn.XLOOKUP(UTILIZADAS[[#This Row],[Contacto1]],Tabla2[phone_number_dialed],Tabla2[status_name],,0)</f>
        <v>#N/A</v>
      </c>
    </row>
    <row r="3735" spans="1:22">
      <c r="A3735" t="s">
        <v>4305</v>
      </c>
      <c r="B3735" s="213" t="s">
        <v>7567</v>
      </c>
      <c r="C3735" s="4">
        <v>361057910000</v>
      </c>
      <c r="D3735" s="213" t="s">
        <v>5857</v>
      </c>
      <c r="G3735" s="174">
        <v>46143</v>
      </c>
      <c r="H3735" t="s">
        <v>7568</v>
      </c>
      <c r="I3735" t="s">
        <v>7568</v>
      </c>
      <c r="O3735" s="174">
        <v>46143</v>
      </c>
      <c r="S3735" t="s">
        <v>7569</v>
      </c>
      <c r="T3735" s="217" t="s">
        <v>64</v>
      </c>
      <c r="U3735" s="217" t="s">
        <v>2109</v>
      </c>
      <c r="V3735" t="e">
        <f>_xlfn.XLOOKUP(UTILIZADAS[[#This Row],[Contacto1]],Tabla2[phone_number_dialed],Tabla2[status_name],,0)</f>
        <v>#N/A</v>
      </c>
    </row>
    <row r="3736" spans="1:22">
      <c r="A3736" t="s">
        <v>4305</v>
      </c>
      <c r="B3736" s="213" t="s">
        <v>7570</v>
      </c>
      <c r="C3736" s="4">
        <v>367052920000</v>
      </c>
      <c r="D3736" s="213" t="s">
        <v>5857</v>
      </c>
      <c r="G3736" s="174">
        <v>46143</v>
      </c>
      <c r="H3736">
        <v>63201030</v>
      </c>
      <c r="I3736">
        <v>63201030</v>
      </c>
      <c r="O3736" s="174">
        <v>46143</v>
      </c>
      <c r="S3736" t="s">
        <v>7571</v>
      </c>
      <c r="T3736" s="217" t="s">
        <v>64</v>
      </c>
      <c r="U3736" s="217" t="s">
        <v>2109</v>
      </c>
      <c r="V3736" t="e">
        <f>_xlfn.XLOOKUP(UTILIZADAS[[#This Row],[Contacto1]],Tabla2[phone_number_dialed],Tabla2[status_name],,0)</f>
        <v>#N/A</v>
      </c>
    </row>
    <row r="3737" spans="1:22">
      <c r="A3737" t="s">
        <v>4305</v>
      </c>
      <c r="B3737" s="213" t="s">
        <v>7572</v>
      </c>
      <c r="C3737" s="4">
        <v>363058960000</v>
      </c>
      <c r="D3737" s="213" t="s">
        <v>5857</v>
      </c>
      <c r="G3737" s="174">
        <v>46143</v>
      </c>
      <c r="H3737">
        <v>67575651</v>
      </c>
      <c r="I3737">
        <v>67575651</v>
      </c>
      <c r="O3737" s="174">
        <v>46143</v>
      </c>
      <c r="S3737" t="s">
        <v>7573</v>
      </c>
      <c r="T3737" s="217" t="s">
        <v>64</v>
      </c>
      <c r="U3737" s="217" t="s">
        <v>2109</v>
      </c>
      <c r="V3737" t="e">
        <f>_xlfn.XLOOKUP(UTILIZADAS[[#This Row],[Contacto1]],Tabla2[phone_number_dialed],Tabla2[status_name],,0)</f>
        <v>#N/A</v>
      </c>
    </row>
    <row r="3738" spans="1:22">
      <c r="A3738" t="s">
        <v>4305</v>
      </c>
      <c r="B3738" s="213" t="s">
        <v>4599</v>
      </c>
      <c r="C3738" s="4">
        <v>364054100000</v>
      </c>
      <c r="D3738" s="213" t="s">
        <v>5857</v>
      </c>
      <c r="G3738" s="174">
        <v>46143</v>
      </c>
      <c r="H3738">
        <v>64028896</v>
      </c>
      <c r="I3738">
        <v>64028896</v>
      </c>
      <c r="O3738" s="174">
        <v>46143</v>
      </c>
      <c r="S3738" t="s">
        <v>4600</v>
      </c>
      <c r="T3738" s="217" t="s">
        <v>64</v>
      </c>
      <c r="U3738" s="217" t="s">
        <v>65</v>
      </c>
      <c r="V3738" t="e">
        <f>_xlfn.XLOOKUP(UTILIZADAS[[#This Row],[Contacto1]],Tabla2[phone_number_dialed],Tabla2[status_name],,0)</f>
        <v>#N/A</v>
      </c>
    </row>
    <row r="3739" spans="1:22">
      <c r="A3739" t="s">
        <v>4305</v>
      </c>
      <c r="B3739" s="213" t="s">
        <v>7574</v>
      </c>
      <c r="C3739" s="4">
        <v>349074130000</v>
      </c>
      <c r="D3739" s="213" t="s">
        <v>5857</v>
      </c>
      <c r="G3739" s="174">
        <v>46143</v>
      </c>
      <c r="H3739" t="s">
        <v>7575</v>
      </c>
      <c r="I3739" t="s">
        <v>7575</v>
      </c>
      <c r="O3739" s="174">
        <v>46143</v>
      </c>
      <c r="S3739" t="s">
        <v>7576</v>
      </c>
      <c r="T3739" s="217" t="s">
        <v>64</v>
      </c>
      <c r="U3739" s="217" t="s">
        <v>2109</v>
      </c>
      <c r="V3739" t="e">
        <f>_xlfn.XLOOKUP(UTILIZADAS[[#This Row],[Contacto1]],Tabla2[phone_number_dialed],Tabla2[status_name],,0)</f>
        <v>#N/A</v>
      </c>
    </row>
    <row r="3740" spans="1:22">
      <c r="A3740" t="s">
        <v>4305</v>
      </c>
      <c r="B3740" s="213" t="s">
        <v>7577</v>
      </c>
      <c r="C3740" s="4">
        <v>366060650000</v>
      </c>
      <c r="D3740" s="213" t="s">
        <v>5857</v>
      </c>
      <c r="G3740" s="174">
        <v>46143</v>
      </c>
      <c r="H3740">
        <v>62082706</v>
      </c>
      <c r="I3740">
        <v>62082706</v>
      </c>
      <c r="O3740" s="174">
        <v>46143</v>
      </c>
      <c r="S3740" t="s">
        <v>7578</v>
      </c>
      <c r="T3740" s="217" t="s">
        <v>64</v>
      </c>
      <c r="U3740" s="217" t="s">
        <v>2109</v>
      </c>
      <c r="V3740" t="e">
        <f>_xlfn.XLOOKUP(UTILIZADAS[[#This Row],[Contacto1]],Tabla2[phone_number_dialed],Tabla2[status_name],,0)</f>
        <v>#N/A</v>
      </c>
    </row>
    <row r="3741" spans="1:22">
      <c r="A3741" t="s">
        <v>4305</v>
      </c>
      <c r="B3741" s="213" t="s">
        <v>7579</v>
      </c>
      <c r="C3741" s="4">
        <v>368059280000</v>
      </c>
      <c r="D3741" s="213" t="s">
        <v>5857</v>
      </c>
      <c r="G3741" s="174">
        <v>46143</v>
      </c>
      <c r="H3741">
        <v>63589892</v>
      </c>
      <c r="I3741">
        <v>63589892</v>
      </c>
      <c r="O3741" s="174">
        <v>46143</v>
      </c>
      <c r="S3741" t="s">
        <v>7580</v>
      </c>
      <c r="T3741" s="217" t="s">
        <v>64</v>
      </c>
      <c r="U3741" s="217" t="s">
        <v>257</v>
      </c>
      <c r="V3741" t="e">
        <f>_xlfn.XLOOKUP(UTILIZADAS[[#This Row],[Contacto1]],Tabla2[phone_number_dialed],Tabla2[status_name],,0)</f>
        <v>#N/A</v>
      </c>
    </row>
    <row r="3742" spans="1:22">
      <c r="A3742" t="s">
        <v>4305</v>
      </c>
      <c r="B3742" s="213" t="s">
        <v>7581</v>
      </c>
      <c r="C3742" s="4">
        <v>363058410000</v>
      </c>
      <c r="D3742" s="213" t="s">
        <v>5857</v>
      </c>
      <c r="G3742" s="174">
        <v>46143</v>
      </c>
      <c r="H3742" t="s">
        <v>7582</v>
      </c>
      <c r="I3742" t="s">
        <v>7582</v>
      </c>
      <c r="O3742" s="174">
        <v>46143</v>
      </c>
      <c r="S3742" t="s">
        <v>7583</v>
      </c>
      <c r="T3742" s="217" t="s">
        <v>64</v>
      </c>
      <c r="U3742" s="217" t="s">
        <v>257</v>
      </c>
      <c r="V3742" t="e">
        <f>_xlfn.XLOOKUP(UTILIZADAS[[#This Row],[Contacto1]],Tabla2[phone_number_dialed],Tabla2[status_name],,0)</f>
        <v>#N/A</v>
      </c>
    </row>
    <row r="3743" spans="1:22">
      <c r="A3743" t="s">
        <v>4305</v>
      </c>
      <c r="B3743" s="213" t="s">
        <v>7584</v>
      </c>
      <c r="C3743" s="4">
        <v>369056670000</v>
      </c>
      <c r="D3743" s="213" t="s">
        <v>5857</v>
      </c>
      <c r="G3743" s="174">
        <v>46143</v>
      </c>
      <c r="H3743" t="s">
        <v>7585</v>
      </c>
      <c r="I3743" t="s">
        <v>7585</v>
      </c>
      <c r="O3743" s="174">
        <v>46143</v>
      </c>
      <c r="S3743" t="s">
        <v>7586</v>
      </c>
      <c r="T3743" s="217" t="s">
        <v>64</v>
      </c>
      <c r="U3743" s="217" t="s">
        <v>2109</v>
      </c>
      <c r="V3743" t="e">
        <f>_xlfn.XLOOKUP(UTILIZADAS[[#This Row],[Contacto1]],Tabla2[phone_number_dialed],Tabla2[status_name],,0)</f>
        <v>#N/A</v>
      </c>
    </row>
    <row r="3744" spans="1:22">
      <c r="A3744" t="s">
        <v>4305</v>
      </c>
      <c r="B3744" s="213" t="s">
        <v>7587</v>
      </c>
      <c r="C3744" s="4">
        <v>365060180000</v>
      </c>
      <c r="D3744" s="213" t="s">
        <v>5857</v>
      </c>
      <c r="G3744" s="174">
        <v>46143</v>
      </c>
      <c r="H3744" t="s">
        <v>7588</v>
      </c>
      <c r="I3744" t="s">
        <v>7588</v>
      </c>
      <c r="O3744" s="174">
        <v>46143</v>
      </c>
      <c r="S3744" t="s">
        <v>7589</v>
      </c>
      <c r="T3744" s="217" t="s">
        <v>64</v>
      </c>
      <c r="U3744" s="217" t="s">
        <v>257</v>
      </c>
      <c r="V3744" t="e">
        <f>_xlfn.XLOOKUP(UTILIZADAS[[#This Row],[Contacto1]],Tabla2[phone_number_dialed],Tabla2[status_name],,0)</f>
        <v>#N/A</v>
      </c>
    </row>
    <row r="3745" spans="1:22">
      <c r="A3745" t="s">
        <v>4305</v>
      </c>
      <c r="B3745" s="213" t="s">
        <v>7590</v>
      </c>
      <c r="C3745" s="4">
        <v>352030690000</v>
      </c>
      <c r="D3745" s="213" t="s">
        <v>5857</v>
      </c>
      <c r="G3745" s="174">
        <v>46143</v>
      </c>
      <c r="H3745" t="s">
        <v>7591</v>
      </c>
      <c r="I3745" t="s">
        <v>7591</v>
      </c>
      <c r="O3745" s="174">
        <v>46143</v>
      </c>
      <c r="S3745" t="s">
        <v>7592</v>
      </c>
      <c r="T3745" s="217" t="s">
        <v>64</v>
      </c>
      <c r="U3745" s="217" t="s">
        <v>257</v>
      </c>
      <c r="V3745" t="e">
        <f>_xlfn.XLOOKUP(UTILIZADAS[[#This Row],[Contacto1]],Tabla2[phone_number_dialed],Tabla2[status_name],,0)</f>
        <v>#N/A</v>
      </c>
    </row>
    <row r="3746" spans="1:22">
      <c r="A3746" t="s">
        <v>4305</v>
      </c>
      <c r="B3746" s="213" t="s">
        <v>4827</v>
      </c>
      <c r="C3746" s="4">
        <v>363057440000</v>
      </c>
      <c r="D3746" s="213" t="s">
        <v>5857</v>
      </c>
      <c r="G3746" s="174">
        <v>46143</v>
      </c>
      <c r="H3746" t="s">
        <v>7593</v>
      </c>
      <c r="I3746" t="s">
        <v>7593</v>
      </c>
      <c r="O3746" s="174">
        <v>46143</v>
      </c>
      <c r="S3746" t="s">
        <v>4828</v>
      </c>
      <c r="T3746" s="217" t="s">
        <v>64</v>
      </c>
      <c r="U3746" s="217" t="s">
        <v>65</v>
      </c>
      <c r="V3746" t="e">
        <f>_xlfn.XLOOKUP(UTILIZADAS[[#This Row],[Contacto1]],Tabla2[phone_number_dialed],Tabla2[status_name],,0)</f>
        <v>#N/A</v>
      </c>
    </row>
    <row r="3747" spans="1:22">
      <c r="A3747" t="s">
        <v>4305</v>
      </c>
      <c r="B3747" s="213" t="s">
        <v>7594</v>
      </c>
      <c r="C3747" s="4">
        <v>361059090000</v>
      </c>
      <c r="D3747" s="213" t="s">
        <v>5857</v>
      </c>
      <c r="G3747" s="174">
        <v>46143</v>
      </c>
      <c r="H3747">
        <v>68341903</v>
      </c>
      <c r="I3747">
        <v>68341903</v>
      </c>
      <c r="O3747" s="174">
        <v>46143</v>
      </c>
      <c r="S3747" t="s">
        <v>7595</v>
      </c>
      <c r="T3747" s="217" t="s">
        <v>64</v>
      </c>
      <c r="U3747" s="217" t="s">
        <v>257</v>
      </c>
      <c r="V3747" t="e">
        <f>_xlfn.XLOOKUP(UTILIZADAS[[#This Row],[Contacto1]],Tabla2[phone_number_dialed],Tabla2[status_name],,0)</f>
        <v>#N/A</v>
      </c>
    </row>
    <row r="3748" spans="1:22">
      <c r="A3748" t="s">
        <v>4305</v>
      </c>
      <c r="B3748" s="213" t="s">
        <v>4934</v>
      </c>
      <c r="C3748" s="4">
        <v>365060660000</v>
      </c>
      <c r="D3748" s="213" t="s">
        <v>5857</v>
      </c>
      <c r="G3748" s="174">
        <v>46143</v>
      </c>
      <c r="H3748" t="s">
        <v>7596</v>
      </c>
      <c r="I3748" t="s">
        <v>7596</v>
      </c>
      <c r="O3748" s="174">
        <v>46143</v>
      </c>
      <c r="S3748" t="s">
        <v>4935</v>
      </c>
      <c r="T3748" s="217" t="s">
        <v>64</v>
      </c>
      <c r="U3748" s="217" t="s">
        <v>257</v>
      </c>
      <c r="V3748" t="e">
        <f>_xlfn.XLOOKUP(UTILIZADAS[[#This Row],[Contacto1]],Tabla2[phone_number_dialed],Tabla2[status_name],,0)</f>
        <v>#N/A</v>
      </c>
    </row>
    <row r="3749" spans="1:22">
      <c r="A3749" t="s">
        <v>4305</v>
      </c>
      <c r="B3749" s="213" t="s">
        <v>7597</v>
      </c>
      <c r="C3749" s="4">
        <v>328682240000</v>
      </c>
      <c r="D3749" s="213" t="s">
        <v>5857</v>
      </c>
      <c r="G3749" s="174">
        <v>46143</v>
      </c>
      <c r="H3749" t="s">
        <v>7598</v>
      </c>
      <c r="I3749" t="s">
        <v>7598</v>
      </c>
      <c r="O3749" s="174">
        <v>46143</v>
      </c>
      <c r="S3749" t="s">
        <v>7599</v>
      </c>
      <c r="T3749" s="217" t="s">
        <v>64</v>
      </c>
      <c r="U3749" s="217" t="s">
        <v>257</v>
      </c>
      <c r="V3749" t="e">
        <f>_xlfn.XLOOKUP(UTILIZADAS[[#This Row],[Contacto1]],Tabla2[phone_number_dialed],Tabla2[status_name],,0)</f>
        <v>#N/A</v>
      </c>
    </row>
    <row r="3750" spans="1:22">
      <c r="A3750" t="s">
        <v>4305</v>
      </c>
      <c r="B3750" s="213" t="s">
        <v>7600</v>
      </c>
      <c r="C3750" s="4">
        <v>369059790000</v>
      </c>
      <c r="D3750" s="213" t="s">
        <v>5857</v>
      </c>
      <c r="G3750" s="174">
        <v>46143</v>
      </c>
      <c r="H3750" t="s">
        <v>7601</v>
      </c>
      <c r="I3750" t="s">
        <v>7601</v>
      </c>
      <c r="O3750" s="174">
        <v>46143</v>
      </c>
      <c r="S3750" t="s">
        <v>7602</v>
      </c>
      <c r="T3750" s="217" t="s">
        <v>64</v>
      </c>
      <c r="U3750" s="217" t="s">
        <v>257</v>
      </c>
      <c r="V3750" t="e">
        <f>_xlfn.XLOOKUP(UTILIZADAS[[#This Row],[Contacto1]],Tabla2[phone_number_dialed],Tabla2[status_name],,0)</f>
        <v>#N/A</v>
      </c>
    </row>
    <row r="3751" spans="1:22">
      <c r="A3751" t="s">
        <v>4305</v>
      </c>
      <c r="B3751" s="213" t="s">
        <v>7603</v>
      </c>
      <c r="C3751" s="4">
        <v>339083100000</v>
      </c>
      <c r="D3751" s="213" t="s">
        <v>5857</v>
      </c>
      <c r="G3751" s="174">
        <v>46143</v>
      </c>
      <c r="H3751" t="s">
        <v>7604</v>
      </c>
      <c r="I3751" t="s">
        <v>7604</v>
      </c>
      <c r="O3751" s="174">
        <v>46143</v>
      </c>
      <c r="S3751" t="s">
        <v>7605</v>
      </c>
      <c r="T3751" s="217" t="s">
        <v>64</v>
      </c>
      <c r="U3751" s="217" t="s">
        <v>2109</v>
      </c>
      <c r="V3751" t="e">
        <f>_xlfn.XLOOKUP(UTILIZADAS[[#This Row],[Contacto1]],Tabla2[phone_number_dialed],Tabla2[status_name],,0)</f>
        <v>#N/A</v>
      </c>
    </row>
    <row r="3752" spans="1:22">
      <c r="A3752" t="s">
        <v>4305</v>
      </c>
      <c r="B3752" s="213" t="s">
        <v>5004</v>
      </c>
      <c r="C3752" s="4">
        <v>366057790000</v>
      </c>
      <c r="D3752" s="213" t="s">
        <v>5857</v>
      </c>
      <c r="G3752" s="174">
        <v>46143</v>
      </c>
      <c r="H3752" t="s">
        <v>7606</v>
      </c>
      <c r="I3752" t="s">
        <v>7606</v>
      </c>
      <c r="O3752" s="174">
        <v>46143</v>
      </c>
      <c r="S3752" t="s">
        <v>5005</v>
      </c>
      <c r="T3752" s="217" t="s">
        <v>64</v>
      </c>
      <c r="U3752" s="217" t="s">
        <v>65</v>
      </c>
      <c r="V3752" t="e">
        <f>_xlfn.XLOOKUP(UTILIZADAS[[#This Row],[Contacto1]],Tabla2[phone_number_dialed],Tabla2[status_name],,0)</f>
        <v>#N/A</v>
      </c>
    </row>
    <row r="3753" spans="1:22">
      <c r="A3753" t="s">
        <v>4305</v>
      </c>
      <c r="B3753" s="213" t="s">
        <v>4734</v>
      </c>
      <c r="C3753" s="4">
        <v>365059580000</v>
      </c>
      <c r="D3753" s="213" t="s">
        <v>5857</v>
      </c>
      <c r="G3753" s="174">
        <v>46143</v>
      </c>
      <c r="H3753" t="s">
        <v>7607</v>
      </c>
      <c r="I3753" t="s">
        <v>7607</v>
      </c>
      <c r="O3753" s="174">
        <v>46143</v>
      </c>
      <c r="S3753" t="s">
        <v>4735</v>
      </c>
      <c r="T3753" s="217" t="s">
        <v>64</v>
      </c>
      <c r="U3753" s="217" t="s">
        <v>65</v>
      </c>
      <c r="V3753" t="e">
        <f>_xlfn.XLOOKUP(UTILIZADAS[[#This Row],[Contacto1]],Tabla2[phone_number_dialed],Tabla2[status_name],,0)</f>
        <v>#N/A</v>
      </c>
    </row>
    <row r="3754" spans="1:22">
      <c r="A3754" t="s">
        <v>4305</v>
      </c>
      <c r="B3754" s="213" t="s">
        <v>7608</v>
      </c>
      <c r="C3754" s="4">
        <v>364060390000</v>
      </c>
      <c r="D3754" s="213" t="s">
        <v>5857</v>
      </c>
      <c r="G3754" s="174">
        <v>46143</v>
      </c>
      <c r="H3754" t="s">
        <v>7609</v>
      </c>
      <c r="I3754" t="s">
        <v>7609</v>
      </c>
      <c r="O3754" s="174">
        <v>46143</v>
      </c>
      <c r="S3754" t="s">
        <v>7610</v>
      </c>
      <c r="T3754" s="217" t="s">
        <v>4837</v>
      </c>
      <c r="U3754" s="217" t="s">
        <v>2109</v>
      </c>
      <c r="V3754" t="e">
        <f>_xlfn.XLOOKUP(UTILIZADAS[[#This Row],[Contacto1]],Tabla2[phone_number_dialed],Tabla2[status_name],,0)</f>
        <v>#N/A</v>
      </c>
    </row>
    <row r="3755" spans="1:22">
      <c r="A3755" t="s">
        <v>4305</v>
      </c>
      <c r="B3755" s="213" t="s">
        <v>7611</v>
      </c>
      <c r="C3755" s="4">
        <v>367056740000</v>
      </c>
      <c r="D3755" s="213" t="s">
        <v>5857</v>
      </c>
      <c r="G3755" s="174">
        <v>46143</v>
      </c>
      <c r="H3755" t="s">
        <v>7612</v>
      </c>
      <c r="I3755" t="s">
        <v>7612</v>
      </c>
      <c r="O3755" s="174">
        <v>46143</v>
      </c>
      <c r="S3755" t="s">
        <v>7613</v>
      </c>
      <c r="T3755" s="217" t="s">
        <v>85</v>
      </c>
      <c r="U3755" s="217" t="s">
        <v>2109</v>
      </c>
      <c r="V3755" t="e">
        <f>_xlfn.XLOOKUP(UTILIZADAS[[#This Row],[Contacto1]],Tabla2[phone_number_dialed],Tabla2[status_name],,0)</f>
        <v>#N/A</v>
      </c>
    </row>
    <row r="3756" spans="1:22">
      <c r="A3756" t="s">
        <v>4305</v>
      </c>
      <c r="B3756" s="213" t="s">
        <v>7614</v>
      </c>
      <c r="C3756" s="4">
        <v>368001920000</v>
      </c>
      <c r="D3756" s="213" t="s">
        <v>5857</v>
      </c>
      <c r="G3756" s="174">
        <v>46143</v>
      </c>
      <c r="H3756" t="s">
        <v>7615</v>
      </c>
      <c r="I3756" t="s">
        <v>7615</v>
      </c>
      <c r="O3756" s="174">
        <v>46143</v>
      </c>
      <c r="S3756" t="s">
        <v>7616</v>
      </c>
      <c r="T3756" s="217" t="s">
        <v>64</v>
      </c>
      <c r="U3756" s="217" t="s">
        <v>257</v>
      </c>
      <c r="V3756" t="e">
        <f>_xlfn.XLOOKUP(UTILIZADAS[[#This Row],[Contacto1]],Tabla2[phone_number_dialed],Tabla2[status_name],,0)</f>
        <v>#N/A</v>
      </c>
    </row>
    <row r="3757" spans="1:22">
      <c r="A3757" t="s">
        <v>4305</v>
      </c>
      <c r="B3757" s="213" t="s">
        <v>4328</v>
      </c>
      <c r="C3757" s="4">
        <v>354341640000</v>
      </c>
      <c r="D3757" s="213" t="s">
        <v>5857</v>
      </c>
      <c r="G3757" s="174">
        <v>46143</v>
      </c>
      <c r="H3757" t="s">
        <v>7617</v>
      </c>
      <c r="I3757" t="s">
        <v>7617</v>
      </c>
      <c r="O3757" s="174">
        <v>46143</v>
      </c>
      <c r="S3757" t="s">
        <v>4329</v>
      </c>
      <c r="T3757" s="217" t="s">
        <v>64</v>
      </c>
      <c r="U3757" s="217" t="s">
        <v>65</v>
      </c>
      <c r="V3757" t="e">
        <f>_xlfn.XLOOKUP(UTILIZADAS[[#This Row],[Contacto1]],Tabla2[phone_number_dialed],Tabla2[status_name],,0)</f>
        <v>#N/A</v>
      </c>
    </row>
    <row r="3758" spans="1:22">
      <c r="A3758" t="s">
        <v>4305</v>
      </c>
      <c r="B3758" s="213" t="s">
        <v>5232</v>
      </c>
      <c r="C3758" s="4">
        <v>367057200000</v>
      </c>
      <c r="D3758" s="213" t="s">
        <v>5857</v>
      </c>
      <c r="G3758" s="174">
        <v>46143</v>
      </c>
      <c r="H3758" t="s">
        <v>7618</v>
      </c>
      <c r="I3758" t="s">
        <v>7618</v>
      </c>
      <c r="O3758" s="174">
        <v>46143</v>
      </c>
      <c r="S3758" t="s">
        <v>5233</v>
      </c>
      <c r="T3758" s="217" t="s">
        <v>64</v>
      </c>
      <c r="U3758" s="217" t="s">
        <v>65</v>
      </c>
      <c r="V3758" t="e">
        <f>_xlfn.XLOOKUP(UTILIZADAS[[#This Row],[Contacto1]],Tabla2[phone_number_dialed],Tabla2[status_name],,0)</f>
        <v>#N/A</v>
      </c>
    </row>
    <row r="3759" spans="1:22">
      <c r="A3759" t="s">
        <v>4305</v>
      </c>
      <c r="B3759" s="213" t="s">
        <v>7619</v>
      </c>
      <c r="C3759" s="4">
        <v>363059890000</v>
      </c>
      <c r="D3759" s="213" t="s">
        <v>5857</v>
      </c>
      <c r="G3759" s="174">
        <v>46143</v>
      </c>
      <c r="H3759" t="s">
        <v>7620</v>
      </c>
      <c r="I3759" t="s">
        <v>7620</v>
      </c>
      <c r="O3759" s="174">
        <v>46143</v>
      </c>
      <c r="S3759" t="s">
        <v>7621</v>
      </c>
      <c r="T3759" s="217" t="s">
        <v>64</v>
      </c>
      <c r="U3759" s="217" t="s">
        <v>257</v>
      </c>
      <c r="V3759" t="e">
        <f>_xlfn.XLOOKUP(UTILIZADAS[[#This Row],[Contacto1]],Tabla2[phone_number_dialed],Tabla2[status_name],,0)</f>
        <v>#N/A</v>
      </c>
    </row>
    <row r="3760" spans="1:22">
      <c r="A3760" t="s">
        <v>4305</v>
      </c>
      <c r="B3760" s="213" t="s">
        <v>7622</v>
      </c>
      <c r="C3760" s="4">
        <v>369060410000</v>
      </c>
      <c r="D3760" s="213" t="s">
        <v>5857</v>
      </c>
      <c r="G3760" s="174">
        <v>46143</v>
      </c>
      <c r="H3760" t="s">
        <v>7623</v>
      </c>
      <c r="I3760" t="s">
        <v>7623</v>
      </c>
      <c r="O3760" s="174">
        <v>46143</v>
      </c>
      <c r="S3760" t="s">
        <v>7624</v>
      </c>
      <c r="T3760" s="217" t="s">
        <v>64</v>
      </c>
      <c r="U3760" s="217" t="s">
        <v>257</v>
      </c>
      <c r="V3760" t="e">
        <f>_xlfn.XLOOKUP(UTILIZADAS[[#This Row],[Contacto1]],Tabla2[phone_number_dialed],Tabla2[status_name],,0)</f>
        <v>#N/A</v>
      </c>
    </row>
    <row r="3761" spans="1:22">
      <c r="A3761" t="s">
        <v>4305</v>
      </c>
      <c r="B3761" s="213" t="s">
        <v>4555</v>
      </c>
      <c r="C3761" s="4">
        <v>367054930000</v>
      </c>
      <c r="D3761" s="213" t="s">
        <v>5857</v>
      </c>
      <c r="G3761" s="174">
        <v>46143</v>
      </c>
      <c r="H3761" t="s">
        <v>7625</v>
      </c>
      <c r="I3761" t="s">
        <v>7625</v>
      </c>
      <c r="O3761" s="174">
        <v>46143</v>
      </c>
      <c r="S3761" t="s">
        <v>4556</v>
      </c>
      <c r="T3761" s="217" t="s">
        <v>64</v>
      </c>
      <c r="U3761" s="217" t="s">
        <v>65</v>
      </c>
      <c r="V3761" t="e">
        <f>_xlfn.XLOOKUP(UTILIZADAS[[#This Row],[Contacto1]],Tabla2[phone_number_dialed],Tabla2[status_name],,0)</f>
        <v>#N/A</v>
      </c>
    </row>
    <row r="3762" spans="1:22">
      <c r="A3762" t="s">
        <v>4305</v>
      </c>
      <c r="B3762" s="213" t="s">
        <v>7626</v>
      </c>
      <c r="C3762" s="4">
        <v>366060400000</v>
      </c>
      <c r="D3762" s="213" t="s">
        <v>5857</v>
      </c>
      <c r="G3762" s="174">
        <v>46143</v>
      </c>
      <c r="H3762" t="s">
        <v>7627</v>
      </c>
      <c r="I3762" t="s">
        <v>7627</v>
      </c>
      <c r="O3762" s="174">
        <v>46143</v>
      </c>
      <c r="S3762" t="s">
        <v>7628</v>
      </c>
      <c r="T3762" s="217" t="s">
        <v>64</v>
      </c>
      <c r="U3762" s="217" t="s">
        <v>257</v>
      </c>
      <c r="V3762" t="e">
        <f>_xlfn.XLOOKUP(UTILIZADAS[[#This Row],[Contacto1]],Tabla2[phone_number_dialed],Tabla2[status_name],,0)</f>
        <v>#N/A</v>
      </c>
    </row>
    <row r="3763" spans="1:22">
      <c r="A3763" t="s">
        <v>4305</v>
      </c>
      <c r="B3763" s="213" t="s">
        <v>5265</v>
      </c>
      <c r="C3763" s="4">
        <v>363061230000</v>
      </c>
      <c r="D3763" s="213" t="s">
        <v>5857</v>
      </c>
      <c r="G3763" s="174">
        <v>46143</v>
      </c>
      <c r="H3763" t="s">
        <v>7629</v>
      </c>
      <c r="I3763" t="s">
        <v>7629</v>
      </c>
      <c r="O3763" s="174">
        <v>46143</v>
      </c>
      <c r="S3763" t="s">
        <v>5266</v>
      </c>
      <c r="T3763" s="217" t="s">
        <v>64</v>
      </c>
      <c r="U3763" s="217" t="s">
        <v>65</v>
      </c>
      <c r="V3763" t="e">
        <f>_xlfn.XLOOKUP(UTILIZADAS[[#This Row],[Contacto1]],Tabla2[phone_number_dialed],Tabla2[status_name],,0)</f>
        <v>#N/A</v>
      </c>
    </row>
    <row r="3764" spans="1:22">
      <c r="A3764" t="s">
        <v>4305</v>
      </c>
      <c r="B3764" s="213" t="s">
        <v>7630</v>
      </c>
      <c r="C3764" s="4">
        <v>368059200000</v>
      </c>
      <c r="D3764" s="213" t="s">
        <v>5857</v>
      </c>
      <c r="G3764" s="174">
        <v>46143</v>
      </c>
      <c r="H3764" t="s">
        <v>7631</v>
      </c>
      <c r="I3764" t="s">
        <v>7631</v>
      </c>
      <c r="O3764" s="174">
        <v>46143</v>
      </c>
      <c r="S3764" t="s">
        <v>7632</v>
      </c>
      <c r="T3764" s="217" t="s">
        <v>64</v>
      </c>
      <c r="U3764" s="217" t="s">
        <v>257</v>
      </c>
      <c r="V3764" t="e">
        <f>_xlfn.XLOOKUP(UTILIZADAS[[#This Row],[Contacto1]],Tabla2[phone_number_dialed],Tabla2[status_name],,0)</f>
        <v>#N/A</v>
      </c>
    </row>
    <row r="3765" spans="1:22">
      <c r="A3765" t="s">
        <v>4305</v>
      </c>
      <c r="B3765" s="213" t="s">
        <v>7633</v>
      </c>
      <c r="C3765" s="4">
        <v>367062140000</v>
      </c>
      <c r="D3765" s="213" t="s">
        <v>5857</v>
      </c>
      <c r="G3765" s="174">
        <v>46143</v>
      </c>
      <c r="H3765" t="s">
        <v>7634</v>
      </c>
      <c r="I3765" t="s">
        <v>7634</v>
      </c>
      <c r="O3765" s="174">
        <v>46143</v>
      </c>
      <c r="S3765" t="s">
        <v>7635</v>
      </c>
      <c r="T3765" s="217" t="s">
        <v>64</v>
      </c>
      <c r="U3765" s="217" t="s">
        <v>257</v>
      </c>
      <c r="V3765" t="e">
        <f>_xlfn.XLOOKUP(UTILIZADAS[[#This Row],[Contacto1]],Tabla2[phone_number_dialed],Tabla2[status_name],,0)</f>
        <v>#N/A</v>
      </c>
    </row>
    <row r="3766" spans="1:22">
      <c r="A3766" t="s">
        <v>4305</v>
      </c>
      <c r="B3766" s="213" t="s">
        <v>7636</v>
      </c>
      <c r="C3766" s="4">
        <v>369057120000</v>
      </c>
      <c r="D3766" s="213" t="s">
        <v>5857</v>
      </c>
      <c r="G3766" s="174">
        <v>46143</v>
      </c>
      <c r="H3766" t="s">
        <v>7637</v>
      </c>
      <c r="I3766" t="s">
        <v>7637</v>
      </c>
      <c r="O3766" s="174">
        <v>46143</v>
      </c>
      <c r="S3766" t="s">
        <v>7638</v>
      </c>
      <c r="T3766" s="217" t="s">
        <v>64</v>
      </c>
      <c r="U3766" s="217" t="s">
        <v>257</v>
      </c>
      <c r="V3766" t="e">
        <f>_xlfn.XLOOKUP(UTILIZADAS[[#This Row],[Contacto1]],Tabla2[phone_number_dialed],Tabla2[status_name],,0)</f>
        <v>#N/A</v>
      </c>
    </row>
    <row r="3767" spans="1:22">
      <c r="A3767" t="s">
        <v>4305</v>
      </c>
      <c r="B3767" s="213" t="s">
        <v>7639</v>
      </c>
      <c r="C3767" s="4">
        <v>365059620000</v>
      </c>
      <c r="D3767" s="213" t="s">
        <v>5857</v>
      </c>
      <c r="G3767" s="174">
        <v>46143</v>
      </c>
      <c r="H3767" t="s">
        <v>7640</v>
      </c>
      <c r="I3767" t="s">
        <v>7640</v>
      </c>
      <c r="O3767" s="174">
        <v>46143</v>
      </c>
      <c r="S3767" t="s">
        <v>7641</v>
      </c>
      <c r="T3767" s="217" t="s">
        <v>64</v>
      </c>
      <c r="U3767" s="217" t="s">
        <v>257</v>
      </c>
      <c r="V3767" t="e">
        <f>_xlfn.XLOOKUP(UTILIZADAS[[#This Row],[Contacto1]],Tabla2[phone_number_dialed],Tabla2[status_name],,0)</f>
        <v>#N/A</v>
      </c>
    </row>
    <row r="3768" spans="1:22">
      <c r="A3768" t="s">
        <v>4305</v>
      </c>
      <c r="B3768" s="213" t="s">
        <v>7642</v>
      </c>
      <c r="C3768" s="4">
        <v>366060520000</v>
      </c>
      <c r="D3768" s="213" t="s">
        <v>5857</v>
      </c>
      <c r="G3768" s="174">
        <v>46143</v>
      </c>
      <c r="H3768">
        <v>64884119</v>
      </c>
      <c r="I3768">
        <v>64884119</v>
      </c>
      <c r="O3768" s="174">
        <v>46143</v>
      </c>
      <c r="S3768" t="s">
        <v>7643</v>
      </c>
      <c r="T3768" s="217" t="s">
        <v>64</v>
      </c>
      <c r="U3768" s="217" t="s">
        <v>257</v>
      </c>
      <c r="V3768" t="e">
        <f>_xlfn.XLOOKUP(UTILIZADAS[[#This Row],[Contacto1]],Tabla2[phone_number_dialed],Tabla2[status_name],,0)</f>
        <v>#N/A</v>
      </c>
    </row>
    <row r="3769" spans="1:22">
      <c r="A3769" t="s">
        <v>4305</v>
      </c>
      <c r="B3769" s="213" t="s">
        <v>4529</v>
      </c>
      <c r="C3769" s="4">
        <v>362062100000</v>
      </c>
      <c r="D3769" s="213" t="s">
        <v>5857</v>
      </c>
      <c r="G3769" s="174">
        <v>46143</v>
      </c>
      <c r="H3769" t="s">
        <v>7644</v>
      </c>
      <c r="I3769" t="s">
        <v>7644</v>
      </c>
      <c r="O3769" s="174">
        <v>46143</v>
      </c>
      <c r="S3769" t="s">
        <v>4530</v>
      </c>
      <c r="T3769" s="217" t="s">
        <v>81</v>
      </c>
      <c r="U3769" s="217" t="s">
        <v>65</v>
      </c>
      <c r="V3769" t="e">
        <f>_xlfn.XLOOKUP(UTILIZADAS[[#This Row],[Contacto1]],Tabla2[phone_number_dialed],Tabla2[status_name],,0)</f>
        <v>#N/A</v>
      </c>
    </row>
    <row r="3770" spans="1:22">
      <c r="A3770" t="s">
        <v>4305</v>
      </c>
      <c r="B3770" s="213" t="s">
        <v>7645</v>
      </c>
      <c r="C3770" s="4">
        <v>365043970000</v>
      </c>
      <c r="D3770" s="213" t="s">
        <v>5857</v>
      </c>
      <c r="G3770" s="174">
        <v>46143</v>
      </c>
      <c r="H3770" t="s">
        <v>7646</v>
      </c>
      <c r="I3770" t="s">
        <v>7646</v>
      </c>
      <c r="O3770" s="174">
        <v>46143</v>
      </c>
      <c r="S3770" t="s">
        <v>7647</v>
      </c>
      <c r="T3770" s="217" t="s">
        <v>84</v>
      </c>
      <c r="U3770" s="217" t="s">
        <v>257</v>
      </c>
      <c r="V3770" t="e">
        <f>_xlfn.XLOOKUP(UTILIZADAS[[#This Row],[Contacto1]],Tabla2[phone_number_dialed],Tabla2[status_name],,0)</f>
        <v>#N/A</v>
      </c>
    </row>
    <row r="3771" spans="1:22">
      <c r="A3771" t="s">
        <v>4305</v>
      </c>
      <c r="B3771" s="213" t="s">
        <v>5043</v>
      </c>
      <c r="C3771" s="4">
        <v>361059320000</v>
      </c>
      <c r="D3771" s="213" t="s">
        <v>5857</v>
      </c>
      <c r="G3771" s="174">
        <v>46143</v>
      </c>
      <c r="H3771" t="s">
        <v>7648</v>
      </c>
      <c r="I3771" t="s">
        <v>7648</v>
      </c>
      <c r="O3771" s="174">
        <v>46143</v>
      </c>
      <c r="S3771" t="s">
        <v>5044</v>
      </c>
      <c r="T3771" s="217" t="s">
        <v>84</v>
      </c>
      <c r="U3771" s="217" t="s">
        <v>65</v>
      </c>
      <c r="V3771" t="e">
        <f>_xlfn.XLOOKUP(UTILIZADAS[[#This Row],[Contacto1]],Tabla2[phone_number_dialed],Tabla2[status_name],,0)</f>
        <v>#N/A</v>
      </c>
    </row>
    <row r="3772" spans="1:22">
      <c r="A3772" t="s">
        <v>4305</v>
      </c>
      <c r="B3772" s="213" t="s">
        <v>7649</v>
      </c>
      <c r="C3772" s="4">
        <v>361062030000</v>
      </c>
      <c r="D3772" s="213" t="s">
        <v>5857</v>
      </c>
      <c r="G3772" s="174">
        <v>46143</v>
      </c>
      <c r="H3772" t="s">
        <v>7650</v>
      </c>
      <c r="I3772" t="s">
        <v>7650</v>
      </c>
      <c r="O3772" s="174">
        <v>46143</v>
      </c>
      <c r="S3772" t="s">
        <v>7651</v>
      </c>
      <c r="T3772" s="217" t="s">
        <v>64</v>
      </c>
      <c r="U3772" s="217" t="s">
        <v>257</v>
      </c>
      <c r="V3772" t="e">
        <f>_xlfn.XLOOKUP(UTILIZADAS[[#This Row],[Contacto1]],Tabla2[phone_number_dialed],Tabla2[status_name],,0)</f>
        <v>#N/A</v>
      </c>
    </row>
    <row r="3773" spans="1:22">
      <c r="A3773" t="s">
        <v>4305</v>
      </c>
      <c r="B3773" s="213" t="s">
        <v>7652</v>
      </c>
      <c r="C3773" s="4">
        <v>369056890000</v>
      </c>
      <c r="D3773" s="213" t="s">
        <v>5857</v>
      </c>
      <c r="G3773" s="174">
        <v>46143</v>
      </c>
      <c r="H3773" t="s">
        <v>7653</v>
      </c>
      <c r="I3773" t="s">
        <v>7653</v>
      </c>
      <c r="O3773" s="174">
        <v>46143</v>
      </c>
      <c r="S3773" t="s">
        <v>7654</v>
      </c>
      <c r="T3773" s="217" t="s">
        <v>64</v>
      </c>
      <c r="U3773" s="217" t="s">
        <v>257</v>
      </c>
      <c r="V3773" t="e">
        <f>_xlfn.XLOOKUP(UTILIZADAS[[#This Row],[Contacto1]],Tabla2[phone_number_dialed],Tabla2[status_name],,0)</f>
        <v>#N/A</v>
      </c>
    </row>
    <row r="3774" spans="1:22">
      <c r="A3774" t="s">
        <v>4305</v>
      </c>
      <c r="B3774" s="213" t="s">
        <v>5273</v>
      </c>
      <c r="C3774" s="4">
        <v>804071480000</v>
      </c>
      <c r="D3774" s="213" t="s">
        <v>5857</v>
      </c>
      <c r="G3774" s="174">
        <v>46143</v>
      </c>
      <c r="H3774" t="s">
        <v>7655</v>
      </c>
      <c r="I3774" t="s">
        <v>7655</v>
      </c>
      <c r="O3774" s="174">
        <v>46143</v>
      </c>
      <c r="S3774" t="s">
        <v>5274</v>
      </c>
      <c r="T3774" s="217" t="s">
        <v>64</v>
      </c>
      <c r="U3774" s="217" t="s">
        <v>65</v>
      </c>
      <c r="V3774" t="e">
        <f>_xlfn.XLOOKUP(UTILIZADAS[[#This Row],[Contacto1]],Tabla2[phone_number_dialed],Tabla2[status_name],,0)</f>
        <v>#N/A</v>
      </c>
    </row>
    <row r="3775" spans="1:22">
      <c r="A3775" t="s">
        <v>4305</v>
      </c>
      <c r="B3775" s="213" t="s">
        <v>7656</v>
      </c>
      <c r="C3775" s="4">
        <v>368062420000</v>
      </c>
      <c r="D3775" s="213" t="s">
        <v>5857</v>
      </c>
      <c r="G3775" s="174">
        <v>46143</v>
      </c>
      <c r="H3775" t="s">
        <v>7657</v>
      </c>
      <c r="I3775" t="s">
        <v>7657</v>
      </c>
      <c r="O3775" s="174">
        <v>46143</v>
      </c>
      <c r="S3775" t="s">
        <v>7658</v>
      </c>
      <c r="T3775" s="217" t="s">
        <v>85</v>
      </c>
      <c r="U3775" s="217" t="s">
        <v>257</v>
      </c>
      <c r="V3775" t="e">
        <f>_xlfn.XLOOKUP(UTILIZADAS[[#This Row],[Contacto1]],Tabla2[phone_number_dialed],Tabla2[status_name],,0)</f>
        <v>#N/A</v>
      </c>
    </row>
    <row r="3776" spans="1:22">
      <c r="A3776" t="s">
        <v>4305</v>
      </c>
      <c r="B3776" s="213" t="s">
        <v>7659</v>
      </c>
      <c r="C3776" s="4">
        <v>368062460000</v>
      </c>
      <c r="D3776" s="213" t="s">
        <v>5857</v>
      </c>
      <c r="G3776" s="174">
        <v>46143</v>
      </c>
      <c r="H3776" t="s">
        <v>7660</v>
      </c>
      <c r="I3776" t="s">
        <v>7660</v>
      </c>
      <c r="O3776" s="174">
        <v>46143</v>
      </c>
      <c r="S3776" t="s">
        <v>7661</v>
      </c>
      <c r="T3776" s="217" t="s">
        <v>85</v>
      </c>
      <c r="U3776" s="217" t="s">
        <v>257</v>
      </c>
      <c r="V3776" t="e">
        <f>_xlfn.XLOOKUP(UTILIZADAS[[#This Row],[Contacto1]],Tabla2[phone_number_dialed],Tabla2[status_name],,0)</f>
        <v>#N/A</v>
      </c>
    </row>
    <row r="3777" spans="1:22">
      <c r="A3777" t="s">
        <v>4305</v>
      </c>
      <c r="B3777" s="213" t="s">
        <v>7662</v>
      </c>
      <c r="C3777" s="4">
        <v>362062860000</v>
      </c>
      <c r="D3777" s="213" t="s">
        <v>5857</v>
      </c>
      <c r="G3777" s="174">
        <v>46143</v>
      </c>
      <c r="H3777" t="s">
        <v>3988</v>
      </c>
      <c r="I3777" t="s">
        <v>3988</v>
      </c>
      <c r="O3777" s="174">
        <v>46143</v>
      </c>
      <c r="S3777" t="s">
        <v>7663</v>
      </c>
      <c r="T3777" s="217" t="s">
        <v>64</v>
      </c>
      <c r="U3777" s="217" t="s">
        <v>65</v>
      </c>
      <c r="V3777" t="e">
        <f>_xlfn.XLOOKUP(UTILIZADAS[[#This Row],[Contacto1]],Tabla2[phone_number_dialed],Tabla2[status_name],,0)</f>
        <v>#N/A</v>
      </c>
    </row>
    <row r="3778" spans="1:22">
      <c r="A3778" t="s">
        <v>4305</v>
      </c>
      <c r="B3778" s="213" t="s">
        <v>7664</v>
      </c>
      <c r="C3778" s="4">
        <v>363059740000</v>
      </c>
      <c r="D3778" s="213" t="s">
        <v>5857</v>
      </c>
      <c r="G3778" s="174">
        <v>46143</v>
      </c>
      <c r="H3778" t="s">
        <v>7665</v>
      </c>
      <c r="I3778" t="s">
        <v>7665</v>
      </c>
      <c r="O3778" s="174">
        <v>46143</v>
      </c>
      <c r="S3778" t="s">
        <v>7666</v>
      </c>
      <c r="T3778" s="217" t="s">
        <v>64</v>
      </c>
      <c r="U3778" s="217" t="s">
        <v>257</v>
      </c>
      <c r="V3778" t="e">
        <f>_xlfn.XLOOKUP(UTILIZADAS[[#This Row],[Contacto1]],Tabla2[phone_number_dialed],Tabla2[status_name],,0)</f>
        <v>#N/A</v>
      </c>
    </row>
    <row r="3779" spans="1:22">
      <c r="A3779" t="s">
        <v>4305</v>
      </c>
      <c r="B3779" s="213" t="s">
        <v>5186</v>
      </c>
      <c r="C3779" s="4">
        <v>361055190000</v>
      </c>
      <c r="D3779" s="213" t="s">
        <v>5857</v>
      </c>
      <c r="G3779" s="174">
        <v>46143</v>
      </c>
      <c r="H3779" t="s">
        <v>7667</v>
      </c>
      <c r="I3779" t="s">
        <v>7667</v>
      </c>
      <c r="O3779" s="174">
        <v>46143</v>
      </c>
      <c r="S3779" t="s">
        <v>5187</v>
      </c>
      <c r="T3779" s="217" t="s">
        <v>64</v>
      </c>
      <c r="U3779" s="217" t="s">
        <v>257</v>
      </c>
      <c r="V3779" t="e">
        <f>_xlfn.XLOOKUP(UTILIZADAS[[#This Row],[Contacto1]],Tabla2[phone_number_dialed],Tabla2[status_name],,0)</f>
        <v>#N/A</v>
      </c>
    </row>
    <row r="3780" spans="1:22">
      <c r="A3780" t="s">
        <v>4305</v>
      </c>
      <c r="B3780" s="213" t="s">
        <v>7668</v>
      </c>
      <c r="C3780" s="4">
        <v>362054710000</v>
      </c>
      <c r="D3780" s="213" t="s">
        <v>5857</v>
      </c>
      <c r="G3780" s="174">
        <v>46143</v>
      </c>
      <c r="H3780" t="s">
        <v>7669</v>
      </c>
      <c r="I3780" t="s">
        <v>7669</v>
      </c>
      <c r="O3780" s="174">
        <v>46143</v>
      </c>
      <c r="S3780" t="s">
        <v>7670</v>
      </c>
      <c r="T3780" s="217" t="s">
        <v>64</v>
      </c>
      <c r="U3780" s="217" t="s">
        <v>257</v>
      </c>
      <c r="V3780" t="e">
        <f>_xlfn.XLOOKUP(UTILIZADAS[[#This Row],[Contacto1]],Tabla2[phone_number_dialed],Tabla2[status_name],,0)</f>
        <v>#N/A</v>
      </c>
    </row>
    <row r="3781" spans="1:22">
      <c r="A3781" t="s">
        <v>4305</v>
      </c>
      <c r="B3781" s="213" t="s">
        <v>4744</v>
      </c>
      <c r="C3781" s="4">
        <v>367062690000</v>
      </c>
      <c r="D3781" s="213" t="s">
        <v>5857</v>
      </c>
      <c r="G3781" s="174">
        <v>46143</v>
      </c>
      <c r="H3781">
        <v>65322618</v>
      </c>
      <c r="I3781">
        <v>65322618</v>
      </c>
      <c r="O3781" s="174">
        <v>46143</v>
      </c>
      <c r="S3781" t="s">
        <v>4745</v>
      </c>
      <c r="T3781" s="217" t="s">
        <v>64</v>
      </c>
      <c r="U3781" s="217" t="s">
        <v>65</v>
      </c>
      <c r="V3781" t="e">
        <f>_xlfn.XLOOKUP(UTILIZADAS[[#This Row],[Contacto1]],Tabla2[phone_number_dialed],Tabla2[status_name],,0)</f>
        <v>#N/A</v>
      </c>
    </row>
    <row r="3782" spans="1:22">
      <c r="A3782" t="s">
        <v>4305</v>
      </c>
      <c r="B3782" s="213" t="s">
        <v>7671</v>
      </c>
      <c r="C3782" s="4">
        <v>363059540000</v>
      </c>
      <c r="D3782" s="213" t="s">
        <v>5857</v>
      </c>
      <c r="G3782" s="174">
        <v>46143</v>
      </c>
      <c r="H3782" t="s">
        <v>7672</v>
      </c>
      <c r="I3782" t="s">
        <v>7672</v>
      </c>
      <c r="O3782" s="174">
        <v>46143</v>
      </c>
      <c r="S3782" t="s">
        <v>7673</v>
      </c>
      <c r="T3782" s="217" t="s">
        <v>64</v>
      </c>
      <c r="U3782" s="217" t="s">
        <v>257</v>
      </c>
      <c r="V3782" t="e">
        <f>_xlfn.XLOOKUP(UTILIZADAS[[#This Row],[Contacto1]],Tabla2[phone_number_dialed],Tabla2[status_name],,0)</f>
        <v>#N/A</v>
      </c>
    </row>
    <row r="3783" spans="1:22">
      <c r="A3783" t="s">
        <v>4305</v>
      </c>
      <c r="B3783" s="213" t="s">
        <v>7674</v>
      </c>
      <c r="C3783" s="4">
        <v>367061040000</v>
      </c>
      <c r="D3783" s="213" t="s">
        <v>5857</v>
      </c>
      <c r="G3783" s="174">
        <v>46143</v>
      </c>
      <c r="H3783" t="s">
        <v>7675</v>
      </c>
      <c r="I3783" t="s">
        <v>7675</v>
      </c>
      <c r="O3783" s="174">
        <v>46143</v>
      </c>
      <c r="S3783" t="s">
        <v>7676</v>
      </c>
      <c r="T3783" s="217" t="s">
        <v>64</v>
      </c>
      <c r="U3783" s="217" t="s">
        <v>257</v>
      </c>
      <c r="V3783" t="e">
        <f>_xlfn.XLOOKUP(UTILIZADAS[[#This Row],[Contacto1]],Tabla2[phone_number_dialed],Tabla2[status_name],,0)</f>
        <v>#N/A</v>
      </c>
    </row>
    <row r="3784" spans="1:22">
      <c r="A3784" t="s">
        <v>4305</v>
      </c>
      <c r="B3784" s="213" t="s">
        <v>7677</v>
      </c>
      <c r="C3784" s="4">
        <v>363055310000</v>
      </c>
      <c r="D3784" s="213" t="s">
        <v>5857</v>
      </c>
      <c r="G3784" s="174">
        <v>46143</v>
      </c>
      <c r="H3784" t="s">
        <v>7678</v>
      </c>
      <c r="I3784" t="s">
        <v>7678</v>
      </c>
      <c r="O3784" s="174">
        <v>46143</v>
      </c>
      <c r="S3784" t="s">
        <v>7679</v>
      </c>
      <c r="T3784" s="217" t="s">
        <v>64</v>
      </c>
      <c r="U3784" s="217" t="s">
        <v>257</v>
      </c>
      <c r="V3784" t="e">
        <f>_xlfn.XLOOKUP(UTILIZADAS[[#This Row],[Contacto1]],Tabla2[phone_number_dialed],Tabla2[status_name],,0)</f>
        <v>#N/A</v>
      </c>
    </row>
    <row r="3785" spans="1:22">
      <c r="A3785" t="s">
        <v>4305</v>
      </c>
      <c r="B3785" s="213" t="s">
        <v>7680</v>
      </c>
      <c r="C3785" s="4">
        <v>341342000000</v>
      </c>
      <c r="D3785" s="213" t="s">
        <v>5857</v>
      </c>
      <c r="G3785" s="174">
        <v>46143</v>
      </c>
      <c r="H3785" t="s">
        <v>7681</v>
      </c>
      <c r="I3785" t="s">
        <v>7681</v>
      </c>
      <c r="O3785" s="174">
        <v>46143</v>
      </c>
      <c r="S3785" t="s">
        <v>7682</v>
      </c>
      <c r="T3785" s="217" t="s">
        <v>64</v>
      </c>
      <c r="U3785" s="217" t="s">
        <v>257</v>
      </c>
      <c r="V3785" t="e">
        <f>_xlfn.XLOOKUP(UTILIZADAS[[#This Row],[Contacto1]],Tabla2[phone_number_dialed],Tabla2[status_name],,0)</f>
        <v>#N/A</v>
      </c>
    </row>
    <row r="3786" spans="1:22">
      <c r="A3786" t="s">
        <v>4305</v>
      </c>
      <c r="B3786" s="213" t="s">
        <v>7683</v>
      </c>
      <c r="C3786" s="4">
        <v>366064100000</v>
      </c>
      <c r="D3786" s="213" t="s">
        <v>5857</v>
      </c>
      <c r="G3786" s="174">
        <v>46143</v>
      </c>
      <c r="H3786" t="s">
        <v>7684</v>
      </c>
      <c r="I3786" t="s">
        <v>7684</v>
      </c>
      <c r="O3786" s="174">
        <v>46143</v>
      </c>
      <c r="S3786" t="s">
        <v>7685</v>
      </c>
      <c r="T3786" s="217" t="s">
        <v>64</v>
      </c>
      <c r="U3786" s="217" t="s">
        <v>257</v>
      </c>
      <c r="V3786" t="e">
        <f>_xlfn.XLOOKUP(UTILIZADAS[[#This Row],[Contacto1]],Tabla2[phone_number_dialed],Tabla2[status_name],,0)</f>
        <v>#N/A</v>
      </c>
    </row>
    <row r="3787" spans="1:22">
      <c r="A3787" t="s">
        <v>4305</v>
      </c>
      <c r="B3787" s="213" t="s">
        <v>7686</v>
      </c>
      <c r="C3787" s="4">
        <v>367063500000</v>
      </c>
      <c r="D3787" s="213" t="s">
        <v>5857</v>
      </c>
      <c r="G3787" s="174">
        <v>46143</v>
      </c>
      <c r="H3787" t="s">
        <v>7687</v>
      </c>
      <c r="I3787" t="s">
        <v>7687</v>
      </c>
      <c r="O3787" s="174">
        <v>46143</v>
      </c>
      <c r="S3787" t="s">
        <v>7688</v>
      </c>
      <c r="T3787" s="217" t="s">
        <v>64</v>
      </c>
      <c r="U3787" s="217" t="s">
        <v>257</v>
      </c>
      <c r="V3787" t="e">
        <f>_xlfn.XLOOKUP(UTILIZADAS[[#This Row],[Contacto1]],Tabla2[phone_number_dialed],Tabla2[status_name],,0)</f>
        <v>#N/A</v>
      </c>
    </row>
    <row r="3788" spans="1:22">
      <c r="A3788" t="s">
        <v>4305</v>
      </c>
      <c r="B3788" s="213" t="s">
        <v>7686</v>
      </c>
      <c r="C3788" s="4">
        <v>367063500000</v>
      </c>
      <c r="D3788" s="213" t="s">
        <v>5857</v>
      </c>
      <c r="G3788" s="174">
        <v>46143</v>
      </c>
      <c r="H3788" t="s">
        <v>7687</v>
      </c>
      <c r="I3788" t="s">
        <v>7687</v>
      </c>
      <c r="O3788" s="174">
        <v>46143</v>
      </c>
      <c r="S3788" t="s">
        <v>7688</v>
      </c>
      <c r="T3788" s="217" t="s">
        <v>64</v>
      </c>
      <c r="U3788" s="217" t="s">
        <v>257</v>
      </c>
      <c r="V3788" t="e">
        <f>_xlfn.XLOOKUP(UTILIZADAS[[#This Row],[Contacto1]],Tabla2[phone_number_dialed],Tabla2[status_name],,0)</f>
        <v>#N/A</v>
      </c>
    </row>
    <row r="3789" spans="1:22">
      <c r="A3789" t="s">
        <v>4305</v>
      </c>
      <c r="B3789" s="213" t="s">
        <v>7689</v>
      </c>
      <c r="C3789" s="4">
        <v>361062960000</v>
      </c>
      <c r="D3789" s="213" t="s">
        <v>5857</v>
      </c>
      <c r="G3789" s="174">
        <v>46143</v>
      </c>
      <c r="H3789" t="s">
        <v>7690</v>
      </c>
      <c r="I3789" t="s">
        <v>7690</v>
      </c>
      <c r="O3789" s="174">
        <v>46143</v>
      </c>
      <c r="S3789" t="s">
        <v>7691</v>
      </c>
      <c r="T3789" s="217" t="s">
        <v>64</v>
      </c>
      <c r="U3789" s="217" t="s">
        <v>257</v>
      </c>
      <c r="V3789" t="e">
        <f>_xlfn.XLOOKUP(UTILIZADAS[[#This Row],[Contacto1]],Tabla2[phone_number_dialed],Tabla2[status_name],,0)</f>
        <v>#N/A</v>
      </c>
    </row>
    <row r="3790" spans="1:22">
      <c r="A3790" t="s">
        <v>4305</v>
      </c>
      <c r="B3790" s="213" t="s">
        <v>7692</v>
      </c>
      <c r="C3790" s="4">
        <v>369057760000</v>
      </c>
      <c r="D3790" s="213" t="s">
        <v>5857</v>
      </c>
      <c r="G3790" s="174">
        <v>46143</v>
      </c>
      <c r="H3790" t="s">
        <v>7693</v>
      </c>
      <c r="I3790" t="s">
        <v>7693</v>
      </c>
      <c r="O3790" s="174">
        <v>46143</v>
      </c>
      <c r="S3790" t="s">
        <v>7694</v>
      </c>
      <c r="T3790" s="217" t="s">
        <v>64</v>
      </c>
      <c r="U3790" s="217" t="s">
        <v>257</v>
      </c>
      <c r="V3790" t="e">
        <f>_xlfn.XLOOKUP(UTILIZADAS[[#This Row],[Contacto1]],Tabla2[phone_number_dialed],Tabla2[status_name],,0)</f>
        <v>#N/A</v>
      </c>
    </row>
    <row r="3791" spans="1:22">
      <c r="A3791" t="s">
        <v>4305</v>
      </c>
      <c r="B3791" s="213" t="s">
        <v>7695</v>
      </c>
      <c r="C3791" s="4">
        <v>363060850000</v>
      </c>
      <c r="D3791" s="213" t="s">
        <v>5857</v>
      </c>
      <c r="G3791" s="174">
        <v>46143</v>
      </c>
      <c r="H3791" t="s">
        <v>7696</v>
      </c>
      <c r="I3791" t="s">
        <v>7696</v>
      </c>
      <c r="O3791" s="174">
        <v>46143</v>
      </c>
      <c r="S3791" t="s">
        <v>7697</v>
      </c>
      <c r="T3791" s="217" t="s">
        <v>64</v>
      </c>
      <c r="U3791" s="217" t="s">
        <v>257</v>
      </c>
      <c r="V3791" t="e">
        <f>_xlfn.XLOOKUP(UTILIZADAS[[#This Row],[Contacto1]],Tabla2[phone_number_dialed],Tabla2[status_name],,0)</f>
        <v>#N/A</v>
      </c>
    </row>
    <row r="3792" spans="1:22">
      <c r="A3792" t="s">
        <v>4305</v>
      </c>
      <c r="B3792" s="213" t="s">
        <v>7698</v>
      </c>
      <c r="C3792" s="4">
        <v>363063070000</v>
      </c>
      <c r="D3792" s="213" t="s">
        <v>5857</v>
      </c>
      <c r="G3792" s="174">
        <v>46143</v>
      </c>
      <c r="H3792" t="s">
        <v>7699</v>
      </c>
      <c r="I3792" t="s">
        <v>7699</v>
      </c>
      <c r="O3792" s="174">
        <v>46143</v>
      </c>
      <c r="S3792" t="s">
        <v>7700</v>
      </c>
      <c r="T3792" s="217" t="s">
        <v>64</v>
      </c>
      <c r="U3792" s="217" t="s">
        <v>257</v>
      </c>
      <c r="V3792" t="e">
        <f>_xlfn.XLOOKUP(UTILIZADAS[[#This Row],[Contacto1]],Tabla2[phone_number_dialed],Tabla2[status_name],,0)</f>
        <v>#N/A</v>
      </c>
    </row>
    <row r="3793" spans="1:22">
      <c r="A3793" t="s">
        <v>4305</v>
      </c>
      <c r="B3793" s="213" t="s">
        <v>7701</v>
      </c>
      <c r="C3793" s="4">
        <v>361063810000</v>
      </c>
      <c r="D3793" s="213" t="s">
        <v>5857</v>
      </c>
      <c r="G3793" s="174">
        <v>46143</v>
      </c>
      <c r="H3793" t="s">
        <v>7702</v>
      </c>
      <c r="I3793" t="s">
        <v>7702</v>
      </c>
      <c r="O3793" s="174">
        <v>46143</v>
      </c>
      <c r="S3793" t="s">
        <v>7703</v>
      </c>
      <c r="T3793" s="217" t="s">
        <v>64</v>
      </c>
      <c r="U3793" s="217" t="s">
        <v>257</v>
      </c>
      <c r="V3793" t="e">
        <f>_xlfn.XLOOKUP(UTILIZADAS[[#This Row],[Contacto1]],Tabla2[phone_number_dialed],Tabla2[status_name],,0)</f>
        <v>#N/A</v>
      </c>
    </row>
    <row r="3794" spans="1:22">
      <c r="A3794" t="s">
        <v>4305</v>
      </c>
      <c r="B3794" s="213" t="s">
        <v>7704</v>
      </c>
      <c r="C3794" s="4">
        <v>362062210000</v>
      </c>
      <c r="D3794" s="213" t="s">
        <v>5857</v>
      </c>
      <c r="G3794" s="174">
        <v>46143</v>
      </c>
      <c r="H3794" t="s">
        <v>7705</v>
      </c>
      <c r="I3794" t="s">
        <v>7705</v>
      </c>
      <c r="O3794" s="174">
        <v>46143</v>
      </c>
      <c r="S3794" t="s">
        <v>7706</v>
      </c>
      <c r="T3794" s="217" t="s">
        <v>84</v>
      </c>
      <c r="U3794" s="217" t="s">
        <v>257</v>
      </c>
      <c r="V3794" t="e">
        <f>_xlfn.XLOOKUP(UTILIZADAS[[#This Row],[Contacto1]],Tabla2[phone_number_dialed],Tabla2[status_name],,0)</f>
        <v>#N/A</v>
      </c>
    </row>
    <row r="3795" spans="1:22">
      <c r="A3795" t="s">
        <v>4305</v>
      </c>
      <c r="B3795" s="213" t="s">
        <v>4483</v>
      </c>
      <c r="C3795" s="4">
        <v>361053930000</v>
      </c>
      <c r="D3795" s="213" t="s">
        <v>5857</v>
      </c>
      <c r="G3795" s="174">
        <v>46143</v>
      </c>
      <c r="H3795" t="s">
        <v>7707</v>
      </c>
      <c r="I3795" t="s">
        <v>7707</v>
      </c>
      <c r="O3795" s="174">
        <v>46143</v>
      </c>
      <c r="S3795" t="s">
        <v>4484</v>
      </c>
      <c r="T3795" s="217" t="s">
        <v>64</v>
      </c>
      <c r="U3795" s="217" t="s">
        <v>65</v>
      </c>
      <c r="V3795" t="e">
        <f>_xlfn.XLOOKUP(UTILIZADAS[[#This Row],[Contacto1]],Tabla2[phone_number_dialed],Tabla2[status_name],,0)</f>
        <v>#N/A</v>
      </c>
    </row>
    <row r="3796" spans="1:22">
      <c r="A3796" t="s">
        <v>4305</v>
      </c>
      <c r="B3796" s="213" t="s">
        <v>7708</v>
      </c>
      <c r="C3796" s="4">
        <v>366059550000</v>
      </c>
      <c r="D3796" s="213" t="s">
        <v>5857</v>
      </c>
      <c r="G3796" s="174">
        <v>46143</v>
      </c>
      <c r="H3796" t="s">
        <v>7709</v>
      </c>
      <c r="I3796" t="s">
        <v>7709</v>
      </c>
      <c r="O3796" s="174">
        <v>46143</v>
      </c>
      <c r="S3796" t="s">
        <v>7710</v>
      </c>
      <c r="T3796" s="217" t="s">
        <v>64</v>
      </c>
      <c r="U3796" s="217" t="s">
        <v>257</v>
      </c>
      <c r="V3796" t="e">
        <f>_xlfn.XLOOKUP(UTILIZADAS[[#This Row],[Contacto1]],Tabla2[phone_number_dialed],Tabla2[status_name],,0)</f>
        <v>#N/A</v>
      </c>
    </row>
    <row r="3797" spans="1:22">
      <c r="A3797" t="s">
        <v>4305</v>
      </c>
      <c r="B3797" s="213" t="s">
        <v>7711</v>
      </c>
      <c r="C3797" s="4">
        <v>367059530000</v>
      </c>
      <c r="D3797" s="213" t="s">
        <v>5857</v>
      </c>
      <c r="G3797" s="174">
        <v>46143</v>
      </c>
      <c r="H3797" t="s">
        <v>7712</v>
      </c>
      <c r="I3797" t="s">
        <v>7712</v>
      </c>
      <c r="O3797" s="174">
        <v>46143</v>
      </c>
      <c r="S3797" t="s">
        <v>7713</v>
      </c>
      <c r="T3797" s="217" t="s">
        <v>85</v>
      </c>
      <c r="U3797" s="217" t="s">
        <v>257</v>
      </c>
      <c r="V3797" t="e">
        <f>_xlfn.XLOOKUP(UTILIZADAS[[#This Row],[Contacto1]],Tabla2[phone_number_dialed],Tabla2[status_name],,0)</f>
        <v>#N/A</v>
      </c>
    </row>
    <row r="3798" spans="1:22">
      <c r="A3798" t="s">
        <v>4305</v>
      </c>
      <c r="B3798" s="213" t="s">
        <v>4473</v>
      </c>
      <c r="C3798" s="4">
        <v>367063130000</v>
      </c>
      <c r="D3798" s="213" t="s">
        <v>5857</v>
      </c>
      <c r="G3798" s="174">
        <v>46143</v>
      </c>
      <c r="H3798" t="s">
        <v>7714</v>
      </c>
      <c r="I3798" t="s">
        <v>7714</v>
      </c>
      <c r="O3798" s="174">
        <v>46143</v>
      </c>
      <c r="S3798" t="s">
        <v>4474</v>
      </c>
      <c r="T3798" s="217" t="s">
        <v>85</v>
      </c>
      <c r="U3798" s="217" t="s">
        <v>65</v>
      </c>
      <c r="V3798" t="e">
        <f>_xlfn.XLOOKUP(UTILIZADAS[[#This Row],[Contacto1]],Tabla2[phone_number_dialed],Tabla2[status_name],,0)</f>
        <v>#N/A</v>
      </c>
    </row>
    <row r="3799" spans="1:22">
      <c r="A3799" t="s">
        <v>4305</v>
      </c>
      <c r="B3799" s="213" t="s">
        <v>7715</v>
      </c>
      <c r="C3799" s="4">
        <v>369063850000</v>
      </c>
      <c r="D3799" s="213" t="s">
        <v>5857</v>
      </c>
      <c r="G3799" s="174">
        <v>46143</v>
      </c>
      <c r="H3799" t="s">
        <v>7716</v>
      </c>
      <c r="I3799" t="s">
        <v>7716</v>
      </c>
      <c r="O3799" s="174">
        <v>46143</v>
      </c>
      <c r="S3799" t="s">
        <v>7717</v>
      </c>
      <c r="T3799" s="217" t="s">
        <v>4420</v>
      </c>
      <c r="U3799" s="217" t="s">
        <v>257</v>
      </c>
      <c r="V3799" t="e">
        <f>_xlfn.XLOOKUP(UTILIZADAS[[#This Row],[Contacto1]],Tabla2[phone_number_dialed],Tabla2[status_name],,0)</f>
        <v>#N/A</v>
      </c>
    </row>
    <row r="3800" spans="1:22">
      <c r="A3800" t="s">
        <v>4305</v>
      </c>
      <c r="B3800" s="213" t="s">
        <v>7718</v>
      </c>
      <c r="C3800" s="4">
        <v>367062770000</v>
      </c>
      <c r="D3800" s="213" t="s">
        <v>5857</v>
      </c>
      <c r="G3800" s="174">
        <v>46143</v>
      </c>
      <c r="H3800" t="s">
        <v>7719</v>
      </c>
      <c r="I3800" t="s">
        <v>7719</v>
      </c>
      <c r="O3800" s="174">
        <v>46143</v>
      </c>
      <c r="S3800" t="s">
        <v>7720</v>
      </c>
      <c r="T3800" s="217" t="s">
        <v>64</v>
      </c>
      <c r="U3800" s="217" t="s">
        <v>257</v>
      </c>
      <c r="V3800" t="e">
        <f>_xlfn.XLOOKUP(UTILIZADAS[[#This Row],[Contacto1]],Tabla2[phone_number_dialed],Tabla2[status_name],,0)</f>
        <v>#N/A</v>
      </c>
    </row>
    <row r="3801" spans="1:22">
      <c r="A3801" t="s">
        <v>4305</v>
      </c>
      <c r="B3801" s="213" t="s">
        <v>7721</v>
      </c>
      <c r="C3801" s="4">
        <v>206011120000</v>
      </c>
      <c r="D3801" s="213" t="s">
        <v>5857</v>
      </c>
      <c r="G3801" s="174">
        <v>46143</v>
      </c>
      <c r="H3801" t="s">
        <v>7722</v>
      </c>
      <c r="I3801" t="s">
        <v>7722</v>
      </c>
      <c r="O3801" s="174">
        <v>46143</v>
      </c>
      <c r="S3801" t="s">
        <v>7723</v>
      </c>
      <c r="T3801" s="217" t="s">
        <v>64</v>
      </c>
      <c r="U3801" s="217" t="s">
        <v>257</v>
      </c>
      <c r="V3801" t="e">
        <f>_xlfn.XLOOKUP(UTILIZADAS[[#This Row],[Contacto1]],Tabla2[phone_number_dialed],Tabla2[status_name],,0)</f>
        <v>#N/A</v>
      </c>
    </row>
    <row r="3802" spans="1:22">
      <c r="A3802" t="s">
        <v>4305</v>
      </c>
      <c r="B3802" s="213" t="s">
        <v>7724</v>
      </c>
      <c r="C3802" s="4">
        <v>365063110000</v>
      </c>
      <c r="D3802" s="213" t="s">
        <v>5857</v>
      </c>
      <c r="G3802" s="174">
        <v>46143</v>
      </c>
      <c r="H3802" t="s">
        <v>7725</v>
      </c>
      <c r="I3802" t="s">
        <v>7725</v>
      </c>
      <c r="O3802" s="174">
        <v>46143</v>
      </c>
      <c r="S3802" t="s">
        <v>7726</v>
      </c>
      <c r="T3802" s="217" t="s">
        <v>64</v>
      </c>
      <c r="U3802" s="217" t="s">
        <v>257</v>
      </c>
      <c r="V3802" t="e">
        <f>_xlfn.XLOOKUP(UTILIZADAS[[#This Row],[Contacto1]],Tabla2[phone_number_dialed],Tabla2[status_name],,0)</f>
        <v>#N/A</v>
      </c>
    </row>
    <row r="3803" spans="1:22">
      <c r="A3803" t="s">
        <v>4305</v>
      </c>
      <c r="B3803" s="213" t="s">
        <v>7727</v>
      </c>
      <c r="C3803" s="4">
        <v>362061350000</v>
      </c>
      <c r="D3803" s="213" t="s">
        <v>5857</v>
      </c>
      <c r="G3803" s="174">
        <v>46143</v>
      </c>
      <c r="H3803" t="s">
        <v>7728</v>
      </c>
      <c r="I3803" t="s">
        <v>7728</v>
      </c>
      <c r="O3803" s="174">
        <v>46143</v>
      </c>
      <c r="S3803" t="s">
        <v>7729</v>
      </c>
      <c r="T3803" s="217" t="s">
        <v>64</v>
      </c>
      <c r="U3803" s="217" t="s">
        <v>257</v>
      </c>
      <c r="V3803" t="e">
        <f>_xlfn.XLOOKUP(UTILIZADAS[[#This Row],[Contacto1]],Tabla2[phone_number_dialed],Tabla2[status_name],,0)</f>
        <v>#N/A</v>
      </c>
    </row>
    <row r="3804" spans="1:22">
      <c r="A3804" t="s">
        <v>4305</v>
      </c>
      <c r="B3804" s="213" t="s">
        <v>4823</v>
      </c>
      <c r="C3804" s="4">
        <v>362052750000</v>
      </c>
      <c r="D3804" s="213" t="s">
        <v>5857</v>
      </c>
      <c r="G3804" s="174">
        <v>46143</v>
      </c>
      <c r="H3804" t="s">
        <v>7730</v>
      </c>
      <c r="I3804" t="s">
        <v>7730</v>
      </c>
      <c r="O3804" s="174">
        <v>46143</v>
      </c>
      <c r="S3804" t="s">
        <v>4824</v>
      </c>
      <c r="T3804" s="217" t="s">
        <v>64</v>
      </c>
      <c r="U3804" s="217" t="s">
        <v>257</v>
      </c>
      <c r="V3804" t="e">
        <f>_xlfn.XLOOKUP(UTILIZADAS[[#This Row],[Contacto1]],Tabla2[phone_number_dialed],Tabla2[status_name],,0)</f>
        <v>#N/A</v>
      </c>
    </row>
    <row r="3805" spans="1:22">
      <c r="A3805" t="s">
        <v>4305</v>
      </c>
      <c r="B3805" s="213" t="s">
        <v>7731</v>
      </c>
      <c r="C3805" s="4">
        <v>363063430000</v>
      </c>
      <c r="D3805" s="213" t="s">
        <v>5857</v>
      </c>
      <c r="G3805" s="174">
        <v>46143</v>
      </c>
      <c r="H3805" t="s">
        <v>7732</v>
      </c>
      <c r="I3805" t="s">
        <v>7732</v>
      </c>
      <c r="O3805" s="174">
        <v>46143</v>
      </c>
      <c r="S3805" t="s">
        <v>7733</v>
      </c>
      <c r="T3805" s="217" t="s">
        <v>64</v>
      </c>
      <c r="U3805" s="217" t="s">
        <v>257</v>
      </c>
      <c r="V3805" t="e">
        <f>_xlfn.XLOOKUP(UTILIZADAS[[#This Row],[Contacto1]],Tabla2[phone_number_dialed],Tabla2[status_name],,0)</f>
        <v>#N/A</v>
      </c>
    </row>
    <row r="3806" spans="1:22">
      <c r="A3806" t="s">
        <v>4305</v>
      </c>
      <c r="B3806" s="213" t="s">
        <v>7734</v>
      </c>
      <c r="C3806" s="4">
        <v>366064400000</v>
      </c>
      <c r="D3806" s="213" t="s">
        <v>5857</v>
      </c>
      <c r="G3806" s="174">
        <v>46143</v>
      </c>
      <c r="H3806">
        <v>64068694</v>
      </c>
      <c r="I3806">
        <v>64068694</v>
      </c>
      <c r="O3806" s="174">
        <v>46143</v>
      </c>
      <c r="S3806" t="s">
        <v>7735</v>
      </c>
      <c r="T3806" s="217" t="s">
        <v>64</v>
      </c>
      <c r="U3806" s="217" t="s">
        <v>257</v>
      </c>
      <c r="V3806" t="e">
        <f>_xlfn.XLOOKUP(UTILIZADAS[[#This Row],[Contacto1]],Tabla2[phone_number_dialed],Tabla2[status_name],,0)</f>
        <v>#N/A</v>
      </c>
    </row>
    <row r="3807" spans="1:22">
      <c r="A3807" t="s">
        <v>4305</v>
      </c>
      <c r="B3807" s="213" t="s">
        <v>7736</v>
      </c>
      <c r="C3807" s="4">
        <v>354216960000</v>
      </c>
      <c r="D3807" s="213" t="s">
        <v>5857</v>
      </c>
      <c r="G3807" s="174">
        <v>46143</v>
      </c>
      <c r="H3807" t="s">
        <v>7737</v>
      </c>
      <c r="I3807" t="s">
        <v>7737</v>
      </c>
      <c r="O3807" s="174">
        <v>46143</v>
      </c>
      <c r="S3807" t="s">
        <v>7738</v>
      </c>
      <c r="T3807" s="217" t="s">
        <v>64</v>
      </c>
      <c r="U3807" s="217" t="s">
        <v>257</v>
      </c>
      <c r="V3807" t="e">
        <f>_xlfn.XLOOKUP(UTILIZADAS[[#This Row],[Contacto1]],Tabla2[phone_number_dialed],Tabla2[status_name],,0)</f>
        <v>#N/A</v>
      </c>
    </row>
    <row r="3808" spans="1:22">
      <c r="A3808" t="s">
        <v>4305</v>
      </c>
      <c r="B3808" s="213" t="s">
        <v>4451</v>
      </c>
      <c r="C3808" s="4">
        <v>368065490000</v>
      </c>
      <c r="D3808" s="213" t="s">
        <v>5857</v>
      </c>
      <c r="G3808" s="174">
        <v>46143</v>
      </c>
      <c r="H3808" t="s">
        <v>7739</v>
      </c>
      <c r="I3808" t="s">
        <v>7739</v>
      </c>
      <c r="O3808" s="174">
        <v>46143</v>
      </c>
      <c r="S3808" t="s">
        <v>4452</v>
      </c>
      <c r="T3808" s="217" t="s">
        <v>64</v>
      </c>
      <c r="U3808" s="217" t="s">
        <v>65</v>
      </c>
      <c r="V3808" t="e">
        <f>_xlfn.XLOOKUP(UTILIZADAS[[#This Row],[Contacto1]],Tabla2[phone_number_dialed],Tabla2[status_name],,0)</f>
        <v>#N/A</v>
      </c>
    </row>
    <row r="3809" spans="1:22">
      <c r="A3809" t="s">
        <v>4305</v>
      </c>
      <c r="B3809" s="213" t="s">
        <v>7740</v>
      </c>
      <c r="C3809" s="4">
        <v>368065580000</v>
      </c>
      <c r="D3809" s="213" t="s">
        <v>5857</v>
      </c>
      <c r="G3809" s="174">
        <v>46143</v>
      </c>
      <c r="H3809" t="s">
        <v>7741</v>
      </c>
      <c r="I3809" t="s">
        <v>7741</v>
      </c>
      <c r="O3809" s="174">
        <v>46143</v>
      </c>
      <c r="S3809" t="s">
        <v>7742</v>
      </c>
      <c r="T3809" s="217" t="s">
        <v>64</v>
      </c>
      <c r="U3809" s="217" t="s">
        <v>257</v>
      </c>
      <c r="V3809" t="e">
        <f>_xlfn.XLOOKUP(UTILIZADAS[[#This Row],[Contacto1]],Tabla2[phone_number_dialed],Tabla2[status_name],,0)</f>
        <v>#N/A</v>
      </c>
    </row>
    <row r="3810" spans="1:22">
      <c r="A3810" t="s">
        <v>4305</v>
      </c>
      <c r="B3810" s="213" t="s">
        <v>4943</v>
      </c>
      <c r="C3810" s="4">
        <v>361065780000</v>
      </c>
      <c r="D3810" s="213" t="s">
        <v>5857</v>
      </c>
      <c r="G3810" s="174">
        <v>46143</v>
      </c>
      <c r="H3810" t="s">
        <v>7743</v>
      </c>
      <c r="I3810" t="s">
        <v>7743</v>
      </c>
      <c r="O3810" s="174">
        <v>46143</v>
      </c>
      <c r="S3810" t="s">
        <v>4944</v>
      </c>
      <c r="T3810" s="217" t="s">
        <v>64</v>
      </c>
      <c r="U3810" s="217" t="s">
        <v>65</v>
      </c>
      <c r="V3810" t="e">
        <f>_xlfn.XLOOKUP(UTILIZADAS[[#This Row],[Contacto1]],Tabla2[phone_number_dialed],Tabla2[status_name],,0)</f>
        <v>#N/A</v>
      </c>
    </row>
    <row r="3811" spans="1:22">
      <c r="A3811" t="s">
        <v>4305</v>
      </c>
      <c r="B3811" s="213" t="s">
        <v>7744</v>
      </c>
      <c r="C3811" s="4">
        <v>369065430000</v>
      </c>
      <c r="D3811" s="213" t="s">
        <v>5857</v>
      </c>
      <c r="G3811" s="174">
        <v>46143</v>
      </c>
      <c r="H3811" t="s">
        <v>7745</v>
      </c>
      <c r="I3811" t="s">
        <v>7745</v>
      </c>
      <c r="O3811" s="174">
        <v>46143</v>
      </c>
      <c r="S3811" t="s">
        <v>7746</v>
      </c>
      <c r="T3811" s="217" t="s">
        <v>64</v>
      </c>
      <c r="U3811" s="217" t="s">
        <v>257</v>
      </c>
      <c r="V3811" t="e">
        <f>_xlfn.XLOOKUP(UTILIZADAS[[#This Row],[Contacto1]],Tabla2[phone_number_dialed],Tabla2[status_name],,0)</f>
        <v>#N/A</v>
      </c>
    </row>
    <row r="3812" spans="1:22">
      <c r="A3812" t="s">
        <v>4305</v>
      </c>
      <c r="B3812" s="213" t="s">
        <v>7747</v>
      </c>
      <c r="C3812" s="4">
        <v>367065380000</v>
      </c>
      <c r="D3812" s="213" t="s">
        <v>5857</v>
      </c>
      <c r="G3812" s="174">
        <v>46143</v>
      </c>
      <c r="H3812" t="s">
        <v>7748</v>
      </c>
      <c r="I3812" t="s">
        <v>7748</v>
      </c>
      <c r="O3812" s="174">
        <v>46143</v>
      </c>
      <c r="S3812" t="s">
        <v>7749</v>
      </c>
      <c r="T3812" s="217" t="s">
        <v>64</v>
      </c>
      <c r="U3812" s="217" t="s">
        <v>257</v>
      </c>
      <c r="V3812" t="e">
        <f>_xlfn.XLOOKUP(UTILIZADAS[[#This Row],[Contacto1]],Tabla2[phone_number_dialed],Tabla2[status_name],,0)</f>
        <v>#N/A</v>
      </c>
    </row>
    <row r="3813" spans="1:22">
      <c r="A3813" t="s">
        <v>4305</v>
      </c>
      <c r="B3813" s="213" t="s">
        <v>7750</v>
      </c>
      <c r="C3813" s="4">
        <v>348068040000</v>
      </c>
      <c r="D3813" s="213" t="s">
        <v>5857</v>
      </c>
      <c r="G3813" s="174">
        <v>46143</v>
      </c>
      <c r="H3813" t="s">
        <v>7751</v>
      </c>
      <c r="I3813" t="s">
        <v>7751</v>
      </c>
      <c r="O3813" s="174">
        <v>46143</v>
      </c>
      <c r="S3813" t="s">
        <v>7752</v>
      </c>
      <c r="T3813" s="217" t="s">
        <v>64</v>
      </c>
      <c r="U3813" s="217" t="s">
        <v>2109</v>
      </c>
      <c r="V3813" t="e">
        <f>_xlfn.XLOOKUP(UTILIZADAS[[#This Row],[Contacto1]],Tabla2[phone_number_dialed],Tabla2[status_name],,0)</f>
        <v>#N/A</v>
      </c>
    </row>
    <row r="3814" spans="1:22">
      <c r="A3814" t="s">
        <v>4305</v>
      </c>
      <c r="B3814" s="213" t="s">
        <v>4541</v>
      </c>
      <c r="C3814" s="4">
        <v>362062650000</v>
      </c>
      <c r="D3814" s="213" t="s">
        <v>5857</v>
      </c>
      <c r="G3814" s="174">
        <v>46143</v>
      </c>
      <c r="H3814" t="s">
        <v>7753</v>
      </c>
      <c r="I3814" t="s">
        <v>7753</v>
      </c>
      <c r="O3814" s="174">
        <v>46143</v>
      </c>
      <c r="S3814" t="s">
        <v>4542</v>
      </c>
      <c r="T3814" s="217" t="s">
        <v>64</v>
      </c>
      <c r="U3814" s="217" t="s">
        <v>65</v>
      </c>
      <c r="V3814" t="e">
        <f>_xlfn.XLOOKUP(UTILIZADAS[[#This Row],[Contacto1]],Tabla2[phone_number_dialed],Tabla2[status_name],,0)</f>
        <v>#N/A</v>
      </c>
    </row>
    <row r="3815" spans="1:22">
      <c r="A3815" t="s">
        <v>4305</v>
      </c>
      <c r="B3815" s="213" t="s">
        <v>7754</v>
      </c>
      <c r="C3815" s="4">
        <v>208051840000</v>
      </c>
      <c r="D3815" s="213" t="s">
        <v>5857</v>
      </c>
      <c r="G3815" s="174">
        <v>46143</v>
      </c>
      <c r="H3815" t="s">
        <v>7038</v>
      </c>
      <c r="I3815" t="s">
        <v>7038</v>
      </c>
      <c r="O3815" s="174">
        <v>46143</v>
      </c>
      <c r="S3815" t="s">
        <v>7755</v>
      </c>
      <c r="T3815" s="217" t="s">
        <v>64</v>
      </c>
      <c r="U3815" s="217" t="s">
        <v>2109</v>
      </c>
      <c r="V3815" t="e">
        <f>_xlfn.XLOOKUP(UTILIZADAS[[#This Row],[Contacto1]],Tabla2[phone_number_dialed],Tabla2[status_name],,0)</f>
        <v>#N/A</v>
      </c>
    </row>
    <row r="3816" spans="1:22">
      <c r="A3816" t="s">
        <v>4305</v>
      </c>
      <c r="B3816" s="213" t="s">
        <v>7756</v>
      </c>
      <c r="C3816" s="4">
        <v>365063790000</v>
      </c>
      <c r="D3816" s="213" t="s">
        <v>5857</v>
      </c>
      <c r="G3816" s="174">
        <v>46143</v>
      </c>
      <c r="H3816" t="s">
        <v>7757</v>
      </c>
      <c r="I3816" t="s">
        <v>7757</v>
      </c>
      <c r="O3816" s="174">
        <v>46143</v>
      </c>
      <c r="S3816" t="s">
        <v>7758</v>
      </c>
      <c r="T3816" s="217" t="s">
        <v>64</v>
      </c>
      <c r="U3816" s="217" t="s">
        <v>257</v>
      </c>
      <c r="V3816" t="e">
        <f>_xlfn.XLOOKUP(UTILIZADAS[[#This Row],[Contacto1]],Tabla2[phone_number_dialed],Tabla2[status_name],,0)</f>
        <v>#N/A</v>
      </c>
    </row>
    <row r="3817" spans="1:22">
      <c r="A3817" t="s">
        <v>4305</v>
      </c>
      <c r="B3817" s="213" t="s">
        <v>4469</v>
      </c>
      <c r="C3817" s="4">
        <v>202092890000</v>
      </c>
      <c r="D3817" s="213" t="s">
        <v>5857</v>
      </c>
      <c r="G3817" s="174">
        <v>46143</v>
      </c>
      <c r="H3817" t="s">
        <v>7759</v>
      </c>
      <c r="I3817" t="s">
        <v>7759</v>
      </c>
      <c r="O3817" s="174">
        <v>46143</v>
      </c>
      <c r="S3817" t="s">
        <v>4470</v>
      </c>
      <c r="T3817" s="217" t="s">
        <v>64</v>
      </c>
      <c r="U3817" s="217" t="s">
        <v>65</v>
      </c>
      <c r="V3817" t="e">
        <f>_xlfn.XLOOKUP(UTILIZADAS[[#This Row],[Contacto1]],Tabla2[phone_number_dialed],Tabla2[status_name],,0)</f>
        <v>#N/A</v>
      </c>
    </row>
    <row r="3818" spans="1:22">
      <c r="A3818" t="s">
        <v>4305</v>
      </c>
      <c r="B3818" s="213" t="s">
        <v>7760</v>
      </c>
      <c r="C3818" s="4">
        <v>367064440000</v>
      </c>
      <c r="D3818" s="213" t="s">
        <v>5857</v>
      </c>
      <c r="G3818" s="174">
        <v>46143</v>
      </c>
      <c r="H3818" t="s">
        <v>7761</v>
      </c>
      <c r="I3818" t="s">
        <v>7761</v>
      </c>
      <c r="O3818" s="174">
        <v>46143</v>
      </c>
      <c r="S3818" t="s">
        <v>7762</v>
      </c>
      <c r="T3818" s="217" t="s">
        <v>81</v>
      </c>
      <c r="U3818" s="217" t="s">
        <v>2109</v>
      </c>
      <c r="V3818" t="e">
        <f>_xlfn.XLOOKUP(UTILIZADAS[[#This Row],[Contacto1]],Tabla2[phone_number_dialed],Tabla2[status_name],,0)</f>
        <v>#N/A</v>
      </c>
    </row>
    <row r="3819" spans="1:22">
      <c r="A3819" t="s">
        <v>4305</v>
      </c>
      <c r="B3819" s="213" t="s">
        <v>7763</v>
      </c>
      <c r="C3819" s="4">
        <v>362055700000</v>
      </c>
      <c r="D3819" s="213" t="s">
        <v>5857</v>
      </c>
      <c r="G3819" s="174">
        <v>46143</v>
      </c>
      <c r="H3819" t="s">
        <v>7764</v>
      </c>
      <c r="I3819" t="s">
        <v>7764</v>
      </c>
      <c r="O3819" s="174">
        <v>46143</v>
      </c>
      <c r="S3819" t="s">
        <v>7765</v>
      </c>
      <c r="T3819" s="217" t="s">
        <v>64</v>
      </c>
      <c r="U3819" s="217" t="s">
        <v>257</v>
      </c>
      <c r="V3819" t="e">
        <f>_xlfn.XLOOKUP(UTILIZADAS[[#This Row],[Contacto1]],Tabla2[phone_number_dialed],Tabla2[status_name],,0)</f>
        <v>#N/A</v>
      </c>
    </row>
    <row r="3820" spans="1:22">
      <c r="A3820" t="s">
        <v>4305</v>
      </c>
      <c r="B3820" s="213" t="s">
        <v>4368</v>
      </c>
      <c r="C3820" s="4">
        <v>361057550000</v>
      </c>
      <c r="D3820" s="213" t="s">
        <v>5857</v>
      </c>
      <c r="G3820" s="174">
        <v>46143</v>
      </c>
      <c r="H3820" t="s">
        <v>7766</v>
      </c>
      <c r="I3820" t="s">
        <v>7766</v>
      </c>
      <c r="O3820" s="174">
        <v>46143</v>
      </c>
      <c r="S3820" t="s">
        <v>4369</v>
      </c>
      <c r="T3820" s="217" t="s">
        <v>64</v>
      </c>
      <c r="U3820" s="217" t="s">
        <v>65</v>
      </c>
      <c r="V3820" t="e">
        <f>_xlfn.XLOOKUP(UTILIZADAS[[#This Row],[Contacto1]],Tabla2[phone_number_dialed],Tabla2[status_name],,0)</f>
        <v>#N/A</v>
      </c>
    </row>
    <row r="3821" spans="1:22">
      <c r="A3821" t="s">
        <v>4305</v>
      </c>
      <c r="B3821" s="213" t="s">
        <v>7767</v>
      </c>
      <c r="C3821" s="4">
        <v>104002110000</v>
      </c>
      <c r="D3821" s="213" t="s">
        <v>5857</v>
      </c>
      <c r="G3821" s="174">
        <v>46143</v>
      </c>
      <c r="H3821" t="s">
        <v>7768</v>
      </c>
      <c r="I3821" t="s">
        <v>7768</v>
      </c>
      <c r="O3821" s="174">
        <v>46143</v>
      </c>
      <c r="S3821" t="s">
        <v>7769</v>
      </c>
      <c r="T3821" s="217" t="s">
        <v>64</v>
      </c>
      <c r="U3821" s="217" t="s">
        <v>257</v>
      </c>
      <c r="V3821" t="e">
        <f>_xlfn.XLOOKUP(UTILIZADAS[[#This Row],[Contacto1]],Tabla2[phone_number_dialed],Tabla2[status_name],,0)</f>
        <v>#N/A</v>
      </c>
    </row>
    <row r="3822" spans="1:22">
      <c r="A3822" t="s">
        <v>4305</v>
      </c>
      <c r="B3822" s="213" t="s">
        <v>7770</v>
      </c>
      <c r="C3822" s="4">
        <v>366051680000</v>
      </c>
      <c r="D3822" s="213" t="s">
        <v>5857</v>
      </c>
      <c r="G3822" s="174">
        <v>46143</v>
      </c>
      <c r="H3822">
        <v>68349734</v>
      </c>
      <c r="I3822">
        <v>68349734</v>
      </c>
      <c r="O3822" s="174">
        <v>46143</v>
      </c>
      <c r="S3822" t="s">
        <v>7771</v>
      </c>
      <c r="T3822" s="217" t="s">
        <v>84</v>
      </c>
      <c r="U3822" s="217" t="s">
        <v>257</v>
      </c>
      <c r="V3822" t="e">
        <f>_xlfn.XLOOKUP(UTILIZADAS[[#This Row],[Contacto1]],Tabla2[phone_number_dialed],Tabla2[status_name],,0)</f>
        <v>#N/A</v>
      </c>
    </row>
    <row r="3823" spans="1:22">
      <c r="A3823" t="s">
        <v>4305</v>
      </c>
      <c r="B3823" s="213" t="s">
        <v>7772</v>
      </c>
      <c r="C3823" s="4">
        <v>363063180000</v>
      </c>
      <c r="D3823" s="213" t="s">
        <v>5857</v>
      </c>
      <c r="G3823" s="174">
        <v>46143</v>
      </c>
      <c r="H3823">
        <v>63077492</v>
      </c>
      <c r="I3823">
        <v>63077492</v>
      </c>
      <c r="O3823" s="174">
        <v>46143</v>
      </c>
      <c r="S3823" t="s">
        <v>7773</v>
      </c>
      <c r="T3823" s="217" t="s">
        <v>84</v>
      </c>
      <c r="U3823" s="217" t="s">
        <v>65</v>
      </c>
      <c r="V3823" t="e">
        <f>_xlfn.XLOOKUP(UTILIZADAS[[#This Row],[Contacto1]],Tabla2[phone_number_dialed],Tabla2[status_name],,0)</f>
        <v>#N/A</v>
      </c>
    </row>
    <row r="3824" spans="1:22">
      <c r="A3824" t="s">
        <v>4305</v>
      </c>
      <c r="B3824" s="213" t="s">
        <v>4322</v>
      </c>
      <c r="C3824" s="4">
        <v>363065110000</v>
      </c>
      <c r="D3824" s="213" t="s">
        <v>5857</v>
      </c>
      <c r="G3824" s="174">
        <v>46143</v>
      </c>
      <c r="H3824" t="s">
        <v>7774</v>
      </c>
      <c r="I3824" t="s">
        <v>7774</v>
      </c>
      <c r="O3824" s="174">
        <v>46143</v>
      </c>
      <c r="S3824" t="s">
        <v>4323</v>
      </c>
      <c r="T3824" s="217" t="s">
        <v>64</v>
      </c>
      <c r="U3824" s="217" t="s">
        <v>65</v>
      </c>
      <c r="V3824" t="e">
        <f>_xlfn.XLOOKUP(UTILIZADAS[[#This Row],[Contacto1]],Tabla2[phone_number_dialed],Tabla2[status_name],,0)</f>
        <v>#N/A</v>
      </c>
    </row>
    <row r="3825" spans="1:22">
      <c r="A3825" t="s">
        <v>4305</v>
      </c>
      <c r="B3825" s="213" t="s">
        <v>5797</v>
      </c>
      <c r="C3825" s="4">
        <v>368064800000</v>
      </c>
      <c r="D3825" s="213" t="s">
        <v>5857</v>
      </c>
      <c r="G3825" s="174">
        <v>46143</v>
      </c>
      <c r="H3825">
        <v>69858568</v>
      </c>
      <c r="I3825">
        <v>69858568</v>
      </c>
      <c r="O3825" s="174">
        <v>46143</v>
      </c>
      <c r="S3825" t="s">
        <v>5799</v>
      </c>
      <c r="T3825" s="217" t="s">
        <v>2334</v>
      </c>
      <c r="U3825" s="217" t="s">
        <v>2109</v>
      </c>
      <c r="V3825" t="e">
        <f>_xlfn.XLOOKUP(UTILIZADAS[[#This Row],[Contacto1]],Tabla2[phone_number_dialed],Tabla2[status_name],,0)</f>
        <v>#N/A</v>
      </c>
    </row>
    <row r="3826" spans="1:22">
      <c r="A3826" t="s">
        <v>4305</v>
      </c>
      <c r="B3826" s="213" t="s">
        <v>5345</v>
      </c>
      <c r="C3826" s="4">
        <v>368065090000</v>
      </c>
      <c r="D3826" s="213" t="s">
        <v>5857</v>
      </c>
      <c r="G3826" s="174">
        <v>46143</v>
      </c>
      <c r="H3826" t="s">
        <v>5733</v>
      </c>
      <c r="I3826" t="s">
        <v>5733</v>
      </c>
      <c r="O3826" s="174">
        <v>46143</v>
      </c>
      <c r="S3826" t="s">
        <v>4286</v>
      </c>
      <c r="T3826" s="217" t="s">
        <v>2335</v>
      </c>
      <c r="U3826" s="217" t="s">
        <v>65</v>
      </c>
      <c r="V3826" t="e">
        <f>_xlfn.XLOOKUP(UTILIZADAS[[#This Row],[Contacto1]],Tabla2[phone_number_dialed],Tabla2[status_name],,0)</f>
        <v>#N/A</v>
      </c>
    </row>
    <row r="3827" spans="1:22">
      <c r="A3827" t="s">
        <v>4305</v>
      </c>
      <c r="B3827" s="213" t="s">
        <v>7775</v>
      </c>
      <c r="C3827" s="4">
        <v>366063810000</v>
      </c>
      <c r="D3827" s="213" t="s">
        <v>5857</v>
      </c>
      <c r="G3827" s="174">
        <v>46143</v>
      </c>
      <c r="H3827">
        <v>68377367</v>
      </c>
      <c r="I3827">
        <v>68377367</v>
      </c>
      <c r="O3827" s="174">
        <v>46143</v>
      </c>
      <c r="S3827" t="s">
        <v>7776</v>
      </c>
      <c r="T3827" s="217" t="s">
        <v>85</v>
      </c>
      <c r="U3827" s="217" t="s">
        <v>257</v>
      </c>
      <c r="V3827" t="e">
        <f>_xlfn.XLOOKUP(UTILIZADAS[[#This Row],[Contacto1]],Tabla2[phone_number_dialed],Tabla2[status_name],,0)</f>
        <v>#N/A</v>
      </c>
    </row>
    <row r="3828" spans="1:22">
      <c r="A3828" t="s">
        <v>4305</v>
      </c>
      <c r="B3828" s="213" t="s">
        <v>7777</v>
      </c>
      <c r="C3828" s="4">
        <v>366065500000</v>
      </c>
      <c r="D3828" s="213" t="s">
        <v>5857</v>
      </c>
      <c r="G3828" s="174">
        <v>46143</v>
      </c>
      <c r="H3828" t="s">
        <v>7778</v>
      </c>
      <c r="I3828" t="s">
        <v>7778</v>
      </c>
      <c r="O3828" s="174">
        <v>46143</v>
      </c>
      <c r="S3828" t="s">
        <v>7779</v>
      </c>
      <c r="T3828" s="217" t="s">
        <v>64</v>
      </c>
      <c r="U3828" s="217" t="s">
        <v>2109</v>
      </c>
      <c r="V3828" t="e">
        <f>_xlfn.XLOOKUP(UTILIZADAS[[#This Row],[Contacto1]],Tabla2[phone_number_dialed],Tabla2[status_name],,0)</f>
        <v>#N/A</v>
      </c>
    </row>
    <row r="3829" spans="1:22">
      <c r="A3829" t="s">
        <v>4305</v>
      </c>
      <c r="B3829" s="213" t="s">
        <v>7780</v>
      </c>
      <c r="C3829" s="4">
        <v>367061840000</v>
      </c>
      <c r="D3829" s="213" t="s">
        <v>5857</v>
      </c>
      <c r="G3829" s="174">
        <v>46143</v>
      </c>
      <c r="H3829" t="s">
        <v>3988</v>
      </c>
      <c r="I3829" t="s">
        <v>3988</v>
      </c>
      <c r="O3829" s="174">
        <v>46143</v>
      </c>
      <c r="S3829" t="s">
        <v>7781</v>
      </c>
      <c r="T3829" s="217" t="s">
        <v>64</v>
      </c>
      <c r="U3829" s="217" t="s">
        <v>257</v>
      </c>
      <c r="V3829" t="e">
        <f>_xlfn.XLOOKUP(UTILIZADAS[[#This Row],[Contacto1]],Tabla2[phone_number_dialed],Tabla2[status_name],,0)</f>
        <v>#N/A</v>
      </c>
    </row>
    <row r="3830" spans="1:22">
      <c r="A3830" t="s">
        <v>4305</v>
      </c>
      <c r="B3830" s="213" t="s">
        <v>7782</v>
      </c>
      <c r="C3830" s="4">
        <v>367010560000</v>
      </c>
      <c r="D3830" s="213" t="s">
        <v>5857</v>
      </c>
      <c r="G3830" s="174">
        <v>46143</v>
      </c>
      <c r="H3830" t="s">
        <v>7783</v>
      </c>
      <c r="I3830" t="s">
        <v>7783</v>
      </c>
      <c r="O3830" s="174">
        <v>46143</v>
      </c>
      <c r="S3830" t="s">
        <v>5970</v>
      </c>
      <c r="T3830" s="217" t="s">
        <v>64</v>
      </c>
      <c r="U3830" s="217" t="s">
        <v>257</v>
      </c>
      <c r="V3830" t="e">
        <f>_xlfn.XLOOKUP(UTILIZADAS[[#This Row],[Contacto1]],Tabla2[phone_number_dialed],Tabla2[status_name],,0)</f>
        <v>#N/A</v>
      </c>
    </row>
    <row r="3831" spans="1:22">
      <c r="A3831" t="s">
        <v>4305</v>
      </c>
      <c r="B3831" s="213" t="s">
        <v>7784</v>
      </c>
      <c r="C3831" s="4">
        <v>344114290000</v>
      </c>
      <c r="D3831" s="213" t="s">
        <v>5857</v>
      </c>
      <c r="G3831" s="174">
        <v>46143</v>
      </c>
      <c r="H3831">
        <v>69379825</v>
      </c>
      <c r="I3831">
        <v>69379825</v>
      </c>
      <c r="O3831" s="174">
        <v>46143</v>
      </c>
      <c r="S3831" t="s">
        <v>7785</v>
      </c>
      <c r="T3831" s="217" t="s">
        <v>64</v>
      </c>
      <c r="U3831" s="217" t="s">
        <v>257</v>
      </c>
      <c r="V3831" t="e">
        <f>_xlfn.XLOOKUP(UTILIZADAS[[#This Row],[Contacto1]],Tabla2[phone_number_dialed],Tabla2[status_name],,0)</f>
        <v>#N/A</v>
      </c>
    </row>
    <row r="3832" spans="1:22">
      <c r="A3832" t="s">
        <v>4305</v>
      </c>
      <c r="B3832" s="213" t="s">
        <v>7786</v>
      </c>
      <c r="C3832" s="4">
        <v>362063460000</v>
      </c>
      <c r="D3832" s="213" t="s">
        <v>5857</v>
      </c>
      <c r="G3832" s="174">
        <v>46143</v>
      </c>
      <c r="H3832" t="s">
        <v>7787</v>
      </c>
      <c r="I3832" t="s">
        <v>7787</v>
      </c>
      <c r="O3832" s="174">
        <v>46143</v>
      </c>
      <c r="S3832" t="s">
        <v>7788</v>
      </c>
      <c r="T3832" s="217" t="s">
        <v>64</v>
      </c>
      <c r="U3832" s="217" t="s">
        <v>2109</v>
      </c>
      <c r="V3832" t="e">
        <f>_xlfn.XLOOKUP(UTILIZADAS[[#This Row],[Contacto1]],Tabla2[phone_number_dialed],Tabla2[status_name],,0)</f>
        <v>#N/A</v>
      </c>
    </row>
    <row r="3833" spans="1:22">
      <c r="A3833" t="s">
        <v>4305</v>
      </c>
      <c r="B3833" s="213" t="s">
        <v>7789</v>
      </c>
      <c r="C3833" s="4">
        <v>366063600000</v>
      </c>
      <c r="D3833" s="213" t="s">
        <v>5857</v>
      </c>
      <c r="G3833" s="174">
        <v>46143</v>
      </c>
      <c r="H3833" t="s">
        <v>7790</v>
      </c>
      <c r="I3833" t="s">
        <v>7790</v>
      </c>
      <c r="O3833" s="174">
        <v>46143</v>
      </c>
      <c r="S3833" t="s">
        <v>7791</v>
      </c>
      <c r="T3833" s="217" t="s">
        <v>64</v>
      </c>
      <c r="U3833" s="217" t="s">
        <v>257</v>
      </c>
      <c r="V3833" t="e">
        <f>_xlfn.XLOOKUP(UTILIZADAS[[#This Row],[Contacto1]],Tabla2[phone_number_dialed],Tabla2[status_name],,0)</f>
        <v>#N/A</v>
      </c>
    </row>
    <row r="3834" spans="1:22">
      <c r="A3834" t="s">
        <v>4305</v>
      </c>
      <c r="B3834" s="213" t="s">
        <v>5213</v>
      </c>
      <c r="C3834" s="4">
        <v>364064270000</v>
      </c>
      <c r="D3834" s="213" t="s">
        <v>5857</v>
      </c>
      <c r="G3834" s="174">
        <v>46143</v>
      </c>
      <c r="H3834" t="s">
        <v>7792</v>
      </c>
      <c r="I3834" t="s">
        <v>7792</v>
      </c>
      <c r="O3834" s="174">
        <v>46143</v>
      </c>
      <c r="S3834" t="s">
        <v>5214</v>
      </c>
      <c r="T3834" s="217" t="s">
        <v>64</v>
      </c>
      <c r="U3834" s="217" t="s">
        <v>65</v>
      </c>
      <c r="V3834" t="e">
        <f>_xlfn.XLOOKUP(UTILIZADAS[[#This Row],[Contacto1]],Tabla2[phone_number_dialed],Tabla2[status_name],,0)</f>
        <v>#N/A</v>
      </c>
    </row>
    <row r="3835" spans="1:22">
      <c r="A3835" t="s">
        <v>4305</v>
      </c>
      <c r="B3835" s="213" t="s">
        <v>7793</v>
      </c>
      <c r="C3835" s="4">
        <v>364064100000</v>
      </c>
      <c r="D3835" s="213" t="s">
        <v>5857</v>
      </c>
      <c r="G3835" s="174">
        <v>46143</v>
      </c>
      <c r="H3835" t="s">
        <v>7794</v>
      </c>
      <c r="I3835" t="s">
        <v>7794</v>
      </c>
      <c r="O3835" s="174">
        <v>46143</v>
      </c>
      <c r="S3835" t="s">
        <v>7795</v>
      </c>
      <c r="T3835" s="217" t="s">
        <v>64</v>
      </c>
      <c r="U3835" s="217" t="s">
        <v>257</v>
      </c>
      <c r="V3835" t="e">
        <f>_xlfn.XLOOKUP(UTILIZADAS[[#This Row],[Contacto1]],Tabla2[phone_number_dialed],Tabla2[status_name],,0)</f>
        <v>#N/A</v>
      </c>
    </row>
    <row r="3836" spans="1:22">
      <c r="A3836" t="s">
        <v>4305</v>
      </c>
      <c r="B3836" s="213" t="s">
        <v>7796</v>
      </c>
      <c r="C3836" s="4">
        <v>364064080000</v>
      </c>
      <c r="D3836" s="213" t="s">
        <v>5857</v>
      </c>
      <c r="G3836" s="174">
        <v>46143</v>
      </c>
      <c r="H3836" t="s">
        <v>7797</v>
      </c>
      <c r="I3836" t="s">
        <v>7797</v>
      </c>
      <c r="O3836" s="174">
        <v>46143</v>
      </c>
      <c r="S3836" t="s">
        <v>7798</v>
      </c>
      <c r="T3836" s="217" t="s">
        <v>64</v>
      </c>
      <c r="U3836" s="217" t="s">
        <v>257</v>
      </c>
      <c r="V3836" t="e">
        <f>_xlfn.XLOOKUP(UTILIZADAS[[#This Row],[Contacto1]],Tabla2[phone_number_dialed],Tabla2[status_name],,0)</f>
        <v>#N/A</v>
      </c>
    </row>
    <row r="3837" spans="1:22">
      <c r="A3837" t="s">
        <v>4305</v>
      </c>
      <c r="B3837" s="213" t="s">
        <v>7799</v>
      </c>
      <c r="C3837" s="4">
        <v>362064320000</v>
      </c>
      <c r="D3837" s="213" t="s">
        <v>5857</v>
      </c>
      <c r="G3837" s="174">
        <v>46143</v>
      </c>
      <c r="H3837" t="s">
        <v>7800</v>
      </c>
      <c r="I3837" t="s">
        <v>7800</v>
      </c>
      <c r="O3837" s="174">
        <v>46143</v>
      </c>
      <c r="S3837" t="s">
        <v>7801</v>
      </c>
      <c r="T3837" s="217" t="s">
        <v>64</v>
      </c>
      <c r="U3837" s="217" t="s">
        <v>257</v>
      </c>
      <c r="V3837" t="e">
        <f>_xlfn.XLOOKUP(UTILIZADAS[[#This Row],[Contacto1]],Tabla2[phone_number_dialed],Tabla2[status_name],,0)</f>
        <v>#N/A</v>
      </c>
    </row>
    <row r="3838" spans="1:22">
      <c r="A3838" t="s">
        <v>4305</v>
      </c>
      <c r="B3838" s="213" t="s">
        <v>4876</v>
      </c>
      <c r="C3838" s="4">
        <v>361066510000</v>
      </c>
      <c r="D3838" s="213" t="s">
        <v>5857</v>
      </c>
      <c r="G3838" s="174">
        <v>46143</v>
      </c>
      <c r="H3838" t="s">
        <v>7802</v>
      </c>
      <c r="I3838" t="s">
        <v>7802</v>
      </c>
      <c r="O3838" s="174">
        <v>46143</v>
      </c>
      <c r="S3838" t="s">
        <v>4877</v>
      </c>
      <c r="T3838" s="217" t="s">
        <v>64</v>
      </c>
      <c r="U3838" s="217" t="s">
        <v>65</v>
      </c>
      <c r="V3838" t="e">
        <f>_xlfn.XLOOKUP(UTILIZADAS[[#This Row],[Contacto1]],Tabla2[phone_number_dialed],Tabla2[status_name],,0)</f>
        <v>#N/A</v>
      </c>
    </row>
    <row r="3839" spans="1:22">
      <c r="A3839" t="s">
        <v>4305</v>
      </c>
      <c r="B3839" s="213" t="s">
        <v>7803</v>
      </c>
      <c r="C3839" s="4">
        <v>256037780000</v>
      </c>
      <c r="D3839" s="213" t="s">
        <v>5857</v>
      </c>
      <c r="G3839" s="174">
        <v>46143</v>
      </c>
      <c r="H3839" t="s">
        <v>7804</v>
      </c>
      <c r="I3839" t="s">
        <v>7804</v>
      </c>
      <c r="O3839" s="174">
        <v>46143</v>
      </c>
      <c r="S3839" t="s">
        <v>7805</v>
      </c>
      <c r="T3839" s="217" t="s">
        <v>64</v>
      </c>
      <c r="U3839" s="217" t="s">
        <v>2109</v>
      </c>
      <c r="V3839" t="e">
        <f>_xlfn.XLOOKUP(UTILIZADAS[[#This Row],[Contacto1]],Tabla2[phone_number_dialed],Tabla2[status_name],,0)</f>
        <v>#N/A</v>
      </c>
    </row>
    <row r="3840" spans="1:22">
      <c r="A3840" t="s">
        <v>4305</v>
      </c>
      <c r="B3840" s="213" t="s">
        <v>7806</v>
      </c>
      <c r="C3840" s="4">
        <v>341460570000</v>
      </c>
      <c r="D3840" s="213" t="s">
        <v>5857</v>
      </c>
      <c r="G3840" s="174">
        <v>46143</v>
      </c>
      <c r="H3840" t="s">
        <v>7038</v>
      </c>
      <c r="I3840" t="s">
        <v>7038</v>
      </c>
      <c r="O3840" s="174">
        <v>46143</v>
      </c>
      <c r="S3840" t="s">
        <v>7807</v>
      </c>
      <c r="T3840" s="217" t="s">
        <v>64</v>
      </c>
      <c r="U3840" s="217" t="s">
        <v>257</v>
      </c>
      <c r="V3840" t="e">
        <f>_xlfn.XLOOKUP(UTILIZADAS[[#This Row],[Contacto1]],Tabla2[phone_number_dialed],Tabla2[status_name],,0)</f>
        <v>#N/A</v>
      </c>
    </row>
    <row r="3841" spans="1:22">
      <c r="A3841" t="s">
        <v>4305</v>
      </c>
      <c r="B3841" s="213" t="s">
        <v>7808</v>
      </c>
      <c r="C3841" s="4">
        <v>362061160000</v>
      </c>
      <c r="D3841" s="213" t="s">
        <v>5857</v>
      </c>
      <c r="G3841" s="174">
        <v>46143</v>
      </c>
      <c r="H3841" t="s">
        <v>7809</v>
      </c>
      <c r="I3841" t="s">
        <v>7809</v>
      </c>
      <c r="O3841" s="174">
        <v>46143</v>
      </c>
      <c r="S3841" t="s">
        <v>7810</v>
      </c>
      <c r="T3841" s="217" t="s">
        <v>64</v>
      </c>
      <c r="U3841" s="217" t="s">
        <v>257</v>
      </c>
      <c r="V3841" t="e">
        <f>_xlfn.XLOOKUP(UTILIZADAS[[#This Row],[Contacto1]],Tabla2[phone_number_dialed],Tabla2[status_name],,0)</f>
        <v>#N/A</v>
      </c>
    </row>
    <row r="3842" spans="1:22">
      <c r="A3842" t="s">
        <v>4305</v>
      </c>
      <c r="B3842" s="213" t="s">
        <v>7811</v>
      </c>
      <c r="C3842" s="4">
        <v>173006910000</v>
      </c>
      <c r="D3842" s="213" t="s">
        <v>5857</v>
      </c>
      <c r="G3842" s="174">
        <v>46143</v>
      </c>
      <c r="H3842" t="s">
        <v>7812</v>
      </c>
      <c r="I3842" t="s">
        <v>7812</v>
      </c>
      <c r="O3842" s="174">
        <v>46143</v>
      </c>
      <c r="S3842" t="s">
        <v>7813</v>
      </c>
      <c r="T3842" s="217" t="s">
        <v>64</v>
      </c>
      <c r="U3842" s="217" t="s">
        <v>257</v>
      </c>
      <c r="V3842" t="e">
        <f>_xlfn.XLOOKUP(UTILIZADAS[[#This Row],[Contacto1]],Tabla2[phone_number_dialed],Tabla2[status_name],,0)</f>
        <v>#N/A</v>
      </c>
    </row>
    <row r="3843" spans="1:22">
      <c r="A3843" t="s">
        <v>4305</v>
      </c>
      <c r="B3843" s="213" t="s">
        <v>7814</v>
      </c>
      <c r="C3843" s="4">
        <v>368064720000</v>
      </c>
      <c r="D3843" s="213" t="s">
        <v>5857</v>
      </c>
      <c r="G3843" s="174">
        <v>46143</v>
      </c>
      <c r="H3843" t="s">
        <v>7815</v>
      </c>
      <c r="I3843" t="s">
        <v>7815</v>
      </c>
      <c r="O3843" s="174">
        <v>46143</v>
      </c>
      <c r="S3843" t="s">
        <v>7816</v>
      </c>
      <c r="T3843" s="217" t="s">
        <v>64</v>
      </c>
      <c r="U3843" s="217" t="s">
        <v>257</v>
      </c>
      <c r="V3843" t="e">
        <f>_xlfn.XLOOKUP(UTILIZADAS[[#This Row],[Contacto1]],Tabla2[phone_number_dialed],Tabla2[status_name],,0)</f>
        <v>#N/A</v>
      </c>
    </row>
    <row r="3844" spans="1:22">
      <c r="A3844" t="s">
        <v>4305</v>
      </c>
      <c r="B3844" s="213" t="s">
        <v>7208</v>
      </c>
      <c r="C3844" s="4">
        <v>368051950000</v>
      </c>
      <c r="D3844" s="213" t="s">
        <v>5857</v>
      </c>
      <c r="G3844" s="174">
        <v>46143</v>
      </c>
      <c r="H3844" t="s">
        <v>7209</v>
      </c>
      <c r="I3844" t="s">
        <v>7209</v>
      </c>
      <c r="O3844" s="174">
        <v>46143</v>
      </c>
      <c r="S3844" t="s">
        <v>7210</v>
      </c>
      <c r="T3844" s="217" t="s">
        <v>81</v>
      </c>
      <c r="U3844" s="217" t="s">
        <v>2109</v>
      </c>
      <c r="V3844" t="e">
        <f>_xlfn.XLOOKUP(UTILIZADAS[[#This Row],[Contacto1]],Tabla2[phone_number_dialed],Tabla2[status_name],,0)</f>
        <v>#N/A</v>
      </c>
    </row>
    <row r="3845" spans="1:22">
      <c r="A3845" t="s">
        <v>4305</v>
      </c>
      <c r="B3845" s="213" t="s">
        <v>5329</v>
      </c>
      <c r="C3845" s="4">
        <v>369056820000</v>
      </c>
      <c r="D3845" s="213" t="s">
        <v>5857</v>
      </c>
      <c r="G3845" s="174">
        <v>46143</v>
      </c>
      <c r="H3845" t="s">
        <v>7817</v>
      </c>
      <c r="I3845" t="s">
        <v>7817</v>
      </c>
      <c r="O3845" s="174">
        <v>46143</v>
      </c>
      <c r="S3845" t="s">
        <v>5330</v>
      </c>
      <c r="T3845" s="217" t="s">
        <v>81</v>
      </c>
      <c r="U3845" s="217" t="s">
        <v>257</v>
      </c>
      <c r="V3845" t="e">
        <f>_xlfn.XLOOKUP(UTILIZADAS[[#This Row],[Contacto1]],Tabla2[phone_number_dialed],Tabla2[status_name],,0)</f>
        <v>#N/A</v>
      </c>
    </row>
    <row r="3846" spans="1:22">
      <c r="A3846" t="s">
        <v>4305</v>
      </c>
      <c r="B3846" s="213" t="s">
        <v>7818</v>
      </c>
      <c r="C3846" s="4">
        <v>368064920000</v>
      </c>
      <c r="D3846" s="213" t="s">
        <v>5857</v>
      </c>
      <c r="G3846" s="174">
        <v>46143</v>
      </c>
      <c r="H3846" t="s">
        <v>7819</v>
      </c>
      <c r="I3846" t="s">
        <v>7819</v>
      </c>
      <c r="O3846" s="174">
        <v>46143</v>
      </c>
      <c r="S3846" t="s">
        <v>7820</v>
      </c>
      <c r="T3846" s="217" t="s">
        <v>84</v>
      </c>
      <c r="U3846" s="217" t="s">
        <v>257</v>
      </c>
      <c r="V3846" t="e">
        <f>_xlfn.XLOOKUP(UTILIZADAS[[#This Row],[Contacto1]],Tabla2[phone_number_dialed],Tabla2[status_name],,0)</f>
        <v>#N/A</v>
      </c>
    </row>
    <row r="3847" spans="1:22">
      <c r="A3847" t="s">
        <v>4305</v>
      </c>
      <c r="B3847" s="213" t="s">
        <v>7821</v>
      </c>
      <c r="C3847" s="4">
        <v>366064140000</v>
      </c>
      <c r="D3847" s="213" t="s">
        <v>5857</v>
      </c>
      <c r="G3847" s="174">
        <v>46143</v>
      </c>
      <c r="H3847" t="s">
        <v>7822</v>
      </c>
      <c r="I3847" t="s">
        <v>7822</v>
      </c>
      <c r="O3847" s="174">
        <v>46143</v>
      </c>
      <c r="S3847" t="s">
        <v>7823</v>
      </c>
      <c r="T3847" s="217" t="s">
        <v>85</v>
      </c>
      <c r="U3847" s="217" t="s">
        <v>257</v>
      </c>
      <c r="V3847" t="e">
        <f>_xlfn.XLOOKUP(UTILIZADAS[[#This Row],[Contacto1]],Tabla2[phone_number_dialed],Tabla2[status_name],,0)</f>
        <v>#N/A</v>
      </c>
    </row>
    <row r="3848" spans="1:22">
      <c r="A3848" t="s">
        <v>4305</v>
      </c>
      <c r="B3848" s="213" t="s">
        <v>7824</v>
      </c>
      <c r="C3848" s="4">
        <v>364066180000</v>
      </c>
      <c r="D3848" s="213" t="s">
        <v>5857</v>
      </c>
      <c r="G3848" s="174">
        <v>46143</v>
      </c>
      <c r="H3848">
        <v>65119703</v>
      </c>
      <c r="I3848">
        <v>65119703</v>
      </c>
      <c r="O3848" s="174">
        <v>46143</v>
      </c>
      <c r="S3848" t="s">
        <v>7825</v>
      </c>
      <c r="T3848" s="217" t="s">
        <v>85</v>
      </c>
      <c r="U3848" s="217" t="s">
        <v>257</v>
      </c>
      <c r="V3848" t="e">
        <f>_xlfn.XLOOKUP(UTILIZADAS[[#This Row],[Contacto1]],Tabla2[phone_number_dialed],Tabla2[status_name],,0)</f>
        <v>#N/A</v>
      </c>
    </row>
    <row r="3849" spans="1:22">
      <c r="A3849" t="s">
        <v>4305</v>
      </c>
      <c r="B3849" s="213" t="s">
        <v>7826</v>
      </c>
      <c r="C3849" s="4">
        <v>366063300000</v>
      </c>
      <c r="D3849" s="213" t="s">
        <v>5857</v>
      </c>
      <c r="G3849" s="174">
        <v>46143</v>
      </c>
      <c r="H3849">
        <v>67380701</v>
      </c>
      <c r="I3849">
        <v>67380701</v>
      </c>
      <c r="O3849" s="174">
        <v>46143</v>
      </c>
      <c r="S3849" t="s">
        <v>7827</v>
      </c>
      <c r="T3849" s="217" t="s">
        <v>4420</v>
      </c>
      <c r="U3849" s="217" t="s">
        <v>257</v>
      </c>
      <c r="V3849" t="e">
        <f>_xlfn.XLOOKUP(UTILIZADAS[[#This Row],[Contacto1]],Tabla2[phone_number_dialed],Tabla2[status_name],,0)</f>
        <v>#N/A</v>
      </c>
    </row>
    <row r="3850" spans="1:22">
      <c r="A3850" t="s">
        <v>4305</v>
      </c>
      <c r="B3850" s="213" t="s">
        <v>7828</v>
      </c>
      <c r="C3850" s="4">
        <v>364065660000</v>
      </c>
      <c r="D3850" s="213" t="s">
        <v>5857</v>
      </c>
      <c r="G3850" s="174">
        <v>46143</v>
      </c>
      <c r="H3850" t="s">
        <v>3988</v>
      </c>
      <c r="I3850" t="s">
        <v>3988</v>
      </c>
      <c r="O3850" s="174">
        <v>46143</v>
      </c>
      <c r="S3850" t="s">
        <v>7829</v>
      </c>
      <c r="T3850" s="217" t="s">
        <v>64</v>
      </c>
      <c r="U3850" s="217" t="s">
        <v>65</v>
      </c>
      <c r="V3850" t="e">
        <f>_xlfn.XLOOKUP(UTILIZADAS[[#This Row],[Contacto1]],Tabla2[phone_number_dialed],Tabla2[status_name],,0)</f>
        <v>#N/A</v>
      </c>
    </row>
    <row r="3851" spans="1:22">
      <c r="A3851" t="s">
        <v>4305</v>
      </c>
      <c r="B3851" s="213" t="s">
        <v>7830</v>
      </c>
      <c r="C3851" s="4">
        <v>365063580000</v>
      </c>
      <c r="D3851" s="213" t="s">
        <v>5857</v>
      </c>
      <c r="G3851" s="174">
        <v>46143</v>
      </c>
      <c r="H3851" t="s">
        <v>7831</v>
      </c>
      <c r="I3851" t="s">
        <v>7831</v>
      </c>
      <c r="O3851" s="174">
        <v>46143</v>
      </c>
      <c r="S3851" t="s">
        <v>7832</v>
      </c>
      <c r="T3851" s="217" t="s">
        <v>64</v>
      </c>
      <c r="U3851" s="217" t="s">
        <v>257</v>
      </c>
      <c r="V3851" t="e">
        <f>_xlfn.XLOOKUP(UTILIZADAS[[#This Row],[Contacto1]],Tabla2[phone_number_dialed],Tabla2[status_name],,0)</f>
        <v>#N/A</v>
      </c>
    </row>
    <row r="3852" spans="1:22">
      <c r="A3852" t="s">
        <v>4305</v>
      </c>
      <c r="B3852" s="213" t="s">
        <v>7833</v>
      </c>
      <c r="C3852" s="4">
        <v>363037780000</v>
      </c>
      <c r="D3852" s="213" t="s">
        <v>5857</v>
      </c>
      <c r="G3852" s="174">
        <v>46143</v>
      </c>
      <c r="H3852" t="s">
        <v>7834</v>
      </c>
      <c r="I3852" t="s">
        <v>7834</v>
      </c>
      <c r="O3852" s="174">
        <v>46143</v>
      </c>
      <c r="S3852" t="s">
        <v>7835</v>
      </c>
      <c r="T3852" s="217" t="s">
        <v>64</v>
      </c>
      <c r="U3852" s="217" t="s">
        <v>257</v>
      </c>
      <c r="V3852" t="e">
        <f>_xlfn.XLOOKUP(UTILIZADAS[[#This Row],[Contacto1]],Tabla2[phone_number_dialed],Tabla2[status_name],,0)</f>
        <v>#N/A</v>
      </c>
    </row>
    <row r="3853" spans="1:22">
      <c r="A3853" t="s">
        <v>4305</v>
      </c>
      <c r="B3853" s="213" t="s">
        <v>4941</v>
      </c>
      <c r="C3853" s="4">
        <v>352384670000</v>
      </c>
      <c r="D3853" s="213" t="s">
        <v>5857</v>
      </c>
      <c r="G3853" s="174">
        <v>46143</v>
      </c>
      <c r="H3853" t="s">
        <v>7836</v>
      </c>
      <c r="I3853" t="s">
        <v>7836</v>
      </c>
      <c r="O3853" s="174">
        <v>46143</v>
      </c>
      <c r="S3853" t="s">
        <v>4942</v>
      </c>
      <c r="T3853" s="217" t="s">
        <v>64</v>
      </c>
      <c r="U3853" s="217" t="s">
        <v>65</v>
      </c>
      <c r="V3853" t="e">
        <f>_xlfn.XLOOKUP(UTILIZADAS[[#This Row],[Contacto1]],Tabla2[phone_number_dialed],Tabla2[status_name],,0)</f>
        <v>#N/A</v>
      </c>
    </row>
    <row r="3854" spans="1:22">
      <c r="A3854" t="s">
        <v>4305</v>
      </c>
      <c r="B3854" s="213" t="s">
        <v>4404</v>
      </c>
      <c r="C3854" s="4">
        <v>362066750000</v>
      </c>
      <c r="D3854" s="213" t="s">
        <v>5857</v>
      </c>
      <c r="G3854" s="174">
        <v>46143</v>
      </c>
      <c r="H3854" t="s">
        <v>7837</v>
      </c>
      <c r="I3854" t="s">
        <v>7837</v>
      </c>
      <c r="O3854" s="174">
        <v>46143</v>
      </c>
      <c r="S3854" t="s">
        <v>4405</v>
      </c>
      <c r="T3854" s="217" t="s">
        <v>64</v>
      </c>
      <c r="U3854" s="217" t="s">
        <v>65</v>
      </c>
      <c r="V3854" t="e">
        <f>_xlfn.XLOOKUP(UTILIZADAS[[#This Row],[Contacto1]],Tabla2[phone_number_dialed],Tabla2[status_name],,0)</f>
        <v>#N/A</v>
      </c>
    </row>
    <row r="3855" spans="1:22">
      <c r="A3855" t="s">
        <v>4305</v>
      </c>
      <c r="B3855" s="213" t="s">
        <v>7838</v>
      </c>
      <c r="C3855" s="4">
        <v>362057190000</v>
      </c>
      <c r="D3855" s="213" t="s">
        <v>5857</v>
      </c>
      <c r="G3855" s="174">
        <v>46143</v>
      </c>
      <c r="H3855" t="s">
        <v>7839</v>
      </c>
      <c r="I3855" t="s">
        <v>7839</v>
      </c>
      <c r="O3855" s="174">
        <v>46143</v>
      </c>
      <c r="S3855" t="s">
        <v>7840</v>
      </c>
      <c r="T3855" s="217" t="s">
        <v>64</v>
      </c>
      <c r="U3855" s="217" t="s">
        <v>257</v>
      </c>
      <c r="V3855" t="e">
        <f>_xlfn.XLOOKUP(UTILIZADAS[[#This Row],[Contacto1]],Tabla2[phone_number_dialed],Tabla2[status_name],,0)</f>
        <v>#N/A</v>
      </c>
    </row>
    <row r="3856" spans="1:22">
      <c r="A3856" t="s">
        <v>4305</v>
      </c>
      <c r="B3856" s="213" t="s">
        <v>7841</v>
      </c>
      <c r="C3856" s="4">
        <v>365019940000</v>
      </c>
      <c r="D3856" s="213" t="s">
        <v>5857</v>
      </c>
      <c r="G3856" s="174">
        <v>46143</v>
      </c>
      <c r="H3856" t="s">
        <v>7842</v>
      </c>
      <c r="I3856" t="s">
        <v>7842</v>
      </c>
      <c r="O3856" s="174">
        <v>46143</v>
      </c>
      <c r="S3856" t="s">
        <v>7843</v>
      </c>
      <c r="T3856" s="217" t="s">
        <v>64</v>
      </c>
      <c r="U3856" s="217" t="s">
        <v>257</v>
      </c>
      <c r="V3856" t="e">
        <f>_xlfn.XLOOKUP(UTILIZADAS[[#This Row],[Contacto1]],Tabla2[phone_number_dialed],Tabla2[status_name],,0)</f>
        <v>#N/A</v>
      </c>
    </row>
    <row r="3857" spans="1:22">
      <c r="A3857" t="s">
        <v>4305</v>
      </c>
      <c r="B3857" s="213" t="s">
        <v>7844</v>
      </c>
      <c r="C3857" s="4">
        <v>365065240000</v>
      </c>
      <c r="D3857" s="213" t="s">
        <v>5857</v>
      </c>
      <c r="G3857" s="174">
        <v>46143</v>
      </c>
      <c r="H3857" t="s">
        <v>7845</v>
      </c>
      <c r="I3857" t="s">
        <v>7845</v>
      </c>
      <c r="O3857" s="174">
        <v>46143</v>
      </c>
      <c r="S3857" t="s">
        <v>7846</v>
      </c>
      <c r="T3857" s="217" t="s">
        <v>64</v>
      </c>
      <c r="U3857" s="217" t="s">
        <v>257</v>
      </c>
      <c r="V3857" t="e">
        <f>_xlfn.XLOOKUP(UTILIZADAS[[#This Row],[Contacto1]],Tabla2[phone_number_dialed],Tabla2[status_name],,0)</f>
        <v>#N/A</v>
      </c>
    </row>
    <row r="3858" spans="1:22">
      <c r="A3858" t="s">
        <v>4305</v>
      </c>
      <c r="B3858" s="213" t="s">
        <v>5243</v>
      </c>
      <c r="C3858" s="4">
        <v>368062750000</v>
      </c>
      <c r="D3858" s="213" t="s">
        <v>5857</v>
      </c>
      <c r="G3858" s="174">
        <v>46143</v>
      </c>
      <c r="H3858" t="s">
        <v>7847</v>
      </c>
      <c r="I3858" t="s">
        <v>7847</v>
      </c>
      <c r="O3858" s="174">
        <v>46143</v>
      </c>
      <c r="S3858" t="s">
        <v>5244</v>
      </c>
      <c r="T3858" s="217" t="s">
        <v>64</v>
      </c>
      <c r="U3858" s="217" t="s">
        <v>65</v>
      </c>
      <c r="V3858" t="e">
        <f>_xlfn.XLOOKUP(UTILIZADAS[[#This Row],[Contacto1]],Tabla2[phone_number_dialed],Tabla2[status_name],,0)</f>
        <v>#N/A</v>
      </c>
    </row>
    <row r="3859" spans="1:22">
      <c r="A3859" t="s">
        <v>4305</v>
      </c>
      <c r="B3859" s="213" t="s">
        <v>4597</v>
      </c>
      <c r="C3859" s="4">
        <v>366051290000</v>
      </c>
      <c r="D3859" s="213" t="s">
        <v>5857</v>
      </c>
      <c r="G3859" s="174">
        <v>46143</v>
      </c>
      <c r="H3859">
        <v>64008804</v>
      </c>
      <c r="I3859">
        <v>64008804</v>
      </c>
      <c r="O3859" s="174">
        <v>46143</v>
      </c>
      <c r="S3859" t="s">
        <v>4598</v>
      </c>
      <c r="T3859" s="217" t="s">
        <v>64</v>
      </c>
      <c r="U3859" s="217" t="s">
        <v>257</v>
      </c>
      <c r="V3859" t="e">
        <f>_xlfn.XLOOKUP(UTILIZADAS[[#This Row],[Contacto1]],Tabla2[phone_number_dialed],Tabla2[status_name],,0)</f>
        <v>#N/A</v>
      </c>
    </row>
    <row r="3860" spans="1:22">
      <c r="A3860" t="s">
        <v>4305</v>
      </c>
      <c r="B3860" s="213" t="s">
        <v>7848</v>
      </c>
      <c r="C3860" s="4">
        <v>314062920000</v>
      </c>
      <c r="D3860" s="213" t="s">
        <v>5857</v>
      </c>
      <c r="G3860" s="174">
        <v>46143</v>
      </c>
      <c r="H3860" t="s">
        <v>7849</v>
      </c>
      <c r="I3860" t="s">
        <v>7849</v>
      </c>
      <c r="O3860" s="174">
        <v>46143</v>
      </c>
      <c r="S3860" t="s">
        <v>7850</v>
      </c>
      <c r="T3860" s="217" t="s">
        <v>64</v>
      </c>
      <c r="U3860" s="217" t="s">
        <v>257</v>
      </c>
      <c r="V3860" t="e">
        <f>_xlfn.XLOOKUP(UTILIZADAS[[#This Row],[Contacto1]],Tabla2[phone_number_dialed],Tabla2[status_name],,0)</f>
        <v>#N/A</v>
      </c>
    </row>
    <row r="3861" spans="1:22">
      <c r="A3861" t="s">
        <v>4305</v>
      </c>
      <c r="B3861" s="213" t="s">
        <v>7851</v>
      </c>
      <c r="C3861" s="4">
        <v>368062740000</v>
      </c>
      <c r="D3861" s="213" t="s">
        <v>5857</v>
      </c>
      <c r="G3861" s="174">
        <v>46143</v>
      </c>
      <c r="H3861" t="s">
        <v>7852</v>
      </c>
      <c r="I3861" t="s">
        <v>7852</v>
      </c>
      <c r="O3861" s="174">
        <v>46143</v>
      </c>
      <c r="S3861" t="s">
        <v>7853</v>
      </c>
      <c r="T3861" s="217" t="s">
        <v>64</v>
      </c>
      <c r="U3861" s="217" t="s">
        <v>257</v>
      </c>
      <c r="V3861" t="e">
        <f>_xlfn.XLOOKUP(UTILIZADAS[[#This Row],[Contacto1]],Tabla2[phone_number_dialed],Tabla2[status_name],,0)</f>
        <v>#N/A</v>
      </c>
    </row>
    <row r="3862" spans="1:22">
      <c r="A3862" t="s">
        <v>4305</v>
      </c>
      <c r="B3862" s="213" t="s">
        <v>7854</v>
      </c>
      <c r="C3862" s="4">
        <v>365065310000</v>
      </c>
      <c r="D3862" s="213" t="s">
        <v>5857</v>
      </c>
      <c r="G3862" s="174">
        <v>46143</v>
      </c>
      <c r="H3862" t="s">
        <v>7855</v>
      </c>
      <c r="I3862" t="s">
        <v>7855</v>
      </c>
      <c r="O3862" s="174">
        <v>46143</v>
      </c>
      <c r="S3862" t="s">
        <v>7856</v>
      </c>
      <c r="T3862" s="217" t="s">
        <v>64</v>
      </c>
      <c r="U3862" s="217" t="s">
        <v>2109</v>
      </c>
      <c r="V3862" t="e">
        <f>_xlfn.XLOOKUP(UTILIZADAS[[#This Row],[Contacto1]],Tabla2[phone_number_dialed],Tabla2[status_name],,0)</f>
        <v>#N/A</v>
      </c>
    </row>
    <row r="3863" spans="1:22">
      <c r="A3863" t="s">
        <v>4305</v>
      </c>
      <c r="B3863" s="213" t="s">
        <v>4979</v>
      </c>
      <c r="C3863" s="4">
        <v>364063540000</v>
      </c>
      <c r="D3863" s="213" t="s">
        <v>5857</v>
      </c>
      <c r="G3863" s="174">
        <v>46143</v>
      </c>
      <c r="H3863" t="s">
        <v>7857</v>
      </c>
      <c r="I3863" t="s">
        <v>7857</v>
      </c>
      <c r="O3863" s="174">
        <v>46143</v>
      </c>
      <c r="S3863" t="s">
        <v>4980</v>
      </c>
      <c r="T3863" s="217" t="s">
        <v>64</v>
      </c>
      <c r="U3863" s="217" t="s">
        <v>65</v>
      </c>
      <c r="V3863" t="e">
        <f>_xlfn.XLOOKUP(UTILIZADAS[[#This Row],[Contacto1]],Tabla2[phone_number_dialed],Tabla2[status_name],,0)</f>
        <v>#N/A</v>
      </c>
    </row>
    <row r="3864" spans="1:22">
      <c r="A3864" t="s">
        <v>4305</v>
      </c>
      <c r="B3864" s="213" t="s">
        <v>7858</v>
      </c>
      <c r="C3864" s="4">
        <v>368065270000</v>
      </c>
      <c r="D3864" s="213" t="s">
        <v>5857</v>
      </c>
      <c r="G3864" s="174">
        <v>46143</v>
      </c>
      <c r="H3864" t="s">
        <v>7859</v>
      </c>
      <c r="I3864" t="s">
        <v>7859</v>
      </c>
      <c r="O3864" s="174">
        <v>46143</v>
      </c>
      <c r="S3864" t="s">
        <v>7860</v>
      </c>
      <c r="T3864" s="217" t="s">
        <v>64</v>
      </c>
      <c r="U3864" s="217" t="s">
        <v>257</v>
      </c>
      <c r="V3864" t="e">
        <f>_xlfn.XLOOKUP(UTILIZADAS[[#This Row],[Contacto1]],Tabla2[phone_number_dialed],Tabla2[status_name],,0)</f>
        <v>#N/A</v>
      </c>
    </row>
    <row r="3865" spans="1:22">
      <c r="A3865" t="s">
        <v>4305</v>
      </c>
      <c r="B3865" s="213" t="s">
        <v>4696</v>
      </c>
      <c r="C3865" s="4">
        <v>368066630000</v>
      </c>
      <c r="D3865" s="213" t="s">
        <v>5857</v>
      </c>
      <c r="G3865" s="174">
        <v>46143</v>
      </c>
      <c r="H3865" t="s">
        <v>7861</v>
      </c>
      <c r="I3865" t="s">
        <v>7861</v>
      </c>
      <c r="O3865" s="174">
        <v>46143</v>
      </c>
      <c r="S3865" t="s">
        <v>4697</v>
      </c>
      <c r="T3865" s="217" t="s">
        <v>64</v>
      </c>
      <c r="U3865" s="217" t="s">
        <v>65</v>
      </c>
      <c r="V3865" t="e">
        <f>_xlfn.XLOOKUP(UTILIZADAS[[#This Row],[Contacto1]],Tabla2[phone_number_dialed],Tabla2[status_name],,0)</f>
        <v>#N/A</v>
      </c>
    </row>
    <row r="3866" spans="1:22">
      <c r="A3866" t="s">
        <v>4305</v>
      </c>
      <c r="B3866" s="213" t="s">
        <v>7862</v>
      </c>
      <c r="C3866" s="4">
        <v>367066360000</v>
      </c>
      <c r="D3866" s="213" t="s">
        <v>5857</v>
      </c>
      <c r="G3866" s="174">
        <v>46143</v>
      </c>
      <c r="H3866" t="s">
        <v>7863</v>
      </c>
      <c r="I3866" t="s">
        <v>7863</v>
      </c>
      <c r="O3866" s="174">
        <v>46143</v>
      </c>
      <c r="S3866" t="s">
        <v>7864</v>
      </c>
      <c r="T3866" s="217" t="s">
        <v>64</v>
      </c>
      <c r="U3866" s="217" t="s">
        <v>257</v>
      </c>
      <c r="V3866" t="e">
        <f>_xlfn.XLOOKUP(UTILIZADAS[[#This Row],[Contacto1]],Tabla2[phone_number_dialed],Tabla2[status_name],,0)</f>
        <v>#N/A</v>
      </c>
    </row>
    <row r="3867" spans="1:22">
      <c r="A3867" t="s">
        <v>4305</v>
      </c>
      <c r="B3867" s="213" t="s">
        <v>7865</v>
      </c>
      <c r="C3867" s="4">
        <v>364065210000</v>
      </c>
      <c r="D3867" s="213" t="s">
        <v>5857</v>
      </c>
      <c r="G3867" s="174">
        <v>46143</v>
      </c>
      <c r="H3867" t="s">
        <v>7866</v>
      </c>
      <c r="I3867" t="s">
        <v>7866</v>
      </c>
      <c r="O3867" s="174">
        <v>46143</v>
      </c>
      <c r="S3867" t="s">
        <v>7867</v>
      </c>
      <c r="T3867" s="217" t="s">
        <v>64</v>
      </c>
      <c r="U3867" s="217" t="s">
        <v>257</v>
      </c>
      <c r="V3867" t="e">
        <f>_xlfn.XLOOKUP(UTILIZADAS[[#This Row],[Contacto1]],Tabla2[phone_number_dialed],Tabla2[status_name],,0)</f>
        <v>#N/A</v>
      </c>
    </row>
    <row r="3868" spans="1:22">
      <c r="A3868" t="s">
        <v>4305</v>
      </c>
      <c r="B3868" s="213" t="s">
        <v>7868</v>
      </c>
      <c r="C3868" s="4">
        <v>366066750000</v>
      </c>
      <c r="D3868" s="213" t="s">
        <v>5857</v>
      </c>
      <c r="G3868" s="174">
        <v>46143</v>
      </c>
      <c r="H3868" t="s">
        <v>7869</v>
      </c>
      <c r="I3868" t="s">
        <v>7869</v>
      </c>
      <c r="O3868" s="174">
        <v>46143</v>
      </c>
      <c r="S3868" t="s">
        <v>7870</v>
      </c>
      <c r="T3868" s="217" t="s">
        <v>64</v>
      </c>
      <c r="U3868" s="217" t="s">
        <v>257</v>
      </c>
      <c r="V3868" t="e">
        <f>_xlfn.XLOOKUP(UTILIZADAS[[#This Row],[Contacto1]],Tabla2[phone_number_dialed],Tabla2[status_name],,0)</f>
        <v>#N/A</v>
      </c>
    </row>
    <row r="3869" spans="1:22">
      <c r="A3869" t="s">
        <v>4305</v>
      </c>
      <c r="B3869" s="213" t="s">
        <v>7871</v>
      </c>
      <c r="C3869" s="4">
        <v>361066560000</v>
      </c>
      <c r="D3869" s="213" t="s">
        <v>5857</v>
      </c>
      <c r="G3869" s="174">
        <v>46143</v>
      </c>
      <c r="H3869" t="s">
        <v>7872</v>
      </c>
      <c r="I3869" t="s">
        <v>7872</v>
      </c>
      <c r="O3869" s="174">
        <v>46143</v>
      </c>
      <c r="S3869" t="s">
        <v>7873</v>
      </c>
      <c r="T3869" s="217" t="s">
        <v>64</v>
      </c>
      <c r="U3869" s="217" t="s">
        <v>257</v>
      </c>
      <c r="V3869" t="e">
        <f>_xlfn.XLOOKUP(UTILIZADAS[[#This Row],[Contacto1]],Tabla2[phone_number_dialed],Tabla2[status_name],,0)</f>
        <v>#N/A</v>
      </c>
    </row>
    <row r="3870" spans="1:22">
      <c r="A3870" t="s">
        <v>4305</v>
      </c>
      <c r="B3870" s="213" t="s">
        <v>7874</v>
      </c>
      <c r="C3870" s="4">
        <v>352375880000</v>
      </c>
      <c r="D3870" s="213" t="s">
        <v>5857</v>
      </c>
      <c r="G3870" s="174">
        <v>46143</v>
      </c>
      <c r="H3870" t="s">
        <v>7875</v>
      </c>
      <c r="I3870" t="s">
        <v>7875</v>
      </c>
      <c r="O3870" s="174">
        <v>46143</v>
      </c>
      <c r="S3870" t="s">
        <v>7876</v>
      </c>
      <c r="T3870" s="217" t="s">
        <v>64</v>
      </c>
      <c r="U3870" s="217" t="s">
        <v>257</v>
      </c>
      <c r="V3870" t="e">
        <f>_xlfn.XLOOKUP(UTILIZADAS[[#This Row],[Contacto1]],Tabla2[phone_number_dialed],Tabla2[status_name],,0)</f>
        <v>#N/A</v>
      </c>
    </row>
    <row r="3871" spans="1:22">
      <c r="A3871" t="s">
        <v>4305</v>
      </c>
      <c r="B3871" s="213" t="s">
        <v>7877</v>
      </c>
      <c r="C3871" s="4">
        <v>341460570000</v>
      </c>
      <c r="D3871" s="213" t="s">
        <v>5857</v>
      </c>
      <c r="G3871" s="174">
        <v>46143</v>
      </c>
      <c r="H3871" t="s">
        <v>7878</v>
      </c>
      <c r="I3871" t="s">
        <v>7878</v>
      </c>
      <c r="O3871" s="174">
        <v>46143</v>
      </c>
      <c r="S3871" t="s">
        <v>7807</v>
      </c>
      <c r="T3871" s="217" t="s">
        <v>64</v>
      </c>
      <c r="U3871" s="217" t="s">
        <v>257</v>
      </c>
      <c r="V3871" t="e">
        <f>_xlfn.XLOOKUP(UTILIZADAS[[#This Row],[Contacto1]],Tabla2[phone_number_dialed],Tabla2[status_name],,0)</f>
        <v>#N/A</v>
      </c>
    </row>
    <row r="3872" spans="1:22">
      <c r="A3872" t="s">
        <v>4305</v>
      </c>
      <c r="B3872" s="213" t="s">
        <v>7879</v>
      </c>
      <c r="C3872" s="4">
        <v>368064300000</v>
      </c>
      <c r="D3872" s="213" t="s">
        <v>5857</v>
      </c>
      <c r="G3872" s="174">
        <v>46143</v>
      </c>
      <c r="H3872" t="s">
        <v>7880</v>
      </c>
      <c r="I3872" t="s">
        <v>7880</v>
      </c>
      <c r="O3872" s="174">
        <v>46143</v>
      </c>
      <c r="S3872" t="s">
        <v>7881</v>
      </c>
      <c r="T3872" s="217" t="s">
        <v>64</v>
      </c>
      <c r="U3872" s="217" t="s">
        <v>257</v>
      </c>
      <c r="V3872" t="e">
        <f>_xlfn.XLOOKUP(UTILIZADAS[[#This Row],[Contacto1]],Tabla2[phone_number_dialed],Tabla2[status_name],,0)</f>
        <v>#N/A</v>
      </c>
    </row>
    <row r="3873" spans="1:22">
      <c r="A3873" t="s">
        <v>4305</v>
      </c>
      <c r="B3873" s="213" t="s">
        <v>7882</v>
      </c>
      <c r="C3873" s="4">
        <v>348078040000</v>
      </c>
      <c r="D3873" s="213" t="s">
        <v>5857</v>
      </c>
      <c r="G3873" s="174">
        <v>46143</v>
      </c>
      <c r="H3873" t="s">
        <v>7883</v>
      </c>
      <c r="I3873" t="s">
        <v>7883</v>
      </c>
      <c r="O3873" s="174">
        <v>46143</v>
      </c>
      <c r="S3873" t="s">
        <v>7884</v>
      </c>
      <c r="T3873" s="217" t="s">
        <v>64</v>
      </c>
      <c r="U3873" s="217" t="s">
        <v>257</v>
      </c>
      <c r="V3873" t="e">
        <f>_xlfn.XLOOKUP(UTILIZADAS[[#This Row],[Contacto1]],Tabla2[phone_number_dialed],Tabla2[status_name],,0)</f>
        <v>#N/A</v>
      </c>
    </row>
    <row r="3874" spans="1:22">
      <c r="A3874" t="s">
        <v>4305</v>
      </c>
      <c r="B3874" s="213" t="s">
        <v>7885</v>
      </c>
      <c r="C3874" s="4">
        <v>365067300000</v>
      </c>
      <c r="D3874" s="213" t="s">
        <v>5857</v>
      </c>
      <c r="G3874" s="174">
        <v>46143</v>
      </c>
      <c r="H3874" t="s">
        <v>7886</v>
      </c>
      <c r="I3874" t="s">
        <v>7886</v>
      </c>
      <c r="O3874" s="174">
        <v>46143</v>
      </c>
      <c r="S3874" t="s">
        <v>7887</v>
      </c>
      <c r="T3874" s="217" t="s">
        <v>64</v>
      </c>
      <c r="U3874" s="217" t="s">
        <v>2109</v>
      </c>
      <c r="V3874" t="e">
        <f>_xlfn.XLOOKUP(UTILIZADAS[[#This Row],[Contacto1]],Tabla2[phone_number_dialed],Tabla2[status_name],,0)</f>
        <v>#N/A</v>
      </c>
    </row>
    <row r="3875" spans="1:22">
      <c r="A3875" t="s">
        <v>4305</v>
      </c>
      <c r="B3875" s="213" t="s">
        <v>7888</v>
      </c>
      <c r="C3875" s="4">
        <v>201028130000</v>
      </c>
      <c r="D3875" s="213" t="s">
        <v>5857</v>
      </c>
      <c r="G3875" s="174">
        <v>46143</v>
      </c>
      <c r="H3875" t="s">
        <v>7889</v>
      </c>
      <c r="I3875" t="s">
        <v>7889</v>
      </c>
      <c r="O3875" s="174">
        <v>46143</v>
      </c>
      <c r="S3875" t="s">
        <v>7890</v>
      </c>
      <c r="T3875" s="217" t="s">
        <v>64</v>
      </c>
      <c r="U3875" s="217" t="s">
        <v>257</v>
      </c>
      <c r="V3875" t="e">
        <f>_xlfn.XLOOKUP(UTILIZADAS[[#This Row],[Contacto1]],Tabla2[phone_number_dialed],Tabla2[status_name],,0)</f>
        <v>#N/A</v>
      </c>
    </row>
    <row r="3876" spans="1:22">
      <c r="A3876" t="s">
        <v>4305</v>
      </c>
      <c r="B3876" s="213" t="s">
        <v>7891</v>
      </c>
      <c r="C3876" s="4">
        <v>362064150000</v>
      </c>
      <c r="D3876" s="213" t="s">
        <v>5857</v>
      </c>
      <c r="G3876" s="174">
        <v>46143</v>
      </c>
      <c r="H3876" t="s">
        <v>7892</v>
      </c>
      <c r="I3876" t="s">
        <v>7892</v>
      </c>
      <c r="O3876" s="174">
        <v>46143</v>
      </c>
      <c r="S3876" t="s">
        <v>7893</v>
      </c>
      <c r="T3876" s="217" t="s">
        <v>64</v>
      </c>
      <c r="U3876" s="217" t="s">
        <v>257</v>
      </c>
      <c r="V3876" t="e">
        <f>_xlfn.XLOOKUP(UTILIZADAS[[#This Row],[Contacto1]],Tabla2[phone_number_dialed],Tabla2[status_name],,0)</f>
        <v>#N/A</v>
      </c>
    </row>
    <row r="3877" spans="1:22">
      <c r="A3877" t="s">
        <v>4305</v>
      </c>
      <c r="B3877" s="213" t="s">
        <v>4833</v>
      </c>
      <c r="C3877" s="4">
        <v>361067500000</v>
      </c>
      <c r="D3877" s="213" t="s">
        <v>5857</v>
      </c>
      <c r="G3877" s="174">
        <v>46143</v>
      </c>
      <c r="H3877" t="s">
        <v>7894</v>
      </c>
      <c r="I3877" t="s">
        <v>7894</v>
      </c>
      <c r="O3877" s="174">
        <v>46143</v>
      </c>
      <c r="S3877" t="s">
        <v>4834</v>
      </c>
      <c r="T3877" s="217" t="s">
        <v>81</v>
      </c>
      <c r="U3877" s="217" t="s">
        <v>65</v>
      </c>
      <c r="V3877" t="e">
        <f>_xlfn.XLOOKUP(UTILIZADAS[[#This Row],[Contacto1]],Tabla2[phone_number_dialed],Tabla2[status_name],,0)</f>
        <v>#N/A</v>
      </c>
    </row>
    <row r="3878" spans="1:22">
      <c r="A3878" t="s">
        <v>4305</v>
      </c>
      <c r="B3878" s="213" t="s">
        <v>5277</v>
      </c>
      <c r="C3878" s="4">
        <v>365066750000</v>
      </c>
      <c r="D3878" s="213" t="s">
        <v>5857</v>
      </c>
      <c r="G3878" s="174">
        <v>46143</v>
      </c>
      <c r="H3878" t="s">
        <v>7895</v>
      </c>
      <c r="I3878" t="s">
        <v>7895</v>
      </c>
      <c r="O3878" s="174">
        <v>46143</v>
      </c>
      <c r="S3878" t="s">
        <v>5278</v>
      </c>
      <c r="T3878" s="217" t="s">
        <v>64</v>
      </c>
      <c r="U3878" s="217" t="s">
        <v>65</v>
      </c>
      <c r="V3878" t="e">
        <f>_xlfn.XLOOKUP(UTILIZADAS[[#This Row],[Contacto1]],Tabla2[phone_number_dialed],Tabla2[status_name],,0)</f>
        <v>#N/A</v>
      </c>
    </row>
    <row r="3879" spans="1:22">
      <c r="A3879" t="s">
        <v>4305</v>
      </c>
      <c r="B3879" s="213" t="s">
        <v>5008</v>
      </c>
      <c r="C3879" s="4">
        <v>351328870000</v>
      </c>
      <c r="D3879" s="213" t="s">
        <v>5857</v>
      </c>
      <c r="G3879" s="174">
        <v>46143</v>
      </c>
      <c r="H3879" t="s">
        <v>7896</v>
      </c>
      <c r="I3879" t="s">
        <v>7896</v>
      </c>
      <c r="O3879" s="174">
        <v>46143</v>
      </c>
      <c r="S3879" t="s">
        <v>5009</v>
      </c>
      <c r="T3879" s="217" t="s">
        <v>64</v>
      </c>
      <c r="U3879" s="217" t="s">
        <v>65</v>
      </c>
      <c r="V3879" t="e">
        <f>_xlfn.XLOOKUP(UTILIZADAS[[#This Row],[Contacto1]],Tabla2[phone_number_dialed],Tabla2[status_name],,0)</f>
        <v>#N/A</v>
      </c>
    </row>
    <row r="3880" spans="1:22">
      <c r="A3880" t="s">
        <v>4305</v>
      </c>
      <c r="B3880" s="213" t="s">
        <v>7897</v>
      </c>
      <c r="C3880" s="4">
        <v>366066350000</v>
      </c>
      <c r="D3880" s="213" t="s">
        <v>5857</v>
      </c>
      <c r="G3880" s="174">
        <v>46143</v>
      </c>
      <c r="H3880" t="s">
        <v>7898</v>
      </c>
      <c r="I3880" t="s">
        <v>7898</v>
      </c>
      <c r="O3880" s="174">
        <v>46143</v>
      </c>
      <c r="S3880" t="s">
        <v>7899</v>
      </c>
      <c r="T3880" s="217" t="s">
        <v>64</v>
      </c>
      <c r="U3880" s="217" t="s">
        <v>257</v>
      </c>
      <c r="V3880" t="e">
        <f>_xlfn.XLOOKUP(UTILIZADAS[[#This Row],[Contacto1]],Tabla2[phone_number_dialed],Tabla2[status_name],,0)</f>
        <v>#N/A</v>
      </c>
    </row>
    <row r="3881" spans="1:22">
      <c r="A3881" t="s">
        <v>4305</v>
      </c>
      <c r="B3881" s="213" t="s">
        <v>7900</v>
      </c>
      <c r="C3881" s="4">
        <v>368063180000</v>
      </c>
      <c r="D3881" s="213" t="s">
        <v>5857</v>
      </c>
      <c r="G3881" s="174">
        <v>46143</v>
      </c>
      <c r="H3881" t="s">
        <v>7901</v>
      </c>
      <c r="I3881" t="s">
        <v>7901</v>
      </c>
      <c r="O3881" s="174">
        <v>46143</v>
      </c>
      <c r="S3881" t="s">
        <v>7902</v>
      </c>
      <c r="T3881" s="217" t="s">
        <v>4837</v>
      </c>
      <c r="U3881" s="217" t="s">
        <v>257</v>
      </c>
      <c r="V3881" t="e">
        <f>_xlfn.XLOOKUP(UTILIZADAS[[#This Row],[Contacto1]],Tabla2[phone_number_dialed],Tabla2[status_name],,0)</f>
        <v>#N/A</v>
      </c>
    </row>
    <row r="3882" spans="1:22">
      <c r="A3882" t="s">
        <v>4305</v>
      </c>
      <c r="B3882" s="213" t="s">
        <v>7903</v>
      </c>
      <c r="C3882" s="4">
        <v>367060150000</v>
      </c>
      <c r="D3882" s="213" t="s">
        <v>5857</v>
      </c>
      <c r="G3882" s="174">
        <v>46143</v>
      </c>
      <c r="H3882" t="s">
        <v>7904</v>
      </c>
      <c r="I3882" t="s">
        <v>7904</v>
      </c>
      <c r="O3882" s="174">
        <v>46143</v>
      </c>
      <c r="S3882" t="s">
        <v>7905</v>
      </c>
      <c r="T3882" s="217" t="s">
        <v>84</v>
      </c>
      <c r="U3882" s="217" t="s">
        <v>257</v>
      </c>
      <c r="V3882" t="e">
        <f>_xlfn.XLOOKUP(UTILIZADAS[[#This Row],[Contacto1]],Tabla2[phone_number_dialed],Tabla2[status_name],,0)</f>
        <v>#N/A</v>
      </c>
    </row>
    <row r="3883" spans="1:22">
      <c r="A3883" t="s">
        <v>4305</v>
      </c>
      <c r="B3883" s="213" t="s">
        <v>5050</v>
      </c>
      <c r="C3883" s="4">
        <v>362061040000</v>
      </c>
      <c r="D3883" s="213" t="s">
        <v>5857</v>
      </c>
      <c r="G3883" s="174">
        <v>46143</v>
      </c>
      <c r="H3883" t="s">
        <v>7906</v>
      </c>
      <c r="I3883" t="s">
        <v>7906</v>
      </c>
      <c r="O3883" s="174">
        <v>46143</v>
      </c>
      <c r="S3883" t="s">
        <v>5051</v>
      </c>
      <c r="T3883" s="217" t="s">
        <v>64</v>
      </c>
      <c r="U3883" s="217" t="s">
        <v>65</v>
      </c>
      <c r="V3883" t="e">
        <f>_xlfn.XLOOKUP(UTILIZADAS[[#This Row],[Contacto1]],Tabla2[phone_number_dialed],Tabla2[status_name],,0)</f>
        <v>#N/A</v>
      </c>
    </row>
    <row r="3884" spans="1:22">
      <c r="A3884" t="s">
        <v>4305</v>
      </c>
      <c r="B3884" s="213" t="s">
        <v>7907</v>
      </c>
      <c r="C3884" s="4">
        <v>367067500000</v>
      </c>
      <c r="D3884" s="213" t="s">
        <v>5857</v>
      </c>
      <c r="G3884" s="174">
        <v>46143</v>
      </c>
      <c r="H3884" t="s">
        <v>7908</v>
      </c>
      <c r="I3884" t="s">
        <v>7908</v>
      </c>
      <c r="O3884" s="174">
        <v>46143</v>
      </c>
      <c r="S3884" t="s">
        <v>7909</v>
      </c>
      <c r="T3884" s="217" t="s">
        <v>64</v>
      </c>
      <c r="U3884" s="217" t="s">
        <v>257</v>
      </c>
      <c r="V3884" t="e">
        <f>_xlfn.XLOOKUP(UTILIZADAS[[#This Row],[Contacto1]],Tabla2[phone_number_dialed],Tabla2[status_name],,0)</f>
        <v>#N/A</v>
      </c>
    </row>
    <row r="3885" spans="1:22">
      <c r="A3885" t="s">
        <v>4305</v>
      </c>
      <c r="B3885" s="213" t="s">
        <v>5539</v>
      </c>
      <c r="C3885" s="4">
        <v>364066190000</v>
      </c>
      <c r="D3885" s="213" t="s">
        <v>5857</v>
      </c>
      <c r="G3885" s="174">
        <v>46143</v>
      </c>
      <c r="H3885">
        <v>67056432</v>
      </c>
      <c r="I3885">
        <v>67056432</v>
      </c>
      <c r="O3885" s="174">
        <v>46143</v>
      </c>
      <c r="S3885" t="s">
        <v>5814</v>
      </c>
      <c r="T3885" s="217" t="s">
        <v>2334</v>
      </c>
      <c r="U3885" s="217" t="s">
        <v>257</v>
      </c>
      <c r="V3885" t="e">
        <f>_xlfn.XLOOKUP(UTILIZADAS[[#This Row],[Contacto1]],Tabla2[phone_number_dialed],Tabla2[status_name],,0)</f>
        <v>#N/A</v>
      </c>
    </row>
    <row r="3886" spans="1:22">
      <c r="A3886" t="s">
        <v>4305</v>
      </c>
      <c r="B3886" s="213" t="s">
        <v>5752</v>
      </c>
      <c r="C3886" s="4">
        <v>361066190000</v>
      </c>
      <c r="D3886" s="213" t="s">
        <v>5857</v>
      </c>
      <c r="G3886" s="174">
        <v>46143</v>
      </c>
      <c r="H3886" t="s">
        <v>5753</v>
      </c>
      <c r="I3886" t="s">
        <v>5753</v>
      </c>
      <c r="O3886" s="174">
        <v>46143</v>
      </c>
      <c r="S3886" t="s">
        <v>5754</v>
      </c>
      <c r="T3886" s="217" t="s">
        <v>2334</v>
      </c>
      <c r="U3886" s="217" t="s">
        <v>2109</v>
      </c>
      <c r="V3886" t="e">
        <f>_xlfn.XLOOKUP(UTILIZADAS[[#This Row],[Contacto1]],Tabla2[phone_number_dialed],Tabla2[status_name],,0)</f>
        <v>#N/A</v>
      </c>
    </row>
    <row r="3887" spans="1:22">
      <c r="A3887" t="s">
        <v>4305</v>
      </c>
      <c r="B3887" s="213" t="s">
        <v>7910</v>
      </c>
      <c r="C3887" s="4">
        <v>363064310000</v>
      </c>
      <c r="D3887" s="213" t="s">
        <v>5857</v>
      </c>
      <c r="G3887" s="174">
        <v>46143</v>
      </c>
      <c r="H3887" t="s">
        <v>7911</v>
      </c>
      <c r="I3887" t="s">
        <v>7911</v>
      </c>
      <c r="O3887" s="174">
        <v>46143</v>
      </c>
      <c r="S3887" t="s">
        <v>7912</v>
      </c>
      <c r="T3887" s="217" t="s">
        <v>85</v>
      </c>
      <c r="U3887" s="217" t="s">
        <v>257</v>
      </c>
      <c r="V3887" t="e">
        <f>_xlfn.XLOOKUP(UTILIZADAS[[#This Row],[Contacto1]],Tabla2[phone_number_dialed],Tabla2[status_name],,0)</f>
        <v>#N/A</v>
      </c>
    </row>
    <row r="3888" spans="1:22">
      <c r="A3888" t="s">
        <v>4305</v>
      </c>
      <c r="B3888" s="213" t="s">
        <v>7913</v>
      </c>
      <c r="C3888" s="4">
        <v>369067060000</v>
      </c>
      <c r="D3888" s="213" t="s">
        <v>5857</v>
      </c>
      <c r="G3888" s="174">
        <v>46143</v>
      </c>
      <c r="H3888">
        <v>68941600</v>
      </c>
      <c r="I3888">
        <v>68941600</v>
      </c>
      <c r="O3888" s="174">
        <v>46143</v>
      </c>
      <c r="S3888" t="s">
        <v>7914</v>
      </c>
      <c r="T3888" s="217" t="s">
        <v>85</v>
      </c>
      <c r="U3888" s="217" t="s">
        <v>257</v>
      </c>
      <c r="V3888" t="e">
        <f>_xlfn.XLOOKUP(UTILIZADAS[[#This Row],[Contacto1]],Tabla2[phone_number_dialed],Tabla2[status_name],,0)</f>
        <v>#N/A</v>
      </c>
    </row>
    <row r="3889" spans="1:22">
      <c r="A3889" t="s">
        <v>4305</v>
      </c>
      <c r="B3889" s="213" t="s">
        <v>7915</v>
      </c>
      <c r="C3889" s="4">
        <v>368065920000</v>
      </c>
      <c r="D3889" s="213" t="s">
        <v>5857</v>
      </c>
      <c r="G3889" s="174">
        <v>46143</v>
      </c>
      <c r="H3889" t="s">
        <v>7916</v>
      </c>
      <c r="I3889" t="s">
        <v>7916</v>
      </c>
      <c r="O3889" s="174">
        <v>46143</v>
      </c>
      <c r="S3889" t="s">
        <v>7917</v>
      </c>
      <c r="T3889" s="217" t="s">
        <v>85</v>
      </c>
      <c r="U3889" s="217" t="s">
        <v>257</v>
      </c>
      <c r="V3889" t="e">
        <f>_xlfn.XLOOKUP(UTILIZADAS[[#This Row],[Contacto1]],Tabla2[phone_number_dialed],Tabla2[status_name],,0)</f>
        <v>#N/A</v>
      </c>
    </row>
    <row r="3890" spans="1:22">
      <c r="A3890" t="s">
        <v>4305</v>
      </c>
      <c r="B3890" s="213" t="s">
        <v>7918</v>
      </c>
      <c r="C3890" s="4">
        <v>366066550000</v>
      </c>
      <c r="D3890" s="213" t="s">
        <v>5857</v>
      </c>
      <c r="G3890" s="174">
        <v>46143</v>
      </c>
      <c r="H3890" t="s">
        <v>7919</v>
      </c>
      <c r="I3890" t="s">
        <v>7919</v>
      </c>
      <c r="O3890" s="174">
        <v>46143</v>
      </c>
      <c r="S3890" t="s">
        <v>7920</v>
      </c>
      <c r="T3890" s="217" t="s">
        <v>85</v>
      </c>
      <c r="U3890" s="217" t="s">
        <v>257</v>
      </c>
      <c r="V3890" t="e">
        <f>_xlfn.XLOOKUP(UTILIZADAS[[#This Row],[Contacto1]],Tabla2[phone_number_dialed],Tabla2[status_name],,0)</f>
        <v>#N/A</v>
      </c>
    </row>
    <row r="3891" spans="1:22">
      <c r="A3891" t="s">
        <v>4305</v>
      </c>
      <c r="B3891" s="213" t="s">
        <v>7921</v>
      </c>
      <c r="C3891" s="4">
        <v>366063300000</v>
      </c>
      <c r="D3891" s="213" t="s">
        <v>5857</v>
      </c>
      <c r="G3891" s="174">
        <v>46143</v>
      </c>
      <c r="H3891" t="s">
        <v>7922</v>
      </c>
      <c r="I3891" t="s">
        <v>7922</v>
      </c>
      <c r="O3891" s="174">
        <v>46143</v>
      </c>
      <c r="S3891" t="s">
        <v>7827</v>
      </c>
      <c r="T3891" s="217" t="s">
        <v>4420</v>
      </c>
      <c r="U3891" s="217" t="s">
        <v>257</v>
      </c>
      <c r="V3891" t="e">
        <f>_xlfn.XLOOKUP(UTILIZADAS[[#This Row],[Contacto1]],Tabla2[phone_number_dialed],Tabla2[status_name],,0)</f>
        <v>#N/A</v>
      </c>
    </row>
    <row r="3892" spans="1:22">
      <c r="A3892" t="s">
        <v>4305</v>
      </c>
      <c r="B3892" s="213" t="s">
        <v>7923</v>
      </c>
      <c r="C3892" s="4">
        <v>367055440000</v>
      </c>
      <c r="D3892" s="213" t="s">
        <v>5857</v>
      </c>
      <c r="G3892" s="174">
        <v>46143</v>
      </c>
      <c r="H3892" t="s">
        <v>7924</v>
      </c>
      <c r="I3892" t="s">
        <v>7924</v>
      </c>
      <c r="O3892" s="174">
        <v>46143</v>
      </c>
      <c r="S3892" t="s">
        <v>7925</v>
      </c>
      <c r="T3892" s="217" t="s">
        <v>4420</v>
      </c>
      <c r="U3892" s="217" t="s">
        <v>257</v>
      </c>
      <c r="V3892" t="e">
        <f>_xlfn.XLOOKUP(UTILIZADAS[[#This Row],[Contacto1]],Tabla2[phone_number_dialed],Tabla2[status_name],,0)</f>
        <v>#N/A</v>
      </c>
    </row>
    <row r="3893" spans="1:22">
      <c r="A3893" t="s">
        <v>4305</v>
      </c>
      <c r="B3893" s="213" t="s">
        <v>7926</v>
      </c>
      <c r="C3893" s="4">
        <v>362066790000</v>
      </c>
      <c r="D3893" s="213" t="s">
        <v>5857</v>
      </c>
      <c r="G3893" s="174">
        <v>46143</v>
      </c>
      <c r="H3893" t="s">
        <v>7288</v>
      </c>
      <c r="I3893" t="s">
        <v>7288</v>
      </c>
      <c r="O3893" s="174">
        <v>46143</v>
      </c>
      <c r="S3893" t="s">
        <v>7927</v>
      </c>
      <c r="T3893" s="217" t="s">
        <v>64</v>
      </c>
      <c r="U3893" s="217" t="s">
        <v>257</v>
      </c>
      <c r="V3893" t="e">
        <f>_xlfn.XLOOKUP(UTILIZADAS[[#This Row],[Contacto1]],Tabla2[phone_number_dialed],Tabla2[status_name],,0)</f>
        <v>#N/A</v>
      </c>
    </row>
    <row r="3894" spans="1:22">
      <c r="A3894" t="s">
        <v>4305</v>
      </c>
      <c r="B3894" s="213" t="s">
        <v>7928</v>
      </c>
      <c r="C3894" s="4">
        <v>367063870000</v>
      </c>
      <c r="D3894" s="213" t="s">
        <v>5857</v>
      </c>
      <c r="G3894" s="174">
        <v>46143</v>
      </c>
      <c r="H3894" t="s">
        <v>3988</v>
      </c>
      <c r="I3894" t="s">
        <v>3988</v>
      </c>
      <c r="O3894" s="174">
        <v>46143</v>
      </c>
      <c r="S3894" t="s">
        <v>7929</v>
      </c>
      <c r="T3894" s="217" t="s">
        <v>64</v>
      </c>
      <c r="U3894" s="217" t="s">
        <v>257</v>
      </c>
      <c r="V3894" t="e">
        <f>_xlfn.XLOOKUP(UTILIZADAS[[#This Row],[Contacto1]],Tabla2[phone_number_dialed],Tabla2[status_name],,0)</f>
        <v>#N/A</v>
      </c>
    </row>
    <row r="3895" spans="1:22">
      <c r="A3895" t="s">
        <v>4305</v>
      </c>
      <c r="B3895" s="213" t="s">
        <v>7930</v>
      </c>
      <c r="C3895" s="4">
        <v>369066730000</v>
      </c>
      <c r="D3895" s="213" t="s">
        <v>5857</v>
      </c>
      <c r="G3895" s="174">
        <v>46143</v>
      </c>
      <c r="H3895" t="s">
        <v>7931</v>
      </c>
      <c r="I3895" t="s">
        <v>7931</v>
      </c>
      <c r="O3895" s="174">
        <v>46143</v>
      </c>
      <c r="S3895" t="s">
        <v>7932</v>
      </c>
      <c r="T3895" s="217" t="s">
        <v>64</v>
      </c>
      <c r="U3895" s="217" t="s">
        <v>257</v>
      </c>
      <c r="V3895" t="e">
        <f>_xlfn.XLOOKUP(UTILIZADAS[[#This Row],[Contacto1]],Tabla2[phone_number_dialed],Tabla2[status_name],,0)</f>
        <v>#N/A</v>
      </c>
    </row>
    <row r="3896" spans="1:22">
      <c r="A3896" t="s">
        <v>4305</v>
      </c>
      <c r="B3896" s="213" t="s">
        <v>7933</v>
      </c>
      <c r="C3896" s="4">
        <v>365066500000</v>
      </c>
      <c r="D3896" s="213" t="s">
        <v>5857</v>
      </c>
      <c r="G3896" s="174">
        <v>46143</v>
      </c>
      <c r="H3896">
        <v>63204227</v>
      </c>
      <c r="I3896">
        <v>63204227</v>
      </c>
      <c r="O3896" s="174">
        <v>46143</v>
      </c>
      <c r="S3896" t="s">
        <v>7934</v>
      </c>
      <c r="T3896" s="217" t="s">
        <v>64</v>
      </c>
      <c r="U3896" s="217" t="s">
        <v>257</v>
      </c>
      <c r="V3896" t="e">
        <f>_xlfn.XLOOKUP(UTILIZADAS[[#This Row],[Contacto1]],Tabla2[phone_number_dialed],Tabla2[status_name],,0)</f>
        <v>#N/A</v>
      </c>
    </row>
    <row r="3897" spans="1:22">
      <c r="A3897" t="s">
        <v>4305</v>
      </c>
      <c r="B3897" s="213" t="s">
        <v>7935</v>
      </c>
      <c r="C3897" s="4">
        <v>369067270000</v>
      </c>
      <c r="D3897" s="213" t="s">
        <v>5857</v>
      </c>
      <c r="G3897" s="174">
        <v>46143</v>
      </c>
      <c r="H3897">
        <v>67290812</v>
      </c>
      <c r="I3897">
        <v>67290812</v>
      </c>
      <c r="O3897" s="174">
        <v>46143</v>
      </c>
      <c r="S3897" t="s">
        <v>7936</v>
      </c>
      <c r="T3897" s="217" t="s">
        <v>64</v>
      </c>
      <c r="U3897" s="217" t="s">
        <v>257</v>
      </c>
      <c r="V3897" t="e">
        <f>_xlfn.XLOOKUP(UTILIZADAS[[#This Row],[Contacto1]],Tabla2[phone_number_dialed],Tabla2[status_name],,0)</f>
        <v>#N/A</v>
      </c>
    </row>
    <row r="3898" spans="1:22">
      <c r="A3898" t="s">
        <v>4305</v>
      </c>
      <c r="B3898" s="213" t="s">
        <v>7937</v>
      </c>
      <c r="C3898" s="4">
        <v>362066500000</v>
      </c>
      <c r="D3898" s="213" t="s">
        <v>5857</v>
      </c>
      <c r="G3898" s="174">
        <v>46143</v>
      </c>
      <c r="H3898" t="s">
        <v>7938</v>
      </c>
      <c r="I3898" t="s">
        <v>7938</v>
      </c>
      <c r="O3898" s="174">
        <v>46143</v>
      </c>
      <c r="S3898" t="s">
        <v>7939</v>
      </c>
      <c r="T3898" s="217" t="s">
        <v>64</v>
      </c>
      <c r="U3898" s="217" t="s">
        <v>257</v>
      </c>
      <c r="V3898" t="e">
        <f>_xlfn.XLOOKUP(UTILIZADAS[[#This Row],[Contacto1]],Tabla2[phone_number_dialed],Tabla2[status_name],,0)</f>
        <v>#N/A</v>
      </c>
    </row>
    <row r="3899" spans="1:22">
      <c r="A3899" t="s">
        <v>4305</v>
      </c>
      <c r="B3899" s="213" t="s">
        <v>7940</v>
      </c>
      <c r="C3899" s="4">
        <v>252007260000</v>
      </c>
      <c r="D3899" s="213" t="s">
        <v>5857</v>
      </c>
      <c r="G3899" s="174">
        <v>46143</v>
      </c>
      <c r="H3899" t="s">
        <v>7941</v>
      </c>
      <c r="I3899" t="s">
        <v>7941</v>
      </c>
      <c r="O3899" s="174">
        <v>46143</v>
      </c>
      <c r="S3899" t="s">
        <v>7942</v>
      </c>
      <c r="T3899" s="217" t="s">
        <v>64</v>
      </c>
      <c r="U3899" s="217" t="s">
        <v>257</v>
      </c>
      <c r="V3899" t="e">
        <f>_xlfn.XLOOKUP(UTILIZADAS[[#This Row],[Contacto1]],Tabla2[phone_number_dialed],Tabla2[status_name],,0)</f>
        <v>#N/A</v>
      </c>
    </row>
    <row r="3900" spans="1:22">
      <c r="A3900" t="s">
        <v>4305</v>
      </c>
      <c r="B3900" s="213" t="s">
        <v>7943</v>
      </c>
      <c r="C3900" s="4">
        <v>368067450000</v>
      </c>
      <c r="D3900" s="213" t="s">
        <v>5857</v>
      </c>
      <c r="G3900" s="174">
        <v>46143</v>
      </c>
      <c r="H3900">
        <v>67396335</v>
      </c>
      <c r="I3900">
        <v>67396335</v>
      </c>
      <c r="O3900" s="174">
        <v>46143</v>
      </c>
      <c r="S3900" t="s">
        <v>7944</v>
      </c>
      <c r="T3900" s="217" t="s">
        <v>64</v>
      </c>
      <c r="U3900" s="217" t="s">
        <v>257</v>
      </c>
      <c r="V3900" t="e">
        <f>_xlfn.XLOOKUP(UTILIZADAS[[#This Row],[Contacto1]],Tabla2[phone_number_dialed],Tabla2[status_name],,0)</f>
        <v>#N/A</v>
      </c>
    </row>
    <row r="3901" spans="1:22">
      <c r="A3901" t="s">
        <v>4305</v>
      </c>
      <c r="B3901" s="213" t="s">
        <v>7945</v>
      </c>
      <c r="C3901" s="4">
        <v>362066510000</v>
      </c>
      <c r="D3901" s="213" t="s">
        <v>5857</v>
      </c>
      <c r="G3901" s="174">
        <v>46143</v>
      </c>
      <c r="H3901" t="s">
        <v>7946</v>
      </c>
      <c r="I3901" t="s">
        <v>7946</v>
      </c>
      <c r="O3901" s="174">
        <v>46143</v>
      </c>
      <c r="S3901" t="s">
        <v>7947</v>
      </c>
      <c r="T3901" s="217" t="s">
        <v>64</v>
      </c>
      <c r="U3901" s="217" t="s">
        <v>257</v>
      </c>
      <c r="V3901" t="e">
        <f>_xlfn.XLOOKUP(UTILIZADAS[[#This Row],[Contacto1]],Tabla2[phone_number_dialed],Tabla2[status_name],,0)</f>
        <v>#N/A</v>
      </c>
    </row>
    <row r="3902" spans="1:22">
      <c r="A3902" t="s">
        <v>4305</v>
      </c>
      <c r="B3902" s="213" t="s">
        <v>7948</v>
      </c>
      <c r="C3902" s="4">
        <v>363065880000</v>
      </c>
      <c r="D3902" s="213" t="s">
        <v>5857</v>
      </c>
      <c r="G3902" s="174">
        <v>46143</v>
      </c>
      <c r="H3902" t="s">
        <v>7949</v>
      </c>
      <c r="I3902" t="s">
        <v>7949</v>
      </c>
      <c r="O3902" s="174">
        <v>46143</v>
      </c>
      <c r="S3902" t="s">
        <v>7950</v>
      </c>
      <c r="T3902" s="217" t="s">
        <v>64</v>
      </c>
      <c r="U3902" s="217" t="s">
        <v>257</v>
      </c>
      <c r="V3902" t="e">
        <f>_xlfn.XLOOKUP(UTILIZADAS[[#This Row],[Contacto1]],Tabla2[phone_number_dialed],Tabla2[status_name],,0)</f>
        <v>#N/A</v>
      </c>
    </row>
    <row r="3903" spans="1:22">
      <c r="A3903" t="s">
        <v>4305</v>
      </c>
      <c r="B3903" s="213" t="s">
        <v>7951</v>
      </c>
      <c r="C3903" s="4">
        <v>362066080000</v>
      </c>
      <c r="D3903" s="213" t="s">
        <v>5857</v>
      </c>
      <c r="G3903" s="174">
        <v>46143</v>
      </c>
      <c r="H3903" t="s">
        <v>7952</v>
      </c>
      <c r="I3903" t="s">
        <v>7952</v>
      </c>
      <c r="O3903" s="174">
        <v>46143</v>
      </c>
      <c r="S3903" t="s">
        <v>7953</v>
      </c>
      <c r="T3903" s="217" t="s">
        <v>64</v>
      </c>
      <c r="U3903" s="217" t="s">
        <v>257</v>
      </c>
      <c r="V3903" t="e">
        <f>_xlfn.XLOOKUP(UTILIZADAS[[#This Row],[Contacto1]],Tabla2[phone_number_dialed],Tabla2[status_name],,0)</f>
        <v>#N/A</v>
      </c>
    </row>
    <row r="3904" spans="1:22">
      <c r="A3904" t="s">
        <v>4305</v>
      </c>
      <c r="B3904" s="213" t="s">
        <v>7954</v>
      </c>
      <c r="C3904" s="4">
        <v>369060830000</v>
      </c>
      <c r="D3904" s="213" t="s">
        <v>5857</v>
      </c>
      <c r="G3904" s="174">
        <v>46143</v>
      </c>
      <c r="H3904" t="s">
        <v>7955</v>
      </c>
      <c r="I3904" t="s">
        <v>7955</v>
      </c>
      <c r="O3904" s="174">
        <v>46143</v>
      </c>
      <c r="S3904" t="s">
        <v>7956</v>
      </c>
      <c r="T3904" s="217" t="s">
        <v>64</v>
      </c>
      <c r="U3904" s="217" t="s">
        <v>257</v>
      </c>
      <c r="V3904" t="e">
        <f>_xlfn.XLOOKUP(UTILIZADAS[[#This Row],[Contacto1]],Tabla2[phone_number_dialed],Tabla2[status_name],,0)</f>
        <v>#N/A</v>
      </c>
    </row>
    <row r="3905" spans="1:22">
      <c r="A3905" t="s">
        <v>4305</v>
      </c>
      <c r="B3905" s="213" t="s">
        <v>7957</v>
      </c>
      <c r="C3905" s="4">
        <v>366065270000</v>
      </c>
      <c r="D3905" s="213" t="s">
        <v>5857</v>
      </c>
      <c r="G3905" s="174">
        <v>46143</v>
      </c>
      <c r="H3905" t="s">
        <v>7958</v>
      </c>
      <c r="I3905" t="s">
        <v>7958</v>
      </c>
      <c r="O3905" s="174">
        <v>46143</v>
      </c>
      <c r="S3905" t="s">
        <v>7959</v>
      </c>
      <c r="T3905" s="217" t="s">
        <v>64</v>
      </c>
      <c r="U3905" s="217" t="s">
        <v>257</v>
      </c>
      <c r="V3905" t="e">
        <f>_xlfn.XLOOKUP(UTILIZADAS[[#This Row],[Contacto1]],Tabla2[phone_number_dialed],Tabla2[status_name],,0)</f>
        <v>#N/A</v>
      </c>
    </row>
    <row r="3906" spans="1:22">
      <c r="A3906" t="s">
        <v>4305</v>
      </c>
      <c r="B3906" s="213" t="s">
        <v>7960</v>
      </c>
      <c r="C3906" s="4">
        <v>369067320000</v>
      </c>
      <c r="D3906" s="213" t="s">
        <v>5857</v>
      </c>
      <c r="G3906" s="174">
        <v>46143</v>
      </c>
      <c r="H3906" t="s">
        <v>7961</v>
      </c>
      <c r="I3906" t="s">
        <v>7961</v>
      </c>
      <c r="O3906" s="174">
        <v>46143</v>
      </c>
      <c r="S3906" t="s">
        <v>7962</v>
      </c>
      <c r="T3906" s="217" t="s">
        <v>64</v>
      </c>
      <c r="U3906" s="217" t="s">
        <v>257</v>
      </c>
      <c r="V3906" t="e">
        <f>_xlfn.XLOOKUP(UTILIZADAS[[#This Row],[Contacto1]],Tabla2[phone_number_dialed],Tabla2[status_name],,0)</f>
        <v>#N/A</v>
      </c>
    </row>
    <row r="3907" spans="1:22">
      <c r="A3907" t="s">
        <v>4305</v>
      </c>
      <c r="B3907" s="213" t="s">
        <v>7963</v>
      </c>
      <c r="C3907" s="4">
        <v>364068650000</v>
      </c>
      <c r="D3907" s="213" t="s">
        <v>5857</v>
      </c>
      <c r="G3907" s="174">
        <v>46143</v>
      </c>
      <c r="H3907" t="s">
        <v>7964</v>
      </c>
      <c r="I3907" t="s">
        <v>7964</v>
      </c>
      <c r="O3907" s="174">
        <v>46143</v>
      </c>
      <c r="S3907" t="s">
        <v>7965</v>
      </c>
      <c r="T3907" s="217" t="s">
        <v>64</v>
      </c>
      <c r="U3907" s="217" t="s">
        <v>257</v>
      </c>
      <c r="V3907" t="e">
        <f>_xlfn.XLOOKUP(UTILIZADAS[[#This Row],[Contacto1]],Tabla2[phone_number_dialed],Tabla2[status_name],,0)</f>
        <v>#N/A</v>
      </c>
    </row>
    <row r="3908" spans="1:22">
      <c r="A3908" t="s">
        <v>4305</v>
      </c>
      <c r="B3908" s="213" t="s">
        <v>7966</v>
      </c>
      <c r="C3908" s="4">
        <v>362068810000</v>
      </c>
      <c r="D3908" s="213" t="s">
        <v>5857</v>
      </c>
      <c r="G3908" s="174">
        <v>46143</v>
      </c>
      <c r="H3908" t="s">
        <v>7967</v>
      </c>
      <c r="I3908" t="s">
        <v>7967</v>
      </c>
      <c r="O3908" s="174">
        <v>46143</v>
      </c>
      <c r="S3908" t="s">
        <v>7968</v>
      </c>
      <c r="T3908" s="217" t="s">
        <v>64</v>
      </c>
      <c r="U3908" s="217" t="s">
        <v>257</v>
      </c>
      <c r="V3908" t="e">
        <f>_xlfn.XLOOKUP(UTILIZADAS[[#This Row],[Contacto1]],Tabla2[phone_number_dialed],Tabla2[status_name],,0)</f>
        <v>#N/A</v>
      </c>
    </row>
    <row r="3909" spans="1:22">
      <c r="A3909" t="s">
        <v>4305</v>
      </c>
      <c r="B3909" s="213" t="s">
        <v>7969</v>
      </c>
      <c r="C3909" s="4">
        <v>361067300000</v>
      </c>
      <c r="D3909" s="213" t="s">
        <v>5857</v>
      </c>
      <c r="G3909" s="174">
        <v>46143</v>
      </c>
      <c r="H3909" t="s">
        <v>7970</v>
      </c>
      <c r="I3909" t="s">
        <v>7970</v>
      </c>
      <c r="O3909" s="174">
        <v>46143</v>
      </c>
      <c r="S3909" t="s">
        <v>7971</v>
      </c>
      <c r="T3909" s="217" t="s">
        <v>64</v>
      </c>
      <c r="U3909" s="217" t="s">
        <v>257</v>
      </c>
      <c r="V3909" t="e">
        <f>_xlfn.XLOOKUP(UTILIZADAS[[#This Row],[Contacto1]],Tabla2[phone_number_dialed],Tabla2[status_name],,0)</f>
        <v>#N/A</v>
      </c>
    </row>
    <row r="3910" spans="1:22">
      <c r="A3910" t="s">
        <v>4305</v>
      </c>
      <c r="B3910" s="213" t="s">
        <v>4825</v>
      </c>
      <c r="C3910" s="4">
        <v>362067450000</v>
      </c>
      <c r="D3910" s="213" t="s">
        <v>5857</v>
      </c>
      <c r="G3910" s="174">
        <v>46143</v>
      </c>
      <c r="H3910" t="s">
        <v>7972</v>
      </c>
      <c r="I3910" t="s">
        <v>7972</v>
      </c>
      <c r="O3910" s="174">
        <v>46143</v>
      </c>
      <c r="S3910" t="s">
        <v>4826</v>
      </c>
      <c r="T3910" s="217" t="s">
        <v>64</v>
      </c>
      <c r="U3910" s="217" t="s">
        <v>65</v>
      </c>
      <c r="V3910" t="e">
        <f>_xlfn.XLOOKUP(UTILIZADAS[[#This Row],[Contacto1]],Tabla2[phone_number_dialed],Tabla2[status_name],,0)</f>
        <v>#N/A</v>
      </c>
    </row>
    <row r="3911" spans="1:22">
      <c r="A3911" t="s">
        <v>4305</v>
      </c>
      <c r="B3911" s="213" t="s">
        <v>7973</v>
      </c>
      <c r="C3911" s="4">
        <v>337048170000</v>
      </c>
      <c r="D3911" s="213" t="s">
        <v>5857</v>
      </c>
      <c r="G3911" s="174">
        <v>46143</v>
      </c>
      <c r="H3911" t="s">
        <v>7974</v>
      </c>
      <c r="I3911" t="s">
        <v>7974</v>
      </c>
      <c r="O3911" s="174">
        <v>46143</v>
      </c>
      <c r="S3911" t="s">
        <v>7975</v>
      </c>
      <c r="T3911" s="217" t="s">
        <v>64</v>
      </c>
      <c r="U3911" s="217" t="s">
        <v>257</v>
      </c>
      <c r="V3911" t="e">
        <f>_xlfn.XLOOKUP(UTILIZADAS[[#This Row],[Contacto1]],Tabla2[phone_number_dialed],Tabla2[status_name],,0)</f>
        <v>#N/A</v>
      </c>
    </row>
    <row r="3912" spans="1:22">
      <c r="A3912" t="s">
        <v>4305</v>
      </c>
      <c r="B3912" s="213" t="s">
        <v>7976</v>
      </c>
      <c r="C3912" s="4">
        <v>367067290000</v>
      </c>
      <c r="D3912" s="213" t="s">
        <v>5857</v>
      </c>
      <c r="G3912" s="174">
        <v>46143</v>
      </c>
      <c r="H3912" t="s">
        <v>7977</v>
      </c>
      <c r="I3912" t="s">
        <v>7977</v>
      </c>
      <c r="O3912" s="174">
        <v>46143</v>
      </c>
      <c r="S3912" t="s">
        <v>7978</v>
      </c>
      <c r="T3912" s="217" t="s">
        <v>64</v>
      </c>
      <c r="U3912" s="217" t="s">
        <v>257</v>
      </c>
      <c r="V3912" t="e">
        <f>_xlfn.XLOOKUP(UTILIZADAS[[#This Row],[Contacto1]],Tabla2[phone_number_dialed],Tabla2[status_name],,0)</f>
        <v>#N/A</v>
      </c>
    </row>
    <row r="3913" spans="1:22">
      <c r="A3913" t="s">
        <v>4305</v>
      </c>
      <c r="B3913" s="213" t="s">
        <v>7979</v>
      </c>
      <c r="C3913" s="4">
        <v>367065650000</v>
      </c>
      <c r="D3913" s="213" t="s">
        <v>5857</v>
      </c>
      <c r="G3913" s="174">
        <v>46143</v>
      </c>
      <c r="H3913" t="s">
        <v>7980</v>
      </c>
      <c r="I3913" t="s">
        <v>7980</v>
      </c>
      <c r="O3913" s="174">
        <v>46143</v>
      </c>
      <c r="S3913" t="s">
        <v>7981</v>
      </c>
      <c r="T3913" s="217" t="s">
        <v>85</v>
      </c>
      <c r="U3913" s="217" t="s">
        <v>257</v>
      </c>
      <c r="V3913" t="e">
        <f>_xlfn.XLOOKUP(UTILIZADAS[[#This Row],[Contacto1]],Tabla2[phone_number_dialed],Tabla2[status_name],,0)</f>
        <v>#N/A</v>
      </c>
    </row>
    <row r="3914" spans="1:22">
      <c r="A3914" t="s">
        <v>4305</v>
      </c>
      <c r="B3914" s="213" t="s">
        <v>7982</v>
      </c>
      <c r="C3914" s="4">
        <v>367068930000</v>
      </c>
      <c r="D3914" s="213" t="s">
        <v>5857</v>
      </c>
      <c r="G3914" s="174">
        <v>46143</v>
      </c>
      <c r="H3914" t="s">
        <v>7983</v>
      </c>
      <c r="I3914" t="s">
        <v>7983</v>
      </c>
      <c r="O3914" s="174">
        <v>46143</v>
      </c>
      <c r="S3914" t="s">
        <v>7984</v>
      </c>
      <c r="T3914" s="217" t="s">
        <v>64</v>
      </c>
      <c r="U3914" s="217" t="s">
        <v>257</v>
      </c>
      <c r="V3914" t="e">
        <f>_xlfn.XLOOKUP(UTILIZADAS[[#This Row],[Contacto1]],Tabla2[phone_number_dialed],Tabla2[status_name],,0)</f>
        <v>#N/A</v>
      </c>
    </row>
    <row r="3915" spans="1:22">
      <c r="A3915" t="s">
        <v>4305</v>
      </c>
      <c r="B3915" s="213" t="s">
        <v>4811</v>
      </c>
      <c r="C3915" s="4">
        <v>366065930000</v>
      </c>
      <c r="D3915" s="213" t="s">
        <v>5857</v>
      </c>
      <c r="G3915" s="174">
        <v>46143</v>
      </c>
      <c r="H3915" t="s">
        <v>7985</v>
      </c>
      <c r="I3915" t="s">
        <v>7985</v>
      </c>
      <c r="O3915" s="174">
        <v>46143</v>
      </c>
      <c r="S3915" t="s">
        <v>4812</v>
      </c>
      <c r="T3915" s="217" t="s">
        <v>64</v>
      </c>
      <c r="U3915" s="217" t="s">
        <v>65</v>
      </c>
      <c r="V3915" t="e">
        <f>_xlfn.XLOOKUP(UTILIZADAS[[#This Row],[Contacto1]],Tabla2[phone_number_dialed],Tabla2[status_name],,0)</f>
        <v>#N/A</v>
      </c>
    </row>
    <row r="3916" spans="1:22">
      <c r="A3916" t="s">
        <v>4305</v>
      </c>
      <c r="B3916" s="213" t="s">
        <v>7986</v>
      </c>
      <c r="C3916" s="4">
        <v>363063950000</v>
      </c>
      <c r="D3916" s="213" t="s">
        <v>5857</v>
      </c>
      <c r="G3916" s="174">
        <v>46143</v>
      </c>
      <c r="H3916" t="s">
        <v>7987</v>
      </c>
      <c r="I3916" t="s">
        <v>7987</v>
      </c>
      <c r="O3916" s="174">
        <v>46143</v>
      </c>
      <c r="S3916" t="s">
        <v>7988</v>
      </c>
      <c r="T3916" s="217" t="s">
        <v>64</v>
      </c>
      <c r="U3916" s="217" t="s">
        <v>257</v>
      </c>
      <c r="V3916" t="e">
        <f>_xlfn.XLOOKUP(UTILIZADAS[[#This Row],[Contacto1]],Tabla2[phone_number_dialed],Tabla2[status_name],,0)</f>
        <v>#N/A</v>
      </c>
    </row>
    <row r="3917" spans="1:22">
      <c r="A3917" t="s">
        <v>4305</v>
      </c>
      <c r="B3917" s="213" t="s">
        <v>7989</v>
      </c>
      <c r="C3917" s="4">
        <v>363068970000</v>
      </c>
      <c r="D3917" s="213" t="s">
        <v>5857</v>
      </c>
      <c r="G3917" s="174">
        <v>46143</v>
      </c>
      <c r="H3917" t="s">
        <v>7990</v>
      </c>
      <c r="I3917" t="s">
        <v>7990</v>
      </c>
      <c r="O3917" s="174">
        <v>46143</v>
      </c>
      <c r="S3917" t="s">
        <v>7991</v>
      </c>
      <c r="T3917" s="217" t="s">
        <v>64</v>
      </c>
      <c r="U3917" s="217" t="s">
        <v>257</v>
      </c>
      <c r="V3917" t="e">
        <f>_xlfn.XLOOKUP(UTILIZADAS[[#This Row],[Contacto1]],Tabla2[phone_number_dialed],Tabla2[status_name],,0)</f>
        <v>#N/A</v>
      </c>
    </row>
    <row r="3918" spans="1:22">
      <c r="A3918" t="s">
        <v>4305</v>
      </c>
      <c r="B3918" s="213" t="s">
        <v>7992</v>
      </c>
      <c r="C3918" s="4">
        <v>363066190000</v>
      </c>
      <c r="D3918" s="213" t="s">
        <v>5857</v>
      </c>
      <c r="G3918" s="174">
        <v>46143</v>
      </c>
      <c r="H3918" t="s">
        <v>7993</v>
      </c>
      <c r="I3918" t="s">
        <v>7993</v>
      </c>
      <c r="O3918" s="174">
        <v>46143</v>
      </c>
      <c r="S3918" t="s">
        <v>7994</v>
      </c>
      <c r="T3918" s="217" t="s">
        <v>64</v>
      </c>
      <c r="U3918" s="217" t="s">
        <v>257</v>
      </c>
      <c r="V3918" t="e">
        <f>_xlfn.XLOOKUP(UTILIZADAS[[#This Row],[Contacto1]],Tabla2[phone_number_dialed],Tabla2[status_name],,0)</f>
        <v>#N/A</v>
      </c>
    </row>
    <row r="3919" spans="1:22">
      <c r="A3919" t="s">
        <v>4305</v>
      </c>
      <c r="B3919" s="213" t="s">
        <v>7995</v>
      </c>
      <c r="C3919" s="4">
        <v>369064280000</v>
      </c>
      <c r="D3919" s="213" t="s">
        <v>5857</v>
      </c>
      <c r="G3919" s="174">
        <v>46143</v>
      </c>
      <c r="H3919" t="s">
        <v>7996</v>
      </c>
      <c r="I3919" t="s">
        <v>7996</v>
      </c>
      <c r="O3919" s="174">
        <v>46143</v>
      </c>
      <c r="S3919" t="s">
        <v>7997</v>
      </c>
      <c r="T3919" s="217" t="s">
        <v>64</v>
      </c>
      <c r="U3919" s="217" t="s">
        <v>257</v>
      </c>
      <c r="V3919" t="e">
        <f>_xlfn.XLOOKUP(UTILIZADAS[[#This Row],[Contacto1]],Tabla2[phone_number_dialed],Tabla2[status_name],,0)</f>
        <v>#N/A</v>
      </c>
    </row>
    <row r="3920" spans="1:22">
      <c r="A3920" t="s">
        <v>4305</v>
      </c>
      <c r="B3920" s="213" t="s">
        <v>7998</v>
      </c>
      <c r="C3920" s="4">
        <v>362069500000</v>
      </c>
      <c r="D3920" s="213" t="s">
        <v>5857</v>
      </c>
      <c r="G3920" s="174">
        <v>46143</v>
      </c>
      <c r="H3920" t="s">
        <v>7999</v>
      </c>
      <c r="I3920" t="s">
        <v>7999</v>
      </c>
      <c r="O3920" s="174">
        <v>46143</v>
      </c>
      <c r="S3920" t="s">
        <v>8000</v>
      </c>
      <c r="T3920" s="217" t="s">
        <v>64</v>
      </c>
      <c r="U3920" s="217" t="s">
        <v>257</v>
      </c>
      <c r="V3920" t="e">
        <f>_xlfn.XLOOKUP(UTILIZADAS[[#This Row],[Contacto1]],Tabla2[phone_number_dialed],Tabla2[status_name],,0)</f>
        <v>#N/A</v>
      </c>
    </row>
    <row r="3921" spans="1:22">
      <c r="A3921" t="s">
        <v>4305</v>
      </c>
      <c r="B3921" s="213" t="s">
        <v>8001</v>
      </c>
      <c r="C3921" s="4">
        <v>174048090000</v>
      </c>
      <c r="D3921" s="213" t="s">
        <v>5857</v>
      </c>
      <c r="G3921" s="174">
        <v>46143</v>
      </c>
      <c r="H3921" t="s">
        <v>8002</v>
      </c>
      <c r="I3921" t="s">
        <v>8002</v>
      </c>
      <c r="O3921" s="174">
        <v>46143</v>
      </c>
      <c r="S3921" t="s">
        <v>8003</v>
      </c>
      <c r="T3921" s="217" t="s">
        <v>64</v>
      </c>
      <c r="U3921" s="217" t="s">
        <v>257</v>
      </c>
      <c r="V3921" t="e">
        <f>_xlfn.XLOOKUP(UTILIZADAS[[#This Row],[Contacto1]],Tabla2[phone_number_dialed],Tabla2[status_name],,0)</f>
        <v>#N/A</v>
      </c>
    </row>
    <row r="3922" spans="1:22">
      <c r="A3922" t="s">
        <v>4305</v>
      </c>
      <c r="B3922" s="213" t="s">
        <v>8004</v>
      </c>
      <c r="C3922" s="4">
        <v>363027740000</v>
      </c>
      <c r="D3922" s="213" t="s">
        <v>5857</v>
      </c>
      <c r="G3922" s="174">
        <v>46143</v>
      </c>
      <c r="H3922">
        <v>66307348</v>
      </c>
      <c r="I3922">
        <v>66307348</v>
      </c>
      <c r="O3922" s="174">
        <v>46143</v>
      </c>
      <c r="S3922" t="s">
        <v>7487</v>
      </c>
      <c r="T3922" s="217" t="s">
        <v>64</v>
      </c>
      <c r="U3922" s="217" t="s">
        <v>65</v>
      </c>
      <c r="V3922" t="e">
        <f>_xlfn.XLOOKUP(UTILIZADAS[[#This Row],[Contacto1]],Tabla2[phone_number_dialed],Tabla2[status_name],,0)</f>
        <v>#N/A</v>
      </c>
    </row>
    <row r="3923" spans="1:22">
      <c r="A3923" t="s">
        <v>4305</v>
      </c>
      <c r="B3923" s="213" t="s">
        <v>8005</v>
      </c>
      <c r="C3923" s="4">
        <v>365070150000</v>
      </c>
      <c r="D3923" s="213" t="s">
        <v>5857</v>
      </c>
      <c r="G3923" s="174">
        <v>46143</v>
      </c>
      <c r="H3923" t="s">
        <v>8006</v>
      </c>
      <c r="I3923" t="s">
        <v>8006</v>
      </c>
      <c r="O3923" s="174">
        <v>46143</v>
      </c>
      <c r="S3923" t="s">
        <v>8007</v>
      </c>
      <c r="T3923" s="217" t="s">
        <v>64</v>
      </c>
      <c r="U3923" s="217" t="s">
        <v>257</v>
      </c>
      <c r="V3923" t="e">
        <f>_xlfn.XLOOKUP(UTILIZADAS[[#This Row],[Contacto1]],Tabla2[phone_number_dialed],Tabla2[status_name],,0)</f>
        <v>#N/A</v>
      </c>
    </row>
    <row r="3924" spans="1:22">
      <c r="A3924" t="s">
        <v>4305</v>
      </c>
      <c r="B3924" s="213" t="s">
        <v>4911</v>
      </c>
      <c r="C3924" s="4">
        <v>363069600000</v>
      </c>
      <c r="D3924" s="213" t="s">
        <v>5857</v>
      </c>
      <c r="G3924" s="174">
        <v>46143</v>
      </c>
      <c r="H3924" t="s">
        <v>8008</v>
      </c>
      <c r="I3924" t="s">
        <v>8008</v>
      </c>
      <c r="O3924" s="174">
        <v>46143</v>
      </c>
      <c r="S3924" t="s">
        <v>4912</v>
      </c>
      <c r="T3924" s="217" t="s">
        <v>64</v>
      </c>
      <c r="U3924" s="217" t="s">
        <v>65</v>
      </c>
      <c r="V3924" t="e">
        <f>_xlfn.XLOOKUP(UTILIZADAS[[#This Row],[Contacto1]],Tabla2[phone_number_dialed],Tabla2[status_name],,0)</f>
        <v>#N/A</v>
      </c>
    </row>
    <row r="3925" spans="1:22">
      <c r="A3925" t="s">
        <v>4305</v>
      </c>
      <c r="B3925" s="213" t="s">
        <v>4678</v>
      </c>
      <c r="C3925" s="4">
        <v>363068220000</v>
      </c>
      <c r="D3925" s="213" t="s">
        <v>5857</v>
      </c>
      <c r="G3925" s="174">
        <v>46143</v>
      </c>
      <c r="H3925" t="s">
        <v>8009</v>
      </c>
      <c r="I3925" t="s">
        <v>8009</v>
      </c>
      <c r="O3925" s="174">
        <v>46143</v>
      </c>
      <c r="S3925" t="s">
        <v>4679</v>
      </c>
      <c r="T3925" s="217" t="s">
        <v>64</v>
      </c>
      <c r="U3925" s="217" t="s">
        <v>65</v>
      </c>
      <c r="V3925" t="e">
        <f>_xlfn.XLOOKUP(UTILIZADAS[[#This Row],[Contacto1]],Tabla2[phone_number_dialed],Tabla2[status_name],,0)</f>
        <v>#N/A</v>
      </c>
    </row>
    <row r="3926" spans="1:22">
      <c r="A3926" t="s">
        <v>4305</v>
      </c>
      <c r="B3926" s="213" t="s">
        <v>8010</v>
      </c>
      <c r="C3926" s="4">
        <v>365064160000</v>
      </c>
      <c r="D3926" s="213" t="s">
        <v>5857</v>
      </c>
      <c r="G3926" s="174">
        <v>46143</v>
      </c>
      <c r="H3926" t="s">
        <v>8011</v>
      </c>
      <c r="I3926" t="s">
        <v>8011</v>
      </c>
      <c r="O3926" s="174">
        <v>46143</v>
      </c>
      <c r="S3926" t="s">
        <v>8012</v>
      </c>
      <c r="T3926" s="217" t="s">
        <v>64</v>
      </c>
      <c r="U3926" s="217" t="s">
        <v>257</v>
      </c>
      <c r="V3926" t="e">
        <f>_xlfn.XLOOKUP(UTILIZADAS[[#This Row],[Contacto1]],Tabla2[phone_number_dialed],Tabla2[status_name],,0)</f>
        <v>#N/A</v>
      </c>
    </row>
    <row r="3927" spans="1:22">
      <c r="A3927" t="s">
        <v>4305</v>
      </c>
      <c r="B3927" s="213" t="s">
        <v>8013</v>
      </c>
      <c r="C3927" s="4">
        <v>343348000000</v>
      </c>
      <c r="D3927" s="213" t="s">
        <v>5857</v>
      </c>
      <c r="G3927" s="174">
        <v>46143</v>
      </c>
      <c r="H3927" t="s">
        <v>8014</v>
      </c>
      <c r="I3927" t="s">
        <v>8014</v>
      </c>
      <c r="O3927" s="174">
        <v>46143</v>
      </c>
      <c r="S3927" t="s">
        <v>8015</v>
      </c>
      <c r="T3927" s="217" t="s">
        <v>64</v>
      </c>
      <c r="U3927" s="217" t="s">
        <v>257</v>
      </c>
      <c r="V3927" t="e">
        <f>_xlfn.XLOOKUP(UTILIZADAS[[#This Row],[Contacto1]],Tabla2[phone_number_dialed],Tabla2[status_name],,0)</f>
        <v>#N/A</v>
      </c>
    </row>
    <row r="3928" spans="1:22">
      <c r="A3928" t="s">
        <v>4305</v>
      </c>
      <c r="B3928" s="213" t="s">
        <v>8016</v>
      </c>
      <c r="C3928" s="4">
        <v>365067320000</v>
      </c>
      <c r="D3928" s="213" t="s">
        <v>5857</v>
      </c>
      <c r="G3928" s="174">
        <v>46143</v>
      </c>
      <c r="H3928" t="s">
        <v>8017</v>
      </c>
      <c r="I3928" t="s">
        <v>8017</v>
      </c>
      <c r="O3928" s="174">
        <v>46143</v>
      </c>
      <c r="S3928" t="s">
        <v>8018</v>
      </c>
      <c r="T3928" s="217" t="s">
        <v>64</v>
      </c>
      <c r="U3928" s="217" t="s">
        <v>257</v>
      </c>
      <c r="V3928" t="e">
        <f>_xlfn.XLOOKUP(UTILIZADAS[[#This Row],[Contacto1]],Tabla2[phone_number_dialed],Tabla2[status_name],,0)</f>
        <v>#N/A</v>
      </c>
    </row>
    <row r="3929" spans="1:22">
      <c r="A3929" t="s">
        <v>4305</v>
      </c>
      <c r="B3929" s="213" t="s">
        <v>8019</v>
      </c>
      <c r="C3929" s="4">
        <v>997056130000</v>
      </c>
      <c r="D3929" s="213" t="s">
        <v>5857</v>
      </c>
      <c r="G3929" s="174">
        <v>46143</v>
      </c>
      <c r="H3929" t="s">
        <v>8020</v>
      </c>
      <c r="I3929" t="s">
        <v>8020</v>
      </c>
      <c r="O3929" s="174">
        <v>46143</v>
      </c>
      <c r="S3929" t="s">
        <v>8021</v>
      </c>
      <c r="T3929" s="217" t="s">
        <v>64</v>
      </c>
      <c r="U3929" s="217" t="s">
        <v>2109</v>
      </c>
      <c r="V3929" t="e">
        <f>_xlfn.XLOOKUP(UTILIZADAS[[#This Row],[Contacto1]],Tabla2[phone_number_dialed],Tabla2[status_name],,0)</f>
        <v>#N/A</v>
      </c>
    </row>
    <row r="3930" spans="1:22">
      <c r="A3930" t="s">
        <v>4305</v>
      </c>
      <c r="B3930" s="213" t="s">
        <v>8022</v>
      </c>
      <c r="C3930" s="4">
        <v>359368230000</v>
      </c>
      <c r="D3930" s="213" t="s">
        <v>5857</v>
      </c>
      <c r="G3930" s="174">
        <v>46143</v>
      </c>
      <c r="H3930" t="s">
        <v>8023</v>
      </c>
      <c r="I3930" t="s">
        <v>8023</v>
      </c>
      <c r="O3930" s="174">
        <v>46143</v>
      </c>
      <c r="S3930" t="s">
        <v>8024</v>
      </c>
      <c r="T3930" s="217" t="s">
        <v>64</v>
      </c>
      <c r="U3930" s="217" t="s">
        <v>257</v>
      </c>
      <c r="V3930" t="e">
        <f>_xlfn.XLOOKUP(UTILIZADAS[[#This Row],[Contacto1]],Tabla2[phone_number_dialed],Tabla2[status_name],,0)</f>
        <v>#N/A</v>
      </c>
    </row>
    <row r="3931" spans="1:22">
      <c r="A3931" t="s">
        <v>4305</v>
      </c>
      <c r="B3931" s="213" t="s">
        <v>8025</v>
      </c>
      <c r="C3931" s="4">
        <v>362067580000</v>
      </c>
      <c r="D3931" s="213" t="s">
        <v>5857</v>
      </c>
      <c r="G3931" s="174">
        <v>46143</v>
      </c>
      <c r="H3931" t="s">
        <v>8026</v>
      </c>
      <c r="I3931" t="s">
        <v>8026</v>
      </c>
      <c r="O3931" s="174">
        <v>46143</v>
      </c>
      <c r="S3931" t="s">
        <v>8027</v>
      </c>
      <c r="T3931" s="217" t="s">
        <v>64</v>
      </c>
      <c r="U3931" s="217" t="s">
        <v>257</v>
      </c>
      <c r="V3931" t="e">
        <f>_xlfn.XLOOKUP(UTILIZADAS[[#This Row],[Contacto1]],Tabla2[phone_number_dialed],Tabla2[status_name],,0)</f>
        <v>#N/A</v>
      </c>
    </row>
    <row r="3932" spans="1:22">
      <c r="A3932" t="s">
        <v>4305</v>
      </c>
      <c r="B3932" s="213" t="s">
        <v>4854</v>
      </c>
      <c r="C3932" s="4">
        <v>363067410000</v>
      </c>
      <c r="D3932" s="213" t="s">
        <v>5857</v>
      </c>
      <c r="G3932" s="174">
        <v>46143</v>
      </c>
      <c r="H3932" t="s">
        <v>8028</v>
      </c>
      <c r="I3932" t="s">
        <v>8028</v>
      </c>
      <c r="O3932" s="174">
        <v>46143</v>
      </c>
      <c r="S3932" t="s">
        <v>4855</v>
      </c>
      <c r="T3932" s="217" t="s">
        <v>64</v>
      </c>
      <c r="U3932" s="217" t="s">
        <v>65</v>
      </c>
      <c r="V3932" t="e">
        <f>_xlfn.XLOOKUP(UTILIZADAS[[#This Row],[Contacto1]],Tabla2[phone_number_dialed],Tabla2[status_name],,0)</f>
        <v>#N/A</v>
      </c>
    </row>
    <row r="3933" spans="1:22">
      <c r="A3933" t="s">
        <v>4305</v>
      </c>
      <c r="B3933" s="213" t="s">
        <v>8029</v>
      </c>
      <c r="C3933" s="4">
        <v>362068840000</v>
      </c>
      <c r="D3933" s="213" t="s">
        <v>5857</v>
      </c>
      <c r="G3933" s="174">
        <v>46143</v>
      </c>
      <c r="H3933" t="s">
        <v>8030</v>
      </c>
      <c r="I3933" t="s">
        <v>8030</v>
      </c>
      <c r="O3933" s="174">
        <v>46143</v>
      </c>
      <c r="S3933" t="s">
        <v>8031</v>
      </c>
      <c r="T3933" s="217" t="s">
        <v>64</v>
      </c>
      <c r="U3933" s="217" t="s">
        <v>257</v>
      </c>
      <c r="V3933" t="e">
        <f>_xlfn.XLOOKUP(UTILIZADAS[[#This Row],[Contacto1]],Tabla2[phone_number_dialed],Tabla2[status_name],,0)</f>
        <v>#N/A</v>
      </c>
    </row>
    <row r="3934" spans="1:22">
      <c r="A3934" t="s">
        <v>4305</v>
      </c>
      <c r="B3934" s="213" t="s">
        <v>8032</v>
      </c>
      <c r="C3934" s="4">
        <v>368067300000</v>
      </c>
      <c r="D3934" s="213" t="s">
        <v>5857</v>
      </c>
      <c r="G3934" s="174">
        <v>46143</v>
      </c>
      <c r="H3934" t="s">
        <v>8033</v>
      </c>
      <c r="I3934" t="s">
        <v>8033</v>
      </c>
      <c r="O3934" s="174">
        <v>46143</v>
      </c>
      <c r="S3934" t="s">
        <v>8034</v>
      </c>
      <c r="T3934" s="217" t="s">
        <v>64</v>
      </c>
      <c r="U3934" s="217" t="s">
        <v>257</v>
      </c>
      <c r="V3934" t="e">
        <f>_xlfn.XLOOKUP(UTILIZADAS[[#This Row],[Contacto1]],Tabla2[phone_number_dialed],Tabla2[status_name],,0)</f>
        <v>#N/A</v>
      </c>
    </row>
    <row r="3935" spans="1:22">
      <c r="A3935" t="s">
        <v>4305</v>
      </c>
      <c r="B3935" s="213" t="s">
        <v>8035</v>
      </c>
      <c r="C3935" s="4">
        <v>368068710000</v>
      </c>
      <c r="D3935" s="213" t="s">
        <v>5857</v>
      </c>
      <c r="G3935" s="174">
        <v>46143</v>
      </c>
      <c r="H3935" t="s">
        <v>8036</v>
      </c>
      <c r="I3935" t="s">
        <v>8036</v>
      </c>
      <c r="O3935" s="174">
        <v>46143</v>
      </c>
      <c r="S3935" t="s">
        <v>8037</v>
      </c>
      <c r="T3935" s="217" t="s">
        <v>64</v>
      </c>
      <c r="U3935" s="217" t="s">
        <v>257</v>
      </c>
      <c r="V3935" t="e">
        <f>_xlfn.XLOOKUP(UTILIZADAS[[#This Row],[Contacto1]],Tabla2[phone_number_dialed],Tabla2[status_name],,0)</f>
        <v>#N/A</v>
      </c>
    </row>
    <row r="3936" spans="1:22">
      <c r="A3936" t="s">
        <v>4305</v>
      </c>
      <c r="B3936" s="213" t="s">
        <v>8038</v>
      </c>
      <c r="C3936" s="4">
        <v>363068570000</v>
      </c>
      <c r="D3936" s="213" t="s">
        <v>5857</v>
      </c>
      <c r="G3936" s="174">
        <v>46143</v>
      </c>
      <c r="H3936" t="s">
        <v>8039</v>
      </c>
      <c r="I3936" t="s">
        <v>8039</v>
      </c>
      <c r="O3936" s="174">
        <v>46143</v>
      </c>
      <c r="S3936" t="s">
        <v>8040</v>
      </c>
      <c r="T3936" s="217" t="s">
        <v>4837</v>
      </c>
      <c r="U3936" s="217" t="s">
        <v>257</v>
      </c>
      <c r="V3936" t="e">
        <f>_xlfn.XLOOKUP(UTILIZADAS[[#This Row],[Contacto1]],Tabla2[phone_number_dialed],Tabla2[status_name],,0)</f>
        <v>#N/A</v>
      </c>
    </row>
    <row r="3937" spans="1:22">
      <c r="A3937" t="s">
        <v>4305</v>
      </c>
      <c r="B3937" s="213" t="s">
        <v>8041</v>
      </c>
      <c r="C3937" s="4">
        <v>369067420000</v>
      </c>
      <c r="D3937" s="213" t="s">
        <v>5857</v>
      </c>
      <c r="G3937" s="174">
        <v>46143</v>
      </c>
      <c r="H3937" t="s">
        <v>8042</v>
      </c>
      <c r="I3937" t="s">
        <v>8042</v>
      </c>
      <c r="O3937" s="174">
        <v>46143</v>
      </c>
      <c r="S3937" t="s">
        <v>8043</v>
      </c>
      <c r="T3937" s="217" t="s">
        <v>84</v>
      </c>
      <c r="U3937" s="217" t="s">
        <v>257</v>
      </c>
      <c r="V3937" t="e">
        <f>_xlfn.XLOOKUP(UTILIZADAS[[#This Row],[Contacto1]],Tabla2[phone_number_dialed],Tabla2[status_name],,0)</f>
        <v>#N/A</v>
      </c>
    </row>
    <row r="3938" spans="1:22">
      <c r="A3938" t="s">
        <v>4305</v>
      </c>
      <c r="B3938" s="213" t="s">
        <v>8044</v>
      </c>
      <c r="C3938" s="4">
        <v>365067770000</v>
      </c>
      <c r="D3938" s="213" t="s">
        <v>5857</v>
      </c>
      <c r="G3938" s="174">
        <v>46143</v>
      </c>
      <c r="H3938" t="s">
        <v>8045</v>
      </c>
      <c r="I3938" t="s">
        <v>8045</v>
      </c>
      <c r="O3938" s="174">
        <v>46143</v>
      </c>
      <c r="S3938" t="s">
        <v>8046</v>
      </c>
      <c r="T3938" s="217" t="s">
        <v>64</v>
      </c>
      <c r="U3938" s="217" t="s">
        <v>257</v>
      </c>
      <c r="V3938" t="e">
        <f>_xlfn.XLOOKUP(UTILIZADAS[[#This Row],[Contacto1]],Tabla2[phone_number_dialed],Tabla2[status_name],,0)</f>
        <v>#N/A</v>
      </c>
    </row>
    <row r="3939" spans="1:22">
      <c r="A3939" t="s">
        <v>4305</v>
      </c>
      <c r="B3939" s="213" t="s">
        <v>5832</v>
      </c>
      <c r="C3939" s="4">
        <v>364048630000</v>
      </c>
      <c r="D3939" s="213" t="s">
        <v>5857</v>
      </c>
      <c r="G3939" s="174">
        <v>46143</v>
      </c>
      <c r="H3939" t="s">
        <v>5833</v>
      </c>
      <c r="I3939" t="s">
        <v>5833</v>
      </c>
      <c r="O3939" s="174">
        <v>46143</v>
      </c>
      <c r="S3939" t="s">
        <v>5834</v>
      </c>
      <c r="T3939" s="217" t="s">
        <v>2335</v>
      </c>
      <c r="U3939" s="217" t="s">
        <v>257</v>
      </c>
      <c r="V3939" t="e">
        <f>_xlfn.XLOOKUP(UTILIZADAS[[#This Row],[Contacto1]],Tabla2[phone_number_dialed],Tabla2[status_name],,0)</f>
        <v>#N/A</v>
      </c>
    </row>
    <row r="3940" spans="1:22">
      <c r="A3940" t="s">
        <v>4305</v>
      </c>
      <c r="B3940" s="213" t="s">
        <v>5547</v>
      </c>
      <c r="C3940" s="4">
        <v>803751990000</v>
      </c>
      <c r="D3940" s="213" t="s">
        <v>5857</v>
      </c>
      <c r="G3940" s="174">
        <v>46143</v>
      </c>
      <c r="H3940" t="s">
        <v>5830</v>
      </c>
      <c r="I3940" t="s">
        <v>5830</v>
      </c>
      <c r="O3940" s="174">
        <v>46143</v>
      </c>
      <c r="S3940" t="s">
        <v>5831</v>
      </c>
      <c r="T3940" s="217" t="s">
        <v>2335</v>
      </c>
      <c r="U3940" s="217" t="s">
        <v>257</v>
      </c>
      <c r="V3940" t="e">
        <f>_xlfn.XLOOKUP(UTILIZADAS[[#This Row],[Contacto1]],Tabla2[phone_number_dialed],Tabla2[status_name],,0)</f>
        <v>#N/A</v>
      </c>
    </row>
    <row r="3941" spans="1:22">
      <c r="A3941" t="s">
        <v>4305</v>
      </c>
      <c r="B3941" s="213" t="s">
        <v>5792</v>
      </c>
      <c r="C3941" s="4">
        <v>365069530000</v>
      </c>
      <c r="D3941" s="213" t="s">
        <v>5857</v>
      </c>
      <c r="G3941" s="174">
        <v>46143</v>
      </c>
      <c r="H3941" t="s">
        <v>5793</v>
      </c>
      <c r="I3941" t="s">
        <v>5793</v>
      </c>
      <c r="O3941" s="174">
        <v>46143</v>
      </c>
      <c r="S3941" t="s">
        <v>5794</v>
      </c>
      <c r="T3941" s="217" t="s">
        <v>2334</v>
      </c>
      <c r="U3941" s="217" t="s">
        <v>257</v>
      </c>
      <c r="V3941" t="e">
        <f>_xlfn.XLOOKUP(UTILIZADAS[[#This Row],[Contacto1]],Tabla2[phone_number_dialed],Tabla2[status_name],,0)</f>
        <v>#N/A</v>
      </c>
    </row>
    <row r="3942" spans="1:22">
      <c r="A3942" t="s">
        <v>4305</v>
      </c>
      <c r="B3942" s="213" t="s">
        <v>5768</v>
      </c>
      <c r="C3942" s="4">
        <v>345067800000</v>
      </c>
      <c r="D3942" s="213" t="s">
        <v>5857</v>
      </c>
      <c r="G3942" s="174">
        <v>46143</v>
      </c>
      <c r="H3942" t="s">
        <v>5769</v>
      </c>
      <c r="I3942" t="s">
        <v>5769</v>
      </c>
      <c r="O3942" s="174">
        <v>46143</v>
      </c>
      <c r="S3942" t="s">
        <v>5770</v>
      </c>
      <c r="T3942" s="217" t="s">
        <v>2334</v>
      </c>
      <c r="U3942" s="217" t="s">
        <v>257</v>
      </c>
      <c r="V3942" t="e">
        <f>_xlfn.XLOOKUP(UTILIZADAS[[#This Row],[Contacto1]],Tabla2[phone_number_dialed],Tabla2[status_name],,0)</f>
        <v>#N/A</v>
      </c>
    </row>
    <row r="3943" spans="1:22">
      <c r="A3943" t="s">
        <v>4305</v>
      </c>
      <c r="B3943" s="213" t="s">
        <v>5525</v>
      </c>
      <c r="C3943" s="4">
        <v>365066770000</v>
      </c>
      <c r="D3943" s="213" t="s">
        <v>5857</v>
      </c>
      <c r="G3943" s="174">
        <v>46143</v>
      </c>
      <c r="H3943" t="s">
        <v>5734</v>
      </c>
      <c r="I3943" t="s">
        <v>5734</v>
      </c>
      <c r="O3943" s="174">
        <v>46143</v>
      </c>
      <c r="S3943" t="s">
        <v>5735</v>
      </c>
      <c r="T3943" s="217" t="s">
        <v>2335</v>
      </c>
      <c r="U3943" s="217" t="s">
        <v>257</v>
      </c>
      <c r="V3943" t="e">
        <f>_xlfn.XLOOKUP(UTILIZADAS[[#This Row],[Contacto1]],Tabla2[phone_number_dialed],Tabla2[status_name],,0)</f>
        <v>#N/A</v>
      </c>
    </row>
    <row r="3944" spans="1:22">
      <c r="A3944" t="s">
        <v>4305</v>
      </c>
      <c r="B3944" s="213" t="s">
        <v>5720</v>
      </c>
      <c r="C3944" s="4">
        <v>276050450000</v>
      </c>
      <c r="D3944" s="213" t="s">
        <v>5857</v>
      </c>
      <c r="G3944" s="174">
        <v>46143</v>
      </c>
      <c r="H3944" t="s">
        <v>5721</v>
      </c>
      <c r="I3944" t="s">
        <v>5721</v>
      </c>
      <c r="O3944" s="174">
        <v>46143</v>
      </c>
      <c r="S3944" t="s">
        <v>4283</v>
      </c>
      <c r="T3944" s="217" t="s">
        <v>2335</v>
      </c>
      <c r="U3944" s="217" t="s">
        <v>257</v>
      </c>
      <c r="V3944" t="e">
        <f>_xlfn.XLOOKUP(UTILIZADAS[[#This Row],[Contacto1]],Tabla2[phone_number_dialed],Tabla2[status_name],,0)</f>
        <v>#N/A</v>
      </c>
    </row>
    <row r="3945" spans="1:22">
      <c r="A3945" t="s">
        <v>4305</v>
      </c>
      <c r="B3945" s="213" t="s">
        <v>4729</v>
      </c>
      <c r="C3945" s="4">
        <v>354114390000</v>
      </c>
      <c r="D3945" s="213" t="s">
        <v>5857</v>
      </c>
      <c r="G3945" s="174">
        <v>46143</v>
      </c>
      <c r="H3945" t="s">
        <v>8047</v>
      </c>
      <c r="I3945" t="s">
        <v>8047</v>
      </c>
      <c r="O3945" s="174">
        <v>46143</v>
      </c>
      <c r="S3945" t="s">
        <v>4730</v>
      </c>
      <c r="T3945" s="217" t="s">
        <v>85</v>
      </c>
      <c r="U3945" s="217" t="s">
        <v>65</v>
      </c>
      <c r="V3945" t="e">
        <f>_xlfn.XLOOKUP(UTILIZADAS[[#This Row],[Contacto1]],Tabla2[phone_number_dialed],Tabla2[status_name],,0)</f>
        <v>#N/A</v>
      </c>
    </row>
    <row r="3946" spans="1:22">
      <c r="A3946" t="s">
        <v>4305</v>
      </c>
      <c r="B3946" s="213" t="s">
        <v>4374</v>
      </c>
      <c r="C3946" s="4">
        <v>803956250000</v>
      </c>
      <c r="D3946" s="213" t="s">
        <v>5857</v>
      </c>
      <c r="G3946" s="174">
        <v>46143</v>
      </c>
      <c r="H3946">
        <v>61520827</v>
      </c>
      <c r="I3946">
        <v>61520827</v>
      </c>
      <c r="O3946" s="174">
        <v>46143</v>
      </c>
      <c r="S3946" t="s">
        <v>4375</v>
      </c>
      <c r="T3946" s="217" t="s">
        <v>85</v>
      </c>
      <c r="U3946" s="217" t="s">
        <v>65</v>
      </c>
      <c r="V3946" t="e">
        <f>_xlfn.XLOOKUP(UTILIZADAS[[#This Row],[Contacto1]],Tabla2[phone_number_dialed],Tabla2[status_name],,0)</f>
        <v>#N/A</v>
      </c>
    </row>
    <row r="3947" spans="1:22">
      <c r="A3947" t="s">
        <v>4305</v>
      </c>
      <c r="B3947" s="213" t="s">
        <v>4661</v>
      </c>
      <c r="C3947" s="4">
        <v>302026110000</v>
      </c>
      <c r="D3947" s="213" t="s">
        <v>5857</v>
      </c>
      <c r="G3947" s="174">
        <v>46143</v>
      </c>
      <c r="H3947" t="s">
        <v>8048</v>
      </c>
      <c r="I3947" t="s">
        <v>8048</v>
      </c>
      <c r="O3947" s="174">
        <v>46143</v>
      </c>
      <c r="S3947" t="s">
        <v>4662</v>
      </c>
      <c r="T3947" s="217" t="s">
        <v>85</v>
      </c>
      <c r="U3947" s="217" t="s">
        <v>65</v>
      </c>
      <c r="V3947" t="e">
        <f>_xlfn.XLOOKUP(UTILIZADAS[[#This Row],[Contacto1]],Tabla2[phone_number_dialed],Tabla2[status_name],,0)</f>
        <v>#N/A</v>
      </c>
    </row>
    <row r="3948" spans="1:22">
      <c r="A3948" t="s">
        <v>4305</v>
      </c>
      <c r="B3948" s="213" t="s">
        <v>8049</v>
      </c>
      <c r="C3948" s="4">
        <v>802879460000</v>
      </c>
      <c r="D3948" s="213" t="s">
        <v>5857</v>
      </c>
      <c r="G3948" s="174">
        <v>46143</v>
      </c>
      <c r="H3948" t="s">
        <v>8050</v>
      </c>
      <c r="I3948" t="s">
        <v>8050</v>
      </c>
      <c r="O3948" s="174">
        <v>46143</v>
      </c>
      <c r="S3948" t="s">
        <v>8051</v>
      </c>
      <c r="T3948" s="217" t="s">
        <v>4420</v>
      </c>
      <c r="U3948" s="217" t="s">
        <v>257</v>
      </c>
      <c r="V3948" t="e">
        <f>_xlfn.XLOOKUP(UTILIZADAS[[#This Row],[Contacto1]],Tabla2[phone_number_dialed],Tabla2[status_name],,0)</f>
        <v>#N/A</v>
      </c>
    </row>
    <row r="3949" spans="1:22">
      <c r="A3949" t="s">
        <v>4305</v>
      </c>
      <c r="B3949" s="213" t="s">
        <v>8052</v>
      </c>
      <c r="C3949" s="4">
        <v>367067900000</v>
      </c>
      <c r="D3949" s="213" t="s">
        <v>5857</v>
      </c>
      <c r="G3949" s="174">
        <v>46143</v>
      </c>
      <c r="H3949" t="s">
        <v>3960</v>
      </c>
      <c r="I3949" t="s">
        <v>3960</v>
      </c>
      <c r="O3949" s="174">
        <v>46143</v>
      </c>
      <c r="S3949" t="s">
        <v>8053</v>
      </c>
      <c r="T3949" s="217" t="s">
        <v>64</v>
      </c>
      <c r="U3949" s="217" t="s">
        <v>257</v>
      </c>
      <c r="V3949" t="e">
        <f>_xlfn.XLOOKUP(UTILIZADAS[[#This Row],[Contacto1]],Tabla2[phone_number_dialed],Tabla2[status_name],,0)</f>
        <v>#N/A</v>
      </c>
    </row>
    <row r="3950" spans="1:22">
      <c r="A3950" t="s">
        <v>4305</v>
      </c>
      <c r="B3950" s="213" t="s">
        <v>8054</v>
      </c>
      <c r="C3950" s="4">
        <v>369066830000</v>
      </c>
      <c r="D3950" s="213" t="s">
        <v>5857</v>
      </c>
      <c r="G3950" s="174">
        <v>46143</v>
      </c>
      <c r="H3950" t="s">
        <v>3988</v>
      </c>
      <c r="I3950" t="s">
        <v>3988</v>
      </c>
      <c r="O3950" s="174">
        <v>46143</v>
      </c>
      <c r="S3950" t="s">
        <v>8055</v>
      </c>
      <c r="T3950" s="217" t="s">
        <v>64</v>
      </c>
      <c r="U3950" s="217" t="s">
        <v>257</v>
      </c>
      <c r="V3950" t="e">
        <f>_xlfn.XLOOKUP(UTILIZADAS[[#This Row],[Contacto1]],Tabla2[phone_number_dialed],Tabla2[status_name],,0)</f>
        <v>#N/A</v>
      </c>
    </row>
    <row r="3951" spans="1:22">
      <c r="A3951" t="s">
        <v>4305</v>
      </c>
      <c r="B3951" s="213" t="s">
        <v>8056</v>
      </c>
      <c r="C3951" s="4">
        <v>346067830000</v>
      </c>
      <c r="D3951" s="213" t="s">
        <v>5857</v>
      </c>
      <c r="G3951" s="174">
        <v>46143</v>
      </c>
      <c r="H3951" t="s">
        <v>8057</v>
      </c>
      <c r="I3951" t="s">
        <v>8057</v>
      </c>
      <c r="O3951" s="174">
        <v>46143</v>
      </c>
      <c r="S3951" t="s">
        <v>8058</v>
      </c>
      <c r="T3951" s="217" t="s">
        <v>64</v>
      </c>
      <c r="U3951" s="217" t="s">
        <v>257</v>
      </c>
      <c r="V3951" t="e">
        <f>_xlfn.XLOOKUP(UTILIZADAS[[#This Row],[Contacto1]],Tabla2[phone_number_dialed],Tabla2[status_name],,0)</f>
        <v>#N/A</v>
      </c>
    </row>
    <row r="3952" spans="1:22">
      <c r="A3952" t="s">
        <v>4305</v>
      </c>
      <c r="B3952" s="213" t="s">
        <v>8059</v>
      </c>
      <c r="C3952" s="4">
        <v>365069040000</v>
      </c>
      <c r="D3952" s="213" t="s">
        <v>5857</v>
      </c>
      <c r="G3952" s="174">
        <v>46143</v>
      </c>
      <c r="H3952" t="s">
        <v>3988</v>
      </c>
      <c r="I3952" t="s">
        <v>3988</v>
      </c>
      <c r="O3952" s="174">
        <v>46143</v>
      </c>
      <c r="S3952" t="s">
        <v>8060</v>
      </c>
      <c r="T3952" s="217" t="s">
        <v>64</v>
      </c>
      <c r="U3952" s="217" t="s">
        <v>257</v>
      </c>
      <c r="V3952" t="e">
        <f>_xlfn.XLOOKUP(UTILIZADAS[[#This Row],[Contacto1]],Tabla2[phone_number_dialed],Tabla2[status_name],,0)</f>
        <v>#N/A</v>
      </c>
    </row>
    <row r="3953" spans="1:22">
      <c r="A3953" t="s">
        <v>4305</v>
      </c>
      <c r="B3953" s="213" t="s">
        <v>8061</v>
      </c>
      <c r="C3953" s="4">
        <v>366069230000</v>
      </c>
      <c r="D3953" s="213" t="s">
        <v>5857</v>
      </c>
      <c r="G3953" s="174">
        <v>46143</v>
      </c>
      <c r="H3953" t="s">
        <v>3988</v>
      </c>
      <c r="I3953" t="s">
        <v>3988</v>
      </c>
      <c r="O3953" s="174">
        <v>46143</v>
      </c>
      <c r="S3953" t="s">
        <v>8062</v>
      </c>
      <c r="T3953" s="217" t="s">
        <v>64</v>
      </c>
      <c r="U3953" s="217" t="s">
        <v>257</v>
      </c>
      <c r="V3953" t="e">
        <f>_xlfn.XLOOKUP(UTILIZADAS[[#This Row],[Contacto1]],Tabla2[phone_number_dialed],Tabla2[status_name],,0)</f>
        <v>#N/A</v>
      </c>
    </row>
    <row r="3954" spans="1:22">
      <c r="A3954" t="s">
        <v>4305</v>
      </c>
      <c r="B3954" s="213" t="s">
        <v>8063</v>
      </c>
      <c r="C3954" s="4">
        <v>367068520000</v>
      </c>
      <c r="D3954" s="213" t="s">
        <v>5857</v>
      </c>
      <c r="G3954" s="174">
        <v>46143</v>
      </c>
      <c r="H3954">
        <v>69108163</v>
      </c>
      <c r="I3954">
        <v>69108163</v>
      </c>
      <c r="O3954" s="174">
        <v>46143</v>
      </c>
      <c r="S3954" t="s">
        <v>8064</v>
      </c>
      <c r="T3954" s="217" t="s">
        <v>64</v>
      </c>
      <c r="U3954" s="217" t="s">
        <v>257</v>
      </c>
      <c r="V3954" t="e">
        <f>_xlfn.XLOOKUP(UTILIZADAS[[#This Row],[Contacto1]],Tabla2[phone_number_dialed],Tabla2[status_name],,0)</f>
        <v>#N/A</v>
      </c>
    </row>
    <row r="3955" spans="1:22">
      <c r="A3955" t="s">
        <v>4305</v>
      </c>
      <c r="B3955" s="213" t="s">
        <v>8065</v>
      </c>
      <c r="C3955" s="4">
        <v>361042790000</v>
      </c>
      <c r="D3955" s="213" t="s">
        <v>5857</v>
      </c>
      <c r="G3955" s="174">
        <v>46143</v>
      </c>
      <c r="H3955" t="s">
        <v>8066</v>
      </c>
      <c r="I3955" t="s">
        <v>8066</v>
      </c>
      <c r="O3955" s="174">
        <v>46143</v>
      </c>
      <c r="S3955" t="s">
        <v>8067</v>
      </c>
      <c r="T3955" s="217" t="s">
        <v>64</v>
      </c>
      <c r="U3955" s="217" t="s">
        <v>257</v>
      </c>
      <c r="V3955" t="e">
        <f>_xlfn.XLOOKUP(UTILIZADAS[[#This Row],[Contacto1]],Tabla2[phone_number_dialed],Tabla2[status_name],,0)</f>
        <v>#N/A</v>
      </c>
    </row>
    <row r="3956" spans="1:22">
      <c r="A3956" t="s">
        <v>4305</v>
      </c>
      <c r="B3956" s="213" t="s">
        <v>8068</v>
      </c>
      <c r="C3956" s="4">
        <v>369065640000</v>
      </c>
      <c r="D3956" s="213" t="s">
        <v>5857</v>
      </c>
      <c r="G3956" s="174">
        <v>46143</v>
      </c>
      <c r="H3956" t="s">
        <v>8069</v>
      </c>
      <c r="I3956" t="s">
        <v>8069</v>
      </c>
      <c r="O3956" s="174">
        <v>46143</v>
      </c>
      <c r="S3956" t="s">
        <v>8070</v>
      </c>
      <c r="T3956" s="217" t="s">
        <v>64</v>
      </c>
      <c r="U3956" s="217" t="s">
        <v>257</v>
      </c>
      <c r="V3956" t="e">
        <f>_xlfn.XLOOKUP(UTILIZADAS[[#This Row],[Contacto1]],Tabla2[phone_number_dialed],Tabla2[status_name],,0)</f>
        <v>#N/A</v>
      </c>
    </row>
    <row r="3957" spans="1:22">
      <c r="A3957" t="s">
        <v>4305</v>
      </c>
      <c r="B3957" s="213" t="s">
        <v>8071</v>
      </c>
      <c r="C3957" s="4">
        <v>361068260000</v>
      </c>
      <c r="D3957" s="213" t="s">
        <v>5857</v>
      </c>
      <c r="G3957" s="174">
        <v>46143</v>
      </c>
      <c r="H3957" t="s">
        <v>8072</v>
      </c>
      <c r="I3957" t="s">
        <v>8072</v>
      </c>
      <c r="O3957" s="174">
        <v>46143</v>
      </c>
      <c r="S3957" t="s">
        <v>8073</v>
      </c>
      <c r="T3957" s="217" t="s">
        <v>64</v>
      </c>
      <c r="U3957" s="217" t="s">
        <v>257</v>
      </c>
      <c r="V3957" t="e">
        <f>_xlfn.XLOOKUP(UTILIZADAS[[#This Row],[Contacto1]],Tabla2[phone_number_dialed],Tabla2[status_name],,0)</f>
        <v>#N/A</v>
      </c>
    </row>
    <row r="3958" spans="1:22">
      <c r="A3958" t="s">
        <v>4305</v>
      </c>
      <c r="B3958" s="213" t="s">
        <v>4752</v>
      </c>
      <c r="C3958" s="4">
        <v>368067720000</v>
      </c>
      <c r="D3958" s="213" t="s">
        <v>5857</v>
      </c>
      <c r="G3958" s="174">
        <v>46143</v>
      </c>
      <c r="H3958">
        <v>65378996</v>
      </c>
      <c r="I3958">
        <v>65378996</v>
      </c>
      <c r="O3958" s="174">
        <v>46143</v>
      </c>
      <c r="S3958" t="s">
        <v>4753</v>
      </c>
      <c r="T3958" s="217" t="s">
        <v>64</v>
      </c>
      <c r="U3958" s="217" t="s">
        <v>65</v>
      </c>
      <c r="V3958" t="e">
        <f>_xlfn.XLOOKUP(UTILIZADAS[[#This Row],[Contacto1]],Tabla2[phone_number_dialed],Tabla2[status_name],,0)</f>
        <v>#N/A</v>
      </c>
    </row>
    <row r="3959" spans="1:22">
      <c r="A3959" t="s">
        <v>4305</v>
      </c>
      <c r="B3959" s="213" t="s">
        <v>8074</v>
      </c>
      <c r="C3959" s="4">
        <v>207079730000</v>
      </c>
      <c r="D3959" s="213" t="s">
        <v>5857</v>
      </c>
      <c r="G3959" s="174">
        <v>46143</v>
      </c>
      <c r="H3959" t="s">
        <v>8075</v>
      </c>
      <c r="I3959" t="s">
        <v>8075</v>
      </c>
      <c r="O3959" s="174">
        <v>46143</v>
      </c>
      <c r="S3959" t="s">
        <v>8076</v>
      </c>
      <c r="T3959" s="217" t="s">
        <v>64</v>
      </c>
      <c r="U3959" s="217" t="s">
        <v>257</v>
      </c>
      <c r="V3959" t="e">
        <f>_xlfn.XLOOKUP(UTILIZADAS[[#This Row],[Contacto1]],Tabla2[phone_number_dialed],Tabla2[status_name],,0)</f>
        <v>#N/A</v>
      </c>
    </row>
    <row r="3960" spans="1:22">
      <c r="A3960" t="s">
        <v>4305</v>
      </c>
      <c r="B3960" s="213" t="s">
        <v>8077</v>
      </c>
      <c r="C3960" s="4">
        <v>342438280000</v>
      </c>
      <c r="D3960" s="213" t="s">
        <v>5857</v>
      </c>
      <c r="G3960" s="174">
        <v>46143</v>
      </c>
      <c r="H3960" t="s">
        <v>8078</v>
      </c>
      <c r="I3960" t="s">
        <v>8078</v>
      </c>
      <c r="O3960" s="174">
        <v>46143</v>
      </c>
      <c r="S3960" t="s">
        <v>8079</v>
      </c>
      <c r="T3960" s="217" t="s">
        <v>64</v>
      </c>
      <c r="U3960" s="217" t="s">
        <v>2109</v>
      </c>
      <c r="V3960" t="e">
        <f>_xlfn.XLOOKUP(UTILIZADAS[[#This Row],[Contacto1]],Tabla2[phone_number_dialed],Tabla2[status_name],,0)</f>
        <v>#N/A</v>
      </c>
    </row>
    <row r="3961" spans="1:22">
      <c r="A3961" t="s">
        <v>4305</v>
      </c>
      <c r="B3961" s="213" t="s">
        <v>8080</v>
      </c>
      <c r="C3961" s="4">
        <v>363062240000</v>
      </c>
      <c r="D3961" s="213" t="s">
        <v>5857</v>
      </c>
      <c r="G3961" s="174">
        <v>46143</v>
      </c>
      <c r="H3961" t="s">
        <v>8081</v>
      </c>
      <c r="I3961" t="s">
        <v>8081</v>
      </c>
      <c r="O3961" s="174">
        <v>46143</v>
      </c>
      <c r="S3961" t="s">
        <v>8082</v>
      </c>
      <c r="T3961" s="217" t="s">
        <v>64</v>
      </c>
      <c r="U3961" s="217" t="s">
        <v>257</v>
      </c>
      <c r="V3961" t="e">
        <f>_xlfn.XLOOKUP(UTILIZADAS[[#This Row],[Contacto1]],Tabla2[phone_number_dialed],Tabla2[status_name],,0)</f>
        <v>#N/A</v>
      </c>
    </row>
    <row r="3962" spans="1:22">
      <c r="A3962" t="s">
        <v>4305</v>
      </c>
      <c r="B3962" s="213" t="s">
        <v>8083</v>
      </c>
      <c r="C3962" s="4">
        <v>361068090000</v>
      </c>
      <c r="D3962" s="213" t="s">
        <v>5857</v>
      </c>
      <c r="G3962" s="174">
        <v>46143</v>
      </c>
      <c r="H3962" t="s">
        <v>8084</v>
      </c>
      <c r="I3962" t="s">
        <v>8084</v>
      </c>
      <c r="O3962" s="174">
        <v>46143</v>
      </c>
      <c r="S3962" t="s">
        <v>8085</v>
      </c>
      <c r="T3962" s="217" t="s">
        <v>64</v>
      </c>
      <c r="U3962" s="217" t="s">
        <v>257</v>
      </c>
      <c r="V3962" t="e">
        <f>_xlfn.XLOOKUP(UTILIZADAS[[#This Row],[Contacto1]],Tabla2[phone_number_dialed],Tabla2[status_name],,0)</f>
        <v>#N/A</v>
      </c>
    </row>
    <row r="3963" spans="1:22">
      <c r="A3963" t="s">
        <v>4305</v>
      </c>
      <c r="B3963" s="213" t="s">
        <v>8086</v>
      </c>
      <c r="C3963" s="4">
        <v>368063020000</v>
      </c>
      <c r="D3963" s="213" t="s">
        <v>5857</v>
      </c>
      <c r="G3963" s="174">
        <v>46143</v>
      </c>
      <c r="H3963" t="s">
        <v>8087</v>
      </c>
      <c r="I3963" t="s">
        <v>8087</v>
      </c>
      <c r="O3963" s="174">
        <v>46143</v>
      </c>
      <c r="S3963" t="s">
        <v>8088</v>
      </c>
      <c r="T3963" s="217" t="s">
        <v>64</v>
      </c>
      <c r="U3963" s="217" t="s">
        <v>2109</v>
      </c>
      <c r="V3963" t="e">
        <f>_xlfn.XLOOKUP(UTILIZADAS[[#This Row],[Contacto1]],Tabla2[phone_number_dialed],Tabla2[status_name],,0)</f>
        <v>#N/A</v>
      </c>
    </row>
    <row r="3964" spans="1:22">
      <c r="A3964" t="s">
        <v>4305</v>
      </c>
      <c r="B3964" s="213" t="s">
        <v>8089</v>
      </c>
      <c r="C3964" s="4">
        <v>366068880000</v>
      </c>
      <c r="D3964" s="213" t="s">
        <v>5857</v>
      </c>
      <c r="G3964" s="174">
        <v>46143</v>
      </c>
      <c r="H3964" t="s">
        <v>8090</v>
      </c>
      <c r="I3964" t="s">
        <v>8090</v>
      </c>
      <c r="O3964" s="174">
        <v>46143</v>
      </c>
      <c r="S3964" t="s">
        <v>8091</v>
      </c>
      <c r="T3964" s="217" t="s">
        <v>64</v>
      </c>
      <c r="U3964" s="217" t="s">
        <v>257</v>
      </c>
      <c r="V3964" t="e">
        <f>_xlfn.XLOOKUP(UTILIZADAS[[#This Row],[Contacto1]],Tabla2[phone_number_dialed],Tabla2[status_name],,0)</f>
        <v>#N/A</v>
      </c>
    </row>
    <row r="3965" spans="1:22">
      <c r="A3965" t="s">
        <v>4305</v>
      </c>
      <c r="B3965" s="213" t="s">
        <v>8092</v>
      </c>
      <c r="C3965" s="4">
        <v>364067300000</v>
      </c>
      <c r="D3965" s="213" t="s">
        <v>5857</v>
      </c>
      <c r="G3965" s="174">
        <v>46143</v>
      </c>
      <c r="H3965" t="s">
        <v>8093</v>
      </c>
      <c r="I3965" t="s">
        <v>8093</v>
      </c>
      <c r="O3965" s="174">
        <v>46143</v>
      </c>
      <c r="S3965" t="s">
        <v>8094</v>
      </c>
      <c r="T3965" s="217" t="s">
        <v>64</v>
      </c>
      <c r="U3965" s="217" t="s">
        <v>257</v>
      </c>
      <c r="V3965" t="e">
        <f>_xlfn.XLOOKUP(UTILIZADAS[[#This Row],[Contacto1]],Tabla2[phone_number_dialed],Tabla2[status_name],,0)</f>
        <v>#N/A</v>
      </c>
    </row>
    <row r="3966" spans="1:22">
      <c r="A3966" t="s">
        <v>4305</v>
      </c>
      <c r="B3966" s="213" t="s">
        <v>8095</v>
      </c>
      <c r="C3966" s="4">
        <v>366069420000</v>
      </c>
      <c r="D3966" s="213" t="s">
        <v>5857</v>
      </c>
      <c r="G3966" s="174">
        <v>46143</v>
      </c>
      <c r="H3966" t="s">
        <v>8096</v>
      </c>
      <c r="I3966" t="s">
        <v>8096</v>
      </c>
      <c r="O3966" s="174">
        <v>46143</v>
      </c>
      <c r="S3966" t="s">
        <v>8097</v>
      </c>
      <c r="T3966" s="217" t="s">
        <v>64</v>
      </c>
      <c r="U3966" s="217" t="s">
        <v>257</v>
      </c>
      <c r="V3966" t="e">
        <f>_xlfn.XLOOKUP(UTILIZADAS[[#This Row],[Contacto1]],Tabla2[phone_number_dialed],Tabla2[status_name],,0)</f>
        <v>#N/A</v>
      </c>
    </row>
    <row r="3967" spans="1:22">
      <c r="A3967" t="s">
        <v>4305</v>
      </c>
      <c r="B3967" s="213" t="s">
        <v>8098</v>
      </c>
      <c r="C3967" s="4">
        <v>369070400000</v>
      </c>
      <c r="D3967" s="213" t="s">
        <v>5857</v>
      </c>
      <c r="G3967" s="174">
        <v>46143</v>
      </c>
      <c r="H3967">
        <v>66307348</v>
      </c>
      <c r="I3967">
        <v>66307348</v>
      </c>
      <c r="O3967" s="174">
        <v>46143</v>
      </c>
      <c r="S3967" t="s">
        <v>8099</v>
      </c>
      <c r="T3967" s="217" t="s">
        <v>64</v>
      </c>
      <c r="U3967" s="217" t="s">
        <v>65</v>
      </c>
      <c r="V3967" t="e">
        <f>_xlfn.XLOOKUP(UTILIZADAS[[#This Row],[Contacto1]],Tabla2[phone_number_dialed],Tabla2[status_name],,0)</f>
        <v>#N/A</v>
      </c>
    </row>
    <row r="3968" spans="1:22">
      <c r="A3968" t="s">
        <v>4305</v>
      </c>
      <c r="B3968" s="213" t="s">
        <v>8100</v>
      </c>
      <c r="C3968" s="4">
        <v>361070430000</v>
      </c>
      <c r="D3968" s="213" t="s">
        <v>5857</v>
      </c>
      <c r="G3968" s="174">
        <v>46143</v>
      </c>
      <c r="H3968" t="s">
        <v>8101</v>
      </c>
      <c r="I3968" t="s">
        <v>8101</v>
      </c>
      <c r="O3968" s="174">
        <v>46143</v>
      </c>
      <c r="S3968" t="s">
        <v>8102</v>
      </c>
      <c r="T3968" s="217" t="s">
        <v>64</v>
      </c>
      <c r="U3968" s="217" t="s">
        <v>257</v>
      </c>
      <c r="V3968" t="e">
        <f>_xlfn.XLOOKUP(UTILIZADAS[[#This Row],[Contacto1]],Tabla2[phone_number_dialed],Tabla2[status_name],,0)</f>
        <v>#N/A</v>
      </c>
    </row>
    <row r="3969" spans="1:22">
      <c r="A3969" t="s">
        <v>4305</v>
      </c>
      <c r="B3969" s="213" t="s">
        <v>5084</v>
      </c>
      <c r="C3969" s="4">
        <v>366070150000</v>
      </c>
      <c r="D3969" s="213" t="s">
        <v>5857</v>
      </c>
      <c r="G3969" s="174">
        <v>46143</v>
      </c>
      <c r="H3969" t="s">
        <v>8103</v>
      </c>
      <c r="I3969" t="s">
        <v>8103</v>
      </c>
      <c r="O3969" s="174">
        <v>46143</v>
      </c>
      <c r="S3969" t="s">
        <v>5085</v>
      </c>
      <c r="T3969" s="217" t="s">
        <v>64</v>
      </c>
      <c r="U3969" s="217" t="s">
        <v>65</v>
      </c>
      <c r="V3969" t="e">
        <f>_xlfn.XLOOKUP(UTILIZADAS[[#This Row],[Contacto1]],Tabla2[phone_number_dialed],Tabla2[status_name],,0)</f>
        <v>#N/A</v>
      </c>
    </row>
    <row r="3970" spans="1:22">
      <c r="A3970" t="s">
        <v>4305</v>
      </c>
      <c r="B3970" s="213" t="s">
        <v>8104</v>
      </c>
      <c r="C3970" s="4">
        <v>369068950000</v>
      </c>
      <c r="D3970" s="213" t="s">
        <v>5857</v>
      </c>
      <c r="G3970" s="174">
        <v>46143</v>
      </c>
      <c r="H3970" t="s">
        <v>8105</v>
      </c>
      <c r="I3970" t="s">
        <v>8105</v>
      </c>
      <c r="O3970" s="174">
        <v>46143</v>
      </c>
      <c r="S3970" t="s">
        <v>8106</v>
      </c>
      <c r="T3970" s="217" t="s">
        <v>64</v>
      </c>
      <c r="U3970" s="217" t="s">
        <v>257</v>
      </c>
      <c r="V3970" t="e">
        <f>_xlfn.XLOOKUP(UTILIZADAS[[#This Row],[Contacto1]],Tabla2[phone_number_dialed],Tabla2[status_name],,0)</f>
        <v>#N/A</v>
      </c>
    </row>
    <row r="3971" spans="1:22">
      <c r="A3971" t="s">
        <v>4305</v>
      </c>
      <c r="B3971" s="213" t="s">
        <v>8107</v>
      </c>
      <c r="C3971" s="4">
        <v>363070610000</v>
      </c>
      <c r="D3971" s="213" t="s">
        <v>5857</v>
      </c>
      <c r="G3971" s="174">
        <v>46143</v>
      </c>
      <c r="H3971" t="s">
        <v>8108</v>
      </c>
      <c r="I3971" t="s">
        <v>8108</v>
      </c>
      <c r="O3971" s="174">
        <v>46143</v>
      </c>
      <c r="S3971" t="s">
        <v>8109</v>
      </c>
      <c r="T3971" s="217" t="s">
        <v>64</v>
      </c>
      <c r="U3971" s="217" t="s">
        <v>257</v>
      </c>
      <c r="V3971" t="e">
        <f>_xlfn.XLOOKUP(UTILIZADAS[[#This Row],[Contacto1]],Tabla2[phone_number_dialed],Tabla2[status_name],,0)</f>
        <v>#N/A</v>
      </c>
    </row>
    <row r="3972" spans="1:22">
      <c r="A3972" t="s">
        <v>4305</v>
      </c>
      <c r="B3972" s="213" t="s">
        <v>8110</v>
      </c>
      <c r="C3972" s="4">
        <v>362058840000</v>
      </c>
      <c r="D3972" s="213" t="s">
        <v>5857</v>
      </c>
      <c r="G3972" s="174">
        <v>46143</v>
      </c>
      <c r="H3972" t="s">
        <v>8111</v>
      </c>
      <c r="I3972" t="s">
        <v>8111</v>
      </c>
      <c r="O3972" s="174">
        <v>46143</v>
      </c>
      <c r="S3972" t="s">
        <v>8112</v>
      </c>
      <c r="T3972" s="217" t="s">
        <v>64</v>
      </c>
      <c r="U3972" s="217" t="s">
        <v>257</v>
      </c>
      <c r="V3972" t="e">
        <f>_xlfn.XLOOKUP(UTILIZADAS[[#This Row],[Contacto1]],Tabla2[phone_number_dialed],Tabla2[status_name],,0)</f>
        <v>#N/A</v>
      </c>
    </row>
    <row r="3973" spans="1:22">
      <c r="A3973" t="s">
        <v>4305</v>
      </c>
      <c r="B3973" s="213" t="s">
        <v>8113</v>
      </c>
      <c r="C3973" s="4">
        <v>349434950000</v>
      </c>
      <c r="D3973" s="213" t="s">
        <v>5857</v>
      </c>
      <c r="G3973" s="174">
        <v>46143</v>
      </c>
      <c r="H3973" t="s">
        <v>8114</v>
      </c>
      <c r="I3973" t="s">
        <v>8114</v>
      </c>
      <c r="O3973" s="174">
        <v>46143</v>
      </c>
      <c r="S3973" t="s">
        <v>8115</v>
      </c>
      <c r="T3973" s="217" t="s">
        <v>64</v>
      </c>
      <c r="U3973" s="217" t="s">
        <v>257</v>
      </c>
      <c r="V3973" t="e">
        <f>_xlfn.XLOOKUP(UTILIZADAS[[#This Row],[Contacto1]],Tabla2[phone_number_dialed],Tabla2[status_name],,0)</f>
        <v>#N/A</v>
      </c>
    </row>
    <row r="3974" spans="1:22">
      <c r="A3974" t="s">
        <v>4305</v>
      </c>
      <c r="B3974" s="213" t="s">
        <v>8116</v>
      </c>
      <c r="C3974" s="4">
        <v>363070170000</v>
      </c>
      <c r="D3974" s="213" t="s">
        <v>5857</v>
      </c>
      <c r="G3974" s="174">
        <v>46143</v>
      </c>
      <c r="H3974" t="s">
        <v>8117</v>
      </c>
      <c r="I3974" t="s">
        <v>8117</v>
      </c>
      <c r="O3974" s="174">
        <v>46143</v>
      </c>
      <c r="S3974" t="s">
        <v>8118</v>
      </c>
      <c r="T3974" s="217" t="s">
        <v>64</v>
      </c>
      <c r="U3974" s="217" t="s">
        <v>257</v>
      </c>
      <c r="V3974" t="e">
        <f>_xlfn.XLOOKUP(UTILIZADAS[[#This Row],[Contacto1]],Tabla2[phone_number_dialed],Tabla2[status_name],,0)</f>
        <v>#N/A</v>
      </c>
    </row>
    <row r="3975" spans="1:22">
      <c r="A3975" t="s">
        <v>4305</v>
      </c>
      <c r="B3975" s="213" t="s">
        <v>8119</v>
      </c>
      <c r="C3975" s="4">
        <v>355196830000</v>
      </c>
      <c r="D3975" s="213" t="s">
        <v>5857</v>
      </c>
      <c r="G3975" s="174">
        <v>46143</v>
      </c>
      <c r="H3975" t="s">
        <v>7878</v>
      </c>
      <c r="I3975" t="s">
        <v>7878</v>
      </c>
      <c r="O3975" s="174">
        <v>46143</v>
      </c>
      <c r="S3975" t="s">
        <v>8120</v>
      </c>
      <c r="T3975" s="217" t="s">
        <v>64</v>
      </c>
      <c r="U3975" s="217" t="s">
        <v>257</v>
      </c>
      <c r="V3975" t="e">
        <f>_xlfn.XLOOKUP(UTILIZADAS[[#This Row],[Contacto1]],Tabla2[phone_number_dialed],Tabla2[status_name],,0)</f>
        <v>#N/A</v>
      </c>
    </row>
    <row r="3976" spans="1:22">
      <c r="A3976" t="s">
        <v>4305</v>
      </c>
      <c r="B3976" s="213" t="s">
        <v>4412</v>
      </c>
      <c r="C3976" s="4">
        <v>344263940000</v>
      </c>
      <c r="D3976" s="213" t="s">
        <v>5857</v>
      </c>
      <c r="G3976" s="174">
        <v>46143</v>
      </c>
      <c r="H3976" t="s">
        <v>8121</v>
      </c>
      <c r="I3976" t="s">
        <v>8121</v>
      </c>
      <c r="O3976" s="174">
        <v>46143</v>
      </c>
      <c r="S3976" t="s">
        <v>4413</v>
      </c>
      <c r="T3976" s="217" t="s">
        <v>64</v>
      </c>
      <c r="U3976" s="217" t="s">
        <v>65</v>
      </c>
      <c r="V3976" t="e">
        <f>_xlfn.XLOOKUP(UTILIZADAS[[#This Row],[Contacto1]],Tabla2[phone_number_dialed],Tabla2[status_name],,0)</f>
        <v>#N/A</v>
      </c>
    </row>
    <row r="3977" spans="1:22">
      <c r="A3977" t="s">
        <v>4305</v>
      </c>
      <c r="B3977" s="213" t="s">
        <v>8122</v>
      </c>
      <c r="C3977" s="4">
        <v>362069590000</v>
      </c>
      <c r="D3977" s="213" t="s">
        <v>5857</v>
      </c>
      <c r="G3977" s="174">
        <v>46143</v>
      </c>
      <c r="H3977" t="s">
        <v>8123</v>
      </c>
      <c r="I3977" t="s">
        <v>8123</v>
      </c>
      <c r="O3977" s="174">
        <v>46143</v>
      </c>
      <c r="S3977" t="s">
        <v>8124</v>
      </c>
      <c r="T3977" s="217" t="s">
        <v>64</v>
      </c>
      <c r="U3977" s="217" t="s">
        <v>257</v>
      </c>
      <c r="V3977" t="e">
        <f>_xlfn.XLOOKUP(UTILIZADAS[[#This Row],[Contacto1]],Tabla2[phone_number_dialed],Tabla2[status_name],,0)</f>
        <v>#N/A</v>
      </c>
    </row>
    <row r="3978" spans="1:22">
      <c r="A3978" t="s">
        <v>4305</v>
      </c>
      <c r="B3978" s="213" t="s">
        <v>8125</v>
      </c>
      <c r="C3978" s="4">
        <v>364067320000</v>
      </c>
      <c r="D3978" s="213" t="s">
        <v>5857</v>
      </c>
      <c r="G3978" s="174">
        <v>46143</v>
      </c>
      <c r="H3978" t="s">
        <v>8126</v>
      </c>
      <c r="I3978" t="s">
        <v>8126</v>
      </c>
      <c r="O3978" s="174">
        <v>46143</v>
      </c>
      <c r="S3978" t="s">
        <v>8127</v>
      </c>
      <c r="T3978" s="217" t="s">
        <v>64</v>
      </c>
      <c r="U3978" s="217" t="s">
        <v>257</v>
      </c>
      <c r="V3978" t="e">
        <f>_xlfn.XLOOKUP(UTILIZADAS[[#This Row],[Contacto1]],Tabla2[phone_number_dialed],Tabla2[status_name],,0)</f>
        <v>#N/A</v>
      </c>
    </row>
    <row r="3979" spans="1:22">
      <c r="A3979" t="s">
        <v>4305</v>
      </c>
      <c r="B3979" s="213" t="s">
        <v>8128</v>
      </c>
      <c r="C3979" s="4">
        <v>207010460000</v>
      </c>
      <c r="D3979" s="213" t="s">
        <v>5857</v>
      </c>
      <c r="G3979" s="174">
        <v>46143</v>
      </c>
      <c r="H3979" t="s">
        <v>8129</v>
      </c>
      <c r="I3979" t="s">
        <v>8129</v>
      </c>
      <c r="O3979" s="174">
        <v>46143</v>
      </c>
      <c r="S3979" t="s">
        <v>8130</v>
      </c>
      <c r="T3979" s="217" t="s">
        <v>64</v>
      </c>
      <c r="U3979" s="217" t="s">
        <v>257</v>
      </c>
      <c r="V3979" t="e">
        <f>_xlfn.XLOOKUP(UTILIZADAS[[#This Row],[Contacto1]],Tabla2[phone_number_dialed],Tabla2[status_name],,0)</f>
        <v>#N/A</v>
      </c>
    </row>
    <row r="3980" spans="1:22">
      <c r="A3980" t="s">
        <v>4305</v>
      </c>
      <c r="B3980" s="213" t="s">
        <v>8131</v>
      </c>
      <c r="C3980" s="4">
        <v>314016950000</v>
      </c>
      <c r="D3980" s="213" t="s">
        <v>5857</v>
      </c>
      <c r="G3980" s="174">
        <v>46143</v>
      </c>
      <c r="H3980" t="s">
        <v>8132</v>
      </c>
      <c r="I3980" t="s">
        <v>8132</v>
      </c>
      <c r="O3980" s="174">
        <v>46143</v>
      </c>
      <c r="S3980" t="s">
        <v>8133</v>
      </c>
      <c r="T3980" s="217" t="s">
        <v>64</v>
      </c>
      <c r="U3980" s="217" t="s">
        <v>257</v>
      </c>
      <c r="V3980" t="e">
        <f>_xlfn.XLOOKUP(UTILIZADAS[[#This Row],[Contacto1]],Tabla2[phone_number_dialed],Tabla2[status_name],,0)</f>
        <v>#N/A</v>
      </c>
    </row>
    <row r="3981" spans="1:22">
      <c r="A3981" t="s">
        <v>4305</v>
      </c>
      <c r="B3981" s="213" t="s">
        <v>8134</v>
      </c>
      <c r="C3981" s="4">
        <v>361069330000</v>
      </c>
      <c r="D3981" s="213" t="s">
        <v>5857</v>
      </c>
      <c r="G3981" s="174">
        <v>46143</v>
      </c>
      <c r="H3981" t="s">
        <v>8135</v>
      </c>
      <c r="I3981" t="s">
        <v>8135</v>
      </c>
      <c r="O3981" s="174">
        <v>46143</v>
      </c>
      <c r="S3981" t="s">
        <v>8136</v>
      </c>
      <c r="T3981" s="217" t="s">
        <v>64</v>
      </c>
      <c r="U3981" s="217" t="s">
        <v>257</v>
      </c>
      <c r="V3981" t="e">
        <f>_xlfn.XLOOKUP(UTILIZADAS[[#This Row],[Contacto1]],Tabla2[phone_number_dialed],Tabla2[status_name],,0)</f>
        <v>#N/A</v>
      </c>
    </row>
    <row r="3982" spans="1:22">
      <c r="A3982" t="s">
        <v>4305</v>
      </c>
      <c r="B3982" s="213" t="s">
        <v>8137</v>
      </c>
      <c r="C3982" s="4">
        <v>365066290000</v>
      </c>
      <c r="D3982" s="213" t="s">
        <v>5857</v>
      </c>
      <c r="G3982" s="174">
        <v>46143</v>
      </c>
      <c r="H3982" t="s">
        <v>8138</v>
      </c>
      <c r="I3982" t="s">
        <v>8138</v>
      </c>
      <c r="O3982" s="174">
        <v>46143</v>
      </c>
      <c r="S3982" t="s">
        <v>8139</v>
      </c>
      <c r="T3982" s="217" t="s">
        <v>64</v>
      </c>
      <c r="U3982" s="217" t="s">
        <v>257</v>
      </c>
      <c r="V3982" t="e">
        <f>_xlfn.XLOOKUP(UTILIZADAS[[#This Row],[Contacto1]],Tabla2[phone_number_dialed],Tabla2[status_name],,0)</f>
        <v>#N/A</v>
      </c>
    </row>
    <row r="3983" spans="1:22">
      <c r="A3983" t="s">
        <v>4305</v>
      </c>
      <c r="B3983" s="213" t="s">
        <v>5156</v>
      </c>
      <c r="C3983" s="4">
        <v>362330440000</v>
      </c>
      <c r="D3983" s="213" t="s">
        <v>5857</v>
      </c>
      <c r="G3983" s="174">
        <v>46143</v>
      </c>
      <c r="H3983" t="s">
        <v>8140</v>
      </c>
      <c r="I3983" t="s">
        <v>8140</v>
      </c>
      <c r="O3983" s="174">
        <v>46143</v>
      </c>
      <c r="S3983" t="s">
        <v>5157</v>
      </c>
      <c r="T3983" s="217" t="s">
        <v>64</v>
      </c>
      <c r="U3983" s="217" t="s">
        <v>65</v>
      </c>
      <c r="V3983" t="e">
        <f>_xlfn.XLOOKUP(UTILIZADAS[[#This Row],[Contacto1]],Tabla2[phone_number_dialed],Tabla2[status_name],,0)</f>
        <v>#N/A</v>
      </c>
    </row>
    <row r="3984" spans="1:22">
      <c r="A3984" t="s">
        <v>4305</v>
      </c>
      <c r="B3984" s="213" t="s">
        <v>8141</v>
      </c>
      <c r="C3984" s="4">
        <v>362067500000</v>
      </c>
      <c r="D3984" s="213" t="s">
        <v>5857</v>
      </c>
      <c r="G3984" s="174">
        <v>46143</v>
      </c>
      <c r="H3984" t="s">
        <v>8142</v>
      </c>
      <c r="I3984" t="s">
        <v>8142</v>
      </c>
      <c r="O3984" s="174">
        <v>46143</v>
      </c>
      <c r="S3984" t="s">
        <v>8143</v>
      </c>
      <c r="T3984" s="217" t="s">
        <v>84</v>
      </c>
      <c r="U3984" s="217" t="s">
        <v>2109</v>
      </c>
      <c r="V3984" t="e">
        <f>_xlfn.XLOOKUP(UTILIZADAS[[#This Row],[Contacto1]],Tabla2[phone_number_dialed],Tabla2[status_name],,0)</f>
        <v>#N/A</v>
      </c>
    </row>
    <row r="3985" spans="1:22">
      <c r="A3985" t="s">
        <v>4305</v>
      </c>
      <c r="B3985" s="213" t="s">
        <v>8144</v>
      </c>
      <c r="C3985" s="4">
        <v>365068700000</v>
      </c>
      <c r="D3985" s="213" t="s">
        <v>5857</v>
      </c>
      <c r="G3985" s="174">
        <v>46143</v>
      </c>
      <c r="H3985" t="s">
        <v>8145</v>
      </c>
      <c r="I3985" t="s">
        <v>8145</v>
      </c>
      <c r="O3985" s="174">
        <v>46143</v>
      </c>
      <c r="S3985" t="s">
        <v>8146</v>
      </c>
      <c r="T3985" s="217" t="s">
        <v>84</v>
      </c>
      <c r="U3985" s="217" t="s">
        <v>257</v>
      </c>
      <c r="V3985" t="e">
        <f>_xlfn.XLOOKUP(UTILIZADAS[[#This Row],[Contacto1]],Tabla2[phone_number_dialed],Tabla2[status_name],,0)</f>
        <v>#N/A</v>
      </c>
    </row>
    <row r="3986" spans="1:22">
      <c r="A3986" t="s">
        <v>4305</v>
      </c>
      <c r="B3986" s="213" t="s">
        <v>8147</v>
      </c>
      <c r="C3986" s="4">
        <v>368065690000</v>
      </c>
      <c r="D3986" s="213" t="s">
        <v>5857</v>
      </c>
      <c r="G3986" s="174">
        <v>46143</v>
      </c>
      <c r="H3986" t="s">
        <v>8148</v>
      </c>
      <c r="I3986" t="s">
        <v>8148</v>
      </c>
      <c r="O3986" s="174">
        <v>46143</v>
      </c>
      <c r="S3986" t="s">
        <v>8149</v>
      </c>
      <c r="T3986" s="217" t="s">
        <v>64</v>
      </c>
      <c r="U3986" s="217" t="s">
        <v>257</v>
      </c>
      <c r="V3986" t="e">
        <f>_xlfn.XLOOKUP(UTILIZADAS[[#This Row],[Contacto1]],Tabla2[phone_number_dialed],Tabla2[status_name],,0)</f>
        <v>#N/A</v>
      </c>
    </row>
    <row r="3987" spans="1:22">
      <c r="A3987" t="s">
        <v>4305</v>
      </c>
      <c r="B3987" s="213" t="s">
        <v>8150</v>
      </c>
      <c r="C3987" s="4">
        <v>361065430000</v>
      </c>
      <c r="D3987" s="213" t="s">
        <v>5857</v>
      </c>
      <c r="G3987" s="174">
        <v>46143</v>
      </c>
      <c r="H3987" t="s">
        <v>8151</v>
      </c>
      <c r="I3987" t="s">
        <v>8151</v>
      </c>
      <c r="O3987" s="174">
        <v>46143</v>
      </c>
      <c r="S3987" t="s">
        <v>8152</v>
      </c>
      <c r="T3987" s="217" t="s">
        <v>64</v>
      </c>
      <c r="U3987" s="217" t="s">
        <v>257</v>
      </c>
      <c r="V3987" t="e">
        <f>_xlfn.XLOOKUP(UTILIZADAS[[#This Row],[Contacto1]],Tabla2[phone_number_dialed],Tabla2[status_name],,0)</f>
        <v>#N/A</v>
      </c>
    </row>
    <row r="3988" spans="1:22">
      <c r="A3988" t="s">
        <v>4305</v>
      </c>
      <c r="B3988" s="213" t="s">
        <v>8153</v>
      </c>
      <c r="C3988" s="4">
        <v>365066510000</v>
      </c>
      <c r="D3988" s="213" t="s">
        <v>5857</v>
      </c>
      <c r="G3988" s="174">
        <v>46143</v>
      </c>
      <c r="H3988" t="s">
        <v>8154</v>
      </c>
      <c r="I3988" t="s">
        <v>8154</v>
      </c>
      <c r="O3988" s="174">
        <v>46143</v>
      </c>
      <c r="S3988" t="s">
        <v>8155</v>
      </c>
      <c r="T3988" s="217" t="s">
        <v>64</v>
      </c>
      <c r="U3988" s="217" t="s">
        <v>2109</v>
      </c>
      <c r="V3988" t="e">
        <f>_xlfn.XLOOKUP(UTILIZADAS[[#This Row],[Contacto1]],Tabla2[phone_number_dialed],Tabla2[status_name],,0)</f>
        <v>#N/A</v>
      </c>
    </row>
    <row r="3989" spans="1:22">
      <c r="A3989" t="s">
        <v>4305</v>
      </c>
      <c r="B3989" s="213" t="s">
        <v>8156</v>
      </c>
      <c r="C3989" s="4">
        <v>363070070000</v>
      </c>
      <c r="D3989" s="213" t="s">
        <v>5857</v>
      </c>
      <c r="G3989" s="174">
        <v>46143</v>
      </c>
      <c r="H3989" t="s">
        <v>8157</v>
      </c>
      <c r="I3989" t="s">
        <v>8157</v>
      </c>
      <c r="O3989" s="174">
        <v>46143</v>
      </c>
      <c r="S3989" t="s">
        <v>8158</v>
      </c>
      <c r="T3989" s="217" t="s">
        <v>64</v>
      </c>
      <c r="U3989" s="217" t="s">
        <v>257</v>
      </c>
      <c r="V3989" t="e">
        <f>_xlfn.XLOOKUP(UTILIZADAS[[#This Row],[Contacto1]],Tabla2[phone_number_dialed],Tabla2[status_name],,0)</f>
        <v>#N/A</v>
      </c>
    </row>
    <row r="3990" spans="1:22">
      <c r="A3990" t="s">
        <v>4305</v>
      </c>
      <c r="B3990" s="213" t="s">
        <v>5537</v>
      </c>
      <c r="C3990" s="4">
        <v>368070520000</v>
      </c>
      <c r="D3990" s="213" t="s">
        <v>5857</v>
      </c>
      <c r="G3990" s="174">
        <v>46143</v>
      </c>
      <c r="H3990">
        <v>67655838</v>
      </c>
      <c r="I3990">
        <v>67655838</v>
      </c>
      <c r="O3990" s="174">
        <v>46143</v>
      </c>
      <c r="S3990" t="s">
        <v>5801</v>
      </c>
      <c r="T3990" s="217" t="s">
        <v>2334</v>
      </c>
      <c r="U3990" s="217" t="s">
        <v>257</v>
      </c>
      <c r="V3990" t="e">
        <f>_xlfn.XLOOKUP(UTILIZADAS[[#This Row],[Contacto1]],Tabla2[phone_number_dialed],Tabla2[status_name],,0)</f>
        <v>#N/A</v>
      </c>
    </row>
    <row r="3991" spans="1:22">
      <c r="A3991" t="s">
        <v>4305</v>
      </c>
      <c r="B3991" s="213" t="s">
        <v>5524</v>
      </c>
      <c r="C3991" s="4">
        <v>363070380000</v>
      </c>
      <c r="D3991" s="213" t="s">
        <v>5857</v>
      </c>
      <c r="G3991" s="174">
        <v>46143</v>
      </c>
      <c r="H3991" t="s">
        <v>5728</v>
      </c>
      <c r="I3991" t="s">
        <v>5728</v>
      </c>
      <c r="O3991" s="174">
        <v>46143</v>
      </c>
      <c r="S3991" t="s">
        <v>5729</v>
      </c>
      <c r="T3991" s="217" t="s">
        <v>2335</v>
      </c>
      <c r="U3991" s="217" t="s">
        <v>257</v>
      </c>
      <c r="V3991" t="e">
        <f>_xlfn.XLOOKUP(UTILIZADAS[[#This Row],[Contacto1]],Tabla2[phone_number_dialed],Tabla2[status_name],,0)</f>
        <v>#N/A</v>
      </c>
    </row>
    <row r="3992" spans="1:22">
      <c r="A3992" t="s">
        <v>4305</v>
      </c>
      <c r="B3992" s="213" t="s">
        <v>8159</v>
      </c>
      <c r="C3992" s="4">
        <v>365064250000</v>
      </c>
      <c r="D3992" s="213" t="s">
        <v>5857</v>
      </c>
      <c r="G3992" s="174">
        <v>46143</v>
      </c>
      <c r="H3992" t="s">
        <v>8160</v>
      </c>
      <c r="I3992" t="s">
        <v>8160</v>
      </c>
      <c r="O3992" s="174">
        <v>46143</v>
      </c>
      <c r="S3992" t="s">
        <v>8161</v>
      </c>
      <c r="T3992" s="217" t="s">
        <v>85</v>
      </c>
      <c r="U3992" s="217" t="s">
        <v>257</v>
      </c>
      <c r="V3992" t="e">
        <f>_xlfn.XLOOKUP(UTILIZADAS[[#This Row],[Contacto1]],Tabla2[phone_number_dialed],Tabla2[status_name],,0)</f>
        <v>#N/A</v>
      </c>
    </row>
    <row r="3993" spans="1:22">
      <c r="A3993" t="s">
        <v>4305</v>
      </c>
      <c r="B3993" s="213" t="s">
        <v>8162</v>
      </c>
      <c r="C3993" s="4">
        <v>365069380000</v>
      </c>
      <c r="D3993" s="213" t="s">
        <v>5857</v>
      </c>
      <c r="G3993" s="174">
        <v>46143</v>
      </c>
      <c r="H3993" t="s">
        <v>8163</v>
      </c>
      <c r="I3993" t="s">
        <v>8163</v>
      </c>
      <c r="O3993" s="174">
        <v>46143</v>
      </c>
      <c r="S3993" t="s">
        <v>8164</v>
      </c>
      <c r="T3993" s="217" t="s">
        <v>85</v>
      </c>
      <c r="U3993" s="217" t="s">
        <v>257</v>
      </c>
      <c r="V3993" t="e">
        <f>_xlfn.XLOOKUP(UTILIZADAS[[#This Row],[Contacto1]],Tabla2[phone_number_dialed],Tabla2[status_name],,0)</f>
        <v>#N/A</v>
      </c>
    </row>
    <row r="3994" spans="1:22">
      <c r="A3994" t="s">
        <v>4305</v>
      </c>
      <c r="B3994" s="213" t="s">
        <v>8165</v>
      </c>
      <c r="C3994" s="4">
        <v>366066810000</v>
      </c>
      <c r="D3994" s="213" t="s">
        <v>5857</v>
      </c>
      <c r="G3994" s="174">
        <v>46143</v>
      </c>
      <c r="H3994" t="s">
        <v>7288</v>
      </c>
      <c r="I3994" t="s">
        <v>7288</v>
      </c>
      <c r="O3994" s="174">
        <v>46143</v>
      </c>
      <c r="S3994" t="s">
        <v>8166</v>
      </c>
      <c r="T3994" s="217" t="s">
        <v>64</v>
      </c>
      <c r="U3994" s="217" t="s">
        <v>257</v>
      </c>
      <c r="V3994" t="e">
        <f>_xlfn.XLOOKUP(UTILIZADAS[[#This Row],[Contacto1]],Tabla2[phone_number_dialed],Tabla2[status_name],,0)</f>
        <v>#N/A</v>
      </c>
    </row>
    <row r="3995" spans="1:22">
      <c r="A3995" t="s">
        <v>4305</v>
      </c>
      <c r="B3995" s="213" t="s">
        <v>8167</v>
      </c>
      <c r="C3995" s="4">
        <v>364069510000</v>
      </c>
      <c r="D3995" s="213" t="s">
        <v>5857</v>
      </c>
      <c r="G3995" s="174">
        <v>46143</v>
      </c>
      <c r="H3995" t="s">
        <v>7288</v>
      </c>
      <c r="I3995" t="s">
        <v>7288</v>
      </c>
      <c r="O3995" s="174">
        <v>46143</v>
      </c>
      <c r="S3995" t="s">
        <v>8168</v>
      </c>
      <c r="T3995" s="217" t="s">
        <v>64</v>
      </c>
      <c r="U3995" s="217" t="s">
        <v>257</v>
      </c>
      <c r="V3995" t="e">
        <f>_xlfn.XLOOKUP(UTILIZADAS[[#This Row],[Contacto1]],Tabla2[phone_number_dialed],Tabla2[status_name],,0)</f>
        <v>#N/A</v>
      </c>
    </row>
    <row r="3996" spans="1:22">
      <c r="A3996" t="s">
        <v>4305</v>
      </c>
      <c r="B3996" s="213" t="s">
        <v>8169</v>
      </c>
      <c r="C3996" s="4">
        <v>368070350000</v>
      </c>
      <c r="D3996" s="213" t="s">
        <v>5857</v>
      </c>
      <c r="G3996" s="174">
        <v>46143</v>
      </c>
      <c r="H3996" t="s">
        <v>8170</v>
      </c>
      <c r="I3996" t="s">
        <v>8170</v>
      </c>
      <c r="O3996" s="174">
        <v>46143</v>
      </c>
      <c r="S3996" t="s">
        <v>8171</v>
      </c>
      <c r="T3996" s="217" t="s">
        <v>64</v>
      </c>
      <c r="U3996" s="217" t="s">
        <v>257</v>
      </c>
      <c r="V3996" t="e">
        <f>_xlfn.XLOOKUP(UTILIZADAS[[#This Row],[Contacto1]],Tabla2[phone_number_dialed],Tabla2[status_name],,0)</f>
        <v>#N/A</v>
      </c>
    </row>
    <row r="3997" spans="1:22">
      <c r="A3997" t="s">
        <v>4305</v>
      </c>
      <c r="B3997" s="213" t="s">
        <v>8172</v>
      </c>
      <c r="C3997" s="4">
        <v>361070900000</v>
      </c>
      <c r="D3997" s="213" t="s">
        <v>5857</v>
      </c>
      <c r="G3997" s="174">
        <v>46143</v>
      </c>
      <c r="H3997" t="s">
        <v>8173</v>
      </c>
      <c r="I3997" t="s">
        <v>8173</v>
      </c>
      <c r="O3997" s="174">
        <v>46143</v>
      </c>
      <c r="S3997" t="s">
        <v>8174</v>
      </c>
      <c r="T3997" s="217" t="s">
        <v>64</v>
      </c>
      <c r="U3997" s="217" t="s">
        <v>257</v>
      </c>
      <c r="V3997" t="e">
        <f>_xlfn.XLOOKUP(UTILIZADAS[[#This Row],[Contacto1]],Tabla2[phone_number_dialed],Tabla2[status_name],,0)</f>
        <v>#N/A</v>
      </c>
    </row>
    <row r="3998" spans="1:22">
      <c r="A3998" t="s">
        <v>4305</v>
      </c>
      <c r="B3998" s="213" t="s">
        <v>8175</v>
      </c>
      <c r="C3998" s="4">
        <v>361067270000</v>
      </c>
      <c r="D3998" s="213" t="s">
        <v>5857</v>
      </c>
      <c r="G3998" s="174">
        <v>46143</v>
      </c>
      <c r="H3998" t="s">
        <v>8176</v>
      </c>
      <c r="I3998" t="s">
        <v>8176</v>
      </c>
      <c r="O3998" s="174">
        <v>46143</v>
      </c>
      <c r="S3998" t="s">
        <v>8177</v>
      </c>
      <c r="T3998" s="217" t="s">
        <v>64</v>
      </c>
      <c r="U3998" s="217" t="s">
        <v>257</v>
      </c>
      <c r="V3998" t="e">
        <f>_xlfn.XLOOKUP(UTILIZADAS[[#This Row],[Contacto1]],Tabla2[phone_number_dialed],Tabla2[status_name],,0)</f>
        <v>#N/A</v>
      </c>
    </row>
    <row r="3999" spans="1:22">
      <c r="A3999" t="s">
        <v>4305</v>
      </c>
      <c r="B3999" s="213" t="s">
        <v>8178</v>
      </c>
      <c r="C3999" s="4">
        <v>369066800000</v>
      </c>
      <c r="D3999" s="213" t="s">
        <v>5857</v>
      </c>
      <c r="G3999" s="174">
        <v>46143</v>
      </c>
      <c r="H3999" t="s">
        <v>8179</v>
      </c>
      <c r="I3999" t="s">
        <v>8179</v>
      </c>
      <c r="O3999" s="174">
        <v>46143</v>
      </c>
      <c r="S3999" t="s">
        <v>8180</v>
      </c>
      <c r="T3999" s="217" t="s">
        <v>64</v>
      </c>
      <c r="U3999" s="217" t="s">
        <v>257</v>
      </c>
      <c r="V3999" t="e">
        <f>_xlfn.XLOOKUP(UTILIZADAS[[#This Row],[Contacto1]],Tabla2[phone_number_dialed],Tabla2[status_name],,0)</f>
        <v>#N/A</v>
      </c>
    </row>
    <row r="4000" spans="1:22">
      <c r="A4000" t="s">
        <v>4305</v>
      </c>
      <c r="B4000" s="213" t="s">
        <v>8181</v>
      </c>
      <c r="C4000" s="4">
        <v>367068870000</v>
      </c>
      <c r="D4000" s="213" t="s">
        <v>5857</v>
      </c>
      <c r="G4000" s="174">
        <v>46143</v>
      </c>
      <c r="H4000" t="s">
        <v>8182</v>
      </c>
      <c r="I4000" t="s">
        <v>8182</v>
      </c>
      <c r="O4000" s="174">
        <v>46143</v>
      </c>
      <c r="S4000" t="s">
        <v>8183</v>
      </c>
      <c r="T4000" s="217" t="s">
        <v>64</v>
      </c>
      <c r="U4000" s="217" t="s">
        <v>257</v>
      </c>
      <c r="V4000" t="e">
        <f>_xlfn.XLOOKUP(UTILIZADAS[[#This Row],[Contacto1]],Tabla2[phone_number_dialed],Tabla2[status_name],,0)</f>
        <v>#N/A</v>
      </c>
    </row>
    <row r="4001" spans="1:22">
      <c r="A4001" t="s">
        <v>4305</v>
      </c>
      <c r="B4001" s="213" t="s">
        <v>8184</v>
      </c>
      <c r="C4001" s="4">
        <v>325043290000</v>
      </c>
      <c r="D4001" s="213" t="s">
        <v>5857</v>
      </c>
      <c r="G4001" s="174">
        <v>46143</v>
      </c>
      <c r="H4001" t="s">
        <v>8185</v>
      </c>
      <c r="I4001" t="s">
        <v>8185</v>
      </c>
      <c r="O4001" s="174">
        <v>46143</v>
      </c>
      <c r="S4001" t="s">
        <v>8186</v>
      </c>
      <c r="T4001" s="217" t="s">
        <v>64</v>
      </c>
      <c r="U4001" s="217" t="s">
        <v>257</v>
      </c>
      <c r="V4001" t="e">
        <f>_xlfn.XLOOKUP(UTILIZADAS[[#This Row],[Contacto1]],Tabla2[phone_number_dialed],Tabla2[status_name],,0)</f>
        <v>#N/A</v>
      </c>
    </row>
    <row r="4002" spans="1:22">
      <c r="A4002" t="s">
        <v>4305</v>
      </c>
      <c r="B4002" s="213" t="s">
        <v>8187</v>
      </c>
      <c r="C4002" s="4">
        <v>366068770000</v>
      </c>
      <c r="D4002" s="213" t="s">
        <v>5857</v>
      </c>
      <c r="G4002" s="174">
        <v>46143</v>
      </c>
      <c r="H4002">
        <v>67911386</v>
      </c>
      <c r="I4002">
        <v>67911386</v>
      </c>
      <c r="O4002" s="174">
        <v>46143</v>
      </c>
      <c r="S4002" t="s">
        <v>8188</v>
      </c>
      <c r="T4002" s="217" t="s">
        <v>64</v>
      </c>
      <c r="U4002" s="217" t="s">
        <v>257</v>
      </c>
      <c r="V4002" t="e">
        <f>_xlfn.XLOOKUP(UTILIZADAS[[#This Row],[Contacto1]],Tabla2[phone_number_dialed],Tabla2[status_name],,0)</f>
        <v>#N/A</v>
      </c>
    </row>
    <row r="4003" spans="1:22">
      <c r="A4003" t="s">
        <v>4305</v>
      </c>
      <c r="B4003" s="213" t="s">
        <v>8189</v>
      </c>
      <c r="C4003" s="4">
        <v>362068090000</v>
      </c>
      <c r="D4003" s="213" t="s">
        <v>5857</v>
      </c>
      <c r="G4003" s="174">
        <v>46143</v>
      </c>
      <c r="H4003" t="s">
        <v>8190</v>
      </c>
      <c r="I4003" t="s">
        <v>8190</v>
      </c>
      <c r="O4003" s="174">
        <v>46143</v>
      </c>
      <c r="S4003" t="s">
        <v>8191</v>
      </c>
      <c r="T4003" s="217" t="s">
        <v>64</v>
      </c>
      <c r="U4003" s="217" t="s">
        <v>257</v>
      </c>
      <c r="V4003" t="e">
        <f>_xlfn.XLOOKUP(UTILIZADAS[[#This Row],[Contacto1]],Tabla2[phone_number_dialed],Tabla2[status_name],,0)</f>
        <v>#N/A</v>
      </c>
    </row>
    <row r="4004" spans="1:22">
      <c r="A4004" t="s">
        <v>4305</v>
      </c>
      <c r="B4004" s="213" t="s">
        <v>8192</v>
      </c>
      <c r="C4004" s="4">
        <v>361067520000</v>
      </c>
      <c r="D4004" s="213" t="s">
        <v>5857</v>
      </c>
      <c r="G4004" s="174">
        <v>46143</v>
      </c>
      <c r="H4004" t="s">
        <v>8193</v>
      </c>
      <c r="I4004" t="s">
        <v>8193</v>
      </c>
      <c r="O4004" s="174">
        <v>46143</v>
      </c>
      <c r="S4004" t="s">
        <v>8194</v>
      </c>
      <c r="T4004" s="217" t="s">
        <v>64</v>
      </c>
      <c r="U4004" s="217" t="s">
        <v>257</v>
      </c>
      <c r="V4004" t="e">
        <f>_xlfn.XLOOKUP(UTILIZADAS[[#This Row],[Contacto1]],Tabla2[phone_number_dialed],Tabla2[status_name],,0)</f>
        <v>#N/A</v>
      </c>
    </row>
    <row r="4005" spans="1:22">
      <c r="A4005" t="s">
        <v>4305</v>
      </c>
      <c r="B4005" s="213" t="s">
        <v>8195</v>
      </c>
      <c r="C4005" s="4">
        <v>341241700000</v>
      </c>
      <c r="D4005" s="213" t="s">
        <v>5857</v>
      </c>
      <c r="G4005" s="174">
        <v>46143</v>
      </c>
      <c r="H4005" t="s">
        <v>8196</v>
      </c>
      <c r="I4005" t="s">
        <v>8196</v>
      </c>
      <c r="O4005" s="174">
        <v>46143</v>
      </c>
      <c r="S4005" t="s">
        <v>8197</v>
      </c>
      <c r="T4005" s="217" t="s">
        <v>64</v>
      </c>
      <c r="U4005" s="217" t="s">
        <v>257</v>
      </c>
      <c r="V4005" t="e">
        <f>_xlfn.XLOOKUP(UTILIZADAS[[#This Row],[Contacto1]],Tabla2[phone_number_dialed],Tabla2[status_name],,0)</f>
        <v>#N/A</v>
      </c>
    </row>
    <row r="4006" spans="1:22">
      <c r="A4006" t="s">
        <v>4305</v>
      </c>
      <c r="B4006" s="213" t="s">
        <v>8198</v>
      </c>
      <c r="C4006" s="4">
        <v>365069510000</v>
      </c>
      <c r="D4006" s="213" t="s">
        <v>5857</v>
      </c>
      <c r="G4006" s="174">
        <v>46143</v>
      </c>
      <c r="H4006">
        <v>67291998</v>
      </c>
      <c r="I4006">
        <v>67291998</v>
      </c>
      <c r="O4006" s="174">
        <v>46143</v>
      </c>
      <c r="S4006" t="s">
        <v>8199</v>
      </c>
      <c r="T4006" s="217" t="s">
        <v>64</v>
      </c>
      <c r="U4006" s="217" t="s">
        <v>257</v>
      </c>
      <c r="V4006" t="e">
        <f>_xlfn.XLOOKUP(UTILIZADAS[[#This Row],[Contacto1]],Tabla2[phone_number_dialed],Tabla2[status_name],,0)</f>
        <v>#N/A</v>
      </c>
    </row>
    <row r="4007" spans="1:22">
      <c r="A4007" t="s">
        <v>4305</v>
      </c>
      <c r="B4007" s="213" t="s">
        <v>4756</v>
      </c>
      <c r="C4007" s="4">
        <v>367065970000</v>
      </c>
      <c r="D4007" s="213" t="s">
        <v>5857</v>
      </c>
      <c r="G4007" s="174">
        <v>46143</v>
      </c>
      <c r="H4007" t="s">
        <v>8200</v>
      </c>
      <c r="I4007" t="s">
        <v>8200</v>
      </c>
      <c r="O4007" s="174">
        <v>46143</v>
      </c>
      <c r="S4007" t="s">
        <v>4757</v>
      </c>
      <c r="T4007" s="217" t="s">
        <v>64</v>
      </c>
      <c r="U4007" s="217" t="s">
        <v>65</v>
      </c>
      <c r="V4007" t="e">
        <f>_xlfn.XLOOKUP(UTILIZADAS[[#This Row],[Contacto1]],Tabla2[phone_number_dialed],Tabla2[status_name],,0)</f>
        <v>#N/A</v>
      </c>
    </row>
    <row r="4008" spans="1:22">
      <c r="A4008" t="s">
        <v>4305</v>
      </c>
      <c r="B4008" s="213" t="s">
        <v>4573</v>
      </c>
      <c r="C4008" s="4">
        <v>365068410000</v>
      </c>
      <c r="D4008" s="213" t="s">
        <v>5857</v>
      </c>
      <c r="G4008" s="174">
        <v>46143</v>
      </c>
      <c r="H4008" t="s">
        <v>8201</v>
      </c>
      <c r="I4008" t="s">
        <v>8201</v>
      </c>
      <c r="O4008" s="174">
        <v>46143</v>
      </c>
      <c r="S4008" t="s">
        <v>4574</v>
      </c>
      <c r="T4008" s="217" t="s">
        <v>64</v>
      </c>
      <c r="U4008" s="217" t="s">
        <v>65</v>
      </c>
      <c r="V4008" t="e">
        <f>_xlfn.XLOOKUP(UTILIZADAS[[#This Row],[Contacto1]],Tabla2[phone_number_dialed],Tabla2[status_name],,0)</f>
        <v>#N/A</v>
      </c>
    </row>
    <row r="4009" spans="1:22">
      <c r="A4009" t="s">
        <v>4305</v>
      </c>
      <c r="B4009" s="213" t="s">
        <v>8202</v>
      </c>
      <c r="C4009" s="4">
        <v>365068110000</v>
      </c>
      <c r="D4009" s="213" t="s">
        <v>5857</v>
      </c>
      <c r="G4009" s="174">
        <v>46143</v>
      </c>
      <c r="H4009" t="s">
        <v>8203</v>
      </c>
      <c r="I4009" t="s">
        <v>8203</v>
      </c>
      <c r="O4009" s="174">
        <v>46143</v>
      </c>
      <c r="S4009" t="s">
        <v>8204</v>
      </c>
      <c r="T4009" s="217" t="s">
        <v>64</v>
      </c>
      <c r="U4009" s="217" t="s">
        <v>257</v>
      </c>
      <c r="V4009" t="e">
        <f>_xlfn.XLOOKUP(UTILIZADAS[[#This Row],[Contacto1]],Tabla2[phone_number_dialed],Tabla2[status_name],,0)</f>
        <v>#N/A</v>
      </c>
    </row>
    <row r="4010" spans="1:22">
      <c r="A4010" t="s">
        <v>4305</v>
      </c>
      <c r="B4010" s="213" t="s">
        <v>8205</v>
      </c>
      <c r="C4010" s="4">
        <v>368068990000</v>
      </c>
      <c r="D4010" s="213" t="s">
        <v>5857</v>
      </c>
      <c r="G4010" s="174">
        <v>46143</v>
      </c>
      <c r="H4010">
        <v>64130083</v>
      </c>
      <c r="I4010">
        <v>64130083</v>
      </c>
      <c r="O4010" s="174">
        <v>46143</v>
      </c>
      <c r="S4010" t="s">
        <v>8206</v>
      </c>
      <c r="T4010" s="217" t="s">
        <v>64</v>
      </c>
      <c r="U4010" s="217" t="s">
        <v>257</v>
      </c>
      <c r="V4010" t="e">
        <f>_xlfn.XLOOKUP(UTILIZADAS[[#This Row],[Contacto1]],Tabla2[phone_number_dialed],Tabla2[status_name],,0)</f>
        <v>#N/A</v>
      </c>
    </row>
    <row r="4011" spans="1:22">
      <c r="A4011" t="s">
        <v>4305</v>
      </c>
      <c r="B4011" s="213" t="s">
        <v>8207</v>
      </c>
      <c r="C4011" s="4">
        <v>324001850000</v>
      </c>
      <c r="D4011" s="213" t="s">
        <v>5857</v>
      </c>
      <c r="G4011" s="174">
        <v>46143</v>
      </c>
      <c r="H4011" t="s">
        <v>8208</v>
      </c>
      <c r="I4011" t="s">
        <v>8208</v>
      </c>
      <c r="O4011" s="174">
        <v>46143</v>
      </c>
      <c r="S4011" t="s">
        <v>8209</v>
      </c>
      <c r="T4011" s="217" t="s">
        <v>64</v>
      </c>
      <c r="U4011" s="217" t="s">
        <v>2109</v>
      </c>
      <c r="V4011" t="e">
        <f>_xlfn.XLOOKUP(UTILIZADAS[[#This Row],[Contacto1]],Tabla2[phone_number_dialed],Tabla2[status_name],,0)</f>
        <v>#N/A</v>
      </c>
    </row>
    <row r="4012" spans="1:22">
      <c r="A4012" t="s">
        <v>4305</v>
      </c>
      <c r="B4012" s="213" t="s">
        <v>8210</v>
      </c>
      <c r="C4012" s="4">
        <v>362068650000</v>
      </c>
      <c r="D4012" s="213" t="s">
        <v>5857</v>
      </c>
      <c r="G4012" s="174">
        <v>46143</v>
      </c>
      <c r="H4012" t="s">
        <v>8211</v>
      </c>
      <c r="I4012" t="s">
        <v>8211</v>
      </c>
      <c r="O4012" s="174">
        <v>46143</v>
      </c>
      <c r="S4012" t="s">
        <v>8212</v>
      </c>
      <c r="T4012" s="217" t="s">
        <v>64</v>
      </c>
      <c r="U4012" s="217" t="s">
        <v>257</v>
      </c>
      <c r="V4012" t="e">
        <f>_xlfn.XLOOKUP(UTILIZADAS[[#This Row],[Contacto1]],Tabla2[phone_number_dialed],Tabla2[status_name],,0)</f>
        <v>#N/A</v>
      </c>
    </row>
    <row r="4013" spans="1:22">
      <c r="A4013" t="s">
        <v>4305</v>
      </c>
      <c r="B4013" s="213" t="s">
        <v>8213</v>
      </c>
      <c r="C4013" s="4">
        <v>363068010000</v>
      </c>
      <c r="D4013" s="213" t="s">
        <v>5857</v>
      </c>
      <c r="G4013" s="174">
        <v>46143</v>
      </c>
      <c r="H4013" t="s">
        <v>8214</v>
      </c>
      <c r="I4013" t="s">
        <v>8214</v>
      </c>
      <c r="O4013" s="174">
        <v>46143</v>
      </c>
      <c r="S4013" t="s">
        <v>8215</v>
      </c>
      <c r="T4013" s="217" t="s">
        <v>64</v>
      </c>
      <c r="U4013" s="217" t="s">
        <v>257</v>
      </c>
      <c r="V4013" t="e">
        <f>_xlfn.XLOOKUP(UTILIZADAS[[#This Row],[Contacto1]],Tabla2[phone_number_dialed],Tabla2[status_name],,0)</f>
        <v>#N/A</v>
      </c>
    </row>
    <row r="4014" spans="1:22">
      <c r="A4014" t="s">
        <v>4305</v>
      </c>
      <c r="B4014" s="213" t="s">
        <v>8216</v>
      </c>
      <c r="C4014" s="4">
        <v>361069840000</v>
      </c>
      <c r="D4014" s="213" t="s">
        <v>5857</v>
      </c>
      <c r="G4014" s="174">
        <v>46143</v>
      </c>
      <c r="H4014" t="s">
        <v>8217</v>
      </c>
      <c r="I4014" t="s">
        <v>8217</v>
      </c>
      <c r="O4014" s="174">
        <v>46143</v>
      </c>
      <c r="S4014" t="s">
        <v>8218</v>
      </c>
      <c r="T4014" s="217" t="s">
        <v>64</v>
      </c>
      <c r="U4014" s="217" t="s">
        <v>257</v>
      </c>
      <c r="V4014" t="e">
        <f>_xlfn.XLOOKUP(UTILIZADAS[[#This Row],[Contacto1]],Tabla2[phone_number_dialed],Tabla2[status_name],,0)</f>
        <v>#N/A</v>
      </c>
    </row>
    <row r="4015" spans="1:22">
      <c r="A4015" t="s">
        <v>4305</v>
      </c>
      <c r="B4015" s="213" t="s">
        <v>8219</v>
      </c>
      <c r="C4015" s="4">
        <v>361069850000</v>
      </c>
      <c r="D4015" s="213" t="s">
        <v>5857</v>
      </c>
      <c r="G4015" s="174">
        <v>46143</v>
      </c>
      <c r="H4015" t="s">
        <v>8220</v>
      </c>
      <c r="I4015" t="s">
        <v>8220</v>
      </c>
      <c r="O4015" s="174">
        <v>46143</v>
      </c>
      <c r="S4015" t="s">
        <v>8221</v>
      </c>
      <c r="T4015" s="217" t="s">
        <v>64</v>
      </c>
      <c r="U4015" s="217" t="s">
        <v>257</v>
      </c>
      <c r="V4015" t="e">
        <f>_xlfn.XLOOKUP(UTILIZADAS[[#This Row],[Contacto1]],Tabla2[phone_number_dialed],Tabla2[status_name],,0)</f>
        <v>#N/A</v>
      </c>
    </row>
    <row r="4016" spans="1:22">
      <c r="A4016" t="s">
        <v>4305</v>
      </c>
      <c r="B4016" s="213" t="s">
        <v>8222</v>
      </c>
      <c r="C4016" s="4">
        <v>321084830000</v>
      </c>
      <c r="D4016" s="213" t="s">
        <v>5857</v>
      </c>
      <c r="G4016" s="174">
        <v>46143</v>
      </c>
      <c r="H4016" t="s">
        <v>8223</v>
      </c>
      <c r="I4016" t="s">
        <v>8223</v>
      </c>
      <c r="O4016" s="174">
        <v>46143</v>
      </c>
      <c r="S4016" t="s">
        <v>8224</v>
      </c>
      <c r="T4016" s="217" t="s">
        <v>64</v>
      </c>
      <c r="U4016" s="217" t="s">
        <v>257</v>
      </c>
      <c r="V4016" t="e">
        <f>_xlfn.XLOOKUP(UTILIZADAS[[#This Row],[Contacto1]],Tabla2[phone_number_dialed],Tabla2[status_name],,0)</f>
        <v>#N/A</v>
      </c>
    </row>
    <row r="4017" spans="1:22">
      <c r="A4017" t="s">
        <v>4305</v>
      </c>
      <c r="B4017" s="213" t="s">
        <v>8225</v>
      </c>
      <c r="C4017" s="4">
        <v>367064880000</v>
      </c>
      <c r="D4017" s="213" t="s">
        <v>5857</v>
      </c>
      <c r="G4017" s="174">
        <v>46143</v>
      </c>
      <c r="H4017" t="s">
        <v>8226</v>
      </c>
      <c r="I4017" t="s">
        <v>8226</v>
      </c>
      <c r="O4017" s="174">
        <v>46143</v>
      </c>
      <c r="S4017" t="s">
        <v>8227</v>
      </c>
      <c r="T4017" s="217" t="s">
        <v>64</v>
      </c>
      <c r="U4017" s="217" t="s">
        <v>257</v>
      </c>
      <c r="V4017" t="e">
        <f>_xlfn.XLOOKUP(UTILIZADAS[[#This Row],[Contacto1]],Tabla2[phone_number_dialed],Tabla2[status_name],,0)</f>
        <v>#N/A</v>
      </c>
    </row>
    <row r="4018" spans="1:22">
      <c r="A4018" t="s">
        <v>4305</v>
      </c>
      <c r="B4018" s="213" t="s">
        <v>8228</v>
      </c>
      <c r="C4018" s="4">
        <v>369067330000</v>
      </c>
      <c r="D4018" s="213" t="s">
        <v>5857</v>
      </c>
      <c r="G4018" s="174">
        <v>46143</v>
      </c>
      <c r="H4018" t="s">
        <v>8229</v>
      </c>
      <c r="I4018" t="s">
        <v>8229</v>
      </c>
      <c r="O4018" s="174">
        <v>46143</v>
      </c>
      <c r="S4018" t="s">
        <v>8230</v>
      </c>
      <c r="T4018" s="217" t="s">
        <v>64</v>
      </c>
      <c r="U4018" s="217" t="s">
        <v>257</v>
      </c>
      <c r="V4018" t="e">
        <f>_xlfn.XLOOKUP(UTILIZADAS[[#This Row],[Contacto1]],Tabla2[phone_number_dialed],Tabla2[status_name],,0)</f>
        <v>#N/A</v>
      </c>
    </row>
    <row r="4019" spans="1:22">
      <c r="A4019" t="s">
        <v>4305</v>
      </c>
      <c r="B4019" s="213" t="s">
        <v>4838</v>
      </c>
      <c r="C4019" s="4">
        <v>364067690000</v>
      </c>
      <c r="D4019" s="213" t="s">
        <v>5857</v>
      </c>
      <c r="G4019" s="174">
        <v>46143</v>
      </c>
      <c r="H4019" t="s">
        <v>8231</v>
      </c>
      <c r="I4019" t="s">
        <v>8231</v>
      </c>
      <c r="O4019" s="174">
        <v>46143</v>
      </c>
      <c r="S4019" t="s">
        <v>4839</v>
      </c>
      <c r="T4019" s="217" t="s">
        <v>64</v>
      </c>
      <c r="U4019" s="217" t="s">
        <v>65</v>
      </c>
      <c r="V4019" t="e">
        <f>_xlfn.XLOOKUP(UTILIZADAS[[#This Row],[Contacto1]],Tabla2[phone_number_dialed],Tabla2[status_name],,0)</f>
        <v>#N/A</v>
      </c>
    </row>
    <row r="4020" spans="1:22">
      <c r="A4020" t="s">
        <v>4305</v>
      </c>
      <c r="B4020" s="213" t="s">
        <v>8232</v>
      </c>
      <c r="C4020" s="4">
        <v>367072330000</v>
      </c>
      <c r="D4020" s="213" t="s">
        <v>5857</v>
      </c>
      <c r="G4020" s="174">
        <v>46143</v>
      </c>
      <c r="H4020" t="s">
        <v>8233</v>
      </c>
      <c r="I4020" t="s">
        <v>8233</v>
      </c>
      <c r="O4020" s="174">
        <v>46143</v>
      </c>
      <c r="S4020" t="s">
        <v>8234</v>
      </c>
      <c r="T4020" s="217" t="s">
        <v>64</v>
      </c>
      <c r="U4020" s="217" t="s">
        <v>257</v>
      </c>
      <c r="V4020" t="e">
        <f>_xlfn.XLOOKUP(UTILIZADAS[[#This Row],[Contacto1]],Tabla2[phone_number_dialed],Tabla2[status_name],,0)</f>
        <v>#N/A</v>
      </c>
    </row>
    <row r="4021" spans="1:22">
      <c r="A4021" t="s">
        <v>4305</v>
      </c>
      <c r="B4021" s="213" t="s">
        <v>8235</v>
      </c>
      <c r="C4021" s="4">
        <v>362071640000</v>
      </c>
      <c r="D4021" s="213" t="s">
        <v>5857</v>
      </c>
      <c r="G4021" s="174">
        <v>46143</v>
      </c>
      <c r="H4021" t="s">
        <v>8236</v>
      </c>
      <c r="I4021" t="s">
        <v>8236</v>
      </c>
      <c r="O4021" s="174">
        <v>46143</v>
      </c>
      <c r="S4021" t="s">
        <v>8237</v>
      </c>
      <c r="T4021" s="217" t="s">
        <v>64</v>
      </c>
      <c r="U4021" s="217" t="s">
        <v>257</v>
      </c>
      <c r="V4021" t="e">
        <f>_xlfn.XLOOKUP(UTILIZADAS[[#This Row],[Contacto1]],Tabla2[phone_number_dialed],Tabla2[status_name],,0)</f>
        <v>#N/A</v>
      </c>
    </row>
    <row r="4022" spans="1:22">
      <c r="A4022" t="s">
        <v>4305</v>
      </c>
      <c r="B4022" s="213" t="s">
        <v>8238</v>
      </c>
      <c r="C4022" s="4">
        <v>364070190000</v>
      </c>
      <c r="D4022" s="213" t="s">
        <v>5857</v>
      </c>
      <c r="G4022" s="174">
        <v>46143</v>
      </c>
      <c r="H4022" t="s">
        <v>8239</v>
      </c>
      <c r="I4022" t="s">
        <v>8239</v>
      </c>
      <c r="O4022" s="174">
        <v>46143</v>
      </c>
      <c r="S4022" t="s">
        <v>8240</v>
      </c>
      <c r="T4022" s="217" t="s">
        <v>64</v>
      </c>
      <c r="U4022" s="217" t="s">
        <v>257</v>
      </c>
      <c r="V4022" t="e">
        <f>_xlfn.XLOOKUP(UTILIZADAS[[#This Row],[Contacto1]],Tabla2[phone_number_dialed],Tabla2[status_name],,0)</f>
        <v>#N/A</v>
      </c>
    </row>
    <row r="4023" spans="1:22">
      <c r="A4023" t="s">
        <v>4305</v>
      </c>
      <c r="B4023" s="213" t="s">
        <v>8241</v>
      </c>
      <c r="C4023" s="4">
        <v>293043820000</v>
      </c>
      <c r="D4023" s="213" t="s">
        <v>5857</v>
      </c>
      <c r="G4023" s="174">
        <v>46143</v>
      </c>
      <c r="H4023" t="s">
        <v>8242</v>
      </c>
      <c r="I4023" t="s">
        <v>8242</v>
      </c>
      <c r="O4023" s="174">
        <v>46143</v>
      </c>
      <c r="S4023" t="s">
        <v>8243</v>
      </c>
      <c r="T4023" s="217" t="s">
        <v>64</v>
      </c>
      <c r="U4023" s="217" t="s">
        <v>2109</v>
      </c>
      <c r="V4023" t="e">
        <f>_xlfn.XLOOKUP(UTILIZADAS[[#This Row],[Contacto1]],Tabla2[phone_number_dialed],Tabla2[status_name],,0)</f>
        <v>#N/A</v>
      </c>
    </row>
    <row r="4024" spans="1:22">
      <c r="A4024" t="s">
        <v>4305</v>
      </c>
      <c r="B4024" s="213" t="s">
        <v>5221</v>
      </c>
      <c r="C4024" s="4">
        <v>364065020000</v>
      </c>
      <c r="D4024" s="213" t="s">
        <v>5857</v>
      </c>
      <c r="G4024" s="174">
        <v>46143</v>
      </c>
      <c r="H4024" t="s">
        <v>8244</v>
      </c>
      <c r="I4024" t="s">
        <v>8244</v>
      </c>
      <c r="O4024" s="174">
        <v>46143</v>
      </c>
      <c r="S4024" t="s">
        <v>5222</v>
      </c>
      <c r="T4024" s="217" t="s">
        <v>64</v>
      </c>
      <c r="U4024" s="217" t="s">
        <v>65</v>
      </c>
      <c r="V4024" t="e">
        <f>_xlfn.XLOOKUP(UTILIZADAS[[#This Row],[Contacto1]],Tabla2[phone_number_dialed],Tabla2[status_name],,0)</f>
        <v>#N/A</v>
      </c>
    </row>
    <row r="4025" spans="1:22">
      <c r="A4025" t="s">
        <v>4305</v>
      </c>
      <c r="B4025" s="213" t="s">
        <v>8245</v>
      </c>
      <c r="C4025" s="4">
        <v>363072150000</v>
      </c>
      <c r="D4025" s="213" t="s">
        <v>5857</v>
      </c>
      <c r="G4025" s="174">
        <v>46143</v>
      </c>
      <c r="H4025" t="s">
        <v>3953</v>
      </c>
      <c r="I4025" t="s">
        <v>3953</v>
      </c>
      <c r="O4025" s="174">
        <v>46143</v>
      </c>
      <c r="S4025" t="s">
        <v>8246</v>
      </c>
      <c r="T4025" s="217" t="s">
        <v>64</v>
      </c>
      <c r="U4025" s="217" t="s">
        <v>257</v>
      </c>
      <c r="V4025" t="e">
        <f>_xlfn.XLOOKUP(UTILIZADAS[[#This Row],[Contacto1]],Tabla2[phone_number_dialed],Tabla2[status_name],,0)</f>
        <v>#N/A</v>
      </c>
    </row>
    <row r="4026" spans="1:22">
      <c r="A4026" t="s">
        <v>4305</v>
      </c>
      <c r="B4026" s="213" t="s">
        <v>8247</v>
      </c>
      <c r="C4026" s="4">
        <v>354360550000</v>
      </c>
      <c r="D4026" s="213" t="s">
        <v>5857</v>
      </c>
      <c r="G4026" s="174">
        <v>46143</v>
      </c>
      <c r="H4026" t="s">
        <v>8248</v>
      </c>
      <c r="I4026" t="s">
        <v>8248</v>
      </c>
      <c r="O4026" s="174">
        <v>46143</v>
      </c>
      <c r="S4026" t="s">
        <v>8249</v>
      </c>
      <c r="T4026" s="217" t="s">
        <v>64</v>
      </c>
      <c r="U4026" s="217" t="s">
        <v>257</v>
      </c>
      <c r="V4026" t="e">
        <f>_xlfn.XLOOKUP(UTILIZADAS[[#This Row],[Contacto1]],Tabla2[phone_number_dialed],Tabla2[status_name],,0)</f>
        <v>#N/A</v>
      </c>
    </row>
    <row r="4027" spans="1:22">
      <c r="A4027" t="s">
        <v>4305</v>
      </c>
      <c r="B4027" s="213" t="s">
        <v>8250</v>
      </c>
      <c r="C4027" s="4">
        <v>362070220000</v>
      </c>
      <c r="D4027" s="213" t="s">
        <v>5857</v>
      </c>
      <c r="G4027" s="174">
        <v>46143</v>
      </c>
      <c r="H4027" t="s">
        <v>8251</v>
      </c>
      <c r="I4027" t="s">
        <v>8251</v>
      </c>
      <c r="O4027" s="174">
        <v>46143</v>
      </c>
      <c r="S4027" t="s">
        <v>8252</v>
      </c>
      <c r="T4027" s="217" t="s">
        <v>64</v>
      </c>
      <c r="U4027" s="217" t="s">
        <v>257</v>
      </c>
      <c r="V4027" t="e">
        <f>_xlfn.XLOOKUP(UTILIZADAS[[#This Row],[Contacto1]],Tabla2[phone_number_dialed],Tabla2[status_name],,0)</f>
        <v>#N/A</v>
      </c>
    </row>
    <row r="4028" spans="1:22">
      <c r="A4028" t="s">
        <v>4305</v>
      </c>
      <c r="B4028" s="213" t="s">
        <v>8253</v>
      </c>
      <c r="C4028" s="4">
        <v>363071170000</v>
      </c>
      <c r="D4028" s="213" t="s">
        <v>5857</v>
      </c>
      <c r="G4028" s="174">
        <v>46143</v>
      </c>
      <c r="H4028" t="s">
        <v>8254</v>
      </c>
      <c r="I4028" t="s">
        <v>8254</v>
      </c>
      <c r="O4028" s="174">
        <v>46143</v>
      </c>
      <c r="S4028" t="s">
        <v>8255</v>
      </c>
      <c r="T4028" s="217" t="s">
        <v>64</v>
      </c>
      <c r="U4028" s="217" t="s">
        <v>257</v>
      </c>
      <c r="V4028" t="e">
        <f>_xlfn.XLOOKUP(UTILIZADAS[[#This Row],[Contacto1]],Tabla2[phone_number_dialed],Tabla2[status_name],,0)</f>
        <v>#N/A</v>
      </c>
    </row>
    <row r="4029" spans="1:22">
      <c r="A4029" t="s">
        <v>4305</v>
      </c>
      <c r="B4029" s="213" t="s">
        <v>8256</v>
      </c>
      <c r="C4029" s="4">
        <v>319041780000</v>
      </c>
      <c r="D4029" s="213" t="s">
        <v>5857</v>
      </c>
      <c r="G4029" s="174">
        <v>46143</v>
      </c>
      <c r="H4029" t="s">
        <v>8257</v>
      </c>
      <c r="I4029" t="s">
        <v>8257</v>
      </c>
      <c r="O4029" s="174">
        <v>46143</v>
      </c>
      <c r="S4029" t="s">
        <v>8258</v>
      </c>
      <c r="T4029" s="217" t="s">
        <v>64</v>
      </c>
      <c r="U4029" s="217" t="s">
        <v>257</v>
      </c>
      <c r="V4029" t="e">
        <f>_xlfn.XLOOKUP(UTILIZADAS[[#This Row],[Contacto1]],Tabla2[phone_number_dialed],Tabla2[status_name],,0)</f>
        <v>#N/A</v>
      </c>
    </row>
    <row r="4030" spans="1:22">
      <c r="A4030" t="s">
        <v>4305</v>
      </c>
      <c r="B4030" s="213" t="s">
        <v>8259</v>
      </c>
      <c r="C4030" s="4">
        <v>356339440000</v>
      </c>
      <c r="D4030" s="213" t="s">
        <v>5857</v>
      </c>
      <c r="G4030" s="174">
        <v>46143</v>
      </c>
      <c r="H4030" t="s">
        <v>8260</v>
      </c>
      <c r="I4030" t="s">
        <v>8260</v>
      </c>
      <c r="O4030" s="174">
        <v>46143</v>
      </c>
      <c r="S4030" t="s">
        <v>8261</v>
      </c>
      <c r="T4030" s="217" t="s">
        <v>64</v>
      </c>
      <c r="U4030" s="217" t="s">
        <v>257</v>
      </c>
      <c r="V4030" t="e">
        <f>_xlfn.XLOOKUP(UTILIZADAS[[#This Row],[Contacto1]],Tabla2[phone_number_dialed],Tabla2[status_name],,0)</f>
        <v>#N/A</v>
      </c>
    </row>
    <row r="4031" spans="1:22">
      <c r="A4031" t="s">
        <v>4305</v>
      </c>
      <c r="B4031" s="213" t="s">
        <v>8262</v>
      </c>
      <c r="C4031" s="4">
        <v>367072620000</v>
      </c>
      <c r="D4031" s="213" t="s">
        <v>5857</v>
      </c>
      <c r="G4031" s="174">
        <v>46143</v>
      </c>
      <c r="H4031" t="s">
        <v>8263</v>
      </c>
      <c r="I4031" t="s">
        <v>8263</v>
      </c>
      <c r="O4031" s="174">
        <v>46143</v>
      </c>
      <c r="S4031" t="s">
        <v>8264</v>
      </c>
      <c r="T4031" s="217" t="s">
        <v>64</v>
      </c>
      <c r="U4031" s="217" t="s">
        <v>257</v>
      </c>
      <c r="V4031" t="e">
        <f>_xlfn.XLOOKUP(UTILIZADAS[[#This Row],[Contacto1]],Tabla2[phone_number_dialed],Tabla2[status_name],,0)</f>
        <v>#N/A</v>
      </c>
    </row>
    <row r="4032" spans="1:22">
      <c r="A4032" t="s">
        <v>4305</v>
      </c>
      <c r="B4032" s="213" t="s">
        <v>8265</v>
      </c>
      <c r="C4032" s="4">
        <v>363069450000</v>
      </c>
      <c r="D4032" s="213" t="s">
        <v>5857</v>
      </c>
      <c r="G4032" s="174">
        <v>46143</v>
      </c>
      <c r="H4032" t="s">
        <v>8266</v>
      </c>
      <c r="I4032" t="s">
        <v>8266</v>
      </c>
      <c r="O4032" s="174">
        <v>46143</v>
      </c>
      <c r="S4032" t="s">
        <v>8267</v>
      </c>
      <c r="T4032" s="217" t="s">
        <v>81</v>
      </c>
      <c r="U4032" s="217" t="s">
        <v>2109</v>
      </c>
      <c r="V4032" t="e">
        <f>_xlfn.XLOOKUP(UTILIZADAS[[#This Row],[Contacto1]],Tabla2[phone_number_dialed],Tabla2[status_name],,0)</f>
        <v>#N/A</v>
      </c>
    </row>
    <row r="4033" spans="1:22">
      <c r="A4033" t="s">
        <v>4305</v>
      </c>
      <c r="B4033" s="213" t="s">
        <v>8268</v>
      </c>
      <c r="C4033" s="4">
        <v>366070880000</v>
      </c>
      <c r="D4033" s="213" t="s">
        <v>5857</v>
      </c>
      <c r="G4033" s="174">
        <v>46143</v>
      </c>
      <c r="H4033" t="s">
        <v>8269</v>
      </c>
      <c r="I4033" t="s">
        <v>8269</v>
      </c>
      <c r="O4033" s="174">
        <v>46143</v>
      </c>
      <c r="S4033" t="s">
        <v>8270</v>
      </c>
      <c r="T4033" s="217" t="s">
        <v>64</v>
      </c>
      <c r="U4033" s="217" t="s">
        <v>257</v>
      </c>
      <c r="V4033" t="e">
        <f>_xlfn.XLOOKUP(UTILIZADAS[[#This Row],[Contacto1]],Tabla2[phone_number_dialed],Tabla2[status_name],,0)</f>
        <v>#N/A</v>
      </c>
    </row>
    <row r="4034" spans="1:22">
      <c r="A4034" t="s">
        <v>4305</v>
      </c>
      <c r="B4034" s="213" t="s">
        <v>8271</v>
      </c>
      <c r="C4034" s="4">
        <v>358071830000</v>
      </c>
      <c r="D4034" s="213" t="s">
        <v>5857</v>
      </c>
      <c r="G4034" s="174">
        <v>46143</v>
      </c>
      <c r="H4034" t="s">
        <v>8272</v>
      </c>
      <c r="I4034" t="s">
        <v>8272</v>
      </c>
      <c r="O4034" s="174">
        <v>46143</v>
      </c>
      <c r="S4034" t="s">
        <v>8273</v>
      </c>
      <c r="T4034" s="217" t="s">
        <v>64</v>
      </c>
      <c r="U4034" s="217" t="s">
        <v>257</v>
      </c>
      <c r="V4034" t="e">
        <f>_xlfn.XLOOKUP(UTILIZADAS[[#This Row],[Contacto1]],Tabla2[phone_number_dialed],Tabla2[status_name],,0)</f>
        <v>#N/A</v>
      </c>
    </row>
    <row r="4035" spans="1:22">
      <c r="A4035" t="s">
        <v>4305</v>
      </c>
      <c r="B4035" s="213" t="s">
        <v>8274</v>
      </c>
      <c r="C4035" s="4">
        <v>361068780000</v>
      </c>
      <c r="D4035" s="213" t="s">
        <v>5857</v>
      </c>
      <c r="G4035" s="174">
        <v>46143</v>
      </c>
      <c r="H4035" t="s">
        <v>8275</v>
      </c>
      <c r="I4035" t="s">
        <v>8275</v>
      </c>
      <c r="O4035" s="174">
        <v>46143</v>
      </c>
      <c r="S4035" t="s">
        <v>8276</v>
      </c>
      <c r="T4035" s="217" t="s">
        <v>64</v>
      </c>
      <c r="U4035" s="217" t="s">
        <v>257</v>
      </c>
      <c r="V4035" t="e">
        <f>_xlfn.XLOOKUP(UTILIZADAS[[#This Row],[Contacto1]],Tabla2[phone_number_dialed],Tabla2[status_name],,0)</f>
        <v>#N/A</v>
      </c>
    </row>
    <row r="4036" spans="1:22">
      <c r="A4036" t="s">
        <v>4305</v>
      </c>
      <c r="B4036" s="213" t="s">
        <v>4984</v>
      </c>
      <c r="C4036" s="4">
        <v>362071690000</v>
      </c>
      <c r="D4036" s="213" t="s">
        <v>5857</v>
      </c>
      <c r="G4036" s="174">
        <v>46143</v>
      </c>
      <c r="H4036" t="s">
        <v>8277</v>
      </c>
      <c r="I4036" t="s">
        <v>8277</v>
      </c>
      <c r="O4036" s="174">
        <v>46143</v>
      </c>
      <c r="S4036" t="s">
        <v>4985</v>
      </c>
      <c r="T4036" s="217" t="s">
        <v>4420</v>
      </c>
      <c r="U4036" s="217" t="s">
        <v>65</v>
      </c>
      <c r="V4036" t="e">
        <f>_xlfn.XLOOKUP(UTILIZADAS[[#This Row],[Contacto1]],Tabla2[phone_number_dialed],Tabla2[status_name],,0)</f>
        <v>#N/A</v>
      </c>
    </row>
    <row r="4037" spans="1:22">
      <c r="A4037" t="s">
        <v>4305</v>
      </c>
      <c r="B4037" s="213" t="s">
        <v>8278</v>
      </c>
      <c r="C4037" s="4">
        <v>368069040000</v>
      </c>
      <c r="D4037" s="213" t="s">
        <v>5857</v>
      </c>
      <c r="G4037" s="174">
        <v>46143</v>
      </c>
      <c r="H4037" t="s">
        <v>3988</v>
      </c>
      <c r="I4037" t="s">
        <v>3988</v>
      </c>
      <c r="O4037" s="174">
        <v>46143</v>
      </c>
      <c r="S4037" t="s">
        <v>8279</v>
      </c>
      <c r="T4037" s="217" t="s">
        <v>64</v>
      </c>
      <c r="U4037" s="217" t="s">
        <v>257</v>
      </c>
      <c r="V4037" t="e">
        <f>_xlfn.XLOOKUP(UTILIZADAS[[#This Row],[Contacto1]],Tabla2[phone_number_dialed],Tabla2[status_name],,0)</f>
        <v>#N/A</v>
      </c>
    </row>
    <row r="4038" spans="1:22">
      <c r="A4038" t="s">
        <v>4305</v>
      </c>
      <c r="B4038" s="213" t="s">
        <v>8280</v>
      </c>
      <c r="C4038" s="4">
        <v>364068430000</v>
      </c>
      <c r="D4038" s="213" t="s">
        <v>5857</v>
      </c>
      <c r="G4038" s="174">
        <v>46143</v>
      </c>
      <c r="H4038" t="s">
        <v>7288</v>
      </c>
      <c r="I4038" t="s">
        <v>7288</v>
      </c>
      <c r="O4038" s="174">
        <v>46143</v>
      </c>
      <c r="S4038" t="s">
        <v>8281</v>
      </c>
      <c r="T4038" s="217" t="s">
        <v>64</v>
      </c>
      <c r="U4038" s="217" t="s">
        <v>257</v>
      </c>
      <c r="V4038" t="e">
        <f>_xlfn.XLOOKUP(UTILIZADAS[[#This Row],[Contacto1]],Tabla2[phone_number_dialed],Tabla2[status_name],,0)</f>
        <v>#N/A</v>
      </c>
    </row>
    <row r="4039" spans="1:22">
      <c r="A4039" t="s">
        <v>4305</v>
      </c>
      <c r="B4039" s="213" t="s">
        <v>8282</v>
      </c>
      <c r="C4039" s="4">
        <v>353378590000</v>
      </c>
      <c r="D4039" s="213" t="s">
        <v>5857</v>
      </c>
      <c r="G4039" s="174">
        <v>46143</v>
      </c>
      <c r="H4039" t="s">
        <v>8283</v>
      </c>
      <c r="I4039" t="s">
        <v>8283</v>
      </c>
      <c r="O4039" s="174">
        <v>46143</v>
      </c>
      <c r="S4039" t="s">
        <v>8284</v>
      </c>
      <c r="T4039" s="217" t="s">
        <v>64</v>
      </c>
      <c r="U4039" s="217" t="s">
        <v>257</v>
      </c>
      <c r="V4039" t="e">
        <f>_xlfn.XLOOKUP(UTILIZADAS[[#This Row],[Contacto1]],Tabla2[phone_number_dialed],Tabla2[status_name],,0)</f>
        <v>#N/A</v>
      </c>
    </row>
    <row r="4040" spans="1:22">
      <c r="A4040" t="s">
        <v>4305</v>
      </c>
      <c r="B4040" s="213" t="s">
        <v>8285</v>
      </c>
      <c r="C4040" s="4">
        <v>329045210000</v>
      </c>
      <c r="D4040" s="213" t="s">
        <v>5857</v>
      </c>
      <c r="G4040" s="174">
        <v>46143</v>
      </c>
      <c r="H4040" t="s">
        <v>8286</v>
      </c>
      <c r="I4040" t="s">
        <v>8286</v>
      </c>
      <c r="O4040" s="174">
        <v>46143</v>
      </c>
      <c r="S4040" t="s">
        <v>8287</v>
      </c>
      <c r="T4040" s="217" t="s">
        <v>64</v>
      </c>
      <c r="U4040" s="217" t="s">
        <v>257</v>
      </c>
      <c r="V4040" t="e">
        <f>_xlfn.XLOOKUP(UTILIZADAS[[#This Row],[Contacto1]],Tabla2[phone_number_dialed],Tabla2[status_name],,0)</f>
        <v>#N/A</v>
      </c>
    </row>
    <row r="4041" spans="1:22">
      <c r="A4041" t="s">
        <v>4305</v>
      </c>
      <c r="B4041" s="213" t="s">
        <v>8288</v>
      </c>
      <c r="C4041" s="4">
        <v>362072370000</v>
      </c>
      <c r="D4041" s="213" t="s">
        <v>5857</v>
      </c>
      <c r="G4041" s="174">
        <v>46143</v>
      </c>
      <c r="H4041" t="s">
        <v>8289</v>
      </c>
      <c r="I4041" t="s">
        <v>8289</v>
      </c>
      <c r="O4041" s="174">
        <v>46143</v>
      </c>
      <c r="S4041" t="s">
        <v>8290</v>
      </c>
      <c r="T4041" s="217" t="s">
        <v>64</v>
      </c>
      <c r="U4041" s="217" t="s">
        <v>257</v>
      </c>
      <c r="V4041" t="e">
        <f>_xlfn.XLOOKUP(UTILIZADAS[[#This Row],[Contacto1]],Tabla2[phone_number_dialed],Tabla2[status_name],,0)</f>
        <v>#N/A</v>
      </c>
    </row>
    <row r="4042" spans="1:22">
      <c r="A4042" t="s">
        <v>4305</v>
      </c>
      <c r="B4042" s="213" t="s">
        <v>8291</v>
      </c>
      <c r="C4042" s="4">
        <v>361070870000</v>
      </c>
      <c r="D4042" s="213" t="s">
        <v>5857</v>
      </c>
      <c r="G4042" s="174">
        <v>46143</v>
      </c>
      <c r="H4042" t="s">
        <v>8292</v>
      </c>
      <c r="I4042" t="s">
        <v>8292</v>
      </c>
      <c r="O4042" s="174">
        <v>46143</v>
      </c>
      <c r="S4042" t="s">
        <v>8293</v>
      </c>
      <c r="T4042" s="217" t="s">
        <v>64</v>
      </c>
      <c r="U4042" s="217" t="s">
        <v>257</v>
      </c>
      <c r="V4042" t="e">
        <f>_xlfn.XLOOKUP(UTILIZADAS[[#This Row],[Contacto1]],Tabla2[phone_number_dialed],Tabla2[status_name],,0)</f>
        <v>#N/A</v>
      </c>
    </row>
    <row r="4043" spans="1:22">
      <c r="A4043" t="s">
        <v>4305</v>
      </c>
      <c r="B4043" s="213" t="s">
        <v>8294</v>
      </c>
      <c r="C4043" s="4">
        <v>369046130000</v>
      </c>
      <c r="D4043" s="213" t="s">
        <v>5857</v>
      </c>
      <c r="G4043" s="174">
        <v>46143</v>
      </c>
      <c r="H4043" t="s">
        <v>8295</v>
      </c>
      <c r="I4043" t="s">
        <v>8295</v>
      </c>
      <c r="O4043" s="174">
        <v>46143</v>
      </c>
      <c r="S4043" t="s">
        <v>8296</v>
      </c>
      <c r="T4043" s="217" t="s">
        <v>64</v>
      </c>
      <c r="U4043" s="217" t="s">
        <v>257</v>
      </c>
      <c r="V4043" t="e">
        <f>_xlfn.XLOOKUP(UTILIZADAS[[#This Row],[Contacto1]],Tabla2[phone_number_dialed],Tabla2[status_name],,0)</f>
        <v>#N/A</v>
      </c>
    </row>
    <row r="4044" spans="1:22">
      <c r="A4044" t="s">
        <v>4305</v>
      </c>
      <c r="B4044" s="213" t="s">
        <v>8297</v>
      </c>
      <c r="C4044" s="4">
        <v>365070940000</v>
      </c>
      <c r="D4044" s="213" t="s">
        <v>5857</v>
      </c>
      <c r="G4044" s="174">
        <v>46143</v>
      </c>
      <c r="H4044" t="s">
        <v>8298</v>
      </c>
      <c r="I4044" t="s">
        <v>8298</v>
      </c>
      <c r="O4044" s="174">
        <v>46143</v>
      </c>
      <c r="S4044" t="s">
        <v>8299</v>
      </c>
      <c r="T4044" s="217" t="s">
        <v>64</v>
      </c>
      <c r="U4044" s="217" t="s">
        <v>257</v>
      </c>
      <c r="V4044" t="e">
        <f>_xlfn.XLOOKUP(UTILIZADAS[[#This Row],[Contacto1]],Tabla2[phone_number_dialed],Tabla2[status_name],,0)</f>
        <v>#N/A</v>
      </c>
    </row>
    <row r="4045" spans="1:22">
      <c r="A4045" t="s">
        <v>4305</v>
      </c>
      <c r="B4045" s="213" t="s">
        <v>8300</v>
      </c>
      <c r="C4045" s="4">
        <v>369070890000</v>
      </c>
      <c r="D4045" s="213" t="s">
        <v>5857</v>
      </c>
      <c r="G4045" s="174">
        <v>46143</v>
      </c>
      <c r="H4045" t="s">
        <v>8301</v>
      </c>
      <c r="I4045" t="s">
        <v>8301</v>
      </c>
      <c r="O4045" s="174">
        <v>46143</v>
      </c>
      <c r="S4045" t="s">
        <v>8302</v>
      </c>
      <c r="T4045" s="217" t="s">
        <v>64</v>
      </c>
      <c r="U4045" s="217" t="s">
        <v>257</v>
      </c>
      <c r="V4045" t="e">
        <f>_xlfn.XLOOKUP(UTILIZADAS[[#This Row],[Contacto1]],Tabla2[phone_number_dialed],Tabla2[status_name],,0)</f>
        <v>#N/A</v>
      </c>
    </row>
    <row r="4046" spans="1:22">
      <c r="A4046" t="s">
        <v>4305</v>
      </c>
      <c r="B4046" s="213" t="s">
        <v>8303</v>
      </c>
      <c r="C4046" s="4">
        <v>159047210000</v>
      </c>
      <c r="D4046" s="213" t="s">
        <v>5857</v>
      </c>
      <c r="G4046" s="174">
        <v>46143</v>
      </c>
      <c r="H4046" t="s">
        <v>8304</v>
      </c>
      <c r="I4046" t="s">
        <v>8304</v>
      </c>
      <c r="O4046" s="174">
        <v>46143</v>
      </c>
      <c r="S4046" t="s">
        <v>8305</v>
      </c>
      <c r="T4046" s="217" t="s">
        <v>64</v>
      </c>
      <c r="U4046" s="217" t="s">
        <v>257</v>
      </c>
      <c r="V4046" t="e">
        <f>_xlfn.XLOOKUP(UTILIZADAS[[#This Row],[Contacto1]],Tabla2[phone_number_dialed],Tabla2[status_name],,0)</f>
        <v>#N/A</v>
      </c>
    </row>
    <row r="4047" spans="1:22">
      <c r="A4047" t="s">
        <v>4305</v>
      </c>
      <c r="B4047" s="213" t="s">
        <v>8306</v>
      </c>
      <c r="C4047" s="4">
        <v>365069580000</v>
      </c>
      <c r="D4047" s="213" t="s">
        <v>5857</v>
      </c>
      <c r="G4047" s="174">
        <v>46143</v>
      </c>
      <c r="H4047" t="s">
        <v>8307</v>
      </c>
      <c r="I4047" t="s">
        <v>8307</v>
      </c>
      <c r="O4047" s="174">
        <v>46143</v>
      </c>
      <c r="S4047" t="s">
        <v>8308</v>
      </c>
      <c r="T4047" s="217" t="s">
        <v>64</v>
      </c>
      <c r="U4047" s="217" t="s">
        <v>257</v>
      </c>
      <c r="V4047" t="e">
        <f>_xlfn.XLOOKUP(UTILIZADAS[[#This Row],[Contacto1]],Tabla2[phone_number_dialed],Tabla2[status_name],,0)</f>
        <v>#N/A</v>
      </c>
    </row>
    <row r="4048" spans="1:22">
      <c r="A4048" t="s">
        <v>4305</v>
      </c>
      <c r="B4048" s="213" t="s">
        <v>8309</v>
      </c>
      <c r="C4048" s="4">
        <v>368067500000</v>
      </c>
      <c r="D4048" s="213" t="s">
        <v>5857</v>
      </c>
      <c r="G4048" s="174">
        <v>46143</v>
      </c>
      <c r="H4048" t="s">
        <v>8310</v>
      </c>
      <c r="I4048" t="s">
        <v>8310</v>
      </c>
      <c r="O4048" s="174">
        <v>46143</v>
      </c>
      <c r="S4048" t="s">
        <v>8311</v>
      </c>
      <c r="T4048" s="217" t="s">
        <v>64</v>
      </c>
      <c r="U4048" s="217" t="s">
        <v>257</v>
      </c>
      <c r="V4048" t="e">
        <f>_xlfn.XLOOKUP(UTILIZADAS[[#This Row],[Contacto1]],Tabla2[phone_number_dialed],Tabla2[status_name],,0)</f>
        <v>#N/A</v>
      </c>
    </row>
    <row r="4049" spans="1:22">
      <c r="A4049" t="s">
        <v>4305</v>
      </c>
      <c r="B4049" s="213" t="s">
        <v>8312</v>
      </c>
      <c r="C4049" s="4">
        <v>368068750000</v>
      </c>
      <c r="D4049" s="213" t="s">
        <v>5857</v>
      </c>
      <c r="G4049" s="174">
        <v>46143</v>
      </c>
      <c r="H4049" t="s">
        <v>8313</v>
      </c>
      <c r="I4049" t="s">
        <v>8313</v>
      </c>
      <c r="O4049" s="174">
        <v>46143</v>
      </c>
      <c r="S4049" t="s">
        <v>8314</v>
      </c>
      <c r="T4049" s="217" t="s">
        <v>64</v>
      </c>
      <c r="U4049" s="217" t="s">
        <v>257</v>
      </c>
      <c r="V4049" t="e">
        <f>_xlfn.XLOOKUP(UTILIZADAS[[#This Row],[Contacto1]],Tabla2[phone_number_dialed],Tabla2[status_name],,0)</f>
        <v>#N/A</v>
      </c>
    </row>
    <row r="4050" spans="1:22">
      <c r="A4050" t="s">
        <v>4305</v>
      </c>
      <c r="B4050" s="213" t="s">
        <v>8315</v>
      </c>
      <c r="C4050" s="4">
        <v>353109170000</v>
      </c>
      <c r="D4050" s="213" t="s">
        <v>5857</v>
      </c>
      <c r="G4050" s="174">
        <v>46143</v>
      </c>
      <c r="H4050" t="s">
        <v>8316</v>
      </c>
      <c r="I4050" t="s">
        <v>8316</v>
      </c>
      <c r="O4050" s="174">
        <v>46143</v>
      </c>
      <c r="S4050" t="s">
        <v>8317</v>
      </c>
      <c r="T4050" s="217" t="s">
        <v>64</v>
      </c>
      <c r="U4050" s="217" t="s">
        <v>257</v>
      </c>
      <c r="V4050" t="e">
        <f>_xlfn.XLOOKUP(UTILIZADAS[[#This Row],[Contacto1]],Tabla2[phone_number_dialed],Tabla2[status_name],,0)</f>
        <v>#N/A</v>
      </c>
    </row>
    <row r="4051" spans="1:22">
      <c r="A4051" t="s">
        <v>4305</v>
      </c>
      <c r="B4051" s="213" t="s">
        <v>8318</v>
      </c>
      <c r="C4051" s="4">
        <v>348400500000</v>
      </c>
      <c r="D4051" s="213" t="s">
        <v>5857</v>
      </c>
      <c r="G4051" s="174">
        <v>46143</v>
      </c>
      <c r="H4051" t="s">
        <v>8319</v>
      </c>
      <c r="I4051" t="s">
        <v>8319</v>
      </c>
      <c r="O4051" s="174">
        <v>46143</v>
      </c>
      <c r="S4051" t="s">
        <v>8320</v>
      </c>
      <c r="T4051" s="217" t="s">
        <v>64</v>
      </c>
      <c r="U4051" s="217" t="s">
        <v>257</v>
      </c>
      <c r="V4051" t="e">
        <f>_xlfn.XLOOKUP(UTILIZADAS[[#This Row],[Contacto1]],Tabla2[phone_number_dialed],Tabla2[status_name],,0)</f>
        <v>#N/A</v>
      </c>
    </row>
    <row r="4052" spans="1:22">
      <c r="A4052" t="s">
        <v>4305</v>
      </c>
      <c r="B4052" s="213" t="s">
        <v>8321</v>
      </c>
      <c r="C4052" s="4">
        <v>362067370000</v>
      </c>
      <c r="D4052" s="213" t="s">
        <v>5857</v>
      </c>
      <c r="G4052" s="174">
        <v>46143</v>
      </c>
      <c r="H4052" t="s">
        <v>8322</v>
      </c>
      <c r="I4052" t="s">
        <v>8322</v>
      </c>
      <c r="O4052" s="174">
        <v>46143</v>
      </c>
      <c r="S4052" t="s">
        <v>8323</v>
      </c>
      <c r="T4052" s="217" t="s">
        <v>64</v>
      </c>
      <c r="U4052" s="217" t="s">
        <v>257</v>
      </c>
      <c r="V4052" t="e">
        <f>_xlfn.XLOOKUP(UTILIZADAS[[#This Row],[Contacto1]],Tabla2[phone_number_dialed],Tabla2[status_name],,0)</f>
        <v>#N/A</v>
      </c>
    </row>
    <row r="4053" spans="1:22">
      <c r="A4053" t="s">
        <v>4305</v>
      </c>
      <c r="B4053" s="213" t="s">
        <v>4442</v>
      </c>
      <c r="C4053" s="4">
        <v>369070850000</v>
      </c>
      <c r="D4053" s="213" t="s">
        <v>5857</v>
      </c>
      <c r="G4053" s="174">
        <v>46143</v>
      </c>
      <c r="H4053" t="s">
        <v>8324</v>
      </c>
      <c r="I4053" t="s">
        <v>8324</v>
      </c>
      <c r="O4053" s="174">
        <v>46143</v>
      </c>
      <c r="S4053" t="s">
        <v>4443</v>
      </c>
      <c r="T4053" s="217" t="s">
        <v>64</v>
      </c>
      <c r="U4053" s="217" t="s">
        <v>65</v>
      </c>
      <c r="V4053" t="e">
        <f>_xlfn.XLOOKUP(UTILIZADAS[[#This Row],[Contacto1]],Tabla2[phone_number_dialed],Tabla2[status_name],,0)</f>
        <v>#N/A</v>
      </c>
    </row>
    <row r="4054" spans="1:22">
      <c r="A4054" t="s">
        <v>4305</v>
      </c>
      <c r="B4054" s="213" t="s">
        <v>8325</v>
      </c>
      <c r="C4054" s="4">
        <v>369071520000</v>
      </c>
      <c r="D4054" s="213" t="s">
        <v>5857</v>
      </c>
      <c r="G4054" s="174">
        <v>46143</v>
      </c>
      <c r="H4054" t="s">
        <v>8326</v>
      </c>
      <c r="I4054" t="s">
        <v>8326</v>
      </c>
      <c r="O4054" s="174">
        <v>46143</v>
      </c>
      <c r="S4054" t="s">
        <v>8327</v>
      </c>
      <c r="T4054" s="217" t="s">
        <v>64</v>
      </c>
      <c r="U4054" s="217" t="s">
        <v>257</v>
      </c>
      <c r="V4054" t="e">
        <f>_xlfn.XLOOKUP(UTILIZADAS[[#This Row],[Contacto1]],Tabla2[phone_number_dialed],Tabla2[status_name],,0)</f>
        <v>#N/A</v>
      </c>
    </row>
    <row r="4055" spans="1:22">
      <c r="A4055" t="s">
        <v>4305</v>
      </c>
      <c r="B4055" s="213" t="s">
        <v>5192</v>
      </c>
      <c r="C4055" s="4">
        <v>369070100000</v>
      </c>
      <c r="D4055" s="213" t="s">
        <v>5857</v>
      </c>
      <c r="G4055" s="174">
        <v>46143</v>
      </c>
      <c r="H4055" t="s">
        <v>8328</v>
      </c>
      <c r="I4055" t="s">
        <v>8328</v>
      </c>
      <c r="O4055" s="174">
        <v>46143</v>
      </c>
      <c r="S4055" t="s">
        <v>5193</v>
      </c>
      <c r="T4055" s="217" t="s">
        <v>64</v>
      </c>
      <c r="U4055" s="217" t="s">
        <v>65</v>
      </c>
      <c r="V4055" t="e">
        <f>_xlfn.XLOOKUP(UTILIZADAS[[#This Row],[Contacto1]],Tabla2[phone_number_dialed],Tabla2[status_name],,0)</f>
        <v>#N/A</v>
      </c>
    </row>
    <row r="4056" spans="1:22">
      <c r="A4056" t="s">
        <v>4305</v>
      </c>
      <c r="B4056" s="213" t="s">
        <v>8329</v>
      </c>
      <c r="C4056" s="4">
        <v>369068740000</v>
      </c>
      <c r="D4056" s="213" t="s">
        <v>5857</v>
      </c>
      <c r="G4056" s="174">
        <v>46143</v>
      </c>
      <c r="H4056" t="s">
        <v>8330</v>
      </c>
      <c r="I4056" t="s">
        <v>8330</v>
      </c>
      <c r="O4056" s="174">
        <v>46143</v>
      </c>
      <c r="S4056" t="s">
        <v>8331</v>
      </c>
      <c r="T4056" s="217" t="s">
        <v>64</v>
      </c>
      <c r="U4056" s="217" t="s">
        <v>257</v>
      </c>
      <c r="V4056" t="e">
        <f>_xlfn.XLOOKUP(UTILIZADAS[[#This Row],[Contacto1]],Tabla2[phone_number_dialed],Tabla2[status_name],,0)</f>
        <v>#N/A</v>
      </c>
    </row>
    <row r="4057" spans="1:22">
      <c r="A4057" t="s">
        <v>4305</v>
      </c>
      <c r="B4057" s="213" t="s">
        <v>8332</v>
      </c>
      <c r="C4057" s="4">
        <v>365073480000</v>
      </c>
      <c r="D4057" s="213" t="s">
        <v>5857</v>
      </c>
      <c r="G4057" s="174">
        <v>46143</v>
      </c>
      <c r="H4057" t="s">
        <v>8333</v>
      </c>
      <c r="I4057" t="s">
        <v>8333</v>
      </c>
      <c r="O4057" s="174">
        <v>46143</v>
      </c>
      <c r="S4057" t="s">
        <v>8334</v>
      </c>
      <c r="T4057" s="217" t="s">
        <v>64</v>
      </c>
      <c r="U4057" s="217" t="s">
        <v>257</v>
      </c>
      <c r="V4057" t="e">
        <f>_xlfn.XLOOKUP(UTILIZADAS[[#This Row],[Contacto1]],Tabla2[phone_number_dialed],Tabla2[status_name],,0)</f>
        <v>#N/A</v>
      </c>
    </row>
    <row r="4058" spans="1:22">
      <c r="A4058" t="s">
        <v>4305</v>
      </c>
      <c r="B4058" s="213" t="s">
        <v>8335</v>
      </c>
      <c r="C4058" s="4">
        <v>309046970000</v>
      </c>
      <c r="D4058" s="213" t="s">
        <v>5857</v>
      </c>
      <c r="G4058" s="174">
        <v>46143</v>
      </c>
      <c r="H4058" t="s">
        <v>3953</v>
      </c>
      <c r="I4058" t="s">
        <v>3953</v>
      </c>
      <c r="O4058" s="174">
        <v>46143</v>
      </c>
      <c r="S4058" t="s">
        <v>8336</v>
      </c>
      <c r="T4058" s="217" t="s">
        <v>64</v>
      </c>
      <c r="U4058" s="217" t="s">
        <v>257</v>
      </c>
      <c r="V4058" t="e">
        <f>_xlfn.XLOOKUP(UTILIZADAS[[#This Row],[Contacto1]],Tabla2[phone_number_dialed],Tabla2[status_name],,0)</f>
        <v>#N/A</v>
      </c>
    </row>
    <row r="4059" spans="1:22">
      <c r="A4059" t="s">
        <v>4305</v>
      </c>
      <c r="B4059" s="213" t="s">
        <v>8337</v>
      </c>
      <c r="C4059" s="4">
        <v>177042970000</v>
      </c>
      <c r="D4059" s="213" t="s">
        <v>5857</v>
      </c>
      <c r="G4059" s="174">
        <v>46143</v>
      </c>
      <c r="H4059" t="s">
        <v>8338</v>
      </c>
      <c r="I4059" t="s">
        <v>8338</v>
      </c>
      <c r="O4059" s="174">
        <v>46143</v>
      </c>
      <c r="S4059" t="s">
        <v>8339</v>
      </c>
      <c r="T4059" s="217" t="s">
        <v>64</v>
      </c>
      <c r="U4059" s="217" t="s">
        <v>257</v>
      </c>
      <c r="V4059" t="e">
        <f>_xlfn.XLOOKUP(UTILIZADAS[[#This Row],[Contacto1]],Tabla2[phone_number_dialed],Tabla2[status_name],,0)</f>
        <v>#N/A</v>
      </c>
    </row>
    <row r="4060" spans="1:22">
      <c r="A4060" t="s">
        <v>4305</v>
      </c>
      <c r="B4060" s="213" t="s">
        <v>8340</v>
      </c>
      <c r="C4060" s="4">
        <v>192053140000</v>
      </c>
      <c r="D4060" s="213" t="s">
        <v>5857</v>
      </c>
      <c r="G4060" s="174">
        <v>46143</v>
      </c>
      <c r="H4060" t="s">
        <v>8341</v>
      </c>
      <c r="I4060" t="s">
        <v>8341</v>
      </c>
      <c r="O4060" s="174">
        <v>46143</v>
      </c>
      <c r="S4060" t="s">
        <v>8342</v>
      </c>
      <c r="T4060" s="217" t="s">
        <v>64</v>
      </c>
      <c r="U4060" s="217" t="s">
        <v>257</v>
      </c>
      <c r="V4060" t="e">
        <f>_xlfn.XLOOKUP(UTILIZADAS[[#This Row],[Contacto1]],Tabla2[phone_number_dialed],Tabla2[status_name],,0)</f>
        <v>#N/A</v>
      </c>
    </row>
    <row r="4061" spans="1:22">
      <c r="A4061" t="s">
        <v>4305</v>
      </c>
      <c r="B4061" s="213" t="s">
        <v>8343</v>
      </c>
      <c r="C4061" s="4">
        <v>281064660000</v>
      </c>
      <c r="D4061" s="213" t="s">
        <v>5857</v>
      </c>
      <c r="G4061" s="174">
        <v>46143</v>
      </c>
      <c r="H4061" t="s">
        <v>8344</v>
      </c>
      <c r="I4061" t="s">
        <v>8344</v>
      </c>
      <c r="O4061" s="174">
        <v>46143</v>
      </c>
      <c r="S4061" t="s">
        <v>8345</v>
      </c>
      <c r="T4061" s="217" t="s">
        <v>64</v>
      </c>
      <c r="U4061" s="217" t="s">
        <v>257</v>
      </c>
      <c r="V4061" t="e">
        <f>_xlfn.XLOOKUP(UTILIZADAS[[#This Row],[Contacto1]],Tabla2[phone_number_dialed],Tabla2[status_name],,0)</f>
        <v>#N/A</v>
      </c>
    </row>
    <row r="4062" spans="1:22">
      <c r="A4062" t="s">
        <v>4305</v>
      </c>
      <c r="B4062" s="213" t="s">
        <v>4781</v>
      </c>
      <c r="C4062" s="4">
        <v>368071870000</v>
      </c>
      <c r="D4062" s="213" t="s">
        <v>5857</v>
      </c>
      <c r="G4062" s="174">
        <v>46143</v>
      </c>
      <c r="H4062" t="s">
        <v>8346</v>
      </c>
      <c r="I4062" t="s">
        <v>8346</v>
      </c>
      <c r="O4062" s="174">
        <v>46143</v>
      </c>
      <c r="S4062" t="s">
        <v>4782</v>
      </c>
      <c r="T4062" s="217" t="s">
        <v>64</v>
      </c>
      <c r="U4062" s="217" t="s">
        <v>65</v>
      </c>
      <c r="V4062" t="e">
        <f>_xlfn.XLOOKUP(UTILIZADAS[[#This Row],[Contacto1]],Tabla2[phone_number_dialed],Tabla2[status_name],,0)</f>
        <v>#N/A</v>
      </c>
    </row>
    <row r="4063" spans="1:22">
      <c r="A4063" t="s">
        <v>4305</v>
      </c>
      <c r="B4063" s="213" t="s">
        <v>8347</v>
      </c>
      <c r="C4063" s="4">
        <v>369066650000</v>
      </c>
      <c r="D4063" s="213" t="s">
        <v>5857</v>
      </c>
      <c r="G4063" s="174">
        <v>46143</v>
      </c>
      <c r="H4063" t="s">
        <v>8348</v>
      </c>
      <c r="I4063" t="s">
        <v>8348</v>
      </c>
      <c r="O4063" s="174">
        <v>46143</v>
      </c>
      <c r="S4063" t="s">
        <v>8349</v>
      </c>
      <c r="T4063" s="217" t="s">
        <v>64</v>
      </c>
      <c r="U4063" s="217" t="s">
        <v>257</v>
      </c>
      <c r="V4063" t="e">
        <f>_xlfn.XLOOKUP(UTILIZADAS[[#This Row],[Contacto1]],Tabla2[phone_number_dialed],Tabla2[status_name],,0)</f>
        <v>#N/A</v>
      </c>
    </row>
    <row r="4064" spans="1:22">
      <c r="A4064" t="s">
        <v>4305</v>
      </c>
      <c r="B4064" s="213" t="s">
        <v>8350</v>
      </c>
      <c r="C4064" s="4">
        <v>366074090000</v>
      </c>
      <c r="D4064" s="213" t="s">
        <v>5857</v>
      </c>
      <c r="G4064" s="174">
        <v>46143</v>
      </c>
      <c r="H4064" t="s">
        <v>8351</v>
      </c>
      <c r="I4064" t="s">
        <v>8351</v>
      </c>
      <c r="O4064" s="174">
        <v>46143</v>
      </c>
      <c r="S4064" t="s">
        <v>8352</v>
      </c>
      <c r="T4064" s="217" t="s">
        <v>64</v>
      </c>
      <c r="U4064" s="217" t="s">
        <v>257</v>
      </c>
      <c r="V4064" t="e">
        <f>_xlfn.XLOOKUP(UTILIZADAS[[#This Row],[Contacto1]],Tabla2[phone_number_dialed],Tabla2[status_name],,0)</f>
        <v>#N/A</v>
      </c>
    </row>
    <row r="4065" spans="1:22">
      <c r="A4065" t="s">
        <v>4305</v>
      </c>
      <c r="B4065" s="213" t="s">
        <v>8353</v>
      </c>
      <c r="C4065" s="4">
        <v>363071610000</v>
      </c>
      <c r="D4065" s="213" t="s">
        <v>5857</v>
      </c>
      <c r="G4065" s="174">
        <v>46143</v>
      </c>
      <c r="H4065" t="s">
        <v>8354</v>
      </c>
      <c r="I4065" t="s">
        <v>8354</v>
      </c>
      <c r="O4065" s="174">
        <v>46143</v>
      </c>
      <c r="S4065" t="s">
        <v>8355</v>
      </c>
      <c r="T4065" s="217" t="s">
        <v>64</v>
      </c>
      <c r="U4065" s="217" t="s">
        <v>257</v>
      </c>
      <c r="V4065" t="e">
        <f>_xlfn.XLOOKUP(UTILIZADAS[[#This Row],[Contacto1]],Tabla2[phone_number_dialed],Tabla2[status_name],,0)</f>
        <v>#N/A</v>
      </c>
    </row>
    <row r="4066" spans="1:22">
      <c r="A4066" t="s">
        <v>4305</v>
      </c>
      <c r="B4066" s="213" t="s">
        <v>8356</v>
      </c>
      <c r="C4066" s="4">
        <v>364073250000</v>
      </c>
      <c r="D4066" s="213" t="s">
        <v>5857</v>
      </c>
      <c r="G4066" s="174">
        <v>46143</v>
      </c>
      <c r="H4066" t="s">
        <v>8357</v>
      </c>
      <c r="I4066" t="s">
        <v>8357</v>
      </c>
      <c r="O4066" s="174">
        <v>46143</v>
      </c>
      <c r="S4066" t="s">
        <v>8358</v>
      </c>
      <c r="T4066" s="217" t="s">
        <v>84</v>
      </c>
      <c r="U4066" s="217" t="s">
        <v>257</v>
      </c>
      <c r="V4066" t="e">
        <f>_xlfn.XLOOKUP(UTILIZADAS[[#This Row],[Contacto1]],Tabla2[phone_number_dialed],Tabla2[status_name],,0)</f>
        <v>#N/A</v>
      </c>
    </row>
    <row r="4067" spans="1:22">
      <c r="A4067" t="s">
        <v>4305</v>
      </c>
      <c r="B4067" s="213" t="s">
        <v>4498</v>
      </c>
      <c r="C4067" s="4">
        <v>363063180000</v>
      </c>
      <c r="D4067" s="213" t="s">
        <v>5857</v>
      </c>
      <c r="G4067" s="174">
        <v>46143</v>
      </c>
      <c r="H4067" t="s">
        <v>8359</v>
      </c>
      <c r="I4067" t="s">
        <v>8359</v>
      </c>
      <c r="O4067" s="174">
        <v>46143</v>
      </c>
      <c r="S4067" t="s">
        <v>4499</v>
      </c>
      <c r="T4067" s="217" t="s">
        <v>84</v>
      </c>
      <c r="U4067" s="217" t="s">
        <v>65</v>
      </c>
      <c r="V4067" t="e">
        <f>_xlfn.XLOOKUP(UTILIZADAS[[#This Row],[Contacto1]],Tabla2[phone_number_dialed],Tabla2[status_name],,0)</f>
        <v>#N/A</v>
      </c>
    </row>
    <row r="4068" spans="1:22">
      <c r="A4068" t="s">
        <v>4305</v>
      </c>
      <c r="B4068" s="213" t="s">
        <v>8360</v>
      </c>
      <c r="C4068" s="4">
        <v>367072700000</v>
      </c>
      <c r="D4068" s="213" t="s">
        <v>5857</v>
      </c>
      <c r="G4068" s="174">
        <v>46143</v>
      </c>
      <c r="H4068" t="s">
        <v>8361</v>
      </c>
      <c r="I4068" t="s">
        <v>8361</v>
      </c>
      <c r="O4068" s="174">
        <v>46143</v>
      </c>
      <c r="S4068" t="s">
        <v>8362</v>
      </c>
      <c r="T4068" s="217" t="s">
        <v>84</v>
      </c>
      <c r="U4068" s="217" t="s">
        <v>257</v>
      </c>
      <c r="V4068" t="e">
        <f>_xlfn.XLOOKUP(UTILIZADAS[[#This Row],[Contacto1]],Tabla2[phone_number_dialed],Tabla2[status_name],,0)</f>
        <v>#N/A</v>
      </c>
    </row>
    <row r="4069" spans="1:22">
      <c r="A4069" t="s">
        <v>4305</v>
      </c>
      <c r="B4069" s="213" t="s">
        <v>8363</v>
      </c>
      <c r="C4069" s="4">
        <v>369064460000</v>
      </c>
      <c r="D4069" s="213" t="s">
        <v>5857</v>
      </c>
      <c r="G4069" s="174">
        <v>46143</v>
      </c>
      <c r="H4069" t="s">
        <v>8364</v>
      </c>
      <c r="I4069" t="s">
        <v>8364</v>
      </c>
      <c r="O4069" s="174">
        <v>46143</v>
      </c>
      <c r="S4069" t="s">
        <v>8365</v>
      </c>
      <c r="T4069" s="217" t="s">
        <v>84</v>
      </c>
      <c r="U4069" s="217" t="s">
        <v>257</v>
      </c>
      <c r="V4069" t="e">
        <f>_xlfn.XLOOKUP(UTILIZADAS[[#This Row],[Contacto1]],Tabla2[phone_number_dialed],Tabla2[status_name],,0)</f>
        <v>#N/A</v>
      </c>
    </row>
    <row r="4070" spans="1:22">
      <c r="A4070" t="s">
        <v>4305</v>
      </c>
      <c r="B4070" s="213" t="s">
        <v>8366</v>
      </c>
      <c r="C4070" s="4">
        <v>367072030000</v>
      </c>
      <c r="D4070" s="213" t="s">
        <v>5857</v>
      </c>
      <c r="G4070" s="174">
        <v>46143</v>
      </c>
      <c r="H4070" t="s">
        <v>8367</v>
      </c>
      <c r="I4070" t="s">
        <v>8367</v>
      </c>
      <c r="O4070" s="174">
        <v>46143</v>
      </c>
      <c r="S4070" t="s">
        <v>8368</v>
      </c>
      <c r="T4070" s="217" t="s">
        <v>64</v>
      </c>
      <c r="U4070" s="217" t="s">
        <v>257</v>
      </c>
      <c r="V4070" t="e">
        <f>_xlfn.XLOOKUP(UTILIZADAS[[#This Row],[Contacto1]],Tabla2[phone_number_dialed],Tabla2[status_name],,0)</f>
        <v>#N/A</v>
      </c>
    </row>
    <row r="4071" spans="1:22">
      <c r="A4071" t="s">
        <v>4305</v>
      </c>
      <c r="B4071" s="213" t="s">
        <v>4936</v>
      </c>
      <c r="C4071" s="4">
        <v>313014210000</v>
      </c>
      <c r="D4071" s="213" t="s">
        <v>5857</v>
      </c>
      <c r="G4071" s="174">
        <v>46143</v>
      </c>
      <c r="H4071">
        <v>66780484</v>
      </c>
      <c r="I4071">
        <v>66780484</v>
      </c>
      <c r="O4071" s="174">
        <v>46143</v>
      </c>
      <c r="S4071" t="s">
        <v>4291</v>
      </c>
      <c r="T4071" s="217" t="s">
        <v>2334</v>
      </c>
      <c r="U4071" s="217" t="s">
        <v>65</v>
      </c>
      <c r="V4071" t="e">
        <f>_xlfn.XLOOKUP(UTILIZADAS[[#This Row],[Contacto1]],Tabla2[phone_number_dialed],Tabla2[status_name],,0)</f>
        <v>#N/A</v>
      </c>
    </row>
    <row r="4072" spans="1:22">
      <c r="A4072" t="s">
        <v>4305</v>
      </c>
      <c r="B4072" s="213" t="s">
        <v>5740</v>
      </c>
      <c r="C4072" s="4">
        <v>313029860000</v>
      </c>
      <c r="D4072" s="213" t="s">
        <v>5857</v>
      </c>
      <c r="G4072" s="174">
        <v>46143</v>
      </c>
      <c r="H4072">
        <v>65160603</v>
      </c>
      <c r="I4072">
        <v>65160603</v>
      </c>
      <c r="O4072" s="174">
        <v>46143</v>
      </c>
      <c r="S4072" t="s">
        <v>5742</v>
      </c>
      <c r="T4072" s="217" t="s">
        <v>2334</v>
      </c>
      <c r="U4072" s="217" t="s">
        <v>257</v>
      </c>
      <c r="V4072" t="e">
        <f>_xlfn.XLOOKUP(UTILIZADAS[[#This Row],[Contacto1]],Tabla2[phone_number_dialed],Tabla2[status_name],,0)</f>
        <v>#N/A</v>
      </c>
    </row>
    <row r="4073" spans="1:22">
      <c r="A4073" t="s">
        <v>4305</v>
      </c>
      <c r="B4073" s="213" t="s">
        <v>5736</v>
      </c>
      <c r="C4073" s="4">
        <v>359269130000</v>
      </c>
      <c r="D4073" s="213" t="s">
        <v>5857</v>
      </c>
      <c r="G4073" s="174">
        <v>46143</v>
      </c>
      <c r="H4073" t="s">
        <v>5737</v>
      </c>
      <c r="I4073" t="s">
        <v>5737</v>
      </c>
      <c r="O4073" s="174">
        <v>46143</v>
      </c>
      <c r="S4073" t="s">
        <v>5738</v>
      </c>
      <c r="T4073" s="217" t="s">
        <v>2334</v>
      </c>
      <c r="U4073" s="217" t="s">
        <v>257</v>
      </c>
      <c r="V4073" t="e">
        <f>_xlfn.XLOOKUP(UTILIZADAS[[#This Row],[Contacto1]],Tabla2[phone_number_dialed],Tabla2[status_name],,0)</f>
        <v>#N/A</v>
      </c>
    </row>
    <row r="4074" spans="1:22">
      <c r="A4074" t="s">
        <v>4305</v>
      </c>
      <c r="B4074" s="213" t="s">
        <v>8369</v>
      </c>
      <c r="C4074" s="4">
        <v>367071030000</v>
      </c>
      <c r="D4074" s="213" t="s">
        <v>5857</v>
      </c>
      <c r="G4074" s="174">
        <v>46143</v>
      </c>
      <c r="H4074">
        <v>66554822</v>
      </c>
      <c r="I4074">
        <v>66554822</v>
      </c>
      <c r="O4074" s="174">
        <v>46143</v>
      </c>
      <c r="S4074" t="s">
        <v>8370</v>
      </c>
      <c r="T4074" s="217" t="s">
        <v>85</v>
      </c>
      <c r="U4074" s="217" t="s">
        <v>257</v>
      </c>
      <c r="V4074" t="e">
        <f>_xlfn.XLOOKUP(UTILIZADAS[[#This Row],[Contacto1]],Tabla2[phone_number_dialed],Tabla2[status_name],,0)</f>
        <v>#N/A</v>
      </c>
    </row>
    <row r="4075" spans="1:22">
      <c r="A4075" t="s">
        <v>4305</v>
      </c>
      <c r="B4075" s="213" t="s">
        <v>8371</v>
      </c>
      <c r="C4075" s="4">
        <v>364067490000</v>
      </c>
      <c r="D4075" s="213" t="s">
        <v>5857</v>
      </c>
      <c r="G4075" s="174">
        <v>46143</v>
      </c>
      <c r="H4075" t="s">
        <v>8283</v>
      </c>
      <c r="I4075" t="s">
        <v>8283</v>
      </c>
      <c r="O4075" s="174">
        <v>46143</v>
      </c>
      <c r="S4075" t="s">
        <v>8372</v>
      </c>
      <c r="T4075" s="217" t="s">
        <v>64</v>
      </c>
      <c r="U4075" s="217" t="s">
        <v>2109</v>
      </c>
      <c r="V4075" t="e">
        <f>_xlfn.XLOOKUP(UTILIZADAS[[#This Row],[Contacto1]],Tabla2[phone_number_dialed],Tabla2[status_name],,0)</f>
        <v>#N/A</v>
      </c>
    </row>
    <row r="4076" spans="1:22">
      <c r="A4076" t="s">
        <v>4305</v>
      </c>
      <c r="B4076" s="213" t="s">
        <v>8373</v>
      </c>
      <c r="C4076" s="4">
        <v>156008920000</v>
      </c>
      <c r="D4076" s="213" t="s">
        <v>5857</v>
      </c>
      <c r="G4076" s="174">
        <v>46143</v>
      </c>
      <c r="H4076" t="s">
        <v>3988</v>
      </c>
      <c r="I4076" t="s">
        <v>3988</v>
      </c>
      <c r="O4076" s="174">
        <v>46143</v>
      </c>
      <c r="S4076" t="s">
        <v>8374</v>
      </c>
      <c r="T4076" s="217" t="s">
        <v>64</v>
      </c>
      <c r="U4076" s="217" t="s">
        <v>2109</v>
      </c>
      <c r="V4076" t="e">
        <f>_xlfn.XLOOKUP(UTILIZADAS[[#This Row],[Contacto1]],Tabla2[phone_number_dialed],Tabla2[status_name],,0)</f>
        <v>#N/A</v>
      </c>
    </row>
    <row r="4077" spans="1:22">
      <c r="A4077" t="s">
        <v>4305</v>
      </c>
      <c r="B4077" s="213" t="s">
        <v>8375</v>
      </c>
      <c r="C4077" s="4">
        <v>336022410000</v>
      </c>
      <c r="D4077" s="213" t="s">
        <v>5857</v>
      </c>
      <c r="G4077" s="174">
        <v>46143</v>
      </c>
      <c r="H4077" t="s">
        <v>3988</v>
      </c>
      <c r="I4077" t="s">
        <v>3988</v>
      </c>
      <c r="O4077" s="174">
        <v>46143</v>
      </c>
      <c r="S4077" t="s">
        <v>8376</v>
      </c>
      <c r="T4077" s="217" t="s">
        <v>64</v>
      </c>
      <c r="U4077" s="217" t="s">
        <v>2109</v>
      </c>
      <c r="V4077" t="e">
        <f>_xlfn.XLOOKUP(UTILIZADAS[[#This Row],[Contacto1]],Tabla2[phone_number_dialed],Tabla2[status_name],,0)</f>
        <v>#N/A</v>
      </c>
    </row>
    <row r="4078" spans="1:22">
      <c r="A4078" t="s">
        <v>4305</v>
      </c>
      <c r="B4078" s="213" t="s">
        <v>8377</v>
      </c>
      <c r="C4078" s="4">
        <v>366073590000</v>
      </c>
      <c r="D4078" s="213" t="s">
        <v>5857</v>
      </c>
      <c r="G4078" s="174">
        <v>46143</v>
      </c>
      <c r="H4078" t="s">
        <v>8378</v>
      </c>
      <c r="I4078" t="s">
        <v>8378</v>
      </c>
      <c r="O4078" s="174">
        <v>46143</v>
      </c>
      <c r="S4078" t="s">
        <v>8379</v>
      </c>
      <c r="T4078" s="217" t="s">
        <v>64</v>
      </c>
      <c r="U4078" s="217" t="s">
        <v>257</v>
      </c>
      <c r="V4078" t="e">
        <f>_xlfn.XLOOKUP(UTILIZADAS[[#This Row],[Contacto1]],Tabla2[phone_number_dialed],Tabla2[status_name],,0)</f>
        <v>#N/A</v>
      </c>
    </row>
    <row r="4079" spans="1:22">
      <c r="A4079" t="s">
        <v>4305</v>
      </c>
      <c r="B4079" s="213" t="s">
        <v>5245</v>
      </c>
      <c r="C4079" s="4">
        <v>366073560000</v>
      </c>
      <c r="D4079" s="213" t="s">
        <v>5857</v>
      </c>
      <c r="G4079" s="174">
        <v>46143</v>
      </c>
      <c r="H4079" t="s">
        <v>8380</v>
      </c>
      <c r="I4079" t="s">
        <v>8380</v>
      </c>
      <c r="O4079" s="174">
        <v>46143</v>
      </c>
      <c r="S4079" t="s">
        <v>5246</v>
      </c>
      <c r="T4079" s="217" t="s">
        <v>64</v>
      </c>
      <c r="U4079" s="217" t="s">
        <v>65</v>
      </c>
      <c r="V4079" t="e">
        <f>_xlfn.XLOOKUP(UTILIZADAS[[#This Row],[Contacto1]],Tabla2[phone_number_dialed],Tabla2[status_name],,0)</f>
        <v>#N/A</v>
      </c>
    </row>
    <row r="4080" spans="1:22">
      <c r="A4080" t="s">
        <v>4305</v>
      </c>
      <c r="B4080" s="213" t="s">
        <v>8381</v>
      </c>
      <c r="C4080" s="4">
        <v>361072020000</v>
      </c>
      <c r="D4080" s="213" t="s">
        <v>5857</v>
      </c>
      <c r="G4080" s="174">
        <v>46143</v>
      </c>
      <c r="H4080" t="s">
        <v>8382</v>
      </c>
      <c r="I4080" t="s">
        <v>8382</v>
      </c>
      <c r="O4080" s="174">
        <v>46143</v>
      </c>
      <c r="S4080" t="s">
        <v>8383</v>
      </c>
      <c r="T4080" s="217" t="s">
        <v>64</v>
      </c>
      <c r="U4080" s="217" t="s">
        <v>257</v>
      </c>
      <c r="V4080" t="e">
        <f>_xlfn.XLOOKUP(UTILIZADAS[[#This Row],[Contacto1]],Tabla2[phone_number_dialed],Tabla2[status_name],,0)</f>
        <v>#N/A</v>
      </c>
    </row>
    <row r="4081" spans="1:22">
      <c r="A4081" t="s">
        <v>4305</v>
      </c>
      <c r="B4081" s="213" t="s">
        <v>8384</v>
      </c>
      <c r="C4081" s="4">
        <v>369071090000</v>
      </c>
      <c r="D4081" s="213" t="s">
        <v>5857</v>
      </c>
      <c r="G4081" s="174">
        <v>46143</v>
      </c>
      <c r="H4081" t="s">
        <v>8385</v>
      </c>
      <c r="I4081" t="s">
        <v>8385</v>
      </c>
      <c r="O4081" s="174">
        <v>46143</v>
      </c>
      <c r="S4081" t="s">
        <v>8386</v>
      </c>
      <c r="T4081" s="217" t="s">
        <v>64</v>
      </c>
      <c r="U4081" s="217" t="s">
        <v>257</v>
      </c>
      <c r="V4081" t="e">
        <f>_xlfn.XLOOKUP(UTILIZADAS[[#This Row],[Contacto1]],Tabla2[phone_number_dialed],Tabla2[status_name],,0)</f>
        <v>#N/A</v>
      </c>
    </row>
    <row r="4082" spans="1:22">
      <c r="A4082" t="s">
        <v>4305</v>
      </c>
      <c r="B4082" s="213" t="s">
        <v>4885</v>
      </c>
      <c r="C4082" s="4">
        <v>367071160000</v>
      </c>
      <c r="D4082" s="213" t="s">
        <v>5857</v>
      </c>
      <c r="G4082" s="174">
        <v>46143</v>
      </c>
      <c r="H4082" t="s">
        <v>8387</v>
      </c>
      <c r="I4082" t="s">
        <v>8387</v>
      </c>
      <c r="O4082" s="174">
        <v>46143</v>
      </c>
      <c r="S4082" t="s">
        <v>4886</v>
      </c>
      <c r="T4082" s="217" t="s">
        <v>64</v>
      </c>
      <c r="U4082" s="217" t="s">
        <v>65</v>
      </c>
      <c r="V4082" t="e">
        <f>_xlfn.XLOOKUP(UTILIZADAS[[#This Row],[Contacto1]],Tabla2[phone_number_dialed],Tabla2[status_name],,0)</f>
        <v>#N/A</v>
      </c>
    </row>
    <row r="4083" spans="1:22">
      <c r="A4083" t="s">
        <v>4305</v>
      </c>
      <c r="B4083" s="213" t="s">
        <v>8388</v>
      </c>
      <c r="C4083" s="4">
        <v>361072310000</v>
      </c>
      <c r="D4083" s="213" t="s">
        <v>5857</v>
      </c>
      <c r="G4083" s="174">
        <v>46143</v>
      </c>
      <c r="H4083" t="s">
        <v>8389</v>
      </c>
      <c r="I4083" t="s">
        <v>8389</v>
      </c>
      <c r="O4083" s="174">
        <v>46143</v>
      </c>
      <c r="S4083" t="s">
        <v>8390</v>
      </c>
      <c r="T4083" s="217" t="s">
        <v>64</v>
      </c>
      <c r="U4083" s="217" t="s">
        <v>257</v>
      </c>
      <c r="V4083" t="e">
        <f>_xlfn.XLOOKUP(UTILIZADAS[[#This Row],[Contacto1]],Tabla2[phone_number_dialed],Tabla2[status_name],,0)</f>
        <v>#N/A</v>
      </c>
    </row>
    <row r="4084" spans="1:22">
      <c r="A4084" t="s">
        <v>4305</v>
      </c>
      <c r="B4084" s="213" t="s">
        <v>8391</v>
      </c>
      <c r="C4084" s="4">
        <v>362062300000</v>
      </c>
      <c r="D4084" s="213" t="s">
        <v>5857</v>
      </c>
      <c r="G4084" s="174">
        <v>46143</v>
      </c>
      <c r="H4084" t="s">
        <v>8392</v>
      </c>
      <c r="I4084" t="s">
        <v>8392</v>
      </c>
      <c r="O4084" s="174">
        <v>46143</v>
      </c>
      <c r="S4084" t="s">
        <v>8393</v>
      </c>
      <c r="T4084" s="217" t="s">
        <v>64</v>
      </c>
      <c r="U4084" s="217" t="s">
        <v>257</v>
      </c>
      <c r="V4084" t="e">
        <f>_xlfn.XLOOKUP(UTILIZADAS[[#This Row],[Contacto1]],Tabla2[phone_number_dialed],Tabla2[status_name],,0)</f>
        <v>#N/A</v>
      </c>
    </row>
    <row r="4085" spans="1:22">
      <c r="A4085" t="s">
        <v>4305</v>
      </c>
      <c r="B4085" s="213" t="s">
        <v>8394</v>
      </c>
      <c r="C4085" s="4">
        <v>364068150000</v>
      </c>
      <c r="D4085" s="213" t="s">
        <v>5857</v>
      </c>
      <c r="G4085" s="174">
        <v>46143</v>
      </c>
      <c r="H4085" t="s">
        <v>8395</v>
      </c>
      <c r="I4085" t="s">
        <v>8395</v>
      </c>
      <c r="O4085" s="174">
        <v>46143</v>
      </c>
      <c r="S4085" t="s">
        <v>8396</v>
      </c>
      <c r="T4085" s="217" t="s">
        <v>64</v>
      </c>
      <c r="U4085" s="217" t="s">
        <v>257</v>
      </c>
      <c r="V4085" t="e">
        <f>_xlfn.XLOOKUP(UTILIZADAS[[#This Row],[Contacto1]],Tabla2[phone_number_dialed],Tabla2[status_name],,0)</f>
        <v>#N/A</v>
      </c>
    </row>
    <row r="4086" spans="1:22">
      <c r="A4086" t="s">
        <v>4305</v>
      </c>
      <c r="B4086" s="213" t="s">
        <v>8397</v>
      </c>
      <c r="C4086" s="4">
        <v>363060410000</v>
      </c>
      <c r="D4086" s="213" t="s">
        <v>5857</v>
      </c>
      <c r="G4086" s="174">
        <v>46143</v>
      </c>
      <c r="H4086" t="s">
        <v>8398</v>
      </c>
      <c r="I4086" t="s">
        <v>8398</v>
      </c>
      <c r="O4086" s="174">
        <v>46143</v>
      </c>
      <c r="S4086" t="s">
        <v>8399</v>
      </c>
      <c r="T4086" s="217" t="s">
        <v>64</v>
      </c>
      <c r="U4086" s="217" t="s">
        <v>257</v>
      </c>
      <c r="V4086" t="e">
        <f>_xlfn.XLOOKUP(UTILIZADAS[[#This Row],[Contacto1]],Tabla2[phone_number_dialed],Tabla2[status_name],,0)</f>
        <v>#N/A</v>
      </c>
    </row>
    <row r="4087" spans="1:22">
      <c r="A4087" t="s">
        <v>4305</v>
      </c>
      <c r="B4087" s="213" t="s">
        <v>8400</v>
      </c>
      <c r="C4087" s="4">
        <v>364065500000</v>
      </c>
      <c r="D4087" s="213" t="s">
        <v>5857</v>
      </c>
      <c r="G4087" s="174">
        <v>46143</v>
      </c>
      <c r="H4087" t="s">
        <v>8401</v>
      </c>
      <c r="I4087" t="s">
        <v>8401</v>
      </c>
      <c r="O4087" s="174">
        <v>46143</v>
      </c>
      <c r="S4087" t="s">
        <v>8402</v>
      </c>
      <c r="T4087" s="217" t="s">
        <v>64</v>
      </c>
      <c r="U4087" s="217" t="s">
        <v>257</v>
      </c>
      <c r="V4087" t="e">
        <f>_xlfn.XLOOKUP(UTILIZADAS[[#This Row],[Contacto1]],Tabla2[phone_number_dialed],Tabla2[status_name],,0)</f>
        <v>#N/A</v>
      </c>
    </row>
    <row r="4088" spans="1:22">
      <c r="A4088" t="s">
        <v>4305</v>
      </c>
      <c r="B4088" s="213" t="s">
        <v>8403</v>
      </c>
      <c r="C4088" s="4">
        <v>365070270000</v>
      </c>
      <c r="D4088" s="213" t="s">
        <v>5857</v>
      </c>
      <c r="G4088" s="174">
        <v>46143</v>
      </c>
      <c r="H4088" t="s">
        <v>8404</v>
      </c>
      <c r="I4088" t="s">
        <v>8404</v>
      </c>
      <c r="O4088" s="174">
        <v>46143</v>
      </c>
      <c r="S4088" t="s">
        <v>8405</v>
      </c>
      <c r="T4088" s="217" t="s">
        <v>64</v>
      </c>
      <c r="U4088" s="217" t="s">
        <v>257</v>
      </c>
      <c r="V4088" t="e">
        <f>_xlfn.XLOOKUP(UTILIZADAS[[#This Row],[Contacto1]],Tabla2[phone_number_dialed],Tabla2[status_name],,0)</f>
        <v>#N/A</v>
      </c>
    </row>
    <row r="4089" spans="1:22">
      <c r="A4089" t="s">
        <v>4305</v>
      </c>
      <c r="B4089" s="213" t="s">
        <v>8406</v>
      </c>
      <c r="C4089" s="4">
        <v>368074710000</v>
      </c>
      <c r="D4089" s="213" t="s">
        <v>5857</v>
      </c>
      <c r="G4089" s="174">
        <v>46143</v>
      </c>
      <c r="H4089" t="s">
        <v>8407</v>
      </c>
      <c r="I4089" t="s">
        <v>8407</v>
      </c>
      <c r="O4089" s="174">
        <v>46143</v>
      </c>
      <c r="S4089" t="s">
        <v>8408</v>
      </c>
      <c r="T4089" s="217" t="s">
        <v>64</v>
      </c>
      <c r="U4089" s="217" t="s">
        <v>257</v>
      </c>
      <c r="V4089" t="e">
        <f>_xlfn.XLOOKUP(UTILIZADAS[[#This Row],[Contacto1]],Tabla2[phone_number_dialed],Tabla2[status_name],,0)</f>
        <v>#N/A</v>
      </c>
    </row>
    <row r="4090" spans="1:22">
      <c r="A4090" t="s">
        <v>4305</v>
      </c>
      <c r="B4090" s="213" t="s">
        <v>8409</v>
      </c>
      <c r="C4090" s="4">
        <v>362073160000</v>
      </c>
      <c r="D4090" s="213" t="s">
        <v>5857</v>
      </c>
      <c r="G4090" s="174">
        <v>46143</v>
      </c>
      <c r="H4090" t="s">
        <v>8410</v>
      </c>
      <c r="I4090" t="s">
        <v>8410</v>
      </c>
      <c r="O4090" s="174">
        <v>46143</v>
      </c>
      <c r="S4090" t="s">
        <v>8411</v>
      </c>
      <c r="T4090" s="217" t="s">
        <v>64</v>
      </c>
      <c r="U4090" s="217" t="s">
        <v>257</v>
      </c>
      <c r="V4090" t="e">
        <f>_xlfn.XLOOKUP(UTILIZADAS[[#This Row],[Contacto1]],Tabla2[phone_number_dialed],Tabla2[status_name],,0)</f>
        <v>#N/A</v>
      </c>
    </row>
    <row r="4091" spans="1:22">
      <c r="A4091" t="s">
        <v>4305</v>
      </c>
      <c r="B4091" s="213" t="s">
        <v>4343</v>
      </c>
      <c r="C4091" s="4">
        <v>362075190000</v>
      </c>
      <c r="D4091" s="213" t="s">
        <v>5857</v>
      </c>
      <c r="G4091" s="174">
        <v>46143</v>
      </c>
      <c r="H4091">
        <v>60604019</v>
      </c>
      <c r="I4091">
        <v>60604019</v>
      </c>
      <c r="O4091" s="174">
        <v>46143</v>
      </c>
      <c r="S4091" t="s">
        <v>4344</v>
      </c>
      <c r="T4091" s="217" t="s">
        <v>64</v>
      </c>
      <c r="U4091" s="217" t="s">
        <v>257</v>
      </c>
      <c r="V4091" t="e">
        <f>_xlfn.XLOOKUP(UTILIZADAS[[#This Row],[Contacto1]],Tabla2[phone_number_dialed],Tabla2[status_name],,0)</f>
        <v>#N/A</v>
      </c>
    </row>
    <row r="4092" spans="1:22">
      <c r="A4092" t="s">
        <v>4305</v>
      </c>
      <c r="B4092" s="213" t="s">
        <v>8412</v>
      </c>
      <c r="C4092" s="4">
        <v>361066480000</v>
      </c>
      <c r="D4092" s="213" t="s">
        <v>5857</v>
      </c>
      <c r="G4092" s="174">
        <v>46143</v>
      </c>
      <c r="H4092" t="s">
        <v>8413</v>
      </c>
      <c r="I4092" t="s">
        <v>8413</v>
      </c>
      <c r="O4092" s="174">
        <v>46143</v>
      </c>
      <c r="S4092" t="s">
        <v>8414</v>
      </c>
      <c r="T4092" s="217" t="s">
        <v>64</v>
      </c>
      <c r="U4092" s="217" t="s">
        <v>257</v>
      </c>
      <c r="V4092" t="e">
        <f>_xlfn.XLOOKUP(UTILIZADAS[[#This Row],[Contacto1]],Tabla2[phone_number_dialed],Tabla2[status_name],,0)</f>
        <v>#N/A</v>
      </c>
    </row>
    <row r="4093" spans="1:22">
      <c r="A4093" t="s">
        <v>4305</v>
      </c>
      <c r="B4093" s="213" t="s">
        <v>8415</v>
      </c>
      <c r="C4093" s="4">
        <v>363058580000</v>
      </c>
      <c r="D4093" s="213" t="s">
        <v>5857</v>
      </c>
      <c r="G4093" s="174">
        <v>46143</v>
      </c>
      <c r="H4093" t="s">
        <v>8416</v>
      </c>
      <c r="I4093" t="s">
        <v>8416</v>
      </c>
      <c r="O4093" s="174">
        <v>46143</v>
      </c>
      <c r="S4093" t="s">
        <v>8417</v>
      </c>
      <c r="T4093" s="217" t="s">
        <v>64</v>
      </c>
      <c r="U4093" s="217" t="s">
        <v>257</v>
      </c>
      <c r="V4093" t="e">
        <f>_xlfn.XLOOKUP(UTILIZADAS[[#This Row],[Contacto1]],Tabla2[phone_number_dialed],Tabla2[status_name],,0)</f>
        <v>#N/A</v>
      </c>
    </row>
    <row r="4094" spans="1:22">
      <c r="A4094" t="s">
        <v>4305</v>
      </c>
      <c r="B4094" s="213" t="s">
        <v>4382</v>
      </c>
      <c r="C4094" s="4">
        <v>337004780000</v>
      </c>
      <c r="D4094" s="213" t="s">
        <v>5857</v>
      </c>
      <c r="G4094" s="174">
        <v>46143</v>
      </c>
      <c r="H4094" t="s">
        <v>8418</v>
      </c>
      <c r="I4094" t="s">
        <v>8418</v>
      </c>
      <c r="O4094" s="174">
        <v>46143</v>
      </c>
      <c r="S4094" t="s">
        <v>4383</v>
      </c>
      <c r="T4094" s="217" t="s">
        <v>64</v>
      </c>
      <c r="U4094" s="217" t="s">
        <v>65</v>
      </c>
      <c r="V4094" t="e">
        <f>_xlfn.XLOOKUP(UTILIZADAS[[#This Row],[Contacto1]],Tabla2[phone_number_dialed],Tabla2[status_name],,0)</f>
        <v>#N/A</v>
      </c>
    </row>
    <row r="4095" spans="1:22">
      <c r="A4095" t="s">
        <v>4305</v>
      </c>
      <c r="B4095" s="213" t="s">
        <v>8419</v>
      </c>
      <c r="C4095" s="4">
        <v>362073430000</v>
      </c>
      <c r="D4095" s="213" t="s">
        <v>5857</v>
      </c>
      <c r="G4095" s="174">
        <v>46143</v>
      </c>
      <c r="H4095" t="s">
        <v>8420</v>
      </c>
      <c r="I4095" t="s">
        <v>8420</v>
      </c>
      <c r="O4095" s="174">
        <v>46143</v>
      </c>
      <c r="S4095" t="s">
        <v>8421</v>
      </c>
      <c r="T4095" s="217" t="s">
        <v>64</v>
      </c>
      <c r="U4095" s="217" t="s">
        <v>257</v>
      </c>
      <c r="V4095" t="e">
        <f>_xlfn.XLOOKUP(UTILIZADAS[[#This Row],[Contacto1]],Tabla2[phone_number_dialed],Tabla2[status_name],,0)</f>
        <v>#N/A</v>
      </c>
    </row>
    <row r="4096" spans="1:22">
      <c r="A4096" t="s">
        <v>4305</v>
      </c>
      <c r="B4096" s="213" t="s">
        <v>4428</v>
      </c>
      <c r="C4096" s="4">
        <v>367075060000</v>
      </c>
      <c r="D4096" s="213" t="s">
        <v>5857</v>
      </c>
      <c r="G4096" s="174">
        <v>46143</v>
      </c>
      <c r="H4096" t="s">
        <v>8422</v>
      </c>
      <c r="I4096" t="s">
        <v>8422</v>
      </c>
      <c r="O4096" s="174">
        <v>46143</v>
      </c>
      <c r="S4096" t="s">
        <v>4429</v>
      </c>
      <c r="T4096" s="217" t="s">
        <v>64</v>
      </c>
      <c r="U4096" s="217" t="s">
        <v>65</v>
      </c>
      <c r="V4096" t="e">
        <f>_xlfn.XLOOKUP(UTILIZADAS[[#This Row],[Contacto1]],Tabla2[phone_number_dialed],Tabla2[status_name],,0)</f>
        <v>#N/A</v>
      </c>
    </row>
    <row r="4097" spans="1:22">
      <c r="A4097" t="s">
        <v>4305</v>
      </c>
      <c r="B4097" s="213" t="s">
        <v>8423</v>
      </c>
      <c r="C4097" s="4">
        <v>191077510000</v>
      </c>
      <c r="D4097" s="213" t="s">
        <v>5857</v>
      </c>
      <c r="G4097" s="174">
        <v>46143</v>
      </c>
      <c r="H4097" t="s">
        <v>8424</v>
      </c>
      <c r="I4097" t="s">
        <v>8424</v>
      </c>
      <c r="O4097" s="174">
        <v>46143</v>
      </c>
      <c r="S4097" t="s">
        <v>8425</v>
      </c>
      <c r="T4097" s="217" t="s">
        <v>64</v>
      </c>
      <c r="U4097" s="217" t="s">
        <v>257</v>
      </c>
      <c r="V4097" t="e">
        <f>_xlfn.XLOOKUP(UTILIZADAS[[#This Row],[Contacto1]],Tabla2[phone_number_dialed],Tabla2[status_name],,0)</f>
        <v>#N/A</v>
      </c>
    </row>
    <row r="4098" spans="1:22">
      <c r="A4098" t="s">
        <v>4305</v>
      </c>
      <c r="B4098" s="213" t="s">
        <v>8426</v>
      </c>
      <c r="C4098" s="4">
        <v>369073360000</v>
      </c>
      <c r="D4098" s="213" t="s">
        <v>5857</v>
      </c>
      <c r="G4098" s="174">
        <v>46143</v>
      </c>
      <c r="H4098" t="s">
        <v>8427</v>
      </c>
      <c r="I4098" t="s">
        <v>8427</v>
      </c>
      <c r="O4098" s="174">
        <v>46143</v>
      </c>
      <c r="S4098" t="s">
        <v>8428</v>
      </c>
      <c r="T4098" s="217" t="s">
        <v>64</v>
      </c>
      <c r="U4098" s="217" t="s">
        <v>257</v>
      </c>
      <c r="V4098" t="e">
        <f>_xlfn.XLOOKUP(UTILIZADAS[[#This Row],[Contacto1]],Tabla2[phone_number_dialed],Tabla2[status_name],,0)</f>
        <v>#N/A</v>
      </c>
    </row>
    <row r="4099" spans="1:22">
      <c r="A4099" t="s">
        <v>4305</v>
      </c>
      <c r="B4099" s="213" t="s">
        <v>8429</v>
      </c>
      <c r="C4099" s="4">
        <v>343420510000</v>
      </c>
      <c r="D4099" s="213" t="s">
        <v>5857</v>
      </c>
      <c r="G4099" s="174">
        <v>46143</v>
      </c>
      <c r="H4099" t="s">
        <v>8430</v>
      </c>
      <c r="I4099" t="s">
        <v>8430</v>
      </c>
      <c r="O4099" s="174">
        <v>46143</v>
      </c>
      <c r="S4099" t="s">
        <v>8431</v>
      </c>
      <c r="T4099" s="217" t="s">
        <v>64</v>
      </c>
      <c r="U4099" s="217" t="s">
        <v>257</v>
      </c>
      <c r="V4099" t="e">
        <f>_xlfn.XLOOKUP(UTILIZADAS[[#This Row],[Contacto1]],Tabla2[phone_number_dialed],Tabla2[status_name],,0)</f>
        <v>#N/A</v>
      </c>
    </row>
    <row r="4100" spans="1:22">
      <c r="A4100" t="s">
        <v>4305</v>
      </c>
      <c r="B4100" s="213" t="s">
        <v>8432</v>
      </c>
      <c r="C4100" s="4">
        <v>345058150000</v>
      </c>
      <c r="D4100" s="213" t="s">
        <v>5857</v>
      </c>
      <c r="G4100" s="174">
        <v>46143</v>
      </c>
      <c r="H4100" t="s">
        <v>8433</v>
      </c>
      <c r="I4100" t="s">
        <v>8433</v>
      </c>
      <c r="O4100" s="174">
        <v>46143</v>
      </c>
      <c r="S4100" t="s">
        <v>8434</v>
      </c>
      <c r="T4100" s="217" t="s">
        <v>64</v>
      </c>
      <c r="U4100" s="217" t="s">
        <v>257</v>
      </c>
      <c r="V4100" t="e">
        <f>_xlfn.XLOOKUP(UTILIZADAS[[#This Row],[Contacto1]],Tabla2[phone_number_dialed],Tabla2[status_name],,0)</f>
        <v>#N/A</v>
      </c>
    </row>
    <row r="4101" spans="1:22">
      <c r="A4101" t="s">
        <v>4305</v>
      </c>
      <c r="B4101" s="213" t="s">
        <v>4330</v>
      </c>
      <c r="C4101" s="4">
        <v>361073620000</v>
      </c>
      <c r="D4101" s="213" t="s">
        <v>5857</v>
      </c>
      <c r="G4101" s="174">
        <v>46143</v>
      </c>
      <c r="H4101" t="s">
        <v>8338</v>
      </c>
      <c r="I4101" t="s">
        <v>8338</v>
      </c>
      <c r="O4101" s="174">
        <v>46143</v>
      </c>
      <c r="S4101" t="s">
        <v>4331</v>
      </c>
      <c r="T4101" s="217" t="s">
        <v>64</v>
      </c>
      <c r="U4101" s="217" t="s">
        <v>257</v>
      </c>
      <c r="V4101" t="e">
        <f>_xlfn.XLOOKUP(UTILIZADAS[[#This Row],[Contacto1]],Tabla2[phone_number_dialed],Tabla2[status_name],,0)</f>
        <v>#N/A</v>
      </c>
    </row>
    <row r="4102" spans="1:22">
      <c r="A4102" t="s">
        <v>4305</v>
      </c>
      <c r="B4102" s="213" t="s">
        <v>8435</v>
      </c>
      <c r="C4102" s="4">
        <v>363072300000</v>
      </c>
      <c r="D4102" s="213" t="s">
        <v>5857</v>
      </c>
      <c r="G4102" s="174">
        <v>46143</v>
      </c>
      <c r="H4102" t="s">
        <v>8436</v>
      </c>
      <c r="I4102" t="s">
        <v>8436</v>
      </c>
      <c r="O4102" s="174">
        <v>46143</v>
      </c>
      <c r="S4102" t="s">
        <v>8437</v>
      </c>
      <c r="T4102" s="217" t="s">
        <v>64</v>
      </c>
      <c r="U4102" s="217" t="s">
        <v>257</v>
      </c>
      <c r="V4102" t="e">
        <f>_xlfn.XLOOKUP(UTILIZADAS[[#This Row],[Contacto1]],Tabla2[phone_number_dialed],Tabla2[status_name],,0)</f>
        <v>#N/A</v>
      </c>
    </row>
    <row r="4103" spans="1:22">
      <c r="A4103" t="s">
        <v>4305</v>
      </c>
      <c r="B4103" s="213" t="s">
        <v>8438</v>
      </c>
      <c r="C4103" s="4">
        <v>366074630000</v>
      </c>
      <c r="D4103" s="213" t="s">
        <v>5857</v>
      </c>
      <c r="G4103" s="174">
        <v>46143</v>
      </c>
      <c r="H4103" t="s">
        <v>8439</v>
      </c>
      <c r="I4103" t="s">
        <v>8439</v>
      </c>
      <c r="O4103" s="174">
        <v>46143</v>
      </c>
      <c r="S4103" t="s">
        <v>8440</v>
      </c>
      <c r="T4103" s="217" t="s">
        <v>64</v>
      </c>
      <c r="U4103" s="217" t="s">
        <v>257</v>
      </c>
      <c r="V4103" t="e">
        <f>_xlfn.XLOOKUP(UTILIZADAS[[#This Row],[Contacto1]],Tabla2[phone_number_dialed],Tabla2[status_name],,0)</f>
        <v>#N/A</v>
      </c>
    </row>
    <row r="4104" spans="1:22">
      <c r="A4104" t="s">
        <v>4305</v>
      </c>
      <c r="B4104" s="213" t="s">
        <v>8441</v>
      </c>
      <c r="C4104" s="4">
        <v>364072080000</v>
      </c>
      <c r="D4104" s="213" t="s">
        <v>5857</v>
      </c>
      <c r="G4104" s="174">
        <v>46143</v>
      </c>
      <c r="H4104">
        <v>63420494</v>
      </c>
      <c r="I4104">
        <v>63420494</v>
      </c>
      <c r="O4104" s="174">
        <v>46143</v>
      </c>
      <c r="S4104" t="s">
        <v>8442</v>
      </c>
      <c r="T4104" s="217" t="s">
        <v>64</v>
      </c>
      <c r="U4104" s="217" t="s">
        <v>257</v>
      </c>
      <c r="V4104" t="e">
        <f>_xlfn.XLOOKUP(UTILIZADAS[[#This Row],[Contacto1]],Tabla2[phone_number_dialed],Tabla2[status_name],,0)</f>
        <v>#N/A</v>
      </c>
    </row>
    <row r="4105" spans="1:22">
      <c r="A4105" t="s">
        <v>4305</v>
      </c>
      <c r="B4105" s="213" t="s">
        <v>8443</v>
      </c>
      <c r="C4105" s="4">
        <v>361074410000</v>
      </c>
      <c r="D4105" s="213" t="s">
        <v>5857</v>
      </c>
      <c r="G4105" s="174">
        <v>46143</v>
      </c>
      <c r="H4105" t="s">
        <v>8444</v>
      </c>
      <c r="I4105" t="s">
        <v>8444</v>
      </c>
      <c r="O4105" s="174">
        <v>46143</v>
      </c>
      <c r="S4105" t="s">
        <v>8445</v>
      </c>
      <c r="T4105" s="217" t="s">
        <v>64</v>
      </c>
      <c r="U4105" s="217" t="s">
        <v>257</v>
      </c>
      <c r="V4105" t="e">
        <f>_xlfn.XLOOKUP(UTILIZADAS[[#This Row],[Contacto1]],Tabla2[phone_number_dialed],Tabla2[status_name],,0)</f>
        <v>#N/A</v>
      </c>
    </row>
    <row r="4106" spans="1:22">
      <c r="A4106" t="s">
        <v>4305</v>
      </c>
      <c r="B4106" s="213" t="s">
        <v>8446</v>
      </c>
      <c r="C4106" s="4">
        <v>361074100000</v>
      </c>
      <c r="D4106" s="213" t="s">
        <v>5857</v>
      </c>
      <c r="G4106" s="174">
        <v>46143</v>
      </c>
      <c r="H4106" t="s">
        <v>8447</v>
      </c>
      <c r="I4106" t="s">
        <v>8447</v>
      </c>
      <c r="O4106" s="174">
        <v>46143</v>
      </c>
      <c r="S4106" t="s">
        <v>8448</v>
      </c>
      <c r="T4106" s="217" t="s">
        <v>64</v>
      </c>
      <c r="U4106" s="217" t="s">
        <v>257</v>
      </c>
      <c r="V4106" t="e">
        <f>_xlfn.XLOOKUP(UTILIZADAS[[#This Row],[Contacto1]],Tabla2[phone_number_dialed],Tabla2[status_name],,0)</f>
        <v>#N/A</v>
      </c>
    </row>
    <row r="4107" spans="1:22">
      <c r="A4107" t="s">
        <v>4305</v>
      </c>
      <c r="B4107" s="213" t="s">
        <v>8449</v>
      </c>
      <c r="C4107" s="4">
        <v>363068300000</v>
      </c>
      <c r="D4107" s="213" t="s">
        <v>5857</v>
      </c>
      <c r="G4107" s="174">
        <v>46143</v>
      </c>
      <c r="H4107" t="s">
        <v>8450</v>
      </c>
      <c r="I4107" t="s">
        <v>8450</v>
      </c>
      <c r="O4107" s="174">
        <v>46143</v>
      </c>
      <c r="S4107" t="s">
        <v>8451</v>
      </c>
      <c r="T4107" s="217" t="s">
        <v>64</v>
      </c>
      <c r="U4107" s="217" t="s">
        <v>257</v>
      </c>
      <c r="V4107" t="e">
        <f>_xlfn.XLOOKUP(UTILIZADAS[[#This Row],[Contacto1]],Tabla2[phone_number_dialed],Tabla2[status_name],,0)</f>
        <v>#N/A</v>
      </c>
    </row>
    <row r="4108" spans="1:22">
      <c r="A4108" t="s">
        <v>4305</v>
      </c>
      <c r="B4108" s="213" t="s">
        <v>4835</v>
      </c>
      <c r="C4108" s="4">
        <v>351346290000</v>
      </c>
      <c r="D4108" s="213" t="s">
        <v>5857</v>
      </c>
      <c r="G4108" s="174">
        <v>46143</v>
      </c>
      <c r="H4108" t="s">
        <v>8452</v>
      </c>
      <c r="I4108" t="s">
        <v>8452</v>
      </c>
      <c r="O4108" s="174">
        <v>46143</v>
      </c>
      <c r="S4108" t="s">
        <v>4836</v>
      </c>
      <c r="T4108" s="217" t="s">
        <v>4837</v>
      </c>
      <c r="U4108" s="217" t="s">
        <v>65</v>
      </c>
      <c r="V4108" t="e">
        <f>_xlfn.XLOOKUP(UTILIZADAS[[#This Row],[Contacto1]],Tabla2[phone_number_dialed],Tabla2[status_name],,0)</f>
        <v>#N/A</v>
      </c>
    </row>
    <row r="4109" spans="1:22">
      <c r="A4109" t="s">
        <v>4305</v>
      </c>
      <c r="B4109" s="213" t="s">
        <v>7536</v>
      </c>
      <c r="C4109" s="4">
        <v>369057230000</v>
      </c>
      <c r="D4109" s="213" t="s">
        <v>5857</v>
      </c>
      <c r="G4109" s="174">
        <v>46143</v>
      </c>
      <c r="H4109" t="s">
        <v>7537</v>
      </c>
      <c r="I4109" t="s">
        <v>7537</v>
      </c>
      <c r="O4109" s="174">
        <v>46143</v>
      </c>
      <c r="S4109" t="s">
        <v>7538</v>
      </c>
      <c r="T4109" s="217" t="s">
        <v>84</v>
      </c>
      <c r="U4109" s="217" t="s">
        <v>2109</v>
      </c>
      <c r="V4109" t="e">
        <f>_xlfn.XLOOKUP(UTILIZADAS[[#This Row],[Contacto1]],Tabla2[phone_number_dialed],Tabla2[status_name],,0)</f>
        <v>#N/A</v>
      </c>
    </row>
    <row r="4110" spans="1:22">
      <c r="A4110" t="s">
        <v>4305</v>
      </c>
      <c r="B4110" s="213" t="s">
        <v>8453</v>
      </c>
      <c r="C4110" s="4">
        <v>369071080000</v>
      </c>
      <c r="D4110" s="213" t="s">
        <v>5857</v>
      </c>
      <c r="G4110" s="174">
        <v>46143</v>
      </c>
      <c r="H4110" t="s">
        <v>8454</v>
      </c>
      <c r="I4110" t="s">
        <v>8454</v>
      </c>
      <c r="O4110" s="174">
        <v>46143</v>
      </c>
      <c r="S4110" t="s">
        <v>8455</v>
      </c>
      <c r="T4110" s="217" t="s">
        <v>84</v>
      </c>
      <c r="U4110" s="217" t="s">
        <v>257</v>
      </c>
      <c r="V4110" t="e">
        <f>_xlfn.XLOOKUP(UTILIZADAS[[#This Row],[Contacto1]],Tabla2[phone_number_dialed],Tabla2[status_name],,0)</f>
        <v>#N/A</v>
      </c>
    </row>
    <row r="4111" spans="1:22">
      <c r="A4111" t="s">
        <v>4305</v>
      </c>
      <c r="B4111" s="213" t="s">
        <v>8456</v>
      </c>
      <c r="C4111" s="4">
        <v>363069820000</v>
      </c>
      <c r="D4111" s="213" t="s">
        <v>5857</v>
      </c>
      <c r="G4111" s="174">
        <v>46143</v>
      </c>
      <c r="H4111" t="s">
        <v>8457</v>
      </c>
      <c r="I4111" t="s">
        <v>8457</v>
      </c>
      <c r="O4111" s="174">
        <v>46143</v>
      </c>
      <c r="S4111" t="s">
        <v>8458</v>
      </c>
      <c r="T4111" s="217" t="s">
        <v>64</v>
      </c>
      <c r="U4111" s="217" t="s">
        <v>257</v>
      </c>
      <c r="V4111" t="e">
        <f>_xlfn.XLOOKUP(UTILIZADAS[[#This Row],[Contacto1]],Tabla2[phone_number_dialed],Tabla2[status_name],,0)</f>
        <v>#N/A</v>
      </c>
    </row>
    <row r="4112" spans="1:22">
      <c r="A4112" t="s">
        <v>4305</v>
      </c>
      <c r="B4112" s="213" t="s">
        <v>8459</v>
      </c>
      <c r="C4112" s="4">
        <v>361072760000</v>
      </c>
      <c r="D4112" s="213" t="s">
        <v>5857</v>
      </c>
      <c r="G4112" s="174">
        <v>46143</v>
      </c>
      <c r="H4112" t="s">
        <v>8460</v>
      </c>
      <c r="I4112" t="s">
        <v>8460</v>
      </c>
      <c r="O4112" s="174">
        <v>46143</v>
      </c>
      <c r="S4112" t="s">
        <v>8461</v>
      </c>
      <c r="T4112" s="217" t="s">
        <v>64</v>
      </c>
      <c r="U4112" s="217" t="s">
        <v>257</v>
      </c>
      <c r="V4112" t="e">
        <f>_xlfn.XLOOKUP(UTILIZADAS[[#This Row],[Contacto1]],Tabla2[phone_number_dialed],Tabla2[status_name],,0)</f>
        <v>#N/A</v>
      </c>
    </row>
    <row r="4113" spans="1:22">
      <c r="A4113" t="s">
        <v>4305</v>
      </c>
      <c r="B4113" s="213" t="s">
        <v>8462</v>
      </c>
      <c r="C4113" s="4">
        <v>362074420000</v>
      </c>
      <c r="D4113" s="213" t="s">
        <v>5857</v>
      </c>
      <c r="G4113" s="174">
        <v>46143</v>
      </c>
      <c r="H4113" t="s">
        <v>8463</v>
      </c>
      <c r="I4113" t="s">
        <v>8463</v>
      </c>
      <c r="O4113" s="174">
        <v>46143</v>
      </c>
      <c r="S4113" t="s">
        <v>8464</v>
      </c>
      <c r="T4113" s="217" t="s">
        <v>64</v>
      </c>
      <c r="U4113" s="217" t="s">
        <v>257</v>
      </c>
      <c r="V4113" t="e">
        <f>_xlfn.XLOOKUP(UTILIZADAS[[#This Row],[Contacto1]],Tabla2[phone_number_dialed],Tabla2[status_name],,0)</f>
        <v>#N/A</v>
      </c>
    </row>
    <row r="4114" spans="1:22">
      <c r="A4114" t="s">
        <v>4305</v>
      </c>
      <c r="B4114" s="213" t="s">
        <v>5544</v>
      </c>
      <c r="C4114" s="4">
        <v>362069840000</v>
      </c>
      <c r="D4114" s="213" t="s">
        <v>5857</v>
      </c>
      <c r="G4114" s="174">
        <v>46143</v>
      </c>
      <c r="H4114">
        <v>66735111</v>
      </c>
      <c r="I4114">
        <v>66735111</v>
      </c>
      <c r="O4114" s="174">
        <v>46143</v>
      </c>
      <c r="S4114" t="s">
        <v>5821</v>
      </c>
      <c r="T4114" s="217" t="s">
        <v>2335</v>
      </c>
      <c r="U4114" s="217" t="s">
        <v>257</v>
      </c>
      <c r="V4114" t="e">
        <f>_xlfn.XLOOKUP(UTILIZADAS[[#This Row],[Contacto1]],Tabla2[phone_number_dialed],Tabla2[status_name],,0)</f>
        <v>#N/A</v>
      </c>
    </row>
    <row r="4115" spans="1:22">
      <c r="A4115" t="s">
        <v>4305</v>
      </c>
      <c r="B4115" s="213" t="s">
        <v>5121</v>
      </c>
      <c r="C4115" s="4">
        <v>365072000000</v>
      </c>
      <c r="D4115" s="213" t="s">
        <v>5857</v>
      </c>
      <c r="G4115" s="174">
        <v>46143</v>
      </c>
      <c r="H4115" t="s">
        <v>5750</v>
      </c>
      <c r="I4115" t="s">
        <v>5750</v>
      </c>
      <c r="O4115" s="174">
        <v>46143</v>
      </c>
      <c r="S4115" t="s">
        <v>4289</v>
      </c>
      <c r="T4115" s="217" t="s">
        <v>2334</v>
      </c>
      <c r="U4115" s="217" t="s">
        <v>65</v>
      </c>
      <c r="V4115" t="e">
        <f>_xlfn.XLOOKUP(UTILIZADAS[[#This Row],[Contacto1]],Tabla2[phone_number_dialed],Tabla2[status_name],,0)</f>
        <v>#N/A</v>
      </c>
    </row>
    <row r="4116" spans="1:22">
      <c r="A4116" t="s">
        <v>4305</v>
      </c>
      <c r="B4116" s="213" t="s">
        <v>4489</v>
      </c>
      <c r="C4116" s="4">
        <v>366073630000</v>
      </c>
      <c r="D4116" s="213" t="s">
        <v>5857</v>
      </c>
      <c r="G4116" s="174">
        <v>46143</v>
      </c>
      <c r="H4116" t="s">
        <v>5749</v>
      </c>
      <c r="I4116" t="s">
        <v>5749</v>
      </c>
      <c r="O4116" s="174">
        <v>46143</v>
      </c>
      <c r="S4116" t="s">
        <v>4288</v>
      </c>
      <c r="T4116" s="217" t="s">
        <v>2334</v>
      </c>
      <c r="U4116" s="217" t="s">
        <v>257</v>
      </c>
      <c r="V4116" t="e">
        <f>_xlfn.XLOOKUP(UTILIZADAS[[#This Row],[Contacto1]],Tabla2[phone_number_dialed],Tabla2[status_name],,0)</f>
        <v>#N/A</v>
      </c>
    </row>
    <row r="4117" spans="1:22">
      <c r="A4117" t="s">
        <v>4305</v>
      </c>
      <c r="B4117" s="213" t="s">
        <v>8465</v>
      </c>
      <c r="C4117" s="4">
        <v>343431870000</v>
      </c>
      <c r="D4117" s="213" t="s">
        <v>5857</v>
      </c>
      <c r="G4117" s="174">
        <v>46143</v>
      </c>
      <c r="H4117" t="s">
        <v>8466</v>
      </c>
      <c r="I4117" t="s">
        <v>8466</v>
      </c>
      <c r="O4117" s="174">
        <v>46143</v>
      </c>
      <c r="S4117" t="s">
        <v>8467</v>
      </c>
      <c r="T4117" s="217" t="s">
        <v>85</v>
      </c>
      <c r="U4117" s="217" t="s">
        <v>257</v>
      </c>
      <c r="V4117" t="e">
        <f>_xlfn.XLOOKUP(UTILIZADAS[[#This Row],[Contacto1]],Tabla2[phone_number_dialed],Tabla2[status_name],,0)</f>
        <v>#N/A</v>
      </c>
    </row>
    <row r="4118" spans="1:22">
      <c r="A4118" t="s">
        <v>4305</v>
      </c>
      <c r="B4118" s="213" t="s">
        <v>8468</v>
      </c>
      <c r="C4118" s="4">
        <v>367072920000</v>
      </c>
      <c r="D4118" s="213" t="s">
        <v>5857</v>
      </c>
      <c r="G4118" s="174">
        <v>46143</v>
      </c>
      <c r="H4118">
        <v>64603953</v>
      </c>
      <c r="I4118">
        <v>64603953</v>
      </c>
      <c r="O4118" s="174">
        <v>46143</v>
      </c>
      <c r="S4118" t="s">
        <v>8469</v>
      </c>
      <c r="T4118" s="217" t="s">
        <v>85</v>
      </c>
      <c r="U4118" s="217" t="s">
        <v>257</v>
      </c>
      <c r="V4118" t="e">
        <f>_xlfn.XLOOKUP(UTILIZADAS[[#This Row],[Contacto1]],Tabla2[phone_number_dialed],Tabla2[status_name],,0)</f>
        <v>#N/A</v>
      </c>
    </row>
    <row r="4119" spans="1:22">
      <c r="A4119" t="s">
        <v>4305</v>
      </c>
      <c r="B4119" s="213" t="s">
        <v>8470</v>
      </c>
      <c r="C4119" s="4">
        <v>188077690000</v>
      </c>
      <c r="D4119" s="213" t="s">
        <v>5857</v>
      </c>
      <c r="G4119" s="174">
        <v>46143</v>
      </c>
      <c r="H4119" t="s">
        <v>8471</v>
      </c>
      <c r="I4119" t="s">
        <v>8471</v>
      </c>
      <c r="O4119" s="174">
        <v>46143</v>
      </c>
      <c r="S4119" t="s">
        <v>8472</v>
      </c>
      <c r="T4119" s="217" t="s">
        <v>85</v>
      </c>
      <c r="U4119" s="217" t="s">
        <v>257</v>
      </c>
      <c r="V4119" t="e">
        <f>_xlfn.XLOOKUP(UTILIZADAS[[#This Row],[Contacto1]],Tabla2[phone_number_dialed],Tabla2[status_name],,0)</f>
        <v>#N/A</v>
      </c>
    </row>
    <row r="4120" spans="1:22">
      <c r="A4120" t="s">
        <v>4305</v>
      </c>
      <c r="B4120" s="213" t="s">
        <v>8473</v>
      </c>
      <c r="C4120" s="4">
        <v>363073620000</v>
      </c>
      <c r="D4120" s="213" t="s">
        <v>5857</v>
      </c>
      <c r="G4120" s="174">
        <v>46143</v>
      </c>
      <c r="H4120" t="s">
        <v>6657</v>
      </c>
      <c r="I4120" t="s">
        <v>6657</v>
      </c>
      <c r="O4120" s="174">
        <v>46143</v>
      </c>
      <c r="S4120" t="s">
        <v>8474</v>
      </c>
      <c r="T4120" s="217" t="s">
        <v>64</v>
      </c>
      <c r="U4120" s="217" t="s">
        <v>257</v>
      </c>
      <c r="V4120" t="e">
        <f>_xlfn.XLOOKUP(UTILIZADAS[[#This Row],[Contacto1]],Tabla2[phone_number_dialed],Tabla2[status_name],,0)</f>
        <v>#N/A</v>
      </c>
    </row>
    <row r="4121" spans="1:22">
      <c r="A4121" t="s">
        <v>4305</v>
      </c>
      <c r="B4121" s="213" t="s">
        <v>5188</v>
      </c>
      <c r="C4121" s="4">
        <v>361071000000</v>
      </c>
      <c r="D4121" s="213" t="s">
        <v>5857</v>
      </c>
      <c r="G4121" s="174">
        <v>46143</v>
      </c>
      <c r="H4121">
        <v>68383673</v>
      </c>
      <c r="I4121">
        <v>68383673</v>
      </c>
      <c r="O4121" s="174">
        <v>46143</v>
      </c>
      <c r="S4121" t="s">
        <v>5189</v>
      </c>
      <c r="T4121" s="217" t="s">
        <v>64</v>
      </c>
      <c r="U4121" s="217" t="s">
        <v>65</v>
      </c>
      <c r="V4121" t="e">
        <f>_xlfn.XLOOKUP(UTILIZADAS[[#This Row],[Contacto1]],Tabla2[phone_number_dialed],Tabla2[status_name],,0)</f>
        <v>#N/A</v>
      </c>
    </row>
    <row r="4122" spans="1:22">
      <c r="A4122" t="s">
        <v>4305</v>
      </c>
      <c r="B4122" s="213" t="s">
        <v>8475</v>
      </c>
      <c r="C4122" s="4">
        <v>368074220000</v>
      </c>
      <c r="D4122" s="213" t="s">
        <v>5857</v>
      </c>
      <c r="G4122" s="174">
        <v>46143</v>
      </c>
      <c r="H4122" t="s">
        <v>8476</v>
      </c>
      <c r="I4122" t="s">
        <v>8476</v>
      </c>
      <c r="O4122" s="174">
        <v>46143</v>
      </c>
      <c r="S4122" t="s">
        <v>8477</v>
      </c>
      <c r="T4122" s="217" t="s">
        <v>64</v>
      </c>
      <c r="U4122" s="217" t="s">
        <v>257</v>
      </c>
      <c r="V4122" t="e">
        <f>_xlfn.XLOOKUP(UTILIZADAS[[#This Row],[Contacto1]],Tabla2[phone_number_dialed],Tabla2[status_name],,0)</f>
        <v>#N/A</v>
      </c>
    </row>
    <row r="4123" spans="1:22">
      <c r="A4123" t="s">
        <v>4305</v>
      </c>
      <c r="B4123" s="213" t="s">
        <v>5194</v>
      </c>
      <c r="C4123" s="4">
        <v>194075090000</v>
      </c>
      <c r="D4123" s="213" t="s">
        <v>5857</v>
      </c>
      <c r="G4123" s="174">
        <v>46143</v>
      </c>
      <c r="H4123" t="s">
        <v>8478</v>
      </c>
      <c r="I4123" t="s">
        <v>8478</v>
      </c>
      <c r="O4123" s="174">
        <v>46143</v>
      </c>
      <c r="S4123" t="s">
        <v>5195</v>
      </c>
      <c r="T4123" s="217" t="s">
        <v>64</v>
      </c>
      <c r="U4123" s="217" t="s">
        <v>65</v>
      </c>
      <c r="V4123" t="e">
        <f>_xlfn.XLOOKUP(UTILIZADAS[[#This Row],[Contacto1]],Tabla2[phone_number_dialed],Tabla2[status_name],,0)</f>
        <v>#N/A</v>
      </c>
    </row>
    <row r="4124" spans="1:22">
      <c r="A4124" t="s">
        <v>4305</v>
      </c>
      <c r="B4124" s="213" t="s">
        <v>8479</v>
      </c>
      <c r="C4124" s="4">
        <v>368071990000</v>
      </c>
      <c r="D4124" s="213" t="s">
        <v>5857</v>
      </c>
      <c r="G4124" s="174">
        <v>46143</v>
      </c>
      <c r="H4124" t="s">
        <v>8480</v>
      </c>
      <c r="I4124" t="s">
        <v>8480</v>
      </c>
      <c r="O4124" s="174">
        <v>46143</v>
      </c>
      <c r="S4124" t="s">
        <v>8481</v>
      </c>
      <c r="T4124" s="217" t="s">
        <v>64</v>
      </c>
      <c r="U4124" s="217" t="s">
        <v>257</v>
      </c>
      <c r="V4124" t="e">
        <f>_xlfn.XLOOKUP(UTILIZADAS[[#This Row],[Contacto1]],Tabla2[phone_number_dialed],Tabla2[status_name],,0)</f>
        <v>#N/A</v>
      </c>
    </row>
    <row r="4125" spans="1:22">
      <c r="A4125" t="s">
        <v>4305</v>
      </c>
      <c r="B4125" s="213" t="s">
        <v>4847</v>
      </c>
      <c r="C4125" s="4">
        <v>364073280000</v>
      </c>
      <c r="D4125" s="213" t="s">
        <v>5857</v>
      </c>
      <c r="G4125" s="174">
        <v>46143</v>
      </c>
      <c r="H4125" t="s">
        <v>8482</v>
      </c>
      <c r="I4125" t="s">
        <v>8482</v>
      </c>
      <c r="O4125" s="174">
        <v>46143</v>
      </c>
      <c r="S4125" t="s">
        <v>4848</v>
      </c>
      <c r="T4125" s="217" t="s">
        <v>64</v>
      </c>
      <c r="U4125" s="217" t="s">
        <v>65</v>
      </c>
      <c r="V4125" t="e">
        <f>_xlfn.XLOOKUP(UTILIZADAS[[#This Row],[Contacto1]],Tabla2[phone_number_dialed],Tabla2[status_name],,0)</f>
        <v>#N/A</v>
      </c>
    </row>
    <row r="4126" spans="1:22">
      <c r="A4126" t="s">
        <v>4305</v>
      </c>
      <c r="B4126" s="213" t="s">
        <v>8483</v>
      </c>
      <c r="C4126" s="4">
        <v>367073560000</v>
      </c>
      <c r="D4126" s="213" t="s">
        <v>5857</v>
      </c>
      <c r="G4126" s="174">
        <v>46143</v>
      </c>
      <c r="H4126" t="s">
        <v>8484</v>
      </c>
      <c r="I4126" t="s">
        <v>8484</v>
      </c>
      <c r="O4126" s="174">
        <v>46143</v>
      </c>
      <c r="S4126" t="s">
        <v>8485</v>
      </c>
      <c r="T4126" s="217" t="s">
        <v>64</v>
      </c>
      <c r="U4126" s="217" t="s">
        <v>257</v>
      </c>
      <c r="V4126" t="e">
        <f>_xlfn.XLOOKUP(UTILIZADAS[[#This Row],[Contacto1]],Tabla2[phone_number_dialed],Tabla2[status_name],,0)</f>
        <v>#N/A</v>
      </c>
    </row>
    <row r="4127" spans="1:22">
      <c r="A4127" t="s">
        <v>4305</v>
      </c>
      <c r="B4127" s="213" t="s">
        <v>8486</v>
      </c>
      <c r="C4127" s="4">
        <v>364064210000</v>
      </c>
      <c r="D4127" s="213" t="s">
        <v>5857</v>
      </c>
      <c r="G4127" s="174">
        <v>46143</v>
      </c>
      <c r="H4127" t="s">
        <v>8487</v>
      </c>
      <c r="I4127" t="s">
        <v>8487</v>
      </c>
      <c r="O4127" s="174">
        <v>46143</v>
      </c>
      <c r="S4127" t="s">
        <v>8488</v>
      </c>
      <c r="T4127" s="217" t="s">
        <v>64</v>
      </c>
      <c r="U4127" s="217" t="s">
        <v>257</v>
      </c>
      <c r="V4127" t="e">
        <f>_xlfn.XLOOKUP(UTILIZADAS[[#This Row],[Contacto1]],Tabla2[phone_number_dialed],Tabla2[status_name],,0)</f>
        <v>#N/A</v>
      </c>
    </row>
    <row r="4128" spans="1:22">
      <c r="A4128" t="s">
        <v>4305</v>
      </c>
      <c r="B4128" s="213" t="s">
        <v>8489</v>
      </c>
      <c r="C4128" s="4">
        <v>364072670000</v>
      </c>
      <c r="D4128" s="213" t="s">
        <v>5857</v>
      </c>
      <c r="G4128" s="174">
        <v>46143</v>
      </c>
      <c r="H4128" t="s">
        <v>8490</v>
      </c>
      <c r="I4128" t="s">
        <v>8490</v>
      </c>
      <c r="O4128" s="174">
        <v>46143</v>
      </c>
      <c r="S4128" t="s">
        <v>8491</v>
      </c>
      <c r="T4128" s="217" t="s">
        <v>64</v>
      </c>
      <c r="U4128" s="217" t="s">
        <v>257</v>
      </c>
      <c r="V4128" t="e">
        <f>_xlfn.XLOOKUP(UTILIZADAS[[#This Row],[Contacto1]],Tabla2[phone_number_dialed],Tabla2[status_name],,0)</f>
        <v>#N/A</v>
      </c>
    </row>
    <row r="4129" spans="1:22">
      <c r="A4129" t="s">
        <v>4305</v>
      </c>
      <c r="B4129" s="213" t="s">
        <v>8492</v>
      </c>
      <c r="C4129" s="4">
        <v>368068980000</v>
      </c>
      <c r="D4129" s="213" t="s">
        <v>5857</v>
      </c>
      <c r="G4129" s="174">
        <v>46143</v>
      </c>
      <c r="H4129" t="s">
        <v>8493</v>
      </c>
      <c r="I4129" t="s">
        <v>8493</v>
      </c>
      <c r="O4129" s="174">
        <v>46143</v>
      </c>
      <c r="S4129" t="s">
        <v>8494</v>
      </c>
      <c r="T4129" s="217" t="s">
        <v>84</v>
      </c>
      <c r="U4129" s="217" t="s">
        <v>257</v>
      </c>
      <c r="V4129" t="e">
        <f>_xlfn.XLOOKUP(UTILIZADAS[[#This Row],[Contacto1]],Tabla2[phone_number_dialed],Tabla2[status_name],,0)</f>
        <v>#N/A</v>
      </c>
    </row>
    <row r="4130" spans="1:22">
      <c r="A4130" t="s">
        <v>4305</v>
      </c>
      <c r="B4130" s="213" t="s">
        <v>8495</v>
      </c>
      <c r="C4130" s="4">
        <v>363064550000</v>
      </c>
      <c r="D4130" s="213" t="s">
        <v>5857</v>
      </c>
      <c r="G4130" s="174">
        <v>46143</v>
      </c>
      <c r="H4130" t="s">
        <v>8496</v>
      </c>
      <c r="I4130" t="s">
        <v>8496</v>
      </c>
      <c r="O4130" s="174">
        <v>46143</v>
      </c>
      <c r="S4130" t="s">
        <v>8497</v>
      </c>
      <c r="T4130" s="217" t="s">
        <v>64</v>
      </c>
      <c r="U4130" s="217" t="s">
        <v>257</v>
      </c>
      <c r="V4130" t="e">
        <f>_xlfn.XLOOKUP(UTILIZADAS[[#This Row],[Contacto1]],Tabla2[phone_number_dialed],Tabla2[status_name],,0)</f>
        <v>#N/A</v>
      </c>
    </row>
    <row r="4131" spans="1:22">
      <c r="A4131" t="s">
        <v>4305</v>
      </c>
      <c r="B4131" s="213" t="s">
        <v>4426</v>
      </c>
      <c r="C4131" s="4">
        <v>365074590000</v>
      </c>
      <c r="D4131" s="213" t="s">
        <v>5857</v>
      </c>
      <c r="G4131" s="174">
        <v>46143</v>
      </c>
      <c r="H4131" t="s">
        <v>8498</v>
      </c>
      <c r="I4131" t="s">
        <v>8498</v>
      </c>
      <c r="O4131" s="174">
        <v>46143</v>
      </c>
      <c r="S4131" t="s">
        <v>4427</v>
      </c>
      <c r="T4131" s="217" t="s">
        <v>64</v>
      </c>
      <c r="U4131" s="217" t="s">
        <v>65</v>
      </c>
      <c r="V4131" t="e">
        <f>_xlfn.XLOOKUP(UTILIZADAS[[#This Row],[Contacto1]],Tabla2[phone_number_dialed],Tabla2[status_name],,0)</f>
        <v>#N/A</v>
      </c>
    </row>
    <row r="4132" spans="1:22">
      <c r="A4132" t="s">
        <v>4305</v>
      </c>
      <c r="B4132" s="213" t="s">
        <v>8499</v>
      </c>
      <c r="C4132" s="4">
        <v>368072820000</v>
      </c>
      <c r="D4132" s="213" t="s">
        <v>5857</v>
      </c>
      <c r="G4132" s="174">
        <v>46143</v>
      </c>
      <c r="H4132" t="s">
        <v>8500</v>
      </c>
      <c r="I4132" t="s">
        <v>8500</v>
      </c>
      <c r="O4132" s="174">
        <v>46143</v>
      </c>
      <c r="S4132" t="s">
        <v>8501</v>
      </c>
      <c r="T4132" s="217" t="s">
        <v>64</v>
      </c>
      <c r="U4132" s="217" t="s">
        <v>257</v>
      </c>
      <c r="V4132" t="e">
        <f>_xlfn.XLOOKUP(UTILIZADAS[[#This Row],[Contacto1]],Tabla2[phone_number_dialed],Tabla2[status_name],,0)</f>
        <v>#N/A</v>
      </c>
    </row>
    <row r="4133" spans="1:22">
      <c r="A4133" t="s">
        <v>4305</v>
      </c>
      <c r="B4133" s="213" t="s">
        <v>8502</v>
      </c>
      <c r="C4133" s="4">
        <v>366073060000</v>
      </c>
      <c r="D4133" s="213" t="s">
        <v>5857</v>
      </c>
      <c r="G4133" s="174">
        <v>46143</v>
      </c>
      <c r="H4133" t="s">
        <v>8503</v>
      </c>
      <c r="I4133" t="s">
        <v>8503</v>
      </c>
      <c r="O4133" s="174">
        <v>46143</v>
      </c>
      <c r="S4133" t="s">
        <v>8504</v>
      </c>
      <c r="T4133" s="217" t="s">
        <v>64</v>
      </c>
      <c r="U4133" s="217" t="s">
        <v>257</v>
      </c>
      <c r="V4133" t="e">
        <f>_xlfn.XLOOKUP(UTILIZADAS[[#This Row],[Contacto1]],Tabla2[phone_number_dialed],Tabla2[status_name],,0)</f>
        <v>#N/A</v>
      </c>
    </row>
    <row r="4134" spans="1:22">
      <c r="A4134" t="s">
        <v>4305</v>
      </c>
      <c r="B4134" s="213" t="s">
        <v>8505</v>
      </c>
      <c r="C4134" s="4">
        <v>364069350000</v>
      </c>
      <c r="D4134" s="213" t="s">
        <v>5857</v>
      </c>
      <c r="G4134" s="174">
        <v>46143</v>
      </c>
      <c r="H4134">
        <v>61322987</v>
      </c>
      <c r="I4134">
        <v>61322987</v>
      </c>
      <c r="O4134" s="174">
        <v>46143</v>
      </c>
      <c r="S4134" t="s">
        <v>8506</v>
      </c>
      <c r="T4134" s="217" t="s">
        <v>64</v>
      </c>
      <c r="U4134" s="217" t="s">
        <v>257</v>
      </c>
      <c r="V4134" t="e">
        <f>_xlfn.XLOOKUP(UTILIZADAS[[#This Row],[Contacto1]],Tabla2[phone_number_dialed],Tabla2[status_name],,0)</f>
        <v>#N/A</v>
      </c>
    </row>
    <row r="4135" spans="1:22">
      <c r="A4135" t="s">
        <v>4305</v>
      </c>
      <c r="B4135" s="213" t="s">
        <v>8507</v>
      </c>
      <c r="C4135" s="4">
        <v>366076100000</v>
      </c>
      <c r="D4135" s="213" t="s">
        <v>5857</v>
      </c>
      <c r="G4135" s="174">
        <v>46143</v>
      </c>
      <c r="H4135" t="s">
        <v>8508</v>
      </c>
      <c r="I4135" t="s">
        <v>8508</v>
      </c>
      <c r="O4135" s="174">
        <v>46143</v>
      </c>
      <c r="S4135" t="s">
        <v>8509</v>
      </c>
      <c r="T4135" s="217" t="s">
        <v>64</v>
      </c>
      <c r="U4135" s="217" t="s">
        <v>257</v>
      </c>
      <c r="V4135" t="e">
        <f>_xlfn.XLOOKUP(UTILIZADAS[[#This Row],[Contacto1]],Tabla2[phone_number_dialed],Tabla2[status_name],,0)</f>
        <v>#N/A</v>
      </c>
    </row>
    <row r="4136" spans="1:22">
      <c r="A4136" t="s">
        <v>4305</v>
      </c>
      <c r="B4136" s="213" t="s">
        <v>4911</v>
      </c>
      <c r="C4136" s="4">
        <v>363069600000</v>
      </c>
      <c r="D4136" s="213" t="s">
        <v>5857</v>
      </c>
      <c r="G4136" s="174">
        <v>46143</v>
      </c>
      <c r="H4136" t="s">
        <v>8510</v>
      </c>
      <c r="I4136" t="s">
        <v>8510</v>
      </c>
      <c r="O4136" s="174">
        <v>46143</v>
      </c>
      <c r="S4136" t="s">
        <v>4912</v>
      </c>
      <c r="T4136" s="217" t="s">
        <v>64</v>
      </c>
      <c r="U4136" s="217" t="s">
        <v>65</v>
      </c>
      <c r="V4136" t="e">
        <f>_xlfn.XLOOKUP(UTILIZADAS[[#This Row],[Contacto1]],Tabla2[phone_number_dialed],Tabla2[status_name],,0)</f>
        <v>#N/A</v>
      </c>
    </row>
    <row r="4137" spans="1:22">
      <c r="A4137" t="s">
        <v>4305</v>
      </c>
      <c r="B4137" s="213" t="s">
        <v>8511</v>
      </c>
      <c r="C4137" s="4">
        <v>369072220000</v>
      </c>
      <c r="D4137" s="213" t="s">
        <v>5857</v>
      </c>
      <c r="G4137" s="174">
        <v>46143</v>
      </c>
      <c r="H4137" t="s">
        <v>8512</v>
      </c>
      <c r="I4137" t="s">
        <v>8512</v>
      </c>
      <c r="O4137" s="174">
        <v>46143</v>
      </c>
      <c r="S4137" t="s">
        <v>8513</v>
      </c>
      <c r="T4137" s="217" t="s">
        <v>64</v>
      </c>
      <c r="U4137" s="217" t="s">
        <v>257</v>
      </c>
      <c r="V4137" t="e">
        <f>_xlfn.XLOOKUP(UTILIZADAS[[#This Row],[Contacto1]],Tabla2[phone_number_dialed],Tabla2[status_name],,0)</f>
        <v>#N/A</v>
      </c>
    </row>
    <row r="4138" spans="1:22">
      <c r="A4138" t="s">
        <v>4305</v>
      </c>
      <c r="B4138" s="213" t="s">
        <v>8514</v>
      </c>
      <c r="C4138" s="4">
        <v>348356950000</v>
      </c>
      <c r="D4138" s="213" t="s">
        <v>5857</v>
      </c>
      <c r="G4138" s="174">
        <v>46143</v>
      </c>
      <c r="H4138" t="s">
        <v>8515</v>
      </c>
      <c r="I4138" t="s">
        <v>8515</v>
      </c>
      <c r="O4138" s="174">
        <v>46143</v>
      </c>
      <c r="S4138" t="s">
        <v>8516</v>
      </c>
      <c r="T4138" s="217" t="s">
        <v>64</v>
      </c>
      <c r="U4138" s="217" t="s">
        <v>257</v>
      </c>
      <c r="V4138" t="e">
        <f>_xlfn.XLOOKUP(UTILIZADAS[[#This Row],[Contacto1]],Tabla2[phone_number_dialed],Tabla2[status_name],,0)</f>
        <v>#N/A</v>
      </c>
    </row>
    <row r="4139" spans="1:22">
      <c r="A4139" t="s">
        <v>4305</v>
      </c>
      <c r="B4139" s="213" t="s">
        <v>4605</v>
      </c>
      <c r="C4139" s="4">
        <v>217002760000</v>
      </c>
      <c r="D4139" s="213" t="s">
        <v>5857</v>
      </c>
      <c r="G4139" s="174">
        <v>46143</v>
      </c>
      <c r="H4139" t="s">
        <v>8517</v>
      </c>
      <c r="I4139" t="s">
        <v>8517</v>
      </c>
      <c r="O4139" s="174">
        <v>46143</v>
      </c>
      <c r="S4139" t="s">
        <v>4606</v>
      </c>
      <c r="T4139" s="217" t="s">
        <v>64</v>
      </c>
      <c r="U4139" s="217" t="s">
        <v>65</v>
      </c>
      <c r="V4139" t="e">
        <f>_xlfn.XLOOKUP(UTILIZADAS[[#This Row],[Contacto1]],Tabla2[phone_number_dialed],Tabla2[status_name],,0)</f>
        <v>#N/A</v>
      </c>
    </row>
    <row r="4140" spans="1:22">
      <c r="A4140" t="s">
        <v>4305</v>
      </c>
      <c r="B4140" s="213" t="s">
        <v>8518</v>
      </c>
      <c r="C4140" s="4">
        <v>179020620000</v>
      </c>
      <c r="D4140" s="213" t="s">
        <v>5857</v>
      </c>
      <c r="G4140" s="174">
        <v>46143</v>
      </c>
      <c r="H4140" t="s">
        <v>8519</v>
      </c>
      <c r="I4140" t="s">
        <v>8519</v>
      </c>
      <c r="O4140" s="174">
        <v>46143</v>
      </c>
      <c r="S4140" t="s">
        <v>8520</v>
      </c>
      <c r="T4140" s="217" t="s">
        <v>64</v>
      </c>
      <c r="U4140" s="217" t="s">
        <v>257</v>
      </c>
      <c r="V4140" t="e">
        <f>_xlfn.XLOOKUP(UTILIZADAS[[#This Row],[Contacto1]],Tabla2[phone_number_dialed],Tabla2[status_name],,0)</f>
        <v>#N/A</v>
      </c>
    </row>
    <row r="4141" spans="1:22">
      <c r="A4141" t="s">
        <v>4305</v>
      </c>
      <c r="B4141" s="213" t="s">
        <v>8521</v>
      </c>
      <c r="C4141" s="4">
        <v>365076080000</v>
      </c>
      <c r="D4141" s="213" t="s">
        <v>5857</v>
      </c>
      <c r="G4141" s="174">
        <v>46143</v>
      </c>
      <c r="H4141" t="s">
        <v>8522</v>
      </c>
      <c r="I4141" t="s">
        <v>8522</v>
      </c>
      <c r="O4141" s="174">
        <v>46143</v>
      </c>
      <c r="S4141" t="s">
        <v>8523</v>
      </c>
      <c r="T4141" s="217" t="s">
        <v>64</v>
      </c>
      <c r="U4141" s="217" t="s">
        <v>257</v>
      </c>
      <c r="V4141" t="e">
        <f>_xlfn.XLOOKUP(UTILIZADAS[[#This Row],[Contacto1]],Tabla2[phone_number_dialed],Tabla2[status_name],,0)</f>
        <v>#N/A</v>
      </c>
    </row>
    <row r="4142" spans="1:22">
      <c r="A4142" t="s">
        <v>4305</v>
      </c>
      <c r="B4142" s="213" t="s">
        <v>4748</v>
      </c>
      <c r="C4142" s="4">
        <v>219061750000</v>
      </c>
      <c r="D4142" s="213" t="s">
        <v>5857</v>
      </c>
      <c r="G4142" s="174">
        <v>46143</v>
      </c>
      <c r="H4142" t="s">
        <v>8524</v>
      </c>
      <c r="I4142" t="s">
        <v>8524</v>
      </c>
      <c r="O4142" s="174">
        <v>46143</v>
      </c>
      <c r="S4142" t="s">
        <v>4749</v>
      </c>
      <c r="T4142" s="217" t="s">
        <v>64</v>
      </c>
      <c r="U4142" s="217" t="s">
        <v>65</v>
      </c>
      <c r="V4142" t="e">
        <f>_xlfn.XLOOKUP(UTILIZADAS[[#This Row],[Contacto1]],Tabla2[phone_number_dialed],Tabla2[status_name],,0)</f>
        <v>#N/A</v>
      </c>
    </row>
    <row r="4143" spans="1:22">
      <c r="A4143" t="s">
        <v>4305</v>
      </c>
      <c r="B4143" s="213" t="s">
        <v>4768</v>
      </c>
      <c r="C4143" s="4">
        <v>363074050000</v>
      </c>
      <c r="D4143" s="213" t="s">
        <v>5857</v>
      </c>
      <c r="G4143" s="174">
        <v>46143</v>
      </c>
      <c r="H4143" t="s">
        <v>8525</v>
      </c>
      <c r="I4143" t="s">
        <v>8525</v>
      </c>
      <c r="O4143" s="174">
        <v>46143</v>
      </c>
      <c r="S4143" t="s">
        <v>4769</v>
      </c>
      <c r="T4143" s="217" t="s">
        <v>64</v>
      </c>
      <c r="U4143" s="217" t="s">
        <v>65</v>
      </c>
      <c r="V4143" t="e">
        <f>_xlfn.XLOOKUP(UTILIZADAS[[#This Row],[Contacto1]],Tabla2[phone_number_dialed],Tabla2[status_name],,0)</f>
        <v>#N/A</v>
      </c>
    </row>
    <row r="4144" spans="1:22">
      <c r="A4144" t="s">
        <v>4305</v>
      </c>
      <c r="B4144" s="213" t="s">
        <v>8526</v>
      </c>
      <c r="C4144" s="4">
        <v>354355460000</v>
      </c>
      <c r="D4144" s="213" t="s">
        <v>5857</v>
      </c>
      <c r="G4144" s="174">
        <v>46143</v>
      </c>
      <c r="H4144" t="s">
        <v>8527</v>
      </c>
      <c r="I4144" t="s">
        <v>8527</v>
      </c>
      <c r="O4144" s="174">
        <v>46143</v>
      </c>
      <c r="S4144" t="s">
        <v>8528</v>
      </c>
      <c r="T4144" s="217" t="s">
        <v>64</v>
      </c>
      <c r="U4144" s="217" t="s">
        <v>2109</v>
      </c>
      <c r="V4144" t="e">
        <f>_xlfn.XLOOKUP(UTILIZADAS[[#This Row],[Contacto1]],Tabla2[phone_number_dialed],Tabla2[status_name],,0)</f>
        <v>#N/A</v>
      </c>
    </row>
    <row r="4145" spans="1:22">
      <c r="A4145" t="s">
        <v>4305</v>
      </c>
      <c r="B4145" s="213" t="s">
        <v>4438</v>
      </c>
      <c r="C4145" s="4">
        <v>369074860000</v>
      </c>
      <c r="D4145" s="213" t="s">
        <v>5857</v>
      </c>
      <c r="G4145" s="174">
        <v>46143</v>
      </c>
      <c r="H4145" t="s">
        <v>8529</v>
      </c>
      <c r="I4145" t="s">
        <v>8529</v>
      </c>
      <c r="O4145" s="174">
        <v>46143</v>
      </c>
      <c r="S4145" t="s">
        <v>4439</v>
      </c>
      <c r="T4145" s="217" t="s">
        <v>64</v>
      </c>
      <c r="U4145" s="217" t="s">
        <v>65</v>
      </c>
      <c r="V4145" t="e">
        <f>_xlfn.XLOOKUP(UTILIZADAS[[#This Row],[Contacto1]],Tabla2[phone_number_dialed],Tabla2[status_name],,0)</f>
        <v>#N/A</v>
      </c>
    </row>
    <row r="4146" spans="1:22">
      <c r="A4146" t="s">
        <v>4305</v>
      </c>
      <c r="B4146" s="213" t="s">
        <v>8530</v>
      </c>
      <c r="C4146" s="4">
        <v>368074680000</v>
      </c>
      <c r="D4146" s="213" t="s">
        <v>5857</v>
      </c>
      <c r="G4146" s="174">
        <v>46143</v>
      </c>
      <c r="H4146" t="s">
        <v>8531</v>
      </c>
      <c r="I4146" t="s">
        <v>8531</v>
      </c>
      <c r="O4146" s="174">
        <v>46143</v>
      </c>
      <c r="S4146" t="s">
        <v>8532</v>
      </c>
      <c r="T4146" s="217" t="s">
        <v>64</v>
      </c>
      <c r="U4146" s="217" t="s">
        <v>257</v>
      </c>
      <c r="V4146" t="e">
        <f>_xlfn.XLOOKUP(UTILIZADAS[[#This Row],[Contacto1]],Tabla2[phone_number_dialed],Tabla2[status_name],,0)</f>
        <v>#N/A</v>
      </c>
    </row>
    <row r="4147" spans="1:22">
      <c r="A4147" t="s">
        <v>4305</v>
      </c>
      <c r="B4147" s="213" t="s">
        <v>8533</v>
      </c>
      <c r="C4147" s="4">
        <v>366075190000</v>
      </c>
      <c r="D4147" s="213" t="s">
        <v>5857</v>
      </c>
      <c r="G4147" s="174">
        <v>46143</v>
      </c>
      <c r="H4147" t="s">
        <v>8534</v>
      </c>
      <c r="I4147" t="s">
        <v>8534</v>
      </c>
      <c r="O4147" s="174">
        <v>46143</v>
      </c>
      <c r="S4147" t="s">
        <v>8535</v>
      </c>
      <c r="T4147" s="217" t="s">
        <v>64</v>
      </c>
      <c r="U4147" s="217" t="s">
        <v>257</v>
      </c>
      <c r="V4147" t="e">
        <f>_xlfn.XLOOKUP(UTILIZADAS[[#This Row],[Contacto1]],Tabla2[phone_number_dialed],Tabla2[status_name],,0)</f>
        <v>#N/A</v>
      </c>
    </row>
    <row r="4148" spans="1:22">
      <c r="A4148" t="s">
        <v>4305</v>
      </c>
      <c r="B4148" s="213" t="s">
        <v>8536</v>
      </c>
      <c r="C4148" s="4">
        <v>362074520000</v>
      </c>
      <c r="D4148" s="213" t="s">
        <v>5857</v>
      </c>
      <c r="G4148" s="174">
        <v>46143</v>
      </c>
      <c r="H4148" t="s">
        <v>8537</v>
      </c>
      <c r="I4148" t="s">
        <v>8537</v>
      </c>
      <c r="O4148" s="174">
        <v>46143</v>
      </c>
      <c r="S4148" t="s">
        <v>8538</v>
      </c>
      <c r="T4148" s="217" t="s">
        <v>84</v>
      </c>
      <c r="U4148" s="217" t="s">
        <v>257</v>
      </c>
      <c r="V4148" t="e">
        <f>_xlfn.XLOOKUP(UTILIZADAS[[#This Row],[Contacto1]],Tabla2[phone_number_dialed],Tabla2[status_name],,0)</f>
        <v>#N/A</v>
      </c>
    </row>
    <row r="4149" spans="1:22">
      <c r="A4149" t="s">
        <v>4305</v>
      </c>
      <c r="B4149" s="213" t="s">
        <v>8539</v>
      </c>
      <c r="C4149" s="4">
        <v>365074020000</v>
      </c>
      <c r="D4149" s="213" t="s">
        <v>5857</v>
      </c>
      <c r="G4149" s="174">
        <v>46143</v>
      </c>
      <c r="H4149" t="s">
        <v>8540</v>
      </c>
      <c r="I4149" t="s">
        <v>8540</v>
      </c>
      <c r="O4149" s="174">
        <v>46143</v>
      </c>
      <c r="S4149" t="s">
        <v>8541</v>
      </c>
      <c r="T4149" s="217" t="s">
        <v>84</v>
      </c>
      <c r="U4149" s="217" t="s">
        <v>257</v>
      </c>
      <c r="V4149" t="e">
        <f>_xlfn.XLOOKUP(UTILIZADAS[[#This Row],[Contacto1]],Tabla2[phone_number_dialed],Tabla2[status_name],,0)</f>
        <v>#N/A</v>
      </c>
    </row>
    <row r="4150" spans="1:22">
      <c r="A4150" t="s">
        <v>4305</v>
      </c>
      <c r="B4150" s="213" t="s">
        <v>8542</v>
      </c>
      <c r="C4150" s="4">
        <v>363072090000</v>
      </c>
      <c r="D4150" s="213" t="s">
        <v>5857</v>
      </c>
      <c r="G4150" s="174">
        <v>46143</v>
      </c>
      <c r="H4150" t="s">
        <v>8543</v>
      </c>
      <c r="I4150" t="s">
        <v>8543</v>
      </c>
      <c r="O4150" s="174">
        <v>46143</v>
      </c>
      <c r="S4150" t="s">
        <v>8544</v>
      </c>
      <c r="T4150" s="217" t="s">
        <v>64</v>
      </c>
      <c r="U4150" s="217" t="s">
        <v>257</v>
      </c>
      <c r="V4150" t="e">
        <f>_xlfn.XLOOKUP(UTILIZADAS[[#This Row],[Contacto1]],Tabla2[phone_number_dialed],Tabla2[status_name],,0)</f>
        <v>#N/A</v>
      </c>
    </row>
    <row r="4151" spans="1:22">
      <c r="A4151" t="s">
        <v>4305</v>
      </c>
      <c r="B4151" s="213" t="s">
        <v>8545</v>
      </c>
      <c r="C4151" s="4">
        <v>191080030000</v>
      </c>
      <c r="D4151" s="213" t="s">
        <v>5857</v>
      </c>
      <c r="G4151" s="174">
        <v>46143</v>
      </c>
      <c r="H4151" t="s">
        <v>8546</v>
      </c>
      <c r="I4151" t="s">
        <v>8546</v>
      </c>
      <c r="O4151" s="174">
        <v>46143</v>
      </c>
      <c r="S4151" t="s">
        <v>8547</v>
      </c>
      <c r="T4151" s="217" t="s">
        <v>85</v>
      </c>
      <c r="U4151" s="217" t="s">
        <v>257</v>
      </c>
      <c r="V4151" t="e">
        <f>_xlfn.XLOOKUP(UTILIZADAS[[#This Row],[Contacto1]],Tabla2[phone_number_dialed],Tabla2[status_name],,0)</f>
        <v>#N/A</v>
      </c>
    </row>
    <row r="4152" spans="1:22">
      <c r="A4152" t="s">
        <v>4305</v>
      </c>
      <c r="B4152" s="213" t="s">
        <v>8548</v>
      </c>
      <c r="C4152" s="4">
        <v>362073370000</v>
      </c>
      <c r="D4152" s="213" t="s">
        <v>5857</v>
      </c>
      <c r="G4152" s="174">
        <v>46143</v>
      </c>
      <c r="H4152" t="s">
        <v>6657</v>
      </c>
      <c r="I4152" t="s">
        <v>6657</v>
      </c>
      <c r="O4152" s="174">
        <v>46143</v>
      </c>
      <c r="S4152" t="s">
        <v>8549</v>
      </c>
      <c r="T4152" s="217" t="s">
        <v>64</v>
      </c>
      <c r="U4152" s="217" t="s">
        <v>257</v>
      </c>
      <c r="V4152" t="e">
        <f>_xlfn.XLOOKUP(UTILIZADAS[[#This Row],[Contacto1]],Tabla2[phone_number_dialed],Tabla2[status_name],,0)</f>
        <v>#N/A</v>
      </c>
    </row>
    <row r="4153" spans="1:22">
      <c r="A4153" t="s">
        <v>4305</v>
      </c>
      <c r="B4153" s="213" t="s">
        <v>8550</v>
      </c>
      <c r="C4153" s="4">
        <v>308030270000</v>
      </c>
      <c r="D4153" s="213" t="s">
        <v>5857</v>
      </c>
      <c r="G4153" s="174">
        <v>46143</v>
      </c>
      <c r="H4153">
        <v>62880553</v>
      </c>
      <c r="I4153">
        <v>62880553</v>
      </c>
      <c r="O4153" s="174">
        <v>46143</v>
      </c>
      <c r="S4153" t="s">
        <v>8551</v>
      </c>
      <c r="T4153" s="217" t="s">
        <v>64</v>
      </c>
      <c r="U4153" s="217" t="s">
        <v>257</v>
      </c>
      <c r="V4153" t="e">
        <f>_xlfn.XLOOKUP(UTILIZADAS[[#This Row],[Contacto1]],Tabla2[phone_number_dialed],Tabla2[status_name],,0)</f>
        <v>#N/A</v>
      </c>
    </row>
    <row r="4154" spans="1:22">
      <c r="A4154" t="s">
        <v>4305</v>
      </c>
      <c r="B4154" s="213" t="s">
        <v>8552</v>
      </c>
      <c r="C4154" s="4">
        <v>355135250000</v>
      </c>
      <c r="D4154" s="213" t="s">
        <v>5857</v>
      </c>
      <c r="G4154" s="174">
        <v>46143</v>
      </c>
      <c r="H4154" t="s">
        <v>8553</v>
      </c>
      <c r="I4154" t="s">
        <v>8553</v>
      </c>
      <c r="O4154" s="174">
        <v>46143</v>
      </c>
      <c r="S4154" t="s">
        <v>8554</v>
      </c>
      <c r="T4154" s="217" t="s">
        <v>64</v>
      </c>
      <c r="U4154" s="217" t="s">
        <v>257</v>
      </c>
      <c r="V4154" t="e">
        <f>_xlfn.XLOOKUP(UTILIZADAS[[#This Row],[Contacto1]],Tabla2[phone_number_dialed],Tabla2[status_name],,0)</f>
        <v>#N/A</v>
      </c>
    </row>
    <row r="4155" spans="1:22">
      <c r="A4155" t="s">
        <v>4305</v>
      </c>
      <c r="B4155" s="213" t="s">
        <v>8555</v>
      </c>
      <c r="C4155" s="4">
        <v>367069030000</v>
      </c>
      <c r="D4155" s="213" t="s">
        <v>5857</v>
      </c>
      <c r="G4155" s="174">
        <v>46143</v>
      </c>
      <c r="H4155" t="s">
        <v>8556</v>
      </c>
      <c r="I4155" t="s">
        <v>8556</v>
      </c>
      <c r="O4155" s="174">
        <v>46143</v>
      </c>
      <c r="S4155" t="s">
        <v>8557</v>
      </c>
      <c r="T4155" s="217" t="s">
        <v>64</v>
      </c>
      <c r="U4155" s="217" t="s">
        <v>257</v>
      </c>
      <c r="V4155" t="e">
        <f>_xlfn.XLOOKUP(UTILIZADAS[[#This Row],[Contacto1]],Tabla2[phone_number_dialed],Tabla2[status_name],,0)</f>
        <v>#N/A</v>
      </c>
    </row>
    <row r="4156" spans="1:22">
      <c r="A4156" t="s">
        <v>4305</v>
      </c>
      <c r="B4156" s="213" t="s">
        <v>8558</v>
      </c>
      <c r="C4156" s="4">
        <v>365067220000</v>
      </c>
      <c r="D4156" s="213" t="s">
        <v>5857</v>
      </c>
      <c r="G4156" s="174">
        <v>46143</v>
      </c>
      <c r="H4156" t="s">
        <v>8559</v>
      </c>
      <c r="I4156" t="s">
        <v>8559</v>
      </c>
      <c r="O4156" s="174">
        <v>46143</v>
      </c>
      <c r="S4156" t="s">
        <v>8560</v>
      </c>
      <c r="T4156" s="217" t="s">
        <v>64</v>
      </c>
      <c r="U4156" s="217" t="s">
        <v>257</v>
      </c>
      <c r="V4156" t="e">
        <f>_xlfn.XLOOKUP(UTILIZADAS[[#This Row],[Contacto1]],Tabla2[phone_number_dialed],Tabla2[status_name],,0)</f>
        <v>#N/A</v>
      </c>
    </row>
    <row r="4157" spans="1:22">
      <c r="A4157" t="s">
        <v>4305</v>
      </c>
      <c r="B4157" s="213" t="s">
        <v>8561</v>
      </c>
      <c r="C4157" s="4">
        <v>363074280000</v>
      </c>
      <c r="D4157" s="213" t="s">
        <v>5857</v>
      </c>
      <c r="G4157" s="174">
        <v>46143</v>
      </c>
      <c r="H4157" t="s">
        <v>8562</v>
      </c>
      <c r="I4157" t="s">
        <v>8562</v>
      </c>
      <c r="O4157" s="174">
        <v>46143</v>
      </c>
      <c r="S4157" t="s">
        <v>8563</v>
      </c>
      <c r="T4157" s="217" t="s">
        <v>64</v>
      </c>
      <c r="U4157" s="217" t="s">
        <v>257</v>
      </c>
      <c r="V4157" t="e">
        <f>_xlfn.XLOOKUP(UTILIZADAS[[#This Row],[Contacto1]],Tabla2[phone_number_dialed],Tabla2[status_name],,0)</f>
        <v>#N/A</v>
      </c>
    </row>
    <row r="4158" spans="1:22">
      <c r="A4158" t="s">
        <v>4305</v>
      </c>
      <c r="B4158" s="213" t="s">
        <v>4649</v>
      </c>
      <c r="C4158" s="4">
        <v>368074250000</v>
      </c>
      <c r="D4158" s="213" t="s">
        <v>5857</v>
      </c>
      <c r="G4158" s="174">
        <v>46143</v>
      </c>
      <c r="H4158">
        <v>64437334</v>
      </c>
      <c r="I4158">
        <v>64437334</v>
      </c>
      <c r="O4158" s="174">
        <v>46143</v>
      </c>
      <c r="S4158" t="s">
        <v>4650</v>
      </c>
      <c r="T4158" s="217" t="s">
        <v>64</v>
      </c>
      <c r="U4158" s="217" t="s">
        <v>65</v>
      </c>
      <c r="V4158" t="e">
        <f>_xlfn.XLOOKUP(UTILIZADAS[[#This Row],[Contacto1]],Tabla2[phone_number_dialed],Tabla2[status_name],,0)</f>
        <v>#N/A</v>
      </c>
    </row>
    <row r="4159" spans="1:22">
      <c r="A4159" t="s">
        <v>4305</v>
      </c>
      <c r="B4159" s="213" t="s">
        <v>8564</v>
      </c>
      <c r="C4159" s="4">
        <v>355136200000</v>
      </c>
      <c r="D4159" s="213" t="s">
        <v>5857</v>
      </c>
      <c r="G4159" s="174">
        <v>46143</v>
      </c>
      <c r="H4159" t="s">
        <v>8078</v>
      </c>
      <c r="I4159" t="s">
        <v>8078</v>
      </c>
      <c r="O4159" s="174">
        <v>46143</v>
      </c>
      <c r="S4159" t="s">
        <v>8565</v>
      </c>
      <c r="T4159" s="217" t="s">
        <v>64</v>
      </c>
      <c r="U4159" s="217" t="s">
        <v>2109</v>
      </c>
      <c r="V4159" t="e">
        <f>_xlfn.XLOOKUP(UTILIZADAS[[#This Row],[Contacto1]],Tabla2[phone_number_dialed],Tabla2[status_name],,0)</f>
        <v>#N/A</v>
      </c>
    </row>
    <row r="4160" spans="1:22">
      <c r="A4160" t="s">
        <v>4305</v>
      </c>
      <c r="B4160" s="213" t="s">
        <v>4545</v>
      </c>
      <c r="C4160" s="4">
        <v>365070730000</v>
      </c>
      <c r="D4160" s="213" t="s">
        <v>5857</v>
      </c>
      <c r="G4160" s="174">
        <v>46143</v>
      </c>
      <c r="H4160">
        <v>63468560</v>
      </c>
      <c r="I4160">
        <v>63468560</v>
      </c>
      <c r="O4160" s="174">
        <v>46143</v>
      </c>
      <c r="S4160" t="s">
        <v>4546</v>
      </c>
      <c r="T4160" s="217" t="s">
        <v>64</v>
      </c>
      <c r="U4160" s="217" t="s">
        <v>65</v>
      </c>
      <c r="V4160" t="e">
        <f>_xlfn.XLOOKUP(UTILIZADAS[[#This Row],[Contacto1]],Tabla2[phone_number_dialed],Tabla2[status_name],,0)</f>
        <v>#N/A</v>
      </c>
    </row>
    <row r="4161" spans="1:22">
      <c r="A4161" t="s">
        <v>4305</v>
      </c>
      <c r="B4161" s="213" t="s">
        <v>8566</v>
      </c>
      <c r="C4161" s="4">
        <v>363074170000</v>
      </c>
      <c r="D4161" s="213" t="s">
        <v>5857</v>
      </c>
      <c r="G4161" s="174">
        <v>46143</v>
      </c>
      <c r="H4161" t="s">
        <v>8567</v>
      </c>
      <c r="I4161" t="s">
        <v>8567</v>
      </c>
      <c r="O4161" s="174">
        <v>46143</v>
      </c>
      <c r="S4161" t="s">
        <v>8568</v>
      </c>
      <c r="T4161" s="217" t="s">
        <v>64</v>
      </c>
      <c r="U4161" s="217" t="s">
        <v>257</v>
      </c>
      <c r="V4161" t="e">
        <f>_xlfn.XLOOKUP(UTILIZADAS[[#This Row],[Contacto1]],Tabla2[phone_number_dialed],Tabla2[status_name],,0)</f>
        <v>#N/A</v>
      </c>
    </row>
    <row r="4162" spans="1:22">
      <c r="A4162" t="s">
        <v>4305</v>
      </c>
      <c r="B4162" s="213" t="s">
        <v>4384</v>
      </c>
      <c r="C4162" s="4">
        <v>367075490000</v>
      </c>
      <c r="D4162" s="213" t="s">
        <v>5857</v>
      </c>
      <c r="G4162" s="174">
        <v>46143</v>
      </c>
      <c r="H4162" t="s">
        <v>8569</v>
      </c>
      <c r="I4162" t="s">
        <v>8569</v>
      </c>
      <c r="O4162" s="174">
        <v>46143</v>
      </c>
      <c r="S4162" t="s">
        <v>4385</v>
      </c>
      <c r="T4162" s="217" t="s">
        <v>64</v>
      </c>
      <c r="U4162" s="217" t="s">
        <v>65</v>
      </c>
      <c r="V4162" t="e">
        <f>_xlfn.XLOOKUP(UTILIZADAS[[#This Row],[Contacto1]],Tabla2[phone_number_dialed],Tabla2[status_name],,0)</f>
        <v>#N/A</v>
      </c>
    </row>
    <row r="4163" spans="1:22">
      <c r="A4163" t="s">
        <v>4305</v>
      </c>
      <c r="B4163" s="213" t="s">
        <v>8570</v>
      </c>
      <c r="C4163" s="4">
        <v>364070530000</v>
      </c>
      <c r="D4163" s="213" t="s">
        <v>5857</v>
      </c>
      <c r="G4163" s="174">
        <v>46143</v>
      </c>
      <c r="H4163" t="s">
        <v>8571</v>
      </c>
      <c r="I4163" t="s">
        <v>8571</v>
      </c>
      <c r="O4163" s="174">
        <v>46143</v>
      </c>
      <c r="S4163" t="s">
        <v>8572</v>
      </c>
      <c r="T4163" s="217" t="s">
        <v>64</v>
      </c>
      <c r="U4163" s="217" t="s">
        <v>257</v>
      </c>
      <c r="V4163" t="e">
        <f>_xlfn.XLOOKUP(UTILIZADAS[[#This Row],[Contacto1]],Tabla2[phone_number_dialed],Tabla2[status_name],,0)</f>
        <v>#N/A</v>
      </c>
    </row>
    <row r="4164" spans="1:22">
      <c r="A4164" t="s">
        <v>4305</v>
      </c>
      <c r="B4164" s="213" t="s">
        <v>8573</v>
      </c>
      <c r="C4164" s="4">
        <v>367072660000</v>
      </c>
      <c r="D4164" s="213" t="s">
        <v>5857</v>
      </c>
      <c r="G4164" s="174">
        <v>46143</v>
      </c>
      <c r="H4164" t="s">
        <v>8574</v>
      </c>
      <c r="I4164" t="s">
        <v>8574</v>
      </c>
      <c r="O4164" s="174">
        <v>46143</v>
      </c>
      <c r="S4164" t="s">
        <v>8575</v>
      </c>
      <c r="T4164" s="217" t="s">
        <v>64</v>
      </c>
      <c r="U4164" s="217" t="s">
        <v>2109</v>
      </c>
      <c r="V4164" t="e">
        <f>_xlfn.XLOOKUP(UTILIZADAS[[#This Row],[Contacto1]],Tabla2[phone_number_dialed],Tabla2[status_name],,0)</f>
        <v>#N/A</v>
      </c>
    </row>
    <row r="4165" spans="1:22">
      <c r="A4165" t="s">
        <v>4305</v>
      </c>
      <c r="B4165" s="213" t="s">
        <v>8576</v>
      </c>
      <c r="C4165" s="4">
        <v>367075870000</v>
      </c>
      <c r="D4165" s="213" t="s">
        <v>5857</v>
      </c>
      <c r="G4165" s="174">
        <v>46143</v>
      </c>
      <c r="H4165" t="s">
        <v>8577</v>
      </c>
      <c r="I4165" t="s">
        <v>8577</v>
      </c>
      <c r="O4165" s="174">
        <v>46143</v>
      </c>
      <c r="S4165" t="s">
        <v>8578</v>
      </c>
      <c r="T4165" s="217" t="s">
        <v>64</v>
      </c>
      <c r="U4165" s="217" t="s">
        <v>257</v>
      </c>
      <c r="V4165" t="e">
        <f>_xlfn.XLOOKUP(UTILIZADAS[[#This Row],[Contacto1]],Tabla2[phone_number_dialed],Tabla2[status_name],,0)</f>
        <v>#N/A</v>
      </c>
    </row>
    <row r="4166" spans="1:22">
      <c r="A4166" t="s">
        <v>4305</v>
      </c>
      <c r="B4166" s="213" t="s">
        <v>8579</v>
      </c>
      <c r="C4166" s="4">
        <v>215033660000</v>
      </c>
      <c r="D4166" s="213" t="s">
        <v>5857</v>
      </c>
      <c r="G4166" s="174">
        <v>46143</v>
      </c>
      <c r="H4166" t="s">
        <v>8580</v>
      </c>
      <c r="I4166" t="s">
        <v>8580</v>
      </c>
      <c r="O4166" s="174">
        <v>46143</v>
      </c>
      <c r="S4166" t="s">
        <v>8581</v>
      </c>
      <c r="T4166" s="217" t="s">
        <v>64</v>
      </c>
      <c r="U4166" s="217" t="s">
        <v>257</v>
      </c>
      <c r="V4166" t="e">
        <f>_xlfn.XLOOKUP(UTILIZADAS[[#This Row],[Contacto1]],Tabla2[phone_number_dialed],Tabla2[status_name],,0)</f>
        <v>#N/A</v>
      </c>
    </row>
    <row r="4167" spans="1:22">
      <c r="A4167" t="s">
        <v>4305</v>
      </c>
      <c r="B4167" s="213" t="s">
        <v>8582</v>
      </c>
      <c r="C4167" s="4">
        <v>368067310000</v>
      </c>
      <c r="D4167" s="213" t="s">
        <v>5857</v>
      </c>
      <c r="G4167" s="174">
        <v>46143</v>
      </c>
      <c r="H4167" t="s">
        <v>8583</v>
      </c>
      <c r="I4167" t="s">
        <v>8583</v>
      </c>
      <c r="O4167" s="174">
        <v>46143</v>
      </c>
      <c r="S4167" t="s">
        <v>8584</v>
      </c>
      <c r="T4167" s="217" t="s">
        <v>64</v>
      </c>
      <c r="U4167" s="217" t="s">
        <v>257</v>
      </c>
      <c r="V4167" t="e">
        <f>_xlfn.XLOOKUP(UTILIZADAS[[#This Row],[Contacto1]],Tabla2[phone_number_dialed],Tabla2[status_name],,0)</f>
        <v>#N/A</v>
      </c>
    </row>
    <row r="4168" spans="1:22">
      <c r="A4168" t="s">
        <v>4305</v>
      </c>
      <c r="B4168" s="213" t="s">
        <v>8585</v>
      </c>
      <c r="C4168" s="4">
        <v>358377220000</v>
      </c>
      <c r="D4168" s="213" t="s">
        <v>5857</v>
      </c>
      <c r="G4168" s="174">
        <v>46143</v>
      </c>
      <c r="H4168" t="s">
        <v>8586</v>
      </c>
      <c r="I4168" t="s">
        <v>8586</v>
      </c>
      <c r="O4168" s="174">
        <v>46143</v>
      </c>
      <c r="S4168" t="s">
        <v>8587</v>
      </c>
      <c r="T4168" s="217" t="s">
        <v>64</v>
      </c>
      <c r="U4168" s="217" t="s">
        <v>257</v>
      </c>
      <c r="V4168" t="e">
        <f>_xlfn.XLOOKUP(UTILIZADAS[[#This Row],[Contacto1]],Tabla2[phone_number_dialed],Tabla2[status_name],,0)</f>
        <v>#N/A</v>
      </c>
    </row>
    <row r="4169" spans="1:22">
      <c r="A4169" t="s">
        <v>4305</v>
      </c>
      <c r="B4169" s="213" t="s">
        <v>8588</v>
      </c>
      <c r="C4169" s="4">
        <v>362077120000</v>
      </c>
      <c r="D4169" s="213" t="s">
        <v>5857</v>
      </c>
      <c r="G4169" s="174">
        <v>46143</v>
      </c>
      <c r="H4169" t="s">
        <v>8589</v>
      </c>
      <c r="I4169" t="s">
        <v>8589</v>
      </c>
      <c r="O4169" s="174">
        <v>46143</v>
      </c>
      <c r="S4169" t="s">
        <v>8590</v>
      </c>
      <c r="T4169" s="217" t="s">
        <v>64</v>
      </c>
      <c r="U4169" s="217" t="s">
        <v>257</v>
      </c>
      <c r="V4169" t="e">
        <f>_xlfn.XLOOKUP(UTILIZADAS[[#This Row],[Contacto1]],Tabla2[phone_number_dialed],Tabla2[status_name],,0)</f>
        <v>#N/A</v>
      </c>
    </row>
    <row r="4170" spans="1:22">
      <c r="A4170" t="s">
        <v>4305</v>
      </c>
      <c r="B4170" s="213" t="s">
        <v>8591</v>
      </c>
      <c r="C4170" s="4">
        <v>362075510000</v>
      </c>
      <c r="D4170" s="213" t="s">
        <v>5857</v>
      </c>
      <c r="G4170" s="174">
        <v>46143</v>
      </c>
      <c r="H4170" t="s">
        <v>8592</v>
      </c>
      <c r="I4170" t="s">
        <v>8592</v>
      </c>
      <c r="O4170" s="174">
        <v>46143</v>
      </c>
      <c r="S4170" t="s">
        <v>8593</v>
      </c>
      <c r="T4170" s="217" t="s">
        <v>64</v>
      </c>
      <c r="U4170" s="217" t="s">
        <v>257</v>
      </c>
      <c r="V4170" t="e">
        <f>_xlfn.XLOOKUP(UTILIZADAS[[#This Row],[Contacto1]],Tabla2[phone_number_dialed],Tabla2[status_name],,0)</f>
        <v>#N/A</v>
      </c>
    </row>
    <row r="4171" spans="1:22">
      <c r="A4171" t="s">
        <v>4305</v>
      </c>
      <c r="B4171" s="213" t="s">
        <v>8594</v>
      </c>
      <c r="C4171" s="4">
        <v>363077070000</v>
      </c>
      <c r="D4171" s="213" t="s">
        <v>5857</v>
      </c>
      <c r="G4171" s="174">
        <v>46143</v>
      </c>
      <c r="H4171" t="s">
        <v>8595</v>
      </c>
      <c r="I4171" t="s">
        <v>8595</v>
      </c>
      <c r="O4171" s="174">
        <v>46143</v>
      </c>
      <c r="S4171" t="s">
        <v>8596</v>
      </c>
      <c r="T4171" s="217" t="s">
        <v>64</v>
      </c>
      <c r="U4171" s="217" t="s">
        <v>257</v>
      </c>
      <c r="V4171" t="e">
        <f>_xlfn.XLOOKUP(UTILIZADAS[[#This Row],[Contacto1]],Tabla2[phone_number_dialed],Tabla2[status_name],,0)</f>
        <v>#N/A</v>
      </c>
    </row>
    <row r="4172" spans="1:22">
      <c r="A4172" t="s">
        <v>4305</v>
      </c>
      <c r="B4172" s="213" t="s">
        <v>4796</v>
      </c>
      <c r="C4172" s="4">
        <v>364076270000</v>
      </c>
      <c r="D4172" s="213" t="s">
        <v>5857</v>
      </c>
      <c r="G4172" s="174">
        <v>46143</v>
      </c>
      <c r="H4172" t="s">
        <v>8597</v>
      </c>
      <c r="I4172" t="s">
        <v>8597</v>
      </c>
      <c r="O4172" s="174">
        <v>46143</v>
      </c>
      <c r="S4172" t="s">
        <v>4797</v>
      </c>
      <c r="T4172" s="217" t="s">
        <v>64</v>
      </c>
      <c r="U4172" s="217" t="s">
        <v>65</v>
      </c>
      <c r="V4172" t="e">
        <f>_xlfn.XLOOKUP(UTILIZADAS[[#This Row],[Contacto1]],Tabla2[phone_number_dialed],Tabla2[status_name],,0)</f>
        <v>#N/A</v>
      </c>
    </row>
    <row r="4173" spans="1:22">
      <c r="A4173" t="s">
        <v>4305</v>
      </c>
      <c r="B4173" s="213" t="s">
        <v>5200</v>
      </c>
      <c r="C4173" s="4">
        <v>365076060000</v>
      </c>
      <c r="D4173" s="213" t="s">
        <v>5857</v>
      </c>
      <c r="G4173" s="174">
        <v>46143</v>
      </c>
      <c r="H4173" t="s">
        <v>8598</v>
      </c>
      <c r="I4173" t="s">
        <v>8598</v>
      </c>
      <c r="O4173" s="174">
        <v>46143</v>
      </c>
      <c r="S4173" t="s">
        <v>5201</v>
      </c>
      <c r="T4173" s="217" t="s">
        <v>64</v>
      </c>
      <c r="U4173" s="217" t="s">
        <v>65</v>
      </c>
      <c r="V4173" t="e">
        <f>_xlfn.XLOOKUP(UTILIZADAS[[#This Row],[Contacto1]],Tabla2[phone_number_dialed],Tabla2[status_name],,0)</f>
        <v>#N/A</v>
      </c>
    </row>
    <row r="4174" spans="1:22">
      <c r="A4174" t="s">
        <v>4305</v>
      </c>
      <c r="B4174" s="213" t="s">
        <v>8599</v>
      </c>
      <c r="C4174" s="4">
        <v>361076360000</v>
      </c>
      <c r="D4174" s="213" t="s">
        <v>5857</v>
      </c>
      <c r="G4174" s="174">
        <v>46143</v>
      </c>
      <c r="H4174" t="s">
        <v>8600</v>
      </c>
      <c r="I4174" t="s">
        <v>8600</v>
      </c>
      <c r="O4174" s="174">
        <v>46143</v>
      </c>
      <c r="S4174" t="s">
        <v>8601</v>
      </c>
      <c r="T4174" s="217" t="s">
        <v>64</v>
      </c>
      <c r="U4174" s="217" t="s">
        <v>257</v>
      </c>
      <c r="V4174" t="e">
        <f>_xlfn.XLOOKUP(UTILIZADAS[[#This Row],[Contacto1]],Tabla2[phone_number_dialed],Tabla2[status_name],,0)</f>
        <v>#N/A</v>
      </c>
    </row>
    <row r="4175" spans="1:22">
      <c r="A4175" t="s">
        <v>4305</v>
      </c>
      <c r="B4175" s="213" t="s">
        <v>8602</v>
      </c>
      <c r="C4175" s="4">
        <v>364075850000</v>
      </c>
      <c r="D4175" s="213" t="s">
        <v>5857</v>
      </c>
      <c r="G4175" s="174">
        <v>46143</v>
      </c>
      <c r="H4175" t="s">
        <v>8603</v>
      </c>
      <c r="I4175" t="s">
        <v>8603</v>
      </c>
      <c r="O4175" s="174">
        <v>46143</v>
      </c>
      <c r="S4175" t="s">
        <v>8604</v>
      </c>
      <c r="T4175" s="217" t="s">
        <v>64</v>
      </c>
      <c r="U4175" s="217" t="s">
        <v>257</v>
      </c>
      <c r="V4175" t="e">
        <f>_xlfn.XLOOKUP(UTILIZADAS[[#This Row],[Contacto1]],Tabla2[phone_number_dialed],Tabla2[status_name],,0)</f>
        <v>#N/A</v>
      </c>
    </row>
    <row r="4176" spans="1:22">
      <c r="A4176" t="s">
        <v>4305</v>
      </c>
      <c r="B4176" s="213" t="s">
        <v>8605</v>
      </c>
      <c r="C4176" s="4">
        <v>368073110000</v>
      </c>
      <c r="D4176" s="213" t="s">
        <v>5857</v>
      </c>
      <c r="G4176" s="174">
        <v>46143</v>
      </c>
      <c r="H4176" t="s">
        <v>8606</v>
      </c>
      <c r="I4176" t="s">
        <v>8606</v>
      </c>
      <c r="O4176" s="174">
        <v>46143</v>
      </c>
      <c r="S4176" t="s">
        <v>8607</v>
      </c>
      <c r="T4176" s="217" t="s">
        <v>64</v>
      </c>
      <c r="U4176" s="217" t="s">
        <v>257</v>
      </c>
      <c r="V4176" t="e">
        <f>_xlfn.XLOOKUP(UTILIZADAS[[#This Row],[Contacto1]],Tabla2[phone_number_dialed],Tabla2[status_name],,0)</f>
        <v>#N/A</v>
      </c>
    </row>
    <row r="4177" spans="1:22">
      <c r="A4177" t="s">
        <v>4305</v>
      </c>
      <c r="B4177" s="213" t="s">
        <v>4901</v>
      </c>
      <c r="C4177" s="4">
        <v>365059110000</v>
      </c>
      <c r="D4177" s="213" t="s">
        <v>5857</v>
      </c>
      <c r="G4177" s="174">
        <v>46143</v>
      </c>
      <c r="H4177" t="s">
        <v>8608</v>
      </c>
      <c r="I4177" t="s">
        <v>8608</v>
      </c>
      <c r="O4177" s="174">
        <v>46143</v>
      </c>
      <c r="S4177" t="s">
        <v>4902</v>
      </c>
      <c r="T4177" s="217" t="s">
        <v>64</v>
      </c>
      <c r="U4177" s="217" t="s">
        <v>65</v>
      </c>
      <c r="V4177" t="e">
        <f>_xlfn.XLOOKUP(UTILIZADAS[[#This Row],[Contacto1]],Tabla2[phone_number_dialed],Tabla2[status_name],,0)</f>
        <v>#N/A</v>
      </c>
    </row>
    <row r="4178" spans="1:22">
      <c r="A4178" t="s">
        <v>4305</v>
      </c>
      <c r="B4178" s="213" t="s">
        <v>8609</v>
      </c>
      <c r="C4178" s="4">
        <v>363067460000</v>
      </c>
      <c r="D4178" s="213" t="s">
        <v>5857</v>
      </c>
      <c r="G4178" s="174">
        <v>46143</v>
      </c>
      <c r="H4178" t="s">
        <v>8610</v>
      </c>
      <c r="I4178" t="s">
        <v>8610</v>
      </c>
      <c r="O4178" s="174">
        <v>46143</v>
      </c>
      <c r="S4178" t="s">
        <v>8611</v>
      </c>
      <c r="T4178" s="217" t="s">
        <v>64</v>
      </c>
      <c r="U4178" s="217" t="s">
        <v>257</v>
      </c>
      <c r="V4178" t="e">
        <f>_xlfn.XLOOKUP(UTILIZADAS[[#This Row],[Contacto1]],Tabla2[phone_number_dialed],Tabla2[status_name],,0)</f>
        <v>#N/A</v>
      </c>
    </row>
    <row r="4179" spans="1:22">
      <c r="A4179" t="s">
        <v>4305</v>
      </c>
      <c r="B4179" s="213" t="s">
        <v>4800</v>
      </c>
      <c r="C4179" s="4">
        <v>365077090000</v>
      </c>
      <c r="D4179" s="213" t="s">
        <v>5857</v>
      </c>
      <c r="G4179" s="174">
        <v>46143</v>
      </c>
      <c r="H4179" t="s">
        <v>8612</v>
      </c>
      <c r="I4179" t="s">
        <v>8612</v>
      </c>
      <c r="O4179" s="174">
        <v>46143</v>
      </c>
      <c r="S4179" t="s">
        <v>4801</v>
      </c>
      <c r="T4179" s="217" t="s">
        <v>64</v>
      </c>
      <c r="U4179" s="217" t="s">
        <v>65</v>
      </c>
      <c r="V4179" t="e">
        <f>_xlfn.XLOOKUP(UTILIZADAS[[#This Row],[Contacto1]],Tabla2[phone_number_dialed],Tabla2[status_name],,0)</f>
        <v>#N/A</v>
      </c>
    </row>
    <row r="4180" spans="1:22">
      <c r="A4180" t="s">
        <v>4305</v>
      </c>
      <c r="B4180" s="213" t="s">
        <v>8613</v>
      </c>
      <c r="C4180" s="4">
        <v>364077530000</v>
      </c>
      <c r="D4180" s="213" t="s">
        <v>5857</v>
      </c>
      <c r="G4180" s="174">
        <v>46143</v>
      </c>
      <c r="H4180">
        <v>67899021</v>
      </c>
      <c r="I4180">
        <v>67899021</v>
      </c>
      <c r="O4180" s="174">
        <v>46143</v>
      </c>
      <c r="S4180" t="s">
        <v>8614</v>
      </c>
      <c r="T4180" s="217" t="s">
        <v>64</v>
      </c>
      <c r="U4180" s="217" t="s">
        <v>65</v>
      </c>
      <c r="V4180" t="e">
        <f>_xlfn.XLOOKUP(UTILIZADAS[[#This Row],[Contacto1]],Tabla2[phone_number_dialed],Tabla2[status_name],,0)</f>
        <v>#N/A</v>
      </c>
    </row>
    <row r="4181" spans="1:22">
      <c r="A4181" t="s">
        <v>4305</v>
      </c>
      <c r="B4181" s="213" t="s">
        <v>8615</v>
      </c>
      <c r="C4181" s="4">
        <v>368077290000</v>
      </c>
      <c r="D4181" s="213" t="s">
        <v>5857</v>
      </c>
      <c r="G4181" s="174">
        <v>46143</v>
      </c>
      <c r="H4181" t="s">
        <v>8616</v>
      </c>
      <c r="I4181" t="s">
        <v>8616</v>
      </c>
      <c r="O4181" s="174">
        <v>46143</v>
      </c>
      <c r="S4181" t="s">
        <v>8617</v>
      </c>
      <c r="T4181" s="217" t="s">
        <v>64</v>
      </c>
      <c r="U4181" s="217" t="s">
        <v>257</v>
      </c>
      <c r="V4181" t="e">
        <f>_xlfn.XLOOKUP(UTILIZADAS[[#This Row],[Contacto1]],Tabla2[phone_number_dialed],Tabla2[status_name],,0)</f>
        <v>#N/A</v>
      </c>
    </row>
    <row r="4182" spans="1:22">
      <c r="A4182" t="s">
        <v>4305</v>
      </c>
      <c r="B4182" s="213" t="s">
        <v>8618</v>
      </c>
      <c r="C4182" s="4">
        <v>344333520000</v>
      </c>
      <c r="D4182" s="213" t="s">
        <v>5857</v>
      </c>
      <c r="G4182" s="174">
        <v>46143</v>
      </c>
      <c r="H4182" t="s">
        <v>8619</v>
      </c>
      <c r="I4182" t="s">
        <v>8619</v>
      </c>
      <c r="O4182" s="174">
        <v>46143</v>
      </c>
      <c r="S4182" t="s">
        <v>8620</v>
      </c>
      <c r="T4182" s="217" t="s">
        <v>64</v>
      </c>
      <c r="U4182" s="217" t="s">
        <v>257</v>
      </c>
      <c r="V4182" t="e">
        <f>_xlfn.XLOOKUP(UTILIZADAS[[#This Row],[Contacto1]],Tabla2[phone_number_dialed],Tabla2[status_name],,0)</f>
        <v>#N/A</v>
      </c>
    </row>
    <row r="4183" spans="1:22">
      <c r="A4183" t="s">
        <v>4305</v>
      </c>
      <c r="B4183" s="213" t="s">
        <v>8621</v>
      </c>
      <c r="C4183" s="4">
        <v>367074230000</v>
      </c>
      <c r="D4183" s="213" t="s">
        <v>5857</v>
      </c>
      <c r="G4183" s="174">
        <v>46143</v>
      </c>
      <c r="H4183" t="s">
        <v>3953</v>
      </c>
      <c r="I4183" t="s">
        <v>3953</v>
      </c>
      <c r="O4183" s="174">
        <v>46143</v>
      </c>
      <c r="S4183" t="s">
        <v>8622</v>
      </c>
      <c r="T4183" s="217" t="s">
        <v>64</v>
      </c>
      <c r="U4183" s="217" t="s">
        <v>257</v>
      </c>
      <c r="V4183" t="e">
        <f>_xlfn.XLOOKUP(UTILIZADAS[[#This Row],[Contacto1]],Tabla2[phone_number_dialed],Tabla2[status_name],,0)</f>
        <v>#N/A</v>
      </c>
    </row>
    <row r="4184" spans="1:22">
      <c r="A4184" t="s">
        <v>4305</v>
      </c>
      <c r="B4184" s="213" t="s">
        <v>8623</v>
      </c>
      <c r="C4184" s="4">
        <v>363074910000</v>
      </c>
      <c r="D4184" s="213" t="s">
        <v>5857</v>
      </c>
      <c r="G4184" s="174">
        <v>46143</v>
      </c>
      <c r="H4184" t="s">
        <v>8624</v>
      </c>
      <c r="I4184" t="s">
        <v>8624</v>
      </c>
      <c r="O4184" s="174">
        <v>46143</v>
      </c>
      <c r="S4184" t="s">
        <v>8625</v>
      </c>
      <c r="T4184" s="217" t="s">
        <v>64</v>
      </c>
      <c r="U4184" s="217" t="s">
        <v>257</v>
      </c>
      <c r="V4184" t="e">
        <f>_xlfn.XLOOKUP(UTILIZADAS[[#This Row],[Contacto1]],Tabla2[phone_number_dialed],Tabla2[status_name],,0)</f>
        <v>#N/A</v>
      </c>
    </row>
    <row r="4185" spans="1:22">
      <c r="A4185" t="s">
        <v>4305</v>
      </c>
      <c r="B4185" s="213" t="s">
        <v>8626</v>
      </c>
      <c r="C4185" s="4">
        <v>363077880000</v>
      </c>
      <c r="D4185" s="213" t="s">
        <v>5857</v>
      </c>
      <c r="G4185" s="174">
        <v>46143</v>
      </c>
      <c r="H4185" t="s">
        <v>8627</v>
      </c>
      <c r="I4185" t="s">
        <v>8627</v>
      </c>
      <c r="O4185" s="174">
        <v>46143</v>
      </c>
      <c r="S4185" t="s">
        <v>8628</v>
      </c>
      <c r="T4185" s="217" t="s">
        <v>64</v>
      </c>
      <c r="U4185" s="217" t="s">
        <v>257</v>
      </c>
      <c r="V4185" t="e">
        <f>_xlfn.XLOOKUP(UTILIZADAS[[#This Row],[Contacto1]],Tabla2[phone_number_dialed],Tabla2[status_name],,0)</f>
        <v>#N/A</v>
      </c>
    </row>
    <row r="4186" spans="1:22">
      <c r="A4186" t="s">
        <v>4305</v>
      </c>
      <c r="B4186" s="213" t="s">
        <v>8629</v>
      </c>
      <c r="C4186" s="4">
        <v>361075060000</v>
      </c>
      <c r="D4186" s="213" t="s">
        <v>5857</v>
      </c>
      <c r="G4186" s="174">
        <v>46143</v>
      </c>
      <c r="H4186" t="s">
        <v>8630</v>
      </c>
      <c r="I4186" t="s">
        <v>8630</v>
      </c>
      <c r="O4186" s="174">
        <v>46143</v>
      </c>
      <c r="S4186" t="s">
        <v>8631</v>
      </c>
      <c r="T4186" s="217" t="s">
        <v>64</v>
      </c>
      <c r="U4186" s="217" t="s">
        <v>257</v>
      </c>
      <c r="V4186" t="e">
        <f>_xlfn.XLOOKUP(UTILIZADAS[[#This Row],[Contacto1]],Tabla2[phone_number_dialed],Tabla2[status_name],,0)</f>
        <v>#N/A</v>
      </c>
    </row>
    <row r="4187" spans="1:22">
      <c r="A4187" t="s">
        <v>4305</v>
      </c>
      <c r="B4187" s="213" t="s">
        <v>4623</v>
      </c>
      <c r="C4187" s="4">
        <v>368073600000</v>
      </c>
      <c r="D4187" s="213" t="s">
        <v>5857</v>
      </c>
      <c r="G4187" s="174">
        <v>46143</v>
      </c>
      <c r="H4187" t="s">
        <v>8632</v>
      </c>
      <c r="I4187" t="s">
        <v>8632</v>
      </c>
      <c r="O4187" s="174">
        <v>46143</v>
      </c>
      <c r="S4187" t="s">
        <v>4624</v>
      </c>
      <c r="T4187" s="217" t="s">
        <v>64</v>
      </c>
      <c r="U4187" s="217" t="s">
        <v>257</v>
      </c>
      <c r="V4187" t="e">
        <f>_xlfn.XLOOKUP(UTILIZADAS[[#This Row],[Contacto1]],Tabla2[phone_number_dialed],Tabla2[status_name],,0)</f>
        <v>#N/A</v>
      </c>
    </row>
    <row r="4188" spans="1:22">
      <c r="A4188" t="s">
        <v>4305</v>
      </c>
      <c r="B4188" s="213" t="s">
        <v>8633</v>
      </c>
      <c r="C4188" s="4">
        <v>369077210000</v>
      </c>
      <c r="D4188" s="213" t="s">
        <v>5857</v>
      </c>
      <c r="G4188" s="174">
        <v>46143</v>
      </c>
      <c r="H4188" t="s">
        <v>8634</v>
      </c>
      <c r="I4188" t="s">
        <v>8634</v>
      </c>
      <c r="O4188" s="174">
        <v>46143</v>
      </c>
      <c r="S4188" t="s">
        <v>8635</v>
      </c>
      <c r="T4188" s="217" t="s">
        <v>64</v>
      </c>
      <c r="U4188" s="217" t="s">
        <v>257</v>
      </c>
      <c r="V4188" t="e">
        <f>_xlfn.XLOOKUP(UTILIZADAS[[#This Row],[Contacto1]],Tabla2[phone_number_dialed],Tabla2[status_name],,0)</f>
        <v>#N/A</v>
      </c>
    </row>
    <row r="4189" spans="1:22">
      <c r="A4189" t="s">
        <v>4305</v>
      </c>
      <c r="B4189" s="213" t="s">
        <v>8636</v>
      </c>
      <c r="C4189" s="4">
        <v>366074010000</v>
      </c>
      <c r="D4189" s="213" t="s">
        <v>5857</v>
      </c>
      <c r="G4189" s="174">
        <v>46143</v>
      </c>
      <c r="H4189" t="s">
        <v>8637</v>
      </c>
      <c r="I4189" t="s">
        <v>8637</v>
      </c>
      <c r="O4189" s="174">
        <v>46143</v>
      </c>
      <c r="S4189" t="s">
        <v>8638</v>
      </c>
      <c r="T4189" s="217" t="s">
        <v>64</v>
      </c>
      <c r="U4189" s="217" t="s">
        <v>257</v>
      </c>
      <c r="V4189" t="e">
        <f>_xlfn.XLOOKUP(UTILIZADAS[[#This Row],[Contacto1]],Tabla2[phone_number_dialed],Tabla2[status_name],,0)</f>
        <v>#N/A</v>
      </c>
    </row>
    <row r="4190" spans="1:22">
      <c r="A4190" t="s">
        <v>4305</v>
      </c>
      <c r="B4190" s="213" t="s">
        <v>8639</v>
      </c>
      <c r="C4190" s="4">
        <v>363077410000</v>
      </c>
      <c r="D4190" s="213" t="s">
        <v>5857</v>
      </c>
      <c r="G4190" s="174">
        <v>46143</v>
      </c>
      <c r="H4190" t="s">
        <v>8640</v>
      </c>
      <c r="I4190" t="s">
        <v>8640</v>
      </c>
      <c r="O4190" s="174">
        <v>46143</v>
      </c>
      <c r="S4190" t="s">
        <v>8641</v>
      </c>
      <c r="T4190" s="217" t="s">
        <v>64</v>
      </c>
      <c r="U4190" s="217" t="s">
        <v>257</v>
      </c>
      <c r="V4190" t="e">
        <f>_xlfn.XLOOKUP(UTILIZADAS[[#This Row],[Contacto1]],Tabla2[phone_number_dialed],Tabla2[status_name],,0)</f>
        <v>#N/A</v>
      </c>
    </row>
    <row r="4191" spans="1:22">
      <c r="A4191" t="s">
        <v>4305</v>
      </c>
      <c r="B4191" s="213" t="s">
        <v>4465</v>
      </c>
      <c r="C4191" s="4">
        <v>365076740000</v>
      </c>
      <c r="D4191" s="213" t="s">
        <v>5857</v>
      </c>
      <c r="G4191" s="174">
        <v>46143</v>
      </c>
      <c r="H4191" t="s">
        <v>8642</v>
      </c>
      <c r="I4191" t="s">
        <v>8642</v>
      </c>
      <c r="O4191" s="174">
        <v>46143</v>
      </c>
      <c r="S4191" t="s">
        <v>4466</v>
      </c>
      <c r="T4191" s="217" t="s">
        <v>64</v>
      </c>
      <c r="U4191" s="217" t="s">
        <v>65</v>
      </c>
      <c r="V4191" t="e">
        <f>_xlfn.XLOOKUP(UTILIZADAS[[#This Row],[Contacto1]],Tabla2[phone_number_dialed],Tabla2[status_name],,0)</f>
        <v>#N/A</v>
      </c>
    </row>
    <row r="4192" spans="1:22">
      <c r="A4192" t="s">
        <v>4305</v>
      </c>
      <c r="B4192" s="213" t="s">
        <v>8643</v>
      </c>
      <c r="C4192" s="4">
        <v>364074580000</v>
      </c>
      <c r="D4192" s="213" t="s">
        <v>5857</v>
      </c>
      <c r="G4192" s="174">
        <v>46143</v>
      </c>
      <c r="H4192" t="s">
        <v>8644</v>
      </c>
      <c r="I4192" t="s">
        <v>8644</v>
      </c>
      <c r="O4192" s="174">
        <v>46143</v>
      </c>
      <c r="S4192" t="s">
        <v>8645</v>
      </c>
      <c r="T4192" s="217" t="s">
        <v>81</v>
      </c>
      <c r="U4192" s="217" t="s">
        <v>257</v>
      </c>
      <c r="V4192" t="e">
        <f>_xlfn.XLOOKUP(UTILIZADAS[[#This Row],[Contacto1]],Tabla2[phone_number_dialed],Tabla2[status_name],,0)</f>
        <v>#N/A</v>
      </c>
    </row>
    <row r="4193" spans="1:22">
      <c r="A4193" t="s">
        <v>4305</v>
      </c>
      <c r="B4193" s="213" t="s">
        <v>8646</v>
      </c>
      <c r="C4193" s="4">
        <v>312038890000</v>
      </c>
      <c r="D4193" s="213" t="s">
        <v>5857</v>
      </c>
      <c r="G4193" s="174">
        <v>46143</v>
      </c>
      <c r="H4193" t="s">
        <v>8647</v>
      </c>
      <c r="I4193" t="s">
        <v>8647</v>
      </c>
      <c r="O4193" s="174">
        <v>46143</v>
      </c>
      <c r="S4193" t="s">
        <v>8648</v>
      </c>
      <c r="T4193" s="217" t="s">
        <v>64</v>
      </c>
      <c r="U4193" s="217" t="s">
        <v>257</v>
      </c>
      <c r="V4193" t="e">
        <f>_xlfn.XLOOKUP(UTILIZADAS[[#This Row],[Contacto1]],Tabla2[phone_number_dialed],Tabla2[status_name],,0)</f>
        <v>#N/A</v>
      </c>
    </row>
    <row r="4194" spans="1:22">
      <c r="A4194" t="s">
        <v>4305</v>
      </c>
      <c r="B4194" s="213" t="s">
        <v>8649</v>
      </c>
      <c r="C4194" s="4">
        <v>361066570000</v>
      </c>
      <c r="D4194" s="213" t="s">
        <v>5857</v>
      </c>
      <c r="G4194" s="174">
        <v>46143</v>
      </c>
      <c r="H4194" t="s">
        <v>8493</v>
      </c>
      <c r="I4194" t="s">
        <v>8493</v>
      </c>
      <c r="O4194" s="174">
        <v>46143</v>
      </c>
      <c r="S4194" t="s">
        <v>8494</v>
      </c>
      <c r="T4194" s="217" t="s">
        <v>64</v>
      </c>
      <c r="U4194" s="217" t="s">
        <v>257</v>
      </c>
      <c r="V4194" t="e">
        <f>_xlfn.XLOOKUP(UTILIZADAS[[#This Row],[Contacto1]],Tabla2[phone_number_dialed],Tabla2[status_name],,0)</f>
        <v>#N/A</v>
      </c>
    </row>
    <row r="4195" spans="1:22">
      <c r="A4195" t="s">
        <v>4305</v>
      </c>
      <c r="B4195" s="213" t="s">
        <v>8650</v>
      </c>
      <c r="C4195" s="4">
        <v>369071960000</v>
      </c>
      <c r="D4195" s="213" t="s">
        <v>5857</v>
      </c>
      <c r="G4195" s="174">
        <v>46143</v>
      </c>
      <c r="H4195" t="s">
        <v>8651</v>
      </c>
      <c r="I4195" t="s">
        <v>8651</v>
      </c>
      <c r="O4195" s="174">
        <v>46143</v>
      </c>
      <c r="S4195" t="s">
        <v>8652</v>
      </c>
      <c r="T4195" s="217" t="s">
        <v>64</v>
      </c>
      <c r="U4195" s="217" t="s">
        <v>257</v>
      </c>
      <c r="V4195" t="e">
        <f>_xlfn.XLOOKUP(UTILIZADAS[[#This Row],[Contacto1]],Tabla2[phone_number_dialed],Tabla2[status_name],,0)</f>
        <v>#N/A</v>
      </c>
    </row>
    <row r="4196" spans="1:22">
      <c r="A4196" t="s">
        <v>4305</v>
      </c>
      <c r="B4196" s="213" t="s">
        <v>8653</v>
      </c>
      <c r="C4196" s="4">
        <v>367076900000</v>
      </c>
      <c r="D4196" s="213" t="s">
        <v>5857</v>
      </c>
      <c r="G4196" s="174">
        <v>46143</v>
      </c>
      <c r="H4196" t="s">
        <v>8654</v>
      </c>
      <c r="I4196" t="s">
        <v>8654</v>
      </c>
      <c r="O4196" s="174">
        <v>46143</v>
      </c>
      <c r="S4196" t="s">
        <v>8655</v>
      </c>
      <c r="T4196" s="217" t="s">
        <v>64</v>
      </c>
      <c r="U4196" s="217" t="s">
        <v>257</v>
      </c>
      <c r="V4196" t="e">
        <f>_xlfn.XLOOKUP(UTILIZADAS[[#This Row],[Contacto1]],Tabla2[phone_number_dialed],Tabla2[status_name],,0)</f>
        <v>#N/A</v>
      </c>
    </row>
    <row r="4197" spans="1:22">
      <c r="A4197" t="s">
        <v>4305</v>
      </c>
      <c r="B4197" s="213" t="s">
        <v>8656</v>
      </c>
      <c r="C4197" s="4">
        <v>363074130000</v>
      </c>
      <c r="D4197" s="213" t="s">
        <v>5857</v>
      </c>
      <c r="G4197" s="174">
        <v>46143</v>
      </c>
      <c r="H4197" t="s">
        <v>8657</v>
      </c>
      <c r="I4197" t="s">
        <v>8657</v>
      </c>
      <c r="O4197" s="174">
        <v>46143</v>
      </c>
      <c r="S4197" t="s">
        <v>8658</v>
      </c>
      <c r="T4197" s="217" t="s">
        <v>64</v>
      </c>
      <c r="U4197" s="217" t="s">
        <v>2109</v>
      </c>
      <c r="V4197" t="e">
        <f>_xlfn.XLOOKUP(UTILIZADAS[[#This Row],[Contacto1]],Tabla2[phone_number_dialed],Tabla2[status_name],,0)</f>
        <v>#N/A</v>
      </c>
    </row>
    <row r="4198" spans="1:22">
      <c r="A4198" t="s">
        <v>4305</v>
      </c>
      <c r="B4198" s="213" t="s">
        <v>8659</v>
      </c>
      <c r="C4198" s="4">
        <v>361073050000</v>
      </c>
      <c r="D4198" s="213" t="s">
        <v>5857</v>
      </c>
      <c r="G4198" s="174">
        <v>46143</v>
      </c>
      <c r="H4198" t="s">
        <v>8660</v>
      </c>
      <c r="I4198" t="s">
        <v>8660</v>
      </c>
      <c r="O4198" s="174">
        <v>46143</v>
      </c>
      <c r="S4198" t="s">
        <v>8661</v>
      </c>
      <c r="T4198" s="217" t="s">
        <v>84</v>
      </c>
      <c r="U4198" s="217" t="s">
        <v>257</v>
      </c>
      <c r="V4198" t="e">
        <f>_xlfn.XLOOKUP(UTILIZADAS[[#This Row],[Contacto1]],Tabla2[phone_number_dialed],Tabla2[status_name],,0)</f>
        <v>#N/A</v>
      </c>
    </row>
    <row r="4199" spans="1:22">
      <c r="A4199" t="s">
        <v>4305</v>
      </c>
      <c r="B4199" s="213" t="s">
        <v>8662</v>
      </c>
      <c r="C4199" s="4">
        <v>368076820000</v>
      </c>
      <c r="D4199" s="213" t="s">
        <v>5857</v>
      </c>
      <c r="G4199" s="174">
        <v>46143</v>
      </c>
      <c r="H4199" t="s">
        <v>8663</v>
      </c>
      <c r="I4199" t="s">
        <v>8663</v>
      </c>
      <c r="O4199" s="174">
        <v>46143</v>
      </c>
      <c r="S4199" t="s">
        <v>8664</v>
      </c>
      <c r="T4199" s="217" t="s">
        <v>84</v>
      </c>
      <c r="U4199" s="217" t="s">
        <v>257</v>
      </c>
      <c r="V4199" t="e">
        <f>_xlfn.XLOOKUP(UTILIZADAS[[#This Row],[Contacto1]],Tabla2[phone_number_dialed],Tabla2[status_name],,0)</f>
        <v>#N/A</v>
      </c>
    </row>
    <row r="4200" spans="1:22">
      <c r="A4200" t="s">
        <v>4305</v>
      </c>
      <c r="B4200" s="213" t="s">
        <v>8665</v>
      </c>
      <c r="C4200" s="4">
        <v>367071140000</v>
      </c>
      <c r="D4200" s="213" t="s">
        <v>5857</v>
      </c>
      <c r="G4200" s="174">
        <v>46143</v>
      </c>
      <c r="H4200" t="s">
        <v>8666</v>
      </c>
      <c r="I4200" t="s">
        <v>8666</v>
      </c>
      <c r="O4200" s="174">
        <v>46143</v>
      </c>
      <c r="S4200" t="s">
        <v>8667</v>
      </c>
      <c r="T4200" s="217" t="s">
        <v>84</v>
      </c>
      <c r="U4200" s="217" t="s">
        <v>257</v>
      </c>
      <c r="V4200" t="e">
        <f>_xlfn.XLOOKUP(UTILIZADAS[[#This Row],[Contacto1]],Tabla2[phone_number_dialed],Tabla2[status_name],,0)</f>
        <v>#N/A</v>
      </c>
    </row>
    <row r="4201" spans="1:22">
      <c r="A4201" t="s">
        <v>4305</v>
      </c>
      <c r="B4201" s="213" t="s">
        <v>4334</v>
      </c>
      <c r="C4201" s="4">
        <v>365075140000</v>
      </c>
      <c r="D4201" s="213" t="s">
        <v>5857</v>
      </c>
      <c r="G4201" s="174">
        <v>46143</v>
      </c>
      <c r="H4201" t="s">
        <v>8668</v>
      </c>
      <c r="I4201" t="s">
        <v>8668</v>
      </c>
      <c r="O4201" s="174">
        <v>46143</v>
      </c>
      <c r="S4201" t="s">
        <v>4335</v>
      </c>
      <c r="T4201" s="217" t="s">
        <v>84</v>
      </c>
      <c r="U4201" s="217" t="s">
        <v>257</v>
      </c>
      <c r="V4201" t="e">
        <f>_xlfn.XLOOKUP(UTILIZADAS[[#This Row],[Contacto1]],Tabla2[phone_number_dialed],Tabla2[status_name],,0)</f>
        <v>#N/A</v>
      </c>
    </row>
    <row r="4202" spans="1:22">
      <c r="A4202" t="s">
        <v>4305</v>
      </c>
      <c r="B4202" s="213" t="s">
        <v>8669</v>
      </c>
      <c r="C4202" s="4">
        <v>362075370000</v>
      </c>
      <c r="D4202" s="213" t="s">
        <v>5857</v>
      </c>
      <c r="G4202" s="174">
        <v>46143</v>
      </c>
      <c r="H4202" t="s">
        <v>8670</v>
      </c>
      <c r="I4202" t="s">
        <v>8670</v>
      </c>
      <c r="O4202" s="174">
        <v>46143</v>
      </c>
      <c r="S4202" t="s">
        <v>8671</v>
      </c>
      <c r="T4202" s="217" t="s">
        <v>84</v>
      </c>
      <c r="U4202" s="217" t="s">
        <v>257</v>
      </c>
      <c r="V4202" t="e">
        <f>_xlfn.XLOOKUP(UTILIZADAS[[#This Row],[Contacto1]],Tabla2[phone_number_dialed],Tabla2[status_name],,0)</f>
        <v>#N/A</v>
      </c>
    </row>
    <row r="4203" spans="1:22">
      <c r="A4203" t="s">
        <v>4305</v>
      </c>
      <c r="B4203" s="213" t="s">
        <v>8672</v>
      </c>
      <c r="C4203" s="4">
        <v>365075240000</v>
      </c>
      <c r="D4203" s="213" t="s">
        <v>5857</v>
      </c>
      <c r="G4203" s="174">
        <v>46143</v>
      </c>
      <c r="H4203" t="s">
        <v>8673</v>
      </c>
      <c r="I4203" t="s">
        <v>8673</v>
      </c>
      <c r="O4203" s="174">
        <v>46143</v>
      </c>
      <c r="S4203" t="s">
        <v>8674</v>
      </c>
      <c r="T4203" s="217" t="s">
        <v>84</v>
      </c>
      <c r="U4203" s="217" t="s">
        <v>257</v>
      </c>
      <c r="V4203" t="e">
        <f>_xlfn.XLOOKUP(UTILIZADAS[[#This Row],[Contacto1]],Tabla2[phone_number_dialed],Tabla2[status_name],,0)</f>
        <v>#N/A</v>
      </c>
    </row>
    <row r="4204" spans="1:22">
      <c r="A4204" t="s">
        <v>4305</v>
      </c>
      <c r="B4204" s="213" t="s">
        <v>8675</v>
      </c>
      <c r="C4204" s="4">
        <v>364075610000</v>
      </c>
      <c r="D4204" s="213" t="s">
        <v>5857</v>
      </c>
      <c r="G4204" s="174">
        <v>46143</v>
      </c>
      <c r="H4204" t="s">
        <v>8676</v>
      </c>
      <c r="I4204" t="s">
        <v>8676</v>
      </c>
      <c r="O4204" s="174">
        <v>46143</v>
      </c>
      <c r="S4204" t="s">
        <v>8677</v>
      </c>
      <c r="T4204" s="217" t="s">
        <v>64</v>
      </c>
      <c r="U4204" s="217" t="s">
        <v>257</v>
      </c>
      <c r="V4204" t="e">
        <f>_xlfn.XLOOKUP(UTILIZADAS[[#This Row],[Contacto1]],Tabla2[phone_number_dialed],Tabla2[status_name],,0)</f>
        <v>#N/A</v>
      </c>
    </row>
    <row r="4205" spans="1:22">
      <c r="A4205" t="s">
        <v>4305</v>
      </c>
      <c r="B4205" s="213" t="s">
        <v>8678</v>
      </c>
      <c r="C4205" s="4">
        <v>363075990000</v>
      </c>
      <c r="D4205" s="213" t="s">
        <v>5857</v>
      </c>
      <c r="G4205" s="174">
        <v>46143</v>
      </c>
      <c r="H4205" t="s">
        <v>8679</v>
      </c>
      <c r="I4205" t="s">
        <v>8679</v>
      </c>
      <c r="O4205" s="174">
        <v>46143</v>
      </c>
      <c r="S4205" t="s">
        <v>8680</v>
      </c>
      <c r="T4205" s="217" t="s">
        <v>64</v>
      </c>
      <c r="U4205" s="217" t="s">
        <v>257</v>
      </c>
      <c r="V4205" t="e">
        <f>_xlfn.XLOOKUP(UTILIZADAS[[#This Row],[Contacto1]],Tabla2[phone_number_dialed],Tabla2[status_name],,0)</f>
        <v>#N/A</v>
      </c>
    </row>
    <row r="4206" spans="1:22">
      <c r="A4206" t="s">
        <v>4305</v>
      </c>
      <c r="B4206" s="213" t="s">
        <v>8681</v>
      </c>
      <c r="C4206" s="4">
        <v>367075710000</v>
      </c>
      <c r="D4206" s="213" t="s">
        <v>5857</v>
      </c>
      <c r="G4206" s="174">
        <v>46143</v>
      </c>
      <c r="H4206" t="s">
        <v>8682</v>
      </c>
      <c r="I4206" t="s">
        <v>8682</v>
      </c>
      <c r="O4206" s="174">
        <v>46143</v>
      </c>
      <c r="S4206" t="s">
        <v>8683</v>
      </c>
      <c r="T4206" s="217" t="s">
        <v>64</v>
      </c>
      <c r="U4206" s="217" t="s">
        <v>257</v>
      </c>
      <c r="V4206" t="e">
        <f>_xlfn.XLOOKUP(UTILIZADAS[[#This Row],[Contacto1]],Tabla2[phone_number_dialed],Tabla2[status_name],,0)</f>
        <v>#N/A</v>
      </c>
    </row>
    <row r="4207" spans="1:22">
      <c r="A4207" t="s">
        <v>4305</v>
      </c>
      <c r="B4207" s="213" t="s">
        <v>4742</v>
      </c>
      <c r="C4207" s="4">
        <v>145002040000</v>
      </c>
      <c r="D4207" s="213" t="s">
        <v>5857</v>
      </c>
      <c r="G4207" s="174">
        <v>46143</v>
      </c>
      <c r="H4207" t="s">
        <v>8684</v>
      </c>
      <c r="I4207" t="s">
        <v>8684</v>
      </c>
      <c r="O4207" s="174">
        <v>46143</v>
      </c>
      <c r="S4207" t="s">
        <v>4743</v>
      </c>
      <c r="T4207" s="217" t="s">
        <v>64</v>
      </c>
      <c r="U4207" s="217" t="s">
        <v>65</v>
      </c>
      <c r="V4207" t="e">
        <f>_xlfn.XLOOKUP(UTILIZADAS[[#This Row],[Contacto1]],Tabla2[phone_number_dialed],Tabla2[status_name],,0)</f>
        <v>#N/A</v>
      </c>
    </row>
    <row r="4208" spans="1:22">
      <c r="A4208" t="s">
        <v>4305</v>
      </c>
      <c r="B4208" s="213" t="s">
        <v>8685</v>
      </c>
      <c r="C4208" s="4">
        <v>361077130000</v>
      </c>
      <c r="D4208" s="213" t="s">
        <v>5857</v>
      </c>
      <c r="G4208" s="174">
        <v>46143</v>
      </c>
      <c r="H4208" t="s">
        <v>8686</v>
      </c>
      <c r="I4208" t="s">
        <v>8686</v>
      </c>
      <c r="O4208" s="174">
        <v>46143</v>
      </c>
      <c r="S4208" t="s">
        <v>8687</v>
      </c>
      <c r="T4208" s="217" t="s">
        <v>64</v>
      </c>
      <c r="U4208" s="217" t="s">
        <v>257</v>
      </c>
      <c r="V4208" t="e">
        <f>_xlfn.XLOOKUP(UTILIZADAS[[#This Row],[Contacto1]],Tabla2[phone_number_dialed],Tabla2[status_name],,0)</f>
        <v>#N/A</v>
      </c>
    </row>
    <row r="4209" spans="1:22">
      <c r="A4209" t="s">
        <v>4305</v>
      </c>
      <c r="B4209" s="213" t="s">
        <v>8688</v>
      </c>
      <c r="C4209" s="4">
        <v>363066610000</v>
      </c>
      <c r="D4209" s="213" t="s">
        <v>5857</v>
      </c>
      <c r="G4209" s="174">
        <v>46143</v>
      </c>
      <c r="H4209" t="s">
        <v>8689</v>
      </c>
      <c r="I4209" t="s">
        <v>8689</v>
      </c>
      <c r="O4209" s="174">
        <v>46143</v>
      </c>
      <c r="S4209" t="s">
        <v>8690</v>
      </c>
      <c r="T4209" s="217" t="s">
        <v>64</v>
      </c>
      <c r="U4209" s="217" t="s">
        <v>257</v>
      </c>
      <c r="V4209" t="e">
        <f>_xlfn.XLOOKUP(UTILIZADAS[[#This Row],[Contacto1]],Tabla2[phone_number_dialed],Tabla2[status_name],,0)</f>
        <v>#N/A</v>
      </c>
    </row>
    <row r="4210" spans="1:22">
      <c r="A4210" t="s">
        <v>4305</v>
      </c>
      <c r="B4210" s="213" t="s">
        <v>5541</v>
      </c>
      <c r="C4210" s="4">
        <v>361075600000</v>
      </c>
      <c r="D4210" s="213" t="s">
        <v>5857</v>
      </c>
      <c r="G4210" s="174">
        <v>46143</v>
      </c>
      <c r="H4210" t="s">
        <v>5816</v>
      </c>
      <c r="I4210" t="s">
        <v>5816</v>
      </c>
      <c r="O4210" s="174">
        <v>46143</v>
      </c>
      <c r="S4210" t="s">
        <v>5817</v>
      </c>
      <c r="T4210" s="217" t="s">
        <v>2335</v>
      </c>
      <c r="U4210" s="217" t="s">
        <v>257</v>
      </c>
      <c r="V4210" t="e">
        <f>_xlfn.XLOOKUP(UTILIZADAS[[#This Row],[Contacto1]],Tabla2[phone_number_dialed],Tabla2[status_name],,0)</f>
        <v>#N/A</v>
      </c>
    </row>
    <row r="4211" spans="1:22">
      <c r="A4211" t="s">
        <v>4305</v>
      </c>
      <c r="B4211" s="213" t="s">
        <v>4731</v>
      </c>
      <c r="C4211" s="4">
        <v>367071610000</v>
      </c>
      <c r="D4211" s="213" t="s">
        <v>5857</v>
      </c>
      <c r="G4211" s="174">
        <v>46143</v>
      </c>
      <c r="H4211" t="s">
        <v>5739</v>
      </c>
      <c r="I4211" t="s">
        <v>5739</v>
      </c>
      <c r="O4211" s="174">
        <v>46143</v>
      </c>
      <c r="S4211" t="s">
        <v>4287</v>
      </c>
      <c r="T4211" s="217" t="s">
        <v>2334</v>
      </c>
      <c r="U4211" s="217" t="s">
        <v>65</v>
      </c>
      <c r="V4211" t="e">
        <f>_xlfn.XLOOKUP(UTILIZADAS[[#This Row],[Contacto1]],Tabla2[phone_number_dialed],Tabla2[status_name],,0)</f>
        <v>#N/A</v>
      </c>
    </row>
    <row r="4212" spans="1:22">
      <c r="A4212" t="s">
        <v>4305</v>
      </c>
      <c r="B4212" s="213" t="s">
        <v>8691</v>
      </c>
      <c r="C4212" s="4">
        <v>351316070000</v>
      </c>
      <c r="D4212" s="213" t="s">
        <v>5857</v>
      </c>
      <c r="G4212" s="174">
        <v>46143</v>
      </c>
      <c r="H4212" t="s">
        <v>8692</v>
      </c>
      <c r="I4212" t="s">
        <v>8692</v>
      </c>
      <c r="O4212" s="174">
        <v>46143</v>
      </c>
      <c r="S4212" t="s">
        <v>8693</v>
      </c>
      <c r="T4212" s="217" t="s">
        <v>85</v>
      </c>
      <c r="U4212" s="217" t="s">
        <v>257</v>
      </c>
      <c r="V4212" t="e">
        <f>_xlfn.XLOOKUP(UTILIZADAS[[#This Row],[Contacto1]],Tabla2[phone_number_dialed],Tabla2[status_name],,0)</f>
        <v>#N/A</v>
      </c>
    </row>
    <row r="4213" spans="1:22">
      <c r="A4213" t="s">
        <v>4305</v>
      </c>
      <c r="B4213" s="213" t="s">
        <v>5026</v>
      </c>
      <c r="C4213" s="4">
        <v>363070630000</v>
      </c>
      <c r="D4213" s="213" t="s">
        <v>5857</v>
      </c>
      <c r="G4213" s="174">
        <v>46143</v>
      </c>
      <c r="H4213">
        <v>67260264</v>
      </c>
      <c r="I4213">
        <v>67260264</v>
      </c>
      <c r="O4213" s="174">
        <v>46143</v>
      </c>
      <c r="S4213" t="s">
        <v>5027</v>
      </c>
      <c r="T4213" s="217" t="s">
        <v>85</v>
      </c>
      <c r="U4213" s="217" t="s">
        <v>65</v>
      </c>
      <c r="V4213" t="e">
        <f>_xlfn.XLOOKUP(UTILIZADAS[[#This Row],[Contacto1]],Tabla2[phone_number_dialed],Tabla2[status_name],,0)</f>
        <v>#N/A</v>
      </c>
    </row>
    <row r="4214" spans="1:22">
      <c r="A4214" t="s">
        <v>4305</v>
      </c>
      <c r="B4214" s="213" t="s">
        <v>8694</v>
      </c>
      <c r="C4214" s="4">
        <v>364074250000</v>
      </c>
      <c r="D4214" s="213" t="s">
        <v>5857</v>
      </c>
      <c r="G4214" s="174">
        <v>46143</v>
      </c>
      <c r="H4214" t="s">
        <v>8695</v>
      </c>
      <c r="I4214" t="s">
        <v>8695</v>
      </c>
      <c r="O4214" s="174">
        <v>46143</v>
      </c>
      <c r="S4214" t="s">
        <v>8696</v>
      </c>
      <c r="T4214" s="217" t="s">
        <v>85</v>
      </c>
      <c r="U4214" s="217" t="s">
        <v>257</v>
      </c>
      <c r="V4214" t="e">
        <f>_xlfn.XLOOKUP(UTILIZADAS[[#This Row],[Contacto1]],Tabla2[phone_number_dialed],Tabla2[status_name],,0)</f>
        <v>#N/A</v>
      </c>
    </row>
    <row r="4215" spans="1:22">
      <c r="A4215" t="s">
        <v>4305</v>
      </c>
      <c r="B4215" s="213" t="s">
        <v>8697</v>
      </c>
      <c r="C4215" s="4">
        <v>361076560000</v>
      </c>
      <c r="D4215" s="213" t="s">
        <v>5857</v>
      </c>
      <c r="G4215" s="174">
        <v>46143</v>
      </c>
      <c r="H4215" t="s">
        <v>8698</v>
      </c>
      <c r="I4215" t="s">
        <v>8698</v>
      </c>
      <c r="O4215" s="174">
        <v>46143</v>
      </c>
      <c r="S4215" t="s">
        <v>8699</v>
      </c>
      <c r="T4215" s="217" t="s">
        <v>85</v>
      </c>
      <c r="U4215" s="217" t="s">
        <v>257</v>
      </c>
      <c r="V4215" t="e">
        <f>_xlfn.XLOOKUP(UTILIZADAS[[#This Row],[Contacto1]],Tabla2[phone_number_dialed],Tabla2[status_name],,0)</f>
        <v>#N/A</v>
      </c>
    </row>
    <row r="4216" spans="1:22">
      <c r="A4216" t="s">
        <v>4305</v>
      </c>
      <c r="B4216" s="213" t="s">
        <v>8700</v>
      </c>
      <c r="C4216" s="4">
        <v>363077770000</v>
      </c>
      <c r="D4216" s="213" t="s">
        <v>5857</v>
      </c>
      <c r="G4216" s="174">
        <v>46143</v>
      </c>
      <c r="H4216" t="s">
        <v>8701</v>
      </c>
      <c r="I4216" t="s">
        <v>8701</v>
      </c>
      <c r="O4216" s="174">
        <v>46143</v>
      </c>
      <c r="S4216" t="s">
        <v>8702</v>
      </c>
      <c r="T4216" s="217" t="s">
        <v>85</v>
      </c>
      <c r="U4216" s="217" t="s">
        <v>257</v>
      </c>
      <c r="V4216" t="e">
        <f>_xlfn.XLOOKUP(UTILIZADAS[[#This Row],[Contacto1]],Tabla2[phone_number_dialed],Tabla2[status_name],,0)</f>
        <v>#N/A</v>
      </c>
    </row>
    <row r="4217" spans="1:22">
      <c r="A4217" t="s">
        <v>4305</v>
      </c>
      <c r="B4217" s="213" t="s">
        <v>8703</v>
      </c>
      <c r="C4217" s="4">
        <v>363077610000</v>
      </c>
      <c r="D4217" s="213" t="s">
        <v>5857</v>
      </c>
      <c r="G4217" s="174">
        <v>46143</v>
      </c>
      <c r="H4217" t="s">
        <v>8704</v>
      </c>
      <c r="I4217" t="s">
        <v>8704</v>
      </c>
      <c r="O4217" s="174">
        <v>46143</v>
      </c>
      <c r="S4217" t="s">
        <v>8705</v>
      </c>
      <c r="T4217" s="217" t="s">
        <v>85</v>
      </c>
      <c r="U4217" s="217" t="s">
        <v>257</v>
      </c>
      <c r="V4217" t="e">
        <f>_xlfn.XLOOKUP(UTILIZADAS[[#This Row],[Contacto1]],Tabla2[phone_number_dialed],Tabla2[status_name],,0)</f>
        <v>#N/A</v>
      </c>
    </row>
    <row r="4218" spans="1:22">
      <c r="A4218" t="s">
        <v>4305</v>
      </c>
      <c r="B4218" s="213" t="s">
        <v>8706</v>
      </c>
      <c r="C4218" s="4">
        <v>361077270000</v>
      </c>
      <c r="D4218" s="213" t="s">
        <v>5857</v>
      </c>
      <c r="G4218" s="174">
        <v>46143</v>
      </c>
      <c r="H4218" t="s">
        <v>8707</v>
      </c>
      <c r="I4218" t="s">
        <v>8707</v>
      </c>
      <c r="O4218" s="174">
        <v>46143</v>
      </c>
      <c r="S4218" t="s">
        <v>8708</v>
      </c>
      <c r="T4218" s="217" t="s">
        <v>4420</v>
      </c>
      <c r="U4218" s="217" t="s">
        <v>257</v>
      </c>
      <c r="V4218" t="e">
        <f>_xlfn.XLOOKUP(UTILIZADAS[[#This Row],[Contacto1]],Tabla2[phone_number_dialed],Tabla2[status_name],,0)</f>
        <v>#N/A</v>
      </c>
    </row>
    <row r="4219" spans="1:22">
      <c r="A4219" t="s">
        <v>4305</v>
      </c>
      <c r="B4219" s="213" t="s">
        <v>5154</v>
      </c>
      <c r="C4219" s="4">
        <v>364077070000</v>
      </c>
      <c r="D4219" s="213" t="s">
        <v>5857</v>
      </c>
      <c r="G4219" s="174">
        <v>46143</v>
      </c>
      <c r="H4219">
        <v>68100949</v>
      </c>
      <c r="I4219">
        <v>68100949</v>
      </c>
      <c r="O4219" s="174">
        <v>46143</v>
      </c>
      <c r="S4219" t="s">
        <v>5155</v>
      </c>
      <c r="T4219" s="217" t="s">
        <v>64</v>
      </c>
      <c r="U4219" s="217" t="s">
        <v>65</v>
      </c>
      <c r="V4219" t="e">
        <f>_xlfn.XLOOKUP(UTILIZADAS[[#This Row],[Contacto1]],Tabla2[phone_number_dialed],Tabla2[status_name],,0)</f>
        <v>#N/A</v>
      </c>
    </row>
    <row r="4220" spans="1:22">
      <c r="A4220" t="s">
        <v>4305</v>
      </c>
      <c r="B4220" s="213" t="s">
        <v>8709</v>
      </c>
      <c r="C4220" s="4">
        <v>352087870000</v>
      </c>
      <c r="D4220" s="213" t="s">
        <v>5857</v>
      </c>
      <c r="G4220" s="174">
        <v>46143</v>
      </c>
      <c r="H4220">
        <v>68613597</v>
      </c>
      <c r="I4220">
        <v>68613597</v>
      </c>
      <c r="O4220" s="174">
        <v>46143</v>
      </c>
      <c r="S4220" t="s">
        <v>8710</v>
      </c>
      <c r="T4220" s="217" t="s">
        <v>64</v>
      </c>
      <c r="U4220" s="217" t="s">
        <v>257</v>
      </c>
      <c r="V4220" t="e">
        <f>_xlfn.XLOOKUP(UTILIZADAS[[#This Row],[Contacto1]],Tabla2[phone_number_dialed],Tabla2[status_name],,0)</f>
        <v>#N/A</v>
      </c>
    </row>
    <row r="4221" spans="1:22">
      <c r="A4221" t="s">
        <v>4305</v>
      </c>
      <c r="B4221" s="213" t="s">
        <v>8711</v>
      </c>
      <c r="C4221" s="4">
        <v>362075560000</v>
      </c>
      <c r="D4221" s="213" t="s">
        <v>5857</v>
      </c>
      <c r="G4221" s="174">
        <v>46143</v>
      </c>
      <c r="H4221" t="s">
        <v>8712</v>
      </c>
      <c r="I4221" t="s">
        <v>8712</v>
      </c>
      <c r="O4221" s="174">
        <v>46143</v>
      </c>
      <c r="S4221" t="s">
        <v>8713</v>
      </c>
      <c r="T4221" s="217" t="s">
        <v>64</v>
      </c>
      <c r="U4221" s="217" t="s">
        <v>257</v>
      </c>
      <c r="V4221" t="e">
        <f>_xlfn.XLOOKUP(UTILIZADAS[[#This Row],[Contacto1]],Tabla2[phone_number_dialed],Tabla2[status_name],,0)</f>
        <v>#N/A</v>
      </c>
    </row>
    <row r="4222" spans="1:22">
      <c r="A4222" t="s">
        <v>4305</v>
      </c>
      <c r="B4222" s="213" t="s">
        <v>8714</v>
      </c>
      <c r="C4222" s="4">
        <v>208004180000</v>
      </c>
      <c r="D4222" s="213" t="s">
        <v>5857</v>
      </c>
      <c r="G4222" s="174">
        <v>46143</v>
      </c>
      <c r="H4222" t="s">
        <v>8715</v>
      </c>
      <c r="I4222" t="s">
        <v>8715</v>
      </c>
      <c r="O4222" s="174">
        <v>46143</v>
      </c>
      <c r="S4222" t="s">
        <v>8716</v>
      </c>
      <c r="T4222" s="217" t="s">
        <v>64</v>
      </c>
      <c r="U4222" s="217" t="s">
        <v>257</v>
      </c>
      <c r="V4222" t="e">
        <f>_xlfn.XLOOKUP(UTILIZADAS[[#This Row],[Contacto1]],Tabla2[phone_number_dialed],Tabla2[status_name],,0)</f>
        <v>#N/A</v>
      </c>
    </row>
    <row r="4223" spans="1:22">
      <c r="A4223" t="s">
        <v>4305</v>
      </c>
      <c r="B4223" s="213" t="s">
        <v>8717</v>
      </c>
      <c r="C4223" s="4">
        <v>313027490000</v>
      </c>
      <c r="D4223" s="213" t="s">
        <v>5857</v>
      </c>
      <c r="G4223" s="174">
        <v>46143</v>
      </c>
      <c r="H4223" t="s">
        <v>8718</v>
      </c>
      <c r="I4223" t="s">
        <v>8718</v>
      </c>
      <c r="O4223" s="174">
        <v>46143</v>
      </c>
      <c r="S4223" t="s">
        <v>8719</v>
      </c>
      <c r="T4223" s="217" t="s">
        <v>64</v>
      </c>
      <c r="U4223" s="217" t="s">
        <v>257</v>
      </c>
      <c r="V4223" t="e">
        <f>_xlfn.XLOOKUP(UTILIZADAS[[#This Row],[Contacto1]],Tabla2[phone_number_dialed],Tabla2[status_name],,0)</f>
        <v>#N/A</v>
      </c>
    </row>
    <row r="4224" spans="1:22">
      <c r="A4224" t="s">
        <v>4305</v>
      </c>
      <c r="B4224" s="213" t="s">
        <v>8720</v>
      </c>
      <c r="C4224" s="4">
        <v>367070450000</v>
      </c>
      <c r="D4224" s="213" t="s">
        <v>5857</v>
      </c>
      <c r="G4224" s="174">
        <v>46143</v>
      </c>
      <c r="H4224" t="s">
        <v>8721</v>
      </c>
      <c r="I4224" t="s">
        <v>8721</v>
      </c>
      <c r="O4224" s="174">
        <v>46143</v>
      </c>
      <c r="S4224" t="s">
        <v>8722</v>
      </c>
      <c r="T4224" s="217" t="s">
        <v>64</v>
      </c>
      <c r="U4224" s="217" t="s">
        <v>257</v>
      </c>
      <c r="V4224" t="e">
        <f>_xlfn.XLOOKUP(UTILIZADAS[[#This Row],[Contacto1]],Tabla2[phone_number_dialed],Tabla2[status_name],,0)</f>
        <v>#N/A</v>
      </c>
    </row>
    <row r="4225" spans="1:22">
      <c r="A4225" t="s">
        <v>4305</v>
      </c>
      <c r="B4225" s="213" t="s">
        <v>8723</v>
      </c>
      <c r="C4225" s="4">
        <v>369075640000</v>
      </c>
      <c r="D4225" s="213" t="s">
        <v>5857</v>
      </c>
      <c r="G4225" s="174">
        <v>46143</v>
      </c>
      <c r="H4225">
        <v>66521875</v>
      </c>
      <c r="I4225">
        <v>66521875</v>
      </c>
      <c r="O4225" s="174">
        <v>46143</v>
      </c>
      <c r="S4225" t="s">
        <v>8724</v>
      </c>
      <c r="T4225" s="217" t="s">
        <v>64</v>
      </c>
      <c r="U4225" s="217" t="s">
        <v>257</v>
      </c>
      <c r="V4225" t="e">
        <f>_xlfn.XLOOKUP(UTILIZADAS[[#This Row],[Contacto1]],Tabla2[phone_number_dialed],Tabla2[status_name],,0)</f>
        <v>#N/A</v>
      </c>
    </row>
    <row r="4226" spans="1:22">
      <c r="A4226" t="s">
        <v>4305</v>
      </c>
      <c r="B4226" s="213" t="s">
        <v>8725</v>
      </c>
      <c r="C4226" s="4">
        <v>368076210000</v>
      </c>
      <c r="D4226" s="213" t="s">
        <v>5857</v>
      </c>
      <c r="G4226" s="174">
        <v>46143</v>
      </c>
      <c r="H4226" t="s">
        <v>8726</v>
      </c>
      <c r="I4226" t="s">
        <v>8726</v>
      </c>
      <c r="O4226" s="174">
        <v>46143</v>
      </c>
      <c r="S4226" t="s">
        <v>8727</v>
      </c>
      <c r="T4226" s="217" t="s">
        <v>64</v>
      </c>
      <c r="U4226" s="217" t="s">
        <v>257</v>
      </c>
      <c r="V4226" t="e">
        <f>_xlfn.XLOOKUP(UTILIZADAS[[#This Row],[Contacto1]],Tabla2[phone_number_dialed],Tabla2[status_name],,0)</f>
        <v>#N/A</v>
      </c>
    </row>
    <row r="4227" spans="1:22">
      <c r="A4227" t="s">
        <v>4305</v>
      </c>
      <c r="B4227" s="213" t="s">
        <v>8728</v>
      </c>
      <c r="C4227" s="4">
        <v>361075200000</v>
      </c>
      <c r="D4227" s="213" t="s">
        <v>5857</v>
      </c>
      <c r="G4227" s="174">
        <v>46143</v>
      </c>
      <c r="H4227" t="s">
        <v>8729</v>
      </c>
      <c r="I4227" t="s">
        <v>8729</v>
      </c>
      <c r="O4227" s="174">
        <v>46143</v>
      </c>
      <c r="S4227" t="s">
        <v>8730</v>
      </c>
      <c r="T4227" s="217" t="s">
        <v>64</v>
      </c>
      <c r="U4227" s="217" t="s">
        <v>257</v>
      </c>
      <c r="V4227" t="e">
        <f>_xlfn.XLOOKUP(UTILIZADAS[[#This Row],[Contacto1]],Tabla2[phone_number_dialed],Tabla2[status_name],,0)</f>
        <v>#N/A</v>
      </c>
    </row>
    <row r="4228" spans="1:22">
      <c r="A4228" t="s">
        <v>4305</v>
      </c>
      <c r="B4228" s="213" t="s">
        <v>8731</v>
      </c>
      <c r="C4228" s="4">
        <v>363069870000</v>
      </c>
      <c r="D4228" s="213" t="s">
        <v>5857</v>
      </c>
      <c r="G4228" s="174">
        <v>46143</v>
      </c>
      <c r="H4228" t="s">
        <v>8732</v>
      </c>
      <c r="I4228" t="s">
        <v>8732</v>
      </c>
      <c r="O4228" s="174">
        <v>46143</v>
      </c>
      <c r="S4228" t="s">
        <v>8733</v>
      </c>
      <c r="T4228" s="217" t="s">
        <v>64</v>
      </c>
      <c r="U4228" s="217" t="s">
        <v>257</v>
      </c>
      <c r="V4228" t="e">
        <f>_xlfn.XLOOKUP(UTILIZADAS[[#This Row],[Contacto1]],Tabla2[phone_number_dialed],Tabla2[status_name],,0)</f>
        <v>#N/A</v>
      </c>
    </row>
    <row r="4229" spans="1:22">
      <c r="A4229" t="s">
        <v>4305</v>
      </c>
      <c r="B4229" s="213" t="s">
        <v>8734</v>
      </c>
      <c r="C4229" s="4">
        <v>364073490000</v>
      </c>
      <c r="D4229" s="213" t="s">
        <v>5857</v>
      </c>
      <c r="G4229" s="174">
        <v>46143</v>
      </c>
      <c r="H4229" t="s">
        <v>8735</v>
      </c>
      <c r="I4229" t="s">
        <v>8735</v>
      </c>
      <c r="O4229" s="174">
        <v>46143</v>
      </c>
      <c r="S4229" t="s">
        <v>8736</v>
      </c>
      <c r="T4229" s="217" t="s">
        <v>64</v>
      </c>
      <c r="U4229" s="217" t="s">
        <v>257</v>
      </c>
      <c r="V4229" t="e">
        <f>_xlfn.XLOOKUP(UTILIZADAS[[#This Row],[Contacto1]],Tabla2[phone_number_dialed],Tabla2[status_name],,0)</f>
        <v>#N/A</v>
      </c>
    </row>
    <row r="4230" spans="1:22">
      <c r="A4230" t="s">
        <v>4305</v>
      </c>
      <c r="B4230" s="213" t="s">
        <v>8737</v>
      </c>
      <c r="C4230" s="4">
        <v>362072490000</v>
      </c>
      <c r="D4230" s="213" t="s">
        <v>5857</v>
      </c>
      <c r="G4230" s="174">
        <v>46143</v>
      </c>
      <c r="H4230" t="s">
        <v>8738</v>
      </c>
      <c r="I4230" t="s">
        <v>8738</v>
      </c>
      <c r="O4230" s="174">
        <v>46143</v>
      </c>
      <c r="S4230" t="s">
        <v>8739</v>
      </c>
      <c r="T4230" s="217" t="s">
        <v>64</v>
      </c>
      <c r="U4230" s="217" t="s">
        <v>257</v>
      </c>
      <c r="V4230" t="e">
        <f>_xlfn.XLOOKUP(UTILIZADAS[[#This Row],[Contacto1]],Tabla2[phone_number_dialed],Tabla2[status_name],,0)</f>
        <v>#N/A</v>
      </c>
    </row>
    <row r="4231" spans="1:22">
      <c r="A4231" t="s">
        <v>4305</v>
      </c>
      <c r="B4231" s="213" t="s">
        <v>8740</v>
      </c>
      <c r="C4231" s="4">
        <v>364074740000</v>
      </c>
      <c r="D4231" s="213" t="s">
        <v>5857</v>
      </c>
      <c r="G4231" s="174">
        <v>46143</v>
      </c>
      <c r="H4231" t="s">
        <v>8741</v>
      </c>
      <c r="I4231" t="s">
        <v>8741</v>
      </c>
      <c r="O4231" s="174">
        <v>46143</v>
      </c>
      <c r="S4231" t="s">
        <v>8742</v>
      </c>
      <c r="T4231" s="217" t="s">
        <v>64</v>
      </c>
      <c r="U4231" s="217" t="s">
        <v>257</v>
      </c>
      <c r="V4231" t="e">
        <f>_xlfn.XLOOKUP(UTILIZADAS[[#This Row],[Contacto1]],Tabla2[phone_number_dialed],Tabla2[status_name],,0)</f>
        <v>#N/A</v>
      </c>
    </row>
    <row r="4232" spans="1:22">
      <c r="A4232" t="s">
        <v>4305</v>
      </c>
      <c r="B4232" s="213" t="s">
        <v>4485</v>
      </c>
      <c r="C4232" s="4">
        <v>260319800000</v>
      </c>
      <c r="D4232" s="213" t="s">
        <v>5857</v>
      </c>
      <c r="G4232" s="174">
        <v>46143</v>
      </c>
      <c r="H4232" t="s">
        <v>8743</v>
      </c>
      <c r="I4232" t="s">
        <v>8743</v>
      </c>
      <c r="O4232" s="174">
        <v>46143</v>
      </c>
      <c r="S4232" t="s">
        <v>4486</v>
      </c>
      <c r="T4232" s="217" t="s">
        <v>64</v>
      </c>
      <c r="U4232" s="217" t="s">
        <v>65</v>
      </c>
      <c r="V4232" t="e">
        <f>_xlfn.XLOOKUP(UTILIZADAS[[#This Row],[Contacto1]],Tabla2[phone_number_dialed],Tabla2[status_name],,0)</f>
        <v>#N/A</v>
      </c>
    </row>
    <row r="4233" spans="1:22">
      <c r="A4233" t="s">
        <v>4305</v>
      </c>
      <c r="B4233" s="213" t="s">
        <v>8744</v>
      </c>
      <c r="C4233" s="4">
        <v>369075270000</v>
      </c>
      <c r="D4233" s="213" t="s">
        <v>5857</v>
      </c>
      <c r="G4233" s="174">
        <v>46143</v>
      </c>
      <c r="H4233" t="s">
        <v>8745</v>
      </c>
      <c r="I4233" t="s">
        <v>8745</v>
      </c>
      <c r="O4233" s="174">
        <v>46143</v>
      </c>
      <c r="S4233" t="s">
        <v>8746</v>
      </c>
      <c r="T4233" s="217" t="s">
        <v>64</v>
      </c>
      <c r="U4233" s="217" t="s">
        <v>257</v>
      </c>
      <c r="V4233" t="e">
        <f>_xlfn.XLOOKUP(UTILIZADAS[[#This Row],[Contacto1]],Tabla2[phone_number_dialed],Tabla2[status_name],,0)</f>
        <v>#N/A</v>
      </c>
    </row>
    <row r="4234" spans="1:22">
      <c r="A4234" t="s">
        <v>4305</v>
      </c>
      <c r="B4234" s="213" t="s">
        <v>8747</v>
      </c>
      <c r="C4234" s="4">
        <v>363072350000</v>
      </c>
      <c r="D4234" s="213" t="s">
        <v>5857</v>
      </c>
      <c r="G4234" s="174">
        <v>46143</v>
      </c>
      <c r="H4234" t="s">
        <v>8748</v>
      </c>
      <c r="I4234" t="s">
        <v>8748</v>
      </c>
      <c r="O4234" s="174">
        <v>46143</v>
      </c>
      <c r="S4234" t="s">
        <v>8749</v>
      </c>
      <c r="T4234" s="217" t="s">
        <v>64</v>
      </c>
      <c r="U4234" s="217" t="s">
        <v>257</v>
      </c>
      <c r="V4234" t="e">
        <f>_xlfn.XLOOKUP(UTILIZADAS[[#This Row],[Contacto1]],Tabla2[phone_number_dialed],Tabla2[status_name],,0)</f>
        <v>#N/A</v>
      </c>
    </row>
    <row r="4235" spans="1:22">
      <c r="A4235" t="s">
        <v>4305</v>
      </c>
      <c r="B4235" s="213" t="s">
        <v>8750</v>
      </c>
      <c r="C4235" s="4">
        <v>366071120000</v>
      </c>
      <c r="D4235" s="213" t="s">
        <v>5857</v>
      </c>
      <c r="G4235" s="174">
        <v>46143</v>
      </c>
      <c r="H4235" t="s">
        <v>8751</v>
      </c>
      <c r="I4235" t="s">
        <v>8751</v>
      </c>
      <c r="O4235" s="174">
        <v>46143</v>
      </c>
      <c r="S4235" t="s">
        <v>8752</v>
      </c>
      <c r="T4235" s="217" t="s">
        <v>64</v>
      </c>
      <c r="U4235" s="217" t="s">
        <v>257</v>
      </c>
      <c r="V4235" t="e">
        <f>_xlfn.XLOOKUP(UTILIZADAS[[#This Row],[Contacto1]],Tabla2[phone_number_dialed],Tabla2[status_name],,0)</f>
        <v>#N/A</v>
      </c>
    </row>
    <row r="4236" spans="1:22">
      <c r="A4236" t="s">
        <v>4305</v>
      </c>
      <c r="B4236" s="213" t="s">
        <v>8753</v>
      </c>
      <c r="C4236" s="4">
        <v>368071970000</v>
      </c>
      <c r="D4236" s="213" t="s">
        <v>5857</v>
      </c>
      <c r="G4236" s="174">
        <v>46143</v>
      </c>
      <c r="H4236" t="s">
        <v>8754</v>
      </c>
      <c r="I4236" t="s">
        <v>8754</v>
      </c>
      <c r="O4236" s="174">
        <v>46143</v>
      </c>
      <c r="S4236" t="s">
        <v>8755</v>
      </c>
      <c r="T4236" s="217" t="s">
        <v>64</v>
      </c>
      <c r="U4236" s="217" t="s">
        <v>257</v>
      </c>
      <c r="V4236" t="e">
        <f>_xlfn.XLOOKUP(UTILIZADAS[[#This Row],[Contacto1]],Tabla2[phone_number_dialed],Tabla2[status_name],,0)</f>
        <v>#N/A</v>
      </c>
    </row>
    <row r="4237" spans="1:22">
      <c r="A4237" t="s">
        <v>4305</v>
      </c>
      <c r="B4237" s="213" t="s">
        <v>8756</v>
      </c>
      <c r="C4237" s="4">
        <v>366072900000</v>
      </c>
      <c r="D4237" s="213" t="s">
        <v>5857</v>
      </c>
      <c r="G4237" s="174">
        <v>46143</v>
      </c>
      <c r="H4237" t="s">
        <v>8757</v>
      </c>
      <c r="I4237" t="s">
        <v>8757</v>
      </c>
      <c r="O4237" s="174">
        <v>46143</v>
      </c>
      <c r="S4237" t="s">
        <v>8758</v>
      </c>
      <c r="T4237" s="217" t="s">
        <v>64</v>
      </c>
      <c r="U4237" s="217" t="s">
        <v>257</v>
      </c>
      <c r="V4237" t="e">
        <f>_xlfn.XLOOKUP(UTILIZADAS[[#This Row],[Contacto1]],Tabla2[phone_number_dialed],Tabla2[status_name],,0)</f>
        <v>#N/A</v>
      </c>
    </row>
    <row r="4238" spans="1:22">
      <c r="A4238" t="s">
        <v>4305</v>
      </c>
      <c r="B4238" s="213" t="s">
        <v>8759</v>
      </c>
      <c r="C4238" s="4">
        <v>368077700000</v>
      </c>
      <c r="D4238" s="213" t="s">
        <v>5857</v>
      </c>
      <c r="G4238" s="174">
        <v>46143</v>
      </c>
      <c r="H4238">
        <v>67899021</v>
      </c>
      <c r="I4238">
        <v>67899021</v>
      </c>
      <c r="O4238" s="174">
        <v>46143</v>
      </c>
      <c r="S4238" t="s">
        <v>8760</v>
      </c>
      <c r="T4238" s="217" t="s">
        <v>64</v>
      </c>
      <c r="U4238" s="217" t="s">
        <v>65</v>
      </c>
      <c r="V4238" t="e">
        <f>_xlfn.XLOOKUP(UTILIZADAS[[#This Row],[Contacto1]],Tabla2[phone_number_dialed],Tabla2[status_name],,0)</f>
        <v>#N/A</v>
      </c>
    </row>
    <row r="4239" spans="1:22">
      <c r="A4239" t="s">
        <v>4305</v>
      </c>
      <c r="B4239" s="213" t="s">
        <v>8761</v>
      </c>
      <c r="C4239" s="4">
        <v>354302990000</v>
      </c>
      <c r="D4239" s="213" t="s">
        <v>5857</v>
      </c>
      <c r="G4239" s="174">
        <v>46143</v>
      </c>
      <c r="H4239" t="s">
        <v>8762</v>
      </c>
      <c r="I4239" t="s">
        <v>8762</v>
      </c>
      <c r="O4239" s="174">
        <v>46143</v>
      </c>
      <c r="S4239" t="s">
        <v>8763</v>
      </c>
      <c r="T4239" s="217" t="s">
        <v>64</v>
      </c>
      <c r="U4239" s="217" t="s">
        <v>257</v>
      </c>
      <c r="V4239" t="e">
        <f>_xlfn.XLOOKUP(UTILIZADAS[[#This Row],[Contacto1]],Tabla2[phone_number_dialed],Tabla2[status_name],,0)</f>
        <v>#N/A</v>
      </c>
    </row>
    <row r="4240" spans="1:22">
      <c r="A4240" t="s">
        <v>4305</v>
      </c>
      <c r="B4240" s="213" t="s">
        <v>5343</v>
      </c>
      <c r="C4240" s="4">
        <v>363073430000</v>
      </c>
      <c r="D4240" s="213" t="s">
        <v>5857</v>
      </c>
      <c r="G4240" s="174">
        <v>46143</v>
      </c>
      <c r="H4240" t="s">
        <v>8764</v>
      </c>
      <c r="I4240" t="s">
        <v>8764</v>
      </c>
      <c r="O4240" s="174">
        <v>46143</v>
      </c>
      <c r="S4240" t="s">
        <v>5344</v>
      </c>
      <c r="T4240" s="217" t="s">
        <v>64</v>
      </c>
      <c r="U4240" s="217" t="s">
        <v>65</v>
      </c>
      <c r="V4240" t="e">
        <f>_xlfn.XLOOKUP(UTILIZADAS[[#This Row],[Contacto1]],Tabla2[phone_number_dialed],Tabla2[status_name],,0)</f>
        <v>#N/A</v>
      </c>
    </row>
    <row r="4241" spans="1:22">
      <c r="A4241" t="s">
        <v>4305</v>
      </c>
      <c r="B4241" s="213" t="s">
        <v>8765</v>
      </c>
      <c r="C4241" s="4">
        <v>362077160000</v>
      </c>
      <c r="D4241" s="213" t="s">
        <v>5857</v>
      </c>
      <c r="G4241" s="174">
        <v>46143</v>
      </c>
      <c r="H4241" t="s">
        <v>8766</v>
      </c>
      <c r="I4241" t="s">
        <v>8766</v>
      </c>
      <c r="O4241" s="174">
        <v>46143</v>
      </c>
      <c r="S4241" t="s">
        <v>8767</v>
      </c>
      <c r="T4241" s="217" t="s">
        <v>64</v>
      </c>
      <c r="U4241" s="217" t="s">
        <v>257</v>
      </c>
      <c r="V4241" t="e">
        <f>_xlfn.XLOOKUP(UTILIZADAS[[#This Row],[Contacto1]],Tabla2[phone_number_dialed],Tabla2[status_name],,0)</f>
        <v>#N/A</v>
      </c>
    </row>
    <row r="4242" spans="1:22">
      <c r="A4242" t="s">
        <v>4305</v>
      </c>
      <c r="B4242" s="213" t="s">
        <v>8768</v>
      </c>
      <c r="C4242" s="4">
        <v>368076620000</v>
      </c>
      <c r="D4242" s="213" t="s">
        <v>5857</v>
      </c>
      <c r="G4242" s="174">
        <v>46143</v>
      </c>
      <c r="H4242" t="s">
        <v>8769</v>
      </c>
      <c r="I4242" t="s">
        <v>8769</v>
      </c>
      <c r="O4242" s="174">
        <v>46143</v>
      </c>
      <c r="S4242" t="s">
        <v>8770</v>
      </c>
      <c r="T4242" s="217" t="s">
        <v>64</v>
      </c>
      <c r="U4242" s="217" t="s">
        <v>257</v>
      </c>
      <c r="V4242" t="e">
        <f>_xlfn.XLOOKUP(UTILIZADAS[[#This Row],[Contacto1]],Tabla2[phone_number_dialed],Tabla2[status_name],,0)</f>
        <v>#N/A</v>
      </c>
    </row>
    <row r="4243" spans="1:22">
      <c r="A4243" t="s">
        <v>4305</v>
      </c>
      <c r="B4243" s="213" t="s">
        <v>8771</v>
      </c>
      <c r="C4243" s="4">
        <v>365077200000</v>
      </c>
      <c r="D4243" s="213" t="s">
        <v>5857</v>
      </c>
      <c r="G4243" s="174">
        <v>46143</v>
      </c>
      <c r="H4243" t="s">
        <v>8772</v>
      </c>
      <c r="I4243" t="s">
        <v>8772</v>
      </c>
      <c r="O4243" s="174">
        <v>46143</v>
      </c>
      <c r="S4243" t="s">
        <v>8773</v>
      </c>
      <c r="T4243" s="217" t="s">
        <v>64</v>
      </c>
      <c r="U4243" s="217" t="s">
        <v>257</v>
      </c>
      <c r="V4243" t="e">
        <f>_xlfn.XLOOKUP(UTILIZADAS[[#This Row],[Contacto1]],Tabla2[phone_number_dialed],Tabla2[status_name],,0)</f>
        <v>#N/A</v>
      </c>
    </row>
    <row r="4244" spans="1:22">
      <c r="A4244" t="s">
        <v>4305</v>
      </c>
      <c r="B4244" s="213" t="s">
        <v>8774</v>
      </c>
      <c r="C4244" s="4">
        <v>336019640000</v>
      </c>
      <c r="D4244" s="213" t="s">
        <v>5857</v>
      </c>
      <c r="G4244" s="174">
        <v>46143</v>
      </c>
      <c r="H4244" t="s">
        <v>8775</v>
      </c>
      <c r="I4244" t="s">
        <v>8775</v>
      </c>
      <c r="O4244" s="174">
        <v>46143</v>
      </c>
      <c r="S4244" t="s">
        <v>8776</v>
      </c>
      <c r="T4244" s="217" t="s">
        <v>64</v>
      </c>
      <c r="U4244" s="217" t="s">
        <v>257</v>
      </c>
      <c r="V4244" t="e">
        <f>_xlfn.XLOOKUP(UTILIZADAS[[#This Row],[Contacto1]],Tabla2[phone_number_dialed],Tabla2[status_name],,0)</f>
        <v>#N/A</v>
      </c>
    </row>
    <row r="4245" spans="1:22">
      <c r="A4245" t="s">
        <v>4305</v>
      </c>
      <c r="B4245" s="213" t="s">
        <v>8777</v>
      </c>
      <c r="C4245" s="4">
        <v>361074920000</v>
      </c>
      <c r="D4245" s="213" t="s">
        <v>5857</v>
      </c>
      <c r="G4245" s="174">
        <v>46143</v>
      </c>
      <c r="H4245">
        <v>65259572</v>
      </c>
      <c r="I4245">
        <v>65259572</v>
      </c>
      <c r="O4245" s="174">
        <v>46143</v>
      </c>
      <c r="S4245" t="s">
        <v>8778</v>
      </c>
      <c r="T4245" s="217" t="s">
        <v>64</v>
      </c>
      <c r="U4245" s="217" t="s">
        <v>257</v>
      </c>
      <c r="V4245" t="e">
        <f>_xlfn.XLOOKUP(UTILIZADAS[[#This Row],[Contacto1]],Tabla2[phone_number_dialed],Tabla2[status_name],,0)</f>
        <v>#N/A</v>
      </c>
    </row>
    <row r="4246" spans="1:22">
      <c r="A4246" t="s">
        <v>4305</v>
      </c>
      <c r="B4246" s="213" t="s">
        <v>8779</v>
      </c>
      <c r="C4246" s="4">
        <v>367077790000</v>
      </c>
      <c r="D4246" s="213" t="s">
        <v>5857</v>
      </c>
      <c r="G4246" s="174">
        <v>46143</v>
      </c>
      <c r="H4246" t="s">
        <v>8780</v>
      </c>
      <c r="I4246" t="s">
        <v>8780</v>
      </c>
      <c r="O4246" s="174">
        <v>46143</v>
      </c>
      <c r="S4246" t="s">
        <v>8781</v>
      </c>
      <c r="T4246" s="217" t="s">
        <v>64</v>
      </c>
      <c r="U4246" s="217" t="s">
        <v>257</v>
      </c>
      <c r="V4246" t="e">
        <f>_xlfn.XLOOKUP(UTILIZADAS[[#This Row],[Contacto1]],Tabla2[phone_number_dialed],Tabla2[status_name],,0)</f>
        <v>#N/A</v>
      </c>
    </row>
    <row r="4247" spans="1:22">
      <c r="A4247" t="s">
        <v>4305</v>
      </c>
      <c r="B4247" s="213" t="s">
        <v>8782</v>
      </c>
      <c r="C4247" s="4">
        <v>364078830000</v>
      </c>
      <c r="D4247" s="213" t="s">
        <v>5857</v>
      </c>
      <c r="G4247" s="174">
        <v>46143</v>
      </c>
      <c r="H4247" t="s">
        <v>8783</v>
      </c>
      <c r="I4247" t="s">
        <v>8783</v>
      </c>
      <c r="O4247" s="174">
        <v>46143</v>
      </c>
      <c r="S4247" t="s">
        <v>8784</v>
      </c>
      <c r="T4247" s="217" t="s">
        <v>64</v>
      </c>
      <c r="U4247" s="217" t="s">
        <v>257</v>
      </c>
      <c r="V4247" t="e">
        <f>_xlfn.XLOOKUP(UTILIZADAS[[#This Row],[Contacto1]],Tabla2[phone_number_dialed],Tabla2[status_name],,0)</f>
        <v>#N/A</v>
      </c>
    </row>
    <row r="4248" spans="1:22">
      <c r="A4248" t="s">
        <v>4305</v>
      </c>
      <c r="B4248" s="213" t="s">
        <v>4798</v>
      </c>
      <c r="C4248" s="4">
        <v>366077440000</v>
      </c>
      <c r="D4248" s="213" t="s">
        <v>5857</v>
      </c>
      <c r="G4248" s="174">
        <v>46143</v>
      </c>
      <c r="H4248" t="s">
        <v>8785</v>
      </c>
      <c r="I4248" t="s">
        <v>8785</v>
      </c>
      <c r="O4248" s="174">
        <v>46143</v>
      </c>
      <c r="S4248" t="s">
        <v>4799</v>
      </c>
      <c r="T4248" s="217" t="s">
        <v>64</v>
      </c>
      <c r="U4248" s="217" t="s">
        <v>65</v>
      </c>
      <c r="V4248" t="e">
        <f>_xlfn.XLOOKUP(UTILIZADAS[[#This Row],[Contacto1]],Tabla2[phone_number_dialed],Tabla2[status_name],,0)</f>
        <v>#N/A</v>
      </c>
    </row>
    <row r="4249" spans="1:22">
      <c r="A4249" t="s">
        <v>4305</v>
      </c>
      <c r="B4249" s="213" t="s">
        <v>4583</v>
      </c>
      <c r="C4249" s="4">
        <v>362072600000</v>
      </c>
      <c r="D4249" s="213" t="s">
        <v>5857</v>
      </c>
      <c r="G4249" s="174">
        <v>46143</v>
      </c>
      <c r="H4249" t="s">
        <v>8786</v>
      </c>
      <c r="I4249" t="s">
        <v>8786</v>
      </c>
      <c r="O4249" s="174">
        <v>46143</v>
      </c>
      <c r="S4249" t="s">
        <v>4584</v>
      </c>
      <c r="T4249" s="217" t="s">
        <v>64</v>
      </c>
      <c r="U4249" s="217" t="s">
        <v>65</v>
      </c>
      <c r="V4249" t="e">
        <f>_xlfn.XLOOKUP(UTILIZADAS[[#This Row],[Contacto1]],Tabla2[phone_number_dialed],Tabla2[status_name],,0)</f>
        <v>#N/A</v>
      </c>
    </row>
    <row r="4250" spans="1:22">
      <c r="A4250" t="s">
        <v>4305</v>
      </c>
      <c r="B4250" s="213" t="s">
        <v>8787</v>
      </c>
      <c r="C4250" s="4">
        <v>364079340000</v>
      </c>
      <c r="D4250" s="213" t="s">
        <v>5857</v>
      </c>
      <c r="G4250" s="174">
        <v>46143</v>
      </c>
      <c r="H4250" t="s">
        <v>8788</v>
      </c>
      <c r="I4250" t="s">
        <v>8788</v>
      </c>
      <c r="O4250" s="174">
        <v>46143</v>
      </c>
      <c r="S4250" t="s">
        <v>8789</v>
      </c>
      <c r="T4250" s="217" t="s">
        <v>64</v>
      </c>
      <c r="U4250" s="217" t="s">
        <v>257</v>
      </c>
      <c r="V4250" t="e">
        <f>_xlfn.XLOOKUP(UTILIZADAS[[#This Row],[Contacto1]],Tabla2[phone_number_dialed],Tabla2[status_name],,0)</f>
        <v>#N/A</v>
      </c>
    </row>
    <row r="4251" spans="1:22">
      <c r="A4251" t="s">
        <v>4305</v>
      </c>
      <c r="B4251" s="213" t="s">
        <v>8790</v>
      </c>
      <c r="C4251" s="4">
        <v>368078060000</v>
      </c>
      <c r="D4251" s="213" t="s">
        <v>5857</v>
      </c>
      <c r="G4251" s="174">
        <v>46143</v>
      </c>
      <c r="H4251" t="s">
        <v>8791</v>
      </c>
      <c r="I4251" t="s">
        <v>8791</v>
      </c>
      <c r="O4251" s="174">
        <v>46143</v>
      </c>
      <c r="S4251" t="s">
        <v>8792</v>
      </c>
      <c r="T4251" s="217" t="s">
        <v>64</v>
      </c>
      <c r="U4251" s="217" t="s">
        <v>257</v>
      </c>
      <c r="V4251" t="e">
        <f>_xlfn.XLOOKUP(UTILIZADAS[[#This Row],[Contacto1]],Tabla2[phone_number_dialed],Tabla2[status_name],,0)</f>
        <v>#N/A</v>
      </c>
    </row>
    <row r="4252" spans="1:22">
      <c r="A4252" t="s">
        <v>4305</v>
      </c>
      <c r="B4252" s="213" t="s">
        <v>8793</v>
      </c>
      <c r="C4252" s="4">
        <v>369075900000</v>
      </c>
      <c r="D4252" s="213" t="s">
        <v>5857</v>
      </c>
      <c r="G4252" s="174">
        <v>46143</v>
      </c>
      <c r="H4252" t="s">
        <v>8794</v>
      </c>
      <c r="I4252" t="s">
        <v>8794</v>
      </c>
      <c r="O4252" s="174">
        <v>46143</v>
      </c>
      <c r="S4252" t="s">
        <v>8795</v>
      </c>
      <c r="T4252" s="217" t="s">
        <v>4837</v>
      </c>
      <c r="U4252" s="217" t="s">
        <v>257</v>
      </c>
      <c r="V4252" t="e">
        <f>_xlfn.XLOOKUP(UTILIZADAS[[#This Row],[Contacto1]],Tabla2[phone_number_dialed],Tabla2[status_name],,0)</f>
        <v>#N/A</v>
      </c>
    </row>
    <row r="4253" spans="1:22">
      <c r="A4253" t="s">
        <v>4305</v>
      </c>
      <c r="B4253" s="213" t="s">
        <v>8796</v>
      </c>
      <c r="C4253" s="4">
        <v>364039130000</v>
      </c>
      <c r="D4253" s="213" t="s">
        <v>5857</v>
      </c>
      <c r="G4253" s="174">
        <v>46143</v>
      </c>
      <c r="H4253" t="s">
        <v>8540</v>
      </c>
      <c r="I4253" t="s">
        <v>8540</v>
      </c>
      <c r="O4253" s="174">
        <v>46143</v>
      </c>
      <c r="S4253" t="s">
        <v>8797</v>
      </c>
      <c r="T4253" s="217" t="s">
        <v>84</v>
      </c>
      <c r="U4253" s="217" t="s">
        <v>257</v>
      </c>
      <c r="V4253" t="e">
        <f>_xlfn.XLOOKUP(UTILIZADAS[[#This Row],[Contacto1]],Tabla2[phone_number_dialed],Tabla2[status_name],,0)</f>
        <v>#N/A</v>
      </c>
    </row>
    <row r="4254" spans="1:22">
      <c r="A4254" t="s">
        <v>4305</v>
      </c>
      <c r="B4254" s="213" t="s">
        <v>8798</v>
      </c>
      <c r="C4254" s="4">
        <v>368067020000</v>
      </c>
      <c r="D4254" s="213" t="s">
        <v>5857</v>
      </c>
      <c r="G4254" s="174">
        <v>46143</v>
      </c>
      <c r="H4254">
        <v>69868695</v>
      </c>
      <c r="I4254">
        <v>69868695</v>
      </c>
      <c r="O4254" s="174">
        <v>46143</v>
      </c>
      <c r="S4254" t="s">
        <v>8799</v>
      </c>
      <c r="T4254" s="217" t="s">
        <v>84</v>
      </c>
      <c r="U4254" s="217" t="s">
        <v>2109</v>
      </c>
      <c r="V4254" t="e">
        <f>_xlfn.XLOOKUP(UTILIZADAS[[#This Row],[Contacto1]],Tabla2[phone_number_dialed],Tabla2[status_name],,0)</f>
        <v>#N/A</v>
      </c>
    </row>
    <row r="4255" spans="1:22">
      <c r="A4255" t="s">
        <v>4305</v>
      </c>
      <c r="B4255" s="213" t="s">
        <v>8800</v>
      </c>
      <c r="C4255" s="4">
        <v>365077930000</v>
      </c>
      <c r="D4255" s="213" t="s">
        <v>5857</v>
      </c>
      <c r="G4255" s="174">
        <v>46143</v>
      </c>
      <c r="H4255" t="s">
        <v>8801</v>
      </c>
      <c r="I4255" t="s">
        <v>8801</v>
      </c>
      <c r="O4255" s="174">
        <v>46143</v>
      </c>
      <c r="S4255" t="s">
        <v>8802</v>
      </c>
      <c r="T4255" s="217" t="s">
        <v>84</v>
      </c>
      <c r="U4255" s="217" t="s">
        <v>257</v>
      </c>
      <c r="V4255" t="e">
        <f>_xlfn.XLOOKUP(UTILIZADAS[[#This Row],[Contacto1]],Tabla2[phone_number_dialed],Tabla2[status_name],,0)</f>
        <v>#N/A</v>
      </c>
    </row>
    <row r="4256" spans="1:22">
      <c r="A4256" t="s">
        <v>4305</v>
      </c>
      <c r="B4256" s="213" t="s">
        <v>8803</v>
      </c>
      <c r="C4256" s="4">
        <v>369070120000</v>
      </c>
      <c r="D4256" s="213" t="s">
        <v>5857</v>
      </c>
      <c r="G4256" s="174">
        <v>46143</v>
      </c>
      <c r="H4256" t="s">
        <v>8804</v>
      </c>
      <c r="I4256" t="s">
        <v>8804</v>
      </c>
      <c r="O4256" s="174">
        <v>46143</v>
      </c>
      <c r="S4256" t="s">
        <v>8805</v>
      </c>
      <c r="T4256" s="217" t="s">
        <v>64</v>
      </c>
      <c r="U4256" s="217" t="s">
        <v>257</v>
      </c>
      <c r="V4256" t="e">
        <f>_xlfn.XLOOKUP(UTILIZADAS[[#This Row],[Contacto1]],Tabla2[phone_number_dialed],Tabla2[status_name],,0)</f>
        <v>#N/A</v>
      </c>
    </row>
    <row r="4257" spans="1:22">
      <c r="A4257" t="s">
        <v>4305</v>
      </c>
      <c r="B4257" s="213" t="s">
        <v>4874</v>
      </c>
      <c r="C4257" s="4">
        <v>368078810000</v>
      </c>
      <c r="D4257" s="213" t="s">
        <v>5857</v>
      </c>
      <c r="G4257" s="174">
        <v>46143</v>
      </c>
      <c r="H4257" t="s">
        <v>8806</v>
      </c>
      <c r="I4257" t="s">
        <v>8806</v>
      </c>
      <c r="O4257" s="174">
        <v>46143</v>
      </c>
      <c r="S4257" t="s">
        <v>4875</v>
      </c>
      <c r="T4257" s="217" t="s">
        <v>64</v>
      </c>
      <c r="U4257" s="217" t="s">
        <v>65</v>
      </c>
      <c r="V4257" t="e">
        <f>_xlfn.XLOOKUP(UTILIZADAS[[#This Row],[Contacto1]],Tabla2[phone_number_dialed],Tabla2[status_name],,0)</f>
        <v>#N/A</v>
      </c>
    </row>
    <row r="4258" spans="1:22">
      <c r="A4258" t="s">
        <v>4305</v>
      </c>
      <c r="B4258" s="213" t="s">
        <v>8807</v>
      </c>
      <c r="C4258" s="4">
        <v>361078870000</v>
      </c>
      <c r="D4258" s="213" t="s">
        <v>5857</v>
      </c>
      <c r="G4258" s="174">
        <v>46143</v>
      </c>
      <c r="H4258" t="s">
        <v>8808</v>
      </c>
      <c r="I4258" t="s">
        <v>8808</v>
      </c>
      <c r="O4258" s="174">
        <v>46143</v>
      </c>
      <c r="S4258" t="s">
        <v>8809</v>
      </c>
      <c r="T4258" s="217" t="s">
        <v>64</v>
      </c>
      <c r="U4258" s="217" t="s">
        <v>257</v>
      </c>
      <c r="V4258" t="e">
        <f>_xlfn.XLOOKUP(UTILIZADAS[[#This Row],[Contacto1]],Tabla2[phone_number_dialed],Tabla2[status_name],,0)</f>
        <v>#N/A</v>
      </c>
    </row>
    <row r="4259" spans="1:22">
      <c r="A4259" t="s">
        <v>4305</v>
      </c>
      <c r="B4259" s="213" t="s">
        <v>5546</v>
      </c>
      <c r="C4259" s="4">
        <v>361076710000</v>
      </c>
      <c r="D4259" s="213" t="s">
        <v>5857</v>
      </c>
      <c r="G4259" s="174">
        <v>46143</v>
      </c>
      <c r="H4259">
        <v>69962027</v>
      </c>
      <c r="I4259">
        <v>69962027</v>
      </c>
      <c r="O4259" s="174">
        <v>46143</v>
      </c>
      <c r="S4259" t="s">
        <v>5829</v>
      </c>
      <c r="T4259" s="217" t="s">
        <v>2335</v>
      </c>
      <c r="U4259" s="217" t="s">
        <v>257</v>
      </c>
      <c r="V4259" t="e">
        <f>_xlfn.XLOOKUP(UTILIZADAS[[#This Row],[Contacto1]],Tabla2[phone_number_dialed],Tabla2[status_name],,0)</f>
        <v>#N/A</v>
      </c>
    </row>
    <row r="4260" spans="1:22">
      <c r="A4260" t="s">
        <v>4305</v>
      </c>
      <c r="B4260" s="213" t="s">
        <v>8810</v>
      </c>
      <c r="C4260" s="4">
        <v>365053470000</v>
      </c>
      <c r="D4260" s="213" t="s">
        <v>5857</v>
      </c>
      <c r="G4260" s="174">
        <v>46143</v>
      </c>
      <c r="H4260" t="s">
        <v>8811</v>
      </c>
      <c r="I4260" t="s">
        <v>8811</v>
      </c>
      <c r="O4260" s="174">
        <v>46143</v>
      </c>
      <c r="S4260" t="s">
        <v>8812</v>
      </c>
      <c r="T4260" s="217" t="s">
        <v>85</v>
      </c>
      <c r="U4260" s="217" t="s">
        <v>2109</v>
      </c>
      <c r="V4260" t="e">
        <f>_xlfn.XLOOKUP(UTILIZADAS[[#This Row],[Contacto1]],Tabla2[phone_number_dialed],Tabla2[status_name],,0)</f>
        <v>#N/A</v>
      </c>
    </row>
    <row r="4261" spans="1:22">
      <c r="A4261" t="s">
        <v>4305</v>
      </c>
      <c r="B4261" s="213" t="s">
        <v>8813</v>
      </c>
      <c r="C4261" s="4">
        <v>219036060000</v>
      </c>
      <c r="D4261" s="213" t="s">
        <v>5857</v>
      </c>
      <c r="G4261" s="174">
        <v>46143</v>
      </c>
      <c r="H4261" t="s">
        <v>8814</v>
      </c>
      <c r="I4261" t="s">
        <v>8814</v>
      </c>
      <c r="O4261" s="174">
        <v>46143</v>
      </c>
      <c r="S4261" t="s">
        <v>8815</v>
      </c>
      <c r="T4261" s="217" t="s">
        <v>85</v>
      </c>
      <c r="U4261" s="217" t="s">
        <v>257</v>
      </c>
      <c r="V4261" t="e">
        <f>_xlfn.XLOOKUP(UTILIZADAS[[#This Row],[Contacto1]],Tabla2[phone_number_dialed],Tabla2[status_name],,0)</f>
        <v>#N/A</v>
      </c>
    </row>
    <row r="4262" spans="1:22">
      <c r="A4262" t="s">
        <v>4305</v>
      </c>
      <c r="B4262" s="213" t="s">
        <v>8816</v>
      </c>
      <c r="C4262" s="4">
        <v>368077780000</v>
      </c>
      <c r="D4262" s="213" t="s">
        <v>5857</v>
      </c>
      <c r="G4262" s="174">
        <v>46143</v>
      </c>
      <c r="H4262" t="s">
        <v>8817</v>
      </c>
      <c r="I4262" t="s">
        <v>8817</v>
      </c>
      <c r="O4262" s="174">
        <v>46143</v>
      </c>
      <c r="S4262" t="s">
        <v>8818</v>
      </c>
      <c r="T4262" s="217" t="s">
        <v>85</v>
      </c>
      <c r="U4262" s="217" t="s">
        <v>257</v>
      </c>
      <c r="V4262" t="e">
        <f>_xlfn.XLOOKUP(UTILIZADAS[[#This Row],[Contacto1]],Tabla2[phone_number_dialed],Tabla2[status_name],,0)</f>
        <v>#N/A</v>
      </c>
    </row>
    <row r="4263" spans="1:22">
      <c r="A4263" t="s">
        <v>4305</v>
      </c>
      <c r="B4263" s="213" t="s">
        <v>8819</v>
      </c>
      <c r="C4263" s="4">
        <v>362078110000</v>
      </c>
      <c r="D4263" s="213" t="s">
        <v>5857</v>
      </c>
      <c r="G4263" s="174">
        <v>46143</v>
      </c>
      <c r="H4263" t="s">
        <v>8820</v>
      </c>
      <c r="I4263" t="s">
        <v>8820</v>
      </c>
      <c r="O4263" s="174">
        <v>46143</v>
      </c>
      <c r="S4263" t="s">
        <v>8821</v>
      </c>
      <c r="T4263" s="217" t="s">
        <v>85</v>
      </c>
      <c r="U4263" s="217" t="s">
        <v>257</v>
      </c>
      <c r="V4263" t="e">
        <f>_xlfn.XLOOKUP(UTILIZADAS[[#This Row],[Contacto1]],Tabla2[phone_number_dialed],Tabla2[status_name],,0)</f>
        <v>#N/A</v>
      </c>
    </row>
    <row r="4264" spans="1:22">
      <c r="A4264" t="s">
        <v>4305</v>
      </c>
      <c r="B4264" s="213" t="s">
        <v>8822</v>
      </c>
      <c r="C4264" s="4">
        <v>363077840000</v>
      </c>
      <c r="D4264" s="213" t="s">
        <v>5857</v>
      </c>
      <c r="G4264" s="174">
        <v>46143</v>
      </c>
      <c r="H4264" t="s">
        <v>8823</v>
      </c>
      <c r="I4264" t="s">
        <v>8823</v>
      </c>
      <c r="O4264" s="174">
        <v>46143</v>
      </c>
      <c r="S4264" t="s">
        <v>8824</v>
      </c>
      <c r="T4264" s="217" t="s">
        <v>85</v>
      </c>
      <c r="U4264" s="217" t="s">
        <v>257</v>
      </c>
      <c r="V4264" t="e">
        <f>_xlfn.XLOOKUP(UTILIZADAS[[#This Row],[Contacto1]],Tabla2[phone_number_dialed],Tabla2[status_name],,0)</f>
        <v>#N/A</v>
      </c>
    </row>
    <row r="4265" spans="1:22">
      <c r="A4265" t="s">
        <v>4305</v>
      </c>
      <c r="B4265" s="213" t="s">
        <v>8825</v>
      </c>
      <c r="C4265" s="4">
        <v>365074310000</v>
      </c>
      <c r="D4265" s="213" t="s">
        <v>5857</v>
      </c>
      <c r="G4265" s="174">
        <v>46143</v>
      </c>
      <c r="H4265" t="s">
        <v>3988</v>
      </c>
      <c r="I4265" t="s">
        <v>3988</v>
      </c>
      <c r="O4265" s="174">
        <v>46143</v>
      </c>
      <c r="S4265" t="s">
        <v>8826</v>
      </c>
      <c r="T4265" s="217" t="s">
        <v>64</v>
      </c>
      <c r="U4265" s="217" t="s">
        <v>257</v>
      </c>
      <c r="V4265" t="e">
        <f>_xlfn.XLOOKUP(UTILIZADAS[[#This Row],[Contacto1]],Tabla2[phone_number_dialed],Tabla2[status_name],,0)</f>
        <v>#N/A</v>
      </c>
    </row>
    <row r="4266" spans="1:22">
      <c r="A4266" t="s">
        <v>4305</v>
      </c>
      <c r="B4266" s="213" t="s">
        <v>5000</v>
      </c>
      <c r="C4266" s="4">
        <v>363076480000</v>
      </c>
      <c r="D4266" s="213" t="s">
        <v>5857</v>
      </c>
      <c r="G4266" s="174">
        <v>46143</v>
      </c>
      <c r="H4266" t="s">
        <v>8827</v>
      </c>
      <c r="I4266" t="s">
        <v>8827</v>
      </c>
      <c r="O4266" s="174">
        <v>46143</v>
      </c>
      <c r="S4266" t="s">
        <v>5001</v>
      </c>
      <c r="T4266" s="217" t="s">
        <v>64</v>
      </c>
      <c r="U4266" s="217" t="s">
        <v>257</v>
      </c>
      <c r="V4266" t="e">
        <f>_xlfn.XLOOKUP(UTILIZADAS[[#This Row],[Contacto1]],Tabla2[phone_number_dialed],Tabla2[status_name],,0)</f>
        <v>#N/A</v>
      </c>
    </row>
    <row r="4267" spans="1:22">
      <c r="A4267" t="s">
        <v>4305</v>
      </c>
      <c r="B4267" s="213" t="s">
        <v>8828</v>
      </c>
      <c r="C4267" s="4">
        <v>362077310000</v>
      </c>
      <c r="D4267" s="213" t="s">
        <v>5857</v>
      </c>
      <c r="G4267" s="174">
        <v>46143</v>
      </c>
      <c r="H4267" t="s">
        <v>8829</v>
      </c>
      <c r="I4267" t="s">
        <v>8829</v>
      </c>
      <c r="O4267" s="174">
        <v>46143</v>
      </c>
      <c r="S4267" t="s">
        <v>8830</v>
      </c>
      <c r="T4267" s="217" t="s">
        <v>64</v>
      </c>
      <c r="U4267" s="217" t="s">
        <v>257</v>
      </c>
      <c r="V4267" t="e">
        <f>_xlfn.XLOOKUP(UTILIZADAS[[#This Row],[Contacto1]],Tabla2[phone_number_dialed],Tabla2[status_name],,0)</f>
        <v>#N/A</v>
      </c>
    </row>
    <row r="4268" spans="1:22">
      <c r="A4268" t="s">
        <v>4305</v>
      </c>
      <c r="B4268" s="213" t="s">
        <v>8831</v>
      </c>
      <c r="C4268" s="4">
        <v>352365210100</v>
      </c>
      <c r="D4268" s="213" t="s">
        <v>5857</v>
      </c>
      <c r="G4268" s="174">
        <v>46143</v>
      </c>
      <c r="H4268" t="s">
        <v>8832</v>
      </c>
      <c r="I4268" t="s">
        <v>8832</v>
      </c>
      <c r="O4268" s="174">
        <v>46143</v>
      </c>
      <c r="S4268" t="s">
        <v>8833</v>
      </c>
      <c r="T4268" s="217" t="s">
        <v>84</v>
      </c>
      <c r="U4268" s="217" t="s">
        <v>257</v>
      </c>
      <c r="V4268" t="e">
        <f>_xlfn.XLOOKUP(UTILIZADAS[[#This Row],[Contacto1]],Tabla2[phone_number_dialed],Tabla2[status_name],,0)</f>
        <v>#N/A</v>
      </c>
    </row>
    <row r="4269" spans="1:22">
      <c r="A4269" t="s">
        <v>4305</v>
      </c>
      <c r="B4269" s="213" t="s">
        <v>4783</v>
      </c>
      <c r="C4269" s="4">
        <v>367071540000</v>
      </c>
      <c r="D4269" s="213" t="s">
        <v>5857</v>
      </c>
      <c r="G4269" s="174">
        <v>46143</v>
      </c>
      <c r="H4269" t="s">
        <v>8834</v>
      </c>
      <c r="I4269" t="s">
        <v>8834</v>
      </c>
      <c r="O4269" s="174">
        <v>46143</v>
      </c>
      <c r="S4269" t="s">
        <v>4784</v>
      </c>
      <c r="T4269" s="217" t="s">
        <v>64</v>
      </c>
      <c r="U4269" s="217" t="s">
        <v>65</v>
      </c>
      <c r="V4269" t="e">
        <f>_xlfn.XLOOKUP(UTILIZADAS[[#This Row],[Contacto1]],Tabla2[phone_number_dialed],Tabla2[status_name],,0)</f>
        <v>#N/A</v>
      </c>
    </row>
    <row r="4270" spans="1:22">
      <c r="A4270" t="s">
        <v>4305</v>
      </c>
      <c r="B4270" s="213" t="s">
        <v>8835</v>
      </c>
      <c r="C4270" s="4">
        <v>367072990000</v>
      </c>
      <c r="D4270" s="213" t="s">
        <v>5857</v>
      </c>
      <c r="G4270" s="174">
        <v>46143</v>
      </c>
      <c r="H4270" t="s">
        <v>8836</v>
      </c>
      <c r="I4270" t="s">
        <v>8836</v>
      </c>
      <c r="O4270" s="174">
        <v>46143</v>
      </c>
      <c r="S4270" t="s">
        <v>8837</v>
      </c>
      <c r="T4270" s="217" t="s">
        <v>64</v>
      </c>
      <c r="U4270" s="217" t="s">
        <v>257</v>
      </c>
      <c r="V4270" t="e">
        <f>_xlfn.XLOOKUP(UTILIZADAS[[#This Row],[Contacto1]],Tabla2[phone_number_dialed],Tabla2[status_name],,0)</f>
        <v>#N/A</v>
      </c>
    </row>
    <row r="4271" spans="1:22">
      <c r="A4271" t="s">
        <v>4305</v>
      </c>
      <c r="B4271" s="213" t="s">
        <v>8838</v>
      </c>
      <c r="C4271" s="4">
        <v>362076670000</v>
      </c>
      <c r="D4271" s="213" t="s">
        <v>5857</v>
      </c>
      <c r="G4271" s="174">
        <v>46143</v>
      </c>
      <c r="H4271" t="s">
        <v>8839</v>
      </c>
      <c r="I4271" t="s">
        <v>8839</v>
      </c>
      <c r="O4271" s="174">
        <v>46143</v>
      </c>
      <c r="S4271" t="s">
        <v>8840</v>
      </c>
      <c r="T4271" s="217" t="s">
        <v>64</v>
      </c>
      <c r="U4271" s="217" t="s">
        <v>257</v>
      </c>
      <c r="V4271" t="e">
        <f>_xlfn.XLOOKUP(UTILIZADAS[[#This Row],[Contacto1]],Tabla2[phone_number_dialed],Tabla2[status_name],,0)</f>
        <v>#N/A</v>
      </c>
    </row>
    <row r="4272" spans="1:22">
      <c r="A4272" t="s">
        <v>4305</v>
      </c>
      <c r="B4272" s="213" t="s">
        <v>5289</v>
      </c>
      <c r="C4272" s="4">
        <v>362076820000</v>
      </c>
      <c r="D4272" s="213" t="s">
        <v>5857</v>
      </c>
      <c r="G4272" s="174">
        <v>46143</v>
      </c>
      <c r="H4272" t="s">
        <v>8841</v>
      </c>
      <c r="I4272" t="s">
        <v>8841</v>
      </c>
      <c r="O4272" s="174">
        <v>46143</v>
      </c>
      <c r="S4272" t="s">
        <v>5290</v>
      </c>
      <c r="T4272" s="217" t="s">
        <v>64</v>
      </c>
      <c r="U4272" s="217" t="s">
        <v>65</v>
      </c>
      <c r="V4272" t="e">
        <f>_xlfn.XLOOKUP(UTILIZADAS[[#This Row],[Contacto1]],Tabla2[phone_number_dialed],Tabla2[status_name],,0)</f>
        <v>#N/A</v>
      </c>
    </row>
    <row r="4273" spans="1:22">
      <c r="A4273" t="s">
        <v>4305</v>
      </c>
      <c r="B4273" s="213" t="s">
        <v>4957</v>
      </c>
      <c r="C4273" s="4">
        <v>361078820000</v>
      </c>
      <c r="D4273" s="213" t="s">
        <v>5857</v>
      </c>
      <c r="G4273" s="174">
        <v>46143</v>
      </c>
      <c r="H4273" t="s">
        <v>8842</v>
      </c>
      <c r="I4273" t="s">
        <v>8842</v>
      </c>
      <c r="O4273" s="174">
        <v>46143</v>
      </c>
      <c r="S4273" t="s">
        <v>4958</v>
      </c>
      <c r="T4273" s="217" t="s">
        <v>64</v>
      </c>
      <c r="U4273" s="217" t="s">
        <v>65</v>
      </c>
      <c r="V4273" t="e">
        <f>_xlfn.XLOOKUP(UTILIZADAS[[#This Row],[Contacto1]],Tabla2[phone_number_dialed],Tabla2[status_name],,0)</f>
        <v>#N/A</v>
      </c>
    </row>
    <row r="4274" spans="1:22">
      <c r="A4274" t="s">
        <v>4305</v>
      </c>
      <c r="B4274" s="213" t="s">
        <v>8843</v>
      </c>
      <c r="C4274" s="4">
        <v>363076150000</v>
      </c>
      <c r="D4274" s="213" t="s">
        <v>5857</v>
      </c>
      <c r="G4274" s="174">
        <v>46143</v>
      </c>
      <c r="H4274" t="s">
        <v>8844</v>
      </c>
      <c r="I4274" t="s">
        <v>8844</v>
      </c>
      <c r="O4274" s="174">
        <v>46143</v>
      </c>
      <c r="S4274" t="s">
        <v>8845</v>
      </c>
      <c r="T4274" s="217" t="s">
        <v>64</v>
      </c>
      <c r="U4274" s="217" t="s">
        <v>257</v>
      </c>
      <c r="V4274" t="e">
        <f>_xlfn.XLOOKUP(UTILIZADAS[[#This Row],[Contacto1]],Tabla2[phone_number_dialed],Tabla2[status_name],,0)</f>
        <v>#N/A</v>
      </c>
    </row>
    <row r="4275" spans="1:22">
      <c r="A4275" t="s">
        <v>4305</v>
      </c>
      <c r="B4275" s="213" t="s">
        <v>8846</v>
      </c>
      <c r="C4275" s="4">
        <v>361080260000</v>
      </c>
      <c r="D4275" s="213" t="s">
        <v>5857</v>
      </c>
      <c r="G4275" s="174">
        <v>46143</v>
      </c>
      <c r="H4275">
        <v>68510913</v>
      </c>
      <c r="I4275">
        <v>68510913</v>
      </c>
      <c r="O4275" s="174">
        <v>46143</v>
      </c>
      <c r="S4275" t="s">
        <v>8847</v>
      </c>
      <c r="T4275" s="217" t="s">
        <v>64</v>
      </c>
      <c r="U4275" s="217" t="s">
        <v>257</v>
      </c>
      <c r="V4275" t="e">
        <f>_xlfn.XLOOKUP(UTILIZADAS[[#This Row],[Contacto1]],Tabla2[phone_number_dialed],Tabla2[status_name],,0)</f>
        <v>#N/A</v>
      </c>
    </row>
    <row r="4276" spans="1:22">
      <c r="A4276" t="s">
        <v>4305</v>
      </c>
      <c r="B4276" s="213" t="s">
        <v>8848</v>
      </c>
      <c r="C4276" s="4">
        <v>368079050000</v>
      </c>
      <c r="D4276" s="213" t="s">
        <v>5857</v>
      </c>
      <c r="G4276" s="174">
        <v>46143</v>
      </c>
      <c r="H4276" t="s">
        <v>6724</v>
      </c>
      <c r="I4276" t="s">
        <v>6724</v>
      </c>
      <c r="O4276" s="174">
        <v>46143</v>
      </c>
      <c r="S4276" t="s">
        <v>8849</v>
      </c>
      <c r="T4276" s="217" t="s">
        <v>64</v>
      </c>
      <c r="U4276" s="217" t="s">
        <v>257</v>
      </c>
      <c r="V4276" t="e">
        <f>_xlfn.XLOOKUP(UTILIZADAS[[#This Row],[Contacto1]],Tabla2[phone_number_dialed],Tabla2[status_name],,0)</f>
        <v>#N/A</v>
      </c>
    </row>
    <row r="4277" spans="1:22">
      <c r="A4277" t="s">
        <v>4305</v>
      </c>
      <c r="B4277" s="213" t="s">
        <v>8850</v>
      </c>
      <c r="C4277" s="4">
        <v>367074400000</v>
      </c>
      <c r="D4277" s="213" t="s">
        <v>5857</v>
      </c>
      <c r="G4277" s="174">
        <v>46143</v>
      </c>
      <c r="H4277">
        <v>66307348</v>
      </c>
      <c r="I4277">
        <v>66307348</v>
      </c>
      <c r="O4277" s="174">
        <v>46143</v>
      </c>
      <c r="S4277" t="s">
        <v>8851</v>
      </c>
      <c r="T4277" s="217" t="s">
        <v>64</v>
      </c>
      <c r="U4277" s="217" t="s">
        <v>65</v>
      </c>
      <c r="V4277" t="e">
        <f>_xlfn.XLOOKUP(UTILIZADAS[[#This Row],[Contacto1]],Tabla2[phone_number_dialed],Tabla2[status_name],,0)</f>
        <v>#N/A</v>
      </c>
    </row>
    <row r="4278" spans="1:22">
      <c r="A4278" t="s">
        <v>4305</v>
      </c>
      <c r="B4278" s="213" t="s">
        <v>8852</v>
      </c>
      <c r="C4278" s="4">
        <v>361075030000</v>
      </c>
      <c r="D4278" s="213" t="s">
        <v>5857</v>
      </c>
      <c r="G4278" s="174">
        <v>46143</v>
      </c>
      <c r="H4278" t="s">
        <v>8853</v>
      </c>
      <c r="I4278" t="s">
        <v>8853</v>
      </c>
      <c r="O4278" s="174">
        <v>46143</v>
      </c>
      <c r="S4278" t="s">
        <v>8854</v>
      </c>
      <c r="T4278" s="217" t="s">
        <v>64</v>
      </c>
      <c r="U4278" s="217" t="s">
        <v>257</v>
      </c>
      <c r="V4278" t="e">
        <f>_xlfn.XLOOKUP(UTILIZADAS[[#This Row],[Contacto1]],Tabla2[phone_number_dialed],Tabla2[status_name],,0)</f>
        <v>#N/A</v>
      </c>
    </row>
    <row r="4279" spans="1:22">
      <c r="A4279" t="s">
        <v>4305</v>
      </c>
      <c r="B4279" s="213" t="s">
        <v>8855</v>
      </c>
      <c r="C4279" s="4">
        <v>365079680000</v>
      </c>
      <c r="D4279" s="213" t="s">
        <v>5857</v>
      </c>
      <c r="G4279" s="174">
        <v>46143</v>
      </c>
      <c r="H4279" t="s">
        <v>8856</v>
      </c>
      <c r="I4279" t="s">
        <v>8856</v>
      </c>
      <c r="O4279" s="174">
        <v>46143</v>
      </c>
      <c r="S4279" t="s">
        <v>8857</v>
      </c>
      <c r="T4279" s="217" t="s">
        <v>64</v>
      </c>
      <c r="U4279" s="217" t="s">
        <v>257</v>
      </c>
      <c r="V4279" t="e">
        <f>_xlfn.XLOOKUP(UTILIZADAS[[#This Row],[Contacto1]],Tabla2[phone_number_dialed],Tabla2[status_name],,0)</f>
        <v>#N/A</v>
      </c>
    </row>
    <row r="4280" spans="1:22">
      <c r="A4280" t="s">
        <v>4305</v>
      </c>
      <c r="B4280" s="213" t="s">
        <v>8858</v>
      </c>
      <c r="C4280" s="4">
        <v>367079850000</v>
      </c>
      <c r="D4280" s="213" t="s">
        <v>5857</v>
      </c>
      <c r="G4280" s="174">
        <v>46143</v>
      </c>
      <c r="H4280" t="s">
        <v>8859</v>
      </c>
      <c r="I4280" t="s">
        <v>8859</v>
      </c>
      <c r="O4280" s="174">
        <v>46143</v>
      </c>
      <c r="S4280" t="s">
        <v>8860</v>
      </c>
      <c r="T4280" s="217" t="s">
        <v>64</v>
      </c>
      <c r="U4280" s="217" t="s">
        <v>257</v>
      </c>
      <c r="V4280" t="e">
        <f>_xlfn.XLOOKUP(UTILIZADAS[[#This Row],[Contacto1]],Tabla2[phone_number_dialed],Tabla2[status_name],,0)</f>
        <v>#N/A</v>
      </c>
    </row>
    <row r="4281" spans="1:22">
      <c r="A4281" t="s">
        <v>4305</v>
      </c>
      <c r="B4281" s="213" t="s">
        <v>8861</v>
      </c>
      <c r="C4281" s="4">
        <v>362075640000</v>
      </c>
      <c r="D4281" s="213" t="s">
        <v>5857</v>
      </c>
      <c r="G4281" s="174">
        <v>46143</v>
      </c>
      <c r="H4281" t="s">
        <v>8862</v>
      </c>
      <c r="I4281" t="s">
        <v>8862</v>
      </c>
      <c r="O4281" s="174">
        <v>46143</v>
      </c>
      <c r="S4281" t="s">
        <v>8863</v>
      </c>
      <c r="T4281" s="217" t="s">
        <v>64</v>
      </c>
      <c r="U4281" s="217" t="s">
        <v>257</v>
      </c>
      <c r="V4281" t="e">
        <f>_xlfn.XLOOKUP(UTILIZADAS[[#This Row],[Contacto1]],Tabla2[phone_number_dialed],Tabla2[status_name],,0)</f>
        <v>#N/A</v>
      </c>
    </row>
    <row r="4282" spans="1:22">
      <c r="A4282" t="s">
        <v>4305</v>
      </c>
      <c r="B4282" s="213" t="s">
        <v>8864</v>
      </c>
      <c r="C4282" s="4">
        <v>363073770000</v>
      </c>
      <c r="D4282" s="213" t="s">
        <v>5857</v>
      </c>
      <c r="G4282" s="174">
        <v>46143</v>
      </c>
      <c r="H4282" t="s">
        <v>8865</v>
      </c>
      <c r="I4282" t="s">
        <v>8865</v>
      </c>
      <c r="O4282" s="174">
        <v>46143</v>
      </c>
      <c r="S4282" t="s">
        <v>8866</v>
      </c>
      <c r="T4282" s="217" t="s">
        <v>64</v>
      </c>
      <c r="U4282" s="217" t="s">
        <v>257</v>
      </c>
      <c r="V4282" t="e">
        <f>_xlfn.XLOOKUP(UTILIZADAS[[#This Row],[Contacto1]],Tabla2[phone_number_dialed],Tabla2[status_name],,0)</f>
        <v>#N/A</v>
      </c>
    </row>
    <row r="4283" spans="1:22">
      <c r="A4283" t="s">
        <v>4305</v>
      </c>
      <c r="B4283" s="213" t="s">
        <v>8867</v>
      </c>
      <c r="C4283" s="4">
        <v>362076290000</v>
      </c>
      <c r="D4283" s="213" t="s">
        <v>5857</v>
      </c>
      <c r="G4283" s="174">
        <v>46143</v>
      </c>
      <c r="H4283" t="s">
        <v>8868</v>
      </c>
      <c r="I4283" t="s">
        <v>8868</v>
      </c>
      <c r="O4283" s="174">
        <v>46143</v>
      </c>
      <c r="S4283" t="s">
        <v>8869</v>
      </c>
      <c r="T4283" s="217" t="s">
        <v>64</v>
      </c>
      <c r="U4283" s="217" t="s">
        <v>257</v>
      </c>
      <c r="V4283" t="e">
        <f>_xlfn.XLOOKUP(UTILIZADAS[[#This Row],[Contacto1]],Tabla2[phone_number_dialed],Tabla2[status_name],,0)</f>
        <v>#N/A</v>
      </c>
    </row>
    <row r="4284" spans="1:22">
      <c r="A4284" t="s">
        <v>4305</v>
      </c>
      <c r="B4284" s="213" t="s">
        <v>8870</v>
      </c>
      <c r="C4284" s="4">
        <v>366078340000</v>
      </c>
      <c r="D4284" s="213" t="s">
        <v>5857</v>
      </c>
      <c r="G4284" s="174">
        <v>46143</v>
      </c>
      <c r="H4284" t="s">
        <v>8871</v>
      </c>
      <c r="I4284" t="s">
        <v>8871</v>
      </c>
      <c r="O4284" s="174">
        <v>46143</v>
      </c>
      <c r="S4284" t="s">
        <v>8872</v>
      </c>
      <c r="T4284" s="217" t="s">
        <v>64</v>
      </c>
      <c r="U4284" s="217" t="s">
        <v>257</v>
      </c>
      <c r="V4284" t="e">
        <f>_xlfn.XLOOKUP(UTILIZADAS[[#This Row],[Contacto1]],Tabla2[phone_number_dialed],Tabla2[status_name],,0)</f>
        <v>#N/A</v>
      </c>
    </row>
    <row r="4285" spans="1:22">
      <c r="A4285" t="s">
        <v>4305</v>
      </c>
      <c r="B4285" s="213" t="s">
        <v>8873</v>
      </c>
      <c r="C4285" s="4">
        <v>234028630000</v>
      </c>
      <c r="D4285" s="213" t="s">
        <v>5857</v>
      </c>
      <c r="G4285" s="174">
        <v>46143</v>
      </c>
      <c r="H4285">
        <v>68929604</v>
      </c>
      <c r="I4285">
        <v>68929604</v>
      </c>
      <c r="O4285" s="174">
        <v>46143</v>
      </c>
      <c r="S4285" t="s">
        <v>8874</v>
      </c>
      <c r="T4285" s="217" t="s">
        <v>64</v>
      </c>
      <c r="U4285" s="217" t="s">
        <v>257</v>
      </c>
      <c r="V4285" t="e">
        <f>_xlfn.XLOOKUP(UTILIZADAS[[#This Row],[Contacto1]],Tabla2[phone_number_dialed],Tabla2[status_name],,0)</f>
        <v>#N/A</v>
      </c>
    </row>
    <row r="4286" spans="1:22">
      <c r="A4286" t="s">
        <v>4305</v>
      </c>
      <c r="B4286" s="213" t="s">
        <v>8875</v>
      </c>
      <c r="C4286" s="4">
        <v>327021820000</v>
      </c>
      <c r="D4286" s="213" t="s">
        <v>5857</v>
      </c>
      <c r="G4286" s="174">
        <v>46143</v>
      </c>
      <c r="H4286" t="s">
        <v>8876</v>
      </c>
      <c r="I4286" t="s">
        <v>8876</v>
      </c>
      <c r="O4286" s="174">
        <v>46143</v>
      </c>
      <c r="S4286" t="s">
        <v>8877</v>
      </c>
      <c r="T4286" s="217" t="s">
        <v>64</v>
      </c>
      <c r="U4286" s="217" t="s">
        <v>2109</v>
      </c>
      <c r="V4286" t="e">
        <f>_xlfn.XLOOKUP(UTILIZADAS[[#This Row],[Contacto1]],Tabla2[phone_number_dialed],Tabla2[status_name],,0)</f>
        <v>#N/A</v>
      </c>
    </row>
    <row r="4287" spans="1:22">
      <c r="A4287" t="s">
        <v>4305</v>
      </c>
      <c r="B4287" s="213" t="s">
        <v>8878</v>
      </c>
      <c r="C4287" s="4">
        <v>361079980000</v>
      </c>
      <c r="D4287" s="213" t="s">
        <v>5857</v>
      </c>
      <c r="G4287" s="174">
        <v>46143</v>
      </c>
      <c r="H4287" t="s">
        <v>8879</v>
      </c>
      <c r="I4287" t="s">
        <v>8879</v>
      </c>
      <c r="O4287" s="174">
        <v>46143</v>
      </c>
      <c r="S4287" t="s">
        <v>8880</v>
      </c>
      <c r="T4287" s="217" t="s">
        <v>64</v>
      </c>
      <c r="U4287" s="217" t="s">
        <v>257</v>
      </c>
      <c r="V4287" t="e">
        <f>_xlfn.XLOOKUP(UTILIZADAS[[#This Row],[Contacto1]],Tabla2[phone_number_dialed],Tabla2[status_name],,0)</f>
        <v>#N/A</v>
      </c>
    </row>
    <row r="4288" spans="1:22">
      <c r="A4288" t="s">
        <v>4305</v>
      </c>
      <c r="B4288" s="213" t="s">
        <v>8881</v>
      </c>
      <c r="C4288" s="4">
        <v>363080130000</v>
      </c>
      <c r="D4288" s="213" t="s">
        <v>5857</v>
      </c>
      <c r="G4288" s="174">
        <v>46143</v>
      </c>
      <c r="H4288" t="s">
        <v>8882</v>
      </c>
      <c r="I4288" t="s">
        <v>8882</v>
      </c>
      <c r="O4288" s="174">
        <v>46143</v>
      </c>
      <c r="S4288" t="s">
        <v>8883</v>
      </c>
      <c r="T4288" s="217" t="s">
        <v>64</v>
      </c>
      <c r="U4288" s="217" t="s">
        <v>257</v>
      </c>
      <c r="V4288" t="e">
        <f>_xlfn.XLOOKUP(UTILIZADAS[[#This Row],[Contacto1]],Tabla2[phone_number_dialed],Tabla2[status_name],,0)</f>
        <v>#N/A</v>
      </c>
    </row>
    <row r="4289" spans="1:22">
      <c r="A4289" t="s">
        <v>4305</v>
      </c>
      <c r="B4289" s="213" t="s">
        <v>8884</v>
      </c>
      <c r="C4289" s="4">
        <v>362080260000</v>
      </c>
      <c r="D4289" s="213" t="s">
        <v>5857</v>
      </c>
      <c r="G4289" s="174">
        <v>46143</v>
      </c>
      <c r="H4289" t="s">
        <v>8885</v>
      </c>
      <c r="I4289" t="s">
        <v>8885</v>
      </c>
      <c r="O4289" s="174">
        <v>46143</v>
      </c>
      <c r="S4289" t="s">
        <v>8886</v>
      </c>
      <c r="T4289" s="217" t="s">
        <v>64</v>
      </c>
      <c r="U4289" s="217" t="s">
        <v>257</v>
      </c>
      <c r="V4289" t="e">
        <f>_xlfn.XLOOKUP(UTILIZADAS[[#This Row],[Contacto1]],Tabla2[phone_number_dialed],Tabla2[status_name],,0)</f>
        <v>#N/A</v>
      </c>
    </row>
    <row r="4290" spans="1:22">
      <c r="A4290" t="s">
        <v>4305</v>
      </c>
      <c r="B4290" s="213" t="s">
        <v>8887</v>
      </c>
      <c r="C4290" s="4">
        <v>149034690000</v>
      </c>
      <c r="D4290" s="213" t="s">
        <v>5857</v>
      </c>
      <c r="G4290" s="174">
        <v>46143</v>
      </c>
      <c r="H4290" t="s">
        <v>8888</v>
      </c>
      <c r="I4290" t="s">
        <v>8888</v>
      </c>
      <c r="O4290" s="174">
        <v>46143</v>
      </c>
      <c r="S4290" t="s">
        <v>8889</v>
      </c>
      <c r="T4290" s="217" t="s">
        <v>64</v>
      </c>
      <c r="U4290" s="217" t="s">
        <v>257</v>
      </c>
      <c r="V4290" t="e">
        <f>_xlfn.XLOOKUP(UTILIZADAS[[#This Row],[Contacto1]],Tabla2[phone_number_dialed],Tabla2[status_name],,0)</f>
        <v>#N/A</v>
      </c>
    </row>
    <row r="4291" spans="1:22">
      <c r="A4291" t="s">
        <v>4305</v>
      </c>
      <c r="B4291" s="213" t="s">
        <v>8890</v>
      </c>
      <c r="C4291" s="4">
        <v>369078710000</v>
      </c>
      <c r="D4291" s="213" t="s">
        <v>5857</v>
      </c>
      <c r="G4291" s="174">
        <v>46143</v>
      </c>
      <c r="H4291" t="s">
        <v>8891</v>
      </c>
      <c r="I4291" t="s">
        <v>8891</v>
      </c>
      <c r="O4291" s="174">
        <v>46143</v>
      </c>
      <c r="S4291" t="s">
        <v>8892</v>
      </c>
      <c r="T4291" s="217" t="s">
        <v>81</v>
      </c>
      <c r="U4291" s="217" t="s">
        <v>257</v>
      </c>
      <c r="V4291" t="e">
        <f>_xlfn.XLOOKUP(UTILIZADAS[[#This Row],[Contacto1]],Tabla2[phone_number_dialed],Tabla2[status_name],,0)</f>
        <v>#N/A</v>
      </c>
    </row>
    <row r="4292" spans="1:22">
      <c r="A4292" t="s">
        <v>4305</v>
      </c>
      <c r="B4292" s="213" t="s">
        <v>8893</v>
      </c>
      <c r="C4292" s="4">
        <v>368077440000</v>
      </c>
      <c r="D4292" s="213" t="s">
        <v>5857</v>
      </c>
      <c r="G4292" s="174">
        <v>46143</v>
      </c>
      <c r="H4292" t="s">
        <v>8894</v>
      </c>
      <c r="I4292" t="s">
        <v>8894</v>
      </c>
      <c r="O4292" s="174">
        <v>46143</v>
      </c>
      <c r="S4292" t="s">
        <v>8895</v>
      </c>
      <c r="T4292" s="217" t="s">
        <v>64</v>
      </c>
      <c r="U4292" s="217" t="s">
        <v>257</v>
      </c>
      <c r="V4292" t="e">
        <f>_xlfn.XLOOKUP(UTILIZADAS[[#This Row],[Contacto1]],Tabla2[phone_number_dialed],Tabla2[status_name],,0)</f>
        <v>#N/A</v>
      </c>
    </row>
    <row r="4293" spans="1:22">
      <c r="A4293" t="s">
        <v>4305</v>
      </c>
      <c r="B4293" s="213" t="s">
        <v>8896</v>
      </c>
      <c r="C4293" s="4">
        <v>800992200000</v>
      </c>
      <c r="D4293" s="213" t="s">
        <v>5857</v>
      </c>
      <c r="G4293" s="174">
        <v>46143</v>
      </c>
      <c r="H4293" t="s">
        <v>8897</v>
      </c>
      <c r="I4293" t="s">
        <v>8897</v>
      </c>
      <c r="O4293" s="174">
        <v>46143</v>
      </c>
      <c r="S4293" t="s">
        <v>8898</v>
      </c>
      <c r="T4293" s="217" t="s">
        <v>4837</v>
      </c>
      <c r="U4293" s="217" t="s">
        <v>257</v>
      </c>
      <c r="V4293" t="e">
        <f>_xlfn.XLOOKUP(UTILIZADAS[[#This Row],[Contacto1]],Tabla2[phone_number_dialed],Tabla2[status_name],,0)</f>
        <v>#N/A</v>
      </c>
    </row>
    <row r="4294" spans="1:22">
      <c r="A4294" t="s">
        <v>4305</v>
      </c>
      <c r="B4294" s="213" t="s">
        <v>8899</v>
      </c>
      <c r="C4294" s="4">
        <v>365067380000</v>
      </c>
      <c r="D4294" s="213" t="s">
        <v>5857</v>
      </c>
      <c r="G4294" s="174">
        <v>46143</v>
      </c>
      <c r="H4294" t="s">
        <v>8900</v>
      </c>
      <c r="I4294" t="s">
        <v>8900</v>
      </c>
      <c r="O4294" s="174">
        <v>46143</v>
      </c>
      <c r="S4294" t="s">
        <v>8901</v>
      </c>
      <c r="T4294" s="217" t="s">
        <v>84</v>
      </c>
      <c r="U4294" s="217" t="s">
        <v>257</v>
      </c>
      <c r="V4294" t="e">
        <f>_xlfn.XLOOKUP(UTILIZADAS[[#This Row],[Contacto1]],Tabla2[phone_number_dialed],Tabla2[status_name],,0)</f>
        <v>#N/A</v>
      </c>
    </row>
    <row r="4295" spans="1:22">
      <c r="A4295" t="s">
        <v>4305</v>
      </c>
      <c r="B4295" s="213" t="s">
        <v>8902</v>
      </c>
      <c r="C4295" s="4">
        <v>363076360000</v>
      </c>
      <c r="D4295" s="213" t="s">
        <v>5857</v>
      </c>
      <c r="G4295" s="174">
        <v>46143</v>
      </c>
      <c r="H4295" t="s">
        <v>8903</v>
      </c>
      <c r="I4295" t="s">
        <v>8903</v>
      </c>
      <c r="O4295" s="174">
        <v>46143</v>
      </c>
      <c r="S4295" t="s">
        <v>8904</v>
      </c>
      <c r="T4295" s="217" t="s">
        <v>84</v>
      </c>
      <c r="U4295" s="217" t="s">
        <v>257</v>
      </c>
      <c r="V4295" t="e">
        <f>_xlfn.XLOOKUP(UTILIZADAS[[#This Row],[Contacto1]],Tabla2[phone_number_dialed],Tabla2[status_name],,0)</f>
        <v>#N/A</v>
      </c>
    </row>
    <row r="4296" spans="1:22">
      <c r="A4296" t="s">
        <v>4305</v>
      </c>
      <c r="B4296" s="213" t="s">
        <v>5006</v>
      </c>
      <c r="C4296" s="4">
        <v>369080710000</v>
      </c>
      <c r="D4296" s="213" t="s">
        <v>5857</v>
      </c>
      <c r="G4296" s="174">
        <v>46143</v>
      </c>
      <c r="H4296" t="s">
        <v>8905</v>
      </c>
      <c r="I4296" t="s">
        <v>8905</v>
      </c>
      <c r="O4296" s="174">
        <v>46143</v>
      </c>
      <c r="S4296" t="s">
        <v>5007</v>
      </c>
      <c r="T4296" s="217" t="s">
        <v>64</v>
      </c>
      <c r="U4296" s="217" t="s">
        <v>65</v>
      </c>
      <c r="V4296" t="e">
        <f>_xlfn.XLOOKUP(UTILIZADAS[[#This Row],[Contacto1]],Tabla2[phone_number_dialed],Tabla2[status_name],,0)</f>
        <v>#N/A</v>
      </c>
    </row>
    <row r="4297" spans="1:22">
      <c r="A4297" t="s">
        <v>4305</v>
      </c>
      <c r="B4297" s="213" t="s">
        <v>8906</v>
      </c>
      <c r="C4297" s="4">
        <v>362078910000</v>
      </c>
      <c r="D4297" s="213" t="s">
        <v>5857</v>
      </c>
      <c r="G4297" s="174">
        <v>46143</v>
      </c>
      <c r="H4297" t="s">
        <v>8907</v>
      </c>
      <c r="I4297" t="s">
        <v>8907</v>
      </c>
      <c r="O4297" s="174">
        <v>46143</v>
      </c>
      <c r="S4297" t="s">
        <v>8908</v>
      </c>
      <c r="T4297" s="217" t="s">
        <v>64</v>
      </c>
      <c r="U4297" s="217" t="s">
        <v>257</v>
      </c>
      <c r="V4297" t="e">
        <f>_xlfn.XLOOKUP(UTILIZADAS[[#This Row],[Contacto1]],Tabla2[phone_number_dialed],Tabla2[status_name],,0)</f>
        <v>#N/A</v>
      </c>
    </row>
    <row r="4298" spans="1:22">
      <c r="A4298" t="s">
        <v>4305</v>
      </c>
      <c r="B4298" s="213" t="s">
        <v>8909</v>
      </c>
      <c r="C4298" s="4">
        <v>997037660000</v>
      </c>
      <c r="D4298" s="213" t="s">
        <v>5857</v>
      </c>
      <c r="G4298" s="174">
        <v>46143</v>
      </c>
      <c r="H4298" t="s">
        <v>8910</v>
      </c>
      <c r="I4298" t="s">
        <v>8910</v>
      </c>
      <c r="O4298" s="174">
        <v>46143</v>
      </c>
      <c r="S4298" t="s">
        <v>8911</v>
      </c>
      <c r="T4298" s="217" t="s">
        <v>64</v>
      </c>
      <c r="U4298" s="217" t="s">
        <v>257</v>
      </c>
      <c r="V4298" t="e">
        <f>_xlfn.XLOOKUP(UTILIZADAS[[#This Row],[Contacto1]],Tabla2[phone_number_dialed],Tabla2[status_name],,0)</f>
        <v>#N/A</v>
      </c>
    </row>
    <row r="4299" spans="1:22">
      <c r="A4299" t="s">
        <v>4305</v>
      </c>
      <c r="B4299" s="213" t="s">
        <v>4514</v>
      </c>
      <c r="C4299" s="4">
        <v>364078870000</v>
      </c>
      <c r="D4299" s="213" t="s">
        <v>5857</v>
      </c>
      <c r="G4299" s="174">
        <v>46143</v>
      </c>
      <c r="H4299" t="s">
        <v>5824</v>
      </c>
      <c r="I4299" t="s">
        <v>5824</v>
      </c>
      <c r="O4299" s="174">
        <v>46143</v>
      </c>
      <c r="S4299" t="s">
        <v>4292</v>
      </c>
      <c r="T4299" s="217" t="s">
        <v>2335</v>
      </c>
      <c r="U4299" s="217" t="s">
        <v>65</v>
      </c>
      <c r="V4299" t="e">
        <f>_xlfn.XLOOKUP(UTILIZADAS[[#This Row],[Contacto1]],Tabla2[phone_number_dialed],Tabla2[status_name],,0)</f>
        <v>#N/A</v>
      </c>
    </row>
    <row r="4300" spans="1:22">
      <c r="A4300" t="s">
        <v>4305</v>
      </c>
      <c r="B4300" s="213" t="s">
        <v>5778</v>
      </c>
      <c r="C4300" s="4">
        <v>368079300000</v>
      </c>
      <c r="D4300" s="213" t="s">
        <v>5857</v>
      </c>
      <c r="G4300" s="174">
        <v>46143</v>
      </c>
      <c r="H4300" t="s">
        <v>5779</v>
      </c>
      <c r="I4300" t="s">
        <v>5779</v>
      </c>
      <c r="O4300" s="174">
        <v>46143</v>
      </c>
      <c r="S4300" t="s">
        <v>5780</v>
      </c>
      <c r="T4300" s="217" t="s">
        <v>2334</v>
      </c>
      <c r="U4300" s="217" t="s">
        <v>257</v>
      </c>
      <c r="V4300" t="e">
        <f>_xlfn.XLOOKUP(UTILIZADAS[[#This Row],[Contacto1]],Tabla2[phone_number_dialed],Tabla2[status_name],,0)</f>
        <v>#N/A</v>
      </c>
    </row>
    <row r="4301" spans="1:22">
      <c r="A4301" t="s">
        <v>4305</v>
      </c>
      <c r="B4301" s="213" t="s">
        <v>5765</v>
      </c>
      <c r="C4301" s="4">
        <v>361078550000</v>
      </c>
      <c r="D4301" s="213" t="s">
        <v>5857</v>
      </c>
      <c r="G4301" s="174">
        <v>46143</v>
      </c>
      <c r="H4301">
        <v>65150698</v>
      </c>
      <c r="I4301">
        <v>65150698</v>
      </c>
      <c r="O4301" s="174">
        <v>46143</v>
      </c>
      <c r="S4301" t="s">
        <v>5767</v>
      </c>
      <c r="T4301" s="217" t="s">
        <v>2334</v>
      </c>
      <c r="U4301" s="217" t="s">
        <v>257</v>
      </c>
      <c r="V4301" t="e">
        <f>_xlfn.XLOOKUP(UTILIZADAS[[#This Row],[Contacto1]],Tabla2[phone_number_dialed],Tabla2[status_name],,0)</f>
        <v>#N/A</v>
      </c>
    </row>
    <row r="4302" spans="1:22">
      <c r="A4302" t="s">
        <v>4305</v>
      </c>
      <c r="B4302" s="213" t="s">
        <v>5529</v>
      </c>
      <c r="C4302" s="4">
        <v>368072120000</v>
      </c>
      <c r="D4302" s="213" t="s">
        <v>5857</v>
      </c>
      <c r="G4302" s="174">
        <v>46143</v>
      </c>
      <c r="H4302" t="s">
        <v>5747</v>
      </c>
      <c r="I4302" t="s">
        <v>5747</v>
      </c>
      <c r="O4302" s="174">
        <v>46143</v>
      </c>
      <c r="S4302" t="s">
        <v>5748</v>
      </c>
      <c r="T4302" s="217" t="s">
        <v>2334</v>
      </c>
      <c r="U4302" s="217" t="s">
        <v>257</v>
      </c>
      <c r="V4302" t="e">
        <f>_xlfn.XLOOKUP(UTILIZADAS[[#This Row],[Contacto1]],Tabla2[phone_number_dialed],Tabla2[status_name],,0)</f>
        <v>#N/A</v>
      </c>
    </row>
    <row r="4303" spans="1:22">
      <c r="A4303" t="s">
        <v>4305</v>
      </c>
      <c r="B4303" s="213" t="s">
        <v>8912</v>
      </c>
      <c r="C4303" s="4">
        <v>368079340000</v>
      </c>
      <c r="D4303" s="213" t="s">
        <v>5857</v>
      </c>
      <c r="G4303" s="174">
        <v>46143</v>
      </c>
      <c r="H4303" t="s">
        <v>8913</v>
      </c>
      <c r="I4303" t="s">
        <v>8913</v>
      </c>
      <c r="O4303" s="174">
        <v>46143</v>
      </c>
      <c r="S4303" t="s">
        <v>8914</v>
      </c>
      <c r="T4303" s="217" t="s">
        <v>4420</v>
      </c>
      <c r="U4303" s="217" t="s">
        <v>257</v>
      </c>
      <c r="V4303" t="e">
        <f>_xlfn.XLOOKUP(UTILIZADAS[[#This Row],[Contacto1]],Tabla2[phone_number_dialed],Tabla2[status_name],,0)</f>
        <v>#N/A</v>
      </c>
    </row>
    <row r="4304" spans="1:22">
      <c r="A4304" t="s">
        <v>4305</v>
      </c>
      <c r="B4304" s="213" t="s">
        <v>8915</v>
      </c>
      <c r="C4304" s="4">
        <v>333264520000</v>
      </c>
      <c r="D4304" s="213" t="s">
        <v>5857</v>
      </c>
      <c r="G4304" s="174">
        <v>46143</v>
      </c>
      <c r="H4304" t="s">
        <v>3988</v>
      </c>
      <c r="I4304" t="s">
        <v>3988</v>
      </c>
      <c r="O4304" s="174">
        <v>46143</v>
      </c>
      <c r="S4304" t="s">
        <v>8916</v>
      </c>
      <c r="T4304" s="217" t="s">
        <v>64</v>
      </c>
      <c r="U4304" s="217" t="s">
        <v>257</v>
      </c>
      <c r="V4304" t="e">
        <f>_xlfn.XLOOKUP(UTILIZADAS[[#This Row],[Contacto1]],Tabla2[phone_number_dialed],Tabla2[status_name],,0)</f>
        <v>#N/A</v>
      </c>
    </row>
    <row r="4305" spans="1:22">
      <c r="A4305" t="s">
        <v>4305</v>
      </c>
      <c r="B4305" s="213" t="s">
        <v>5123</v>
      </c>
      <c r="C4305" s="4">
        <v>369076370000</v>
      </c>
      <c r="D4305" s="213" t="s">
        <v>5857</v>
      </c>
      <c r="G4305" s="174">
        <v>46143</v>
      </c>
      <c r="H4305" t="s">
        <v>6657</v>
      </c>
      <c r="I4305" t="s">
        <v>6657</v>
      </c>
      <c r="O4305" s="174">
        <v>46143</v>
      </c>
      <c r="S4305" t="s">
        <v>5124</v>
      </c>
      <c r="T4305" s="217" t="s">
        <v>64</v>
      </c>
      <c r="U4305" s="217" t="s">
        <v>257</v>
      </c>
      <c r="V4305" t="e">
        <f>_xlfn.XLOOKUP(UTILIZADAS[[#This Row],[Contacto1]],Tabla2[phone_number_dialed],Tabla2[status_name],,0)</f>
        <v>#N/A</v>
      </c>
    </row>
    <row r="4306" spans="1:22">
      <c r="A4306" t="s">
        <v>4305</v>
      </c>
      <c r="B4306" s="213" t="s">
        <v>8917</v>
      </c>
      <c r="C4306" s="4">
        <v>364073620000</v>
      </c>
      <c r="D4306" s="213" t="s">
        <v>5857</v>
      </c>
      <c r="G4306" s="174">
        <v>46143</v>
      </c>
      <c r="H4306" t="s">
        <v>8918</v>
      </c>
      <c r="I4306" t="s">
        <v>8918</v>
      </c>
      <c r="O4306" s="174">
        <v>46143</v>
      </c>
      <c r="S4306" t="s">
        <v>8919</v>
      </c>
      <c r="T4306" s="217" t="s">
        <v>64</v>
      </c>
      <c r="U4306" s="217" t="s">
        <v>257</v>
      </c>
      <c r="V4306" t="e">
        <f>_xlfn.XLOOKUP(UTILIZADAS[[#This Row],[Contacto1]],Tabla2[phone_number_dialed],Tabla2[status_name],,0)</f>
        <v>#N/A</v>
      </c>
    </row>
    <row r="4307" spans="1:22">
      <c r="A4307" t="s">
        <v>4305</v>
      </c>
      <c r="B4307" s="213" t="s">
        <v>5165</v>
      </c>
      <c r="C4307" s="4">
        <v>367078170000</v>
      </c>
      <c r="D4307" s="213" t="s">
        <v>5857</v>
      </c>
      <c r="G4307" s="174">
        <v>46143</v>
      </c>
      <c r="H4307" t="s">
        <v>8920</v>
      </c>
      <c r="I4307" t="s">
        <v>8920</v>
      </c>
      <c r="O4307" s="174">
        <v>46143</v>
      </c>
      <c r="S4307" t="s">
        <v>5166</v>
      </c>
      <c r="T4307" s="217" t="s">
        <v>64</v>
      </c>
      <c r="U4307" s="217" t="s">
        <v>65</v>
      </c>
      <c r="V4307" t="e">
        <f>_xlfn.XLOOKUP(UTILIZADAS[[#This Row],[Contacto1]],Tabla2[phone_number_dialed],Tabla2[status_name],,0)</f>
        <v>#N/A</v>
      </c>
    </row>
    <row r="4308" spans="1:22">
      <c r="A4308" t="s">
        <v>4305</v>
      </c>
      <c r="B4308" s="213" t="s">
        <v>8921</v>
      </c>
      <c r="C4308" s="4">
        <v>176064840000</v>
      </c>
      <c r="D4308" s="213" t="s">
        <v>5857</v>
      </c>
      <c r="G4308" s="174">
        <v>46143</v>
      </c>
      <c r="H4308" t="s">
        <v>8922</v>
      </c>
      <c r="I4308" t="s">
        <v>8922</v>
      </c>
      <c r="O4308" s="174">
        <v>46143</v>
      </c>
      <c r="S4308" t="s">
        <v>8923</v>
      </c>
      <c r="T4308" s="217" t="s">
        <v>64</v>
      </c>
      <c r="U4308" s="217" t="s">
        <v>257</v>
      </c>
      <c r="V4308" t="e">
        <f>_xlfn.XLOOKUP(UTILIZADAS[[#This Row],[Contacto1]],Tabla2[phone_number_dialed],Tabla2[status_name],,0)</f>
        <v>#N/A</v>
      </c>
    </row>
    <row r="4309" spans="1:22">
      <c r="A4309" t="s">
        <v>4305</v>
      </c>
      <c r="B4309" s="213" t="s">
        <v>8924</v>
      </c>
      <c r="C4309" s="4">
        <v>365078470000</v>
      </c>
      <c r="D4309" s="213" t="s">
        <v>5857</v>
      </c>
      <c r="G4309" s="174">
        <v>46143</v>
      </c>
      <c r="H4309" t="s">
        <v>8925</v>
      </c>
      <c r="I4309" t="s">
        <v>8925</v>
      </c>
      <c r="O4309" s="174">
        <v>46143</v>
      </c>
      <c r="S4309" t="s">
        <v>8926</v>
      </c>
      <c r="T4309" s="217" t="s">
        <v>64</v>
      </c>
      <c r="U4309" s="217" t="s">
        <v>257</v>
      </c>
      <c r="V4309" t="e">
        <f>_xlfn.XLOOKUP(UTILIZADAS[[#This Row],[Contacto1]],Tabla2[phone_number_dialed],Tabla2[status_name],,0)</f>
        <v>#N/A</v>
      </c>
    </row>
    <row r="4310" spans="1:22">
      <c r="A4310" t="s">
        <v>4305</v>
      </c>
      <c r="B4310" s="213" t="s">
        <v>8927</v>
      </c>
      <c r="C4310" s="4">
        <v>362080090000</v>
      </c>
      <c r="D4310" s="213" t="s">
        <v>5857</v>
      </c>
      <c r="G4310" s="174">
        <v>46143</v>
      </c>
      <c r="H4310" t="s">
        <v>8928</v>
      </c>
      <c r="I4310" t="s">
        <v>8928</v>
      </c>
      <c r="O4310" s="174">
        <v>46143</v>
      </c>
      <c r="S4310" t="s">
        <v>8929</v>
      </c>
      <c r="T4310" s="217" t="s">
        <v>64</v>
      </c>
      <c r="U4310" s="217" t="s">
        <v>257</v>
      </c>
      <c r="V4310" t="e">
        <f>_xlfn.XLOOKUP(UTILIZADAS[[#This Row],[Contacto1]],Tabla2[phone_number_dialed],Tabla2[status_name],,0)</f>
        <v>#N/A</v>
      </c>
    </row>
    <row r="4311" spans="1:22">
      <c r="A4311" t="s">
        <v>4305</v>
      </c>
      <c r="B4311" s="213" t="s">
        <v>8930</v>
      </c>
      <c r="C4311" s="4">
        <v>361076430000</v>
      </c>
      <c r="D4311" s="213" t="s">
        <v>5857</v>
      </c>
      <c r="G4311" s="174">
        <v>46143</v>
      </c>
      <c r="H4311" t="s">
        <v>8931</v>
      </c>
      <c r="I4311" t="s">
        <v>8931</v>
      </c>
      <c r="O4311" s="174">
        <v>46143</v>
      </c>
      <c r="S4311" t="s">
        <v>8932</v>
      </c>
      <c r="T4311" s="217" t="s">
        <v>64</v>
      </c>
      <c r="U4311" s="217" t="s">
        <v>257</v>
      </c>
      <c r="V4311" t="e">
        <f>_xlfn.XLOOKUP(UTILIZADAS[[#This Row],[Contacto1]],Tabla2[phone_number_dialed],Tabla2[status_name],,0)</f>
        <v>#N/A</v>
      </c>
    </row>
    <row r="4312" spans="1:22">
      <c r="A4312" t="s">
        <v>4305</v>
      </c>
      <c r="B4312" s="213" t="s">
        <v>8933</v>
      </c>
      <c r="C4312" s="4">
        <v>367079050000</v>
      </c>
      <c r="D4312" s="213" t="s">
        <v>5857</v>
      </c>
      <c r="G4312" s="174">
        <v>46143</v>
      </c>
      <c r="H4312" t="s">
        <v>8934</v>
      </c>
      <c r="I4312" t="s">
        <v>8934</v>
      </c>
      <c r="O4312" s="174">
        <v>46143</v>
      </c>
      <c r="S4312" t="s">
        <v>8935</v>
      </c>
      <c r="T4312" s="217" t="s">
        <v>64</v>
      </c>
      <c r="U4312" s="217" t="s">
        <v>257</v>
      </c>
      <c r="V4312" t="e">
        <f>_xlfn.XLOOKUP(UTILIZADAS[[#This Row],[Contacto1]],Tabla2[phone_number_dialed],Tabla2[status_name],,0)</f>
        <v>#N/A</v>
      </c>
    </row>
    <row r="4313" spans="1:22">
      <c r="A4313" t="s">
        <v>4305</v>
      </c>
      <c r="B4313" s="213" t="s">
        <v>4423</v>
      </c>
      <c r="C4313" s="4">
        <v>365066070000</v>
      </c>
      <c r="D4313" s="213" t="s">
        <v>5857</v>
      </c>
      <c r="G4313" s="174">
        <v>46143</v>
      </c>
      <c r="H4313">
        <v>62063838</v>
      </c>
      <c r="I4313">
        <v>62063838</v>
      </c>
      <c r="O4313" s="174">
        <v>46143</v>
      </c>
      <c r="S4313" t="s">
        <v>4424</v>
      </c>
      <c r="T4313" s="217" t="s">
        <v>64</v>
      </c>
      <c r="U4313" s="217" t="s">
        <v>257</v>
      </c>
      <c r="V4313" t="e">
        <f>_xlfn.XLOOKUP(UTILIZADAS[[#This Row],[Contacto1]],Tabla2[phone_number_dialed],Tabla2[status_name],,0)</f>
        <v>#N/A</v>
      </c>
    </row>
    <row r="4314" spans="1:22">
      <c r="A4314" t="s">
        <v>4305</v>
      </c>
      <c r="B4314" s="213" t="s">
        <v>8936</v>
      </c>
      <c r="C4314" s="4">
        <v>369072090000</v>
      </c>
      <c r="D4314" s="213" t="s">
        <v>5857</v>
      </c>
      <c r="G4314" s="174">
        <v>46143</v>
      </c>
      <c r="H4314" t="s">
        <v>8937</v>
      </c>
      <c r="I4314" t="s">
        <v>8937</v>
      </c>
      <c r="O4314" s="174">
        <v>46143</v>
      </c>
      <c r="S4314" t="s">
        <v>8938</v>
      </c>
      <c r="T4314" s="217" t="s">
        <v>64</v>
      </c>
      <c r="U4314" s="217" t="s">
        <v>257</v>
      </c>
      <c r="V4314" t="e">
        <f>_xlfn.XLOOKUP(UTILIZADAS[[#This Row],[Contacto1]],Tabla2[phone_number_dialed],Tabla2[status_name],,0)</f>
        <v>#N/A</v>
      </c>
    </row>
    <row r="4315" spans="1:22">
      <c r="A4315" t="s">
        <v>4305</v>
      </c>
      <c r="B4315" s="213" t="s">
        <v>8939</v>
      </c>
      <c r="C4315" s="4">
        <v>364077990000</v>
      </c>
      <c r="D4315" s="213" t="s">
        <v>5857</v>
      </c>
      <c r="G4315" s="174">
        <v>46143</v>
      </c>
      <c r="H4315">
        <v>63998792</v>
      </c>
      <c r="I4315">
        <v>63998792</v>
      </c>
      <c r="O4315" s="174">
        <v>46143</v>
      </c>
      <c r="S4315" t="s">
        <v>8940</v>
      </c>
      <c r="T4315" s="217" t="s">
        <v>64</v>
      </c>
      <c r="U4315" s="217" t="s">
        <v>257</v>
      </c>
      <c r="V4315" t="e">
        <f>_xlfn.XLOOKUP(UTILIZADAS[[#This Row],[Contacto1]],Tabla2[phone_number_dialed],Tabla2[status_name],,0)</f>
        <v>#N/A</v>
      </c>
    </row>
    <row r="4316" spans="1:22">
      <c r="A4316" t="s">
        <v>4305</v>
      </c>
      <c r="B4316" s="213" t="s">
        <v>8941</v>
      </c>
      <c r="C4316" s="4">
        <v>361079500000</v>
      </c>
      <c r="D4316" s="213" t="s">
        <v>5857</v>
      </c>
      <c r="G4316" s="174">
        <v>46143</v>
      </c>
      <c r="H4316" t="s">
        <v>8942</v>
      </c>
      <c r="I4316" t="s">
        <v>8942</v>
      </c>
      <c r="O4316" s="174">
        <v>46143</v>
      </c>
      <c r="S4316" t="s">
        <v>8943</v>
      </c>
      <c r="T4316" s="217" t="s">
        <v>64</v>
      </c>
      <c r="U4316" s="217" t="s">
        <v>257</v>
      </c>
      <c r="V4316" t="e">
        <f>_xlfn.XLOOKUP(UTILIZADAS[[#This Row],[Contacto1]],Tabla2[phone_number_dialed],Tabla2[status_name],,0)</f>
        <v>#N/A</v>
      </c>
    </row>
    <row r="4317" spans="1:22">
      <c r="A4317" t="s">
        <v>4305</v>
      </c>
      <c r="B4317" s="213" t="s">
        <v>8944</v>
      </c>
      <c r="C4317" s="4">
        <v>366079480000</v>
      </c>
      <c r="D4317" s="213" t="s">
        <v>5857</v>
      </c>
      <c r="G4317" s="174">
        <v>46143</v>
      </c>
      <c r="H4317" t="s">
        <v>8945</v>
      </c>
      <c r="I4317" t="s">
        <v>8945</v>
      </c>
      <c r="O4317" s="174">
        <v>46143</v>
      </c>
      <c r="S4317" t="s">
        <v>8946</v>
      </c>
      <c r="T4317" s="217" t="s">
        <v>64</v>
      </c>
      <c r="U4317" s="217" t="s">
        <v>257</v>
      </c>
      <c r="V4317" t="e">
        <f>_xlfn.XLOOKUP(UTILIZADAS[[#This Row],[Contacto1]],Tabla2[phone_number_dialed],Tabla2[status_name],,0)</f>
        <v>#N/A</v>
      </c>
    </row>
    <row r="4318" spans="1:22">
      <c r="A4318" t="s">
        <v>4305</v>
      </c>
      <c r="B4318" s="213" t="s">
        <v>8947</v>
      </c>
      <c r="C4318" s="4">
        <v>366074620000</v>
      </c>
      <c r="D4318" s="213" t="s">
        <v>5857</v>
      </c>
      <c r="G4318" s="174">
        <v>46143</v>
      </c>
      <c r="H4318" t="s">
        <v>8948</v>
      </c>
      <c r="I4318" t="s">
        <v>8948</v>
      </c>
      <c r="O4318" s="174">
        <v>46143</v>
      </c>
      <c r="S4318" t="s">
        <v>8949</v>
      </c>
      <c r="T4318" s="217" t="s">
        <v>64</v>
      </c>
      <c r="U4318" s="217" t="s">
        <v>257</v>
      </c>
      <c r="V4318" t="e">
        <f>_xlfn.XLOOKUP(UTILIZADAS[[#This Row],[Contacto1]],Tabla2[phone_number_dialed],Tabla2[status_name],,0)</f>
        <v>#N/A</v>
      </c>
    </row>
    <row r="4319" spans="1:22">
      <c r="A4319" t="s">
        <v>4305</v>
      </c>
      <c r="B4319" s="213" t="s">
        <v>8950</v>
      </c>
      <c r="C4319" s="4">
        <v>368044110000</v>
      </c>
      <c r="D4319" s="213" t="s">
        <v>5857</v>
      </c>
      <c r="G4319" s="174">
        <v>46143</v>
      </c>
      <c r="H4319" t="s">
        <v>8951</v>
      </c>
      <c r="I4319" t="s">
        <v>8951</v>
      </c>
      <c r="O4319" s="174">
        <v>46143</v>
      </c>
      <c r="S4319" t="s">
        <v>8952</v>
      </c>
      <c r="T4319" s="217" t="s">
        <v>64</v>
      </c>
      <c r="U4319" s="217" t="s">
        <v>257</v>
      </c>
      <c r="V4319" t="e">
        <f>_xlfn.XLOOKUP(UTILIZADAS[[#This Row],[Contacto1]],Tabla2[phone_number_dialed],Tabla2[status_name],,0)</f>
        <v>#N/A</v>
      </c>
    </row>
    <row r="4320" spans="1:22">
      <c r="A4320" t="s">
        <v>4305</v>
      </c>
      <c r="B4320" s="213" t="s">
        <v>4670</v>
      </c>
      <c r="C4320" s="4">
        <v>367081470000</v>
      </c>
      <c r="D4320" s="213" t="s">
        <v>5857</v>
      </c>
      <c r="G4320" s="174">
        <v>46143</v>
      </c>
      <c r="H4320" t="s">
        <v>8953</v>
      </c>
      <c r="I4320" t="s">
        <v>8953</v>
      </c>
      <c r="O4320" s="174">
        <v>46143</v>
      </c>
      <c r="S4320" t="s">
        <v>4671</v>
      </c>
      <c r="T4320" s="217" t="s">
        <v>64</v>
      </c>
      <c r="U4320" s="217" t="s">
        <v>65</v>
      </c>
      <c r="V4320" t="e">
        <f>_xlfn.XLOOKUP(UTILIZADAS[[#This Row],[Contacto1]],Tabla2[phone_number_dialed],Tabla2[status_name],,0)</f>
        <v>#N/A</v>
      </c>
    </row>
    <row r="4321" spans="1:22">
      <c r="A4321" t="s">
        <v>4305</v>
      </c>
      <c r="B4321" s="213" t="s">
        <v>8954</v>
      </c>
      <c r="C4321" s="4">
        <v>369072050000</v>
      </c>
      <c r="D4321" s="213" t="s">
        <v>5857</v>
      </c>
      <c r="G4321" s="174">
        <v>46143</v>
      </c>
      <c r="H4321" t="s">
        <v>8955</v>
      </c>
      <c r="I4321" t="s">
        <v>8955</v>
      </c>
      <c r="O4321" s="174">
        <v>46143</v>
      </c>
      <c r="S4321" t="s">
        <v>8956</v>
      </c>
      <c r="T4321" s="217" t="s">
        <v>64</v>
      </c>
      <c r="U4321" s="217" t="s">
        <v>257</v>
      </c>
      <c r="V4321" t="e">
        <f>_xlfn.XLOOKUP(UTILIZADAS[[#This Row],[Contacto1]],Tabla2[phone_number_dialed],Tabla2[status_name],,0)</f>
        <v>#N/A</v>
      </c>
    </row>
    <row r="4322" spans="1:22">
      <c r="A4322" t="s">
        <v>4305</v>
      </c>
      <c r="B4322" s="213" t="s">
        <v>8957</v>
      </c>
      <c r="C4322" s="4">
        <v>362068970000</v>
      </c>
      <c r="D4322" s="213" t="s">
        <v>5857</v>
      </c>
      <c r="G4322" s="174">
        <v>46143</v>
      </c>
      <c r="H4322">
        <v>66749339</v>
      </c>
      <c r="I4322">
        <v>66749339</v>
      </c>
      <c r="O4322" s="174">
        <v>46143</v>
      </c>
      <c r="S4322" t="s">
        <v>8958</v>
      </c>
      <c r="T4322" s="217" t="s">
        <v>64</v>
      </c>
      <c r="U4322" s="217" t="s">
        <v>257</v>
      </c>
      <c r="V4322" t="e">
        <f>_xlfn.XLOOKUP(UTILIZADAS[[#This Row],[Contacto1]],Tabla2[phone_number_dialed],Tabla2[status_name],,0)</f>
        <v>#N/A</v>
      </c>
    </row>
    <row r="4323" spans="1:22">
      <c r="A4323" t="s">
        <v>4305</v>
      </c>
      <c r="B4323" s="213" t="s">
        <v>8959</v>
      </c>
      <c r="C4323" s="4">
        <v>363067460000</v>
      </c>
      <c r="D4323" s="213" t="s">
        <v>5857</v>
      </c>
      <c r="G4323" s="174">
        <v>46143</v>
      </c>
      <c r="H4323" t="s">
        <v>8960</v>
      </c>
      <c r="I4323" t="s">
        <v>8960</v>
      </c>
      <c r="O4323" s="174">
        <v>46143</v>
      </c>
      <c r="S4323" t="s">
        <v>8611</v>
      </c>
      <c r="T4323" s="217" t="s">
        <v>64</v>
      </c>
      <c r="U4323" s="217" t="s">
        <v>257</v>
      </c>
      <c r="V4323" t="e">
        <f>_xlfn.XLOOKUP(UTILIZADAS[[#This Row],[Contacto1]],Tabla2[phone_number_dialed],Tabla2[status_name],,0)</f>
        <v>#N/A</v>
      </c>
    </row>
    <row r="4324" spans="1:22">
      <c r="A4324" t="s">
        <v>4305</v>
      </c>
      <c r="B4324" s="213" t="s">
        <v>8961</v>
      </c>
      <c r="C4324" s="4">
        <v>361081520000</v>
      </c>
      <c r="D4324" s="213" t="s">
        <v>5857</v>
      </c>
      <c r="G4324" s="174">
        <v>46143</v>
      </c>
      <c r="H4324" t="s">
        <v>8962</v>
      </c>
      <c r="I4324" t="s">
        <v>8962</v>
      </c>
      <c r="O4324" s="174">
        <v>46143</v>
      </c>
      <c r="S4324" t="s">
        <v>8963</v>
      </c>
      <c r="T4324" s="217" t="s">
        <v>64</v>
      </c>
      <c r="U4324" s="217" t="s">
        <v>257</v>
      </c>
      <c r="V4324" t="e">
        <f>_xlfn.XLOOKUP(UTILIZADAS[[#This Row],[Contacto1]],Tabla2[phone_number_dialed],Tabla2[status_name],,0)</f>
        <v>#N/A</v>
      </c>
    </row>
    <row r="4325" spans="1:22">
      <c r="A4325" t="s">
        <v>4305</v>
      </c>
      <c r="B4325" s="213" t="s">
        <v>8964</v>
      </c>
      <c r="C4325" s="4">
        <v>369060970000</v>
      </c>
      <c r="D4325" s="213" t="s">
        <v>5857</v>
      </c>
      <c r="G4325" s="174">
        <v>46143</v>
      </c>
      <c r="H4325" t="s">
        <v>8965</v>
      </c>
      <c r="I4325" t="s">
        <v>8965</v>
      </c>
      <c r="O4325" s="174">
        <v>46143</v>
      </c>
      <c r="S4325" t="s">
        <v>8966</v>
      </c>
      <c r="T4325" s="217" t="s">
        <v>64</v>
      </c>
      <c r="U4325" s="217" t="s">
        <v>257</v>
      </c>
      <c r="V4325" t="e">
        <f>_xlfn.XLOOKUP(UTILIZADAS[[#This Row],[Contacto1]],Tabla2[phone_number_dialed],Tabla2[status_name],,0)</f>
        <v>#N/A</v>
      </c>
    </row>
    <row r="4326" spans="1:22">
      <c r="A4326" t="s">
        <v>4305</v>
      </c>
      <c r="B4326" s="213" t="s">
        <v>8967</v>
      </c>
      <c r="C4326" s="4">
        <v>364080210000</v>
      </c>
      <c r="D4326" s="213" t="s">
        <v>5857</v>
      </c>
      <c r="G4326" s="174">
        <v>46143</v>
      </c>
      <c r="H4326" t="s">
        <v>8968</v>
      </c>
      <c r="I4326" t="s">
        <v>8968</v>
      </c>
      <c r="O4326" s="174">
        <v>46143</v>
      </c>
      <c r="S4326" t="s">
        <v>8969</v>
      </c>
      <c r="T4326" s="217" t="s">
        <v>64</v>
      </c>
      <c r="U4326" s="217" t="s">
        <v>257</v>
      </c>
      <c r="V4326" t="e">
        <f>_xlfn.XLOOKUP(UTILIZADAS[[#This Row],[Contacto1]],Tabla2[phone_number_dialed],Tabla2[status_name],,0)</f>
        <v>#N/A</v>
      </c>
    </row>
    <row r="4327" spans="1:22">
      <c r="A4327" t="s">
        <v>4305</v>
      </c>
      <c r="B4327" s="213" t="s">
        <v>8970</v>
      </c>
      <c r="C4327" s="4">
        <v>287016300000</v>
      </c>
      <c r="D4327" s="213" t="s">
        <v>5857</v>
      </c>
      <c r="G4327" s="174">
        <v>46143</v>
      </c>
      <c r="H4327" t="s">
        <v>8971</v>
      </c>
      <c r="I4327" t="s">
        <v>8971</v>
      </c>
      <c r="O4327" s="174">
        <v>46143</v>
      </c>
      <c r="S4327" t="s">
        <v>8972</v>
      </c>
      <c r="T4327" s="217" t="s">
        <v>64</v>
      </c>
      <c r="U4327" s="217" t="s">
        <v>257</v>
      </c>
      <c r="V4327" t="e">
        <f>_xlfn.XLOOKUP(UTILIZADAS[[#This Row],[Contacto1]],Tabla2[phone_number_dialed],Tabla2[status_name],,0)</f>
        <v>#N/A</v>
      </c>
    </row>
    <row r="4328" spans="1:22">
      <c r="A4328" t="s">
        <v>4305</v>
      </c>
      <c r="B4328" s="213" t="s">
        <v>8973</v>
      </c>
      <c r="C4328" s="4">
        <v>364079800000</v>
      </c>
      <c r="D4328" s="213" t="s">
        <v>5857</v>
      </c>
      <c r="G4328" s="174">
        <v>46143</v>
      </c>
      <c r="H4328" t="s">
        <v>8974</v>
      </c>
      <c r="I4328" t="s">
        <v>8974</v>
      </c>
      <c r="O4328" s="174">
        <v>46143</v>
      </c>
      <c r="S4328" t="s">
        <v>8975</v>
      </c>
      <c r="T4328" s="217" t="s">
        <v>64</v>
      </c>
      <c r="U4328" s="217" t="s">
        <v>257</v>
      </c>
      <c r="V4328" t="e">
        <f>_xlfn.XLOOKUP(UTILIZADAS[[#This Row],[Contacto1]],Tabla2[phone_number_dialed],Tabla2[status_name],,0)</f>
        <v>#N/A</v>
      </c>
    </row>
    <row r="4329" spans="1:22">
      <c r="A4329" t="s">
        <v>4305</v>
      </c>
      <c r="B4329" s="213" t="s">
        <v>4738</v>
      </c>
      <c r="C4329" s="4">
        <v>367037840000</v>
      </c>
      <c r="D4329" s="213" t="s">
        <v>5857</v>
      </c>
      <c r="G4329" s="174">
        <v>46143</v>
      </c>
      <c r="H4329" t="s">
        <v>8976</v>
      </c>
      <c r="I4329" t="s">
        <v>8976</v>
      </c>
      <c r="O4329" s="174">
        <v>46143</v>
      </c>
      <c r="S4329" t="s">
        <v>4739</v>
      </c>
      <c r="T4329" s="217" t="s">
        <v>64</v>
      </c>
      <c r="U4329" s="217" t="s">
        <v>65</v>
      </c>
      <c r="V4329" t="e">
        <f>_xlfn.XLOOKUP(UTILIZADAS[[#This Row],[Contacto1]],Tabla2[phone_number_dialed],Tabla2[status_name],,0)</f>
        <v>#N/A</v>
      </c>
    </row>
    <row r="4330" spans="1:22">
      <c r="A4330" t="s">
        <v>4305</v>
      </c>
      <c r="B4330" s="213" t="s">
        <v>8977</v>
      </c>
      <c r="C4330" s="4">
        <v>362080930000</v>
      </c>
      <c r="D4330" s="213" t="s">
        <v>5857</v>
      </c>
      <c r="G4330" s="174">
        <v>46143</v>
      </c>
      <c r="H4330" t="s">
        <v>8978</v>
      </c>
      <c r="I4330" t="s">
        <v>8978</v>
      </c>
      <c r="O4330" s="174">
        <v>46143</v>
      </c>
      <c r="S4330" t="s">
        <v>8979</v>
      </c>
      <c r="T4330" s="217" t="s">
        <v>64</v>
      </c>
      <c r="U4330" s="217" t="s">
        <v>257</v>
      </c>
      <c r="V4330" t="e">
        <f>_xlfn.XLOOKUP(UTILIZADAS[[#This Row],[Contacto1]],Tabla2[phone_number_dialed],Tabla2[status_name],,0)</f>
        <v>#N/A</v>
      </c>
    </row>
    <row r="4331" spans="1:22">
      <c r="A4331" t="s">
        <v>4305</v>
      </c>
      <c r="B4331" s="213" t="s">
        <v>8980</v>
      </c>
      <c r="C4331" s="4">
        <v>368069330000</v>
      </c>
      <c r="D4331" s="213" t="s">
        <v>5857</v>
      </c>
      <c r="G4331" s="174">
        <v>46143</v>
      </c>
      <c r="H4331" t="s">
        <v>8981</v>
      </c>
      <c r="I4331" t="s">
        <v>8981</v>
      </c>
      <c r="O4331" s="174">
        <v>46143</v>
      </c>
      <c r="S4331" t="s">
        <v>8982</v>
      </c>
      <c r="T4331" s="217" t="s">
        <v>64</v>
      </c>
      <c r="U4331" s="217" t="s">
        <v>257</v>
      </c>
      <c r="V4331" t="e">
        <f>_xlfn.XLOOKUP(UTILIZADAS[[#This Row],[Contacto1]],Tabla2[phone_number_dialed],Tabla2[status_name],,0)</f>
        <v>#N/A</v>
      </c>
    </row>
    <row r="4332" spans="1:22">
      <c r="A4332" t="s">
        <v>4305</v>
      </c>
      <c r="B4332" s="213" t="s">
        <v>4502</v>
      </c>
      <c r="C4332" s="4">
        <v>358346740000</v>
      </c>
      <c r="D4332" s="213" t="s">
        <v>5857</v>
      </c>
      <c r="G4332" s="174">
        <v>46143</v>
      </c>
      <c r="H4332" t="s">
        <v>8983</v>
      </c>
      <c r="I4332" t="s">
        <v>8983</v>
      </c>
      <c r="O4332" s="174">
        <v>46143</v>
      </c>
      <c r="S4332" t="s">
        <v>4503</v>
      </c>
      <c r="T4332" s="217" t="s">
        <v>64</v>
      </c>
      <c r="U4332" s="217" t="s">
        <v>65</v>
      </c>
      <c r="V4332" t="e">
        <f>_xlfn.XLOOKUP(UTILIZADAS[[#This Row],[Contacto1]],Tabla2[phone_number_dialed],Tabla2[status_name],,0)</f>
        <v>#N/A</v>
      </c>
    </row>
    <row r="4333" spans="1:22">
      <c r="A4333" t="s">
        <v>4305</v>
      </c>
      <c r="B4333" s="213" t="s">
        <v>8984</v>
      </c>
      <c r="C4333" s="4">
        <v>803775370000</v>
      </c>
      <c r="D4333" s="213" t="s">
        <v>5857</v>
      </c>
      <c r="G4333" s="174">
        <v>46143</v>
      </c>
      <c r="H4333" t="s">
        <v>8985</v>
      </c>
      <c r="I4333" t="s">
        <v>8985</v>
      </c>
      <c r="O4333" s="174">
        <v>46143</v>
      </c>
      <c r="S4333" t="s">
        <v>8986</v>
      </c>
      <c r="T4333" s="217" t="s">
        <v>64</v>
      </c>
      <c r="U4333" s="217" t="s">
        <v>257</v>
      </c>
      <c r="V4333" t="e">
        <f>_xlfn.XLOOKUP(UTILIZADAS[[#This Row],[Contacto1]],Tabla2[phone_number_dialed],Tabla2[status_name],,0)</f>
        <v>#N/A</v>
      </c>
    </row>
    <row r="4334" spans="1:22">
      <c r="A4334" t="s">
        <v>4305</v>
      </c>
      <c r="B4334" s="213" t="s">
        <v>8987</v>
      </c>
      <c r="C4334" s="4">
        <v>363080430000</v>
      </c>
      <c r="D4334" s="213" t="s">
        <v>5857</v>
      </c>
      <c r="G4334" s="174">
        <v>46143</v>
      </c>
      <c r="H4334" t="s">
        <v>8988</v>
      </c>
      <c r="I4334" t="s">
        <v>8988</v>
      </c>
      <c r="O4334" s="174">
        <v>46143</v>
      </c>
      <c r="S4334" t="s">
        <v>8989</v>
      </c>
      <c r="T4334" s="217" t="s">
        <v>81</v>
      </c>
      <c r="U4334" s="217" t="s">
        <v>257</v>
      </c>
      <c r="V4334" t="e">
        <f>_xlfn.XLOOKUP(UTILIZADAS[[#This Row],[Contacto1]],Tabla2[phone_number_dialed],Tabla2[status_name],,0)</f>
        <v>#N/A</v>
      </c>
    </row>
    <row r="4335" spans="1:22">
      <c r="A4335" t="s">
        <v>4305</v>
      </c>
      <c r="B4335" s="213" t="s">
        <v>8990</v>
      </c>
      <c r="C4335" s="4">
        <v>367079420000</v>
      </c>
      <c r="D4335" s="213" t="s">
        <v>5857</v>
      </c>
      <c r="G4335" s="174">
        <v>46143</v>
      </c>
      <c r="H4335" t="s">
        <v>8991</v>
      </c>
      <c r="I4335" t="s">
        <v>8991</v>
      </c>
      <c r="O4335" s="174">
        <v>46143</v>
      </c>
      <c r="S4335" t="s">
        <v>8992</v>
      </c>
      <c r="T4335" s="217" t="s">
        <v>64</v>
      </c>
      <c r="U4335" s="217" t="s">
        <v>257</v>
      </c>
      <c r="V4335" t="e">
        <f>_xlfn.XLOOKUP(UTILIZADAS[[#This Row],[Contacto1]],Tabla2[phone_number_dialed],Tabla2[status_name],,0)</f>
        <v>#N/A</v>
      </c>
    </row>
    <row r="4336" spans="1:22">
      <c r="A4336" t="s">
        <v>4305</v>
      </c>
      <c r="B4336" s="213" t="s">
        <v>8993</v>
      </c>
      <c r="C4336" s="4">
        <v>365080170000</v>
      </c>
      <c r="D4336" s="213" t="s">
        <v>5857</v>
      </c>
      <c r="G4336" s="174">
        <v>46143</v>
      </c>
      <c r="H4336" t="s">
        <v>8994</v>
      </c>
      <c r="I4336" t="s">
        <v>8994</v>
      </c>
      <c r="O4336" s="174">
        <v>46143</v>
      </c>
      <c r="S4336" t="s">
        <v>8995</v>
      </c>
      <c r="T4336" s="217" t="s">
        <v>64</v>
      </c>
      <c r="U4336" s="217" t="s">
        <v>257</v>
      </c>
      <c r="V4336" t="e">
        <f>_xlfn.XLOOKUP(UTILIZADAS[[#This Row],[Contacto1]],Tabla2[phone_number_dialed],Tabla2[status_name],,0)</f>
        <v>#N/A</v>
      </c>
    </row>
    <row r="4337" spans="1:22">
      <c r="A4337" t="s">
        <v>4305</v>
      </c>
      <c r="B4337" s="213" t="s">
        <v>8996</v>
      </c>
      <c r="C4337" s="4">
        <v>364074610000</v>
      </c>
      <c r="D4337" s="213" t="s">
        <v>5857</v>
      </c>
      <c r="G4337" s="174">
        <v>46143</v>
      </c>
      <c r="H4337" t="s">
        <v>8997</v>
      </c>
      <c r="I4337" t="s">
        <v>8997</v>
      </c>
      <c r="O4337" s="174">
        <v>46143</v>
      </c>
      <c r="S4337" t="s">
        <v>8998</v>
      </c>
      <c r="T4337" s="217" t="s">
        <v>64</v>
      </c>
      <c r="U4337" s="217" t="s">
        <v>257</v>
      </c>
      <c r="V4337" t="e">
        <f>_xlfn.XLOOKUP(UTILIZADAS[[#This Row],[Contacto1]],Tabla2[phone_number_dialed],Tabla2[status_name],,0)</f>
        <v>#N/A</v>
      </c>
    </row>
    <row r="4338" spans="1:22">
      <c r="A4338" t="s">
        <v>4305</v>
      </c>
      <c r="B4338" s="213" t="s">
        <v>4313</v>
      </c>
      <c r="C4338" s="4">
        <v>367076500000</v>
      </c>
      <c r="D4338" s="213" t="s">
        <v>5857</v>
      </c>
      <c r="G4338" s="174">
        <v>46143</v>
      </c>
      <c r="H4338" t="s">
        <v>8999</v>
      </c>
      <c r="I4338" t="s">
        <v>8999</v>
      </c>
      <c r="O4338" s="174">
        <v>46143</v>
      </c>
      <c r="S4338" t="s">
        <v>4314</v>
      </c>
      <c r="T4338" s="217" t="s">
        <v>84</v>
      </c>
      <c r="U4338" s="217" t="s">
        <v>65</v>
      </c>
      <c r="V4338" t="e">
        <f>_xlfn.XLOOKUP(UTILIZADAS[[#This Row],[Contacto1]],Tabla2[phone_number_dialed],Tabla2[status_name],,0)</f>
        <v>#N/A</v>
      </c>
    </row>
    <row r="4339" spans="1:22">
      <c r="A4339" t="s">
        <v>4305</v>
      </c>
      <c r="B4339" s="213" t="s">
        <v>9000</v>
      </c>
      <c r="C4339" s="4">
        <v>365073650000</v>
      </c>
      <c r="D4339" s="213" t="s">
        <v>5857</v>
      </c>
      <c r="G4339" s="174">
        <v>46143</v>
      </c>
      <c r="H4339">
        <v>63581376</v>
      </c>
      <c r="I4339">
        <v>63581376</v>
      </c>
      <c r="O4339" s="174">
        <v>46143</v>
      </c>
      <c r="S4339" t="s">
        <v>9001</v>
      </c>
      <c r="T4339" s="217" t="s">
        <v>84</v>
      </c>
      <c r="U4339" s="217" t="s">
        <v>257</v>
      </c>
      <c r="V4339" t="e">
        <f>_xlfn.XLOOKUP(UTILIZADAS[[#This Row],[Contacto1]],Tabla2[phone_number_dialed],Tabla2[status_name],,0)</f>
        <v>#N/A</v>
      </c>
    </row>
    <row r="4340" spans="1:22">
      <c r="A4340" t="s">
        <v>4305</v>
      </c>
      <c r="B4340" s="213" t="s">
        <v>4971</v>
      </c>
      <c r="C4340" s="4">
        <v>362074360000</v>
      </c>
      <c r="D4340" s="213" t="s">
        <v>5857</v>
      </c>
      <c r="G4340" s="174">
        <v>46143</v>
      </c>
      <c r="H4340" t="s">
        <v>9002</v>
      </c>
      <c r="I4340" t="s">
        <v>9002</v>
      </c>
      <c r="O4340" s="174">
        <v>46143</v>
      </c>
      <c r="S4340" t="s">
        <v>4972</v>
      </c>
      <c r="T4340" s="217" t="s">
        <v>84</v>
      </c>
      <c r="U4340" s="217" t="s">
        <v>65</v>
      </c>
      <c r="V4340" t="e">
        <f>_xlfn.XLOOKUP(UTILIZADAS[[#This Row],[Contacto1]],Tabla2[phone_number_dialed],Tabla2[status_name],,0)</f>
        <v>#N/A</v>
      </c>
    </row>
    <row r="4341" spans="1:22">
      <c r="A4341" t="s">
        <v>4305</v>
      </c>
      <c r="B4341" s="213" t="s">
        <v>9003</v>
      </c>
      <c r="C4341" s="4">
        <v>368078520000</v>
      </c>
      <c r="D4341" s="213" t="s">
        <v>5857</v>
      </c>
      <c r="G4341" s="174">
        <v>46143</v>
      </c>
      <c r="H4341" t="s">
        <v>9004</v>
      </c>
      <c r="I4341" t="s">
        <v>9004</v>
      </c>
      <c r="O4341" s="174">
        <v>46143</v>
      </c>
      <c r="S4341" t="s">
        <v>9005</v>
      </c>
      <c r="T4341" s="217" t="s">
        <v>84</v>
      </c>
      <c r="U4341" s="217" t="s">
        <v>257</v>
      </c>
      <c r="V4341" t="e">
        <f>_xlfn.XLOOKUP(UTILIZADAS[[#This Row],[Contacto1]],Tabla2[phone_number_dialed],Tabla2[status_name],,0)</f>
        <v>#N/A</v>
      </c>
    </row>
    <row r="4342" spans="1:22">
      <c r="A4342" t="s">
        <v>4305</v>
      </c>
      <c r="B4342" s="213" t="s">
        <v>9006</v>
      </c>
      <c r="C4342" s="4">
        <v>219000990000</v>
      </c>
      <c r="D4342" s="213" t="s">
        <v>5857</v>
      </c>
      <c r="G4342" s="174">
        <v>46143</v>
      </c>
      <c r="H4342" t="s">
        <v>9007</v>
      </c>
      <c r="I4342" t="s">
        <v>9007</v>
      </c>
      <c r="O4342" s="174">
        <v>46143</v>
      </c>
      <c r="S4342" t="s">
        <v>9008</v>
      </c>
      <c r="T4342" s="217" t="s">
        <v>64</v>
      </c>
      <c r="U4342" s="217" t="s">
        <v>257</v>
      </c>
      <c r="V4342" t="e">
        <f>_xlfn.XLOOKUP(UTILIZADAS[[#This Row],[Contacto1]],Tabla2[phone_number_dialed],Tabla2[status_name],,0)</f>
        <v>#N/A</v>
      </c>
    </row>
    <row r="4343" spans="1:22">
      <c r="A4343" t="s">
        <v>4305</v>
      </c>
      <c r="B4343" s="213" t="s">
        <v>4463</v>
      </c>
      <c r="C4343" s="4">
        <v>803290840000</v>
      </c>
      <c r="D4343" s="213" t="s">
        <v>5857</v>
      </c>
      <c r="G4343" s="174">
        <v>46143</v>
      </c>
      <c r="H4343" t="s">
        <v>9009</v>
      </c>
      <c r="I4343" t="s">
        <v>9009</v>
      </c>
      <c r="O4343" s="174">
        <v>46143</v>
      </c>
      <c r="S4343" t="s">
        <v>4464</v>
      </c>
      <c r="T4343" s="217" t="s">
        <v>64</v>
      </c>
      <c r="U4343" s="217" t="s">
        <v>257</v>
      </c>
      <c r="V4343" t="e">
        <f>_xlfn.XLOOKUP(UTILIZADAS[[#This Row],[Contacto1]],Tabla2[phone_number_dialed],Tabla2[status_name],,0)</f>
        <v>#N/A</v>
      </c>
    </row>
    <row r="4344" spans="1:22">
      <c r="A4344" t="s">
        <v>4305</v>
      </c>
      <c r="B4344" s="213" t="s">
        <v>9010</v>
      </c>
      <c r="C4344" s="4">
        <v>364080880000</v>
      </c>
      <c r="D4344" s="213" t="s">
        <v>5857</v>
      </c>
      <c r="G4344" s="174">
        <v>46143</v>
      </c>
      <c r="H4344" t="s">
        <v>9011</v>
      </c>
      <c r="I4344" t="s">
        <v>9011</v>
      </c>
      <c r="O4344" s="174">
        <v>46143</v>
      </c>
      <c r="S4344" t="s">
        <v>9012</v>
      </c>
      <c r="T4344" s="217" t="s">
        <v>64</v>
      </c>
      <c r="U4344" s="217" t="s">
        <v>257</v>
      </c>
      <c r="V4344" t="e">
        <f>_xlfn.XLOOKUP(UTILIZADAS[[#This Row],[Contacto1]],Tabla2[phone_number_dialed],Tabla2[status_name],,0)</f>
        <v>#N/A</v>
      </c>
    </row>
    <row r="4345" spans="1:22">
      <c r="A4345" t="s">
        <v>4305</v>
      </c>
      <c r="B4345" s="213" t="s">
        <v>9013</v>
      </c>
      <c r="C4345" s="4">
        <v>333288620000</v>
      </c>
      <c r="D4345" s="213" t="s">
        <v>5857</v>
      </c>
      <c r="G4345" s="174">
        <v>46143</v>
      </c>
      <c r="H4345" t="s">
        <v>9014</v>
      </c>
      <c r="I4345" t="s">
        <v>9014</v>
      </c>
      <c r="O4345" s="174">
        <v>46143</v>
      </c>
      <c r="S4345" t="s">
        <v>9015</v>
      </c>
      <c r="T4345" s="217" t="s">
        <v>64</v>
      </c>
      <c r="U4345" s="217" t="s">
        <v>257</v>
      </c>
      <c r="V4345" t="e">
        <f>_xlfn.XLOOKUP(UTILIZADAS[[#This Row],[Contacto1]],Tabla2[phone_number_dialed],Tabla2[status_name],,0)</f>
        <v>#N/A</v>
      </c>
    </row>
    <row r="4346" spans="1:22">
      <c r="A4346" t="s">
        <v>4305</v>
      </c>
      <c r="B4346" s="213" t="s">
        <v>9016</v>
      </c>
      <c r="C4346" s="4">
        <v>364064410000</v>
      </c>
      <c r="D4346" s="213" t="s">
        <v>5857</v>
      </c>
      <c r="G4346" s="174">
        <v>46143</v>
      </c>
      <c r="H4346" t="s">
        <v>9017</v>
      </c>
      <c r="I4346" t="s">
        <v>9017</v>
      </c>
      <c r="O4346" s="174">
        <v>46143</v>
      </c>
      <c r="S4346" t="s">
        <v>9018</v>
      </c>
      <c r="T4346" s="217" t="s">
        <v>85</v>
      </c>
      <c r="U4346" s="217" t="s">
        <v>257</v>
      </c>
      <c r="V4346" t="e">
        <f>_xlfn.XLOOKUP(UTILIZADAS[[#This Row],[Contacto1]],Tabla2[phone_number_dialed],Tabla2[status_name],,0)</f>
        <v>#N/A</v>
      </c>
    </row>
    <row r="4347" spans="1:22">
      <c r="A4347" t="s">
        <v>4305</v>
      </c>
      <c r="B4347" s="213" t="s">
        <v>9019</v>
      </c>
      <c r="C4347" s="4">
        <v>368035160000</v>
      </c>
      <c r="D4347" s="213" t="s">
        <v>5857</v>
      </c>
      <c r="G4347" s="174">
        <v>46143</v>
      </c>
      <c r="H4347" t="s">
        <v>9020</v>
      </c>
      <c r="I4347" t="s">
        <v>9020</v>
      </c>
      <c r="O4347" s="174">
        <v>46143</v>
      </c>
      <c r="S4347" t="s">
        <v>9021</v>
      </c>
      <c r="T4347" s="217" t="s">
        <v>64</v>
      </c>
      <c r="U4347" s="217" t="s">
        <v>257</v>
      </c>
      <c r="V4347" t="e">
        <f>_xlfn.XLOOKUP(UTILIZADAS[[#This Row],[Contacto1]],Tabla2[phone_number_dialed],Tabla2[status_name],,0)</f>
        <v>#N/A</v>
      </c>
    </row>
    <row r="4348" spans="1:22">
      <c r="A4348" t="s">
        <v>4305</v>
      </c>
      <c r="B4348" s="213" t="s">
        <v>5158</v>
      </c>
      <c r="C4348" s="4">
        <v>367081280000</v>
      </c>
      <c r="D4348" s="213" t="s">
        <v>5857</v>
      </c>
      <c r="G4348" s="174">
        <v>46143</v>
      </c>
      <c r="H4348" t="s">
        <v>9022</v>
      </c>
      <c r="I4348" t="s">
        <v>9022</v>
      </c>
      <c r="O4348" s="174">
        <v>46143</v>
      </c>
      <c r="S4348" t="s">
        <v>5159</v>
      </c>
      <c r="T4348" s="217" t="s">
        <v>64</v>
      </c>
      <c r="U4348" s="217" t="s">
        <v>65</v>
      </c>
      <c r="V4348" t="e">
        <f>_xlfn.XLOOKUP(UTILIZADAS[[#This Row],[Contacto1]],Tabla2[phone_number_dialed],Tabla2[status_name],,0)</f>
        <v>#N/A</v>
      </c>
    </row>
    <row r="4349" spans="1:22">
      <c r="A4349" t="s">
        <v>4305</v>
      </c>
      <c r="B4349" s="213" t="s">
        <v>9023</v>
      </c>
      <c r="C4349" s="4">
        <v>306011230000</v>
      </c>
      <c r="D4349" s="213" t="s">
        <v>5857</v>
      </c>
      <c r="G4349" s="174">
        <v>46143</v>
      </c>
      <c r="H4349" t="s">
        <v>9024</v>
      </c>
      <c r="I4349" t="s">
        <v>9024</v>
      </c>
      <c r="O4349" s="174">
        <v>46143</v>
      </c>
      <c r="S4349" t="s">
        <v>9025</v>
      </c>
      <c r="T4349" s="217" t="s">
        <v>64</v>
      </c>
      <c r="U4349" s="217" t="s">
        <v>257</v>
      </c>
      <c r="V4349" t="e">
        <f>_xlfn.XLOOKUP(UTILIZADAS[[#This Row],[Contacto1]],Tabla2[phone_number_dialed],Tabla2[status_name],,0)</f>
        <v>#N/A</v>
      </c>
    </row>
    <row r="4350" spans="1:22">
      <c r="A4350" t="s">
        <v>4305</v>
      </c>
      <c r="B4350" s="213" t="s">
        <v>9026</v>
      </c>
      <c r="C4350" s="4">
        <v>365081220000</v>
      </c>
      <c r="D4350" s="213" t="s">
        <v>5857</v>
      </c>
      <c r="G4350" s="174">
        <v>46143</v>
      </c>
      <c r="H4350" t="s">
        <v>9027</v>
      </c>
      <c r="I4350" t="s">
        <v>9027</v>
      </c>
      <c r="O4350" s="174">
        <v>46143</v>
      </c>
      <c r="S4350" t="s">
        <v>9028</v>
      </c>
      <c r="T4350" s="217" t="s">
        <v>64</v>
      </c>
      <c r="U4350" s="217" t="s">
        <v>257</v>
      </c>
      <c r="V4350" t="e">
        <f>_xlfn.XLOOKUP(UTILIZADAS[[#This Row],[Contacto1]],Tabla2[phone_number_dialed],Tabla2[status_name],,0)</f>
        <v>#N/A</v>
      </c>
    </row>
    <row r="4351" spans="1:22">
      <c r="A4351" t="s">
        <v>4305</v>
      </c>
      <c r="B4351" s="213" t="s">
        <v>4692</v>
      </c>
      <c r="C4351" s="4">
        <v>363081470000</v>
      </c>
      <c r="D4351" s="213" t="s">
        <v>5857</v>
      </c>
      <c r="G4351" s="174">
        <v>46143</v>
      </c>
      <c r="H4351" t="s">
        <v>9029</v>
      </c>
      <c r="I4351" t="s">
        <v>9029</v>
      </c>
      <c r="O4351" s="174">
        <v>46143</v>
      </c>
      <c r="S4351" t="s">
        <v>4693</v>
      </c>
      <c r="T4351" s="217" t="s">
        <v>64</v>
      </c>
      <c r="U4351" s="217" t="s">
        <v>65</v>
      </c>
      <c r="V4351" t="e">
        <f>_xlfn.XLOOKUP(UTILIZADAS[[#This Row],[Contacto1]],Tabla2[phone_number_dialed],Tabla2[status_name],,0)</f>
        <v>#N/A</v>
      </c>
    </row>
    <row r="4352" spans="1:22">
      <c r="A4352" t="s">
        <v>4305</v>
      </c>
      <c r="B4352" s="213" t="s">
        <v>5074</v>
      </c>
      <c r="C4352" s="4">
        <v>203065320000</v>
      </c>
      <c r="D4352" s="213" t="s">
        <v>5857</v>
      </c>
      <c r="G4352" s="174">
        <v>46143</v>
      </c>
      <c r="H4352" t="s">
        <v>9030</v>
      </c>
      <c r="I4352" t="s">
        <v>9030</v>
      </c>
      <c r="O4352" s="174">
        <v>46143</v>
      </c>
      <c r="S4352" t="s">
        <v>5075</v>
      </c>
      <c r="T4352" s="217" t="s">
        <v>64</v>
      </c>
      <c r="U4352" s="217" t="s">
        <v>257</v>
      </c>
      <c r="V4352" t="e">
        <f>_xlfn.XLOOKUP(UTILIZADAS[[#This Row],[Contacto1]],Tabla2[phone_number_dialed],Tabla2[status_name],,0)</f>
        <v>#N/A</v>
      </c>
    </row>
    <row r="4353" spans="1:22">
      <c r="A4353" t="s">
        <v>4305</v>
      </c>
      <c r="B4353" s="213" t="s">
        <v>5086</v>
      </c>
      <c r="C4353" s="4">
        <v>364075570000</v>
      </c>
      <c r="D4353" s="213" t="s">
        <v>5857</v>
      </c>
      <c r="G4353" s="174">
        <v>46143</v>
      </c>
      <c r="H4353" t="s">
        <v>9031</v>
      </c>
      <c r="I4353" t="s">
        <v>9031</v>
      </c>
      <c r="O4353" s="174">
        <v>46143</v>
      </c>
      <c r="S4353" t="s">
        <v>5087</v>
      </c>
      <c r="T4353" s="217" t="s">
        <v>64</v>
      </c>
      <c r="U4353" s="217" t="s">
        <v>65</v>
      </c>
      <c r="V4353" t="e">
        <f>_xlfn.XLOOKUP(UTILIZADAS[[#This Row],[Contacto1]],Tabla2[phone_number_dialed],Tabla2[status_name],,0)</f>
        <v>#N/A</v>
      </c>
    </row>
    <row r="4354" spans="1:22">
      <c r="A4354" t="s">
        <v>4305</v>
      </c>
      <c r="B4354" s="213" t="s">
        <v>9032</v>
      </c>
      <c r="C4354" s="4">
        <v>368080790000</v>
      </c>
      <c r="D4354" s="213" t="s">
        <v>5857</v>
      </c>
      <c r="G4354" s="174">
        <v>46143</v>
      </c>
      <c r="H4354">
        <v>69273150</v>
      </c>
      <c r="I4354">
        <v>69273150</v>
      </c>
      <c r="O4354" s="174">
        <v>46143</v>
      </c>
      <c r="S4354" t="s">
        <v>9033</v>
      </c>
      <c r="T4354" s="217" t="s">
        <v>64</v>
      </c>
      <c r="U4354" s="217" t="s">
        <v>257</v>
      </c>
      <c r="V4354" t="e">
        <f>_xlfn.XLOOKUP(UTILIZADAS[[#This Row],[Contacto1]],Tabla2[phone_number_dialed],Tabla2[status_name],,0)</f>
        <v>#N/A</v>
      </c>
    </row>
    <row r="4355" spans="1:22">
      <c r="A4355" t="s">
        <v>4305</v>
      </c>
      <c r="B4355" s="213" t="s">
        <v>4553</v>
      </c>
      <c r="C4355" s="4">
        <v>355023730000</v>
      </c>
      <c r="D4355" s="213" t="s">
        <v>5857</v>
      </c>
      <c r="G4355" s="174">
        <v>46143</v>
      </c>
      <c r="H4355" t="s">
        <v>9034</v>
      </c>
      <c r="I4355" t="s">
        <v>9034</v>
      </c>
      <c r="O4355" s="174">
        <v>46143</v>
      </c>
      <c r="S4355" t="s">
        <v>4554</v>
      </c>
      <c r="T4355" s="217" t="s">
        <v>64</v>
      </c>
      <c r="U4355" s="217" t="s">
        <v>65</v>
      </c>
      <c r="V4355" t="e">
        <f>_xlfn.XLOOKUP(UTILIZADAS[[#This Row],[Contacto1]],Tabla2[phone_number_dialed],Tabla2[status_name],,0)</f>
        <v>#N/A</v>
      </c>
    </row>
    <row r="4356" spans="1:22">
      <c r="A4356" t="s">
        <v>4305</v>
      </c>
      <c r="B4356" s="213" t="s">
        <v>9035</v>
      </c>
      <c r="C4356" s="4">
        <v>366079170000</v>
      </c>
      <c r="D4356" s="213" t="s">
        <v>5857</v>
      </c>
      <c r="G4356" s="174">
        <v>46143</v>
      </c>
      <c r="H4356" t="s">
        <v>9036</v>
      </c>
      <c r="I4356" t="s">
        <v>9036</v>
      </c>
      <c r="O4356" s="174">
        <v>46143</v>
      </c>
      <c r="S4356" t="s">
        <v>9037</v>
      </c>
      <c r="T4356" s="217" t="s">
        <v>64</v>
      </c>
      <c r="U4356" s="217" t="s">
        <v>257</v>
      </c>
      <c r="V4356" t="e">
        <f>_xlfn.XLOOKUP(UTILIZADAS[[#This Row],[Contacto1]],Tabla2[phone_number_dialed],Tabla2[status_name],,0)</f>
        <v>#N/A</v>
      </c>
    </row>
    <row r="4357" spans="1:22">
      <c r="A4357" t="s">
        <v>4305</v>
      </c>
      <c r="B4357" s="213" t="s">
        <v>9038</v>
      </c>
      <c r="C4357" s="4">
        <v>369080020000</v>
      </c>
      <c r="D4357" s="213" t="s">
        <v>5857</v>
      </c>
      <c r="G4357" s="174">
        <v>46143</v>
      </c>
      <c r="H4357" t="s">
        <v>9039</v>
      </c>
      <c r="I4357" t="s">
        <v>9039</v>
      </c>
      <c r="O4357" s="174">
        <v>46143</v>
      </c>
      <c r="S4357" t="s">
        <v>9040</v>
      </c>
      <c r="T4357" s="217" t="s">
        <v>64</v>
      </c>
      <c r="U4357" s="217" t="s">
        <v>257</v>
      </c>
      <c r="V4357" t="e">
        <f>_xlfn.XLOOKUP(UTILIZADAS[[#This Row],[Contacto1]],Tabla2[phone_number_dialed],Tabla2[status_name],,0)</f>
        <v>#N/A</v>
      </c>
    </row>
    <row r="4358" spans="1:22">
      <c r="A4358" t="s">
        <v>4305</v>
      </c>
      <c r="B4358" s="213" t="s">
        <v>9041</v>
      </c>
      <c r="C4358" s="4">
        <v>331280920000</v>
      </c>
      <c r="D4358" s="213" t="s">
        <v>5857</v>
      </c>
      <c r="G4358" s="174">
        <v>46143</v>
      </c>
      <c r="H4358" t="s">
        <v>9042</v>
      </c>
      <c r="I4358" t="s">
        <v>9042</v>
      </c>
      <c r="O4358" s="174">
        <v>46143</v>
      </c>
      <c r="S4358" t="s">
        <v>9043</v>
      </c>
      <c r="T4358" s="217" t="s">
        <v>64</v>
      </c>
      <c r="U4358" s="217" t="s">
        <v>2109</v>
      </c>
      <c r="V4358" t="e">
        <f>_xlfn.XLOOKUP(UTILIZADAS[[#This Row],[Contacto1]],Tabla2[phone_number_dialed],Tabla2[status_name],,0)</f>
        <v>#N/A</v>
      </c>
    </row>
    <row r="4359" spans="1:22">
      <c r="A4359" t="s">
        <v>4305</v>
      </c>
      <c r="B4359" s="213" t="s">
        <v>5002</v>
      </c>
      <c r="C4359" s="4">
        <v>260319800000</v>
      </c>
      <c r="D4359" s="213" t="s">
        <v>5857</v>
      </c>
      <c r="G4359" s="174">
        <v>46143</v>
      </c>
      <c r="H4359" t="s">
        <v>9044</v>
      </c>
      <c r="I4359" t="s">
        <v>9044</v>
      </c>
      <c r="O4359" s="174">
        <v>46143</v>
      </c>
      <c r="S4359" t="s">
        <v>5003</v>
      </c>
      <c r="T4359" s="217" t="s">
        <v>64</v>
      </c>
      <c r="U4359" s="217" t="s">
        <v>65</v>
      </c>
      <c r="V4359" t="e">
        <f>_xlfn.XLOOKUP(UTILIZADAS[[#This Row],[Contacto1]],Tabla2[phone_number_dialed],Tabla2[status_name],,0)</f>
        <v>#N/A</v>
      </c>
    </row>
    <row r="4360" spans="1:22">
      <c r="A4360" t="s">
        <v>4305</v>
      </c>
      <c r="B4360" s="213" t="s">
        <v>9045</v>
      </c>
      <c r="C4360" s="4">
        <v>364080680000</v>
      </c>
      <c r="D4360" s="213" t="s">
        <v>5857</v>
      </c>
      <c r="G4360" s="174">
        <v>46143</v>
      </c>
      <c r="H4360" t="s">
        <v>9046</v>
      </c>
      <c r="I4360" t="s">
        <v>9046</v>
      </c>
      <c r="O4360" s="174">
        <v>46143</v>
      </c>
      <c r="S4360" t="s">
        <v>9047</v>
      </c>
      <c r="T4360" s="217" t="s">
        <v>84</v>
      </c>
      <c r="U4360" s="217" t="s">
        <v>257</v>
      </c>
      <c r="V4360" t="e">
        <f>_xlfn.XLOOKUP(UTILIZADAS[[#This Row],[Contacto1]],Tabla2[phone_number_dialed],Tabla2[status_name],,0)</f>
        <v>#N/A</v>
      </c>
    </row>
    <row r="4361" spans="1:22">
      <c r="A4361" t="s">
        <v>4305</v>
      </c>
      <c r="B4361" s="213" t="s">
        <v>9048</v>
      </c>
      <c r="C4361" s="4">
        <v>368080050000</v>
      </c>
      <c r="D4361" s="213" t="s">
        <v>5857</v>
      </c>
      <c r="G4361" s="174">
        <v>46143</v>
      </c>
      <c r="H4361" t="s">
        <v>9049</v>
      </c>
      <c r="I4361" t="s">
        <v>9049</v>
      </c>
      <c r="O4361" s="174">
        <v>46143</v>
      </c>
      <c r="S4361" t="s">
        <v>9050</v>
      </c>
      <c r="T4361" s="217" t="s">
        <v>64</v>
      </c>
      <c r="U4361" s="217" t="s">
        <v>257</v>
      </c>
      <c r="V4361" t="e">
        <f>_xlfn.XLOOKUP(UTILIZADAS[[#This Row],[Contacto1]],Tabla2[phone_number_dialed],Tabla2[status_name],,0)</f>
        <v>#N/A</v>
      </c>
    </row>
    <row r="4362" spans="1:22">
      <c r="A4362" t="s">
        <v>4305</v>
      </c>
      <c r="B4362" s="213" t="s">
        <v>9051</v>
      </c>
      <c r="C4362" s="4">
        <v>204027770000</v>
      </c>
      <c r="D4362" s="213" t="s">
        <v>5857</v>
      </c>
      <c r="G4362" s="174">
        <v>46143</v>
      </c>
      <c r="H4362" t="s">
        <v>9052</v>
      </c>
      <c r="I4362" t="s">
        <v>9052</v>
      </c>
      <c r="O4362" s="174">
        <v>46143</v>
      </c>
      <c r="S4362" t="s">
        <v>9053</v>
      </c>
      <c r="T4362" s="217" t="s">
        <v>64</v>
      </c>
      <c r="U4362" s="217" t="s">
        <v>257</v>
      </c>
      <c r="V4362" t="e">
        <f>_xlfn.XLOOKUP(UTILIZADAS[[#This Row],[Contacto1]],Tabla2[phone_number_dialed],Tabla2[status_name],,0)</f>
        <v>#N/A</v>
      </c>
    </row>
    <row r="4363" spans="1:22">
      <c r="A4363" t="s">
        <v>4305</v>
      </c>
      <c r="B4363" s="213" t="s">
        <v>9054</v>
      </c>
      <c r="C4363" s="4">
        <v>172067580000</v>
      </c>
      <c r="D4363" s="213" t="s">
        <v>5857</v>
      </c>
      <c r="G4363" s="174">
        <v>46143</v>
      </c>
      <c r="H4363" t="s">
        <v>9055</v>
      </c>
      <c r="I4363" t="s">
        <v>9055</v>
      </c>
      <c r="O4363" s="174">
        <v>46143</v>
      </c>
      <c r="S4363" t="s">
        <v>9056</v>
      </c>
      <c r="T4363" s="217" t="s">
        <v>64</v>
      </c>
      <c r="U4363" s="217" t="s">
        <v>257</v>
      </c>
      <c r="V4363" t="e">
        <f>_xlfn.XLOOKUP(UTILIZADAS[[#This Row],[Contacto1]],Tabla2[phone_number_dialed],Tabla2[status_name],,0)</f>
        <v>#N/A</v>
      </c>
    </row>
    <row r="4364" spans="1:22">
      <c r="A4364" t="s">
        <v>4305</v>
      </c>
      <c r="B4364" s="213" t="s">
        <v>9057</v>
      </c>
      <c r="C4364" s="4">
        <v>365073600000</v>
      </c>
      <c r="D4364" s="213" t="s">
        <v>5857</v>
      </c>
      <c r="G4364" s="174">
        <v>46143</v>
      </c>
      <c r="H4364" t="s">
        <v>9058</v>
      </c>
      <c r="I4364" t="s">
        <v>9058</v>
      </c>
      <c r="O4364" s="174">
        <v>46143</v>
      </c>
      <c r="S4364" t="s">
        <v>9059</v>
      </c>
      <c r="T4364" s="217" t="s">
        <v>64</v>
      </c>
      <c r="U4364" s="217" t="s">
        <v>257</v>
      </c>
      <c r="V4364" t="e">
        <f>_xlfn.XLOOKUP(UTILIZADAS[[#This Row],[Contacto1]],Tabla2[phone_number_dialed],Tabla2[status_name],,0)</f>
        <v>#N/A</v>
      </c>
    </row>
    <row r="4365" spans="1:22">
      <c r="A4365" t="s">
        <v>4305</v>
      </c>
      <c r="B4365" s="213" t="s">
        <v>5032</v>
      </c>
      <c r="C4365" s="4">
        <v>369079060000</v>
      </c>
      <c r="D4365" s="213" t="s">
        <v>5857</v>
      </c>
      <c r="G4365" s="174">
        <v>46143</v>
      </c>
      <c r="H4365" t="s">
        <v>9060</v>
      </c>
      <c r="I4365" t="s">
        <v>9060</v>
      </c>
      <c r="O4365" s="174">
        <v>46143</v>
      </c>
      <c r="S4365" t="s">
        <v>5033</v>
      </c>
      <c r="T4365" s="217" t="s">
        <v>64</v>
      </c>
      <c r="U4365" s="217" t="s">
        <v>65</v>
      </c>
      <c r="V4365" t="e">
        <f>_xlfn.XLOOKUP(UTILIZADAS[[#This Row],[Contacto1]],Tabla2[phone_number_dialed],Tabla2[status_name],,0)</f>
        <v>#N/A</v>
      </c>
    </row>
    <row r="4366" spans="1:22">
      <c r="A4366" t="s">
        <v>4305</v>
      </c>
      <c r="B4366" s="213" t="s">
        <v>9061</v>
      </c>
      <c r="C4366" s="4">
        <v>361076860000</v>
      </c>
      <c r="D4366" s="213" t="s">
        <v>5857</v>
      </c>
      <c r="G4366" s="174">
        <v>46143</v>
      </c>
      <c r="H4366" t="s">
        <v>9062</v>
      </c>
      <c r="I4366" t="s">
        <v>9062</v>
      </c>
      <c r="O4366" s="174">
        <v>46143</v>
      </c>
      <c r="S4366" t="s">
        <v>9063</v>
      </c>
      <c r="T4366" s="217" t="s">
        <v>64</v>
      </c>
      <c r="U4366" s="217" t="s">
        <v>257</v>
      </c>
      <c r="V4366" t="e">
        <f>_xlfn.XLOOKUP(UTILIZADAS[[#This Row],[Contacto1]],Tabla2[phone_number_dialed],Tabla2[status_name],,0)</f>
        <v>#N/A</v>
      </c>
    </row>
    <row r="4367" spans="1:22">
      <c r="A4367" t="s">
        <v>4305</v>
      </c>
      <c r="B4367" s="213" t="s">
        <v>4523</v>
      </c>
      <c r="C4367" s="4">
        <v>365065890000</v>
      </c>
      <c r="D4367" s="213" t="s">
        <v>5857</v>
      </c>
      <c r="G4367" s="174">
        <v>46143</v>
      </c>
      <c r="H4367" t="s">
        <v>9064</v>
      </c>
      <c r="I4367" t="s">
        <v>9064</v>
      </c>
      <c r="O4367" s="174">
        <v>46143</v>
      </c>
      <c r="S4367" t="s">
        <v>4524</v>
      </c>
      <c r="T4367" s="217" t="s">
        <v>64</v>
      </c>
      <c r="U4367" s="217" t="s">
        <v>65</v>
      </c>
      <c r="V4367" t="e">
        <f>_xlfn.XLOOKUP(UTILIZADAS[[#This Row],[Contacto1]],Tabla2[phone_number_dialed],Tabla2[status_name],,0)</f>
        <v>#N/A</v>
      </c>
    </row>
    <row r="4368" spans="1:22">
      <c r="A4368" t="s">
        <v>4305</v>
      </c>
      <c r="B4368" s="213" t="s">
        <v>9065</v>
      </c>
      <c r="C4368" s="4">
        <v>369080270000</v>
      </c>
      <c r="D4368" s="213" t="s">
        <v>5857</v>
      </c>
      <c r="G4368" s="174">
        <v>46143</v>
      </c>
      <c r="H4368" t="s">
        <v>9066</v>
      </c>
      <c r="I4368" t="s">
        <v>9066</v>
      </c>
      <c r="O4368" s="174">
        <v>46143</v>
      </c>
      <c r="S4368" t="s">
        <v>9067</v>
      </c>
      <c r="T4368" s="217" t="s">
        <v>64</v>
      </c>
      <c r="U4368" s="217" t="s">
        <v>257</v>
      </c>
      <c r="V4368" t="e">
        <f>_xlfn.XLOOKUP(UTILIZADAS[[#This Row],[Contacto1]],Tabla2[phone_number_dialed],Tabla2[status_name],,0)</f>
        <v>#N/A</v>
      </c>
    </row>
    <row r="4369" spans="1:22">
      <c r="A4369" t="s">
        <v>4305</v>
      </c>
      <c r="B4369" s="213" t="s">
        <v>9068</v>
      </c>
      <c r="C4369" s="4">
        <v>369082560000</v>
      </c>
      <c r="D4369" s="213" t="s">
        <v>5857</v>
      </c>
      <c r="G4369" s="174">
        <v>46143</v>
      </c>
      <c r="H4369" t="s">
        <v>9069</v>
      </c>
      <c r="I4369" t="s">
        <v>9069</v>
      </c>
      <c r="O4369" s="174">
        <v>46143</v>
      </c>
      <c r="S4369" t="s">
        <v>9070</v>
      </c>
      <c r="T4369" s="217" t="s">
        <v>64</v>
      </c>
      <c r="U4369" s="217" t="s">
        <v>257</v>
      </c>
      <c r="V4369" t="e">
        <f>_xlfn.XLOOKUP(UTILIZADAS[[#This Row],[Contacto1]],Tabla2[phone_number_dialed],Tabla2[status_name],,0)</f>
        <v>#N/A</v>
      </c>
    </row>
    <row r="4370" spans="1:22">
      <c r="A4370" t="s">
        <v>4305</v>
      </c>
      <c r="B4370" s="213" t="s">
        <v>9071</v>
      </c>
      <c r="C4370" s="4">
        <v>369069260000</v>
      </c>
      <c r="D4370" s="213" t="s">
        <v>5857</v>
      </c>
      <c r="G4370" s="174">
        <v>46143</v>
      </c>
      <c r="H4370" t="s">
        <v>9072</v>
      </c>
      <c r="I4370" t="s">
        <v>9072</v>
      </c>
      <c r="O4370" s="174">
        <v>46143</v>
      </c>
      <c r="S4370" t="s">
        <v>9073</v>
      </c>
      <c r="T4370" s="217" t="s">
        <v>64</v>
      </c>
      <c r="U4370" s="217" t="s">
        <v>257</v>
      </c>
      <c r="V4370" t="e">
        <f>_xlfn.XLOOKUP(UTILIZADAS[[#This Row],[Contacto1]],Tabla2[phone_number_dialed],Tabla2[status_name],,0)</f>
        <v>#N/A</v>
      </c>
    </row>
    <row r="4371" spans="1:22">
      <c r="A4371" t="s">
        <v>4305</v>
      </c>
      <c r="B4371" s="213" t="s">
        <v>5235</v>
      </c>
      <c r="C4371" s="4">
        <v>368082820000</v>
      </c>
      <c r="D4371" s="213" t="s">
        <v>5857</v>
      </c>
      <c r="G4371" s="174">
        <v>46143</v>
      </c>
      <c r="H4371" t="s">
        <v>9074</v>
      </c>
      <c r="I4371" t="s">
        <v>9074</v>
      </c>
      <c r="O4371" s="174">
        <v>46143</v>
      </c>
      <c r="S4371" t="s">
        <v>5236</v>
      </c>
      <c r="T4371" s="217" t="s">
        <v>64</v>
      </c>
      <c r="U4371" s="217" t="s">
        <v>65</v>
      </c>
      <c r="V4371" t="e">
        <f>_xlfn.XLOOKUP(UTILIZADAS[[#This Row],[Contacto1]],Tabla2[phone_number_dialed],Tabla2[status_name],,0)</f>
        <v>#N/A</v>
      </c>
    </row>
    <row r="4372" spans="1:22">
      <c r="A4372" t="s">
        <v>4305</v>
      </c>
      <c r="B4372" s="213" t="s">
        <v>9075</v>
      </c>
      <c r="C4372" s="4">
        <v>366079620000</v>
      </c>
      <c r="D4372" s="213" t="s">
        <v>5857</v>
      </c>
      <c r="G4372" s="174">
        <v>46143</v>
      </c>
      <c r="H4372" t="s">
        <v>9076</v>
      </c>
      <c r="I4372" t="s">
        <v>9076</v>
      </c>
      <c r="O4372" s="174">
        <v>46143</v>
      </c>
      <c r="S4372" t="s">
        <v>9077</v>
      </c>
      <c r="T4372" s="217" t="s">
        <v>64</v>
      </c>
      <c r="U4372" s="217" t="s">
        <v>257</v>
      </c>
      <c r="V4372" t="e">
        <f>_xlfn.XLOOKUP(UTILIZADAS[[#This Row],[Contacto1]],Tabla2[phone_number_dialed],Tabla2[status_name],,0)</f>
        <v>#N/A</v>
      </c>
    </row>
    <row r="4373" spans="1:22">
      <c r="A4373" t="s">
        <v>4305</v>
      </c>
      <c r="B4373" s="213" t="s">
        <v>9078</v>
      </c>
      <c r="C4373" s="4">
        <v>363082560000</v>
      </c>
      <c r="D4373" s="213" t="s">
        <v>5857</v>
      </c>
      <c r="G4373" s="174">
        <v>46143</v>
      </c>
      <c r="H4373" t="s">
        <v>6924</v>
      </c>
      <c r="I4373" t="s">
        <v>6924</v>
      </c>
      <c r="O4373" s="174">
        <v>46143</v>
      </c>
      <c r="S4373" t="s">
        <v>9079</v>
      </c>
      <c r="T4373" s="217" t="s">
        <v>64</v>
      </c>
      <c r="U4373" s="217" t="s">
        <v>257</v>
      </c>
      <c r="V4373" t="e">
        <f>_xlfn.XLOOKUP(UTILIZADAS[[#This Row],[Contacto1]],Tabla2[phone_number_dialed],Tabla2[status_name],,0)</f>
        <v>#N/A</v>
      </c>
    </row>
    <row r="4374" spans="1:22">
      <c r="A4374" t="s">
        <v>4305</v>
      </c>
      <c r="B4374" s="213" t="s">
        <v>5316</v>
      </c>
      <c r="C4374" s="4">
        <v>359041980000</v>
      </c>
      <c r="D4374" s="213" t="s">
        <v>5857</v>
      </c>
      <c r="G4374" s="174">
        <v>46143</v>
      </c>
      <c r="H4374" t="s">
        <v>9080</v>
      </c>
      <c r="I4374" t="s">
        <v>9080</v>
      </c>
      <c r="O4374" s="174">
        <v>46143</v>
      </c>
      <c r="S4374" t="s">
        <v>5317</v>
      </c>
      <c r="T4374" s="217" t="s">
        <v>64</v>
      </c>
      <c r="U4374" s="217" t="s">
        <v>65</v>
      </c>
      <c r="V4374" t="e">
        <f>_xlfn.XLOOKUP(UTILIZADAS[[#This Row],[Contacto1]],Tabla2[phone_number_dialed],Tabla2[status_name],,0)</f>
        <v>#N/A</v>
      </c>
    </row>
    <row r="4375" spans="1:22">
      <c r="A4375" t="s">
        <v>4305</v>
      </c>
      <c r="B4375" s="213" t="s">
        <v>9081</v>
      </c>
      <c r="C4375" s="4">
        <v>365081950000</v>
      </c>
      <c r="D4375" s="213" t="s">
        <v>5857</v>
      </c>
      <c r="G4375" s="174">
        <v>46143</v>
      </c>
      <c r="H4375" t="s">
        <v>7878</v>
      </c>
      <c r="I4375" t="s">
        <v>7878</v>
      </c>
      <c r="O4375" s="174">
        <v>46143</v>
      </c>
      <c r="S4375" t="s">
        <v>9082</v>
      </c>
      <c r="T4375" s="217" t="s">
        <v>64</v>
      </c>
      <c r="U4375" s="217" t="s">
        <v>257</v>
      </c>
      <c r="V4375" t="e">
        <f>_xlfn.XLOOKUP(UTILIZADAS[[#This Row],[Contacto1]],Tabla2[phone_number_dialed],Tabla2[status_name],,0)</f>
        <v>#N/A</v>
      </c>
    </row>
    <row r="4376" spans="1:22">
      <c r="A4376" t="s">
        <v>4305</v>
      </c>
      <c r="B4376" s="213" t="s">
        <v>9083</v>
      </c>
      <c r="C4376" s="4">
        <v>363082670000</v>
      </c>
      <c r="D4376" s="213" t="s">
        <v>5857</v>
      </c>
      <c r="G4376" s="174">
        <v>46143</v>
      </c>
      <c r="H4376" t="s">
        <v>9084</v>
      </c>
      <c r="I4376" t="s">
        <v>9084</v>
      </c>
      <c r="O4376" s="174">
        <v>46143</v>
      </c>
      <c r="S4376" t="s">
        <v>9085</v>
      </c>
      <c r="T4376" s="217" t="s">
        <v>64</v>
      </c>
      <c r="U4376" s="217" t="s">
        <v>257</v>
      </c>
      <c r="V4376" t="e">
        <f>_xlfn.XLOOKUP(UTILIZADAS[[#This Row],[Contacto1]],Tabla2[phone_number_dialed],Tabla2[status_name],,0)</f>
        <v>#N/A</v>
      </c>
    </row>
    <row r="4377" spans="1:22">
      <c r="A4377" t="s">
        <v>4305</v>
      </c>
      <c r="B4377" s="213" t="s">
        <v>9086</v>
      </c>
      <c r="C4377" s="4">
        <v>282001560000</v>
      </c>
      <c r="D4377" s="213" t="s">
        <v>5857</v>
      </c>
      <c r="G4377" s="174">
        <v>46143</v>
      </c>
      <c r="H4377">
        <v>63647653</v>
      </c>
      <c r="I4377">
        <v>63647653</v>
      </c>
      <c r="O4377" s="174">
        <v>46143</v>
      </c>
      <c r="S4377" t="s">
        <v>9087</v>
      </c>
      <c r="T4377" s="217" t="s">
        <v>64</v>
      </c>
      <c r="U4377" s="217" t="s">
        <v>257</v>
      </c>
      <c r="V4377" t="e">
        <f>_xlfn.XLOOKUP(UTILIZADAS[[#This Row],[Contacto1]],Tabla2[phone_number_dialed],Tabla2[status_name],,0)</f>
        <v>#N/A</v>
      </c>
    </row>
    <row r="4378" spans="1:22">
      <c r="A4378" t="s">
        <v>4305</v>
      </c>
      <c r="B4378" s="213" t="s">
        <v>5060</v>
      </c>
      <c r="C4378" s="4">
        <v>362081480000</v>
      </c>
      <c r="D4378" s="213" t="s">
        <v>5857</v>
      </c>
      <c r="G4378" s="174">
        <v>46143</v>
      </c>
      <c r="H4378" t="s">
        <v>9088</v>
      </c>
      <c r="I4378" t="s">
        <v>9088</v>
      </c>
      <c r="O4378" s="174">
        <v>46143</v>
      </c>
      <c r="S4378" t="s">
        <v>5061</v>
      </c>
      <c r="T4378" s="217" t="s">
        <v>64</v>
      </c>
      <c r="U4378" s="217" t="s">
        <v>65</v>
      </c>
      <c r="V4378" t="e">
        <f>_xlfn.XLOOKUP(UTILIZADAS[[#This Row],[Contacto1]],Tabla2[phone_number_dialed],Tabla2[status_name],,0)</f>
        <v>#N/A</v>
      </c>
    </row>
    <row r="4379" spans="1:22">
      <c r="A4379" t="s">
        <v>4305</v>
      </c>
      <c r="B4379" s="213" t="s">
        <v>9089</v>
      </c>
      <c r="C4379" s="4">
        <v>362078040000</v>
      </c>
      <c r="D4379" s="213" t="s">
        <v>5857</v>
      </c>
      <c r="G4379" s="174">
        <v>46143</v>
      </c>
      <c r="H4379" t="s">
        <v>9090</v>
      </c>
      <c r="I4379" t="s">
        <v>9090</v>
      </c>
      <c r="O4379" s="174">
        <v>46143</v>
      </c>
      <c r="S4379" t="s">
        <v>9091</v>
      </c>
      <c r="T4379" s="217" t="s">
        <v>64</v>
      </c>
      <c r="U4379" s="217" t="s">
        <v>257</v>
      </c>
      <c r="V4379" t="e">
        <f>_xlfn.XLOOKUP(UTILIZADAS[[#This Row],[Contacto1]],Tabla2[phone_number_dialed],Tabla2[status_name],,0)</f>
        <v>#N/A</v>
      </c>
    </row>
    <row r="4380" spans="1:22">
      <c r="A4380" t="s">
        <v>4305</v>
      </c>
      <c r="B4380" s="213" t="s">
        <v>9092</v>
      </c>
      <c r="C4380" s="4">
        <v>353001460000</v>
      </c>
      <c r="D4380" s="213" t="s">
        <v>5857</v>
      </c>
      <c r="G4380" s="174">
        <v>46143</v>
      </c>
      <c r="H4380" t="s">
        <v>9093</v>
      </c>
      <c r="I4380" t="s">
        <v>9093</v>
      </c>
      <c r="O4380" s="174">
        <v>46143</v>
      </c>
      <c r="S4380" t="s">
        <v>9094</v>
      </c>
      <c r="T4380" s="217" t="s">
        <v>64</v>
      </c>
      <c r="U4380" s="217" t="s">
        <v>257</v>
      </c>
      <c r="V4380" t="e">
        <f>_xlfn.XLOOKUP(UTILIZADAS[[#This Row],[Contacto1]],Tabla2[phone_number_dialed],Tabla2[status_name],,0)</f>
        <v>#N/A</v>
      </c>
    </row>
    <row r="4381" spans="1:22">
      <c r="A4381" t="s">
        <v>4305</v>
      </c>
      <c r="B4381" s="213" t="s">
        <v>9095</v>
      </c>
      <c r="C4381" s="4">
        <v>364075930000</v>
      </c>
      <c r="D4381" s="213" t="s">
        <v>5857</v>
      </c>
      <c r="G4381" s="174">
        <v>46143</v>
      </c>
      <c r="H4381" t="s">
        <v>9096</v>
      </c>
      <c r="I4381" t="s">
        <v>9096</v>
      </c>
      <c r="O4381" s="174">
        <v>46143</v>
      </c>
      <c r="S4381" t="s">
        <v>9097</v>
      </c>
      <c r="T4381" s="217" t="s">
        <v>64</v>
      </c>
      <c r="U4381" s="217" t="s">
        <v>257</v>
      </c>
      <c r="V4381" t="e">
        <f>_xlfn.XLOOKUP(UTILIZADAS[[#This Row],[Contacto1]],Tabla2[phone_number_dialed],Tabla2[status_name],,0)</f>
        <v>#N/A</v>
      </c>
    </row>
    <row r="4382" spans="1:22">
      <c r="A4382" t="s">
        <v>4305</v>
      </c>
      <c r="B4382" s="213" t="s">
        <v>9098</v>
      </c>
      <c r="C4382" s="4">
        <v>363082240000</v>
      </c>
      <c r="D4382" s="213" t="s">
        <v>5857</v>
      </c>
      <c r="G4382" s="174">
        <v>46143</v>
      </c>
      <c r="H4382" t="s">
        <v>9099</v>
      </c>
      <c r="I4382" t="s">
        <v>9099</v>
      </c>
      <c r="O4382" s="174">
        <v>46143</v>
      </c>
      <c r="S4382" t="s">
        <v>9100</v>
      </c>
      <c r="T4382" s="217" t="s">
        <v>64</v>
      </c>
      <c r="U4382" s="217" t="s">
        <v>257</v>
      </c>
      <c r="V4382" t="e">
        <f>_xlfn.XLOOKUP(UTILIZADAS[[#This Row],[Contacto1]],Tabla2[phone_number_dialed],Tabla2[status_name],,0)</f>
        <v>#N/A</v>
      </c>
    </row>
    <row r="4383" spans="1:22">
      <c r="A4383" t="s">
        <v>4305</v>
      </c>
      <c r="B4383" s="213" t="s">
        <v>9101</v>
      </c>
      <c r="C4383" s="4">
        <v>367080320000</v>
      </c>
      <c r="D4383" s="213" t="s">
        <v>5857</v>
      </c>
      <c r="G4383" s="174">
        <v>46143</v>
      </c>
      <c r="H4383" t="s">
        <v>9102</v>
      </c>
      <c r="I4383" t="s">
        <v>9102</v>
      </c>
      <c r="O4383" s="174">
        <v>46143</v>
      </c>
      <c r="S4383" t="s">
        <v>9103</v>
      </c>
      <c r="T4383" s="217" t="s">
        <v>84</v>
      </c>
      <c r="U4383" s="217" t="s">
        <v>257</v>
      </c>
      <c r="V4383" t="e">
        <f>_xlfn.XLOOKUP(UTILIZADAS[[#This Row],[Contacto1]],Tabla2[phone_number_dialed],Tabla2[status_name],,0)</f>
        <v>#N/A</v>
      </c>
    </row>
    <row r="4384" spans="1:22">
      <c r="A4384" t="s">
        <v>4305</v>
      </c>
      <c r="B4384" s="213" t="s">
        <v>9104</v>
      </c>
      <c r="C4384" s="4">
        <v>365044050000</v>
      </c>
      <c r="D4384" s="213" t="s">
        <v>5857</v>
      </c>
      <c r="G4384" s="174">
        <v>46143</v>
      </c>
      <c r="H4384" t="s">
        <v>9105</v>
      </c>
      <c r="I4384" t="s">
        <v>9105</v>
      </c>
      <c r="O4384" s="174">
        <v>46143</v>
      </c>
      <c r="S4384" t="s">
        <v>9106</v>
      </c>
      <c r="T4384" s="217" t="s">
        <v>84</v>
      </c>
      <c r="U4384" s="217" t="s">
        <v>257</v>
      </c>
      <c r="V4384" t="e">
        <f>_xlfn.XLOOKUP(UTILIZADAS[[#This Row],[Contacto1]],Tabla2[phone_number_dialed],Tabla2[status_name],,0)</f>
        <v>#N/A</v>
      </c>
    </row>
    <row r="4385" spans="1:22">
      <c r="A4385" t="s">
        <v>4305</v>
      </c>
      <c r="B4385" s="213" t="s">
        <v>9107</v>
      </c>
      <c r="C4385" s="4">
        <v>368074440000</v>
      </c>
      <c r="D4385" s="213" t="s">
        <v>5857</v>
      </c>
      <c r="G4385" s="174">
        <v>46143</v>
      </c>
      <c r="H4385">
        <v>67260003</v>
      </c>
      <c r="I4385">
        <v>67260003</v>
      </c>
      <c r="O4385" s="174">
        <v>46143</v>
      </c>
      <c r="S4385" t="s">
        <v>9108</v>
      </c>
      <c r="T4385" s="217" t="s">
        <v>84</v>
      </c>
      <c r="U4385" s="217" t="s">
        <v>257</v>
      </c>
      <c r="V4385" t="e">
        <f>_xlfn.XLOOKUP(UTILIZADAS[[#This Row],[Contacto1]],Tabla2[phone_number_dialed],Tabla2[status_name],,0)</f>
        <v>#N/A</v>
      </c>
    </row>
    <row r="4386" spans="1:22">
      <c r="A4386" t="s">
        <v>4305</v>
      </c>
      <c r="B4386" s="213" t="s">
        <v>5810</v>
      </c>
      <c r="C4386" s="4">
        <v>362081720000</v>
      </c>
      <c r="D4386" s="213" t="s">
        <v>5857</v>
      </c>
      <c r="G4386" s="174">
        <v>46143</v>
      </c>
      <c r="H4386">
        <v>67682369</v>
      </c>
      <c r="I4386">
        <v>67682369</v>
      </c>
      <c r="O4386" s="174">
        <v>46143</v>
      </c>
      <c r="S4386" t="s">
        <v>5812</v>
      </c>
      <c r="T4386" s="217" t="s">
        <v>2334</v>
      </c>
      <c r="U4386" s="217" t="s">
        <v>257</v>
      </c>
      <c r="V4386" t="e">
        <f>_xlfn.XLOOKUP(UTILIZADAS[[#This Row],[Contacto1]],Tabla2[phone_number_dialed],Tabla2[status_name],,0)</f>
        <v>#N/A</v>
      </c>
    </row>
    <row r="4387" spans="1:22">
      <c r="A4387" t="s">
        <v>4305</v>
      </c>
      <c r="B4387" s="213" t="s">
        <v>5526</v>
      </c>
      <c r="C4387" s="4">
        <v>369081120000</v>
      </c>
      <c r="D4387" s="213" t="s">
        <v>5857</v>
      </c>
      <c r="G4387" s="174">
        <v>46143</v>
      </c>
      <c r="H4387" t="s">
        <v>5668</v>
      </c>
      <c r="I4387" t="s">
        <v>5668</v>
      </c>
      <c r="O4387" s="174">
        <v>46143</v>
      </c>
      <c r="S4387" t="s">
        <v>5400</v>
      </c>
      <c r="T4387" s="217" t="s">
        <v>2335</v>
      </c>
      <c r="U4387" s="217" t="s">
        <v>257</v>
      </c>
      <c r="V4387" t="e">
        <f>_xlfn.XLOOKUP(UTILIZADAS[[#This Row],[Contacto1]],Tabla2[phone_number_dialed],Tabla2[status_name],,0)</f>
        <v>#N/A</v>
      </c>
    </row>
    <row r="4388" spans="1:22">
      <c r="A4388" t="s">
        <v>4305</v>
      </c>
      <c r="B4388" s="213" t="s">
        <v>9109</v>
      </c>
      <c r="C4388" s="4">
        <v>365079790000</v>
      </c>
      <c r="D4388" s="213" t="s">
        <v>5857</v>
      </c>
      <c r="G4388" s="174">
        <v>46143</v>
      </c>
      <c r="H4388" t="s">
        <v>9110</v>
      </c>
      <c r="I4388" t="s">
        <v>9110</v>
      </c>
      <c r="O4388" s="174">
        <v>46143</v>
      </c>
      <c r="S4388" t="s">
        <v>9111</v>
      </c>
      <c r="T4388" s="217" t="s">
        <v>85</v>
      </c>
      <c r="U4388" s="217" t="s">
        <v>257</v>
      </c>
      <c r="V4388" t="e">
        <f>_xlfn.XLOOKUP(UTILIZADAS[[#This Row],[Contacto1]],Tabla2[phone_number_dialed],Tabla2[status_name],,0)</f>
        <v>#N/A</v>
      </c>
    </row>
    <row r="4389" spans="1:22">
      <c r="A4389" t="s">
        <v>4305</v>
      </c>
      <c r="B4389" s="213" t="s">
        <v>9112</v>
      </c>
      <c r="C4389" s="4">
        <v>362082270000</v>
      </c>
      <c r="D4389" s="213" t="s">
        <v>5857</v>
      </c>
      <c r="G4389" s="174">
        <v>46143</v>
      </c>
      <c r="H4389">
        <v>65630074</v>
      </c>
      <c r="I4389">
        <v>65630074</v>
      </c>
      <c r="O4389" s="174">
        <v>46143</v>
      </c>
      <c r="S4389" t="s">
        <v>9113</v>
      </c>
      <c r="T4389" s="217" t="s">
        <v>4420</v>
      </c>
      <c r="U4389" s="217" t="s">
        <v>257</v>
      </c>
      <c r="V4389" t="e">
        <f>_xlfn.XLOOKUP(UTILIZADAS[[#This Row],[Contacto1]],Tabla2[phone_number_dialed],Tabla2[status_name],,0)</f>
        <v>#N/A</v>
      </c>
    </row>
    <row r="4390" spans="1:22">
      <c r="A4390" t="s">
        <v>4305</v>
      </c>
      <c r="B4390" s="213" t="s">
        <v>9114</v>
      </c>
      <c r="C4390" s="4">
        <v>369081740000</v>
      </c>
      <c r="D4390" s="213" t="s">
        <v>5857</v>
      </c>
      <c r="G4390" s="174">
        <v>46143</v>
      </c>
      <c r="H4390" t="s">
        <v>9115</v>
      </c>
      <c r="I4390" t="s">
        <v>9115</v>
      </c>
      <c r="O4390" s="174">
        <v>46143</v>
      </c>
      <c r="S4390" t="s">
        <v>9116</v>
      </c>
      <c r="T4390" s="217" t="s">
        <v>4420</v>
      </c>
      <c r="U4390" s="217" t="s">
        <v>257</v>
      </c>
      <c r="V4390" t="e">
        <f>_xlfn.XLOOKUP(UTILIZADAS[[#This Row],[Contacto1]],Tabla2[phone_number_dialed],Tabla2[status_name],,0)</f>
        <v>#N/A</v>
      </c>
    </row>
    <row r="4391" spans="1:22">
      <c r="A4391" t="s">
        <v>4305</v>
      </c>
      <c r="B4391" s="213" t="s">
        <v>9117</v>
      </c>
      <c r="C4391" s="4">
        <v>364081390000</v>
      </c>
      <c r="D4391" s="213" t="s">
        <v>5857</v>
      </c>
      <c r="G4391" s="174">
        <v>46143</v>
      </c>
      <c r="H4391">
        <v>65260772</v>
      </c>
      <c r="I4391">
        <v>65260772</v>
      </c>
      <c r="O4391" s="174">
        <v>46143</v>
      </c>
      <c r="S4391" t="s">
        <v>9118</v>
      </c>
      <c r="T4391" s="217" t="s">
        <v>64</v>
      </c>
      <c r="U4391" s="217" t="s">
        <v>257</v>
      </c>
      <c r="V4391" t="e">
        <f>_xlfn.XLOOKUP(UTILIZADAS[[#This Row],[Contacto1]],Tabla2[phone_number_dialed],Tabla2[status_name],,0)</f>
        <v>#N/A</v>
      </c>
    </row>
    <row r="4392" spans="1:22">
      <c r="A4392" t="s">
        <v>4305</v>
      </c>
      <c r="B4392" s="213" t="s">
        <v>4986</v>
      </c>
      <c r="C4392" s="4">
        <v>198066980000</v>
      </c>
      <c r="D4392" s="213" t="s">
        <v>5857</v>
      </c>
      <c r="G4392" s="174">
        <v>46143</v>
      </c>
      <c r="H4392" t="s">
        <v>9119</v>
      </c>
      <c r="I4392" t="s">
        <v>9119</v>
      </c>
      <c r="O4392" s="174">
        <v>46143</v>
      </c>
      <c r="S4392" t="s">
        <v>4987</v>
      </c>
      <c r="T4392" s="217" t="s">
        <v>64</v>
      </c>
      <c r="U4392" s="217" t="s">
        <v>65</v>
      </c>
      <c r="V4392" t="e">
        <f>_xlfn.XLOOKUP(UTILIZADAS[[#This Row],[Contacto1]],Tabla2[phone_number_dialed],Tabla2[status_name],,0)</f>
        <v>#N/A</v>
      </c>
    </row>
    <row r="4393" spans="1:22">
      <c r="A4393" t="s">
        <v>4305</v>
      </c>
      <c r="B4393" s="213" t="s">
        <v>9120</v>
      </c>
      <c r="C4393" s="4">
        <v>369082590000</v>
      </c>
      <c r="D4393" s="213" t="s">
        <v>5857</v>
      </c>
      <c r="G4393" s="174">
        <v>46143</v>
      </c>
      <c r="H4393" t="s">
        <v>9121</v>
      </c>
      <c r="I4393" t="s">
        <v>9121</v>
      </c>
      <c r="O4393" s="174">
        <v>46143</v>
      </c>
      <c r="S4393" t="s">
        <v>9122</v>
      </c>
      <c r="T4393" s="217" t="s">
        <v>64</v>
      </c>
      <c r="U4393" s="217" t="s">
        <v>257</v>
      </c>
      <c r="V4393" t="e">
        <f>_xlfn.XLOOKUP(UTILIZADAS[[#This Row],[Contacto1]],Tabla2[phone_number_dialed],Tabla2[status_name],,0)</f>
        <v>#N/A</v>
      </c>
    </row>
    <row r="4394" spans="1:22">
      <c r="A4394" t="s">
        <v>4305</v>
      </c>
      <c r="B4394" s="213" t="s">
        <v>9123</v>
      </c>
      <c r="C4394" s="4">
        <v>366081010000</v>
      </c>
      <c r="D4394" s="213" t="s">
        <v>5857</v>
      </c>
      <c r="G4394" s="174">
        <v>46143</v>
      </c>
      <c r="H4394">
        <v>62726971</v>
      </c>
      <c r="I4394">
        <v>62726971</v>
      </c>
      <c r="O4394" s="174">
        <v>46143</v>
      </c>
      <c r="S4394" t="s">
        <v>9124</v>
      </c>
      <c r="T4394" s="217" t="s">
        <v>64</v>
      </c>
      <c r="U4394" s="217" t="s">
        <v>257</v>
      </c>
      <c r="V4394" t="e">
        <f>_xlfn.XLOOKUP(UTILIZADAS[[#This Row],[Contacto1]],Tabla2[phone_number_dialed],Tabla2[status_name],,0)</f>
        <v>#N/A</v>
      </c>
    </row>
    <row r="4395" spans="1:22">
      <c r="A4395" t="s">
        <v>4305</v>
      </c>
      <c r="B4395" s="213" t="s">
        <v>9125</v>
      </c>
      <c r="C4395" s="4">
        <v>369080870000</v>
      </c>
      <c r="D4395" s="213" t="s">
        <v>5857</v>
      </c>
      <c r="G4395" s="174">
        <v>46143</v>
      </c>
      <c r="H4395" t="s">
        <v>9126</v>
      </c>
      <c r="I4395" t="s">
        <v>9126</v>
      </c>
      <c r="O4395" s="174">
        <v>46143</v>
      </c>
      <c r="S4395" t="s">
        <v>9127</v>
      </c>
      <c r="T4395" s="217" t="s">
        <v>64</v>
      </c>
      <c r="U4395" s="217" t="s">
        <v>257</v>
      </c>
      <c r="V4395" t="e">
        <f>_xlfn.XLOOKUP(UTILIZADAS[[#This Row],[Contacto1]],Tabla2[phone_number_dialed],Tabla2[status_name],,0)</f>
        <v>#N/A</v>
      </c>
    </row>
    <row r="4396" spans="1:22">
      <c r="A4396" t="s">
        <v>4305</v>
      </c>
      <c r="B4396" s="213" t="s">
        <v>9128</v>
      </c>
      <c r="C4396" s="4">
        <v>365081160000</v>
      </c>
      <c r="D4396" s="213" t="s">
        <v>5857</v>
      </c>
      <c r="G4396" s="174">
        <v>46143</v>
      </c>
      <c r="H4396" t="s">
        <v>9129</v>
      </c>
      <c r="I4396" t="s">
        <v>9129</v>
      </c>
      <c r="O4396" s="174">
        <v>46143</v>
      </c>
      <c r="S4396" t="s">
        <v>9130</v>
      </c>
      <c r="T4396" s="217" t="s">
        <v>64</v>
      </c>
      <c r="U4396" s="217" t="s">
        <v>257</v>
      </c>
      <c r="V4396" t="e">
        <f>_xlfn.XLOOKUP(UTILIZADAS[[#This Row],[Contacto1]],Tabla2[phone_number_dialed],Tabla2[status_name],,0)</f>
        <v>#N/A</v>
      </c>
    </row>
    <row r="4397" spans="1:22">
      <c r="A4397" t="s">
        <v>4305</v>
      </c>
      <c r="B4397" s="213" t="s">
        <v>4571</v>
      </c>
      <c r="C4397" s="4">
        <v>361081420000</v>
      </c>
      <c r="D4397" s="213" t="s">
        <v>5857</v>
      </c>
      <c r="G4397" s="174">
        <v>46143</v>
      </c>
      <c r="H4397" t="s">
        <v>9131</v>
      </c>
      <c r="I4397" t="s">
        <v>9131</v>
      </c>
      <c r="O4397" s="174">
        <v>46143</v>
      </c>
      <c r="S4397" t="s">
        <v>4572</v>
      </c>
      <c r="T4397" s="217" t="s">
        <v>64</v>
      </c>
      <c r="U4397" s="217" t="s">
        <v>257</v>
      </c>
      <c r="V4397" t="e">
        <f>_xlfn.XLOOKUP(UTILIZADAS[[#This Row],[Contacto1]],Tabla2[phone_number_dialed],Tabla2[status_name],,0)</f>
        <v>#N/A</v>
      </c>
    </row>
    <row r="4398" spans="1:22">
      <c r="A4398" t="s">
        <v>4305</v>
      </c>
      <c r="B4398" s="213" t="s">
        <v>5018</v>
      </c>
      <c r="C4398" s="4">
        <v>368080310000</v>
      </c>
      <c r="D4398" s="213" t="s">
        <v>5857</v>
      </c>
      <c r="G4398" s="174">
        <v>46143</v>
      </c>
      <c r="H4398" t="s">
        <v>9132</v>
      </c>
      <c r="I4398" t="s">
        <v>9132</v>
      </c>
      <c r="O4398" s="174">
        <v>46143</v>
      </c>
      <c r="S4398" t="s">
        <v>5019</v>
      </c>
      <c r="T4398" s="217" t="s">
        <v>64</v>
      </c>
      <c r="U4398" s="217" t="s">
        <v>65</v>
      </c>
      <c r="V4398" t="e">
        <f>_xlfn.XLOOKUP(UTILIZADAS[[#This Row],[Contacto1]],Tabla2[phone_number_dialed],Tabla2[status_name],,0)</f>
        <v>#N/A</v>
      </c>
    </row>
    <row r="4399" spans="1:22">
      <c r="A4399" t="s">
        <v>4305</v>
      </c>
      <c r="B4399" s="213" t="s">
        <v>9133</v>
      </c>
      <c r="C4399" s="4">
        <v>361081930000</v>
      </c>
      <c r="D4399" s="213" t="s">
        <v>5857</v>
      </c>
      <c r="G4399" s="174">
        <v>46143</v>
      </c>
      <c r="H4399" t="s">
        <v>9134</v>
      </c>
      <c r="I4399" t="s">
        <v>9134</v>
      </c>
      <c r="O4399" s="174">
        <v>46143</v>
      </c>
      <c r="S4399" t="s">
        <v>9135</v>
      </c>
      <c r="T4399" s="217" t="s">
        <v>64</v>
      </c>
      <c r="U4399" s="217" t="s">
        <v>257</v>
      </c>
      <c r="V4399" t="e">
        <f>_xlfn.XLOOKUP(UTILIZADAS[[#This Row],[Contacto1]],Tabla2[phone_number_dialed],Tabla2[status_name],,0)</f>
        <v>#N/A</v>
      </c>
    </row>
    <row r="4400" spans="1:22">
      <c r="A4400" t="s">
        <v>4305</v>
      </c>
      <c r="B4400" s="213" t="s">
        <v>9136</v>
      </c>
      <c r="C4400" s="4">
        <v>362080920000</v>
      </c>
      <c r="D4400" s="213" t="s">
        <v>5857</v>
      </c>
      <c r="G4400" s="174">
        <v>46143</v>
      </c>
      <c r="H4400" t="s">
        <v>9137</v>
      </c>
      <c r="I4400" t="s">
        <v>9137</v>
      </c>
      <c r="O4400" s="174">
        <v>46143</v>
      </c>
      <c r="S4400" t="s">
        <v>9138</v>
      </c>
      <c r="T4400" s="217" t="s">
        <v>64</v>
      </c>
      <c r="U4400" s="217" t="s">
        <v>257</v>
      </c>
      <c r="V4400" t="e">
        <f>_xlfn.XLOOKUP(UTILIZADAS[[#This Row],[Contacto1]],Tabla2[phone_number_dialed],Tabla2[status_name],,0)</f>
        <v>#N/A</v>
      </c>
    </row>
    <row r="4401" spans="1:22">
      <c r="A4401" t="s">
        <v>4305</v>
      </c>
      <c r="B4401" s="213" t="s">
        <v>9139</v>
      </c>
      <c r="C4401" s="4">
        <v>362078180000</v>
      </c>
      <c r="D4401" s="213" t="s">
        <v>5857</v>
      </c>
      <c r="G4401" s="174">
        <v>46143</v>
      </c>
      <c r="H4401" t="s">
        <v>9140</v>
      </c>
      <c r="I4401" t="s">
        <v>9140</v>
      </c>
      <c r="O4401" s="174">
        <v>46143</v>
      </c>
      <c r="S4401" t="s">
        <v>9141</v>
      </c>
      <c r="T4401" s="217" t="s">
        <v>64</v>
      </c>
      <c r="U4401" s="217" t="s">
        <v>257</v>
      </c>
      <c r="V4401" t="e">
        <f>_xlfn.XLOOKUP(UTILIZADAS[[#This Row],[Contacto1]],Tabla2[phone_number_dialed],Tabla2[status_name],,0)</f>
        <v>#N/A</v>
      </c>
    </row>
    <row r="4402" spans="1:22">
      <c r="A4402" t="s">
        <v>4305</v>
      </c>
      <c r="B4402" s="213" t="s">
        <v>9142</v>
      </c>
      <c r="C4402" s="4">
        <v>341397900000</v>
      </c>
      <c r="D4402" s="213" t="s">
        <v>5857</v>
      </c>
      <c r="G4402" s="174">
        <v>46143</v>
      </c>
      <c r="H4402" t="s">
        <v>9143</v>
      </c>
      <c r="I4402" t="s">
        <v>9143</v>
      </c>
      <c r="O4402" s="174">
        <v>46143</v>
      </c>
      <c r="S4402" t="s">
        <v>9144</v>
      </c>
      <c r="T4402" s="217" t="s">
        <v>64</v>
      </c>
      <c r="U4402" s="217" t="s">
        <v>2109</v>
      </c>
      <c r="V4402" t="e">
        <f>_xlfn.XLOOKUP(UTILIZADAS[[#This Row],[Contacto1]],Tabla2[phone_number_dialed],Tabla2[status_name],,0)</f>
        <v>#N/A</v>
      </c>
    </row>
    <row r="4403" spans="1:22">
      <c r="A4403" t="s">
        <v>4305</v>
      </c>
      <c r="B4403" s="213" t="s">
        <v>9145</v>
      </c>
      <c r="C4403" s="4">
        <v>222013690000</v>
      </c>
      <c r="D4403" s="213" t="s">
        <v>5857</v>
      </c>
      <c r="G4403" s="174">
        <v>46143</v>
      </c>
      <c r="H4403" t="s">
        <v>9146</v>
      </c>
      <c r="I4403" t="s">
        <v>9146</v>
      </c>
      <c r="O4403" s="174">
        <v>46143</v>
      </c>
      <c r="S4403" t="s">
        <v>9147</v>
      </c>
      <c r="T4403" s="217" t="s">
        <v>64</v>
      </c>
      <c r="U4403" s="217" t="s">
        <v>257</v>
      </c>
      <c r="V4403" t="e">
        <f>_xlfn.XLOOKUP(UTILIZADAS[[#This Row],[Contacto1]],Tabla2[phone_number_dialed],Tabla2[status_name],,0)</f>
        <v>#N/A</v>
      </c>
    </row>
    <row r="4404" spans="1:22">
      <c r="A4404" t="s">
        <v>4305</v>
      </c>
      <c r="B4404" s="213" t="s">
        <v>4917</v>
      </c>
      <c r="C4404" s="4">
        <v>341168880000</v>
      </c>
      <c r="D4404" s="213" t="s">
        <v>5857</v>
      </c>
      <c r="G4404" s="174">
        <v>46143</v>
      </c>
      <c r="H4404">
        <v>66607467</v>
      </c>
      <c r="I4404">
        <v>66607467</v>
      </c>
      <c r="O4404" s="174">
        <v>46143</v>
      </c>
      <c r="S4404" t="s">
        <v>4918</v>
      </c>
      <c r="T4404" s="217" t="s">
        <v>64</v>
      </c>
      <c r="U4404" s="217" t="s">
        <v>65</v>
      </c>
      <c r="V4404" t="e">
        <f>_xlfn.XLOOKUP(UTILIZADAS[[#This Row],[Contacto1]],Tabla2[phone_number_dialed],Tabla2[status_name],,0)</f>
        <v>#N/A</v>
      </c>
    </row>
    <row r="4405" spans="1:22">
      <c r="A4405" t="s">
        <v>4305</v>
      </c>
      <c r="B4405" s="213" t="s">
        <v>5052</v>
      </c>
      <c r="C4405" s="4">
        <v>312003050000</v>
      </c>
      <c r="D4405" s="213" t="s">
        <v>5857</v>
      </c>
      <c r="G4405" s="174">
        <v>46143</v>
      </c>
      <c r="H4405">
        <v>67489669</v>
      </c>
      <c r="I4405">
        <v>67489669</v>
      </c>
      <c r="O4405" s="174">
        <v>46143</v>
      </c>
      <c r="S4405" t="s">
        <v>5053</v>
      </c>
      <c r="T4405" s="217" t="s">
        <v>64</v>
      </c>
      <c r="U4405" s="217" t="s">
        <v>65</v>
      </c>
      <c r="V4405" t="e">
        <f>_xlfn.XLOOKUP(UTILIZADAS[[#This Row],[Contacto1]],Tabla2[phone_number_dialed],Tabla2[status_name],,0)</f>
        <v>#N/A</v>
      </c>
    </row>
    <row r="4406" spans="1:22">
      <c r="A4406" t="s">
        <v>4305</v>
      </c>
      <c r="B4406" s="213" t="s">
        <v>9148</v>
      </c>
      <c r="C4406" s="4">
        <v>368083500000</v>
      </c>
      <c r="D4406" s="213" t="s">
        <v>5857</v>
      </c>
      <c r="G4406" s="174">
        <v>46143</v>
      </c>
      <c r="H4406" t="s">
        <v>9149</v>
      </c>
      <c r="I4406" t="s">
        <v>9149</v>
      </c>
      <c r="O4406" s="174">
        <v>46143</v>
      </c>
      <c r="S4406" t="s">
        <v>9150</v>
      </c>
      <c r="T4406" s="217" t="s">
        <v>64</v>
      </c>
      <c r="U4406" s="217" t="s">
        <v>257</v>
      </c>
      <c r="V4406" t="e">
        <f>_xlfn.XLOOKUP(UTILIZADAS[[#This Row],[Contacto1]],Tabla2[phone_number_dialed],Tabla2[status_name],,0)</f>
        <v>#N/A</v>
      </c>
    </row>
    <row r="4407" spans="1:22">
      <c r="A4407" t="s">
        <v>4305</v>
      </c>
      <c r="B4407" s="213" t="s">
        <v>9151</v>
      </c>
      <c r="C4407" s="4">
        <v>368080850000</v>
      </c>
      <c r="D4407" s="213" t="s">
        <v>5857</v>
      </c>
      <c r="G4407" s="174">
        <v>46143</v>
      </c>
      <c r="H4407" t="s">
        <v>9152</v>
      </c>
      <c r="I4407" t="s">
        <v>9152</v>
      </c>
      <c r="O4407" s="174">
        <v>46143</v>
      </c>
      <c r="S4407" t="s">
        <v>9153</v>
      </c>
      <c r="T4407" s="217" t="s">
        <v>64</v>
      </c>
      <c r="U4407" s="217" t="s">
        <v>257</v>
      </c>
      <c r="V4407" t="e">
        <f>_xlfn.XLOOKUP(UTILIZADAS[[#This Row],[Contacto1]],Tabla2[phone_number_dialed],Tabla2[status_name],,0)</f>
        <v>#N/A</v>
      </c>
    </row>
    <row r="4408" spans="1:22">
      <c r="A4408" t="s">
        <v>4305</v>
      </c>
      <c r="B4408" s="213" t="s">
        <v>9154</v>
      </c>
      <c r="C4408" s="4">
        <v>365081390000</v>
      </c>
      <c r="D4408" s="213" t="s">
        <v>5857</v>
      </c>
      <c r="G4408" s="174">
        <v>46143</v>
      </c>
      <c r="H4408">
        <v>69266816</v>
      </c>
      <c r="I4408">
        <v>69266816</v>
      </c>
      <c r="O4408" s="174">
        <v>46143</v>
      </c>
      <c r="S4408" t="s">
        <v>9155</v>
      </c>
      <c r="T4408" s="217" t="s">
        <v>85</v>
      </c>
      <c r="U4408" s="217" t="s">
        <v>257</v>
      </c>
      <c r="V4408" t="e">
        <f>_xlfn.XLOOKUP(UTILIZADAS[[#This Row],[Contacto1]],Tabla2[phone_number_dialed],Tabla2[status_name],,0)</f>
        <v>#N/A</v>
      </c>
    </row>
    <row r="4409" spans="1:22">
      <c r="A4409" t="s">
        <v>4305</v>
      </c>
      <c r="B4409" s="213" t="s">
        <v>5267</v>
      </c>
      <c r="C4409" s="4">
        <v>363034120000</v>
      </c>
      <c r="D4409" s="213" t="s">
        <v>5857</v>
      </c>
      <c r="G4409" s="174">
        <v>46143</v>
      </c>
      <c r="H4409" t="s">
        <v>9156</v>
      </c>
      <c r="I4409" t="s">
        <v>9156</v>
      </c>
      <c r="O4409" s="174">
        <v>46143</v>
      </c>
      <c r="S4409" t="s">
        <v>5268</v>
      </c>
      <c r="T4409" s="217" t="s">
        <v>4420</v>
      </c>
      <c r="U4409" s="217" t="s">
        <v>65</v>
      </c>
      <c r="V4409" t="e">
        <f>_xlfn.XLOOKUP(UTILIZADAS[[#This Row],[Contacto1]],Tabla2[phone_number_dialed],Tabla2[status_name],,0)</f>
        <v>#N/A</v>
      </c>
    </row>
    <row r="4410" spans="1:22">
      <c r="A4410" t="s">
        <v>4305</v>
      </c>
      <c r="B4410" s="213" t="s">
        <v>9157</v>
      </c>
      <c r="C4410" s="4">
        <v>195082380000</v>
      </c>
      <c r="D4410" s="213" t="s">
        <v>5857</v>
      </c>
      <c r="G4410" s="174">
        <v>46143</v>
      </c>
      <c r="H4410" t="s">
        <v>9158</v>
      </c>
      <c r="I4410" t="s">
        <v>9158</v>
      </c>
      <c r="O4410" s="174">
        <v>46143</v>
      </c>
      <c r="S4410" t="s">
        <v>9159</v>
      </c>
      <c r="T4410" s="217" t="s">
        <v>64</v>
      </c>
      <c r="U4410" s="217" t="s">
        <v>257</v>
      </c>
      <c r="V4410" t="e">
        <f>_xlfn.XLOOKUP(UTILIZADAS[[#This Row],[Contacto1]],Tabla2[phone_number_dialed],Tabla2[status_name],,0)</f>
        <v>#N/A</v>
      </c>
    </row>
    <row r="4411" spans="1:22">
      <c r="A4411" t="s">
        <v>4305</v>
      </c>
      <c r="B4411" s="213" t="s">
        <v>9160</v>
      </c>
      <c r="C4411" s="4">
        <v>367080310000</v>
      </c>
      <c r="D4411" s="213" t="s">
        <v>5857</v>
      </c>
      <c r="G4411" s="174">
        <v>46143</v>
      </c>
      <c r="H4411" t="s">
        <v>9161</v>
      </c>
      <c r="I4411" t="s">
        <v>9161</v>
      </c>
      <c r="O4411" s="174">
        <v>46143</v>
      </c>
      <c r="S4411" t="s">
        <v>9162</v>
      </c>
      <c r="T4411" s="217" t="s">
        <v>64</v>
      </c>
      <c r="U4411" s="217" t="s">
        <v>257</v>
      </c>
      <c r="V4411" t="e">
        <f>_xlfn.XLOOKUP(UTILIZADAS[[#This Row],[Contacto1]],Tabla2[phone_number_dialed],Tabla2[status_name],,0)</f>
        <v>#N/A</v>
      </c>
    </row>
    <row r="4412" spans="1:22">
      <c r="A4412" t="s">
        <v>4305</v>
      </c>
      <c r="B4412" s="213" t="s">
        <v>9163</v>
      </c>
      <c r="C4412" s="4">
        <v>331003480000</v>
      </c>
      <c r="D4412" s="213" t="s">
        <v>5857</v>
      </c>
      <c r="G4412" s="174">
        <v>46143</v>
      </c>
      <c r="H4412" t="s">
        <v>9164</v>
      </c>
      <c r="I4412" t="s">
        <v>9164</v>
      </c>
      <c r="O4412" s="174">
        <v>46143</v>
      </c>
      <c r="S4412" t="s">
        <v>9165</v>
      </c>
      <c r="T4412" s="217" t="s">
        <v>64</v>
      </c>
      <c r="U4412" s="217" t="s">
        <v>2109</v>
      </c>
      <c r="V4412" t="e">
        <f>_xlfn.XLOOKUP(UTILIZADAS[[#This Row],[Contacto1]],Tabla2[phone_number_dialed],Tabla2[status_name],,0)</f>
        <v>#N/A</v>
      </c>
    </row>
    <row r="4413" spans="1:22">
      <c r="A4413" t="s">
        <v>4305</v>
      </c>
      <c r="B4413" s="213" t="s">
        <v>9166</v>
      </c>
      <c r="C4413" s="4">
        <v>364082590000</v>
      </c>
      <c r="D4413" s="213" t="s">
        <v>5857</v>
      </c>
      <c r="G4413" s="174">
        <v>46143</v>
      </c>
      <c r="H4413" t="s">
        <v>9167</v>
      </c>
      <c r="I4413" t="s">
        <v>9167</v>
      </c>
      <c r="O4413" s="174">
        <v>46143</v>
      </c>
      <c r="S4413" t="s">
        <v>9168</v>
      </c>
      <c r="T4413" s="217" t="s">
        <v>64</v>
      </c>
      <c r="U4413" s="217" t="s">
        <v>257</v>
      </c>
      <c r="V4413" t="e">
        <f>_xlfn.XLOOKUP(UTILIZADAS[[#This Row],[Contacto1]],Tabla2[phone_number_dialed],Tabla2[status_name],,0)</f>
        <v>#N/A</v>
      </c>
    </row>
    <row r="4414" spans="1:22">
      <c r="A4414" t="s">
        <v>4305</v>
      </c>
      <c r="B4414" s="213" t="s">
        <v>9169</v>
      </c>
      <c r="C4414" s="4">
        <v>366082550000</v>
      </c>
      <c r="D4414" s="213" t="s">
        <v>5857</v>
      </c>
      <c r="G4414" s="174">
        <v>46143</v>
      </c>
      <c r="H4414" t="s">
        <v>9170</v>
      </c>
      <c r="I4414" t="s">
        <v>9170</v>
      </c>
      <c r="O4414" s="174">
        <v>46143</v>
      </c>
      <c r="S4414" t="s">
        <v>9171</v>
      </c>
      <c r="T4414" s="217" t="s">
        <v>64</v>
      </c>
      <c r="U4414" s="217" t="s">
        <v>257</v>
      </c>
      <c r="V4414" t="e">
        <f>_xlfn.XLOOKUP(UTILIZADAS[[#This Row],[Contacto1]],Tabla2[phone_number_dialed],Tabla2[status_name],,0)</f>
        <v>#N/A</v>
      </c>
    </row>
    <row r="4415" spans="1:22">
      <c r="A4415" t="s">
        <v>4305</v>
      </c>
      <c r="B4415" s="213" t="s">
        <v>5049</v>
      </c>
      <c r="C4415" s="4">
        <v>260319800000</v>
      </c>
      <c r="D4415" s="213" t="s">
        <v>5857</v>
      </c>
      <c r="G4415" s="174">
        <v>46143</v>
      </c>
      <c r="H4415" t="s">
        <v>9172</v>
      </c>
      <c r="I4415" t="s">
        <v>9172</v>
      </c>
      <c r="O4415" s="174">
        <v>46143</v>
      </c>
      <c r="S4415" t="s">
        <v>5003</v>
      </c>
      <c r="T4415" s="217" t="s">
        <v>64</v>
      </c>
      <c r="U4415" s="217" t="s">
        <v>65</v>
      </c>
      <c r="V4415" t="e">
        <f>_xlfn.XLOOKUP(UTILIZADAS[[#This Row],[Contacto1]],Tabla2[phone_number_dialed],Tabla2[status_name],,0)</f>
        <v>#N/A</v>
      </c>
    </row>
    <row r="4416" spans="1:22">
      <c r="A4416" t="s">
        <v>4305</v>
      </c>
      <c r="B4416" s="213" t="s">
        <v>9173</v>
      </c>
      <c r="C4416" s="4">
        <v>361081810000</v>
      </c>
      <c r="D4416" s="213" t="s">
        <v>5857</v>
      </c>
      <c r="G4416" s="174">
        <v>46143</v>
      </c>
      <c r="H4416" t="s">
        <v>9174</v>
      </c>
      <c r="I4416" t="s">
        <v>9174</v>
      </c>
      <c r="O4416" s="174">
        <v>46143</v>
      </c>
      <c r="S4416" t="s">
        <v>9175</v>
      </c>
      <c r="T4416" s="217" t="s">
        <v>64</v>
      </c>
      <c r="U4416" s="217" t="s">
        <v>257</v>
      </c>
      <c r="V4416" t="e">
        <f>_xlfn.XLOOKUP(UTILIZADAS[[#This Row],[Contacto1]],Tabla2[phone_number_dialed],Tabla2[status_name],,0)</f>
        <v>#N/A</v>
      </c>
    </row>
    <row r="4417" spans="1:22">
      <c r="A4417" t="s">
        <v>4305</v>
      </c>
      <c r="B4417" s="213" t="s">
        <v>9176</v>
      </c>
      <c r="C4417" s="4">
        <v>367083300000</v>
      </c>
      <c r="D4417" s="213" t="s">
        <v>5857</v>
      </c>
      <c r="G4417" s="174">
        <v>46143</v>
      </c>
      <c r="H4417" t="s">
        <v>9177</v>
      </c>
      <c r="I4417" t="s">
        <v>9177</v>
      </c>
      <c r="O4417" s="174">
        <v>46143</v>
      </c>
      <c r="S4417" t="s">
        <v>9178</v>
      </c>
      <c r="T4417" s="217" t="s">
        <v>64</v>
      </c>
      <c r="U4417" s="217" t="s">
        <v>257</v>
      </c>
      <c r="V4417" t="e">
        <f>_xlfn.XLOOKUP(UTILIZADAS[[#This Row],[Contacto1]],Tabla2[phone_number_dialed],Tabla2[status_name],,0)</f>
        <v>#N/A</v>
      </c>
    </row>
    <row r="4418" spans="1:22">
      <c r="A4418" t="s">
        <v>4305</v>
      </c>
      <c r="B4418" s="213" t="s">
        <v>9179</v>
      </c>
      <c r="C4418" s="4">
        <v>364083710000</v>
      </c>
      <c r="D4418" s="213" t="s">
        <v>5857</v>
      </c>
      <c r="G4418" s="174">
        <v>46143</v>
      </c>
      <c r="H4418" t="s">
        <v>9180</v>
      </c>
      <c r="I4418" t="s">
        <v>9180</v>
      </c>
      <c r="O4418" s="174">
        <v>46143</v>
      </c>
      <c r="S4418" t="s">
        <v>9181</v>
      </c>
      <c r="T4418" s="217" t="s">
        <v>64</v>
      </c>
      <c r="U4418" s="217" t="s">
        <v>257</v>
      </c>
      <c r="V4418" t="e">
        <f>_xlfn.XLOOKUP(UTILIZADAS[[#This Row],[Contacto1]],Tabla2[phone_number_dialed],Tabla2[status_name],,0)</f>
        <v>#N/A</v>
      </c>
    </row>
    <row r="4419" spans="1:22">
      <c r="A4419" t="s">
        <v>4305</v>
      </c>
      <c r="B4419" s="213" t="s">
        <v>9182</v>
      </c>
      <c r="C4419" s="4">
        <v>363081400000</v>
      </c>
      <c r="D4419" s="213" t="s">
        <v>5857</v>
      </c>
      <c r="G4419" s="174">
        <v>46143</v>
      </c>
      <c r="H4419" t="s">
        <v>9183</v>
      </c>
      <c r="I4419" t="s">
        <v>9183</v>
      </c>
      <c r="O4419" s="174">
        <v>46143</v>
      </c>
      <c r="S4419" t="s">
        <v>9184</v>
      </c>
      <c r="T4419" s="217" t="s">
        <v>64</v>
      </c>
      <c r="U4419" s="217" t="s">
        <v>257</v>
      </c>
      <c r="V4419" t="e">
        <f>_xlfn.XLOOKUP(UTILIZADAS[[#This Row],[Contacto1]],Tabla2[phone_number_dialed],Tabla2[status_name],,0)</f>
        <v>#N/A</v>
      </c>
    </row>
    <row r="4420" spans="1:22">
      <c r="A4420" t="s">
        <v>4305</v>
      </c>
      <c r="B4420" s="213" t="s">
        <v>9185</v>
      </c>
      <c r="C4420" s="4">
        <v>368084270000</v>
      </c>
      <c r="D4420" s="213" t="s">
        <v>5857</v>
      </c>
      <c r="G4420" s="174">
        <v>46143</v>
      </c>
      <c r="H4420" t="s">
        <v>9186</v>
      </c>
      <c r="I4420" t="s">
        <v>9186</v>
      </c>
      <c r="O4420" s="174">
        <v>46143</v>
      </c>
      <c r="S4420" t="s">
        <v>9187</v>
      </c>
      <c r="T4420" s="217" t="s">
        <v>64</v>
      </c>
      <c r="U4420" s="217" t="s">
        <v>257</v>
      </c>
      <c r="V4420" t="e">
        <f>_xlfn.XLOOKUP(UTILIZADAS[[#This Row],[Contacto1]],Tabla2[phone_number_dialed],Tabla2[status_name],,0)</f>
        <v>#N/A</v>
      </c>
    </row>
    <row r="4421" spans="1:22">
      <c r="A4421" t="s">
        <v>4305</v>
      </c>
      <c r="B4421" s="213" t="s">
        <v>9188</v>
      </c>
      <c r="C4421" s="4">
        <v>359328580000</v>
      </c>
      <c r="D4421" s="213" t="s">
        <v>5857</v>
      </c>
      <c r="G4421" s="174">
        <v>46143</v>
      </c>
      <c r="H4421" t="s">
        <v>9189</v>
      </c>
      <c r="I4421" t="s">
        <v>9189</v>
      </c>
      <c r="O4421" s="174">
        <v>46143</v>
      </c>
      <c r="S4421" t="s">
        <v>9190</v>
      </c>
      <c r="T4421" s="217" t="s">
        <v>64</v>
      </c>
      <c r="U4421" s="217" t="s">
        <v>257</v>
      </c>
      <c r="V4421" t="e">
        <f>_xlfn.XLOOKUP(UTILIZADAS[[#This Row],[Contacto1]],Tabla2[phone_number_dialed],Tabla2[status_name],,0)</f>
        <v>#N/A</v>
      </c>
    </row>
    <row r="4422" spans="1:22">
      <c r="A4422" t="s">
        <v>4305</v>
      </c>
      <c r="B4422" s="213" t="s">
        <v>9191</v>
      </c>
      <c r="C4422" s="4">
        <v>365083630000</v>
      </c>
      <c r="D4422" s="213" t="s">
        <v>5857</v>
      </c>
      <c r="G4422" s="174">
        <v>46143</v>
      </c>
      <c r="H4422" t="s">
        <v>9192</v>
      </c>
      <c r="I4422" t="s">
        <v>9192</v>
      </c>
      <c r="O4422" s="174">
        <v>46143</v>
      </c>
      <c r="S4422" t="s">
        <v>9193</v>
      </c>
      <c r="T4422" s="217" t="s">
        <v>64</v>
      </c>
      <c r="U4422" s="217" t="s">
        <v>257</v>
      </c>
      <c r="V4422" t="e">
        <f>_xlfn.XLOOKUP(UTILIZADAS[[#This Row],[Contacto1]],Tabla2[phone_number_dialed],Tabla2[status_name],,0)</f>
        <v>#N/A</v>
      </c>
    </row>
    <row r="4423" spans="1:22">
      <c r="A4423" t="s">
        <v>4305</v>
      </c>
      <c r="B4423" s="213" t="s">
        <v>5331</v>
      </c>
      <c r="C4423" s="4">
        <v>364082690000</v>
      </c>
      <c r="D4423" s="213" t="s">
        <v>5857</v>
      </c>
      <c r="G4423" s="174">
        <v>46143</v>
      </c>
      <c r="H4423" t="s">
        <v>9194</v>
      </c>
      <c r="I4423" t="s">
        <v>9194</v>
      </c>
      <c r="O4423" s="174">
        <v>46143</v>
      </c>
      <c r="S4423" t="s">
        <v>5332</v>
      </c>
      <c r="T4423" s="217" t="s">
        <v>64</v>
      </c>
      <c r="U4423" s="217" t="s">
        <v>65</v>
      </c>
      <c r="V4423" t="e">
        <f>_xlfn.XLOOKUP(UTILIZADAS[[#This Row],[Contacto1]],Tabla2[phone_number_dialed],Tabla2[status_name],,0)</f>
        <v>#N/A</v>
      </c>
    </row>
    <row r="4424" spans="1:22">
      <c r="A4424" t="s">
        <v>4305</v>
      </c>
      <c r="B4424" s="213" t="s">
        <v>4519</v>
      </c>
      <c r="C4424" s="4">
        <v>999075350000</v>
      </c>
      <c r="D4424" s="213" t="s">
        <v>5857</v>
      </c>
      <c r="G4424" s="174">
        <v>46143</v>
      </c>
      <c r="H4424" t="s">
        <v>9195</v>
      </c>
      <c r="I4424" t="s">
        <v>9195</v>
      </c>
      <c r="O4424" s="174">
        <v>46143</v>
      </c>
      <c r="S4424" t="s">
        <v>4520</v>
      </c>
      <c r="T4424" s="217" t="s">
        <v>64</v>
      </c>
      <c r="U4424" s="217" t="s">
        <v>257</v>
      </c>
      <c r="V4424" t="e">
        <f>_xlfn.XLOOKUP(UTILIZADAS[[#This Row],[Contacto1]],Tabla2[phone_number_dialed],Tabla2[status_name],,0)</f>
        <v>#N/A</v>
      </c>
    </row>
    <row r="4425" spans="1:22">
      <c r="A4425" t="s">
        <v>4305</v>
      </c>
      <c r="B4425" s="213" t="s">
        <v>9196</v>
      </c>
      <c r="C4425" s="4">
        <v>369074010000</v>
      </c>
      <c r="D4425" s="213" t="s">
        <v>5857</v>
      </c>
      <c r="G4425" s="174">
        <v>46143</v>
      </c>
      <c r="H4425" t="s">
        <v>9197</v>
      </c>
      <c r="I4425" t="s">
        <v>9197</v>
      </c>
      <c r="O4425" s="174">
        <v>46143</v>
      </c>
      <c r="S4425" t="s">
        <v>9198</v>
      </c>
      <c r="T4425" s="217" t="s">
        <v>64</v>
      </c>
      <c r="U4425" s="217" t="s">
        <v>257</v>
      </c>
      <c r="V4425" t="e">
        <f>_xlfn.XLOOKUP(UTILIZADAS[[#This Row],[Contacto1]],Tabla2[phone_number_dialed],Tabla2[status_name],,0)</f>
        <v>#N/A</v>
      </c>
    </row>
    <row r="4426" spans="1:22">
      <c r="A4426" t="s">
        <v>4305</v>
      </c>
      <c r="B4426" s="213" t="s">
        <v>9199</v>
      </c>
      <c r="C4426" s="4">
        <v>364083210000</v>
      </c>
      <c r="D4426" s="213" t="s">
        <v>5857</v>
      </c>
      <c r="G4426" s="174">
        <v>46143</v>
      </c>
      <c r="H4426" t="s">
        <v>9200</v>
      </c>
      <c r="I4426" t="s">
        <v>9200</v>
      </c>
      <c r="O4426" s="174">
        <v>46143</v>
      </c>
      <c r="S4426" t="s">
        <v>9201</v>
      </c>
      <c r="T4426" s="217" t="s">
        <v>64</v>
      </c>
      <c r="U4426" s="217" t="s">
        <v>257</v>
      </c>
      <c r="V4426" t="e">
        <f>_xlfn.XLOOKUP(UTILIZADAS[[#This Row],[Contacto1]],Tabla2[phone_number_dialed],Tabla2[status_name],,0)</f>
        <v>#N/A</v>
      </c>
    </row>
    <row r="4427" spans="1:22">
      <c r="A4427" t="s">
        <v>4305</v>
      </c>
      <c r="B4427" s="213" t="s">
        <v>9202</v>
      </c>
      <c r="C4427" s="4">
        <v>362082880000</v>
      </c>
      <c r="D4427" s="213" t="s">
        <v>5857</v>
      </c>
      <c r="G4427" s="174">
        <v>46143</v>
      </c>
      <c r="H4427" t="s">
        <v>9203</v>
      </c>
      <c r="I4427" t="s">
        <v>9203</v>
      </c>
      <c r="O4427" s="174">
        <v>46143</v>
      </c>
      <c r="S4427" t="s">
        <v>9204</v>
      </c>
      <c r="T4427" s="217" t="s">
        <v>64</v>
      </c>
      <c r="U4427" s="217" t="s">
        <v>257</v>
      </c>
      <c r="V4427" t="e">
        <f>_xlfn.XLOOKUP(UTILIZADAS[[#This Row],[Contacto1]],Tabla2[phone_number_dialed],Tabla2[status_name],,0)</f>
        <v>#N/A</v>
      </c>
    </row>
    <row r="4428" spans="1:22">
      <c r="A4428" t="s">
        <v>4305</v>
      </c>
      <c r="B4428" s="213" t="s">
        <v>9205</v>
      </c>
      <c r="C4428" s="4">
        <v>365085270000</v>
      </c>
      <c r="D4428" s="213" t="s">
        <v>5857</v>
      </c>
      <c r="G4428" s="174">
        <v>46143</v>
      </c>
      <c r="H4428">
        <v>67899021</v>
      </c>
      <c r="I4428">
        <v>67899021</v>
      </c>
      <c r="O4428" s="174">
        <v>46143</v>
      </c>
      <c r="S4428" t="s">
        <v>9206</v>
      </c>
      <c r="T4428" s="217" t="s">
        <v>64</v>
      </c>
      <c r="U4428" s="217" t="s">
        <v>65</v>
      </c>
      <c r="V4428" t="e">
        <f>_xlfn.XLOOKUP(UTILIZADAS[[#This Row],[Contacto1]],Tabla2[phone_number_dialed],Tabla2[status_name],,0)</f>
        <v>#N/A</v>
      </c>
    </row>
    <row r="4429" spans="1:22">
      <c r="A4429" t="s">
        <v>4305</v>
      </c>
      <c r="B4429" s="213" t="s">
        <v>7259</v>
      </c>
      <c r="C4429" s="4">
        <v>361055210000</v>
      </c>
      <c r="D4429" s="213" t="s">
        <v>5857</v>
      </c>
      <c r="G4429" s="174">
        <v>46143</v>
      </c>
      <c r="H4429" t="s">
        <v>9207</v>
      </c>
      <c r="I4429" t="s">
        <v>9207</v>
      </c>
      <c r="O4429" s="174">
        <v>46143</v>
      </c>
      <c r="S4429" t="s">
        <v>7260</v>
      </c>
      <c r="T4429" s="217" t="s">
        <v>64</v>
      </c>
      <c r="U4429" s="217" t="s">
        <v>257</v>
      </c>
      <c r="V4429" t="e">
        <f>_xlfn.XLOOKUP(UTILIZADAS[[#This Row],[Contacto1]],Tabla2[phone_number_dialed],Tabla2[status_name],,0)</f>
        <v>#N/A</v>
      </c>
    </row>
    <row r="4430" spans="1:22">
      <c r="A4430" t="s">
        <v>4305</v>
      </c>
      <c r="B4430" s="213" t="s">
        <v>9208</v>
      </c>
      <c r="C4430" s="4">
        <v>359323710000</v>
      </c>
      <c r="D4430" s="213" t="s">
        <v>5857</v>
      </c>
      <c r="G4430" s="174">
        <v>46143</v>
      </c>
      <c r="H4430" t="s">
        <v>9209</v>
      </c>
      <c r="I4430" t="s">
        <v>9209</v>
      </c>
      <c r="O4430" s="174">
        <v>46143</v>
      </c>
      <c r="S4430" t="s">
        <v>9210</v>
      </c>
      <c r="T4430" s="217" t="s">
        <v>64</v>
      </c>
      <c r="U4430" s="217" t="s">
        <v>257</v>
      </c>
      <c r="V4430" t="e">
        <f>_xlfn.XLOOKUP(UTILIZADAS[[#This Row],[Contacto1]],Tabla2[phone_number_dialed],Tabla2[status_name],,0)</f>
        <v>#N/A</v>
      </c>
    </row>
    <row r="4431" spans="1:22">
      <c r="A4431" t="s">
        <v>4305</v>
      </c>
      <c r="B4431" s="213" t="s">
        <v>9211</v>
      </c>
      <c r="C4431" s="4">
        <v>368084580000</v>
      </c>
      <c r="D4431" s="213" t="s">
        <v>5857</v>
      </c>
      <c r="G4431" s="174">
        <v>46143</v>
      </c>
      <c r="H4431" t="s">
        <v>9212</v>
      </c>
      <c r="I4431" t="s">
        <v>9212</v>
      </c>
      <c r="O4431" s="174">
        <v>46143</v>
      </c>
      <c r="S4431" t="s">
        <v>9213</v>
      </c>
      <c r="T4431" s="217" t="s">
        <v>64</v>
      </c>
      <c r="U4431" s="217" t="s">
        <v>257</v>
      </c>
      <c r="V4431" t="e">
        <f>_xlfn.XLOOKUP(UTILIZADAS[[#This Row],[Contacto1]],Tabla2[phone_number_dialed],Tabla2[status_name],,0)</f>
        <v>#N/A</v>
      </c>
    </row>
    <row r="4432" spans="1:22">
      <c r="A4432" t="s">
        <v>4305</v>
      </c>
      <c r="B4432" s="213" t="s">
        <v>4653</v>
      </c>
      <c r="C4432" s="4">
        <v>362083770000</v>
      </c>
      <c r="D4432" s="213" t="s">
        <v>5857</v>
      </c>
      <c r="G4432" s="174">
        <v>46143</v>
      </c>
      <c r="H4432" t="s">
        <v>9214</v>
      </c>
      <c r="I4432" t="s">
        <v>9214</v>
      </c>
      <c r="O4432" s="174">
        <v>46143</v>
      </c>
      <c r="S4432" t="s">
        <v>4654</v>
      </c>
      <c r="T4432" s="217" t="s">
        <v>64</v>
      </c>
      <c r="U4432" s="217" t="s">
        <v>65</v>
      </c>
      <c r="V4432" t="e">
        <f>_xlfn.XLOOKUP(UTILIZADAS[[#This Row],[Contacto1]],Tabla2[phone_number_dialed],Tabla2[status_name],,0)</f>
        <v>#N/A</v>
      </c>
    </row>
    <row r="4433" spans="1:22">
      <c r="A4433" t="s">
        <v>4305</v>
      </c>
      <c r="B4433" s="213" t="s">
        <v>9215</v>
      </c>
      <c r="C4433" s="4">
        <v>361082290000</v>
      </c>
      <c r="D4433" s="213" t="s">
        <v>5857</v>
      </c>
      <c r="G4433" s="174">
        <v>46143</v>
      </c>
      <c r="H4433" t="s">
        <v>9216</v>
      </c>
      <c r="I4433" t="s">
        <v>9216</v>
      </c>
      <c r="O4433" s="174">
        <v>46143</v>
      </c>
      <c r="S4433" t="s">
        <v>9217</v>
      </c>
      <c r="T4433" s="217" t="s">
        <v>64</v>
      </c>
      <c r="U4433" s="217" t="s">
        <v>257</v>
      </c>
      <c r="V4433" t="e">
        <f>_xlfn.XLOOKUP(UTILIZADAS[[#This Row],[Contacto1]],Tabla2[phone_number_dialed],Tabla2[status_name],,0)</f>
        <v>#N/A</v>
      </c>
    </row>
    <row r="4434" spans="1:22">
      <c r="A4434" t="s">
        <v>4305</v>
      </c>
      <c r="B4434" s="213" t="s">
        <v>4891</v>
      </c>
      <c r="C4434" s="4">
        <v>364084660000</v>
      </c>
      <c r="D4434" s="213" t="s">
        <v>5857</v>
      </c>
      <c r="G4434" s="174">
        <v>46143</v>
      </c>
      <c r="H4434" t="s">
        <v>9218</v>
      </c>
      <c r="I4434" t="s">
        <v>9218</v>
      </c>
      <c r="O4434" s="174">
        <v>46143</v>
      </c>
      <c r="S4434" t="s">
        <v>4892</v>
      </c>
      <c r="T4434" s="217" t="s">
        <v>64</v>
      </c>
      <c r="U4434" s="217" t="s">
        <v>65</v>
      </c>
      <c r="V4434" t="e">
        <f>_xlfn.XLOOKUP(UTILIZADAS[[#This Row],[Contacto1]],Tabla2[phone_number_dialed],Tabla2[status_name],,0)</f>
        <v>#N/A</v>
      </c>
    </row>
    <row r="4435" spans="1:22">
      <c r="A4435" t="s">
        <v>4305</v>
      </c>
      <c r="B4435" s="213" t="s">
        <v>9219</v>
      </c>
      <c r="C4435" s="4">
        <v>291060880000</v>
      </c>
      <c r="D4435" s="213" t="s">
        <v>5857</v>
      </c>
      <c r="G4435" s="174">
        <v>46143</v>
      </c>
      <c r="H4435" t="s">
        <v>9220</v>
      </c>
      <c r="I4435" t="s">
        <v>9220</v>
      </c>
      <c r="O4435" s="174">
        <v>46143</v>
      </c>
      <c r="S4435" t="s">
        <v>9221</v>
      </c>
      <c r="T4435" s="217" t="s">
        <v>64</v>
      </c>
      <c r="U4435" s="217" t="s">
        <v>257</v>
      </c>
      <c r="V4435" t="e">
        <f>_xlfn.XLOOKUP(UTILIZADAS[[#This Row],[Contacto1]],Tabla2[phone_number_dialed],Tabla2[status_name],,0)</f>
        <v>#N/A</v>
      </c>
    </row>
    <row r="4436" spans="1:22">
      <c r="A4436" t="s">
        <v>4305</v>
      </c>
      <c r="B4436" s="213" t="s">
        <v>9222</v>
      </c>
      <c r="C4436" s="4">
        <v>368083990000</v>
      </c>
      <c r="D4436" s="213" t="s">
        <v>5857</v>
      </c>
      <c r="G4436" s="174">
        <v>46143</v>
      </c>
      <c r="H4436" t="s">
        <v>9223</v>
      </c>
      <c r="I4436" t="s">
        <v>9223</v>
      </c>
      <c r="O4436" s="174">
        <v>46143</v>
      </c>
      <c r="S4436" t="s">
        <v>9224</v>
      </c>
      <c r="T4436" s="217" t="s">
        <v>64</v>
      </c>
      <c r="U4436" s="217" t="s">
        <v>257</v>
      </c>
      <c r="V4436" t="e">
        <f>_xlfn.XLOOKUP(UTILIZADAS[[#This Row],[Contacto1]],Tabla2[phone_number_dialed],Tabla2[status_name],,0)</f>
        <v>#N/A</v>
      </c>
    </row>
    <row r="4437" spans="1:22">
      <c r="A4437" t="s">
        <v>4305</v>
      </c>
      <c r="B4437" s="213" t="s">
        <v>9225</v>
      </c>
      <c r="C4437" s="4">
        <v>365084760000</v>
      </c>
      <c r="D4437" s="213" t="s">
        <v>5857</v>
      </c>
      <c r="G4437" s="174">
        <v>46143</v>
      </c>
      <c r="H4437" t="s">
        <v>9226</v>
      </c>
      <c r="I4437" t="s">
        <v>9226</v>
      </c>
      <c r="O4437" s="174">
        <v>46143</v>
      </c>
      <c r="S4437" t="s">
        <v>9227</v>
      </c>
      <c r="T4437" s="217" t="s">
        <v>64</v>
      </c>
      <c r="U4437" s="217" t="s">
        <v>257</v>
      </c>
      <c r="V4437" t="e">
        <f>_xlfn.XLOOKUP(UTILIZADAS[[#This Row],[Contacto1]],Tabla2[phone_number_dialed],Tabla2[status_name],,0)</f>
        <v>#N/A</v>
      </c>
    </row>
    <row r="4438" spans="1:22">
      <c r="A4438" t="s">
        <v>4305</v>
      </c>
      <c r="B4438" s="213" t="s">
        <v>5137</v>
      </c>
      <c r="C4438" s="4">
        <v>363083020000</v>
      </c>
      <c r="D4438" s="213" t="s">
        <v>5857</v>
      </c>
      <c r="G4438" s="174">
        <v>46143</v>
      </c>
      <c r="H4438" t="s">
        <v>9228</v>
      </c>
      <c r="I4438" t="s">
        <v>9228</v>
      </c>
      <c r="O4438" s="174">
        <v>46143</v>
      </c>
      <c r="S4438" t="s">
        <v>5138</v>
      </c>
      <c r="T4438" s="217" t="s">
        <v>64</v>
      </c>
      <c r="U4438" s="217" t="s">
        <v>65</v>
      </c>
      <c r="V4438" t="e">
        <f>_xlfn.XLOOKUP(UTILIZADAS[[#This Row],[Contacto1]],Tabla2[phone_number_dialed],Tabla2[status_name],,0)</f>
        <v>#N/A</v>
      </c>
    </row>
    <row r="4439" spans="1:22">
      <c r="A4439" t="s">
        <v>4305</v>
      </c>
      <c r="B4439" s="213" t="s">
        <v>9229</v>
      </c>
      <c r="C4439" s="4">
        <v>362084700000</v>
      </c>
      <c r="D4439" s="213" t="s">
        <v>5857</v>
      </c>
      <c r="G4439" s="174">
        <v>46143</v>
      </c>
      <c r="H4439" t="s">
        <v>9230</v>
      </c>
      <c r="I4439" t="s">
        <v>9230</v>
      </c>
      <c r="O4439" s="174">
        <v>46143</v>
      </c>
      <c r="S4439" t="s">
        <v>9231</v>
      </c>
      <c r="T4439" s="217" t="s">
        <v>64</v>
      </c>
      <c r="U4439" s="217" t="s">
        <v>257</v>
      </c>
      <c r="V4439" t="e">
        <f>_xlfn.XLOOKUP(UTILIZADAS[[#This Row],[Contacto1]],Tabla2[phone_number_dialed],Tabla2[status_name],,0)</f>
        <v>#N/A</v>
      </c>
    </row>
    <row r="4440" spans="1:22">
      <c r="A4440" t="s">
        <v>4305</v>
      </c>
      <c r="B4440" s="213" t="s">
        <v>9232</v>
      </c>
      <c r="C4440" s="4">
        <v>366076900000</v>
      </c>
      <c r="D4440" s="213" t="s">
        <v>5857</v>
      </c>
      <c r="G4440" s="174">
        <v>46143</v>
      </c>
      <c r="H4440" t="s">
        <v>9233</v>
      </c>
      <c r="I4440" t="s">
        <v>9233</v>
      </c>
      <c r="O4440" s="174">
        <v>46143</v>
      </c>
      <c r="S4440" t="s">
        <v>9234</v>
      </c>
      <c r="T4440" s="217" t="s">
        <v>64</v>
      </c>
      <c r="U4440" s="217" t="s">
        <v>257</v>
      </c>
      <c r="V4440" t="e">
        <f>_xlfn.XLOOKUP(UTILIZADAS[[#This Row],[Contacto1]],Tabla2[phone_number_dialed],Tabla2[status_name],,0)</f>
        <v>#N/A</v>
      </c>
    </row>
    <row r="4441" spans="1:22">
      <c r="A4441" t="s">
        <v>4305</v>
      </c>
      <c r="B4441" s="213" t="s">
        <v>9235</v>
      </c>
      <c r="C4441" s="4">
        <v>362079410000</v>
      </c>
      <c r="D4441" s="213" t="s">
        <v>5857</v>
      </c>
      <c r="G4441" s="174">
        <v>46143</v>
      </c>
      <c r="H4441">
        <v>67923831</v>
      </c>
      <c r="I4441">
        <v>67923831</v>
      </c>
      <c r="O4441" s="174">
        <v>46143</v>
      </c>
      <c r="S4441" t="s">
        <v>9236</v>
      </c>
      <c r="T4441" s="217" t="s">
        <v>64</v>
      </c>
      <c r="U4441" s="217" t="s">
        <v>257</v>
      </c>
      <c r="V4441" t="e">
        <f>_xlfn.XLOOKUP(UTILIZADAS[[#This Row],[Contacto1]],Tabla2[phone_number_dialed],Tabla2[status_name],,0)</f>
        <v>#N/A</v>
      </c>
    </row>
    <row r="4442" spans="1:22">
      <c r="A4442" t="s">
        <v>4305</v>
      </c>
      <c r="B4442" s="213" t="s">
        <v>9237</v>
      </c>
      <c r="C4442" s="4">
        <v>363082800000</v>
      </c>
      <c r="D4442" s="213" t="s">
        <v>5857</v>
      </c>
      <c r="G4442" s="174">
        <v>46143</v>
      </c>
      <c r="H4442" t="s">
        <v>9238</v>
      </c>
      <c r="I4442" t="s">
        <v>9238</v>
      </c>
      <c r="O4442" s="174">
        <v>46143</v>
      </c>
      <c r="S4442" t="s">
        <v>9239</v>
      </c>
      <c r="T4442" s="217" t="s">
        <v>64</v>
      </c>
      <c r="U4442" s="217" t="s">
        <v>257</v>
      </c>
      <c r="V4442" t="e">
        <f>_xlfn.XLOOKUP(UTILIZADAS[[#This Row],[Contacto1]],Tabla2[phone_number_dialed],Tabla2[status_name],,0)</f>
        <v>#N/A</v>
      </c>
    </row>
    <row r="4443" spans="1:22">
      <c r="A4443" t="s">
        <v>4305</v>
      </c>
      <c r="B4443" s="213" t="s">
        <v>9240</v>
      </c>
      <c r="C4443" s="4">
        <v>365085000000</v>
      </c>
      <c r="D4443" s="213" t="s">
        <v>5857</v>
      </c>
      <c r="G4443" s="174">
        <v>46143</v>
      </c>
      <c r="H4443" t="s">
        <v>9241</v>
      </c>
      <c r="I4443" t="s">
        <v>9241</v>
      </c>
      <c r="O4443" s="174">
        <v>46143</v>
      </c>
      <c r="S4443" t="s">
        <v>9242</v>
      </c>
      <c r="T4443" s="217" t="s">
        <v>64</v>
      </c>
      <c r="U4443" s="217" t="s">
        <v>257</v>
      </c>
      <c r="V4443" t="e">
        <f>_xlfn.XLOOKUP(UTILIZADAS[[#This Row],[Contacto1]],Tabla2[phone_number_dialed],Tabla2[status_name],,0)</f>
        <v>#N/A</v>
      </c>
    </row>
    <row r="4444" spans="1:22">
      <c r="A4444" t="s">
        <v>4305</v>
      </c>
      <c r="B4444" s="213" t="s">
        <v>9243</v>
      </c>
      <c r="C4444" s="4">
        <v>368084570000</v>
      </c>
      <c r="D4444" s="213" t="s">
        <v>5857</v>
      </c>
      <c r="G4444" s="174">
        <v>46143</v>
      </c>
      <c r="H4444" t="s">
        <v>9244</v>
      </c>
      <c r="I4444" t="s">
        <v>9244</v>
      </c>
      <c r="O4444" s="174">
        <v>46143</v>
      </c>
      <c r="S4444" t="s">
        <v>9245</v>
      </c>
      <c r="T4444" s="217" t="s">
        <v>64</v>
      </c>
      <c r="U4444" s="217" t="s">
        <v>257</v>
      </c>
      <c r="V4444" t="e">
        <f>_xlfn.XLOOKUP(UTILIZADAS[[#This Row],[Contacto1]],Tabla2[phone_number_dialed],Tabla2[status_name],,0)</f>
        <v>#N/A</v>
      </c>
    </row>
    <row r="4445" spans="1:22">
      <c r="A4445" t="s">
        <v>4305</v>
      </c>
      <c r="B4445" s="213" t="s">
        <v>9246</v>
      </c>
      <c r="C4445" s="4">
        <v>362083930000</v>
      </c>
      <c r="D4445" s="213" t="s">
        <v>5857</v>
      </c>
      <c r="G4445" s="174">
        <v>46143</v>
      </c>
      <c r="H4445" t="s">
        <v>9247</v>
      </c>
      <c r="I4445" t="s">
        <v>9247</v>
      </c>
      <c r="O4445" s="174">
        <v>46143</v>
      </c>
      <c r="S4445" t="s">
        <v>9248</v>
      </c>
      <c r="T4445" s="217" t="s">
        <v>64</v>
      </c>
      <c r="U4445" s="217" t="s">
        <v>257</v>
      </c>
      <c r="V4445" t="e">
        <f>_xlfn.XLOOKUP(UTILIZADAS[[#This Row],[Contacto1]],Tabla2[phone_number_dialed],Tabla2[status_name],,0)</f>
        <v>#N/A</v>
      </c>
    </row>
    <row r="4446" spans="1:22">
      <c r="A4446" t="s">
        <v>4305</v>
      </c>
      <c r="B4446" s="213" t="s">
        <v>9249</v>
      </c>
      <c r="C4446" s="4">
        <v>365085060000</v>
      </c>
      <c r="D4446" s="213" t="s">
        <v>5857</v>
      </c>
      <c r="G4446" s="174">
        <v>46143</v>
      </c>
      <c r="H4446" t="s">
        <v>9250</v>
      </c>
      <c r="I4446" t="s">
        <v>9250</v>
      </c>
      <c r="O4446" s="174">
        <v>46143</v>
      </c>
      <c r="S4446" t="s">
        <v>9251</v>
      </c>
      <c r="T4446" s="217" t="s">
        <v>64</v>
      </c>
      <c r="U4446" s="217" t="s">
        <v>257</v>
      </c>
      <c r="V4446" t="e">
        <f>_xlfn.XLOOKUP(UTILIZADAS[[#This Row],[Contacto1]],Tabla2[phone_number_dialed],Tabla2[status_name],,0)</f>
        <v>#N/A</v>
      </c>
    </row>
    <row r="4447" spans="1:22">
      <c r="A4447" t="s">
        <v>4305</v>
      </c>
      <c r="B4447" s="213" t="s">
        <v>9252</v>
      </c>
      <c r="C4447" s="4">
        <v>364053970000</v>
      </c>
      <c r="D4447" s="213" t="s">
        <v>5857</v>
      </c>
      <c r="G4447" s="174">
        <v>46143</v>
      </c>
      <c r="H4447" t="s">
        <v>8540</v>
      </c>
      <c r="I4447" t="s">
        <v>8540</v>
      </c>
      <c r="O4447" s="174">
        <v>46143</v>
      </c>
      <c r="S4447" t="s">
        <v>9253</v>
      </c>
      <c r="T4447" s="217" t="s">
        <v>84</v>
      </c>
      <c r="U4447" s="217" t="s">
        <v>257</v>
      </c>
      <c r="V4447" t="e">
        <f>_xlfn.XLOOKUP(UTILIZADAS[[#This Row],[Contacto1]],Tabla2[phone_number_dialed],Tabla2[status_name],,0)</f>
        <v>#N/A</v>
      </c>
    </row>
    <row r="4448" spans="1:22">
      <c r="A4448" t="s">
        <v>4305</v>
      </c>
      <c r="B4448" s="213" t="s">
        <v>4311</v>
      </c>
      <c r="C4448" s="4">
        <v>369079250000</v>
      </c>
      <c r="D4448" s="213" t="s">
        <v>5857</v>
      </c>
      <c r="G4448" s="174">
        <v>46143</v>
      </c>
      <c r="H4448" t="s">
        <v>9254</v>
      </c>
      <c r="I4448" t="s">
        <v>9254</v>
      </c>
      <c r="O4448" s="174">
        <v>46143</v>
      </c>
      <c r="S4448" t="s">
        <v>4312</v>
      </c>
      <c r="T4448" s="217" t="s">
        <v>84</v>
      </c>
      <c r="U4448" s="217" t="s">
        <v>257</v>
      </c>
      <c r="V4448" t="e">
        <f>_xlfn.XLOOKUP(UTILIZADAS[[#This Row],[Contacto1]],Tabla2[phone_number_dialed],Tabla2[status_name],,0)</f>
        <v>#N/A</v>
      </c>
    </row>
    <row r="4449" spans="1:22">
      <c r="A4449" t="s">
        <v>4305</v>
      </c>
      <c r="B4449" s="213" t="s">
        <v>9255</v>
      </c>
      <c r="C4449" s="4">
        <v>366082610000</v>
      </c>
      <c r="D4449" s="213" t="s">
        <v>5857</v>
      </c>
      <c r="G4449" s="174">
        <v>46143</v>
      </c>
      <c r="H4449" t="s">
        <v>9256</v>
      </c>
      <c r="I4449" t="s">
        <v>9256</v>
      </c>
      <c r="O4449" s="174">
        <v>46143</v>
      </c>
      <c r="S4449" t="s">
        <v>9257</v>
      </c>
      <c r="T4449" s="217" t="s">
        <v>84</v>
      </c>
      <c r="U4449" s="217" t="s">
        <v>257</v>
      </c>
      <c r="V4449" t="e">
        <f>_xlfn.XLOOKUP(UTILIZADAS[[#This Row],[Contacto1]],Tabla2[phone_number_dialed],Tabla2[status_name],,0)</f>
        <v>#N/A</v>
      </c>
    </row>
    <row r="4450" spans="1:22">
      <c r="A4450" t="s">
        <v>4305</v>
      </c>
      <c r="B4450" s="213" t="s">
        <v>9258</v>
      </c>
      <c r="C4450" s="4">
        <v>362081580000</v>
      </c>
      <c r="D4450" s="213" t="s">
        <v>5857</v>
      </c>
      <c r="G4450" s="174">
        <v>46143</v>
      </c>
      <c r="H4450" t="s">
        <v>9259</v>
      </c>
      <c r="I4450" t="s">
        <v>9259</v>
      </c>
      <c r="O4450" s="174">
        <v>46143</v>
      </c>
      <c r="S4450" t="s">
        <v>9260</v>
      </c>
      <c r="T4450" s="217" t="s">
        <v>84</v>
      </c>
      <c r="U4450" s="217" t="s">
        <v>257</v>
      </c>
      <c r="V4450" t="e">
        <f>_xlfn.XLOOKUP(UTILIZADAS[[#This Row],[Contacto1]],Tabla2[phone_number_dialed],Tabla2[status_name],,0)</f>
        <v>#N/A</v>
      </c>
    </row>
    <row r="4451" spans="1:22">
      <c r="A4451" t="s">
        <v>4305</v>
      </c>
      <c r="B4451" s="213" t="s">
        <v>5549</v>
      </c>
      <c r="C4451" s="4">
        <v>366082840000</v>
      </c>
      <c r="D4451" s="213" t="s">
        <v>5857</v>
      </c>
      <c r="G4451" s="174">
        <v>46143</v>
      </c>
      <c r="H4451" t="s">
        <v>5846</v>
      </c>
      <c r="I4451" t="s">
        <v>5846</v>
      </c>
      <c r="O4451" s="174">
        <v>46143</v>
      </c>
      <c r="S4451" t="s">
        <v>5847</v>
      </c>
      <c r="T4451" s="217" t="s">
        <v>2335</v>
      </c>
      <c r="U4451" s="217" t="s">
        <v>257</v>
      </c>
      <c r="V4451" t="e">
        <f>_xlfn.XLOOKUP(UTILIZADAS[[#This Row],[Contacto1]],Tabla2[phone_number_dialed],Tabla2[status_name],,0)</f>
        <v>#N/A</v>
      </c>
    </row>
    <row r="4452" spans="1:22">
      <c r="A4452" t="s">
        <v>4305</v>
      </c>
      <c r="B4452" s="213" t="s">
        <v>5543</v>
      </c>
      <c r="C4452" s="4">
        <v>369083290000</v>
      </c>
      <c r="D4452" s="213" t="s">
        <v>5857</v>
      </c>
      <c r="G4452" s="174">
        <v>46143</v>
      </c>
      <c r="H4452" t="s">
        <v>5818</v>
      </c>
      <c r="I4452" t="s">
        <v>5818</v>
      </c>
      <c r="O4452" s="174">
        <v>46143</v>
      </c>
      <c r="S4452" t="s">
        <v>5819</v>
      </c>
      <c r="T4452" s="217" t="s">
        <v>2335</v>
      </c>
      <c r="U4452" s="217" t="s">
        <v>257</v>
      </c>
      <c r="V4452" t="e">
        <f>_xlfn.XLOOKUP(UTILIZADAS[[#This Row],[Contacto1]],Tabla2[phone_number_dialed],Tabla2[status_name],,0)</f>
        <v>#N/A</v>
      </c>
    </row>
    <row r="4453" spans="1:22">
      <c r="A4453" t="s">
        <v>4305</v>
      </c>
      <c r="B4453" s="213" t="s">
        <v>5805</v>
      </c>
      <c r="C4453" s="4">
        <v>367082610000</v>
      </c>
      <c r="D4453" s="213" t="s">
        <v>5857</v>
      </c>
      <c r="G4453" s="174">
        <v>46143</v>
      </c>
      <c r="H4453" t="s">
        <v>5806</v>
      </c>
      <c r="I4453" t="s">
        <v>5806</v>
      </c>
      <c r="O4453" s="174">
        <v>46143</v>
      </c>
      <c r="S4453" t="s">
        <v>5807</v>
      </c>
      <c r="T4453" s="217" t="s">
        <v>2334</v>
      </c>
      <c r="U4453" s="217" t="s">
        <v>257</v>
      </c>
      <c r="V4453" t="e">
        <f>_xlfn.XLOOKUP(UTILIZADAS[[#This Row],[Contacto1]],Tabla2[phone_number_dialed],Tabla2[status_name],,0)</f>
        <v>#N/A</v>
      </c>
    </row>
    <row r="4454" spans="1:22">
      <c r="A4454" t="s">
        <v>4305</v>
      </c>
      <c r="B4454" s="213" t="s">
        <v>9261</v>
      </c>
      <c r="C4454" s="4">
        <v>366081080000</v>
      </c>
      <c r="D4454" s="213" t="s">
        <v>5857</v>
      </c>
      <c r="G4454" s="174">
        <v>46143</v>
      </c>
      <c r="H4454" t="s">
        <v>9262</v>
      </c>
      <c r="I4454" t="s">
        <v>9262</v>
      </c>
      <c r="O4454" s="174">
        <v>46143</v>
      </c>
      <c r="S4454" t="s">
        <v>9263</v>
      </c>
      <c r="T4454" s="217" t="s">
        <v>85</v>
      </c>
      <c r="U4454" s="217" t="s">
        <v>257</v>
      </c>
      <c r="V4454" t="e">
        <f>_xlfn.XLOOKUP(UTILIZADAS[[#This Row],[Contacto1]],Tabla2[phone_number_dialed],Tabla2[status_name],,0)</f>
        <v>#N/A</v>
      </c>
    </row>
    <row r="4455" spans="1:22">
      <c r="A4455" t="s">
        <v>4305</v>
      </c>
      <c r="B4455" s="213" t="s">
        <v>9264</v>
      </c>
      <c r="C4455" s="4">
        <v>363083540000</v>
      </c>
      <c r="D4455" s="213" t="s">
        <v>5857</v>
      </c>
      <c r="G4455" s="174">
        <v>46143</v>
      </c>
      <c r="H4455" t="s">
        <v>9265</v>
      </c>
      <c r="I4455" t="s">
        <v>9265</v>
      </c>
      <c r="O4455" s="174">
        <v>46143</v>
      </c>
      <c r="S4455" t="s">
        <v>9266</v>
      </c>
      <c r="T4455" s="217" t="s">
        <v>85</v>
      </c>
      <c r="U4455" s="217" t="s">
        <v>257</v>
      </c>
      <c r="V4455" t="e">
        <f>_xlfn.XLOOKUP(UTILIZADAS[[#This Row],[Contacto1]],Tabla2[phone_number_dialed],Tabla2[status_name],,0)</f>
        <v>#N/A</v>
      </c>
    </row>
    <row r="4456" spans="1:22">
      <c r="A4456" t="s">
        <v>4305</v>
      </c>
      <c r="B4456" s="213" t="s">
        <v>9267</v>
      </c>
      <c r="C4456" s="4">
        <v>369084000000</v>
      </c>
      <c r="D4456" s="213" t="s">
        <v>5857</v>
      </c>
      <c r="G4456" s="174">
        <v>46143</v>
      </c>
      <c r="H4456" t="s">
        <v>9268</v>
      </c>
      <c r="I4456" t="s">
        <v>9268</v>
      </c>
      <c r="O4456" s="174">
        <v>46143</v>
      </c>
      <c r="S4456" t="s">
        <v>9269</v>
      </c>
      <c r="T4456" s="217" t="s">
        <v>85</v>
      </c>
      <c r="U4456" s="217" t="s">
        <v>257</v>
      </c>
      <c r="V4456" t="e">
        <f>_xlfn.XLOOKUP(UTILIZADAS[[#This Row],[Contacto1]],Tabla2[phone_number_dialed],Tabla2[status_name],,0)</f>
        <v>#N/A</v>
      </c>
    </row>
    <row r="4457" spans="1:22">
      <c r="A4457" t="s">
        <v>4305</v>
      </c>
      <c r="B4457" s="213" t="s">
        <v>9270</v>
      </c>
      <c r="C4457" s="4">
        <v>364084980000</v>
      </c>
      <c r="D4457" s="213" t="s">
        <v>5857</v>
      </c>
      <c r="G4457" s="174">
        <v>46143</v>
      </c>
      <c r="H4457" t="s">
        <v>9271</v>
      </c>
      <c r="I4457" t="s">
        <v>9271</v>
      </c>
      <c r="O4457" s="174">
        <v>46143</v>
      </c>
      <c r="S4457" t="s">
        <v>9272</v>
      </c>
      <c r="T4457" s="217" t="s">
        <v>85</v>
      </c>
      <c r="U4457" s="217" t="s">
        <v>2109</v>
      </c>
      <c r="V4457" t="e">
        <f>_xlfn.XLOOKUP(UTILIZADAS[[#This Row],[Contacto1]],Tabla2[phone_number_dialed],Tabla2[status_name],,0)</f>
        <v>#N/A</v>
      </c>
    </row>
    <row r="4458" spans="1:22">
      <c r="A4458" t="s">
        <v>4305</v>
      </c>
      <c r="B4458" s="213" t="s">
        <v>4615</v>
      </c>
      <c r="C4458" s="4">
        <v>308019740000</v>
      </c>
      <c r="D4458" s="213" t="s">
        <v>5857</v>
      </c>
      <c r="G4458" s="174">
        <v>46143</v>
      </c>
      <c r="H4458">
        <v>64167382</v>
      </c>
      <c r="I4458">
        <v>64167382</v>
      </c>
      <c r="O4458" s="174">
        <v>46143</v>
      </c>
      <c r="S4458" t="s">
        <v>4616</v>
      </c>
      <c r="T4458" s="217" t="s">
        <v>64</v>
      </c>
      <c r="U4458" s="217" t="s">
        <v>65</v>
      </c>
      <c r="V4458" t="e">
        <f>_xlfn.XLOOKUP(UTILIZADAS[[#This Row],[Contacto1]],Tabla2[phone_number_dialed],Tabla2[status_name],,0)</f>
        <v>#N/A</v>
      </c>
    </row>
    <row r="4459" spans="1:22">
      <c r="A4459" t="s">
        <v>4305</v>
      </c>
      <c r="B4459" s="213" t="s">
        <v>9273</v>
      </c>
      <c r="C4459" s="4">
        <v>362082810000</v>
      </c>
      <c r="D4459" s="213" t="s">
        <v>5857</v>
      </c>
      <c r="G4459" s="174">
        <v>46143</v>
      </c>
      <c r="H4459" t="s">
        <v>9274</v>
      </c>
      <c r="I4459" t="s">
        <v>9274</v>
      </c>
      <c r="O4459" s="174">
        <v>46143</v>
      </c>
      <c r="S4459" t="s">
        <v>9275</v>
      </c>
      <c r="T4459" s="217" t="s">
        <v>64</v>
      </c>
      <c r="U4459" s="217" t="s">
        <v>257</v>
      </c>
      <c r="V4459" t="e">
        <f>_xlfn.XLOOKUP(UTILIZADAS[[#This Row],[Contacto1]],Tabla2[phone_number_dialed],Tabla2[status_name],,0)</f>
        <v>#N/A</v>
      </c>
    </row>
    <row r="4460" spans="1:22">
      <c r="A4460" t="s">
        <v>4305</v>
      </c>
      <c r="B4460" s="213" t="s">
        <v>9276</v>
      </c>
      <c r="C4460" s="4">
        <v>366084800000</v>
      </c>
      <c r="D4460" s="213" t="s">
        <v>5857</v>
      </c>
      <c r="G4460" s="174">
        <v>46143</v>
      </c>
      <c r="H4460" t="s">
        <v>9277</v>
      </c>
      <c r="I4460" t="s">
        <v>9277</v>
      </c>
      <c r="O4460" s="174">
        <v>46143</v>
      </c>
      <c r="S4460" t="s">
        <v>9278</v>
      </c>
      <c r="T4460" s="217" t="s">
        <v>64</v>
      </c>
      <c r="U4460" s="217" t="s">
        <v>257</v>
      </c>
      <c r="V4460" t="e">
        <f>_xlfn.XLOOKUP(UTILIZADAS[[#This Row],[Contacto1]],Tabla2[phone_number_dialed],Tabla2[status_name],,0)</f>
        <v>#N/A</v>
      </c>
    </row>
    <row r="4461" spans="1:22">
      <c r="A4461" t="s">
        <v>4305</v>
      </c>
      <c r="B4461" s="213" t="s">
        <v>9279</v>
      </c>
      <c r="C4461" s="4">
        <v>368084450000</v>
      </c>
      <c r="D4461" s="213" t="s">
        <v>5857</v>
      </c>
      <c r="G4461" s="174">
        <v>46143</v>
      </c>
      <c r="H4461" t="s">
        <v>9280</v>
      </c>
      <c r="I4461" t="s">
        <v>9280</v>
      </c>
      <c r="O4461" s="174">
        <v>46143</v>
      </c>
      <c r="S4461" t="s">
        <v>9281</v>
      </c>
      <c r="T4461" s="217" t="s">
        <v>64</v>
      </c>
      <c r="U4461" s="217" t="s">
        <v>257</v>
      </c>
      <c r="V4461" t="e">
        <f>_xlfn.XLOOKUP(UTILIZADAS[[#This Row],[Contacto1]],Tabla2[phone_number_dialed],Tabla2[status_name],,0)</f>
        <v>#N/A</v>
      </c>
    </row>
    <row r="4462" spans="1:22">
      <c r="A4462" t="s">
        <v>4305</v>
      </c>
      <c r="B4462" s="213" t="s">
        <v>9282</v>
      </c>
      <c r="C4462" s="4">
        <v>366085280000</v>
      </c>
      <c r="D4462" s="213" t="s">
        <v>5857</v>
      </c>
      <c r="G4462" s="174">
        <v>46143</v>
      </c>
      <c r="H4462" t="s">
        <v>9283</v>
      </c>
      <c r="I4462" t="s">
        <v>9283</v>
      </c>
      <c r="O4462" s="174">
        <v>46143</v>
      </c>
      <c r="S4462" t="s">
        <v>9284</v>
      </c>
      <c r="T4462" s="217" t="s">
        <v>64</v>
      </c>
      <c r="U4462" s="217" t="s">
        <v>257</v>
      </c>
      <c r="V4462" t="e">
        <f>_xlfn.XLOOKUP(UTILIZADAS[[#This Row],[Contacto1]],Tabla2[phone_number_dialed],Tabla2[status_name],,0)</f>
        <v>#N/A</v>
      </c>
    </row>
    <row r="4463" spans="1:22">
      <c r="A4463" t="s">
        <v>4305</v>
      </c>
      <c r="B4463" s="213" t="s">
        <v>9285</v>
      </c>
      <c r="C4463" s="4">
        <v>361085280000</v>
      </c>
      <c r="D4463" s="213" t="s">
        <v>5857</v>
      </c>
      <c r="G4463" s="174">
        <v>46143</v>
      </c>
      <c r="H4463" t="s">
        <v>9286</v>
      </c>
      <c r="I4463" t="s">
        <v>9286</v>
      </c>
      <c r="O4463" s="174">
        <v>46143</v>
      </c>
      <c r="S4463" t="s">
        <v>9287</v>
      </c>
      <c r="T4463" s="217" t="s">
        <v>64</v>
      </c>
      <c r="U4463" s="217" t="s">
        <v>257</v>
      </c>
      <c r="V4463" t="e">
        <f>_xlfn.XLOOKUP(UTILIZADAS[[#This Row],[Contacto1]],Tabla2[phone_number_dialed],Tabla2[status_name],,0)</f>
        <v>#N/A</v>
      </c>
    </row>
    <row r="4464" spans="1:22">
      <c r="A4464" t="s">
        <v>4305</v>
      </c>
      <c r="B4464" s="213" t="s">
        <v>9288</v>
      </c>
      <c r="C4464" s="4">
        <v>365085110000</v>
      </c>
      <c r="D4464" s="213" t="s">
        <v>5857</v>
      </c>
      <c r="G4464" s="174">
        <v>46143</v>
      </c>
      <c r="H4464" t="s">
        <v>9289</v>
      </c>
      <c r="I4464" t="s">
        <v>9289</v>
      </c>
      <c r="O4464" s="174">
        <v>46143</v>
      </c>
      <c r="S4464" t="s">
        <v>9290</v>
      </c>
      <c r="T4464" s="217" t="s">
        <v>64</v>
      </c>
      <c r="U4464" s="217" t="s">
        <v>257</v>
      </c>
      <c r="V4464" t="e">
        <f>_xlfn.XLOOKUP(UTILIZADAS[[#This Row],[Contacto1]],Tabla2[phone_number_dialed],Tabla2[status_name],,0)</f>
        <v>#N/A</v>
      </c>
    </row>
    <row r="4465" spans="1:22">
      <c r="A4465" t="s">
        <v>4305</v>
      </c>
      <c r="B4465" s="213" t="s">
        <v>4803</v>
      </c>
      <c r="C4465" s="4">
        <v>365084050000</v>
      </c>
      <c r="D4465" s="213" t="s">
        <v>5857</v>
      </c>
      <c r="G4465" s="174">
        <v>46143</v>
      </c>
      <c r="H4465" t="s">
        <v>9291</v>
      </c>
      <c r="I4465" t="s">
        <v>9291</v>
      </c>
      <c r="O4465" s="174">
        <v>46143</v>
      </c>
      <c r="S4465" t="s">
        <v>4804</v>
      </c>
      <c r="T4465" s="217" t="s">
        <v>64</v>
      </c>
      <c r="U4465" s="217" t="s">
        <v>65</v>
      </c>
      <c r="V4465" t="e">
        <f>_xlfn.XLOOKUP(UTILIZADAS[[#This Row],[Contacto1]],Tabla2[phone_number_dialed],Tabla2[status_name],,0)</f>
        <v>#N/A</v>
      </c>
    </row>
    <row r="4466" spans="1:22">
      <c r="A4466" t="s">
        <v>4305</v>
      </c>
      <c r="B4466" s="213" t="s">
        <v>9292</v>
      </c>
      <c r="C4466" s="4">
        <v>362083840000</v>
      </c>
      <c r="D4466" s="213" t="s">
        <v>5857</v>
      </c>
      <c r="G4466" s="174">
        <v>46143</v>
      </c>
      <c r="H4466" t="s">
        <v>9293</v>
      </c>
      <c r="I4466" t="s">
        <v>9293</v>
      </c>
      <c r="O4466" s="174">
        <v>46143</v>
      </c>
      <c r="S4466" t="s">
        <v>9294</v>
      </c>
      <c r="T4466" s="217" t="s">
        <v>64</v>
      </c>
      <c r="U4466" s="217" t="s">
        <v>257</v>
      </c>
      <c r="V4466" t="e">
        <f>_xlfn.XLOOKUP(UTILIZADAS[[#This Row],[Contacto1]],Tabla2[phone_number_dialed],Tabla2[status_name],,0)</f>
        <v>#N/A</v>
      </c>
    </row>
    <row r="4467" spans="1:22">
      <c r="A4467" t="s">
        <v>4305</v>
      </c>
      <c r="B4467" s="213" t="s">
        <v>4629</v>
      </c>
      <c r="C4467" s="4">
        <v>328076230000</v>
      </c>
      <c r="D4467" s="213" t="s">
        <v>5857</v>
      </c>
      <c r="G4467" s="174">
        <v>46143</v>
      </c>
      <c r="H4467" t="s">
        <v>9295</v>
      </c>
      <c r="I4467" t="s">
        <v>9295</v>
      </c>
      <c r="O4467" s="174">
        <v>46143</v>
      </c>
      <c r="S4467" t="s">
        <v>4630</v>
      </c>
      <c r="T4467" s="217" t="s">
        <v>64</v>
      </c>
      <c r="U4467" s="217" t="s">
        <v>65</v>
      </c>
      <c r="V4467" t="e">
        <f>_xlfn.XLOOKUP(UTILIZADAS[[#This Row],[Contacto1]],Tabla2[phone_number_dialed],Tabla2[status_name],,0)</f>
        <v>#N/A</v>
      </c>
    </row>
    <row r="4468" spans="1:22">
      <c r="A4468" t="s">
        <v>4305</v>
      </c>
      <c r="B4468" s="213" t="s">
        <v>9296</v>
      </c>
      <c r="C4468" s="4">
        <v>361083910000</v>
      </c>
      <c r="D4468" s="213" t="s">
        <v>5857</v>
      </c>
      <c r="G4468" s="174">
        <v>46143</v>
      </c>
      <c r="H4468" t="s">
        <v>9297</v>
      </c>
      <c r="I4468" t="s">
        <v>9297</v>
      </c>
      <c r="O4468" s="174">
        <v>46143</v>
      </c>
      <c r="S4468" t="s">
        <v>9298</v>
      </c>
      <c r="T4468" s="217" t="s">
        <v>64</v>
      </c>
      <c r="U4468" s="217" t="s">
        <v>257</v>
      </c>
      <c r="V4468" t="e">
        <f>_xlfn.XLOOKUP(UTILIZADAS[[#This Row],[Contacto1]],Tabla2[phone_number_dialed],Tabla2[status_name],,0)</f>
        <v>#N/A</v>
      </c>
    </row>
    <row r="4469" spans="1:22">
      <c r="A4469" t="s">
        <v>4305</v>
      </c>
      <c r="B4469" s="213" t="s">
        <v>4471</v>
      </c>
      <c r="C4469" s="4">
        <v>368075200000</v>
      </c>
      <c r="D4469" s="213" t="s">
        <v>5857</v>
      </c>
      <c r="G4469" s="174">
        <v>46143</v>
      </c>
      <c r="H4469">
        <v>62622313</v>
      </c>
      <c r="I4469">
        <v>62622313</v>
      </c>
      <c r="O4469" s="174">
        <v>46143</v>
      </c>
      <c r="S4469" t="s">
        <v>4472</v>
      </c>
      <c r="T4469" s="217" t="s">
        <v>64</v>
      </c>
      <c r="U4469" s="217" t="s">
        <v>257</v>
      </c>
      <c r="V4469" t="e">
        <f>_xlfn.XLOOKUP(UTILIZADAS[[#This Row],[Contacto1]],Tabla2[phone_number_dialed],Tabla2[status_name],,0)</f>
        <v>#N/A</v>
      </c>
    </row>
    <row r="4470" spans="1:22">
      <c r="A4470" t="s">
        <v>4305</v>
      </c>
      <c r="B4470" s="213" t="s">
        <v>4688</v>
      </c>
      <c r="C4470" s="4">
        <v>365082580000</v>
      </c>
      <c r="D4470" s="213" t="s">
        <v>5857</v>
      </c>
      <c r="G4470" s="174">
        <v>46143</v>
      </c>
      <c r="H4470" t="s">
        <v>9299</v>
      </c>
      <c r="I4470" t="s">
        <v>9299</v>
      </c>
      <c r="O4470" s="174">
        <v>46143</v>
      </c>
      <c r="S4470" t="s">
        <v>4689</v>
      </c>
      <c r="T4470" s="217" t="s">
        <v>64</v>
      </c>
      <c r="U4470" s="217" t="s">
        <v>65</v>
      </c>
      <c r="V4470" t="e">
        <f>_xlfn.XLOOKUP(UTILIZADAS[[#This Row],[Contacto1]],Tabla2[phone_number_dialed],Tabla2[status_name],,0)</f>
        <v>#N/A</v>
      </c>
    </row>
    <row r="4471" spans="1:22">
      <c r="A4471" t="s">
        <v>4305</v>
      </c>
      <c r="B4471" s="213" t="s">
        <v>9300</v>
      </c>
      <c r="C4471" s="4">
        <v>362083300000</v>
      </c>
      <c r="D4471" s="213" t="s">
        <v>5857</v>
      </c>
      <c r="G4471" s="174">
        <v>46143</v>
      </c>
      <c r="H4471" t="s">
        <v>9301</v>
      </c>
      <c r="I4471" t="s">
        <v>9301</v>
      </c>
      <c r="O4471" s="174">
        <v>46143</v>
      </c>
      <c r="S4471" t="s">
        <v>9302</v>
      </c>
      <c r="T4471" s="217" t="s">
        <v>64</v>
      </c>
      <c r="U4471" s="217" t="s">
        <v>257</v>
      </c>
      <c r="V4471" t="e">
        <f>_xlfn.XLOOKUP(UTILIZADAS[[#This Row],[Contacto1]],Tabla2[phone_number_dialed],Tabla2[status_name],,0)</f>
        <v>#N/A</v>
      </c>
    </row>
    <row r="4472" spans="1:22">
      <c r="A4472" t="s">
        <v>4305</v>
      </c>
      <c r="B4472" s="213" t="s">
        <v>9303</v>
      </c>
      <c r="C4472" s="4">
        <v>366082530000</v>
      </c>
      <c r="D4472" s="213" t="s">
        <v>5857</v>
      </c>
      <c r="G4472" s="174">
        <v>46143</v>
      </c>
      <c r="H4472" t="s">
        <v>9304</v>
      </c>
      <c r="I4472" t="s">
        <v>9304</v>
      </c>
      <c r="O4472" s="174">
        <v>46143</v>
      </c>
      <c r="S4472" t="s">
        <v>9305</v>
      </c>
      <c r="T4472" s="217" t="s">
        <v>64</v>
      </c>
      <c r="U4472" s="217" t="s">
        <v>257</v>
      </c>
      <c r="V4472" t="e">
        <f>_xlfn.XLOOKUP(UTILIZADAS[[#This Row],[Contacto1]],Tabla2[phone_number_dialed],Tabla2[status_name],,0)</f>
        <v>#N/A</v>
      </c>
    </row>
    <row r="4473" spans="1:22">
      <c r="A4473" t="s">
        <v>4305</v>
      </c>
      <c r="B4473" s="213" t="s">
        <v>9306</v>
      </c>
      <c r="C4473" s="4">
        <v>362083980000</v>
      </c>
      <c r="D4473" s="213" t="s">
        <v>5857</v>
      </c>
      <c r="G4473" s="174">
        <v>46143</v>
      </c>
      <c r="H4473" t="s">
        <v>9307</v>
      </c>
      <c r="I4473" t="s">
        <v>9307</v>
      </c>
      <c r="O4473" s="174">
        <v>46143</v>
      </c>
      <c r="S4473" t="s">
        <v>9308</v>
      </c>
      <c r="T4473" s="217" t="s">
        <v>64</v>
      </c>
      <c r="U4473" s="217" t="s">
        <v>257</v>
      </c>
      <c r="V4473" t="e">
        <f>_xlfn.XLOOKUP(UTILIZADAS[[#This Row],[Contacto1]],Tabla2[phone_number_dialed],Tabla2[status_name],,0)</f>
        <v>#N/A</v>
      </c>
    </row>
    <row r="4474" spans="1:22">
      <c r="A4474" t="s">
        <v>4305</v>
      </c>
      <c r="B4474" s="213" t="s">
        <v>9309</v>
      </c>
      <c r="C4474" s="4">
        <v>367084430000</v>
      </c>
      <c r="D4474" s="213" t="s">
        <v>5857</v>
      </c>
      <c r="G4474" s="174">
        <v>46143</v>
      </c>
      <c r="H4474" t="s">
        <v>9310</v>
      </c>
      <c r="I4474" t="s">
        <v>9310</v>
      </c>
      <c r="O4474" s="174">
        <v>46143</v>
      </c>
      <c r="S4474" t="s">
        <v>9311</v>
      </c>
      <c r="T4474" s="217" t="s">
        <v>64</v>
      </c>
      <c r="U4474" s="217" t="s">
        <v>257</v>
      </c>
      <c r="V4474" t="e">
        <f>_xlfn.XLOOKUP(UTILIZADAS[[#This Row],[Contacto1]],Tabla2[phone_number_dialed],Tabla2[status_name],,0)</f>
        <v>#N/A</v>
      </c>
    </row>
    <row r="4475" spans="1:22">
      <c r="A4475" t="s">
        <v>4305</v>
      </c>
      <c r="B4475" s="213" t="s">
        <v>9312</v>
      </c>
      <c r="C4475" s="4">
        <v>365085490000</v>
      </c>
      <c r="D4475" s="213" t="s">
        <v>5857</v>
      </c>
      <c r="G4475" s="174">
        <v>46143</v>
      </c>
      <c r="H4475" t="s">
        <v>9313</v>
      </c>
      <c r="I4475" t="s">
        <v>9313</v>
      </c>
      <c r="O4475" s="174">
        <v>46143</v>
      </c>
      <c r="S4475" t="s">
        <v>9314</v>
      </c>
      <c r="T4475" s="217" t="s">
        <v>64</v>
      </c>
      <c r="U4475" s="217" t="s">
        <v>257</v>
      </c>
      <c r="V4475" t="e">
        <f>_xlfn.XLOOKUP(UTILIZADAS[[#This Row],[Contacto1]],Tabla2[phone_number_dialed],Tabla2[status_name],,0)</f>
        <v>#N/A</v>
      </c>
    </row>
    <row r="4476" spans="1:22">
      <c r="A4476" t="s">
        <v>4305</v>
      </c>
      <c r="B4476" s="213" t="s">
        <v>5131</v>
      </c>
      <c r="C4476" s="4">
        <v>363083890000</v>
      </c>
      <c r="D4476" s="213" t="s">
        <v>5857</v>
      </c>
      <c r="G4476" s="174">
        <v>46143</v>
      </c>
      <c r="H4476" t="s">
        <v>9315</v>
      </c>
      <c r="I4476" t="s">
        <v>9315</v>
      </c>
      <c r="O4476" s="174">
        <v>46143</v>
      </c>
      <c r="S4476" t="s">
        <v>5132</v>
      </c>
      <c r="T4476" s="217" t="s">
        <v>64</v>
      </c>
      <c r="U4476" s="217" t="s">
        <v>65</v>
      </c>
      <c r="V4476" t="e">
        <f>_xlfn.XLOOKUP(UTILIZADAS[[#This Row],[Contacto1]],Tabla2[phone_number_dialed],Tabla2[status_name],,0)</f>
        <v>#N/A</v>
      </c>
    </row>
    <row r="4477" spans="1:22">
      <c r="A4477" t="s">
        <v>4305</v>
      </c>
      <c r="B4477" s="213" t="s">
        <v>9316</v>
      </c>
      <c r="C4477" s="4">
        <v>365083780000</v>
      </c>
      <c r="D4477" s="213" t="s">
        <v>5857</v>
      </c>
      <c r="G4477" s="174">
        <v>46143</v>
      </c>
      <c r="H4477" t="s">
        <v>9317</v>
      </c>
      <c r="I4477" t="s">
        <v>9317</v>
      </c>
      <c r="O4477" s="174">
        <v>46143</v>
      </c>
      <c r="S4477" t="s">
        <v>9318</v>
      </c>
      <c r="T4477" s="217" t="s">
        <v>64</v>
      </c>
      <c r="U4477" s="217" t="s">
        <v>257</v>
      </c>
      <c r="V4477" t="e">
        <f>_xlfn.XLOOKUP(UTILIZADAS[[#This Row],[Contacto1]],Tabla2[phone_number_dialed],Tabla2[status_name],,0)</f>
        <v>#N/A</v>
      </c>
    </row>
    <row r="4478" spans="1:22">
      <c r="A4478" t="s">
        <v>4305</v>
      </c>
      <c r="B4478" s="213" t="s">
        <v>4881</v>
      </c>
      <c r="C4478" s="4">
        <v>342252580000</v>
      </c>
      <c r="D4478" s="213" t="s">
        <v>5857</v>
      </c>
      <c r="G4478" s="174">
        <v>46143</v>
      </c>
      <c r="H4478" t="s">
        <v>9319</v>
      </c>
      <c r="I4478" t="s">
        <v>9319</v>
      </c>
      <c r="O4478" s="174">
        <v>46143</v>
      </c>
      <c r="S4478" t="s">
        <v>4882</v>
      </c>
      <c r="T4478" s="217" t="s">
        <v>64</v>
      </c>
      <c r="U4478" s="217" t="s">
        <v>65</v>
      </c>
      <c r="V4478" t="e">
        <f>_xlfn.XLOOKUP(UTILIZADAS[[#This Row],[Contacto1]],Tabla2[phone_number_dialed],Tabla2[status_name],,0)</f>
        <v>#N/A</v>
      </c>
    </row>
    <row r="4479" spans="1:22">
      <c r="A4479" t="s">
        <v>4305</v>
      </c>
      <c r="B4479" s="213" t="s">
        <v>9320</v>
      </c>
      <c r="C4479" s="4">
        <v>368044110000</v>
      </c>
      <c r="D4479" s="213" t="s">
        <v>5857</v>
      </c>
      <c r="G4479" s="174">
        <v>46143</v>
      </c>
      <c r="H4479" t="s">
        <v>9321</v>
      </c>
      <c r="I4479" t="s">
        <v>9321</v>
      </c>
      <c r="O4479" s="174">
        <v>46143</v>
      </c>
      <c r="S4479" t="s">
        <v>8952</v>
      </c>
      <c r="T4479" s="217" t="s">
        <v>64</v>
      </c>
      <c r="U4479" s="217" t="s">
        <v>257</v>
      </c>
      <c r="V4479" t="e">
        <f>_xlfn.XLOOKUP(UTILIZADAS[[#This Row],[Contacto1]],Tabla2[phone_number_dialed],Tabla2[status_name],,0)</f>
        <v>#N/A</v>
      </c>
    </row>
    <row r="4480" spans="1:22">
      <c r="A4480" t="s">
        <v>4305</v>
      </c>
      <c r="B4480" s="213" t="s">
        <v>9322</v>
      </c>
      <c r="C4480" s="4">
        <v>363084380000</v>
      </c>
      <c r="D4480" s="213" t="s">
        <v>5857</v>
      </c>
      <c r="G4480" s="174">
        <v>46143</v>
      </c>
      <c r="H4480" t="s">
        <v>9323</v>
      </c>
      <c r="I4480" t="s">
        <v>9323</v>
      </c>
      <c r="O4480" s="174">
        <v>46143</v>
      </c>
      <c r="S4480" t="s">
        <v>9324</v>
      </c>
      <c r="T4480" s="217" t="s">
        <v>64</v>
      </c>
      <c r="U4480" s="217" t="s">
        <v>257</v>
      </c>
      <c r="V4480" t="e">
        <f>_xlfn.XLOOKUP(UTILIZADAS[[#This Row],[Contacto1]],Tabla2[phone_number_dialed],Tabla2[status_name],,0)</f>
        <v>#N/A</v>
      </c>
    </row>
    <row r="4481" spans="1:22">
      <c r="A4481" t="s">
        <v>4305</v>
      </c>
      <c r="B4481" s="213" t="s">
        <v>9325</v>
      </c>
      <c r="C4481" s="4">
        <v>367035210000</v>
      </c>
      <c r="D4481" s="213" t="s">
        <v>5857</v>
      </c>
      <c r="G4481" s="174">
        <v>46143</v>
      </c>
      <c r="H4481" t="s">
        <v>9326</v>
      </c>
      <c r="I4481" t="s">
        <v>9326</v>
      </c>
      <c r="O4481" s="174">
        <v>46143</v>
      </c>
      <c r="S4481" t="s">
        <v>9327</v>
      </c>
      <c r="T4481" s="217" t="s">
        <v>64</v>
      </c>
      <c r="U4481" s="217" t="s">
        <v>257</v>
      </c>
      <c r="V4481" t="e">
        <f>_xlfn.XLOOKUP(UTILIZADAS[[#This Row],[Contacto1]],Tabla2[phone_number_dialed],Tabla2[status_name],,0)</f>
        <v>#N/A</v>
      </c>
    </row>
    <row r="4482" spans="1:22">
      <c r="A4482" t="s">
        <v>4305</v>
      </c>
      <c r="B4482" s="213" t="s">
        <v>9328</v>
      </c>
      <c r="C4482" s="4">
        <v>369085700000</v>
      </c>
      <c r="D4482" s="213" t="s">
        <v>5857</v>
      </c>
      <c r="G4482" s="174">
        <v>46143</v>
      </c>
      <c r="H4482" t="s">
        <v>9329</v>
      </c>
      <c r="I4482" t="s">
        <v>9329</v>
      </c>
      <c r="O4482" s="174">
        <v>46143</v>
      </c>
      <c r="S4482" t="s">
        <v>9330</v>
      </c>
      <c r="T4482" s="217" t="s">
        <v>64</v>
      </c>
      <c r="U4482" s="217" t="s">
        <v>257</v>
      </c>
      <c r="V4482" t="e">
        <f>_xlfn.XLOOKUP(UTILIZADAS[[#This Row],[Contacto1]],Tabla2[phone_number_dialed],Tabla2[status_name],,0)</f>
        <v>#N/A</v>
      </c>
    </row>
    <row r="4483" spans="1:22">
      <c r="A4483" t="s">
        <v>4305</v>
      </c>
      <c r="B4483" s="213" t="s">
        <v>9331</v>
      </c>
      <c r="C4483" s="4">
        <v>368086130000</v>
      </c>
      <c r="D4483" s="213" t="s">
        <v>5857</v>
      </c>
      <c r="G4483" s="174">
        <v>46143</v>
      </c>
      <c r="H4483" t="s">
        <v>9332</v>
      </c>
      <c r="I4483" t="s">
        <v>9332</v>
      </c>
      <c r="O4483" s="174">
        <v>46143</v>
      </c>
      <c r="S4483" t="s">
        <v>9333</v>
      </c>
      <c r="T4483" s="217" t="s">
        <v>64</v>
      </c>
      <c r="U4483" s="217" t="s">
        <v>257</v>
      </c>
      <c r="V4483" t="e">
        <f>_xlfn.XLOOKUP(UTILIZADAS[[#This Row],[Contacto1]],Tabla2[phone_number_dialed],Tabla2[status_name],,0)</f>
        <v>#N/A</v>
      </c>
    </row>
    <row r="4484" spans="1:22">
      <c r="A4484" t="s">
        <v>4305</v>
      </c>
      <c r="B4484" s="213" t="s">
        <v>9334</v>
      </c>
      <c r="C4484" s="4">
        <v>366084680000</v>
      </c>
      <c r="D4484" s="213" t="s">
        <v>5857</v>
      </c>
      <c r="G4484" s="174">
        <v>46143</v>
      </c>
      <c r="H4484" t="s">
        <v>9335</v>
      </c>
      <c r="I4484" t="s">
        <v>9335</v>
      </c>
      <c r="O4484" s="174">
        <v>46143</v>
      </c>
      <c r="S4484" t="s">
        <v>9336</v>
      </c>
      <c r="T4484" s="217" t="s">
        <v>64</v>
      </c>
      <c r="U4484" s="217" t="s">
        <v>257</v>
      </c>
      <c r="V4484" t="e">
        <f>_xlfn.XLOOKUP(UTILIZADAS[[#This Row],[Contacto1]],Tabla2[phone_number_dialed],Tabla2[status_name],,0)</f>
        <v>#N/A</v>
      </c>
    </row>
    <row r="4485" spans="1:22">
      <c r="A4485" t="s">
        <v>4305</v>
      </c>
      <c r="B4485" s="213" t="s">
        <v>9337</v>
      </c>
      <c r="C4485" s="4">
        <v>347461920000</v>
      </c>
      <c r="D4485" s="213" t="s">
        <v>5857</v>
      </c>
      <c r="G4485" s="174">
        <v>46143</v>
      </c>
      <c r="H4485" t="s">
        <v>9338</v>
      </c>
      <c r="I4485" t="s">
        <v>9338</v>
      </c>
      <c r="O4485" s="174">
        <v>46143</v>
      </c>
      <c r="S4485" t="s">
        <v>9339</v>
      </c>
      <c r="T4485" s="217" t="s">
        <v>64</v>
      </c>
      <c r="U4485" s="217" t="s">
        <v>257</v>
      </c>
      <c r="V4485" t="e">
        <f>_xlfn.XLOOKUP(UTILIZADAS[[#This Row],[Contacto1]],Tabla2[phone_number_dialed],Tabla2[status_name],,0)</f>
        <v>#N/A</v>
      </c>
    </row>
    <row r="4486" spans="1:22">
      <c r="A4486" t="s">
        <v>4305</v>
      </c>
      <c r="B4486" s="213" t="s">
        <v>9340</v>
      </c>
      <c r="C4486" s="4">
        <v>363083180000</v>
      </c>
      <c r="D4486" s="213" t="s">
        <v>5857</v>
      </c>
      <c r="G4486" s="174">
        <v>46143</v>
      </c>
      <c r="H4486" t="s">
        <v>9341</v>
      </c>
      <c r="I4486" t="s">
        <v>9341</v>
      </c>
      <c r="O4486" s="174">
        <v>46143</v>
      </c>
      <c r="S4486" t="s">
        <v>9342</v>
      </c>
      <c r="T4486" s="217" t="s">
        <v>64</v>
      </c>
      <c r="U4486" s="217" t="s">
        <v>257</v>
      </c>
      <c r="V4486" t="e">
        <f>_xlfn.XLOOKUP(UTILIZADAS[[#This Row],[Contacto1]],Tabla2[phone_number_dialed],Tabla2[status_name],,0)</f>
        <v>#N/A</v>
      </c>
    </row>
    <row r="4487" spans="1:22">
      <c r="A4487" t="s">
        <v>4305</v>
      </c>
      <c r="B4487" s="213" t="s">
        <v>9343</v>
      </c>
      <c r="C4487" s="4">
        <v>367081650000</v>
      </c>
      <c r="D4487" s="213" t="s">
        <v>5857</v>
      </c>
      <c r="G4487" s="174">
        <v>46143</v>
      </c>
      <c r="H4487" t="s">
        <v>9344</v>
      </c>
      <c r="I4487" t="s">
        <v>9344</v>
      </c>
      <c r="O4487" s="174">
        <v>46143</v>
      </c>
      <c r="S4487" t="s">
        <v>9345</v>
      </c>
      <c r="T4487" s="217" t="s">
        <v>84</v>
      </c>
      <c r="U4487" s="217" t="s">
        <v>257</v>
      </c>
      <c r="V4487" t="e">
        <f>_xlfn.XLOOKUP(UTILIZADAS[[#This Row],[Contacto1]],Tabla2[phone_number_dialed],Tabla2[status_name],,0)</f>
        <v>#N/A</v>
      </c>
    </row>
    <row r="4488" spans="1:22">
      <c r="A4488" t="s">
        <v>4305</v>
      </c>
      <c r="B4488" s="213" t="s">
        <v>9346</v>
      </c>
      <c r="C4488" s="4">
        <v>367085280000</v>
      </c>
      <c r="D4488" s="213" t="s">
        <v>5857</v>
      </c>
      <c r="G4488" s="174">
        <v>46143</v>
      </c>
      <c r="H4488" t="s">
        <v>9347</v>
      </c>
      <c r="I4488" t="s">
        <v>9347</v>
      </c>
      <c r="O4488" s="174">
        <v>46143</v>
      </c>
      <c r="S4488" t="s">
        <v>9348</v>
      </c>
      <c r="T4488" s="217" t="s">
        <v>84</v>
      </c>
      <c r="U4488" s="217" t="s">
        <v>257</v>
      </c>
      <c r="V4488" t="e">
        <f>_xlfn.XLOOKUP(UTILIZADAS[[#This Row],[Contacto1]],Tabla2[phone_number_dialed],Tabla2[status_name],,0)</f>
        <v>#N/A</v>
      </c>
    </row>
    <row r="4489" spans="1:22">
      <c r="A4489" t="s">
        <v>4305</v>
      </c>
      <c r="B4489" s="213" t="s">
        <v>4581</v>
      </c>
      <c r="C4489" s="4">
        <v>364085380000</v>
      </c>
      <c r="D4489" s="213" t="s">
        <v>5857</v>
      </c>
      <c r="G4489" s="174">
        <v>46143</v>
      </c>
      <c r="H4489" t="s">
        <v>9349</v>
      </c>
      <c r="I4489" t="s">
        <v>9349</v>
      </c>
      <c r="O4489" s="174">
        <v>46143</v>
      </c>
      <c r="S4489" t="s">
        <v>4582</v>
      </c>
      <c r="T4489" s="217" t="s">
        <v>84</v>
      </c>
      <c r="U4489" s="217" t="s">
        <v>65</v>
      </c>
      <c r="V4489" t="e">
        <f>_xlfn.XLOOKUP(UTILIZADAS[[#This Row],[Contacto1]],Tabla2[phone_number_dialed],Tabla2[status_name],,0)</f>
        <v>#N/A</v>
      </c>
    </row>
    <row r="4490" spans="1:22">
      <c r="A4490" t="s">
        <v>4305</v>
      </c>
      <c r="B4490" s="213" t="s">
        <v>5548</v>
      </c>
      <c r="C4490" s="4">
        <v>273068280000</v>
      </c>
      <c r="D4490" s="213" t="s">
        <v>5857</v>
      </c>
      <c r="G4490" s="174">
        <v>46143</v>
      </c>
      <c r="H4490" t="s">
        <v>5844</v>
      </c>
      <c r="I4490" t="s">
        <v>5844</v>
      </c>
      <c r="O4490" s="174">
        <v>46143</v>
      </c>
      <c r="S4490" t="s">
        <v>5845</v>
      </c>
      <c r="T4490" s="217" t="s">
        <v>2335</v>
      </c>
      <c r="U4490" s="217" t="s">
        <v>257</v>
      </c>
      <c r="V4490" t="e">
        <f>_xlfn.XLOOKUP(UTILIZADAS[[#This Row],[Contacto1]],Tabla2[phone_number_dialed],Tabla2[status_name],,0)</f>
        <v>#N/A</v>
      </c>
    </row>
    <row r="4491" spans="1:22">
      <c r="A4491" t="s">
        <v>4305</v>
      </c>
      <c r="B4491" s="213" t="s">
        <v>5717</v>
      </c>
      <c r="C4491" s="4">
        <v>367047480000</v>
      </c>
      <c r="D4491" s="213" t="s">
        <v>5857</v>
      </c>
      <c r="G4491" s="174">
        <v>46143</v>
      </c>
      <c r="H4491" t="s">
        <v>5718</v>
      </c>
      <c r="I4491" t="s">
        <v>5718</v>
      </c>
      <c r="O4491" s="174">
        <v>46143</v>
      </c>
      <c r="S4491" t="s">
        <v>5719</v>
      </c>
      <c r="T4491" s="217" t="s">
        <v>2335</v>
      </c>
      <c r="U4491" s="217" t="s">
        <v>257</v>
      </c>
      <c r="V4491" t="e">
        <f>_xlfn.XLOOKUP(UTILIZADAS[[#This Row],[Contacto1]],Tabla2[phone_number_dialed],Tabla2[status_name],,0)</f>
        <v>#N/A</v>
      </c>
    </row>
    <row r="4492" spans="1:22">
      <c r="A4492" t="s">
        <v>4305</v>
      </c>
      <c r="B4492" s="213" t="s">
        <v>9350</v>
      </c>
      <c r="C4492" s="4">
        <v>369085510000</v>
      </c>
      <c r="D4492" s="213" t="s">
        <v>5857</v>
      </c>
      <c r="G4492" s="174">
        <v>46143</v>
      </c>
      <c r="H4492" t="s">
        <v>9351</v>
      </c>
      <c r="I4492" t="s">
        <v>9351</v>
      </c>
      <c r="O4492" s="174">
        <v>46143</v>
      </c>
      <c r="S4492" t="s">
        <v>9352</v>
      </c>
      <c r="T4492" s="217" t="s">
        <v>64</v>
      </c>
      <c r="U4492" s="217" t="s">
        <v>257</v>
      </c>
      <c r="V4492" t="e">
        <f>_xlfn.XLOOKUP(UTILIZADAS[[#This Row],[Contacto1]],Tabla2[phone_number_dialed],Tabla2[status_name],,0)</f>
        <v>#N/A</v>
      </c>
    </row>
    <row r="4493" spans="1:22">
      <c r="A4493" t="s">
        <v>4305</v>
      </c>
      <c r="B4493" s="213" t="s">
        <v>9353</v>
      </c>
      <c r="C4493" s="4">
        <v>984012620000</v>
      </c>
      <c r="D4493" s="213" t="s">
        <v>5857</v>
      </c>
      <c r="G4493" s="174">
        <v>46143</v>
      </c>
      <c r="H4493" t="s">
        <v>9354</v>
      </c>
      <c r="I4493" t="s">
        <v>9354</v>
      </c>
      <c r="O4493" s="174">
        <v>46143</v>
      </c>
      <c r="S4493" t="s">
        <v>9355</v>
      </c>
      <c r="T4493" s="217" t="s">
        <v>64</v>
      </c>
      <c r="U4493" s="217" t="s">
        <v>257</v>
      </c>
      <c r="V4493" t="e">
        <f>_xlfn.XLOOKUP(UTILIZADAS[[#This Row],[Contacto1]],Tabla2[phone_number_dialed],Tabla2[status_name],,0)</f>
        <v>#N/A</v>
      </c>
    </row>
    <row r="4494" spans="1:22">
      <c r="A4494" t="s">
        <v>4305</v>
      </c>
      <c r="B4494" s="213" t="s">
        <v>5171</v>
      </c>
      <c r="C4494" s="4">
        <v>998105050000</v>
      </c>
      <c r="D4494" s="213" t="s">
        <v>5857</v>
      </c>
      <c r="G4494" s="174">
        <v>46143</v>
      </c>
      <c r="H4494" t="s">
        <v>9356</v>
      </c>
      <c r="I4494" t="s">
        <v>9356</v>
      </c>
      <c r="O4494" s="174">
        <v>46143</v>
      </c>
      <c r="S4494" t="s">
        <v>5172</v>
      </c>
      <c r="T4494" s="217" t="s">
        <v>64</v>
      </c>
      <c r="U4494" s="217" t="s">
        <v>257</v>
      </c>
      <c r="V4494" t="e">
        <f>_xlfn.XLOOKUP(UTILIZADAS[[#This Row],[Contacto1]],Tabla2[phone_number_dialed],Tabla2[status_name],,0)</f>
        <v>#N/A</v>
      </c>
    </row>
    <row r="4495" spans="1:22">
      <c r="A4495" t="s">
        <v>4305</v>
      </c>
      <c r="B4495" s="213" t="s">
        <v>9357</v>
      </c>
      <c r="C4495" s="4">
        <v>365083920000</v>
      </c>
      <c r="D4495" s="213" t="s">
        <v>5857</v>
      </c>
      <c r="G4495" s="174">
        <v>46143</v>
      </c>
      <c r="H4495" t="s">
        <v>9358</v>
      </c>
      <c r="I4495" t="s">
        <v>9358</v>
      </c>
      <c r="O4495" s="174">
        <v>46143</v>
      </c>
      <c r="S4495" t="s">
        <v>9359</v>
      </c>
      <c r="T4495" s="217" t="s">
        <v>64</v>
      </c>
      <c r="U4495" s="217" t="s">
        <v>257</v>
      </c>
      <c r="V4495" t="e">
        <f>_xlfn.XLOOKUP(UTILIZADAS[[#This Row],[Contacto1]],Tabla2[phone_number_dialed],Tabla2[status_name],,0)</f>
        <v>#N/A</v>
      </c>
    </row>
    <row r="4496" spans="1:22">
      <c r="A4496" t="s">
        <v>4305</v>
      </c>
      <c r="B4496" s="213" t="s">
        <v>4394</v>
      </c>
      <c r="C4496" s="4">
        <v>365086840000</v>
      </c>
      <c r="D4496" s="213" t="s">
        <v>5857</v>
      </c>
      <c r="G4496" s="174">
        <v>46143</v>
      </c>
      <c r="H4496" t="s">
        <v>9360</v>
      </c>
      <c r="I4496" t="s">
        <v>9360</v>
      </c>
      <c r="O4496" s="174">
        <v>46143</v>
      </c>
      <c r="S4496" t="s">
        <v>4395</v>
      </c>
      <c r="T4496" s="217" t="s">
        <v>64</v>
      </c>
      <c r="U4496" s="217" t="s">
        <v>65</v>
      </c>
      <c r="V4496" t="e">
        <f>_xlfn.XLOOKUP(UTILIZADAS[[#This Row],[Contacto1]],Tabla2[phone_number_dialed],Tabla2[status_name],,0)</f>
        <v>#N/A</v>
      </c>
    </row>
    <row r="4497" spans="1:22">
      <c r="A4497" t="s">
        <v>4305</v>
      </c>
      <c r="B4497" s="213" t="s">
        <v>9361</v>
      </c>
      <c r="C4497" s="4">
        <v>364087190000</v>
      </c>
      <c r="D4497" s="213" t="s">
        <v>5857</v>
      </c>
      <c r="G4497" s="174">
        <v>46143</v>
      </c>
      <c r="H4497">
        <v>67899021</v>
      </c>
      <c r="I4497">
        <v>67899021</v>
      </c>
      <c r="O4497" s="174">
        <v>46143</v>
      </c>
      <c r="S4497" t="s">
        <v>9362</v>
      </c>
      <c r="T4497" s="217" t="s">
        <v>64</v>
      </c>
      <c r="U4497" s="217" t="s">
        <v>257</v>
      </c>
      <c r="V4497" t="e">
        <f>_xlfn.XLOOKUP(UTILIZADAS[[#This Row],[Contacto1]],Tabla2[phone_number_dialed],Tabla2[status_name],,0)</f>
        <v>#N/A</v>
      </c>
    </row>
    <row r="4498" spans="1:22">
      <c r="A4498" t="s">
        <v>4305</v>
      </c>
      <c r="B4498" s="213" t="s">
        <v>5257</v>
      </c>
      <c r="C4498" s="4">
        <v>363087020000</v>
      </c>
      <c r="D4498" s="213" t="s">
        <v>5857</v>
      </c>
      <c r="G4498" s="174">
        <v>46143</v>
      </c>
      <c r="H4498" t="s">
        <v>9363</v>
      </c>
      <c r="I4498" t="s">
        <v>9363</v>
      </c>
      <c r="O4498" s="174">
        <v>46143</v>
      </c>
      <c r="S4498" t="s">
        <v>5258</v>
      </c>
      <c r="T4498" s="217" t="s">
        <v>64</v>
      </c>
      <c r="U4498" s="217" t="s">
        <v>65</v>
      </c>
      <c r="V4498" t="e">
        <f>_xlfn.XLOOKUP(UTILIZADAS[[#This Row],[Contacto1]],Tabla2[phone_number_dialed],Tabla2[status_name],,0)</f>
        <v>#N/A</v>
      </c>
    </row>
    <row r="4499" spans="1:22">
      <c r="A4499" t="s">
        <v>4305</v>
      </c>
      <c r="B4499" s="213" t="s">
        <v>9364</v>
      </c>
      <c r="C4499" s="4">
        <v>365085700000</v>
      </c>
      <c r="D4499" s="213" t="s">
        <v>5857</v>
      </c>
      <c r="G4499" s="174">
        <v>46143</v>
      </c>
      <c r="H4499" t="s">
        <v>9365</v>
      </c>
      <c r="I4499" t="s">
        <v>9365</v>
      </c>
      <c r="O4499" s="174">
        <v>46143</v>
      </c>
      <c r="S4499" t="s">
        <v>9366</v>
      </c>
      <c r="T4499" s="217" t="s">
        <v>64</v>
      </c>
      <c r="U4499" s="217" t="s">
        <v>257</v>
      </c>
      <c r="V4499" t="e">
        <f>_xlfn.XLOOKUP(UTILIZADAS[[#This Row],[Contacto1]],Tabla2[phone_number_dialed],Tabla2[status_name],,0)</f>
        <v>#N/A</v>
      </c>
    </row>
    <row r="4500" spans="1:22">
      <c r="A4500" t="s">
        <v>4305</v>
      </c>
      <c r="B4500" s="213" t="s">
        <v>9367</v>
      </c>
      <c r="C4500" s="4">
        <v>367088130000</v>
      </c>
      <c r="D4500" s="213" t="s">
        <v>5857</v>
      </c>
      <c r="G4500" s="174">
        <v>46143</v>
      </c>
      <c r="H4500" t="s">
        <v>9368</v>
      </c>
      <c r="I4500" t="s">
        <v>9368</v>
      </c>
      <c r="O4500" s="174">
        <v>46143</v>
      </c>
      <c r="S4500" t="s">
        <v>9369</v>
      </c>
      <c r="T4500" s="217" t="s">
        <v>64</v>
      </c>
      <c r="U4500" s="217" t="s">
        <v>257</v>
      </c>
      <c r="V4500" t="e">
        <f>_xlfn.XLOOKUP(UTILIZADAS[[#This Row],[Contacto1]],Tabla2[phone_number_dialed],Tabla2[status_name],,0)</f>
        <v>#N/A</v>
      </c>
    </row>
    <row r="4501" spans="1:22">
      <c r="A4501" t="s">
        <v>4305</v>
      </c>
      <c r="B4501" s="213" t="s">
        <v>9370</v>
      </c>
      <c r="C4501" s="4">
        <v>367087770000</v>
      </c>
      <c r="D4501" s="213" t="s">
        <v>5857</v>
      </c>
      <c r="G4501" s="174">
        <v>46143</v>
      </c>
      <c r="H4501" t="s">
        <v>3969</v>
      </c>
      <c r="I4501" t="s">
        <v>3969</v>
      </c>
      <c r="O4501" s="174">
        <v>46143</v>
      </c>
      <c r="S4501" t="s">
        <v>9371</v>
      </c>
      <c r="T4501" s="217" t="s">
        <v>64</v>
      </c>
      <c r="U4501" s="217" t="s">
        <v>257</v>
      </c>
      <c r="V4501" t="e">
        <f>_xlfn.XLOOKUP(UTILIZADAS[[#This Row],[Contacto1]],Tabla2[phone_number_dialed],Tabla2[status_name],,0)</f>
        <v>#N/A</v>
      </c>
    </row>
    <row r="4502" spans="1:22">
      <c r="A4502" t="s">
        <v>4305</v>
      </c>
      <c r="B4502" s="213" t="s">
        <v>9372</v>
      </c>
      <c r="C4502" s="4">
        <v>367086990000</v>
      </c>
      <c r="D4502" s="213" t="s">
        <v>5857</v>
      </c>
      <c r="G4502" s="174">
        <v>46143</v>
      </c>
      <c r="H4502" t="s">
        <v>9373</v>
      </c>
      <c r="I4502" t="s">
        <v>9373</v>
      </c>
      <c r="O4502" s="174">
        <v>46143</v>
      </c>
      <c r="S4502" t="s">
        <v>9374</v>
      </c>
      <c r="T4502" s="217" t="s">
        <v>64</v>
      </c>
      <c r="U4502" s="217" t="s">
        <v>257</v>
      </c>
      <c r="V4502" t="e">
        <f>_xlfn.XLOOKUP(UTILIZADAS[[#This Row],[Contacto1]],Tabla2[phone_number_dialed],Tabla2[status_name],,0)</f>
        <v>#N/A</v>
      </c>
    </row>
    <row r="4503" spans="1:22">
      <c r="A4503" t="s">
        <v>4305</v>
      </c>
      <c r="B4503" s="213" t="s">
        <v>9375</v>
      </c>
      <c r="C4503" s="4">
        <v>357222250000</v>
      </c>
      <c r="D4503" s="213" t="s">
        <v>5857</v>
      </c>
      <c r="G4503" s="174">
        <v>46143</v>
      </c>
      <c r="H4503" t="s">
        <v>9376</v>
      </c>
      <c r="I4503" t="s">
        <v>9376</v>
      </c>
      <c r="O4503" s="174">
        <v>46143</v>
      </c>
      <c r="S4503" t="s">
        <v>9377</v>
      </c>
      <c r="T4503" s="217" t="s">
        <v>64</v>
      </c>
      <c r="U4503" s="217" t="s">
        <v>257</v>
      </c>
      <c r="V4503" t="e">
        <f>_xlfn.XLOOKUP(UTILIZADAS[[#This Row],[Contacto1]],Tabla2[phone_number_dialed],Tabla2[status_name],,0)</f>
        <v>#N/A</v>
      </c>
    </row>
    <row r="4504" spans="1:22">
      <c r="A4504" t="s">
        <v>4305</v>
      </c>
      <c r="B4504" s="213" t="s">
        <v>9378</v>
      </c>
      <c r="C4504" s="4">
        <v>352201400000</v>
      </c>
      <c r="D4504" s="213" t="s">
        <v>5857</v>
      </c>
      <c r="G4504" s="174">
        <v>46143</v>
      </c>
      <c r="H4504" t="s">
        <v>9379</v>
      </c>
      <c r="I4504" t="s">
        <v>9379</v>
      </c>
      <c r="O4504" s="174">
        <v>46143</v>
      </c>
      <c r="S4504" t="s">
        <v>9380</v>
      </c>
      <c r="T4504" s="217" t="s">
        <v>64</v>
      </c>
      <c r="U4504" s="217" t="s">
        <v>257</v>
      </c>
      <c r="V4504" t="e">
        <f>_xlfn.XLOOKUP(UTILIZADAS[[#This Row],[Contacto1]],Tabla2[phone_number_dialed],Tabla2[status_name],,0)</f>
        <v>#N/A</v>
      </c>
    </row>
    <row r="4505" spans="1:22">
      <c r="A4505" t="s">
        <v>4305</v>
      </c>
      <c r="B4505" s="213" t="s">
        <v>9381</v>
      </c>
      <c r="C4505" s="4">
        <v>367074870000</v>
      </c>
      <c r="D4505" s="213" t="s">
        <v>5857</v>
      </c>
      <c r="G4505" s="174">
        <v>46143</v>
      </c>
      <c r="H4505" t="s">
        <v>9382</v>
      </c>
      <c r="I4505" t="s">
        <v>9382</v>
      </c>
      <c r="O4505" s="174">
        <v>46143</v>
      </c>
      <c r="S4505" t="s">
        <v>9383</v>
      </c>
      <c r="T4505" s="217" t="s">
        <v>64</v>
      </c>
      <c r="U4505" s="217" t="s">
        <v>257</v>
      </c>
      <c r="V4505" t="e">
        <f>_xlfn.XLOOKUP(UTILIZADAS[[#This Row],[Contacto1]],Tabla2[phone_number_dialed],Tabla2[status_name],,0)</f>
        <v>#N/A</v>
      </c>
    </row>
    <row r="4506" spans="1:22">
      <c r="A4506" t="s">
        <v>4305</v>
      </c>
      <c r="B4506" s="213" t="s">
        <v>9384</v>
      </c>
      <c r="C4506" s="4">
        <v>195012900000</v>
      </c>
      <c r="D4506" s="213" t="s">
        <v>5857</v>
      </c>
      <c r="G4506" s="174">
        <v>46143</v>
      </c>
      <c r="H4506">
        <v>63419601</v>
      </c>
      <c r="I4506">
        <v>63419601</v>
      </c>
      <c r="O4506" s="174">
        <v>46143</v>
      </c>
      <c r="S4506" t="s">
        <v>9385</v>
      </c>
      <c r="T4506" s="217" t="s">
        <v>64</v>
      </c>
      <c r="U4506" s="217" t="s">
        <v>257</v>
      </c>
      <c r="V4506" t="e">
        <f>_xlfn.XLOOKUP(UTILIZADAS[[#This Row],[Contacto1]],Tabla2[phone_number_dialed],Tabla2[status_name],,0)</f>
        <v>#N/A</v>
      </c>
    </row>
    <row r="4507" spans="1:22">
      <c r="A4507" t="s">
        <v>4305</v>
      </c>
      <c r="B4507" s="213" t="s">
        <v>9386</v>
      </c>
      <c r="C4507" s="4">
        <v>368087410000</v>
      </c>
      <c r="D4507" s="213" t="s">
        <v>5857</v>
      </c>
      <c r="G4507" s="174">
        <v>46143</v>
      </c>
      <c r="H4507" t="s">
        <v>9387</v>
      </c>
      <c r="I4507" t="s">
        <v>9387</v>
      </c>
      <c r="O4507" s="174">
        <v>46143</v>
      </c>
      <c r="S4507" t="s">
        <v>9388</v>
      </c>
      <c r="T4507" s="217" t="s">
        <v>64</v>
      </c>
      <c r="U4507" s="217" t="s">
        <v>257</v>
      </c>
      <c r="V4507" t="e">
        <f>_xlfn.XLOOKUP(UTILIZADAS[[#This Row],[Contacto1]],Tabla2[phone_number_dialed],Tabla2[status_name],,0)</f>
        <v>#N/A</v>
      </c>
    </row>
    <row r="4508" spans="1:22">
      <c r="A4508" t="s">
        <v>4305</v>
      </c>
      <c r="B4508" s="213" t="s">
        <v>9389</v>
      </c>
      <c r="C4508" s="4">
        <v>363087400000</v>
      </c>
      <c r="D4508" s="213" t="s">
        <v>5857</v>
      </c>
      <c r="G4508" s="174">
        <v>46143</v>
      </c>
      <c r="H4508" t="s">
        <v>9390</v>
      </c>
      <c r="I4508" t="s">
        <v>9390</v>
      </c>
      <c r="O4508" s="174">
        <v>46143</v>
      </c>
      <c r="S4508" t="s">
        <v>9391</v>
      </c>
      <c r="T4508" s="217" t="s">
        <v>64</v>
      </c>
      <c r="U4508" s="217" t="s">
        <v>257</v>
      </c>
      <c r="V4508" t="e">
        <f>_xlfn.XLOOKUP(UTILIZADAS[[#This Row],[Contacto1]],Tabla2[phone_number_dialed],Tabla2[status_name],,0)</f>
        <v>#N/A</v>
      </c>
    </row>
    <row r="4509" spans="1:22">
      <c r="A4509" t="s">
        <v>4305</v>
      </c>
      <c r="B4509" s="213" t="s">
        <v>4461</v>
      </c>
      <c r="C4509" s="4">
        <v>361087050000</v>
      </c>
      <c r="D4509" s="213" t="s">
        <v>5857</v>
      </c>
      <c r="G4509" s="174">
        <v>46143</v>
      </c>
      <c r="H4509" t="s">
        <v>9392</v>
      </c>
      <c r="I4509" t="s">
        <v>9392</v>
      </c>
      <c r="O4509" s="174">
        <v>46143</v>
      </c>
      <c r="S4509" t="s">
        <v>4462</v>
      </c>
      <c r="T4509" s="217" t="s">
        <v>64</v>
      </c>
      <c r="U4509" s="217" t="s">
        <v>65</v>
      </c>
      <c r="V4509" t="e">
        <f>_xlfn.XLOOKUP(UTILIZADAS[[#This Row],[Contacto1]],Tabla2[phone_number_dialed],Tabla2[status_name],,0)</f>
        <v>#N/A</v>
      </c>
    </row>
    <row r="4510" spans="1:22">
      <c r="A4510" t="s">
        <v>4305</v>
      </c>
      <c r="B4510" s="213" t="s">
        <v>9393</v>
      </c>
      <c r="C4510" s="4">
        <v>364087510000</v>
      </c>
      <c r="D4510" s="213" t="s">
        <v>5857</v>
      </c>
      <c r="G4510" s="174">
        <v>46143</v>
      </c>
      <c r="H4510" t="s">
        <v>9394</v>
      </c>
      <c r="I4510" t="s">
        <v>9394</v>
      </c>
      <c r="O4510" s="174">
        <v>46143</v>
      </c>
      <c r="S4510" t="s">
        <v>9395</v>
      </c>
      <c r="T4510" s="217" t="s">
        <v>64</v>
      </c>
      <c r="U4510" s="217" t="s">
        <v>257</v>
      </c>
      <c r="V4510" t="e">
        <f>_xlfn.XLOOKUP(UTILIZADAS[[#This Row],[Contacto1]],Tabla2[phone_number_dialed],Tabla2[status_name],,0)</f>
        <v>#N/A</v>
      </c>
    </row>
    <row r="4511" spans="1:22">
      <c r="A4511" t="s">
        <v>4305</v>
      </c>
      <c r="B4511" s="213" t="s">
        <v>9396</v>
      </c>
      <c r="C4511" s="4">
        <v>368086490000</v>
      </c>
      <c r="D4511" s="213" t="s">
        <v>5857</v>
      </c>
      <c r="G4511" s="174">
        <v>46143</v>
      </c>
      <c r="H4511" t="s">
        <v>9397</v>
      </c>
      <c r="I4511" t="s">
        <v>9397</v>
      </c>
      <c r="O4511" s="174">
        <v>46143</v>
      </c>
      <c r="S4511" t="s">
        <v>9398</v>
      </c>
      <c r="T4511" s="217" t="s">
        <v>84</v>
      </c>
      <c r="U4511" s="217" t="s">
        <v>257</v>
      </c>
      <c r="V4511" t="e">
        <f>_xlfn.XLOOKUP(UTILIZADAS[[#This Row],[Contacto1]],Tabla2[phone_number_dialed],Tabla2[status_name],,0)</f>
        <v>#N/A</v>
      </c>
    </row>
    <row r="4512" spans="1:22">
      <c r="A4512" t="s">
        <v>4305</v>
      </c>
      <c r="B4512" s="213" t="s">
        <v>9399</v>
      </c>
      <c r="C4512" s="4">
        <v>361084410000</v>
      </c>
      <c r="D4512" s="213" t="s">
        <v>5857</v>
      </c>
      <c r="G4512" s="174">
        <v>46143</v>
      </c>
      <c r="H4512" t="s">
        <v>9400</v>
      </c>
      <c r="I4512" t="s">
        <v>9400</v>
      </c>
      <c r="O4512" s="174">
        <v>46143</v>
      </c>
      <c r="S4512" t="s">
        <v>9401</v>
      </c>
      <c r="T4512" s="217" t="s">
        <v>84</v>
      </c>
      <c r="U4512" s="217" t="s">
        <v>257</v>
      </c>
      <c r="V4512" t="e">
        <f>_xlfn.XLOOKUP(UTILIZADAS[[#This Row],[Contacto1]],Tabla2[phone_number_dialed],Tabla2[status_name],,0)</f>
        <v>#N/A</v>
      </c>
    </row>
    <row r="4513" spans="1:22">
      <c r="A4513" t="s">
        <v>4305</v>
      </c>
      <c r="B4513" s="213" t="s">
        <v>9402</v>
      </c>
      <c r="C4513" s="4">
        <v>365086320000</v>
      </c>
      <c r="D4513" s="213" t="s">
        <v>5857</v>
      </c>
      <c r="G4513" s="174">
        <v>46143</v>
      </c>
      <c r="H4513" t="s">
        <v>9403</v>
      </c>
      <c r="I4513" t="s">
        <v>9403</v>
      </c>
      <c r="O4513" s="174">
        <v>46143</v>
      </c>
      <c r="S4513" t="s">
        <v>9404</v>
      </c>
      <c r="T4513" s="217" t="s">
        <v>84</v>
      </c>
      <c r="U4513" s="217" t="s">
        <v>257</v>
      </c>
      <c r="V4513" t="e">
        <f>_xlfn.XLOOKUP(UTILIZADAS[[#This Row],[Contacto1]],Tabla2[phone_number_dialed],Tabla2[status_name],,0)</f>
        <v>#N/A</v>
      </c>
    </row>
    <row r="4514" spans="1:22">
      <c r="A4514" t="s">
        <v>4305</v>
      </c>
      <c r="B4514" s="213" t="s">
        <v>4977</v>
      </c>
      <c r="C4514" s="4">
        <v>219029460000</v>
      </c>
      <c r="D4514" s="213" t="s">
        <v>5857</v>
      </c>
      <c r="G4514" s="174">
        <v>46143</v>
      </c>
      <c r="H4514" t="s">
        <v>9405</v>
      </c>
      <c r="I4514" t="s">
        <v>9405</v>
      </c>
      <c r="O4514" s="174">
        <v>46143</v>
      </c>
      <c r="S4514" t="s">
        <v>4978</v>
      </c>
      <c r="T4514" s="217" t="s">
        <v>64</v>
      </c>
      <c r="U4514" s="217" t="s">
        <v>257</v>
      </c>
      <c r="V4514" t="e">
        <f>_xlfn.XLOOKUP(UTILIZADAS[[#This Row],[Contacto1]],Tabla2[phone_number_dialed],Tabla2[status_name],,0)</f>
        <v>#N/A</v>
      </c>
    </row>
    <row r="4515" spans="1:22">
      <c r="A4515" t="s">
        <v>4305</v>
      </c>
      <c r="B4515" s="213" t="s">
        <v>5535</v>
      </c>
      <c r="C4515" s="4">
        <v>193069630000</v>
      </c>
      <c r="D4515" s="213" t="s">
        <v>5857</v>
      </c>
      <c r="G4515" s="174">
        <v>46143</v>
      </c>
      <c r="H4515">
        <v>61039253</v>
      </c>
      <c r="I4515">
        <v>61039253</v>
      </c>
      <c r="O4515" s="174">
        <v>46143</v>
      </c>
      <c r="S4515" t="s">
        <v>5790</v>
      </c>
      <c r="T4515" s="217" t="s">
        <v>2334</v>
      </c>
      <c r="U4515" s="217" t="s">
        <v>257</v>
      </c>
      <c r="V4515" t="e">
        <f>_xlfn.XLOOKUP(UTILIZADAS[[#This Row],[Contacto1]],Tabla2[phone_number_dialed],Tabla2[status_name],,0)</f>
        <v>#N/A</v>
      </c>
    </row>
    <row r="4516" spans="1:22">
      <c r="A4516" t="s">
        <v>4305</v>
      </c>
      <c r="B4516" s="213" t="s">
        <v>5531</v>
      </c>
      <c r="C4516" s="4">
        <v>303029540000</v>
      </c>
      <c r="D4516" s="213" t="s">
        <v>5857</v>
      </c>
      <c r="G4516" s="174">
        <v>46143</v>
      </c>
      <c r="H4516">
        <v>62992687</v>
      </c>
      <c r="I4516">
        <v>62992687</v>
      </c>
      <c r="O4516" s="174">
        <v>46143</v>
      </c>
      <c r="S4516" t="s">
        <v>5764</v>
      </c>
      <c r="T4516" s="217" t="s">
        <v>2334</v>
      </c>
      <c r="U4516" s="217" t="s">
        <v>257</v>
      </c>
      <c r="V4516" t="e">
        <f>_xlfn.XLOOKUP(UTILIZADAS[[#This Row],[Contacto1]],Tabla2[phone_number_dialed],Tabla2[status_name],,0)</f>
        <v>#N/A</v>
      </c>
    </row>
    <row r="4517" spans="1:22">
      <c r="A4517" t="s">
        <v>4305</v>
      </c>
      <c r="B4517" s="213" t="s">
        <v>5730</v>
      </c>
      <c r="C4517" s="4">
        <v>364079110000</v>
      </c>
      <c r="D4517" s="213" t="s">
        <v>5857</v>
      </c>
      <c r="G4517" s="174">
        <v>46143</v>
      </c>
      <c r="H4517" t="s">
        <v>5731</v>
      </c>
      <c r="I4517" t="s">
        <v>5731</v>
      </c>
      <c r="O4517" s="174">
        <v>46143</v>
      </c>
      <c r="S4517" t="s">
        <v>5732</v>
      </c>
      <c r="T4517" s="217" t="s">
        <v>2335</v>
      </c>
      <c r="U4517" s="217" t="s">
        <v>257</v>
      </c>
      <c r="V4517" t="e">
        <f>_xlfn.XLOOKUP(UTILIZADAS[[#This Row],[Contacto1]],Tabla2[phone_number_dialed],Tabla2[status_name],,0)</f>
        <v>#N/A</v>
      </c>
    </row>
    <row r="4518" spans="1:22">
      <c r="A4518" t="s">
        <v>4305</v>
      </c>
      <c r="B4518" s="213" t="s">
        <v>9406</v>
      </c>
      <c r="C4518" s="4">
        <v>363086040000</v>
      </c>
      <c r="D4518" s="213" t="s">
        <v>5857</v>
      </c>
      <c r="G4518" s="174">
        <v>46143</v>
      </c>
      <c r="H4518" t="s">
        <v>9407</v>
      </c>
      <c r="I4518" t="s">
        <v>9407</v>
      </c>
      <c r="O4518" s="174">
        <v>46143</v>
      </c>
      <c r="S4518" t="s">
        <v>9408</v>
      </c>
      <c r="T4518" s="217" t="s">
        <v>85</v>
      </c>
      <c r="U4518" s="217" t="s">
        <v>257</v>
      </c>
      <c r="V4518" t="e">
        <f>_xlfn.XLOOKUP(UTILIZADAS[[#This Row],[Contacto1]],Tabla2[phone_number_dialed],Tabla2[status_name],,0)</f>
        <v>#N/A</v>
      </c>
    </row>
    <row r="4519" spans="1:22">
      <c r="A4519" t="s">
        <v>4305</v>
      </c>
      <c r="B4519" s="213" t="s">
        <v>4418</v>
      </c>
      <c r="C4519" s="4">
        <v>363086960000</v>
      </c>
      <c r="D4519" s="213" t="s">
        <v>5857</v>
      </c>
      <c r="G4519" s="174">
        <v>46143</v>
      </c>
      <c r="H4519" t="s">
        <v>9409</v>
      </c>
      <c r="I4519" t="s">
        <v>9409</v>
      </c>
      <c r="O4519" s="174">
        <v>46143</v>
      </c>
      <c r="S4519" t="s">
        <v>4419</v>
      </c>
      <c r="T4519" s="217" t="s">
        <v>4420</v>
      </c>
      <c r="U4519" s="217" t="s">
        <v>257</v>
      </c>
      <c r="V4519" t="e">
        <f>_xlfn.XLOOKUP(UTILIZADAS[[#This Row],[Contacto1]],Tabla2[phone_number_dialed],Tabla2[status_name],,0)</f>
        <v>#N/A</v>
      </c>
    </row>
    <row r="4520" spans="1:22">
      <c r="A4520" t="s">
        <v>4305</v>
      </c>
      <c r="B4520" s="213" t="s">
        <v>4684</v>
      </c>
      <c r="C4520" s="4">
        <v>362086920000</v>
      </c>
      <c r="D4520" s="213" t="s">
        <v>5857</v>
      </c>
      <c r="G4520" s="174">
        <v>46143</v>
      </c>
      <c r="H4520" t="s">
        <v>9410</v>
      </c>
      <c r="I4520" t="s">
        <v>9410</v>
      </c>
      <c r="O4520" s="174">
        <v>46143</v>
      </c>
      <c r="S4520" t="s">
        <v>4685</v>
      </c>
      <c r="T4520" s="217" t="s">
        <v>64</v>
      </c>
      <c r="U4520" s="217" t="s">
        <v>65</v>
      </c>
      <c r="V4520" t="e">
        <f>_xlfn.XLOOKUP(UTILIZADAS[[#This Row],[Contacto1]],Tabla2[phone_number_dialed],Tabla2[status_name],,0)</f>
        <v>#N/A</v>
      </c>
    </row>
    <row r="4521" spans="1:22">
      <c r="A4521" t="s">
        <v>4305</v>
      </c>
      <c r="B4521" s="213" t="s">
        <v>9411</v>
      </c>
      <c r="C4521" s="4">
        <v>368084770000</v>
      </c>
      <c r="D4521" s="213" t="s">
        <v>5857</v>
      </c>
      <c r="G4521" s="174">
        <v>46143</v>
      </c>
      <c r="H4521" t="s">
        <v>9412</v>
      </c>
      <c r="I4521" t="s">
        <v>9412</v>
      </c>
      <c r="O4521" s="174">
        <v>46143</v>
      </c>
      <c r="S4521" t="s">
        <v>9413</v>
      </c>
      <c r="T4521" s="217" t="s">
        <v>64</v>
      </c>
      <c r="U4521" s="217" t="s">
        <v>257</v>
      </c>
      <c r="V4521" t="e">
        <f>_xlfn.XLOOKUP(UTILIZADAS[[#This Row],[Contacto1]],Tabla2[phone_number_dialed],Tabla2[status_name],,0)</f>
        <v>#N/A</v>
      </c>
    </row>
    <row r="4522" spans="1:22">
      <c r="A4522" t="s">
        <v>4305</v>
      </c>
      <c r="B4522" s="213" t="s">
        <v>5088</v>
      </c>
      <c r="C4522" s="4">
        <v>367084580000</v>
      </c>
      <c r="D4522" s="213" t="s">
        <v>5857</v>
      </c>
      <c r="G4522" s="174">
        <v>46143</v>
      </c>
      <c r="H4522">
        <v>67669261</v>
      </c>
      <c r="I4522">
        <v>67669261</v>
      </c>
      <c r="O4522" s="174">
        <v>46143</v>
      </c>
      <c r="S4522" t="s">
        <v>5089</v>
      </c>
      <c r="T4522" s="217" t="s">
        <v>64</v>
      </c>
      <c r="U4522" s="217" t="s">
        <v>257</v>
      </c>
      <c r="V4522" t="e">
        <f>_xlfn.XLOOKUP(UTILIZADAS[[#This Row],[Contacto1]],Tabla2[phone_number_dialed],Tabla2[status_name],,0)</f>
        <v>#N/A</v>
      </c>
    </row>
    <row r="4523" spans="1:22">
      <c r="A4523" t="s">
        <v>4305</v>
      </c>
      <c r="B4523" s="213" t="s">
        <v>9414</v>
      </c>
      <c r="C4523" s="4">
        <v>331029420000</v>
      </c>
      <c r="D4523" s="213" t="s">
        <v>5857</v>
      </c>
      <c r="G4523" s="174">
        <v>46143</v>
      </c>
      <c r="H4523">
        <v>64727988</v>
      </c>
      <c r="I4523">
        <v>64727988</v>
      </c>
      <c r="O4523" s="174">
        <v>46143</v>
      </c>
      <c r="S4523" t="s">
        <v>9415</v>
      </c>
      <c r="T4523" s="217" t="s">
        <v>64</v>
      </c>
      <c r="U4523" s="217" t="s">
        <v>2109</v>
      </c>
      <c r="V4523" t="e">
        <f>_xlfn.XLOOKUP(UTILIZADAS[[#This Row],[Contacto1]],Tabla2[phone_number_dialed],Tabla2[status_name],,0)</f>
        <v>#N/A</v>
      </c>
    </row>
    <row r="4524" spans="1:22">
      <c r="A4524" t="s">
        <v>4305</v>
      </c>
      <c r="B4524" s="213" t="s">
        <v>4657</v>
      </c>
      <c r="C4524" s="4">
        <v>362086720000</v>
      </c>
      <c r="D4524" s="213" t="s">
        <v>5857</v>
      </c>
      <c r="G4524" s="174">
        <v>46143</v>
      </c>
      <c r="H4524">
        <v>64522054</v>
      </c>
      <c r="I4524">
        <v>64522054</v>
      </c>
      <c r="O4524" s="174">
        <v>46143</v>
      </c>
      <c r="S4524" t="s">
        <v>4658</v>
      </c>
      <c r="T4524" s="217" t="s">
        <v>64</v>
      </c>
      <c r="U4524" s="217" t="s">
        <v>65</v>
      </c>
      <c r="V4524" t="e">
        <f>_xlfn.XLOOKUP(UTILIZADAS[[#This Row],[Contacto1]],Tabla2[phone_number_dialed],Tabla2[status_name],,0)</f>
        <v>#N/A</v>
      </c>
    </row>
    <row r="4525" spans="1:22">
      <c r="A4525" t="s">
        <v>4305</v>
      </c>
      <c r="B4525" s="213" t="s">
        <v>9416</v>
      </c>
      <c r="C4525" s="4">
        <v>367087120000</v>
      </c>
      <c r="D4525" s="213" t="s">
        <v>5857</v>
      </c>
      <c r="G4525" s="174">
        <v>46143</v>
      </c>
      <c r="H4525" t="s">
        <v>9417</v>
      </c>
      <c r="I4525" t="s">
        <v>9417</v>
      </c>
      <c r="O4525" s="174">
        <v>46143</v>
      </c>
      <c r="S4525" t="s">
        <v>9418</v>
      </c>
      <c r="T4525" s="217" t="s">
        <v>64</v>
      </c>
      <c r="U4525" s="217" t="s">
        <v>257</v>
      </c>
      <c r="V4525" t="e">
        <f>_xlfn.XLOOKUP(UTILIZADAS[[#This Row],[Contacto1]],Tabla2[phone_number_dialed],Tabla2[status_name],,0)</f>
        <v>#N/A</v>
      </c>
    </row>
    <row r="4526" spans="1:22">
      <c r="A4526" t="s">
        <v>4305</v>
      </c>
      <c r="B4526" s="213" t="s">
        <v>9419</v>
      </c>
      <c r="C4526" s="4">
        <v>368077410000</v>
      </c>
      <c r="D4526" s="213" t="s">
        <v>5857</v>
      </c>
      <c r="G4526" s="174">
        <v>46143</v>
      </c>
      <c r="H4526" t="s">
        <v>9420</v>
      </c>
      <c r="I4526" t="s">
        <v>9420</v>
      </c>
      <c r="O4526" s="174">
        <v>46143</v>
      </c>
      <c r="S4526" t="s">
        <v>9421</v>
      </c>
      <c r="T4526" s="217" t="s">
        <v>64</v>
      </c>
      <c r="U4526" s="217" t="s">
        <v>257</v>
      </c>
      <c r="V4526" t="e">
        <f>_xlfn.XLOOKUP(UTILIZADAS[[#This Row],[Contacto1]],Tabla2[phone_number_dialed],Tabla2[status_name],,0)</f>
        <v>#N/A</v>
      </c>
    </row>
    <row r="4527" spans="1:22">
      <c r="A4527" t="s">
        <v>4305</v>
      </c>
      <c r="B4527" s="213" t="s">
        <v>9422</v>
      </c>
      <c r="C4527" s="4">
        <v>363086360000</v>
      </c>
      <c r="D4527" s="213" t="s">
        <v>5857</v>
      </c>
      <c r="G4527" s="174">
        <v>46143</v>
      </c>
      <c r="H4527" t="s">
        <v>9423</v>
      </c>
      <c r="I4527" t="s">
        <v>9423</v>
      </c>
      <c r="O4527" s="174">
        <v>46143</v>
      </c>
      <c r="S4527" t="s">
        <v>9424</v>
      </c>
      <c r="T4527" s="217" t="s">
        <v>64</v>
      </c>
      <c r="U4527" s="217" t="s">
        <v>257</v>
      </c>
      <c r="V4527" t="e">
        <f>_xlfn.XLOOKUP(UTILIZADAS[[#This Row],[Contacto1]],Tabla2[phone_number_dialed],Tabla2[status_name],,0)</f>
        <v>#N/A</v>
      </c>
    </row>
    <row r="4528" spans="1:22">
      <c r="A4528" t="s">
        <v>4305</v>
      </c>
      <c r="B4528" s="213" t="s">
        <v>9425</v>
      </c>
      <c r="C4528" s="4">
        <v>361086900000</v>
      </c>
      <c r="D4528" s="213" t="s">
        <v>5857</v>
      </c>
      <c r="G4528" s="174">
        <v>46143</v>
      </c>
      <c r="H4528" t="s">
        <v>9426</v>
      </c>
      <c r="I4528" t="s">
        <v>9426</v>
      </c>
      <c r="O4528" s="174">
        <v>46143</v>
      </c>
      <c r="S4528" t="s">
        <v>9427</v>
      </c>
      <c r="T4528" s="217" t="s">
        <v>64</v>
      </c>
      <c r="U4528" s="217" t="s">
        <v>257</v>
      </c>
      <c r="V4528" t="e">
        <f>_xlfn.XLOOKUP(UTILIZADAS[[#This Row],[Contacto1]],Tabla2[phone_number_dialed],Tabla2[status_name],,0)</f>
        <v>#N/A</v>
      </c>
    </row>
    <row r="4529" spans="1:22">
      <c r="A4529" t="s">
        <v>4305</v>
      </c>
      <c r="B4529" s="213" t="s">
        <v>5028</v>
      </c>
      <c r="C4529" s="4">
        <v>369087400000</v>
      </c>
      <c r="D4529" s="213" t="s">
        <v>5857</v>
      </c>
      <c r="G4529" s="174">
        <v>46143</v>
      </c>
      <c r="H4529" t="s">
        <v>9428</v>
      </c>
      <c r="I4529" t="s">
        <v>9428</v>
      </c>
      <c r="O4529" s="174">
        <v>46143</v>
      </c>
      <c r="S4529" t="s">
        <v>5029</v>
      </c>
      <c r="T4529" s="217" t="s">
        <v>64</v>
      </c>
      <c r="U4529" s="217" t="s">
        <v>257</v>
      </c>
      <c r="V4529" t="e">
        <f>_xlfn.XLOOKUP(UTILIZADAS[[#This Row],[Contacto1]],Tabla2[phone_number_dialed],Tabla2[status_name],,0)</f>
        <v>#N/A</v>
      </c>
    </row>
    <row r="4530" spans="1:22">
      <c r="A4530" t="s">
        <v>4305</v>
      </c>
      <c r="B4530" s="213" t="s">
        <v>9429</v>
      </c>
      <c r="C4530" s="4">
        <v>362085050000</v>
      </c>
      <c r="D4530" s="213" t="s">
        <v>5857</v>
      </c>
      <c r="G4530" s="174">
        <v>46143</v>
      </c>
      <c r="H4530" t="s">
        <v>9430</v>
      </c>
      <c r="I4530" t="s">
        <v>9430</v>
      </c>
      <c r="O4530" s="174">
        <v>46143</v>
      </c>
      <c r="S4530" t="s">
        <v>9431</v>
      </c>
      <c r="T4530" s="217" t="s">
        <v>64</v>
      </c>
      <c r="U4530" s="217" t="s">
        <v>257</v>
      </c>
      <c r="V4530" t="e">
        <f>_xlfn.XLOOKUP(UTILIZADAS[[#This Row],[Contacto1]],Tabla2[phone_number_dialed],Tabla2[status_name],,0)</f>
        <v>#N/A</v>
      </c>
    </row>
    <row r="4531" spans="1:22">
      <c r="A4531" t="s">
        <v>4305</v>
      </c>
      <c r="B4531" s="213" t="s">
        <v>9432</v>
      </c>
      <c r="C4531" s="4">
        <v>368087060000</v>
      </c>
      <c r="D4531" s="213" t="s">
        <v>5857</v>
      </c>
      <c r="G4531" s="174">
        <v>46143</v>
      </c>
      <c r="H4531" t="s">
        <v>9433</v>
      </c>
      <c r="I4531" t="s">
        <v>9433</v>
      </c>
      <c r="O4531" s="174">
        <v>46143</v>
      </c>
      <c r="S4531" t="s">
        <v>9434</v>
      </c>
      <c r="T4531" s="217" t="s">
        <v>64</v>
      </c>
      <c r="U4531" s="217" t="s">
        <v>257</v>
      </c>
      <c r="V4531" t="e">
        <f>_xlfn.XLOOKUP(UTILIZADAS[[#This Row],[Contacto1]],Tabla2[phone_number_dialed],Tabla2[status_name],,0)</f>
        <v>#N/A</v>
      </c>
    </row>
    <row r="4532" spans="1:22">
      <c r="A4532" t="s">
        <v>4305</v>
      </c>
      <c r="B4532" s="213" t="s">
        <v>9435</v>
      </c>
      <c r="C4532" s="4">
        <v>365087140000</v>
      </c>
      <c r="D4532" s="213" t="s">
        <v>5857</v>
      </c>
      <c r="G4532" s="174">
        <v>46143</v>
      </c>
      <c r="H4532" t="s">
        <v>9436</v>
      </c>
      <c r="I4532" t="s">
        <v>9436</v>
      </c>
      <c r="O4532" s="174">
        <v>46143</v>
      </c>
      <c r="S4532" t="s">
        <v>9437</v>
      </c>
      <c r="T4532" s="217" t="s">
        <v>64</v>
      </c>
      <c r="U4532" s="217" t="s">
        <v>257</v>
      </c>
      <c r="V4532" t="e">
        <f>_xlfn.XLOOKUP(UTILIZADAS[[#This Row],[Contacto1]],Tabla2[phone_number_dialed],Tabla2[status_name],,0)</f>
        <v>#N/A</v>
      </c>
    </row>
    <row r="4533" spans="1:22">
      <c r="A4533" t="s">
        <v>4305</v>
      </c>
      <c r="B4533" s="213" t="s">
        <v>9438</v>
      </c>
      <c r="C4533" s="4">
        <v>367054370000</v>
      </c>
      <c r="D4533" s="213" t="s">
        <v>5857</v>
      </c>
      <c r="G4533" s="174">
        <v>46143</v>
      </c>
      <c r="H4533" t="s">
        <v>9439</v>
      </c>
      <c r="I4533" t="s">
        <v>9439</v>
      </c>
      <c r="O4533" s="174">
        <v>46143</v>
      </c>
      <c r="S4533" t="s">
        <v>7255</v>
      </c>
      <c r="T4533" s="217" t="s">
        <v>64</v>
      </c>
      <c r="U4533" s="217" t="s">
        <v>257</v>
      </c>
      <c r="V4533" t="e">
        <f>_xlfn.XLOOKUP(UTILIZADAS[[#This Row],[Contacto1]],Tabla2[phone_number_dialed],Tabla2[status_name],,0)</f>
        <v>#N/A</v>
      </c>
    </row>
    <row r="4534" spans="1:22">
      <c r="A4534" t="s">
        <v>4305</v>
      </c>
      <c r="B4534" s="213" t="s">
        <v>5294</v>
      </c>
      <c r="C4534" s="4">
        <v>363082820000</v>
      </c>
      <c r="D4534" s="213" t="s">
        <v>5857</v>
      </c>
      <c r="G4534" s="174">
        <v>46143</v>
      </c>
      <c r="H4534" t="s">
        <v>9440</v>
      </c>
      <c r="I4534" t="s">
        <v>9440</v>
      </c>
      <c r="O4534" s="174">
        <v>46143</v>
      </c>
      <c r="S4534" t="s">
        <v>5295</v>
      </c>
      <c r="T4534" s="217" t="s">
        <v>64</v>
      </c>
      <c r="U4534" s="217" t="s">
        <v>257</v>
      </c>
      <c r="V4534" t="e">
        <f>_xlfn.XLOOKUP(UTILIZADAS[[#This Row],[Contacto1]],Tabla2[phone_number_dialed],Tabla2[status_name],,0)</f>
        <v>#N/A</v>
      </c>
    </row>
    <row r="4535" spans="1:22">
      <c r="A4535" t="s">
        <v>4305</v>
      </c>
      <c r="B4535" s="213" t="s">
        <v>9441</v>
      </c>
      <c r="C4535" s="4">
        <v>359123260000</v>
      </c>
      <c r="D4535" s="213" t="s">
        <v>5857</v>
      </c>
      <c r="G4535" s="174">
        <v>46143</v>
      </c>
      <c r="H4535" t="s">
        <v>9442</v>
      </c>
      <c r="I4535" t="s">
        <v>9442</v>
      </c>
      <c r="O4535" s="174">
        <v>46143</v>
      </c>
      <c r="S4535" t="s">
        <v>9443</v>
      </c>
      <c r="T4535" s="217" t="s">
        <v>64</v>
      </c>
      <c r="U4535" s="217" t="s">
        <v>257</v>
      </c>
      <c r="V4535" t="e">
        <f>_xlfn.XLOOKUP(UTILIZADAS[[#This Row],[Contacto1]],Tabla2[phone_number_dialed],Tabla2[status_name],,0)</f>
        <v>#N/A</v>
      </c>
    </row>
    <row r="4536" spans="1:22">
      <c r="A4536" t="s">
        <v>4305</v>
      </c>
      <c r="B4536" s="213" t="s">
        <v>9444</v>
      </c>
      <c r="C4536" s="4">
        <v>289007530000</v>
      </c>
      <c r="D4536" s="213" t="s">
        <v>5857</v>
      </c>
      <c r="G4536" s="174">
        <v>46143</v>
      </c>
      <c r="H4536" t="s">
        <v>9445</v>
      </c>
      <c r="I4536" t="s">
        <v>9445</v>
      </c>
      <c r="O4536" s="174">
        <v>46143</v>
      </c>
      <c r="S4536" t="s">
        <v>9446</v>
      </c>
      <c r="T4536" s="217" t="s">
        <v>64</v>
      </c>
      <c r="U4536" s="217" t="s">
        <v>257</v>
      </c>
      <c r="V4536" t="e">
        <f>_xlfn.XLOOKUP(UTILIZADAS[[#This Row],[Contacto1]],Tabla2[phone_number_dialed],Tabla2[status_name],,0)</f>
        <v>#N/A</v>
      </c>
    </row>
    <row r="4537" spans="1:22">
      <c r="A4537" t="s">
        <v>4305</v>
      </c>
      <c r="B4537" s="213" t="s">
        <v>9447</v>
      </c>
      <c r="C4537" s="4">
        <v>365087750000</v>
      </c>
      <c r="D4537" s="213" t="s">
        <v>5857</v>
      </c>
      <c r="G4537" s="174">
        <v>46143</v>
      </c>
      <c r="H4537" t="s">
        <v>9448</v>
      </c>
      <c r="I4537" t="s">
        <v>9448</v>
      </c>
      <c r="O4537" s="174">
        <v>46143</v>
      </c>
      <c r="S4537" t="s">
        <v>9449</v>
      </c>
      <c r="T4537" s="217" t="s">
        <v>64</v>
      </c>
      <c r="U4537" s="217" t="s">
        <v>257</v>
      </c>
      <c r="V4537" t="e">
        <f>_xlfn.XLOOKUP(UTILIZADAS[[#This Row],[Contacto1]],Tabla2[phone_number_dialed],Tabla2[status_name],,0)</f>
        <v>#N/A</v>
      </c>
    </row>
    <row r="4538" spans="1:22">
      <c r="A4538" t="s">
        <v>4305</v>
      </c>
      <c r="B4538" s="213" t="s">
        <v>9450</v>
      </c>
      <c r="C4538" s="4">
        <v>361087660000</v>
      </c>
      <c r="D4538" s="213" t="s">
        <v>5857</v>
      </c>
      <c r="G4538" s="174">
        <v>46143</v>
      </c>
      <c r="H4538" t="s">
        <v>9451</v>
      </c>
      <c r="I4538" t="s">
        <v>9451</v>
      </c>
      <c r="O4538" s="174">
        <v>46143</v>
      </c>
      <c r="S4538" t="s">
        <v>9452</v>
      </c>
      <c r="T4538" s="217" t="s">
        <v>64</v>
      </c>
      <c r="U4538" s="217" t="s">
        <v>257</v>
      </c>
      <c r="V4538" t="e">
        <f>_xlfn.XLOOKUP(UTILIZADAS[[#This Row],[Contacto1]],Tabla2[phone_number_dialed],Tabla2[status_name],,0)</f>
        <v>#N/A</v>
      </c>
    </row>
    <row r="4539" spans="1:22">
      <c r="A4539" t="s">
        <v>4305</v>
      </c>
      <c r="B4539" s="213" t="s">
        <v>9453</v>
      </c>
      <c r="C4539" s="4">
        <v>361088520000</v>
      </c>
      <c r="D4539" s="213" t="s">
        <v>5857</v>
      </c>
      <c r="G4539" s="174">
        <v>46143</v>
      </c>
      <c r="H4539" t="s">
        <v>9454</v>
      </c>
      <c r="I4539" t="s">
        <v>9454</v>
      </c>
      <c r="O4539" s="174">
        <v>46143</v>
      </c>
      <c r="S4539" t="s">
        <v>9455</v>
      </c>
      <c r="T4539" s="217" t="s">
        <v>64</v>
      </c>
      <c r="U4539" s="217" t="s">
        <v>257</v>
      </c>
      <c r="V4539" t="e">
        <f>_xlfn.XLOOKUP(UTILIZADAS[[#This Row],[Contacto1]],Tabla2[phone_number_dialed],Tabla2[status_name],,0)</f>
        <v>#N/A</v>
      </c>
    </row>
    <row r="4540" spans="1:22">
      <c r="A4540" t="s">
        <v>4305</v>
      </c>
      <c r="B4540" s="213" t="s">
        <v>4647</v>
      </c>
      <c r="C4540" s="4">
        <v>368089170000</v>
      </c>
      <c r="D4540" s="213" t="s">
        <v>5857</v>
      </c>
      <c r="G4540" s="174">
        <v>46143</v>
      </c>
      <c r="H4540" t="s">
        <v>9456</v>
      </c>
      <c r="I4540" t="s">
        <v>9456</v>
      </c>
      <c r="O4540" s="174">
        <v>46143</v>
      </c>
      <c r="S4540" t="s">
        <v>4648</v>
      </c>
      <c r="T4540" s="217" t="s">
        <v>64</v>
      </c>
      <c r="U4540" s="217" t="s">
        <v>65</v>
      </c>
      <c r="V4540" t="e">
        <f>_xlfn.XLOOKUP(UTILIZADAS[[#This Row],[Contacto1]],Tabla2[phone_number_dialed],Tabla2[status_name],,0)</f>
        <v>#N/A</v>
      </c>
    </row>
    <row r="4541" spans="1:22">
      <c r="A4541" t="s">
        <v>4305</v>
      </c>
      <c r="B4541" s="213" t="s">
        <v>9457</v>
      </c>
      <c r="C4541" s="4">
        <v>335277560000</v>
      </c>
      <c r="D4541" s="213" t="s">
        <v>5857</v>
      </c>
      <c r="G4541" s="174">
        <v>46143</v>
      </c>
      <c r="H4541" t="s">
        <v>9458</v>
      </c>
      <c r="I4541" t="s">
        <v>9458</v>
      </c>
      <c r="O4541" s="174">
        <v>46143</v>
      </c>
      <c r="S4541" t="s">
        <v>9459</v>
      </c>
      <c r="T4541" s="217" t="s">
        <v>64</v>
      </c>
      <c r="U4541" s="217" t="s">
        <v>257</v>
      </c>
      <c r="V4541" t="e">
        <f>_xlfn.XLOOKUP(UTILIZADAS[[#This Row],[Contacto1]],Tabla2[phone_number_dialed],Tabla2[status_name],,0)</f>
        <v>#N/A</v>
      </c>
    </row>
    <row r="4542" spans="1:22">
      <c r="A4542" t="s">
        <v>4305</v>
      </c>
      <c r="B4542" s="213" t="s">
        <v>5141</v>
      </c>
      <c r="C4542" s="4">
        <v>366087520000</v>
      </c>
      <c r="D4542" s="213" t="s">
        <v>5857</v>
      </c>
      <c r="G4542" s="174">
        <v>46143</v>
      </c>
      <c r="H4542" t="s">
        <v>9460</v>
      </c>
      <c r="I4542" t="s">
        <v>9460</v>
      </c>
      <c r="O4542" s="174">
        <v>46143</v>
      </c>
      <c r="S4542" t="s">
        <v>5142</v>
      </c>
      <c r="T4542" s="217" t="s">
        <v>64</v>
      </c>
      <c r="U4542" s="217" t="s">
        <v>65</v>
      </c>
      <c r="V4542" t="e">
        <f>_xlfn.XLOOKUP(UTILIZADAS[[#This Row],[Contacto1]],Tabla2[phone_number_dialed],Tabla2[status_name],,0)</f>
        <v>#N/A</v>
      </c>
    </row>
    <row r="4543" spans="1:22">
      <c r="A4543" t="s">
        <v>4305</v>
      </c>
      <c r="B4543" s="213" t="s">
        <v>9461</v>
      </c>
      <c r="C4543" s="4">
        <v>341271570000</v>
      </c>
      <c r="D4543" s="213" t="s">
        <v>5857</v>
      </c>
      <c r="G4543" s="174">
        <v>46143</v>
      </c>
      <c r="H4543">
        <v>66568425</v>
      </c>
      <c r="I4543">
        <v>66568425</v>
      </c>
      <c r="O4543" s="174">
        <v>46143</v>
      </c>
      <c r="S4543" t="s">
        <v>9462</v>
      </c>
      <c r="T4543" s="217" t="s">
        <v>64</v>
      </c>
      <c r="U4543" s="217" t="s">
        <v>257</v>
      </c>
      <c r="V4543" t="e">
        <f>_xlfn.XLOOKUP(UTILIZADAS[[#This Row],[Contacto1]],Tabla2[phone_number_dialed],Tabla2[status_name],,0)</f>
        <v>#N/A</v>
      </c>
    </row>
    <row r="4544" spans="1:22">
      <c r="A4544" t="s">
        <v>4305</v>
      </c>
      <c r="B4544" s="213" t="s">
        <v>9463</v>
      </c>
      <c r="C4544" s="4">
        <v>369087090000</v>
      </c>
      <c r="D4544" s="213" t="s">
        <v>5857</v>
      </c>
      <c r="G4544" s="174">
        <v>46143</v>
      </c>
      <c r="H4544" t="s">
        <v>9464</v>
      </c>
      <c r="I4544" t="s">
        <v>9464</v>
      </c>
      <c r="O4544" s="174">
        <v>46143</v>
      </c>
      <c r="S4544" t="s">
        <v>9465</v>
      </c>
      <c r="T4544" s="217" t="s">
        <v>64</v>
      </c>
      <c r="U4544" s="217" t="s">
        <v>257</v>
      </c>
      <c r="V4544" t="e">
        <f>_xlfn.XLOOKUP(UTILIZADAS[[#This Row],[Contacto1]],Tabla2[phone_number_dialed],Tabla2[status_name],,0)</f>
        <v>#N/A</v>
      </c>
    </row>
    <row r="4545" spans="1:22">
      <c r="A4545" t="s">
        <v>4305</v>
      </c>
      <c r="B4545" s="213" t="s">
        <v>5269</v>
      </c>
      <c r="C4545" s="4">
        <v>362084080000</v>
      </c>
      <c r="D4545" s="213" t="s">
        <v>5857</v>
      </c>
      <c r="G4545" s="174">
        <v>46143</v>
      </c>
      <c r="H4545" t="s">
        <v>9466</v>
      </c>
      <c r="I4545" t="s">
        <v>9466</v>
      </c>
      <c r="O4545" s="174">
        <v>46143</v>
      </c>
      <c r="S4545" t="s">
        <v>5270</v>
      </c>
      <c r="T4545" s="217" t="s">
        <v>84</v>
      </c>
      <c r="U4545" s="217" t="s">
        <v>65</v>
      </c>
      <c r="V4545" t="e">
        <f>_xlfn.XLOOKUP(UTILIZADAS[[#This Row],[Contacto1]],Tabla2[phone_number_dialed],Tabla2[status_name],,0)</f>
        <v>#N/A</v>
      </c>
    </row>
    <row r="4546" spans="1:22">
      <c r="A4546" t="s">
        <v>4305</v>
      </c>
      <c r="B4546" s="213" t="s">
        <v>9467</v>
      </c>
      <c r="C4546" s="4">
        <v>363088320000</v>
      </c>
      <c r="D4546" s="213" t="s">
        <v>5857</v>
      </c>
      <c r="G4546" s="174">
        <v>46143</v>
      </c>
      <c r="H4546" t="s">
        <v>9468</v>
      </c>
      <c r="I4546" t="s">
        <v>9468</v>
      </c>
      <c r="O4546" s="174">
        <v>46143</v>
      </c>
      <c r="S4546" t="s">
        <v>9469</v>
      </c>
      <c r="T4546" s="217" t="s">
        <v>64</v>
      </c>
      <c r="U4546" s="217" t="s">
        <v>257</v>
      </c>
      <c r="V4546" t="e">
        <f>_xlfn.XLOOKUP(UTILIZADAS[[#This Row],[Contacto1]],Tabla2[phone_number_dialed],Tabla2[status_name],,0)</f>
        <v>#N/A</v>
      </c>
    </row>
    <row r="4547" spans="1:22">
      <c r="A4547" t="s">
        <v>4305</v>
      </c>
      <c r="B4547" s="213" t="s">
        <v>7567</v>
      </c>
      <c r="C4547" s="4">
        <v>361057910000</v>
      </c>
      <c r="D4547" s="213" t="s">
        <v>5857</v>
      </c>
      <c r="G4547" s="174">
        <v>46143</v>
      </c>
      <c r="H4547" t="s">
        <v>9470</v>
      </c>
      <c r="I4547" t="s">
        <v>9470</v>
      </c>
      <c r="O4547" s="174">
        <v>46143</v>
      </c>
      <c r="S4547" t="s">
        <v>7569</v>
      </c>
      <c r="T4547" s="217" t="s">
        <v>64</v>
      </c>
      <c r="U4547" s="217" t="s">
        <v>257</v>
      </c>
      <c r="V4547" t="e">
        <f>_xlfn.XLOOKUP(UTILIZADAS[[#This Row],[Contacto1]],Tabla2[phone_number_dialed],Tabla2[status_name],,0)</f>
        <v>#N/A</v>
      </c>
    </row>
    <row r="4548" spans="1:22">
      <c r="A4548" t="s">
        <v>4305</v>
      </c>
      <c r="B4548" s="213" t="s">
        <v>4567</v>
      </c>
      <c r="C4548" s="4">
        <v>367087190000</v>
      </c>
      <c r="D4548" s="213" t="s">
        <v>5857</v>
      </c>
      <c r="G4548" s="174">
        <v>46143</v>
      </c>
      <c r="H4548">
        <v>63681191</v>
      </c>
      <c r="I4548">
        <v>63681191</v>
      </c>
      <c r="O4548" s="174">
        <v>46143</v>
      </c>
      <c r="S4548" t="s">
        <v>4568</v>
      </c>
      <c r="T4548" s="217" t="s">
        <v>64</v>
      </c>
      <c r="U4548" s="217" t="s">
        <v>65</v>
      </c>
      <c r="V4548" t="e">
        <f>_xlfn.XLOOKUP(UTILIZADAS[[#This Row],[Contacto1]],Tabla2[phone_number_dialed],Tabla2[status_name],,0)</f>
        <v>#N/A</v>
      </c>
    </row>
    <row r="4549" spans="1:22">
      <c r="A4549" t="s">
        <v>4305</v>
      </c>
      <c r="B4549" s="213" t="s">
        <v>9471</v>
      </c>
      <c r="C4549" s="4">
        <v>361081290000</v>
      </c>
      <c r="D4549" s="213" t="s">
        <v>5857</v>
      </c>
      <c r="G4549" s="174">
        <v>46143</v>
      </c>
      <c r="H4549" t="s">
        <v>9472</v>
      </c>
      <c r="I4549" t="s">
        <v>9472</v>
      </c>
      <c r="O4549" s="174">
        <v>46143</v>
      </c>
      <c r="S4549" t="s">
        <v>9473</v>
      </c>
      <c r="T4549" s="217" t="s">
        <v>64</v>
      </c>
      <c r="U4549" s="217" t="s">
        <v>257</v>
      </c>
      <c r="V4549" t="e">
        <f>_xlfn.XLOOKUP(UTILIZADAS[[#This Row],[Contacto1]],Tabla2[phone_number_dialed],Tabla2[status_name],,0)</f>
        <v>#N/A</v>
      </c>
    </row>
    <row r="4550" spans="1:22">
      <c r="A4550" t="s">
        <v>4305</v>
      </c>
      <c r="B4550" s="213" t="s">
        <v>9474</v>
      </c>
      <c r="C4550" s="4">
        <v>364082950000</v>
      </c>
      <c r="D4550" s="213" t="s">
        <v>5857</v>
      </c>
      <c r="G4550" s="174">
        <v>46143</v>
      </c>
      <c r="H4550" t="s">
        <v>9475</v>
      </c>
      <c r="I4550" t="s">
        <v>9475</v>
      </c>
      <c r="O4550" s="174">
        <v>46143</v>
      </c>
      <c r="S4550" t="s">
        <v>9476</v>
      </c>
      <c r="T4550" s="217" t="s">
        <v>64</v>
      </c>
      <c r="U4550" s="217" t="s">
        <v>257</v>
      </c>
      <c r="V4550" t="e">
        <f>_xlfn.XLOOKUP(UTILIZADAS[[#This Row],[Contacto1]],Tabla2[phone_number_dialed],Tabla2[status_name],,0)</f>
        <v>#N/A</v>
      </c>
    </row>
    <row r="4551" spans="1:22">
      <c r="A4551" t="s">
        <v>4305</v>
      </c>
      <c r="B4551" s="213" t="s">
        <v>9477</v>
      </c>
      <c r="C4551" s="4">
        <v>368087860000</v>
      </c>
      <c r="D4551" s="213" t="s">
        <v>5857</v>
      </c>
      <c r="G4551" s="174">
        <v>46143</v>
      </c>
      <c r="H4551" t="s">
        <v>9478</v>
      </c>
      <c r="I4551" t="s">
        <v>9478</v>
      </c>
      <c r="O4551" s="174">
        <v>46143</v>
      </c>
      <c r="S4551" t="s">
        <v>9479</v>
      </c>
      <c r="T4551" s="217" t="s">
        <v>64</v>
      </c>
      <c r="U4551" s="217" t="s">
        <v>257</v>
      </c>
      <c r="V4551" t="e">
        <f>_xlfn.XLOOKUP(UTILIZADAS[[#This Row],[Contacto1]],Tabla2[phone_number_dialed],Tabla2[status_name],,0)</f>
        <v>#N/A</v>
      </c>
    </row>
    <row r="4552" spans="1:22">
      <c r="A4552" t="s">
        <v>4305</v>
      </c>
      <c r="B4552" s="213" t="s">
        <v>9480</v>
      </c>
      <c r="C4552" s="4">
        <v>367086720000</v>
      </c>
      <c r="D4552" s="213" t="s">
        <v>5857</v>
      </c>
      <c r="G4552" s="174">
        <v>46143</v>
      </c>
      <c r="H4552">
        <v>69610059</v>
      </c>
      <c r="I4552">
        <v>69610059</v>
      </c>
      <c r="O4552" s="174">
        <v>46143</v>
      </c>
      <c r="S4552" t="s">
        <v>9481</v>
      </c>
      <c r="T4552" s="217" t="s">
        <v>64</v>
      </c>
      <c r="U4552" s="217" t="s">
        <v>257</v>
      </c>
      <c r="V4552" t="e">
        <f>_xlfn.XLOOKUP(UTILIZADAS[[#This Row],[Contacto1]],Tabla2[phone_number_dialed],Tabla2[status_name],,0)</f>
        <v>#N/A</v>
      </c>
    </row>
    <row r="4553" spans="1:22">
      <c r="A4553" t="s">
        <v>4305</v>
      </c>
      <c r="B4553" s="213" t="s">
        <v>9482</v>
      </c>
      <c r="C4553" s="4">
        <v>366082190000</v>
      </c>
      <c r="D4553" s="213" t="s">
        <v>5857</v>
      </c>
      <c r="G4553" s="174">
        <v>46143</v>
      </c>
      <c r="H4553">
        <v>66050942</v>
      </c>
      <c r="I4553">
        <v>66050942</v>
      </c>
      <c r="O4553" s="174">
        <v>46143</v>
      </c>
      <c r="S4553" t="s">
        <v>9483</v>
      </c>
      <c r="T4553" s="217" t="s">
        <v>64</v>
      </c>
      <c r="U4553" s="217" t="s">
        <v>257</v>
      </c>
      <c r="V4553" t="e">
        <f>_xlfn.XLOOKUP(UTILIZADAS[[#This Row],[Contacto1]],Tabla2[phone_number_dialed],Tabla2[status_name],,0)</f>
        <v>#N/A</v>
      </c>
    </row>
    <row r="4554" spans="1:22">
      <c r="A4554" t="s">
        <v>4305</v>
      </c>
      <c r="B4554" s="213" t="s">
        <v>9484</v>
      </c>
      <c r="C4554" s="4">
        <v>361087520000</v>
      </c>
      <c r="D4554" s="213" t="s">
        <v>5857</v>
      </c>
      <c r="G4554" s="174">
        <v>46143</v>
      </c>
      <c r="H4554" t="s">
        <v>9485</v>
      </c>
      <c r="I4554" t="s">
        <v>9485</v>
      </c>
      <c r="O4554" s="174">
        <v>46143</v>
      </c>
      <c r="S4554" t="s">
        <v>9486</v>
      </c>
      <c r="T4554" s="217" t="s">
        <v>64</v>
      </c>
      <c r="U4554" s="217" t="s">
        <v>257</v>
      </c>
      <c r="V4554" t="e">
        <f>_xlfn.XLOOKUP(UTILIZADAS[[#This Row],[Contacto1]],Tabla2[phone_number_dialed],Tabla2[status_name],,0)</f>
        <v>#N/A</v>
      </c>
    </row>
    <row r="4555" spans="1:22">
      <c r="A4555" t="s">
        <v>4305</v>
      </c>
      <c r="B4555" s="213" t="s">
        <v>9487</v>
      </c>
      <c r="C4555" s="4">
        <v>366087200000</v>
      </c>
      <c r="D4555" s="213" t="s">
        <v>5857</v>
      </c>
      <c r="G4555" s="174">
        <v>46143</v>
      </c>
      <c r="H4555" t="s">
        <v>9488</v>
      </c>
      <c r="I4555" t="s">
        <v>9488</v>
      </c>
      <c r="O4555" s="174">
        <v>46143</v>
      </c>
      <c r="S4555" t="s">
        <v>9489</v>
      </c>
      <c r="T4555" s="217" t="s">
        <v>64</v>
      </c>
      <c r="U4555" s="217" t="s">
        <v>257</v>
      </c>
      <c r="V4555" t="e">
        <f>_xlfn.XLOOKUP(UTILIZADAS[[#This Row],[Contacto1]],Tabla2[phone_number_dialed],Tabla2[status_name],,0)</f>
        <v>#N/A</v>
      </c>
    </row>
    <row r="4556" spans="1:22">
      <c r="A4556" t="s">
        <v>4305</v>
      </c>
      <c r="B4556" s="213" t="s">
        <v>9490</v>
      </c>
      <c r="C4556" s="4">
        <v>367084050000</v>
      </c>
      <c r="D4556" s="213" t="s">
        <v>5857</v>
      </c>
      <c r="G4556" s="174">
        <v>46143</v>
      </c>
      <c r="H4556" t="s">
        <v>9491</v>
      </c>
      <c r="I4556" t="s">
        <v>9491</v>
      </c>
      <c r="O4556" s="174">
        <v>46143</v>
      </c>
      <c r="S4556" t="s">
        <v>9492</v>
      </c>
      <c r="T4556" s="217" t="s">
        <v>64</v>
      </c>
      <c r="U4556" s="217" t="s">
        <v>257</v>
      </c>
      <c r="V4556" t="e">
        <f>_xlfn.XLOOKUP(UTILIZADAS[[#This Row],[Contacto1]],Tabla2[phone_number_dialed],Tabla2[status_name],,0)</f>
        <v>#N/A</v>
      </c>
    </row>
    <row r="4557" spans="1:22">
      <c r="A4557" t="s">
        <v>4305</v>
      </c>
      <c r="B4557" s="213" t="s">
        <v>9493</v>
      </c>
      <c r="C4557" s="4">
        <v>367084500000</v>
      </c>
      <c r="D4557" s="213" t="s">
        <v>5857</v>
      </c>
      <c r="G4557" s="174">
        <v>46143</v>
      </c>
      <c r="H4557" t="s">
        <v>9494</v>
      </c>
      <c r="I4557" t="s">
        <v>9494</v>
      </c>
      <c r="O4557" s="174">
        <v>46143</v>
      </c>
      <c r="S4557" t="s">
        <v>9495</v>
      </c>
      <c r="T4557" s="217" t="s">
        <v>64</v>
      </c>
      <c r="U4557" s="217" t="s">
        <v>257</v>
      </c>
      <c r="V4557" t="e">
        <f>_xlfn.XLOOKUP(UTILIZADAS[[#This Row],[Contacto1]],Tabla2[phone_number_dialed],Tabla2[status_name],,0)</f>
        <v>#N/A</v>
      </c>
    </row>
    <row r="4558" spans="1:22">
      <c r="A4558" t="s">
        <v>4305</v>
      </c>
      <c r="B4558" s="213" t="s">
        <v>9496</v>
      </c>
      <c r="C4558" s="4">
        <v>361088230000</v>
      </c>
      <c r="D4558" s="213" t="s">
        <v>5857</v>
      </c>
      <c r="G4558" s="174">
        <v>46143</v>
      </c>
      <c r="H4558" t="s">
        <v>9497</v>
      </c>
      <c r="I4558" t="s">
        <v>9497</v>
      </c>
      <c r="O4558" s="174">
        <v>46143</v>
      </c>
      <c r="S4558" t="s">
        <v>9498</v>
      </c>
      <c r="T4558" s="217" t="s">
        <v>64</v>
      </c>
      <c r="U4558" s="217" t="s">
        <v>257</v>
      </c>
      <c r="V4558" t="e">
        <f>_xlfn.XLOOKUP(UTILIZADAS[[#This Row],[Contacto1]],Tabla2[phone_number_dialed],Tabla2[status_name],,0)</f>
        <v>#N/A</v>
      </c>
    </row>
    <row r="4559" spans="1:22">
      <c r="A4559" t="s">
        <v>4305</v>
      </c>
      <c r="B4559" s="213" t="s">
        <v>9499</v>
      </c>
      <c r="C4559" s="4">
        <v>297005750000</v>
      </c>
      <c r="D4559" s="213" t="s">
        <v>5857</v>
      </c>
      <c r="G4559" s="174">
        <v>46143</v>
      </c>
      <c r="H4559" t="s">
        <v>9500</v>
      </c>
      <c r="I4559" t="s">
        <v>9500</v>
      </c>
      <c r="O4559" s="174">
        <v>46143</v>
      </c>
      <c r="S4559" t="s">
        <v>9501</v>
      </c>
      <c r="T4559" s="217" t="s">
        <v>64</v>
      </c>
      <c r="U4559" s="217" t="s">
        <v>257</v>
      </c>
      <c r="V4559" t="e">
        <f>_xlfn.XLOOKUP(UTILIZADAS[[#This Row],[Contacto1]],Tabla2[phone_number_dialed],Tabla2[status_name],,0)</f>
        <v>#N/A</v>
      </c>
    </row>
    <row r="4560" spans="1:22">
      <c r="A4560" t="s">
        <v>4305</v>
      </c>
      <c r="B4560" s="213" t="s">
        <v>4963</v>
      </c>
      <c r="C4560" s="4">
        <v>367089590000</v>
      </c>
      <c r="D4560" s="213" t="s">
        <v>5857</v>
      </c>
      <c r="G4560" s="174">
        <v>46143</v>
      </c>
      <c r="H4560" t="s">
        <v>9502</v>
      </c>
      <c r="I4560" t="s">
        <v>9502</v>
      </c>
      <c r="O4560" s="174">
        <v>46143</v>
      </c>
      <c r="S4560" t="s">
        <v>4964</v>
      </c>
      <c r="T4560" s="217" t="s">
        <v>64</v>
      </c>
      <c r="U4560" s="217" t="s">
        <v>65</v>
      </c>
      <c r="V4560" t="e">
        <f>_xlfn.XLOOKUP(UTILIZADAS[[#This Row],[Contacto1]],Tabla2[phone_number_dialed],Tabla2[status_name],,0)</f>
        <v>#N/A</v>
      </c>
    </row>
    <row r="4561" spans="1:22">
      <c r="A4561" t="s">
        <v>4305</v>
      </c>
      <c r="B4561" s="213" t="s">
        <v>9503</v>
      </c>
      <c r="C4561" s="4">
        <v>356066760000</v>
      </c>
      <c r="D4561" s="213" t="s">
        <v>5857</v>
      </c>
      <c r="G4561" s="174">
        <v>46143</v>
      </c>
      <c r="H4561">
        <v>67899021</v>
      </c>
      <c r="I4561">
        <v>67899021</v>
      </c>
      <c r="O4561" s="174">
        <v>46143</v>
      </c>
      <c r="S4561" t="s">
        <v>9504</v>
      </c>
      <c r="T4561" s="217" t="s">
        <v>64</v>
      </c>
      <c r="U4561" s="217" t="s">
        <v>257</v>
      </c>
      <c r="V4561" t="e">
        <f>_xlfn.XLOOKUP(UTILIZADAS[[#This Row],[Contacto1]],Tabla2[phone_number_dialed],Tabla2[status_name],,0)</f>
        <v>#N/A</v>
      </c>
    </row>
    <row r="4562" spans="1:22">
      <c r="A4562" t="s">
        <v>4305</v>
      </c>
      <c r="B4562" s="213" t="s">
        <v>9505</v>
      </c>
      <c r="C4562" s="4">
        <v>365089970000</v>
      </c>
      <c r="D4562" s="213" t="s">
        <v>5857</v>
      </c>
      <c r="G4562" s="174">
        <v>46143</v>
      </c>
      <c r="H4562" t="s">
        <v>8968</v>
      </c>
      <c r="I4562" t="s">
        <v>8968</v>
      </c>
      <c r="O4562" s="174">
        <v>46143</v>
      </c>
      <c r="S4562" t="s">
        <v>9506</v>
      </c>
      <c r="T4562" s="217" t="s">
        <v>64</v>
      </c>
      <c r="U4562" s="217" t="s">
        <v>257</v>
      </c>
      <c r="V4562" t="e">
        <f>_xlfn.XLOOKUP(UTILIZADAS[[#This Row],[Contacto1]],Tabla2[phone_number_dialed],Tabla2[status_name],,0)</f>
        <v>#N/A</v>
      </c>
    </row>
    <row r="4563" spans="1:22">
      <c r="A4563" t="s">
        <v>4305</v>
      </c>
      <c r="B4563" s="213" t="s">
        <v>9507</v>
      </c>
      <c r="C4563" s="4">
        <v>312083310000</v>
      </c>
      <c r="D4563" s="213" t="s">
        <v>5857</v>
      </c>
      <c r="G4563" s="174">
        <v>46143</v>
      </c>
      <c r="H4563" t="s">
        <v>9508</v>
      </c>
      <c r="I4563" t="s">
        <v>9508</v>
      </c>
      <c r="O4563" s="174">
        <v>46143</v>
      </c>
      <c r="S4563" t="s">
        <v>9509</v>
      </c>
      <c r="T4563" s="217" t="s">
        <v>64</v>
      </c>
      <c r="U4563" s="217" t="s">
        <v>257</v>
      </c>
      <c r="V4563" t="e">
        <f>_xlfn.XLOOKUP(UTILIZADAS[[#This Row],[Contacto1]],Tabla2[phone_number_dialed],Tabla2[status_name],,0)</f>
        <v>#N/A</v>
      </c>
    </row>
    <row r="4564" spans="1:22">
      <c r="A4564" t="s">
        <v>4305</v>
      </c>
      <c r="B4564" s="213" t="s">
        <v>9510</v>
      </c>
      <c r="C4564" s="4">
        <v>364045890000</v>
      </c>
      <c r="D4564" s="213" t="s">
        <v>5857</v>
      </c>
      <c r="G4564" s="174">
        <v>46143</v>
      </c>
      <c r="H4564" t="s">
        <v>9511</v>
      </c>
      <c r="I4564" t="s">
        <v>9511</v>
      </c>
      <c r="O4564" s="174">
        <v>46143</v>
      </c>
      <c r="S4564" t="s">
        <v>7121</v>
      </c>
      <c r="T4564" s="217" t="s">
        <v>64</v>
      </c>
      <c r="U4564" s="217" t="s">
        <v>257</v>
      </c>
      <c r="V4564" t="e">
        <f>_xlfn.XLOOKUP(UTILIZADAS[[#This Row],[Contacto1]],Tabla2[phone_number_dialed],Tabla2[status_name],,0)</f>
        <v>#N/A</v>
      </c>
    </row>
    <row r="4565" spans="1:22">
      <c r="A4565" t="s">
        <v>4305</v>
      </c>
      <c r="B4565" s="213" t="s">
        <v>9512</v>
      </c>
      <c r="C4565" s="4">
        <v>362085620000</v>
      </c>
      <c r="D4565" s="213" t="s">
        <v>5857</v>
      </c>
      <c r="G4565" s="174">
        <v>46143</v>
      </c>
      <c r="H4565" t="s">
        <v>9513</v>
      </c>
      <c r="I4565" t="s">
        <v>9513</v>
      </c>
      <c r="O4565" s="174">
        <v>46143</v>
      </c>
      <c r="S4565" t="s">
        <v>9514</v>
      </c>
      <c r="T4565" s="217" t="s">
        <v>64</v>
      </c>
      <c r="U4565" s="217" t="s">
        <v>257</v>
      </c>
      <c r="V4565" t="e">
        <f>_xlfn.XLOOKUP(UTILIZADAS[[#This Row],[Contacto1]],Tabla2[phone_number_dialed],Tabla2[status_name],,0)</f>
        <v>#N/A</v>
      </c>
    </row>
    <row r="4566" spans="1:22">
      <c r="A4566" t="s">
        <v>4305</v>
      </c>
      <c r="B4566" s="213" t="s">
        <v>9515</v>
      </c>
      <c r="C4566" s="4">
        <v>363086480000</v>
      </c>
      <c r="D4566" s="213" t="s">
        <v>5857</v>
      </c>
      <c r="G4566" s="174">
        <v>46143</v>
      </c>
      <c r="H4566" t="s">
        <v>9516</v>
      </c>
      <c r="I4566" t="s">
        <v>9516</v>
      </c>
      <c r="O4566" s="174">
        <v>46143</v>
      </c>
      <c r="S4566" t="s">
        <v>9517</v>
      </c>
      <c r="T4566" s="217" t="s">
        <v>64</v>
      </c>
      <c r="U4566" s="217" t="s">
        <v>257</v>
      </c>
      <c r="V4566" t="e">
        <f>_xlfn.XLOOKUP(UTILIZADAS[[#This Row],[Contacto1]],Tabla2[phone_number_dialed],Tabla2[status_name],,0)</f>
        <v>#N/A</v>
      </c>
    </row>
    <row r="4567" spans="1:22">
      <c r="A4567" t="s">
        <v>4305</v>
      </c>
      <c r="B4567" s="213" t="s">
        <v>9518</v>
      </c>
      <c r="C4567" s="4">
        <v>366083850000</v>
      </c>
      <c r="D4567" s="213" t="s">
        <v>5857</v>
      </c>
      <c r="G4567" s="174">
        <v>46143</v>
      </c>
      <c r="H4567" t="s">
        <v>9519</v>
      </c>
      <c r="I4567" t="s">
        <v>9519</v>
      </c>
      <c r="O4567" s="174">
        <v>46143</v>
      </c>
      <c r="S4567" t="s">
        <v>9520</v>
      </c>
      <c r="T4567" s="217" t="s">
        <v>64</v>
      </c>
      <c r="U4567" s="217" t="s">
        <v>257</v>
      </c>
      <c r="V4567" t="e">
        <f>_xlfn.XLOOKUP(UTILIZADAS[[#This Row],[Contacto1]],Tabla2[phone_number_dialed],Tabla2[status_name],,0)</f>
        <v>#N/A</v>
      </c>
    </row>
    <row r="4568" spans="1:22">
      <c r="A4568" t="s">
        <v>4305</v>
      </c>
      <c r="B4568" s="213" t="s">
        <v>9521</v>
      </c>
      <c r="C4568" s="4">
        <v>368087510000</v>
      </c>
      <c r="D4568" s="213" t="s">
        <v>5857</v>
      </c>
      <c r="G4568" s="174">
        <v>46143</v>
      </c>
      <c r="H4568">
        <v>65138270</v>
      </c>
      <c r="I4568">
        <v>65138270</v>
      </c>
      <c r="O4568" s="174">
        <v>46143</v>
      </c>
      <c r="S4568" t="s">
        <v>9522</v>
      </c>
      <c r="T4568" s="217" t="s">
        <v>64</v>
      </c>
      <c r="U4568" s="217" t="s">
        <v>257</v>
      </c>
      <c r="V4568" t="e">
        <f>_xlfn.XLOOKUP(UTILIZADAS[[#This Row],[Contacto1]],Tabla2[phone_number_dialed],Tabla2[status_name],,0)</f>
        <v>#N/A</v>
      </c>
    </row>
    <row r="4569" spans="1:22">
      <c r="A4569" t="s">
        <v>4305</v>
      </c>
      <c r="B4569" s="213" t="s">
        <v>9523</v>
      </c>
      <c r="C4569" s="4">
        <v>341308460000</v>
      </c>
      <c r="D4569" s="213" t="s">
        <v>5857</v>
      </c>
      <c r="G4569" s="174">
        <v>46143</v>
      </c>
      <c r="H4569">
        <v>64796456</v>
      </c>
      <c r="I4569">
        <v>64796456</v>
      </c>
      <c r="O4569" s="174">
        <v>46143</v>
      </c>
      <c r="S4569" t="s">
        <v>9524</v>
      </c>
      <c r="T4569" s="217" t="s">
        <v>64</v>
      </c>
      <c r="U4569" s="217" t="s">
        <v>257</v>
      </c>
      <c r="V4569" t="e">
        <f>_xlfn.XLOOKUP(UTILIZADAS[[#This Row],[Contacto1]],Tabla2[phone_number_dialed],Tabla2[status_name],,0)</f>
        <v>#N/A</v>
      </c>
    </row>
    <row r="4570" spans="1:22">
      <c r="A4570" t="s">
        <v>4305</v>
      </c>
      <c r="B4570" s="213" t="s">
        <v>4326</v>
      </c>
      <c r="C4570" s="4">
        <v>366087720000</v>
      </c>
      <c r="D4570" s="213" t="s">
        <v>5857</v>
      </c>
      <c r="G4570" s="174">
        <v>46143</v>
      </c>
      <c r="H4570" t="s">
        <v>9525</v>
      </c>
      <c r="I4570" t="s">
        <v>9525</v>
      </c>
      <c r="O4570" s="174">
        <v>46143</v>
      </c>
      <c r="S4570" t="s">
        <v>4327</v>
      </c>
      <c r="T4570" s="217" t="s">
        <v>64</v>
      </c>
      <c r="U4570" s="217" t="s">
        <v>65</v>
      </c>
      <c r="V4570" t="e">
        <f>_xlfn.XLOOKUP(UTILIZADAS[[#This Row],[Contacto1]],Tabla2[phone_number_dialed],Tabla2[status_name],,0)</f>
        <v>#N/A</v>
      </c>
    </row>
    <row r="4571" spans="1:22">
      <c r="A4571" t="s">
        <v>4305</v>
      </c>
      <c r="B4571" s="213" t="s">
        <v>9526</v>
      </c>
      <c r="C4571" s="4">
        <v>364086480000</v>
      </c>
      <c r="D4571" s="213" t="s">
        <v>5857</v>
      </c>
      <c r="G4571" s="174">
        <v>46143</v>
      </c>
      <c r="H4571" t="s">
        <v>9527</v>
      </c>
      <c r="I4571" t="s">
        <v>9527</v>
      </c>
      <c r="O4571" s="174">
        <v>46143</v>
      </c>
      <c r="S4571" t="s">
        <v>9528</v>
      </c>
      <c r="T4571" s="217" t="s">
        <v>64</v>
      </c>
      <c r="U4571" s="217" t="s">
        <v>257</v>
      </c>
      <c r="V4571" t="e">
        <f>_xlfn.XLOOKUP(UTILIZADAS[[#This Row],[Contacto1]],Tabla2[phone_number_dialed],Tabla2[status_name],,0)</f>
        <v>#N/A</v>
      </c>
    </row>
    <row r="4572" spans="1:22">
      <c r="A4572" t="s">
        <v>4305</v>
      </c>
      <c r="B4572" s="213" t="s">
        <v>9529</v>
      </c>
      <c r="C4572" s="4">
        <v>357332780000</v>
      </c>
      <c r="D4572" s="213" t="s">
        <v>5857</v>
      </c>
      <c r="G4572" s="174">
        <v>46143</v>
      </c>
      <c r="H4572" t="s">
        <v>9530</v>
      </c>
      <c r="I4572" t="s">
        <v>9530</v>
      </c>
      <c r="O4572" s="174">
        <v>46143</v>
      </c>
      <c r="S4572" t="s">
        <v>9531</v>
      </c>
      <c r="T4572" s="217" t="s">
        <v>64</v>
      </c>
      <c r="U4572" s="217" t="s">
        <v>257</v>
      </c>
      <c r="V4572" t="e">
        <f>_xlfn.XLOOKUP(UTILIZADAS[[#This Row],[Contacto1]],Tabla2[phone_number_dialed],Tabla2[status_name],,0)</f>
        <v>#N/A</v>
      </c>
    </row>
    <row r="4573" spans="1:22">
      <c r="A4573" t="s">
        <v>4305</v>
      </c>
      <c r="B4573" s="213" t="s">
        <v>9532</v>
      </c>
      <c r="C4573" s="4">
        <v>365086980000</v>
      </c>
      <c r="D4573" s="213" t="s">
        <v>5857</v>
      </c>
      <c r="G4573" s="174">
        <v>46143</v>
      </c>
      <c r="H4573" t="s">
        <v>9533</v>
      </c>
      <c r="I4573" t="s">
        <v>9533</v>
      </c>
      <c r="O4573" s="174">
        <v>46143</v>
      </c>
      <c r="S4573" t="s">
        <v>9534</v>
      </c>
      <c r="T4573" s="217" t="s">
        <v>64</v>
      </c>
      <c r="U4573" s="217" t="s">
        <v>257</v>
      </c>
      <c r="V4573" t="e">
        <f>_xlfn.XLOOKUP(UTILIZADAS[[#This Row],[Contacto1]],Tabla2[phone_number_dialed],Tabla2[status_name],,0)</f>
        <v>#N/A</v>
      </c>
    </row>
    <row r="4574" spans="1:22">
      <c r="A4574" t="s">
        <v>4305</v>
      </c>
      <c r="B4574" s="213" t="s">
        <v>9535</v>
      </c>
      <c r="C4574" s="4">
        <v>366087030000</v>
      </c>
      <c r="D4574" s="213" t="s">
        <v>5857</v>
      </c>
      <c r="G4574" s="174">
        <v>46143</v>
      </c>
      <c r="H4574" t="s">
        <v>9536</v>
      </c>
      <c r="I4574" t="s">
        <v>9536</v>
      </c>
      <c r="O4574" s="174">
        <v>46143</v>
      </c>
      <c r="S4574" t="s">
        <v>9537</v>
      </c>
      <c r="T4574" s="217" t="s">
        <v>84</v>
      </c>
      <c r="U4574" s="217" t="s">
        <v>257</v>
      </c>
      <c r="V4574" t="e">
        <f>_xlfn.XLOOKUP(UTILIZADAS[[#This Row],[Contacto1]],Tabla2[phone_number_dialed],Tabla2[status_name],,0)</f>
        <v>#N/A</v>
      </c>
    </row>
    <row r="4575" spans="1:22">
      <c r="A4575" t="s">
        <v>4305</v>
      </c>
      <c r="B4575" s="213" t="s">
        <v>9538</v>
      </c>
      <c r="C4575" s="4">
        <v>365087260000</v>
      </c>
      <c r="D4575" s="213" t="s">
        <v>5857</v>
      </c>
      <c r="G4575" s="174">
        <v>46143</v>
      </c>
      <c r="H4575" t="s">
        <v>6573</v>
      </c>
      <c r="I4575" t="s">
        <v>6573</v>
      </c>
      <c r="O4575" s="174">
        <v>46143</v>
      </c>
      <c r="S4575" t="s">
        <v>9539</v>
      </c>
      <c r="T4575" s="217" t="s">
        <v>84</v>
      </c>
      <c r="U4575" s="217" t="s">
        <v>257</v>
      </c>
      <c r="V4575" t="e">
        <f>_xlfn.XLOOKUP(UTILIZADAS[[#This Row],[Contacto1]],Tabla2[phone_number_dialed],Tabla2[status_name],,0)</f>
        <v>#N/A</v>
      </c>
    </row>
    <row r="4576" spans="1:22">
      <c r="A4576" t="s">
        <v>4305</v>
      </c>
      <c r="B4576" s="213" t="s">
        <v>9540</v>
      </c>
      <c r="C4576" s="4">
        <v>367089510000</v>
      </c>
      <c r="D4576" s="213" t="s">
        <v>5857</v>
      </c>
      <c r="G4576" s="174">
        <v>46143</v>
      </c>
      <c r="H4576" t="s">
        <v>9541</v>
      </c>
      <c r="I4576" t="s">
        <v>9541</v>
      </c>
      <c r="O4576" s="174">
        <v>46143</v>
      </c>
      <c r="S4576" t="s">
        <v>9542</v>
      </c>
      <c r="T4576" s="217" t="s">
        <v>84</v>
      </c>
      <c r="U4576" s="217" t="s">
        <v>257</v>
      </c>
      <c r="V4576" t="e">
        <f>_xlfn.XLOOKUP(UTILIZADAS[[#This Row],[Contacto1]],Tabla2[phone_number_dialed],Tabla2[status_name],,0)</f>
        <v>#N/A</v>
      </c>
    </row>
    <row r="4577" spans="1:22">
      <c r="A4577" t="s">
        <v>4305</v>
      </c>
      <c r="B4577" s="213" t="s">
        <v>4981</v>
      </c>
      <c r="C4577" s="4">
        <v>388089020000</v>
      </c>
      <c r="D4577" s="213" t="s">
        <v>5857</v>
      </c>
      <c r="G4577" s="174">
        <v>46143</v>
      </c>
      <c r="H4577" t="s">
        <v>9543</v>
      </c>
      <c r="I4577" t="s">
        <v>9543</v>
      </c>
      <c r="O4577" s="174">
        <v>46143</v>
      </c>
      <c r="S4577" t="s">
        <v>4982</v>
      </c>
      <c r="T4577" s="217" t="s">
        <v>84</v>
      </c>
      <c r="U4577" s="217" t="s">
        <v>65</v>
      </c>
      <c r="V4577" t="e">
        <f>_xlfn.XLOOKUP(UTILIZADAS[[#This Row],[Contacto1]],Tabla2[phone_number_dialed],Tabla2[status_name],,0)</f>
        <v>#N/A</v>
      </c>
    </row>
    <row r="4578" spans="1:22">
      <c r="A4578" t="s">
        <v>4305</v>
      </c>
      <c r="B4578" s="213" t="s">
        <v>5045</v>
      </c>
      <c r="C4578" s="4">
        <v>365088760000</v>
      </c>
      <c r="D4578" s="213" t="s">
        <v>5857</v>
      </c>
      <c r="G4578" s="174">
        <v>46143</v>
      </c>
      <c r="H4578" t="s">
        <v>9544</v>
      </c>
      <c r="I4578" t="s">
        <v>9544</v>
      </c>
      <c r="O4578" s="174">
        <v>46143</v>
      </c>
      <c r="S4578" t="s">
        <v>5046</v>
      </c>
      <c r="T4578" s="217" t="s">
        <v>84</v>
      </c>
      <c r="U4578" s="217" t="s">
        <v>65</v>
      </c>
      <c r="V4578" t="e">
        <f>_xlfn.XLOOKUP(UTILIZADAS[[#This Row],[Contacto1]],Tabla2[phone_number_dialed],Tabla2[status_name],,0)</f>
        <v>#N/A</v>
      </c>
    </row>
    <row r="4579" spans="1:22">
      <c r="A4579" t="s">
        <v>4305</v>
      </c>
      <c r="B4579" s="213" t="s">
        <v>5173</v>
      </c>
      <c r="C4579" s="4">
        <v>365088970000</v>
      </c>
      <c r="D4579" s="213" t="s">
        <v>5857</v>
      </c>
      <c r="G4579" s="174">
        <v>46143</v>
      </c>
      <c r="H4579" t="s">
        <v>9545</v>
      </c>
      <c r="I4579" t="s">
        <v>9545</v>
      </c>
      <c r="O4579" s="174">
        <v>46143</v>
      </c>
      <c r="S4579" t="s">
        <v>4401</v>
      </c>
      <c r="T4579" s="217" t="s">
        <v>84</v>
      </c>
      <c r="U4579" s="217" t="s">
        <v>257</v>
      </c>
      <c r="V4579" t="e">
        <f>_xlfn.XLOOKUP(UTILIZADAS[[#This Row],[Contacto1]],Tabla2[phone_number_dialed],Tabla2[status_name],,0)</f>
        <v>#N/A</v>
      </c>
    </row>
    <row r="4580" spans="1:22">
      <c r="A4580" t="s">
        <v>4305</v>
      </c>
      <c r="B4580" s="213" t="s">
        <v>9546</v>
      </c>
      <c r="C4580" s="4">
        <v>363089020000</v>
      </c>
      <c r="D4580" s="213" t="s">
        <v>5857</v>
      </c>
      <c r="G4580" s="174">
        <v>46143</v>
      </c>
      <c r="H4580" t="s">
        <v>9547</v>
      </c>
      <c r="I4580" t="s">
        <v>9547</v>
      </c>
      <c r="O4580" s="174">
        <v>46143</v>
      </c>
      <c r="S4580" t="s">
        <v>9548</v>
      </c>
      <c r="T4580" s="217" t="s">
        <v>64</v>
      </c>
      <c r="U4580" s="217" t="s">
        <v>257</v>
      </c>
      <c r="V4580" t="e">
        <f>_xlfn.XLOOKUP(UTILIZADAS[[#This Row],[Contacto1]],Tabla2[phone_number_dialed],Tabla2[status_name],,0)</f>
        <v>#N/A</v>
      </c>
    </row>
    <row r="4581" spans="1:22">
      <c r="A4581" t="s">
        <v>4305</v>
      </c>
      <c r="B4581" s="213" t="s">
        <v>9549</v>
      </c>
      <c r="C4581" s="4">
        <v>322039970000</v>
      </c>
      <c r="D4581" s="213" t="s">
        <v>5857</v>
      </c>
      <c r="G4581" s="174">
        <v>46143</v>
      </c>
      <c r="H4581" t="s">
        <v>9550</v>
      </c>
      <c r="I4581" t="s">
        <v>9550</v>
      </c>
      <c r="O4581" s="174">
        <v>46143</v>
      </c>
      <c r="S4581" t="s">
        <v>9551</v>
      </c>
      <c r="T4581" s="217" t="s">
        <v>64</v>
      </c>
      <c r="U4581" s="217" t="s">
        <v>257</v>
      </c>
      <c r="V4581" t="e">
        <f>_xlfn.XLOOKUP(UTILIZADAS[[#This Row],[Contacto1]],Tabla2[phone_number_dialed],Tabla2[status_name],,0)</f>
        <v>#N/A</v>
      </c>
    </row>
    <row r="4582" spans="1:22">
      <c r="A4582" t="s">
        <v>4305</v>
      </c>
      <c r="B4582" s="213" t="s">
        <v>9552</v>
      </c>
      <c r="C4582" s="4">
        <v>308071710000</v>
      </c>
      <c r="D4582" s="213" t="s">
        <v>5857</v>
      </c>
      <c r="G4582" s="174">
        <v>46143</v>
      </c>
      <c r="H4582" t="s">
        <v>9553</v>
      </c>
      <c r="I4582" t="s">
        <v>9553</v>
      </c>
      <c r="O4582" s="174">
        <v>46143</v>
      </c>
      <c r="S4582" t="s">
        <v>9554</v>
      </c>
      <c r="T4582" s="217" t="s">
        <v>64</v>
      </c>
      <c r="U4582" s="217" t="s">
        <v>257</v>
      </c>
      <c r="V4582" t="e">
        <f>_xlfn.XLOOKUP(UTILIZADAS[[#This Row],[Contacto1]],Tabla2[phone_number_dialed],Tabla2[status_name],,0)</f>
        <v>#N/A</v>
      </c>
    </row>
    <row r="4583" spans="1:22">
      <c r="A4583" t="s">
        <v>4305</v>
      </c>
      <c r="B4583" s="213" t="s">
        <v>9555</v>
      </c>
      <c r="C4583" s="4">
        <v>363087010000</v>
      </c>
      <c r="D4583" s="213" t="s">
        <v>5857</v>
      </c>
      <c r="G4583" s="174">
        <v>46143</v>
      </c>
      <c r="H4583" t="s">
        <v>9556</v>
      </c>
      <c r="I4583" t="s">
        <v>9556</v>
      </c>
      <c r="O4583" s="174">
        <v>46143</v>
      </c>
      <c r="S4583" t="s">
        <v>9557</v>
      </c>
      <c r="T4583" s="217" t="s">
        <v>64</v>
      </c>
      <c r="U4583" s="217" t="s">
        <v>257</v>
      </c>
      <c r="V4583" t="e">
        <f>_xlfn.XLOOKUP(UTILIZADAS[[#This Row],[Contacto1]],Tabla2[phone_number_dialed],Tabla2[status_name],,0)</f>
        <v>#N/A</v>
      </c>
    </row>
    <row r="4584" spans="1:22">
      <c r="A4584" t="s">
        <v>4305</v>
      </c>
      <c r="B4584" s="213" t="s">
        <v>5540</v>
      </c>
      <c r="C4584" s="4">
        <v>341402490000</v>
      </c>
      <c r="D4584" s="213" t="s">
        <v>5857</v>
      </c>
      <c r="G4584" s="174">
        <v>46143</v>
      </c>
      <c r="H4584">
        <v>60019453</v>
      </c>
      <c r="I4584">
        <v>60019453</v>
      </c>
      <c r="O4584" s="174">
        <v>46143</v>
      </c>
      <c r="S4584" t="s">
        <v>5361</v>
      </c>
      <c r="T4584" s="217" t="s">
        <v>2334</v>
      </c>
      <c r="U4584" s="217" t="s">
        <v>257</v>
      </c>
      <c r="V4584" t="e">
        <f>_xlfn.XLOOKUP(UTILIZADAS[[#This Row],[Contacto1]],Tabla2[phone_number_dialed],Tabla2[status_name],,0)</f>
        <v>#N/A</v>
      </c>
    </row>
    <row r="4585" spans="1:22">
      <c r="A4585" t="s">
        <v>4305</v>
      </c>
      <c r="B4585" s="213" t="s">
        <v>5786</v>
      </c>
      <c r="C4585" s="4">
        <v>365088610000</v>
      </c>
      <c r="D4585" s="213" t="s">
        <v>5857</v>
      </c>
      <c r="G4585" s="174">
        <v>46143</v>
      </c>
      <c r="H4585" t="s">
        <v>5787</v>
      </c>
      <c r="I4585" t="s">
        <v>5787</v>
      </c>
      <c r="O4585" s="174">
        <v>46143</v>
      </c>
      <c r="S4585" t="s">
        <v>5788</v>
      </c>
      <c r="T4585" s="217" t="s">
        <v>2334</v>
      </c>
      <c r="U4585" s="217" t="s">
        <v>257</v>
      </c>
      <c r="V4585" t="e">
        <f>_xlfn.XLOOKUP(UTILIZADAS[[#This Row],[Contacto1]],Tabla2[phone_number_dialed],Tabla2[status_name],,0)</f>
        <v>#N/A</v>
      </c>
    </row>
    <row r="4586" spans="1:22">
      <c r="A4586" t="s">
        <v>4305</v>
      </c>
      <c r="B4586" s="213" t="s">
        <v>5755</v>
      </c>
      <c r="C4586" s="4">
        <v>367089020000</v>
      </c>
      <c r="D4586" s="213" t="s">
        <v>5857</v>
      </c>
      <c r="G4586" s="174">
        <v>46143</v>
      </c>
      <c r="H4586" t="s">
        <v>5756</v>
      </c>
      <c r="I4586" t="s">
        <v>5756</v>
      </c>
      <c r="O4586" s="174">
        <v>46143</v>
      </c>
      <c r="S4586" t="s">
        <v>5757</v>
      </c>
      <c r="T4586" s="217" t="s">
        <v>2334</v>
      </c>
      <c r="U4586" s="217" t="s">
        <v>257</v>
      </c>
      <c r="V4586" t="e">
        <f>_xlfn.XLOOKUP(UTILIZADAS[[#This Row],[Contacto1]],Tabla2[phone_number_dialed],Tabla2[status_name],,0)</f>
        <v>#N/A</v>
      </c>
    </row>
    <row r="4587" spans="1:22">
      <c r="A4587" t="s">
        <v>4305</v>
      </c>
      <c r="B4587" s="213" t="s">
        <v>9558</v>
      </c>
      <c r="C4587" s="4">
        <v>364089180000</v>
      </c>
      <c r="D4587" s="213" t="s">
        <v>5857</v>
      </c>
      <c r="G4587" s="174">
        <v>46143</v>
      </c>
      <c r="H4587" t="s">
        <v>9559</v>
      </c>
      <c r="I4587" t="s">
        <v>9559</v>
      </c>
      <c r="O4587" s="174">
        <v>46143</v>
      </c>
      <c r="S4587" t="s">
        <v>9560</v>
      </c>
      <c r="T4587" s="217" t="s">
        <v>85</v>
      </c>
      <c r="U4587" s="217" t="s">
        <v>257</v>
      </c>
      <c r="V4587" t="e">
        <f>_xlfn.XLOOKUP(UTILIZADAS[[#This Row],[Contacto1]],Tabla2[phone_number_dialed],Tabla2[status_name],,0)</f>
        <v>#N/A</v>
      </c>
    </row>
    <row r="4588" spans="1:22">
      <c r="A4588" t="s">
        <v>4305</v>
      </c>
      <c r="B4588" s="213" t="s">
        <v>9561</v>
      </c>
      <c r="C4588" s="4">
        <v>804501650000</v>
      </c>
      <c r="D4588" s="213" t="s">
        <v>5857</v>
      </c>
      <c r="G4588" s="174">
        <v>46143</v>
      </c>
      <c r="H4588" t="s">
        <v>9562</v>
      </c>
      <c r="I4588" t="s">
        <v>9562</v>
      </c>
      <c r="O4588" s="174">
        <v>46143</v>
      </c>
      <c r="S4588" t="s">
        <v>9563</v>
      </c>
      <c r="T4588" s="217" t="s">
        <v>85</v>
      </c>
      <c r="U4588" s="217" t="s">
        <v>257</v>
      </c>
      <c r="V4588" t="e">
        <f>_xlfn.XLOOKUP(UTILIZADAS[[#This Row],[Contacto1]],Tabla2[phone_number_dialed],Tabla2[status_name],,0)</f>
        <v>#N/A</v>
      </c>
    </row>
    <row r="4589" spans="1:22">
      <c r="A4589" t="s">
        <v>4305</v>
      </c>
      <c r="B4589" s="213" t="s">
        <v>9564</v>
      </c>
      <c r="C4589" s="4">
        <v>365087870000</v>
      </c>
      <c r="D4589" s="213" t="s">
        <v>5857</v>
      </c>
      <c r="G4589" s="174">
        <v>46143</v>
      </c>
      <c r="H4589" t="s">
        <v>3988</v>
      </c>
      <c r="I4589" t="s">
        <v>3988</v>
      </c>
      <c r="O4589" s="174">
        <v>46143</v>
      </c>
      <c r="S4589" t="s">
        <v>9565</v>
      </c>
      <c r="T4589" s="217" t="s">
        <v>64</v>
      </c>
      <c r="U4589" s="217" t="s">
        <v>257</v>
      </c>
      <c r="V4589" t="e">
        <f>_xlfn.XLOOKUP(UTILIZADAS[[#This Row],[Contacto1]],Tabla2[phone_number_dialed],Tabla2[status_name],,0)</f>
        <v>#N/A</v>
      </c>
    </row>
    <row r="4590" spans="1:22">
      <c r="A4590" t="s">
        <v>4305</v>
      </c>
      <c r="B4590" s="213" t="s">
        <v>9566</v>
      </c>
      <c r="C4590" s="4">
        <v>368087310000</v>
      </c>
      <c r="D4590" s="213" t="s">
        <v>5857</v>
      </c>
      <c r="G4590" s="174">
        <v>46143</v>
      </c>
      <c r="H4590" t="s">
        <v>9567</v>
      </c>
      <c r="I4590" t="s">
        <v>9567</v>
      </c>
      <c r="O4590" s="174">
        <v>46143</v>
      </c>
      <c r="S4590" t="s">
        <v>9568</v>
      </c>
      <c r="T4590" s="217" t="s">
        <v>64</v>
      </c>
      <c r="U4590" s="217" t="s">
        <v>257</v>
      </c>
      <c r="V4590" t="e">
        <f>_xlfn.XLOOKUP(UTILIZADAS[[#This Row],[Contacto1]],Tabla2[phone_number_dialed],Tabla2[status_name],,0)</f>
        <v>#N/A</v>
      </c>
    </row>
    <row r="4591" spans="1:22">
      <c r="A4591" t="s">
        <v>4305</v>
      </c>
      <c r="B4591" s="213" t="s">
        <v>9569</v>
      </c>
      <c r="C4591" s="4">
        <v>364089980000</v>
      </c>
      <c r="D4591" s="213" t="s">
        <v>5857</v>
      </c>
      <c r="G4591" s="174">
        <v>46143</v>
      </c>
      <c r="H4591" t="s">
        <v>9570</v>
      </c>
      <c r="I4591" t="s">
        <v>9570</v>
      </c>
      <c r="O4591" s="174">
        <v>46143</v>
      </c>
      <c r="S4591" t="s">
        <v>9571</v>
      </c>
      <c r="T4591" s="217" t="s">
        <v>64</v>
      </c>
      <c r="U4591" s="217" t="s">
        <v>257</v>
      </c>
      <c r="V4591" t="e">
        <f>_xlfn.XLOOKUP(UTILIZADAS[[#This Row],[Contacto1]],Tabla2[phone_number_dialed],Tabla2[status_name],,0)</f>
        <v>#N/A</v>
      </c>
    </row>
    <row r="4592" spans="1:22">
      <c r="A4592" t="s">
        <v>4305</v>
      </c>
      <c r="B4592" s="213" t="s">
        <v>9572</v>
      </c>
      <c r="C4592" s="4">
        <v>369080880000</v>
      </c>
      <c r="D4592" s="213" t="s">
        <v>5857</v>
      </c>
      <c r="G4592" s="174">
        <v>46143</v>
      </c>
      <c r="H4592" t="s">
        <v>9573</v>
      </c>
      <c r="I4592" t="s">
        <v>9573</v>
      </c>
      <c r="O4592" s="174">
        <v>46143</v>
      </c>
      <c r="S4592" t="s">
        <v>9574</v>
      </c>
      <c r="T4592" s="217" t="s">
        <v>64</v>
      </c>
      <c r="U4592" s="217" t="s">
        <v>257</v>
      </c>
      <c r="V4592" t="e">
        <f>_xlfn.XLOOKUP(UTILIZADAS[[#This Row],[Contacto1]],Tabla2[phone_number_dialed],Tabla2[status_name],,0)</f>
        <v>#N/A</v>
      </c>
    </row>
    <row r="4593" spans="1:22">
      <c r="A4593" t="s">
        <v>4305</v>
      </c>
      <c r="B4593" s="213" t="s">
        <v>9575</v>
      </c>
      <c r="C4593" s="4">
        <v>362088790000</v>
      </c>
      <c r="D4593" s="213" t="s">
        <v>5857</v>
      </c>
      <c r="G4593" s="174">
        <v>46143</v>
      </c>
      <c r="H4593" t="s">
        <v>9576</v>
      </c>
      <c r="I4593" t="s">
        <v>9576</v>
      </c>
      <c r="O4593" s="174">
        <v>46143</v>
      </c>
      <c r="S4593" t="s">
        <v>9577</v>
      </c>
      <c r="T4593" s="217" t="s">
        <v>64</v>
      </c>
      <c r="U4593" s="217" t="s">
        <v>257</v>
      </c>
      <c r="V4593" t="e">
        <f>_xlfn.XLOOKUP(UTILIZADAS[[#This Row],[Contacto1]],Tabla2[phone_number_dialed],Tabla2[status_name],,0)</f>
        <v>#N/A</v>
      </c>
    </row>
    <row r="4594" spans="1:22">
      <c r="A4594" t="s">
        <v>4305</v>
      </c>
      <c r="B4594" s="213" t="s">
        <v>9578</v>
      </c>
      <c r="C4594" s="4">
        <v>362087540000</v>
      </c>
      <c r="D4594" s="213" t="s">
        <v>5857</v>
      </c>
      <c r="G4594" s="174">
        <v>46143</v>
      </c>
      <c r="H4594" t="s">
        <v>9579</v>
      </c>
      <c r="I4594" t="s">
        <v>9579</v>
      </c>
      <c r="O4594" s="174">
        <v>46143</v>
      </c>
      <c r="S4594" t="s">
        <v>9580</v>
      </c>
      <c r="T4594" s="217" t="s">
        <v>64</v>
      </c>
      <c r="U4594" s="217" t="s">
        <v>257</v>
      </c>
      <c r="V4594" t="e">
        <f>_xlfn.XLOOKUP(UTILIZADAS[[#This Row],[Contacto1]],Tabla2[phone_number_dialed],Tabla2[status_name],,0)</f>
        <v>#N/A</v>
      </c>
    </row>
    <row r="4595" spans="1:22">
      <c r="A4595" t="s">
        <v>4305</v>
      </c>
      <c r="B4595" s="213" t="s">
        <v>9581</v>
      </c>
      <c r="C4595" s="4">
        <v>363084830000</v>
      </c>
      <c r="D4595" s="213" t="s">
        <v>5857</v>
      </c>
      <c r="G4595" s="174">
        <v>46143</v>
      </c>
      <c r="H4595" t="s">
        <v>9582</v>
      </c>
      <c r="I4595" t="s">
        <v>9582</v>
      </c>
      <c r="O4595" s="174">
        <v>46143</v>
      </c>
      <c r="S4595" t="s">
        <v>9583</v>
      </c>
      <c r="T4595" s="217" t="s">
        <v>64</v>
      </c>
      <c r="U4595" s="217" t="s">
        <v>257</v>
      </c>
      <c r="V4595" t="e">
        <f>_xlfn.XLOOKUP(UTILIZADAS[[#This Row],[Contacto1]],Tabla2[phone_number_dialed],Tabla2[status_name],,0)</f>
        <v>#N/A</v>
      </c>
    </row>
    <row r="4596" spans="1:22">
      <c r="A4596" t="s">
        <v>4305</v>
      </c>
      <c r="B4596" s="213" t="s">
        <v>4370</v>
      </c>
      <c r="C4596" s="4">
        <v>361076950000</v>
      </c>
      <c r="D4596" s="213" t="s">
        <v>5857</v>
      </c>
      <c r="G4596" s="174">
        <v>46143</v>
      </c>
      <c r="H4596" t="s">
        <v>9584</v>
      </c>
      <c r="I4596" t="s">
        <v>9584</v>
      </c>
      <c r="O4596" s="174">
        <v>46143</v>
      </c>
      <c r="S4596" t="s">
        <v>4371</v>
      </c>
      <c r="T4596" s="217" t="s">
        <v>64</v>
      </c>
      <c r="U4596" s="217" t="s">
        <v>257</v>
      </c>
      <c r="V4596" t="e">
        <f>_xlfn.XLOOKUP(UTILIZADAS[[#This Row],[Contacto1]],Tabla2[phone_number_dialed],Tabla2[status_name],,0)</f>
        <v>#N/A</v>
      </c>
    </row>
    <row r="4597" spans="1:22">
      <c r="A4597" t="s">
        <v>4305</v>
      </c>
      <c r="B4597" s="213" t="s">
        <v>9585</v>
      </c>
      <c r="C4597" s="4">
        <v>363069870000</v>
      </c>
      <c r="D4597" s="213" t="s">
        <v>5857</v>
      </c>
      <c r="G4597" s="174">
        <v>46143</v>
      </c>
      <c r="H4597" t="s">
        <v>8732</v>
      </c>
      <c r="I4597" t="s">
        <v>8732</v>
      </c>
      <c r="O4597" s="174">
        <v>46143</v>
      </c>
      <c r="S4597" t="s">
        <v>8733</v>
      </c>
      <c r="T4597" s="217" t="s">
        <v>64</v>
      </c>
      <c r="U4597" s="217" t="s">
        <v>257</v>
      </c>
      <c r="V4597" t="e">
        <f>_xlfn.XLOOKUP(UTILIZADAS[[#This Row],[Contacto1]],Tabla2[phone_number_dialed],Tabla2[status_name],,0)</f>
        <v>#N/A</v>
      </c>
    </row>
    <row r="4598" spans="1:22">
      <c r="A4598" t="s">
        <v>4305</v>
      </c>
      <c r="B4598" s="213" t="s">
        <v>9586</v>
      </c>
      <c r="C4598" s="4">
        <v>369088670000</v>
      </c>
      <c r="D4598" s="213" t="s">
        <v>5857</v>
      </c>
      <c r="G4598" s="174">
        <v>46143</v>
      </c>
      <c r="H4598" t="s">
        <v>9587</v>
      </c>
      <c r="I4598" t="s">
        <v>9587</v>
      </c>
      <c r="O4598" s="174">
        <v>46143</v>
      </c>
      <c r="S4598" t="s">
        <v>9588</v>
      </c>
      <c r="T4598" s="217" t="s">
        <v>64</v>
      </c>
      <c r="U4598" s="217" t="s">
        <v>257</v>
      </c>
      <c r="V4598" t="e">
        <f>_xlfn.XLOOKUP(UTILIZADAS[[#This Row],[Contacto1]],Tabla2[phone_number_dialed],Tabla2[status_name],,0)</f>
        <v>#N/A</v>
      </c>
    </row>
    <row r="4599" spans="1:22">
      <c r="A4599" t="s">
        <v>4305</v>
      </c>
      <c r="B4599" s="213" t="s">
        <v>9589</v>
      </c>
      <c r="C4599" s="4">
        <v>362088990000</v>
      </c>
      <c r="D4599" s="213" t="s">
        <v>5857</v>
      </c>
      <c r="G4599" s="174">
        <v>46143</v>
      </c>
      <c r="H4599" t="s">
        <v>9590</v>
      </c>
      <c r="I4599" t="s">
        <v>9590</v>
      </c>
      <c r="O4599" s="174">
        <v>46143</v>
      </c>
      <c r="S4599" t="s">
        <v>9591</v>
      </c>
      <c r="T4599" s="217" t="s">
        <v>84</v>
      </c>
      <c r="U4599" s="217" t="s">
        <v>257</v>
      </c>
      <c r="V4599" t="e">
        <f>_xlfn.XLOOKUP(UTILIZADAS[[#This Row],[Contacto1]],Tabla2[phone_number_dialed],Tabla2[status_name],,0)</f>
        <v>#N/A</v>
      </c>
    </row>
    <row r="4600" spans="1:22">
      <c r="A4600" t="s">
        <v>4305</v>
      </c>
      <c r="B4600" s="213" t="s">
        <v>9592</v>
      </c>
      <c r="C4600" s="4">
        <v>363089530000</v>
      </c>
      <c r="D4600" s="213" t="s">
        <v>5857</v>
      </c>
      <c r="G4600" s="174">
        <v>46143</v>
      </c>
      <c r="H4600" t="s">
        <v>9593</v>
      </c>
      <c r="I4600" t="s">
        <v>9593</v>
      </c>
      <c r="O4600" s="174">
        <v>46143</v>
      </c>
      <c r="S4600" t="s">
        <v>9594</v>
      </c>
      <c r="T4600" s="217" t="s">
        <v>64</v>
      </c>
      <c r="U4600" s="217" t="s">
        <v>257</v>
      </c>
      <c r="V4600" t="e">
        <f>_xlfn.XLOOKUP(UTILIZADAS[[#This Row],[Contacto1]],Tabla2[phone_number_dialed],Tabla2[status_name],,0)</f>
        <v>#N/A</v>
      </c>
    </row>
    <row r="4601" spans="1:22">
      <c r="A4601" t="s">
        <v>4305</v>
      </c>
      <c r="B4601" s="213" t="s">
        <v>9595</v>
      </c>
      <c r="C4601" s="4">
        <v>319040330000</v>
      </c>
      <c r="D4601" s="213" t="s">
        <v>5857</v>
      </c>
      <c r="G4601" s="174">
        <v>46143</v>
      </c>
      <c r="H4601" t="s">
        <v>9596</v>
      </c>
      <c r="I4601" t="s">
        <v>9596</v>
      </c>
      <c r="O4601" s="174">
        <v>46143</v>
      </c>
      <c r="S4601" t="s">
        <v>9597</v>
      </c>
      <c r="T4601" s="217" t="s">
        <v>64</v>
      </c>
      <c r="U4601" s="217" t="s">
        <v>257</v>
      </c>
      <c r="V4601" t="e">
        <f>_xlfn.XLOOKUP(UTILIZADAS[[#This Row],[Contacto1]],Tabla2[phone_number_dialed],Tabla2[status_name],,0)</f>
        <v>#N/A</v>
      </c>
    </row>
    <row r="4602" spans="1:22">
      <c r="A4602" t="s">
        <v>4305</v>
      </c>
      <c r="B4602" s="213" t="s">
        <v>9598</v>
      </c>
      <c r="C4602" s="4">
        <v>366086660000</v>
      </c>
      <c r="D4602" s="213" t="s">
        <v>5857</v>
      </c>
      <c r="G4602" s="174">
        <v>46143</v>
      </c>
      <c r="H4602" t="s">
        <v>9599</v>
      </c>
      <c r="I4602" t="s">
        <v>9599</v>
      </c>
      <c r="O4602" s="174">
        <v>46143</v>
      </c>
      <c r="S4602" t="s">
        <v>9600</v>
      </c>
      <c r="T4602" s="217" t="s">
        <v>64</v>
      </c>
      <c r="U4602" s="217" t="s">
        <v>257</v>
      </c>
      <c r="V4602" t="e">
        <f>_xlfn.XLOOKUP(UTILIZADAS[[#This Row],[Contacto1]],Tabla2[phone_number_dialed],Tabla2[status_name],,0)</f>
        <v>#N/A</v>
      </c>
    </row>
    <row r="4603" spans="1:22">
      <c r="A4603" t="s">
        <v>4305</v>
      </c>
      <c r="B4603" s="213" t="s">
        <v>9601</v>
      </c>
      <c r="C4603" s="4">
        <v>361089960000</v>
      </c>
      <c r="D4603" s="213" t="s">
        <v>5857</v>
      </c>
      <c r="G4603" s="174">
        <v>46143</v>
      </c>
      <c r="H4603" t="s">
        <v>9602</v>
      </c>
      <c r="I4603" t="s">
        <v>9602</v>
      </c>
      <c r="O4603" s="174">
        <v>46143</v>
      </c>
      <c r="S4603" t="s">
        <v>9603</v>
      </c>
      <c r="T4603" s="217" t="s">
        <v>64</v>
      </c>
      <c r="U4603" s="217" t="s">
        <v>257</v>
      </c>
      <c r="V4603" t="e">
        <f>_xlfn.XLOOKUP(UTILIZADAS[[#This Row],[Contacto1]],Tabla2[phone_number_dialed],Tabla2[status_name],,0)</f>
        <v>#N/A</v>
      </c>
    </row>
    <row r="4604" spans="1:22">
      <c r="A4604" t="s">
        <v>4305</v>
      </c>
      <c r="B4604" s="213" t="s">
        <v>4563</v>
      </c>
      <c r="C4604" s="4">
        <v>365090940000</v>
      </c>
      <c r="D4604" s="213" t="s">
        <v>5857</v>
      </c>
      <c r="G4604" s="174">
        <v>46143</v>
      </c>
      <c r="H4604" t="s">
        <v>9604</v>
      </c>
      <c r="I4604" t="s">
        <v>9604</v>
      </c>
      <c r="O4604" s="174">
        <v>46143</v>
      </c>
      <c r="S4604" t="s">
        <v>4564</v>
      </c>
      <c r="T4604" s="217" t="s">
        <v>64</v>
      </c>
      <c r="U4604" s="217" t="s">
        <v>65</v>
      </c>
      <c r="V4604" t="e">
        <f>_xlfn.XLOOKUP(UTILIZADAS[[#This Row],[Contacto1]],Tabla2[phone_number_dialed],Tabla2[status_name],,0)</f>
        <v>#N/A</v>
      </c>
    </row>
    <row r="4605" spans="1:22">
      <c r="A4605" t="s">
        <v>4305</v>
      </c>
      <c r="B4605" s="213" t="s">
        <v>9605</v>
      </c>
      <c r="C4605" s="4">
        <v>292011020000</v>
      </c>
      <c r="D4605" s="213" t="s">
        <v>5857</v>
      </c>
      <c r="G4605" s="174">
        <v>46143</v>
      </c>
      <c r="H4605" t="s">
        <v>9606</v>
      </c>
      <c r="I4605" t="s">
        <v>9606</v>
      </c>
      <c r="O4605" s="174">
        <v>46143</v>
      </c>
      <c r="S4605" t="s">
        <v>9607</v>
      </c>
      <c r="T4605" s="217" t="s">
        <v>64</v>
      </c>
      <c r="U4605" s="217" t="s">
        <v>257</v>
      </c>
      <c r="V4605" t="e">
        <f>_xlfn.XLOOKUP(UTILIZADAS[[#This Row],[Contacto1]],Tabla2[phone_number_dialed],Tabla2[status_name],,0)</f>
        <v>#N/A</v>
      </c>
    </row>
    <row r="4606" spans="1:22">
      <c r="A4606" t="s">
        <v>4305</v>
      </c>
      <c r="B4606" s="213" t="s">
        <v>9608</v>
      </c>
      <c r="C4606" s="4">
        <v>368091080000</v>
      </c>
      <c r="D4606" s="213" t="s">
        <v>5857</v>
      </c>
      <c r="G4606" s="174">
        <v>46143</v>
      </c>
      <c r="H4606" t="s">
        <v>9609</v>
      </c>
      <c r="I4606" t="s">
        <v>9609</v>
      </c>
      <c r="O4606" s="174">
        <v>46143</v>
      </c>
      <c r="S4606" t="s">
        <v>9610</v>
      </c>
      <c r="T4606" s="217" t="s">
        <v>64</v>
      </c>
      <c r="U4606" s="217" t="s">
        <v>257</v>
      </c>
      <c r="V4606" t="e">
        <f>_xlfn.XLOOKUP(UTILIZADAS[[#This Row],[Contacto1]],Tabla2[phone_number_dialed],Tabla2[status_name],,0)</f>
        <v>#N/A</v>
      </c>
    </row>
    <row r="4607" spans="1:22">
      <c r="A4607" t="s">
        <v>4305</v>
      </c>
      <c r="B4607" s="213" t="s">
        <v>9611</v>
      </c>
      <c r="C4607" s="4">
        <v>362087470000</v>
      </c>
      <c r="D4607" s="213" t="s">
        <v>5857</v>
      </c>
      <c r="G4607" s="174">
        <v>46143</v>
      </c>
      <c r="H4607" t="s">
        <v>9612</v>
      </c>
      <c r="I4607" t="s">
        <v>9612</v>
      </c>
      <c r="O4607" s="174">
        <v>46143</v>
      </c>
      <c r="S4607" t="s">
        <v>9613</v>
      </c>
      <c r="T4607" s="217" t="s">
        <v>64</v>
      </c>
      <c r="U4607" s="217" t="s">
        <v>257</v>
      </c>
      <c r="V4607" t="e">
        <f>_xlfn.XLOOKUP(UTILIZADAS[[#This Row],[Contacto1]],Tabla2[phone_number_dialed],Tabla2[status_name],,0)</f>
        <v>#N/A</v>
      </c>
    </row>
    <row r="4608" spans="1:22">
      <c r="A4608" t="s">
        <v>4305</v>
      </c>
      <c r="B4608" s="213" t="s">
        <v>9614</v>
      </c>
      <c r="C4608" s="4">
        <v>358065950000</v>
      </c>
      <c r="D4608" s="213" t="s">
        <v>5857</v>
      </c>
      <c r="G4608" s="174">
        <v>46143</v>
      </c>
      <c r="H4608" t="s">
        <v>9615</v>
      </c>
      <c r="I4608" t="s">
        <v>9615</v>
      </c>
      <c r="O4608" s="174">
        <v>46143</v>
      </c>
      <c r="S4608" t="s">
        <v>9616</v>
      </c>
      <c r="T4608" s="217" t="s">
        <v>64</v>
      </c>
      <c r="U4608" s="217" t="s">
        <v>257</v>
      </c>
      <c r="V4608" t="e">
        <f>_xlfn.XLOOKUP(UTILIZADAS[[#This Row],[Contacto1]],Tabla2[phone_number_dialed],Tabla2[status_name],,0)</f>
        <v>#N/A</v>
      </c>
    </row>
    <row r="4609" spans="1:22">
      <c r="A4609" t="s">
        <v>4305</v>
      </c>
      <c r="B4609" s="213" t="s">
        <v>9617</v>
      </c>
      <c r="C4609" s="4">
        <v>363090630000</v>
      </c>
      <c r="D4609" s="213" t="s">
        <v>5857</v>
      </c>
      <c r="G4609" s="174">
        <v>46143</v>
      </c>
      <c r="H4609" t="s">
        <v>9618</v>
      </c>
      <c r="I4609" t="s">
        <v>9618</v>
      </c>
      <c r="O4609" s="174">
        <v>46143</v>
      </c>
      <c r="S4609" t="s">
        <v>9619</v>
      </c>
      <c r="T4609" s="217" t="s">
        <v>64</v>
      </c>
      <c r="U4609" s="217" t="s">
        <v>257</v>
      </c>
      <c r="V4609" t="e">
        <f>_xlfn.XLOOKUP(UTILIZADAS[[#This Row],[Contacto1]],Tabla2[phone_number_dialed],Tabla2[status_name],,0)</f>
        <v>#N/A</v>
      </c>
    </row>
    <row r="4610" spans="1:22">
      <c r="A4610" t="s">
        <v>4305</v>
      </c>
      <c r="B4610" s="213" t="s">
        <v>9620</v>
      </c>
      <c r="C4610" s="4">
        <v>364087370000</v>
      </c>
      <c r="D4610" s="213" t="s">
        <v>5857</v>
      </c>
      <c r="G4610" s="174">
        <v>46143</v>
      </c>
      <c r="H4610">
        <v>64546100</v>
      </c>
      <c r="I4610">
        <v>64546100</v>
      </c>
      <c r="O4610" s="174">
        <v>46143</v>
      </c>
      <c r="S4610" t="s">
        <v>9621</v>
      </c>
      <c r="T4610" s="217" t="s">
        <v>64</v>
      </c>
      <c r="U4610" s="217" t="s">
        <v>257</v>
      </c>
      <c r="V4610" t="e">
        <f>_xlfn.XLOOKUP(UTILIZADAS[[#This Row],[Contacto1]],Tabla2[phone_number_dialed],Tabla2[status_name],,0)</f>
        <v>#N/A</v>
      </c>
    </row>
    <row r="4611" spans="1:22">
      <c r="A4611" t="s">
        <v>4305</v>
      </c>
      <c r="B4611" s="213" t="s">
        <v>9622</v>
      </c>
      <c r="C4611" s="4">
        <v>293042580000</v>
      </c>
      <c r="D4611" s="213" t="s">
        <v>5857</v>
      </c>
      <c r="G4611" s="174">
        <v>46143</v>
      </c>
      <c r="H4611" t="s">
        <v>9623</v>
      </c>
      <c r="I4611" t="s">
        <v>9623</v>
      </c>
      <c r="O4611" s="174">
        <v>46143</v>
      </c>
      <c r="S4611" t="s">
        <v>9624</v>
      </c>
      <c r="T4611" s="217" t="s">
        <v>64</v>
      </c>
      <c r="U4611" s="217" t="s">
        <v>257</v>
      </c>
      <c r="V4611" t="e">
        <f>_xlfn.XLOOKUP(UTILIZADAS[[#This Row],[Contacto1]],Tabla2[phone_number_dialed],Tabla2[status_name],,0)</f>
        <v>#N/A</v>
      </c>
    </row>
    <row r="4612" spans="1:22">
      <c r="A4612" t="s">
        <v>4305</v>
      </c>
      <c r="B4612" s="213" t="s">
        <v>4613</v>
      </c>
      <c r="C4612" s="4">
        <v>365089000000</v>
      </c>
      <c r="D4612" s="213" t="s">
        <v>5857</v>
      </c>
      <c r="G4612" s="174">
        <v>46143</v>
      </c>
      <c r="H4612" t="s">
        <v>9625</v>
      </c>
      <c r="I4612" t="s">
        <v>9625</v>
      </c>
      <c r="O4612" s="174">
        <v>46143</v>
      </c>
      <c r="S4612" t="s">
        <v>4614</v>
      </c>
      <c r="T4612" s="217" t="s">
        <v>64</v>
      </c>
      <c r="U4612" s="217" t="s">
        <v>65</v>
      </c>
      <c r="V4612" t="e">
        <f>_xlfn.XLOOKUP(UTILIZADAS[[#This Row],[Contacto1]],Tabla2[phone_number_dialed],Tabla2[status_name],,0)</f>
        <v>#N/A</v>
      </c>
    </row>
    <row r="4613" spans="1:22">
      <c r="A4613" t="s">
        <v>4305</v>
      </c>
      <c r="B4613" s="213" t="s">
        <v>9626</v>
      </c>
      <c r="C4613" s="4">
        <v>364091150000</v>
      </c>
      <c r="D4613" s="213" t="s">
        <v>5857</v>
      </c>
      <c r="G4613" s="174">
        <v>46143</v>
      </c>
      <c r="H4613" t="s">
        <v>9627</v>
      </c>
      <c r="I4613" t="s">
        <v>9627</v>
      </c>
      <c r="O4613" s="174">
        <v>46143</v>
      </c>
      <c r="S4613" t="s">
        <v>9628</v>
      </c>
      <c r="T4613" s="217" t="s">
        <v>64</v>
      </c>
      <c r="U4613" s="217" t="s">
        <v>257</v>
      </c>
      <c r="V4613" t="e">
        <f>_xlfn.XLOOKUP(UTILIZADAS[[#This Row],[Contacto1]],Tabla2[phone_number_dialed],Tabla2[status_name],,0)</f>
        <v>#N/A</v>
      </c>
    </row>
    <row r="4614" spans="1:22">
      <c r="A4614" t="s">
        <v>4305</v>
      </c>
      <c r="B4614" s="213" t="s">
        <v>5279</v>
      </c>
      <c r="C4614" s="4">
        <v>369088980000</v>
      </c>
      <c r="D4614" s="213" t="s">
        <v>5857</v>
      </c>
      <c r="G4614" s="174">
        <v>46143</v>
      </c>
      <c r="H4614" t="s">
        <v>9629</v>
      </c>
      <c r="I4614" t="s">
        <v>9629</v>
      </c>
      <c r="O4614" s="174">
        <v>46143</v>
      </c>
      <c r="S4614" t="s">
        <v>5280</v>
      </c>
      <c r="T4614" s="217" t="s">
        <v>64</v>
      </c>
      <c r="U4614" s="217" t="s">
        <v>65</v>
      </c>
      <c r="V4614" t="e">
        <f>_xlfn.XLOOKUP(UTILIZADAS[[#This Row],[Contacto1]],Tabla2[phone_number_dialed],Tabla2[status_name],,0)</f>
        <v>#N/A</v>
      </c>
    </row>
    <row r="4615" spans="1:22">
      <c r="A4615" t="s">
        <v>4305</v>
      </c>
      <c r="B4615" s="213" t="s">
        <v>9630</v>
      </c>
      <c r="C4615" s="4">
        <v>367085430000</v>
      </c>
      <c r="D4615" s="213" t="s">
        <v>5857</v>
      </c>
      <c r="G4615" s="174">
        <v>46143</v>
      </c>
      <c r="H4615" t="s">
        <v>9631</v>
      </c>
      <c r="I4615" t="s">
        <v>9631</v>
      </c>
      <c r="O4615" s="174">
        <v>46143</v>
      </c>
      <c r="S4615" t="s">
        <v>9632</v>
      </c>
      <c r="T4615" s="217" t="s">
        <v>64</v>
      </c>
      <c r="U4615" s="217" t="s">
        <v>257</v>
      </c>
      <c r="V4615" t="e">
        <f>_xlfn.XLOOKUP(UTILIZADAS[[#This Row],[Contacto1]],Tabla2[phone_number_dialed],Tabla2[status_name],,0)</f>
        <v>#N/A</v>
      </c>
    </row>
    <row r="4616" spans="1:22">
      <c r="A4616" t="s">
        <v>4305</v>
      </c>
      <c r="B4616" s="213" t="s">
        <v>9633</v>
      </c>
      <c r="C4616" s="4">
        <v>311003640000</v>
      </c>
      <c r="D4616" s="213" t="s">
        <v>5857</v>
      </c>
      <c r="G4616" s="174">
        <v>46143</v>
      </c>
      <c r="H4616" t="s">
        <v>9634</v>
      </c>
      <c r="I4616" t="s">
        <v>9634</v>
      </c>
      <c r="O4616" s="174">
        <v>46143</v>
      </c>
      <c r="S4616" t="s">
        <v>9635</v>
      </c>
      <c r="T4616" s="217" t="s">
        <v>64</v>
      </c>
      <c r="U4616" s="217" t="s">
        <v>257</v>
      </c>
      <c r="V4616" t="e">
        <f>_xlfn.XLOOKUP(UTILIZADAS[[#This Row],[Contacto1]],Tabla2[phone_number_dialed],Tabla2[status_name],,0)</f>
        <v>#N/A</v>
      </c>
    </row>
    <row r="4617" spans="1:22">
      <c r="A4617" t="s">
        <v>4305</v>
      </c>
      <c r="B4617" s="213" t="s">
        <v>9636</v>
      </c>
      <c r="C4617" s="4">
        <v>368087240000</v>
      </c>
      <c r="D4617" s="213" t="s">
        <v>5857</v>
      </c>
      <c r="G4617" s="174">
        <v>46143</v>
      </c>
      <c r="H4617" t="s">
        <v>9637</v>
      </c>
      <c r="I4617" t="s">
        <v>9637</v>
      </c>
      <c r="O4617" s="174">
        <v>46143</v>
      </c>
      <c r="S4617" t="s">
        <v>9638</v>
      </c>
      <c r="T4617" s="217" t="s">
        <v>84</v>
      </c>
      <c r="U4617" s="217" t="s">
        <v>257</v>
      </c>
      <c r="V4617" t="e">
        <f>_xlfn.XLOOKUP(UTILIZADAS[[#This Row],[Contacto1]],Tabla2[phone_number_dialed],Tabla2[status_name],,0)</f>
        <v>#N/A</v>
      </c>
    </row>
    <row r="4618" spans="1:22">
      <c r="A4618" t="s">
        <v>4305</v>
      </c>
      <c r="B4618" s="213" t="s">
        <v>9639</v>
      </c>
      <c r="C4618" s="4">
        <v>369089420000</v>
      </c>
      <c r="D4618" s="213" t="s">
        <v>5857</v>
      </c>
      <c r="G4618" s="174">
        <v>46143</v>
      </c>
      <c r="H4618" t="s">
        <v>9640</v>
      </c>
      <c r="I4618" t="s">
        <v>9640</v>
      </c>
      <c r="O4618" s="174">
        <v>46143</v>
      </c>
      <c r="S4618" t="s">
        <v>9641</v>
      </c>
      <c r="T4618" s="217" t="s">
        <v>84</v>
      </c>
      <c r="U4618" s="217" t="s">
        <v>257</v>
      </c>
      <c r="V4618" t="e">
        <f>_xlfn.XLOOKUP(UTILIZADAS[[#This Row],[Contacto1]],Tabla2[phone_number_dialed],Tabla2[status_name],,0)</f>
        <v>#N/A</v>
      </c>
    </row>
    <row r="4619" spans="1:22">
      <c r="A4619" t="s">
        <v>4305</v>
      </c>
      <c r="B4619" s="213" t="s">
        <v>4376</v>
      </c>
      <c r="C4619" s="4">
        <v>206054610000</v>
      </c>
      <c r="D4619" s="213" t="s">
        <v>5857</v>
      </c>
      <c r="G4619" s="174">
        <v>46143</v>
      </c>
      <c r="H4619" t="s">
        <v>9642</v>
      </c>
      <c r="I4619" t="s">
        <v>9642</v>
      </c>
      <c r="O4619" s="174">
        <v>46143</v>
      </c>
      <c r="S4619" t="s">
        <v>4377</v>
      </c>
      <c r="T4619" s="217" t="s">
        <v>64</v>
      </c>
      <c r="U4619" s="217" t="s">
        <v>257</v>
      </c>
      <c r="V4619" t="e">
        <f>_xlfn.XLOOKUP(UTILIZADAS[[#This Row],[Contacto1]],Tabla2[phone_number_dialed],Tabla2[status_name],,0)</f>
        <v>#N/A</v>
      </c>
    </row>
    <row r="4620" spans="1:22">
      <c r="A4620" t="s">
        <v>4305</v>
      </c>
      <c r="B4620" s="213" t="s">
        <v>5825</v>
      </c>
      <c r="C4620" s="4">
        <v>351186110000</v>
      </c>
      <c r="D4620" s="213" t="s">
        <v>5857</v>
      </c>
      <c r="G4620" s="174">
        <v>46143</v>
      </c>
      <c r="H4620" t="s">
        <v>5826</v>
      </c>
      <c r="I4620" t="s">
        <v>5826</v>
      </c>
      <c r="O4620" s="174">
        <v>46143</v>
      </c>
      <c r="S4620" t="s">
        <v>5827</v>
      </c>
      <c r="T4620" s="217" t="s">
        <v>2335</v>
      </c>
      <c r="U4620" s="217" t="s">
        <v>257</v>
      </c>
      <c r="V4620" t="e">
        <f>_xlfn.XLOOKUP(UTILIZADAS[[#This Row],[Contacto1]],Tabla2[phone_number_dialed],Tabla2[status_name],,0)</f>
        <v>#N/A</v>
      </c>
    </row>
    <row r="4621" spans="1:22">
      <c r="A4621" t="s">
        <v>4305</v>
      </c>
      <c r="B4621" s="213" t="s">
        <v>5545</v>
      </c>
      <c r="C4621" s="4">
        <v>365091510000</v>
      </c>
      <c r="D4621" s="213" t="s">
        <v>5857</v>
      </c>
      <c r="G4621" s="174">
        <v>46143</v>
      </c>
      <c r="H4621">
        <v>67668779</v>
      </c>
      <c r="I4621">
        <v>67668779</v>
      </c>
      <c r="O4621" s="174">
        <v>46143</v>
      </c>
      <c r="S4621" t="s">
        <v>5823</v>
      </c>
      <c r="T4621" s="217" t="s">
        <v>2335</v>
      </c>
      <c r="U4621" s="217" t="s">
        <v>257</v>
      </c>
      <c r="V4621" t="e">
        <f>_xlfn.XLOOKUP(UTILIZADAS[[#This Row],[Contacto1]],Tabla2[phone_number_dialed],Tabla2[status_name],,0)</f>
        <v>#N/A</v>
      </c>
    </row>
    <row r="4622" spans="1:22">
      <c r="A4622" t="s">
        <v>4305</v>
      </c>
      <c r="B4622" s="213" t="s">
        <v>5783</v>
      </c>
      <c r="C4622" s="4">
        <v>364090680000</v>
      </c>
      <c r="D4622" s="213" t="s">
        <v>5857</v>
      </c>
      <c r="G4622" s="174">
        <v>46143</v>
      </c>
      <c r="H4622" t="s">
        <v>5784</v>
      </c>
      <c r="I4622" t="s">
        <v>5784</v>
      </c>
      <c r="O4622" s="174">
        <v>46143</v>
      </c>
      <c r="S4622" t="s">
        <v>5785</v>
      </c>
      <c r="T4622" s="217" t="s">
        <v>2334</v>
      </c>
      <c r="U4622" s="217" t="s">
        <v>257</v>
      </c>
      <c r="V4622" t="e">
        <f>_xlfn.XLOOKUP(UTILIZADAS[[#This Row],[Contacto1]],Tabla2[phone_number_dialed],Tabla2[status_name],,0)</f>
        <v>#N/A</v>
      </c>
    </row>
    <row r="4623" spans="1:22">
      <c r="A4623" t="s">
        <v>4305</v>
      </c>
      <c r="B4623" s="213" t="s">
        <v>5533</v>
      </c>
      <c r="C4623" s="4">
        <v>361089760000</v>
      </c>
      <c r="D4623" s="213" t="s">
        <v>5857</v>
      </c>
      <c r="G4623" s="174">
        <v>46143</v>
      </c>
      <c r="H4623" t="s">
        <v>5776</v>
      </c>
      <c r="I4623" t="s">
        <v>5776</v>
      </c>
      <c r="O4623" s="174">
        <v>46143</v>
      </c>
      <c r="S4623" t="s">
        <v>5777</v>
      </c>
      <c r="T4623" s="217" t="s">
        <v>2334</v>
      </c>
      <c r="U4623" s="217" t="s">
        <v>257</v>
      </c>
      <c r="V4623" t="e">
        <f>_xlfn.XLOOKUP(UTILIZADAS[[#This Row],[Contacto1]],Tabla2[phone_number_dialed],Tabla2[status_name],,0)</f>
        <v>#N/A</v>
      </c>
    </row>
    <row r="4624" spans="1:22">
      <c r="A4624" t="s">
        <v>4305</v>
      </c>
      <c r="B4624" s="213" t="s">
        <v>9643</v>
      </c>
      <c r="C4624" s="4">
        <v>368085960000</v>
      </c>
      <c r="D4624" s="213" t="s">
        <v>5857</v>
      </c>
      <c r="G4624" s="174">
        <v>46143</v>
      </c>
      <c r="H4624" t="s">
        <v>9644</v>
      </c>
      <c r="I4624" t="s">
        <v>9644</v>
      </c>
      <c r="O4624" s="174">
        <v>46143</v>
      </c>
      <c r="S4624" t="s">
        <v>9645</v>
      </c>
      <c r="T4624" s="217" t="s">
        <v>85</v>
      </c>
      <c r="U4624" s="217" t="s">
        <v>257</v>
      </c>
      <c r="V4624" t="e">
        <f>_xlfn.XLOOKUP(UTILIZADAS[[#This Row],[Contacto1]],Tabla2[phone_number_dialed],Tabla2[status_name],,0)</f>
        <v>#N/A</v>
      </c>
    </row>
    <row r="4625" spans="1:22">
      <c r="A4625" t="s">
        <v>4305</v>
      </c>
      <c r="B4625" s="213" t="s">
        <v>9646</v>
      </c>
      <c r="C4625" s="4">
        <v>369089030000</v>
      </c>
      <c r="D4625" s="213" t="s">
        <v>5857</v>
      </c>
      <c r="G4625" s="174">
        <v>46143</v>
      </c>
      <c r="H4625" t="s">
        <v>9647</v>
      </c>
      <c r="I4625" t="s">
        <v>9647</v>
      </c>
      <c r="O4625" s="174">
        <v>46143</v>
      </c>
      <c r="S4625" t="s">
        <v>9648</v>
      </c>
      <c r="T4625" s="217" t="s">
        <v>64</v>
      </c>
      <c r="U4625" s="217" t="s">
        <v>257</v>
      </c>
      <c r="V4625" t="e">
        <f>_xlfn.XLOOKUP(UTILIZADAS[[#This Row],[Contacto1]],Tabla2[phone_number_dialed],Tabla2[status_name],,0)</f>
        <v>#N/A</v>
      </c>
    </row>
    <row r="4626" spans="1:22">
      <c r="A4626" t="s">
        <v>4305</v>
      </c>
      <c r="B4626" s="213" t="s">
        <v>9649</v>
      </c>
      <c r="C4626" s="4">
        <v>367088290000</v>
      </c>
      <c r="D4626" s="213" t="s">
        <v>5857</v>
      </c>
      <c r="G4626" s="174">
        <v>46143</v>
      </c>
      <c r="H4626" t="s">
        <v>9650</v>
      </c>
      <c r="I4626" t="s">
        <v>9650</v>
      </c>
      <c r="O4626" s="174">
        <v>46143</v>
      </c>
      <c r="S4626" t="s">
        <v>9651</v>
      </c>
      <c r="T4626" s="217" t="s">
        <v>64</v>
      </c>
      <c r="U4626" s="217" t="s">
        <v>257</v>
      </c>
      <c r="V4626" t="e">
        <f>_xlfn.XLOOKUP(UTILIZADAS[[#This Row],[Contacto1]],Tabla2[phone_number_dialed],Tabla2[status_name],,0)</f>
        <v>#N/A</v>
      </c>
    </row>
    <row r="4627" spans="1:22">
      <c r="A4627" t="s">
        <v>4305</v>
      </c>
      <c r="B4627" s="213" t="s">
        <v>9652</v>
      </c>
      <c r="C4627" s="4">
        <v>311066460000</v>
      </c>
      <c r="D4627" s="213" t="s">
        <v>5857</v>
      </c>
      <c r="G4627" s="174">
        <v>46143</v>
      </c>
      <c r="H4627" t="s">
        <v>9653</v>
      </c>
      <c r="I4627" t="s">
        <v>9653</v>
      </c>
      <c r="O4627" s="174">
        <v>46143</v>
      </c>
      <c r="S4627" t="s">
        <v>9654</v>
      </c>
      <c r="T4627" s="217" t="s">
        <v>64</v>
      </c>
      <c r="U4627" s="217" t="s">
        <v>257</v>
      </c>
      <c r="V4627" t="e">
        <f>_xlfn.XLOOKUP(UTILIZADAS[[#This Row],[Contacto1]],Tabla2[phone_number_dialed],Tabla2[status_name],,0)</f>
        <v>#N/A</v>
      </c>
    </row>
    <row r="4628" spans="1:22">
      <c r="A4628" t="s">
        <v>4305</v>
      </c>
      <c r="B4628" s="213" t="s">
        <v>9655</v>
      </c>
      <c r="C4628" s="4">
        <v>283016770000</v>
      </c>
      <c r="D4628" s="213" t="s">
        <v>5857</v>
      </c>
      <c r="G4628" s="174">
        <v>46143</v>
      </c>
      <c r="H4628" t="s">
        <v>9656</v>
      </c>
      <c r="I4628" t="s">
        <v>9656</v>
      </c>
      <c r="O4628" s="174">
        <v>46143</v>
      </c>
      <c r="S4628" t="s">
        <v>9657</v>
      </c>
      <c r="T4628" s="217" t="s">
        <v>64</v>
      </c>
      <c r="U4628" s="217" t="s">
        <v>257</v>
      </c>
      <c r="V4628" t="e">
        <f>_xlfn.XLOOKUP(UTILIZADAS[[#This Row],[Contacto1]],Tabla2[phone_number_dialed],Tabla2[status_name],,0)</f>
        <v>#N/A</v>
      </c>
    </row>
    <row r="4629" spans="1:22">
      <c r="A4629" t="s">
        <v>4305</v>
      </c>
      <c r="B4629" s="213" t="s">
        <v>9658</v>
      </c>
      <c r="C4629" s="4">
        <v>345409810000</v>
      </c>
      <c r="D4629" s="213" t="s">
        <v>5857</v>
      </c>
      <c r="G4629" s="174">
        <v>46143</v>
      </c>
      <c r="H4629" t="s">
        <v>9659</v>
      </c>
      <c r="I4629" t="s">
        <v>9659</v>
      </c>
      <c r="O4629" s="174">
        <v>46143</v>
      </c>
      <c r="S4629" t="s">
        <v>9660</v>
      </c>
      <c r="T4629" s="217" t="s">
        <v>64</v>
      </c>
      <c r="U4629" s="217" t="s">
        <v>257</v>
      </c>
      <c r="V4629" t="e">
        <f>_xlfn.XLOOKUP(UTILIZADAS[[#This Row],[Contacto1]],Tabla2[phone_number_dialed],Tabla2[status_name],,0)</f>
        <v>#N/A</v>
      </c>
    </row>
    <row r="4630" spans="1:22">
      <c r="A4630" t="s">
        <v>4305</v>
      </c>
      <c r="B4630" s="213" t="s">
        <v>9661</v>
      </c>
      <c r="C4630" s="4">
        <v>114026090000</v>
      </c>
      <c r="D4630" s="213" t="s">
        <v>5857</v>
      </c>
      <c r="G4630" s="174">
        <v>46143</v>
      </c>
      <c r="H4630" t="s">
        <v>9662</v>
      </c>
      <c r="I4630" t="s">
        <v>9662</v>
      </c>
      <c r="O4630" s="174">
        <v>46143</v>
      </c>
      <c r="S4630" t="s">
        <v>9663</v>
      </c>
      <c r="T4630" s="217" t="s">
        <v>64</v>
      </c>
      <c r="U4630" s="217" t="s">
        <v>257</v>
      </c>
      <c r="V4630" t="e">
        <f>_xlfn.XLOOKUP(UTILIZADAS[[#This Row],[Contacto1]],Tabla2[phone_number_dialed],Tabla2[status_name],,0)</f>
        <v>#N/A</v>
      </c>
    </row>
    <row r="4631" spans="1:22">
      <c r="A4631" t="s">
        <v>4305</v>
      </c>
      <c r="B4631" s="213" t="s">
        <v>9664</v>
      </c>
      <c r="C4631" s="4">
        <v>366087370000</v>
      </c>
      <c r="D4631" s="213" t="s">
        <v>5857</v>
      </c>
      <c r="G4631" s="174">
        <v>46143</v>
      </c>
      <c r="H4631" t="s">
        <v>9665</v>
      </c>
      <c r="I4631" t="s">
        <v>9665</v>
      </c>
      <c r="O4631" s="174">
        <v>46143</v>
      </c>
      <c r="S4631" t="s">
        <v>9666</v>
      </c>
      <c r="T4631" s="217" t="s">
        <v>64</v>
      </c>
      <c r="U4631" s="217" t="s">
        <v>257</v>
      </c>
      <c r="V4631" t="e">
        <f>_xlfn.XLOOKUP(UTILIZADAS[[#This Row],[Contacto1]],Tabla2[phone_number_dialed],Tabla2[status_name],,0)</f>
        <v>#N/A</v>
      </c>
    </row>
    <row r="4632" spans="1:22">
      <c r="A4632" t="s">
        <v>4305</v>
      </c>
      <c r="B4632" s="213" t="s">
        <v>9667</v>
      </c>
      <c r="C4632" s="4">
        <v>361084140000</v>
      </c>
      <c r="D4632" s="213" t="s">
        <v>5857</v>
      </c>
      <c r="G4632" s="174">
        <v>46143</v>
      </c>
      <c r="H4632" t="s">
        <v>9668</v>
      </c>
      <c r="I4632" t="s">
        <v>9668</v>
      </c>
      <c r="O4632" s="174">
        <v>46143</v>
      </c>
      <c r="S4632" t="s">
        <v>9669</v>
      </c>
      <c r="T4632" s="217" t="s">
        <v>64</v>
      </c>
      <c r="U4632" s="217" t="s">
        <v>257</v>
      </c>
      <c r="V4632" t="e">
        <f>_xlfn.XLOOKUP(UTILIZADAS[[#This Row],[Contacto1]],Tabla2[phone_number_dialed],Tabla2[status_name],,0)</f>
        <v>#N/A</v>
      </c>
    </row>
    <row r="4633" spans="1:22">
      <c r="A4633" t="s">
        <v>4305</v>
      </c>
      <c r="B4633" s="213" t="s">
        <v>4506</v>
      </c>
      <c r="C4633" s="4">
        <v>362084370000</v>
      </c>
      <c r="D4633" s="213" t="s">
        <v>5857</v>
      </c>
      <c r="G4633" s="174">
        <v>46143</v>
      </c>
      <c r="H4633" t="s">
        <v>9670</v>
      </c>
      <c r="I4633" t="s">
        <v>9670</v>
      </c>
      <c r="O4633" s="174">
        <v>46143</v>
      </c>
      <c r="S4633" t="s">
        <v>4507</v>
      </c>
      <c r="T4633" s="217" t="s">
        <v>64</v>
      </c>
      <c r="U4633" s="217" t="s">
        <v>65</v>
      </c>
      <c r="V4633" t="e">
        <f>_xlfn.XLOOKUP(UTILIZADAS[[#This Row],[Contacto1]],Tabla2[phone_number_dialed],Tabla2[status_name],,0)</f>
        <v>#N/A</v>
      </c>
    </row>
    <row r="4634" spans="1:22">
      <c r="A4634" t="s">
        <v>4305</v>
      </c>
      <c r="B4634" s="213" t="s">
        <v>9671</v>
      </c>
      <c r="C4634" s="4">
        <v>365088770000</v>
      </c>
      <c r="D4634" s="213" t="s">
        <v>5857</v>
      </c>
      <c r="G4634" s="174">
        <v>46143</v>
      </c>
      <c r="H4634" t="s">
        <v>9672</v>
      </c>
      <c r="I4634" t="s">
        <v>9672</v>
      </c>
      <c r="O4634" s="174">
        <v>46143</v>
      </c>
      <c r="S4634" t="s">
        <v>9673</v>
      </c>
      <c r="T4634" s="217" t="s">
        <v>64</v>
      </c>
      <c r="U4634" s="217" t="s">
        <v>257</v>
      </c>
      <c r="V4634" t="e">
        <f>_xlfn.XLOOKUP(UTILIZADAS[[#This Row],[Contacto1]],Tabla2[phone_number_dialed],Tabla2[status_name],,0)</f>
        <v>#N/A</v>
      </c>
    </row>
    <row r="4635" spans="1:22">
      <c r="A4635" t="s">
        <v>4305</v>
      </c>
      <c r="B4635" s="213" t="s">
        <v>9674</v>
      </c>
      <c r="C4635" s="4">
        <v>364086590000</v>
      </c>
      <c r="D4635" s="213" t="s">
        <v>5857</v>
      </c>
      <c r="G4635" s="174">
        <v>46143</v>
      </c>
      <c r="H4635" t="s">
        <v>9675</v>
      </c>
      <c r="I4635" t="s">
        <v>9675</v>
      </c>
      <c r="O4635" s="174">
        <v>46143</v>
      </c>
      <c r="S4635" t="s">
        <v>9676</v>
      </c>
      <c r="T4635" s="217" t="s">
        <v>64</v>
      </c>
      <c r="U4635" s="217" t="s">
        <v>2109</v>
      </c>
      <c r="V4635" t="e">
        <f>_xlfn.XLOOKUP(UTILIZADAS[[#This Row],[Contacto1]],Tabla2[phone_number_dialed],Tabla2[status_name],,0)</f>
        <v>#N/A</v>
      </c>
    </row>
    <row r="4636" spans="1:22">
      <c r="A4636" t="s">
        <v>4305</v>
      </c>
      <c r="B4636" s="213" t="s">
        <v>9677</v>
      </c>
      <c r="C4636" s="4">
        <v>367089720000</v>
      </c>
      <c r="D4636" s="213" t="s">
        <v>5857</v>
      </c>
      <c r="G4636" s="174">
        <v>46143</v>
      </c>
      <c r="H4636" t="s">
        <v>9678</v>
      </c>
      <c r="I4636" t="s">
        <v>9678</v>
      </c>
      <c r="O4636" s="174">
        <v>46143</v>
      </c>
      <c r="S4636" t="s">
        <v>9679</v>
      </c>
      <c r="T4636" s="217" t="s">
        <v>64</v>
      </c>
      <c r="U4636" s="217" t="s">
        <v>257</v>
      </c>
      <c r="V4636" t="e">
        <f>_xlfn.XLOOKUP(UTILIZADAS[[#This Row],[Contacto1]],Tabla2[phone_number_dialed],Tabla2[status_name],,0)</f>
        <v>#N/A</v>
      </c>
    </row>
    <row r="4637" spans="1:22">
      <c r="A4637" t="s">
        <v>4305</v>
      </c>
      <c r="B4637" s="213" t="s">
        <v>5090</v>
      </c>
      <c r="C4637" s="4">
        <v>369091120000</v>
      </c>
      <c r="D4637" s="213" t="s">
        <v>5857</v>
      </c>
      <c r="G4637" s="174">
        <v>46143</v>
      </c>
      <c r="H4637" t="s">
        <v>9680</v>
      </c>
      <c r="I4637" t="s">
        <v>9680</v>
      </c>
      <c r="O4637" s="174">
        <v>46143</v>
      </c>
      <c r="S4637" t="s">
        <v>5091</v>
      </c>
      <c r="T4637" s="217" t="s">
        <v>64</v>
      </c>
      <c r="U4637" s="217" t="s">
        <v>257</v>
      </c>
      <c r="V4637" t="e">
        <f>_xlfn.XLOOKUP(UTILIZADAS[[#This Row],[Contacto1]],Tabla2[phone_number_dialed],Tabla2[status_name],,0)</f>
        <v>#N/A</v>
      </c>
    </row>
    <row r="4638" spans="1:22">
      <c r="A4638" t="s">
        <v>4305</v>
      </c>
      <c r="B4638" s="213" t="s">
        <v>9681</v>
      </c>
      <c r="C4638" s="4">
        <v>361087370000</v>
      </c>
      <c r="D4638" s="213" t="s">
        <v>5857</v>
      </c>
      <c r="G4638" s="174">
        <v>46143</v>
      </c>
      <c r="H4638" t="s">
        <v>9682</v>
      </c>
      <c r="I4638" t="s">
        <v>9682</v>
      </c>
      <c r="O4638" s="174">
        <v>46143</v>
      </c>
      <c r="S4638" t="s">
        <v>9683</v>
      </c>
      <c r="T4638" s="217" t="s">
        <v>64</v>
      </c>
      <c r="U4638" s="217" t="s">
        <v>257</v>
      </c>
      <c r="V4638" t="e">
        <f>_xlfn.XLOOKUP(UTILIZADAS[[#This Row],[Contacto1]],Tabla2[phone_number_dialed],Tabla2[status_name],,0)</f>
        <v>#N/A</v>
      </c>
    </row>
    <row r="4639" spans="1:22">
      <c r="A4639" t="s">
        <v>4305</v>
      </c>
      <c r="B4639" s="213" t="s">
        <v>9684</v>
      </c>
      <c r="C4639" s="4">
        <v>367077100000</v>
      </c>
      <c r="D4639" s="213" t="s">
        <v>5857</v>
      </c>
      <c r="G4639" s="174">
        <v>46143</v>
      </c>
      <c r="H4639" t="s">
        <v>9685</v>
      </c>
      <c r="I4639" t="s">
        <v>9685</v>
      </c>
      <c r="O4639" s="174">
        <v>46143</v>
      </c>
      <c r="S4639" t="s">
        <v>9686</v>
      </c>
      <c r="T4639" s="217" t="s">
        <v>4420</v>
      </c>
      <c r="U4639" s="217" t="s">
        <v>257</v>
      </c>
      <c r="V4639" t="e">
        <f>_xlfn.XLOOKUP(UTILIZADAS[[#This Row],[Contacto1]],Tabla2[phone_number_dialed],Tabla2[status_name],,0)</f>
        <v>#N/A</v>
      </c>
    </row>
    <row r="4640" spans="1:22">
      <c r="A4640" t="s">
        <v>4305</v>
      </c>
      <c r="B4640" s="213" t="s">
        <v>9687</v>
      </c>
      <c r="C4640" s="4">
        <v>341430260000</v>
      </c>
      <c r="D4640" s="213" t="s">
        <v>5857</v>
      </c>
      <c r="G4640" s="174">
        <v>46143</v>
      </c>
      <c r="H4640" t="s">
        <v>3988</v>
      </c>
      <c r="I4640" t="s">
        <v>3988</v>
      </c>
      <c r="O4640" s="174">
        <v>46143</v>
      </c>
      <c r="S4640" t="s">
        <v>9688</v>
      </c>
      <c r="T4640" s="217" t="s">
        <v>64</v>
      </c>
      <c r="U4640" s="217" t="s">
        <v>257</v>
      </c>
      <c r="V4640" t="e">
        <f>_xlfn.XLOOKUP(UTILIZADAS[[#This Row],[Contacto1]],Tabla2[phone_number_dialed],Tabla2[status_name],,0)</f>
        <v>#N/A</v>
      </c>
    </row>
    <row r="4641" spans="1:22">
      <c r="A4641" t="s">
        <v>4305</v>
      </c>
      <c r="B4641" s="213" t="s">
        <v>4965</v>
      </c>
      <c r="C4641" s="4">
        <v>369085370000</v>
      </c>
      <c r="D4641" s="213" t="s">
        <v>5857</v>
      </c>
      <c r="G4641" s="174">
        <v>46143</v>
      </c>
      <c r="H4641" t="s">
        <v>9689</v>
      </c>
      <c r="I4641" t="s">
        <v>9689</v>
      </c>
      <c r="O4641" s="174">
        <v>46143</v>
      </c>
      <c r="S4641" t="s">
        <v>4966</v>
      </c>
      <c r="T4641" s="217" t="s">
        <v>64</v>
      </c>
      <c r="U4641" s="217" t="s">
        <v>65</v>
      </c>
      <c r="V4641" t="e">
        <f>_xlfn.XLOOKUP(UTILIZADAS[[#This Row],[Contacto1]],Tabla2[phone_number_dialed],Tabla2[status_name],,0)</f>
        <v>#N/A</v>
      </c>
    </row>
    <row r="4642" spans="1:22">
      <c r="A4642" t="s">
        <v>4305</v>
      </c>
      <c r="B4642" s="213" t="s">
        <v>9690</v>
      </c>
      <c r="C4642" s="4">
        <v>367090570000</v>
      </c>
      <c r="D4642" s="213" t="s">
        <v>5857</v>
      </c>
      <c r="G4642" s="174">
        <v>46143</v>
      </c>
      <c r="H4642" t="s">
        <v>9691</v>
      </c>
      <c r="I4642" t="s">
        <v>9691</v>
      </c>
      <c r="O4642" s="174">
        <v>46143</v>
      </c>
      <c r="S4642" t="s">
        <v>9692</v>
      </c>
      <c r="T4642" s="217" t="s">
        <v>64</v>
      </c>
      <c r="U4642" s="217" t="s">
        <v>257</v>
      </c>
      <c r="V4642" t="e">
        <f>_xlfn.XLOOKUP(UTILIZADAS[[#This Row],[Contacto1]],Tabla2[phone_number_dialed],Tabla2[status_name],,0)</f>
        <v>#N/A</v>
      </c>
    </row>
    <row r="4643" spans="1:22">
      <c r="A4643" t="s">
        <v>4305</v>
      </c>
      <c r="B4643" s="213" t="s">
        <v>4821</v>
      </c>
      <c r="C4643" s="4">
        <v>364091120000</v>
      </c>
      <c r="D4643" s="213" t="s">
        <v>5857</v>
      </c>
      <c r="G4643" s="174">
        <v>46143</v>
      </c>
      <c r="H4643">
        <v>65890266</v>
      </c>
      <c r="I4643">
        <v>65890266</v>
      </c>
      <c r="O4643" s="174">
        <v>46143</v>
      </c>
      <c r="S4643" t="s">
        <v>4822</v>
      </c>
      <c r="T4643" s="217" t="s">
        <v>64</v>
      </c>
      <c r="U4643" s="217" t="s">
        <v>65</v>
      </c>
      <c r="V4643" t="e">
        <f>_xlfn.XLOOKUP(UTILIZADAS[[#This Row],[Contacto1]],Tabla2[phone_number_dialed],Tabla2[status_name],,0)</f>
        <v>#N/A</v>
      </c>
    </row>
    <row r="4644" spans="1:22">
      <c r="A4644" t="s">
        <v>4305</v>
      </c>
      <c r="B4644" s="213" t="s">
        <v>9693</v>
      </c>
      <c r="C4644" s="4">
        <v>355344440000</v>
      </c>
      <c r="D4644" s="213" t="s">
        <v>5857</v>
      </c>
      <c r="G4644" s="174">
        <v>46143</v>
      </c>
      <c r="H4644" t="s">
        <v>9694</v>
      </c>
      <c r="I4644" t="s">
        <v>9694</v>
      </c>
      <c r="O4644" s="174">
        <v>46143</v>
      </c>
      <c r="S4644" t="s">
        <v>9695</v>
      </c>
      <c r="T4644" s="217" t="s">
        <v>64</v>
      </c>
      <c r="U4644" s="217" t="s">
        <v>257</v>
      </c>
      <c r="V4644" t="e">
        <f>_xlfn.XLOOKUP(UTILIZADAS[[#This Row],[Contacto1]],Tabla2[phone_number_dialed],Tabla2[status_name],,0)</f>
        <v>#N/A</v>
      </c>
    </row>
    <row r="4645" spans="1:22">
      <c r="A4645" t="s">
        <v>4305</v>
      </c>
      <c r="B4645" s="213" t="s">
        <v>9696</v>
      </c>
      <c r="C4645" s="4">
        <v>361091900000</v>
      </c>
      <c r="D4645" s="213" t="s">
        <v>5857</v>
      </c>
      <c r="G4645" s="174">
        <v>46143</v>
      </c>
      <c r="H4645" t="s">
        <v>9697</v>
      </c>
      <c r="I4645" t="s">
        <v>9697</v>
      </c>
      <c r="O4645" s="174">
        <v>46143</v>
      </c>
      <c r="S4645" t="s">
        <v>9698</v>
      </c>
      <c r="T4645" s="217" t="s">
        <v>64</v>
      </c>
      <c r="U4645" s="217" t="s">
        <v>257</v>
      </c>
      <c r="V4645" t="e">
        <f>_xlfn.XLOOKUP(UTILIZADAS[[#This Row],[Contacto1]],Tabla2[phone_number_dialed],Tabla2[status_name],,0)</f>
        <v>#N/A</v>
      </c>
    </row>
    <row r="4646" spans="1:22">
      <c r="A4646" t="s">
        <v>4305</v>
      </c>
      <c r="B4646" s="213" t="s">
        <v>9699</v>
      </c>
      <c r="C4646" s="4">
        <v>365080970000</v>
      </c>
      <c r="D4646" s="213" t="s">
        <v>5857</v>
      </c>
      <c r="G4646" s="174">
        <v>46143</v>
      </c>
      <c r="H4646" t="s">
        <v>9700</v>
      </c>
      <c r="I4646" t="s">
        <v>9700</v>
      </c>
      <c r="O4646" s="174">
        <v>46143</v>
      </c>
      <c r="S4646" t="s">
        <v>9701</v>
      </c>
      <c r="T4646" s="217" t="s">
        <v>64</v>
      </c>
      <c r="U4646" s="217" t="s">
        <v>257</v>
      </c>
      <c r="V4646" t="e">
        <f>_xlfn.XLOOKUP(UTILIZADAS[[#This Row],[Contacto1]],Tabla2[phone_number_dialed],Tabla2[status_name],,0)</f>
        <v>#N/A</v>
      </c>
    </row>
    <row r="4647" spans="1:22">
      <c r="A4647" t="s">
        <v>4305</v>
      </c>
      <c r="B4647" s="213" t="s">
        <v>9702</v>
      </c>
      <c r="C4647" s="4">
        <v>363091360000</v>
      </c>
      <c r="D4647" s="213" t="s">
        <v>5857</v>
      </c>
      <c r="G4647" s="174">
        <v>46143</v>
      </c>
      <c r="H4647">
        <v>66307348</v>
      </c>
      <c r="I4647">
        <v>66307348</v>
      </c>
      <c r="O4647" s="174">
        <v>46143</v>
      </c>
      <c r="S4647" t="s">
        <v>9703</v>
      </c>
      <c r="T4647" s="217" t="s">
        <v>64</v>
      </c>
      <c r="U4647" s="217" t="s">
        <v>65</v>
      </c>
      <c r="V4647" t="e">
        <f>_xlfn.XLOOKUP(UTILIZADAS[[#This Row],[Contacto1]],Tabla2[phone_number_dialed],Tabla2[status_name],,0)</f>
        <v>#N/A</v>
      </c>
    </row>
    <row r="4648" spans="1:22">
      <c r="A4648" t="s">
        <v>4305</v>
      </c>
      <c r="B4648" s="213" t="s">
        <v>9704</v>
      </c>
      <c r="C4648" s="4">
        <v>361093160000</v>
      </c>
      <c r="D4648" s="213" t="s">
        <v>5857</v>
      </c>
      <c r="G4648" s="174">
        <v>46143</v>
      </c>
      <c r="H4648">
        <v>66307348</v>
      </c>
      <c r="I4648">
        <v>66307348</v>
      </c>
      <c r="O4648" s="174">
        <v>46143</v>
      </c>
      <c r="S4648" t="s">
        <v>9705</v>
      </c>
      <c r="T4648" s="217" t="s">
        <v>64</v>
      </c>
      <c r="U4648" s="217" t="s">
        <v>65</v>
      </c>
      <c r="V4648" t="e">
        <f>_xlfn.XLOOKUP(UTILIZADAS[[#This Row],[Contacto1]],Tabla2[phone_number_dialed],Tabla2[status_name],,0)</f>
        <v>#N/A</v>
      </c>
    </row>
    <row r="4649" spans="1:22">
      <c r="A4649" t="s">
        <v>4305</v>
      </c>
      <c r="B4649" s="213" t="s">
        <v>4746</v>
      </c>
      <c r="C4649" s="4">
        <v>368092400000</v>
      </c>
      <c r="D4649" s="213" t="s">
        <v>5857</v>
      </c>
      <c r="G4649" s="174">
        <v>46143</v>
      </c>
      <c r="H4649">
        <v>65323133</v>
      </c>
      <c r="I4649">
        <v>65323133</v>
      </c>
      <c r="O4649" s="174">
        <v>46143</v>
      </c>
      <c r="S4649" t="s">
        <v>4747</v>
      </c>
      <c r="T4649" s="217" t="s">
        <v>64</v>
      </c>
      <c r="U4649" s="217" t="s">
        <v>65</v>
      </c>
      <c r="V4649" t="e">
        <f>_xlfn.XLOOKUP(UTILIZADAS[[#This Row],[Contacto1]],Tabla2[phone_number_dialed],Tabla2[status_name],,0)</f>
        <v>#N/A</v>
      </c>
    </row>
    <row r="4650" spans="1:22">
      <c r="A4650" t="s">
        <v>4305</v>
      </c>
      <c r="B4650" s="213" t="s">
        <v>9706</v>
      </c>
      <c r="C4650" s="4">
        <v>368092420000</v>
      </c>
      <c r="D4650" s="213" t="s">
        <v>5857</v>
      </c>
      <c r="G4650" s="174">
        <v>46143</v>
      </c>
      <c r="H4650" t="s">
        <v>9707</v>
      </c>
      <c r="I4650" t="s">
        <v>9707</v>
      </c>
      <c r="O4650" s="174">
        <v>46143</v>
      </c>
      <c r="S4650" t="s">
        <v>9708</v>
      </c>
      <c r="T4650" s="217" t="s">
        <v>64</v>
      </c>
      <c r="U4650" s="217" t="s">
        <v>257</v>
      </c>
      <c r="V4650" t="e">
        <f>_xlfn.XLOOKUP(UTILIZADAS[[#This Row],[Contacto1]],Tabla2[phone_number_dialed],Tabla2[status_name],,0)</f>
        <v>#N/A</v>
      </c>
    </row>
    <row r="4651" spans="1:22">
      <c r="A4651" t="s">
        <v>4305</v>
      </c>
      <c r="B4651" s="213" t="s">
        <v>9709</v>
      </c>
      <c r="C4651" s="4">
        <v>367088680000</v>
      </c>
      <c r="D4651" s="213" t="s">
        <v>5857</v>
      </c>
      <c r="G4651" s="174">
        <v>46143</v>
      </c>
      <c r="H4651" t="s">
        <v>9710</v>
      </c>
      <c r="I4651" t="s">
        <v>9710</v>
      </c>
      <c r="O4651" s="174">
        <v>46143</v>
      </c>
      <c r="S4651" t="s">
        <v>9711</v>
      </c>
      <c r="T4651" s="217" t="s">
        <v>64</v>
      </c>
      <c r="U4651" s="217" t="s">
        <v>257</v>
      </c>
      <c r="V4651" t="e">
        <f>_xlfn.XLOOKUP(UTILIZADAS[[#This Row],[Contacto1]],Tabla2[phone_number_dialed],Tabla2[status_name],,0)</f>
        <v>#N/A</v>
      </c>
    </row>
    <row r="4652" spans="1:22">
      <c r="A4652" t="s">
        <v>4305</v>
      </c>
      <c r="B4652" s="213" t="s">
        <v>9712</v>
      </c>
      <c r="C4652" s="4">
        <v>366092840000</v>
      </c>
      <c r="D4652" s="213" t="s">
        <v>5857</v>
      </c>
      <c r="G4652" s="174">
        <v>46143</v>
      </c>
      <c r="H4652" t="s">
        <v>9713</v>
      </c>
      <c r="I4652" t="s">
        <v>9713</v>
      </c>
      <c r="O4652" s="174">
        <v>46143</v>
      </c>
      <c r="S4652" t="s">
        <v>9714</v>
      </c>
      <c r="T4652" s="217" t="s">
        <v>64</v>
      </c>
      <c r="U4652" s="217" t="s">
        <v>257</v>
      </c>
      <c r="V4652" t="e">
        <f>_xlfn.XLOOKUP(UTILIZADAS[[#This Row],[Contacto1]],Tabla2[phone_number_dialed],Tabla2[status_name],,0)</f>
        <v>#N/A</v>
      </c>
    </row>
    <row r="4653" spans="1:22">
      <c r="A4653" t="s">
        <v>4305</v>
      </c>
      <c r="B4653" s="213" t="s">
        <v>9715</v>
      </c>
      <c r="C4653" s="4">
        <v>367091980000</v>
      </c>
      <c r="D4653" s="213" t="s">
        <v>5857</v>
      </c>
      <c r="G4653" s="174">
        <v>46143</v>
      </c>
      <c r="H4653" t="s">
        <v>9716</v>
      </c>
      <c r="I4653" t="s">
        <v>9716</v>
      </c>
      <c r="O4653" s="174">
        <v>46143</v>
      </c>
      <c r="S4653" t="s">
        <v>9717</v>
      </c>
      <c r="T4653" s="217" t="s">
        <v>64</v>
      </c>
      <c r="U4653" s="217" t="s">
        <v>257</v>
      </c>
      <c r="V4653" t="e">
        <f>_xlfn.XLOOKUP(UTILIZADAS[[#This Row],[Contacto1]],Tabla2[phone_number_dialed],Tabla2[status_name],,0)</f>
        <v>#N/A</v>
      </c>
    </row>
    <row r="4654" spans="1:22">
      <c r="A4654" t="s">
        <v>4305</v>
      </c>
      <c r="B4654" s="213" t="s">
        <v>9718</v>
      </c>
      <c r="C4654" s="4">
        <v>368091960000</v>
      </c>
      <c r="D4654" s="213" t="s">
        <v>5857</v>
      </c>
      <c r="G4654" s="174">
        <v>46143</v>
      </c>
      <c r="H4654" t="s">
        <v>9719</v>
      </c>
      <c r="I4654" t="s">
        <v>9719</v>
      </c>
      <c r="O4654" s="174">
        <v>46143</v>
      </c>
      <c r="S4654" t="s">
        <v>9720</v>
      </c>
      <c r="T4654" s="217" t="s">
        <v>64</v>
      </c>
      <c r="U4654" s="217" t="s">
        <v>257</v>
      </c>
      <c r="V4654" t="e">
        <f>_xlfn.XLOOKUP(UTILIZADAS[[#This Row],[Contacto1]],Tabla2[phone_number_dialed],Tabla2[status_name],,0)</f>
        <v>#N/A</v>
      </c>
    </row>
    <row r="4655" spans="1:22">
      <c r="A4655" t="s">
        <v>4305</v>
      </c>
      <c r="B4655" s="213" t="s">
        <v>9721</v>
      </c>
      <c r="C4655" s="4">
        <v>352307780000</v>
      </c>
      <c r="D4655" s="213" t="s">
        <v>5857</v>
      </c>
      <c r="G4655" s="174">
        <v>46143</v>
      </c>
      <c r="H4655" t="s">
        <v>9722</v>
      </c>
      <c r="I4655" t="s">
        <v>9722</v>
      </c>
      <c r="O4655" s="174">
        <v>46143</v>
      </c>
      <c r="S4655" t="s">
        <v>9723</v>
      </c>
      <c r="T4655" s="217" t="s">
        <v>64</v>
      </c>
      <c r="U4655" s="217" t="s">
        <v>257</v>
      </c>
      <c r="V4655" t="e">
        <f>_xlfn.XLOOKUP(UTILIZADAS[[#This Row],[Contacto1]],Tabla2[phone_number_dialed],Tabla2[status_name],,0)</f>
        <v>#N/A</v>
      </c>
    </row>
    <row r="4656" spans="1:22">
      <c r="A4656" t="s">
        <v>4305</v>
      </c>
      <c r="B4656" s="213" t="s">
        <v>9724</v>
      </c>
      <c r="C4656" s="4">
        <v>362092420000</v>
      </c>
      <c r="D4656" s="213" t="s">
        <v>5857</v>
      </c>
      <c r="G4656" s="174">
        <v>46143</v>
      </c>
      <c r="H4656" t="s">
        <v>9725</v>
      </c>
      <c r="I4656" t="s">
        <v>9725</v>
      </c>
      <c r="O4656" s="174">
        <v>46143</v>
      </c>
      <c r="S4656" t="s">
        <v>9726</v>
      </c>
      <c r="T4656" s="217" t="s">
        <v>64</v>
      </c>
      <c r="U4656" s="217" t="s">
        <v>257</v>
      </c>
      <c r="V4656" t="e">
        <f>_xlfn.XLOOKUP(UTILIZADAS[[#This Row],[Contacto1]],Tabla2[phone_number_dialed],Tabla2[status_name],,0)</f>
        <v>#N/A</v>
      </c>
    </row>
    <row r="4657" spans="1:22">
      <c r="A4657" t="s">
        <v>4305</v>
      </c>
      <c r="B4657" s="213" t="s">
        <v>4459</v>
      </c>
      <c r="C4657" s="4">
        <v>362090810000</v>
      </c>
      <c r="D4657" s="213" t="s">
        <v>5857</v>
      </c>
      <c r="G4657" s="174">
        <v>46143</v>
      </c>
      <c r="H4657" t="s">
        <v>9727</v>
      </c>
      <c r="I4657" t="s">
        <v>9727</v>
      </c>
      <c r="O4657" s="174">
        <v>46143</v>
      </c>
      <c r="S4657" t="s">
        <v>4460</v>
      </c>
      <c r="T4657" s="217" t="s">
        <v>64</v>
      </c>
      <c r="U4657" s="217" t="s">
        <v>257</v>
      </c>
      <c r="V4657" t="e">
        <f>_xlfn.XLOOKUP(UTILIZADAS[[#This Row],[Contacto1]],Tabla2[phone_number_dialed],Tabla2[status_name],,0)</f>
        <v>#N/A</v>
      </c>
    </row>
    <row r="4658" spans="1:22">
      <c r="A4658" t="s">
        <v>4305</v>
      </c>
      <c r="B4658" s="213" t="s">
        <v>9728</v>
      </c>
      <c r="C4658" s="4">
        <v>355175760000</v>
      </c>
      <c r="D4658" s="213" t="s">
        <v>5857</v>
      </c>
      <c r="G4658" s="174">
        <v>46143</v>
      </c>
      <c r="H4658" t="s">
        <v>9729</v>
      </c>
      <c r="I4658" t="s">
        <v>9729</v>
      </c>
      <c r="O4658" s="174">
        <v>46143</v>
      </c>
      <c r="S4658" t="s">
        <v>9730</v>
      </c>
      <c r="T4658" s="217" t="s">
        <v>64</v>
      </c>
      <c r="U4658" s="217" t="s">
        <v>257</v>
      </c>
      <c r="V4658" t="e">
        <f>_xlfn.XLOOKUP(UTILIZADAS[[#This Row],[Contacto1]],Tabla2[phone_number_dialed],Tabla2[status_name],,0)</f>
        <v>#N/A</v>
      </c>
    </row>
    <row r="4659" spans="1:22">
      <c r="A4659" t="s">
        <v>4305</v>
      </c>
      <c r="B4659" s="213" t="s">
        <v>9731</v>
      </c>
      <c r="C4659" s="4">
        <v>366092220000</v>
      </c>
      <c r="D4659" s="213" t="s">
        <v>5857</v>
      </c>
      <c r="G4659" s="174">
        <v>46143</v>
      </c>
      <c r="H4659" t="s">
        <v>9732</v>
      </c>
      <c r="I4659" t="s">
        <v>9732</v>
      </c>
      <c r="O4659" s="174">
        <v>46143</v>
      </c>
      <c r="S4659" t="s">
        <v>9733</v>
      </c>
      <c r="T4659" s="217" t="s">
        <v>64</v>
      </c>
      <c r="U4659" s="217" t="s">
        <v>257</v>
      </c>
      <c r="V4659" t="e">
        <f>_xlfn.XLOOKUP(UTILIZADAS[[#This Row],[Contacto1]],Tabla2[phone_number_dialed],Tabla2[status_name],,0)</f>
        <v>#N/A</v>
      </c>
    </row>
    <row r="4660" spans="1:22">
      <c r="A4660" t="s">
        <v>4305</v>
      </c>
      <c r="B4660" s="213" t="s">
        <v>9734</v>
      </c>
      <c r="C4660" s="4">
        <v>361086500000</v>
      </c>
      <c r="D4660" s="213" t="s">
        <v>5857</v>
      </c>
      <c r="G4660" s="174">
        <v>46143</v>
      </c>
      <c r="H4660" t="s">
        <v>9735</v>
      </c>
      <c r="I4660" t="s">
        <v>9735</v>
      </c>
      <c r="O4660" s="174">
        <v>46143</v>
      </c>
      <c r="S4660" t="s">
        <v>9736</v>
      </c>
      <c r="T4660" s="217" t="s">
        <v>64</v>
      </c>
      <c r="U4660" s="217" t="s">
        <v>257</v>
      </c>
      <c r="V4660" t="e">
        <f>_xlfn.XLOOKUP(UTILIZADAS[[#This Row],[Contacto1]],Tabla2[phone_number_dialed],Tabla2[status_name],,0)</f>
        <v>#N/A</v>
      </c>
    </row>
    <row r="4661" spans="1:22">
      <c r="A4661" t="s">
        <v>4305</v>
      </c>
      <c r="B4661" s="213" t="s">
        <v>9737</v>
      </c>
      <c r="C4661" s="4">
        <v>362085180000</v>
      </c>
      <c r="D4661" s="213" t="s">
        <v>5857</v>
      </c>
      <c r="G4661" s="174">
        <v>46143</v>
      </c>
      <c r="H4661" t="s">
        <v>9738</v>
      </c>
      <c r="I4661" t="s">
        <v>9738</v>
      </c>
      <c r="O4661" s="174">
        <v>46143</v>
      </c>
      <c r="S4661" t="s">
        <v>9739</v>
      </c>
      <c r="T4661" s="217" t="s">
        <v>64</v>
      </c>
      <c r="U4661" s="217" t="s">
        <v>257</v>
      </c>
      <c r="V4661" t="e">
        <f>_xlfn.XLOOKUP(UTILIZADAS[[#This Row],[Contacto1]],Tabla2[phone_number_dialed],Tabla2[status_name],,0)</f>
        <v>#N/A</v>
      </c>
    </row>
    <row r="4662" spans="1:22">
      <c r="A4662" t="s">
        <v>4305</v>
      </c>
      <c r="B4662" s="213" t="s">
        <v>9740</v>
      </c>
      <c r="C4662" s="4">
        <v>318012220000</v>
      </c>
      <c r="D4662" s="213" t="s">
        <v>5857</v>
      </c>
      <c r="G4662" s="174">
        <v>46143</v>
      </c>
      <c r="H4662" t="s">
        <v>9741</v>
      </c>
      <c r="I4662" t="s">
        <v>9741</v>
      </c>
      <c r="O4662" s="174">
        <v>46143</v>
      </c>
      <c r="S4662" t="s">
        <v>9742</v>
      </c>
      <c r="T4662" s="217" t="s">
        <v>64</v>
      </c>
      <c r="U4662" s="217" t="s">
        <v>257</v>
      </c>
      <c r="V4662" t="e">
        <f>_xlfn.XLOOKUP(UTILIZADAS[[#This Row],[Contacto1]],Tabla2[phone_number_dialed],Tabla2[status_name],,0)</f>
        <v>#N/A</v>
      </c>
    </row>
    <row r="4663" spans="1:22">
      <c r="A4663" t="s">
        <v>4305</v>
      </c>
      <c r="B4663" s="213" t="s">
        <v>5058</v>
      </c>
      <c r="C4663" s="4">
        <v>357305090000</v>
      </c>
      <c r="D4663" s="213" t="s">
        <v>5857</v>
      </c>
      <c r="G4663" s="174">
        <v>46143</v>
      </c>
      <c r="H4663" t="s">
        <v>7505</v>
      </c>
      <c r="I4663" t="s">
        <v>7505</v>
      </c>
      <c r="O4663" s="174">
        <v>46143</v>
      </c>
      <c r="S4663" t="s">
        <v>5059</v>
      </c>
      <c r="T4663" s="217" t="s">
        <v>64</v>
      </c>
      <c r="U4663" s="217" t="s">
        <v>65</v>
      </c>
      <c r="V4663" t="e">
        <f>_xlfn.XLOOKUP(UTILIZADAS[[#This Row],[Contacto1]],Tabla2[phone_number_dialed],Tabla2[status_name],,0)</f>
        <v>#N/A</v>
      </c>
    </row>
    <row r="4664" spans="1:22">
      <c r="A4664" t="s">
        <v>4305</v>
      </c>
      <c r="B4664" s="213" t="s">
        <v>9743</v>
      </c>
      <c r="C4664" s="4">
        <v>369092200000</v>
      </c>
      <c r="D4664" s="213" t="s">
        <v>5857</v>
      </c>
      <c r="G4664" s="174">
        <v>46143</v>
      </c>
      <c r="H4664" t="s">
        <v>9744</v>
      </c>
      <c r="I4664" t="s">
        <v>9744</v>
      </c>
      <c r="O4664" s="174">
        <v>46143</v>
      </c>
      <c r="S4664" t="s">
        <v>9745</v>
      </c>
      <c r="T4664" s="217" t="s">
        <v>64</v>
      </c>
      <c r="U4664" s="217" t="s">
        <v>257</v>
      </c>
      <c r="V4664" t="e">
        <f>_xlfn.XLOOKUP(UTILIZADAS[[#This Row],[Contacto1]],Tabla2[phone_number_dialed],Tabla2[status_name],,0)</f>
        <v>#N/A</v>
      </c>
    </row>
    <row r="4665" spans="1:22">
      <c r="A4665" t="s">
        <v>4305</v>
      </c>
      <c r="B4665" s="213" t="s">
        <v>9746</v>
      </c>
      <c r="C4665" s="4">
        <v>367092060000</v>
      </c>
      <c r="D4665" s="213" t="s">
        <v>5857</v>
      </c>
      <c r="G4665" s="174">
        <v>46143</v>
      </c>
      <c r="H4665" t="s">
        <v>9747</v>
      </c>
      <c r="I4665" t="s">
        <v>9747</v>
      </c>
      <c r="O4665" s="174">
        <v>46143</v>
      </c>
      <c r="S4665" t="s">
        <v>9748</v>
      </c>
      <c r="T4665" s="217" t="s">
        <v>64</v>
      </c>
      <c r="U4665" s="217" t="s">
        <v>257</v>
      </c>
      <c r="V4665" t="e">
        <f>_xlfn.XLOOKUP(UTILIZADAS[[#This Row],[Contacto1]],Tabla2[phone_number_dialed],Tabla2[status_name],,0)</f>
        <v>#N/A</v>
      </c>
    </row>
    <row r="4666" spans="1:22">
      <c r="A4666" t="s">
        <v>4305</v>
      </c>
      <c r="B4666" s="213" t="s">
        <v>9749</v>
      </c>
      <c r="C4666" s="4">
        <v>369056170000</v>
      </c>
      <c r="D4666" s="213" t="s">
        <v>5857</v>
      </c>
      <c r="G4666" s="174">
        <v>46143</v>
      </c>
      <c r="H4666" t="s">
        <v>9750</v>
      </c>
      <c r="I4666" t="s">
        <v>9750</v>
      </c>
      <c r="O4666" s="174">
        <v>46143</v>
      </c>
      <c r="S4666" t="s">
        <v>9751</v>
      </c>
      <c r="T4666" s="217" t="s">
        <v>64</v>
      </c>
      <c r="U4666" s="217" t="s">
        <v>257</v>
      </c>
      <c r="V4666" t="e">
        <f>_xlfn.XLOOKUP(UTILIZADAS[[#This Row],[Contacto1]],Tabla2[phone_number_dialed],Tabla2[status_name],,0)</f>
        <v>#N/A</v>
      </c>
    </row>
    <row r="4667" spans="1:22">
      <c r="A4667" t="s">
        <v>4305</v>
      </c>
      <c r="B4667" s="213" t="s">
        <v>4864</v>
      </c>
      <c r="C4667" s="4">
        <v>369092360000</v>
      </c>
      <c r="D4667" s="213" t="s">
        <v>5857</v>
      </c>
      <c r="G4667" s="174">
        <v>46143</v>
      </c>
      <c r="H4667" t="s">
        <v>9752</v>
      </c>
      <c r="I4667" t="s">
        <v>9752</v>
      </c>
      <c r="O4667" s="174">
        <v>46143</v>
      </c>
      <c r="S4667" t="s">
        <v>4865</v>
      </c>
      <c r="T4667" s="217" t="s">
        <v>64</v>
      </c>
      <c r="U4667" s="217" t="s">
        <v>65</v>
      </c>
      <c r="V4667" t="e">
        <f>_xlfn.XLOOKUP(UTILIZADAS[[#This Row],[Contacto1]],Tabla2[phone_number_dialed],Tabla2[status_name],,0)</f>
        <v>#N/A</v>
      </c>
    </row>
    <row r="4668" spans="1:22">
      <c r="A4668" t="s">
        <v>4305</v>
      </c>
      <c r="B4668" s="213" t="s">
        <v>9753</v>
      </c>
      <c r="C4668" s="4">
        <v>357384820000</v>
      </c>
      <c r="D4668" s="213" t="s">
        <v>5857</v>
      </c>
      <c r="G4668" s="174">
        <v>46143</v>
      </c>
      <c r="H4668" t="s">
        <v>9754</v>
      </c>
      <c r="I4668" t="s">
        <v>9754</v>
      </c>
      <c r="O4668" s="174">
        <v>46143</v>
      </c>
      <c r="S4668" t="s">
        <v>9755</v>
      </c>
      <c r="T4668" s="217" t="s">
        <v>64</v>
      </c>
      <c r="U4668" s="217" t="s">
        <v>257</v>
      </c>
      <c r="V4668" t="e">
        <f>_xlfn.XLOOKUP(UTILIZADAS[[#This Row],[Contacto1]],Tabla2[phone_number_dialed],Tabla2[status_name],,0)</f>
        <v>#N/A</v>
      </c>
    </row>
    <row r="4669" spans="1:22">
      <c r="A4669" t="s">
        <v>4305</v>
      </c>
      <c r="B4669" s="213" t="s">
        <v>9756</v>
      </c>
      <c r="C4669" s="4">
        <v>363090960000</v>
      </c>
      <c r="D4669" s="213" t="s">
        <v>5857</v>
      </c>
      <c r="G4669" s="174">
        <v>46143</v>
      </c>
      <c r="H4669" t="s">
        <v>9757</v>
      </c>
      <c r="I4669" t="s">
        <v>9757</v>
      </c>
      <c r="O4669" s="174">
        <v>46143</v>
      </c>
      <c r="S4669" t="s">
        <v>9758</v>
      </c>
      <c r="T4669" s="217" t="s">
        <v>64</v>
      </c>
      <c r="U4669" s="217" t="s">
        <v>257</v>
      </c>
      <c r="V4669" t="e">
        <f>_xlfn.XLOOKUP(UTILIZADAS[[#This Row],[Contacto1]],Tabla2[phone_number_dialed],Tabla2[status_name],,0)</f>
        <v>#N/A</v>
      </c>
    </row>
    <row r="4670" spans="1:22">
      <c r="A4670" t="s">
        <v>4305</v>
      </c>
      <c r="B4670" s="213" t="s">
        <v>9759</v>
      </c>
      <c r="C4670" s="4">
        <v>369091990000</v>
      </c>
      <c r="D4670" s="213" t="s">
        <v>5857</v>
      </c>
      <c r="G4670" s="174">
        <v>46143</v>
      </c>
      <c r="H4670" t="s">
        <v>9760</v>
      </c>
      <c r="I4670" t="s">
        <v>9760</v>
      </c>
      <c r="O4670" s="174">
        <v>46143</v>
      </c>
      <c r="S4670" t="s">
        <v>9761</v>
      </c>
      <c r="T4670" s="217" t="s">
        <v>64</v>
      </c>
      <c r="U4670" s="217" t="s">
        <v>257</v>
      </c>
      <c r="V4670" t="e">
        <f>_xlfn.XLOOKUP(UTILIZADAS[[#This Row],[Contacto1]],Tabla2[phone_number_dialed],Tabla2[status_name],,0)</f>
        <v>#N/A</v>
      </c>
    </row>
    <row r="4671" spans="1:22">
      <c r="A4671" t="s">
        <v>4305</v>
      </c>
      <c r="B4671" s="213" t="s">
        <v>9762</v>
      </c>
      <c r="C4671" s="4">
        <v>369091210000</v>
      </c>
      <c r="D4671" s="213" t="s">
        <v>5857</v>
      </c>
      <c r="G4671" s="174">
        <v>46143</v>
      </c>
      <c r="H4671" t="s">
        <v>9763</v>
      </c>
      <c r="I4671" t="s">
        <v>9763</v>
      </c>
      <c r="O4671" s="174">
        <v>46143</v>
      </c>
      <c r="S4671" t="s">
        <v>9764</v>
      </c>
      <c r="T4671" s="217" t="s">
        <v>81</v>
      </c>
      <c r="U4671" s="217" t="s">
        <v>257</v>
      </c>
      <c r="V4671" t="e">
        <f>_xlfn.XLOOKUP(UTILIZADAS[[#This Row],[Contacto1]],Tabla2[phone_number_dialed],Tabla2[status_name],,0)</f>
        <v>#N/A</v>
      </c>
    </row>
    <row r="4672" spans="1:22">
      <c r="A4672" t="s">
        <v>4305</v>
      </c>
      <c r="B4672" s="213" t="s">
        <v>9765</v>
      </c>
      <c r="C4672" s="4">
        <v>368088070000</v>
      </c>
      <c r="D4672" s="213" t="s">
        <v>5857</v>
      </c>
      <c r="G4672" s="174">
        <v>46143</v>
      </c>
      <c r="H4672" t="s">
        <v>9766</v>
      </c>
      <c r="I4672" t="s">
        <v>9766</v>
      </c>
      <c r="O4672" s="174">
        <v>46143</v>
      </c>
      <c r="S4672" t="s">
        <v>9767</v>
      </c>
      <c r="T4672" s="217" t="s">
        <v>64</v>
      </c>
      <c r="U4672" s="217" t="s">
        <v>257</v>
      </c>
      <c r="V4672" t="e">
        <f>_xlfn.XLOOKUP(UTILIZADAS[[#This Row],[Contacto1]],Tabla2[phone_number_dialed],Tabla2[status_name],,0)</f>
        <v>#N/A</v>
      </c>
    </row>
    <row r="4673" spans="1:22">
      <c r="A4673" t="s">
        <v>4305</v>
      </c>
      <c r="B4673" s="213" t="s">
        <v>9768</v>
      </c>
      <c r="C4673" s="4">
        <v>365091940000</v>
      </c>
      <c r="D4673" s="213" t="s">
        <v>5857</v>
      </c>
      <c r="G4673" s="174">
        <v>46143</v>
      </c>
      <c r="H4673" t="s">
        <v>9769</v>
      </c>
      <c r="I4673" t="s">
        <v>9769</v>
      </c>
      <c r="O4673" s="174">
        <v>46143</v>
      </c>
      <c r="S4673" t="s">
        <v>9770</v>
      </c>
      <c r="T4673" s="217" t="s">
        <v>64</v>
      </c>
      <c r="U4673" s="217" t="s">
        <v>257</v>
      </c>
      <c r="V4673" t="e">
        <f>_xlfn.XLOOKUP(UTILIZADAS[[#This Row],[Contacto1]],Tabla2[phone_number_dialed],Tabla2[status_name],,0)</f>
        <v>#N/A</v>
      </c>
    </row>
    <row r="4674" spans="1:22">
      <c r="A4674" t="s">
        <v>4305</v>
      </c>
      <c r="B4674" s="213" t="s">
        <v>5346</v>
      </c>
      <c r="C4674" s="4">
        <v>363092040000</v>
      </c>
      <c r="D4674" s="213" t="s">
        <v>5857</v>
      </c>
      <c r="G4674" s="174">
        <v>46143</v>
      </c>
      <c r="H4674" t="s">
        <v>9771</v>
      </c>
      <c r="I4674" t="s">
        <v>9771</v>
      </c>
      <c r="O4674" s="174">
        <v>46143</v>
      </c>
      <c r="S4674" t="s">
        <v>5347</v>
      </c>
      <c r="T4674" s="217" t="s">
        <v>64</v>
      </c>
      <c r="U4674" s="217" t="s">
        <v>257</v>
      </c>
      <c r="V4674" t="e">
        <f>_xlfn.XLOOKUP(UTILIZADAS[[#This Row],[Contacto1]],Tabla2[phone_number_dialed],Tabla2[status_name],,0)</f>
        <v>#N/A</v>
      </c>
    </row>
    <row r="4675" spans="1:22">
      <c r="A4675" t="s">
        <v>4305</v>
      </c>
      <c r="B4675" s="213" t="s">
        <v>9772</v>
      </c>
      <c r="C4675" s="4">
        <v>364090010000</v>
      </c>
      <c r="D4675" s="213" t="s">
        <v>5857</v>
      </c>
      <c r="G4675" s="174">
        <v>46143</v>
      </c>
      <c r="H4675" t="s">
        <v>9773</v>
      </c>
      <c r="I4675" t="s">
        <v>9773</v>
      </c>
      <c r="O4675" s="174">
        <v>46143</v>
      </c>
      <c r="S4675" t="s">
        <v>9774</v>
      </c>
      <c r="T4675" s="217" t="s">
        <v>84</v>
      </c>
      <c r="U4675" s="217" t="s">
        <v>257</v>
      </c>
      <c r="V4675" t="e">
        <f>_xlfn.XLOOKUP(UTILIZADAS[[#This Row],[Contacto1]],Tabla2[phone_number_dialed],Tabla2[status_name],,0)</f>
        <v>#N/A</v>
      </c>
    </row>
    <row r="4676" spans="1:22">
      <c r="A4676" t="s">
        <v>4305</v>
      </c>
      <c r="B4676" s="213" t="s">
        <v>9775</v>
      </c>
      <c r="C4676" s="4">
        <v>365091150000</v>
      </c>
      <c r="D4676" s="213" t="s">
        <v>5857</v>
      </c>
      <c r="G4676" s="174">
        <v>46143</v>
      </c>
      <c r="H4676" t="s">
        <v>9776</v>
      </c>
      <c r="I4676" t="s">
        <v>9776</v>
      </c>
      <c r="O4676" s="174">
        <v>46143</v>
      </c>
      <c r="S4676" t="s">
        <v>9777</v>
      </c>
      <c r="T4676" s="217" t="s">
        <v>84</v>
      </c>
      <c r="U4676" s="217" t="s">
        <v>257</v>
      </c>
      <c r="V4676" t="e">
        <f>_xlfn.XLOOKUP(UTILIZADAS[[#This Row],[Contacto1]],Tabla2[phone_number_dialed],Tabla2[status_name],,0)</f>
        <v>#N/A</v>
      </c>
    </row>
    <row r="4677" spans="1:22">
      <c r="A4677" t="s">
        <v>4305</v>
      </c>
      <c r="B4677" s="213" t="s">
        <v>4512</v>
      </c>
      <c r="C4677" s="4">
        <v>367055540000</v>
      </c>
      <c r="D4677" s="213" t="s">
        <v>5857</v>
      </c>
      <c r="G4677" s="174">
        <v>46143</v>
      </c>
      <c r="H4677" t="s">
        <v>9778</v>
      </c>
      <c r="I4677" t="s">
        <v>9778</v>
      </c>
      <c r="O4677" s="174">
        <v>46143</v>
      </c>
      <c r="S4677" t="s">
        <v>4513</v>
      </c>
      <c r="T4677" s="217" t="s">
        <v>84</v>
      </c>
      <c r="U4677" s="217" t="s">
        <v>257</v>
      </c>
      <c r="V4677" t="e">
        <f>_xlfn.XLOOKUP(UTILIZADAS[[#This Row],[Contacto1]],Tabla2[phone_number_dialed],Tabla2[status_name],,0)</f>
        <v>#N/A</v>
      </c>
    </row>
    <row r="4678" spans="1:22">
      <c r="A4678" t="s">
        <v>4305</v>
      </c>
      <c r="B4678" s="213" t="s">
        <v>9779</v>
      </c>
      <c r="C4678" s="4">
        <v>369088000000</v>
      </c>
      <c r="D4678" s="213" t="s">
        <v>5857</v>
      </c>
      <c r="G4678" s="174">
        <v>46143</v>
      </c>
      <c r="H4678" t="s">
        <v>9780</v>
      </c>
      <c r="I4678" t="s">
        <v>9780</v>
      </c>
      <c r="O4678" s="174">
        <v>46143</v>
      </c>
      <c r="S4678" t="s">
        <v>9781</v>
      </c>
      <c r="T4678" s="217" t="s">
        <v>84</v>
      </c>
      <c r="U4678" s="217" t="s">
        <v>257</v>
      </c>
      <c r="V4678" t="e">
        <f>_xlfn.XLOOKUP(UTILIZADAS[[#This Row],[Contacto1]],Tabla2[phone_number_dialed],Tabla2[status_name],,0)</f>
        <v>#N/A</v>
      </c>
    </row>
    <row r="4679" spans="1:22">
      <c r="A4679" t="s">
        <v>4305</v>
      </c>
      <c r="B4679" s="213" t="s">
        <v>4351</v>
      </c>
      <c r="C4679" s="4">
        <v>366089240000</v>
      </c>
      <c r="D4679" s="213" t="s">
        <v>5857</v>
      </c>
      <c r="G4679" s="174">
        <v>46143</v>
      </c>
      <c r="H4679" t="s">
        <v>9782</v>
      </c>
      <c r="I4679" t="s">
        <v>9782</v>
      </c>
      <c r="O4679" s="174">
        <v>46143</v>
      </c>
      <c r="S4679" t="s">
        <v>4352</v>
      </c>
      <c r="T4679" s="217" t="s">
        <v>84</v>
      </c>
      <c r="U4679" s="217" t="s">
        <v>257</v>
      </c>
      <c r="V4679" t="e">
        <f>_xlfn.XLOOKUP(UTILIZADAS[[#This Row],[Contacto1]],Tabla2[phone_number_dialed],Tabla2[status_name],,0)</f>
        <v>#N/A</v>
      </c>
    </row>
    <row r="4680" spans="1:22">
      <c r="A4680" t="s">
        <v>4305</v>
      </c>
      <c r="B4680" s="213" t="s">
        <v>5115</v>
      </c>
      <c r="C4680" s="4">
        <v>366089970000</v>
      </c>
      <c r="D4680" s="213" t="s">
        <v>5857</v>
      </c>
      <c r="G4680" s="174">
        <v>46143</v>
      </c>
      <c r="H4680" t="s">
        <v>9783</v>
      </c>
      <c r="I4680" t="s">
        <v>9783</v>
      </c>
      <c r="O4680" s="174">
        <v>46143</v>
      </c>
      <c r="S4680" t="s">
        <v>5116</v>
      </c>
      <c r="T4680" s="217" t="s">
        <v>84</v>
      </c>
      <c r="U4680" s="217" t="s">
        <v>65</v>
      </c>
      <c r="V4680" t="e">
        <f>_xlfn.XLOOKUP(UTILIZADAS[[#This Row],[Contacto1]],Tabla2[phone_number_dialed],Tabla2[status_name],,0)</f>
        <v>#N/A</v>
      </c>
    </row>
    <row r="4681" spans="1:22">
      <c r="A4681" t="s">
        <v>4305</v>
      </c>
      <c r="B4681" s="213" t="s">
        <v>4494</v>
      </c>
      <c r="C4681" s="4">
        <v>369091930000</v>
      </c>
      <c r="D4681" s="213" t="s">
        <v>5857</v>
      </c>
      <c r="G4681" s="174">
        <v>46143</v>
      </c>
      <c r="H4681" t="s">
        <v>9784</v>
      </c>
      <c r="I4681" t="s">
        <v>9784</v>
      </c>
      <c r="O4681" s="174">
        <v>46143</v>
      </c>
      <c r="S4681" t="s">
        <v>4495</v>
      </c>
      <c r="T4681" s="217" t="s">
        <v>84</v>
      </c>
      <c r="U4681" s="217" t="s">
        <v>65</v>
      </c>
      <c r="V4681" t="e">
        <f>_xlfn.XLOOKUP(UTILIZADAS[[#This Row],[Contacto1]],Tabla2[phone_number_dialed],Tabla2[status_name],,0)</f>
        <v>#N/A</v>
      </c>
    </row>
    <row r="4682" spans="1:22">
      <c r="A4682" t="s">
        <v>4305</v>
      </c>
      <c r="B4682" s="213" t="s">
        <v>4819</v>
      </c>
      <c r="C4682" s="4">
        <v>362089000000</v>
      </c>
      <c r="D4682" s="213" t="s">
        <v>5857</v>
      </c>
      <c r="G4682" s="174">
        <v>46143</v>
      </c>
      <c r="H4682" t="s">
        <v>9785</v>
      </c>
      <c r="I4682" t="s">
        <v>9785</v>
      </c>
      <c r="O4682" s="174">
        <v>46143</v>
      </c>
      <c r="S4682" t="s">
        <v>4820</v>
      </c>
      <c r="T4682" s="217" t="s">
        <v>84</v>
      </c>
      <c r="U4682" s="217" t="s">
        <v>257</v>
      </c>
      <c r="V4682" t="e">
        <f>_xlfn.XLOOKUP(UTILIZADAS[[#This Row],[Contacto1]],Tabla2[phone_number_dialed],Tabla2[status_name],,0)</f>
        <v>#N/A</v>
      </c>
    </row>
    <row r="4683" spans="1:22">
      <c r="A4683" t="s">
        <v>4305</v>
      </c>
      <c r="B4683" s="213" t="s">
        <v>9786</v>
      </c>
      <c r="C4683" s="4">
        <v>361090090000</v>
      </c>
      <c r="D4683" s="213" t="s">
        <v>5857</v>
      </c>
      <c r="G4683" s="174">
        <v>46143</v>
      </c>
      <c r="H4683" t="s">
        <v>9787</v>
      </c>
      <c r="I4683" t="s">
        <v>9787</v>
      </c>
      <c r="O4683" s="174">
        <v>46143</v>
      </c>
      <c r="S4683" t="s">
        <v>9788</v>
      </c>
      <c r="T4683" s="217" t="s">
        <v>84</v>
      </c>
      <c r="U4683" s="217" t="s">
        <v>257</v>
      </c>
      <c r="V4683" t="e">
        <f>_xlfn.XLOOKUP(UTILIZADAS[[#This Row],[Contacto1]],Tabla2[phone_number_dialed],Tabla2[status_name],,0)</f>
        <v>#N/A</v>
      </c>
    </row>
    <row r="4684" spans="1:22">
      <c r="A4684" t="s">
        <v>4305</v>
      </c>
      <c r="B4684" s="213" t="s">
        <v>4659</v>
      </c>
      <c r="C4684" s="4">
        <v>364091220000</v>
      </c>
      <c r="D4684" s="213" t="s">
        <v>5857</v>
      </c>
      <c r="G4684" s="174">
        <v>46143</v>
      </c>
      <c r="H4684" t="s">
        <v>9789</v>
      </c>
      <c r="I4684" t="s">
        <v>9789</v>
      </c>
      <c r="O4684" s="174">
        <v>46143</v>
      </c>
      <c r="S4684" t="s">
        <v>4660</v>
      </c>
      <c r="T4684" s="217" t="s">
        <v>84</v>
      </c>
      <c r="U4684" s="217" t="s">
        <v>65</v>
      </c>
      <c r="V4684" t="e">
        <f>_xlfn.XLOOKUP(UTILIZADAS[[#This Row],[Contacto1]],Tabla2[phone_number_dialed],Tabla2[status_name],,0)</f>
        <v>#N/A</v>
      </c>
    </row>
    <row r="4685" spans="1:22">
      <c r="A4685" t="s">
        <v>4305</v>
      </c>
      <c r="B4685" s="213" t="s">
        <v>4440</v>
      </c>
      <c r="C4685" s="4">
        <v>364092790000</v>
      </c>
      <c r="D4685" s="213" t="s">
        <v>5857</v>
      </c>
      <c r="G4685" s="174">
        <v>46143</v>
      </c>
      <c r="H4685" t="s">
        <v>9790</v>
      </c>
      <c r="I4685" t="s">
        <v>9790</v>
      </c>
      <c r="O4685" s="174">
        <v>46143</v>
      </c>
      <c r="S4685" t="s">
        <v>4441</v>
      </c>
      <c r="T4685" s="217" t="s">
        <v>84</v>
      </c>
      <c r="U4685" s="217" t="s">
        <v>257</v>
      </c>
      <c r="V4685" t="e">
        <f>_xlfn.XLOOKUP(UTILIZADAS[[#This Row],[Contacto1]],Tabla2[phone_number_dialed],Tabla2[status_name],,0)</f>
        <v>#N/A</v>
      </c>
    </row>
    <row r="4686" spans="1:22">
      <c r="A4686" t="s">
        <v>4305</v>
      </c>
      <c r="B4686" s="213" t="s">
        <v>5071</v>
      </c>
      <c r="C4686" s="4">
        <v>365088000000</v>
      </c>
      <c r="D4686" s="213" t="s">
        <v>5857</v>
      </c>
      <c r="G4686" s="174">
        <v>46143</v>
      </c>
      <c r="H4686" t="s">
        <v>9791</v>
      </c>
      <c r="I4686" t="s">
        <v>9791</v>
      </c>
      <c r="O4686" s="174">
        <v>46143</v>
      </c>
      <c r="S4686" t="s">
        <v>5072</v>
      </c>
      <c r="T4686" s="217" t="s">
        <v>84</v>
      </c>
      <c r="U4686" s="217" t="s">
        <v>65</v>
      </c>
      <c r="V4686" t="e">
        <f>_xlfn.XLOOKUP(UTILIZADAS[[#This Row],[Contacto1]],Tabla2[phone_number_dialed],Tabla2[status_name],,0)</f>
        <v>#N/A</v>
      </c>
    </row>
    <row r="4687" spans="1:22">
      <c r="A4687" t="s">
        <v>4305</v>
      </c>
      <c r="B4687" s="213" t="s">
        <v>9792</v>
      </c>
      <c r="C4687" s="4">
        <v>365091970000</v>
      </c>
      <c r="D4687" s="213" t="s">
        <v>5857</v>
      </c>
      <c r="G4687" s="174">
        <v>46143</v>
      </c>
      <c r="H4687" t="s">
        <v>9793</v>
      </c>
      <c r="I4687" t="s">
        <v>9793</v>
      </c>
      <c r="O4687" s="174">
        <v>46143</v>
      </c>
      <c r="S4687" t="s">
        <v>9794</v>
      </c>
      <c r="T4687" s="217" t="s">
        <v>64</v>
      </c>
      <c r="U4687" s="217" t="s">
        <v>257</v>
      </c>
      <c r="V4687" t="e">
        <f>_xlfn.XLOOKUP(UTILIZADAS[[#This Row],[Contacto1]],Tabla2[phone_number_dialed],Tabla2[status_name],,0)</f>
        <v>#N/A</v>
      </c>
    </row>
    <row r="4688" spans="1:22">
      <c r="A4688" t="s">
        <v>4305</v>
      </c>
      <c r="B4688" s="213" t="s">
        <v>9795</v>
      </c>
      <c r="C4688" s="4">
        <v>365087530000</v>
      </c>
      <c r="D4688" s="213" t="s">
        <v>5857</v>
      </c>
      <c r="G4688" s="174">
        <v>46143</v>
      </c>
      <c r="H4688" t="s">
        <v>9796</v>
      </c>
      <c r="I4688" t="s">
        <v>9796</v>
      </c>
      <c r="O4688" s="174">
        <v>46143</v>
      </c>
      <c r="S4688" t="s">
        <v>9797</v>
      </c>
      <c r="T4688" s="217" t="s">
        <v>64</v>
      </c>
      <c r="U4688" s="217" t="s">
        <v>257</v>
      </c>
      <c r="V4688" t="e">
        <f>_xlfn.XLOOKUP(UTILIZADAS[[#This Row],[Contacto1]],Tabla2[phone_number_dialed],Tabla2[status_name],,0)</f>
        <v>#N/A</v>
      </c>
    </row>
    <row r="4689" spans="1:22">
      <c r="A4689" t="s">
        <v>4305</v>
      </c>
      <c r="B4689" s="213" t="s">
        <v>5841</v>
      </c>
      <c r="C4689" s="4">
        <v>366092600000</v>
      </c>
      <c r="D4689" s="213" t="s">
        <v>5857</v>
      </c>
      <c r="G4689" s="174">
        <v>46143</v>
      </c>
      <c r="H4689" t="s">
        <v>5842</v>
      </c>
      <c r="I4689" t="s">
        <v>5842</v>
      </c>
      <c r="O4689" s="174">
        <v>46143</v>
      </c>
      <c r="S4689" t="s">
        <v>5843</v>
      </c>
      <c r="T4689" s="217" t="s">
        <v>2335</v>
      </c>
      <c r="U4689" s="217" t="s">
        <v>257</v>
      </c>
      <c r="V4689" t="e">
        <f>_xlfn.XLOOKUP(UTILIZADAS[[#This Row],[Contacto1]],Tabla2[phone_number_dialed],Tabla2[status_name],,0)</f>
        <v>#N/A</v>
      </c>
    </row>
    <row r="4690" spans="1:22">
      <c r="A4690" t="s">
        <v>4305</v>
      </c>
      <c r="B4690" s="213" t="s">
        <v>4842</v>
      </c>
      <c r="C4690" s="4">
        <v>361074360000</v>
      </c>
      <c r="D4690" s="213" t="s">
        <v>5857</v>
      </c>
      <c r="G4690" s="174">
        <v>46143</v>
      </c>
      <c r="H4690" t="s">
        <v>5751</v>
      </c>
      <c r="I4690" t="s">
        <v>5751</v>
      </c>
      <c r="O4690" s="174">
        <v>46143</v>
      </c>
      <c r="S4690" t="s">
        <v>4290</v>
      </c>
      <c r="T4690" s="217" t="s">
        <v>2334</v>
      </c>
      <c r="U4690" s="217" t="s">
        <v>65</v>
      </c>
      <c r="V4690" t="e">
        <f>_xlfn.XLOOKUP(UTILIZADAS[[#This Row],[Contacto1]],Tabla2[phone_number_dialed],Tabla2[status_name],,0)</f>
        <v>#N/A</v>
      </c>
    </row>
    <row r="4691" spans="1:22">
      <c r="A4691" t="s">
        <v>4305</v>
      </c>
      <c r="B4691" s="213" t="s">
        <v>5528</v>
      </c>
      <c r="C4691" s="4">
        <v>365081640000</v>
      </c>
      <c r="D4691" s="213" t="s">
        <v>5857</v>
      </c>
      <c r="G4691" s="174">
        <v>46143</v>
      </c>
      <c r="H4691" t="s">
        <v>5745</v>
      </c>
      <c r="I4691" t="s">
        <v>5745</v>
      </c>
      <c r="O4691" s="174">
        <v>46143</v>
      </c>
      <c r="S4691" t="s">
        <v>5746</v>
      </c>
      <c r="T4691" s="217" t="s">
        <v>2334</v>
      </c>
      <c r="U4691" s="217" t="s">
        <v>257</v>
      </c>
      <c r="V4691" t="e">
        <f>_xlfn.XLOOKUP(UTILIZADAS[[#This Row],[Contacto1]],Tabla2[phone_number_dialed],Tabla2[status_name],,0)</f>
        <v>#N/A</v>
      </c>
    </row>
    <row r="4692" spans="1:22">
      <c r="A4692" t="s">
        <v>4305</v>
      </c>
      <c r="B4692" s="213" t="s">
        <v>5527</v>
      </c>
      <c r="C4692" s="4">
        <v>368091560000</v>
      </c>
      <c r="D4692" s="213" t="s">
        <v>5857</v>
      </c>
      <c r="G4692" s="174">
        <v>46143</v>
      </c>
      <c r="H4692" t="s">
        <v>5743</v>
      </c>
      <c r="I4692" t="s">
        <v>5743</v>
      </c>
      <c r="O4692" s="174">
        <v>46143</v>
      </c>
      <c r="S4692" t="s">
        <v>5744</v>
      </c>
      <c r="T4692" s="217" t="s">
        <v>2334</v>
      </c>
      <c r="U4692" s="217" t="s">
        <v>257</v>
      </c>
      <c r="V4692" t="e">
        <f>_xlfn.XLOOKUP(UTILIZADAS[[#This Row],[Contacto1]],Tabla2[phone_number_dialed],Tabla2[status_name],,0)</f>
        <v>#N/A</v>
      </c>
    </row>
    <row r="4693" spans="1:22">
      <c r="A4693" t="s">
        <v>4305</v>
      </c>
      <c r="B4693" s="213" t="s">
        <v>9798</v>
      </c>
      <c r="C4693" s="4">
        <v>362088180000</v>
      </c>
      <c r="D4693" s="213" t="s">
        <v>5857</v>
      </c>
      <c r="G4693" s="174">
        <v>46143</v>
      </c>
      <c r="H4693" t="s">
        <v>9799</v>
      </c>
      <c r="I4693" t="s">
        <v>9799</v>
      </c>
      <c r="O4693" s="174">
        <v>46143</v>
      </c>
      <c r="S4693" t="s">
        <v>9800</v>
      </c>
      <c r="T4693" s="217" t="s">
        <v>85</v>
      </c>
      <c r="U4693" s="217" t="s">
        <v>257</v>
      </c>
      <c r="V4693" t="e">
        <f>_xlfn.XLOOKUP(UTILIZADAS[[#This Row],[Contacto1]],Tabla2[phone_number_dialed],Tabla2[status_name],,0)</f>
        <v>#N/A</v>
      </c>
    </row>
    <row r="4694" spans="1:22">
      <c r="A4694" t="s">
        <v>4305</v>
      </c>
      <c r="B4694" s="213" t="s">
        <v>9801</v>
      </c>
      <c r="C4694" s="4">
        <v>204073010000</v>
      </c>
      <c r="D4694" s="213" t="s">
        <v>5857</v>
      </c>
      <c r="G4694" s="174">
        <v>46143</v>
      </c>
      <c r="H4694" t="s">
        <v>9802</v>
      </c>
      <c r="I4694" t="s">
        <v>9802</v>
      </c>
      <c r="O4694" s="174">
        <v>46143</v>
      </c>
      <c r="S4694" t="s">
        <v>9803</v>
      </c>
      <c r="T4694" s="217" t="s">
        <v>85</v>
      </c>
      <c r="U4694" s="217" t="s">
        <v>257</v>
      </c>
      <c r="V4694" t="e">
        <f>_xlfn.XLOOKUP(UTILIZADAS[[#This Row],[Contacto1]],Tabla2[phone_number_dialed],Tabla2[status_name],,0)</f>
        <v>#N/A</v>
      </c>
    </row>
    <row r="4695" spans="1:22">
      <c r="A4695" t="s">
        <v>4305</v>
      </c>
      <c r="B4695" s="213" t="s">
        <v>4736</v>
      </c>
      <c r="C4695" s="4">
        <v>369092440000</v>
      </c>
      <c r="D4695" s="213" t="s">
        <v>5857</v>
      </c>
      <c r="G4695" s="174">
        <v>46143</v>
      </c>
      <c r="H4695" t="s">
        <v>9804</v>
      </c>
      <c r="I4695" t="s">
        <v>9804</v>
      </c>
      <c r="O4695" s="174">
        <v>46143</v>
      </c>
      <c r="S4695" t="s">
        <v>4737</v>
      </c>
      <c r="T4695" s="217" t="s">
        <v>85</v>
      </c>
      <c r="U4695" s="217" t="s">
        <v>65</v>
      </c>
      <c r="V4695" t="e">
        <f>_xlfn.XLOOKUP(UTILIZADAS[[#This Row],[Contacto1]],Tabla2[phone_number_dialed],Tabla2[status_name],,0)</f>
        <v>#N/A</v>
      </c>
    </row>
    <row r="4696" spans="1:22">
      <c r="A4696" t="s">
        <v>4305</v>
      </c>
      <c r="B4696" s="213" t="s">
        <v>9805</v>
      </c>
      <c r="C4696" s="4">
        <v>366087780000</v>
      </c>
      <c r="D4696" s="213" t="s">
        <v>5857</v>
      </c>
      <c r="G4696" s="174">
        <v>46143</v>
      </c>
      <c r="H4696" t="s">
        <v>3988</v>
      </c>
      <c r="I4696" t="s">
        <v>3988</v>
      </c>
      <c r="O4696" s="174">
        <v>46143</v>
      </c>
      <c r="S4696" t="s">
        <v>9806</v>
      </c>
      <c r="T4696" s="217" t="s">
        <v>64</v>
      </c>
      <c r="U4696" s="217" t="s">
        <v>257</v>
      </c>
      <c r="V4696" t="e">
        <f>_xlfn.XLOOKUP(UTILIZADAS[[#This Row],[Contacto1]],Tabla2[phone_number_dialed],Tabla2[status_name],,0)</f>
        <v>#N/A</v>
      </c>
    </row>
    <row r="4697" spans="1:22">
      <c r="A4697" t="s">
        <v>4305</v>
      </c>
      <c r="B4697" s="213" t="s">
        <v>9807</v>
      </c>
      <c r="C4697" s="4">
        <v>361091490000</v>
      </c>
      <c r="D4697" s="213" t="s">
        <v>5857</v>
      </c>
      <c r="G4697" s="174">
        <v>46143</v>
      </c>
      <c r="H4697" t="s">
        <v>3960</v>
      </c>
      <c r="I4697" t="s">
        <v>3960</v>
      </c>
      <c r="O4697" s="174">
        <v>46143</v>
      </c>
      <c r="S4697" t="s">
        <v>9808</v>
      </c>
      <c r="T4697" s="217" t="s">
        <v>64</v>
      </c>
      <c r="U4697" s="217" t="s">
        <v>257</v>
      </c>
      <c r="V4697" t="e">
        <f>_xlfn.XLOOKUP(UTILIZADAS[[#This Row],[Contacto1]],Tabla2[phone_number_dialed],Tabla2[status_name],,0)</f>
        <v>#N/A</v>
      </c>
    </row>
    <row r="4698" spans="1:22">
      <c r="A4698" t="s">
        <v>4305</v>
      </c>
      <c r="B4698" s="213" t="s">
        <v>9809</v>
      </c>
      <c r="C4698" s="4">
        <v>125016350000</v>
      </c>
      <c r="D4698" s="213" t="s">
        <v>5857</v>
      </c>
      <c r="G4698" s="174">
        <v>46143</v>
      </c>
      <c r="H4698" t="s">
        <v>3988</v>
      </c>
      <c r="I4698" t="s">
        <v>3988</v>
      </c>
      <c r="O4698" s="174">
        <v>46143</v>
      </c>
      <c r="S4698" t="s">
        <v>9810</v>
      </c>
      <c r="T4698" s="217" t="s">
        <v>64</v>
      </c>
      <c r="U4698" s="217" t="s">
        <v>65</v>
      </c>
      <c r="V4698" t="e">
        <f>_xlfn.XLOOKUP(UTILIZADAS[[#This Row],[Contacto1]],Tabla2[phone_number_dialed],Tabla2[status_name],,0)</f>
        <v>#N/A</v>
      </c>
    </row>
    <row r="4699" spans="1:22">
      <c r="A4699" t="s">
        <v>4305</v>
      </c>
      <c r="B4699" s="213" t="s">
        <v>9811</v>
      </c>
      <c r="C4699" s="4">
        <v>365091680000</v>
      </c>
      <c r="D4699" s="213" t="s">
        <v>5857</v>
      </c>
      <c r="G4699" s="174">
        <v>46143</v>
      </c>
      <c r="H4699" t="s">
        <v>9812</v>
      </c>
      <c r="I4699" t="s">
        <v>9812</v>
      </c>
      <c r="O4699" s="174">
        <v>46143</v>
      </c>
      <c r="S4699" t="s">
        <v>9813</v>
      </c>
      <c r="T4699" s="217" t="s">
        <v>64</v>
      </c>
      <c r="U4699" s="217" t="s">
        <v>257</v>
      </c>
      <c r="V4699" t="e">
        <f>_xlfn.XLOOKUP(UTILIZADAS[[#This Row],[Contacto1]],Tabla2[phone_number_dialed],Tabla2[status_name],,0)</f>
        <v>#N/A</v>
      </c>
    </row>
    <row r="4700" spans="1:22">
      <c r="A4700" t="s">
        <v>4305</v>
      </c>
      <c r="B4700" s="213" t="s">
        <v>9814</v>
      </c>
      <c r="C4700" s="4">
        <v>366085170000</v>
      </c>
      <c r="D4700" s="213" t="s">
        <v>5857</v>
      </c>
      <c r="G4700" s="174">
        <v>46143</v>
      </c>
      <c r="H4700" t="s">
        <v>9815</v>
      </c>
      <c r="I4700" t="s">
        <v>9815</v>
      </c>
      <c r="O4700" s="174">
        <v>46143</v>
      </c>
      <c r="S4700" t="s">
        <v>9816</v>
      </c>
      <c r="T4700" s="217" t="s">
        <v>64</v>
      </c>
      <c r="U4700" s="217" t="s">
        <v>257</v>
      </c>
      <c r="V4700" t="e">
        <f>_xlfn.XLOOKUP(UTILIZADAS[[#This Row],[Contacto1]],Tabla2[phone_number_dialed],Tabla2[status_name],,0)</f>
        <v>#N/A</v>
      </c>
    </row>
    <row r="4701" spans="1:22">
      <c r="A4701" t="s">
        <v>4305</v>
      </c>
      <c r="B4701" s="213" t="s">
        <v>9817</v>
      </c>
      <c r="C4701" s="4">
        <v>367089700000</v>
      </c>
      <c r="D4701" s="213" t="s">
        <v>5857</v>
      </c>
      <c r="G4701" s="174">
        <v>46143</v>
      </c>
      <c r="H4701" t="s">
        <v>9818</v>
      </c>
      <c r="I4701" t="s">
        <v>9818</v>
      </c>
      <c r="O4701" s="174">
        <v>46143</v>
      </c>
      <c r="S4701" t="s">
        <v>9819</v>
      </c>
      <c r="T4701" s="217" t="s">
        <v>64</v>
      </c>
      <c r="U4701" s="217" t="s">
        <v>257</v>
      </c>
      <c r="V4701" t="e">
        <f>_xlfn.XLOOKUP(UTILIZADAS[[#This Row],[Contacto1]],Tabla2[phone_number_dialed],Tabla2[status_name],,0)</f>
        <v>#N/A</v>
      </c>
    </row>
    <row r="4702" spans="1:22">
      <c r="A4702" t="s">
        <v>4305</v>
      </c>
      <c r="B4702" s="213" t="s">
        <v>9820</v>
      </c>
      <c r="C4702" s="4">
        <v>362090460000</v>
      </c>
      <c r="D4702" s="213" t="s">
        <v>5857</v>
      </c>
      <c r="G4702" s="174">
        <v>46143</v>
      </c>
      <c r="H4702" t="s">
        <v>9821</v>
      </c>
      <c r="I4702" t="s">
        <v>9821</v>
      </c>
      <c r="O4702" s="174">
        <v>46143</v>
      </c>
      <c r="S4702" t="s">
        <v>9822</v>
      </c>
      <c r="T4702" s="217" t="s">
        <v>64</v>
      </c>
      <c r="U4702" s="217" t="s">
        <v>257</v>
      </c>
      <c r="V4702" t="e">
        <f>_xlfn.XLOOKUP(UTILIZADAS[[#This Row],[Contacto1]],Tabla2[phone_number_dialed],Tabla2[status_name],,0)</f>
        <v>#N/A</v>
      </c>
    </row>
    <row r="4703" spans="1:22">
      <c r="A4703" t="s">
        <v>4305</v>
      </c>
      <c r="B4703" s="213" t="s">
        <v>9823</v>
      </c>
      <c r="C4703" s="4">
        <v>294030750000</v>
      </c>
      <c r="D4703" s="213" t="s">
        <v>5857</v>
      </c>
      <c r="G4703" s="174">
        <v>46143</v>
      </c>
      <c r="H4703" t="s">
        <v>9824</v>
      </c>
      <c r="I4703" t="s">
        <v>9824</v>
      </c>
      <c r="O4703" s="174">
        <v>46143</v>
      </c>
      <c r="S4703" t="s">
        <v>9825</v>
      </c>
      <c r="T4703" s="217" t="s">
        <v>64</v>
      </c>
      <c r="U4703" s="217" t="s">
        <v>257</v>
      </c>
      <c r="V4703" t="e">
        <f>_xlfn.XLOOKUP(UTILIZADAS[[#This Row],[Contacto1]],Tabla2[phone_number_dialed],Tabla2[status_name],,0)</f>
        <v>#N/A</v>
      </c>
    </row>
    <row r="4704" spans="1:22">
      <c r="A4704" t="s">
        <v>4305</v>
      </c>
      <c r="B4704" s="213" t="s">
        <v>9826</v>
      </c>
      <c r="C4704" s="4">
        <v>364092020000</v>
      </c>
      <c r="D4704" s="213" t="s">
        <v>5857</v>
      </c>
      <c r="G4704" s="174">
        <v>46143</v>
      </c>
      <c r="H4704" t="s">
        <v>9827</v>
      </c>
      <c r="I4704" t="s">
        <v>9827</v>
      </c>
      <c r="O4704" s="174">
        <v>46143</v>
      </c>
      <c r="S4704" t="s">
        <v>9828</v>
      </c>
      <c r="T4704" s="217" t="s">
        <v>64</v>
      </c>
      <c r="U4704" s="217" t="s">
        <v>257</v>
      </c>
      <c r="V4704" t="e">
        <f>_xlfn.XLOOKUP(UTILIZADAS[[#This Row],[Contacto1]],Tabla2[phone_number_dialed],Tabla2[status_name],,0)</f>
        <v>#N/A</v>
      </c>
    </row>
    <row r="4705" spans="1:22">
      <c r="A4705" t="s">
        <v>4305</v>
      </c>
      <c r="B4705" s="213" t="s">
        <v>4889</v>
      </c>
      <c r="C4705" s="4">
        <v>365089710000</v>
      </c>
      <c r="D4705" s="213" t="s">
        <v>5857</v>
      </c>
      <c r="G4705" s="174">
        <v>46143</v>
      </c>
      <c r="H4705" t="s">
        <v>9829</v>
      </c>
      <c r="I4705" t="s">
        <v>9829</v>
      </c>
      <c r="O4705" s="174">
        <v>46143</v>
      </c>
      <c r="S4705" t="s">
        <v>4890</v>
      </c>
      <c r="T4705" s="217" t="s">
        <v>64</v>
      </c>
      <c r="U4705" s="217" t="s">
        <v>65</v>
      </c>
      <c r="V4705" t="e">
        <f>_xlfn.XLOOKUP(UTILIZADAS[[#This Row],[Contacto1]],Tabla2[phone_number_dialed],Tabla2[status_name],,0)</f>
        <v>#N/A</v>
      </c>
    </row>
    <row r="4706" spans="1:22">
      <c r="A4706" t="s">
        <v>4305</v>
      </c>
      <c r="B4706" s="213" t="s">
        <v>9830</v>
      </c>
      <c r="C4706" s="4">
        <v>369091750000</v>
      </c>
      <c r="D4706" s="213" t="s">
        <v>5857</v>
      </c>
      <c r="G4706" s="174">
        <v>46143</v>
      </c>
      <c r="H4706" t="s">
        <v>9831</v>
      </c>
      <c r="I4706" t="s">
        <v>9831</v>
      </c>
      <c r="O4706" s="174">
        <v>46143</v>
      </c>
      <c r="S4706" t="s">
        <v>9832</v>
      </c>
      <c r="T4706" s="217" t="s">
        <v>64</v>
      </c>
      <c r="U4706" s="217" t="s">
        <v>257</v>
      </c>
      <c r="V4706" t="e">
        <f>_xlfn.XLOOKUP(UTILIZADAS[[#This Row],[Contacto1]],Tabla2[phone_number_dialed],Tabla2[status_name],,0)</f>
        <v>#N/A</v>
      </c>
    </row>
    <row r="4707" spans="1:22">
      <c r="A4707" t="s">
        <v>4305</v>
      </c>
      <c r="B4707" s="213" t="s">
        <v>4860</v>
      </c>
      <c r="C4707" s="4">
        <v>368091250000</v>
      </c>
      <c r="D4707" s="213" t="s">
        <v>5857</v>
      </c>
      <c r="G4707" s="174">
        <v>46143</v>
      </c>
      <c r="H4707">
        <v>66265074</v>
      </c>
      <c r="I4707">
        <v>66265074</v>
      </c>
      <c r="O4707" s="174">
        <v>46143</v>
      </c>
      <c r="S4707" t="s">
        <v>4861</v>
      </c>
      <c r="T4707" s="217" t="s">
        <v>64</v>
      </c>
      <c r="U4707" s="217" t="s">
        <v>65</v>
      </c>
      <c r="V4707" t="e">
        <f>_xlfn.XLOOKUP(UTILIZADAS[[#This Row],[Contacto1]],Tabla2[phone_number_dialed],Tabla2[status_name],,0)</f>
        <v>#N/A</v>
      </c>
    </row>
    <row r="4708" spans="1:22">
      <c r="A4708" t="s">
        <v>4305</v>
      </c>
      <c r="B4708" s="213" t="s">
        <v>9833</v>
      </c>
      <c r="C4708" s="4">
        <v>368091360000</v>
      </c>
      <c r="D4708" s="213" t="s">
        <v>5857</v>
      </c>
      <c r="G4708" s="174">
        <v>46143</v>
      </c>
      <c r="H4708" t="s">
        <v>9834</v>
      </c>
      <c r="I4708" t="s">
        <v>9834</v>
      </c>
      <c r="O4708" s="174">
        <v>46143</v>
      </c>
      <c r="S4708" t="s">
        <v>9835</v>
      </c>
      <c r="T4708" s="217" t="s">
        <v>64</v>
      </c>
      <c r="U4708" s="217" t="s">
        <v>257</v>
      </c>
      <c r="V4708" t="e">
        <f>_xlfn.XLOOKUP(UTILIZADAS[[#This Row],[Contacto1]],Tabla2[phone_number_dialed],Tabla2[status_name],,0)</f>
        <v>#N/A</v>
      </c>
    </row>
    <row r="4709" spans="1:22">
      <c r="A4709" t="s">
        <v>4305</v>
      </c>
      <c r="B4709" s="213" t="s">
        <v>4953</v>
      </c>
      <c r="C4709" s="4">
        <v>362092100000</v>
      </c>
      <c r="D4709" s="213" t="s">
        <v>5857</v>
      </c>
      <c r="G4709" s="174">
        <v>46143</v>
      </c>
      <c r="H4709" t="s">
        <v>9836</v>
      </c>
      <c r="I4709" t="s">
        <v>9836</v>
      </c>
      <c r="O4709" s="174">
        <v>46143</v>
      </c>
      <c r="S4709" t="s">
        <v>4954</v>
      </c>
      <c r="T4709" s="217" t="s">
        <v>64</v>
      </c>
      <c r="U4709" s="217" t="s">
        <v>65</v>
      </c>
      <c r="V4709" t="e">
        <f>_xlfn.XLOOKUP(UTILIZADAS[[#This Row],[Contacto1]],Tabla2[phone_number_dialed],Tabla2[status_name],,0)</f>
        <v>#N/A</v>
      </c>
    </row>
    <row r="4710" spans="1:22">
      <c r="A4710" t="s">
        <v>4305</v>
      </c>
      <c r="B4710" s="213" t="s">
        <v>9837</v>
      </c>
      <c r="C4710" s="4">
        <v>365067810000</v>
      </c>
      <c r="D4710" s="213" t="s">
        <v>5857</v>
      </c>
      <c r="G4710" s="174">
        <v>46143</v>
      </c>
      <c r="H4710" t="s">
        <v>9838</v>
      </c>
      <c r="I4710" t="s">
        <v>9838</v>
      </c>
      <c r="O4710" s="174">
        <v>46143</v>
      </c>
      <c r="S4710" t="s">
        <v>9839</v>
      </c>
      <c r="T4710" s="217" t="s">
        <v>64</v>
      </c>
      <c r="U4710" s="217" t="s">
        <v>257</v>
      </c>
      <c r="V4710" t="e">
        <f>_xlfn.XLOOKUP(UTILIZADAS[[#This Row],[Contacto1]],Tabla2[phone_number_dialed],Tabla2[status_name],,0)</f>
        <v>#N/A</v>
      </c>
    </row>
    <row r="4711" spans="1:22">
      <c r="A4711" t="s">
        <v>4305</v>
      </c>
      <c r="B4711" s="213" t="s">
        <v>9840</v>
      </c>
      <c r="C4711" s="4">
        <v>365092120000</v>
      </c>
      <c r="D4711" s="213" t="s">
        <v>5857</v>
      </c>
      <c r="G4711" s="174">
        <v>46143</v>
      </c>
      <c r="H4711" t="s">
        <v>9841</v>
      </c>
      <c r="I4711" t="s">
        <v>9841</v>
      </c>
      <c r="O4711" s="174">
        <v>46143</v>
      </c>
      <c r="S4711" t="s">
        <v>9842</v>
      </c>
      <c r="T4711" s="217" t="s">
        <v>64</v>
      </c>
      <c r="U4711" s="217" t="s">
        <v>257</v>
      </c>
      <c r="V4711" t="e">
        <f>_xlfn.XLOOKUP(UTILIZADAS[[#This Row],[Contacto1]],Tabla2[phone_number_dialed],Tabla2[status_name],,0)</f>
        <v>#N/A</v>
      </c>
    </row>
    <row r="4712" spans="1:22">
      <c r="A4712" t="s">
        <v>4305</v>
      </c>
      <c r="B4712" s="213" t="s">
        <v>4549</v>
      </c>
      <c r="C4712" s="4">
        <v>321053950000</v>
      </c>
      <c r="D4712" s="213" t="s">
        <v>5857</v>
      </c>
      <c r="G4712" s="174">
        <v>46143</v>
      </c>
      <c r="H4712" t="s">
        <v>9843</v>
      </c>
      <c r="I4712" t="s">
        <v>9843</v>
      </c>
      <c r="O4712" s="174">
        <v>46143</v>
      </c>
      <c r="S4712" t="s">
        <v>4550</v>
      </c>
      <c r="T4712" s="217" t="s">
        <v>64</v>
      </c>
      <c r="U4712" s="217" t="s">
        <v>65</v>
      </c>
      <c r="V4712" t="e">
        <f>_xlfn.XLOOKUP(UTILIZADAS[[#This Row],[Contacto1]],Tabla2[phone_number_dialed],Tabla2[status_name],,0)</f>
        <v>#N/A</v>
      </c>
    </row>
    <row r="4713" spans="1:22">
      <c r="A4713" t="s">
        <v>4305</v>
      </c>
      <c r="B4713" s="213" t="s">
        <v>9844</v>
      </c>
      <c r="C4713" s="4">
        <v>368090950000</v>
      </c>
      <c r="D4713" s="213" t="s">
        <v>5857</v>
      </c>
      <c r="G4713" s="174">
        <v>46143</v>
      </c>
      <c r="H4713">
        <v>69134238</v>
      </c>
      <c r="I4713">
        <v>69134238</v>
      </c>
      <c r="O4713" s="174">
        <v>46143</v>
      </c>
      <c r="S4713" t="s">
        <v>9845</v>
      </c>
      <c r="T4713" s="217" t="s">
        <v>64</v>
      </c>
      <c r="U4713" s="217" t="s">
        <v>257</v>
      </c>
      <c r="V4713" t="e">
        <f>_xlfn.XLOOKUP(UTILIZADAS[[#This Row],[Contacto1]],Tabla2[phone_number_dialed],Tabla2[status_name],,0)</f>
        <v>#N/A</v>
      </c>
    </row>
    <row r="4714" spans="1:22">
      <c r="A4714" t="s">
        <v>4305</v>
      </c>
      <c r="B4714" s="213" t="s">
        <v>4457</v>
      </c>
      <c r="C4714" s="4">
        <v>369089130000</v>
      </c>
      <c r="D4714" s="213" t="s">
        <v>5857</v>
      </c>
      <c r="G4714" s="174">
        <v>46143</v>
      </c>
      <c r="H4714" t="s">
        <v>9846</v>
      </c>
      <c r="I4714" t="s">
        <v>9846</v>
      </c>
      <c r="O4714" s="174">
        <v>46143</v>
      </c>
      <c r="S4714" t="s">
        <v>4458</v>
      </c>
      <c r="T4714" s="217" t="s">
        <v>64</v>
      </c>
      <c r="U4714" s="217" t="s">
        <v>257</v>
      </c>
      <c r="V4714" t="e">
        <f>_xlfn.XLOOKUP(UTILIZADAS[[#This Row],[Contacto1]],Tabla2[phone_number_dialed],Tabla2[status_name],,0)</f>
        <v>#N/A</v>
      </c>
    </row>
    <row r="4715" spans="1:22">
      <c r="A4715" t="s">
        <v>4305</v>
      </c>
      <c r="B4715" s="213" t="s">
        <v>9847</v>
      </c>
      <c r="C4715" s="4">
        <v>365091530000</v>
      </c>
      <c r="D4715" s="213" t="s">
        <v>5857</v>
      </c>
      <c r="G4715" s="174">
        <v>46143</v>
      </c>
      <c r="H4715">
        <v>67592002</v>
      </c>
      <c r="I4715">
        <v>67592002</v>
      </c>
      <c r="O4715" s="174">
        <v>46143</v>
      </c>
      <c r="S4715" t="s">
        <v>9848</v>
      </c>
      <c r="T4715" s="217" t="s">
        <v>64</v>
      </c>
      <c r="U4715" s="217" t="s">
        <v>257</v>
      </c>
      <c r="V4715" t="e">
        <f>_xlfn.XLOOKUP(UTILIZADAS[[#This Row],[Contacto1]],Tabla2[phone_number_dialed],Tabla2[status_name],,0)</f>
        <v>#N/A</v>
      </c>
    </row>
    <row r="4716" spans="1:22">
      <c r="A4716" t="s">
        <v>4305</v>
      </c>
      <c r="B4716" s="213" t="s">
        <v>9849</v>
      </c>
      <c r="C4716" s="4">
        <v>362089430000</v>
      </c>
      <c r="D4716" s="213" t="s">
        <v>5857</v>
      </c>
      <c r="G4716" s="174">
        <v>46143</v>
      </c>
      <c r="H4716" t="s">
        <v>9850</v>
      </c>
      <c r="I4716" t="s">
        <v>9850</v>
      </c>
      <c r="O4716" s="174">
        <v>46143</v>
      </c>
      <c r="S4716" t="s">
        <v>9851</v>
      </c>
      <c r="T4716" s="217" t="s">
        <v>64</v>
      </c>
      <c r="U4716" s="217" t="s">
        <v>257</v>
      </c>
      <c r="V4716" t="e">
        <f>_xlfn.XLOOKUP(UTILIZADAS[[#This Row],[Contacto1]],Tabla2[phone_number_dialed],Tabla2[status_name],,0)</f>
        <v>#N/A</v>
      </c>
    </row>
    <row r="4717" spans="1:22">
      <c r="A4717" t="s">
        <v>4305</v>
      </c>
      <c r="B4717" s="213" t="s">
        <v>9852</v>
      </c>
      <c r="C4717" s="4">
        <v>364090130000</v>
      </c>
      <c r="D4717" s="213" t="s">
        <v>5857</v>
      </c>
      <c r="G4717" s="174">
        <v>46143</v>
      </c>
      <c r="H4717" t="s">
        <v>9853</v>
      </c>
      <c r="I4717" t="s">
        <v>9853</v>
      </c>
      <c r="O4717" s="174">
        <v>46143</v>
      </c>
      <c r="S4717" t="s">
        <v>9854</v>
      </c>
      <c r="T4717" s="217" t="s">
        <v>64</v>
      </c>
      <c r="U4717" s="217" t="s">
        <v>257</v>
      </c>
      <c r="V4717" t="e">
        <f>_xlfn.XLOOKUP(UTILIZADAS[[#This Row],[Contacto1]],Tabla2[phone_number_dialed],Tabla2[status_name],,0)</f>
        <v>#N/A</v>
      </c>
    </row>
    <row r="4718" spans="1:22">
      <c r="A4718" t="s">
        <v>4305</v>
      </c>
      <c r="B4718" s="213" t="s">
        <v>9855</v>
      </c>
      <c r="C4718" s="4">
        <v>364077780000</v>
      </c>
      <c r="D4718" s="213" t="s">
        <v>5857</v>
      </c>
      <c r="G4718" s="174">
        <v>46143</v>
      </c>
      <c r="H4718" t="s">
        <v>9856</v>
      </c>
      <c r="I4718" t="s">
        <v>9856</v>
      </c>
      <c r="O4718" s="174">
        <v>46143</v>
      </c>
      <c r="S4718" t="s">
        <v>9857</v>
      </c>
      <c r="T4718" s="217" t="s">
        <v>84</v>
      </c>
      <c r="U4718" s="217" t="s">
        <v>257</v>
      </c>
      <c r="V4718" t="e">
        <f>_xlfn.XLOOKUP(UTILIZADAS[[#This Row],[Contacto1]],Tabla2[phone_number_dialed],Tabla2[status_name],,0)</f>
        <v>#N/A</v>
      </c>
    </row>
    <row r="4719" spans="1:22">
      <c r="A4719" t="s">
        <v>4305</v>
      </c>
      <c r="B4719" s="213" t="s">
        <v>5152</v>
      </c>
      <c r="C4719" s="4">
        <v>364089430000</v>
      </c>
      <c r="D4719" s="213" t="s">
        <v>5857</v>
      </c>
      <c r="G4719" s="174">
        <v>46143</v>
      </c>
      <c r="H4719" t="s">
        <v>9858</v>
      </c>
      <c r="I4719" t="s">
        <v>9858</v>
      </c>
      <c r="O4719" s="174">
        <v>46143</v>
      </c>
      <c r="S4719" t="s">
        <v>5153</v>
      </c>
      <c r="T4719" s="217" t="s">
        <v>64</v>
      </c>
      <c r="U4719" s="217" t="s">
        <v>257</v>
      </c>
      <c r="V4719" t="e">
        <f>_xlfn.XLOOKUP(UTILIZADAS[[#This Row],[Contacto1]],Tabla2[phone_number_dialed],Tabla2[status_name],,0)</f>
        <v>#N/A</v>
      </c>
    </row>
    <row r="4720" spans="1:22">
      <c r="A4720" t="s">
        <v>4305</v>
      </c>
      <c r="B4720" s="213" t="s">
        <v>9859</v>
      </c>
      <c r="C4720" s="4">
        <v>362091560000</v>
      </c>
      <c r="D4720" s="213" t="s">
        <v>5857</v>
      </c>
      <c r="G4720" s="174">
        <v>46143</v>
      </c>
      <c r="H4720" t="s">
        <v>9860</v>
      </c>
      <c r="I4720" t="s">
        <v>9860</v>
      </c>
      <c r="O4720" s="174">
        <v>46143</v>
      </c>
      <c r="S4720" t="s">
        <v>9861</v>
      </c>
      <c r="T4720" s="217" t="s">
        <v>64</v>
      </c>
      <c r="U4720" s="217" t="s">
        <v>257</v>
      </c>
      <c r="V4720" t="e">
        <f>_xlfn.XLOOKUP(UTILIZADAS[[#This Row],[Contacto1]],Tabla2[phone_number_dialed],Tabla2[status_name],,0)</f>
        <v>#N/A</v>
      </c>
    </row>
    <row r="4721" spans="1:22">
      <c r="A4721" t="s">
        <v>4305</v>
      </c>
      <c r="B4721" s="213" t="s">
        <v>9862</v>
      </c>
      <c r="C4721" s="4">
        <v>364089630000</v>
      </c>
      <c r="D4721" s="213" t="s">
        <v>5857</v>
      </c>
      <c r="G4721" s="174">
        <v>46143</v>
      </c>
      <c r="H4721" t="s">
        <v>9863</v>
      </c>
      <c r="I4721" t="s">
        <v>9863</v>
      </c>
      <c r="O4721" s="174">
        <v>46143</v>
      </c>
      <c r="S4721" t="s">
        <v>9864</v>
      </c>
      <c r="T4721" s="217" t="s">
        <v>64</v>
      </c>
      <c r="U4721" s="217" t="s">
        <v>257</v>
      </c>
      <c r="V4721" t="e">
        <f>_xlfn.XLOOKUP(UTILIZADAS[[#This Row],[Contacto1]],Tabla2[phone_number_dialed],Tabla2[status_name],,0)</f>
        <v>#N/A</v>
      </c>
    </row>
    <row r="4722" spans="1:22">
      <c r="A4722" t="s">
        <v>4305</v>
      </c>
      <c r="B4722" s="213" t="s">
        <v>9865</v>
      </c>
      <c r="C4722" s="4">
        <v>365084210000</v>
      </c>
      <c r="D4722" s="213" t="s">
        <v>5857</v>
      </c>
      <c r="G4722" s="174">
        <v>46143</v>
      </c>
      <c r="H4722" t="s">
        <v>9866</v>
      </c>
      <c r="I4722" t="s">
        <v>9866</v>
      </c>
      <c r="O4722" s="174">
        <v>46143</v>
      </c>
      <c r="S4722" t="s">
        <v>9867</v>
      </c>
      <c r="T4722" s="217" t="s">
        <v>64</v>
      </c>
      <c r="U4722" s="217" t="s">
        <v>2109</v>
      </c>
      <c r="V4722" t="e">
        <f>_xlfn.XLOOKUP(UTILIZADAS[[#This Row],[Contacto1]],Tabla2[phone_number_dialed],Tabla2[status_name],,0)</f>
        <v>#N/A</v>
      </c>
    </row>
    <row r="4723" spans="1:22">
      <c r="A4723" t="s">
        <v>4305</v>
      </c>
      <c r="B4723" s="213" t="s">
        <v>5016</v>
      </c>
      <c r="C4723" s="4">
        <v>361090500000</v>
      </c>
      <c r="D4723" s="213" t="s">
        <v>5857</v>
      </c>
      <c r="G4723" s="174">
        <v>46143</v>
      </c>
      <c r="H4723" t="s">
        <v>9868</v>
      </c>
      <c r="I4723" t="s">
        <v>9868</v>
      </c>
      <c r="O4723" s="174">
        <v>46143</v>
      </c>
      <c r="S4723" t="s">
        <v>5017</v>
      </c>
      <c r="T4723" s="217" t="s">
        <v>64</v>
      </c>
      <c r="U4723" s="217" t="s">
        <v>65</v>
      </c>
      <c r="V4723" t="e">
        <f>_xlfn.XLOOKUP(UTILIZADAS[[#This Row],[Contacto1]],Tabla2[phone_number_dialed],Tabla2[status_name],,0)</f>
        <v>#N/A</v>
      </c>
    </row>
    <row r="4724" spans="1:22">
      <c r="A4724" t="s">
        <v>4305</v>
      </c>
      <c r="B4724" s="213" t="s">
        <v>9869</v>
      </c>
      <c r="C4724" s="4">
        <v>368093940000</v>
      </c>
      <c r="D4724" s="213" t="s">
        <v>5857</v>
      </c>
      <c r="G4724" s="174">
        <v>46143</v>
      </c>
      <c r="H4724" t="s">
        <v>9870</v>
      </c>
      <c r="I4724" t="s">
        <v>9870</v>
      </c>
      <c r="O4724" s="174">
        <v>46143</v>
      </c>
      <c r="S4724" t="s">
        <v>9871</v>
      </c>
      <c r="T4724" s="217" t="s">
        <v>64</v>
      </c>
      <c r="U4724" s="217" t="s">
        <v>257</v>
      </c>
      <c r="V4724" t="e">
        <f>_xlfn.XLOOKUP(UTILIZADAS[[#This Row],[Contacto1]],Tabla2[phone_number_dialed],Tabla2[status_name],,0)</f>
        <v>#N/A</v>
      </c>
    </row>
    <row r="4725" spans="1:22">
      <c r="A4725" t="s">
        <v>4305</v>
      </c>
      <c r="B4725" s="213" t="s">
        <v>9872</v>
      </c>
      <c r="C4725" s="4">
        <v>368092530000</v>
      </c>
      <c r="D4725" s="213" t="s">
        <v>5857</v>
      </c>
      <c r="G4725" s="174">
        <v>46143</v>
      </c>
      <c r="H4725" t="s">
        <v>9873</v>
      </c>
      <c r="I4725" t="s">
        <v>9873</v>
      </c>
      <c r="O4725" s="174">
        <v>46143</v>
      </c>
      <c r="S4725" t="s">
        <v>9874</v>
      </c>
      <c r="T4725" s="217" t="s">
        <v>64</v>
      </c>
      <c r="U4725" s="217" t="s">
        <v>257</v>
      </c>
      <c r="V4725" t="e">
        <f>_xlfn.XLOOKUP(UTILIZADAS[[#This Row],[Contacto1]],Tabla2[phone_number_dialed],Tabla2[status_name],,0)</f>
        <v>#N/A</v>
      </c>
    </row>
    <row r="4726" spans="1:22">
      <c r="A4726" t="s">
        <v>4305</v>
      </c>
      <c r="B4726" s="213" t="s">
        <v>9875</v>
      </c>
      <c r="C4726" s="4">
        <v>367091550000</v>
      </c>
      <c r="D4726" s="213" t="s">
        <v>5857</v>
      </c>
      <c r="G4726" s="174">
        <v>46143</v>
      </c>
      <c r="H4726" t="s">
        <v>9876</v>
      </c>
      <c r="I4726" t="s">
        <v>9876</v>
      </c>
      <c r="O4726" s="174">
        <v>46143</v>
      </c>
      <c r="S4726" t="s">
        <v>9877</v>
      </c>
      <c r="T4726" s="217" t="s">
        <v>64</v>
      </c>
      <c r="U4726" s="217" t="s">
        <v>257</v>
      </c>
      <c r="V4726" t="e">
        <f>_xlfn.XLOOKUP(UTILIZADAS[[#This Row],[Contacto1]],Tabla2[phone_number_dialed],Tabla2[status_name],,0)</f>
        <v>#N/A</v>
      </c>
    </row>
    <row r="4727" spans="1:22">
      <c r="A4727" t="s">
        <v>4305</v>
      </c>
      <c r="B4727" s="213" t="s">
        <v>9878</v>
      </c>
      <c r="C4727" s="4">
        <v>366087650000</v>
      </c>
      <c r="D4727" s="213" t="s">
        <v>5857</v>
      </c>
      <c r="G4727" s="174">
        <v>46143</v>
      </c>
      <c r="H4727">
        <v>65161075</v>
      </c>
      <c r="I4727">
        <v>65161075</v>
      </c>
      <c r="O4727" s="174">
        <v>46143</v>
      </c>
      <c r="S4727" t="s">
        <v>9879</v>
      </c>
      <c r="T4727" s="217" t="s">
        <v>64</v>
      </c>
      <c r="U4727" s="217" t="s">
        <v>257</v>
      </c>
      <c r="V4727" t="e">
        <f>_xlfn.XLOOKUP(UTILIZADAS[[#This Row],[Contacto1]],Tabla2[phone_number_dialed],Tabla2[status_name],,0)</f>
        <v>#N/A</v>
      </c>
    </row>
    <row r="4728" spans="1:22">
      <c r="A4728" t="s">
        <v>4305</v>
      </c>
      <c r="B4728" s="213" t="s">
        <v>9880</v>
      </c>
      <c r="C4728" s="4">
        <v>369093230000</v>
      </c>
      <c r="D4728" s="213" t="s">
        <v>5857</v>
      </c>
      <c r="G4728" s="174">
        <v>46143</v>
      </c>
      <c r="H4728">
        <v>66307348</v>
      </c>
      <c r="I4728">
        <v>66307348</v>
      </c>
      <c r="O4728" s="174">
        <v>46143</v>
      </c>
      <c r="S4728" t="s">
        <v>9881</v>
      </c>
      <c r="T4728" s="217" t="s">
        <v>64</v>
      </c>
      <c r="U4728" s="217" t="s">
        <v>65</v>
      </c>
      <c r="V4728" t="e">
        <f>_xlfn.XLOOKUP(UTILIZADAS[[#This Row],[Contacto1]],Tabla2[phone_number_dialed],Tabla2[status_name],,0)</f>
        <v>#N/A</v>
      </c>
    </row>
    <row r="4729" spans="1:22">
      <c r="A4729" t="s">
        <v>4305</v>
      </c>
      <c r="B4729" s="213" t="s">
        <v>9882</v>
      </c>
      <c r="C4729" s="4">
        <v>365093140000</v>
      </c>
      <c r="D4729" s="213" t="s">
        <v>5857</v>
      </c>
      <c r="G4729" s="174">
        <v>46143</v>
      </c>
      <c r="H4729" t="s">
        <v>9883</v>
      </c>
      <c r="I4729" t="s">
        <v>9883</v>
      </c>
      <c r="O4729" s="174">
        <v>46143</v>
      </c>
      <c r="S4729" t="s">
        <v>9884</v>
      </c>
      <c r="T4729" s="217" t="s">
        <v>64</v>
      </c>
      <c r="U4729" s="217" t="s">
        <v>257</v>
      </c>
      <c r="V4729" t="e">
        <f>_xlfn.XLOOKUP(UTILIZADAS[[#This Row],[Contacto1]],Tabla2[phone_number_dialed],Tabla2[status_name],,0)</f>
        <v>#N/A</v>
      </c>
    </row>
    <row r="4730" spans="1:22">
      <c r="A4730" t="s">
        <v>4305</v>
      </c>
      <c r="B4730" s="213" t="s">
        <v>9885</v>
      </c>
      <c r="C4730" s="4">
        <v>369093420000</v>
      </c>
      <c r="D4730" s="213" t="s">
        <v>5857</v>
      </c>
      <c r="G4730" s="174">
        <v>46143</v>
      </c>
      <c r="H4730" t="s">
        <v>9886</v>
      </c>
      <c r="I4730" t="s">
        <v>9886</v>
      </c>
      <c r="O4730" s="174">
        <v>46143</v>
      </c>
      <c r="S4730" t="s">
        <v>9714</v>
      </c>
      <c r="T4730" s="217" t="s">
        <v>64</v>
      </c>
      <c r="U4730" s="217" t="s">
        <v>257</v>
      </c>
      <c r="V4730" t="e">
        <f>_xlfn.XLOOKUP(UTILIZADAS[[#This Row],[Contacto1]],Tabla2[phone_number_dialed],Tabla2[status_name],,0)</f>
        <v>#N/A</v>
      </c>
    </row>
    <row r="4731" spans="1:22">
      <c r="A4731" t="s">
        <v>4305</v>
      </c>
      <c r="B4731" s="213" t="s">
        <v>4738</v>
      </c>
      <c r="C4731" s="4">
        <v>367037840000</v>
      </c>
      <c r="D4731" s="213" t="s">
        <v>5857</v>
      </c>
      <c r="G4731" s="174">
        <v>46143</v>
      </c>
      <c r="H4731" t="s">
        <v>9887</v>
      </c>
      <c r="I4731" t="s">
        <v>9887</v>
      </c>
      <c r="O4731" s="174">
        <v>46143</v>
      </c>
      <c r="S4731" t="s">
        <v>4739</v>
      </c>
      <c r="T4731" s="217" t="s">
        <v>64</v>
      </c>
      <c r="U4731" s="217" t="s">
        <v>65</v>
      </c>
      <c r="V4731" t="e">
        <f>_xlfn.XLOOKUP(UTILIZADAS[[#This Row],[Contacto1]],Tabla2[phone_number_dialed],Tabla2[status_name],,0)</f>
        <v>#N/A</v>
      </c>
    </row>
    <row r="4732" spans="1:22">
      <c r="A4732" t="s">
        <v>4305</v>
      </c>
      <c r="B4732" s="213" t="s">
        <v>9888</v>
      </c>
      <c r="C4732" s="4">
        <v>366091080000</v>
      </c>
      <c r="D4732" s="213" t="s">
        <v>5857</v>
      </c>
      <c r="G4732" s="174">
        <v>46143</v>
      </c>
      <c r="H4732">
        <v>64441827</v>
      </c>
      <c r="I4732">
        <v>64441827</v>
      </c>
      <c r="O4732" s="174">
        <v>46143</v>
      </c>
      <c r="S4732" t="s">
        <v>9889</v>
      </c>
      <c r="T4732" s="217" t="s">
        <v>64</v>
      </c>
      <c r="U4732" s="217" t="s">
        <v>257</v>
      </c>
      <c r="V4732" t="e">
        <f>_xlfn.XLOOKUP(UTILIZADAS[[#This Row],[Contacto1]],Tabla2[phone_number_dialed],Tabla2[status_name],,0)</f>
        <v>#N/A</v>
      </c>
    </row>
    <row r="4733" spans="1:22">
      <c r="A4733" t="s">
        <v>4305</v>
      </c>
      <c r="B4733" s="213" t="s">
        <v>9890</v>
      </c>
      <c r="C4733" s="4">
        <v>366091030000</v>
      </c>
      <c r="D4733" s="213" t="s">
        <v>5857</v>
      </c>
      <c r="G4733" s="174">
        <v>46143</v>
      </c>
      <c r="H4733" t="s">
        <v>9891</v>
      </c>
      <c r="I4733" t="s">
        <v>9891</v>
      </c>
      <c r="O4733" s="174">
        <v>46143</v>
      </c>
      <c r="S4733" t="s">
        <v>9892</v>
      </c>
      <c r="T4733" s="217" t="s">
        <v>64</v>
      </c>
      <c r="U4733" s="217" t="s">
        <v>257</v>
      </c>
      <c r="V4733" t="e">
        <f>_xlfn.XLOOKUP(UTILIZADAS[[#This Row],[Contacto1]],Tabla2[phone_number_dialed],Tabla2[status_name],,0)</f>
        <v>#N/A</v>
      </c>
    </row>
    <row r="4734" spans="1:22">
      <c r="A4734" t="s">
        <v>4305</v>
      </c>
      <c r="B4734" s="213" t="s">
        <v>9893</v>
      </c>
      <c r="C4734" s="4">
        <v>341003850000</v>
      </c>
      <c r="D4734" s="213" t="s">
        <v>5857</v>
      </c>
      <c r="G4734" s="174">
        <v>46143</v>
      </c>
      <c r="H4734" t="s">
        <v>9894</v>
      </c>
      <c r="I4734" t="s">
        <v>9894</v>
      </c>
      <c r="O4734" s="174">
        <v>46143</v>
      </c>
      <c r="S4734" t="s">
        <v>9895</v>
      </c>
      <c r="T4734" s="217" t="s">
        <v>64</v>
      </c>
      <c r="U4734" s="217" t="s">
        <v>257</v>
      </c>
      <c r="V4734" t="e">
        <f>_xlfn.XLOOKUP(UTILIZADAS[[#This Row],[Contacto1]],Tabla2[phone_number_dialed],Tabla2[status_name],,0)</f>
        <v>#N/A</v>
      </c>
    </row>
    <row r="4735" spans="1:22">
      <c r="A4735" t="s">
        <v>4305</v>
      </c>
      <c r="B4735" s="213" t="s">
        <v>9896</v>
      </c>
      <c r="C4735" s="4">
        <v>364093180000</v>
      </c>
      <c r="D4735" s="213" t="s">
        <v>5857</v>
      </c>
      <c r="G4735" s="174">
        <v>46143</v>
      </c>
      <c r="H4735" t="s">
        <v>9897</v>
      </c>
      <c r="I4735" t="s">
        <v>9897</v>
      </c>
      <c r="O4735" s="174">
        <v>46143</v>
      </c>
      <c r="S4735" t="s">
        <v>9898</v>
      </c>
      <c r="T4735" s="217" t="s">
        <v>64</v>
      </c>
      <c r="U4735" s="217" t="s">
        <v>257</v>
      </c>
      <c r="V4735" t="e">
        <f>_xlfn.XLOOKUP(UTILIZADAS[[#This Row],[Contacto1]],Tabla2[phone_number_dialed],Tabla2[status_name],,0)</f>
        <v>#N/A</v>
      </c>
    </row>
    <row r="4736" spans="1:22">
      <c r="A4736" t="s">
        <v>4305</v>
      </c>
      <c r="B4736" s="213" t="s">
        <v>9899</v>
      </c>
      <c r="C4736" s="4">
        <v>362087700000</v>
      </c>
      <c r="D4736" s="213" t="s">
        <v>5857</v>
      </c>
      <c r="G4736" s="174">
        <v>46143</v>
      </c>
      <c r="H4736" t="s">
        <v>9900</v>
      </c>
      <c r="I4736" t="s">
        <v>9900</v>
      </c>
      <c r="O4736" s="174">
        <v>46143</v>
      </c>
      <c r="S4736" t="s">
        <v>9901</v>
      </c>
      <c r="T4736" s="217" t="s">
        <v>64</v>
      </c>
      <c r="U4736" s="217" t="s">
        <v>257</v>
      </c>
      <c r="V4736" t="e">
        <f>_xlfn.XLOOKUP(UTILIZADAS[[#This Row],[Contacto1]],Tabla2[phone_number_dialed],Tabla2[status_name],,0)</f>
        <v>#N/A</v>
      </c>
    </row>
    <row r="4737" spans="1:22">
      <c r="A4737" t="s">
        <v>4305</v>
      </c>
      <c r="B4737" s="213" t="s">
        <v>9902</v>
      </c>
      <c r="C4737" s="4">
        <v>362093340000</v>
      </c>
      <c r="D4737" s="213" t="s">
        <v>5857</v>
      </c>
      <c r="G4737" s="174">
        <v>46143</v>
      </c>
      <c r="H4737" t="s">
        <v>9903</v>
      </c>
      <c r="I4737" t="s">
        <v>9903</v>
      </c>
      <c r="O4737" s="174">
        <v>46143</v>
      </c>
      <c r="S4737" t="s">
        <v>9904</v>
      </c>
      <c r="T4737" s="217" t="s">
        <v>64</v>
      </c>
      <c r="U4737" s="217" t="s">
        <v>257</v>
      </c>
      <c r="V4737" t="e">
        <f>_xlfn.XLOOKUP(UTILIZADAS[[#This Row],[Contacto1]],Tabla2[phone_number_dialed],Tabla2[status_name],,0)</f>
        <v>#N/A</v>
      </c>
    </row>
    <row r="4738" spans="1:22">
      <c r="A4738" t="s">
        <v>4305</v>
      </c>
      <c r="B4738" s="213" t="s">
        <v>9905</v>
      </c>
      <c r="C4738" s="4">
        <v>368092940000</v>
      </c>
      <c r="D4738" s="213" t="s">
        <v>5857</v>
      </c>
      <c r="G4738" s="174">
        <v>46143</v>
      </c>
      <c r="H4738" t="s">
        <v>9906</v>
      </c>
      <c r="I4738" t="s">
        <v>9906</v>
      </c>
      <c r="O4738" s="174">
        <v>46143</v>
      </c>
      <c r="S4738" t="s">
        <v>9907</v>
      </c>
      <c r="T4738" s="217" t="s">
        <v>64</v>
      </c>
      <c r="U4738" s="217" t="s">
        <v>257</v>
      </c>
      <c r="V4738" t="e">
        <f>_xlfn.XLOOKUP(UTILIZADAS[[#This Row],[Contacto1]],Tabla2[phone_number_dialed],Tabla2[status_name],,0)</f>
        <v>#N/A</v>
      </c>
    </row>
    <row r="4739" spans="1:22">
      <c r="A4739" t="s">
        <v>4305</v>
      </c>
      <c r="B4739" s="213" t="s">
        <v>9908</v>
      </c>
      <c r="C4739" s="4">
        <v>984044500000</v>
      </c>
      <c r="D4739" s="213" t="s">
        <v>5857</v>
      </c>
      <c r="G4739" s="174">
        <v>46143</v>
      </c>
      <c r="H4739" t="s">
        <v>9909</v>
      </c>
      <c r="I4739" t="s">
        <v>9909</v>
      </c>
      <c r="O4739" s="174">
        <v>46143</v>
      </c>
      <c r="S4739" t="s">
        <v>9910</v>
      </c>
      <c r="T4739" s="217" t="s">
        <v>64</v>
      </c>
      <c r="U4739" s="217" t="s">
        <v>257</v>
      </c>
      <c r="V4739" t="e">
        <f>_xlfn.XLOOKUP(UTILIZADAS[[#This Row],[Contacto1]],Tabla2[phone_number_dialed],Tabla2[status_name],,0)</f>
        <v>#N/A</v>
      </c>
    </row>
    <row r="4740" spans="1:22">
      <c r="A4740" t="s">
        <v>4305</v>
      </c>
      <c r="B4740" s="213" t="s">
        <v>9911</v>
      </c>
      <c r="C4740" s="4">
        <v>363065790000</v>
      </c>
      <c r="D4740" s="213" t="s">
        <v>5857</v>
      </c>
      <c r="G4740" s="174">
        <v>46143</v>
      </c>
      <c r="H4740" t="s">
        <v>9912</v>
      </c>
      <c r="I4740" t="s">
        <v>9912</v>
      </c>
      <c r="O4740" s="174">
        <v>46143</v>
      </c>
      <c r="S4740" t="s">
        <v>9913</v>
      </c>
      <c r="T4740" s="217" t="s">
        <v>64</v>
      </c>
      <c r="U4740" s="217" t="s">
        <v>257</v>
      </c>
      <c r="V4740" t="e">
        <f>_xlfn.XLOOKUP(UTILIZADAS[[#This Row],[Contacto1]],Tabla2[phone_number_dialed],Tabla2[status_name],,0)</f>
        <v>#N/A</v>
      </c>
    </row>
    <row r="4741" spans="1:22">
      <c r="A4741" t="s">
        <v>4305</v>
      </c>
      <c r="B4741" s="213" t="s">
        <v>9914</v>
      </c>
      <c r="C4741" s="4">
        <v>352343700000</v>
      </c>
      <c r="D4741" s="213" t="s">
        <v>5857</v>
      </c>
      <c r="G4741" s="174">
        <v>46143</v>
      </c>
      <c r="H4741" t="s">
        <v>9915</v>
      </c>
      <c r="I4741" t="s">
        <v>9915</v>
      </c>
      <c r="O4741" s="174">
        <v>46143</v>
      </c>
      <c r="S4741" t="s">
        <v>9916</v>
      </c>
      <c r="T4741" s="217" t="s">
        <v>64</v>
      </c>
      <c r="U4741" s="217" t="s">
        <v>257</v>
      </c>
      <c r="V4741" t="e">
        <f>_xlfn.XLOOKUP(UTILIZADAS[[#This Row],[Contacto1]],Tabla2[phone_number_dialed],Tabla2[status_name],,0)</f>
        <v>#N/A</v>
      </c>
    </row>
    <row r="4742" spans="1:22">
      <c r="A4742" t="s">
        <v>4305</v>
      </c>
      <c r="B4742" s="213" t="s">
        <v>9917</v>
      </c>
      <c r="C4742" s="4">
        <v>365086980000</v>
      </c>
      <c r="D4742" s="213" t="s">
        <v>5857</v>
      </c>
      <c r="G4742" s="174">
        <v>46143</v>
      </c>
      <c r="H4742" t="s">
        <v>9533</v>
      </c>
      <c r="I4742" t="s">
        <v>9533</v>
      </c>
      <c r="O4742" s="174">
        <v>46143</v>
      </c>
      <c r="S4742" t="s">
        <v>9534</v>
      </c>
      <c r="T4742" s="217" t="s">
        <v>64</v>
      </c>
      <c r="U4742" s="217" t="s">
        <v>257</v>
      </c>
      <c r="V4742" t="e">
        <f>_xlfn.XLOOKUP(UTILIZADAS[[#This Row],[Contacto1]],Tabla2[phone_number_dialed],Tabla2[status_name],,0)</f>
        <v>#N/A</v>
      </c>
    </row>
    <row r="4743" spans="1:22">
      <c r="A4743" t="s">
        <v>4305</v>
      </c>
      <c r="B4743" s="213" t="s">
        <v>9918</v>
      </c>
      <c r="C4743" s="4">
        <v>363093090000</v>
      </c>
      <c r="D4743" s="213" t="s">
        <v>5857</v>
      </c>
      <c r="G4743" s="174">
        <v>46143</v>
      </c>
      <c r="H4743" t="s">
        <v>9919</v>
      </c>
      <c r="I4743" t="s">
        <v>9919</v>
      </c>
      <c r="O4743" s="174">
        <v>46143</v>
      </c>
      <c r="S4743" t="s">
        <v>9920</v>
      </c>
      <c r="T4743" s="217" t="s">
        <v>4837</v>
      </c>
      <c r="U4743" s="217" t="s">
        <v>257</v>
      </c>
      <c r="V4743" t="e">
        <f>_xlfn.XLOOKUP(UTILIZADAS[[#This Row],[Contacto1]],Tabla2[phone_number_dialed],Tabla2[status_name],,0)</f>
        <v>#N/A</v>
      </c>
    </row>
    <row r="4744" spans="1:22">
      <c r="A4744" t="s">
        <v>4305</v>
      </c>
      <c r="B4744" s="213" t="s">
        <v>9921</v>
      </c>
      <c r="C4744" s="4">
        <v>368089990000</v>
      </c>
      <c r="D4744" s="213" t="s">
        <v>5857</v>
      </c>
      <c r="G4744" s="174">
        <v>46143</v>
      </c>
      <c r="H4744" t="s">
        <v>9922</v>
      </c>
      <c r="I4744" t="s">
        <v>9922</v>
      </c>
      <c r="O4744" s="174">
        <v>46143</v>
      </c>
      <c r="S4744" t="s">
        <v>9923</v>
      </c>
      <c r="T4744" s="217" t="s">
        <v>84</v>
      </c>
      <c r="U4744" s="217" t="s">
        <v>257</v>
      </c>
      <c r="V4744" t="e">
        <f>_xlfn.XLOOKUP(UTILIZADAS[[#This Row],[Contacto1]],Tabla2[phone_number_dialed],Tabla2[status_name],,0)</f>
        <v>#N/A</v>
      </c>
    </row>
    <row r="4745" spans="1:22">
      <c r="A4745" t="s">
        <v>4305</v>
      </c>
      <c r="B4745" s="213" t="s">
        <v>4878</v>
      </c>
      <c r="C4745" s="4">
        <v>368091850000</v>
      </c>
      <c r="D4745" s="213" t="s">
        <v>5857</v>
      </c>
      <c r="G4745" s="174">
        <v>46143</v>
      </c>
      <c r="H4745" t="s">
        <v>9924</v>
      </c>
      <c r="I4745" t="s">
        <v>9924</v>
      </c>
      <c r="O4745" s="174">
        <v>46143</v>
      </c>
      <c r="S4745" t="s">
        <v>4879</v>
      </c>
      <c r="T4745" s="217" t="s">
        <v>84</v>
      </c>
      <c r="U4745" s="217" t="s">
        <v>257</v>
      </c>
      <c r="V4745" t="e">
        <f>_xlfn.XLOOKUP(UTILIZADAS[[#This Row],[Contacto1]],Tabla2[phone_number_dialed],Tabla2[status_name],,0)</f>
        <v>#N/A</v>
      </c>
    </row>
    <row r="4746" spans="1:22">
      <c r="A4746" t="s">
        <v>4305</v>
      </c>
      <c r="B4746" s="213" t="s">
        <v>9925</v>
      </c>
      <c r="C4746" s="4">
        <v>364089100000</v>
      </c>
      <c r="D4746" s="213" t="s">
        <v>5857</v>
      </c>
      <c r="G4746" s="174">
        <v>46143</v>
      </c>
      <c r="H4746" t="s">
        <v>9926</v>
      </c>
      <c r="I4746" t="s">
        <v>9926</v>
      </c>
      <c r="O4746" s="174">
        <v>46143</v>
      </c>
      <c r="S4746" t="s">
        <v>9927</v>
      </c>
      <c r="T4746" s="217" t="s">
        <v>84</v>
      </c>
      <c r="U4746" s="217" t="s">
        <v>257</v>
      </c>
      <c r="V4746" t="e">
        <f>_xlfn.XLOOKUP(UTILIZADAS[[#This Row],[Contacto1]],Tabla2[phone_number_dialed],Tabla2[status_name],,0)</f>
        <v>#N/A</v>
      </c>
    </row>
    <row r="4747" spans="1:22">
      <c r="A4747" t="s">
        <v>4305</v>
      </c>
      <c r="B4747" s="213" t="s">
        <v>4400</v>
      </c>
      <c r="C4747" s="4">
        <v>366093020000</v>
      </c>
      <c r="D4747" s="213" t="s">
        <v>5857</v>
      </c>
      <c r="G4747" s="174">
        <v>46143</v>
      </c>
      <c r="H4747" t="s">
        <v>9928</v>
      </c>
      <c r="I4747" t="s">
        <v>9928</v>
      </c>
      <c r="O4747" s="174">
        <v>46143</v>
      </c>
      <c r="S4747" t="s">
        <v>4401</v>
      </c>
      <c r="T4747" s="217" t="s">
        <v>84</v>
      </c>
      <c r="U4747" s="217" t="s">
        <v>65</v>
      </c>
      <c r="V4747" t="e">
        <f>_xlfn.XLOOKUP(UTILIZADAS[[#This Row],[Contacto1]],Tabla2[phone_number_dialed],Tabla2[status_name],,0)</f>
        <v>#N/A</v>
      </c>
    </row>
    <row r="4748" spans="1:22">
      <c r="A4748" t="s">
        <v>4305</v>
      </c>
      <c r="B4748" s="213" t="s">
        <v>9929</v>
      </c>
      <c r="C4748" s="4">
        <v>367093020000</v>
      </c>
      <c r="D4748" s="213" t="s">
        <v>5857</v>
      </c>
      <c r="G4748" s="174">
        <v>46143</v>
      </c>
      <c r="H4748" t="s">
        <v>9930</v>
      </c>
      <c r="I4748" t="s">
        <v>9930</v>
      </c>
      <c r="O4748" s="174">
        <v>46143</v>
      </c>
      <c r="S4748" t="s">
        <v>9931</v>
      </c>
      <c r="T4748" s="217" t="s">
        <v>64</v>
      </c>
      <c r="U4748" s="217" t="s">
        <v>257</v>
      </c>
      <c r="V4748" t="e">
        <f>_xlfn.XLOOKUP(UTILIZADAS[[#This Row],[Contacto1]],Tabla2[phone_number_dialed],Tabla2[status_name],,0)</f>
        <v>#N/A</v>
      </c>
    </row>
    <row r="4749" spans="1:22">
      <c r="A4749" t="s">
        <v>4305</v>
      </c>
      <c r="B4749" s="213" t="s">
        <v>9932</v>
      </c>
      <c r="C4749" s="4">
        <v>365091860000</v>
      </c>
      <c r="D4749" s="213" t="s">
        <v>5857</v>
      </c>
      <c r="G4749" s="174">
        <v>46143</v>
      </c>
      <c r="H4749" t="s">
        <v>9933</v>
      </c>
      <c r="I4749" t="s">
        <v>9933</v>
      </c>
      <c r="O4749" s="174">
        <v>46143</v>
      </c>
      <c r="S4749" t="s">
        <v>9934</v>
      </c>
      <c r="T4749" s="217" t="s">
        <v>64</v>
      </c>
      <c r="U4749" s="217" t="s">
        <v>257</v>
      </c>
      <c r="V4749" t="e">
        <f>_xlfn.XLOOKUP(UTILIZADAS[[#This Row],[Contacto1]],Tabla2[phone_number_dialed],Tabla2[status_name],,0)</f>
        <v>#N/A</v>
      </c>
    </row>
    <row r="4750" spans="1:22">
      <c r="A4750" t="s">
        <v>4305</v>
      </c>
      <c r="B4750" s="213" t="s">
        <v>5551</v>
      </c>
      <c r="C4750" s="4">
        <v>368093690000</v>
      </c>
      <c r="D4750" s="213" t="s">
        <v>5857</v>
      </c>
      <c r="G4750" s="174">
        <v>46143</v>
      </c>
      <c r="H4750">
        <v>66637298</v>
      </c>
      <c r="I4750">
        <v>66637298</v>
      </c>
      <c r="O4750" s="174">
        <v>46143</v>
      </c>
      <c r="S4750" t="s">
        <v>5851</v>
      </c>
      <c r="T4750" s="217" t="s">
        <v>2335</v>
      </c>
      <c r="U4750" s="217" t="s">
        <v>257</v>
      </c>
      <c r="V4750" t="e">
        <f>_xlfn.XLOOKUP(UTILIZADAS[[#This Row],[Contacto1]],Tabla2[phone_number_dialed],Tabla2[status_name],,0)</f>
        <v>#N/A</v>
      </c>
    </row>
    <row r="4751" spans="1:22">
      <c r="A4751" t="s">
        <v>4305</v>
      </c>
      <c r="B4751" s="213" t="s">
        <v>9935</v>
      </c>
      <c r="C4751" s="4">
        <v>367092200000</v>
      </c>
      <c r="D4751" s="213" t="s">
        <v>5857</v>
      </c>
      <c r="G4751" s="174">
        <v>46143</v>
      </c>
      <c r="H4751" t="s">
        <v>9936</v>
      </c>
      <c r="I4751" t="s">
        <v>9936</v>
      </c>
      <c r="O4751" s="174">
        <v>46143</v>
      </c>
      <c r="S4751" t="s">
        <v>9937</v>
      </c>
      <c r="T4751" s="217" t="s">
        <v>85</v>
      </c>
      <c r="U4751" s="217" t="s">
        <v>257</v>
      </c>
      <c r="V4751" t="e">
        <f>_xlfn.XLOOKUP(UTILIZADAS[[#This Row],[Contacto1]],Tabla2[phone_number_dialed],Tabla2[status_name],,0)</f>
        <v>#N/A</v>
      </c>
    </row>
    <row r="4752" spans="1:22">
      <c r="A4752" t="s">
        <v>4305</v>
      </c>
      <c r="B4752" s="213" t="s">
        <v>4883</v>
      </c>
      <c r="C4752" s="4">
        <v>366087970000</v>
      </c>
      <c r="D4752" s="213" t="s">
        <v>5857</v>
      </c>
      <c r="G4752" s="174">
        <v>46143</v>
      </c>
      <c r="H4752" t="s">
        <v>9938</v>
      </c>
      <c r="I4752" t="s">
        <v>9938</v>
      </c>
      <c r="O4752" s="174">
        <v>46143</v>
      </c>
      <c r="S4752" t="s">
        <v>4884</v>
      </c>
      <c r="T4752" s="217" t="s">
        <v>64</v>
      </c>
      <c r="U4752" s="217" t="s">
        <v>257</v>
      </c>
      <c r="V4752" t="e">
        <f>_xlfn.XLOOKUP(UTILIZADAS[[#This Row],[Contacto1]],Tabla2[phone_number_dialed],Tabla2[status_name],,0)</f>
        <v>#N/A</v>
      </c>
    </row>
    <row r="4753" spans="1:22">
      <c r="A4753" t="s">
        <v>4305</v>
      </c>
      <c r="B4753" s="213" t="s">
        <v>9939</v>
      </c>
      <c r="C4753" s="4">
        <v>361070910000</v>
      </c>
      <c r="D4753" s="213" t="s">
        <v>5857</v>
      </c>
      <c r="G4753" s="174">
        <v>46143</v>
      </c>
      <c r="H4753" t="s">
        <v>9940</v>
      </c>
      <c r="I4753" t="s">
        <v>9940</v>
      </c>
      <c r="O4753" s="174">
        <v>46143</v>
      </c>
      <c r="S4753" t="s">
        <v>9941</v>
      </c>
      <c r="T4753" s="217" t="s">
        <v>64</v>
      </c>
      <c r="U4753" s="217" t="s">
        <v>257</v>
      </c>
      <c r="V4753" t="e">
        <f>_xlfn.XLOOKUP(UTILIZADAS[[#This Row],[Contacto1]],Tabla2[phone_number_dialed],Tabla2[status_name],,0)</f>
        <v>#N/A</v>
      </c>
    </row>
    <row r="4754" spans="1:22">
      <c r="A4754" t="s">
        <v>4305</v>
      </c>
      <c r="B4754" s="213" t="s">
        <v>9942</v>
      </c>
      <c r="C4754" s="4">
        <v>369063090000</v>
      </c>
      <c r="D4754" s="213" t="s">
        <v>5857</v>
      </c>
      <c r="G4754" s="174">
        <v>46143</v>
      </c>
      <c r="H4754" t="s">
        <v>9943</v>
      </c>
      <c r="I4754" t="s">
        <v>9943</v>
      </c>
      <c r="O4754" s="174">
        <v>46143</v>
      </c>
      <c r="S4754" t="s">
        <v>9944</v>
      </c>
      <c r="T4754" s="217" t="s">
        <v>64</v>
      </c>
      <c r="U4754" s="217" t="s">
        <v>257</v>
      </c>
      <c r="V4754" t="e">
        <f>_xlfn.XLOOKUP(UTILIZADAS[[#This Row],[Contacto1]],Tabla2[phone_number_dialed],Tabla2[status_name],,0)</f>
        <v>#N/A</v>
      </c>
    </row>
    <row r="4755" spans="1:22">
      <c r="A4755" t="s">
        <v>4305</v>
      </c>
      <c r="B4755" s="213" t="s">
        <v>9945</v>
      </c>
      <c r="C4755" s="4">
        <v>368087760000</v>
      </c>
      <c r="D4755" s="213" t="s">
        <v>5857</v>
      </c>
      <c r="G4755" s="174">
        <v>46143</v>
      </c>
      <c r="H4755" t="s">
        <v>9946</v>
      </c>
      <c r="I4755" t="s">
        <v>9946</v>
      </c>
      <c r="O4755" s="174">
        <v>46143</v>
      </c>
      <c r="S4755" t="s">
        <v>9947</v>
      </c>
      <c r="T4755" s="217" t="s">
        <v>64</v>
      </c>
      <c r="U4755" s="217" t="s">
        <v>257</v>
      </c>
      <c r="V4755" t="e">
        <f>_xlfn.XLOOKUP(UTILIZADAS[[#This Row],[Contacto1]],Tabla2[phone_number_dialed],Tabla2[status_name],,0)</f>
        <v>#N/A</v>
      </c>
    </row>
    <row r="4756" spans="1:22">
      <c r="A4756" t="s">
        <v>4305</v>
      </c>
      <c r="B4756" s="213" t="s">
        <v>9948</v>
      </c>
      <c r="C4756" s="4">
        <v>363092670000</v>
      </c>
      <c r="D4756" s="213" t="s">
        <v>5857</v>
      </c>
      <c r="G4756" s="174">
        <v>46143</v>
      </c>
      <c r="H4756" t="s">
        <v>9949</v>
      </c>
      <c r="I4756" t="s">
        <v>9949</v>
      </c>
      <c r="O4756" s="174">
        <v>46143</v>
      </c>
      <c r="S4756" t="s">
        <v>9950</v>
      </c>
      <c r="T4756" s="217" t="s">
        <v>64</v>
      </c>
      <c r="U4756" s="217" t="s">
        <v>257</v>
      </c>
      <c r="V4756" t="e">
        <f>_xlfn.XLOOKUP(UTILIZADAS[[#This Row],[Contacto1]],Tabla2[phone_number_dialed],Tabla2[status_name],,0)</f>
        <v>#N/A</v>
      </c>
    </row>
    <row r="4757" spans="1:22">
      <c r="A4757" t="s">
        <v>4305</v>
      </c>
      <c r="B4757" s="213" t="s">
        <v>9951</v>
      </c>
      <c r="C4757" s="4">
        <v>361086160000</v>
      </c>
      <c r="D4757" s="213" t="s">
        <v>5857</v>
      </c>
      <c r="G4757" s="174">
        <v>46143</v>
      </c>
      <c r="H4757" t="s">
        <v>9952</v>
      </c>
      <c r="I4757" t="s">
        <v>9952</v>
      </c>
      <c r="O4757" s="174">
        <v>46143</v>
      </c>
      <c r="S4757" t="s">
        <v>9953</v>
      </c>
      <c r="T4757" s="217" t="s">
        <v>64</v>
      </c>
      <c r="U4757" s="217" t="s">
        <v>257</v>
      </c>
      <c r="V4757" t="e">
        <f>_xlfn.XLOOKUP(UTILIZADAS[[#This Row],[Contacto1]],Tabla2[phone_number_dialed],Tabla2[status_name],,0)</f>
        <v>#N/A</v>
      </c>
    </row>
    <row r="4758" spans="1:22">
      <c r="A4758" t="s">
        <v>4305</v>
      </c>
      <c r="B4758" s="213" t="s">
        <v>9954</v>
      </c>
      <c r="C4758" s="4">
        <v>367092960000</v>
      </c>
      <c r="D4758" s="213" t="s">
        <v>5857</v>
      </c>
      <c r="G4758" s="174">
        <v>46143</v>
      </c>
      <c r="H4758" t="s">
        <v>9955</v>
      </c>
      <c r="I4758" t="s">
        <v>9955</v>
      </c>
      <c r="O4758" s="174">
        <v>46143</v>
      </c>
      <c r="S4758" t="s">
        <v>9956</v>
      </c>
      <c r="T4758" s="217" t="s">
        <v>64</v>
      </c>
      <c r="U4758" s="217" t="s">
        <v>257</v>
      </c>
      <c r="V4758" t="e">
        <f>_xlfn.XLOOKUP(UTILIZADAS[[#This Row],[Contacto1]],Tabla2[phone_number_dialed],Tabla2[status_name],,0)</f>
        <v>#N/A</v>
      </c>
    </row>
    <row r="4759" spans="1:22">
      <c r="A4759" t="s">
        <v>4305</v>
      </c>
      <c r="B4759" s="213" t="s">
        <v>9957</v>
      </c>
      <c r="C4759" s="4">
        <v>362093630000</v>
      </c>
      <c r="D4759" s="213" t="s">
        <v>5857</v>
      </c>
      <c r="G4759" s="174">
        <v>46143</v>
      </c>
      <c r="H4759" t="s">
        <v>9958</v>
      </c>
      <c r="I4759" t="s">
        <v>9958</v>
      </c>
      <c r="O4759" s="174">
        <v>46143</v>
      </c>
      <c r="S4759" t="s">
        <v>9959</v>
      </c>
      <c r="T4759" s="217" t="s">
        <v>64</v>
      </c>
      <c r="U4759" s="217" t="s">
        <v>257</v>
      </c>
      <c r="V4759" t="e">
        <f>_xlfn.XLOOKUP(UTILIZADAS[[#This Row],[Contacto1]],Tabla2[phone_number_dialed],Tabla2[status_name],,0)</f>
        <v>#N/A</v>
      </c>
    </row>
    <row r="4760" spans="1:22">
      <c r="A4760" t="s">
        <v>4305</v>
      </c>
      <c r="B4760" s="213" t="s">
        <v>9960</v>
      </c>
      <c r="C4760" s="4">
        <v>369092970000</v>
      </c>
      <c r="D4760" s="213" t="s">
        <v>5857</v>
      </c>
      <c r="G4760" s="174">
        <v>46143</v>
      </c>
      <c r="H4760" t="s">
        <v>9961</v>
      </c>
      <c r="I4760" t="s">
        <v>9961</v>
      </c>
      <c r="O4760" s="174">
        <v>46143</v>
      </c>
      <c r="S4760" t="s">
        <v>9962</v>
      </c>
      <c r="T4760" s="217" t="s">
        <v>64</v>
      </c>
      <c r="U4760" s="217" t="s">
        <v>257</v>
      </c>
      <c r="V4760" t="e">
        <f>_xlfn.XLOOKUP(UTILIZADAS[[#This Row],[Contacto1]],Tabla2[phone_number_dialed],Tabla2[status_name],,0)</f>
        <v>#N/A</v>
      </c>
    </row>
    <row r="4761" spans="1:22">
      <c r="A4761" t="s">
        <v>4305</v>
      </c>
      <c r="B4761" s="213" t="s">
        <v>9963</v>
      </c>
      <c r="C4761" s="4">
        <v>367092340000</v>
      </c>
      <c r="D4761" s="213" t="s">
        <v>5857</v>
      </c>
      <c r="G4761" s="174">
        <v>46143</v>
      </c>
      <c r="H4761" t="s">
        <v>9964</v>
      </c>
      <c r="I4761" t="s">
        <v>9964</v>
      </c>
      <c r="O4761" s="174">
        <v>46143</v>
      </c>
      <c r="S4761" t="s">
        <v>9965</v>
      </c>
      <c r="T4761" s="217" t="s">
        <v>64</v>
      </c>
      <c r="U4761" s="217" t="s">
        <v>257</v>
      </c>
      <c r="V4761" t="e">
        <f>_xlfn.XLOOKUP(UTILIZADAS[[#This Row],[Contacto1]],Tabla2[phone_number_dialed],Tabla2[status_name],,0)</f>
        <v>#N/A</v>
      </c>
    </row>
    <row r="4762" spans="1:22">
      <c r="A4762" t="s">
        <v>4305</v>
      </c>
      <c r="B4762" s="213" t="s">
        <v>9966</v>
      </c>
      <c r="C4762" s="4">
        <v>361093230000</v>
      </c>
      <c r="D4762" s="213" t="s">
        <v>5857</v>
      </c>
      <c r="G4762" s="174">
        <v>46143</v>
      </c>
      <c r="H4762" t="s">
        <v>9967</v>
      </c>
      <c r="I4762" t="s">
        <v>9967</v>
      </c>
      <c r="O4762" s="174">
        <v>46143</v>
      </c>
      <c r="S4762" t="s">
        <v>9968</v>
      </c>
      <c r="T4762" s="217" t="s">
        <v>64</v>
      </c>
      <c r="U4762" s="217" t="s">
        <v>257</v>
      </c>
      <c r="V4762" t="e">
        <f>_xlfn.XLOOKUP(UTILIZADAS[[#This Row],[Contacto1]],Tabla2[phone_number_dialed],Tabla2[status_name],,0)</f>
        <v>#N/A</v>
      </c>
    </row>
    <row r="4763" spans="1:22">
      <c r="A4763" t="s">
        <v>4305</v>
      </c>
      <c r="B4763" s="213" t="s">
        <v>4690</v>
      </c>
      <c r="C4763" s="4">
        <v>368089740000</v>
      </c>
      <c r="D4763" s="213" t="s">
        <v>5857</v>
      </c>
      <c r="G4763" s="174">
        <v>46143</v>
      </c>
      <c r="H4763" t="s">
        <v>9969</v>
      </c>
      <c r="I4763" t="s">
        <v>9969</v>
      </c>
      <c r="O4763" s="174">
        <v>46143</v>
      </c>
      <c r="S4763" t="s">
        <v>4691</v>
      </c>
      <c r="T4763" s="217" t="s">
        <v>64</v>
      </c>
      <c r="U4763" s="217" t="s">
        <v>65</v>
      </c>
      <c r="V4763" t="e">
        <f>_xlfn.XLOOKUP(UTILIZADAS[[#This Row],[Contacto1]],Tabla2[phone_number_dialed],Tabla2[status_name],,0)</f>
        <v>#N/A</v>
      </c>
    </row>
    <row r="4764" spans="1:22">
      <c r="A4764" t="s">
        <v>4305</v>
      </c>
      <c r="B4764" s="213" t="s">
        <v>9970</v>
      </c>
      <c r="C4764" s="4">
        <v>365091310000</v>
      </c>
      <c r="D4764" s="213" t="s">
        <v>5857</v>
      </c>
      <c r="G4764" s="174">
        <v>46143</v>
      </c>
      <c r="H4764" t="s">
        <v>9971</v>
      </c>
      <c r="I4764" t="s">
        <v>9971</v>
      </c>
      <c r="O4764" s="174">
        <v>46143</v>
      </c>
      <c r="S4764" t="s">
        <v>9972</v>
      </c>
      <c r="T4764" s="217" t="s">
        <v>64</v>
      </c>
      <c r="U4764" s="217" t="s">
        <v>257</v>
      </c>
      <c r="V4764" t="e">
        <f>_xlfn.XLOOKUP(UTILIZADAS[[#This Row],[Contacto1]],Tabla2[phone_number_dialed],Tabla2[status_name],,0)</f>
        <v>#N/A</v>
      </c>
    </row>
    <row r="4765" spans="1:22">
      <c r="A4765" t="s">
        <v>4305</v>
      </c>
      <c r="B4765" s="213" t="s">
        <v>9973</v>
      </c>
      <c r="C4765" s="4">
        <v>319082640000</v>
      </c>
      <c r="D4765" s="213" t="s">
        <v>5857</v>
      </c>
      <c r="G4765" s="174">
        <v>46143</v>
      </c>
      <c r="H4765" t="s">
        <v>9974</v>
      </c>
      <c r="I4765" t="s">
        <v>9974</v>
      </c>
      <c r="O4765" s="174">
        <v>46143</v>
      </c>
      <c r="S4765" t="s">
        <v>9975</v>
      </c>
      <c r="T4765" s="217" t="s">
        <v>64</v>
      </c>
      <c r="U4765" s="217" t="s">
        <v>257</v>
      </c>
      <c r="V4765" t="e">
        <f>_xlfn.XLOOKUP(UTILIZADAS[[#This Row],[Contacto1]],Tabla2[phone_number_dialed],Tabla2[status_name],,0)</f>
        <v>#N/A</v>
      </c>
    </row>
    <row r="4766" spans="1:22">
      <c r="A4766" t="s">
        <v>4305</v>
      </c>
      <c r="B4766" s="213" t="s">
        <v>5065</v>
      </c>
      <c r="C4766" s="4">
        <v>367091720000</v>
      </c>
      <c r="D4766" s="213" t="s">
        <v>5857</v>
      </c>
      <c r="G4766" s="174">
        <v>46143</v>
      </c>
      <c r="H4766" t="s">
        <v>9976</v>
      </c>
      <c r="I4766" t="s">
        <v>9976</v>
      </c>
      <c r="O4766" s="174">
        <v>46143</v>
      </c>
      <c r="S4766" t="s">
        <v>5066</v>
      </c>
      <c r="T4766" s="217" t="s">
        <v>64</v>
      </c>
      <c r="U4766" s="217" t="s">
        <v>65</v>
      </c>
      <c r="V4766" t="e">
        <f>_xlfn.XLOOKUP(UTILIZADAS[[#This Row],[Contacto1]],Tabla2[phone_number_dialed],Tabla2[status_name],,0)</f>
        <v>#N/A</v>
      </c>
    </row>
    <row r="4767" spans="1:22">
      <c r="A4767" t="s">
        <v>4305</v>
      </c>
      <c r="B4767" s="213" t="s">
        <v>9977</v>
      </c>
      <c r="C4767" s="4">
        <v>305002580000</v>
      </c>
      <c r="D4767" s="213" t="s">
        <v>5857</v>
      </c>
      <c r="G4767" s="174">
        <v>46143</v>
      </c>
      <c r="H4767" t="s">
        <v>9978</v>
      </c>
      <c r="I4767" t="s">
        <v>9978</v>
      </c>
      <c r="O4767" s="174">
        <v>46143</v>
      </c>
      <c r="S4767" t="s">
        <v>9979</v>
      </c>
      <c r="T4767" s="217" t="s">
        <v>64</v>
      </c>
      <c r="U4767" s="217" t="s">
        <v>257</v>
      </c>
      <c r="V4767" t="e">
        <f>_xlfn.XLOOKUP(UTILIZADAS[[#This Row],[Contacto1]],Tabla2[phone_number_dialed],Tabla2[status_name],,0)</f>
        <v>#N/A</v>
      </c>
    </row>
    <row r="4768" spans="1:22">
      <c r="A4768" t="s">
        <v>4305</v>
      </c>
      <c r="B4768" s="213" t="s">
        <v>4479</v>
      </c>
      <c r="C4768" s="4">
        <v>364093600000</v>
      </c>
      <c r="D4768" s="213" t="s">
        <v>5857</v>
      </c>
      <c r="G4768" s="174">
        <v>46143</v>
      </c>
      <c r="H4768" t="s">
        <v>9980</v>
      </c>
      <c r="I4768" t="s">
        <v>9980</v>
      </c>
      <c r="O4768" s="174">
        <v>46143</v>
      </c>
      <c r="S4768" t="s">
        <v>4480</v>
      </c>
      <c r="T4768" s="217" t="s">
        <v>64</v>
      </c>
      <c r="U4768" s="217" t="s">
        <v>257</v>
      </c>
      <c r="V4768" t="e">
        <f>_xlfn.XLOOKUP(UTILIZADAS[[#This Row],[Contacto1]],Tabla2[phone_number_dialed],Tabla2[status_name],,0)</f>
        <v>#N/A</v>
      </c>
    </row>
    <row r="4769" spans="1:22">
      <c r="A4769" t="s">
        <v>4305</v>
      </c>
      <c r="B4769" s="213" t="s">
        <v>9981</v>
      </c>
      <c r="C4769" s="4">
        <v>363093170000</v>
      </c>
      <c r="D4769" s="213" t="s">
        <v>5857</v>
      </c>
      <c r="G4769" s="174">
        <v>46143</v>
      </c>
      <c r="H4769" t="s">
        <v>9982</v>
      </c>
      <c r="I4769" t="s">
        <v>9982</v>
      </c>
      <c r="O4769" s="174">
        <v>46143</v>
      </c>
      <c r="S4769" t="s">
        <v>9983</v>
      </c>
      <c r="T4769" s="217" t="s">
        <v>64</v>
      </c>
      <c r="U4769" s="217" t="s">
        <v>257</v>
      </c>
      <c r="V4769" t="e">
        <f>_xlfn.XLOOKUP(UTILIZADAS[[#This Row],[Contacto1]],Tabla2[phone_number_dialed],Tabla2[status_name],,0)</f>
        <v>#N/A</v>
      </c>
    </row>
    <row r="4770" spans="1:22">
      <c r="A4770" t="s">
        <v>4305</v>
      </c>
      <c r="B4770" s="213" t="s">
        <v>9984</v>
      </c>
      <c r="C4770" s="4">
        <v>366093820000</v>
      </c>
      <c r="D4770" s="213" t="s">
        <v>5857</v>
      </c>
      <c r="G4770" s="174">
        <v>46143</v>
      </c>
      <c r="H4770" t="s">
        <v>9985</v>
      </c>
      <c r="I4770" t="s">
        <v>9985</v>
      </c>
      <c r="O4770" s="174">
        <v>46143</v>
      </c>
      <c r="S4770" t="s">
        <v>9986</v>
      </c>
      <c r="T4770" s="217" t="s">
        <v>64</v>
      </c>
      <c r="U4770" s="217" t="s">
        <v>257</v>
      </c>
      <c r="V4770" t="e">
        <f>_xlfn.XLOOKUP(UTILIZADAS[[#This Row],[Contacto1]],Tabla2[phone_number_dialed],Tabla2[status_name],,0)</f>
        <v>#N/A</v>
      </c>
    </row>
    <row r="4771" spans="1:22">
      <c r="A4771" t="s">
        <v>4305</v>
      </c>
      <c r="B4771" s="213" t="s">
        <v>9987</v>
      </c>
      <c r="C4771" s="4">
        <v>361023090000</v>
      </c>
      <c r="D4771" s="213" t="s">
        <v>5857</v>
      </c>
      <c r="G4771" s="174">
        <v>46143</v>
      </c>
      <c r="H4771" t="s">
        <v>9988</v>
      </c>
      <c r="I4771" t="s">
        <v>9988</v>
      </c>
      <c r="O4771" s="174">
        <v>46143</v>
      </c>
      <c r="S4771" t="s">
        <v>9989</v>
      </c>
      <c r="T4771" s="217" t="s">
        <v>64</v>
      </c>
      <c r="U4771" s="217" t="s">
        <v>257</v>
      </c>
      <c r="V4771" t="e">
        <f>_xlfn.XLOOKUP(UTILIZADAS[[#This Row],[Contacto1]],Tabla2[phone_number_dialed],Tabla2[status_name],,0)</f>
        <v>#N/A</v>
      </c>
    </row>
    <row r="4772" spans="1:22">
      <c r="A4772" t="s">
        <v>4305</v>
      </c>
      <c r="B4772" s="213" t="s">
        <v>9990</v>
      </c>
      <c r="C4772" s="4">
        <v>365079480000</v>
      </c>
      <c r="D4772" s="213" t="s">
        <v>5857</v>
      </c>
      <c r="G4772" s="174">
        <v>46143</v>
      </c>
      <c r="H4772" t="s">
        <v>9991</v>
      </c>
      <c r="I4772" t="s">
        <v>9991</v>
      </c>
      <c r="O4772" s="174">
        <v>46143</v>
      </c>
      <c r="S4772" t="s">
        <v>9992</v>
      </c>
      <c r="T4772" s="217" t="s">
        <v>64</v>
      </c>
      <c r="U4772" s="217" t="s">
        <v>257</v>
      </c>
      <c r="V4772" t="e">
        <f>_xlfn.XLOOKUP(UTILIZADAS[[#This Row],[Contacto1]],Tabla2[phone_number_dialed],Tabla2[status_name],,0)</f>
        <v>#N/A</v>
      </c>
    </row>
    <row r="4773" spans="1:22">
      <c r="A4773" t="s">
        <v>4305</v>
      </c>
      <c r="B4773" s="213" t="s">
        <v>9993</v>
      </c>
      <c r="C4773" s="4">
        <v>365056540000</v>
      </c>
      <c r="D4773" s="213" t="s">
        <v>5857</v>
      </c>
      <c r="G4773" s="174">
        <v>46143</v>
      </c>
      <c r="H4773" t="s">
        <v>9994</v>
      </c>
      <c r="I4773" t="s">
        <v>9994</v>
      </c>
      <c r="O4773" s="174">
        <v>46143</v>
      </c>
      <c r="S4773" t="s">
        <v>9995</v>
      </c>
      <c r="T4773" s="217" t="s">
        <v>64</v>
      </c>
      <c r="U4773" s="217" t="s">
        <v>257</v>
      </c>
      <c r="V4773" t="e">
        <f>_xlfn.XLOOKUP(UTILIZADAS[[#This Row],[Contacto1]],Tabla2[phone_number_dialed],Tabla2[status_name],,0)</f>
        <v>#N/A</v>
      </c>
    </row>
    <row r="4774" spans="1:22">
      <c r="A4774" t="s">
        <v>4305</v>
      </c>
      <c r="B4774" s="213" t="s">
        <v>9996</v>
      </c>
      <c r="C4774" s="4">
        <v>364082680000</v>
      </c>
      <c r="D4774" s="213" t="s">
        <v>5857</v>
      </c>
      <c r="G4774" s="174">
        <v>46143</v>
      </c>
      <c r="H4774" t="s">
        <v>9997</v>
      </c>
      <c r="I4774" t="s">
        <v>9997</v>
      </c>
      <c r="O4774" s="174">
        <v>46143</v>
      </c>
      <c r="S4774" t="s">
        <v>9998</v>
      </c>
      <c r="T4774" s="217" t="s">
        <v>64</v>
      </c>
      <c r="U4774" s="217" t="s">
        <v>257</v>
      </c>
      <c r="V4774" t="e">
        <f>_xlfn.XLOOKUP(UTILIZADAS[[#This Row],[Contacto1]],Tabla2[phone_number_dialed],Tabla2[status_name],,0)</f>
        <v>#N/A</v>
      </c>
    </row>
    <row r="4775" spans="1:22">
      <c r="A4775" t="s">
        <v>4305</v>
      </c>
      <c r="B4775" s="213" t="s">
        <v>9999</v>
      </c>
      <c r="C4775" s="4">
        <v>362082190000</v>
      </c>
      <c r="D4775" s="213" t="s">
        <v>5857</v>
      </c>
      <c r="G4775" s="174">
        <v>46143</v>
      </c>
      <c r="H4775" t="s">
        <v>10000</v>
      </c>
      <c r="I4775" t="s">
        <v>10000</v>
      </c>
      <c r="O4775" s="174">
        <v>46143</v>
      </c>
      <c r="S4775" t="s">
        <v>10001</v>
      </c>
      <c r="T4775" s="217" t="s">
        <v>64</v>
      </c>
      <c r="U4775" s="217" t="s">
        <v>257</v>
      </c>
      <c r="V4775" t="e">
        <f>_xlfn.XLOOKUP(UTILIZADAS[[#This Row],[Contacto1]],Tabla2[phone_number_dialed],Tabla2[status_name],,0)</f>
        <v>#N/A</v>
      </c>
    </row>
    <row r="4776" spans="1:22">
      <c r="A4776" t="s">
        <v>4305</v>
      </c>
      <c r="B4776" s="213" t="s">
        <v>10002</v>
      </c>
      <c r="C4776" s="4">
        <v>365082620000</v>
      </c>
      <c r="D4776" s="213" t="s">
        <v>5857</v>
      </c>
      <c r="G4776" s="174">
        <v>46143</v>
      </c>
      <c r="H4776" t="s">
        <v>10003</v>
      </c>
      <c r="I4776" t="s">
        <v>10003</v>
      </c>
      <c r="O4776" s="174">
        <v>46143</v>
      </c>
      <c r="S4776" t="s">
        <v>10004</v>
      </c>
      <c r="T4776" s="217" t="s">
        <v>64</v>
      </c>
      <c r="U4776" s="217" t="s">
        <v>257</v>
      </c>
      <c r="V4776" t="e">
        <f>_xlfn.XLOOKUP(UTILIZADAS[[#This Row],[Contacto1]],Tabla2[phone_number_dialed],Tabla2[status_name],,0)</f>
        <v>#N/A</v>
      </c>
    </row>
    <row r="4777" spans="1:22">
      <c r="A4777" t="s">
        <v>4305</v>
      </c>
      <c r="B4777" s="213" t="s">
        <v>10005</v>
      </c>
      <c r="C4777" s="4">
        <v>361082820000</v>
      </c>
      <c r="D4777" s="213" t="s">
        <v>5857</v>
      </c>
      <c r="G4777" s="174">
        <v>46143</v>
      </c>
      <c r="H4777" t="s">
        <v>3988</v>
      </c>
      <c r="I4777" t="s">
        <v>3988</v>
      </c>
      <c r="O4777" s="174">
        <v>46143</v>
      </c>
      <c r="S4777" t="s">
        <v>10006</v>
      </c>
      <c r="T4777" s="217" t="s">
        <v>64</v>
      </c>
      <c r="U4777" s="217" t="s">
        <v>65</v>
      </c>
      <c r="V4777" t="e">
        <f>_xlfn.XLOOKUP(UTILIZADAS[[#This Row],[Contacto1]],Tabla2[phone_number_dialed],Tabla2[status_name],,0)</f>
        <v>#N/A</v>
      </c>
    </row>
    <row r="4778" spans="1:22">
      <c r="A4778" t="s">
        <v>4305</v>
      </c>
      <c r="B4778" s="213" t="s">
        <v>10007</v>
      </c>
      <c r="C4778" s="4">
        <v>362081470000</v>
      </c>
      <c r="D4778" s="213" t="s">
        <v>5857</v>
      </c>
      <c r="G4778" s="174">
        <v>46143</v>
      </c>
      <c r="H4778" t="s">
        <v>10008</v>
      </c>
      <c r="I4778" t="s">
        <v>10008</v>
      </c>
      <c r="O4778" s="174">
        <v>46143</v>
      </c>
      <c r="S4778" t="s">
        <v>10009</v>
      </c>
      <c r="T4778" s="217" t="s">
        <v>64</v>
      </c>
      <c r="U4778" s="217" t="s">
        <v>257</v>
      </c>
      <c r="V4778" t="e">
        <f>_xlfn.XLOOKUP(UTILIZADAS[[#This Row],[Contacto1]],Tabla2[phone_number_dialed],Tabla2[status_name],,0)</f>
        <v>#N/A</v>
      </c>
    </row>
    <row r="4779" spans="1:22">
      <c r="A4779" t="s">
        <v>4305</v>
      </c>
      <c r="B4779" s="213" t="s">
        <v>4903</v>
      </c>
      <c r="C4779" s="4">
        <v>364072630000</v>
      </c>
      <c r="D4779" s="213" t="s">
        <v>5857</v>
      </c>
      <c r="G4779" s="174">
        <v>46143</v>
      </c>
      <c r="H4779" t="s">
        <v>10010</v>
      </c>
      <c r="I4779" t="s">
        <v>10010</v>
      </c>
      <c r="O4779" s="174">
        <v>46143</v>
      </c>
      <c r="S4779" t="s">
        <v>4904</v>
      </c>
      <c r="T4779" s="217" t="s">
        <v>64</v>
      </c>
      <c r="U4779" s="217" t="s">
        <v>65</v>
      </c>
      <c r="V4779" t="e">
        <f>_xlfn.XLOOKUP(UTILIZADAS[[#This Row],[Contacto1]],Tabla2[phone_number_dialed],Tabla2[status_name],,0)</f>
        <v>#N/A</v>
      </c>
    </row>
    <row r="4780" spans="1:22">
      <c r="A4780" t="s">
        <v>4305</v>
      </c>
      <c r="B4780" s="213" t="s">
        <v>10011</v>
      </c>
      <c r="C4780" s="4">
        <v>352099080000</v>
      </c>
      <c r="D4780" s="213" t="s">
        <v>5857</v>
      </c>
      <c r="G4780" s="174">
        <v>46143</v>
      </c>
      <c r="H4780" t="s">
        <v>10012</v>
      </c>
      <c r="I4780" t="s">
        <v>10012</v>
      </c>
      <c r="O4780" s="174">
        <v>46143</v>
      </c>
      <c r="S4780" t="s">
        <v>10013</v>
      </c>
      <c r="T4780" s="217" t="s">
        <v>64</v>
      </c>
      <c r="U4780" s="217" t="s">
        <v>257</v>
      </c>
      <c r="V4780" t="e">
        <f>_xlfn.XLOOKUP(UTILIZADAS[[#This Row],[Contacto1]],Tabla2[phone_number_dialed],Tabla2[status_name],,0)</f>
        <v>#N/A</v>
      </c>
    </row>
    <row r="4781" spans="1:22">
      <c r="A4781" t="s">
        <v>4305</v>
      </c>
      <c r="B4781" s="213" t="s">
        <v>10014</v>
      </c>
      <c r="C4781" s="4">
        <v>337274090000</v>
      </c>
      <c r="D4781" s="213" t="s">
        <v>5857</v>
      </c>
      <c r="G4781" s="174">
        <v>46143</v>
      </c>
      <c r="H4781" t="s">
        <v>10015</v>
      </c>
      <c r="I4781" t="s">
        <v>10015</v>
      </c>
      <c r="O4781" s="174">
        <v>46143</v>
      </c>
      <c r="S4781" t="s">
        <v>10016</v>
      </c>
      <c r="T4781" s="217" t="s">
        <v>64</v>
      </c>
      <c r="U4781" s="217" t="s">
        <v>257</v>
      </c>
      <c r="V4781" t="e">
        <f>_xlfn.XLOOKUP(UTILIZADAS[[#This Row],[Contacto1]],Tabla2[phone_number_dialed],Tabla2[status_name],,0)</f>
        <v>#N/A</v>
      </c>
    </row>
    <row r="4782" spans="1:22">
      <c r="A4782" t="s">
        <v>4305</v>
      </c>
      <c r="B4782" s="213" t="s">
        <v>10017</v>
      </c>
      <c r="C4782" s="4">
        <v>208101810000</v>
      </c>
      <c r="D4782" s="213" t="s">
        <v>5857</v>
      </c>
      <c r="G4782" s="174">
        <v>46143</v>
      </c>
      <c r="H4782" t="s">
        <v>3953</v>
      </c>
      <c r="I4782" t="s">
        <v>3953</v>
      </c>
      <c r="O4782" s="174">
        <v>46143</v>
      </c>
      <c r="S4782" t="s">
        <v>10018</v>
      </c>
      <c r="T4782" s="217" t="s">
        <v>64</v>
      </c>
      <c r="U4782" s="217" t="s">
        <v>257</v>
      </c>
      <c r="V4782" t="e">
        <f>_xlfn.XLOOKUP(UTILIZADAS[[#This Row],[Contacto1]],Tabla2[phone_number_dialed],Tabla2[status_name],,0)</f>
        <v>#N/A</v>
      </c>
    </row>
    <row r="4783" spans="1:22">
      <c r="A4783" t="s">
        <v>4305</v>
      </c>
      <c r="B4783" s="213" t="s">
        <v>10019</v>
      </c>
      <c r="C4783" s="4">
        <v>368083780000</v>
      </c>
      <c r="D4783" s="213" t="s">
        <v>5857</v>
      </c>
      <c r="G4783" s="174">
        <v>46143</v>
      </c>
      <c r="H4783" t="s">
        <v>10020</v>
      </c>
      <c r="I4783" t="s">
        <v>10020</v>
      </c>
      <c r="O4783" s="174">
        <v>46143</v>
      </c>
      <c r="S4783" t="s">
        <v>10021</v>
      </c>
      <c r="T4783" s="217" t="s">
        <v>64</v>
      </c>
      <c r="U4783" s="217" t="s">
        <v>257</v>
      </c>
      <c r="V4783" t="e">
        <f>_xlfn.XLOOKUP(UTILIZADAS[[#This Row],[Contacto1]],Tabla2[phone_number_dialed],Tabla2[status_name],,0)</f>
        <v>#N/A</v>
      </c>
    </row>
    <row r="4784" spans="1:22">
      <c r="A4784" t="s">
        <v>4305</v>
      </c>
      <c r="B4784" s="213" t="s">
        <v>10022</v>
      </c>
      <c r="C4784" s="4">
        <v>361081660000</v>
      </c>
      <c r="D4784" s="213" t="s">
        <v>5857</v>
      </c>
      <c r="G4784" s="174">
        <v>46143</v>
      </c>
      <c r="H4784" t="s">
        <v>10023</v>
      </c>
      <c r="I4784" t="s">
        <v>10023</v>
      </c>
      <c r="O4784" s="174">
        <v>46143</v>
      </c>
      <c r="S4784" t="s">
        <v>10024</v>
      </c>
      <c r="T4784" s="217" t="s">
        <v>64</v>
      </c>
      <c r="U4784" s="217" t="s">
        <v>257</v>
      </c>
      <c r="V4784" t="e">
        <f>_xlfn.XLOOKUP(UTILIZADAS[[#This Row],[Contacto1]],Tabla2[phone_number_dialed],Tabla2[status_name],,0)</f>
        <v>#N/A</v>
      </c>
    </row>
    <row r="4785" spans="1:22">
      <c r="A4785" t="s">
        <v>4305</v>
      </c>
      <c r="B4785" s="213" t="s">
        <v>10025</v>
      </c>
      <c r="C4785" s="4">
        <v>369076550000</v>
      </c>
      <c r="D4785" s="213" t="s">
        <v>5857</v>
      </c>
      <c r="G4785" s="174">
        <v>46143</v>
      </c>
      <c r="H4785" t="s">
        <v>10026</v>
      </c>
      <c r="I4785" t="s">
        <v>10026</v>
      </c>
      <c r="O4785" s="174">
        <v>46143</v>
      </c>
      <c r="S4785" t="s">
        <v>10027</v>
      </c>
      <c r="T4785" s="217" t="s">
        <v>64</v>
      </c>
      <c r="U4785" s="217" t="s">
        <v>257</v>
      </c>
      <c r="V4785" t="e">
        <f>_xlfn.XLOOKUP(UTILIZADAS[[#This Row],[Contacto1]],Tabla2[phone_number_dialed],Tabla2[status_name],,0)</f>
        <v>#N/A</v>
      </c>
    </row>
    <row r="4786" spans="1:22">
      <c r="A4786" t="s">
        <v>4305</v>
      </c>
      <c r="B4786" s="213" t="s">
        <v>10028</v>
      </c>
      <c r="C4786" s="4">
        <v>366082620000</v>
      </c>
      <c r="D4786" s="213" t="s">
        <v>5857</v>
      </c>
      <c r="G4786" s="174">
        <v>46143</v>
      </c>
      <c r="H4786" t="s">
        <v>10029</v>
      </c>
      <c r="I4786" t="s">
        <v>10029</v>
      </c>
      <c r="O4786" s="174">
        <v>46143</v>
      </c>
      <c r="S4786" t="s">
        <v>10030</v>
      </c>
      <c r="T4786" s="217" t="s">
        <v>64</v>
      </c>
      <c r="U4786" s="217" t="s">
        <v>257</v>
      </c>
      <c r="V4786" t="e">
        <f>_xlfn.XLOOKUP(UTILIZADAS[[#This Row],[Contacto1]],Tabla2[phone_number_dialed],Tabla2[status_name],,0)</f>
        <v>#N/A</v>
      </c>
    </row>
    <row r="4787" spans="1:22">
      <c r="A4787" t="s">
        <v>4305</v>
      </c>
      <c r="B4787" s="213" t="s">
        <v>10031</v>
      </c>
      <c r="C4787" s="4">
        <v>364079650000</v>
      </c>
      <c r="D4787" s="213" t="s">
        <v>5857</v>
      </c>
      <c r="G4787" s="174">
        <v>46143</v>
      </c>
      <c r="H4787" t="s">
        <v>10032</v>
      </c>
      <c r="I4787" t="s">
        <v>10032</v>
      </c>
      <c r="O4787" s="174">
        <v>46143</v>
      </c>
      <c r="S4787" t="s">
        <v>10033</v>
      </c>
      <c r="T4787" s="217" t="s">
        <v>64</v>
      </c>
      <c r="U4787" s="217" t="s">
        <v>257</v>
      </c>
      <c r="V4787" t="e">
        <f>_xlfn.XLOOKUP(UTILIZADAS[[#This Row],[Contacto1]],Tabla2[phone_number_dialed],Tabla2[status_name],,0)</f>
        <v>#N/A</v>
      </c>
    </row>
    <row r="4788" spans="1:22">
      <c r="A4788" t="s">
        <v>4305</v>
      </c>
      <c r="B4788" s="213" t="s">
        <v>10034</v>
      </c>
      <c r="C4788" s="4">
        <v>362083830000</v>
      </c>
      <c r="D4788" s="213" t="s">
        <v>5857</v>
      </c>
      <c r="G4788" s="174">
        <v>46143</v>
      </c>
      <c r="H4788" t="s">
        <v>10035</v>
      </c>
      <c r="I4788" t="s">
        <v>10035</v>
      </c>
      <c r="O4788" s="174">
        <v>46143</v>
      </c>
      <c r="S4788" t="s">
        <v>10036</v>
      </c>
      <c r="T4788" s="217" t="s">
        <v>64</v>
      </c>
      <c r="U4788" s="217" t="s">
        <v>257</v>
      </c>
      <c r="V4788" t="e">
        <f>_xlfn.XLOOKUP(UTILIZADAS[[#This Row],[Contacto1]],Tabla2[phone_number_dialed],Tabla2[status_name],,0)</f>
        <v>#N/A</v>
      </c>
    </row>
    <row r="4789" spans="1:22">
      <c r="A4789" t="s">
        <v>4305</v>
      </c>
      <c r="B4789" s="213" t="s">
        <v>5318</v>
      </c>
      <c r="C4789" s="4">
        <v>354341640000</v>
      </c>
      <c r="D4789" s="213" t="s">
        <v>5857</v>
      </c>
      <c r="G4789" s="174">
        <v>46143</v>
      </c>
      <c r="H4789" t="s">
        <v>10037</v>
      </c>
      <c r="I4789" t="s">
        <v>10037</v>
      </c>
      <c r="O4789" s="174">
        <v>46143</v>
      </c>
      <c r="S4789" t="s">
        <v>4329</v>
      </c>
      <c r="T4789" s="217" t="s">
        <v>64</v>
      </c>
      <c r="U4789" s="217" t="s">
        <v>65</v>
      </c>
      <c r="V4789" t="e">
        <f>_xlfn.XLOOKUP(UTILIZADAS[[#This Row],[Contacto1]],Tabla2[phone_number_dialed],Tabla2[status_name],,0)</f>
        <v>#N/A</v>
      </c>
    </row>
    <row r="4790" spans="1:22">
      <c r="A4790" t="s">
        <v>4305</v>
      </c>
      <c r="B4790" s="213" t="s">
        <v>10038</v>
      </c>
      <c r="C4790" s="4">
        <v>361081760000</v>
      </c>
      <c r="D4790" s="213" t="s">
        <v>5857</v>
      </c>
      <c r="G4790" s="174">
        <v>46143</v>
      </c>
      <c r="H4790" t="s">
        <v>10039</v>
      </c>
      <c r="I4790" t="s">
        <v>10039</v>
      </c>
      <c r="O4790" s="174">
        <v>46143</v>
      </c>
      <c r="S4790" t="s">
        <v>10040</v>
      </c>
      <c r="T4790" s="217" t="s">
        <v>84</v>
      </c>
      <c r="U4790" s="217" t="s">
        <v>257</v>
      </c>
      <c r="V4790" t="e">
        <f>_xlfn.XLOOKUP(UTILIZADAS[[#This Row],[Contacto1]],Tabla2[phone_number_dialed],Tabla2[status_name],,0)</f>
        <v>#N/A</v>
      </c>
    </row>
    <row r="4791" spans="1:22">
      <c r="A4791" t="s">
        <v>4305</v>
      </c>
      <c r="B4791" s="213" t="s">
        <v>10041</v>
      </c>
      <c r="C4791" s="4">
        <v>363079530000</v>
      </c>
      <c r="D4791" s="213" t="s">
        <v>5857</v>
      </c>
      <c r="G4791" s="174">
        <v>46143</v>
      </c>
      <c r="H4791" t="s">
        <v>10042</v>
      </c>
      <c r="I4791" t="s">
        <v>10042</v>
      </c>
      <c r="O4791" s="174">
        <v>46143</v>
      </c>
      <c r="S4791" t="s">
        <v>10043</v>
      </c>
      <c r="T4791" s="217" t="s">
        <v>64</v>
      </c>
      <c r="U4791" s="217" t="s">
        <v>257</v>
      </c>
      <c r="V4791" t="e">
        <f>_xlfn.XLOOKUP(UTILIZADAS[[#This Row],[Contacto1]],Tabla2[phone_number_dialed],Tabla2[status_name],,0)</f>
        <v>#N/A</v>
      </c>
    </row>
    <row r="4792" spans="1:22">
      <c r="A4792" t="s">
        <v>4305</v>
      </c>
      <c r="B4792" s="213" t="s">
        <v>10044</v>
      </c>
      <c r="C4792" s="4">
        <v>366082870000</v>
      </c>
      <c r="D4792" s="213" t="s">
        <v>5857</v>
      </c>
      <c r="G4792" s="174">
        <v>46143</v>
      </c>
      <c r="H4792" t="s">
        <v>3960</v>
      </c>
      <c r="I4792" t="s">
        <v>3960</v>
      </c>
      <c r="O4792" s="174">
        <v>46143</v>
      </c>
      <c r="S4792" t="s">
        <v>10045</v>
      </c>
      <c r="T4792" s="217" t="s">
        <v>64</v>
      </c>
      <c r="U4792" s="217" t="s">
        <v>65</v>
      </c>
      <c r="V4792" t="e">
        <f>_xlfn.XLOOKUP(UTILIZADAS[[#This Row],[Contacto1]],Tabla2[phone_number_dialed],Tabla2[status_name],,0)</f>
        <v>#N/A</v>
      </c>
    </row>
    <row r="4793" spans="1:22">
      <c r="A4793" t="s">
        <v>4305</v>
      </c>
      <c r="B4793" s="213" t="s">
        <v>10046</v>
      </c>
      <c r="C4793" s="4">
        <v>367082800000</v>
      </c>
      <c r="D4793" s="213" t="s">
        <v>5857</v>
      </c>
      <c r="G4793" s="174">
        <v>46143</v>
      </c>
      <c r="H4793" t="s">
        <v>10047</v>
      </c>
      <c r="I4793" t="s">
        <v>10047</v>
      </c>
      <c r="O4793" s="174">
        <v>46143</v>
      </c>
      <c r="S4793" t="s">
        <v>10048</v>
      </c>
      <c r="T4793" s="217" t="s">
        <v>64</v>
      </c>
      <c r="U4793" s="217" t="s">
        <v>2109</v>
      </c>
      <c r="V4793" t="e">
        <f>_xlfn.XLOOKUP(UTILIZADAS[[#This Row],[Contacto1]],Tabla2[phone_number_dialed],Tabla2[status_name],,0)</f>
        <v>#N/A</v>
      </c>
    </row>
    <row r="4794" spans="1:22">
      <c r="A4794" t="s">
        <v>4305</v>
      </c>
      <c r="B4794" s="213" t="s">
        <v>10049</v>
      </c>
      <c r="C4794" s="4">
        <v>366082820000</v>
      </c>
      <c r="D4794" s="213" t="s">
        <v>5857</v>
      </c>
      <c r="G4794" s="174">
        <v>46143</v>
      </c>
      <c r="H4794" t="s">
        <v>10050</v>
      </c>
      <c r="I4794" t="s">
        <v>10050</v>
      </c>
      <c r="O4794" s="174">
        <v>46143</v>
      </c>
      <c r="S4794" t="s">
        <v>10051</v>
      </c>
      <c r="T4794" s="217" t="s">
        <v>64</v>
      </c>
      <c r="U4794" s="217" t="s">
        <v>257</v>
      </c>
      <c r="V4794" t="e">
        <f>_xlfn.XLOOKUP(UTILIZADAS[[#This Row],[Contacto1]],Tabla2[phone_number_dialed],Tabla2[status_name],,0)</f>
        <v>#N/A</v>
      </c>
    </row>
    <row r="4795" spans="1:22">
      <c r="A4795" t="s">
        <v>4305</v>
      </c>
      <c r="B4795" s="213" t="s">
        <v>5094</v>
      </c>
      <c r="C4795" s="4">
        <v>367084970000</v>
      </c>
      <c r="D4795" s="213" t="s">
        <v>5857</v>
      </c>
      <c r="G4795" s="174">
        <v>46143</v>
      </c>
      <c r="H4795" t="s">
        <v>7878</v>
      </c>
      <c r="I4795" t="s">
        <v>7878</v>
      </c>
      <c r="O4795" s="174">
        <v>46143</v>
      </c>
      <c r="S4795" t="s">
        <v>5095</v>
      </c>
      <c r="T4795" s="217" t="s">
        <v>64</v>
      </c>
      <c r="U4795" s="217" t="s">
        <v>65</v>
      </c>
      <c r="V4795" t="e">
        <f>_xlfn.XLOOKUP(UTILIZADAS[[#This Row],[Contacto1]],Tabla2[phone_number_dialed],Tabla2[status_name],,0)</f>
        <v>#N/A</v>
      </c>
    </row>
    <row r="4796" spans="1:22">
      <c r="A4796" t="s">
        <v>4305</v>
      </c>
      <c r="B4796" s="213" t="s">
        <v>10052</v>
      </c>
      <c r="C4796" s="4">
        <v>368084960000</v>
      </c>
      <c r="D4796" s="213" t="s">
        <v>5857</v>
      </c>
      <c r="G4796" s="174">
        <v>46143</v>
      </c>
      <c r="H4796" t="s">
        <v>3953</v>
      </c>
      <c r="I4796" t="s">
        <v>3953</v>
      </c>
      <c r="O4796" s="174">
        <v>46143</v>
      </c>
      <c r="S4796" t="s">
        <v>10053</v>
      </c>
      <c r="T4796" s="217" t="s">
        <v>64</v>
      </c>
      <c r="U4796" s="217" t="s">
        <v>257</v>
      </c>
      <c r="V4796" t="e">
        <f>_xlfn.XLOOKUP(UTILIZADAS[[#This Row],[Contacto1]],Tabla2[phone_number_dialed],Tabla2[status_name],,0)</f>
        <v>#N/A</v>
      </c>
    </row>
    <row r="4797" spans="1:22">
      <c r="A4797" t="s">
        <v>4305</v>
      </c>
      <c r="B4797" s="213" t="s">
        <v>10054</v>
      </c>
      <c r="C4797" s="4">
        <v>358269440000</v>
      </c>
      <c r="D4797" s="213" t="s">
        <v>5857</v>
      </c>
      <c r="G4797" s="174">
        <v>46143</v>
      </c>
      <c r="H4797" t="s">
        <v>10055</v>
      </c>
      <c r="I4797" t="s">
        <v>10055</v>
      </c>
      <c r="O4797" s="174">
        <v>46143</v>
      </c>
      <c r="S4797" t="s">
        <v>10056</v>
      </c>
      <c r="T4797" s="217" t="s">
        <v>64</v>
      </c>
      <c r="U4797" s="217" t="s">
        <v>2109</v>
      </c>
      <c r="V4797" t="e">
        <f>_xlfn.XLOOKUP(UTILIZADAS[[#This Row],[Contacto1]],Tabla2[phone_number_dialed],Tabla2[status_name],,0)</f>
        <v>#N/A</v>
      </c>
    </row>
    <row r="4798" spans="1:22">
      <c r="A4798" t="s">
        <v>4305</v>
      </c>
      <c r="B4798" s="213" t="s">
        <v>10057</v>
      </c>
      <c r="C4798" s="4">
        <v>364075270000</v>
      </c>
      <c r="D4798" s="213" t="s">
        <v>5857</v>
      </c>
      <c r="G4798" s="174">
        <v>46143</v>
      </c>
      <c r="H4798" t="s">
        <v>10058</v>
      </c>
      <c r="I4798" t="s">
        <v>10058</v>
      </c>
      <c r="O4798" s="174">
        <v>46143</v>
      </c>
      <c r="S4798" t="s">
        <v>10059</v>
      </c>
      <c r="T4798" s="217" t="s">
        <v>64</v>
      </c>
      <c r="U4798" s="217" t="s">
        <v>257</v>
      </c>
      <c r="V4798" t="e">
        <f>_xlfn.XLOOKUP(UTILIZADAS[[#This Row],[Contacto1]],Tabla2[phone_number_dialed],Tabla2[status_name],,0)</f>
        <v>#N/A</v>
      </c>
    </row>
    <row r="4799" spans="1:22">
      <c r="A4799" t="s">
        <v>4305</v>
      </c>
      <c r="B4799" s="213" t="s">
        <v>10060</v>
      </c>
      <c r="C4799" s="4">
        <v>996048280000</v>
      </c>
      <c r="D4799" s="213" t="s">
        <v>5857</v>
      </c>
      <c r="G4799" s="174">
        <v>46143</v>
      </c>
      <c r="H4799" t="s">
        <v>10061</v>
      </c>
      <c r="I4799" t="s">
        <v>10061</v>
      </c>
      <c r="O4799" s="174">
        <v>46143</v>
      </c>
      <c r="S4799" t="s">
        <v>10062</v>
      </c>
      <c r="T4799" s="217" t="s">
        <v>64</v>
      </c>
      <c r="U4799" s="217" t="s">
        <v>257</v>
      </c>
      <c r="V4799" t="e">
        <f>_xlfn.XLOOKUP(UTILIZADAS[[#This Row],[Contacto1]],Tabla2[phone_number_dialed],Tabla2[status_name],,0)</f>
        <v>#N/A</v>
      </c>
    </row>
    <row r="4800" spans="1:22">
      <c r="A4800" t="s">
        <v>4305</v>
      </c>
      <c r="B4800" s="213" t="s">
        <v>10063</v>
      </c>
      <c r="C4800" s="4">
        <v>363083220000</v>
      </c>
      <c r="D4800" s="213" t="s">
        <v>5857</v>
      </c>
      <c r="G4800" s="174">
        <v>46143</v>
      </c>
      <c r="H4800" t="s">
        <v>10064</v>
      </c>
      <c r="I4800" t="s">
        <v>10064</v>
      </c>
      <c r="O4800" s="174">
        <v>46143</v>
      </c>
      <c r="S4800" t="s">
        <v>10065</v>
      </c>
      <c r="T4800" s="217" t="s">
        <v>81</v>
      </c>
      <c r="U4800" s="217" t="s">
        <v>257</v>
      </c>
      <c r="V4800" t="e">
        <f>_xlfn.XLOOKUP(UTILIZADAS[[#This Row],[Contacto1]],Tabla2[phone_number_dialed],Tabla2[status_name],,0)</f>
        <v>#N/A</v>
      </c>
    </row>
    <row r="4801" spans="1:22">
      <c r="A4801" t="s">
        <v>4305</v>
      </c>
      <c r="B4801" s="213" t="s">
        <v>4713</v>
      </c>
      <c r="C4801" s="4">
        <v>363083850000</v>
      </c>
      <c r="D4801" s="213" t="s">
        <v>5857</v>
      </c>
      <c r="G4801" s="174">
        <v>46143</v>
      </c>
      <c r="H4801" t="s">
        <v>10066</v>
      </c>
      <c r="I4801" t="s">
        <v>10066</v>
      </c>
      <c r="O4801" s="174">
        <v>46143</v>
      </c>
      <c r="S4801" t="s">
        <v>4714</v>
      </c>
      <c r="T4801" s="217" t="s">
        <v>81</v>
      </c>
      <c r="U4801" s="217" t="s">
        <v>65</v>
      </c>
      <c r="V4801" t="e">
        <f>_xlfn.XLOOKUP(UTILIZADAS[[#This Row],[Contacto1]],Tabla2[phone_number_dialed],Tabla2[status_name],,0)</f>
        <v>#N/A</v>
      </c>
    </row>
    <row r="4802" spans="1:22">
      <c r="A4802" t="s">
        <v>4305</v>
      </c>
      <c r="B4802" s="213" t="s">
        <v>10067</v>
      </c>
      <c r="C4802" s="4">
        <v>367083670000</v>
      </c>
      <c r="D4802" s="213" t="s">
        <v>5857</v>
      </c>
      <c r="G4802" s="174">
        <v>46143</v>
      </c>
      <c r="H4802" t="s">
        <v>10068</v>
      </c>
      <c r="I4802" t="s">
        <v>10068</v>
      </c>
      <c r="O4802" s="174">
        <v>46143</v>
      </c>
      <c r="S4802" t="s">
        <v>10069</v>
      </c>
      <c r="T4802" s="217" t="s">
        <v>84</v>
      </c>
      <c r="U4802" s="217" t="s">
        <v>257</v>
      </c>
      <c r="V4802" t="e">
        <f>_xlfn.XLOOKUP(UTILIZADAS[[#This Row],[Contacto1]],Tabla2[phone_number_dialed],Tabla2[status_name],,0)</f>
        <v>#N/A</v>
      </c>
    </row>
    <row r="4803" spans="1:22">
      <c r="A4803" t="s">
        <v>4305</v>
      </c>
      <c r="B4803" s="213" t="s">
        <v>4535</v>
      </c>
      <c r="C4803" s="4">
        <v>362088251000</v>
      </c>
      <c r="D4803" s="213" t="s">
        <v>5857</v>
      </c>
      <c r="G4803" s="174">
        <v>46143</v>
      </c>
      <c r="H4803" t="s">
        <v>10070</v>
      </c>
      <c r="I4803" t="s">
        <v>10070</v>
      </c>
      <c r="O4803" s="174">
        <v>46143</v>
      </c>
      <c r="S4803" t="s">
        <v>4536</v>
      </c>
      <c r="T4803" s="217" t="s">
        <v>84</v>
      </c>
      <c r="U4803" s="217" t="s">
        <v>65</v>
      </c>
      <c r="V4803" t="e">
        <f>_xlfn.XLOOKUP(UTILIZADAS[[#This Row],[Contacto1]],Tabla2[phone_number_dialed],Tabla2[status_name],,0)</f>
        <v>#N/A</v>
      </c>
    </row>
    <row r="4804" spans="1:22">
      <c r="A4804" t="s">
        <v>4305</v>
      </c>
      <c r="B4804" s="213" t="s">
        <v>10071</v>
      </c>
      <c r="C4804" s="4">
        <v>361084040000</v>
      </c>
      <c r="D4804" s="213" t="s">
        <v>5857</v>
      </c>
      <c r="G4804" s="174">
        <v>46143</v>
      </c>
      <c r="H4804" t="s">
        <v>10072</v>
      </c>
      <c r="I4804" t="s">
        <v>10072</v>
      </c>
      <c r="O4804" s="174">
        <v>46143</v>
      </c>
      <c r="S4804" t="s">
        <v>10073</v>
      </c>
      <c r="T4804" s="217" t="s">
        <v>84</v>
      </c>
      <c r="U4804" s="217" t="s">
        <v>257</v>
      </c>
      <c r="V4804" t="e">
        <f>_xlfn.XLOOKUP(UTILIZADAS[[#This Row],[Contacto1]],Tabla2[phone_number_dialed],Tabla2[status_name],,0)</f>
        <v>#N/A</v>
      </c>
    </row>
    <row r="4805" spans="1:22">
      <c r="A4805" t="s">
        <v>4305</v>
      </c>
      <c r="B4805" s="213" t="s">
        <v>10071</v>
      </c>
      <c r="C4805" s="4">
        <v>363083870000</v>
      </c>
      <c r="D4805" s="213" t="s">
        <v>5857</v>
      </c>
      <c r="G4805" s="174">
        <v>46143</v>
      </c>
      <c r="H4805" t="s">
        <v>10072</v>
      </c>
      <c r="I4805" t="s">
        <v>10072</v>
      </c>
      <c r="O4805" s="174">
        <v>46143</v>
      </c>
      <c r="S4805" t="s">
        <v>10073</v>
      </c>
      <c r="T4805" s="217" t="s">
        <v>84</v>
      </c>
      <c r="U4805" s="217" t="s">
        <v>257</v>
      </c>
      <c r="V4805" t="e">
        <f>_xlfn.XLOOKUP(UTILIZADAS[[#This Row],[Contacto1]],Tabla2[phone_number_dialed],Tabla2[status_name],,0)</f>
        <v>#N/A</v>
      </c>
    </row>
    <row r="4806" spans="1:22">
      <c r="A4806" t="s">
        <v>4305</v>
      </c>
      <c r="B4806" s="213" t="s">
        <v>10074</v>
      </c>
      <c r="C4806" s="4">
        <v>361073680000</v>
      </c>
      <c r="D4806" s="213" t="s">
        <v>5857</v>
      </c>
      <c r="G4806" s="174">
        <v>46143</v>
      </c>
      <c r="H4806" t="s">
        <v>10075</v>
      </c>
      <c r="I4806" t="s">
        <v>10075</v>
      </c>
      <c r="O4806" s="174">
        <v>46143</v>
      </c>
      <c r="S4806" t="s">
        <v>10076</v>
      </c>
      <c r="T4806" s="217" t="s">
        <v>84</v>
      </c>
      <c r="U4806" s="217" t="s">
        <v>257</v>
      </c>
      <c r="V4806" t="e">
        <f>_xlfn.XLOOKUP(UTILIZADAS[[#This Row],[Contacto1]],Tabla2[phone_number_dialed],Tabla2[status_name],,0)</f>
        <v>#N/A</v>
      </c>
    </row>
    <row r="4807" spans="1:22">
      <c r="A4807" t="s">
        <v>4305</v>
      </c>
      <c r="B4807" s="213" t="s">
        <v>5167</v>
      </c>
      <c r="C4807" s="4">
        <v>365083820000</v>
      </c>
      <c r="D4807" s="213" t="s">
        <v>5857</v>
      </c>
      <c r="G4807" s="174">
        <v>46143</v>
      </c>
      <c r="H4807" t="s">
        <v>10077</v>
      </c>
      <c r="I4807" t="s">
        <v>10077</v>
      </c>
      <c r="O4807" s="174">
        <v>46143</v>
      </c>
      <c r="S4807" t="s">
        <v>5168</v>
      </c>
      <c r="T4807" s="217" t="s">
        <v>64</v>
      </c>
      <c r="U4807" s="217" t="s">
        <v>65</v>
      </c>
      <c r="V4807" t="e">
        <f>_xlfn.XLOOKUP(UTILIZADAS[[#This Row],[Contacto1]],Tabla2[phone_number_dialed],Tabla2[status_name],,0)</f>
        <v>#N/A</v>
      </c>
    </row>
    <row r="4808" spans="1:22">
      <c r="A4808" t="s">
        <v>4305</v>
      </c>
      <c r="B4808" s="213" t="s">
        <v>10078</v>
      </c>
      <c r="C4808" s="4">
        <v>364083830000</v>
      </c>
      <c r="D4808" s="213" t="s">
        <v>5857</v>
      </c>
      <c r="G4808" s="174">
        <v>46143</v>
      </c>
      <c r="H4808" t="s">
        <v>6657</v>
      </c>
      <c r="I4808" t="s">
        <v>6657</v>
      </c>
      <c r="O4808" s="174">
        <v>46143</v>
      </c>
      <c r="S4808" t="s">
        <v>10079</v>
      </c>
      <c r="T4808" s="217" t="s">
        <v>64</v>
      </c>
      <c r="U4808" s="217" t="s">
        <v>257</v>
      </c>
      <c r="V4808" t="e">
        <f>_xlfn.XLOOKUP(UTILIZADAS[[#This Row],[Contacto1]],Tabla2[phone_number_dialed],Tabla2[status_name],,0)</f>
        <v>#N/A</v>
      </c>
    </row>
    <row r="4809" spans="1:22">
      <c r="A4809" t="s">
        <v>4305</v>
      </c>
      <c r="B4809" s="213" t="s">
        <v>10080</v>
      </c>
      <c r="C4809" s="4">
        <v>345305980000</v>
      </c>
      <c r="D4809" s="213" t="s">
        <v>5857</v>
      </c>
      <c r="G4809" s="174">
        <v>46143</v>
      </c>
      <c r="H4809" t="s">
        <v>3988</v>
      </c>
      <c r="I4809" t="s">
        <v>3988</v>
      </c>
      <c r="O4809" s="174">
        <v>46143</v>
      </c>
      <c r="S4809" t="s">
        <v>10081</v>
      </c>
      <c r="T4809" s="217" t="s">
        <v>64</v>
      </c>
      <c r="U4809" s="217" t="s">
        <v>257</v>
      </c>
      <c r="V4809" t="e">
        <f>_xlfn.XLOOKUP(UTILIZADAS[[#This Row],[Contacto1]],Tabla2[phone_number_dialed],Tabla2[status_name],,0)</f>
        <v>#N/A</v>
      </c>
    </row>
    <row r="4810" spans="1:22">
      <c r="A4810" t="s">
        <v>4305</v>
      </c>
      <c r="B4810" s="213" t="s">
        <v>10082</v>
      </c>
      <c r="C4810" s="4">
        <v>363079680000</v>
      </c>
      <c r="D4810" s="213" t="s">
        <v>5857</v>
      </c>
      <c r="G4810" s="174">
        <v>46143</v>
      </c>
      <c r="H4810" t="s">
        <v>10083</v>
      </c>
      <c r="I4810" t="s">
        <v>10083</v>
      </c>
      <c r="O4810" s="174">
        <v>46143</v>
      </c>
      <c r="S4810" t="s">
        <v>10084</v>
      </c>
      <c r="T4810" s="217" t="s">
        <v>84</v>
      </c>
      <c r="U4810" s="217" t="s">
        <v>257</v>
      </c>
      <c r="V4810" t="e">
        <f>_xlfn.XLOOKUP(UTILIZADAS[[#This Row],[Contacto1]],Tabla2[phone_number_dialed],Tabla2[status_name],,0)</f>
        <v>#N/A</v>
      </c>
    </row>
    <row r="4811" spans="1:22">
      <c r="A4811" t="s">
        <v>4305</v>
      </c>
      <c r="B4811" s="213" t="s">
        <v>10085</v>
      </c>
      <c r="C4811" s="4">
        <v>362080550000</v>
      </c>
      <c r="D4811" s="213" t="s">
        <v>5857</v>
      </c>
      <c r="G4811" s="174">
        <v>46143</v>
      </c>
      <c r="H4811" t="s">
        <v>10086</v>
      </c>
      <c r="I4811" t="s">
        <v>10086</v>
      </c>
      <c r="O4811" s="174">
        <v>46143</v>
      </c>
      <c r="S4811" t="s">
        <v>10087</v>
      </c>
      <c r="T4811" s="217" t="s">
        <v>84</v>
      </c>
      <c r="U4811" s="217" t="s">
        <v>257</v>
      </c>
      <c r="V4811" t="e">
        <f>_xlfn.XLOOKUP(UTILIZADAS[[#This Row],[Contacto1]],Tabla2[phone_number_dialed],Tabla2[status_name],,0)</f>
        <v>#N/A</v>
      </c>
    </row>
    <row r="4812" spans="1:22">
      <c r="A4812" t="s">
        <v>4305</v>
      </c>
      <c r="B4812" s="213" t="s">
        <v>10088</v>
      </c>
      <c r="C4812" s="4">
        <v>362073600000</v>
      </c>
      <c r="D4812" s="213" t="s">
        <v>5857</v>
      </c>
      <c r="G4812" s="174">
        <v>46143</v>
      </c>
      <c r="H4812" t="s">
        <v>10089</v>
      </c>
      <c r="I4812" t="s">
        <v>10089</v>
      </c>
      <c r="O4812" s="174">
        <v>46143</v>
      </c>
      <c r="S4812" t="s">
        <v>10090</v>
      </c>
      <c r="T4812" s="217" t="s">
        <v>64</v>
      </c>
      <c r="U4812" s="217" t="s">
        <v>257</v>
      </c>
      <c r="V4812" t="e">
        <f>_xlfn.XLOOKUP(UTILIZADAS[[#This Row],[Contacto1]],Tabla2[phone_number_dialed],Tabla2[status_name],,0)</f>
        <v>#N/A</v>
      </c>
    </row>
    <row r="4813" spans="1:22">
      <c r="A4813" t="s">
        <v>4305</v>
      </c>
      <c r="B4813" s="213" t="s">
        <v>10091</v>
      </c>
      <c r="C4813" s="4">
        <v>369086480000</v>
      </c>
      <c r="D4813" s="213" t="s">
        <v>5857</v>
      </c>
      <c r="G4813" s="174">
        <v>46143</v>
      </c>
      <c r="H4813" t="s">
        <v>10092</v>
      </c>
      <c r="I4813" t="s">
        <v>10092</v>
      </c>
      <c r="O4813" s="174">
        <v>46143</v>
      </c>
      <c r="S4813" t="s">
        <v>10093</v>
      </c>
      <c r="T4813" s="217" t="s">
        <v>64</v>
      </c>
      <c r="U4813" s="217" t="s">
        <v>257</v>
      </c>
      <c r="V4813" t="e">
        <f>_xlfn.XLOOKUP(UTILIZADAS[[#This Row],[Contacto1]],Tabla2[phone_number_dialed],Tabla2[status_name],,0)</f>
        <v>#N/A</v>
      </c>
    </row>
    <row r="4814" spans="1:22">
      <c r="A4814" t="s">
        <v>4305</v>
      </c>
      <c r="B4814" s="213" t="s">
        <v>10094</v>
      </c>
      <c r="C4814" s="4">
        <v>363084140000</v>
      </c>
      <c r="D4814" s="213" t="s">
        <v>5857</v>
      </c>
      <c r="G4814" s="174">
        <v>46143</v>
      </c>
      <c r="H4814" t="s">
        <v>10095</v>
      </c>
      <c r="I4814" t="s">
        <v>10095</v>
      </c>
      <c r="O4814" s="174">
        <v>46143</v>
      </c>
      <c r="S4814" t="s">
        <v>10096</v>
      </c>
      <c r="T4814" s="217" t="s">
        <v>64</v>
      </c>
      <c r="U4814" s="217" t="s">
        <v>257</v>
      </c>
      <c r="V4814" t="e">
        <f>_xlfn.XLOOKUP(UTILIZADAS[[#This Row],[Contacto1]],Tabla2[phone_number_dialed],Tabla2[status_name],,0)</f>
        <v>#N/A</v>
      </c>
    </row>
    <row r="4815" spans="1:22">
      <c r="A4815" t="s">
        <v>4305</v>
      </c>
      <c r="B4815" s="213" t="s">
        <v>9993</v>
      </c>
      <c r="C4815" s="4">
        <v>365056540000</v>
      </c>
      <c r="D4815" s="213" t="s">
        <v>5857</v>
      </c>
      <c r="G4815" s="174">
        <v>46143</v>
      </c>
      <c r="H4815" t="s">
        <v>10097</v>
      </c>
      <c r="I4815" t="s">
        <v>10097</v>
      </c>
      <c r="O4815" s="174">
        <v>46143</v>
      </c>
      <c r="S4815" t="s">
        <v>9995</v>
      </c>
      <c r="T4815" s="217" t="s">
        <v>64</v>
      </c>
      <c r="U4815" s="217" t="s">
        <v>257</v>
      </c>
      <c r="V4815" t="e">
        <f>_xlfn.XLOOKUP(UTILIZADAS[[#This Row],[Contacto1]],Tabla2[phone_number_dialed],Tabla2[status_name],,0)</f>
        <v>#N/A</v>
      </c>
    </row>
    <row r="4816" spans="1:22">
      <c r="A4816" t="s">
        <v>4305</v>
      </c>
      <c r="B4816" s="213" t="s">
        <v>10098</v>
      </c>
      <c r="C4816" s="4">
        <v>363084910000</v>
      </c>
      <c r="D4816" s="213" t="s">
        <v>5857</v>
      </c>
      <c r="G4816" s="174">
        <v>46143</v>
      </c>
      <c r="H4816" t="s">
        <v>10099</v>
      </c>
      <c r="I4816" t="s">
        <v>10099</v>
      </c>
      <c r="O4816" s="174">
        <v>46143</v>
      </c>
      <c r="S4816" t="s">
        <v>10100</v>
      </c>
      <c r="T4816" s="217" t="s">
        <v>64</v>
      </c>
      <c r="U4816" s="217" t="s">
        <v>257</v>
      </c>
      <c r="V4816" t="e">
        <f>_xlfn.XLOOKUP(UTILIZADAS[[#This Row],[Contacto1]],Tabla2[phone_number_dialed],Tabla2[status_name],,0)</f>
        <v>#N/A</v>
      </c>
    </row>
    <row r="4817" spans="1:22">
      <c r="A4817" t="s">
        <v>4305</v>
      </c>
      <c r="B4817" s="213" t="s">
        <v>10101</v>
      </c>
      <c r="C4817" s="4">
        <v>368083640000</v>
      </c>
      <c r="D4817" s="213" t="s">
        <v>5857</v>
      </c>
      <c r="G4817" s="174">
        <v>46143</v>
      </c>
      <c r="H4817" t="s">
        <v>10102</v>
      </c>
      <c r="I4817" t="s">
        <v>10102</v>
      </c>
      <c r="O4817" s="174">
        <v>46143</v>
      </c>
      <c r="S4817" t="s">
        <v>10103</v>
      </c>
      <c r="T4817" s="217" t="s">
        <v>64</v>
      </c>
      <c r="U4817" s="217" t="s">
        <v>257</v>
      </c>
      <c r="V4817" t="e">
        <f>_xlfn.XLOOKUP(UTILIZADAS[[#This Row],[Contacto1]],Tabla2[phone_number_dialed],Tabla2[status_name],,0)</f>
        <v>#N/A</v>
      </c>
    </row>
    <row r="4818" spans="1:22">
      <c r="A4818" t="s">
        <v>4305</v>
      </c>
      <c r="B4818" s="213" t="s">
        <v>10104</v>
      </c>
      <c r="C4818" s="4">
        <v>362086240000</v>
      </c>
      <c r="D4818" s="213" t="s">
        <v>5857</v>
      </c>
      <c r="G4818" s="174">
        <v>46143</v>
      </c>
      <c r="H4818" t="s">
        <v>10105</v>
      </c>
      <c r="I4818" t="s">
        <v>10105</v>
      </c>
      <c r="O4818" s="174">
        <v>46143</v>
      </c>
      <c r="S4818" t="s">
        <v>10106</v>
      </c>
      <c r="T4818" s="217" t="s">
        <v>64</v>
      </c>
      <c r="U4818" s="217" t="s">
        <v>257</v>
      </c>
      <c r="V4818" t="e">
        <f>_xlfn.XLOOKUP(UTILIZADAS[[#This Row],[Contacto1]],Tabla2[phone_number_dialed],Tabla2[status_name],,0)</f>
        <v>#N/A</v>
      </c>
    </row>
    <row r="4819" spans="1:22">
      <c r="A4819" t="s">
        <v>4305</v>
      </c>
      <c r="B4819" s="213" t="s">
        <v>10107</v>
      </c>
      <c r="C4819" s="4">
        <v>369085950000</v>
      </c>
      <c r="D4819" s="213" t="s">
        <v>5857</v>
      </c>
      <c r="G4819" s="174">
        <v>46143</v>
      </c>
      <c r="H4819" t="s">
        <v>10108</v>
      </c>
      <c r="I4819" t="s">
        <v>10108</v>
      </c>
      <c r="O4819" s="174">
        <v>46143</v>
      </c>
      <c r="S4819" t="s">
        <v>10109</v>
      </c>
      <c r="T4819" s="217" t="s">
        <v>64</v>
      </c>
      <c r="U4819" s="217" t="s">
        <v>257</v>
      </c>
      <c r="V4819" t="e">
        <f>_xlfn.XLOOKUP(UTILIZADAS[[#This Row],[Contacto1]],Tabla2[phone_number_dialed],Tabla2[status_name],,0)</f>
        <v>#N/A</v>
      </c>
    </row>
    <row r="4820" spans="1:22">
      <c r="A4820" t="s">
        <v>4305</v>
      </c>
      <c r="B4820" s="213" t="s">
        <v>10110</v>
      </c>
      <c r="C4820" s="4">
        <v>365083340000</v>
      </c>
      <c r="D4820" s="213" t="s">
        <v>5857</v>
      </c>
      <c r="G4820" s="174">
        <v>46143</v>
      </c>
      <c r="H4820" t="s">
        <v>3988</v>
      </c>
      <c r="I4820" t="s">
        <v>3988</v>
      </c>
      <c r="O4820" s="174">
        <v>46143</v>
      </c>
      <c r="S4820" t="s">
        <v>10111</v>
      </c>
      <c r="T4820" s="217" t="s">
        <v>64</v>
      </c>
      <c r="U4820" s="217" t="s">
        <v>257</v>
      </c>
      <c r="V4820" t="e">
        <f>_xlfn.XLOOKUP(UTILIZADAS[[#This Row],[Contacto1]],Tabla2[phone_number_dialed],Tabla2[status_name],,0)</f>
        <v>#N/A</v>
      </c>
    </row>
    <row r="4821" spans="1:22">
      <c r="A4821" t="s">
        <v>4305</v>
      </c>
      <c r="B4821" s="213" t="s">
        <v>10112</v>
      </c>
      <c r="C4821" s="4">
        <v>364084870000</v>
      </c>
      <c r="D4821" s="213" t="s">
        <v>5857</v>
      </c>
      <c r="G4821" s="174">
        <v>46143</v>
      </c>
      <c r="H4821" t="s">
        <v>10113</v>
      </c>
      <c r="I4821" t="s">
        <v>10113</v>
      </c>
      <c r="O4821" s="174">
        <v>46143</v>
      </c>
      <c r="S4821" t="s">
        <v>10114</v>
      </c>
      <c r="T4821" s="217" t="s">
        <v>64</v>
      </c>
      <c r="U4821" s="217" t="s">
        <v>257</v>
      </c>
      <c r="V4821" t="e">
        <f>_xlfn.XLOOKUP(UTILIZADAS[[#This Row],[Contacto1]],Tabla2[phone_number_dialed],Tabla2[status_name],,0)</f>
        <v>#N/A</v>
      </c>
    </row>
    <row r="4822" spans="1:22">
      <c r="A4822" t="s">
        <v>4305</v>
      </c>
      <c r="B4822" s="213" t="s">
        <v>10115</v>
      </c>
      <c r="C4822" s="4">
        <v>366084770000</v>
      </c>
      <c r="D4822" s="213" t="s">
        <v>5857</v>
      </c>
      <c r="G4822" s="174">
        <v>46143</v>
      </c>
      <c r="H4822" t="s">
        <v>10116</v>
      </c>
      <c r="I4822" t="s">
        <v>10116</v>
      </c>
      <c r="O4822" s="174">
        <v>46143</v>
      </c>
      <c r="S4822" t="s">
        <v>10117</v>
      </c>
      <c r="T4822" s="217" t="s">
        <v>64</v>
      </c>
      <c r="U4822" s="217" t="s">
        <v>257</v>
      </c>
      <c r="V4822" t="e">
        <f>_xlfn.XLOOKUP(UTILIZADAS[[#This Row],[Contacto1]],Tabla2[phone_number_dialed],Tabla2[status_name],,0)</f>
        <v>#N/A</v>
      </c>
    </row>
    <row r="4823" spans="1:22">
      <c r="A4823" t="s">
        <v>4305</v>
      </c>
      <c r="B4823" s="213" t="s">
        <v>10118</v>
      </c>
      <c r="C4823" s="4">
        <v>363086500000</v>
      </c>
      <c r="D4823" s="213" t="s">
        <v>5857</v>
      </c>
      <c r="G4823" s="174">
        <v>46143</v>
      </c>
      <c r="H4823" t="s">
        <v>10119</v>
      </c>
      <c r="I4823" t="s">
        <v>10119</v>
      </c>
      <c r="O4823" s="174">
        <v>46143</v>
      </c>
      <c r="S4823" t="s">
        <v>10120</v>
      </c>
      <c r="T4823" s="217" t="s">
        <v>64</v>
      </c>
      <c r="U4823" s="217" t="s">
        <v>257</v>
      </c>
      <c r="V4823" t="e">
        <f>_xlfn.XLOOKUP(UTILIZADAS[[#This Row],[Contacto1]],Tabla2[phone_number_dialed],Tabla2[status_name],,0)</f>
        <v>#N/A</v>
      </c>
    </row>
    <row r="4824" spans="1:22">
      <c r="A4824" t="s">
        <v>4305</v>
      </c>
      <c r="B4824" s="213" t="s">
        <v>10121</v>
      </c>
      <c r="C4824" s="4">
        <v>367087230000</v>
      </c>
      <c r="D4824" s="213" t="s">
        <v>5857</v>
      </c>
      <c r="G4824" s="174">
        <v>46143</v>
      </c>
      <c r="H4824" t="s">
        <v>10122</v>
      </c>
      <c r="I4824" t="s">
        <v>10122</v>
      </c>
      <c r="O4824" s="174">
        <v>46143</v>
      </c>
      <c r="S4824" t="s">
        <v>10123</v>
      </c>
      <c r="T4824" s="217" t="s">
        <v>64</v>
      </c>
      <c r="U4824" s="217" t="s">
        <v>257</v>
      </c>
      <c r="V4824" t="e">
        <f>_xlfn.XLOOKUP(UTILIZADAS[[#This Row],[Contacto1]],Tabla2[phone_number_dialed],Tabla2[status_name],,0)</f>
        <v>#N/A</v>
      </c>
    </row>
    <row r="4825" spans="1:22">
      <c r="A4825" t="s">
        <v>4305</v>
      </c>
      <c r="B4825" s="213" t="s">
        <v>9611</v>
      </c>
      <c r="C4825" s="4">
        <v>362087470000</v>
      </c>
      <c r="D4825" s="213" t="s">
        <v>5857</v>
      </c>
      <c r="G4825" s="174">
        <v>46143</v>
      </c>
      <c r="H4825" t="s">
        <v>10124</v>
      </c>
      <c r="I4825" t="s">
        <v>10124</v>
      </c>
      <c r="O4825" s="174">
        <v>46143</v>
      </c>
      <c r="S4825" t="s">
        <v>9613</v>
      </c>
      <c r="T4825" s="217" t="s">
        <v>64</v>
      </c>
      <c r="U4825" s="217" t="s">
        <v>257</v>
      </c>
      <c r="V4825" t="e">
        <f>_xlfn.XLOOKUP(UTILIZADAS[[#This Row],[Contacto1]],Tabla2[phone_number_dialed],Tabla2[status_name],,0)</f>
        <v>#N/A</v>
      </c>
    </row>
    <row r="4826" spans="1:22">
      <c r="A4826" t="s">
        <v>4305</v>
      </c>
      <c r="B4826" s="213" t="s">
        <v>10125</v>
      </c>
      <c r="C4826" s="4">
        <v>362086270000</v>
      </c>
      <c r="D4826" s="213" t="s">
        <v>5857</v>
      </c>
      <c r="G4826" s="174">
        <v>46143</v>
      </c>
      <c r="H4826" t="s">
        <v>10126</v>
      </c>
      <c r="I4826" t="s">
        <v>10126</v>
      </c>
      <c r="O4826" s="174">
        <v>46143</v>
      </c>
      <c r="S4826" t="s">
        <v>10127</v>
      </c>
      <c r="T4826" s="217" t="s">
        <v>64</v>
      </c>
      <c r="U4826" s="217" t="s">
        <v>257</v>
      </c>
      <c r="V4826" t="e">
        <f>_xlfn.XLOOKUP(UTILIZADAS[[#This Row],[Contacto1]],Tabla2[phone_number_dialed],Tabla2[status_name],,0)</f>
        <v>#N/A</v>
      </c>
    </row>
    <row r="4827" spans="1:22">
      <c r="A4827" t="s">
        <v>4305</v>
      </c>
      <c r="B4827" s="213" t="s">
        <v>10128</v>
      </c>
      <c r="C4827" s="4">
        <v>362087560000</v>
      </c>
      <c r="D4827" s="213" t="s">
        <v>5857</v>
      </c>
      <c r="G4827" s="174">
        <v>46143</v>
      </c>
      <c r="H4827" t="s">
        <v>10129</v>
      </c>
      <c r="I4827" t="s">
        <v>10129</v>
      </c>
      <c r="O4827" s="174">
        <v>46143</v>
      </c>
      <c r="S4827" t="s">
        <v>10130</v>
      </c>
      <c r="T4827" s="217" t="s">
        <v>64</v>
      </c>
      <c r="U4827" s="217" t="s">
        <v>257</v>
      </c>
      <c r="V4827" t="e">
        <f>_xlfn.XLOOKUP(UTILIZADAS[[#This Row],[Contacto1]],Tabla2[phone_number_dialed],Tabla2[status_name],,0)</f>
        <v>#N/A</v>
      </c>
    </row>
    <row r="4828" spans="1:22">
      <c r="A4828" t="s">
        <v>4305</v>
      </c>
      <c r="B4828" s="213" t="s">
        <v>10131</v>
      </c>
      <c r="C4828" s="4">
        <v>366009280000</v>
      </c>
      <c r="D4828" s="213" t="s">
        <v>5857</v>
      </c>
      <c r="G4828" s="174">
        <v>46143</v>
      </c>
      <c r="H4828" t="s">
        <v>10132</v>
      </c>
      <c r="I4828" t="s">
        <v>10132</v>
      </c>
      <c r="O4828" s="174">
        <v>46143</v>
      </c>
      <c r="S4828" t="s">
        <v>10133</v>
      </c>
      <c r="T4828" s="217" t="s">
        <v>64</v>
      </c>
      <c r="U4828" s="217" t="s">
        <v>257</v>
      </c>
      <c r="V4828" t="e">
        <f>_xlfn.XLOOKUP(UTILIZADAS[[#This Row],[Contacto1]],Tabla2[phone_number_dialed],Tabla2[status_name],,0)</f>
        <v>#N/A</v>
      </c>
    </row>
    <row r="4829" spans="1:22">
      <c r="A4829" t="s">
        <v>4305</v>
      </c>
      <c r="B4829" s="213" t="s">
        <v>10134</v>
      </c>
      <c r="C4829" s="4">
        <v>366075470000</v>
      </c>
      <c r="D4829" s="213" t="s">
        <v>5857</v>
      </c>
      <c r="G4829" s="174">
        <v>46143</v>
      </c>
      <c r="H4829" t="s">
        <v>10135</v>
      </c>
      <c r="I4829" t="s">
        <v>10135</v>
      </c>
      <c r="O4829" s="174">
        <v>46143</v>
      </c>
      <c r="S4829" t="s">
        <v>10136</v>
      </c>
      <c r="T4829" s="217" t="s">
        <v>81</v>
      </c>
      <c r="U4829" s="217" t="s">
        <v>257</v>
      </c>
      <c r="V4829" t="e">
        <f>_xlfn.XLOOKUP(UTILIZADAS[[#This Row],[Contacto1]],Tabla2[phone_number_dialed],Tabla2[status_name],,0)</f>
        <v>#N/A</v>
      </c>
    </row>
    <row r="4830" spans="1:22">
      <c r="A4830" t="s">
        <v>4305</v>
      </c>
      <c r="B4830" s="213" t="s">
        <v>4603</v>
      </c>
      <c r="C4830" s="4">
        <v>369084320000</v>
      </c>
      <c r="D4830" s="213" t="s">
        <v>5857</v>
      </c>
      <c r="G4830" s="174">
        <v>46143</v>
      </c>
      <c r="H4830" t="s">
        <v>10137</v>
      </c>
      <c r="I4830" t="s">
        <v>10137</v>
      </c>
      <c r="O4830" s="174">
        <v>46143</v>
      </c>
      <c r="S4830" t="s">
        <v>4604</v>
      </c>
      <c r="T4830" s="217" t="s">
        <v>81</v>
      </c>
      <c r="U4830" s="217" t="s">
        <v>65</v>
      </c>
      <c r="V4830" t="e">
        <f>_xlfn.XLOOKUP(UTILIZADAS[[#This Row],[Contacto1]],Tabla2[phone_number_dialed],Tabla2[status_name],,0)</f>
        <v>#N/A</v>
      </c>
    </row>
    <row r="4831" spans="1:22">
      <c r="A4831" t="s">
        <v>4305</v>
      </c>
      <c r="B4831" s="213" t="s">
        <v>4635</v>
      </c>
      <c r="C4831" s="4">
        <v>362085290000</v>
      </c>
      <c r="D4831" s="213" t="s">
        <v>5857</v>
      </c>
      <c r="G4831" s="174">
        <v>46143</v>
      </c>
      <c r="H4831" t="s">
        <v>10138</v>
      </c>
      <c r="I4831" t="s">
        <v>10138</v>
      </c>
      <c r="O4831" s="174">
        <v>46143</v>
      </c>
      <c r="S4831" t="s">
        <v>4636</v>
      </c>
      <c r="T4831" s="217" t="s">
        <v>84</v>
      </c>
      <c r="U4831" s="217" t="s">
        <v>65</v>
      </c>
      <c r="V4831" t="e">
        <f>_xlfn.XLOOKUP(UTILIZADAS[[#This Row],[Contacto1]],Tabla2[phone_number_dialed],Tabla2[status_name],,0)</f>
        <v>#N/A</v>
      </c>
    </row>
    <row r="4832" spans="1:22">
      <c r="A4832" t="s">
        <v>4305</v>
      </c>
      <c r="B4832" s="213" t="s">
        <v>10139</v>
      </c>
      <c r="C4832" s="4">
        <v>362082250000</v>
      </c>
      <c r="D4832" s="213" t="s">
        <v>5857</v>
      </c>
      <c r="G4832" s="174">
        <v>46143</v>
      </c>
      <c r="H4832" t="s">
        <v>10140</v>
      </c>
      <c r="I4832" t="s">
        <v>10140</v>
      </c>
      <c r="O4832" s="174">
        <v>46143</v>
      </c>
      <c r="S4832" t="s">
        <v>10141</v>
      </c>
      <c r="T4832" s="217" t="s">
        <v>84</v>
      </c>
      <c r="U4832" s="217" t="s">
        <v>257</v>
      </c>
      <c r="V4832" t="e">
        <f>_xlfn.XLOOKUP(UTILIZADAS[[#This Row],[Contacto1]],Tabla2[phone_number_dialed],Tabla2[status_name],,0)</f>
        <v>#N/A</v>
      </c>
    </row>
    <row r="4833" spans="1:22">
      <c r="A4833" t="s">
        <v>4305</v>
      </c>
      <c r="B4833" s="213" t="s">
        <v>10142</v>
      </c>
      <c r="C4833" s="4">
        <v>361096140000</v>
      </c>
      <c r="D4833" s="213" t="s">
        <v>5857</v>
      </c>
      <c r="G4833" s="174">
        <v>46143</v>
      </c>
      <c r="H4833" t="s">
        <v>10143</v>
      </c>
      <c r="I4833" t="s">
        <v>10143</v>
      </c>
      <c r="O4833" s="174">
        <v>46143</v>
      </c>
      <c r="S4833" t="s">
        <v>10144</v>
      </c>
      <c r="T4833" s="217" t="s">
        <v>84</v>
      </c>
      <c r="U4833" s="217" t="s">
        <v>257</v>
      </c>
      <c r="V4833" t="e">
        <f>_xlfn.XLOOKUP(UTILIZADAS[[#This Row],[Contacto1]],Tabla2[phone_number_dialed],Tabla2[status_name],,0)</f>
        <v>#N/A</v>
      </c>
    </row>
    <row r="4834" spans="1:22">
      <c r="A4834" t="s">
        <v>4305</v>
      </c>
      <c r="B4834" s="213" t="s">
        <v>10145</v>
      </c>
      <c r="C4834" s="4">
        <v>366085270000</v>
      </c>
      <c r="D4834" s="213" t="s">
        <v>5857</v>
      </c>
      <c r="G4834" s="174">
        <v>46143</v>
      </c>
      <c r="H4834" t="s">
        <v>10146</v>
      </c>
      <c r="I4834" t="s">
        <v>10146</v>
      </c>
      <c r="O4834" s="174">
        <v>46143</v>
      </c>
      <c r="S4834" t="s">
        <v>10147</v>
      </c>
      <c r="T4834" s="217" t="s">
        <v>84</v>
      </c>
      <c r="U4834" s="217" t="s">
        <v>257</v>
      </c>
      <c r="V4834" t="e">
        <f>_xlfn.XLOOKUP(UTILIZADAS[[#This Row],[Contacto1]],Tabla2[phone_number_dialed],Tabla2[status_name],,0)</f>
        <v>#N/A</v>
      </c>
    </row>
    <row r="4835" spans="1:22">
      <c r="A4835" t="s">
        <v>4305</v>
      </c>
      <c r="B4835" s="213" t="s">
        <v>10148</v>
      </c>
      <c r="C4835" s="4">
        <v>363085120000</v>
      </c>
      <c r="D4835" s="213" t="s">
        <v>5857</v>
      </c>
      <c r="G4835" s="174">
        <v>46143</v>
      </c>
      <c r="H4835" t="s">
        <v>10149</v>
      </c>
      <c r="I4835" t="s">
        <v>10149</v>
      </c>
      <c r="O4835" s="174">
        <v>46143</v>
      </c>
      <c r="S4835" t="s">
        <v>10150</v>
      </c>
      <c r="T4835" s="217" t="s">
        <v>64</v>
      </c>
      <c r="U4835" s="217" t="s">
        <v>257</v>
      </c>
      <c r="V4835" t="e">
        <f>_xlfn.XLOOKUP(UTILIZADAS[[#This Row],[Contacto1]],Tabla2[phone_number_dialed],Tabla2[status_name],,0)</f>
        <v>#N/A</v>
      </c>
    </row>
    <row r="4836" spans="1:22">
      <c r="A4836" t="s">
        <v>4305</v>
      </c>
      <c r="B4836" s="213" t="s">
        <v>10151</v>
      </c>
      <c r="C4836" s="4">
        <v>368028670000</v>
      </c>
      <c r="D4836" s="213" t="s">
        <v>5857</v>
      </c>
      <c r="G4836" s="174">
        <v>46143</v>
      </c>
      <c r="H4836" t="s">
        <v>3988</v>
      </c>
      <c r="I4836" t="s">
        <v>3988</v>
      </c>
      <c r="O4836" s="174">
        <v>46143</v>
      </c>
      <c r="S4836" t="s">
        <v>10152</v>
      </c>
      <c r="T4836" s="217" t="s">
        <v>64</v>
      </c>
      <c r="U4836" s="217" t="s">
        <v>2109</v>
      </c>
      <c r="V4836" t="e">
        <f>_xlfn.XLOOKUP(UTILIZADAS[[#This Row],[Contacto1]],Tabla2[phone_number_dialed],Tabla2[status_name],,0)</f>
        <v>#N/A</v>
      </c>
    </row>
    <row r="4837" spans="1:22">
      <c r="A4837" t="s">
        <v>4305</v>
      </c>
      <c r="B4837" s="213" t="s">
        <v>10153</v>
      </c>
      <c r="C4837" s="4">
        <v>362085270000</v>
      </c>
      <c r="D4837" s="213" t="s">
        <v>5857</v>
      </c>
      <c r="G4837" s="174">
        <v>46143</v>
      </c>
      <c r="H4837" t="s">
        <v>3960</v>
      </c>
      <c r="I4837" t="s">
        <v>3960</v>
      </c>
      <c r="O4837" s="174">
        <v>46143</v>
      </c>
      <c r="S4837" t="s">
        <v>10154</v>
      </c>
      <c r="T4837" s="217" t="s">
        <v>64</v>
      </c>
      <c r="U4837" s="217" t="s">
        <v>257</v>
      </c>
      <c r="V4837" t="e">
        <f>_xlfn.XLOOKUP(UTILIZADAS[[#This Row],[Contacto1]],Tabla2[phone_number_dialed],Tabla2[status_name],,0)</f>
        <v>#N/A</v>
      </c>
    </row>
    <row r="4838" spans="1:22">
      <c r="A4838" t="s">
        <v>4305</v>
      </c>
      <c r="B4838" s="213" t="s">
        <v>10155</v>
      </c>
      <c r="C4838" s="4">
        <v>361085990000</v>
      </c>
      <c r="D4838" s="213" t="s">
        <v>5857</v>
      </c>
      <c r="G4838" s="174">
        <v>46143</v>
      </c>
      <c r="H4838" t="s">
        <v>3988</v>
      </c>
      <c r="I4838" t="s">
        <v>3988</v>
      </c>
      <c r="O4838" s="174">
        <v>46143</v>
      </c>
      <c r="S4838" t="s">
        <v>10156</v>
      </c>
      <c r="T4838" s="217" t="s">
        <v>64</v>
      </c>
      <c r="U4838" s="217" t="s">
        <v>257</v>
      </c>
      <c r="V4838" t="e">
        <f>_xlfn.XLOOKUP(UTILIZADAS[[#This Row],[Contacto1]],Tabla2[phone_number_dialed],Tabla2[status_name],,0)</f>
        <v>#N/A</v>
      </c>
    </row>
    <row r="4839" spans="1:22">
      <c r="A4839" t="s">
        <v>4305</v>
      </c>
      <c r="B4839" s="213" t="s">
        <v>10157</v>
      </c>
      <c r="C4839" s="4">
        <v>361084070000</v>
      </c>
      <c r="D4839" s="213" t="s">
        <v>5857</v>
      </c>
      <c r="G4839" s="174">
        <v>46143</v>
      </c>
      <c r="H4839" t="s">
        <v>10158</v>
      </c>
      <c r="I4839" t="s">
        <v>10158</v>
      </c>
      <c r="O4839" s="174">
        <v>46143</v>
      </c>
      <c r="S4839" t="s">
        <v>10159</v>
      </c>
      <c r="T4839" s="217" t="s">
        <v>64</v>
      </c>
      <c r="U4839" s="217" t="s">
        <v>257</v>
      </c>
      <c r="V4839" t="e">
        <f>_xlfn.XLOOKUP(UTILIZADAS[[#This Row],[Contacto1]],Tabla2[phone_number_dialed],Tabla2[status_name],,0)</f>
        <v>#N/A</v>
      </c>
    </row>
    <row r="4840" spans="1:22">
      <c r="A4840" t="s">
        <v>4305</v>
      </c>
      <c r="B4840" s="213" t="s">
        <v>4404</v>
      </c>
      <c r="C4840" s="4">
        <v>362066750000</v>
      </c>
      <c r="D4840" s="213" t="s">
        <v>5857</v>
      </c>
      <c r="G4840" s="174">
        <v>46143</v>
      </c>
      <c r="H4840" t="s">
        <v>10160</v>
      </c>
      <c r="I4840" t="s">
        <v>10160</v>
      </c>
      <c r="O4840" s="174">
        <v>46143</v>
      </c>
      <c r="S4840" t="s">
        <v>4405</v>
      </c>
      <c r="T4840" s="217" t="s">
        <v>64</v>
      </c>
      <c r="U4840" s="217" t="s">
        <v>65</v>
      </c>
      <c r="V4840" t="e">
        <f>_xlfn.XLOOKUP(UTILIZADAS[[#This Row],[Contacto1]],Tabla2[phone_number_dialed],Tabla2[status_name],,0)</f>
        <v>#N/A</v>
      </c>
    </row>
    <row r="4841" spans="1:22">
      <c r="A4841" t="s">
        <v>4305</v>
      </c>
      <c r="B4841" s="213" t="s">
        <v>10161</v>
      </c>
      <c r="C4841" s="4">
        <v>364089010000</v>
      </c>
      <c r="D4841" s="213" t="s">
        <v>5857</v>
      </c>
      <c r="G4841" s="174">
        <v>46143</v>
      </c>
      <c r="H4841" t="s">
        <v>10162</v>
      </c>
      <c r="I4841" t="s">
        <v>10162</v>
      </c>
      <c r="O4841" s="174">
        <v>46143</v>
      </c>
      <c r="S4841" t="s">
        <v>10163</v>
      </c>
      <c r="T4841" s="217" t="s">
        <v>64</v>
      </c>
      <c r="U4841" s="217" t="s">
        <v>257</v>
      </c>
      <c r="V4841" t="e">
        <f>_xlfn.XLOOKUP(UTILIZADAS[[#This Row],[Contacto1]],Tabla2[phone_number_dialed],Tabla2[status_name],,0)</f>
        <v>#N/A</v>
      </c>
    </row>
    <row r="4842" spans="1:22">
      <c r="A4842" t="s">
        <v>4305</v>
      </c>
      <c r="B4842" s="213" t="s">
        <v>10164</v>
      </c>
      <c r="C4842" s="4">
        <v>364087450000</v>
      </c>
      <c r="D4842" s="213" t="s">
        <v>5857</v>
      </c>
      <c r="G4842" s="174">
        <v>46143</v>
      </c>
      <c r="H4842" t="s">
        <v>10165</v>
      </c>
      <c r="I4842" t="s">
        <v>10165</v>
      </c>
      <c r="O4842" s="174">
        <v>46143</v>
      </c>
      <c r="S4842" t="s">
        <v>10166</v>
      </c>
      <c r="T4842" s="217" t="s">
        <v>64</v>
      </c>
      <c r="U4842" s="217" t="s">
        <v>257</v>
      </c>
      <c r="V4842" t="e">
        <f>_xlfn.XLOOKUP(UTILIZADAS[[#This Row],[Contacto1]],Tabla2[phone_number_dialed],Tabla2[status_name],,0)</f>
        <v>#N/A</v>
      </c>
    </row>
    <row r="4843" spans="1:22">
      <c r="A4843" t="s">
        <v>4305</v>
      </c>
      <c r="B4843" s="213" t="s">
        <v>10167</v>
      </c>
      <c r="C4843" s="4">
        <v>341024410000</v>
      </c>
      <c r="D4843" s="213" t="s">
        <v>5857</v>
      </c>
      <c r="G4843" s="174">
        <v>46143</v>
      </c>
      <c r="H4843" t="s">
        <v>10168</v>
      </c>
      <c r="I4843" t="s">
        <v>10168</v>
      </c>
      <c r="O4843" s="174">
        <v>46143</v>
      </c>
      <c r="S4843" t="s">
        <v>10169</v>
      </c>
      <c r="T4843" s="217" t="s">
        <v>64</v>
      </c>
      <c r="U4843" s="217" t="s">
        <v>257</v>
      </c>
      <c r="V4843" t="e">
        <f>_xlfn.XLOOKUP(UTILIZADAS[[#This Row],[Contacto1]],Tabla2[phone_number_dialed],Tabla2[status_name],,0)</f>
        <v>#N/A</v>
      </c>
    </row>
    <row r="4844" spans="1:22">
      <c r="A4844" t="s">
        <v>4305</v>
      </c>
      <c r="B4844" s="213" t="s">
        <v>5225</v>
      </c>
      <c r="C4844" s="4">
        <v>364087080000</v>
      </c>
      <c r="D4844" s="213" t="s">
        <v>5857</v>
      </c>
      <c r="G4844" s="174">
        <v>46143</v>
      </c>
      <c r="H4844" t="s">
        <v>10170</v>
      </c>
      <c r="I4844" t="s">
        <v>10170</v>
      </c>
      <c r="O4844" s="174">
        <v>46143</v>
      </c>
      <c r="S4844" t="s">
        <v>5226</v>
      </c>
      <c r="T4844" s="217" t="s">
        <v>84</v>
      </c>
      <c r="U4844" s="217" t="s">
        <v>65</v>
      </c>
      <c r="V4844" t="e">
        <f>_xlfn.XLOOKUP(UTILIZADAS[[#This Row],[Contacto1]],Tabla2[phone_number_dialed],Tabla2[status_name],,0)</f>
        <v>#N/A</v>
      </c>
    </row>
    <row r="4845" spans="1:22">
      <c r="A4845" t="s">
        <v>4305</v>
      </c>
      <c r="B4845" s="213" t="s">
        <v>10171</v>
      </c>
      <c r="C4845" s="4">
        <v>362087420000</v>
      </c>
      <c r="D4845" s="213" t="s">
        <v>5857</v>
      </c>
      <c r="G4845" s="174">
        <v>46143</v>
      </c>
      <c r="H4845" t="s">
        <v>10172</v>
      </c>
      <c r="I4845" t="s">
        <v>10172</v>
      </c>
      <c r="O4845" s="174">
        <v>46143</v>
      </c>
      <c r="S4845" t="s">
        <v>10173</v>
      </c>
      <c r="T4845" s="217" t="s">
        <v>64</v>
      </c>
      <c r="U4845" s="217" t="s">
        <v>257</v>
      </c>
      <c r="V4845" t="e">
        <f>_xlfn.XLOOKUP(UTILIZADAS[[#This Row],[Contacto1]],Tabla2[phone_number_dialed],Tabla2[status_name],,0)</f>
        <v>#N/A</v>
      </c>
    </row>
    <row r="4846" spans="1:22">
      <c r="A4846" t="s">
        <v>4305</v>
      </c>
      <c r="B4846" s="213" t="s">
        <v>10174</v>
      </c>
      <c r="C4846" s="4">
        <v>365086660000</v>
      </c>
      <c r="D4846" s="213" t="s">
        <v>5857</v>
      </c>
      <c r="G4846" s="174">
        <v>46143</v>
      </c>
      <c r="H4846" t="s">
        <v>10175</v>
      </c>
      <c r="I4846" t="s">
        <v>10175</v>
      </c>
      <c r="O4846" s="174">
        <v>46143</v>
      </c>
      <c r="S4846" t="s">
        <v>10176</v>
      </c>
      <c r="T4846" s="217" t="s">
        <v>64</v>
      </c>
      <c r="U4846" s="217" t="s">
        <v>257</v>
      </c>
      <c r="V4846" t="e">
        <f>_xlfn.XLOOKUP(UTILIZADAS[[#This Row],[Contacto1]],Tabla2[phone_number_dialed],Tabla2[status_name],,0)</f>
        <v>#N/A</v>
      </c>
    </row>
    <row r="4847" spans="1:22">
      <c r="A4847" t="s">
        <v>4305</v>
      </c>
      <c r="B4847" s="213" t="s">
        <v>10177</v>
      </c>
      <c r="C4847" s="4">
        <v>366089540000</v>
      </c>
      <c r="D4847" s="213" t="s">
        <v>5857</v>
      </c>
      <c r="G4847" s="174">
        <v>46143</v>
      </c>
      <c r="H4847" t="s">
        <v>10178</v>
      </c>
      <c r="I4847" t="s">
        <v>10178</v>
      </c>
      <c r="O4847" s="174">
        <v>46143</v>
      </c>
      <c r="S4847" t="s">
        <v>10179</v>
      </c>
      <c r="T4847" s="217" t="s">
        <v>64</v>
      </c>
      <c r="U4847" s="217" t="s">
        <v>257</v>
      </c>
      <c r="V4847" t="e">
        <f>_xlfn.XLOOKUP(UTILIZADAS[[#This Row],[Contacto1]],Tabla2[phone_number_dialed],Tabla2[status_name],,0)</f>
        <v>#N/A</v>
      </c>
    </row>
    <row r="4848" spans="1:22">
      <c r="A4848" t="s">
        <v>4305</v>
      </c>
      <c r="B4848" s="213" t="s">
        <v>10180</v>
      </c>
      <c r="C4848" s="4">
        <v>284061100000</v>
      </c>
      <c r="D4848" s="213" t="s">
        <v>5857</v>
      </c>
      <c r="G4848" s="174">
        <v>46143</v>
      </c>
      <c r="H4848" t="s">
        <v>10181</v>
      </c>
      <c r="I4848" t="s">
        <v>10181</v>
      </c>
      <c r="O4848" s="174">
        <v>46143</v>
      </c>
      <c r="S4848" t="s">
        <v>10182</v>
      </c>
      <c r="T4848" s="217" t="s">
        <v>64</v>
      </c>
      <c r="U4848" s="217" t="s">
        <v>257</v>
      </c>
      <c r="V4848" t="e">
        <f>_xlfn.XLOOKUP(UTILIZADAS[[#This Row],[Contacto1]],Tabla2[phone_number_dialed],Tabla2[status_name],,0)</f>
        <v>#N/A</v>
      </c>
    </row>
    <row r="4849" spans="1:22">
      <c r="A4849" t="s">
        <v>4305</v>
      </c>
      <c r="B4849" s="213" t="s">
        <v>10183</v>
      </c>
      <c r="C4849" s="4">
        <v>369087900000</v>
      </c>
      <c r="D4849" s="213" t="s">
        <v>5857</v>
      </c>
      <c r="G4849" s="174">
        <v>46143</v>
      </c>
      <c r="H4849" t="s">
        <v>10184</v>
      </c>
      <c r="I4849" t="s">
        <v>10184</v>
      </c>
      <c r="O4849" s="174">
        <v>46143</v>
      </c>
      <c r="S4849" t="s">
        <v>10185</v>
      </c>
      <c r="T4849" s="217" t="s">
        <v>81</v>
      </c>
      <c r="U4849" s="217" t="s">
        <v>257</v>
      </c>
      <c r="V4849" t="e">
        <f>_xlfn.XLOOKUP(UTILIZADAS[[#This Row],[Contacto1]],Tabla2[phone_number_dialed],Tabla2[status_name],,0)</f>
        <v>#N/A</v>
      </c>
    </row>
    <row r="4850" spans="1:22">
      <c r="A4850" t="s">
        <v>4305</v>
      </c>
      <c r="B4850" s="213" t="s">
        <v>10186</v>
      </c>
      <c r="C4850" s="4">
        <v>347066860000</v>
      </c>
      <c r="D4850" s="213" t="s">
        <v>5857</v>
      </c>
      <c r="G4850" s="174">
        <v>46143</v>
      </c>
      <c r="H4850" t="s">
        <v>10187</v>
      </c>
      <c r="I4850" t="s">
        <v>10187</v>
      </c>
      <c r="O4850" s="174">
        <v>46143</v>
      </c>
      <c r="S4850" t="s">
        <v>10188</v>
      </c>
      <c r="T4850" s="217" t="s">
        <v>81</v>
      </c>
      <c r="U4850" s="217" t="s">
        <v>257</v>
      </c>
      <c r="V4850" t="e">
        <f>_xlfn.XLOOKUP(UTILIZADAS[[#This Row],[Contacto1]],Tabla2[phone_number_dialed],Tabla2[status_name],,0)</f>
        <v>#N/A</v>
      </c>
    </row>
    <row r="4851" spans="1:22">
      <c r="A4851" t="s">
        <v>4305</v>
      </c>
      <c r="B4851" s="213" t="s">
        <v>10189</v>
      </c>
      <c r="C4851" s="4">
        <v>361087920000</v>
      </c>
      <c r="D4851" s="213" t="s">
        <v>5857</v>
      </c>
      <c r="G4851" s="174">
        <v>46143</v>
      </c>
      <c r="H4851" t="s">
        <v>9926</v>
      </c>
      <c r="I4851" t="s">
        <v>9926</v>
      </c>
      <c r="O4851" s="174">
        <v>46143</v>
      </c>
      <c r="S4851" t="s">
        <v>10190</v>
      </c>
      <c r="T4851" s="217" t="s">
        <v>84</v>
      </c>
      <c r="U4851" s="217" t="s">
        <v>257</v>
      </c>
      <c r="V4851" t="e">
        <f>_xlfn.XLOOKUP(UTILIZADAS[[#This Row],[Contacto1]],Tabla2[phone_number_dialed],Tabla2[status_name],,0)</f>
        <v>#N/A</v>
      </c>
    </row>
    <row r="4852" spans="1:22">
      <c r="A4852" t="s">
        <v>4305</v>
      </c>
      <c r="B4852" s="213" t="s">
        <v>10191</v>
      </c>
      <c r="C4852" s="4">
        <v>365083610000</v>
      </c>
      <c r="D4852" s="213" t="s">
        <v>5857</v>
      </c>
      <c r="G4852" s="174">
        <v>46143</v>
      </c>
      <c r="H4852" t="s">
        <v>10192</v>
      </c>
      <c r="I4852" t="s">
        <v>10192</v>
      </c>
      <c r="O4852" s="174">
        <v>46143</v>
      </c>
      <c r="S4852" t="s">
        <v>10193</v>
      </c>
      <c r="T4852" s="217" t="s">
        <v>84</v>
      </c>
      <c r="U4852" s="217" t="s">
        <v>257</v>
      </c>
      <c r="V4852" t="e">
        <f>_xlfn.XLOOKUP(UTILIZADAS[[#This Row],[Contacto1]],Tabla2[phone_number_dialed],Tabla2[status_name],,0)</f>
        <v>#N/A</v>
      </c>
    </row>
    <row r="4853" spans="1:22">
      <c r="A4853" t="s">
        <v>4305</v>
      </c>
      <c r="B4853" s="213" t="s">
        <v>4434</v>
      </c>
      <c r="C4853" s="4">
        <v>366070530000</v>
      </c>
      <c r="D4853" s="213" t="s">
        <v>5857</v>
      </c>
      <c r="G4853" s="174">
        <v>46143</v>
      </c>
      <c r="H4853" t="s">
        <v>10194</v>
      </c>
      <c r="I4853" t="s">
        <v>10194</v>
      </c>
      <c r="O4853" s="174">
        <v>46143</v>
      </c>
      <c r="S4853" t="s">
        <v>4435</v>
      </c>
      <c r="T4853" s="217" t="s">
        <v>64</v>
      </c>
      <c r="U4853" s="217" t="s">
        <v>65</v>
      </c>
      <c r="V4853" t="e">
        <f>_xlfn.XLOOKUP(UTILIZADAS[[#This Row],[Contacto1]],Tabla2[phone_number_dialed],Tabla2[status_name],,0)</f>
        <v>#N/A</v>
      </c>
    </row>
    <row r="4854" spans="1:22">
      <c r="A4854" t="s">
        <v>4305</v>
      </c>
      <c r="B4854" s="213" t="s">
        <v>10195</v>
      </c>
      <c r="C4854" s="4">
        <v>363071550000</v>
      </c>
      <c r="D4854" s="213" t="s">
        <v>5857</v>
      </c>
      <c r="G4854" s="174">
        <v>46143</v>
      </c>
      <c r="H4854" t="s">
        <v>10196</v>
      </c>
      <c r="I4854" t="s">
        <v>10196</v>
      </c>
      <c r="O4854" s="174">
        <v>46143</v>
      </c>
      <c r="S4854" t="s">
        <v>10197</v>
      </c>
      <c r="T4854" s="217" t="s">
        <v>64</v>
      </c>
      <c r="U4854" s="217" t="s">
        <v>257</v>
      </c>
      <c r="V4854" t="e">
        <f>_xlfn.XLOOKUP(UTILIZADAS[[#This Row],[Contacto1]],Tabla2[phone_number_dialed],Tabla2[status_name],,0)</f>
        <v>#N/A</v>
      </c>
    </row>
    <row r="4855" spans="1:22">
      <c r="A4855" t="s">
        <v>4305</v>
      </c>
      <c r="B4855" s="213" t="s">
        <v>10198</v>
      </c>
      <c r="C4855" s="4">
        <v>327077030000</v>
      </c>
      <c r="D4855" s="213" t="s">
        <v>5857</v>
      </c>
      <c r="G4855" s="174">
        <v>46143</v>
      </c>
      <c r="H4855" t="s">
        <v>10199</v>
      </c>
      <c r="I4855" t="s">
        <v>10199</v>
      </c>
      <c r="O4855" s="174">
        <v>46143</v>
      </c>
      <c r="S4855" t="s">
        <v>10200</v>
      </c>
      <c r="T4855" s="217" t="s">
        <v>64</v>
      </c>
      <c r="U4855" s="217" t="s">
        <v>257</v>
      </c>
      <c r="V4855" t="e">
        <f>_xlfn.XLOOKUP(UTILIZADAS[[#This Row],[Contacto1]],Tabla2[phone_number_dialed],Tabla2[status_name],,0)</f>
        <v>#N/A</v>
      </c>
    </row>
    <row r="4856" spans="1:22">
      <c r="A4856" t="s">
        <v>4305</v>
      </c>
      <c r="B4856" s="213" t="s">
        <v>10201</v>
      </c>
      <c r="C4856" s="4">
        <v>366071690000</v>
      </c>
      <c r="D4856" s="213" t="s">
        <v>5857</v>
      </c>
      <c r="G4856" s="174">
        <v>46143</v>
      </c>
      <c r="H4856" t="s">
        <v>10202</v>
      </c>
      <c r="I4856" t="s">
        <v>10202</v>
      </c>
      <c r="O4856" s="174">
        <v>46143</v>
      </c>
      <c r="S4856" t="s">
        <v>10203</v>
      </c>
      <c r="T4856" s="217" t="s">
        <v>64</v>
      </c>
      <c r="U4856" s="217" t="s">
        <v>257</v>
      </c>
      <c r="V4856" t="e">
        <f>_xlfn.XLOOKUP(UTILIZADAS[[#This Row],[Contacto1]],Tabla2[phone_number_dialed],Tabla2[status_name],,0)</f>
        <v>#N/A</v>
      </c>
    </row>
    <row r="4857" spans="1:22">
      <c r="A4857" t="s">
        <v>4305</v>
      </c>
      <c r="B4857" s="213" t="s">
        <v>10204</v>
      </c>
      <c r="C4857" s="4">
        <v>369075040000</v>
      </c>
      <c r="D4857" s="213" t="s">
        <v>5857</v>
      </c>
      <c r="G4857" s="174">
        <v>46143</v>
      </c>
      <c r="H4857" t="s">
        <v>10205</v>
      </c>
      <c r="I4857" t="s">
        <v>10205</v>
      </c>
      <c r="O4857" s="174">
        <v>46143</v>
      </c>
      <c r="S4857" t="s">
        <v>10206</v>
      </c>
      <c r="T4857" s="217" t="s">
        <v>64</v>
      </c>
      <c r="U4857" s="217" t="s">
        <v>257</v>
      </c>
      <c r="V4857" t="e">
        <f>_xlfn.XLOOKUP(UTILIZADAS[[#This Row],[Contacto1]],Tabla2[phone_number_dialed],Tabla2[status_name],,0)</f>
        <v>#N/A</v>
      </c>
    </row>
    <row r="4858" spans="1:22">
      <c r="A4858" t="s">
        <v>4305</v>
      </c>
      <c r="B4858" s="213" t="s">
        <v>10207</v>
      </c>
      <c r="C4858" s="4">
        <v>363076100000</v>
      </c>
      <c r="D4858" s="213" t="s">
        <v>5857</v>
      </c>
      <c r="G4858" s="174">
        <v>46143</v>
      </c>
      <c r="H4858" t="s">
        <v>10208</v>
      </c>
      <c r="I4858" t="s">
        <v>10208</v>
      </c>
      <c r="O4858" s="174">
        <v>46143</v>
      </c>
      <c r="S4858" t="s">
        <v>10209</v>
      </c>
      <c r="T4858" s="217" t="s">
        <v>64</v>
      </c>
      <c r="U4858" s="217" t="s">
        <v>257</v>
      </c>
      <c r="V4858" t="e">
        <f>_xlfn.XLOOKUP(UTILIZADAS[[#This Row],[Contacto1]],Tabla2[phone_number_dialed],Tabla2[status_name],,0)</f>
        <v>#N/A</v>
      </c>
    </row>
    <row r="4859" spans="1:22">
      <c r="A4859" t="s">
        <v>4305</v>
      </c>
      <c r="B4859" s="213" t="s">
        <v>10210</v>
      </c>
      <c r="C4859" s="4">
        <v>363075170000</v>
      </c>
      <c r="D4859" s="213" t="s">
        <v>5857</v>
      </c>
      <c r="G4859" s="174">
        <v>46143</v>
      </c>
      <c r="H4859" t="s">
        <v>10211</v>
      </c>
      <c r="I4859" t="s">
        <v>10211</v>
      </c>
      <c r="O4859" s="174">
        <v>46143</v>
      </c>
      <c r="S4859" t="s">
        <v>10212</v>
      </c>
      <c r="T4859" s="217" t="s">
        <v>64</v>
      </c>
      <c r="U4859" s="217" t="s">
        <v>257</v>
      </c>
      <c r="V4859" t="e">
        <f>_xlfn.XLOOKUP(UTILIZADAS[[#This Row],[Contacto1]],Tabla2[phone_number_dialed],Tabla2[status_name],,0)</f>
        <v>#N/A</v>
      </c>
    </row>
    <row r="4860" spans="1:22">
      <c r="A4860" t="s">
        <v>4305</v>
      </c>
      <c r="B4860" s="213" t="s">
        <v>4500</v>
      </c>
      <c r="C4860" s="4">
        <v>364074660000</v>
      </c>
      <c r="D4860" s="213" t="s">
        <v>5857</v>
      </c>
      <c r="G4860" s="174">
        <v>46143</v>
      </c>
      <c r="H4860" t="s">
        <v>10213</v>
      </c>
      <c r="I4860" t="s">
        <v>10213</v>
      </c>
      <c r="O4860" s="174">
        <v>46143</v>
      </c>
      <c r="S4860" t="s">
        <v>4501</v>
      </c>
      <c r="T4860" s="217" t="s">
        <v>64</v>
      </c>
      <c r="U4860" s="217" t="s">
        <v>65</v>
      </c>
      <c r="V4860" t="e">
        <f>_xlfn.XLOOKUP(UTILIZADAS[[#This Row],[Contacto1]],Tabla2[phone_number_dialed],Tabla2[status_name],,0)</f>
        <v>#N/A</v>
      </c>
    </row>
    <row r="4861" spans="1:22">
      <c r="A4861" t="s">
        <v>4305</v>
      </c>
      <c r="B4861" s="213" t="s">
        <v>10214</v>
      </c>
      <c r="C4861" s="4">
        <v>363076610000</v>
      </c>
      <c r="D4861" s="213" t="s">
        <v>5857</v>
      </c>
      <c r="G4861" s="174">
        <v>46143</v>
      </c>
      <c r="H4861" t="s">
        <v>10215</v>
      </c>
      <c r="I4861" t="s">
        <v>10215</v>
      </c>
      <c r="O4861" s="174">
        <v>46143</v>
      </c>
      <c r="S4861" t="s">
        <v>10216</v>
      </c>
      <c r="T4861" s="217" t="s">
        <v>64</v>
      </c>
      <c r="U4861" s="217" t="s">
        <v>257</v>
      </c>
      <c r="V4861" t="e">
        <f>_xlfn.XLOOKUP(UTILIZADAS[[#This Row],[Contacto1]],Tabla2[phone_number_dialed],Tabla2[status_name],,0)</f>
        <v>#N/A</v>
      </c>
    </row>
    <row r="4862" spans="1:22">
      <c r="A4862" t="s">
        <v>4305</v>
      </c>
      <c r="B4862" s="213" t="s">
        <v>10217</v>
      </c>
      <c r="C4862" s="4">
        <v>362078930000</v>
      </c>
      <c r="D4862" s="213" t="s">
        <v>5857</v>
      </c>
      <c r="G4862" s="174">
        <v>46143</v>
      </c>
      <c r="H4862" t="s">
        <v>10218</v>
      </c>
      <c r="I4862" t="s">
        <v>10218</v>
      </c>
      <c r="O4862" s="174">
        <v>46143</v>
      </c>
      <c r="S4862" t="s">
        <v>10219</v>
      </c>
      <c r="T4862" s="217" t="s">
        <v>64</v>
      </c>
      <c r="U4862" s="217" t="s">
        <v>257</v>
      </c>
      <c r="V4862" t="e">
        <f>_xlfn.XLOOKUP(UTILIZADAS[[#This Row],[Contacto1]],Tabla2[phone_number_dialed],Tabla2[status_name],,0)</f>
        <v>#N/A</v>
      </c>
    </row>
    <row r="4863" spans="1:22">
      <c r="A4863" t="s">
        <v>4305</v>
      </c>
      <c r="B4863" s="213" t="s">
        <v>10220</v>
      </c>
      <c r="C4863" s="4">
        <v>366076670000</v>
      </c>
      <c r="D4863" s="213" t="s">
        <v>5857</v>
      </c>
      <c r="G4863" s="174">
        <v>46143</v>
      </c>
      <c r="H4863" t="s">
        <v>10221</v>
      </c>
      <c r="I4863" t="s">
        <v>10221</v>
      </c>
      <c r="O4863" s="174">
        <v>46143</v>
      </c>
      <c r="S4863" t="s">
        <v>10222</v>
      </c>
      <c r="T4863" s="217" t="s">
        <v>64</v>
      </c>
      <c r="U4863" s="217" t="s">
        <v>257</v>
      </c>
      <c r="V4863" t="e">
        <f>_xlfn.XLOOKUP(UTILIZADAS[[#This Row],[Contacto1]],Tabla2[phone_number_dialed],Tabla2[status_name],,0)</f>
        <v>#N/A</v>
      </c>
    </row>
    <row r="4864" spans="1:22">
      <c r="A4864" t="s">
        <v>4305</v>
      </c>
      <c r="B4864" s="213" t="s">
        <v>10223</v>
      </c>
      <c r="C4864" s="4">
        <v>313021040000</v>
      </c>
      <c r="D4864" s="213" t="s">
        <v>5857</v>
      </c>
      <c r="G4864" s="174">
        <v>46143</v>
      </c>
      <c r="H4864" t="s">
        <v>10224</v>
      </c>
      <c r="I4864" t="s">
        <v>10224</v>
      </c>
      <c r="O4864" s="174">
        <v>46143</v>
      </c>
      <c r="S4864" t="s">
        <v>10225</v>
      </c>
      <c r="T4864" s="217" t="s">
        <v>64</v>
      </c>
      <c r="U4864" s="217" t="s">
        <v>257</v>
      </c>
      <c r="V4864" t="e">
        <f>_xlfn.XLOOKUP(UTILIZADAS[[#This Row],[Contacto1]],Tabla2[phone_number_dialed],Tabla2[status_name],,0)</f>
        <v>#N/A</v>
      </c>
    </row>
    <row r="4865" spans="1:22">
      <c r="A4865" t="s">
        <v>4305</v>
      </c>
      <c r="B4865" s="213" t="s">
        <v>10226</v>
      </c>
      <c r="C4865" s="4">
        <v>369080300000</v>
      </c>
      <c r="D4865" s="213" t="s">
        <v>5857</v>
      </c>
      <c r="G4865" s="174">
        <v>46143</v>
      </c>
      <c r="H4865" t="s">
        <v>10227</v>
      </c>
      <c r="I4865" t="s">
        <v>10227</v>
      </c>
      <c r="O4865" s="174">
        <v>46143</v>
      </c>
      <c r="S4865" t="s">
        <v>10228</v>
      </c>
      <c r="T4865" s="217" t="s">
        <v>64</v>
      </c>
      <c r="U4865" s="217" t="s">
        <v>257</v>
      </c>
      <c r="V4865" t="e">
        <f>_xlfn.XLOOKUP(UTILIZADAS[[#This Row],[Contacto1]],Tabla2[phone_number_dialed],Tabla2[status_name],,0)</f>
        <v>#N/A</v>
      </c>
    </row>
    <row r="4866" spans="1:22">
      <c r="A4866" t="s">
        <v>4305</v>
      </c>
      <c r="B4866" s="213" t="s">
        <v>10229</v>
      </c>
      <c r="C4866" s="4">
        <v>369081440000</v>
      </c>
      <c r="D4866" s="213" t="s">
        <v>5857</v>
      </c>
      <c r="G4866" s="174">
        <v>46143</v>
      </c>
      <c r="H4866" t="s">
        <v>10230</v>
      </c>
      <c r="I4866" t="s">
        <v>10230</v>
      </c>
      <c r="O4866" s="174">
        <v>46143</v>
      </c>
      <c r="S4866" t="s">
        <v>10231</v>
      </c>
      <c r="T4866" s="217" t="s">
        <v>64</v>
      </c>
      <c r="U4866" s="217" t="s">
        <v>257</v>
      </c>
      <c r="V4866" t="e">
        <f>_xlfn.XLOOKUP(UTILIZADAS[[#This Row],[Contacto1]],Tabla2[phone_number_dialed],Tabla2[status_name],,0)</f>
        <v>#N/A</v>
      </c>
    </row>
    <row r="4867" spans="1:22">
      <c r="A4867" t="s">
        <v>4305</v>
      </c>
      <c r="B4867" s="213" t="s">
        <v>4719</v>
      </c>
      <c r="C4867" s="4">
        <v>366080900000</v>
      </c>
      <c r="D4867" s="213" t="s">
        <v>5857</v>
      </c>
      <c r="G4867" s="174">
        <v>46143</v>
      </c>
      <c r="H4867" t="s">
        <v>10232</v>
      </c>
      <c r="I4867" t="s">
        <v>10232</v>
      </c>
      <c r="O4867" s="174">
        <v>46143</v>
      </c>
      <c r="S4867" t="s">
        <v>4720</v>
      </c>
      <c r="T4867" s="217" t="s">
        <v>64</v>
      </c>
      <c r="U4867" s="217" t="s">
        <v>65</v>
      </c>
      <c r="V4867" t="e">
        <f>_xlfn.XLOOKUP(UTILIZADAS[[#This Row],[Contacto1]],Tabla2[phone_number_dialed],Tabla2[status_name],,0)</f>
        <v>#N/A</v>
      </c>
    </row>
    <row r="4868" spans="1:22">
      <c r="A4868" t="s">
        <v>4305</v>
      </c>
      <c r="B4868" s="213" t="s">
        <v>4666</v>
      </c>
      <c r="C4868" s="4">
        <v>362076850000</v>
      </c>
      <c r="D4868" s="213" t="s">
        <v>5857</v>
      </c>
      <c r="G4868" s="174">
        <v>46143</v>
      </c>
      <c r="H4868" t="s">
        <v>10233</v>
      </c>
      <c r="I4868" t="s">
        <v>10233</v>
      </c>
      <c r="O4868" s="174">
        <v>46143</v>
      </c>
      <c r="S4868" t="s">
        <v>4667</v>
      </c>
      <c r="T4868" s="217" t="s">
        <v>64</v>
      </c>
      <c r="U4868" s="217" t="s">
        <v>257</v>
      </c>
      <c r="V4868" t="e">
        <f>_xlfn.XLOOKUP(UTILIZADAS[[#This Row],[Contacto1]],Tabla2[phone_number_dialed],Tabla2[status_name],,0)</f>
        <v>#N/A</v>
      </c>
    </row>
    <row r="4869" spans="1:22">
      <c r="A4869" t="s">
        <v>4305</v>
      </c>
      <c r="B4869" s="213" t="s">
        <v>10234</v>
      </c>
      <c r="C4869" s="4">
        <v>362078980000</v>
      </c>
      <c r="D4869" s="213" t="s">
        <v>5857</v>
      </c>
      <c r="G4869" s="174">
        <v>46143</v>
      </c>
      <c r="H4869" t="s">
        <v>10235</v>
      </c>
      <c r="I4869" t="s">
        <v>10235</v>
      </c>
      <c r="O4869" s="174">
        <v>46143</v>
      </c>
      <c r="S4869" t="s">
        <v>10236</v>
      </c>
      <c r="T4869" s="217" t="s">
        <v>64</v>
      </c>
      <c r="U4869" s="217" t="s">
        <v>257</v>
      </c>
      <c r="V4869" t="e">
        <f>_xlfn.XLOOKUP(UTILIZADAS[[#This Row],[Contacto1]],Tabla2[phone_number_dialed],Tabla2[status_name],,0)</f>
        <v>#N/A</v>
      </c>
    </row>
    <row r="4870" spans="1:22">
      <c r="A4870" t="s">
        <v>4305</v>
      </c>
      <c r="B4870" s="213" t="s">
        <v>10237</v>
      </c>
      <c r="C4870" s="4">
        <v>364080820000</v>
      </c>
      <c r="D4870" s="213" t="s">
        <v>5857</v>
      </c>
      <c r="G4870" s="174">
        <v>46143</v>
      </c>
      <c r="H4870" t="s">
        <v>10238</v>
      </c>
      <c r="I4870" t="s">
        <v>10238</v>
      </c>
      <c r="O4870" s="174">
        <v>46143</v>
      </c>
      <c r="S4870" t="s">
        <v>10239</v>
      </c>
      <c r="T4870" s="217" t="s">
        <v>64</v>
      </c>
      <c r="U4870" s="217" t="s">
        <v>257</v>
      </c>
      <c r="V4870" t="e">
        <f>_xlfn.XLOOKUP(UTILIZADAS[[#This Row],[Contacto1]],Tabla2[phone_number_dialed],Tabla2[status_name],,0)</f>
        <v>#N/A</v>
      </c>
    </row>
    <row r="4871" spans="1:22">
      <c r="A4871" t="s">
        <v>4305</v>
      </c>
      <c r="B4871" s="213" t="s">
        <v>10240</v>
      </c>
      <c r="C4871" s="4">
        <v>368067350000</v>
      </c>
      <c r="D4871" s="213" t="s">
        <v>5857</v>
      </c>
      <c r="G4871" s="174">
        <v>46143</v>
      </c>
      <c r="H4871" t="s">
        <v>10241</v>
      </c>
      <c r="I4871" t="s">
        <v>10241</v>
      </c>
      <c r="O4871" s="174">
        <v>46143</v>
      </c>
      <c r="S4871" t="s">
        <v>10242</v>
      </c>
      <c r="T4871" s="217" t="s">
        <v>64</v>
      </c>
      <c r="U4871" s="217" t="s">
        <v>257</v>
      </c>
      <c r="V4871" t="e">
        <f>_xlfn.XLOOKUP(UTILIZADAS[[#This Row],[Contacto1]],Tabla2[phone_number_dialed],Tabla2[status_name],,0)</f>
        <v>#N/A</v>
      </c>
    </row>
    <row r="4872" spans="1:22">
      <c r="A4872" t="s">
        <v>4305</v>
      </c>
      <c r="B4872" s="213" t="s">
        <v>10243</v>
      </c>
      <c r="C4872" s="4">
        <v>366081460000</v>
      </c>
      <c r="D4872" s="213" t="s">
        <v>5857</v>
      </c>
      <c r="G4872" s="174">
        <v>46143</v>
      </c>
      <c r="H4872" t="s">
        <v>10244</v>
      </c>
      <c r="I4872" t="s">
        <v>10244</v>
      </c>
      <c r="O4872" s="174">
        <v>46143</v>
      </c>
      <c r="S4872" t="s">
        <v>10245</v>
      </c>
      <c r="T4872" s="217" t="s">
        <v>64</v>
      </c>
      <c r="U4872" s="217" t="s">
        <v>257</v>
      </c>
      <c r="V4872" t="e">
        <f>_xlfn.XLOOKUP(UTILIZADAS[[#This Row],[Contacto1]],Tabla2[phone_number_dialed],Tabla2[status_name],,0)</f>
        <v>#N/A</v>
      </c>
    </row>
    <row r="4873" spans="1:22">
      <c r="A4873" t="s">
        <v>4305</v>
      </c>
      <c r="B4873" s="213" t="s">
        <v>4619</v>
      </c>
      <c r="C4873" s="4">
        <v>362082210000</v>
      </c>
      <c r="D4873" s="213" t="s">
        <v>5857</v>
      </c>
      <c r="G4873" s="174">
        <v>46143</v>
      </c>
      <c r="H4873" t="s">
        <v>10246</v>
      </c>
      <c r="I4873" t="s">
        <v>10246</v>
      </c>
      <c r="O4873" s="174">
        <v>46143</v>
      </c>
      <c r="S4873" t="s">
        <v>4620</v>
      </c>
      <c r="T4873" s="217" t="s">
        <v>64</v>
      </c>
      <c r="U4873" s="217" t="s">
        <v>257</v>
      </c>
      <c r="V4873" t="e">
        <f>_xlfn.XLOOKUP(UTILIZADAS[[#This Row],[Contacto1]],Tabla2[phone_number_dialed],Tabla2[status_name],,0)</f>
        <v>#N/A</v>
      </c>
    </row>
    <row r="4874" spans="1:22">
      <c r="A4874" t="s">
        <v>4305</v>
      </c>
      <c r="B4874" s="213" t="s">
        <v>5034</v>
      </c>
      <c r="C4874" s="4">
        <v>364082230000</v>
      </c>
      <c r="D4874" s="213" t="s">
        <v>5857</v>
      </c>
      <c r="G4874" s="174">
        <v>46143</v>
      </c>
      <c r="H4874" t="s">
        <v>10247</v>
      </c>
      <c r="I4874" t="s">
        <v>10247</v>
      </c>
      <c r="O4874" s="174">
        <v>46143</v>
      </c>
      <c r="S4874" t="s">
        <v>5035</v>
      </c>
      <c r="T4874" s="217" t="s">
        <v>64</v>
      </c>
      <c r="U4874" s="217" t="s">
        <v>65</v>
      </c>
      <c r="V4874" t="e">
        <f>_xlfn.XLOOKUP(UTILIZADAS[[#This Row],[Contacto1]],Tabla2[phone_number_dialed],Tabla2[status_name],,0)</f>
        <v>#N/A</v>
      </c>
    </row>
    <row r="4875" spans="1:22">
      <c r="A4875" t="s">
        <v>4305</v>
      </c>
      <c r="B4875" s="213" t="s">
        <v>10248</v>
      </c>
      <c r="C4875" s="4">
        <v>369083880000</v>
      </c>
      <c r="D4875" s="213" t="s">
        <v>5857</v>
      </c>
      <c r="G4875" s="174">
        <v>46143</v>
      </c>
      <c r="H4875" t="s">
        <v>10249</v>
      </c>
      <c r="I4875" t="s">
        <v>10249</v>
      </c>
      <c r="O4875" s="174">
        <v>46143</v>
      </c>
      <c r="S4875" t="s">
        <v>10250</v>
      </c>
      <c r="T4875" s="217" t="s">
        <v>64</v>
      </c>
      <c r="U4875" s="217" t="s">
        <v>257</v>
      </c>
      <c r="V4875" t="e">
        <f>_xlfn.XLOOKUP(UTILIZADAS[[#This Row],[Contacto1]],Tabla2[phone_number_dialed],Tabla2[status_name],,0)</f>
        <v>#N/A</v>
      </c>
    </row>
    <row r="4876" spans="1:22">
      <c r="A4876" t="s">
        <v>4305</v>
      </c>
      <c r="B4876" s="213" t="s">
        <v>10251</v>
      </c>
      <c r="C4876" s="4">
        <v>367084610000</v>
      </c>
      <c r="D4876" s="213" t="s">
        <v>5857</v>
      </c>
      <c r="G4876" s="174">
        <v>46143</v>
      </c>
      <c r="H4876" t="s">
        <v>10252</v>
      </c>
      <c r="I4876" t="s">
        <v>10252</v>
      </c>
      <c r="O4876" s="174">
        <v>46143</v>
      </c>
      <c r="S4876" t="s">
        <v>10253</v>
      </c>
      <c r="T4876" s="217" t="s">
        <v>64</v>
      </c>
      <c r="U4876" s="217" t="s">
        <v>257</v>
      </c>
      <c r="V4876" t="e">
        <f>_xlfn.XLOOKUP(UTILIZADAS[[#This Row],[Contacto1]],Tabla2[phone_number_dialed],Tabla2[status_name],,0)</f>
        <v>#N/A</v>
      </c>
    </row>
    <row r="4877" spans="1:22">
      <c r="A4877" t="s">
        <v>4305</v>
      </c>
      <c r="B4877" s="213" t="s">
        <v>10254</v>
      </c>
      <c r="C4877" s="4">
        <v>365086560000</v>
      </c>
      <c r="D4877" s="213" t="s">
        <v>5857</v>
      </c>
      <c r="G4877" s="174">
        <v>46143</v>
      </c>
      <c r="H4877" t="s">
        <v>10255</v>
      </c>
      <c r="I4877" t="s">
        <v>10255</v>
      </c>
      <c r="O4877" s="174">
        <v>46143</v>
      </c>
      <c r="S4877" t="s">
        <v>10256</v>
      </c>
      <c r="T4877" s="217" t="s">
        <v>64</v>
      </c>
      <c r="U4877" s="217" t="s">
        <v>257</v>
      </c>
      <c r="V4877" t="e">
        <f>_xlfn.XLOOKUP(UTILIZADAS[[#This Row],[Contacto1]],Tabla2[phone_number_dialed],Tabla2[status_name],,0)</f>
        <v>#N/A</v>
      </c>
    </row>
    <row r="4878" spans="1:22">
      <c r="A4878" t="s">
        <v>4305</v>
      </c>
      <c r="B4878" s="213" t="s">
        <v>10257</v>
      </c>
      <c r="C4878" s="4">
        <v>369086320000</v>
      </c>
      <c r="D4878" s="213" t="s">
        <v>5857</v>
      </c>
      <c r="G4878" s="174">
        <v>46143</v>
      </c>
      <c r="H4878" t="s">
        <v>10258</v>
      </c>
      <c r="I4878" t="s">
        <v>10258</v>
      </c>
      <c r="O4878" s="174">
        <v>46143</v>
      </c>
      <c r="S4878" t="s">
        <v>10259</v>
      </c>
      <c r="T4878" s="217" t="s">
        <v>64</v>
      </c>
      <c r="U4878" s="217" t="s">
        <v>257</v>
      </c>
      <c r="V4878" t="e">
        <f>_xlfn.XLOOKUP(UTILIZADAS[[#This Row],[Contacto1]],Tabla2[phone_number_dialed],Tabla2[status_name],,0)</f>
        <v>#N/A</v>
      </c>
    </row>
    <row r="4879" spans="1:22">
      <c r="A4879" t="s">
        <v>4305</v>
      </c>
      <c r="B4879" s="213" t="s">
        <v>10260</v>
      </c>
      <c r="C4879" s="4">
        <v>364087340000</v>
      </c>
      <c r="D4879" s="213" t="s">
        <v>5857</v>
      </c>
      <c r="G4879" s="174">
        <v>46143</v>
      </c>
      <c r="H4879" t="s">
        <v>10261</v>
      </c>
      <c r="I4879" t="s">
        <v>10261</v>
      </c>
      <c r="O4879" s="174">
        <v>46143</v>
      </c>
      <c r="S4879" t="s">
        <v>10262</v>
      </c>
      <c r="T4879" s="217" t="s">
        <v>64</v>
      </c>
      <c r="U4879" s="217" t="s">
        <v>257</v>
      </c>
      <c r="V4879" t="e">
        <f>_xlfn.XLOOKUP(UTILIZADAS[[#This Row],[Contacto1]],Tabla2[phone_number_dialed],Tabla2[status_name],,0)</f>
        <v>#N/A</v>
      </c>
    </row>
    <row r="4880" spans="1:22">
      <c r="A4880" t="s">
        <v>4305</v>
      </c>
      <c r="B4880" s="213" t="s">
        <v>10263</v>
      </c>
      <c r="C4880" s="4">
        <v>366087730000</v>
      </c>
      <c r="D4880" s="213" t="s">
        <v>5857</v>
      </c>
      <c r="G4880" s="174">
        <v>46143</v>
      </c>
      <c r="H4880" t="s">
        <v>7038</v>
      </c>
      <c r="I4880" t="s">
        <v>7038</v>
      </c>
      <c r="O4880" s="174">
        <v>46143</v>
      </c>
      <c r="S4880" t="s">
        <v>8112</v>
      </c>
      <c r="T4880" s="217" t="s">
        <v>64</v>
      </c>
      <c r="U4880" s="217" t="s">
        <v>257</v>
      </c>
      <c r="V4880" t="e">
        <f>_xlfn.XLOOKUP(UTILIZADAS[[#This Row],[Contacto1]],Tabla2[phone_number_dialed],Tabla2[status_name],,0)</f>
        <v>#N/A</v>
      </c>
    </row>
    <row r="4881" spans="1:22">
      <c r="A4881" t="s">
        <v>4305</v>
      </c>
      <c r="B4881" s="213" t="s">
        <v>10264</v>
      </c>
      <c r="C4881" s="4">
        <v>366087730000</v>
      </c>
      <c r="D4881" s="213" t="s">
        <v>5857</v>
      </c>
      <c r="G4881" s="174">
        <v>46143</v>
      </c>
      <c r="H4881" t="s">
        <v>10265</v>
      </c>
      <c r="I4881" t="s">
        <v>10265</v>
      </c>
      <c r="O4881" s="174">
        <v>46143</v>
      </c>
      <c r="S4881" t="s">
        <v>10266</v>
      </c>
      <c r="T4881" s="217" t="s">
        <v>64</v>
      </c>
      <c r="U4881" s="217" t="s">
        <v>257</v>
      </c>
      <c r="V4881" t="e">
        <f>_xlfn.XLOOKUP(UTILIZADAS[[#This Row],[Contacto1]],Tabla2[phone_number_dialed],Tabla2[status_name],,0)</f>
        <v>#N/A</v>
      </c>
    </row>
    <row r="4882" spans="1:22">
      <c r="A4882" t="s">
        <v>4305</v>
      </c>
      <c r="B4882" s="213" t="s">
        <v>10267</v>
      </c>
      <c r="C4882" s="4">
        <v>364087090000</v>
      </c>
      <c r="D4882" s="213" t="s">
        <v>5857</v>
      </c>
      <c r="G4882" s="174">
        <v>46143</v>
      </c>
      <c r="H4882" t="s">
        <v>7038</v>
      </c>
      <c r="I4882" t="s">
        <v>7038</v>
      </c>
      <c r="O4882" s="174">
        <v>46143</v>
      </c>
      <c r="S4882" t="s">
        <v>10268</v>
      </c>
      <c r="T4882" s="217" t="s">
        <v>64</v>
      </c>
      <c r="U4882" s="217" t="s">
        <v>257</v>
      </c>
      <c r="V4882" t="e">
        <f>_xlfn.XLOOKUP(UTILIZADAS[[#This Row],[Contacto1]],Tabla2[phone_number_dialed],Tabla2[status_name],,0)</f>
        <v>#N/A</v>
      </c>
    </row>
    <row r="4883" spans="1:22">
      <c r="A4883" t="s">
        <v>4305</v>
      </c>
      <c r="B4883" s="213" t="s">
        <v>10269</v>
      </c>
      <c r="C4883" s="4">
        <v>368086520000</v>
      </c>
      <c r="D4883" s="213" t="s">
        <v>5857</v>
      </c>
      <c r="G4883" s="174">
        <v>46143</v>
      </c>
      <c r="H4883" t="s">
        <v>10270</v>
      </c>
      <c r="I4883" t="s">
        <v>10270</v>
      </c>
      <c r="O4883" s="174">
        <v>46143</v>
      </c>
      <c r="S4883" t="s">
        <v>10271</v>
      </c>
      <c r="T4883" s="217" t="s">
        <v>64</v>
      </c>
      <c r="U4883" s="217" t="s">
        <v>257</v>
      </c>
      <c r="V4883" t="e">
        <f>_xlfn.XLOOKUP(UTILIZADAS[[#This Row],[Contacto1]],Tabla2[phone_number_dialed],Tabla2[status_name],,0)</f>
        <v>#N/A</v>
      </c>
    </row>
    <row r="4884" spans="1:22">
      <c r="A4884" t="s">
        <v>4305</v>
      </c>
      <c r="B4884" s="213" t="s">
        <v>4617</v>
      </c>
      <c r="C4884" s="4">
        <v>366087300000</v>
      </c>
      <c r="D4884" s="213" t="s">
        <v>5857</v>
      </c>
      <c r="G4884" s="174">
        <v>46143</v>
      </c>
      <c r="H4884" t="s">
        <v>10272</v>
      </c>
      <c r="I4884" t="s">
        <v>10272</v>
      </c>
      <c r="O4884" s="174">
        <v>46143</v>
      </c>
      <c r="S4884" t="s">
        <v>4618</v>
      </c>
      <c r="T4884" s="217" t="s">
        <v>64</v>
      </c>
      <c r="U4884" s="217" t="s">
        <v>257</v>
      </c>
      <c r="V4884" t="e">
        <f>_xlfn.XLOOKUP(UTILIZADAS[[#This Row],[Contacto1]],Tabla2[phone_number_dialed],Tabla2[status_name],,0)</f>
        <v>#N/A</v>
      </c>
    </row>
    <row r="4885" spans="1:22">
      <c r="A4885" t="s">
        <v>4305</v>
      </c>
      <c r="B4885" s="213" t="s">
        <v>4702</v>
      </c>
      <c r="C4885" s="4">
        <v>367086100000</v>
      </c>
      <c r="D4885" s="213" t="s">
        <v>5857</v>
      </c>
      <c r="G4885" s="174">
        <v>46143</v>
      </c>
      <c r="H4885" t="s">
        <v>10273</v>
      </c>
      <c r="I4885" t="s">
        <v>10273</v>
      </c>
      <c r="O4885" s="174">
        <v>46143</v>
      </c>
      <c r="S4885" t="s">
        <v>4703</v>
      </c>
      <c r="T4885" s="217" t="s">
        <v>64</v>
      </c>
      <c r="U4885" s="217" t="s">
        <v>257</v>
      </c>
      <c r="V4885" t="e">
        <f>_xlfn.XLOOKUP(UTILIZADAS[[#This Row],[Contacto1]],Tabla2[phone_number_dialed],Tabla2[status_name],,0)</f>
        <v>#N/A</v>
      </c>
    </row>
    <row r="4886" spans="1:22">
      <c r="A4886" t="s">
        <v>4305</v>
      </c>
      <c r="B4886" s="213" t="s">
        <v>10274</v>
      </c>
      <c r="C4886" s="4">
        <v>361087390000</v>
      </c>
      <c r="D4886" s="213" t="s">
        <v>5857</v>
      </c>
      <c r="G4886" s="174">
        <v>46143</v>
      </c>
      <c r="H4886" t="s">
        <v>10275</v>
      </c>
      <c r="I4886" t="s">
        <v>10275</v>
      </c>
      <c r="O4886" s="174">
        <v>46143</v>
      </c>
      <c r="S4886" t="s">
        <v>10276</v>
      </c>
      <c r="T4886" s="217" t="s">
        <v>64</v>
      </c>
      <c r="U4886" s="217" t="s">
        <v>257</v>
      </c>
      <c r="V4886" t="e">
        <f>_xlfn.XLOOKUP(UTILIZADAS[[#This Row],[Contacto1]],Tabla2[phone_number_dialed],Tabla2[status_name],,0)</f>
        <v>#N/A</v>
      </c>
    </row>
    <row r="4887" spans="1:22">
      <c r="A4887" t="s">
        <v>4305</v>
      </c>
      <c r="B4887" s="213" t="s">
        <v>10277</v>
      </c>
      <c r="C4887" s="4">
        <v>363088110000</v>
      </c>
      <c r="D4887" s="213" t="s">
        <v>5857</v>
      </c>
      <c r="G4887" s="174">
        <v>46143</v>
      </c>
      <c r="H4887" t="s">
        <v>10265</v>
      </c>
      <c r="I4887" t="s">
        <v>10265</v>
      </c>
      <c r="O4887" s="174">
        <v>46143</v>
      </c>
      <c r="S4887" t="s">
        <v>10278</v>
      </c>
      <c r="T4887" s="217" t="s">
        <v>64</v>
      </c>
      <c r="U4887" s="217" t="s">
        <v>257</v>
      </c>
      <c r="V4887" t="e">
        <f>_xlfn.XLOOKUP(UTILIZADAS[[#This Row],[Contacto1]],Tabla2[phone_number_dialed],Tabla2[status_name],,0)</f>
        <v>#N/A</v>
      </c>
    </row>
    <row r="4888" spans="1:22">
      <c r="A4888" t="s">
        <v>4305</v>
      </c>
      <c r="B4888" s="213" t="s">
        <v>10279</v>
      </c>
      <c r="C4888" s="4">
        <v>369088410000</v>
      </c>
      <c r="D4888" s="213" t="s">
        <v>5857</v>
      </c>
      <c r="G4888" s="174">
        <v>46143</v>
      </c>
      <c r="H4888" t="s">
        <v>10280</v>
      </c>
      <c r="I4888" t="s">
        <v>10280</v>
      </c>
      <c r="O4888" s="174">
        <v>46143</v>
      </c>
      <c r="S4888" t="s">
        <v>10281</v>
      </c>
      <c r="T4888" s="217" t="s">
        <v>64</v>
      </c>
      <c r="U4888" s="217" t="s">
        <v>257</v>
      </c>
      <c r="V4888" t="e">
        <f>_xlfn.XLOOKUP(UTILIZADAS[[#This Row],[Contacto1]],Tabla2[phone_number_dialed],Tabla2[status_name],,0)</f>
        <v>#N/A</v>
      </c>
    </row>
    <row r="4889" spans="1:22">
      <c r="A4889" t="s">
        <v>4305</v>
      </c>
      <c r="B4889" s="213" t="s">
        <v>10282</v>
      </c>
      <c r="C4889" s="4">
        <v>362084950000</v>
      </c>
      <c r="D4889" s="213" t="s">
        <v>5857</v>
      </c>
      <c r="G4889" s="174">
        <v>46143</v>
      </c>
      <c r="H4889" t="s">
        <v>10283</v>
      </c>
      <c r="I4889" t="s">
        <v>10283</v>
      </c>
      <c r="O4889" s="174">
        <v>46143</v>
      </c>
      <c r="S4889" t="s">
        <v>10284</v>
      </c>
      <c r="T4889" s="217" t="s">
        <v>64</v>
      </c>
      <c r="U4889" s="217" t="s">
        <v>257</v>
      </c>
      <c r="V4889" t="e">
        <f>_xlfn.XLOOKUP(UTILIZADAS[[#This Row],[Contacto1]],Tabla2[phone_number_dialed],Tabla2[status_name],,0)</f>
        <v>#N/A</v>
      </c>
    </row>
    <row r="4890" spans="1:22">
      <c r="A4890" t="s">
        <v>4305</v>
      </c>
      <c r="B4890" s="213" t="s">
        <v>10285</v>
      </c>
      <c r="C4890" s="4">
        <v>367081170000</v>
      </c>
      <c r="D4890" s="213" t="s">
        <v>5857</v>
      </c>
      <c r="G4890" s="174">
        <v>46143</v>
      </c>
      <c r="H4890" t="s">
        <v>10286</v>
      </c>
      <c r="I4890" t="s">
        <v>10286</v>
      </c>
      <c r="O4890" s="174">
        <v>46143</v>
      </c>
      <c r="S4890" t="s">
        <v>10287</v>
      </c>
      <c r="T4890" s="217" t="s">
        <v>64</v>
      </c>
      <c r="U4890" s="217" t="s">
        <v>257</v>
      </c>
      <c r="V4890" t="e">
        <f>_xlfn.XLOOKUP(UTILIZADAS[[#This Row],[Contacto1]],Tabla2[phone_number_dialed],Tabla2[status_name],,0)</f>
        <v>#N/A</v>
      </c>
    </row>
    <row r="4891" spans="1:22">
      <c r="A4891" t="s">
        <v>4305</v>
      </c>
      <c r="B4891" s="213" t="s">
        <v>4446</v>
      </c>
      <c r="C4891" s="4">
        <v>367089400000</v>
      </c>
      <c r="D4891" s="213" t="s">
        <v>5857</v>
      </c>
      <c r="G4891" s="174">
        <v>46143</v>
      </c>
      <c r="H4891" t="s">
        <v>10288</v>
      </c>
      <c r="I4891" t="s">
        <v>10288</v>
      </c>
      <c r="O4891" s="174">
        <v>46143</v>
      </c>
      <c r="S4891" t="s">
        <v>4447</v>
      </c>
      <c r="T4891" s="217" t="s">
        <v>64</v>
      </c>
      <c r="U4891" s="217" t="s">
        <v>65</v>
      </c>
      <c r="V4891" t="e">
        <f>_xlfn.XLOOKUP(UTILIZADAS[[#This Row],[Contacto1]],Tabla2[phone_number_dialed],Tabla2[status_name],,0)</f>
        <v>#N/A</v>
      </c>
    </row>
    <row r="4892" spans="1:22">
      <c r="A4892" t="s">
        <v>4305</v>
      </c>
      <c r="B4892" s="213" t="s">
        <v>10289</v>
      </c>
      <c r="C4892" s="4">
        <v>365089960000</v>
      </c>
      <c r="D4892" s="213" t="s">
        <v>5857</v>
      </c>
      <c r="G4892" s="174">
        <v>46143</v>
      </c>
      <c r="H4892" t="s">
        <v>10290</v>
      </c>
      <c r="I4892" t="s">
        <v>10290</v>
      </c>
      <c r="O4892" s="174">
        <v>46143</v>
      </c>
      <c r="S4892" t="s">
        <v>10291</v>
      </c>
      <c r="T4892" s="217" t="s">
        <v>64</v>
      </c>
      <c r="U4892" s="217" t="s">
        <v>257</v>
      </c>
      <c r="V4892" t="e">
        <f>_xlfn.XLOOKUP(UTILIZADAS[[#This Row],[Contacto1]],Tabla2[phone_number_dialed],Tabla2[status_name],,0)</f>
        <v>#N/A</v>
      </c>
    </row>
    <row r="4893" spans="1:22">
      <c r="A4893" t="s">
        <v>4305</v>
      </c>
      <c r="B4893" s="213" t="s">
        <v>10292</v>
      </c>
      <c r="C4893" s="4">
        <v>365081470000</v>
      </c>
      <c r="D4893" s="213" t="s">
        <v>5857</v>
      </c>
      <c r="G4893" s="174">
        <v>46143</v>
      </c>
      <c r="H4893" t="s">
        <v>10293</v>
      </c>
      <c r="I4893" t="s">
        <v>10293</v>
      </c>
      <c r="O4893" s="174">
        <v>46143</v>
      </c>
      <c r="S4893" t="s">
        <v>10294</v>
      </c>
      <c r="T4893" s="217" t="s">
        <v>64</v>
      </c>
      <c r="U4893" s="217" t="s">
        <v>257</v>
      </c>
      <c r="V4893" t="e">
        <f>_xlfn.XLOOKUP(UTILIZADAS[[#This Row],[Contacto1]],Tabla2[phone_number_dialed],Tabla2[status_name],,0)</f>
        <v>#N/A</v>
      </c>
    </row>
    <row r="4894" spans="1:22">
      <c r="A4894" t="s">
        <v>4305</v>
      </c>
      <c r="B4894" s="213" t="s">
        <v>10295</v>
      </c>
      <c r="C4894" s="4">
        <v>363089070000</v>
      </c>
      <c r="D4894" s="213" t="s">
        <v>5857</v>
      </c>
      <c r="G4894" s="174">
        <v>46143</v>
      </c>
      <c r="H4894" t="s">
        <v>10296</v>
      </c>
      <c r="I4894" t="s">
        <v>10296</v>
      </c>
      <c r="O4894" s="174">
        <v>46143</v>
      </c>
      <c r="S4894" t="s">
        <v>4667</v>
      </c>
      <c r="T4894" s="217" t="s">
        <v>64</v>
      </c>
      <c r="U4894" s="217" t="s">
        <v>257</v>
      </c>
      <c r="V4894" t="e">
        <f>_xlfn.XLOOKUP(UTILIZADAS[[#This Row],[Contacto1]],Tabla2[phone_number_dialed],Tabla2[status_name],,0)</f>
        <v>#N/A</v>
      </c>
    </row>
    <row r="4895" spans="1:22">
      <c r="A4895" t="s">
        <v>4305</v>
      </c>
      <c r="B4895" s="213" t="s">
        <v>10297</v>
      </c>
      <c r="C4895" s="4">
        <v>367092090000</v>
      </c>
      <c r="D4895" s="213" t="s">
        <v>5857</v>
      </c>
      <c r="G4895" s="174">
        <v>46143</v>
      </c>
      <c r="H4895" t="s">
        <v>10298</v>
      </c>
      <c r="I4895" t="s">
        <v>10298</v>
      </c>
      <c r="O4895" s="174">
        <v>46143</v>
      </c>
      <c r="S4895" t="s">
        <v>10299</v>
      </c>
      <c r="T4895" s="217" t="s">
        <v>64</v>
      </c>
      <c r="U4895" s="217" t="s">
        <v>257</v>
      </c>
      <c r="V4895" t="e">
        <f>_xlfn.XLOOKUP(UTILIZADAS[[#This Row],[Contacto1]],Tabla2[phone_number_dialed],Tabla2[status_name],,0)</f>
        <v>#N/A</v>
      </c>
    </row>
    <row r="4896" spans="1:22">
      <c r="A4896" t="s">
        <v>4305</v>
      </c>
      <c r="B4896" s="213" t="s">
        <v>4792</v>
      </c>
      <c r="C4896" s="4">
        <v>369080990000</v>
      </c>
      <c r="D4896" s="213" t="s">
        <v>5857</v>
      </c>
      <c r="G4896" s="174">
        <v>46143</v>
      </c>
      <c r="H4896" t="s">
        <v>10230</v>
      </c>
      <c r="I4896" t="s">
        <v>10230</v>
      </c>
      <c r="O4896" s="174">
        <v>46143</v>
      </c>
      <c r="S4896" t="s">
        <v>4793</v>
      </c>
      <c r="T4896" s="217" t="s">
        <v>64</v>
      </c>
      <c r="U4896" s="217" t="s">
        <v>65</v>
      </c>
      <c r="V4896" t="e">
        <f>_xlfn.XLOOKUP(UTILIZADAS[[#This Row],[Contacto1]],Tabla2[phone_number_dialed],Tabla2[status_name],,0)</f>
        <v>#N/A</v>
      </c>
    </row>
    <row r="4897" spans="1:22">
      <c r="A4897" t="s">
        <v>4305</v>
      </c>
      <c r="B4897" s="213" t="s">
        <v>10300</v>
      </c>
      <c r="C4897" s="4">
        <v>365091080000</v>
      </c>
      <c r="D4897" s="213" t="s">
        <v>5857</v>
      </c>
      <c r="G4897" s="174">
        <v>46143</v>
      </c>
      <c r="H4897" t="s">
        <v>10301</v>
      </c>
      <c r="I4897" t="s">
        <v>10301</v>
      </c>
      <c r="O4897" s="174">
        <v>46143</v>
      </c>
      <c r="S4897" t="s">
        <v>10302</v>
      </c>
      <c r="T4897" s="217" t="s">
        <v>64</v>
      </c>
      <c r="U4897" s="217" t="s">
        <v>257</v>
      </c>
      <c r="V4897" t="e">
        <f>_xlfn.XLOOKUP(UTILIZADAS[[#This Row],[Contacto1]],Tabla2[phone_number_dialed],Tabla2[status_name],,0)</f>
        <v>#N/A</v>
      </c>
    </row>
    <row r="4898" spans="1:22">
      <c r="A4898" t="s">
        <v>4305</v>
      </c>
      <c r="B4898" s="213" t="s">
        <v>10303</v>
      </c>
      <c r="C4898" s="4">
        <v>365089940000</v>
      </c>
      <c r="D4898" s="213" t="s">
        <v>5857</v>
      </c>
      <c r="G4898" s="174">
        <v>46143</v>
      </c>
      <c r="H4898" t="s">
        <v>10304</v>
      </c>
      <c r="I4898" t="s">
        <v>10304</v>
      </c>
      <c r="O4898" s="174">
        <v>46143</v>
      </c>
      <c r="S4898" t="s">
        <v>10305</v>
      </c>
      <c r="T4898" s="217" t="s">
        <v>64</v>
      </c>
      <c r="U4898" s="217" t="s">
        <v>257</v>
      </c>
      <c r="V4898" t="e">
        <f>_xlfn.XLOOKUP(UTILIZADAS[[#This Row],[Contacto1]],Tabla2[phone_number_dialed],Tabla2[status_name],,0)</f>
        <v>#N/A</v>
      </c>
    </row>
    <row r="4899" spans="1:22">
      <c r="A4899" t="s">
        <v>4305</v>
      </c>
      <c r="B4899" s="213" t="s">
        <v>10306</v>
      </c>
      <c r="C4899" s="4">
        <v>362090870000</v>
      </c>
      <c r="D4899" s="213" t="s">
        <v>5857</v>
      </c>
      <c r="G4899" s="174">
        <v>46143</v>
      </c>
      <c r="H4899" t="s">
        <v>10307</v>
      </c>
      <c r="I4899" t="s">
        <v>10307</v>
      </c>
      <c r="O4899" s="174">
        <v>46143</v>
      </c>
      <c r="S4899" t="s">
        <v>10308</v>
      </c>
      <c r="T4899" s="217" t="s">
        <v>64</v>
      </c>
      <c r="U4899" s="217" t="s">
        <v>257</v>
      </c>
      <c r="V4899" t="e">
        <f>_xlfn.XLOOKUP(UTILIZADAS[[#This Row],[Contacto1]],Tabla2[phone_number_dialed],Tabla2[status_name],,0)</f>
        <v>#N/A</v>
      </c>
    </row>
    <row r="4900" spans="1:22">
      <c r="A4900" t="s">
        <v>4305</v>
      </c>
      <c r="B4900" s="213" t="s">
        <v>10309</v>
      </c>
      <c r="C4900" s="4">
        <v>361092280000</v>
      </c>
      <c r="D4900" s="213" t="s">
        <v>5857</v>
      </c>
      <c r="G4900" s="174">
        <v>46143</v>
      </c>
      <c r="H4900" t="s">
        <v>10298</v>
      </c>
      <c r="I4900" t="s">
        <v>10298</v>
      </c>
      <c r="O4900" s="174">
        <v>46143</v>
      </c>
      <c r="S4900" t="s">
        <v>10310</v>
      </c>
      <c r="T4900" s="217" t="s">
        <v>64</v>
      </c>
      <c r="U4900" s="217" t="s">
        <v>257</v>
      </c>
      <c r="V4900" t="e">
        <f>_xlfn.XLOOKUP(UTILIZADAS[[#This Row],[Contacto1]],Tabla2[phone_number_dialed],Tabla2[status_name],,0)</f>
        <v>#N/A</v>
      </c>
    </row>
    <row r="4901" spans="1:22">
      <c r="A4901" t="s">
        <v>4305</v>
      </c>
      <c r="B4901" s="213" t="s">
        <v>4897</v>
      </c>
      <c r="C4901" s="4">
        <v>367087490000</v>
      </c>
      <c r="D4901" s="213" t="s">
        <v>5857</v>
      </c>
      <c r="G4901" s="174">
        <v>46143</v>
      </c>
      <c r="H4901" t="s">
        <v>10311</v>
      </c>
      <c r="I4901" t="s">
        <v>10311</v>
      </c>
      <c r="O4901" s="174">
        <v>46143</v>
      </c>
      <c r="S4901" t="s">
        <v>4898</v>
      </c>
      <c r="T4901" s="217" t="s">
        <v>64</v>
      </c>
      <c r="U4901" s="217" t="s">
        <v>257</v>
      </c>
      <c r="V4901" t="e">
        <f>_xlfn.XLOOKUP(UTILIZADAS[[#This Row],[Contacto1]],Tabla2[phone_number_dialed],Tabla2[status_name],,0)</f>
        <v>#N/A</v>
      </c>
    </row>
    <row r="4902" spans="1:22">
      <c r="A4902" t="s">
        <v>4305</v>
      </c>
      <c r="B4902" s="213" t="s">
        <v>10312</v>
      </c>
      <c r="C4902" s="4">
        <v>366092160000</v>
      </c>
      <c r="D4902" s="213" t="s">
        <v>5857</v>
      </c>
      <c r="G4902" s="174">
        <v>46143</v>
      </c>
      <c r="H4902" t="s">
        <v>10313</v>
      </c>
      <c r="I4902" t="s">
        <v>10313</v>
      </c>
      <c r="O4902" s="174">
        <v>46143</v>
      </c>
      <c r="S4902" t="s">
        <v>10314</v>
      </c>
      <c r="T4902" s="217" t="s">
        <v>64</v>
      </c>
      <c r="U4902" s="217" t="s">
        <v>257</v>
      </c>
      <c r="V4902" t="e">
        <f>_xlfn.XLOOKUP(UTILIZADAS[[#This Row],[Contacto1]],Tabla2[phone_number_dialed],Tabla2[status_name],,0)</f>
        <v>#N/A</v>
      </c>
    </row>
    <row r="4903" spans="1:22">
      <c r="A4903" t="s">
        <v>4305</v>
      </c>
      <c r="B4903" s="213" t="s">
        <v>10315</v>
      </c>
      <c r="C4903" s="4">
        <v>361091780000</v>
      </c>
      <c r="D4903" s="213" t="s">
        <v>5857</v>
      </c>
      <c r="G4903" s="174">
        <v>46143</v>
      </c>
      <c r="H4903" t="s">
        <v>10316</v>
      </c>
      <c r="I4903" t="s">
        <v>10316</v>
      </c>
      <c r="O4903" s="174">
        <v>46143</v>
      </c>
      <c r="S4903" t="s">
        <v>10317</v>
      </c>
      <c r="T4903" s="217" t="s">
        <v>64</v>
      </c>
      <c r="U4903" s="217" t="s">
        <v>2109</v>
      </c>
      <c r="V4903" t="e">
        <f>_xlfn.XLOOKUP(UTILIZADAS[[#This Row],[Contacto1]],Tabla2[phone_number_dialed],Tabla2[status_name],,0)</f>
        <v>#N/A</v>
      </c>
    </row>
    <row r="4904" spans="1:22">
      <c r="A4904" t="s">
        <v>4305</v>
      </c>
      <c r="B4904" s="213" t="s">
        <v>10318</v>
      </c>
      <c r="C4904" s="4">
        <v>363088380000</v>
      </c>
      <c r="D4904" s="213" t="s">
        <v>5857</v>
      </c>
      <c r="G4904" s="174">
        <v>46143</v>
      </c>
      <c r="H4904" t="s">
        <v>10265</v>
      </c>
      <c r="I4904" t="s">
        <v>10265</v>
      </c>
      <c r="O4904" s="174">
        <v>46143</v>
      </c>
      <c r="S4904" t="s">
        <v>10319</v>
      </c>
      <c r="T4904" s="217" t="s">
        <v>64</v>
      </c>
      <c r="U4904" s="217" t="s">
        <v>257</v>
      </c>
      <c r="V4904" t="e">
        <f>_xlfn.XLOOKUP(UTILIZADAS[[#This Row],[Contacto1]],Tabla2[phone_number_dialed],Tabla2[status_name],,0)</f>
        <v>#N/A</v>
      </c>
    </row>
    <row r="4905" spans="1:22">
      <c r="A4905" t="s">
        <v>4305</v>
      </c>
      <c r="B4905" s="213" t="s">
        <v>10320</v>
      </c>
      <c r="C4905" s="4">
        <v>364084210000</v>
      </c>
      <c r="D4905" s="213" t="s">
        <v>5857</v>
      </c>
      <c r="G4905" s="174">
        <v>46143</v>
      </c>
      <c r="H4905" t="s">
        <v>10321</v>
      </c>
      <c r="I4905" t="s">
        <v>10321</v>
      </c>
      <c r="O4905" s="174">
        <v>46143</v>
      </c>
      <c r="S4905" t="s">
        <v>10322</v>
      </c>
      <c r="T4905" s="217" t="s">
        <v>64</v>
      </c>
      <c r="U4905" s="217" t="s">
        <v>257</v>
      </c>
      <c r="V4905" t="e">
        <f>_xlfn.XLOOKUP(UTILIZADAS[[#This Row],[Contacto1]],Tabla2[phone_number_dialed],Tabla2[status_name],,0)</f>
        <v>#N/A</v>
      </c>
    </row>
    <row r="4906" spans="1:22">
      <c r="A4906" t="s">
        <v>4305</v>
      </c>
      <c r="B4906" s="213" t="s">
        <v>10323</v>
      </c>
      <c r="C4906" s="4">
        <v>368091840000</v>
      </c>
      <c r="D4906" s="213" t="s">
        <v>5857</v>
      </c>
      <c r="G4906" s="174">
        <v>46143</v>
      </c>
      <c r="H4906" t="s">
        <v>10324</v>
      </c>
      <c r="I4906" t="s">
        <v>10324</v>
      </c>
      <c r="O4906" s="174">
        <v>46143</v>
      </c>
      <c r="S4906" t="s">
        <v>10325</v>
      </c>
      <c r="T4906" s="217" t="s">
        <v>64</v>
      </c>
      <c r="U4906" s="217" t="s">
        <v>257</v>
      </c>
      <c r="V4906" t="e">
        <f>_xlfn.XLOOKUP(UTILIZADAS[[#This Row],[Contacto1]],Tabla2[phone_number_dialed],Tabla2[status_name],,0)</f>
        <v>#N/A</v>
      </c>
    </row>
    <row r="4907" spans="1:22">
      <c r="A4907" t="s">
        <v>4305</v>
      </c>
      <c r="B4907" s="213" t="s">
        <v>4639</v>
      </c>
      <c r="C4907" s="4">
        <v>361092140000</v>
      </c>
      <c r="D4907" s="213" t="s">
        <v>5857</v>
      </c>
      <c r="G4907" s="174">
        <v>46143</v>
      </c>
      <c r="H4907" t="s">
        <v>10326</v>
      </c>
      <c r="I4907" t="s">
        <v>10326</v>
      </c>
      <c r="O4907" s="174">
        <v>46143</v>
      </c>
      <c r="S4907" t="s">
        <v>4640</v>
      </c>
      <c r="T4907" s="217" t="s">
        <v>64</v>
      </c>
      <c r="U4907" s="217" t="s">
        <v>65</v>
      </c>
      <c r="V4907" t="e">
        <f>_xlfn.XLOOKUP(UTILIZADAS[[#This Row],[Contacto1]],Tabla2[phone_number_dialed],Tabla2[status_name],,0)</f>
        <v>#N/A</v>
      </c>
    </row>
    <row r="4908" spans="1:22">
      <c r="A4908" t="s">
        <v>4305</v>
      </c>
      <c r="B4908" s="213" t="s">
        <v>10327</v>
      </c>
      <c r="C4908" s="4">
        <v>368092480000</v>
      </c>
      <c r="D4908" s="213" t="s">
        <v>5857</v>
      </c>
      <c r="G4908" s="174">
        <v>46143</v>
      </c>
      <c r="H4908" t="s">
        <v>10328</v>
      </c>
      <c r="I4908" t="s">
        <v>10328</v>
      </c>
      <c r="O4908" s="174">
        <v>46143</v>
      </c>
      <c r="S4908" t="s">
        <v>10329</v>
      </c>
      <c r="T4908" s="217" t="s">
        <v>64</v>
      </c>
      <c r="U4908" s="217" t="s">
        <v>257</v>
      </c>
      <c r="V4908" t="e">
        <f>_xlfn.XLOOKUP(UTILIZADAS[[#This Row],[Contacto1]],Tabla2[phone_number_dialed],Tabla2[status_name],,0)</f>
        <v>#N/A</v>
      </c>
    </row>
    <row r="4909" spans="1:22">
      <c r="A4909" t="s">
        <v>4305</v>
      </c>
      <c r="B4909" s="213" t="s">
        <v>10330</v>
      </c>
      <c r="C4909" s="4">
        <v>366089940000</v>
      </c>
      <c r="D4909" s="213" t="s">
        <v>5857</v>
      </c>
      <c r="G4909" s="174">
        <v>46143</v>
      </c>
      <c r="H4909" t="s">
        <v>10331</v>
      </c>
      <c r="I4909" t="s">
        <v>10331</v>
      </c>
      <c r="O4909" s="174">
        <v>46143</v>
      </c>
      <c r="S4909" t="s">
        <v>10332</v>
      </c>
      <c r="T4909" s="217" t="s">
        <v>64</v>
      </c>
      <c r="U4909" s="217" t="s">
        <v>257</v>
      </c>
      <c r="V4909" t="e">
        <f>_xlfn.XLOOKUP(UTILIZADAS[[#This Row],[Contacto1]],Tabla2[phone_number_dialed],Tabla2[status_name],,0)</f>
        <v>#N/A</v>
      </c>
    </row>
    <row r="4910" spans="1:22">
      <c r="A4910" t="s">
        <v>4305</v>
      </c>
      <c r="B4910" s="213" t="s">
        <v>10333</v>
      </c>
      <c r="C4910" s="4">
        <v>369093360000</v>
      </c>
      <c r="D4910" s="213" t="s">
        <v>5857</v>
      </c>
      <c r="G4910" s="174">
        <v>46143</v>
      </c>
      <c r="H4910" t="s">
        <v>7038</v>
      </c>
      <c r="I4910" t="s">
        <v>7038</v>
      </c>
      <c r="O4910" s="174">
        <v>46143</v>
      </c>
      <c r="S4910" t="s">
        <v>10334</v>
      </c>
      <c r="T4910" s="217" t="s">
        <v>64</v>
      </c>
      <c r="U4910" s="217" t="s">
        <v>257</v>
      </c>
      <c r="V4910" t="e">
        <f>_xlfn.XLOOKUP(UTILIZADAS[[#This Row],[Contacto1]],Tabla2[phone_number_dialed],Tabla2[status_name],,0)</f>
        <v>#N/A</v>
      </c>
    </row>
    <row r="4911" spans="1:22">
      <c r="A4911" t="s">
        <v>4305</v>
      </c>
      <c r="B4911" s="213" t="s">
        <v>10335</v>
      </c>
      <c r="C4911" s="4">
        <v>369092640000</v>
      </c>
      <c r="D4911" s="213" t="s">
        <v>5857</v>
      </c>
      <c r="G4911" s="174">
        <v>46143</v>
      </c>
      <c r="H4911" t="s">
        <v>10336</v>
      </c>
      <c r="I4911" t="s">
        <v>10336</v>
      </c>
      <c r="O4911" s="174">
        <v>46143</v>
      </c>
      <c r="S4911" t="s">
        <v>10337</v>
      </c>
      <c r="T4911" s="217" t="s">
        <v>64</v>
      </c>
      <c r="U4911" s="217" t="s">
        <v>257</v>
      </c>
      <c r="V4911" t="e">
        <f>_xlfn.XLOOKUP(UTILIZADAS[[#This Row],[Contacto1]],Tabla2[phone_number_dialed],Tabla2[status_name],,0)</f>
        <v>#N/A</v>
      </c>
    </row>
    <row r="4912" spans="1:22">
      <c r="A4912" t="s">
        <v>4305</v>
      </c>
      <c r="B4912" s="213" t="s">
        <v>10338</v>
      </c>
      <c r="C4912" s="4">
        <v>368091980000</v>
      </c>
      <c r="D4912" s="213" t="s">
        <v>5857</v>
      </c>
      <c r="G4912" s="174">
        <v>46143</v>
      </c>
      <c r="H4912" t="s">
        <v>10339</v>
      </c>
      <c r="I4912" t="s">
        <v>10339</v>
      </c>
      <c r="O4912" s="174">
        <v>46143</v>
      </c>
      <c r="S4912" t="s">
        <v>10340</v>
      </c>
      <c r="T4912" s="217" t="s">
        <v>64</v>
      </c>
      <c r="U4912" s="217" t="s">
        <v>257</v>
      </c>
      <c r="V4912" t="e">
        <f>_xlfn.XLOOKUP(UTILIZADAS[[#This Row],[Contacto1]],Tabla2[phone_number_dialed],Tabla2[status_name],,0)</f>
        <v>#N/A</v>
      </c>
    </row>
    <row r="4913" spans="1:22">
      <c r="A4913" t="s">
        <v>4305</v>
      </c>
      <c r="B4913" s="213" t="s">
        <v>10341</v>
      </c>
      <c r="C4913" s="4">
        <v>366093720000</v>
      </c>
      <c r="D4913" s="213" t="s">
        <v>5857</v>
      </c>
      <c r="G4913" s="174">
        <v>46143</v>
      </c>
      <c r="H4913" t="s">
        <v>10342</v>
      </c>
      <c r="I4913" t="s">
        <v>10342</v>
      </c>
      <c r="O4913" s="174">
        <v>46143</v>
      </c>
      <c r="S4913" t="s">
        <v>10343</v>
      </c>
      <c r="T4913" s="217" t="s">
        <v>64</v>
      </c>
      <c r="U4913" s="217" t="s">
        <v>257</v>
      </c>
      <c r="V4913" t="e">
        <f>_xlfn.XLOOKUP(UTILIZADAS[[#This Row],[Contacto1]],Tabla2[phone_number_dialed],Tabla2[status_name],,0)</f>
        <v>#N/A</v>
      </c>
    </row>
    <row r="4914" spans="1:22">
      <c r="A4914" t="s">
        <v>4305</v>
      </c>
      <c r="B4914" s="213" t="s">
        <v>10344</v>
      </c>
      <c r="C4914" s="4">
        <v>368093420000</v>
      </c>
      <c r="D4914" s="213" t="s">
        <v>5857</v>
      </c>
      <c r="G4914" s="174">
        <v>46143</v>
      </c>
      <c r="H4914" t="s">
        <v>10345</v>
      </c>
      <c r="I4914" t="s">
        <v>10345</v>
      </c>
      <c r="O4914" s="174">
        <v>46143</v>
      </c>
      <c r="S4914" t="s">
        <v>10346</v>
      </c>
      <c r="T4914" s="217" t="s">
        <v>64</v>
      </c>
      <c r="U4914" s="217" t="s">
        <v>257</v>
      </c>
      <c r="V4914" t="e">
        <f>_xlfn.XLOOKUP(UTILIZADAS[[#This Row],[Contacto1]],Tabla2[phone_number_dialed],Tabla2[status_name],,0)</f>
        <v>#N/A</v>
      </c>
    </row>
  </sheetData>
  <conditionalFormatting sqref="H2172:H2274">
    <cfRule type="duplicateValues" dxfId="68" priority="8"/>
  </conditionalFormatting>
  <conditionalFormatting sqref="H2172:H2421">
    <cfRule type="duplicateValues" dxfId="67" priority="7"/>
  </conditionalFormatting>
  <conditionalFormatting sqref="I2172:I2274">
    <cfRule type="duplicateValues" dxfId="66" priority="6"/>
  </conditionalFormatting>
  <conditionalFormatting sqref="I2172:I2421">
    <cfRule type="duplicateValues" dxfId="65" priority="5"/>
  </conditionalFormatting>
  <conditionalFormatting sqref="H3425:H3527">
    <cfRule type="duplicateValues" dxfId="64" priority="4"/>
  </conditionalFormatting>
  <conditionalFormatting sqref="H3425:H3674">
    <cfRule type="duplicateValues" dxfId="63" priority="3"/>
  </conditionalFormatting>
  <conditionalFormatting sqref="I3425:I3527">
    <cfRule type="duplicateValues" dxfId="62" priority="2"/>
  </conditionalFormatting>
  <conditionalFormatting sqref="I3425:I3674">
    <cfRule type="duplicateValues" dxfId="61" priority="1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24FB-A657-4582-BE9A-11FADEFB9A47}">
  <sheetPr>
    <outlinePr summaryBelow="0" summaryRight="0"/>
  </sheetPr>
  <dimension ref="A1:W1426"/>
  <sheetViews>
    <sheetView zoomScale="85" zoomScaleNormal="85" workbookViewId="0">
      <selection activeCell="F13" sqref="F13"/>
    </sheetView>
  </sheetViews>
  <sheetFormatPr baseColWidth="10" defaultColWidth="12.54296875" defaultRowHeight="15.75" customHeight="1"/>
  <cols>
    <col min="1" max="1" width="12.54296875" style="11"/>
    <col min="2" max="2" width="18.90625" style="15" customWidth="1"/>
    <col min="3" max="4" width="18.90625" style="11" customWidth="1"/>
    <col min="5" max="5" width="18.90625" style="16" customWidth="1"/>
    <col min="6" max="8" width="18.90625" style="11" customWidth="1"/>
    <col min="9" max="9" width="22.36328125" style="15" customWidth="1"/>
    <col min="10" max="10" width="18.90625" style="15" customWidth="1"/>
    <col min="11" max="11" width="18.90625" style="179" customWidth="1"/>
    <col min="12" max="12" width="18.90625" style="182" customWidth="1"/>
    <col min="13" max="13" width="18.90625" style="15" customWidth="1"/>
    <col min="14" max="14" width="18.90625" style="179" customWidth="1"/>
    <col min="15" max="15" width="18.90625" style="184" customWidth="1"/>
    <col min="16" max="16" width="26.453125" style="16" customWidth="1"/>
    <col min="17" max="18" width="18.90625" style="12" customWidth="1"/>
    <col min="19" max="20" width="12.54296875" style="13"/>
    <col min="21" max="16384" width="12.54296875" style="14"/>
  </cols>
  <sheetData>
    <row r="1" spans="1:23" s="10" customFormat="1" ht="15.75" customHeight="1">
      <c r="A1" s="5" t="s">
        <v>1861</v>
      </c>
      <c r="B1" s="6" t="s">
        <v>5358</v>
      </c>
      <c r="C1" s="7" t="s">
        <v>1862</v>
      </c>
      <c r="D1" s="7" t="s">
        <v>1863</v>
      </c>
      <c r="E1" s="8" t="s">
        <v>1864</v>
      </c>
      <c r="F1" s="7" t="s">
        <v>1865</v>
      </c>
      <c r="G1" s="7" t="s">
        <v>5359</v>
      </c>
      <c r="H1" s="7" t="s">
        <v>58</v>
      </c>
      <c r="I1" s="7" t="s">
        <v>1866</v>
      </c>
      <c r="J1" s="6" t="s">
        <v>1867</v>
      </c>
      <c r="K1" s="180" t="s">
        <v>1868</v>
      </c>
      <c r="L1" s="166" t="s">
        <v>5360</v>
      </c>
      <c r="M1" s="6" t="s">
        <v>1869</v>
      </c>
      <c r="N1" s="6" t="s">
        <v>1870</v>
      </c>
      <c r="O1" s="183" t="s">
        <v>1871</v>
      </c>
      <c r="P1" s="8" t="s">
        <v>1872</v>
      </c>
      <c r="Q1" s="7" t="s">
        <v>1873</v>
      </c>
      <c r="R1" s="9" t="s">
        <v>1874</v>
      </c>
      <c r="S1" s="9" t="s">
        <v>1875</v>
      </c>
      <c r="T1" s="9" t="s">
        <v>1876</v>
      </c>
      <c r="U1" s="9" t="s">
        <v>2040</v>
      </c>
      <c r="V1" s="164" t="s">
        <v>4278</v>
      </c>
      <c r="W1" s="164" t="s">
        <v>4279</v>
      </c>
    </row>
    <row r="2" spans="1:23" ht="15.75" customHeight="1">
      <c r="A2" s="11" t="str">
        <f>TEXT(promesas[[#This Row],[Marca temporal]],"dd/mmm")</f>
        <v>00/ene</v>
      </c>
      <c r="B2" s="186"/>
      <c r="C2" s="187"/>
      <c r="D2" s="187"/>
      <c r="E2" s="188"/>
      <c r="F2" s="187"/>
      <c r="G2" s="187"/>
      <c r="H2" s="189"/>
      <c r="I2" s="190"/>
      <c r="J2" s="195"/>
      <c r="K2" s="157"/>
      <c r="L2" s="167"/>
      <c r="M2" s="157"/>
      <c r="N2" s="157"/>
      <c r="O2" s="167"/>
      <c r="P2"/>
      <c r="Q2" s="189"/>
      <c r="R2" s="196" t="str">
        <f>IF(promesas[[#This Row],[Fecha de Pago]]="", "", TEXT(promesas[[#This Row],[Fecha de Pago]], "mmm"))</f>
        <v/>
      </c>
      <c r="S2" s="12" t="str">
        <f>IF(promesas[[#This Row],[Fecha  promesa de pago]]="", "", TEXT(promesas[[#This Row],[Fecha  promesa de pago]], "mmm"))</f>
        <v/>
      </c>
      <c r="T2" s="13" t="str">
        <f>IF(promesas[[#This Row],[Fecha de Pago]]="", "", TEXT(promesas[[#This Row],[Fecha de Pago]], "dd/mmm"))</f>
        <v/>
      </c>
      <c r="U2" s="13" t="str">
        <f>IF(promesas[[#This Row],[Fecha  promesa de pago]]="", "", TEXT(promesas[[#This Row],[Fecha  promesa de pago]], "dd/mmm"))</f>
        <v/>
      </c>
      <c r="V2" s="14" t="str">
        <f>IF(LEN(TRIM(promesas[[#This Row],[Fecha  promesa de pago]]))&gt;0,1,"")</f>
        <v/>
      </c>
      <c r="W2" s="14" t="str">
        <f>IF(LEN(TRIM(promesas[[#This Row],[Fecha de Pago]]))&gt;0,1,"")</f>
        <v/>
      </c>
    </row>
    <row r="3" spans="1:23" ht="15.75" customHeight="1">
      <c r="A3" s="11" t="str">
        <f>TEXT(promesas[[#This Row],[Marca temporal]],"dd/mmm")</f>
        <v>00/ene</v>
      </c>
      <c r="B3" s="186"/>
      <c r="C3" s="187"/>
      <c r="D3" s="187"/>
      <c r="E3" s="188"/>
      <c r="F3" s="187"/>
      <c r="G3" s="187"/>
      <c r="H3" s="189"/>
      <c r="I3" s="190"/>
      <c r="J3" s="195"/>
      <c r="K3"/>
      <c r="L3" s="191"/>
      <c r="M3" s="157"/>
      <c r="N3"/>
      <c r="O3" s="191"/>
      <c r="P3"/>
      <c r="Q3" s="189"/>
      <c r="R3" s="196" t="str">
        <f>IF(promesas[[#This Row],[Fecha de Pago]]="", "", TEXT(promesas[[#This Row],[Fecha de Pago]], "mmm"))</f>
        <v/>
      </c>
      <c r="S3" s="12" t="str">
        <f>IF(promesas[[#This Row],[Fecha  promesa de pago]]="", "", TEXT(promesas[[#This Row],[Fecha  promesa de pago]], "mmm"))</f>
        <v/>
      </c>
      <c r="T3" s="13" t="str">
        <f>IF(promesas[[#This Row],[Fecha de Pago]]="", "", TEXT(promesas[[#This Row],[Fecha de Pago]], "dd/mmm"))</f>
        <v/>
      </c>
      <c r="U3" s="13" t="str">
        <f>IF(promesas[[#This Row],[Fecha  promesa de pago]]="", "", TEXT(promesas[[#This Row],[Fecha  promesa de pago]], "dd/mmm"))</f>
        <v/>
      </c>
      <c r="V3" s="14" t="str">
        <f>IF(LEN(TRIM(promesas[[#This Row],[Fecha  promesa de pago]]))&gt;0,1,"")</f>
        <v/>
      </c>
      <c r="W3" s="14" t="str">
        <f>IF(LEN(TRIM(promesas[[#This Row],[Fecha de Pago]]))&gt;0,1,"")</f>
        <v/>
      </c>
    </row>
    <row r="4" spans="1:23" ht="15.75" customHeight="1">
      <c r="A4" s="11" t="str">
        <f>TEXT(promesas[[#This Row],[Marca temporal]],"dd/mmm")</f>
        <v>00/ene</v>
      </c>
      <c r="B4" s="186"/>
      <c r="C4" s="187"/>
      <c r="D4" s="187"/>
      <c r="E4" s="188"/>
      <c r="F4" s="187"/>
      <c r="G4" s="187"/>
      <c r="H4" s="189"/>
      <c r="I4" s="190"/>
      <c r="J4" s="195"/>
      <c r="K4"/>
      <c r="L4" s="191"/>
      <c r="M4" s="157"/>
      <c r="N4"/>
      <c r="O4" s="191"/>
      <c r="P4"/>
      <c r="Q4" s="189"/>
      <c r="R4" s="196" t="str">
        <f>IF(promesas[[#This Row],[Fecha de Pago]]="", "", TEXT(promesas[[#This Row],[Fecha de Pago]], "mmm"))</f>
        <v/>
      </c>
      <c r="S4" s="12" t="str">
        <f>IF(promesas[[#This Row],[Fecha  promesa de pago]]="", "", TEXT(promesas[[#This Row],[Fecha  promesa de pago]], "mmm"))</f>
        <v/>
      </c>
      <c r="T4" s="13" t="str">
        <f>IF(promesas[[#This Row],[Fecha de Pago]]="", "", TEXT(promesas[[#This Row],[Fecha de Pago]], "dd/mmm"))</f>
        <v/>
      </c>
      <c r="U4" s="13" t="str">
        <f>IF(promesas[[#This Row],[Fecha  promesa de pago]]="", "", TEXT(promesas[[#This Row],[Fecha  promesa de pago]], "dd/mmm"))</f>
        <v/>
      </c>
      <c r="V4" s="14" t="str">
        <f>IF(LEN(TRIM(promesas[[#This Row],[Fecha  promesa de pago]]))&gt;0,1,"")</f>
        <v/>
      </c>
      <c r="W4" s="14" t="str">
        <f>IF(LEN(TRIM(promesas[[#This Row],[Fecha de Pago]]))&gt;0,1,"")</f>
        <v/>
      </c>
    </row>
    <row r="5" spans="1:23" ht="15.75" customHeight="1">
      <c r="A5" s="11" t="str">
        <f>TEXT(promesas[[#This Row],[Marca temporal]],"dd/mmm")</f>
        <v>00/ene</v>
      </c>
      <c r="B5" s="186"/>
      <c r="C5" s="187"/>
      <c r="D5" s="187"/>
      <c r="E5" s="188"/>
      <c r="F5" s="187"/>
      <c r="G5" s="187"/>
      <c r="H5" s="189"/>
      <c r="I5" s="190"/>
      <c r="J5" s="195"/>
      <c r="K5"/>
      <c r="L5" s="191"/>
      <c r="M5" s="157"/>
      <c r="N5"/>
      <c r="O5" s="191"/>
      <c r="P5"/>
      <c r="Q5" s="189"/>
      <c r="R5" s="196" t="str">
        <f>IF(promesas[[#This Row],[Fecha de Pago]]="", "", TEXT(promesas[[#This Row],[Fecha de Pago]], "mmm"))</f>
        <v/>
      </c>
      <c r="S5" s="12" t="str">
        <f>IF(promesas[[#This Row],[Fecha  promesa de pago]]="", "", TEXT(promesas[[#This Row],[Fecha  promesa de pago]], "mmm"))</f>
        <v/>
      </c>
      <c r="T5" s="13" t="str">
        <f>IF(promesas[[#This Row],[Fecha de Pago]]="", "", TEXT(promesas[[#This Row],[Fecha de Pago]], "dd/mmm"))</f>
        <v/>
      </c>
      <c r="U5" s="13" t="str">
        <f>IF(promesas[[#This Row],[Fecha  promesa de pago]]="", "", TEXT(promesas[[#This Row],[Fecha  promesa de pago]], "dd/mmm"))</f>
        <v/>
      </c>
      <c r="V5" s="14" t="str">
        <f>IF(LEN(TRIM(promesas[[#This Row],[Fecha  promesa de pago]]))&gt;0,1,"")</f>
        <v/>
      </c>
      <c r="W5" s="14" t="str">
        <f>IF(LEN(TRIM(promesas[[#This Row],[Fecha de Pago]]))&gt;0,1,"")</f>
        <v/>
      </c>
    </row>
    <row r="6" spans="1:23" ht="15.75" customHeight="1">
      <c r="A6" s="11" t="str">
        <f>TEXT(promesas[[#This Row],[Marca temporal]],"dd/mmm")</f>
        <v>00/ene</v>
      </c>
      <c r="B6" s="186"/>
      <c r="C6" s="187"/>
      <c r="D6" s="187"/>
      <c r="E6" s="188"/>
      <c r="F6" s="187"/>
      <c r="G6" s="187"/>
      <c r="H6" s="189"/>
      <c r="I6" s="190"/>
      <c r="J6" s="195"/>
      <c r="K6"/>
      <c r="L6" s="191"/>
      <c r="M6" s="157"/>
      <c r="N6"/>
      <c r="O6" s="191"/>
      <c r="P6" s="192"/>
      <c r="Q6" s="189"/>
      <c r="R6" s="196" t="str">
        <f>IF(promesas[[#This Row],[Fecha de Pago]]="", "", TEXT(promesas[[#This Row],[Fecha de Pago]], "mmm"))</f>
        <v/>
      </c>
      <c r="S6" s="12" t="str">
        <f>IF(promesas[[#This Row],[Fecha  promesa de pago]]="", "", TEXT(promesas[[#This Row],[Fecha  promesa de pago]], "mmm"))</f>
        <v/>
      </c>
      <c r="T6" s="13" t="str">
        <f>IF(promesas[[#This Row],[Fecha de Pago]]="", "", TEXT(promesas[[#This Row],[Fecha de Pago]], "dd/mmm"))</f>
        <v/>
      </c>
      <c r="U6" s="13" t="str">
        <f>IF(promesas[[#This Row],[Fecha  promesa de pago]]="", "", TEXT(promesas[[#This Row],[Fecha  promesa de pago]], "dd/mmm"))</f>
        <v/>
      </c>
      <c r="V6" s="14" t="str">
        <f>IF(LEN(TRIM(promesas[[#This Row],[Fecha  promesa de pago]]))&gt;0,1,"")</f>
        <v/>
      </c>
      <c r="W6" s="14" t="str">
        <f>IF(LEN(TRIM(promesas[[#This Row],[Fecha de Pago]]))&gt;0,1,"")</f>
        <v/>
      </c>
    </row>
    <row r="7" spans="1:23" ht="15.75" customHeight="1">
      <c r="A7" s="11" t="str">
        <f>TEXT(promesas[[#This Row],[Marca temporal]],"dd/mmm")</f>
        <v>00/ene</v>
      </c>
      <c r="B7" s="186"/>
      <c r="C7" s="187"/>
      <c r="D7" s="187"/>
      <c r="E7" s="188"/>
      <c r="F7" s="187"/>
      <c r="G7" s="187"/>
      <c r="H7" s="189"/>
      <c r="I7" s="190"/>
      <c r="J7" s="195"/>
      <c r="K7"/>
      <c r="L7" s="191"/>
      <c r="M7" s="157"/>
      <c r="N7"/>
      <c r="O7" s="191"/>
      <c r="P7"/>
      <c r="Q7" s="189"/>
      <c r="R7" s="196" t="str">
        <f>IF(promesas[[#This Row],[Fecha de Pago]]="", "", TEXT(promesas[[#This Row],[Fecha de Pago]], "mmm"))</f>
        <v/>
      </c>
      <c r="S7" s="12" t="str">
        <f>IF(promesas[[#This Row],[Fecha  promesa de pago]]="", "", TEXT(promesas[[#This Row],[Fecha  promesa de pago]], "mmm"))</f>
        <v/>
      </c>
      <c r="T7" s="13" t="str">
        <f>IF(promesas[[#This Row],[Fecha de Pago]]="", "", TEXT(promesas[[#This Row],[Fecha de Pago]], "dd/mmm"))</f>
        <v/>
      </c>
      <c r="U7" s="13" t="str">
        <f>IF(promesas[[#This Row],[Fecha  promesa de pago]]="", "", TEXT(promesas[[#This Row],[Fecha  promesa de pago]], "dd/mmm"))</f>
        <v/>
      </c>
      <c r="V7" s="14" t="str">
        <f>IF(LEN(TRIM(promesas[[#This Row],[Fecha  promesa de pago]]))&gt;0,1,"")</f>
        <v/>
      </c>
      <c r="W7" s="14" t="str">
        <f>IF(LEN(TRIM(promesas[[#This Row],[Fecha de Pago]]))&gt;0,1,"")</f>
        <v/>
      </c>
    </row>
    <row r="8" spans="1:23" ht="15.75" customHeight="1">
      <c r="A8" s="11" t="str">
        <f>TEXT(promesas[[#This Row],[Marca temporal]],"dd/mmm")</f>
        <v>00/ene</v>
      </c>
      <c r="B8" s="186"/>
      <c r="C8" s="187"/>
      <c r="D8" s="187"/>
      <c r="E8" s="188"/>
      <c r="F8" s="187"/>
      <c r="G8" s="187"/>
      <c r="H8" s="189"/>
      <c r="I8" s="190"/>
      <c r="J8" s="195"/>
      <c r="K8"/>
      <c r="L8" s="191"/>
      <c r="M8" s="157"/>
      <c r="N8" s="159"/>
      <c r="O8" s="167"/>
      <c r="P8"/>
      <c r="Q8" s="189"/>
      <c r="R8" s="196" t="str">
        <f>IF(promesas[[#This Row],[Fecha de Pago]]="", "", TEXT(promesas[[#This Row],[Fecha de Pago]], "mmm"))</f>
        <v/>
      </c>
      <c r="S8" s="12" t="str">
        <f>IF(promesas[[#This Row],[Fecha  promesa de pago]]="", "", TEXT(promesas[[#This Row],[Fecha  promesa de pago]], "mmm"))</f>
        <v/>
      </c>
      <c r="T8" s="13" t="str">
        <f>IF(promesas[[#This Row],[Fecha de Pago]]="", "", TEXT(promesas[[#This Row],[Fecha de Pago]], "dd/mmm"))</f>
        <v/>
      </c>
      <c r="U8" s="13" t="str">
        <f>IF(promesas[[#This Row],[Fecha  promesa de pago]]="", "", TEXT(promesas[[#This Row],[Fecha  promesa de pago]], "dd/mmm"))</f>
        <v/>
      </c>
      <c r="V8" s="14" t="str">
        <f>IF(LEN(TRIM(promesas[[#This Row],[Fecha  promesa de pago]]))&gt;0,1,"")</f>
        <v/>
      </c>
      <c r="W8" s="14" t="str">
        <f>IF(LEN(TRIM(promesas[[#This Row],[Fecha de Pago]]))&gt;0,1,"")</f>
        <v/>
      </c>
    </row>
    <row r="9" spans="1:23" ht="15.75" customHeight="1">
      <c r="A9" s="11" t="str">
        <f>TEXT(promesas[[#This Row],[Marca temporal]],"dd/mmm")</f>
        <v>00/ene</v>
      </c>
      <c r="B9" s="186"/>
      <c r="C9" s="187"/>
      <c r="D9" s="187"/>
      <c r="E9" s="188"/>
      <c r="F9" s="187"/>
      <c r="G9" s="187"/>
      <c r="H9" s="189"/>
      <c r="I9" s="190"/>
      <c r="J9" s="195"/>
      <c r="K9" s="159"/>
      <c r="L9" s="167"/>
      <c r="M9" s="157"/>
      <c r="N9"/>
      <c r="O9" s="191"/>
      <c r="P9" s="192"/>
      <c r="Q9" s="189"/>
      <c r="R9" s="196" t="str">
        <f>IF(promesas[[#This Row],[Fecha de Pago]]="", "", TEXT(promesas[[#This Row],[Fecha de Pago]], "mmm"))</f>
        <v/>
      </c>
      <c r="S9" s="12" t="str">
        <f>IF(promesas[[#This Row],[Fecha  promesa de pago]]="", "", TEXT(promesas[[#This Row],[Fecha  promesa de pago]], "mmm"))</f>
        <v/>
      </c>
      <c r="T9" s="13" t="str">
        <f>IF(promesas[[#This Row],[Fecha de Pago]]="", "", TEXT(promesas[[#This Row],[Fecha de Pago]], "dd/mmm"))</f>
        <v/>
      </c>
      <c r="U9" s="13" t="str">
        <f>IF(promesas[[#This Row],[Fecha  promesa de pago]]="", "", TEXT(promesas[[#This Row],[Fecha  promesa de pago]], "dd/mmm"))</f>
        <v/>
      </c>
      <c r="V9" s="14" t="str">
        <f>IF(LEN(TRIM(promesas[[#This Row],[Fecha  promesa de pago]]))&gt;0,1,"")</f>
        <v/>
      </c>
      <c r="W9" s="14" t="str">
        <f>IF(LEN(TRIM(promesas[[#This Row],[Fecha de Pago]]))&gt;0,1,"")</f>
        <v/>
      </c>
    </row>
    <row r="10" spans="1:23" ht="15.75" customHeight="1">
      <c r="A10" s="11" t="str">
        <f>TEXT(promesas[[#This Row],[Marca temporal]],"dd/mmm")</f>
        <v>00/ene</v>
      </c>
      <c r="B10" s="186"/>
      <c r="C10" s="187"/>
      <c r="D10" s="187"/>
      <c r="E10" s="188"/>
      <c r="F10" s="187"/>
      <c r="G10" s="187"/>
      <c r="H10" s="189"/>
      <c r="I10" s="190"/>
      <c r="J10" s="195"/>
      <c r="K10"/>
      <c r="L10" s="191"/>
      <c r="M10" s="157"/>
      <c r="N10"/>
      <c r="O10" s="191"/>
      <c r="P10"/>
      <c r="Q10" s="189"/>
      <c r="R10" s="196" t="str">
        <f>IF(promesas[[#This Row],[Fecha de Pago]]="", "", TEXT(promesas[[#This Row],[Fecha de Pago]], "mmm"))</f>
        <v/>
      </c>
      <c r="S10" s="12" t="str">
        <f>IF(promesas[[#This Row],[Fecha  promesa de pago]]="", "", TEXT(promesas[[#This Row],[Fecha  promesa de pago]], "mmm"))</f>
        <v/>
      </c>
      <c r="T10" s="13" t="str">
        <f>IF(promesas[[#This Row],[Fecha de Pago]]="", "", TEXT(promesas[[#This Row],[Fecha de Pago]], "dd/mmm"))</f>
        <v/>
      </c>
      <c r="U10" s="13" t="str">
        <f>IF(promesas[[#This Row],[Fecha  promesa de pago]]="", "", TEXT(promesas[[#This Row],[Fecha  promesa de pago]], "dd/mmm"))</f>
        <v/>
      </c>
      <c r="V10" s="14" t="str">
        <f>IF(LEN(TRIM(promesas[[#This Row],[Fecha  promesa de pago]]))&gt;0,1,"")</f>
        <v/>
      </c>
      <c r="W10" s="14" t="str">
        <f>IF(LEN(TRIM(promesas[[#This Row],[Fecha de Pago]]))&gt;0,1,"")</f>
        <v/>
      </c>
    </row>
    <row r="11" spans="1:23" ht="15.75" customHeight="1">
      <c r="A11" s="11" t="str">
        <f>TEXT(promesas[[#This Row],[Marca temporal]],"dd/mmm")</f>
        <v>00/ene</v>
      </c>
      <c r="B11" s="186"/>
      <c r="C11" s="187"/>
      <c r="D11" s="187"/>
      <c r="E11" s="188"/>
      <c r="F11" s="187"/>
      <c r="G11" s="187"/>
      <c r="H11" s="189"/>
      <c r="I11" s="190"/>
      <c r="J11" s="195"/>
      <c r="K11"/>
      <c r="L11" s="191"/>
      <c r="M11" s="157"/>
      <c r="N11"/>
      <c r="O11" s="191"/>
      <c r="P11"/>
      <c r="Q11" s="189"/>
      <c r="R11" s="196" t="str">
        <f>IF(promesas[[#This Row],[Fecha de Pago]]="", "", TEXT(promesas[[#This Row],[Fecha de Pago]], "mmm"))</f>
        <v/>
      </c>
      <c r="S11" s="12" t="str">
        <f>IF(promesas[[#This Row],[Fecha  promesa de pago]]="", "", TEXT(promesas[[#This Row],[Fecha  promesa de pago]], "mmm"))</f>
        <v/>
      </c>
      <c r="T11" s="13" t="str">
        <f>IF(promesas[[#This Row],[Fecha de Pago]]="", "", TEXT(promesas[[#This Row],[Fecha de Pago]], "dd/mmm"))</f>
        <v/>
      </c>
      <c r="U11" s="13" t="str">
        <f>IF(promesas[[#This Row],[Fecha  promesa de pago]]="", "", TEXT(promesas[[#This Row],[Fecha  promesa de pago]], "dd/mmm"))</f>
        <v/>
      </c>
      <c r="V11" s="14" t="str">
        <f>IF(LEN(TRIM(promesas[[#This Row],[Fecha  promesa de pago]]))&gt;0,1,"")</f>
        <v/>
      </c>
      <c r="W11" s="14" t="str">
        <f>IF(LEN(TRIM(promesas[[#This Row],[Fecha de Pago]]))&gt;0,1,"")</f>
        <v/>
      </c>
    </row>
    <row r="12" spans="1:23" ht="15.75" customHeight="1">
      <c r="A12" s="11" t="str">
        <f>TEXT(promesas[[#This Row],[Marca temporal]],"dd/mmm")</f>
        <v>00/ene</v>
      </c>
      <c r="B12" s="186"/>
      <c r="C12" s="187"/>
      <c r="D12" s="187"/>
      <c r="E12" s="188"/>
      <c r="F12" s="187"/>
      <c r="G12" s="187"/>
      <c r="H12" s="189"/>
      <c r="I12" s="190"/>
      <c r="J12" s="195"/>
      <c r="K12" s="159"/>
      <c r="L12" s="167"/>
      <c r="M12" s="157"/>
      <c r="N12"/>
      <c r="O12" s="191"/>
      <c r="P12"/>
      <c r="Q12" s="189"/>
      <c r="R12" s="196" t="str">
        <f>IF(promesas[[#This Row],[Fecha de Pago]]="", "", TEXT(promesas[[#This Row],[Fecha de Pago]], "mmm"))</f>
        <v/>
      </c>
      <c r="S12" s="12" t="str">
        <f>IF(promesas[[#This Row],[Fecha  promesa de pago]]="", "", TEXT(promesas[[#This Row],[Fecha  promesa de pago]], "mmm"))</f>
        <v/>
      </c>
      <c r="T12" s="13" t="str">
        <f>IF(promesas[[#This Row],[Fecha de Pago]]="", "", TEXT(promesas[[#This Row],[Fecha de Pago]], "dd/mmm"))</f>
        <v/>
      </c>
      <c r="U12" s="13" t="str">
        <f>IF(promesas[[#This Row],[Fecha  promesa de pago]]="", "", TEXT(promesas[[#This Row],[Fecha  promesa de pago]], "dd/mmm"))</f>
        <v/>
      </c>
      <c r="V12" s="14" t="str">
        <f>IF(LEN(TRIM(promesas[[#This Row],[Fecha  promesa de pago]]))&gt;0,1,"")</f>
        <v/>
      </c>
      <c r="W12" s="14" t="str">
        <f>IF(LEN(TRIM(promesas[[#This Row],[Fecha de Pago]]))&gt;0,1,"")</f>
        <v/>
      </c>
    </row>
    <row r="13" spans="1:23" ht="15.75" customHeight="1">
      <c r="A13" s="11" t="str">
        <f>TEXT(promesas[[#This Row],[Marca temporal]],"dd/mmm")</f>
        <v>00/ene</v>
      </c>
      <c r="B13" s="186"/>
      <c r="C13" s="187"/>
      <c r="D13" s="187"/>
      <c r="E13" s="188"/>
      <c r="F13" s="187"/>
      <c r="G13" s="187"/>
      <c r="H13" s="189"/>
      <c r="I13" s="190"/>
      <c r="J13" s="195"/>
      <c r="K13" s="159"/>
      <c r="L13" s="167"/>
      <c r="M13" s="157"/>
      <c r="N13"/>
      <c r="O13" s="191"/>
      <c r="P13"/>
      <c r="Q13" s="189"/>
      <c r="R13" s="196" t="str">
        <f>IF(promesas[[#This Row],[Fecha de Pago]]="", "", TEXT(promesas[[#This Row],[Fecha de Pago]], "mmm"))</f>
        <v/>
      </c>
      <c r="S13" s="12" t="str">
        <f>IF(promesas[[#This Row],[Fecha  promesa de pago]]="", "", TEXT(promesas[[#This Row],[Fecha  promesa de pago]], "mmm"))</f>
        <v/>
      </c>
      <c r="T13" s="13" t="str">
        <f>IF(promesas[[#This Row],[Fecha de Pago]]="", "", TEXT(promesas[[#This Row],[Fecha de Pago]], "dd/mmm"))</f>
        <v/>
      </c>
      <c r="U13" s="13" t="str">
        <f>IF(promesas[[#This Row],[Fecha  promesa de pago]]="", "", TEXT(promesas[[#This Row],[Fecha  promesa de pago]], "dd/mmm"))</f>
        <v/>
      </c>
      <c r="V13" s="14" t="str">
        <f>IF(LEN(TRIM(promesas[[#This Row],[Fecha  promesa de pago]]))&gt;0,1,"")</f>
        <v/>
      </c>
      <c r="W13" s="14" t="str">
        <f>IF(LEN(TRIM(promesas[[#This Row],[Fecha de Pago]]))&gt;0,1,"")</f>
        <v/>
      </c>
    </row>
    <row r="14" spans="1:23" ht="15.75" customHeight="1">
      <c r="A14" s="11" t="str">
        <f>TEXT(promesas[[#This Row],[Marca temporal]],"dd/mmm")</f>
        <v>00/ene</v>
      </c>
      <c r="B14" s="186"/>
      <c r="C14" s="187"/>
      <c r="D14" s="187"/>
      <c r="E14" s="188"/>
      <c r="F14" s="187"/>
      <c r="G14" s="187"/>
      <c r="H14" s="189"/>
      <c r="I14" s="190"/>
      <c r="J14" s="195"/>
      <c r="K14"/>
      <c r="L14" s="191"/>
      <c r="M14" s="157"/>
      <c r="N14"/>
      <c r="O14" s="191"/>
      <c r="P14"/>
      <c r="Q14" s="189"/>
      <c r="R14" s="196" t="str">
        <f>IF(promesas[[#This Row],[Fecha de Pago]]="", "", TEXT(promesas[[#This Row],[Fecha de Pago]], "mmm"))</f>
        <v/>
      </c>
      <c r="S14" s="12" t="str">
        <f>IF(promesas[[#This Row],[Fecha  promesa de pago]]="", "", TEXT(promesas[[#This Row],[Fecha  promesa de pago]], "mmm"))</f>
        <v/>
      </c>
      <c r="T14" s="13" t="str">
        <f>IF(promesas[[#This Row],[Fecha de Pago]]="", "", TEXT(promesas[[#This Row],[Fecha de Pago]], "dd/mmm"))</f>
        <v/>
      </c>
      <c r="U14" s="13" t="str">
        <f>IF(promesas[[#This Row],[Fecha  promesa de pago]]="", "", TEXT(promesas[[#This Row],[Fecha  promesa de pago]], "dd/mmm"))</f>
        <v/>
      </c>
      <c r="V14" s="14" t="str">
        <f>IF(LEN(TRIM(promesas[[#This Row],[Fecha  promesa de pago]]))&gt;0,1,"")</f>
        <v/>
      </c>
      <c r="W14" s="14" t="str">
        <f>IF(LEN(TRIM(promesas[[#This Row],[Fecha de Pago]]))&gt;0,1,"")</f>
        <v/>
      </c>
    </row>
    <row r="15" spans="1:23" ht="15.75" customHeight="1">
      <c r="A15" s="11" t="str">
        <f>TEXT(promesas[[#This Row],[Marca temporal]],"dd/mmm")</f>
        <v>00/ene</v>
      </c>
      <c r="B15" s="186"/>
      <c r="C15" s="187"/>
      <c r="D15" s="187"/>
      <c r="E15" s="188"/>
      <c r="F15" s="187"/>
      <c r="G15" s="187"/>
      <c r="H15" s="189"/>
      <c r="I15" s="190"/>
      <c r="J15" s="195"/>
      <c r="K15"/>
      <c r="L15" s="191"/>
      <c r="M15" s="157"/>
      <c r="N15"/>
      <c r="O15" s="191"/>
      <c r="P15"/>
      <c r="Q15" s="189"/>
      <c r="R15" s="196" t="str">
        <f>IF(promesas[[#This Row],[Fecha de Pago]]="", "", TEXT(promesas[[#This Row],[Fecha de Pago]], "mmm"))</f>
        <v/>
      </c>
      <c r="S15" s="12" t="str">
        <f>IF(promesas[[#This Row],[Fecha  promesa de pago]]="", "", TEXT(promesas[[#This Row],[Fecha  promesa de pago]], "mmm"))</f>
        <v/>
      </c>
      <c r="T15" s="13" t="str">
        <f>IF(promesas[[#This Row],[Fecha de Pago]]="", "", TEXT(promesas[[#This Row],[Fecha de Pago]], "dd/mmm"))</f>
        <v/>
      </c>
      <c r="U15" s="13" t="str">
        <f>IF(promesas[[#This Row],[Fecha  promesa de pago]]="", "", TEXT(promesas[[#This Row],[Fecha  promesa de pago]], "dd/mmm"))</f>
        <v/>
      </c>
      <c r="V15" s="14" t="str">
        <f>IF(LEN(TRIM(promesas[[#This Row],[Fecha  promesa de pago]]))&gt;0,1,"")</f>
        <v/>
      </c>
      <c r="W15" s="14" t="str">
        <f>IF(LEN(TRIM(promesas[[#This Row],[Fecha de Pago]]))&gt;0,1,"")</f>
        <v/>
      </c>
    </row>
    <row r="16" spans="1:23" ht="15.75" customHeight="1">
      <c r="A16" s="11" t="str">
        <f>TEXT(promesas[[#This Row],[Marca temporal]],"dd/mmm")</f>
        <v>00/ene</v>
      </c>
      <c r="B16" s="186"/>
      <c r="C16" s="187"/>
      <c r="D16" s="187"/>
      <c r="E16" s="188"/>
      <c r="F16" s="187"/>
      <c r="G16" s="187"/>
      <c r="H16" s="189"/>
      <c r="I16" s="190"/>
      <c r="J16" s="195"/>
      <c r="K16"/>
      <c r="L16" s="191"/>
      <c r="M16" s="157"/>
      <c r="N16"/>
      <c r="O16" s="191"/>
      <c r="P16"/>
      <c r="Q16" s="189"/>
      <c r="R16" s="196" t="str">
        <f>IF(promesas[[#This Row],[Fecha de Pago]]="", "", TEXT(promesas[[#This Row],[Fecha de Pago]], "mmm"))</f>
        <v/>
      </c>
      <c r="S16" s="12" t="str">
        <f>IF(promesas[[#This Row],[Fecha  promesa de pago]]="", "", TEXT(promesas[[#This Row],[Fecha  promesa de pago]], "mmm"))</f>
        <v/>
      </c>
      <c r="T16" s="13" t="str">
        <f>IF(promesas[[#This Row],[Fecha de Pago]]="", "", TEXT(promesas[[#This Row],[Fecha de Pago]], "dd/mmm"))</f>
        <v/>
      </c>
      <c r="U16" s="13" t="str">
        <f>IF(promesas[[#This Row],[Fecha  promesa de pago]]="", "", TEXT(promesas[[#This Row],[Fecha  promesa de pago]], "dd/mmm"))</f>
        <v/>
      </c>
      <c r="V16" s="14" t="str">
        <f>IF(LEN(TRIM(promesas[[#This Row],[Fecha  promesa de pago]]))&gt;0,1,"")</f>
        <v/>
      </c>
      <c r="W16" s="14" t="str">
        <f>IF(LEN(TRIM(promesas[[#This Row],[Fecha de Pago]]))&gt;0,1,"")</f>
        <v/>
      </c>
    </row>
    <row r="17" spans="1:23" ht="15.75" customHeight="1">
      <c r="A17" s="11" t="str">
        <f>TEXT(promesas[[#This Row],[Marca temporal]],"dd/mmm")</f>
        <v>00/ene</v>
      </c>
      <c r="B17" s="186"/>
      <c r="C17" s="187"/>
      <c r="D17" s="187"/>
      <c r="E17" s="188"/>
      <c r="F17" s="187"/>
      <c r="G17" s="187"/>
      <c r="H17" s="189"/>
      <c r="I17" s="190"/>
      <c r="J17" s="195"/>
      <c r="K17"/>
      <c r="L17" s="191"/>
      <c r="M17" s="157"/>
      <c r="N17"/>
      <c r="O17" s="191"/>
      <c r="P17"/>
      <c r="Q17" s="189"/>
      <c r="R17" s="196" t="str">
        <f>IF(promesas[[#This Row],[Fecha de Pago]]="", "", TEXT(promesas[[#This Row],[Fecha de Pago]], "mmm"))</f>
        <v/>
      </c>
      <c r="S17" s="12" t="str">
        <f>IF(promesas[[#This Row],[Fecha  promesa de pago]]="", "", TEXT(promesas[[#This Row],[Fecha  promesa de pago]], "mmm"))</f>
        <v/>
      </c>
      <c r="T17" s="13" t="str">
        <f>IF(promesas[[#This Row],[Fecha de Pago]]="", "", TEXT(promesas[[#This Row],[Fecha de Pago]], "dd/mmm"))</f>
        <v/>
      </c>
      <c r="U17" s="13" t="str">
        <f>IF(promesas[[#This Row],[Fecha  promesa de pago]]="", "", TEXT(promesas[[#This Row],[Fecha  promesa de pago]], "dd/mmm"))</f>
        <v/>
      </c>
      <c r="V17" s="14" t="str">
        <f>IF(LEN(TRIM(promesas[[#This Row],[Fecha  promesa de pago]]))&gt;0,1,"")</f>
        <v/>
      </c>
      <c r="W17" s="14" t="str">
        <f>IF(LEN(TRIM(promesas[[#This Row],[Fecha de Pago]]))&gt;0,1,"")</f>
        <v/>
      </c>
    </row>
    <row r="18" spans="1:23" ht="15.75" customHeight="1">
      <c r="A18" s="11" t="str">
        <f>TEXT(promesas[[#This Row],[Marca temporal]],"dd/mmm")</f>
        <v>00/ene</v>
      </c>
      <c r="B18" s="186"/>
      <c r="C18" s="187"/>
      <c r="D18" s="187"/>
      <c r="E18" s="188"/>
      <c r="F18" s="187"/>
      <c r="G18" s="187"/>
      <c r="H18" s="189"/>
      <c r="I18" s="190"/>
      <c r="J18" s="195"/>
      <c r="K18"/>
      <c r="L18" s="191"/>
      <c r="M18" s="157"/>
      <c r="N18"/>
      <c r="O18" s="191"/>
      <c r="P18"/>
      <c r="Q18" s="189"/>
      <c r="R18" s="196" t="str">
        <f>IF(promesas[[#This Row],[Fecha de Pago]]="", "", TEXT(promesas[[#This Row],[Fecha de Pago]], "mmm"))</f>
        <v/>
      </c>
      <c r="S18" s="12" t="str">
        <f>IF(promesas[[#This Row],[Fecha  promesa de pago]]="", "", TEXT(promesas[[#This Row],[Fecha  promesa de pago]], "mmm"))</f>
        <v/>
      </c>
      <c r="T18" s="13" t="str">
        <f>IF(promesas[[#This Row],[Fecha de Pago]]="", "", TEXT(promesas[[#This Row],[Fecha de Pago]], "dd/mmm"))</f>
        <v/>
      </c>
      <c r="U18" s="13" t="str">
        <f>IF(promesas[[#This Row],[Fecha  promesa de pago]]="", "", TEXT(promesas[[#This Row],[Fecha  promesa de pago]], "dd/mmm"))</f>
        <v/>
      </c>
      <c r="V18" s="14" t="str">
        <f>IF(LEN(TRIM(promesas[[#This Row],[Fecha  promesa de pago]]))&gt;0,1,"")</f>
        <v/>
      </c>
      <c r="W18" s="14" t="str">
        <f>IF(LEN(TRIM(promesas[[#This Row],[Fecha de Pago]]))&gt;0,1,"")</f>
        <v/>
      </c>
    </row>
    <row r="19" spans="1:23" ht="15.75" customHeight="1">
      <c r="A19" s="11" t="str">
        <f>TEXT(promesas[[#This Row],[Marca temporal]],"dd/mmm")</f>
        <v>00/ene</v>
      </c>
      <c r="B19" s="186"/>
      <c r="C19" s="187"/>
      <c r="D19" s="187"/>
      <c r="E19" s="188"/>
      <c r="F19" s="187"/>
      <c r="G19" s="187"/>
      <c r="H19" s="189"/>
      <c r="I19" s="190"/>
      <c r="J19" s="195"/>
      <c r="K19"/>
      <c r="L19" s="191"/>
      <c r="M19" s="157"/>
      <c r="N19"/>
      <c r="O19" s="191"/>
      <c r="P19"/>
      <c r="Q19" s="189"/>
      <c r="R19" s="196" t="str">
        <f>IF(promesas[[#This Row],[Fecha de Pago]]="", "", TEXT(promesas[[#This Row],[Fecha de Pago]], "mmm"))</f>
        <v/>
      </c>
      <c r="S19" s="12" t="str">
        <f>IF(promesas[[#This Row],[Fecha  promesa de pago]]="", "", TEXT(promesas[[#This Row],[Fecha  promesa de pago]], "mmm"))</f>
        <v/>
      </c>
      <c r="T19" s="13" t="str">
        <f>IF(promesas[[#This Row],[Fecha de Pago]]="", "", TEXT(promesas[[#This Row],[Fecha de Pago]], "dd/mmm"))</f>
        <v/>
      </c>
      <c r="U19" s="13" t="str">
        <f>IF(promesas[[#This Row],[Fecha  promesa de pago]]="", "", TEXT(promesas[[#This Row],[Fecha  promesa de pago]], "dd/mmm"))</f>
        <v/>
      </c>
      <c r="V19" s="14" t="str">
        <f>IF(LEN(TRIM(promesas[[#This Row],[Fecha  promesa de pago]]))&gt;0,1,"")</f>
        <v/>
      </c>
      <c r="W19" s="14" t="str">
        <f>IF(LEN(TRIM(promesas[[#This Row],[Fecha de Pago]]))&gt;0,1,"")</f>
        <v/>
      </c>
    </row>
    <row r="20" spans="1:23" ht="15.75" customHeight="1">
      <c r="A20" s="11" t="str">
        <f>TEXT(promesas[[#This Row],[Marca temporal]],"dd/mmm")</f>
        <v>00/ene</v>
      </c>
      <c r="B20" s="186"/>
      <c r="C20" s="187"/>
      <c r="D20" s="187"/>
      <c r="E20" s="188"/>
      <c r="F20" s="187"/>
      <c r="G20" s="187"/>
      <c r="H20" s="189"/>
      <c r="I20" s="190"/>
      <c r="J20" s="195"/>
      <c r="K20" s="159"/>
      <c r="L20" s="167"/>
      <c r="M20" s="157"/>
      <c r="N20"/>
      <c r="O20" s="191"/>
      <c r="P20"/>
      <c r="Q20" s="189"/>
      <c r="R20" s="196" t="str">
        <f>IF(promesas[[#This Row],[Fecha de Pago]]="", "", TEXT(promesas[[#This Row],[Fecha de Pago]], "mmm"))</f>
        <v/>
      </c>
      <c r="S20" s="12" t="str">
        <f>IF(promesas[[#This Row],[Fecha  promesa de pago]]="", "", TEXT(promesas[[#This Row],[Fecha  promesa de pago]], "mmm"))</f>
        <v/>
      </c>
      <c r="T20" s="13" t="str">
        <f>IF(promesas[[#This Row],[Fecha de Pago]]="", "", TEXT(promesas[[#This Row],[Fecha de Pago]], "dd/mmm"))</f>
        <v/>
      </c>
      <c r="U20" s="13" t="str">
        <f>IF(promesas[[#This Row],[Fecha  promesa de pago]]="", "", TEXT(promesas[[#This Row],[Fecha  promesa de pago]], "dd/mmm"))</f>
        <v/>
      </c>
      <c r="V20" s="14" t="str">
        <f>IF(LEN(TRIM(promesas[[#This Row],[Fecha  promesa de pago]]))&gt;0,1,"")</f>
        <v/>
      </c>
      <c r="W20" s="14" t="str">
        <f>IF(LEN(TRIM(promesas[[#This Row],[Fecha de Pago]]))&gt;0,1,"")</f>
        <v/>
      </c>
    </row>
    <row r="21" spans="1:23" ht="15.75" customHeight="1">
      <c r="A21" s="11" t="str">
        <f>TEXT(promesas[[#This Row],[Marca temporal]],"dd/mmm")</f>
        <v>00/ene</v>
      </c>
      <c r="B21" s="186"/>
      <c r="C21" s="187"/>
      <c r="D21" s="187"/>
      <c r="E21" s="188"/>
      <c r="F21" s="187"/>
      <c r="G21" s="187"/>
      <c r="H21" s="189"/>
      <c r="I21" s="190"/>
      <c r="J21" s="195"/>
      <c r="K21"/>
      <c r="L21" s="191"/>
      <c r="M21" s="157"/>
      <c r="N21"/>
      <c r="O21" s="191"/>
      <c r="P21"/>
      <c r="Q21" s="189"/>
      <c r="R21" s="196" t="str">
        <f>IF(promesas[[#This Row],[Fecha de Pago]]="", "", TEXT(promesas[[#This Row],[Fecha de Pago]], "mmm"))</f>
        <v/>
      </c>
      <c r="S21" s="12" t="str">
        <f>IF(promesas[[#This Row],[Fecha  promesa de pago]]="", "", TEXT(promesas[[#This Row],[Fecha  promesa de pago]], "mmm"))</f>
        <v/>
      </c>
      <c r="T21" s="13" t="str">
        <f>IF(promesas[[#This Row],[Fecha de Pago]]="", "", TEXT(promesas[[#This Row],[Fecha de Pago]], "dd/mmm"))</f>
        <v/>
      </c>
      <c r="U21" s="13" t="str">
        <f>IF(promesas[[#This Row],[Fecha  promesa de pago]]="", "", TEXT(promesas[[#This Row],[Fecha  promesa de pago]], "dd/mmm"))</f>
        <v/>
      </c>
      <c r="V21" s="14" t="str">
        <f>IF(LEN(TRIM(promesas[[#This Row],[Fecha  promesa de pago]]))&gt;0,1,"")</f>
        <v/>
      </c>
      <c r="W21" s="14" t="str">
        <f>IF(LEN(TRIM(promesas[[#This Row],[Fecha de Pago]]))&gt;0,1,"")</f>
        <v/>
      </c>
    </row>
    <row r="22" spans="1:23" ht="15.75" customHeight="1">
      <c r="A22" s="11" t="str">
        <f>TEXT(promesas[[#This Row],[Marca temporal]],"dd/mmm")</f>
        <v>00/ene</v>
      </c>
      <c r="B22" s="186"/>
      <c r="C22" s="187"/>
      <c r="D22" s="187"/>
      <c r="E22" s="188"/>
      <c r="F22" s="187"/>
      <c r="G22" s="187"/>
      <c r="H22" s="189"/>
      <c r="I22" s="190"/>
      <c r="J22" s="195"/>
      <c r="K22"/>
      <c r="L22" s="191"/>
      <c r="M22" s="157"/>
      <c r="N22"/>
      <c r="O22" s="191"/>
      <c r="P22" s="192"/>
      <c r="Q22" s="189"/>
      <c r="R22" s="196" t="str">
        <f>IF(promesas[[#This Row],[Fecha de Pago]]="", "", TEXT(promesas[[#This Row],[Fecha de Pago]], "mmm"))</f>
        <v/>
      </c>
      <c r="S22" s="12" t="str">
        <f>IF(promesas[[#This Row],[Fecha  promesa de pago]]="", "", TEXT(promesas[[#This Row],[Fecha  promesa de pago]], "mmm"))</f>
        <v/>
      </c>
      <c r="T22" s="13" t="str">
        <f>IF(promesas[[#This Row],[Fecha de Pago]]="", "", TEXT(promesas[[#This Row],[Fecha de Pago]], "dd/mmm"))</f>
        <v/>
      </c>
      <c r="U22" s="13" t="str">
        <f>IF(promesas[[#This Row],[Fecha  promesa de pago]]="", "", TEXT(promesas[[#This Row],[Fecha  promesa de pago]], "dd/mmm"))</f>
        <v/>
      </c>
      <c r="V22" s="14" t="str">
        <f>IF(LEN(TRIM(promesas[[#This Row],[Fecha  promesa de pago]]))&gt;0,1,"")</f>
        <v/>
      </c>
      <c r="W22" s="14" t="str">
        <f>IF(LEN(TRIM(promesas[[#This Row],[Fecha de Pago]]))&gt;0,1,"")</f>
        <v/>
      </c>
    </row>
    <row r="23" spans="1:23" ht="15.75" customHeight="1">
      <c r="A23" s="11" t="str">
        <f>TEXT(promesas[[#This Row],[Marca temporal]],"dd/mmm")</f>
        <v>00/ene</v>
      </c>
      <c r="B23" s="186"/>
      <c r="C23" s="187"/>
      <c r="D23" s="187"/>
      <c r="E23" s="188"/>
      <c r="F23" s="187"/>
      <c r="G23" s="187"/>
      <c r="H23" s="189"/>
      <c r="I23" s="190"/>
      <c r="J23" s="195"/>
      <c r="K23"/>
      <c r="L23" s="191"/>
      <c r="M23" s="157"/>
      <c r="N23"/>
      <c r="O23" s="191"/>
      <c r="P23"/>
      <c r="Q23" s="189"/>
      <c r="R23" s="196" t="str">
        <f>IF(promesas[[#This Row],[Fecha de Pago]]="", "", TEXT(promesas[[#This Row],[Fecha de Pago]], "mmm"))</f>
        <v/>
      </c>
      <c r="S23" s="12" t="str">
        <f>IF(promesas[[#This Row],[Fecha  promesa de pago]]="", "", TEXT(promesas[[#This Row],[Fecha  promesa de pago]], "mmm"))</f>
        <v/>
      </c>
      <c r="T23" s="13" t="str">
        <f>IF(promesas[[#This Row],[Fecha de Pago]]="", "", TEXT(promesas[[#This Row],[Fecha de Pago]], "dd/mmm"))</f>
        <v/>
      </c>
      <c r="U23" s="13" t="str">
        <f>IF(promesas[[#This Row],[Fecha  promesa de pago]]="", "", TEXT(promesas[[#This Row],[Fecha  promesa de pago]], "dd/mmm"))</f>
        <v/>
      </c>
      <c r="V23" s="14" t="str">
        <f>IF(LEN(TRIM(promesas[[#This Row],[Fecha  promesa de pago]]))&gt;0,1,"")</f>
        <v/>
      </c>
      <c r="W23" s="14" t="str">
        <f>IF(LEN(TRIM(promesas[[#This Row],[Fecha de Pago]]))&gt;0,1,"")</f>
        <v/>
      </c>
    </row>
    <row r="24" spans="1:23" ht="15.75" customHeight="1">
      <c r="A24" s="11" t="str">
        <f>TEXT(promesas[[#This Row],[Marca temporal]],"dd/mmm")</f>
        <v>00/ene</v>
      </c>
      <c r="B24" s="186"/>
      <c r="C24" s="187"/>
      <c r="D24" s="187"/>
      <c r="E24" s="188"/>
      <c r="F24" s="187"/>
      <c r="G24" s="187"/>
      <c r="H24" s="189"/>
      <c r="I24" s="190"/>
      <c r="J24" s="195"/>
      <c r="K24"/>
      <c r="L24" s="191"/>
      <c r="M24" s="157"/>
      <c r="N24"/>
      <c r="O24" s="191"/>
      <c r="P24" s="192"/>
      <c r="Q24" s="189"/>
      <c r="R24" s="196" t="str">
        <f>IF(promesas[[#This Row],[Fecha de Pago]]="", "", TEXT(promesas[[#This Row],[Fecha de Pago]], "mmm"))</f>
        <v/>
      </c>
      <c r="S24" s="12" t="str">
        <f>IF(promesas[[#This Row],[Fecha  promesa de pago]]="", "", TEXT(promesas[[#This Row],[Fecha  promesa de pago]], "mmm"))</f>
        <v/>
      </c>
      <c r="T24" s="13" t="str">
        <f>IF(promesas[[#This Row],[Fecha de Pago]]="", "", TEXT(promesas[[#This Row],[Fecha de Pago]], "dd/mmm"))</f>
        <v/>
      </c>
      <c r="U24" s="13" t="str">
        <f>IF(promesas[[#This Row],[Fecha  promesa de pago]]="", "", TEXT(promesas[[#This Row],[Fecha  promesa de pago]], "dd/mmm"))</f>
        <v/>
      </c>
      <c r="V24" s="14" t="str">
        <f>IF(LEN(TRIM(promesas[[#This Row],[Fecha  promesa de pago]]))&gt;0,1,"")</f>
        <v/>
      </c>
      <c r="W24" s="14" t="str">
        <f>IF(LEN(TRIM(promesas[[#This Row],[Fecha de Pago]]))&gt;0,1,"")</f>
        <v/>
      </c>
    </row>
    <row r="25" spans="1:23" ht="15.75" customHeight="1">
      <c r="A25" s="11" t="str">
        <f>TEXT(promesas[[#This Row],[Marca temporal]],"dd/mmm")</f>
        <v>00/ene</v>
      </c>
      <c r="B25" s="186"/>
      <c r="C25" s="187"/>
      <c r="D25" s="187"/>
      <c r="E25" s="188"/>
      <c r="F25" s="187"/>
      <c r="G25" s="187"/>
      <c r="H25" s="189"/>
      <c r="I25" s="190"/>
      <c r="J25" s="195"/>
      <c r="K25"/>
      <c r="L25" s="191"/>
      <c r="M25" s="157"/>
      <c r="N25"/>
      <c r="O25" s="191"/>
      <c r="P25"/>
      <c r="Q25" s="189"/>
      <c r="R25" s="196" t="str">
        <f>IF(promesas[[#This Row],[Fecha de Pago]]="", "", TEXT(promesas[[#This Row],[Fecha de Pago]], "mmm"))</f>
        <v/>
      </c>
      <c r="S25" s="12" t="str">
        <f>IF(promesas[[#This Row],[Fecha  promesa de pago]]="", "", TEXT(promesas[[#This Row],[Fecha  promesa de pago]], "mmm"))</f>
        <v/>
      </c>
      <c r="T25" s="13" t="str">
        <f>IF(promesas[[#This Row],[Fecha de Pago]]="", "", TEXT(promesas[[#This Row],[Fecha de Pago]], "dd/mmm"))</f>
        <v/>
      </c>
      <c r="U25" s="13" t="str">
        <f>IF(promesas[[#This Row],[Fecha  promesa de pago]]="", "", TEXT(promesas[[#This Row],[Fecha  promesa de pago]], "dd/mmm"))</f>
        <v/>
      </c>
      <c r="V25" s="14" t="str">
        <f>IF(LEN(TRIM(promesas[[#This Row],[Fecha  promesa de pago]]))&gt;0,1,"")</f>
        <v/>
      </c>
      <c r="W25" s="14" t="str">
        <f>IF(LEN(TRIM(promesas[[#This Row],[Fecha de Pago]]))&gt;0,1,"")</f>
        <v/>
      </c>
    </row>
    <row r="26" spans="1:23" ht="15.75" customHeight="1">
      <c r="A26" s="11" t="str">
        <f>TEXT(promesas[[#This Row],[Marca temporal]],"dd/mmm")</f>
        <v>00/ene</v>
      </c>
      <c r="B26" s="186"/>
      <c r="C26" s="187"/>
      <c r="D26" s="187"/>
      <c r="E26" s="188"/>
      <c r="F26" s="187"/>
      <c r="G26" s="187"/>
      <c r="H26" s="189"/>
      <c r="I26" s="190"/>
      <c r="J26" s="195"/>
      <c r="K26"/>
      <c r="L26" s="191"/>
      <c r="M26" s="157"/>
      <c r="N26"/>
      <c r="O26" s="191"/>
      <c r="P26" s="157"/>
      <c r="Q26" s="189"/>
      <c r="R26" s="196" t="str">
        <f>IF(promesas[[#This Row],[Fecha de Pago]]="", "", TEXT(promesas[[#This Row],[Fecha de Pago]], "mmm"))</f>
        <v/>
      </c>
      <c r="S26" s="12" t="str">
        <f>IF(promesas[[#This Row],[Fecha  promesa de pago]]="", "", TEXT(promesas[[#This Row],[Fecha  promesa de pago]], "mmm"))</f>
        <v/>
      </c>
      <c r="T26" s="13" t="str">
        <f>IF(promesas[[#This Row],[Fecha de Pago]]="", "", TEXT(promesas[[#This Row],[Fecha de Pago]], "dd/mmm"))</f>
        <v/>
      </c>
      <c r="U26" s="13" t="str">
        <f>IF(promesas[[#This Row],[Fecha  promesa de pago]]="", "", TEXT(promesas[[#This Row],[Fecha  promesa de pago]], "dd/mmm"))</f>
        <v/>
      </c>
      <c r="V26" s="14" t="str">
        <f>IF(LEN(TRIM(promesas[[#This Row],[Fecha  promesa de pago]]))&gt;0,1,"")</f>
        <v/>
      </c>
      <c r="W26" s="14" t="str">
        <f>IF(LEN(TRIM(promesas[[#This Row],[Fecha de Pago]]))&gt;0,1,"")</f>
        <v/>
      </c>
    </row>
    <row r="27" spans="1:23" ht="15.75" customHeight="1">
      <c r="A27" s="11" t="str">
        <f>TEXT(promesas[[#This Row],[Marca temporal]],"dd/mmm")</f>
        <v>00/ene</v>
      </c>
      <c r="B27" s="186"/>
      <c r="C27" s="187"/>
      <c r="D27" s="187"/>
      <c r="E27" s="188"/>
      <c r="F27" s="187"/>
      <c r="G27" s="187"/>
      <c r="H27" s="189"/>
      <c r="I27" s="190"/>
      <c r="J27" s="195"/>
      <c r="K27" s="159"/>
      <c r="L27" s="167"/>
      <c r="M27" s="157"/>
      <c r="N27"/>
      <c r="O27" s="191"/>
      <c r="P27"/>
      <c r="Q27" s="189"/>
      <c r="R27" s="196" t="str">
        <f>IF(promesas[[#This Row],[Fecha de Pago]]="", "", TEXT(promesas[[#This Row],[Fecha de Pago]], "mmm"))</f>
        <v/>
      </c>
      <c r="S27" s="12" t="str">
        <f>IF(promesas[[#This Row],[Fecha  promesa de pago]]="", "", TEXT(promesas[[#This Row],[Fecha  promesa de pago]], "mmm"))</f>
        <v/>
      </c>
      <c r="T27" s="13" t="str">
        <f>IF(promesas[[#This Row],[Fecha de Pago]]="", "", TEXT(promesas[[#This Row],[Fecha de Pago]], "dd/mmm"))</f>
        <v/>
      </c>
      <c r="U27" s="13" t="str">
        <f>IF(promesas[[#This Row],[Fecha  promesa de pago]]="", "", TEXT(promesas[[#This Row],[Fecha  promesa de pago]], "dd/mmm"))</f>
        <v/>
      </c>
      <c r="V27" s="14" t="str">
        <f>IF(LEN(TRIM(promesas[[#This Row],[Fecha  promesa de pago]]))&gt;0,1,"")</f>
        <v/>
      </c>
      <c r="W27" s="14" t="str">
        <f>IF(LEN(TRIM(promesas[[#This Row],[Fecha de Pago]]))&gt;0,1,"")</f>
        <v/>
      </c>
    </row>
    <row r="28" spans="1:23" ht="15.75" customHeight="1">
      <c r="A28" s="11" t="str">
        <f>TEXT(promesas[[#This Row],[Marca temporal]],"dd/mmm")</f>
        <v>00/ene</v>
      </c>
      <c r="B28" s="186"/>
      <c r="C28" s="187"/>
      <c r="D28" s="187"/>
      <c r="E28" s="188"/>
      <c r="F28" s="187"/>
      <c r="G28" s="187"/>
      <c r="H28" s="189"/>
      <c r="I28" s="190"/>
      <c r="J28" s="195"/>
      <c r="K28"/>
      <c r="L28" s="191"/>
      <c r="M28" s="157"/>
      <c r="N28"/>
      <c r="O28" s="191"/>
      <c r="P28"/>
      <c r="Q28" s="189"/>
      <c r="R28" s="196" t="str">
        <f>IF(promesas[[#This Row],[Fecha de Pago]]="", "", TEXT(promesas[[#This Row],[Fecha de Pago]], "mmm"))</f>
        <v/>
      </c>
      <c r="S28" s="12" t="str">
        <f>IF(promesas[[#This Row],[Fecha  promesa de pago]]="", "", TEXT(promesas[[#This Row],[Fecha  promesa de pago]], "mmm"))</f>
        <v/>
      </c>
      <c r="T28" s="13" t="str">
        <f>IF(promesas[[#This Row],[Fecha de Pago]]="", "", TEXT(promesas[[#This Row],[Fecha de Pago]], "dd/mmm"))</f>
        <v/>
      </c>
      <c r="U28" s="13" t="str">
        <f>IF(promesas[[#This Row],[Fecha  promesa de pago]]="", "", TEXT(promesas[[#This Row],[Fecha  promesa de pago]], "dd/mmm"))</f>
        <v/>
      </c>
      <c r="V28" s="14" t="str">
        <f>IF(LEN(TRIM(promesas[[#This Row],[Fecha  promesa de pago]]))&gt;0,1,"")</f>
        <v/>
      </c>
      <c r="W28" s="14" t="str">
        <f>IF(LEN(TRIM(promesas[[#This Row],[Fecha de Pago]]))&gt;0,1,"")</f>
        <v/>
      </c>
    </row>
    <row r="29" spans="1:23" ht="15.75" customHeight="1">
      <c r="A29" s="11" t="str">
        <f>TEXT(promesas[[#This Row],[Marca temporal]],"dd/mmm")</f>
        <v>00/ene</v>
      </c>
      <c r="B29" s="186"/>
      <c r="C29" s="187"/>
      <c r="D29" s="187"/>
      <c r="E29" s="188"/>
      <c r="F29" s="187"/>
      <c r="G29" s="187"/>
      <c r="H29" s="189"/>
      <c r="I29" s="190"/>
      <c r="J29" s="195"/>
      <c r="K29" s="159"/>
      <c r="L29" s="167"/>
      <c r="M29" s="157"/>
      <c r="N29"/>
      <c r="O29" s="191"/>
      <c r="P29"/>
      <c r="Q29" s="189"/>
      <c r="R29" s="196" t="str">
        <f>IF(promesas[[#This Row],[Fecha de Pago]]="", "", TEXT(promesas[[#This Row],[Fecha de Pago]], "mmm"))</f>
        <v/>
      </c>
      <c r="S29" s="12" t="str">
        <f>IF(promesas[[#This Row],[Fecha  promesa de pago]]="", "", TEXT(promesas[[#This Row],[Fecha  promesa de pago]], "mmm"))</f>
        <v/>
      </c>
      <c r="T29" s="13" t="str">
        <f>IF(promesas[[#This Row],[Fecha de Pago]]="", "", TEXT(promesas[[#This Row],[Fecha de Pago]], "dd/mmm"))</f>
        <v/>
      </c>
      <c r="U29" s="13" t="str">
        <f>IF(promesas[[#This Row],[Fecha  promesa de pago]]="", "", TEXT(promesas[[#This Row],[Fecha  promesa de pago]], "dd/mmm"))</f>
        <v/>
      </c>
      <c r="V29" s="14" t="str">
        <f>IF(LEN(TRIM(promesas[[#This Row],[Fecha  promesa de pago]]))&gt;0,1,"")</f>
        <v/>
      </c>
      <c r="W29" s="14" t="str">
        <f>IF(LEN(TRIM(promesas[[#This Row],[Fecha de Pago]]))&gt;0,1,"")</f>
        <v/>
      </c>
    </row>
    <row r="30" spans="1:23" ht="15.75" customHeight="1">
      <c r="A30" s="11" t="str">
        <f>TEXT(promesas[[#This Row],[Marca temporal]],"dd/mmm")</f>
        <v>00/ene</v>
      </c>
      <c r="B30" s="186"/>
      <c r="C30" s="187"/>
      <c r="D30" s="187"/>
      <c r="E30" s="188"/>
      <c r="F30" s="187"/>
      <c r="G30" s="187"/>
      <c r="H30" s="189"/>
      <c r="I30" s="190"/>
      <c r="J30" s="195"/>
      <c r="K30"/>
      <c r="L30" s="191"/>
      <c r="M30" s="157"/>
      <c r="N30"/>
      <c r="O30" s="191"/>
      <c r="P30" s="192"/>
      <c r="Q30" s="189"/>
      <c r="R30" s="196" t="str">
        <f>IF(promesas[[#This Row],[Fecha de Pago]]="", "", TEXT(promesas[[#This Row],[Fecha de Pago]], "mmm"))</f>
        <v/>
      </c>
      <c r="S30" s="12" t="str">
        <f>IF(promesas[[#This Row],[Fecha  promesa de pago]]="", "", TEXT(promesas[[#This Row],[Fecha  promesa de pago]], "mmm"))</f>
        <v/>
      </c>
      <c r="T30" s="13" t="str">
        <f>IF(promesas[[#This Row],[Fecha de Pago]]="", "", TEXT(promesas[[#This Row],[Fecha de Pago]], "dd/mmm"))</f>
        <v/>
      </c>
      <c r="U30" s="13" t="str">
        <f>IF(promesas[[#This Row],[Fecha  promesa de pago]]="", "", TEXT(promesas[[#This Row],[Fecha  promesa de pago]], "dd/mmm"))</f>
        <v/>
      </c>
      <c r="V30" s="14" t="str">
        <f>IF(LEN(TRIM(promesas[[#This Row],[Fecha  promesa de pago]]))&gt;0,1,"")</f>
        <v/>
      </c>
      <c r="W30" s="14" t="str">
        <f>IF(LEN(TRIM(promesas[[#This Row],[Fecha de Pago]]))&gt;0,1,"")</f>
        <v/>
      </c>
    </row>
    <row r="31" spans="1:23" ht="15.75" customHeight="1">
      <c r="A31" s="11" t="str">
        <f>TEXT(promesas[[#This Row],[Marca temporal]],"dd/mmm")</f>
        <v>00/ene</v>
      </c>
      <c r="B31" s="186"/>
      <c r="C31" s="187"/>
      <c r="D31" s="187"/>
      <c r="E31" s="188"/>
      <c r="F31" s="187"/>
      <c r="G31" s="187"/>
      <c r="H31" s="189"/>
      <c r="I31" s="190"/>
      <c r="J31" s="195"/>
      <c r="K31"/>
      <c r="L31" s="191"/>
      <c r="M31" s="157"/>
      <c r="N31"/>
      <c r="O31" s="191"/>
      <c r="P31" s="192"/>
      <c r="Q31" s="189"/>
      <c r="R31" s="196" t="str">
        <f>IF(promesas[[#This Row],[Fecha de Pago]]="", "", TEXT(promesas[[#This Row],[Fecha de Pago]], "mmm"))</f>
        <v/>
      </c>
      <c r="S31" s="12" t="str">
        <f>IF(promesas[[#This Row],[Fecha  promesa de pago]]="", "", TEXT(promesas[[#This Row],[Fecha  promesa de pago]], "mmm"))</f>
        <v/>
      </c>
      <c r="T31" s="13" t="str">
        <f>IF(promesas[[#This Row],[Fecha de Pago]]="", "", TEXT(promesas[[#This Row],[Fecha de Pago]], "dd/mmm"))</f>
        <v/>
      </c>
      <c r="U31" s="13" t="str">
        <f>IF(promesas[[#This Row],[Fecha  promesa de pago]]="", "", TEXT(promesas[[#This Row],[Fecha  promesa de pago]], "dd/mmm"))</f>
        <v/>
      </c>
      <c r="V31" s="14" t="str">
        <f>IF(LEN(TRIM(promesas[[#This Row],[Fecha  promesa de pago]]))&gt;0,1,"")</f>
        <v/>
      </c>
      <c r="W31" s="14" t="str">
        <f>IF(LEN(TRIM(promesas[[#This Row],[Fecha de Pago]]))&gt;0,1,"")</f>
        <v/>
      </c>
    </row>
    <row r="32" spans="1:23" ht="15.75" customHeight="1">
      <c r="A32" s="11" t="str">
        <f>TEXT(promesas[[#This Row],[Marca temporal]],"dd/mmm")</f>
        <v>00/ene</v>
      </c>
      <c r="B32" s="186"/>
      <c r="C32" s="187"/>
      <c r="D32" s="187"/>
      <c r="E32" s="188"/>
      <c r="F32" s="187"/>
      <c r="G32" s="187"/>
      <c r="H32" s="189"/>
      <c r="I32" s="190"/>
      <c r="J32" s="195"/>
      <c r="K32"/>
      <c r="L32" s="191"/>
      <c r="M32" s="157"/>
      <c r="N32"/>
      <c r="O32" s="191"/>
      <c r="P32"/>
      <c r="Q32" s="189"/>
      <c r="R32" s="196" t="str">
        <f>IF(promesas[[#This Row],[Fecha de Pago]]="", "", TEXT(promesas[[#This Row],[Fecha de Pago]], "mmm"))</f>
        <v/>
      </c>
      <c r="S32" s="12" t="str">
        <f>IF(promesas[[#This Row],[Fecha  promesa de pago]]="", "", TEXT(promesas[[#This Row],[Fecha  promesa de pago]], "mmm"))</f>
        <v/>
      </c>
      <c r="T32" s="13" t="str">
        <f>IF(promesas[[#This Row],[Fecha de Pago]]="", "", TEXT(promesas[[#This Row],[Fecha de Pago]], "dd/mmm"))</f>
        <v/>
      </c>
      <c r="U32" s="13" t="str">
        <f>IF(promesas[[#This Row],[Fecha  promesa de pago]]="", "", TEXT(promesas[[#This Row],[Fecha  promesa de pago]], "dd/mmm"))</f>
        <v/>
      </c>
      <c r="V32" s="14" t="str">
        <f>IF(LEN(TRIM(promesas[[#This Row],[Fecha  promesa de pago]]))&gt;0,1,"")</f>
        <v/>
      </c>
      <c r="W32" s="14" t="str">
        <f>IF(LEN(TRIM(promesas[[#This Row],[Fecha de Pago]]))&gt;0,1,"")</f>
        <v/>
      </c>
    </row>
    <row r="33" spans="1:23" ht="15.75" customHeight="1">
      <c r="A33" s="11" t="str">
        <f>TEXT(promesas[[#This Row],[Marca temporal]],"dd/mmm")</f>
        <v>00/ene</v>
      </c>
      <c r="B33" s="186"/>
      <c r="C33" s="187"/>
      <c r="D33" s="187"/>
      <c r="E33" s="188"/>
      <c r="F33" s="187"/>
      <c r="G33" s="187"/>
      <c r="H33" s="189"/>
      <c r="I33" s="190"/>
      <c r="J33" s="195"/>
      <c r="K33" s="159"/>
      <c r="L33" s="167"/>
      <c r="M33" s="157"/>
      <c r="N33"/>
      <c r="O33" s="191"/>
      <c r="P33"/>
      <c r="Q33" s="189"/>
      <c r="R33" s="196" t="str">
        <f>IF(promesas[[#This Row],[Fecha de Pago]]="", "", TEXT(promesas[[#This Row],[Fecha de Pago]], "mmm"))</f>
        <v/>
      </c>
      <c r="S33" s="12" t="str">
        <f>IF(promesas[[#This Row],[Fecha  promesa de pago]]="", "", TEXT(promesas[[#This Row],[Fecha  promesa de pago]], "mmm"))</f>
        <v/>
      </c>
      <c r="T33" s="13" t="str">
        <f>IF(promesas[[#This Row],[Fecha de Pago]]="", "", TEXT(promesas[[#This Row],[Fecha de Pago]], "dd/mmm"))</f>
        <v/>
      </c>
      <c r="U33" s="13" t="str">
        <f>IF(promesas[[#This Row],[Fecha  promesa de pago]]="", "", TEXT(promesas[[#This Row],[Fecha  promesa de pago]], "dd/mmm"))</f>
        <v/>
      </c>
      <c r="V33" s="14" t="str">
        <f>IF(LEN(TRIM(promesas[[#This Row],[Fecha  promesa de pago]]))&gt;0,1,"")</f>
        <v/>
      </c>
      <c r="W33" s="14" t="str">
        <f>IF(LEN(TRIM(promesas[[#This Row],[Fecha de Pago]]))&gt;0,1,"")</f>
        <v/>
      </c>
    </row>
    <row r="34" spans="1:23" ht="15.75" customHeight="1">
      <c r="A34" s="11" t="str">
        <f>TEXT(promesas[[#This Row],[Marca temporal]],"dd/mmm")</f>
        <v>00/ene</v>
      </c>
      <c r="B34" s="186"/>
      <c r="C34" s="187"/>
      <c r="D34" s="187"/>
      <c r="E34" s="188"/>
      <c r="F34" s="187"/>
      <c r="G34" s="187"/>
      <c r="H34" s="189"/>
      <c r="I34" s="190"/>
      <c r="J34" s="195"/>
      <c r="K34"/>
      <c r="L34" s="191"/>
      <c r="M34" s="157"/>
      <c r="N34"/>
      <c r="O34" s="191"/>
      <c r="P34"/>
      <c r="Q34" s="189"/>
      <c r="R34" s="196" t="str">
        <f>IF(promesas[[#This Row],[Fecha de Pago]]="", "", TEXT(promesas[[#This Row],[Fecha de Pago]], "mmm"))</f>
        <v/>
      </c>
      <c r="S34" s="12" t="str">
        <f>IF(promesas[[#This Row],[Fecha  promesa de pago]]="", "", TEXT(promesas[[#This Row],[Fecha  promesa de pago]], "mmm"))</f>
        <v/>
      </c>
      <c r="T34" s="13" t="str">
        <f>IF(promesas[[#This Row],[Fecha de Pago]]="", "", TEXT(promesas[[#This Row],[Fecha de Pago]], "dd/mmm"))</f>
        <v/>
      </c>
      <c r="U34" s="13" t="str">
        <f>IF(promesas[[#This Row],[Fecha  promesa de pago]]="", "", TEXT(promesas[[#This Row],[Fecha  promesa de pago]], "dd/mmm"))</f>
        <v/>
      </c>
      <c r="V34" s="14" t="str">
        <f>IF(LEN(TRIM(promesas[[#This Row],[Fecha  promesa de pago]]))&gt;0,1,"")</f>
        <v/>
      </c>
      <c r="W34" s="14" t="str">
        <f>IF(LEN(TRIM(promesas[[#This Row],[Fecha de Pago]]))&gt;0,1,"")</f>
        <v/>
      </c>
    </row>
    <row r="35" spans="1:23" ht="15.75" customHeight="1">
      <c r="A35" s="11" t="str">
        <f>TEXT(promesas[[#This Row],[Marca temporal]],"dd/mmm")</f>
        <v>00/ene</v>
      </c>
      <c r="B35" s="186"/>
      <c r="C35" s="187"/>
      <c r="D35" s="187"/>
      <c r="E35" s="188"/>
      <c r="F35" s="187"/>
      <c r="G35" s="187"/>
      <c r="H35" s="189"/>
      <c r="I35" s="190"/>
      <c r="J35" s="195"/>
      <c r="K35"/>
      <c r="L35" s="191"/>
      <c r="M35" s="157"/>
      <c r="N35"/>
      <c r="O35" s="191"/>
      <c r="P35" s="192"/>
      <c r="Q35" s="189"/>
      <c r="R35" s="196" t="str">
        <f>IF(promesas[[#This Row],[Fecha de Pago]]="", "", TEXT(promesas[[#This Row],[Fecha de Pago]], "mmm"))</f>
        <v/>
      </c>
      <c r="S35" s="12" t="str">
        <f>IF(promesas[[#This Row],[Fecha  promesa de pago]]="", "", TEXT(promesas[[#This Row],[Fecha  promesa de pago]], "mmm"))</f>
        <v/>
      </c>
      <c r="T35" s="13" t="str">
        <f>IF(promesas[[#This Row],[Fecha de Pago]]="", "", TEXT(promesas[[#This Row],[Fecha de Pago]], "dd/mmm"))</f>
        <v/>
      </c>
      <c r="U35" s="13" t="str">
        <f>IF(promesas[[#This Row],[Fecha  promesa de pago]]="", "", TEXT(promesas[[#This Row],[Fecha  promesa de pago]], "dd/mmm"))</f>
        <v/>
      </c>
      <c r="V35" s="14" t="str">
        <f>IF(LEN(TRIM(promesas[[#This Row],[Fecha  promesa de pago]]))&gt;0,1,"")</f>
        <v/>
      </c>
      <c r="W35" s="14" t="str">
        <f>IF(LEN(TRIM(promesas[[#This Row],[Fecha de Pago]]))&gt;0,1,"")</f>
        <v/>
      </c>
    </row>
    <row r="36" spans="1:23" ht="15.75" customHeight="1">
      <c r="A36" s="11" t="str">
        <f>TEXT(promesas[[#This Row],[Marca temporal]],"dd/mmm")</f>
        <v>00/ene</v>
      </c>
      <c r="B36" s="186"/>
      <c r="C36" s="187"/>
      <c r="D36" s="187"/>
      <c r="E36" s="188"/>
      <c r="F36" s="187"/>
      <c r="G36" s="187"/>
      <c r="H36" s="189"/>
      <c r="I36" s="190"/>
      <c r="J36" s="195"/>
      <c r="K36"/>
      <c r="L36" s="191"/>
      <c r="M36" s="157"/>
      <c r="N36"/>
      <c r="O36" s="191"/>
      <c r="P36"/>
      <c r="Q36" s="189"/>
      <c r="R36" s="196" t="str">
        <f>IF(promesas[[#This Row],[Fecha de Pago]]="", "", TEXT(promesas[[#This Row],[Fecha de Pago]], "mmm"))</f>
        <v/>
      </c>
      <c r="S36" s="12" t="str">
        <f>IF(promesas[[#This Row],[Fecha  promesa de pago]]="", "", TEXT(promesas[[#This Row],[Fecha  promesa de pago]], "mmm"))</f>
        <v/>
      </c>
      <c r="T36" s="13" t="str">
        <f>IF(promesas[[#This Row],[Fecha de Pago]]="", "", TEXT(promesas[[#This Row],[Fecha de Pago]], "dd/mmm"))</f>
        <v/>
      </c>
      <c r="U36" s="13" t="str">
        <f>IF(promesas[[#This Row],[Fecha  promesa de pago]]="", "", TEXT(promesas[[#This Row],[Fecha  promesa de pago]], "dd/mmm"))</f>
        <v/>
      </c>
      <c r="V36" s="14" t="str">
        <f>IF(LEN(TRIM(promesas[[#This Row],[Fecha  promesa de pago]]))&gt;0,1,"")</f>
        <v/>
      </c>
      <c r="W36" s="14" t="str">
        <f>IF(LEN(TRIM(promesas[[#This Row],[Fecha de Pago]]))&gt;0,1,"")</f>
        <v/>
      </c>
    </row>
    <row r="37" spans="1:23" ht="15.75" customHeight="1">
      <c r="A37" s="11" t="str">
        <f>TEXT(promesas[[#This Row],[Marca temporal]],"dd/mmm")</f>
        <v>00/ene</v>
      </c>
      <c r="B37" s="186"/>
      <c r="C37" s="187"/>
      <c r="D37" s="187"/>
      <c r="E37" s="188"/>
      <c r="F37" s="187"/>
      <c r="G37" s="187"/>
      <c r="H37" s="189"/>
      <c r="I37" s="190"/>
      <c r="J37" s="195"/>
      <c r="K37"/>
      <c r="L37" s="191"/>
      <c r="M37" s="157"/>
      <c r="N37"/>
      <c r="O37" s="191"/>
      <c r="P37"/>
      <c r="Q37" s="189"/>
      <c r="R37" s="196" t="str">
        <f>IF(promesas[[#This Row],[Fecha de Pago]]="", "", TEXT(promesas[[#This Row],[Fecha de Pago]], "mmm"))</f>
        <v/>
      </c>
      <c r="S37" s="12" t="str">
        <f>IF(promesas[[#This Row],[Fecha  promesa de pago]]="", "", TEXT(promesas[[#This Row],[Fecha  promesa de pago]], "mmm"))</f>
        <v/>
      </c>
      <c r="T37" s="13" t="str">
        <f>IF(promesas[[#This Row],[Fecha de Pago]]="", "", TEXT(promesas[[#This Row],[Fecha de Pago]], "dd/mmm"))</f>
        <v/>
      </c>
      <c r="U37" s="13" t="str">
        <f>IF(promesas[[#This Row],[Fecha  promesa de pago]]="", "", TEXT(promesas[[#This Row],[Fecha  promesa de pago]], "dd/mmm"))</f>
        <v/>
      </c>
      <c r="V37" s="14" t="str">
        <f>IF(LEN(TRIM(promesas[[#This Row],[Fecha  promesa de pago]]))&gt;0,1,"")</f>
        <v/>
      </c>
      <c r="W37" s="14" t="str">
        <f>IF(LEN(TRIM(promesas[[#This Row],[Fecha de Pago]]))&gt;0,1,"")</f>
        <v/>
      </c>
    </row>
    <row r="38" spans="1:23" ht="15.75" customHeight="1">
      <c r="A38" s="11" t="str">
        <f>TEXT(promesas[[#This Row],[Marca temporal]],"dd/mmm")</f>
        <v>00/ene</v>
      </c>
      <c r="B38" s="186"/>
      <c r="C38" s="187"/>
      <c r="D38" s="187"/>
      <c r="E38" s="188"/>
      <c r="F38" s="187"/>
      <c r="G38" s="187"/>
      <c r="H38" s="189"/>
      <c r="I38" s="190"/>
      <c r="J38" s="195"/>
      <c r="K38"/>
      <c r="L38" s="191"/>
      <c r="M38" s="157"/>
      <c r="N38"/>
      <c r="O38" s="191"/>
      <c r="P38"/>
      <c r="Q38" s="189"/>
      <c r="R38" s="196" t="str">
        <f>IF(promesas[[#This Row],[Fecha de Pago]]="", "", TEXT(promesas[[#This Row],[Fecha de Pago]], "mmm"))</f>
        <v/>
      </c>
      <c r="S38" s="12" t="str">
        <f>IF(promesas[[#This Row],[Fecha  promesa de pago]]="", "", TEXT(promesas[[#This Row],[Fecha  promesa de pago]], "mmm"))</f>
        <v/>
      </c>
      <c r="T38" s="13" t="str">
        <f>IF(promesas[[#This Row],[Fecha de Pago]]="", "", TEXT(promesas[[#This Row],[Fecha de Pago]], "dd/mmm"))</f>
        <v/>
      </c>
      <c r="U38" s="13" t="str">
        <f>IF(promesas[[#This Row],[Fecha  promesa de pago]]="", "", TEXT(promesas[[#This Row],[Fecha  promesa de pago]], "dd/mmm"))</f>
        <v/>
      </c>
      <c r="V38" s="14" t="str">
        <f>IF(LEN(TRIM(promesas[[#This Row],[Fecha  promesa de pago]]))&gt;0,1,"")</f>
        <v/>
      </c>
      <c r="W38" s="14" t="str">
        <f>IF(LEN(TRIM(promesas[[#This Row],[Fecha de Pago]]))&gt;0,1,"")</f>
        <v/>
      </c>
    </row>
    <row r="39" spans="1:23" ht="15.75" customHeight="1">
      <c r="A39" s="11" t="str">
        <f>TEXT(promesas[[#This Row],[Marca temporal]],"dd/mmm")</f>
        <v>00/ene</v>
      </c>
      <c r="B39" s="186"/>
      <c r="C39" s="187"/>
      <c r="D39" s="187"/>
      <c r="E39" s="188"/>
      <c r="F39" s="187"/>
      <c r="G39" s="187"/>
      <c r="H39" s="189"/>
      <c r="I39" s="190"/>
      <c r="J39" s="195"/>
      <c r="K39"/>
      <c r="L39" s="191"/>
      <c r="M39" s="157"/>
      <c r="N39"/>
      <c r="O39" s="191"/>
      <c r="P39"/>
      <c r="Q39" s="189"/>
      <c r="R39" s="196" t="str">
        <f>IF(promesas[[#This Row],[Fecha de Pago]]="", "", TEXT(promesas[[#This Row],[Fecha de Pago]], "mmm"))</f>
        <v/>
      </c>
      <c r="S39" s="12" t="str">
        <f>IF(promesas[[#This Row],[Fecha  promesa de pago]]="", "", TEXT(promesas[[#This Row],[Fecha  promesa de pago]], "mmm"))</f>
        <v/>
      </c>
      <c r="T39" s="13" t="str">
        <f>IF(promesas[[#This Row],[Fecha de Pago]]="", "", TEXT(promesas[[#This Row],[Fecha de Pago]], "dd/mmm"))</f>
        <v/>
      </c>
      <c r="U39" s="13" t="str">
        <f>IF(promesas[[#This Row],[Fecha  promesa de pago]]="", "", TEXT(promesas[[#This Row],[Fecha  promesa de pago]], "dd/mmm"))</f>
        <v/>
      </c>
      <c r="V39" s="14" t="str">
        <f>IF(LEN(TRIM(promesas[[#This Row],[Fecha  promesa de pago]]))&gt;0,1,"")</f>
        <v/>
      </c>
      <c r="W39" s="14" t="str">
        <f>IF(LEN(TRIM(promesas[[#This Row],[Fecha de Pago]]))&gt;0,1,"")</f>
        <v/>
      </c>
    </row>
    <row r="40" spans="1:23" ht="15.75" customHeight="1">
      <c r="A40" s="11" t="str">
        <f>TEXT(promesas[[#This Row],[Marca temporal]],"dd/mmm")</f>
        <v>00/ene</v>
      </c>
      <c r="B40" s="186"/>
      <c r="C40" s="187"/>
      <c r="D40" s="187"/>
      <c r="E40" s="188"/>
      <c r="F40" s="187"/>
      <c r="G40" s="187"/>
      <c r="H40" s="189"/>
      <c r="I40" s="190"/>
      <c r="J40" s="195"/>
      <c r="K40"/>
      <c r="L40" s="191"/>
      <c r="M40" s="157"/>
      <c r="N40"/>
      <c r="O40" s="191"/>
      <c r="P40"/>
      <c r="Q40" s="189"/>
      <c r="R40" s="196" t="str">
        <f>IF(promesas[[#This Row],[Fecha de Pago]]="", "", TEXT(promesas[[#This Row],[Fecha de Pago]], "mmm"))</f>
        <v/>
      </c>
      <c r="S40" s="12" t="str">
        <f>IF(promesas[[#This Row],[Fecha  promesa de pago]]="", "", TEXT(promesas[[#This Row],[Fecha  promesa de pago]], "mmm"))</f>
        <v/>
      </c>
      <c r="T40" s="13" t="str">
        <f>IF(promesas[[#This Row],[Fecha de Pago]]="", "", TEXT(promesas[[#This Row],[Fecha de Pago]], "dd/mmm"))</f>
        <v/>
      </c>
      <c r="U40" s="13" t="str">
        <f>IF(promesas[[#This Row],[Fecha  promesa de pago]]="", "", TEXT(promesas[[#This Row],[Fecha  promesa de pago]], "dd/mmm"))</f>
        <v/>
      </c>
      <c r="V40" s="14" t="str">
        <f>IF(LEN(TRIM(promesas[[#This Row],[Fecha  promesa de pago]]))&gt;0,1,"")</f>
        <v/>
      </c>
      <c r="W40" s="14" t="str">
        <f>IF(LEN(TRIM(promesas[[#This Row],[Fecha de Pago]]))&gt;0,1,"")</f>
        <v/>
      </c>
    </row>
    <row r="41" spans="1:23" ht="15.75" customHeight="1">
      <c r="A41" s="11" t="str">
        <f>TEXT(promesas[[#This Row],[Marca temporal]],"dd/mmm")</f>
        <v>00/ene</v>
      </c>
      <c r="B41" s="186"/>
      <c r="C41" s="187"/>
      <c r="D41" s="187"/>
      <c r="E41" s="188"/>
      <c r="F41" s="187"/>
      <c r="G41" s="187"/>
      <c r="H41" s="189"/>
      <c r="I41" s="190"/>
      <c r="J41" s="195"/>
      <c r="K41"/>
      <c r="L41" s="191"/>
      <c r="M41" s="157"/>
      <c r="N41"/>
      <c r="O41" s="191"/>
      <c r="P41"/>
      <c r="Q41" s="189"/>
      <c r="R41" s="196" t="str">
        <f>IF(promesas[[#This Row],[Fecha de Pago]]="", "", TEXT(promesas[[#This Row],[Fecha de Pago]], "mmm"))</f>
        <v/>
      </c>
      <c r="S41" s="12" t="str">
        <f>IF(promesas[[#This Row],[Fecha  promesa de pago]]="", "", TEXT(promesas[[#This Row],[Fecha  promesa de pago]], "mmm"))</f>
        <v/>
      </c>
      <c r="T41" s="13" t="str">
        <f>IF(promesas[[#This Row],[Fecha de Pago]]="", "", TEXT(promesas[[#This Row],[Fecha de Pago]], "dd/mmm"))</f>
        <v/>
      </c>
      <c r="U41" s="13" t="str">
        <f>IF(promesas[[#This Row],[Fecha  promesa de pago]]="", "", TEXT(promesas[[#This Row],[Fecha  promesa de pago]], "dd/mmm"))</f>
        <v/>
      </c>
      <c r="V41" s="14" t="str">
        <f>IF(LEN(TRIM(promesas[[#This Row],[Fecha  promesa de pago]]))&gt;0,1,"")</f>
        <v/>
      </c>
      <c r="W41" s="14" t="str">
        <f>IF(LEN(TRIM(promesas[[#This Row],[Fecha de Pago]]))&gt;0,1,"")</f>
        <v/>
      </c>
    </row>
    <row r="42" spans="1:23" ht="15.75" customHeight="1">
      <c r="A42" s="11" t="str">
        <f>TEXT(promesas[[#This Row],[Marca temporal]],"dd/mmm")</f>
        <v>00/ene</v>
      </c>
      <c r="B42" s="186"/>
      <c r="C42" s="187"/>
      <c r="D42" s="187"/>
      <c r="E42" s="188"/>
      <c r="F42" s="187"/>
      <c r="G42" s="187"/>
      <c r="H42" s="189"/>
      <c r="I42" s="190"/>
      <c r="J42" s="195"/>
      <c r="K42"/>
      <c r="L42" s="191"/>
      <c r="M42" s="157"/>
      <c r="N42"/>
      <c r="O42" s="191"/>
      <c r="P42"/>
      <c r="Q42" s="189"/>
      <c r="R42" s="196" t="str">
        <f>IF(promesas[[#This Row],[Fecha de Pago]]="", "", TEXT(promesas[[#This Row],[Fecha de Pago]], "mmm"))</f>
        <v/>
      </c>
      <c r="S42" s="12" t="str">
        <f>IF(promesas[[#This Row],[Fecha  promesa de pago]]="", "", TEXT(promesas[[#This Row],[Fecha  promesa de pago]], "mmm"))</f>
        <v/>
      </c>
      <c r="T42" s="13" t="str">
        <f>IF(promesas[[#This Row],[Fecha de Pago]]="", "", TEXT(promesas[[#This Row],[Fecha de Pago]], "dd/mmm"))</f>
        <v/>
      </c>
      <c r="U42" s="13" t="str">
        <f>IF(promesas[[#This Row],[Fecha  promesa de pago]]="", "", TEXT(promesas[[#This Row],[Fecha  promesa de pago]], "dd/mmm"))</f>
        <v/>
      </c>
      <c r="V42" s="14" t="str">
        <f>IF(LEN(TRIM(promesas[[#This Row],[Fecha  promesa de pago]]))&gt;0,1,"")</f>
        <v/>
      </c>
      <c r="W42" s="14" t="str">
        <f>IF(LEN(TRIM(promesas[[#This Row],[Fecha de Pago]]))&gt;0,1,"")</f>
        <v/>
      </c>
    </row>
    <row r="43" spans="1:23" ht="15.75" customHeight="1">
      <c r="A43" s="11" t="str">
        <f>TEXT(promesas[[#This Row],[Marca temporal]],"dd/mmm")</f>
        <v>00/ene</v>
      </c>
      <c r="B43" s="186"/>
      <c r="C43" s="187"/>
      <c r="D43" s="187"/>
      <c r="E43" s="188"/>
      <c r="F43" s="187"/>
      <c r="G43" s="187"/>
      <c r="H43" s="189"/>
      <c r="I43" s="190"/>
      <c r="J43" s="195"/>
      <c r="K43"/>
      <c r="L43" s="191"/>
      <c r="M43" s="157"/>
      <c r="N43"/>
      <c r="O43" s="191"/>
      <c r="P43"/>
      <c r="Q43" s="189"/>
      <c r="R43" s="196" t="str">
        <f>IF(promesas[[#This Row],[Fecha de Pago]]="", "", TEXT(promesas[[#This Row],[Fecha de Pago]], "mmm"))</f>
        <v/>
      </c>
      <c r="S43" s="12" t="str">
        <f>IF(promesas[[#This Row],[Fecha  promesa de pago]]="", "", TEXT(promesas[[#This Row],[Fecha  promesa de pago]], "mmm"))</f>
        <v/>
      </c>
      <c r="T43" s="13" t="str">
        <f>IF(promesas[[#This Row],[Fecha de Pago]]="", "", TEXT(promesas[[#This Row],[Fecha de Pago]], "dd/mmm"))</f>
        <v/>
      </c>
      <c r="U43" s="13" t="str">
        <f>IF(promesas[[#This Row],[Fecha  promesa de pago]]="", "", TEXT(promesas[[#This Row],[Fecha  promesa de pago]], "dd/mmm"))</f>
        <v/>
      </c>
      <c r="V43" s="14" t="str">
        <f>IF(LEN(TRIM(promesas[[#This Row],[Fecha  promesa de pago]]))&gt;0,1,"")</f>
        <v/>
      </c>
      <c r="W43" s="14" t="str">
        <f>IF(LEN(TRIM(promesas[[#This Row],[Fecha de Pago]]))&gt;0,1,"")</f>
        <v/>
      </c>
    </row>
    <row r="44" spans="1:23" ht="15.75" customHeight="1">
      <c r="A44" s="11" t="str">
        <f>TEXT(promesas[[#This Row],[Marca temporal]],"dd/mmm")</f>
        <v>00/ene</v>
      </c>
      <c r="B44" s="186"/>
      <c r="C44" s="187"/>
      <c r="D44" s="187"/>
      <c r="E44" s="188"/>
      <c r="F44" s="187"/>
      <c r="G44" s="187"/>
      <c r="H44" s="189"/>
      <c r="I44" s="190"/>
      <c r="J44" s="195"/>
      <c r="K44" s="159"/>
      <c r="L44" s="167"/>
      <c r="M44" s="157"/>
      <c r="N44"/>
      <c r="O44" s="191"/>
      <c r="P44" s="192"/>
      <c r="Q44" s="189"/>
      <c r="R44" s="196" t="str">
        <f>IF(promesas[[#This Row],[Fecha de Pago]]="", "", TEXT(promesas[[#This Row],[Fecha de Pago]], "mmm"))</f>
        <v/>
      </c>
      <c r="S44" s="12" t="str">
        <f>IF(promesas[[#This Row],[Fecha  promesa de pago]]="", "", TEXT(promesas[[#This Row],[Fecha  promesa de pago]], "mmm"))</f>
        <v/>
      </c>
      <c r="T44" s="13" t="str">
        <f>IF(promesas[[#This Row],[Fecha de Pago]]="", "", TEXT(promesas[[#This Row],[Fecha de Pago]], "dd/mmm"))</f>
        <v/>
      </c>
      <c r="U44" s="13" t="str">
        <f>IF(promesas[[#This Row],[Fecha  promesa de pago]]="", "", TEXT(promesas[[#This Row],[Fecha  promesa de pago]], "dd/mmm"))</f>
        <v/>
      </c>
      <c r="V44" s="14" t="str">
        <f>IF(LEN(TRIM(promesas[[#This Row],[Fecha  promesa de pago]]))&gt;0,1,"")</f>
        <v/>
      </c>
      <c r="W44" s="14" t="str">
        <f>IF(LEN(TRIM(promesas[[#This Row],[Fecha de Pago]]))&gt;0,1,"")</f>
        <v/>
      </c>
    </row>
    <row r="45" spans="1:23" ht="15.75" customHeight="1">
      <c r="A45" s="11" t="str">
        <f>TEXT(promesas[[#This Row],[Marca temporal]],"dd/mmm")</f>
        <v>00/ene</v>
      </c>
      <c r="B45" s="186"/>
      <c r="C45" s="187"/>
      <c r="D45" s="187"/>
      <c r="E45" s="188"/>
      <c r="F45" s="187"/>
      <c r="G45" s="187"/>
      <c r="H45" s="189"/>
      <c r="I45" s="190"/>
      <c r="J45" s="195"/>
      <c r="K45"/>
      <c r="L45" s="191"/>
      <c r="M45" s="157"/>
      <c r="N45"/>
      <c r="O45" s="191"/>
      <c r="P45"/>
      <c r="Q45" s="189"/>
      <c r="R45" s="196" t="str">
        <f>IF(promesas[[#This Row],[Fecha de Pago]]="", "", TEXT(promesas[[#This Row],[Fecha de Pago]], "mmm"))</f>
        <v/>
      </c>
      <c r="S45" s="12" t="str">
        <f>IF(promesas[[#This Row],[Fecha  promesa de pago]]="", "", TEXT(promesas[[#This Row],[Fecha  promesa de pago]], "mmm"))</f>
        <v/>
      </c>
      <c r="T45" s="13" t="str">
        <f>IF(promesas[[#This Row],[Fecha de Pago]]="", "", TEXT(promesas[[#This Row],[Fecha de Pago]], "dd/mmm"))</f>
        <v/>
      </c>
      <c r="U45" s="13" t="str">
        <f>IF(promesas[[#This Row],[Fecha  promesa de pago]]="", "", TEXT(promesas[[#This Row],[Fecha  promesa de pago]], "dd/mmm"))</f>
        <v/>
      </c>
      <c r="V45" s="14" t="str">
        <f>IF(LEN(TRIM(promesas[[#This Row],[Fecha  promesa de pago]]))&gt;0,1,"")</f>
        <v/>
      </c>
      <c r="W45" s="14" t="str">
        <f>IF(LEN(TRIM(promesas[[#This Row],[Fecha de Pago]]))&gt;0,1,"")</f>
        <v/>
      </c>
    </row>
    <row r="46" spans="1:23" ht="15.75" customHeight="1">
      <c r="A46" s="11" t="str">
        <f>TEXT(promesas[[#This Row],[Marca temporal]],"dd/mmm")</f>
        <v>00/ene</v>
      </c>
      <c r="B46" s="186"/>
      <c r="C46" s="187"/>
      <c r="D46" s="187"/>
      <c r="E46" s="188"/>
      <c r="F46" s="187"/>
      <c r="G46" s="187"/>
      <c r="H46" s="189"/>
      <c r="I46" s="190"/>
      <c r="J46" s="195"/>
      <c r="K46" s="159"/>
      <c r="L46" s="167"/>
      <c r="M46" s="157"/>
      <c r="N46"/>
      <c r="O46" s="191"/>
      <c r="P46"/>
      <c r="Q46" s="189"/>
      <c r="R46" s="196" t="str">
        <f>IF(promesas[[#This Row],[Fecha de Pago]]="", "", TEXT(promesas[[#This Row],[Fecha de Pago]], "mmm"))</f>
        <v/>
      </c>
      <c r="S46" s="12" t="str">
        <f>IF(promesas[[#This Row],[Fecha  promesa de pago]]="", "", TEXT(promesas[[#This Row],[Fecha  promesa de pago]], "mmm"))</f>
        <v/>
      </c>
      <c r="T46" s="13" t="str">
        <f>IF(promesas[[#This Row],[Fecha de Pago]]="", "", TEXT(promesas[[#This Row],[Fecha de Pago]], "dd/mmm"))</f>
        <v/>
      </c>
      <c r="U46" s="13" t="str">
        <f>IF(promesas[[#This Row],[Fecha  promesa de pago]]="", "", TEXT(promesas[[#This Row],[Fecha  promesa de pago]], "dd/mmm"))</f>
        <v/>
      </c>
      <c r="V46" s="14" t="str">
        <f>IF(LEN(TRIM(promesas[[#This Row],[Fecha  promesa de pago]]))&gt;0,1,"")</f>
        <v/>
      </c>
      <c r="W46" s="14" t="str">
        <f>IF(LEN(TRIM(promesas[[#This Row],[Fecha de Pago]]))&gt;0,1,"")</f>
        <v/>
      </c>
    </row>
    <row r="47" spans="1:23" ht="15.75" customHeight="1">
      <c r="A47" s="11" t="str">
        <f>TEXT(promesas[[#This Row],[Marca temporal]],"dd/mmm")</f>
        <v>00/ene</v>
      </c>
      <c r="B47" s="186"/>
      <c r="C47" s="187"/>
      <c r="D47" s="187"/>
      <c r="E47" s="188"/>
      <c r="F47" s="187"/>
      <c r="G47" s="187"/>
      <c r="H47" s="189"/>
      <c r="I47" s="190"/>
      <c r="J47" s="195"/>
      <c r="K47"/>
      <c r="L47" s="191"/>
      <c r="M47" s="157"/>
      <c r="N47"/>
      <c r="O47" s="191"/>
      <c r="P47"/>
      <c r="Q47" s="189"/>
      <c r="R47" s="196" t="str">
        <f>IF(promesas[[#This Row],[Fecha de Pago]]="", "", TEXT(promesas[[#This Row],[Fecha de Pago]], "mmm"))</f>
        <v/>
      </c>
      <c r="S47" s="12" t="str">
        <f>IF(promesas[[#This Row],[Fecha  promesa de pago]]="", "", TEXT(promesas[[#This Row],[Fecha  promesa de pago]], "mmm"))</f>
        <v/>
      </c>
      <c r="T47" s="13" t="str">
        <f>IF(promesas[[#This Row],[Fecha de Pago]]="", "", TEXT(promesas[[#This Row],[Fecha de Pago]], "dd/mmm"))</f>
        <v/>
      </c>
      <c r="U47" s="13" t="str">
        <f>IF(promesas[[#This Row],[Fecha  promesa de pago]]="", "", TEXT(promesas[[#This Row],[Fecha  promesa de pago]], "dd/mmm"))</f>
        <v/>
      </c>
      <c r="V47" s="14" t="str">
        <f>IF(LEN(TRIM(promesas[[#This Row],[Fecha  promesa de pago]]))&gt;0,1,"")</f>
        <v/>
      </c>
      <c r="W47" s="14" t="str">
        <f>IF(LEN(TRIM(promesas[[#This Row],[Fecha de Pago]]))&gt;0,1,"")</f>
        <v/>
      </c>
    </row>
    <row r="48" spans="1:23" ht="15.75" customHeight="1">
      <c r="A48" s="11" t="str">
        <f>TEXT(promesas[[#This Row],[Marca temporal]],"dd/mmm")</f>
        <v>00/ene</v>
      </c>
      <c r="B48" s="186"/>
      <c r="C48" s="187"/>
      <c r="D48" s="187"/>
      <c r="E48" s="188"/>
      <c r="F48" s="187"/>
      <c r="G48" s="187"/>
      <c r="H48" s="189"/>
      <c r="I48" s="190"/>
      <c r="J48" s="195"/>
      <c r="K48"/>
      <c r="L48" s="191"/>
      <c r="M48" s="157"/>
      <c r="N48"/>
      <c r="O48" s="191"/>
      <c r="P48" s="192"/>
      <c r="Q48" s="189"/>
      <c r="R48" s="196" t="str">
        <f>IF(promesas[[#This Row],[Fecha de Pago]]="", "", TEXT(promesas[[#This Row],[Fecha de Pago]], "mmm"))</f>
        <v/>
      </c>
      <c r="S48" s="12" t="str">
        <f>IF(promesas[[#This Row],[Fecha  promesa de pago]]="", "", TEXT(promesas[[#This Row],[Fecha  promesa de pago]], "mmm"))</f>
        <v/>
      </c>
      <c r="T48" s="13" t="str">
        <f>IF(promesas[[#This Row],[Fecha de Pago]]="", "", TEXT(promesas[[#This Row],[Fecha de Pago]], "dd/mmm"))</f>
        <v/>
      </c>
      <c r="U48" s="13" t="str">
        <f>IF(promesas[[#This Row],[Fecha  promesa de pago]]="", "", TEXT(promesas[[#This Row],[Fecha  promesa de pago]], "dd/mmm"))</f>
        <v/>
      </c>
      <c r="V48" s="14" t="str">
        <f>IF(LEN(TRIM(promesas[[#This Row],[Fecha  promesa de pago]]))&gt;0,1,"")</f>
        <v/>
      </c>
      <c r="W48" s="14" t="str">
        <f>IF(LEN(TRIM(promesas[[#This Row],[Fecha de Pago]]))&gt;0,1,"")</f>
        <v/>
      </c>
    </row>
    <row r="49" spans="1:23" ht="15.75" customHeight="1">
      <c r="A49" s="11" t="str">
        <f>TEXT(promesas[[#This Row],[Marca temporal]],"dd/mmm")</f>
        <v>00/ene</v>
      </c>
      <c r="B49" s="186"/>
      <c r="C49" s="187"/>
      <c r="D49" s="187"/>
      <c r="E49" s="188"/>
      <c r="F49" s="187"/>
      <c r="G49" s="187"/>
      <c r="H49" s="189"/>
      <c r="I49" s="190"/>
      <c r="J49" s="195"/>
      <c r="K49"/>
      <c r="L49" s="191"/>
      <c r="M49" s="157"/>
      <c r="N49"/>
      <c r="O49" s="191"/>
      <c r="P49"/>
      <c r="Q49" s="189"/>
      <c r="R49" s="196" t="str">
        <f>IF(promesas[[#This Row],[Fecha de Pago]]="", "", TEXT(promesas[[#This Row],[Fecha de Pago]], "mmm"))</f>
        <v/>
      </c>
      <c r="S49" s="12" t="str">
        <f>IF(promesas[[#This Row],[Fecha  promesa de pago]]="", "", TEXT(promesas[[#This Row],[Fecha  promesa de pago]], "mmm"))</f>
        <v/>
      </c>
      <c r="T49" s="13" t="str">
        <f>IF(promesas[[#This Row],[Fecha de Pago]]="", "", TEXT(promesas[[#This Row],[Fecha de Pago]], "dd/mmm"))</f>
        <v/>
      </c>
      <c r="U49" s="13" t="str">
        <f>IF(promesas[[#This Row],[Fecha  promesa de pago]]="", "", TEXT(promesas[[#This Row],[Fecha  promesa de pago]], "dd/mmm"))</f>
        <v/>
      </c>
      <c r="V49" s="14" t="str">
        <f>IF(LEN(TRIM(promesas[[#This Row],[Fecha  promesa de pago]]))&gt;0,1,"")</f>
        <v/>
      </c>
      <c r="W49" s="14" t="str">
        <f>IF(LEN(TRIM(promesas[[#This Row],[Fecha de Pago]]))&gt;0,1,"")</f>
        <v/>
      </c>
    </row>
    <row r="50" spans="1:23" ht="15.75" customHeight="1">
      <c r="A50" s="11" t="str">
        <f>TEXT(promesas[[#This Row],[Marca temporal]],"dd/mmm")</f>
        <v>00/ene</v>
      </c>
      <c r="B50" s="186"/>
      <c r="C50" s="187"/>
      <c r="D50" s="187"/>
      <c r="E50" s="188"/>
      <c r="F50" s="187"/>
      <c r="G50" s="187"/>
      <c r="H50" s="189"/>
      <c r="I50" s="190"/>
      <c r="J50" s="195"/>
      <c r="K50"/>
      <c r="L50" s="191"/>
      <c r="M50" s="157"/>
      <c r="N50"/>
      <c r="O50" s="191"/>
      <c r="P50"/>
      <c r="Q50" s="189"/>
      <c r="R50" s="196" t="str">
        <f>IF(promesas[[#This Row],[Fecha de Pago]]="", "", TEXT(promesas[[#This Row],[Fecha de Pago]], "mmm"))</f>
        <v/>
      </c>
      <c r="S50" s="12" t="str">
        <f>IF(promesas[[#This Row],[Fecha  promesa de pago]]="", "", TEXT(promesas[[#This Row],[Fecha  promesa de pago]], "mmm"))</f>
        <v/>
      </c>
      <c r="T50" s="13" t="str">
        <f>IF(promesas[[#This Row],[Fecha de Pago]]="", "", TEXT(promesas[[#This Row],[Fecha de Pago]], "dd/mmm"))</f>
        <v/>
      </c>
      <c r="U50" s="13" t="str">
        <f>IF(promesas[[#This Row],[Fecha  promesa de pago]]="", "", TEXT(promesas[[#This Row],[Fecha  promesa de pago]], "dd/mmm"))</f>
        <v/>
      </c>
      <c r="V50" s="14" t="str">
        <f>IF(LEN(TRIM(promesas[[#This Row],[Fecha  promesa de pago]]))&gt;0,1,"")</f>
        <v/>
      </c>
      <c r="W50" s="14" t="str">
        <f>IF(LEN(TRIM(promesas[[#This Row],[Fecha de Pago]]))&gt;0,1,"")</f>
        <v/>
      </c>
    </row>
    <row r="51" spans="1:23" ht="15.75" customHeight="1">
      <c r="A51" s="11" t="str">
        <f>TEXT(promesas[[#This Row],[Marca temporal]],"dd/mmm")</f>
        <v>00/ene</v>
      </c>
      <c r="B51" s="186"/>
      <c r="C51" s="187"/>
      <c r="D51" s="187"/>
      <c r="E51" s="188"/>
      <c r="F51" s="187"/>
      <c r="G51" s="187"/>
      <c r="H51" s="189"/>
      <c r="I51" s="190"/>
      <c r="J51" s="195"/>
      <c r="K51"/>
      <c r="L51" s="191"/>
      <c r="M51" s="157"/>
      <c r="N51"/>
      <c r="O51" s="191"/>
      <c r="P51"/>
      <c r="Q51" s="189"/>
      <c r="R51" s="196" t="str">
        <f>IF(promesas[[#This Row],[Fecha de Pago]]="", "", TEXT(promesas[[#This Row],[Fecha de Pago]], "mmm"))</f>
        <v/>
      </c>
      <c r="S51" s="12" t="str">
        <f>IF(promesas[[#This Row],[Fecha  promesa de pago]]="", "", TEXT(promesas[[#This Row],[Fecha  promesa de pago]], "mmm"))</f>
        <v/>
      </c>
      <c r="T51" s="13" t="str">
        <f>IF(promesas[[#This Row],[Fecha de Pago]]="", "", TEXT(promesas[[#This Row],[Fecha de Pago]], "dd/mmm"))</f>
        <v/>
      </c>
      <c r="U51" s="13" t="str">
        <f>IF(promesas[[#This Row],[Fecha  promesa de pago]]="", "", TEXT(promesas[[#This Row],[Fecha  promesa de pago]], "dd/mmm"))</f>
        <v/>
      </c>
      <c r="V51" s="14" t="str">
        <f>IF(LEN(TRIM(promesas[[#This Row],[Fecha  promesa de pago]]))&gt;0,1,"")</f>
        <v/>
      </c>
      <c r="W51" s="14" t="str">
        <f>IF(LEN(TRIM(promesas[[#This Row],[Fecha de Pago]]))&gt;0,1,"")</f>
        <v/>
      </c>
    </row>
    <row r="52" spans="1:23" ht="15.75" customHeight="1">
      <c r="A52" s="11" t="str">
        <f>TEXT(promesas[[#This Row],[Marca temporal]],"dd/mmm")</f>
        <v>00/ene</v>
      </c>
      <c r="B52" s="186"/>
      <c r="C52" s="187"/>
      <c r="D52" s="187"/>
      <c r="E52" s="188"/>
      <c r="F52" s="187"/>
      <c r="G52" s="187"/>
      <c r="H52" s="189"/>
      <c r="I52" s="190"/>
      <c r="J52" s="195"/>
      <c r="K52"/>
      <c r="L52" s="191"/>
      <c r="M52" s="157"/>
      <c r="N52"/>
      <c r="O52" s="191"/>
      <c r="P52"/>
      <c r="Q52" s="189"/>
      <c r="R52" s="196" t="str">
        <f>IF(promesas[[#This Row],[Fecha de Pago]]="", "", TEXT(promesas[[#This Row],[Fecha de Pago]], "mmm"))</f>
        <v/>
      </c>
      <c r="S52" s="12" t="str">
        <f>IF(promesas[[#This Row],[Fecha  promesa de pago]]="", "", TEXT(promesas[[#This Row],[Fecha  promesa de pago]], "mmm"))</f>
        <v/>
      </c>
      <c r="T52" s="13" t="str">
        <f>IF(promesas[[#This Row],[Fecha de Pago]]="", "", TEXT(promesas[[#This Row],[Fecha de Pago]], "dd/mmm"))</f>
        <v/>
      </c>
      <c r="U52" s="13" t="str">
        <f>IF(promesas[[#This Row],[Fecha  promesa de pago]]="", "", TEXT(promesas[[#This Row],[Fecha  promesa de pago]], "dd/mmm"))</f>
        <v/>
      </c>
      <c r="V52" s="14" t="str">
        <f>IF(LEN(TRIM(promesas[[#This Row],[Fecha  promesa de pago]]))&gt;0,1,"")</f>
        <v/>
      </c>
      <c r="W52" s="14" t="str">
        <f>IF(LEN(TRIM(promesas[[#This Row],[Fecha de Pago]]))&gt;0,1,"")</f>
        <v/>
      </c>
    </row>
    <row r="53" spans="1:23" ht="15.75" customHeight="1">
      <c r="A53" s="11" t="str">
        <f>TEXT(promesas[[#This Row],[Marca temporal]],"dd/mmm")</f>
        <v>00/ene</v>
      </c>
      <c r="B53" s="186"/>
      <c r="C53" s="187"/>
      <c r="D53" s="187"/>
      <c r="E53" s="188"/>
      <c r="F53" s="187"/>
      <c r="G53" s="187"/>
      <c r="H53" s="189"/>
      <c r="I53" s="190"/>
      <c r="J53" s="195"/>
      <c r="K53"/>
      <c r="L53" s="191"/>
      <c r="M53" s="157"/>
      <c r="N53"/>
      <c r="O53" s="191"/>
      <c r="P53"/>
      <c r="Q53" s="189"/>
      <c r="R53" s="196" t="str">
        <f>IF(promesas[[#This Row],[Fecha de Pago]]="", "", TEXT(promesas[[#This Row],[Fecha de Pago]], "mmm"))</f>
        <v/>
      </c>
      <c r="S53" s="12" t="str">
        <f>IF(promesas[[#This Row],[Fecha  promesa de pago]]="", "", TEXT(promesas[[#This Row],[Fecha  promesa de pago]], "mmm"))</f>
        <v/>
      </c>
      <c r="T53" s="13" t="str">
        <f>IF(promesas[[#This Row],[Fecha de Pago]]="", "", TEXT(promesas[[#This Row],[Fecha de Pago]], "dd/mmm"))</f>
        <v/>
      </c>
      <c r="U53" s="13" t="str">
        <f>IF(promesas[[#This Row],[Fecha  promesa de pago]]="", "", TEXT(promesas[[#This Row],[Fecha  promesa de pago]], "dd/mmm"))</f>
        <v/>
      </c>
      <c r="V53" s="14" t="str">
        <f>IF(LEN(TRIM(promesas[[#This Row],[Fecha  promesa de pago]]))&gt;0,1,"")</f>
        <v/>
      </c>
      <c r="W53" s="14" t="str">
        <f>IF(LEN(TRIM(promesas[[#This Row],[Fecha de Pago]]))&gt;0,1,"")</f>
        <v/>
      </c>
    </row>
    <row r="54" spans="1:23" ht="15.75" customHeight="1">
      <c r="A54" s="11" t="str">
        <f>TEXT(promesas[[#This Row],[Marca temporal]],"dd/mmm")</f>
        <v>00/ene</v>
      </c>
      <c r="B54" s="186"/>
      <c r="C54" s="187"/>
      <c r="D54" s="187"/>
      <c r="E54" s="188"/>
      <c r="F54" s="187"/>
      <c r="G54" s="187"/>
      <c r="H54" s="189"/>
      <c r="I54" s="190"/>
      <c r="J54" s="195"/>
      <c r="K54"/>
      <c r="L54" s="191"/>
      <c r="M54" s="157"/>
      <c r="N54"/>
      <c r="O54" s="191"/>
      <c r="P54"/>
      <c r="Q54" s="189"/>
      <c r="R54" s="196" t="str">
        <f>IF(promesas[[#This Row],[Fecha de Pago]]="", "", TEXT(promesas[[#This Row],[Fecha de Pago]], "mmm"))</f>
        <v/>
      </c>
      <c r="S54" s="12" t="str">
        <f>IF(promesas[[#This Row],[Fecha  promesa de pago]]="", "", TEXT(promesas[[#This Row],[Fecha  promesa de pago]], "mmm"))</f>
        <v/>
      </c>
      <c r="T54" s="13" t="str">
        <f>IF(promesas[[#This Row],[Fecha de Pago]]="", "", TEXT(promesas[[#This Row],[Fecha de Pago]], "dd/mmm"))</f>
        <v/>
      </c>
      <c r="U54" s="13" t="str">
        <f>IF(promesas[[#This Row],[Fecha  promesa de pago]]="", "", TEXT(promesas[[#This Row],[Fecha  promesa de pago]], "dd/mmm"))</f>
        <v/>
      </c>
      <c r="V54" s="14" t="str">
        <f>IF(LEN(TRIM(promesas[[#This Row],[Fecha  promesa de pago]]))&gt;0,1,"")</f>
        <v/>
      </c>
      <c r="W54" s="14" t="str">
        <f>IF(LEN(TRIM(promesas[[#This Row],[Fecha de Pago]]))&gt;0,1,"")</f>
        <v/>
      </c>
    </row>
    <row r="55" spans="1:23" ht="15.75" customHeight="1">
      <c r="A55" s="11" t="str">
        <f>TEXT(promesas[[#This Row],[Marca temporal]],"dd/mmm")</f>
        <v>00/ene</v>
      </c>
      <c r="B55" s="186"/>
      <c r="C55" s="187"/>
      <c r="D55" s="187"/>
      <c r="E55" s="188"/>
      <c r="F55" s="187"/>
      <c r="G55" s="187"/>
      <c r="H55" s="189"/>
      <c r="I55" s="190"/>
      <c r="J55" s="195"/>
      <c r="K55"/>
      <c r="L55" s="191"/>
      <c r="M55" s="157"/>
      <c r="N55"/>
      <c r="O55" s="191"/>
      <c r="P55"/>
      <c r="Q55" s="189"/>
      <c r="R55" s="196" t="str">
        <f>IF(promesas[[#This Row],[Fecha de Pago]]="", "", TEXT(promesas[[#This Row],[Fecha de Pago]], "mmm"))</f>
        <v/>
      </c>
      <c r="S55" s="12" t="str">
        <f>IF(promesas[[#This Row],[Fecha  promesa de pago]]="", "", TEXT(promesas[[#This Row],[Fecha  promesa de pago]], "mmm"))</f>
        <v/>
      </c>
      <c r="T55" s="13" t="str">
        <f>IF(promesas[[#This Row],[Fecha de Pago]]="", "", TEXT(promesas[[#This Row],[Fecha de Pago]], "dd/mmm"))</f>
        <v/>
      </c>
      <c r="U55" s="13" t="str">
        <f>IF(promesas[[#This Row],[Fecha  promesa de pago]]="", "", TEXT(promesas[[#This Row],[Fecha  promesa de pago]], "dd/mmm"))</f>
        <v/>
      </c>
      <c r="V55" s="14" t="str">
        <f>IF(LEN(TRIM(promesas[[#This Row],[Fecha  promesa de pago]]))&gt;0,1,"")</f>
        <v/>
      </c>
      <c r="W55" s="14" t="str">
        <f>IF(LEN(TRIM(promesas[[#This Row],[Fecha de Pago]]))&gt;0,1,"")</f>
        <v/>
      </c>
    </row>
    <row r="56" spans="1:23" ht="15.75" customHeight="1">
      <c r="A56" s="11" t="str">
        <f>TEXT(promesas[[#This Row],[Marca temporal]],"dd/mmm")</f>
        <v>00/ene</v>
      </c>
      <c r="B56" s="186"/>
      <c r="C56" s="187"/>
      <c r="D56" s="187"/>
      <c r="E56" s="188"/>
      <c r="F56" s="187"/>
      <c r="G56" s="187"/>
      <c r="H56" s="189"/>
      <c r="I56" s="190"/>
      <c r="J56" s="195"/>
      <c r="K56"/>
      <c r="L56" s="191"/>
      <c r="M56" s="157"/>
      <c r="N56"/>
      <c r="O56" s="191"/>
      <c r="P56"/>
      <c r="Q56" s="189"/>
      <c r="R56" s="196" t="str">
        <f>IF(promesas[[#This Row],[Fecha de Pago]]="", "", TEXT(promesas[[#This Row],[Fecha de Pago]], "mmm"))</f>
        <v/>
      </c>
      <c r="S56" s="12" t="str">
        <f>IF(promesas[[#This Row],[Fecha  promesa de pago]]="", "", TEXT(promesas[[#This Row],[Fecha  promesa de pago]], "mmm"))</f>
        <v/>
      </c>
      <c r="T56" s="13" t="str">
        <f>IF(promesas[[#This Row],[Fecha de Pago]]="", "", TEXT(promesas[[#This Row],[Fecha de Pago]], "dd/mmm"))</f>
        <v/>
      </c>
      <c r="U56" s="13" t="str">
        <f>IF(promesas[[#This Row],[Fecha  promesa de pago]]="", "", TEXT(promesas[[#This Row],[Fecha  promesa de pago]], "dd/mmm"))</f>
        <v/>
      </c>
      <c r="V56" s="14" t="str">
        <f>IF(LEN(TRIM(promesas[[#This Row],[Fecha  promesa de pago]]))&gt;0,1,"")</f>
        <v/>
      </c>
      <c r="W56" s="14" t="str">
        <f>IF(LEN(TRIM(promesas[[#This Row],[Fecha de Pago]]))&gt;0,1,"")</f>
        <v/>
      </c>
    </row>
    <row r="57" spans="1:23" ht="15.75" customHeight="1">
      <c r="A57" s="11" t="str">
        <f>TEXT(promesas[[#This Row],[Marca temporal]],"dd/mmm")</f>
        <v>00/ene</v>
      </c>
      <c r="B57" s="186"/>
      <c r="C57" s="187"/>
      <c r="D57" s="187"/>
      <c r="E57" s="188"/>
      <c r="F57" s="187"/>
      <c r="G57" s="187"/>
      <c r="H57" s="189"/>
      <c r="I57" s="190"/>
      <c r="J57" s="195"/>
      <c r="K57"/>
      <c r="L57" s="191"/>
      <c r="M57" s="157"/>
      <c r="N57"/>
      <c r="O57" s="191"/>
      <c r="P57"/>
      <c r="Q57" s="189"/>
      <c r="R57" s="196" t="str">
        <f>IF(promesas[[#This Row],[Fecha de Pago]]="", "", TEXT(promesas[[#This Row],[Fecha de Pago]], "mmm"))</f>
        <v/>
      </c>
      <c r="S57" s="12" t="str">
        <f>IF(promesas[[#This Row],[Fecha  promesa de pago]]="", "", TEXT(promesas[[#This Row],[Fecha  promesa de pago]], "mmm"))</f>
        <v/>
      </c>
      <c r="T57" s="13" t="str">
        <f>IF(promesas[[#This Row],[Fecha de Pago]]="", "", TEXT(promesas[[#This Row],[Fecha de Pago]], "dd/mmm"))</f>
        <v/>
      </c>
      <c r="U57" s="13" t="str">
        <f>IF(promesas[[#This Row],[Fecha  promesa de pago]]="", "", TEXT(promesas[[#This Row],[Fecha  promesa de pago]], "dd/mmm"))</f>
        <v/>
      </c>
      <c r="V57" s="14" t="str">
        <f>IF(LEN(TRIM(promesas[[#This Row],[Fecha  promesa de pago]]))&gt;0,1,"")</f>
        <v/>
      </c>
      <c r="W57" s="14" t="str">
        <f>IF(LEN(TRIM(promesas[[#This Row],[Fecha de Pago]]))&gt;0,1,"")</f>
        <v/>
      </c>
    </row>
    <row r="58" spans="1:23" ht="15.75" customHeight="1">
      <c r="A58" s="11" t="str">
        <f>TEXT(promesas[[#This Row],[Marca temporal]],"dd/mmm")</f>
        <v>00/ene</v>
      </c>
      <c r="B58" s="186"/>
      <c r="C58" s="187"/>
      <c r="D58" s="187"/>
      <c r="E58" s="188"/>
      <c r="F58" s="187"/>
      <c r="G58" s="187"/>
      <c r="H58" s="189"/>
      <c r="I58" s="190"/>
      <c r="J58" s="195"/>
      <c r="K58" s="159"/>
      <c r="L58" s="167"/>
      <c r="M58" s="157"/>
      <c r="N58"/>
      <c r="O58" s="191"/>
      <c r="P58" s="192"/>
      <c r="Q58" s="189"/>
      <c r="R58" s="196" t="str">
        <f>IF(promesas[[#This Row],[Fecha de Pago]]="", "", TEXT(promesas[[#This Row],[Fecha de Pago]], "mmm"))</f>
        <v/>
      </c>
      <c r="S58" s="12" t="str">
        <f>IF(promesas[[#This Row],[Fecha  promesa de pago]]="", "", TEXT(promesas[[#This Row],[Fecha  promesa de pago]], "mmm"))</f>
        <v/>
      </c>
      <c r="T58" s="13" t="str">
        <f>IF(promesas[[#This Row],[Fecha de Pago]]="", "", TEXT(promesas[[#This Row],[Fecha de Pago]], "dd/mmm"))</f>
        <v/>
      </c>
      <c r="U58" s="13" t="str">
        <f>IF(promesas[[#This Row],[Fecha  promesa de pago]]="", "", TEXT(promesas[[#This Row],[Fecha  promesa de pago]], "dd/mmm"))</f>
        <v/>
      </c>
      <c r="V58" s="14" t="str">
        <f>IF(LEN(TRIM(promesas[[#This Row],[Fecha  promesa de pago]]))&gt;0,1,"")</f>
        <v/>
      </c>
      <c r="W58" s="14" t="str">
        <f>IF(LEN(TRIM(promesas[[#This Row],[Fecha de Pago]]))&gt;0,1,"")</f>
        <v/>
      </c>
    </row>
    <row r="59" spans="1:23" ht="15.75" customHeight="1">
      <c r="A59" s="11" t="str">
        <f>TEXT(promesas[[#This Row],[Marca temporal]],"dd/mmm")</f>
        <v>00/ene</v>
      </c>
      <c r="B59" s="186"/>
      <c r="C59" s="187"/>
      <c r="D59" s="187"/>
      <c r="E59" s="188"/>
      <c r="F59" s="187"/>
      <c r="G59" s="187"/>
      <c r="H59" s="189"/>
      <c r="I59" s="190"/>
      <c r="J59" s="195"/>
      <c r="K59"/>
      <c r="L59" s="191"/>
      <c r="M59" s="157"/>
      <c r="N59"/>
      <c r="O59" s="191"/>
      <c r="P59" s="157"/>
      <c r="Q59" s="189"/>
      <c r="R59" s="196" t="str">
        <f>IF(promesas[[#This Row],[Fecha de Pago]]="", "", TEXT(promesas[[#This Row],[Fecha de Pago]], "mmm"))</f>
        <v/>
      </c>
      <c r="S59" s="12" t="str">
        <f>IF(promesas[[#This Row],[Fecha  promesa de pago]]="", "", TEXT(promesas[[#This Row],[Fecha  promesa de pago]], "mmm"))</f>
        <v/>
      </c>
      <c r="T59" s="13" t="str">
        <f>IF(promesas[[#This Row],[Fecha de Pago]]="", "", TEXT(promesas[[#This Row],[Fecha de Pago]], "dd/mmm"))</f>
        <v/>
      </c>
      <c r="U59" s="13" t="str">
        <f>IF(promesas[[#This Row],[Fecha  promesa de pago]]="", "", TEXT(promesas[[#This Row],[Fecha  promesa de pago]], "dd/mmm"))</f>
        <v/>
      </c>
      <c r="V59" s="14" t="str">
        <f>IF(LEN(TRIM(promesas[[#This Row],[Fecha  promesa de pago]]))&gt;0,1,"")</f>
        <v/>
      </c>
      <c r="W59" s="14" t="str">
        <f>IF(LEN(TRIM(promesas[[#This Row],[Fecha de Pago]]))&gt;0,1,"")</f>
        <v/>
      </c>
    </row>
    <row r="60" spans="1:23" ht="15.75" customHeight="1">
      <c r="A60" s="11" t="str">
        <f>TEXT(promesas[[#This Row],[Marca temporal]],"dd/mmm")</f>
        <v>00/ene</v>
      </c>
      <c r="B60" s="186"/>
      <c r="C60" s="187"/>
      <c r="D60" s="187"/>
      <c r="E60" s="188"/>
      <c r="F60" s="187"/>
      <c r="G60" s="187"/>
      <c r="H60" s="189"/>
      <c r="I60" s="190"/>
      <c r="J60" s="195"/>
      <c r="K60"/>
      <c r="L60" s="191"/>
      <c r="M60" s="157"/>
      <c r="N60"/>
      <c r="O60" s="191"/>
      <c r="P60"/>
      <c r="Q60" s="189"/>
      <c r="R60" s="196" t="str">
        <f>IF(promesas[[#This Row],[Fecha de Pago]]="", "", TEXT(promesas[[#This Row],[Fecha de Pago]], "mmm"))</f>
        <v/>
      </c>
      <c r="S60" s="12" t="str">
        <f>IF(promesas[[#This Row],[Fecha  promesa de pago]]="", "", TEXT(promesas[[#This Row],[Fecha  promesa de pago]], "mmm"))</f>
        <v/>
      </c>
      <c r="T60" s="13" t="str">
        <f>IF(promesas[[#This Row],[Fecha de Pago]]="", "", TEXT(promesas[[#This Row],[Fecha de Pago]], "dd/mmm"))</f>
        <v/>
      </c>
      <c r="U60" s="13" t="str">
        <f>IF(promesas[[#This Row],[Fecha  promesa de pago]]="", "", TEXT(promesas[[#This Row],[Fecha  promesa de pago]], "dd/mmm"))</f>
        <v/>
      </c>
      <c r="V60" s="14" t="str">
        <f>IF(LEN(TRIM(promesas[[#This Row],[Fecha  promesa de pago]]))&gt;0,1,"")</f>
        <v/>
      </c>
      <c r="W60" s="14" t="str">
        <f>IF(LEN(TRIM(promesas[[#This Row],[Fecha de Pago]]))&gt;0,1,"")</f>
        <v/>
      </c>
    </row>
    <row r="61" spans="1:23" ht="15.75" customHeight="1">
      <c r="A61" s="11" t="str">
        <f>TEXT(promesas[[#This Row],[Marca temporal]],"dd/mmm")</f>
        <v>00/ene</v>
      </c>
      <c r="B61" s="186"/>
      <c r="C61" s="187"/>
      <c r="D61" s="187"/>
      <c r="E61" s="188"/>
      <c r="F61" s="187"/>
      <c r="G61" s="187"/>
      <c r="H61" s="189"/>
      <c r="I61" s="190"/>
      <c r="J61" s="195"/>
      <c r="K61"/>
      <c r="L61" s="191"/>
      <c r="M61" s="157"/>
      <c r="N61"/>
      <c r="O61" s="191"/>
      <c r="P61" s="192"/>
      <c r="Q61" s="189"/>
      <c r="R61" s="196" t="str">
        <f>IF(promesas[[#This Row],[Fecha de Pago]]="", "", TEXT(promesas[[#This Row],[Fecha de Pago]], "mmm"))</f>
        <v/>
      </c>
      <c r="S61" s="12" t="str">
        <f>IF(promesas[[#This Row],[Fecha  promesa de pago]]="", "", TEXT(promesas[[#This Row],[Fecha  promesa de pago]], "mmm"))</f>
        <v/>
      </c>
      <c r="T61" s="13" t="str">
        <f>IF(promesas[[#This Row],[Fecha de Pago]]="", "", TEXT(promesas[[#This Row],[Fecha de Pago]], "dd/mmm"))</f>
        <v/>
      </c>
      <c r="U61" s="13" t="str">
        <f>IF(promesas[[#This Row],[Fecha  promesa de pago]]="", "", TEXT(promesas[[#This Row],[Fecha  promesa de pago]], "dd/mmm"))</f>
        <v/>
      </c>
      <c r="V61" s="14" t="str">
        <f>IF(LEN(TRIM(promesas[[#This Row],[Fecha  promesa de pago]]))&gt;0,1,"")</f>
        <v/>
      </c>
      <c r="W61" s="14" t="str">
        <f>IF(LEN(TRIM(promesas[[#This Row],[Fecha de Pago]]))&gt;0,1,"")</f>
        <v/>
      </c>
    </row>
    <row r="62" spans="1:23" ht="15.75" customHeight="1">
      <c r="A62" s="11" t="str">
        <f>TEXT(promesas[[#This Row],[Marca temporal]],"dd/mmm")</f>
        <v>00/ene</v>
      </c>
      <c r="B62" s="186"/>
      <c r="C62" s="187"/>
      <c r="D62" s="187"/>
      <c r="E62" s="188"/>
      <c r="F62" s="187"/>
      <c r="G62" s="187"/>
      <c r="H62" s="189"/>
      <c r="I62" s="190"/>
      <c r="J62" s="195"/>
      <c r="K62"/>
      <c r="L62" s="191"/>
      <c r="M62" s="157"/>
      <c r="N62"/>
      <c r="O62" s="191"/>
      <c r="P62" s="192"/>
      <c r="Q62" s="189"/>
      <c r="R62" s="196" t="str">
        <f>IF(promesas[[#This Row],[Fecha de Pago]]="", "", TEXT(promesas[[#This Row],[Fecha de Pago]], "mmm"))</f>
        <v/>
      </c>
      <c r="S62" s="12" t="str">
        <f>IF(promesas[[#This Row],[Fecha  promesa de pago]]="", "", TEXT(promesas[[#This Row],[Fecha  promesa de pago]], "mmm"))</f>
        <v/>
      </c>
      <c r="T62" s="13" t="str">
        <f>IF(promesas[[#This Row],[Fecha de Pago]]="", "", TEXT(promesas[[#This Row],[Fecha de Pago]], "dd/mmm"))</f>
        <v/>
      </c>
      <c r="U62" s="13" t="str">
        <f>IF(promesas[[#This Row],[Fecha  promesa de pago]]="", "", TEXT(promesas[[#This Row],[Fecha  promesa de pago]], "dd/mmm"))</f>
        <v/>
      </c>
      <c r="V62" s="14" t="str">
        <f>IF(LEN(TRIM(promesas[[#This Row],[Fecha  promesa de pago]]))&gt;0,1,"")</f>
        <v/>
      </c>
      <c r="W62" s="14" t="str">
        <f>IF(LEN(TRIM(promesas[[#This Row],[Fecha de Pago]]))&gt;0,1,"")</f>
        <v/>
      </c>
    </row>
    <row r="63" spans="1:23" ht="15.75" customHeight="1">
      <c r="A63" s="11" t="str">
        <f>TEXT(promesas[[#This Row],[Marca temporal]],"dd/mmm")</f>
        <v>00/ene</v>
      </c>
      <c r="B63" s="186"/>
      <c r="C63" s="187"/>
      <c r="D63" s="187"/>
      <c r="E63" s="188"/>
      <c r="F63" s="187"/>
      <c r="G63" s="187"/>
      <c r="H63" s="189"/>
      <c r="I63" s="190"/>
      <c r="J63" s="195"/>
      <c r="K63"/>
      <c r="L63" s="191"/>
      <c r="M63" s="157"/>
      <c r="N63"/>
      <c r="O63" s="191"/>
      <c r="P63"/>
      <c r="Q63" s="189"/>
      <c r="R63" s="196" t="str">
        <f>IF(promesas[[#This Row],[Fecha de Pago]]="", "", TEXT(promesas[[#This Row],[Fecha de Pago]], "mmm"))</f>
        <v/>
      </c>
      <c r="S63" s="12" t="str">
        <f>IF(promesas[[#This Row],[Fecha  promesa de pago]]="", "", TEXT(promesas[[#This Row],[Fecha  promesa de pago]], "mmm"))</f>
        <v/>
      </c>
      <c r="T63" s="13" t="str">
        <f>IF(promesas[[#This Row],[Fecha de Pago]]="", "", TEXT(promesas[[#This Row],[Fecha de Pago]], "dd/mmm"))</f>
        <v/>
      </c>
      <c r="U63" s="13" t="str">
        <f>IF(promesas[[#This Row],[Fecha  promesa de pago]]="", "", TEXT(promesas[[#This Row],[Fecha  promesa de pago]], "dd/mmm"))</f>
        <v/>
      </c>
      <c r="V63" s="14" t="str">
        <f>IF(LEN(TRIM(promesas[[#This Row],[Fecha  promesa de pago]]))&gt;0,1,"")</f>
        <v/>
      </c>
      <c r="W63" s="14" t="str">
        <f>IF(LEN(TRIM(promesas[[#This Row],[Fecha de Pago]]))&gt;0,1,"")</f>
        <v/>
      </c>
    </row>
    <row r="64" spans="1:23" ht="15.75" customHeight="1">
      <c r="A64" s="11" t="str">
        <f>TEXT(promesas[[#This Row],[Marca temporal]],"dd/mmm")</f>
        <v>00/ene</v>
      </c>
      <c r="B64" s="186"/>
      <c r="C64" s="187"/>
      <c r="D64" s="187"/>
      <c r="E64" s="188"/>
      <c r="F64" s="187"/>
      <c r="G64" s="187"/>
      <c r="H64" s="189"/>
      <c r="I64" s="190"/>
      <c r="J64" s="195"/>
      <c r="K64"/>
      <c r="L64" s="191"/>
      <c r="M64" s="157"/>
      <c r="N64"/>
      <c r="O64" s="191"/>
      <c r="P64" s="192"/>
      <c r="Q64" s="189"/>
      <c r="R64" s="196" t="str">
        <f>IF(promesas[[#This Row],[Fecha de Pago]]="", "", TEXT(promesas[[#This Row],[Fecha de Pago]], "mmm"))</f>
        <v/>
      </c>
      <c r="S64" s="12" t="str">
        <f>IF(promesas[[#This Row],[Fecha  promesa de pago]]="", "", TEXT(promesas[[#This Row],[Fecha  promesa de pago]], "mmm"))</f>
        <v/>
      </c>
      <c r="T64" s="13" t="str">
        <f>IF(promesas[[#This Row],[Fecha de Pago]]="", "", TEXT(promesas[[#This Row],[Fecha de Pago]], "dd/mmm"))</f>
        <v/>
      </c>
      <c r="U64" s="13" t="str">
        <f>IF(promesas[[#This Row],[Fecha  promesa de pago]]="", "", TEXT(promesas[[#This Row],[Fecha  promesa de pago]], "dd/mmm"))</f>
        <v/>
      </c>
      <c r="V64" s="14" t="str">
        <f>IF(LEN(TRIM(promesas[[#This Row],[Fecha  promesa de pago]]))&gt;0,1,"")</f>
        <v/>
      </c>
      <c r="W64" s="14" t="str">
        <f>IF(LEN(TRIM(promesas[[#This Row],[Fecha de Pago]]))&gt;0,1,"")</f>
        <v/>
      </c>
    </row>
    <row r="65" spans="1:23" ht="15.75" customHeight="1">
      <c r="A65" s="11" t="str">
        <f>TEXT(promesas[[#This Row],[Marca temporal]],"dd/mmm")</f>
        <v>00/ene</v>
      </c>
      <c r="B65" s="186"/>
      <c r="C65" s="187"/>
      <c r="D65" s="187"/>
      <c r="E65" s="188"/>
      <c r="F65" s="187"/>
      <c r="G65" s="187"/>
      <c r="H65" s="189"/>
      <c r="I65" s="190"/>
      <c r="J65" s="195"/>
      <c r="K65"/>
      <c r="L65" s="191"/>
      <c r="M65" s="157"/>
      <c r="N65"/>
      <c r="O65" s="191"/>
      <c r="P65"/>
      <c r="Q65" s="189"/>
      <c r="R65" s="196" t="str">
        <f>IF(promesas[[#This Row],[Fecha de Pago]]="", "", TEXT(promesas[[#This Row],[Fecha de Pago]], "mmm"))</f>
        <v/>
      </c>
      <c r="S65" s="12" t="str">
        <f>IF(promesas[[#This Row],[Fecha  promesa de pago]]="", "", TEXT(promesas[[#This Row],[Fecha  promesa de pago]], "mmm"))</f>
        <v/>
      </c>
      <c r="T65" s="13" t="str">
        <f>IF(promesas[[#This Row],[Fecha de Pago]]="", "", TEXT(promesas[[#This Row],[Fecha de Pago]], "dd/mmm"))</f>
        <v/>
      </c>
      <c r="U65" s="13" t="str">
        <f>IF(promesas[[#This Row],[Fecha  promesa de pago]]="", "", TEXT(promesas[[#This Row],[Fecha  promesa de pago]], "dd/mmm"))</f>
        <v/>
      </c>
      <c r="V65" s="14" t="str">
        <f>IF(LEN(TRIM(promesas[[#This Row],[Fecha  promesa de pago]]))&gt;0,1,"")</f>
        <v/>
      </c>
      <c r="W65" s="14" t="str">
        <f>IF(LEN(TRIM(promesas[[#This Row],[Fecha de Pago]]))&gt;0,1,"")</f>
        <v/>
      </c>
    </row>
    <row r="66" spans="1:23" ht="15.75" customHeight="1">
      <c r="A66" s="11" t="str">
        <f>TEXT(promesas[[#This Row],[Marca temporal]],"dd/mmm")</f>
        <v>00/ene</v>
      </c>
      <c r="B66" s="186"/>
      <c r="C66" s="187"/>
      <c r="D66" s="187"/>
      <c r="E66" s="188"/>
      <c r="F66" s="187"/>
      <c r="G66" s="187"/>
      <c r="H66" s="189"/>
      <c r="I66" s="190"/>
      <c r="J66" s="195"/>
      <c r="K66"/>
      <c r="L66" s="191"/>
      <c r="M66" s="157"/>
      <c r="N66"/>
      <c r="O66" s="191"/>
      <c r="P66"/>
      <c r="Q66" s="189"/>
      <c r="R66" s="196" t="str">
        <f>IF(promesas[[#This Row],[Fecha de Pago]]="", "", TEXT(promesas[[#This Row],[Fecha de Pago]], "mmm"))</f>
        <v/>
      </c>
      <c r="S66" s="12" t="str">
        <f>IF(promesas[[#This Row],[Fecha  promesa de pago]]="", "", TEXT(promesas[[#This Row],[Fecha  promesa de pago]], "mmm"))</f>
        <v/>
      </c>
      <c r="T66" s="13" t="str">
        <f>IF(promesas[[#This Row],[Fecha de Pago]]="", "", TEXT(promesas[[#This Row],[Fecha de Pago]], "dd/mmm"))</f>
        <v/>
      </c>
      <c r="U66" s="13" t="str">
        <f>IF(promesas[[#This Row],[Fecha  promesa de pago]]="", "", TEXT(promesas[[#This Row],[Fecha  promesa de pago]], "dd/mmm"))</f>
        <v/>
      </c>
      <c r="V66" s="14" t="str">
        <f>IF(LEN(TRIM(promesas[[#This Row],[Fecha  promesa de pago]]))&gt;0,1,"")</f>
        <v/>
      </c>
      <c r="W66" s="14" t="str">
        <f>IF(LEN(TRIM(promesas[[#This Row],[Fecha de Pago]]))&gt;0,1,"")</f>
        <v/>
      </c>
    </row>
    <row r="67" spans="1:23" ht="15.75" customHeight="1">
      <c r="A67" s="11" t="str">
        <f>TEXT(promesas[[#This Row],[Marca temporal]],"dd/mmm")</f>
        <v>00/ene</v>
      </c>
      <c r="B67" s="186"/>
      <c r="C67" s="187"/>
      <c r="D67" s="187"/>
      <c r="E67" s="188"/>
      <c r="F67" s="187"/>
      <c r="G67" s="187"/>
      <c r="H67" s="189"/>
      <c r="I67" s="190"/>
      <c r="J67" s="195"/>
      <c r="K67" s="159"/>
      <c r="L67" s="167"/>
      <c r="M67" s="157"/>
      <c r="N67"/>
      <c r="O67" s="191"/>
      <c r="P67"/>
      <c r="Q67" s="189"/>
      <c r="R67" s="196" t="str">
        <f>IF(promesas[[#This Row],[Fecha de Pago]]="", "", TEXT(promesas[[#This Row],[Fecha de Pago]], "mmm"))</f>
        <v/>
      </c>
      <c r="S67" s="12" t="str">
        <f>IF(promesas[[#This Row],[Fecha  promesa de pago]]="", "", TEXT(promesas[[#This Row],[Fecha  promesa de pago]], "mmm"))</f>
        <v/>
      </c>
      <c r="T67" s="13" t="str">
        <f>IF(promesas[[#This Row],[Fecha de Pago]]="", "", TEXT(promesas[[#This Row],[Fecha de Pago]], "dd/mmm"))</f>
        <v/>
      </c>
      <c r="U67" s="13" t="str">
        <f>IF(promesas[[#This Row],[Fecha  promesa de pago]]="", "", TEXT(promesas[[#This Row],[Fecha  promesa de pago]], "dd/mmm"))</f>
        <v/>
      </c>
      <c r="V67" s="14" t="str">
        <f>IF(LEN(TRIM(promesas[[#This Row],[Fecha  promesa de pago]]))&gt;0,1,"")</f>
        <v/>
      </c>
      <c r="W67" s="14" t="str">
        <f>IF(LEN(TRIM(promesas[[#This Row],[Fecha de Pago]]))&gt;0,1,"")</f>
        <v/>
      </c>
    </row>
    <row r="68" spans="1:23" ht="15.75" customHeight="1">
      <c r="A68" s="11" t="str">
        <f>TEXT(promesas[[#This Row],[Marca temporal]],"dd/mmm")</f>
        <v>00/ene</v>
      </c>
      <c r="B68" s="186"/>
      <c r="C68" s="187"/>
      <c r="D68" s="187"/>
      <c r="E68" s="188"/>
      <c r="F68" s="187"/>
      <c r="G68" s="187"/>
      <c r="H68" s="189"/>
      <c r="I68" s="190"/>
      <c r="J68" s="195"/>
      <c r="K68"/>
      <c r="L68" s="191"/>
      <c r="M68" s="157"/>
      <c r="N68"/>
      <c r="O68" s="191"/>
      <c r="P68" s="157"/>
      <c r="Q68" s="189"/>
      <c r="R68" s="196" t="str">
        <f>IF(promesas[[#This Row],[Fecha de Pago]]="", "", TEXT(promesas[[#This Row],[Fecha de Pago]], "mmm"))</f>
        <v/>
      </c>
      <c r="S68" s="12" t="str">
        <f>IF(promesas[[#This Row],[Fecha  promesa de pago]]="", "", TEXT(promesas[[#This Row],[Fecha  promesa de pago]], "mmm"))</f>
        <v/>
      </c>
      <c r="T68" s="13" t="str">
        <f>IF(promesas[[#This Row],[Fecha de Pago]]="", "", TEXT(promesas[[#This Row],[Fecha de Pago]], "dd/mmm"))</f>
        <v/>
      </c>
      <c r="U68" s="13" t="str">
        <f>IF(promesas[[#This Row],[Fecha  promesa de pago]]="", "", TEXT(promesas[[#This Row],[Fecha  promesa de pago]], "dd/mmm"))</f>
        <v/>
      </c>
      <c r="V68" s="14" t="str">
        <f>IF(LEN(TRIM(promesas[[#This Row],[Fecha  promesa de pago]]))&gt;0,1,"")</f>
        <v/>
      </c>
      <c r="W68" s="14" t="str">
        <f>IF(LEN(TRIM(promesas[[#This Row],[Fecha de Pago]]))&gt;0,1,"")</f>
        <v/>
      </c>
    </row>
    <row r="69" spans="1:23" ht="15.75" customHeight="1">
      <c r="A69" s="11" t="str">
        <f>TEXT(promesas[[#This Row],[Marca temporal]],"dd/mmm")</f>
        <v>00/ene</v>
      </c>
      <c r="B69" s="186"/>
      <c r="C69" s="187"/>
      <c r="D69" s="187"/>
      <c r="E69" s="188"/>
      <c r="F69" s="187"/>
      <c r="G69" s="187"/>
      <c r="H69" s="189"/>
      <c r="I69" s="190"/>
      <c r="J69" s="195"/>
      <c r="K69" s="159"/>
      <c r="L69" s="167"/>
      <c r="M69" s="157"/>
      <c r="N69"/>
      <c r="O69" s="191"/>
      <c r="P69"/>
      <c r="Q69" s="189"/>
      <c r="R69" s="196" t="str">
        <f>IF(promesas[[#This Row],[Fecha de Pago]]="", "", TEXT(promesas[[#This Row],[Fecha de Pago]], "mmm"))</f>
        <v/>
      </c>
      <c r="S69" s="12" t="str">
        <f>IF(promesas[[#This Row],[Fecha  promesa de pago]]="", "", TEXT(promesas[[#This Row],[Fecha  promesa de pago]], "mmm"))</f>
        <v/>
      </c>
      <c r="T69" s="13" t="str">
        <f>IF(promesas[[#This Row],[Fecha de Pago]]="", "", TEXT(promesas[[#This Row],[Fecha de Pago]], "dd/mmm"))</f>
        <v/>
      </c>
      <c r="U69" s="13" t="str">
        <f>IF(promesas[[#This Row],[Fecha  promesa de pago]]="", "", TEXT(promesas[[#This Row],[Fecha  promesa de pago]], "dd/mmm"))</f>
        <v/>
      </c>
      <c r="V69" s="14" t="str">
        <f>IF(LEN(TRIM(promesas[[#This Row],[Fecha  promesa de pago]]))&gt;0,1,"")</f>
        <v/>
      </c>
      <c r="W69" s="14" t="str">
        <f>IF(LEN(TRIM(promesas[[#This Row],[Fecha de Pago]]))&gt;0,1,"")</f>
        <v/>
      </c>
    </row>
    <row r="70" spans="1:23" ht="15.75" customHeight="1">
      <c r="A70" s="11" t="str">
        <f>TEXT(promesas[[#This Row],[Marca temporal]],"dd/mmm")</f>
        <v>00/ene</v>
      </c>
      <c r="B70" s="186"/>
      <c r="C70" s="187"/>
      <c r="D70" s="187"/>
      <c r="E70" s="188"/>
      <c r="F70" s="187"/>
      <c r="G70" s="187"/>
      <c r="H70" s="189"/>
      <c r="I70" s="190"/>
      <c r="J70" s="195"/>
      <c r="K70"/>
      <c r="L70" s="191"/>
      <c r="M70" s="157"/>
      <c r="N70"/>
      <c r="O70" s="191"/>
      <c r="P70"/>
      <c r="Q70" s="189"/>
      <c r="R70" s="196" t="str">
        <f>IF(promesas[[#This Row],[Fecha de Pago]]="", "", TEXT(promesas[[#This Row],[Fecha de Pago]], "mmm"))</f>
        <v/>
      </c>
      <c r="S70" s="12" t="str">
        <f>IF(promesas[[#This Row],[Fecha  promesa de pago]]="", "", TEXT(promesas[[#This Row],[Fecha  promesa de pago]], "mmm"))</f>
        <v/>
      </c>
      <c r="T70" s="13" t="str">
        <f>IF(promesas[[#This Row],[Fecha de Pago]]="", "", TEXT(promesas[[#This Row],[Fecha de Pago]], "dd/mmm"))</f>
        <v/>
      </c>
      <c r="U70" s="13" t="str">
        <f>IF(promesas[[#This Row],[Fecha  promesa de pago]]="", "", TEXT(promesas[[#This Row],[Fecha  promesa de pago]], "dd/mmm"))</f>
        <v/>
      </c>
      <c r="V70" s="14" t="str">
        <f>IF(LEN(TRIM(promesas[[#This Row],[Fecha  promesa de pago]]))&gt;0,1,"")</f>
        <v/>
      </c>
      <c r="W70" s="14" t="str">
        <f>IF(LEN(TRIM(promesas[[#This Row],[Fecha de Pago]]))&gt;0,1,"")</f>
        <v/>
      </c>
    </row>
    <row r="71" spans="1:23" ht="15.75" customHeight="1">
      <c r="A71" s="11" t="str">
        <f>TEXT(promesas[[#This Row],[Marca temporal]],"dd/mmm")</f>
        <v>00/ene</v>
      </c>
      <c r="B71" s="186"/>
      <c r="C71" s="187"/>
      <c r="D71" s="187"/>
      <c r="E71" s="188"/>
      <c r="F71" s="187"/>
      <c r="G71" s="187"/>
      <c r="H71" s="189"/>
      <c r="I71" s="190"/>
      <c r="J71" s="195"/>
      <c r="K71" s="159"/>
      <c r="L71" s="167"/>
      <c r="M71" s="157"/>
      <c r="N71"/>
      <c r="O71" s="191"/>
      <c r="P71"/>
      <c r="Q71" s="189"/>
      <c r="R71" s="196" t="str">
        <f>IF(promesas[[#This Row],[Fecha de Pago]]="", "", TEXT(promesas[[#This Row],[Fecha de Pago]], "mmm"))</f>
        <v/>
      </c>
      <c r="S71" s="12" t="str">
        <f>IF(promesas[[#This Row],[Fecha  promesa de pago]]="", "", TEXT(promesas[[#This Row],[Fecha  promesa de pago]], "mmm"))</f>
        <v/>
      </c>
      <c r="T71" s="13" t="str">
        <f>IF(promesas[[#This Row],[Fecha de Pago]]="", "", TEXT(promesas[[#This Row],[Fecha de Pago]], "dd/mmm"))</f>
        <v/>
      </c>
      <c r="U71" s="13" t="str">
        <f>IF(promesas[[#This Row],[Fecha  promesa de pago]]="", "", TEXT(promesas[[#This Row],[Fecha  promesa de pago]], "dd/mmm"))</f>
        <v/>
      </c>
      <c r="V71" s="14" t="str">
        <f>IF(LEN(TRIM(promesas[[#This Row],[Fecha  promesa de pago]]))&gt;0,1,"")</f>
        <v/>
      </c>
      <c r="W71" s="14" t="str">
        <f>IF(LEN(TRIM(promesas[[#This Row],[Fecha de Pago]]))&gt;0,1,"")</f>
        <v/>
      </c>
    </row>
    <row r="72" spans="1:23" ht="15.75" customHeight="1">
      <c r="A72" s="11" t="str">
        <f>TEXT(promesas[[#This Row],[Marca temporal]],"dd/mmm")</f>
        <v>00/ene</v>
      </c>
      <c r="B72" s="186"/>
      <c r="C72" s="187"/>
      <c r="D72" s="187"/>
      <c r="E72" s="188"/>
      <c r="F72" s="187"/>
      <c r="G72" s="187"/>
      <c r="H72" s="189"/>
      <c r="I72" s="190"/>
      <c r="J72" s="195"/>
      <c r="K72"/>
      <c r="L72" s="191"/>
      <c r="M72" s="157"/>
      <c r="N72"/>
      <c r="O72" s="191"/>
      <c r="P72"/>
      <c r="Q72" s="189"/>
      <c r="R72" s="196" t="str">
        <f>IF(promesas[[#This Row],[Fecha de Pago]]="", "", TEXT(promesas[[#This Row],[Fecha de Pago]], "mmm"))</f>
        <v/>
      </c>
      <c r="S72" s="12" t="str">
        <f>IF(promesas[[#This Row],[Fecha  promesa de pago]]="", "", TEXT(promesas[[#This Row],[Fecha  promesa de pago]], "mmm"))</f>
        <v/>
      </c>
      <c r="T72" s="13" t="str">
        <f>IF(promesas[[#This Row],[Fecha de Pago]]="", "", TEXT(promesas[[#This Row],[Fecha de Pago]], "dd/mmm"))</f>
        <v/>
      </c>
      <c r="U72" s="13" t="str">
        <f>IF(promesas[[#This Row],[Fecha  promesa de pago]]="", "", TEXT(promesas[[#This Row],[Fecha  promesa de pago]], "dd/mmm"))</f>
        <v/>
      </c>
      <c r="V72" s="14" t="str">
        <f>IF(LEN(TRIM(promesas[[#This Row],[Fecha  promesa de pago]]))&gt;0,1,"")</f>
        <v/>
      </c>
      <c r="W72" s="14" t="str">
        <f>IF(LEN(TRIM(promesas[[#This Row],[Fecha de Pago]]))&gt;0,1,"")</f>
        <v/>
      </c>
    </row>
    <row r="73" spans="1:23" ht="15.75" customHeight="1">
      <c r="A73" s="11" t="str">
        <f>TEXT(promesas[[#This Row],[Marca temporal]],"dd/mmm")</f>
        <v>00/ene</v>
      </c>
      <c r="B73" s="186"/>
      <c r="C73" s="187"/>
      <c r="D73" s="187"/>
      <c r="E73" s="188"/>
      <c r="F73" s="187"/>
      <c r="G73" s="187"/>
      <c r="H73" s="189"/>
      <c r="I73" s="190"/>
      <c r="J73" s="195"/>
      <c r="K73"/>
      <c r="L73" s="191"/>
      <c r="M73" s="157"/>
      <c r="N73"/>
      <c r="O73" s="191"/>
      <c r="P73"/>
      <c r="Q73" s="189"/>
      <c r="R73" s="196" t="str">
        <f>IF(promesas[[#This Row],[Fecha de Pago]]="", "", TEXT(promesas[[#This Row],[Fecha de Pago]], "mmm"))</f>
        <v/>
      </c>
      <c r="S73" s="12" t="str">
        <f>IF(promesas[[#This Row],[Fecha  promesa de pago]]="", "", TEXT(promesas[[#This Row],[Fecha  promesa de pago]], "mmm"))</f>
        <v/>
      </c>
      <c r="T73" s="13" t="str">
        <f>IF(promesas[[#This Row],[Fecha de Pago]]="", "", TEXT(promesas[[#This Row],[Fecha de Pago]], "dd/mmm"))</f>
        <v/>
      </c>
      <c r="U73" s="13" t="str">
        <f>IF(promesas[[#This Row],[Fecha  promesa de pago]]="", "", TEXT(promesas[[#This Row],[Fecha  promesa de pago]], "dd/mmm"))</f>
        <v/>
      </c>
      <c r="V73" s="14" t="str">
        <f>IF(LEN(TRIM(promesas[[#This Row],[Fecha  promesa de pago]]))&gt;0,1,"")</f>
        <v/>
      </c>
      <c r="W73" s="14" t="str">
        <f>IF(LEN(TRIM(promesas[[#This Row],[Fecha de Pago]]))&gt;0,1,"")</f>
        <v/>
      </c>
    </row>
    <row r="74" spans="1:23" ht="15.75" customHeight="1">
      <c r="A74" s="11" t="str">
        <f>TEXT(promesas[[#This Row],[Marca temporal]],"dd/mmm")</f>
        <v>00/ene</v>
      </c>
      <c r="B74" s="186"/>
      <c r="C74" s="187"/>
      <c r="D74" s="187"/>
      <c r="E74" s="188"/>
      <c r="F74" s="187"/>
      <c r="G74" s="187"/>
      <c r="H74" s="189"/>
      <c r="I74" s="190"/>
      <c r="J74" s="195"/>
      <c r="K74"/>
      <c r="L74" s="191"/>
      <c r="M74" s="157"/>
      <c r="N74"/>
      <c r="O74" s="191"/>
      <c r="P74"/>
      <c r="Q74" s="189"/>
      <c r="R74" s="196" t="str">
        <f>IF(promesas[[#This Row],[Fecha de Pago]]="", "", TEXT(promesas[[#This Row],[Fecha de Pago]], "mmm"))</f>
        <v/>
      </c>
      <c r="S74" s="12" t="str">
        <f>IF(promesas[[#This Row],[Fecha  promesa de pago]]="", "", TEXT(promesas[[#This Row],[Fecha  promesa de pago]], "mmm"))</f>
        <v/>
      </c>
      <c r="T74" s="13" t="str">
        <f>IF(promesas[[#This Row],[Fecha de Pago]]="", "", TEXT(promesas[[#This Row],[Fecha de Pago]], "dd/mmm"))</f>
        <v/>
      </c>
      <c r="U74" s="13" t="str">
        <f>IF(promesas[[#This Row],[Fecha  promesa de pago]]="", "", TEXT(promesas[[#This Row],[Fecha  promesa de pago]], "dd/mmm"))</f>
        <v/>
      </c>
      <c r="V74" s="14" t="str">
        <f>IF(LEN(TRIM(promesas[[#This Row],[Fecha  promesa de pago]]))&gt;0,1,"")</f>
        <v/>
      </c>
      <c r="W74" s="14" t="str">
        <f>IF(LEN(TRIM(promesas[[#This Row],[Fecha de Pago]]))&gt;0,1,"")</f>
        <v/>
      </c>
    </row>
    <row r="75" spans="1:23" ht="15.75" customHeight="1">
      <c r="A75" s="11" t="str">
        <f>TEXT(promesas[[#This Row],[Marca temporal]],"dd/mmm")</f>
        <v>00/ene</v>
      </c>
      <c r="B75" s="186"/>
      <c r="C75" s="187"/>
      <c r="D75" s="187"/>
      <c r="E75" s="188"/>
      <c r="F75" s="187"/>
      <c r="G75" s="187"/>
      <c r="H75" s="189"/>
      <c r="I75" s="190"/>
      <c r="J75" s="195"/>
      <c r="K75"/>
      <c r="L75" s="191"/>
      <c r="M75" s="157"/>
      <c r="N75"/>
      <c r="O75" s="191"/>
      <c r="P75" s="192"/>
      <c r="Q75" s="189"/>
      <c r="R75" s="196" t="str">
        <f>IF(promesas[[#This Row],[Fecha de Pago]]="", "", TEXT(promesas[[#This Row],[Fecha de Pago]], "mmm"))</f>
        <v/>
      </c>
      <c r="S75" s="12" t="str">
        <f>IF(promesas[[#This Row],[Fecha  promesa de pago]]="", "", TEXT(promesas[[#This Row],[Fecha  promesa de pago]], "mmm"))</f>
        <v/>
      </c>
      <c r="T75" s="13" t="str">
        <f>IF(promesas[[#This Row],[Fecha de Pago]]="", "", TEXT(promesas[[#This Row],[Fecha de Pago]], "dd/mmm"))</f>
        <v/>
      </c>
      <c r="U75" s="13" t="str">
        <f>IF(promesas[[#This Row],[Fecha  promesa de pago]]="", "", TEXT(promesas[[#This Row],[Fecha  promesa de pago]], "dd/mmm"))</f>
        <v/>
      </c>
      <c r="V75" s="14" t="str">
        <f>IF(LEN(TRIM(promesas[[#This Row],[Fecha  promesa de pago]]))&gt;0,1,"")</f>
        <v/>
      </c>
      <c r="W75" s="14" t="str">
        <f>IF(LEN(TRIM(promesas[[#This Row],[Fecha de Pago]]))&gt;0,1,"")</f>
        <v/>
      </c>
    </row>
    <row r="76" spans="1:23" ht="15.75" customHeight="1">
      <c r="A76" s="11" t="str">
        <f>TEXT(promesas[[#This Row],[Marca temporal]],"dd/mmm")</f>
        <v>00/ene</v>
      </c>
      <c r="B76" s="186"/>
      <c r="C76" s="187"/>
      <c r="D76" s="187"/>
      <c r="E76" s="188"/>
      <c r="F76" s="187"/>
      <c r="G76" s="187"/>
      <c r="H76" s="189"/>
      <c r="I76" s="190"/>
      <c r="J76" s="195"/>
      <c r="K76"/>
      <c r="L76" s="191"/>
      <c r="M76" s="157"/>
      <c r="N76"/>
      <c r="O76" s="191"/>
      <c r="P76"/>
      <c r="Q76" s="189"/>
      <c r="R76" s="196" t="str">
        <f>IF(promesas[[#This Row],[Fecha de Pago]]="", "", TEXT(promesas[[#This Row],[Fecha de Pago]], "mmm"))</f>
        <v/>
      </c>
      <c r="S76" s="12" t="str">
        <f>IF(promesas[[#This Row],[Fecha  promesa de pago]]="", "", TEXT(promesas[[#This Row],[Fecha  promesa de pago]], "mmm"))</f>
        <v/>
      </c>
      <c r="T76" s="13" t="str">
        <f>IF(promesas[[#This Row],[Fecha de Pago]]="", "", TEXT(promesas[[#This Row],[Fecha de Pago]], "dd/mmm"))</f>
        <v/>
      </c>
      <c r="U76" s="13" t="str">
        <f>IF(promesas[[#This Row],[Fecha  promesa de pago]]="", "", TEXT(promesas[[#This Row],[Fecha  promesa de pago]], "dd/mmm"))</f>
        <v/>
      </c>
      <c r="V76" s="14" t="str">
        <f>IF(LEN(TRIM(promesas[[#This Row],[Fecha  promesa de pago]]))&gt;0,1,"")</f>
        <v/>
      </c>
      <c r="W76" s="14" t="str">
        <f>IF(LEN(TRIM(promesas[[#This Row],[Fecha de Pago]]))&gt;0,1,"")</f>
        <v/>
      </c>
    </row>
    <row r="77" spans="1:23" ht="15.75" customHeight="1">
      <c r="A77" s="11" t="str">
        <f>TEXT(promesas[[#This Row],[Marca temporal]],"dd/mmm")</f>
        <v>00/ene</v>
      </c>
      <c r="B77" s="186"/>
      <c r="C77" s="187"/>
      <c r="D77" s="187"/>
      <c r="E77" s="188"/>
      <c r="F77" s="187"/>
      <c r="G77" s="187"/>
      <c r="H77" s="189"/>
      <c r="I77" s="190"/>
      <c r="J77" s="195"/>
      <c r="K77"/>
      <c r="L77" s="191"/>
      <c r="M77" s="157"/>
      <c r="N77"/>
      <c r="O77" s="191"/>
      <c r="P77" s="192"/>
      <c r="Q77" s="189"/>
      <c r="R77" s="196" t="str">
        <f>IF(promesas[[#This Row],[Fecha de Pago]]="", "", TEXT(promesas[[#This Row],[Fecha de Pago]], "mmm"))</f>
        <v/>
      </c>
      <c r="S77" s="12" t="str">
        <f>IF(promesas[[#This Row],[Fecha  promesa de pago]]="", "", TEXT(promesas[[#This Row],[Fecha  promesa de pago]], "mmm"))</f>
        <v/>
      </c>
      <c r="T77" s="13" t="str">
        <f>IF(promesas[[#This Row],[Fecha de Pago]]="", "", TEXT(promesas[[#This Row],[Fecha de Pago]], "dd/mmm"))</f>
        <v/>
      </c>
      <c r="U77" s="13" t="str">
        <f>IF(promesas[[#This Row],[Fecha  promesa de pago]]="", "", TEXT(promesas[[#This Row],[Fecha  promesa de pago]], "dd/mmm"))</f>
        <v/>
      </c>
      <c r="V77" s="14" t="str">
        <f>IF(LEN(TRIM(promesas[[#This Row],[Fecha  promesa de pago]]))&gt;0,1,"")</f>
        <v/>
      </c>
      <c r="W77" s="14" t="str">
        <f>IF(LEN(TRIM(promesas[[#This Row],[Fecha de Pago]]))&gt;0,1,"")</f>
        <v/>
      </c>
    </row>
    <row r="78" spans="1:23" ht="15.75" customHeight="1">
      <c r="A78" s="11" t="str">
        <f>TEXT(promesas[[#This Row],[Marca temporal]],"dd/mmm")</f>
        <v>00/ene</v>
      </c>
      <c r="B78" s="186"/>
      <c r="C78" s="187"/>
      <c r="D78" s="187"/>
      <c r="E78" s="188"/>
      <c r="F78" s="187"/>
      <c r="G78" s="187"/>
      <c r="H78" s="189"/>
      <c r="I78" s="190"/>
      <c r="J78" s="195"/>
      <c r="K78"/>
      <c r="L78" s="191"/>
      <c r="M78" s="157"/>
      <c r="N78"/>
      <c r="O78" s="191"/>
      <c r="P78"/>
      <c r="Q78" s="189"/>
      <c r="R78" s="196" t="str">
        <f>IF(promesas[[#This Row],[Fecha de Pago]]="", "", TEXT(promesas[[#This Row],[Fecha de Pago]], "mmm"))</f>
        <v/>
      </c>
      <c r="S78" s="12" t="str">
        <f>IF(promesas[[#This Row],[Fecha  promesa de pago]]="", "", TEXT(promesas[[#This Row],[Fecha  promesa de pago]], "mmm"))</f>
        <v/>
      </c>
      <c r="T78" s="13" t="str">
        <f>IF(promesas[[#This Row],[Fecha de Pago]]="", "", TEXT(promesas[[#This Row],[Fecha de Pago]], "dd/mmm"))</f>
        <v/>
      </c>
      <c r="U78" s="13" t="str">
        <f>IF(promesas[[#This Row],[Fecha  promesa de pago]]="", "", TEXT(promesas[[#This Row],[Fecha  promesa de pago]], "dd/mmm"))</f>
        <v/>
      </c>
      <c r="V78" s="14" t="str">
        <f>IF(LEN(TRIM(promesas[[#This Row],[Fecha  promesa de pago]]))&gt;0,1,"")</f>
        <v/>
      </c>
      <c r="W78" s="14" t="str">
        <f>IF(LEN(TRIM(promesas[[#This Row],[Fecha de Pago]]))&gt;0,1,"")</f>
        <v/>
      </c>
    </row>
    <row r="79" spans="1:23" ht="15.75" customHeight="1">
      <c r="A79" s="11" t="str">
        <f>TEXT(promesas[[#This Row],[Marca temporal]],"dd/mmm")</f>
        <v>00/ene</v>
      </c>
      <c r="B79" s="186"/>
      <c r="C79" s="187"/>
      <c r="D79" s="187"/>
      <c r="E79" s="188"/>
      <c r="F79" s="187"/>
      <c r="G79" s="187"/>
      <c r="H79" s="189"/>
      <c r="I79" s="190"/>
      <c r="J79" s="195"/>
      <c r="K79"/>
      <c r="L79" s="191"/>
      <c r="M79" s="157"/>
      <c r="N79"/>
      <c r="O79" s="191"/>
      <c r="P79"/>
      <c r="Q79" s="189"/>
      <c r="R79" s="196" t="str">
        <f>IF(promesas[[#This Row],[Fecha de Pago]]="", "", TEXT(promesas[[#This Row],[Fecha de Pago]], "mmm"))</f>
        <v/>
      </c>
      <c r="S79" s="12" t="str">
        <f>IF(promesas[[#This Row],[Fecha  promesa de pago]]="", "", TEXT(promesas[[#This Row],[Fecha  promesa de pago]], "mmm"))</f>
        <v/>
      </c>
      <c r="T79" s="13" t="str">
        <f>IF(promesas[[#This Row],[Fecha de Pago]]="", "", TEXT(promesas[[#This Row],[Fecha de Pago]], "dd/mmm"))</f>
        <v/>
      </c>
      <c r="U79" s="13" t="str">
        <f>IF(promesas[[#This Row],[Fecha  promesa de pago]]="", "", TEXT(promesas[[#This Row],[Fecha  promesa de pago]], "dd/mmm"))</f>
        <v/>
      </c>
      <c r="V79" s="14" t="str">
        <f>IF(LEN(TRIM(promesas[[#This Row],[Fecha  promesa de pago]]))&gt;0,1,"")</f>
        <v/>
      </c>
      <c r="W79" s="14" t="str">
        <f>IF(LEN(TRIM(promesas[[#This Row],[Fecha de Pago]]))&gt;0,1,"")</f>
        <v/>
      </c>
    </row>
    <row r="80" spans="1:23" ht="15.75" customHeight="1">
      <c r="A80" s="11" t="str">
        <f>TEXT(promesas[[#This Row],[Marca temporal]],"dd/mmm")</f>
        <v>00/ene</v>
      </c>
      <c r="B80" s="186"/>
      <c r="C80" s="187"/>
      <c r="D80" s="187"/>
      <c r="E80" s="188"/>
      <c r="F80" s="187"/>
      <c r="G80" s="187"/>
      <c r="H80" s="189"/>
      <c r="I80" s="190"/>
      <c r="J80" s="195"/>
      <c r="K80"/>
      <c r="L80" s="191"/>
      <c r="M80" s="157"/>
      <c r="N80"/>
      <c r="O80" s="191"/>
      <c r="P80"/>
      <c r="Q80" s="189"/>
      <c r="R80" s="196" t="str">
        <f>IF(promesas[[#This Row],[Fecha de Pago]]="", "", TEXT(promesas[[#This Row],[Fecha de Pago]], "mmm"))</f>
        <v/>
      </c>
      <c r="S80" s="12" t="str">
        <f>IF(promesas[[#This Row],[Fecha  promesa de pago]]="", "", TEXT(promesas[[#This Row],[Fecha  promesa de pago]], "mmm"))</f>
        <v/>
      </c>
      <c r="T80" s="13" t="str">
        <f>IF(promesas[[#This Row],[Fecha de Pago]]="", "", TEXT(promesas[[#This Row],[Fecha de Pago]], "dd/mmm"))</f>
        <v/>
      </c>
      <c r="U80" s="13" t="str">
        <f>IF(promesas[[#This Row],[Fecha  promesa de pago]]="", "", TEXT(promesas[[#This Row],[Fecha  promesa de pago]], "dd/mmm"))</f>
        <v/>
      </c>
      <c r="V80" s="14" t="str">
        <f>IF(LEN(TRIM(promesas[[#This Row],[Fecha  promesa de pago]]))&gt;0,1,"")</f>
        <v/>
      </c>
      <c r="W80" s="14" t="str">
        <f>IF(LEN(TRIM(promesas[[#This Row],[Fecha de Pago]]))&gt;0,1,"")</f>
        <v/>
      </c>
    </row>
    <row r="81" spans="1:23" ht="15.75" customHeight="1">
      <c r="A81" s="11" t="str">
        <f>TEXT(promesas[[#This Row],[Marca temporal]],"dd/mmm")</f>
        <v>00/ene</v>
      </c>
      <c r="B81" s="186"/>
      <c r="C81" s="187"/>
      <c r="D81" s="187"/>
      <c r="E81" s="188"/>
      <c r="F81" s="187"/>
      <c r="G81" s="187"/>
      <c r="H81" s="189"/>
      <c r="I81" s="190"/>
      <c r="J81" s="195"/>
      <c r="K81"/>
      <c r="L81" s="191"/>
      <c r="M81" s="157"/>
      <c r="N81"/>
      <c r="O81" s="191"/>
      <c r="P81"/>
      <c r="Q81" s="189"/>
      <c r="R81" s="196" t="str">
        <f>IF(promesas[[#This Row],[Fecha de Pago]]="", "", TEXT(promesas[[#This Row],[Fecha de Pago]], "mmm"))</f>
        <v/>
      </c>
      <c r="S81" s="12" t="str">
        <f>IF(promesas[[#This Row],[Fecha  promesa de pago]]="", "", TEXT(promesas[[#This Row],[Fecha  promesa de pago]], "mmm"))</f>
        <v/>
      </c>
      <c r="T81" s="13" t="str">
        <f>IF(promesas[[#This Row],[Fecha de Pago]]="", "", TEXT(promesas[[#This Row],[Fecha de Pago]], "dd/mmm"))</f>
        <v/>
      </c>
      <c r="U81" s="13" t="str">
        <f>IF(promesas[[#This Row],[Fecha  promesa de pago]]="", "", TEXT(promesas[[#This Row],[Fecha  promesa de pago]], "dd/mmm"))</f>
        <v/>
      </c>
      <c r="V81" s="14" t="str">
        <f>IF(LEN(TRIM(promesas[[#This Row],[Fecha  promesa de pago]]))&gt;0,1,"")</f>
        <v/>
      </c>
      <c r="W81" s="14" t="str">
        <f>IF(LEN(TRIM(promesas[[#This Row],[Fecha de Pago]]))&gt;0,1,"")</f>
        <v/>
      </c>
    </row>
    <row r="82" spans="1:23" ht="15.75" customHeight="1">
      <c r="A82" s="11" t="str">
        <f>TEXT(promesas[[#This Row],[Marca temporal]],"dd/mmm")</f>
        <v>00/ene</v>
      </c>
      <c r="B82" s="186"/>
      <c r="C82" s="187"/>
      <c r="D82" s="187"/>
      <c r="E82" s="188"/>
      <c r="F82" s="187"/>
      <c r="G82" s="187"/>
      <c r="H82" s="189"/>
      <c r="I82" s="190"/>
      <c r="J82" s="195"/>
      <c r="K82"/>
      <c r="L82" s="191"/>
      <c r="M82" s="157"/>
      <c r="N82"/>
      <c r="O82" s="191"/>
      <c r="P82"/>
      <c r="Q82" s="189"/>
      <c r="R82" s="196" t="str">
        <f>IF(promesas[[#This Row],[Fecha de Pago]]="", "", TEXT(promesas[[#This Row],[Fecha de Pago]], "mmm"))</f>
        <v/>
      </c>
      <c r="S82" s="12" t="str">
        <f>IF(promesas[[#This Row],[Fecha  promesa de pago]]="", "", TEXT(promesas[[#This Row],[Fecha  promesa de pago]], "mmm"))</f>
        <v/>
      </c>
      <c r="T82" s="13" t="str">
        <f>IF(promesas[[#This Row],[Fecha de Pago]]="", "", TEXT(promesas[[#This Row],[Fecha de Pago]], "dd/mmm"))</f>
        <v/>
      </c>
      <c r="U82" s="13" t="str">
        <f>IF(promesas[[#This Row],[Fecha  promesa de pago]]="", "", TEXT(promesas[[#This Row],[Fecha  promesa de pago]], "dd/mmm"))</f>
        <v/>
      </c>
      <c r="V82" s="14" t="str">
        <f>IF(LEN(TRIM(promesas[[#This Row],[Fecha  promesa de pago]]))&gt;0,1,"")</f>
        <v/>
      </c>
      <c r="W82" s="14" t="str">
        <f>IF(LEN(TRIM(promesas[[#This Row],[Fecha de Pago]]))&gt;0,1,"")</f>
        <v/>
      </c>
    </row>
    <row r="83" spans="1:23" ht="15.75" customHeight="1">
      <c r="A83" s="11" t="str">
        <f>TEXT(promesas[[#This Row],[Marca temporal]],"dd/mmm")</f>
        <v>00/ene</v>
      </c>
      <c r="B83" s="186"/>
      <c r="C83" s="187"/>
      <c r="D83" s="187"/>
      <c r="E83" s="188"/>
      <c r="F83" s="187"/>
      <c r="G83" s="187"/>
      <c r="H83" s="189"/>
      <c r="I83" s="190"/>
      <c r="J83" s="195"/>
      <c r="K83"/>
      <c r="L83" s="191"/>
      <c r="M83" s="157"/>
      <c r="N83"/>
      <c r="O83" s="191"/>
      <c r="P83"/>
      <c r="Q83" s="189"/>
      <c r="R83" s="196" t="str">
        <f>IF(promesas[[#This Row],[Fecha de Pago]]="", "", TEXT(promesas[[#This Row],[Fecha de Pago]], "mmm"))</f>
        <v/>
      </c>
      <c r="S83" s="12" t="str">
        <f>IF(promesas[[#This Row],[Fecha  promesa de pago]]="", "", TEXT(promesas[[#This Row],[Fecha  promesa de pago]], "mmm"))</f>
        <v/>
      </c>
      <c r="T83" s="13" t="str">
        <f>IF(promesas[[#This Row],[Fecha de Pago]]="", "", TEXT(promesas[[#This Row],[Fecha de Pago]], "dd/mmm"))</f>
        <v/>
      </c>
      <c r="U83" s="13" t="str">
        <f>IF(promesas[[#This Row],[Fecha  promesa de pago]]="", "", TEXT(promesas[[#This Row],[Fecha  promesa de pago]], "dd/mmm"))</f>
        <v/>
      </c>
      <c r="V83" s="14" t="str">
        <f>IF(LEN(TRIM(promesas[[#This Row],[Fecha  promesa de pago]]))&gt;0,1,"")</f>
        <v/>
      </c>
      <c r="W83" s="14" t="str">
        <f>IF(LEN(TRIM(promesas[[#This Row],[Fecha de Pago]]))&gt;0,1,"")</f>
        <v/>
      </c>
    </row>
    <row r="84" spans="1:23" ht="15.75" customHeight="1">
      <c r="A84" s="11" t="str">
        <f>TEXT(promesas[[#This Row],[Marca temporal]],"dd/mmm")</f>
        <v>00/ene</v>
      </c>
      <c r="B84" s="186"/>
      <c r="C84" s="187"/>
      <c r="D84" s="187"/>
      <c r="E84" s="188"/>
      <c r="F84" s="187"/>
      <c r="G84" s="187"/>
      <c r="H84" s="189"/>
      <c r="I84" s="190"/>
      <c r="J84" s="195"/>
      <c r="K84" s="159"/>
      <c r="L84" s="167"/>
      <c r="M84" s="157"/>
      <c r="N84"/>
      <c r="O84" s="191"/>
      <c r="P84" s="192"/>
      <c r="Q84" s="189"/>
      <c r="R84" s="196" t="str">
        <f>IF(promesas[[#This Row],[Fecha de Pago]]="", "", TEXT(promesas[[#This Row],[Fecha de Pago]], "mmm"))</f>
        <v/>
      </c>
      <c r="S84" s="12" t="str">
        <f>IF(promesas[[#This Row],[Fecha  promesa de pago]]="", "", TEXT(promesas[[#This Row],[Fecha  promesa de pago]], "mmm"))</f>
        <v/>
      </c>
      <c r="T84" s="13" t="str">
        <f>IF(promesas[[#This Row],[Fecha de Pago]]="", "", TEXT(promesas[[#This Row],[Fecha de Pago]], "dd/mmm"))</f>
        <v/>
      </c>
      <c r="U84" s="13" t="str">
        <f>IF(promesas[[#This Row],[Fecha  promesa de pago]]="", "", TEXT(promesas[[#This Row],[Fecha  promesa de pago]], "dd/mmm"))</f>
        <v/>
      </c>
      <c r="V84" s="14" t="str">
        <f>IF(LEN(TRIM(promesas[[#This Row],[Fecha  promesa de pago]]))&gt;0,1,"")</f>
        <v/>
      </c>
      <c r="W84" s="14" t="str">
        <f>IF(LEN(TRIM(promesas[[#This Row],[Fecha de Pago]]))&gt;0,1,"")</f>
        <v/>
      </c>
    </row>
    <row r="85" spans="1:23" ht="15.75" customHeight="1">
      <c r="A85" s="11" t="str">
        <f>TEXT(promesas[[#This Row],[Marca temporal]],"dd/mmm")</f>
        <v>00/ene</v>
      </c>
      <c r="B85" s="186"/>
      <c r="C85" s="187"/>
      <c r="D85" s="187"/>
      <c r="E85" s="188"/>
      <c r="F85" s="187"/>
      <c r="G85" s="187"/>
      <c r="H85" s="189"/>
      <c r="I85" s="190"/>
      <c r="J85" s="195"/>
      <c r="K85"/>
      <c r="L85" s="191"/>
      <c r="M85" s="157"/>
      <c r="N85"/>
      <c r="O85" s="191"/>
      <c r="P85"/>
      <c r="Q85" s="189"/>
      <c r="R85" s="196" t="str">
        <f>IF(promesas[[#This Row],[Fecha de Pago]]="", "", TEXT(promesas[[#This Row],[Fecha de Pago]], "mmm"))</f>
        <v/>
      </c>
      <c r="S85" s="12" t="str">
        <f>IF(promesas[[#This Row],[Fecha  promesa de pago]]="", "", TEXT(promesas[[#This Row],[Fecha  promesa de pago]], "mmm"))</f>
        <v/>
      </c>
      <c r="T85" s="13" t="str">
        <f>IF(promesas[[#This Row],[Fecha de Pago]]="", "", TEXT(promesas[[#This Row],[Fecha de Pago]], "dd/mmm"))</f>
        <v/>
      </c>
      <c r="U85" s="13" t="str">
        <f>IF(promesas[[#This Row],[Fecha  promesa de pago]]="", "", TEXT(promesas[[#This Row],[Fecha  promesa de pago]], "dd/mmm"))</f>
        <v/>
      </c>
      <c r="V85" s="14" t="str">
        <f>IF(LEN(TRIM(promesas[[#This Row],[Fecha  promesa de pago]]))&gt;0,1,"")</f>
        <v/>
      </c>
      <c r="W85" s="14" t="str">
        <f>IF(LEN(TRIM(promesas[[#This Row],[Fecha de Pago]]))&gt;0,1,"")</f>
        <v/>
      </c>
    </row>
    <row r="86" spans="1:23" ht="15.75" customHeight="1">
      <c r="A86" s="11" t="str">
        <f>TEXT(promesas[[#This Row],[Marca temporal]],"dd/mmm")</f>
        <v>00/ene</v>
      </c>
      <c r="B86" s="186"/>
      <c r="C86" s="187"/>
      <c r="D86" s="187"/>
      <c r="E86" s="188"/>
      <c r="F86" s="187"/>
      <c r="G86" s="187"/>
      <c r="H86" s="189"/>
      <c r="I86" s="190"/>
      <c r="J86" s="195"/>
      <c r="K86"/>
      <c r="L86" s="191"/>
      <c r="M86" s="157"/>
      <c r="N86"/>
      <c r="O86" s="191"/>
      <c r="P86"/>
      <c r="Q86" s="189"/>
      <c r="R86" s="196" t="str">
        <f>IF(promesas[[#This Row],[Fecha de Pago]]="", "", TEXT(promesas[[#This Row],[Fecha de Pago]], "mmm"))</f>
        <v/>
      </c>
      <c r="S86" s="12" t="str">
        <f>IF(promesas[[#This Row],[Fecha  promesa de pago]]="", "", TEXT(promesas[[#This Row],[Fecha  promesa de pago]], "mmm"))</f>
        <v/>
      </c>
      <c r="T86" s="13" t="str">
        <f>IF(promesas[[#This Row],[Fecha de Pago]]="", "", TEXT(promesas[[#This Row],[Fecha de Pago]], "dd/mmm"))</f>
        <v/>
      </c>
      <c r="U86" s="13" t="str">
        <f>IF(promesas[[#This Row],[Fecha  promesa de pago]]="", "", TEXT(promesas[[#This Row],[Fecha  promesa de pago]], "dd/mmm"))</f>
        <v/>
      </c>
      <c r="V86" s="14" t="str">
        <f>IF(LEN(TRIM(promesas[[#This Row],[Fecha  promesa de pago]]))&gt;0,1,"")</f>
        <v/>
      </c>
      <c r="W86" s="14" t="str">
        <f>IF(LEN(TRIM(promesas[[#This Row],[Fecha de Pago]]))&gt;0,1,"")</f>
        <v/>
      </c>
    </row>
    <row r="87" spans="1:23" ht="15.75" customHeight="1">
      <c r="A87" s="11" t="str">
        <f>TEXT(promesas[[#This Row],[Marca temporal]],"dd/mmm")</f>
        <v>00/ene</v>
      </c>
      <c r="B87" s="186"/>
      <c r="C87" s="187"/>
      <c r="D87" s="187"/>
      <c r="E87" s="188"/>
      <c r="F87" s="187"/>
      <c r="G87" s="187"/>
      <c r="H87" s="189"/>
      <c r="I87" s="190"/>
      <c r="J87" s="195"/>
      <c r="K87"/>
      <c r="L87" s="191"/>
      <c r="M87" s="157"/>
      <c r="N87"/>
      <c r="O87" s="191"/>
      <c r="P87"/>
      <c r="Q87" s="189"/>
      <c r="R87" s="196" t="str">
        <f>IF(promesas[[#This Row],[Fecha de Pago]]="", "", TEXT(promesas[[#This Row],[Fecha de Pago]], "mmm"))</f>
        <v/>
      </c>
      <c r="S87" s="12" t="str">
        <f>IF(promesas[[#This Row],[Fecha  promesa de pago]]="", "", TEXT(promesas[[#This Row],[Fecha  promesa de pago]], "mmm"))</f>
        <v/>
      </c>
      <c r="T87" s="13" t="str">
        <f>IF(promesas[[#This Row],[Fecha de Pago]]="", "", TEXT(promesas[[#This Row],[Fecha de Pago]], "dd/mmm"))</f>
        <v/>
      </c>
      <c r="U87" s="13" t="str">
        <f>IF(promesas[[#This Row],[Fecha  promesa de pago]]="", "", TEXT(promesas[[#This Row],[Fecha  promesa de pago]], "dd/mmm"))</f>
        <v/>
      </c>
      <c r="V87" s="14" t="str">
        <f>IF(LEN(TRIM(promesas[[#This Row],[Fecha  promesa de pago]]))&gt;0,1,"")</f>
        <v/>
      </c>
      <c r="W87" s="14" t="str">
        <f>IF(LEN(TRIM(promesas[[#This Row],[Fecha de Pago]]))&gt;0,1,"")</f>
        <v/>
      </c>
    </row>
    <row r="88" spans="1:23" ht="15.75" customHeight="1">
      <c r="A88" s="11" t="str">
        <f>TEXT(promesas[[#This Row],[Marca temporal]],"dd/mmm")</f>
        <v>00/ene</v>
      </c>
      <c r="B88" s="186"/>
      <c r="C88" s="187"/>
      <c r="D88" s="187"/>
      <c r="E88" s="188"/>
      <c r="F88" s="187"/>
      <c r="G88" s="187"/>
      <c r="H88" s="189"/>
      <c r="I88" s="190"/>
      <c r="J88" s="195"/>
      <c r="K88"/>
      <c r="L88" s="191"/>
      <c r="M88" s="157"/>
      <c r="N88"/>
      <c r="O88" s="191"/>
      <c r="P88"/>
      <c r="Q88" s="189"/>
      <c r="R88" s="196" t="str">
        <f>IF(promesas[[#This Row],[Fecha de Pago]]="", "", TEXT(promesas[[#This Row],[Fecha de Pago]], "mmm"))</f>
        <v/>
      </c>
      <c r="S88" s="12" t="str">
        <f>IF(promesas[[#This Row],[Fecha  promesa de pago]]="", "", TEXT(promesas[[#This Row],[Fecha  promesa de pago]], "mmm"))</f>
        <v/>
      </c>
      <c r="T88" s="13" t="str">
        <f>IF(promesas[[#This Row],[Fecha de Pago]]="", "", TEXT(promesas[[#This Row],[Fecha de Pago]], "dd/mmm"))</f>
        <v/>
      </c>
      <c r="U88" s="13" t="str">
        <f>IF(promesas[[#This Row],[Fecha  promesa de pago]]="", "", TEXT(promesas[[#This Row],[Fecha  promesa de pago]], "dd/mmm"))</f>
        <v/>
      </c>
      <c r="V88" s="14" t="str">
        <f>IF(LEN(TRIM(promesas[[#This Row],[Fecha  promesa de pago]]))&gt;0,1,"")</f>
        <v/>
      </c>
      <c r="W88" s="14" t="str">
        <f>IF(LEN(TRIM(promesas[[#This Row],[Fecha de Pago]]))&gt;0,1,"")</f>
        <v/>
      </c>
    </row>
    <row r="89" spans="1:23" ht="15.75" customHeight="1">
      <c r="A89" s="11" t="str">
        <f>TEXT(promesas[[#This Row],[Marca temporal]],"dd/mmm")</f>
        <v>00/ene</v>
      </c>
      <c r="B89" s="186"/>
      <c r="C89" s="187"/>
      <c r="D89" s="187"/>
      <c r="E89" s="188"/>
      <c r="F89" s="187"/>
      <c r="G89" s="187"/>
      <c r="H89" s="189"/>
      <c r="I89" s="190"/>
      <c r="J89" s="195"/>
      <c r="K89"/>
      <c r="L89" s="191"/>
      <c r="M89" s="157"/>
      <c r="N89"/>
      <c r="O89" s="191"/>
      <c r="P89"/>
      <c r="Q89" s="189"/>
      <c r="R89" s="196" t="str">
        <f>IF(promesas[[#This Row],[Fecha de Pago]]="", "", TEXT(promesas[[#This Row],[Fecha de Pago]], "mmm"))</f>
        <v/>
      </c>
      <c r="S89" s="12" t="str">
        <f>IF(promesas[[#This Row],[Fecha  promesa de pago]]="", "", TEXT(promesas[[#This Row],[Fecha  promesa de pago]], "mmm"))</f>
        <v/>
      </c>
      <c r="T89" s="13" t="str">
        <f>IF(promesas[[#This Row],[Fecha de Pago]]="", "", TEXT(promesas[[#This Row],[Fecha de Pago]], "dd/mmm"))</f>
        <v/>
      </c>
      <c r="U89" s="13" t="str">
        <f>IF(promesas[[#This Row],[Fecha  promesa de pago]]="", "", TEXT(promesas[[#This Row],[Fecha  promesa de pago]], "dd/mmm"))</f>
        <v/>
      </c>
      <c r="V89" s="14" t="str">
        <f>IF(LEN(TRIM(promesas[[#This Row],[Fecha  promesa de pago]]))&gt;0,1,"")</f>
        <v/>
      </c>
      <c r="W89" s="14" t="str">
        <f>IF(LEN(TRIM(promesas[[#This Row],[Fecha de Pago]]))&gt;0,1,"")</f>
        <v/>
      </c>
    </row>
    <row r="90" spans="1:23" ht="15.75" customHeight="1">
      <c r="A90" s="11" t="str">
        <f>TEXT(promesas[[#This Row],[Marca temporal]],"dd/mmm")</f>
        <v>00/ene</v>
      </c>
      <c r="B90" s="186"/>
      <c r="C90" s="187"/>
      <c r="D90" s="187"/>
      <c r="E90" s="188"/>
      <c r="F90" s="187"/>
      <c r="G90" s="187"/>
      <c r="H90" s="189"/>
      <c r="I90" s="190"/>
      <c r="J90" s="195"/>
      <c r="K90"/>
      <c r="L90" s="191"/>
      <c r="M90" s="157"/>
      <c r="N90"/>
      <c r="O90" s="191"/>
      <c r="P90"/>
      <c r="Q90" s="189"/>
      <c r="R90" s="196" t="str">
        <f>IF(promesas[[#This Row],[Fecha de Pago]]="", "", TEXT(promesas[[#This Row],[Fecha de Pago]], "mmm"))</f>
        <v/>
      </c>
      <c r="S90" s="12" t="str">
        <f>IF(promesas[[#This Row],[Fecha  promesa de pago]]="", "", TEXT(promesas[[#This Row],[Fecha  promesa de pago]], "mmm"))</f>
        <v/>
      </c>
      <c r="T90" s="13" t="str">
        <f>IF(promesas[[#This Row],[Fecha de Pago]]="", "", TEXT(promesas[[#This Row],[Fecha de Pago]], "dd/mmm"))</f>
        <v/>
      </c>
      <c r="U90" s="13" t="str">
        <f>IF(promesas[[#This Row],[Fecha  promesa de pago]]="", "", TEXT(promesas[[#This Row],[Fecha  promesa de pago]], "dd/mmm"))</f>
        <v/>
      </c>
      <c r="V90" s="14" t="str">
        <f>IF(LEN(TRIM(promesas[[#This Row],[Fecha  promesa de pago]]))&gt;0,1,"")</f>
        <v/>
      </c>
      <c r="W90" s="14" t="str">
        <f>IF(LEN(TRIM(promesas[[#This Row],[Fecha de Pago]]))&gt;0,1,"")</f>
        <v/>
      </c>
    </row>
    <row r="91" spans="1:23" ht="15.75" customHeight="1">
      <c r="A91" s="11" t="str">
        <f>TEXT(promesas[[#This Row],[Marca temporal]],"dd/mmm")</f>
        <v>00/ene</v>
      </c>
      <c r="B91" s="186"/>
      <c r="C91" s="187"/>
      <c r="D91" s="187"/>
      <c r="E91" s="188"/>
      <c r="F91" s="187"/>
      <c r="G91" s="187"/>
      <c r="H91" s="189"/>
      <c r="I91" s="190"/>
      <c r="J91" s="195"/>
      <c r="K91"/>
      <c r="L91" s="191"/>
      <c r="M91" s="157"/>
      <c r="N91"/>
      <c r="O91" s="191"/>
      <c r="P91"/>
      <c r="Q91" s="189"/>
      <c r="R91" s="196" t="str">
        <f>IF(promesas[[#This Row],[Fecha de Pago]]="", "", TEXT(promesas[[#This Row],[Fecha de Pago]], "mmm"))</f>
        <v/>
      </c>
      <c r="S91" s="12" t="str">
        <f>IF(promesas[[#This Row],[Fecha  promesa de pago]]="", "", TEXT(promesas[[#This Row],[Fecha  promesa de pago]], "mmm"))</f>
        <v/>
      </c>
      <c r="T91" s="13" t="str">
        <f>IF(promesas[[#This Row],[Fecha de Pago]]="", "", TEXT(promesas[[#This Row],[Fecha de Pago]], "dd/mmm"))</f>
        <v/>
      </c>
      <c r="U91" s="13" t="str">
        <f>IF(promesas[[#This Row],[Fecha  promesa de pago]]="", "", TEXT(promesas[[#This Row],[Fecha  promesa de pago]], "dd/mmm"))</f>
        <v/>
      </c>
      <c r="V91" s="14" t="str">
        <f>IF(LEN(TRIM(promesas[[#This Row],[Fecha  promesa de pago]]))&gt;0,1,"")</f>
        <v/>
      </c>
      <c r="W91" s="14" t="str">
        <f>IF(LEN(TRIM(promesas[[#This Row],[Fecha de Pago]]))&gt;0,1,"")</f>
        <v/>
      </c>
    </row>
    <row r="92" spans="1:23" ht="15.75" customHeight="1">
      <c r="A92" s="11" t="str">
        <f>TEXT(promesas[[#This Row],[Marca temporal]],"dd/mmm")</f>
        <v>00/ene</v>
      </c>
      <c r="B92" s="186"/>
      <c r="C92" s="187"/>
      <c r="D92" s="187"/>
      <c r="E92" s="188"/>
      <c r="F92" s="187"/>
      <c r="G92" s="187"/>
      <c r="H92" s="189"/>
      <c r="I92" s="190"/>
      <c r="J92" s="195"/>
      <c r="K92"/>
      <c r="L92" s="191"/>
      <c r="M92" s="157"/>
      <c r="N92"/>
      <c r="O92" s="191"/>
      <c r="P92"/>
      <c r="Q92" s="189"/>
      <c r="R92" s="196" t="str">
        <f>IF(promesas[[#This Row],[Fecha de Pago]]="", "", TEXT(promesas[[#This Row],[Fecha de Pago]], "mmm"))</f>
        <v/>
      </c>
      <c r="S92" s="12" t="str">
        <f>IF(promesas[[#This Row],[Fecha  promesa de pago]]="", "", TEXT(promesas[[#This Row],[Fecha  promesa de pago]], "mmm"))</f>
        <v/>
      </c>
      <c r="T92" s="13" t="str">
        <f>IF(promesas[[#This Row],[Fecha de Pago]]="", "", TEXT(promesas[[#This Row],[Fecha de Pago]], "dd/mmm"))</f>
        <v/>
      </c>
      <c r="U92" s="13" t="str">
        <f>IF(promesas[[#This Row],[Fecha  promesa de pago]]="", "", TEXT(promesas[[#This Row],[Fecha  promesa de pago]], "dd/mmm"))</f>
        <v/>
      </c>
      <c r="V92" s="14" t="str">
        <f>IF(LEN(TRIM(promesas[[#This Row],[Fecha  promesa de pago]]))&gt;0,1,"")</f>
        <v/>
      </c>
      <c r="W92" s="14" t="str">
        <f>IF(LEN(TRIM(promesas[[#This Row],[Fecha de Pago]]))&gt;0,1,"")</f>
        <v/>
      </c>
    </row>
    <row r="93" spans="1:23" ht="15.75" customHeight="1">
      <c r="A93" s="11" t="str">
        <f>TEXT(promesas[[#This Row],[Marca temporal]],"dd/mmm")</f>
        <v>00/ene</v>
      </c>
      <c r="B93" s="186"/>
      <c r="C93" s="187"/>
      <c r="D93" s="187"/>
      <c r="E93" s="188"/>
      <c r="F93" s="187"/>
      <c r="G93" s="187"/>
      <c r="H93" s="189"/>
      <c r="I93" s="190"/>
      <c r="J93" s="195"/>
      <c r="K93"/>
      <c r="L93" s="191"/>
      <c r="M93" s="157"/>
      <c r="N93"/>
      <c r="O93" s="191"/>
      <c r="P93"/>
      <c r="Q93" s="189"/>
      <c r="R93" s="196" t="str">
        <f>IF(promesas[[#This Row],[Fecha de Pago]]="", "", TEXT(promesas[[#This Row],[Fecha de Pago]], "mmm"))</f>
        <v/>
      </c>
      <c r="S93" s="12" t="str">
        <f>IF(promesas[[#This Row],[Fecha  promesa de pago]]="", "", TEXT(promesas[[#This Row],[Fecha  promesa de pago]], "mmm"))</f>
        <v/>
      </c>
      <c r="T93" s="13" t="str">
        <f>IF(promesas[[#This Row],[Fecha de Pago]]="", "", TEXT(promesas[[#This Row],[Fecha de Pago]], "dd/mmm"))</f>
        <v/>
      </c>
      <c r="U93" s="13" t="str">
        <f>IF(promesas[[#This Row],[Fecha  promesa de pago]]="", "", TEXT(promesas[[#This Row],[Fecha  promesa de pago]], "dd/mmm"))</f>
        <v/>
      </c>
      <c r="V93" s="14" t="str">
        <f>IF(LEN(TRIM(promesas[[#This Row],[Fecha  promesa de pago]]))&gt;0,1,"")</f>
        <v/>
      </c>
      <c r="W93" s="14" t="str">
        <f>IF(LEN(TRIM(promesas[[#This Row],[Fecha de Pago]]))&gt;0,1,"")</f>
        <v/>
      </c>
    </row>
    <row r="94" spans="1:23" ht="15.75" customHeight="1">
      <c r="A94" s="11" t="str">
        <f>TEXT(promesas[[#This Row],[Marca temporal]],"dd/mmm")</f>
        <v>00/ene</v>
      </c>
      <c r="B94" s="186"/>
      <c r="C94" s="187"/>
      <c r="D94" s="187"/>
      <c r="E94" s="188"/>
      <c r="F94" s="187"/>
      <c r="G94" s="187"/>
      <c r="H94" s="189"/>
      <c r="I94" s="190"/>
      <c r="J94" s="195"/>
      <c r="K94"/>
      <c r="L94" s="191"/>
      <c r="M94" s="157"/>
      <c r="N94"/>
      <c r="O94" s="191"/>
      <c r="P94"/>
      <c r="Q94" s="189"/>
      <c r="R94" s="196" t="str">
        <f>IF(promesas[[#This Row],[Fecha de Pago]]="", "", TEXT(promesas[[#This Row],[Fecha de Pago]], "mmm"))</f>
        <v/>
      </c>
      <c r="S94" s="12" t="str">
        <f>IF(promesas[[#This Row],[Fecha  promesa de pago]]="", "", TEXT(promesas[[#This Row],[Fecha  promesa de pago]], "mmm"))</f>
        <v/>
      </c>
      <c r="T94" s="13" t="str">
        <f>IF(promesas[[#This Row],[Fecha de Pago]]="", "", TEXT(promesas[[#This Row],[Fecha de Pago]], "dd/mmm"))</f>
        <v/>
      </c>
      <c r="U94" s="13" t="str">
        <f>IF(promesas[[#This Row],[Fecha  promesa de pago]]="", "", TEXT(promesas[[#This Row],[Fecha  promesa de pago]], "dd/mmm"))</f>
        <v/>
      </c>
      <c r="V94" s="14" t="str">
        <f>IF(LEN(TRIM(promesas[[#This Row],[Fecha  promesa de pago]]))&gt;0,1,"")</f>
        <v/>
      </c>
      <c r="W94" s="14" t="str">
        <f>IF(LEN(TRIM(promesas[[#This Row],[Fecha de Pago]]))&gt;0,1,"")</f>
        <v/>
      </c>
    </row>
    <row r="95" spans="1:23" ht="15.75" customHeight="1">
      <c r="A95" s="11" t="str">
        <f>TEXT(promesas[[#This Row],[Marca temporal]],"dd/mmm")</f>
        <v>00/ene</v>
      </c>
      <c r="B95" s="186"/>
      <c r="C95" s="187"/>
      <c r="D95" s="187"/>
      <c r="E95" s="188"/>
      <c r="F95" s="187"/>
      <c r="G95" s="187"/>
      <c r="H95" s="189"/>
      <c r="I95" s="190"/>
      <c r="J95" s="195"/>
      <c r="K95"/>
      <c r="L95" s="191"/>
      <c r="M95" s="157"/>
      <c r="N95"/>
      <c r="O95" s="191"/>
      <c r="P95"/>
      <c r="Q95" s="189"/>
      <c r="R95" s="196" t="str">
        <f>IF(promesas[[#This Row],[Fecha de Pago]]="", "", TEXT(promesas[[#This Row],[Fecha de Pago]], "mmm"))</f>
        <v/>
      </c>
      <c r="S95" s="12" t="str">
        <f>IF(promesas[[#This Row],[Fecha  promesa de pago]]="", "", TEXT(promesas[[#This Row],[Fecha  promesa de pago]], "mmm"))</f>
        <v/>
      </c>
      <c r="T95" s="13" t="str">
        <f>IF(promesas[[#This Row],[Fecha de Pago]]="", "", TEXT(promesas[[#This Row],[Fecha de Pago]], "dd/mmm"))</f>
        <v/>
      </c>
      <c r="U95" s="13" t="str">
        <f>IF(promesas[[#This Row],[Fecha  promesa de pago]]="", "", TEXT(promesas[[#This Row],[Fecha  promesa de pago]], "dd/mmm"))</f>
        <v/>
      </c>
      <c r="V95" s="14" t="str">
        <f>IF(LEN(TRIM(promesas[[#This Row],[Fecha  promesa de pago]]))&gt;0,1,"")</f>
        <v/>
      </c>
      <c r="W95" s="14" t="str">
        <f>IF(LEN(TRIM(promesas[[#This Row],[Fecha de Pago]]))&gt;0,1,"")</f>
        <v/>
      </c>
    </row>
    <row r="96" spans="1:23" ht="15.75" customHeight="1">
      <c r="A96" s="11" t="str">
        <f>TEXT(promesas[[#This Row],[Marca temporal]],"dd/mmm")</f>
        <v>00/ene</v>
      </c>
      <c r="B96" s="186"/>
      <c r="C96" s="187"/>
      <c r="D96" s="187"/>
      <c r="E96" s="188"/>
      <c r="F96" s="187"/>
      <c r="G96" s="187"/>
      <c r="H96" s="189"/>
      <c r="I96" s="190"/>
      <c r="J96" s="195"/>
      <c r="K96"/>
      <c r="L96" s="191"/>
      <c r="M96" s="157"/>
      <c r="N96"/>
      <c r="O96" s="191"/>
      <c r="P96" s="192"/>
      <c r="Q96" s="189"/>
      <c r="R96" s="196" t="str">
        <f>IF(promesas[[#This Row],[Fecha de Pago]]="", "", TEXT(promesas[[#This Row],[Fecha de Pago]], "mmm"))</f>
        <v/>
      </c>
      <c r="S96" s="12" t="str">
        <f>IF(promesas[[#This Row],[Fecha  promesa de pago]]="", "", TEXT(promesas[[#This Row],[Fecha  promesa de pago]], "mmm"))</f>
        <v/>
      </c>
      <c r="T96" s="13" t="str">
        <f>IF(promesas[[#This Row],[Fecha de Pago]]="", "", TEXT(promesas[[#This Row],[Fecha de Pago]], "dd/mmm"))</f>
        <v/>
      </c>
      <c r="U96" s="13" t="str">
        <f>IF(promesas[[#This Row],[Fecha  promesa de pago]]="", "", TEXT(promesas[[#This Row],[Fecha  promesa de pago]], "dd/mmm"))</f>
        <v/>
      </c>
      <c r="V96" s="14" t="str">
        <f>IF(LEN(TRIM(promesas[[#This Row],[Fecha  promesa de pago]]))&gt;0,1,"")</f>
        <v/>
      </c>
      <c r="W96" s="14" t="str">
        <f>IF(LEN(TRIM(promesas[[#This Row],[Fecha de Pago]]))&gt;0,1,"")</f>
        <v/>
      </c>
    </row>
    <row r="97" spans="1:23" ht="15.75" customHeight="1">
      <c r="A97" s="11" t="str">
        <f>TEXT(promesas[[#This Row],[Marca temporal]],"dd/mmm")</f>
        <v>00/ene</v>
      </c>
      <c r="B97" s="186"/>
      <c r="C97" s="187"/>
      <c r="D97" s="187"/>
      <c r="E97" s="188"/>
      <c r="F97" s="187"/>
      <c r="G97" s="187"/>
      <c r="H97" s="189"/>
      <c r="I97" s="190"/>
      <c r="J97" s="195"/>
      <c r="K97"/>
      <c r="L97" s="191"/>
      <c r="M97" s="157"/>
      <c r="N97"/>
      <c r="O97" s="191"/>
      <c r="P97"/>
      <c r="Q97" s="189"/>
      <c r="R97" s="196" t="str">
        <f>IF(promesas[[#This Row],[Fecha de Pago]]="", "", TEXT(promesas[[#This Row],[Fecha de Pago]], "mmm"))</f>
        <v/>
      </c>
      <c r="S97" s="12" t="str">
        <f>IF(promesas[[#This Row],[Fecha  promesa de pago]]="", "", TEXT(promesas[[#This Row],[Fecha  promesa de pago]], "mmm"))</f>
        <v/>
      </c>
      <c r="T97" s="13" t="str">
        <f>IF(promesas[[#This Row],[Fecha de Pago]]="", "", TEXT(promesas[[#This Row],[Fecha de Pago]], "dd/mmm"))</f>
        <v/>
      </c>
      <c r="U97" s="13" t="str">
        <f>IF(promesas[[#This Row],[Fecha  promesa de pago]]="", "", TEXT(promesas[[#This Row],[Fecha  promesa de pago]], "dd/mmm"))</f>
        <v/>
      </c>
      <c r="V97" s="14" t="str">
        <f>IF(LEN(TRIM(promesas[[#This Row],[Fecha  promesa de pago]]))&gt;0,1,"")</f>
        <v/>
      </c>
      <c r="W97" s="14" t="str">
        <f>IF(LEN(TRIM(promesas[[#This Row],[Fecha de Pago]]))&gt;0,1,"")</f>
        <v/>
      </c>
    </row>
    <row r="98" spans="1:23" ht="15.75" customHeight="1">
      <c r="A98" s="11" t="str">
        <f>TEXT(promesas[[#This Row],[Marca temporal]],"dd/mmm")</f>
        <v>00/ene</v>
      </c>
      <c r="B98" s="186"/>
      <c r="C98" s="187"/>
      <c r="D98" s="187"/>
      <c r="E98" s="188"/>
      <c r="F98" s="187"/>
      <c r="G98" s="187"/>
      <c r="H98" s="189"/>
      <c r="I98" s="190"/>
      <c r="J98" s="195"/>
      <c r="K98"/>
      <c r="L98" s="191"/>
      <c r="M98" s="157"/>
      <c r="N98"/>
      <c r="O98" s="191"/>
      <c r="P98"/>
      <c r="Q98" s="189"/>
      <c r="R98" s="196" t="str">
        <f>IF(promesas[[#This Row],[Fecha de Pago]]="", "", TEXT(promesas[[#This Row],[Fecha de Pago]], "mmm"))</f>
        <v/>
      </c>
      <c r="S98" s="12" t="str">
        <f>IF(promesas[[#This Row],[Fecha  promesa de pago]]="", "", TEXT(promesas[[#This Row],[Fecha  promesa de pago]], "mmm"))</f>
        <v/>
      </c>
      <c r="T98" s="13" t="str">
        <f>IF(promesas[[#This Row],[Fecha de Pago]]="", "", TEXT(promesas[[#This Row],[Fecha de Pago]], "dd/mmm"))</f>
        <v/>
      </c>
      <c r="U98" s="13" t="str">
        <f>IF(promesas[[#This Row],[Fecha  promesa de pago]]="", "", TEXT(promesas[[#This Row],[Fecha  promesa de pago]], "dd/mmm"))</f>
        <v/>
      </c>
      <c r="V98" s="14" t="str">
        <f>IF(LEN(TRIM(promesas[[#This Row],[Fecha  promesa de pago]]))&gt;0,1,"")</f>
        <v/>
      </c>
      <c r="W98" s="14" t="str">
        <f>IF(LEN(TRIM(promesas[[#This Row],[Fecha de Pago]]))&gt;0,1,"")</f>
        <v/>
      </c>
    </row>
    <row r="99" spans="1:23" ht="15.75" customHeight="1">
      <c r="A99" s="11" t="str">
        <f>TEXT(promesas[[#This Row],[Marca temporal]],"dd/mmm")</f>
        <v>00/ene</v>
      </c>
      <c r="B99" s="186"/>
      <c r="C99" s="187"/>
      <c r="D99" s="187"/>
      <c r="E99" s="188"/>
      <c r="F99" s="187"/>
      <c r="G99" s="187"/>
      <c r="H99" s="189"/>
      <c r="I99" s="190"/>
      <c r="J99" s="195"/>
      <c r="K99"/>
      <c r="L99" s="191"/>
      <c r="M99" s="157"/>
      <c r="N99"/>
      <c r="O99" s="191"/>
      <c r="P99"/>
      <c r="Q99" s="189"/>
      <c r="R99" s="196" t="str">
        <f>IF(promesas[[#This Row],[Fecha de Pago]]="", "", TEXT(promesas[[#This Row],[Fecha de Pago]], "mmm"))</f>
        <v/>
      </c>
      <c r="S99" s="12" t="str">
        <f>IF(promesas[[#This Row],[Fecha  promesa de pago]]="", "", TEXT(promesas[[#This Row],[Fecha  promesa de pago]], "mmm"))</f>
        <v/>
      </c>
      <c r="T99" s="13" t="str">
        <f>IF(promesas[[#This Row],[Fecha de Pago]]="", "", TEXT(promesas[[#This Row],[Fecha de Pago]], "dd/mmm"))</f>
        <v/>
      </c>
      <c r="U99" s="13" t="str">
        <f>IF(promesas[[#This Row],[Fecha  promesa de pago]]="", "", TEXT(promesas[[#This Row],[Fecha  promesa de pago]], "dd/mmm"))</f>
        <v/>
      </c>
      <c r="V99" s="14" t="str">
        <f>IF(LEN(TRIM(promesas[[#This Row],[Fecha  promesa de pago]]))&gt;0,1,"")</f>
        <v/>
      </c>
      <c r="W99" s="14" t="str">
        <f>IF(LEN(TRIM(promesas[[#This Row],[Fecha de Pago]]))&gt;0,1,"")</f>
        <v/>
      </c>
    </row>
    <row r="100" spans="1:23" ht="15.75" customHeight="1">
      <c r="A100" s="11" t="str">
        <f>TEXT(promesas[[#This Row],[Marca temporal]],"dd/mmm")</f>
        <v>00/ene</v>
      </c>
      <c r="B100" s="186"/>
      <c r="C100" s="187"/>
      <c r="D100" s="187"/>
      <c r="E100" s="188"/>
      <c r="F100" s="187"/>
      <c r="G100" s="187"/>
      <c r="H100" s="189"/>
      <c r="I100" s="190"/>
      <c r="J100" s="195"/>
      <c r="K100"/>
      <c r="L100" s="191"/>
      <c r="M100" s="157"/>
      <c r="N100"/>
      <c r="O100" s="191"/>
      <c r="P100"/>
      <c r="Q100" s="189"/>
      <c r="R100" s="196" t="str">
        <f>IF(promesas[[#This Row],[Fecha de Pago]]="", "", TEXT(promesas[[#This Row],[Fecha de Pago]], "mmm"))</f>
        <v/>
      </c>
      <c r="S100" s="12" t="str">
        <f>IF(promesas[[#This Row],[Fecha  promesa de pago]]="", "", TEXT(promesas[[#This Row],[Fecha  promesa de pago]], "mmm"))</f>
        <v/>
      </c>
      <c r="T100" s="13" t="str">
        <f>IF(promesas[[#This Row],[Fecha de Pago]]="", "", TEXT(promesas[[#This Row],[Fecha de Pago]], "dd/mmm"))</f>
        <v/>
      </c>
      <c r="U100" s="13" t="str">
        <f>IF(promesas[[#This Row],[Fecha  promesa de pago]]="", "", TEXT(promesas[[#This Row],[Fecha  promesa de pago]], "dd/mmm"))</f>
        <v/>
      </c>
      <c r="V100" s="14" t="str">
        <f>IF(LEN(TRIM(promesas[[#This Row],[Fecha  promesa de pago]]))&gt;0,1,"")</f>
        <v/>
      </c>
      <c r="W100" s="14" t="str">
        <f>IF(LEN(TRIM(promesas[[#This Row],[Fecha de Pago]]))&gt;0,1,"")</f>
        <v/>
      </c>
    </row>
    <row r="101" spans="1:23" ht="15.75" customHeight="1">
      <c r="A101" s="11" t="str">
        <f>TEXT(promesas[[#This Row],[Marca temporal]],"dd/mmm")</f>
        <v>00/ene</v>
      </c>
      <c r="B101" s="186"/>
      <c r="C101" s="187"/>
      <c r="D101" s="187"/>
      <c r="E101" s="188"/>
      <c r="F101" s="187"/>
      <c r="G101" s="187"/>
      <c r="H101" s="189"/>
      <c r="I101" s="190"/>
      <c r="J101" s="195"/>
      <c r="K101"/>
      <c r="L101" s="191"/>
      <c r="M101" s="157"/>
      <c r="N101"/>
      <c r="O101" s="191"/>
      <c r="P101"/>
      <c r="Q101" s="189"/>
      <c r="R101" s="196" t="str">
        <f>IF(promesas[[#This Row],[Fecha de Pago]]="", "", TEXT(promesas[[#This Row],[Fecha de Pago]], "mmm"))</f>
        <v/>
      </c>
      <c r="S101" s="12" t="str">
        <f>IF(promesas[[#This Row],[Fecha  promesa de pago]]="", "", TEXT(promesas[[#This Row],[Fecha  promesa de pago]], "mmm"))</f>
        <v/>
      </c>
      <c r="T101" s="13" t="str">
        <f>IF(promesas[[#This Row],[Fecha de Pago]]="", "", TEXT(promesas[[#This Row],[Fecha de Pago]], "dd/mmm"))</f>
        <v/>
      </c>
      <c r="U101" s="13" t="str">
        <f>IF(promesas[[#This Row],[Fecha  promesa de pago]]="", "", TEXT(promesas[[#This Row],[Fecha  promesa de pago]], "dd/mmm"))</f>
        <v/>
      </c>
      <c r="V101" s="14" t="str">
        <f>IF(LEN(TRIM(promesas[[#This Row],[Fecha  promesa de pago]]))&gt;0,1,"")</f>
        <v/>
      </c>
      <c r="W101" s="14" t="str">
        <f>IF(LEN(TRIM(promesas[[#This Row],[Fecha de Pago]]))&gt;0,1,"")</f>
        <v/>
      </c>
    </row>
    <row r="102" spans="1:23" ht="15.75" customHeight="1">
      <c r="A102" s="11" t="str">
        <f>TEXT(promesas[[#This Row],[Marca temporal]],"dd/mmm")</f>
        <v>00/ene</v>
      </c>
      <c r="B102" s="186"/>
      <c r="C102" s="187"/>
      <c r="D102" s="187"/>
      <c r="E102" s="188"/>
      <c r="F102" s="187"/>
      <c r="G102" s="187"/>
      <c r="H102" s="189"/>
      <c r="I102" s="190"/>
      <c r="J102" s="195"/>
      <c r="K102"/>
      <c r="L102" s="191"/>
      <c r="M102" s="157"/>
      <c r="N102"/>
      <c r="O102" s="191"/>
      <c r="P102"/>
      <c r="Q102" s="189"/>
      <c r="R102" s="196" t="str">
        <f>IF(promesas[[#This Row],[Fecha de Pago]]="", "", TEXT(promesas[[#This Row],[Fecha de Pago]], "mmm"))</f>
        <v/>
      </c>
      <c r="S102" s="12" t="str">
        <f>IF(promesas[[#This Row],[Fecha  promesa de pago]]="", "", TEXT(promesas[[#This Row],[Fecha  promesa de pago]], "mmm"))</f>
        <v/>
      </c>
      <c r="T102" s="13" t="str">
        <f>IF(promesas[[#This Row],[Fecha de Pago]]="", "", TEXT(promesas[[#This Row],[Fecha de Pago]], "dd/mmm"))</f>
        <v/>
      </c>
      <c r="U102" s="13" t="str">
        <f>IF(promesas[[#This Row],[Fecha  promesa de pago]]="", "", TEXT(promesas[[#This Row],[Fecha  promesa de pago]], "dd/mmm"))</f>
        <v/>
      </c>
      <c r="V102" s="14" t="str">
        <f>IF(LEN(TRIM(promesas[[#This Row],[Fecha  promesa de pago]]))&gt;0,1,"")</f>
        <v/>
      </c>
      <c r="W102" s="14" t="str">
        <f>IF(LEN(TRIM(promesas[[#This Row],[Fecha de Pago]]))&gt;0,1,"")</f>
        <v/>
      </c>
    </row>
    <row r="103" spans="1:23" ht="15.75" customHeight="1">
      <c r="A103" s="11" t="str">
        <f>TEXT(promesas[[#This Row],[Marca temporal]],"dd/mmm")</f>
        <v>00/ene</v>
      </c>
      <c r="B103" s="186"/>
      <c r="C103" s="187"/>
      <c r="D103" s="187"/>
      <c r="E103" s="188"/>
      <c r="F103" s="187"/>
      <c r="G103" s="187"/>
      <c r="H103" s="189"/>
      <c r="I103" s="190"/>
      <c r="J103" s="195"/>
      <c r="K103"/>
      <c r="L103" s="191"/>
      <c r="M103" s="157"/>
      <c r="N103"/>
      <c r="O103" s="191"/>
      <c r="P103"/>
      <c r="Q103" s="189"/>
      <c r="R103" s="196" t="str">
        <f>IF(promesas[[#This Row],[Fecha de Pago]]="", "", TEXT(promesas[[#This Row],[Fecha de Pago]], "mmm"))</f>
        <v/>
      </c>
      <c r="S103" s="12" t="str">
        <f>IF(promesas[[#This Row],[Fecha  promesa de pago]]="", "", TEXT(promesas[[#This Row],[Fecha  promesa de pago]], "mmm"))</f>
        <v/>
      </c>
      <c r="T103" s="13" t="str">
        <f>IF(promesas[[#This Row],[Fecha de Pago]]="", "", TEXT(promesas[[#This Row],[Fecha de Pago]], "dd/mmm"))</f>
        <v/>
      </c>
      <c r="U103" s="13" t="str">
        <f>IF(promesas[[#This Row],[Fecha  promesa de pago]]="", "", TEXT(promesas[[#This Row],[Fecha  promesa de pago]], "dd/mmm"))</f>
        <v/>
      </c>
      <c r="V103" s="14" t="str">
        <f>IF(LEN(TRIM(promesas[[#This Row],[Fecha  promesa de pago]]))&gt;0,1,"")</f>
        <v/>
      </c>
      <c r="W103" s="14" t="str">
        <f>IF(LEN(TRIM(promesas[[#This Row],[Fecha de Pago]]))&gt;0,1,"")</f>
        <v/>
      </c>
    </row>
    <row r="104" spans="1:23" ht="15.75" customHeight="1">
      <c r="A104" s="11" t="str">
        <f>TEXT(promesas[[#This Row],[Marca temporal]],"dd/mmm")</f>
        <v>00/ene</v>
      </c>
      <c r="B104" s="186"/>
      <c r="C104" s="187"/>
      <c r="D104" s="187"/>
      <c r="E104" s="188"/>
      <c r="F104" s="187"/>
      <c r="G104" s="187"/>
      <c r="H104" s="189"/>
      <c r="I104" s="190"/>
      <c r="J104" s="195"/>
      <c r="K104"/>
      <c r="L104" s="191"/>
      <c r="M104" s="157"/>
      <c r="N104"/>
      <c r="O104" s="191"/>
      <c r="P104"/>
      <c r="Q104" s="189"/>
      <c r="R104" s="196" t="str">
        <f>IF(promesas[[#This Row],[Fecha de Pago]]="", "", TEXT(promesas[[#This Row],[Fecha de Pago]], "mmm"))</f>
        <v/>
      </c>
      <c r="S104" s="12" t="str">
        <f>IF(promesas[[#This Row],[Fecha  promesa de pago]]="", "", TEXT(promesas[[#This Row],[Fecha  promesa de pago]], "mmm"))</f>
        <v/>
      </c>
      <c r="T104" s="13" t="str">
        <f>IF(promesas[[#This Row],[Fecha de Pago]]="", "", TEXT(promesas[[#This Row],[Fecha de Pago]], "dd/mmm"))</f>
        <v/>
      </c>
      <c r="U104" s="13" t="str">
        <f>IF(promesas[[#This Row],[Fecha  promesa de pago]]="", "", TEXT(promesas[[#This Row],[Fecha  promesa de pago]], "dd/mmm"))</f>
        <v/>
      </c>
      <c r="V104" s="14" t="str">
        <f>IF(LEN(TRIM(promesas[[#This Row],[Fecha  promesa de pago]]))&gt;0,1,"")</f>
        <v/>
      </c>
      <c r="W104" s="14" t="str">
        <f>IF(LEN(TRIM(promesas[[#This Row],[Fecha de Pago]]))&gt;0,1,"")</f>
        <v/>
      </c>
    </row>
    <row r="105" spans="1:23" ht="15.75" customHeight="1">
      <c r="A105" s="11" t="str">
        <f>TEXT(promesas[[#This Row],[Marca temporal]],"dd/mmm")</f>
        <v>00/ene</v>
      </c>
      <c r="B105" s="186"/>
      <c r="C105" s="187"/>
      <c r="D105" s="187"/>
      <c r="E105" s="188"/>
      <c r="F105" s="187"/>
      <c r="G105" s="187"/>
      <c r="H105" s="189"/>
      <c r="I105" s="190"/>
      <c r="J105" s="195"/>
      <c r="K105"/>
      <c r="L105" s="191"/>
      <c r="M105" s="157"/>
      <c r="N105"/>
      <c r="O105" s="191"/>
      <c r="P105" s="192"/>
      <c r="Q105" s="189"/>
      <c r="R105" s="196" t="str">
        <f>IF(promesas[[#This Row],[Fecha de Pago]]="", "", TEXT(promesas[[#This Row],[Fecha de Pago]], "mmm"))</f>
        <v/>
      </c>
      <c r="S105" s="12" t="str">
        <f>IF(promesas[[#This Row],[Fecha  promesa de pago]]="", "", TEXT(promesas[[#This Row],[Fecha  promesa de pago]], "mmm"))</f>
        <v/>
      </c>
      <c r="T105" s="13" t="str">
        <f>IF(promesas[[#This Row],[Fecha de Pago]]="", "", TEXT(promesas[[#This Row],[Fecha de Pago]], "dd/mmm"))</f>
        <v/>
      </c>
      <c r="U105" s="13" t="str">
        <f>IF(promesas[[#This Row],[Fecha  promesa de pago]]="", "", TEXT(promesas[[#This Row],[Fecha  promesa de pago]], "dd/mmm"))</f>
        <v/>
      </c>
      <c r="V105" s="14" t="str">
        <f>IF(LEN(TRIM(promesas[[#This Row],[Fecha  promesa de pago]]))&gt;0,1,"")</f>
        <v/>
      </c>
      <c r="W105" s="14" t="str">
        <f>IF(LEN(TRIM(promesas[[#This Row],[Fecha de Pago]]))&gt;0,1,"")</f>
        <v/>
      </c>
    </row>
    <row r="106" spans="1:23" ht="15.75" customHeight="1">
      <c r="A106" s="11" t="str">
        <f>TEXT(promesas[[#This Row],[Marca temporal]],"dd/mmm")</f>
        <v>00/ene</v>
      </c>
      <c r="B106" s="186"/>
      <c r="C106" s="187"/>
      <c r="D106" s="187"/>
      <c r="E106" s="188"/>
      <c r="F106" s="187"/>
      <c r="G106" s="187"/>
      <c r="H106" s="189"/>
      <c r="I106" s="190"/>
      <c r="J106" s="195"/>
      <c r="K106"/>
      <c r="L106" s="191"/>
      <c r="M106" s="157"/>
      <c r="N106"/>
      <c r="O106" s="191"/>
      <c r="P106"/>
      <c r="Q106" s="189"/>
      <c r="R106" s="196" t="str">
        <f>IF(promesas[[#This Row],[Fecha de Pago]]="", "", TEXT(promesas[[#This Row],[Fecha de Pago]], "mmm"))</f>
        <v/>
      </c>
      <c r="S106" s="12" t="str">
        <f>IF(promesas[[#This Row],[Fecha  promesa de pago]]="", "", TEXT(promesas[[#This Row],[Fecha  promesa de pago]], "mmm"))</f>
        <v/>
      </c>
      <c r="T106" s="13" t="str">
        <f>IF(promesas[[#This Row],[Fecha de Pago]]="", "", TEXT(promesas[[#This Row],[Fecha de Pago]], "dd/mmm"))</f>
        <v/>
      </c>
      <c r="U106" s="13" t="str">
        <f>IF(promesas[[#This Row],[Fecha  promesa de pago]]="", "", TEXT(promesas[[#This Row],[Fecha  promesa de pago]], "dd/mmm"))</f>
        <v/>
      </c>
      <c r="V106" s="14" t="str">
        <f>IF(LEN(TRIM(promesas[[#This Row],[Fecha  promesa de pago]]))&gt;0,1,"")</f>
        <v/>
      </c>
      <c r="W106" s="14" t="str">
        <f>IF(LEN(TRIM(promesas[[#This Row],[Fecha de Pago]]))&gt;0,1,"")</f>
        <v/>
      </c>
    </row>
    <row r="107" spans="1:23" ht="15.75" customHeight="1">
      <c r="A107" s="11" t="str">
        <f>TEXT(promesas[[#This Row],[Marca temporal]],"dd/mmm")</f>
        <v>00/ene</v>
      </c>
      <c r="B107" s="186"/>
      <c r="C107" s="187"/>
      <c r="D107" s="187"/>
      <c r="E107" s="188"/>
      <c r="F107" s="187"/>
      <c r="G107" s="187"/>
      <c r="H107" s="189"/>
      <c r="I107" s="190"/>
      <c r="J107" s="195"/>
      <c r="K107"/>
      <c r="L107" s="191"/>
      <c r="M107" s="157"/>
      <c r="N107"/>
      <c r="O107" s="191"/>
      <c r="P107"/>
      <c r="Q107" s="189"/>
      <c r="R107" s="196" t="str">
        <f>IF(promesas[[#This Row],[Fecha de Pago]]="", "", TEXT(promesas[[#This Row],[Fecha de Pago]], "mmm"))</f>
        <v/>
      </c>
      <c r="S107" s="12" t="str">
        <f>IF(promesas[[#This Row],[Fecha  promesa de pago]]="", "", TEXT(promesas[[#This Row],[Fecha  promesa de pago]], "mmm"))</f>
        <v/>
      </c>
      <c r="T107" s="13" t="str">
        <f>IF(promesas[[#This Row],[Fecha de Pago]]="", "", TEXT(promesas[[#This Row],[Fecha de Pago]], "dd/mmm"))</f>
        <v/>
      </c>
      <c r="U107" s="13" t="str">
        <f>IF(promesas[[#This Row],[Fecha  promesa de pago]]="", "", TEXT(promesas[[#This Row],[Fecha  promesa de pago]], "dd/mmm"))</f>
        <v/>
      </c>
      <c r="V107" s="14" t="str">
        <f>IF(LEN(TRIM(promesas[[#This Row],[Fecha  promesa de pago]]))&gt;0,1,"")</f>
        <v/>
      </c>
      <c r="W107" s="14" t="str">
        <f>IF(LEN(TRIM(promesas[[#This Row],[Fecha de Pago]]))&gt;0,1,"")</f>
        <v/>
      </c>
    </row>
    <row r="108" spans="1:23" ht="15.75" customHeight="1">
      <c r="A108" s="11" t="str">
        <f>TEXT(promesas[[#This Row],[Marca temporal]],"dd/mmm")</f>
        <v>00/ene</v>
      </c>
      <c r="B108" s="186"/>
      <c r="C108" s="187"/>
      <c r="D108" s="187"/>
      <c r="E108" s="188"/>
      <c r="F108" s="187"/>
      <c r="G108" s="187"/>
      <c r="H108" s="189"/>
      <c r="I108" s="190"/>
      <c r="J108" s="195"/>
      <c r="K108"/>
      <c r="L108" s="191"/>
      <c r="M108" s="157"/>
      <c r="N108"/>
      <c r="O108" s="191"/>
      <c r="P108" s="192"/>
      <c r="Q108" s="189"/>
      <c r="R108" s="196" t="str">
        <f>IF(promesas[[#This Row],[Fecha de Pago]]="", "", TEXT(promesas[[#This Row],[Fecha de Pago]], "mmm"))</f>
        <v/>
      </c>
      <c r="S108" s="12" t="str">
        <f>IF(promesas[[#This Row],[Fecha  promesa de pago]]="", "", TEXT(promesas[[#This Row],[Fecha  promesa de pago]], "mmm"))</f>
        <v/>
      </c>
      <c r="T108" s="13" t="str">
        <f>IF(promesas[[#This Row],[Fecha de Pago]]="", "", TEXT(promesas[[#This Row],[Fecha de Pago]], "dd/mmm"))</f>
        <v/>
      </c>
      <c r="U108" s="13" t="str">
        <f>IF(promesas[[#This Row],[Fecha  promesa de pago]]="", "", TEXT(promesas[[#This Row],[Fecha  promesa de pago]], "dd/mmm"))</f>
        <v/>
      </c>
      <c r="V108" s="14" t="str">
        <f>IF(LEN(TRIM(promesas[[#This Row],[Fecha  promesa de pago]]))&gt;0,1,"")</f>
        <v/>
      </c>
      <c r="W108" s="14" t="str">
        <f>IF(LEN(TRIM(promesas[[#This Row],[Fecha de Pago]]))&gt;0,1,"")</f>
        <v/>
      </c>
    </row>
    <row r="109" spans="1:23" ht="15.75" customHeight="1">
      <c r="A109" s="11" t="str">
        <f>TEXT(promesas[[#This Row],[Marca temporal]],"dd/mmm")</f>
        <v>00/ene</v>
      </c>
      <c r="B109" s="186"/>
      <c r="C109" s="187"/>
      <c r="D109" s="187"/>
      <c r="E109" s="188"/>
      <c r="F109" s="187"/>
      <c r="G109" s="187"/>
      <c r="H109" s="189"/>
      <c r="I109" s="190"/>
      <c r="J109" s="195"/>
      <c r="K109"/>
      <c r="L109" s="191"/>
      <c r="M109" s="157"/>
      <c r="N109"/>
      <c r="O109" s="191"/>
      <c r="P109"/>
      <c r="Q109" s="189"/>
      <c r="R109" s="196" t="str">
        <f>IF(promesas[[#This Row],[Fecha de Pago]]="", "", TEXT(promesas[[#This Row],[Fecha de Pago]], "mmm"))</f>
        <v/>
      </c>
      <c r="S109" s="12" t="str">
        <f>IF(promesas[[#This Row],[Fecha  promesa de pago]]="", "", TEXT(promesas[[#This Row],[Fecha  promesa de pago]], "mmm"))</f>
        <v/>
      </c>
      <c r="T109" s="13" t="str">
        <f>IF(promesas[[#This Row],[Fecha de Pago]]="", "", TEXT(promesas[[#This Row],[Fecha de Pago]], "dd/mmm"))</f>
        <v/>
      </c>
      <c r="U109" s="13" t="str">
        <f>IF(promesas[[#This Row],[Fecha  promesa de pago]]="", "", TEXT(promesas[[#This Row],[Fecha  promesa de pago]], "dd/mmm"))</f>
        <v/>
      </c>
      <c r="V109" s="14" t="str">
        <f>IF(LEN(TRIM(promesas[[#This Row],[Fecha  promesa de pago]]))&gt;0,1,"")</f>
        <v/>
      </c>
      <c r="W109" s="14" t="str">
        <f>IF(LEN(TRIM(promesas[[#This Row],[Fecha de Pago]]))&gt;0,1,"")</f>
        <v/>
      </c>
    </row>
    <row r="110" spans="1:23" ht="15.75" customHeight="1">
      <c r="A110" s="11" t="str">
        <f>TEXT(promesas[[#This Row],[Marca temporal]],"dd/mmm")</f>
        <v>00/ene</v>
      </c>
      <c r="B110" s="186"/>
      <c r="C110" s="187"/>
      <c r="D110" s="187"/>
      <c r="E110" s="188"/>
      <c r="F110" s="187"/>
      <c r="G110" s="187"/>
      <c r="H110" s="189"/>
      <c r="I110" s="190"/>
      <c r="J110" s="195"/>
      <c r="K110"/>
      <c r="L110" s="191"/>
      <c r="M110" s="157"/>
      <c r="N110"/>
      <c r="O110" s="191"/>
      <c r="P110"/>
      <c r="Q110" s="189"/>
      <c r="R110" s="196" t="str">
        <f>IF(promesas[[#This Row],[Fecha de Pago]]="", "", TEXT(promesas[[#This Row],[Fecha de Pago]], "mmm"))</f>
        <v/>
      </c>
      <c r="S110" s="12" t="str">
        <f>IF(promesas[[#This Row],[Fecha  promesa de pago]]="", "", TEXT(promesas[[#This Row],[Fecha  promesa de pago]], "mmm"))</f>
        <v/>
      </c>
      <c r="T110" s="13" t="str">
        <f>IF(promesas[[#This Row],[Fecha de Pago]]="", "", TEXT(promesas[[#This Row],[Fecha de Pago]], "dd/mmm"))</f>
        <v/>
      </c>
      <c r="U110" s="13" t="str">
        <f>IF(promesas[[#This Row],[Fecha  promesa de pago]]="", "", TEXT(promesas[[#This Row],[Fecha  promesa de pago]], "dd/mmm"))</f>
        <v/>
      </c>
      <c r="V110" s="14" t="str">
        <f>IF(LEN(TRIM(promesas[[#This Row],[Fecha  promesa de pago]]))&gt;0,1,"")</f>
        <v/>
      </c>
      <c r="W110" s="14" t="str">
        <f>IF(LEN(TRIM(promesas[[#This Row],[Fecha de Pago]]))&gt;0,1,"")</f>
        <v/>
      </c>
    </row>
    <row r="111" spans="1:23" ht="15.75" customHeight="1">
      <c r="A111" s="11" t="str">
        <f>TEXT(promesas[[#This Row],[Marca temporal]],"dd/mmm")</f>
        <v>00/ene</v>
      </c>
      <c r="B111" s="186"/>
      <c r="C111" s="187"/>
      <c r="D111" s="187"/>
      <c r="E111" s="188"/>
      <c r="F111" s="187"/>
      <c r="G111" s="187"/>
      <c r="H111" s="189"/>
      <c r="I111" s="190"/>
      <c r="J111" s="195"/>
      <c r="K111"/>
      <c r="L111" s="191"/>
      <c r="M111" s="157"/>
      <c r="N111"/>
      <c r="O111" s="191"/>
      <c r="P111"/>
      <c r="Q111" s="189"/>
      <c r="R111" s="196" t="str">
        <f>IF(promesas[[#This Row],[Fecha de Pago]]="", "", TEXT(promesas[[#This Row],[Fecha de Pago]], "mmm"))</f>
        <v/>
      </c>
      <c r="S111" s="12" t="str">
        <f>IF(promesas[[#This Row],[Fecha  promesa de pago]]="", "", TEXT(promesas[[#This Row],[Fecha  promesa de pago]], "mmm"))</f>
        <v/>
      </c>
      <c r="T111" s="13" t="str">
        <f>IF(promesas[[#This Row],[Fecha de Pago]]="", "", TEXT(promesas[[#This Row],[Fecha de Pago]], "dd/mmm"))</f>
        <v/>
      </c>
      <c r="U111" s="13" t="str">
        <f>IF(promesas[[#This Row],[Fecha  promesa de pago]]="", "", TEXT(promesas[[#This Row],[Fecha  promesa de pago]], "dd/mmm"))</f>
        <v/>
      </c>
      <c r="V111" s="14" t="str">
        <f>IF(LEN(TRIM(promesas[[#This Row],[Fecha  promesa de pago]]))&gt;0,1,"")</f>
        <v/>
      </c>
      <c r="W111" s="14" t="str">
        <f>IF(LEN(TRIM(promesas[[#This Row],[Fecha de Pago]]))&gt;0,1,"")</f>
        <v/>
      </c>
    </row>
    <row r="112" spans="1:23" ht="15.75" customHeight="1">
      <c r="A112" s="11" t="str">
        <f>TEXT(promesas[[#This Row],[Marca temporal]],"dd/mmm")</f>
        <v>00/ene</v>
      </c>
      <c r="B112" s="186"/>
      <c r="C112" s="187"/>
      <c r="D112" s="187"/>
      <c r="E112" s="188"/>
      <c r="F112" s="187"/>
      <c r="G112" s="187"/>
      <c r="H112" s="189"/>
      <c r="I112" s="190"/>
      <c r="J112" s="195"/>
      <c r="K112" s="159"/>
      <c r="L112" s="167"/>
      <c r="M112" s="157"/>
      <c r="N112"/>
      <c r="O112" s="191"/>
      <c r="P112" s="192"/>
      <c r="Q112" s="189"/>
      <c r="R112" s="196" t="str">
        <f>IF(promesas[[#This Row],[Fecha de Pago]]="", "", TEXT(promesas[[#This Row],[Fecha de Pago]], "mmm"))</f>
        <v/>
      </c>
      <c r="S112" s="12" t="str">
        <f>IF(promesas[[#This Row],[Fecha  promesa de pago]]="", "", TEXT(promesas[[#This Row],[Fecha  promesa de pago]], "mmm"))</f>
        <v/>
      </c>
      <c r="T112" s="13" t="str">
        <f>IF(promesas[[#This Row],[Fecha de Pago]]="", "", TEXT(promesas[[#This Row],[Fecha de Pago]], "dd/mmm"))</f>
        <v/>
      </c>
      <c r="U112" s="13" t="str">
        <f>IF(promesas[[#This Row],[Fecha  promesa de pago]]="", "", TEXT(promesas[[#This Row],[Fecha  promesa de pago]], "dd/mmm"))</f>
        <v/>
      </c>
      <c r="V112" s="14" t="str">
        <f>IF(LEN(TRIM(promesas[[#This Row],[Fecha  promesa de pago]]))&gt;0,1,"")</f>
        <v/>
      </c>
      <c r="W112" s="14" t="str">
        <f>IF(LEN(TRIM(promesas[[#This Row],[Fecha de Pago]]))&gt;0,1,"")</f>
        <v/>
      </c>
    </row>
    <row r="113" spans="1:23" ht="15.75" customHeight="1">
      <c r="A113" s="11" t="str">
        <f>TEXT(promesas[[#This Row],[Marca temporal]],"dd/mmm")</f>
        <v>00/ene</v>
      </c>
      <c r="B113" s="186"/>
      <c r="C113" s="187"/>
      <c r="D113" s="187"/>
      <c r="E113" s="188"/>
      <c r="F113" s="187"/>
      <c r="G113" s="187"/>
      <c r="H113" s="189"/>
      <c r="I113" s="190"/>
      <c r="J113" s="195"/>
      <c r="K113"/>
      <c r="L113" s="191"/>
      <c r="M113" s="157"/>
      <c r="N113"/>
      <c r="O113" s="191"/>
      <c r="P113"/>
      <c r="Q113" s="189"/>
      <c r="R113" s="196" t="str">
        <f>IF(promesas[[#This Row],[Fecha de Pago]]="", "", TEXT(promesas[[#This Row],[Fecha de Pago]], "mmm"))</f>
        <v/>
      </c>
      <c r="S113" s="12" t="str">
        <f>IF(promesas[[#This Row],[Fecha  promesa de pago]]="", "", TEXT(promesas[[#This Row],[Fecha  promesa de pago]], "mmm"))</f>
        <v/>
      </c>
      <c r="T113" s="13" t="str">
        <f>IF(promesas[[#This Row],[Fecha de Pago]]="", "", TEXT(promesas[[#This Row],[Fecha de Pago]], "dd/mmm"))</f>
        <v/>
      </c>
      <c r="U113" s="13" t="str">
        <f>IF(promesas[[#This Row],[Fecha  promesa de pago]]="", "", TEXT(promesas[[#This Row],[Fecha  promesa de pago]], "dd/mmm"))</f>
        <v/>
      </c>
      <c r="V113" s="14" t="str">
        <f>IF(LEN(TRIM(promesas[[#This Row],[Fecha  promesa de pago]]))&gt;0,1,"")</f>
        <v/>
      </c>
      <c r="W113" s="14" t="str">
        <f>IF(LEN(TRIM(promesas[[#This Row],[Fecha de Pago]]))&gt;0,1,"")</f>
        <v/>
      </c>
    </row>
    <row r="114" spans="1:23" ht="15.75" customHeight="1">
      <c r="A114" s="11" t="str">
        <f>TEXT(promesas[[#This Row],[Marca temporal]],"dd/mmm")</f>
        <v>00/ene</v>
      </c>
      <c r="B114" s="186"/>
      <c r="C114" s="187"/>
      <c r="D114" s="187"/>
      <c r="E114" s="188"/>
      <c r="F114" s="187"/>
      <c r="G114" s="187"/>
      <c r="H114" s="189"/>
      <c r="I114" s="190"/>
      <c r="J114" s="195"/>
      <c r="K114"/>
      <c r="L114" s="191"/>
      <c r="M114" s="157"/>
      <c r="N114"/>
      <c r="O114" s="191"/>
      <c r="P114" s="192"/>
      <c r="Q114" s="189"/>
      <c r="R114" s="196" t="str">
        <f>IF(promesas[[#This Row],[Fecha de Pago]]="", "", TEXT(promesas[[#This Row],[Fecha de Pago]], "mmm"))</f>
        <v/>
      </c>
      <c r="S114" s="12" t="str">
        <f>IF(promesas[[#This Row],[Fecha  promesa de pago]]="", "", TEXT(promesas[[#This Row],[Fecha  promesa de pago]], "mmm"))</f>
        <v/>
      </c>
      <c r="T114" s="13" t="str">
        <f>IF(promesas[[#This Row],[Fecha de Pago]]="", "", TEXT(promesas[[#This Row],[Fecha de Pago]], "dd/mmm"))</f>
        <v/>
      </c>
      <c r="U114" s="13" t="str">
        <f>IF(promesas[[#This Row],[Fecha  promesa de pago]]="", "", TEXT(promesas[[#This Row],[Fecha  promesa de pago]], "dd/mmm"))</f>
        <v/>
      </c>
      <c r="V114" s="14" t="str">
        <f>IF(LEN(TRIM(promesas[[#This Row],[Fecha  promesa de pago]]))&gt;0,1,"")</f>
        <v/>
      </c>
      <c r="W114" s="14" t="str">
        <f>IF(LEN(TRIM(promesas[[#This Row],[Fecha de Pago]]))&gt;0,1,"")</f>
        <v/>
      </c>
    </row>
    <row r="115" spans="1:23" ht="15.75" customHeight="1">
      <c r="A115" s="11" t="str">
        <f>TEXT(promesas[[#This Row],[Marca temporal]],"dd/mmm")</f>
        <v>00/ene</v>
      </c>
      <c r="B115" s="186"/>
      <c r="C115" s="187"/>
      <c r="D115" s="187"/>
      <c r="E115" s="188"/>
      <c r="F115" s="187"/>
      <c r="G115" s="187"/>
      <c r="H115" s="189"/>
      <c r="I115" s="190"/>
      <c r="J115" s="195"/>
      <c r="K115"/>
      <c r="L115" s="191"/>
      <c r="M115" s="157"/>
      <c r="N115"/>
      <c r="O115" s="191"/>
      <c r="P115" s="192"/>
      <c r="Q115" s="189"/>
      <c r="R115" s="196" t="str">
        <f>IF(promesas[[#This Row],[Fecha de Pago]]="", "", TEXT(promesas[[#This Row],[Fecha de Pago]], "mmm"))</f>
        <v/>
      </c>
      <c r="S115" s="12" t="str">
        <f>IF(promesas[[#This Row],[Fecha  promesa de pago]]="", "", TEXT(promesas[[#This Row],[Fecha  promesa de pago]], "mmm"))</f>
        <v/>
      </c>
      <c r="T115" s="13" t="str">
        <f>IF(promesas[[#This Row],[Fecha de Pago]]="", "", TEXT(promesas[[#This Row],[Fecha de Pago]], "dd/mmm"))</f>
        <v/>
      </c>
      <c r="U115" s="13" t="str">
        <f>IF(promesas[[#This Row],[Fecha  promesa de pago]]="", "", TEXT(promesas[[#This Row],[Fecha  promesa de pago]], "dd/mmm"))</f>
        <v/>
      </c>
      <c r="V115" s="14" t="str">
        <f>IF(LEN(TRIM(promesas[[#This Row],[Fecha  promesa de pago]]))&gt;0,1,"")</f>
        <v/>
      </c>
      <c r="W115" s="14" t="str">
        <f>IF(LEN(TRIM(promesas[[#This Row],[Fecha de Pago]]))&gt;0,1,"")</f>
        <v/>
      </c>
    </row>
    <row r="116" spans="1:23" ht="15.75" customHeight="1">
      <c r="A116" s="11" t="str">
        <f>TEXT(promesas[[#This Row],[Marca temporal]],"dd/mmm")</f>
        <v>00/ene</v>
      </c>
      <c r="B116" s="186"/>
      <c r="C116" s="187"/>
      <c r="D116" s="187"/>
      <c r="E116" s="188"/>
      <c r="F116" s="187"/>
      <c r="G116" s="187"/>
      <c r="H116" s="189"/>
      <c r="I116" s="190"/>
      <c r="J116" s="195"/>
      <c r="K116"/>
      <c r="L116" s="191"/>
      <c r="M116" s="157"/>
      <c r="N116"/>
      <c r="O116" s="191"/>
      <c r="P116"/>
      <c r="Q116" s="189"/>
      <c r="R116" s="196" t="str">
        <f>IF(promesas[[#This Row],[Fecha de Pago]]="", "", TEXT(promesas[[#This Row],[Fecha de Pago]], "mmm"))</f>
        <v/>
      </c>
      <c r="S116" s="12" t="str">
        <f>IF(promesas[[#This Row],[Fecha  promesa de pago]]="", "", TEXT(promesas[[#This Row],[Fecha  promesa de pago]], "mmm"))</f>
        <v/>
      </c>
      <c r="T116" s="13" t="str">
        <f>IF(promesas[[#This Row],[Fecha de Pago]]="", "", TEXT(promesas[[#This Row],[Fecha de Pago]], "dd/mmm"))</f>
        <v/>
      </c>
      <c r="U116" s="13" t="str">
        <f>IF(promesas[[#This Row],[Fecha  promesa de pago]]="", "", TEXT(promesas[[#This Row],[Fecha  promesa de pago]], "dd/mmm"))</f>
        <v/>
      </c>
      <c r="V116" s="14" t="str">
        <f>IF(LEN(TRIM(promesas[[#This Row],[Fecha  promesa de pago]]))&gt;0,1,"")</f>
        <v/>
      </c>
      <c r="W116" s="14" t="str">
        <f>IF(LEN(TRIM(promesas[[#This Row],[Fecha de Pago]]))&gt;0,1,"")</f>
        <v/>
      </c>
    </row>
    <row r="117" spans="1:23" ht="15.75" customHeight="1">
      <c r="A117" s="11" t="str">
        <f>TEXT(promesas[[#This Row],[Marca temporal]],"dd/mmm")</f>
        <v>00/ene</v>
      </c>
      <c r="B117" s="186"/>
      <c r="C117" s="187"/>
      <c r="D117" s="187"/>
      <c r="E117" s="188"/>
      <c r="F117" s="187"/>
      <c r="G117" s="187"/>
      <c r="H117" s="189"/>
      <c r="I117" s="190"/>
      <c r="J117" s="195"/>
      <c r="K117"/>
      <c r="L117" s="191"/>
      <c r="M117" s="157"/>
      <c r="N117"/>
      <c r="O117" s="191"/>
      <c r="P117"/>
      <c r="Q117" s="189"/>
      <c r="R117" s="196" t="str">
        <f>IF(promesas[[#This Row],[Fecha de Pago]]="", "", TEXT(promesas[[#This Row],[Fecha de Pago]], "mmm"))</f>
        <v/>
      </c>
      <c r="S117" s="12" t="str">
        <f>IF(promesas[[#This Row],[Fecha  promesa de pago]]="", "", TEXT(promesas[[#This Row],[Fecha  promesa de pago]], "mmm"))</f>
        <v/>
      </c>
      <c r="T117" s="13" t="str">
        <f>IF(promesas[[#This Row],[Fecha de Pago]]="", "", TEXT(promesas[[#This Row],[Fecha de Pago]], "dd/mmm"))</f>
        <v/>
      </c>
      <c r="U117" s="13" t="str">
        <f>IF(promesas[[#This Row],[Fecha  promesa de pago]]="", "", TEXT(promesas[[#This Row],[Fecha  promesa de pago]], "dd/mmm"))</f>
        <v/>
      </c>
      <c r="V117" s="14" t="str">
        <f>IF(LEN(TRIM(promesas[[#This Row],[Fecha  promesa de pago]]))&gt;0,1,"")</f>
        <v/>
      </c>
      <c r="W117" s="14" t="str">
        <f>IF(LEN(TRIM(promesas[[#This Row],[Fecha de Pago]]))&gt;0,1,"")</f>
        <v/>
      </c>
    </row>
    <row r="118" spans="1:23" ht="15.75" customHeight="1">
      <c r="A118" s="11" t="str">
        <f>TEXT(promesas[[#This Row],[Marca temporal]],"dd/mmm")</f>
        <v>00/ene</v>
      </c>
      <c r="B118" s="186"/>
      <c r="C118" s="187"/>
      <c r="D118" s="187"/>
      <c r="E118" s="188"/>
      <c r="F118" s="187"/>
      <c r="G118" s="187"/>
      <c r="H118" s="189"/>
      <c r="I118" s="190"/>
      <c r="J118" s="195"/>
      <c r="K118" s="159"/>
      <c r="L118" s="167"/>
      <c r="M118" s="157"/>
      <c r="N118"/>
      <c r="O118" s="191"/>
      <c r="P118"/>
      <c r="Q118" s="189"/>
      <c r="R118" s="196" t="str">
        <f>IF(promesas[[#This Row],[Fecha de Pago]]="", "", TEXT(promesas[[#This Row],[Fecha de Pago]], "mmm"))</f>
        <v/>
      </c>
      <c r="S118" s="12" t="str">
        <f>IF(promesas[[#This Row],[Fecha  promesa de pago]]="", "", TEXT(promesas[[#This Row],[Fecha  promesa de pago]], "mmm"))</f>
        <v/>
      </c>
      <c r="T118" s="13" t="str">
        <f>IF(promesas[[#This Row],[Fecha de Pago]]="", "", TEXT(promesas[[#This Row],[Fecha de Pago]], "dd/mmm"))</f>
        <v/>
      </c>
      <c r="U118" s="13" t="str">
        <f>IF(promesas[[#This Row],[Fecha  promesa de pago]]="", "", TEXT(promesas[[#This Row],[Fecha  promesa de pago]], "dd/mmm"))</f>
        <v/>
      </c>
      <c r="V118" s="14" t="str">
        <f>IF(LEN(TRIM(promesas[[#This Row],[Fecha  promesa de pago]]))&gt;0,1,"")</f>
        <v/>
      </c>
      <c r="W118" s="14" t="str">
        <f>IF(LEN(TRIM(promesas[[#This Row],[Fecha de Pago]]))&gt;0,1,"")</f>
        <v/>
      </c>
    </row>
    <row r="119" spans="1:23" ht="15.75" customHeight="1">
      <c r="A119" s="11" t="str">
        <f>TEXT(promesas[[#This Row],[Marca temporal]],"dd/mmm")</f>
        <v>00/ene</v>
      </c>
      <c r="B119" s="186"/>
      <c r="C119" s="187"/>
      <c r="D119" s="187"/>
      <c r="E119" s="188"/>
      <c r="F119" s="187"/>
      <c r="G119" s="187"/>
      <c r="H119" s="189"/>
      <c r="I119" s="190"/>
      <c r="J119" s="195"/>
      <c r="K119"/>
      <c r="L119" s="191"/>
      <c r="M119" s="157"/>
      <c r="N119"/>
      <c r="O119" s="191"/>
      <c r="P119"/>
      <c r="Q119" s="189"/>
      <c r="R119" s="196" t="str">
        <f>IF(promesas[[#This Row],[Fecha de Pago]]="", "", TEXT(promesas[[#This Row],[Fecha de Pago]], "mmm"))</f>
        <v/>
      </c>
      <c r="S119" s="12" t="str">
        <f>IF(promesas[[#This Row],[Fecha  promesa de pago]]="", "", TEXT(promesas[[#This Row],[Fecha  promesa de pago]], "mmm"))</f>
        <v/>
      </c>
      <c r="T119" s="13" t="str">
        <f>IF(promesas[[#This Row],[Fecha de Pago]]="", "", TEXT(promesas[[#This Row],[Fecha de Pago]], "dd/mmm"))</f>
        <v/>
      </c>
      <c r="U119" s="13" t="str">
        <f>IF(promesas[[#This Row],[Fecha  promesa de pago]]="", "", TEXT(promesas[[#This Row],[Fecha  promesa de pago]], "dd/mmm"))</f>
        <v/>
      </c>
      <c r="V119" s="14" t="str">
        <f>IF(LEN(TRIM(promesas[[#This Row],[Fecha  promesa de pago]]))&gt;0,1,"")</f>
        <v/>
      </c>
      <c r="W119" s="14" t="str">
        <f>IF(LEN(TRIM(promesas[[#This Row],[Fecha de Pago]]))&gt;0,1,"")</f>
        <v/>
      </c>
    </row>
    <row r="120" spans="1:23" ht="15.75" customHeight="1">
      <c r="A120" s="11" t="str">
        <f>TEXT(promesas[[#This Row],[Marca temporal]],"dd/mmm")</f>
        <v>00/ene</v>
      </c>
      <c r="B120" s="186"/>
      <c r="C120" s="187"/>
      <c r="D120" s="187"/>
      <c r="E120" s="188"/>
      <c r="F120" s="187"/>
      <c r="G120" s="187"/>
      <c r="H120" s="189"/>
      <c r="I120" s="190"/>
      <c r="J120" s="195"/>
      <c r="K120" s="159"/>
      <c r="L120" s="167"/>
      <c r="M120" s="157"/>
      <c r="N120"/>
      <c r="O120" s="191"/>
      <c r="P120" s="157"/>
      <c r="Q120" s="189"/>
      <c r="R120" s="196" t="str">
        <f>IF(promesas[[#This Row],[Fecha de Pago]]="", "", TEXT(promesas[[#This Row],[Fecha de Pago]], "mmm"))</f>
        <v/>
      </c>
      <c r="S120" s="12" t="str">
        <f>IF(promesas[[#This Row],[Fecha  promesa de pago]]="", "", TEXT(promesas[[#This Row],[Fecha  promesa de pago]], "mmm"))</f>
        <v/>
      </c>
      <c r="T120" s="13" t="str">
        <f>IF(promesas[[#This Row],[Fecha de Pago]]="", "", TEXT(promesas[[#This Row],[Fecha de Pago]], "dd/mmm"))</f>
        <v/>
      </c>
      <c r="U120" s="13" t="str">
        <f>IF(promesas[[#This Row],[Fecha  promesa de pago]]="", "", TEXT(promesas[[#This Row],[Fecha  promesa de pago]], "dd/mmm"))</f>
        <v/>
      </c>
      <c r="V120" s="14" t="str">
        <f>IF(LEN(TRIM(promesas[[#This Row],[Fecha  promesa de pago]]))&gt;0,1,"")</f>
        <v/>
      </c>
      <c r="W120" s="14" t="str">
        <f>IF(LEN(TRIM(promesas[[#This Row],[Fecha de Pago]]))&gt;0,1,"")</f>
        <v/>
      </c>
    </row>
    <row r="121" spans="1:23" ht="15.75" customHeight="1">
      <c r="A121" s="11" t="str">
        <f>TEXT(promesas[[#This Row],[Marca temporal]],"dd/mmm")</f>
        <v>00/ene</v>
      </c>
      <c r="B121" s="186"/>
      <c r="C121" s="187"/>
      <c r="D121" s="187"/>
      <c r="E121" s="188"/>
      <c r="F121" s="187"/>
      <c r="G121" s="187"/>
      <c r="H121" s="189"/>
      <c r="I121" s="190"/>
      <c r="J121" s="195"/>
      <c r="K121" s="159"/>
      <c r="L121" s="167"/>
      <c r="M121" s="157"/>
      <c r="N121"/>
      <c r="O121" s="191"/>
      <c r="P121" s="157"/>
      <c r="Q121" s="189"/>
      <c r="R121" s="196" t="str">
        <f>IF(promesas[[#This Row],[Fecha de Pago]]="", "", TEXT(promesas[[#This Row],[Fecha de Pago]], "mmm"))</f>
        <v/>
      </c>
      <c r="S121" s="12" t="str">
        <f>IF(promesas[[#This Row],[Fecha  promesa de pago]]="", "", TEXT(promesas[[#This Row],[Fecha  promesa de pago]], "mmm"))</f>
        <v/>
      </c>
      <c r="T121" s="13" t="str">
        <f>IF(promesas[[#This Row],[Fecha de Pago]]="", "", TEXT(promesas[[#This Row],[Fecha de Pago]], "dd/mmm"))</f>
        <v/>
      </c>
      <c r="U121" s="13" t="str">
        <f>IF(promesas[[#This Row],[Fecha  promesa de pago]]="", "", TEXT(promesas[[#This Row],[Fecha  promesa de pago]], "dd/mmm"))</f>
        <v/>
      </c>
      <c r="V121" s="14" t="str">
        <f>IF(LEN(TRIM(promesas[[#This Row],[Fecha  promesa de pago]]))&gt;0,1,"")</f>
        <v/>
      </c>
      <c r="W121" s="14" t="str">
        <f>IF(LEN(TRIM(promesas[[#This Row],[Fecha de Pago]]))&gt;0,1,"")</f>
        <v/>
      </c>
    </row>
    <row r="122" spans="1:23" ht="15.75" customHeight="1">
      <c r="A122" s="11" t="str">
        <f>TEXT(promesas[[#This Row],[Marca temporal]],"dd/mmm")</f>
        <v>00/ene</v>
      </c>
      <c r="B122" s="186"/>
      <c r="C122" s="187"/>
      <c r="D122" s="187"/>
      <c r="E122" s="188"/>
      <c r="F122" s="187"/>
      <c r="G122" s="187"/>
      <c r="H122" s="189"/>
      <c r="I122" s="190"/>
      <c r="J122" s="195"/>
      <c r="K122"/>
      <c r="L122" s="191"/>
      <c r="M122" s="157"/>
      <c r="N122"/>
      <c r="O122" s="191"/>
      <c r="P122" s="157"/>
      <c r="Q122" s="189"/>
      <c r="R122" s="196" t="str">
        <f>IF(promesas[[#This Row],[Fecha de Pago]]="", "", TEXT(promesas[[#This Row],[Fecha de Pago]], "mmm"))</f>
        <v/>
      </c>
      <c r="S122" s="12" t="str">
        <f>IF(promesas[[#This Row],[Fecha  promesa de pago]]="", "", TEXT(promesas[[#This Row],[Fecha  promesa de pago]], "mmm"))</f>
        <v/>
      </c>
      <c r="T122" s="13" t="str">
        <f>IF(promesas[[#This Row],[Fecha de Pago]]="", "", TEXT(promesas[[#This Row],[Fecha de Pago]], "dd/mmm"))</f>
        <v/>
      </c>
      <c r="U122" s="13" t="str">
        <f>IF(promesas[[#This Row],[Fecha  promesa de pago]]="", "", TEXT(promesas[[#This Row],[Fecha  promesa de pago]], "dd/mmm"))</f>
        <v/>
      </c>
      <c r="V122" s="14" t="str">
        <f>IF(LEN(TRIM(promesas[[#This Row],[Fecha  promesa de pago]]))&gt;0,1,"")</f>
        <v/>
      </c>
      <c r="W122" s="14" t="str">
        <f>IF(LEN(TRIM(promesas[[#This Row],[Fecha de Pago]]))&gt;0,1,"")</f>
        <v/>
      </c>
    </row>
    <row r="123" spans="1:23" ht="15.75" customHeight="1">
      <c r="A123" s="11" t="str">
        <f>TEXT(promesas[[#This Row],[Marca temporal]],"dd/mmm")</f>
        <v>00/ene</v>
      </c>
      <c r="B123" s="186"/>
      <c r="C123" s="187"/>
      <c r="D123" s="187"/>
      <c r="E123" s="188"/>
      <c r="F123" s="187"/>
      <c r="G123" s="187"/>
      <c r="H123" s="189"/>
      <c r="I123" s="190"/>
      <c r="J123" s="195"/>
      <c r="K123" s="159"/>
      <c r="L123" s="167"/>
      <c r="M123" s="157"/>
      <c r="N123"/>
      <c r="O123" s="191"/>
      <c r="P123" s="157"/>
      <c r="Q123" s="189"/>
      <c r="R123" s="196" t="str">
        <f>IF(promesas[[#This Row],[Fecha de Pago]]="", "", TEXT(promesas[[#This Row],[Fecha de Pago]], "mmm"))</f>
        <v/>
      </c>
      <c r="S123" s="12" t="str">
        <f>IF(promesas[[#This Row],[Fecha  promesa de pago]]="", "", TEXT(promesas[[#This Row],[Fecha  promesa de pago]], "mmm"))</f>
        <v/>
      </c>
      <c r="T123" s="13" t="str">
        <f>IF(promesas[[#This Row],[Fecha de Pago]]="", "", TEXT(promesas[[#This Row],[Fecha de Pago]], "dd/mmm"))</f>
        <v/>
      </c>
      <c r="U123" s="13" t="str">
        <f>IF(promesas[[#This Row],[Fecha  promesa de pago]]="", "", TEXT(promesas[[#This Row],[Fecha  promesa de pago]], "dd/mmm"))</f>
        <v/>
      </c>
      <c r="V123" s="14" t="str">
        <f>IF(LEN(TRIM(promesas[[#This Row],[Fecha  promesa de pago]]))&gt;0,1,"")</f>
        <v/>
      </c>
      <c r="W123" s="14" t="str">
        <f>IF(LEN(TRIM(promesas[[#This Row],[Fecha de Pago]]))&gt;0,1,"")</f>
        <v/>
      </c>
    </row>
    <row r="124" spans="1:23" ht="15.75" customHeight="1">
      <c r="A124" s="11" t="str">
        <f>TEXT(promesas[[#This Row],[Marca temporal]],"dd/mmm")</f>
        <v>00/ene</v>
      </c>
      <c r="B124" s="186"/>
      <c r="C124" s="187"/>
      <c r="D124" s="187"/>
      <c r="E124" s="188"/>
      <c r="F124" s="187"/>
      <c r="G124" s="187"/>
      <c r="H124" s="189"/>
      <c r="I124" s="190"/>
      <c r="J124" s="195"/>
      <c r="K124"/>
      <c r="L124" s="191"/>
      <c r="M124" s="157"/>
      <c r="N124"/>
      <c r="O124" s="191"/>
      <c r="P124" s="157"/>
      <c r="Q124" s="189"/>
      <c r="R124" s="196" t="str">
        <f>IF(promesas[[#This Row],[Fecha de Pago]]="", "", TEXT(promesas[[#This Row],[Fecha de Pago]], "mmm"))</f>
        <v/>
      </c>
      <c r="S124" s="12" t="str">
        <f>IF(promesas[[#This Row],[Fecha  promesa de pago]]="", "", TEXT(promesas[[#This Row],[Fecha  promesa de pago]], "mmm"))</f>
        <v/>
      </c>
      <c r="T124" s="13" t="str">
        <f>IF(promesas[[#This Row],[Fecha de Pago]]="", "", TEXT(promesas[[#This Row],[Fecha de Pago]], "dd/mmm"))</f>
        <v/>
      </c>
      <c r="U124" s="13" t="str">
        <f>IF(promesas[[#This Row],[Fecha  promesa de pago]]="", "", TEXT(promesas[[#This Row],[Fecha  promesa de pago]], "dd/mmm"))</f>
        <v/>
      </c>
      <c r="V124" s="14" t="str">
        <f>IF(LEN(TRIM(promesas[[#This Row],[Fecha  promesa de pago]]))&gt;0,1,"")</f>
        <v/>
      </c>
      <c r="W124" s="14" t="str">
        <f>IF(LEN(TRIM(promesas[[#This Row],[Fecha de Pago]]))&gt;0,1,"")</f>
        <v/>
      </c>
    </row>
    <row r="125" spans="1:23" ht="15.75" customHeight="1">
      <c r="A125" s="11" t="str">
        <f>TEXT(promesas[[#This Row],[Marca temporal]],"dd/mmm")</f>
        <v>00/ene</v>
      </c>
      <c r="B125" s="186"/>
      <c r="C125" s="187"/>
      <c r="D125" s="187"/>
      <c r="E125" s="188"/>
      <c r="F125" s="187"/>
      <c r="G125" s="187"/>
      <c r="H125" s="189"/>
      <c r="I125" s="190"/>
      <c r="J125" s="195"/>
      <c r="K125"/>
      <c r="L125" s="191"/>
      <c r="M125" s="157"/>
      <c r="N125"/>
      <c r="O125" s="191"/>
      <c r="P125" s="157"/>
      <c r="Q125" s="189"/>
      <c r="R125" s="196" t="str">
        <f>IF(promesas[[#This Row],[Fecha de Pago]]="", "", TEXT(promesas[[#This Row],[Fecha de Pago]], "mmm"))</f>
        <v/>
      </c>
      <c r="S125" s="12" t="str">
        <f>IF(promesas[[#This Row],[Fecha  promesa de pago]]="", "", TEXT(promesas[[#This Row],[Fecha  promesa de pago]], "mmm"))</f>
        <v/>
      </c>
      <c r="T125" s="13" t="str">
        <f>IF(promesas[[#This Row],[Fecha de Pago]]="", "", TEXT(promesas[[#This Row],[Fecha de Pago]], "dd/mmm"))</f>
        <v/>
      </c>
      <c r="U125" s="13" t="str">
        <f>IF(promesas[[#This Row],[Fecha  promesa de pago]]="", "", TEXT(promesas[[#This Row],[Fecha  promesa de pago]], "dd/mmm"))</f>
        <v/>
      </c>
      <c r="V125" s="14" t="str">
        <f>IF(LEN(TRIM(promesas[[#This Row],[Fecha  promesa de pago]]))&gt;0,1,"")</f>
        <v/>
      </c>
      <c r="W125" s="14" t="str">
        <f>IF(LEN(TRIM(promesas[[#This Row],[Fecha de Pago]]))&gt;0,1,"")</f>
        <v/>
      </c>
    </row>
    <row r="126" spans="1:23" ht="15.75" customHeight="1">
      <c r="A126" s="11" t="str">
        <f>TEXT(promesas[[#This Row],[Marca temporal]],"dd/mmm")</f>
        <v>00/ene</v>
      </c>
      <c r="B126" s="186"/>
      <c r="C126" s="187"/>
      <c r="D126" s="187"/>
      <c r="E126" s="188"/>
      <c r="F126" s="187"/>
      <c r="G126" s="187"/>
      <c r="H126" s="189"/>
      <c r="I126" s="190"/>
      <c r="J126" s="195"/>
      <c r="K126"/>
      <c r="L126" s="191"/>
      <c r="M126" s="157"/>
      <c r="N126"/>
      <c r="O126" s="191"/>
      <c r="P126" s="157"/>
      <c r="Q126" s="189"/>
      <c r="R126" s="196" t="str">
        <f>IF(promesas[[#This Row],[Fecha de Pago]]="", "", TEXT(promesas[[#This Row],[Fecha de Pago]], "mmm"))</f>
        <v/>
      </c>
      <c r="S126" s="12" t="str">
        <f>IF(promesas[[#This Row],[Fecha  promesa de pago]]="", "", TEXT(promesas[[#This Row],[Fecha  promesa de pago]], "mmm"))</f>
        <v/>
      </c>
      <c r="T126" s="13" t="str">
        <f>IF(promesas[[#This Row],[Fecha de Pago]]="", "", TEXT(promesas[[#This Row],[Fecha de Pago]], "dd/mmm"))</f>
        <v/>
      </c>
      <c r="U126" s="13" t="str">
        <f>IF(promesas[[#This Row],[Fecha  promesa de pago]]="", "", TEXT(promesas[[#This Row],[Fecha  promesa de pago]], "dd/mmm"))</f>
        <v/>
      </c>
      <c r="V126" s="14" t="str">
        <f>IF(LEN(TRIM(promesas[[#This Row],[Fecha  promesa de pago]]))&gt;0,1,"")</f>
        <v/>
      </c>
      <c r="W126" s="14" t="str">
        <f>IF(LEN(TRIM(promesas[[#This Row],[Fecha de Pago]]))&gt;0,1,"")</f>
        <v/>
      </c>
    </row>
    <row r="127" spans="1:23" ht="15.75" customHeight="1">
      <c r="A127" s="11" t="str">
        <f>TEXT(promesas[[#This Row],[Marca temporal]],"dd/mmm")</f>
        <v>00/ene</v>
      </c>
      <c r="B127" s="186"/>
      <c r="C127" s="187"/>
      <c r="D127" s="187"/>
      <c r="E127" s="188"/>
      <c r="F127" s="187"/>
      <c r="G127" s="187"/>
      <c r="H127" s="189"/>
      <c r="I127" s="190"/>
      <c r="J127" s="195"/>
      <c r="K127"/>
      <c r="L127" s="191"/>
      <c r="M127" s="157"/>
      <c r="N127"/>
      <c r="O127" s="191"/>
      <c r="P127" s="157"/>
      <c r="Q127" s="189"/>
      <c r="R127" s="196" t="str">
        <f>IF(promesas[[#This Row],[Fecha de Pago]]="", "", TEXT(promesas[[#This Row],[Fecha de Pago]], "mmm"))</f>
        <v/>
      </c>
      <c r="S127" s="12" t="str">
        <f>IF(promesas[[#This Row],[Fecha  promesa de pago]]="", "", TEXT(promesas[[#This Row],[Fecha  promesa de pago]], "mmm"))</f>
        <v/>
      </c>
      <c r="T127" s="13" t="str">
        <f>IF(promesas[[#This Row],[Fecha de Pago]]="", "", TEXT(promesas[[#This Row],[Fecha de Pago]], "dd/mmm"))</f>
        <v/>
      </c>
      <c r="U127" s="13" t="str">
        <f>IF(promesas[[#This Row],[Fecha  promesa de pago]]="", "", TEXT(promesas[[#This Row],[Fecha  promesa de pago]], "dd/mmm"))</f>
        <v/>
      </c>
      <c r="V127" s="14" t="str">
        <f>IF(LEN(TRIM(promesas[[#This Row],[Fecha  promesa de pago]]))&gt;0,1,"")</f>
        <v/>
      </c>
      <c r="W127" s="14" t="str">
        <f>IF(LEN(TRIM(promesas[[#This Row],[Fecha de Pago]]))&gt;0,1,"")</f>
        <v/>
      </c>
    </row>
    <row r="128" spans="1:23" ht="15.75" customHeight="1">
      <c r="A128" s="11" t="str">
        <f>TEXT(promesas[[#This Row],[Marca temporal]],"dd/mmm")</f>
        <v>00/ene</v>
      </c>
      <c r="B128" s="186"/>
      <c r="C128" s="187"/>
      <c r="D128" s="187"/>
      <c r="E128" s="188"/>
      <c r="F128" s="187"/>
      <c r="G128" s="187"/>
      <c r="H128" s="189"/>
      <c r="I128" s="190"/>
      <c r="J128" s="195"/>
      <c r="K128"/>
      <c r="L128" s="191"/>
      <c r="M128" s="157"/>
      <c r="N128"/>
      <c r="O128" s="191"/>
      <c r="P128" s="157"/>
      <c r="Q128" s="189"/>
      <c r="R128" s="196" t="str">
        <f>IF(promesas[[#This Row],[Fecha de Pago]]="", "", TEXT(promesas[[#This Row],[Fecha de Pago]], "mmm"))</f>
        <v/>
      </c>
      <c r="S128" s="12" t="str">
        <f>IF(promesas[[#This Row],[Fecha  promesa de pago]]="", "", TEXT(promesas[[#This Row],[Fecha  promesa de pago]], "mmm"))</f>
        <v/>
      </c>
      <c r="T128" s="13" t="str">
        <f>IF(promesas[[#This Row],[Fecha de Pago]]="", "", TEXT(promesas[[#This Row],[Fecha de Pago]], "dd/mmm"))</f>
        <v/>
      </c>
      <c r="U128" s="13" t="str">
        <f>IF(promesas[[#This Row],[Fecha  promesa de pago]]="", "", TEXT(promesas[[#This Row],[Fecha  promesa de pago]], "dd/mmm"))</f>
        <v/>
      </c>
      <c r="V128" s="14" t="str">
        <f>IF(LEN(TRIM(promesas[[#This Row],[Fecha  promesa de pago]]))&gt;0,1,"")</f>
        <v/>
      </c>
      <c r="W128" s="14" t="str">
        <f>IF(LEN(TRIM(promesas[[#This Row],[Fecha de Pago]]))&gt;0,1,"")</f>
        <v/>
      </c>
    </row>
    <row r="129" spans="1:23" ht="15.75" customHeight="1">
      <c r="A129" s="11" t="str">
        <f>TEXT(promesas[[#This Row],[Marca temporal]],"dd/mmm")</f>
        <v>00/ene</v>
      </c>
      <c r="B129" s="186"/>
      <c r="C129" s="187"/>
      <c r="D129" s="187"/>
      <c r="E129" s="188"/>
      <c r="F129" s="187"/>
      <c r="G129" s="187"/>
      <c r="H129" s="189"/>
      <c r="I129" s="190"/>
      <c r="J129" s="195"/>
      <c r="K129" s="159"/>
      <c r="L129" s="167"/>
      <c r="M129" s="157"/>
      <c r="N129"/>
      <c r="O129" s="191"/>
      <c r="P129" s="157"/>
      <c r="Q129" s="189"/>
      <c r="R129" s="196" t="str">
        <f>IF(promesas[[#This Row],[Fecha de Pago]]="", "", TEXT(promesas[[#This Row],[Fecha de Pago]], "mmm"))</f>
        <v/>
      </c>
      <c r="S129" s="12" t="str">
        <f>IF(promesas[[#This Row],[Fecha  promesa de pago]]="", "", TEXT(promesas[[#This Row],[Fecha  promesa de pago]], "mmm"))</f>
        <v/>
      </c>
      <c r="T129" s="13" t="str">
        <f>IF(promesas[[#This Row],[Fecha de Pago]]="", "", TEXT(promesas[[#This Row],[Fecha de Pago]], "dd/mmm"))</f>
        <v/>
      </c>
      <c r="U129" s="13" t="str">
        <f>IF(promesas[[#This Row],[Fecha  promesa de pago]]="", "", TEXT(promesas[[#This Row],[Fecha  promesa de pago]], "dd/mmm"))</f>
        <v/>
      </c>
      <c r="V129" s="14" t="str">
        <f>IF(LEN(TRIM(promesas[[#This Row],[Fecha  promesa de pago]]))&gt;0,1,"")</f>
        <v/>
      </c>
      <c r="W129" s="14" t="str">
        <f>IF(LEN(TRIM(promesas[[#This Row],[Fecha de Pago]]))&gt;0,1,"")</f>
        <v/>
      </c>
    </row>
    <row r="130" spans="1:23" ht="15.75" customHeight="1">
      <c r="A130" s="11" t="str">
        <f>TEXT(promesas[[#This Row],[Marca temporal]],"dd/mmm")</f>
        <v>00/ene</v>
      </c>
      <c r="B130" s="186"/>
      <c r="C130" s="187"/>
      <c r="D130" s="187"/>
      <c r="E130" s="188"/>
      <c r="F130" s="187"/>
      <c r="G130" s="187"/>
      <c r="H130" s="189"/>
      <c r="I130" s="190"/>
      <c r="J130" s="195"/>
      <c r="K130"/>
      <c r="L130" s="191"/>
      <c r="M130" s="157"/>
      <c r="N130"/>
      <c r="O130" s="191"/>
      <c r="P130" s="157"/>
      <c r="Q130" s="189"/>
      <c r="R130" s="196" t="str">
        <f>IF(promesas[[#This Row],[Fecha de Pago]]="", "", TEXT(promesas[[#This Row],[Fecha de Pago]], "mmm"))</f>
        <v/>
      </c>
      <c r="S130" s="12" t="str">
        <f>IF(promesas[[#This Row],[Fecha  promesa de pago]]="", "", TEXT(promesas[[#This Row],[Fecha  promesa de pago]], "mmm"))</f>
        <v/>
      </c>
      <c r="T130" s="13" t="str">
        <f>IF(promesas[[#This Row],[Fecha de Pago]]="", "", TEXT(promesas[[#This Row],[Fecha de Pago]], "dd/mmm"))</f>
        <v/>
      </c>
      <c r="U130" s="13" t="str">
        <f>IF(promesas[[#This Row],[Fecha  promesa de pago]]="", "", TEXT(promesas[[#This Row],[Fecha  promesa de pago]], "dd/mmm"))</f>
        <v/>
      </c>
      <c r="V130" s="14" t="str">
        <f>IF(LEN(TRIM(promesas[[#This Row],[Fecha  promesa de pago]]))&gt;0,1,"")</f>
        <v/>
      </c>
      <c r="W130" s="14" t="str">
        <f>IF(LEN(TRIM(promesas[[#This Row],[Fecha de Pago]]))&gt;0,1,"")</f>
        <v/>
      </c>
    </row>
    <row r="131" spans="1:23" ht="15.75" customHeight="1">
      <c r="A131" s="11" t="str">
        <f>TEXT(promesas[[#This Row],[Marca temporal]],"dd/mmm")</f>
        <v>00/ene</v>
      </c>
      <c r="B131" s="186"/>
      <c r="C131" s="187"/>
      <c r="D131" s="187"/>
      <c r="E131" s="188"/>
      <c r="F131" s="187"/>
      <c r="G131" s="187"/>
      <c r="H131" s="189"/>
      <c r="I131" s="190"/>
      <c r="J131" s="195"/>
      <c r="K131"/>
      <c r="L131" s="191"/>
      <c r="M131" s="157"/>
      <c r="N131"/>
      <c r="O131" s="191"/>
      <c r="P131" s="157"/>
      <c r="Q131" s="189"/>
      <c r="R131" s="196" t="str">
        <f>IF(promesas[[#This Row],[Fecha de Pago]]="", "", TEXT(promesas[[#This Row],[Fecha de Pago]], "mmm"))</f>
        <v/>
      </c>
      <c r="S131" s="12" t="str">
        <f>IF(promesas[[#This Row],[Fecha  promesa de pago]]="", "", TEXT(promesas[[#This Row],[Fecha  promesa de pago]], "mmm"))</f>
        <v/>
      </c>
      <c r="T131" s="13" t="str">
        <f>IF(promesas[[#This Row],[Fecha de Pago]]="", "", TEXT(promesas[[#This Row],[Fecha de Pago]], "dd/mmm"))</f>
        <v/>
      </c>
      <c r="U131" s="13" t="str">
        <f>IF(promesas[[#This Row],[Fecha  promesa de pago]]="", "", TEXT(promesas[[#This Row],[Fecha  promesa de pago]], "dd/mmm"))</f>
        <v/>
      </c>
      <c r="V131" s="14" t="str">
        <f>IF(LEN(TRIM(promesas[[#This Row],[Fecha  promesa de pago]]))&gt;0,1,"")</f>
        <v/>
      </c>
      <c r="W131" s="14" t="str">
        <f>IF(LEN(TRIM(promesas[[#This Row],[Fecha de Pago]]))&gt;0,1,"")</f>
        <v/>
      </c>
    </row>
    <row r="132" spans="1:23" ht="15.75" customHeight="1">
      <c r="A132" s="11" t="str">
        <f>TEXT(promesas[[#This Row],[Marca temporal]],"dd/mmm")</f>
        <v>00/ene</v>
      </c>
      <c r="B132" s="186"/>
      <c r="C132" s="187"/>
      <c r="D132" s="187"/>
      <c r="E132" s="188"/>
      <c r="F132" s="187"/>
      <c r="G132" s="187"/>
      <c r="H132" s="189"/>
      <c r="I132" s="190"/>
      <c r="J132" s="195"/>
      <c r="K132"/>
      <c r="L132" s="191"/>
      <c r="M132" s="157"/>
      <c r="N132"/>
      <c r="O132" s="191"/>
      <c r="P132"/>
      <c r="Q132" s="189"/>
      <c r="R132" s="196" t="str">
        <f>IF(promesas[[#This Row],[Fecha de Pago]]="", "", TEXT(promesas[[#This Row],[Fecha de Pago]], "mmm"))</f>
        <v/>
      </c>
      <c r="S132" s="12" t="str">
        <f>IF(promesas[[#This Row],[Fecha  promesa de pago]]="", "", TEXT(promesas[[#This Row],[Fecha  promesa de pago]], "mmm"))</f>
        <v/>
      </c>
      <c r="T132" s="13" t="str">
        <f>IF(promesas[[#This Row],[Fecha de Pago]]="", "", TEXT(promesas[[#This Row],[Fecha de Pago]], "dd/mmm"))</f>
        <v/>
      </c>
      <c r="U132" s="13" t="str">
        <f>IF(promesas[[#This Row],[Fecha  promesa de pago]]="", "", TEXT(promesas[[#This Row],[Fecha  promesa de pago]], "dd/mmm"))</f>
        <v/>
      </c>
      <c r="V132" s="14" t="str">
        <f>IF(LEN(TRIM(promesas[[#This Row],[Fecha  promesa de pago]]))&gt;0,1,"")</f>
        <v/>
      </c>
      <c r="W132" s="14" t="str">
        <f>IF(LEN(TRIM(promesas[[#This Row],[Fecha de Pago]]))&gt;0,1,"")</f>
        <v/>
      </c>
    </row>
    <row r="133" spans="1:23" ht="15.75" customHeight="1">
      <c r="A133" s="11" t="str">
        <f>TEXT(promesas[[#This Row],[Marca temporal]],"dd/mmm")</f>
        <v>00/ene</v>
      </c>
      <c r="B133" s="186"/>
      <c r="C133" s="187"/>
      <c r="D133" s="187"/>
      <c r="E133" s="188"/>
      <c r="F133" s="187"/>
      <c r="G133" s="187"/>
      <c r="H133" s="189"/>
      <c r="I133" s="190"/>
      <c r="J133" s="195"/>
      <c r="K133"/>
      <c r="L133" s="191"/>
      <c r="M133" s="157"/>
      <c r="N133"/>
      <c r="O133" s="191"/>
      <c r="P133"/>
      <c r="Q133" s="189"/>
      <c r="R133" s="196" t="str">
        <f>IF(promesas[[#This Row],[Fecha de Pago]]="", "", TEXT(promesas[[#This Row],[Fecha de Pago]], "mmm"))</f>
        <v/>
      </c>
      <c r="S133" s="12" t="str">
        <f>IF(promesas[[#This Row],[Fecha  promesa de pago]]="", "", TEXT(promesas[[#This Row],[Fecha  promesa de pago]], "mmm"))</f>
        <v/>
      </c>
      <c r="T133" s="13" t="str">
        <f>IF(promesas[[#This Row],[Fecha de Pago]]="", "", TEXT(promesas[[#This Row],[Fecha de Pago]], "dd/mmm"))</f>
        <v/>
      </c>
      <c r="U133" s="13" t="str">
        <f>IF(promesas[[#This Row],[Fecha  promesa de pago]]="", "", TEXT(promesas[[#This Row],[Fecha  promesa de pago]], "dd/mmm"))</f>
        <v/>
      </c>
      <c r="V133" s="14" t="str">
        <f>IF(LEN(TRIM(promesas[[#This Row],[Fecha  promesa de pago]]))&gt;0,1,"")</f>
        <v/>
      </c>
      <c r="W133" s="14" t="str">
        <f>IF(LEN(TRIM(promesas[[#This Row],[Fecha de Pago]]))&gt;0,1,"")</f>
        <v/>
      </c>
    </row>
    <row r="134" spans="1:23" ht="15.75" customHeight="1">
      <c r="A134" s="11" t="str">
        <f>TEXT(promesas[[#This Row],[Marca temporal]],"dd/mmm")</f>
        <v>00/ene</v>
      </c>
      <c r="B134" s="186"/>
      <c r="C134" s="187"/>
      <c r="D134" s="187"/>
      <c r="E134" s="188"/>
      <c r="F134" s="187"/>
      <c r="G134" s="187"/>
      <c r="H134" s="189"/>
      <c r="I134" s="190"/>
      <c r="J134" s="195"/>
      <c r="K134"/>
      <c r="L134" s="191"/>
      <c r="M134" s="157"/>
      <c r="N134"/>
      <c r="O134" s="191"/>
      <c r="P134" s="192"/>
      <c r="Q134" s="189"/>
      <c r="R134" s="196" t="str">
        <f>IF(promesas[[#This Row],[Fecha de Pago]]="", "", TEXT(promesas[[#This Row],[Fecha de Pago]], "mmm"))</f>
        <v/>
      </c>
      <c r="S134" s="12" t="str">
        <f>IF(promesas[[#This Row],[Fecha  promesa de pago]]="", "", TEXT(promesas[[#This Row],[Fecha  promesa de pago]], "mmm"))</f>
        <v/>
      </c>
      <c r="T134" s="13" t="str">
        <f>IF(promesas[[#This Row],[Fecha de Pago]]="", "", TEXT(promesas[[#This Row],[Fecha de Pago]], "dd/mmm"))</f>
        <v/>
      </c>
      <c r="U134" s="13" t="str">
        <f>IF(promesas[[#This Row],[Fecha  promesa de pago]]="", "", TEXT(promesas[[#This Row],[Fecha  promesa de pago]], "dd/mmm"))</f>
        <v/>
      </c>
      <c r="V134" s="14" t="str">
        <f>IF(LEN(TRIM(promesas[[#This Row],[Fecha  promesa de pago]]))&gt;0,1,"")</f>
        <v/>
      </c>
      <c r="W134" s="14" t="str">
        <f>IF(LEN(TRIM(promesas[[#This Row],[Fecha de Pago]]))&gt;0,1,"")</f>
        <v/>
      </c>
    </row>
    <row r="135" spans="1:23" ht="15.75" customHeight="1">
      <c r="A135" s="11" t="str">
        <f>TEXT(promesas[[#This Row],[Marca temporal]],"dd/mmm")</f>
        <v>00/ene</v>
      </c>
      <c r="B135" s="186"/>
      <c r="C135" s="187"/>
      <c r="D135" s="187"/>
      <c r="E135" s="188"/>
      <c r="F135" s="187"/>
      <c r="G135" s="187"/>
      <c r="H135" s="189"/>
      <c r="I135" s="190"/>
      <c r="J135" s="195"/>
      <c r="K135"/>
      <c r="L135" s="191"/>
      <c r="M135" s="157"/>
      <c r="N135"/>
      <c r="O135" s="191"/>
      <c r="P135"/>
      <c r="Q135" s="189"/>
      <c r="R135" s="196" t="str">
        <f>IF(promesas[[#This Row],[Fecha de Pago]]="", "", TEXT(promesas[[#This Row],[Fecha de Pago]], "mmm"))</f>
        <v/>
      </c>
      <c r="S135" s="12" t="str">
        <f>IF(promesas[[#This Row],[Fecha  promesa de pago]]="", "", TEXT(promesas[[#This Row],[Fecha  promesa de pago]], "mmm"))</f>
        <v/>
      </c>
      <c r="T135" s="13" t="str">
        <f>IF(promesas[[#This Row],[Fecha de Pago]]="", "", TEXT(promesas[[#This Row],[Fecha de Pago]], "dd/mmm"))</f>
        <v/>
      </c>
      <c r="U135" s="13" t="str">
        <f>IF(promesas[[#This Row],[Fecha  promesa de pago]]="", "", TEXT(promesas[[#This Row],[Fecha  promesa de pago]], "dd/mmm"))</f>
        <v/>
      </c>
      <c r="V135" s="14" t="str">
        <f>IF(LEN(TRIM(promesas[[#This Row],[Fecha  promesa de pago]]))&gt;0,1,"")</f>
        <v/>
      </c>
      <c r="W135" s="14" t="str">
        <f>IF(LEN(TRIM(promesas[[#This Row],[Fecha de Pago]]))&gt;0,1,"")</f>
        <v/>
      </c>
    </row>
    <row r="136" spans="1:23" ht="15.75" customHeight="1">
      <c r="A136" s="11" t="str">
        <f>TEXT(promesas[[#This Row],[Marca temporal]],"dd/mmm")</f>
        <v>00/ene</v>
      </c>
      <c r="B136" s="186"/>
      <c r="C136" s="187"/>
      <c r="D136" s="187"/>
      <c r="E136" s="188"/>
      <c r="F136" s="187"/>
      <c r="G136" s="187"/>
      <c r="H136" s="189"/>
      <c r="I136" s="190"/>
      <c r="J136" s="195"/>
      <c r="K136"/>
      <c r="L136" s="191"/>
      <c r="M136" s="157"/>
      <c r="N136"/>
      <c r="O136" s="191"/>
      <c r="P136"/>
      <c r="Q136" s="189"/>
      <c r="R136" s="196" t="str">
        <f>IF(promesas[[#This Row],[Fecha de Pago]]="", "", TEXT(promesas[[#This Row],[Fecha de Pago]], "mmm"))</f>
        <v/>
      </c>
      <c r="S136" s="12" t="str">
        <f>IF(promesas[[#This Row],[Fecha  promesa de pago]]="", "", TEXT(promesas[[#This Row],[Fecha  promesa de pago]], "mmm"))</f>
        <v/>
      </c>
      <c r="T136" s="13" t="str">
        <f>IF(promesas[[#This Row],[Fecha de Pago]]="", "", TEXT(promesas[[#This Row],[Fecha de Pago]], "dd/mmm"))</f>
        <v/>
      </c>
      <c r="U136" s="13" t="str">
        <f>IF(promesas[[#This Row],[Fecha  promesa de pago]]="", "", TEXT(promesas[[#This Row],[Fecha  promesa de pago]], "dd/mmm"))</f>
        <v/>
      </c>
      <c r="V136" s="14" t="str">
        <f>IF(LEN(TRIM(promesas[[#This Row],[Fecha  promesa de pago]]))&gt;0,1,"")</f>
        <v/>
      </c>
      <c r="W136" s="14" t="str">
        <f>IF(LEN(TRIM(promesas[[#This Row],[Fecha de Pago]]))&gt;0,1,"")</f>
        <v/>
      </c>
    </row>
    <row r="137" spans="1:23" ht="15.75" customHeight="1">
      <c r="A137" s="11" t="str">
        <f>TEXT(promesas[[#This Row],[Marca temporal]],"dd/mmm")</f>
        <v>00/ene</v>
      </c>
      <c r="B137" s="186"/>
      <c r="C137" s="187"/>
      <c r="D137" s="187"/>
      <c r="E137" s="188"/>
      <c r="F137" s="187"/>
      <c r="G137" s="187"/>
      <c r="H137" s="189"/>
      <c r="I137" s="190"/>
      <c r="J137" s="195"/>
      <c r="K137"/>
      <c r="L137" s="191"/>
      <c r="M137" s="157"/>
      <c r="N137"/>
      <c r="O137" s="191"/>
      <c r="P137"/>
      <c r="Q137" s="189"/>
      <c r="R137" s="196" t="str">
        <f>IF(promesas[[#This Row],[Fecha de Pago]]="", "", TEXT(promesas[[#This Row],[Fecha de Pago]], "mmm"))</f>
        <v/>
      </c>
      <c r="S137" s="12" t="str">
        <f>IF(promesas[[#This Row],[Fecha  promesa de pago]]="", "", TEXT(promesas[[#This Row],[Fecha  promesa de pago]], "mmm"))</f>
        <v/>
      </c>
      <c r="T137" s="13" t="str">
        <f>IF(promesas[[#This Row],[Fecha de Pago]]="", "", TEXT(promesas[[#This Row],[Fecha de Pago]], "dd/mmm"))</f>
        <v/>
      </c>
      <c r="U137" s="13" t="str">
        <f>IF(promesas[[#This Row],[Fecha  promesa de pago]]="", "", TEXT(promesas[[#This Row],[Fecha  promesa de pago]], "dd/mmm"))</f>
        <v/>
      </c>
      <c r="V137" s="14" t="str">
        <f>IF(LEN(TRIM(promesas[[#This Row],[Fecha  promesa de pago]]))&gt;0,1,"")</f>
        <v/>
      </c>
      <c r="W137" s="14" t="str">
        <f>IF(LEN(TRIM(promesas[[#This Row],[Fecha de Pago]]))&gt;0,1,"")</f>
        <v/>
      </c>
    </row>
    <row r="138" spans="1:23" ht="15.75" customHeight="1">
      <c r="A138" s="11" t="str">
        <f>TEXT(promesas[[#This Row],[Marca temporal]],"dd/mmm")</f>
        <v>00/ene</v>
      </c>
      <c r="B138" s="186"/>
      <c r="C138" s="187"/>
      <c r="D138" s="187"/>
      <c r="E138" s="188"/>
      <c r="F138" s="187"/>
      <c r="G138" s="187"/>
      <c r="H138" s="189"/>
      <c r="I138" s="190"/>
      <c r="J138" s="195"/>
      <c r="K138"/>
      <c r="L138" s="191"/>
      <c r="M138" s="157"/>
      <c r="N138"/>
      <c r="O138" s="191"/>
      <c r="P138"/>
      <c r="Q138" s="189"/>
      <c r="R138" s="196" t="str">
        <f>IF(promesas[[#This Row],[Fecha de Pago]]="", "", TEXT(promesas[[#This Row],[Fecha de Pago]], "mmm"))</f>
        <v/>
      </c>
      <c r="S138" s="12" t="str">
        <f>IF(promesas[[#This Row],[Fecha  promesa de pago]]="", "", TEXT(promesas[[#This Row],[Fecha  promesa de pago]], "mmm"))</f>
        <v/>
      </c>
      <c r="T138" s="13" t="str">
        <f>IF(promesas[[#This Row],[Fecha de Pago]]="", "", TEXT(promesas[[#This Row],[Fecha de Pago]], "dd/mmm"))</f>
        <v/>
      </c>
      <c r="U138" s="13" t="str">
        <f>IF(promesas[[#This Row],[Fecha  promesa de pago]]="", "", TEXT(promesas[[#This Row],[Fecha  promesa de pago]], "dd/mmm"))</f>
        <v/>
      </c>
      <c r="V138" s="14" t="str">
        <f>IF(LEN(TRIM(promesas[[#This Row],[Fecha  promesa de pago]]))&gt;0,1,"")</f>
        <v/>
      </c>
      <c r="W138" s="14" t="str">
        <f>IF(LEN(TRIM(promesas[[#This Row],[Fecha de Pago]]))&gt;0,1,"")</f>
        <v/>
      </c>
    </row>
    <row r="139" spans="1:23" ht="15.75" customHeight="1">
      <c r="A139" s="11" t="str">
        <f>TEXT(promesas[[#This Row],[Marca temporal]],"dd/mmm")</f>
        <v>00/ene</v>
      </c>
      <c r="B139" s="186"/>
      <c r="C139" s="187"/>
      <c r="D139" s="187"/>
      <c r="E139" s="188"/>
      <c r="F139" s="187"/>
      <c r="G139" s="187"/>
      <c r="H139" s="189"/>
      <c r="I139" s="190"/>
      <c r="J139" s="195"/>
      <c r="K139"/>
      <c r="L139" s="191"/>
      <c r="M139" s="157"/>
      <c r="N139"/>
      <c r="O139" s="191"/>
      <c r="P139"/>
      <c r="Q139" s="189"/>
      <c r="R139" s="196" t="str">
        <f>IF(promesas[[#This Row],[Fecha de Pago]]="", "", TEXT(promesas[[#This Row],[Fecha de Pago]], "mmm"))</f>
        <v/>
      </c>
      <c r="S139" s="12" t="str">
        <f>IF(promesas[[#This Row],[Fecha  promesa de pago]]="", "", TEXT(promesas[[#This Row],[Fecha  promesa de pago]], "mmm"))</f>
        <v/>
      </c>
      <c r="T139" s="13" t="str">
        <f>IF(promesas[[#This Row],[Fecha de Pago]]="", "", TEXT(promesas[[#This Row],[Fecha de Pago]], "dd/mmm"))</f>
        <v/>
      </c>
      <c r="U139" s="13" t="str">
        <f>IF(promesas[[#This Row],[Fecha  promesa de pago]]="", "", TEXT(promesas[[#This Row],[Fecha  promesa de pago]], "dd/mmm"))</f>
        <v/>
      </c>
      <c r="V139" s="14" t="str">
        <f>IF(LEN(TRIM(promesas[[#This Row],[Fecha  promesa de pago]]))&gt;0,1,"")</f>
        <v/>
      </c>
      <c r="W139" s="14" t="str">
        <f>IF(LEN(TRIM(promesas[[#This Row],[Fecha de Pago]]))&gt;0,1,"")</f>
        <v/>
      </c>
    </row>
    <row r="140" spans="1:23" ht="15.75" customHeight="1">
      <c r="A140" s="11" t="str">
        <f>TEXT(promesas[[#This Row],[Marca temporal]],"dd/mmm")</f>
        <v>00/ene</v>
      </c>
      <c r="B140" s="186"/>
      <c r="C140" s="187"/>
      <c r="D140" s="187"/>
      <c r="E140" s="188"/>
      <c r="F140" s="187"/>
      <c r="G140" s="187"/>
      <c r="H140" s="189"/>
      <c r="I140" s="190"/>
      <c r="J140" s="195"/>
      <c r="K140"/>
      <c r="L140" s="191"/>
      <c r="M140" s="157"/>
      <c r="N140"/>
      <c r="O140" s="191"/>
      <c r="P140"/>
      <c r="Q140" s="189"/>
      <c r="R140" s="196" t="str">
        <f>IF(promesas[[#This Row],[Fecha de Pago]]="", "", TEXT(promesas[[#This Row],[Fecha de Pago]], "mmm"))</f>
        <v/>
      </c>
      <c r="S140" s="12" t="str">
        <f>IF(promesas[[#This Row],[Fecha  promesa de pago]]="", "", TEXT(promesas[[#This Row],[Fecha  promesa de pago]], "mmm"))</f>
        <v/>
      </c>
      <c r="T140" s="13" t="str">
        <f>IF(promesas[[#This Row],[Fecha de Pago]]="", "", TEXT(promesas[[#This Row],[Fecha de Pago]], "dd/mmm"))</f>
        <v/>
      </c>
      <c r="U140" s="13" t="str">
        <f>IF(promesas[[#This Row],[Fecha  promesa de pago]]="", "", TEXT(promesas[[#This Row],[Fecha  promesa de pago]], "dd/mmm"))</f>
        <v/>
      </c>
      <c r="V140" s="14" t="str">
        <f>IF(LEN(TRIM(promesas[[#This Row],[Fecha  promesa de pago]]))&gt;0,1,"")</f>
        <v/>
      </c>
      <c r="W140" s="14" t="str">
        <f>IF(LEN(TRIM(promesas[[#This Row],[Fecha de Pago]]))&gt;0,1,"")</f>
        <v/>
      </c>
    </row>
    <row r="141" spans="1:23" ht="15.75" customHeight="1">
      <c r="A141" s="11" t="str">
        <f>TEXT(promesas[[#This Row],[Marca temporal]],"dd/mmm")</f>
        <v>00/ene</v>
      </c>
      <c r="B141" s="186"/>
      <c r="C141" s="187"/>
      <c r="D141" s="187"/>
      <c r="E141" s="188"/>
      <c r="F141" s="187"/>
      <c r="G141" s="187"/>
      <c r="H141" s="189"/>
      <c r="I141" s="190"/>
      <c r="J141" s="195"/>
      <c r="K141"/>
      <c r="L141" s="191"/>
      <c r="M141" s="157"/>
      <c r="N141"/>
      <c r="O141" s="191"/>
      <c r="P141"/>
      <c r="Q141" s="189"/>
      <c r="R141" s="196" t="str">
        <f>IF(promesas[[#This Row],[Fecha de Pago]]="", "", TEXT(promesas[[#This Row],[Fecha de Pago]], "mmm"))</f>
        <v/>
      </c>
      <c r="S141" s="12" t="str">
        <f>IF(promesas[[#This Row],[Fecha  promesa de pago]]="", "", TEXT(promesas[[#This Row],[Fecha  promesa de pago]], "mmm"))</f>
        <v/>
      </c>
      <c r="T141" s="13" t="str">
        <f>IF(promesas[[#This Row],[Fecha de Pago]]="", "", TEXT(promesas[[#This Row],[Fecha de Pago]], "dd/mmm"))</f>
        <v/>
      </c>
      <c r="U141" s="13" t="str">
        <f>IF(promesas[[#This Row],[Fecha  promesa de pago]]="", "", TEXT(promesas[[#This Row],[Fecha  promesa de pago]], "dd/mmm"))</f>
        <v/>
      </c>
      <c r="V141" s="14" t="str">
        <f>IF(LEN(TRIM(promesas[[#This Row],[Fecha  promesa de pago]]))&gt;0,1,"")</f>
        <v/>
      </c>
      <c r="W141" s="14" t="str">
        <f>IF(LEN(TRIM(promesas[[#This Row],[Fecha de Pago]]))&gt;0,1,"")</f>
        <v/>
      </c>
    </row>
    <row r="142" spans="1:23" ht="15.75" customHeight="1">
      <c r="A142" s="11" t="str">
        <f>TEXT(promesas[[#This Row],[Marca temporal]],"dd/mmm")</f>
        <v>00/ene</v>
      </c>
      <c r="B142" s="186"/>
      <c r="C142" s="187"/>
      <c r="D142" s="187"/>
      <c r="E142" s="188"/>
      <c r="F142" s="187"/>
      <c r="G142" s="187"/>
      <c r="H142" s="189"/>
      <c r="I142" s="190"/>
      <c r="J142" s="195"/>
      <c r="K142"/>
      <c r="L142" s="191"/>
      <c r="M142" s="157"/>
      <c r="N142"/>
      <c r="O142" s="191"/>
      <c r="P142" s="192"/>
      <c r="Q142" s="189"/>
      <c r="R142" s="196" t="str">
        <f>IF(promesas[[#This Row],[Fecha de Pago]]="", "", TEXT(promesas[[#This Row],[Fecha de Pago]], "mmm"))</f>
        <v/>
      </c>
      <c r="S142" s="12" t="str">
        <f>IF(promesas[[#This Row],[Fecha  promesa de pago]]="", "", TEXT(promesas[[#This Row],[Fecha  promesa de pago]], "mmm"))</f>
        <v/>
      </c>
      <c r="T142" s="13" t="str">
        <f>IF(promesas[[#This Row],[Fecha de Pago]]="", "", TEXT(promesas[[#This Row],[Fecha de Pago]], "dd/mmm"))</f>
        <v/>
      </c>
      <c r="U142" s="13" t="str">
        <f>IF(promesas[[#This Row],[Fecha  promesa de pago]]="", "", TEXT(promesas[[#This Row],[Fecha  promesa de pago]], "dd/mmm"))</f>
        <v/>
      </c>
      <c r="V142" s="14" t="str">
        <f>IF(LEN(TRIM(promesas[[#This Row],[Fecha  promesa de pago]]))&gt;0,1,"")</f>
        <v/>
      </c>
      <c r="W142" s="14" t="str">
        <f>IF(LEN(TRIM(promesas[[#This Row],[Fecha de Pago]]))&gt;0,1,"")</f>
        <v/>
      </c>
    </row>
    <row r="143" spans="1:23" ht="15.75" customHeight="1">
      <c r="A143" s="11" t="str">
        <f>TEXT(promesas[[#This Row],[Marca temporal]],"dd/mmm")</f>
        <v>00/ene</v>
      </c>
      <c r="B143" s="186"/>
      <c r="C143" s="187"/>
      <c r="D143" s="187"/>
      <c r="E143" s="188"/>
      <c r="F143" s="187"/>
      <c r="G143" s="187"/>
      <c r="H143" s="189"/>
      <c r="I143" s="190"/>
      <c r="J143" s="195"/>
      <c r="K143"/>
      <c r="L143" s="191"/>
      <c r="M143" s="157"/>
      <c r="N143"/>
      <c r="O143" s="191"/>
      <c r="P143"/>
      <c r="Q143" s="189"/>
      <c r="R143" s="196" t="str">
        <f>IF(promesas[[#This Row],[Fecha de Pago]]="", "", TEXT(promesas[[#This Row],[Fecha de Pago]], "mmm"))</f>
        <v/>
      </c>
      <c r="S143" s="12" t="str">
        <f>IF(promesas[[#This Row],[Fecha  promesa de pago]]="", "", TEXT(promesas[[#This Row],[Fecha  promesa de pago]], "mmm"))</f>
        <v/>
      </c>
      <c r="T143" s="13" t="str">
        <f>IF(promesas[[#This Row],[Fecha de Pago]]="", "", TEXT(promesas[[#This Row],[Fecha de Pago]], "dd/mmm"))</f>
        <v/>
      </c>
      <c r="U143" s="13" t="str">
        <f>IF(promesas[[#This Row],[Fecha  promesa de pago]]="", "", TEXT(promesas[[#This Row],[Fecha  promesa de pago]], "dd/mmm"))</f>
        <v/>
      </c>
      <c r="V143" s="14" t="str">
        <f>IF(LEN(TRIM(promesas[[#This Row],[Fecha  promesa de pago]]))&gt;0,1,"")</f>
        <v/>
      </c>
      <c r="W143" s="14" t="str">
        <f>IF(LEN(TRIM(promesas[[#This Row],[Fecha de Pago]]))&gt;0,1,"")</f>
        <v/>
      </c>
    </row>
    <row r="144" spans="1:23" ht="15.75" customHeight="1">
      <c r="A144" s="11" t="str">
        <f>TEXT(promesas[[#This Row],[Marca temporal]],"dd/mmm")</f>
        <v>00/ene</v>
      </c>
      <c r="B144" s="186"/>
      <c r="C144" s="187"/>
      <c r="D144" s="187"/>
      <c r="E144" s="188"/>
      <c r="F144" s="187"/>
      <c r="G144" s="187"/>
      <c r="H144" s="189"/>
      <c r="I144" s="190"/>
      <c r="J144" s="195"/>
      <c r="K144"/>
      <c r="L144" s="191"/>
      <c r="M144" s="157"/>
      <c r="N144"/>
      <c r="O144" s="191"/>
      <c r="P144"/>
      <c r="Q144" s="189"/>
      <c r="R144" s="196" t="str">
        <f>IF(promesas[[#This Row],[Fecha de Pago]]="", "", TEXT(promesas[[#This Row],[Fecha de Pago]], "mmm"))</f>
        <v/>
      </c>
      <c r="S144" s="12" t="str">
        <f>IF(promesas[[#This Row],[Fecha  promesa de pago]]="", "", TEXT(promesas[[#This Row],[Fecha  promesa de pago]], "mmm"))</f>
        <v/>
      </c>
      <c r="T144" s="13" t="str">
        <f>IF(promesas[[#This Row],[Fecha de Pago]]="", "", TEXT(promesas[[#This Row],[Fecha de Pago]], "dd/mmm"))</f>
        <v/>
      </c>
      <c r="U144" s="13" t="str">
        <f>IF(promesas[[#This Row],[Fecha  promesa de pago]]="", "", TEXT(promesas[[#This Row],[Fecha  promesa de pago]], "dd/mmm"))</f>
        <v/>
      </c>
      <c r="V144" s="14" t="str">
        <f>IF(LEN(TRIM(promesas[[#This Row],[Fecha  promesa de pago]]))&gt;0,1,"")</f>
        <v/>
      </c>
      <c r="W144" s="14" t="str">
        <f>IF(LEN(TRIM(promesas[[#This Row],[Fecha de Pago]]))&gt;0,1,"")</f>
        <v/>
      </c>
    </row>
    <row r="145" spans="1:23" ht="15.75" customHeight="1">
      <c r="A145" s="11" t="str">
        <f>TEXT(promesas[[#This Row],[Marca temporal]],"dd/mmm")</f>
        <v>00/ene</v>
      </c>
      <c r="B145" s="186"/>
      <c r="C145" s="187"/>
      <c r="D145" s="187"/>
      <c r="E145" s="188"/>
      <c r="F145" s="187"/>
      <c r="G145" s="187"/>
      <c r="H145" s="189"/>
      <c r="I145" s="190"/>
      <c r="J145" s="195"/>
      <c r="K145"/>
      <c r="L145" s="191"/>
      <c r="M145" s="157"/>
      <c r="N145"/>
      <c r="O145" s="191"/>
      <c r="P145"/>
      <c r="Q145" s="189"/>
      <c r="R145" s="196" t="str">
        <f>IF(promesas[[#This Row],[Fecha de Pago]]="", "", TEXT(promesas[[#This Row],[Fecha de Pago]], "mmm"))</f>
        <v/>
      </c>
      <c r="S145" s="12" t="str">
        <f>IF(promesas[[#This Row],[Fecha  promesa de pago]]="", "", TEXT(promesas[[#This Row],[Fecha  promesa de pago]], "mmm"))</f>
        <v/>
      </c>
      <c r="T145" s="13" t="str">
        <f>IF(promesas[[#This Row],[Fecha de Pago]]="", "", TEXT(promesas[[#This Row],[Fecha de Pago]], "dd/mmm"))</f>
        <v/>
      </c>
      <c r="U145" s="13" t="str">
        <f>IF(promesas[[#This Row],[Fecha  promesa de pago]]="", "", TEXT(promesas[[#This Row],[Fecha  promesa de pago]], "dd/mmm"))</f>
        <v/>
      </c>
      <c r="V145" s="14" t="str">
        <f>IF(LEN(TRIM(promesas[[#This Row],[Fecha  promesa de pago]]))&gt;0,1,"")</f>
        <v/>
      </c>
      <c r="W145" s="14" t="str">
        <f>IF(LEN(TRIM(promesas[[#This Row],[Fecha de Pago]]))&gt;0,1,"")</f>
        <v/>
      </c>
    </row>
    <row r="146" spans="1:23" ht="15.75" customHeight="1">
      <c r="A146" s="11" t="str">
        <f>TEXT(promesas[[#This Row],[Marca temporal]],"dd/mmm")</f>
        <v>00/ene</v>
      </c>
      <c r="B146" s="186"/>
      <c r="C146" s="187"/>
      <c r="D146" s="187"/>
      <c r="E146" s="188"/>
      <c r="F146" s="187"/>
      <c r="G146" s="187"/>
      <c r="H146" s="189"/>
      <c r="I146" s="190"/>
      <c r="J146" s="195"/>
      <c r="K146"/>
      <c r="L146" s="191"/>
      <c r="M146" s="157"/>
      <c r="N146"/>
      <c r="O146" s="191"/>
      <c r="P146"/>
      <c r="Q146" s="189"/>
      <c r="R146" s="196" t="str">
        <f>IF(promesas[[#This Row],[Fecha de Pago]]="", "", TEXT(promesas[[#This Row],[Fecha de Pago]], "mmm"))</f>
        <v/>
      </c>
      <c r="S146" s="12" t="str">
        <f>IF(promesas[[#This Row],[Fecha  promesa de pago]]="", "", TEXT(promesas[[#This Row],[Fecha  promesa de pago]], "mmm"))</f>
        <v/>
      </c>
      <c r="T146" s="13" t="str">
        <f>IF(promesas[[#This Row],[Fecha de Pago]]="", "", TEXT(promesas[[#This Row],[Fecha de Pago]], "dd/mmm"))</f>
        <v/>
      </c>
      <c r="U146" s="13" t="str">
        <f>IF(promesas[[#This Row],[Fecha  promesa de pago]]="", "", TEXT(promesas[[#This Row],[Fecha  promesa de pago]], "dd/mmm"))</f>
        <v/>
      </c>
      <c r="V146" s="14" t="str">
        <f>IF(LEN(TRIM(promesas[[#This Row],[Fecha  promesa de pago]]))&gt;0,1,"")</f>
        <v/>
      </c>
      <c r="W146" s="14" t="str">
        <f>IF(LEN(TRIM(promesas[[#This Row],[Fecha de Pago]]))&gt;0,1,"")</f>
        <v/>
      </c>
    </row>
    <row r="147" spans="1:23" ht="15.75" customHeight="1">
      <c r="A147" s="11" t="str">
        <f>TEXT(promesas[[#This Row],[Marca temporal]],"dd/mmm")</f>
        <v>00/ene</v>
      </c>
      <c r="B147" s="186"/>
      <c r="C147" s="187"/>
      <c r="D147" s="187"/>
      <c r="E147" s="188"/>
      <c r="F147" s="187"/>
      <c r="G147" s="187"/>
      <c r="H147" s="189"/>
      <c r="I147" s="190"/>
      <c r="J147" s="195"/>
      <c r="K147"/>
      <c r="L147" s="191"/>
      <c r="M147" s="157"/>
      <c r="N147"/>
      <c r="O147" s="191"/>
      <c r="P147"/>
      <c r="Q147" s="189"/>
      <c r="R147" s="196" t="str">
        <f>IF(promesas[[#This Row],[Fecha de Pago]]="", "", TEXT(promesas[[#This Row],[Fecha de Pago]], "mmm"))</f>
        <v/>
      </c>
      <c r="S147" s="12" t="str">
        <f>IF(promesas[[#This Row],[Fecha  promesa de pago]]="", "", TEXT(promesas[[#This Row],[Fecha  promesa de pago]], "mmm"))</f>
        <v/>
      </c>
      <c r="T147" s="13" t="str">
        <f>IF(promesas[[#This Row],[Fecha de Pago]]="", "", TEXT(promesas[[#This Row],[Fecha de Pago]], "dd/mmm"))</f>
        <v/>
      </c>
      <c r="U147" s="13" t="str">
        <f>IF(promesas[[#This Row],[Fecha  promesa de pago]]="", "", TEXT(promesas[[#This Row],[Fecha  promesa de pago]], "dd/mmm"))</f>
        <v/>
      </c>
      <c r="V147" s="14" t="str">
        <f>IF(LEN(TRIM(promesas[[#This Row],[Fecha  promesa de pago]]))&gt;0,1,"")</f>
        <v/>
      </c>
      <c r="W147" s="14" t="str">
        <f>IF(LEN(TRIM(promesas[[#This Row],[Fecha de Pago]]))&gt;0,1,"")</f>
        <v/>
      </c>
    </row>
    <row r="148" spans="1:23" ht="15.75" customHeight="1">
      <c r="A148" s="11" t="str">
        <f>TEXT(promesas[[#This Row],[Marca temporal]],"dd/mmm")</f>
        <v>00/ene</v>
      </c>
      <c r="B148" s="186"/>
      <c r="C148" s="187"/>
      <c r="D148" s="187"/>
      <c r="E148" s="188"/>
      <c r="F148" s="187"/>
      <c r="G148" s="187"/>
      <c r="H148" s="189"/>
      <c r="I148" s="190"/>
      <c r="J148" s="195"/>
      <c r="K148"/>
      <c r="L148" s="191"/>
      <c r="M148" s="157"/>
      <c r="N148"/>
      <c r="O148" s="191"/>
      <c r="P148"/>
      <c r="Q148" s="189"/>
      <c r="R148" s="196" t="str">
        <f>IF(promesas[[#This Row],[Fecha de Pago]]="", "", TEXT(promesas[[#This Row],[Fecha de Pago]], "mmm"))</f>
        <v/>
      </c>
      <c r="S148" s="12" t="str">
        <f>IF(promesas[[#This Row],[Fecha  promesa de pago]]="", "", TEXT(promesas[[#This Row],[Fecha  promesa de pago]], "mmm"))</f>
        <v/>
      </c>
      <c r="T148" s="13" t="str">
        <f>IF(promesas[[#This Row],[Fecha de Pago]]="", "", TEXT(promesas[[#This Row],[Fecha de Pago]], "dd/mmm"))</f>
        <v/>
      </c>
      <c r="U148" s="13" t="str">
        <f>IF(promesas[[#This Row],[Fecha  promesa de pago]]="", "", TEXT(promesas[[#This Row],[Fecha  promesa de pago]], "dd/mmm"))</f>
        <v/>
      </c>
      <c r="V148" s="14" t="str">
        <f>IF(LEN(TRIM(promesas[[#This Row],[Fecha  promesa de pago]]))&gt;0,1,"")</f>
        <v/>
      </c>
      <c r="W148" s="14" t="str">
        <f>IF(LEN(TRIM(promesas[[#This Row],[Fecha de Pago]]))&gt;0,1,"")</f>
        <v/>
      </c>
    </row>
    <row r="149" spans="1:23" ht="15.75" customHeight="1">
      <c r="A149" s="11" t="str">
        <f>TEXT(promesas[[#This Row],[Marca temporal]],"dd/mmm")</f>
        <v>00/ene</v>
      </c>
      <c r="B149" s="186"/>
      <c r="C149" s="187"/>
      <c r="D149" s="187"/>
      <c r="E149" s="188"/>
      <c r="F149" s="187"/>
      <c r="G149" s="187"/>
      <c r="H149" s="189"/>
      <c r="I149" s="190"/>
      <c r="J149" s="195"/>
      <c r="K149"/>
      <c r="L149" s="191"/>
      <c r="M149" s="157"/>
      <c r="N149"/>
      <c r="O149" s="191"/>
      <c r="P149"/>
      <c r="Q149" s="189"/>
      <c r="R149" s="196" t="str">
        <f>IF(promesas[[#This Row],[Fecha de Pago]]="", "", TEXT(promesas[[#This Row],[Fecha de Pago]], "mmm"))</f>
        <v/>
      </c>
      <c r="S149" s="12" t="str">
        <f>IF(promesas[[#This Row],[Fecha  promesa de pago]]="", "", TEXT(promesas[[#This Row],[Fecha  promesa de pago]], "mmm"))</f>
        <v/>
      </c>
      <c r="T149" s="13" t="str">
        <f>IF(promesas[[#This Row],[Fecha de Pago]]="", "", TEXT(promesas[[#This Row],[Fecha de Pago]], "dd/mmm"))</f>
        <v/>
      </c>
      <c r="U149" s="13" t="str">
        <f>IF(promesas[[#This Row],[Fecha  promesa de pago]]="", "", TEXT(promesas[[#This Row],[Fecha  promesa de pago]], "dd/mmm"))</f>
        <v/>
      </c>
      <c r="V149" s="14" t="str">
        <f>IF(LEN(TRIM(promesas[[#This Row],[Fecha  promesa de pago]]))&gt;0,1,"")</f>
        <v/>
      </c>
      <c r="W149" s="14" t="str">
        <f>IF(LEN(TRIM(promesas[[#This Row],[Fecha de Pago]]))&gt;0,1,"")</f>
        <v/>
      </c>
    </row>
    <row r="150" spans="1:23" ht="15.75" customHeight="1">
      <c r="A150" s="11" t="str">
        <f>TEXT(promesas[[#This Row],[Marca temporal]],"dd/mmm")</f>
        <v>00/ene</v>
      </c>
      <c r="B150" s="186"/>
      <c r="C150" s="187"/>
      <c r="D150" s="187"/>
      <c r="E150" s="188"/>
      <c r="F150" s="187"/>
      <c r="G150" s="187"/>
      <c r="H150" s="189"/>
      <c r="I150" s="190"/>
      <c r="J150" s="195"/>
      <c r="K150"/>
      <c r="L150" s="191"/>
      <c r="M150" s="157"/>
      <c r="N150"/>
      <c r="O150" s="191"/>
      <c r="P150"/>
      <c r="Q150" s="189"/>
      <c r="R150" s="196" t="str">
        <f>IF(promesas[[#This Row],[Fecha de Pago]]="", "", TEXT(promesas[[#This Row],[Fecha de Pago]], "mmm"))</f>
        <v/>
      </c>
      <c r="S150" s="12" t="str">
        <f>IF(promesas[[#This Row],[Fecha  promesa de pago]]="", "", TEXT(promesas[[#This Row],[Fecha  promesa de pago]], "mmm"))</f>
        <v/>
      </c>
      <c r="T150" s="13" t="str">
        <f>IF(promesas[[#This Row],[Fecha de Pago]]="", "", TEXT(promesas[[#This Row],[Fecha de Pago]], "dd/mmm"))</f>
        <v/>
      </c>
      <c r="U150" s="13" t="str">
        <f>IF(promesas[[#This Row],[Fecha  promesa de pago]]="", "", TEXT(promesas[[#This Row],[Fecha  promesa de pago]], "dd/mmm"))</f>
        <v/>
      </c>
      <c r="V150" s="14" t="str">
        <f>IF(LEN(TRIM(promesas[[#This Row],[Fecha  promesa de pago]]))&gt;0,1,"")</f>
        <v/>
      </c>
      <c r="W150" s="14" t="str">
        <f>IF(LEN(TRIM(promesas[[#This Row],[Fecha de Pago]]))&gt;0,1,"")</f>
        <v/>
      </c>
    </row>
    <row r="151" spans="1:23" ht="15.75" customHeight="1">
      <c r="A151" s="11" t="str">
        <f>TEXT(promesas[[#This Row],[Marca temporal]],"dd/mmm")</f>
        <v>00/ene</v>
      </c>
      <c r="B151" s="186"/>
      <c r="C151" s="187"/>
      <c r="D151" s="187"/>
      <c r="E151" s="188"/>
      <c r="F151" s="187"/>
      <c r="G151" s="187"/>
      <c r="H151" s="189"/>
      <c r="I151" s="190"/>
      <c r="J151" s="195"/>
      <c r="K151"/>
      <c r="L151" s="191"/>
      <c r="M151" s="157"/>
      <c r="N151"/>
      <c r="O151" s="191"/>
      <c r="P151"/>
      <c r="Q151" s="189"/>
      <c r="R151" s="196" t="str">
        <f>IF(promesas[[#This Row],[Fecha de Pago]]="", "", TEXT(promesas[[#This Row],[Fecha de Pago]], "mmm"))</f>
        <v/>
      </c>
      <c r="S151" s="12" t="str">
        <f>IF(promesas[[#This Row],[Fecha  promesa de pago]]="", "", TEXT(promesas[[#This Row],[Fecha  promesa de pago]], "mmm"))</f>
        <v/>
      </c>
      <c r="T151" s="13" t="str">
        <f>IF(promesas[[#This Row],[Fecha de Pago]]="", "", TEXT(promesas[[#This Row],[Fecha de Pago]], "dd/mmm"))</f>
        <v/>
      </c>
      <c r="U151" s="13" t="str">
        <f>IF(promesas[[#This Row],[Fecha  promesa de pago]]="", "", TEXT(promesas[[#This Row],[Fecha  promesa de pago]], "dd/mmm"))</f>
        <v/>
      </c>
      <c r="V151" s="14" t="str">
        <f>IF(LEN(TRIM(promesas[[#This Row],[Fecha  promesa de pago]]))&gt;0,1,"")</f>
        <v/>
      </c>
      <c r="W151" s="14" t="str">
        <f>IF(LEN(TRIM(promesas[[#This Row],[Fecha de Pago]]))&gt;0,1,"")</f>
        <v/>
      </c>
    </row>
    <row r="152" spans="1:23" ht="15.75" customHeight="1">
      <c r="A152" s="11" t="str">
        <f>TEXT(promesas[[#This Row],[Marca temporal]],"dd/mmm")</f>
        <v>00/ene</v>
      </c>
      <c r="B152" s="186"/>
      <c r="C152" s="187"/>
      <c r="D152" s="187"/>
      <c r="E152" s="188"/>
      <c r="F152" s="187"/>
      <c r="G152" s="187"/>
      <c r="H152" s="189"/>
      <c r="I152" s="190"/>
      <c r="J152" s="195"/>
      <c r="K152"/>
      <c r="L152" s="191"/>
      <c r="M152" s="157"/>
      <c r="N152"/>
      <c r="O152" s="191"/>
      <c r="P152"/>
      <c r="Q152" s="189"/>
      <c r="R152" s="196" t="str">
        <f>IF(promesas[[#This Row],[Fecha de Pago]]="", "", TEXT(promesas[[#This Row],[Fecha de Pago]], "mmm"))</f>
        <v/>
      </c>
      <c r="S152" s="12" t="str">
        <f>IF(promesas[[#This Row],[Fecha  promesa de pago]]="", "", TEXT(promesas[[#This Row],[Fecha  promesa de pago]], "mmm"))</f>
        <v/>
      </c>
      <c r="T152" s="13" t="str">
        <f>IF(promesas[[#This Row],[Fecha de Pago]]="", "", TEXT(promesas[[#This Row],[Fecha de Pago]], "dd/mmm"))</f>
        <v/>
      </c>
      <c r="U152" s="13" t="str">
        <f>IF(promesas[[#This Row],[Fecha  promesa de pago]]="", "", TEXT(promesas[[#This Row],[Fecha  promesa de pago]], "dd/mmm"))</f>
        <v/>
      </c>
      <c r="V152" s="14" t="str">
        <f>IF(LEN(TRIM(promesas[[#This Row],[Fecha  promesa de pago]]))&gt;0,1,"")</f>
        <v/>
      </c>
      <c r="W152" s="14" t="str">
        <f>IF(LEN(TRIM(promesas[[#This Row],[Fecha de Pago]]))&gt;0,1,"")</f>
        <v/>
      </c>
    </row>
    <row r="153" spans="1:23" ht="15.75" customHeight="1">
      <c r="A153" s="11" t="str">
        <f>TEXT(promesas[[#This Row],[Marca temporal]],"dd/mmm")</f>
        <v>00/ene</v>
      </c>
      <c r="B153" s="186"/>
      <c r="C153" s="187"/>
      <c r="D153" s="187"/>
      <c r="E153" s="188"/>
      <c r="F153" s="187"/>
      <c r="G153" s="187"/>
      <c r="H153" s="189"/>
      <c r="I153" s="190"/>
      <c r="J153" s="195"/>
      <c r="K153"/>
      <c r="L153" s="191"/>
      <c r="M153" s="157"/>
      <c r="N153"/>
      <c r="O153" s="191"/>
      <c r="P153"/>
      <c r="Q153" s="189"/>
      <c r="R153" s="196" t="str">
        <f>IF(promesas[[#This Row],[Fecha de Pago]]="", "", TEXT(promesas[[#This Row],[Fecha de Pago]], "mmm"))</f>
        <v/>
      </c>
      <c r="S153" s="12" t="str">
        <f>IF(promesas[[#This Row],[Fecha  promesa de pago]]="", "", TEXT(promesas[[#This Row],[Fecha  promesa de pago]], "mmm"))</f>
        <v/>
      </c>
      <c r="T153" s="13" t="str">
        <f>IF(promesas[[#This Row],[Fecha de Pago]]="", "", TEXT(promesas[[#This Row],[Fecha de Pago]], "dd/mmm"))</f>
        <v/>
      </c>
      <c r="U153" s="13" t="str">
        <f>IF(promesas[[#This Row],[Fecha  promesa de pago]]="", "", TEXT(promesas[[#This Row],[Fecha  promesa de pago]], "dd/mmm"))</f>
        <v/>
      </c>
      <c r="V153" s="14" t="str">
        <f>IF(LEN(TRIM(promesas[[#This Row],[Fecha  promesa de pago]]))&gt;0,1,"")</f>
        <v/>
      </c>
      <c r="W153" s="14" t="str">
        <f>IF(LEN(TRIM(promesas[[#This Row],[Fecha de Pago]]))&gt;0,1,"")</f>
        <v/>
      </c>
    </row>
    <row r="154" spans="1:23" ht="15.75" customHeight="1">
      <c r="A154" s="11" t="str">
        <f>TEXT(promesas[[#This Row],[Marca temporal]],"dd/mmm")</f>
        <v>00/ene</v>
      </c>
      <c r="B154" s="186"/>
      <c r="C154" s="187"/>
      <c r="D154" s="187"/>
      <c r="E154" s="188"/>
      <c r="F154" s="187"/>
      <c r="G154" s="187"/>
      <c r="H154" s="189"/>
      <c r="I154" s="190"/>
      <c r="J154" s="195"/>
      <c r="K154"/>
      <c r="L154" s="191"/>
      <c r="M154" s="157"/>
      <c r="N154" s="159"/>
      <c r="O154" s="167"/>
      <c r="P154"/>
      <c r="Q154" s="189"/>
      <c r="R154" s="196" t="str">
        <f>IF(promesas[[#This Row],[Fecha de Pago]]="", "", TEXT(promesas[[#This Row],[Fecha de Pago]], "mmm"))</f>
        <v/>
      </c>
      <c r="S154" s="12" t="str">
        <f>IF(promesas[[#This Row],[Fecha  promesa de pago]]="", "", TEXT(promesas[[#This Row],[Fecha  promesa de pago]], "mmm"))</f>
        <v/>
      </c>
      <c r="T154" s="13" t="str">
        <f>IF(promesas[[#This Row],[Fecha de Pago]]="", "", TEXT(promesas[[#This Row],[Fecha de Pago]], "dd/mmm"))</f>
        <v/>
      </c>
      <c r="U154" s="13" t="str">
        <f>IF(promesas[[#This Row],[Fecha  promesa de pago]]="", "", TEXT(promesas[[#This Row],[Fecha  promesa de pago]], "dd/mmm"))</f>
        <v/>
      </c>
      <c r="V154" s="14" t="str">
        <f>IF(LEN(TRIM(promesas[[#This Row],[Fecha  promesa de pago]]))&gt;0,1,"")</f>
        <v/>
      </c>
      <c r="W154" s="14" t="str">
        <f>IF(LEN(TRIM(promesas[[#This Row],[Fecha de Pago]]))&gt;0,1,"")</f>
        <v/>
      </c>
    </row>
    <row r="155" spans="1:23" ht="15.75" customHeight="1">
      <c r="A155" s="11" t="str">
        <f>TEXT(promesas[[#This Row],[Marca temporal]],"dd/mmm")</f>
        <v>00/ene</v>
      </c>
      <c r="B155" s="186"/>
      <c r="C155" s="187"/>
      <c r="D155" s="187"/>
      <c r="E155" s="188"/>
      <c r="F155" s="187"/>
      <c r="G155" s="187"/>
      <c r="H155" s="189"/>
      <c r="I155" s="190"/>
      <c r="J155" s="195"/>
      <c r="K155"/>
      <c r="L155" s="191"/>
      <c r="M155" s="157"/>
      <c r="N155"/>
      <c r="O155" s="191"/>
      <c r="P155" s="157"/>
      <c r="Q155" s="189"/>
      <c r="R155" s="196" t="str">
        <f>IF(promesas[[#This Row],[Fecha de Pago]]="", "", TEXT(promesas[[#This Row],[Fecha de Pago]], "mmm"))</f>
        <v/>
      </c>
      <c r="S155" s="12" t="str">
        <f>IF(promesas[[#This Row],[Fecha  promesa de pago]]="", "", TEXT(promesas[[#This Row],[Fecha  promesa de pago]], "mmm"))</f>
        <v/>
      </c>
      <c r="T155" s="13" t="str">
        <f>IF(promesas[[#This Row],[Fecha de Pago]]="", "", TEXT(promesas[[#This Row],[Fecha de Pago]], "dd/mmm"))</f>
        <v/>
      </c>
      <c r="U155" s="13" t="str">
        <f>IF(promesas[[#This Row],[Fecha  promesa de pago]]="", "", TEXT(promesas[[#This Row],[Fecha  promesa de pago]], "dd/mmm"))</f>
        <v/>
      </c>
      <c r="V155" s="14" t="str">
        <f>IF(LEN(TRIM(promesas[[#This Row],[Fecha  promesa de pago]]))&gt;0,1,"")</f>
        <v/>
      </c>
      <c r="W155" s="14" t="str">
        <f>IF(LEN(TRIM(promesas[[#This Row],[Fecha de Pago]]))&gt;0,1,"")</f>
        <v/>
      </c>
    </row>
    <row r="156" spans="1:23" ht="15.75" customHeight="1">
      <c r="A156" s="11" t="str">
        <f>TEXT(promesas[[#This Row],[Marca temporal]],"dd/mmm")</f>
        <v>00/ene</v>
      </c>
      <c r="B156" s="186"/>
      <c r="C156" s="187"/>
      <c r="D156" s="187"/>
      <c r="E156" s="188"/>
      <c r="F156" s="187"/>
      <c r="G156" s="187"/>
      <c r="H156" s="189"/>
      <c r="I156" s="190"/>
      <c r="J156" s="195"/>
      <c r="K156"/>
      <c r="L156" s="191"/>
      <c r="M156" s="157"/>
      <c r="N156"/>
      <c r="O156" s="191"/>
      <c r="P156" s="192"/>
      <c r="Q156" s="189"/>
      <c r="R156" s="196" t="str">
        <f>IF(promesas[[#This Row],[Fecha de Pago]]="", "", TEXT(promesas[[#This Row],[Fecha de Pago]], "mmm"))</f>
        <v/>
      </c>
      <c r="S156" s="12" t="str">
        <f>IF(promesas[[#This Row],[Fecha  promesa de pago]]="", "", TEXT(promesas[[#This Row],[Fecha  promesa de pago]], "mmm"))</f>
        <v/>
      </c>
      <c r="T156" s="13" t="str">
        <f>IF(promesas[[#This Row],[Fecha de Pago]]="", "", TEXT(promesas[[#This Row],[Fecha de Pago]], "dd/mmm"))</f>
        <v/>
      </c>
      <c r="U156" s="13" t="str">
        <f>IF(promesas[[#This Row],[Fecha  promesa de pago]]="", "", TEXT(promesas[[#This Row],[Fecha  promesa de pago]], "dd/mmm"))</f>
        <v/>
      </c>
      <c r="V156" s="14" t="str">
        <f>IF(LEN(TRIM(promesas[[#This Row],[Fecha  promesa de pago]]))&gt;0,1,"")</f>
        <v/>
      </c>
      <c r="W156" s="14" t="str">
        <f>IF(LEN(TRIM(promesas[[#This Row],[Fecha de Pago]]))&gt;0,1,"")</f>
        <v/>
      </c>
    </row>
    <row r="157" spans="1:23" ht="15.75" customHeight="1">
      <c r="A157" s="11" t="str">
        <f>TEXT(promesas[[#This Row],[Marca temporal]],"dd/mmm")</f>
        <v>00/ene</v>
      </c>
      <c r="B157" s="186"/>
      <c r="C157" s="187"/>
      <c r="D157" s="187"/>
      <c r="E157" s="188"/>
      <c r="F157" s="187"/>
      <c r="G157" s="187"/>
      <c r="H157" s="189"/>
      <c r="I157" s="190"/>
      <c r="J157" s="195"/>
      <c r="K157"/>
      <c r="L157" s="191"/>
      <c r="M157" s="157"/>
      <c r="N157" s="159"/>
      <c r="O157" s="167"/>
      <c r="P157"/>
      <c r="Q157" s="189"/>
      <c r="R157" s="196" t="str">
        <f>IF(promesas[[#This Row],[Fecha de Pago]]="", "", TEXT(promesas[[#This Row],[Fecha de Pago]], "mmm"))</f>
        <v/>
      </c>
      <c r="S157" s="12" t="str">
        <f>IF(promesas[[#This Row],[Fecha  promesa de pago]]="", "", TEXT(promesas[[#This Row],[Fecha  promesa de pago]], "mmm"))</f>
        <v/>
      </c>
      <c r="T157" s="13" t="str">
        <f>IF(promesas[[#This Row],[Fecha de Pago]]="", "", TEXT(promesas[[#This Row],[Fecha de Pago]], "dd/mmm"))</f>
        <v/>
      </c>
      <c r="U157" s="13" t="str">
        <f>IF(promesas[[#This Row],[Fecha  promesa de pago]]="", "", TEXT(promesas[[#This Row],[Fecha  promesa de pago]], "dd/mmm"))</f>
        <v/>
      </c>
      <c r="V157" s="14" t="str">
        <f>IF(LEN(TRIM(promesas[[#This Row],[Fecha  promesa de pago]]))&gt;0,1,"")</f>
        <v/>
      </c>
      <c r="W157" s="14" t="str">
        <f>IF(LEN(TRIM(promesas[[#This Row],[Fecha de Pago]]))&gt;0,1,"")</f>
        <v/>
      </c>
    </row>
    <row r="158" spans="1:23" ht="15.75" customHeight="1">
      <c r="A158" s="11" t="str">
        <f>TEXT(promesas[[#This Row],[Marca temporal]],"dd/mmm")</f>
        <v>00/ene</v>
      </c>
      <c r="B158" s="186"/>
      <c r="C158" s="187"/>
      <c r="D158" s="187"/>
      <c r="E158" s="188"/>
      <c r="F158" s="187"/>
      <c r="G158" s="187"/>
      <c r="H158" s="189"/>
      <c r="I158" s="190"/>
      <c r="J158" s="195"/>
      <c r="K158"/>
      <c r="L158" s="191"/>
      <c r="M158" s="157"/>
      <c r="N158"/>
      <c r="O158" s="191"/>
      <c r="P158"/>
      <c r="Q158" s="189"/>
      <c r="R158" s="196" t="str">
        <f>IF(promesas[[#This Row],[Fecha de Pago]]="", "", TEXT(promesas[[#This Row],[Fecha de Pago]], "mmm"))</f>
        <v/>
      </c>
      <c r="S158" s="12" t="str">
        <f>IF(promesas[[#This Row],[Fecha  promesa de pago]]="", "", TEXT(promesas[[#This Row],[Fecha  promesa de pago]], "mmm"))</f>
        <v/>
      </c>
      <c r="T158" s="13" t="str">
        <f>IF(promesas[[#This Row],[Fecha de Pago]]="", "", TEXT(promesas[[#This Row],[Fecha de Pago]], "dd/mmm"))</f>
        <v/>
      </c>
      <c r="U158" s="13" t="str">
        <f>IF(promesas[[#This Row],[Fecha  promesa de pago]]="", "", TEXT(promesas[[#This Row],[Fecha  promesa de pago]], "dd/mmm"))</f>
        <v/>
      </c>
      <c r="V158" s="14" t="str">
        <f>IF(LEN(TRIM(promesas[[#This Row],[Fecha  promesa de pago]]))&gt;0,1,"")</f>
        <v/>
      </c>
      <c r="W158" s="14" t="str">
        <f>IF(LEN(TRIM(promesas[[#This Row],[Fecha de Pago]]))&gt;0,1,"")</f>
        <v/>
      </c>
    </row>
    <row r="159" spans="1:23" ht="15.75" customHeight="1">
      <c r="A159" s="11" t="str">
        <f>TEXT(promesas[[#This Row],[Marca temporal]],"dd/mmm")</f>
        <v>00/ene</v>
      </c>
      <c r="B159" s="186"/>
      <c r="C159" s="187"/>
      <c r="D159" s="187"/>
      <c r="E159" s="188"/>
      <c r="F159" s="187"/>
      <c r="G159" s="187"/>
      <c r="H159" s="189"/>
      <c r="I159" s="190"/>
      <c r="J159" s="195"/>
      <c r="K159"/>
      <c r="L159" s="191"/>
      <c r="M159" s="157"/>
      <c r="N159" s="159"/>
      <c r="O159" s="167"/>
      <c r="P159"/>
      <c r="Q159" s="189"/>
      <c r="R159" s="196" t="str">
        <f>IF(promesas[[#This Row],[Fecha de Pago]]="", "", TEXT(promesas[[#This Row],[Fecha de Pago]], "mmm"))</f>
        <v/>
      </c>
      <c r="S159" s="12" t="str">
        <f>IF(promesas[[#This Row],[Fecha  promesa de pago]]="", "", TEXT(promesas[[#This Row],[Fecha  promesa de pago]], "mmm"))</f>
        <v/>
      </c>
      <c r="T159" s="13" t="str">
        <f>IF(promesas[[#This Row],[Fecha de Pago]]="", "", TEXT(promesas[[#This Row],[Fecha de Pago]], "dd/mmm"))</f>
        <v/>
      </c>
      <c r="U159" s="13" t="str">
        <f>IF(promesas[[#This Row],[Fecha  promesa de pago]]="", "", TEXT(promesas[[#This Row],[Fecha  promesa de pago]], "dd/mmm"))</f>
        <v/>
      </c>
      <c r="V159" s="14" t="str">
        <f>IF(LEN(TRIM(promesas[[#This Row],[Fecha  promesa de pago]]))&gt;0,1,"")</f>
        <v/>
      </c>
      <c r="W159" s="14" t="str">
        <f>IF(LEN(TRIM(promesas[[#This Row],[Fecha de Pago]]))&gt;0,1,"")</f>
        <v/>
      </c>
    </row>
    <row r="160" spans="1:23" ht="15.75" customHeight="1">
      <c r="A160" s="11" t="str">
        <f>TEXT(promesas[[#This Row],[Marca temporal]],"dd/mmm")</f>
        <v>00/ene</v>
      </c>
      <c r="B160" s="186"/>
      <c r="C160" s="187"/>
      <c r="D160" s="187"/>
      <c r="E160" s="188"/>
      <c r="F160" s="187"/>
      <c r="G160" s="187"/>
      <c r="H160" s="189"/>
      <c r="I160" s="190"/>
      <c r="J160" s="195"/>
      <c r="K160"/>
      <c r="L160" s="191"/>
      <c r="M160" s="157"/>
      <c r="N160"/>
      <c r="O160" s="191"/>
      <c r="P160"/>
      <c r="Q160" s="189"/>
      <c r="R160" s="196" t="str">
        <f>IF(promesas[[#This Row],[Fecha de Pago]]="", "", TEXT(promesas[[#This Row],[Fecha de Pago]], "mmm"))</f>
        <v/>
      </c>
      <c r="S160" s="12" t="str">
        <f>IF(promesas[[#This Row],[Fecha  promesa de pago]]="", "", TEXT(promesas[[#This Row],[Fecha  promesa de pago]], "mmm"))</f>
        <v/>
      </c>
      <c r="T160" s="13" t="str">
        <f>IF(promesas[[#This Row],[Fecha de Pago]]="", "", TEXT(promesas[[#This Row],[Fecha de Pago]], "dd/mmm"))</f>
        <v/>
      </c>
      <c r="U160" s="13" t="str">
        <f>IF(promesas[[#This Row],[Fecha  promesa de pago]]="", "", TEXT(promesas[[#This Row],[Fecha  promesa de pago]], "dd/mmm"))</f>
        <v/>
      </c>
      <c r="V160" s="14" t="str">
        <f>IF(LEN(TRIM(promesas[[#This Row],[Fecha  promesa de pago]]))&gt;0,1,"")</f>
        <v/>
      </c>
      <c r="W160" s="14" t="str">
        <f>IF(LEN(TRIM(promesas[[#This Row],[Fecha de Pago]]))&gt;0,1,"")</f>
        <v/>
      </c>
    </row>
    <row r="161" spans="1:23" ht="15.75" customHeight="1">
      <c r="A161" s="11" t="str">
        <f>TEXT(promesas[[#This Row],[Marca temporal]],"dd/mmm")</f>
        <v>00/ene</v>
      </c>
      <c r="B161" s="186"/>
      <c r="C161" s="187"/>
      <c r="D161" s="187"/>
      <c r="E161" s="188"/>
      <c r="F161" s="187"/>
      <c r="G161" s="187"/>
      <c r="H161" s="189"/>
      <c r="I161" s="190"/>
      <c r="J161" s="195"/>
      <c r="K161"/>
      <c r="L161" s="191"/>
      <c r="M161" s="157"/>
      <c r="N161"/>
      <c r="O161" s="191"/>
      <c r="P161"/>
      <c r="Q161" s="189"/>
      <c r="R161" s="196" t="str">
        <f>IF(promesas[[#This Row],[Fecha de Pago]]="", "", TEXT(promesas[[#This Row],[Fecha de Pago]], "mmm"))</f>
        <v/>
      </c>
      <c r="S161" s="12" t="str">
        <f>IF(promesas[[#This Row],[Fecha  promesa de pago]]="", "", TEXT(promesas[[#This Row],[Fecha  promesa de pago]], "mmm"))</f>
        <v/>
      </c>
      <c r="T161" s="13" t="str">
        <f>IF(promesas[[#This Row],[Fecha de Pago]]="", "", TEXT(promesas[[#This Row],[Fecha de Pago]], "dd/mmm"))</f>
        <v/>
      </c>
      <c r="U161" s="13" t="str">
        <f>IF(promesas[[#This Row],[Fecha  promesa de pago]]="", "", TEXT(promesas[[#This Row],[Fecha  promesa de pago]], "dd/mmm"))</f>
        <v/>
      </c>
      <c r="V161" s="14" t="str">
        <f>IF(LEN(TRIM(promesas[[#This Row],[Fecha  promesa de pago]]))&gt;0,1,"")</f>
        <v/>
      </c>
      <c r="W161" s="14" t="str">
        <f>IF(LEN(TRIM(promesas[[#This Row],[Fecha de Pago]]))&gt;0,1,"")</f>
        <v/>
      </c>
    </row>
    <row r="162" spans="1:23" ht="15.75" customHeight="1">
      <c r="A162" s="11" t="str">
        <f>TEXT(promesas[[#This Row],[Marca temporal]],"dd/mmm")</f>
        <v>00/ene</v>
      </c>
      <c r="B162" s="186"/>
      <c r="C162" s="187"/>
      <c r="D162" s="187"/>
      <c r="E162" s="188"/>
      <c r="F162" s="187"/>
      <c r="G162" s="187"/>
      <c r="H162" s="189"/>
      <c r="I162" s="190"/>
      <c r="J162" s="195"/>
      <c r="K162"/>
      <c r="L162" s="191"/>
      <c r="M162" s="157"/>
      <c r="N162"/>
      <c r="O162" s="191"/>
      <c r="P162"/>
      <c r="Q162" s="189"/>
      <c r="R162" s="196" t="str">
        <f>IF(promesas[[#This Row],[Fecha de Pago]]="", "", TEXT(promesas[[#This Row],[Fecha de Pago]], "mmm"))</f>
        <v/>
      </c>
      <c r="S162" s="12" t="str">
        <f>IF(promesas[[#This Row],[Fecha  promesa de pago]]="", "", TEXT(promesas[[#This Row],[Fecha  promesa de pago]], "mmm"))</f>
        <v/>
      </c>
      <c r="T162" s="13" t="str">
        <f>IF(promesas[[#This Row],[Fecha de Pago]]="", "", TEXT(promesas[[#This Row],[Fecha de Pago]], "dd/mmm"))</f>
        <v/>
      </c>
      <c r="U162" s="13" t="str">
        <f>IF(promesas[[#This Row],[Fecha  promesa de pago]]="", "", TEXT(promesas[[#This Row],[Fecha  promesa de pago]], "dd/mmm"))</f>
        <v/>
      </c>
      <c r="V162" s="14" t="str">
        <f>IF(LEN(TRIM(promesas[[#This Row],[Fecha  promesa de pago]]))&gt;0,1,"")</f>
        <v/>
      </c>
      <c r="W162" s="14" t="str">
        <f>IF(LEN(TRIM(promesas[[#This Row],[Fecha de Pago]]))&gt;0,1,"")</f>
        <v/>
      </c>
    </row>
    <row r="163" spans="1:23" ht="15.75" customHeight="1">
      <c r="A163" s="11" t="str">
        <f>TEXT(promesas[[#This Row],[Marca temporal]],"dd/mmm")</f>
        <v>00/ene</v>
      </c>
      <c r="B163" s="186"/>
      <c r="C163" s="187"/>
      <c r="D163" s="187"/>
      <c r="E163" s="188"/>
      <c r="F163" s="187"/>
      <c r="G163" s="187"/>
      <c r="H163" s="189"/>
      <c r="I163" s="190"/>
      <c r="J163" s="195"/>
      <c r="K163"/>
      <c r="L163" s="191"/>
      <c r="M163" s="157"/>
      <c r="N163"/>
      <c r="O163" s="191"/>
      <c r="P163"/>
      <c r="Q163" s="189"/>
      <c r="R163" s="196" t="str">
        <f>IF(promesas[[#This Row],[Fecha de Pago]]="", "", TEXT(promesas[[#This Row],[Fecha de Pago]], "mmm"))</f>
        <v/>
      </c>
      <c r="S163" s="12" t="str">
        <f>IF(promesas[[#This Row],[Fecha  promesa de pago]]="", "", TEXT(promesas[[#This Row],[Fecha  promesa de pago]], "mmm"))</f>
        <v/>
      </c>
      <c r="T163" s="13" t="str">
        <f>IF(promesas[[#This Row],[Fecha de Pago]]="", "", TEXT(promesas[[#This Row],[Fecha de Pago]], "dd/mmm"))</f>
        <v/>
      </c>
      <c r="U163" s="13" t="str">
        <f>IF(promesas[[#This Row],[Fecha  promesa de pago]]="", "", TEXT(promesas[[#This Row],[Fecha  promesa de pago]], "dd/mmm"))</f>
        <v/>
      </c>
      <c r="V163" s="14" t="str">
        <f>IF(LEN(TRIM(promesas[[#This Row],[Fecha  promesa de pago]]))&gt;0,1,"")</f>
        <v/>
      </c>
      <c r="W163" s="14" t="str">
        <f>IF(LEN(TRIM(promesas[[#This Row],[Fecha de Pago]]))&gt;0,1,"")</f>
        <v/>
      </c>
    </row>
    <row r="164" spans="1:23" ht="15.75" customHeight="1">
      <c r="A164" s="11" t="str">
        <f>TEXT(promesas[[#This Row],[Marca temporal]],"dd/mmm")</f>
        <v>00/ene</v>
      </c>
      <c r="B164" s="186"/>
      <c r="C164" s="187"/>
      <c r="D164" s="187"/>
      <c r="E164" s="188"/>
      <c r="F164" s="187"/>
      <c r="G164" s="187"/>
      <c r="H164" s="189"/>
      <c r="I164" s="190"/>
      <c r="J164" s="195"/>
      <c r="K164"/>
      <c r="L164" s="191"/>
      <c r="M164" s="157"/>
      <c r="N164"/>
      <c r="O164" s="191"/>
      <c r="P164"/>
      <c r="Q164" s="189"/>
      <c r="R164" s="196" t="str">
        <f>IF(promesas[[#This Row],[Fecha de Pago]]="", "", TEXT(promesas[[#This Row],[Fecha de Pago]], "mmm"))</f>
        <v/>
      </c>
      <c r="S164" s="12" t="str">
        <f>IF(promesas[[#This Row],[Fecha  promesa de pago]]="", "", TEXT(promesas[[#This Row],[Fecha  promesa de pago]], "mmm"))</f>
        <v/>
      </c>
      <c r="T164" s="13" t="str">
        <f>IF(promesas[[#This Row],[Fecha de Pago]]="", "", TEXT(promesas[[#This Row],[Fecha de Pago]], "dd/mmm"))</f>
        <v/>
      </c>
      <c r="U164" s="13" t="str">
        <f>IF(promesas[[#This Row],[Fecha  promesa de pago]]="", "", TEXT(promesas[[#This Row],[Fecha  promesa de pago]], "dd/mmm"))</f>
        <v/>
      </c>
      <c r="V164" s="14" t="str">
        <f>IF(LEN(TRIM(promesas[[#This Row],[Fecha  promesa de pago]]))&gt;0,1,"")</f>
        <v/>
      </c>
      <c r="W164" s="14" t="str">
        <f>IF(LEN(TRIM(promesas[[#This Row],[Fecha de Pago]]))&gt;0,1,"")</f>
        <v/>
      </c>
    </row>
    <row r="165" spans="1:23" ht="15.75" customHeight="1">
      <c r="A165" s="11" t="str">
        <f>TEXT(promesas[[#This Row],[Marca temporal]],"dd/mmm")</f>
        <v>00/ene</v>
      </c>
      <c r="B165" s="186"/>
      <c r="C165" s="187"/>
      <c r="D165" s="187"/>
      <c r="E165" s="188"/>
      <c r="F165" s="187"/>
      <c r="G165" s="187"/>
      <c r="H165" s="189"/>
      <c r="I165" s="190"/>
      <c r="J165" s="195"/>
      <c r="K165"/>
      <c r="L165" s="191"/>
      <c r="M165" s="157"/>
      <c r="N165"/>
      <c r="O165" s="191"/>
      <c r="P165"/>
      <c r="Q165" s="189"/>
      <c r="R165" s="196" t="str">
        <f>IF(promesas[[#This Row],[Fecha de Pago]]="", "", TEXT(promesas[[#This Row],[Fecha de Pago]], "mmm"))</f>
        <v/>
      </c>
      <c r="S165" s="12" t="str">
        <f>IF(promesas[[#This Row],[Fecha  promesa de pago]]="", "", TEXT(promesas[[#This Row],[Fecha  promesa de pago]], "mmm"))</f>
        <v/>
      </c>
      <c r="T165" s="13" t="str">
        <f>IF(promesas[[#This Row],[Fecha de Pago]]="", "", TEXT(promesas[[#This Row],[Fecha de Pago]], "dd/mmm"))</f>
        <v/>
      </c>
      <c r="U165" s="13" t="str">
        <f>IF(promesas[[#This Row],[Fecha  promesa de pago]]="", "", TEXT(promesas[[#This Row],[Fecha  promesa de pago]], "dd/mmm"))</f>
        <v/>
      </c>
      <c r="V165" s="14" t="str">
        <f>IF(LEN(TRIM(promesas[[#This Row],[Fecha  promesa de pago]]))&gt;0,1,"")</f>
        <v/>
      </c>
      <c r="W165" s="14" t="str">
        <f>IF(LEN(TRIM(promesas[[#This Row],[Fecha de Pago]]))&gt;0,1,"")</f>
        <v/>
      </c>
    </row>
    <row r="166" spans="1:23" ht="15.75" customHeight="1">
      <c r="A166" s="11" t="str">
        <f>TEXT(promesas[[#This Row],[Marca temporal]],"dd/mmm")</f>
        <v>00/ene</v>
      </c>
      <c r="B166" s="186"/>
      <c r="C166" s="187"/>
      <c r="D166" s="187"/>
      <c r="E166" s="188"/>
      <c r="F166" s="187"/>
      <c r="G166" s="187"/>
      <c r="H166" s="189"/>
      <c r="I166" s="190"/>
      <c r="J166" s="195"/>
      <c r="K166"/>
      <c r="L166" s="191"/>
      <c r="M166" s="157"/>
      <c r="N166"/>
      <c r="O166" s="191"/>
      <c r="P166"/>
      <c r="Q166" s="189"/>
      <c r="R166" s="196" t="str">
        <f>IF(promesas[[#This Row],[Fecha de Pago]]="", "", TEXT(promesas[[#This Row],[Fecha de Pago]], "mmm"))</f>
        <v/>
      </c>
      <c r="S166" s="12" t="str">
        <f>IF(promesas[[#This Row],[Fecha  promesa de pago]]="", "", TEXT(promesas[[#This Row],[Fecha  promesa de pago]], "mmm"))</f>
        <v/>
      </c>
      <c r="T166" s="13" t="str">
        <f>IF(promesas[[#This Row],[Fecha de Pago]]="", "", TEXT(promesas[[#This Row],[Fecha de Pago]], "dd/mmm"))</f>
        <v/>
      </c>
      <c r="U166" s="13" t="str">
        <f>IF(promesas[[#This Row],[Fecha  promesa de pago]]="", "", TEXT(promesas[[#This Row],[Fecha  promesa de pago]], "dd/mmm"))</f>
        <v/>
      </c>
      <c r="V166" s="14" t="str">
        <f>IF(LEN(TRIM(promesas[[#This Row],[Fecha  promesa de pago]]))&gt;0,1,"")</f>
        <v/>
      </c>
      <c r="W166" s="14" t="str">
        <f>IF(LEN(TRIM(promesas[[#This Row],[Fecha de Pago]]))&gt;0,1,"")</f>
        <v/>
      </c>
    </row>
    <row r="167" spans="1:23" ht="15.75" customHeight="1">
      <c r="A167" s="11" t="str">
        <f>TEXT(promesas[[#This Row],[Marca temporal]],"dd/mmm")</f>
        <v>00/ene</v>
      </c>
      <c r="B167" s="186"/>
      <c r="C167" s="187"/>
      <c r="D167" s="187"/>
      <c r="E167" s="188"/>
      <c r="F167" s="187"/>
      <c r="G167" s="187"/>
      <c r="H167" s="189"/>
      <c r="I167" s="190"/>
      <c r="J167" s="195"/>
      <c r="K167"/>
      <c r="L167" s="191"/>
      <c r="M167" s="157"/>
      <c r="N167"/>
      <c r="O167" s="191"/>
      <c r="P167"/>
      <c r="Q167" s="189"/>
      <c r="R167" s="196" t="str">
        <f>IF(promesas[[#This Row],[Fecha de Pago]]="", "", TEXT(promesas[[#This Row],[Fecha de Pago]], "mmm"))</f>
        <v/>
      </c>
      <c r="S167" s="12" t="str">
        <f>IF(promesas[[#This Row],[Fecha  promesa de pago]]="", "", TEXT(promesas[[#This Row],[Fecha  promesa de pago]], "mmm"))</f>
        <v/>
      </c>
      <c r="T167" s="13" t="str">
        <f>IF(promesas[[#This Row],[Fecha de Pago]]="", "", TEXT(promesas[[#This Row],[Fecha de Pago]], "dd/mmm"))</f>
        <v/>
      </c>
      <c r="U167" s="13" t="str">
        <f>IF(promesas[[#This Row],[Fecha  promesa de pago]]="", "", TEXT(promesas[[#This Row],[Fecha  promesa de pago]], "dd/mmm"))</f>
        <v/>
      </c>
      <c r="V167" s="14" t="str">
        <f>IF(LEN(TRIM(promesas[[#This Row],[Fecha  promesa de pago]]))&gt;0,1,"")</f>
        <v/>
      </c>
      <c r="W167" s="14" t="str">
        <f>IF(LEN(TRIM(promesas[[#This Row],[Fecha de Pago]]))&gt;0,1,"")</f>
        <v/>
      </c>
    </row>
    <row r="168" spans="1:23" ht="15.75" customHeight="1">
      <c r="A168" s="11" t="str">
        <f>TEXT(promesas[[#This Row],[Marca temporal]],"dd/mmm")</f>
        <v>00/ene</v>
      </c>
      <c r="B168" s="186"/>
      <c r="C168" s="187"/>
      <c r="D168" s="187"/>
      <c r="E168" s="188"/>
      <c r="F168" s="187"/>
      <c r="G168" s="187"/>
      <c r="H168" s="189"/>
      <c r="I168" s="190"/>
      <c r="J168" s="195"/>
      <c r="K168"/>
      <c r="L168" s="191"/>
      <c r="M168" s="157"/>
      <c r="N168"/>
      <c r="O168" s="191"/>
      <c r="P168"/>
      <c r="Q168" s="189"/>
      <c r="R168" s="196" t="str">
        <f>IF(promesas[[#This Row],[Fecha de Pago]]="", "", TEXT(promesas[[#This Row],[Fecha de Pago]], "mmm"))</f>
        <v/>
      </c>
      <c r="S168" s="12" t="str">
        <f>IF(promesas[[#This Row],[Fecha  promesa de pago]]="", "", TEXT(promesas[[#This Row],[Fecha  promesa de pago]], "mmm"))</f>
        <v/>
      </c>
      <c r="T168" s="13" t="str">
        <f>IF(promesas[[#This Row],[Fecha de Pago]]="", "", TEXT(promesas[[#This Row],[Fecha de Pago]], "dd/mmm"))</f>
        <v/>
      </c>
      <c r="U168" s="13" t="str">
        <f>IF(promesas[[#This Row],[Fecha  promesa de pago]]="", "", TEXT(promesas[[#This Row],[Fecha  promesa de pago]], "dd/mmm"))</f>
        <v/>
      </c>
      <c r="V168" s="14" t="str">
        <f>IF(LEN(TRIM(promesas[[#This Row],[Fecha  promesa de pago]]))&gt;0,1,"")</f>
        <v/>
      </c>
      <c r="W168" s="14" t="str">
        <f>IF(LEN(TRIM(promesas[[#This Row],[Fecha de Pago]]))&gt;0,1,"")</f>
        <v/>
      </c>
    </row>
    <row r="169" spans="1:23" ht="15.75" customHeight="1">
      <c r="A169" s="11" t="str">
        <f>TEXT(promesas[[#This Row],[Marca temporal]],"dd/mmm")</f>
        <v>00/ene</v>
      </c>
      <c r="B169" s="186"/>
      <c r="C169" s="187"/>
      <c r="D169" s="187"/>
      <c r="E169" s="188"/>
      <c r="F169" s="187"/>
      <c r="G169" s="187"/>
      <c r="H169" s="189"/>
      <c r="I169" s="190"/>
      <c r="J169" s="195"/>
      <c r="K169"/>
      <c r="L169" s="191"/>
      <c r="M169" s="157"/>
      <c r="N169"/>
      <c r="O169" s="191"/>
      <c r="P169"/>
      <c r="Q169" s="189"/>
      <c r="R169" s="196" t="str">
        <f>IF(promesas[[#This Row],[Fecha de Pago]]="", "", TEXT(promesas[[#This Row],[Fecha de Pago]], "mmm"))</f>
        <v/>
      </c>
      <c r="S169" s="12" t="str">
        <f>IF(promesas[[#This Row],[Fecha  promesa de pago]]="", "", TEXT(promesas[[#This Row],[Fecha  promesa de pago]], "mmm"))</f>
        <v/>
      </c>
      <c r="T169" s="13" t="str">
        <f>IF(promesas[[#This Row],[Fecha de Pago]]="", "", TEXT(promesas[[#This Row],[Fecha de Pago]], "dd/mmm"))</f>
        <v/>
      </c>
      <c r="U169" s="13" t="str">
        <f>IF(promesas[[#This Row],[Fecha  promesa de pago]]="", "", TEXT(promesas[[#This Row],[Fecha  promesa de pago]], "dd/mmm"))</f>
        <v/>
      </c>
      <c r="V169" s="14" t="str">
        <f>IF(LEN(TRIM(promesas[[#This Row],[Fecha  promesa de pago]]))&gt;0,1,"")</f>
        <v/>
      </c>
      <c r="W169" s="14" t="str">
        <f>IF(LEN(TRIM(promesas[[#This Row],[Fecha de Pago]]))&gt;0,1,"")</f>
        <v/>
      </c>
    </row>
    <row r="170" spans="1:23" ht="15.75" customHeight="1">
      <c r="A170" s="11" t="str">
        <f>TEXT(promesas[[#This Row],[Marca temporal]],"dd/mmm")</f>
        <v>00/ene</v>
      </c>
      <c r="B170" s="186"/>
      <c r="C170" s="187"/>
      <c r="D170" s="187"/>
      <c r="E170" s="188"/>
      <c r="F170" s="187"/>
      <c r="G170" s="187"/>
      <c r="H170" s="189"/>
      <c r="I170" s="190"/>
      <c r="J170" s="195"/>
      <c r="K170"/>
      <c r="L170" s="191"/>
      <c r="M170" s="157"/>
      <c r="N170"/>
      <c r="O170" s="191"/>
      <c r="P170"/>
      <c r="Q170" s="189"/>
      <c r="R170" s="196" t="str">
        <f>IF(promesas[[#This Row],[Fecha de Pago]]="", "", TEXT(promesas[[#This Row],[Fecha de Pago]], "mmm"))</f>
        <v/>
      </c>
      <c r="S170" s="12" t="str">
        <f>IF(promesas[[#This Row],[Fecha  promesa de pago]]="", "", TEXT(promesas[[#This Row],[Fecha  promesa de pago]], "mmm"))</f>
        <v/>
      </c>
      <c r="T170" s="13" t="str">
        <f>IF(promesas[[#This Row],[Fecha de Pago]]="", "", TEXT(promesas[[#This Row],[Fecha de Pago]], "dd/mmm"))</f>
        <v/>
      </c>
      <c r="U170" s="13" t="str">
        <f>IF(promesas[[#This Row],[Fecha  promesa de pago]]="", "", TEXT(promesas[[#This Row],[Fecha  promesa de pago]], "dd/mmm"))</f>
        <v/>
      </c>
      <c r="V170" s="14" t="str">
        <f>IF(LEN(TRIM(promesas[[#This Row],[Fecha  promesa de pago]]))&gt;0,1,"")</f>
        <v/>
      </c>
      <c r="W170" s="14" t="str">
        <f>IF(LEN(TRIM(promesas[[#This Row],[Fecha de Pago]]))&gt;0,1,"")</f>
        <v/>
      </c>
    </row>
    <row r="171" spans="1:23" ht="15.75" customHeight="1">
      <c r="A171" s="11" t="str">
        <f>TEXT(promesas[[#This Row],[Marca temporal]],"dd/mmm")</f>
        <v>00/ene</v>
      </c>
      <c r="B171" s="186"/>
      <c r="C171" s="187"/>
      <c r="D171" s="187"/>
      <c r="E171" s="188"/>
      <c r="F171" s="187"/>
      <c r="G171" s="187"/>
      <c r="H171" s="189"/>
      <c r="I171" s="190"/>
      <c r="J171" s="195"/>
      <c r="K171"/>
      <c r="L171" s="191"/>
      <c r="M171" s="157"/>
      <c r="N171"/>
      <c r="O171" s="191"/>
      <c r="P171"/>
      <c r="Q171" s="189"/>
      <c r="R171" s="196" t="str">
        <f>IF(promesas[[#This Row],[Fecha de Pago]]="", "", TEXT(promesas[[#This Row],[Fecha de Pago]], "mmm"))</f>
        <v/>
      </c>
      <c r="S171" s="12" t="str">
        <f>IF(promesas[[#This Row],[Fecha  promesa de pago]]="", "", TEXT(promesas[[#This Row],[Fecha  promesa de pago]], "mmm"))</f>
        <v/>
      </c>
      <c r="T171" s="13" t="str">
        <f>IF(promesas[[#This Row],[Fecha de Pago]]="", "", TEXT(promesas[[#This Row],[Fecha de Pago]], "dd/mmm"))</f>
        <v/>
      </c>
      <c r="U171" s="13" t="str">
        <f>IF(promesas[[#This Row],[Fecha  promesa de pago]]="", "", TEXT(promesas[[#This Row],[Fecha  promesa de pago]], "dd/mmm"))</f>
        <v/>
      </c>
      <c r="V171" s="14" t="str">
        <f>IF(LEN(TRIM(promesas[[#This Row],[Fecha  promesa de pago]]))&gt;0,1,"")</f>
        <v/>
      </c>
      <c r="W171" s="14" t="str">
        <f>IF(LEN(TRIM(promesas[[#This Row],[Fecha de Pago]]))&gt;0,1,"")</f>
        <v/>
      </c>
    </row>
    <row r="172" spans="1:23" ht="15.75" customHeight="1">
      <c r="A172" s="11" t="str">
        <f>TEXT(promesas[[#This Row],[Marca temporal]],"dd/mmm")</f>
        <v>00/ene</v>
      </c>
      <c r="B172" s="186"/>
      <c r="C172" s="187"/>
      <c r="D172" s="187"/>
      <c r="E172" s="188"/>
      <c r="F172" s="187"/>
      <c r="G172" s="187"/>
      <c r="H172" s="189"/>
      <c r="I172" s="190"/>
      <c r="J172" s="195"/>
      <c r="K172"/>
      <c r="L172" s="191"/>
      <c r="M172" s="157"/>
      <c r="N172"/>
      <c r="O172" s="191"/>
      <c r="P172"/>
      <c r="Q172" s="189"/>
      <c r="R172" s="196" t="str">
        <f>IF(promesas[[#This Row],[Fecha de Pago]]="", "", TEXT(promesas[[#This Row],[Fecha de Pago]], "mmm"))</f>
        <v/>
      </c>
      <c r="S172" s="12" t="str">
        <f>IF(promesas[[#This Row],[Fecha  promesa de pago]]="", "", TEXT(promesas[[#This Row],[Fecha  promesa de pago]], "mmm"))</f>
        <v/>
      </c>
      <c r="T172" s="13" t="str">
        <f>IF(promesas[[#This Row],[Fecha de Pago]]="", "", TEXT(promesas[[#This Row],[Fecha de Pago]], "dd/mmm"))</f>
        <v/>
      </c>
      <c r="U172" s="13" t="str">
        <f>IF(promesas[[#This Row],[Fecha  promesa de pago]]="", "", TEXT(promesas[[#This Row],[Fecha  promesa de pago]], "dd/mmm"))</f>
        <v/>
      </c>
      <c r="V172" s="14" t="str">
        <f>IF(LEN(TRIM(promesas[[#This Row],[Fecha  promesa de pago]]))&gt;0,1,"")</f>
        <v/>
      </c>
      <c r="W172" s="14" t="str">
        <f>IF(LEN(TRIM(promesas[[#This Row],[Fecha de Pago]]))&gt;0,1,"")</f>
        <v/>
      </c>
    </row>
    <row r="173" spans="1:23" ht="15.75" customHeight="1">
      <c r="A173" s="11" t="str">
        <f>TEXT(promesas[[#This Row],[Marca temporal]],"dd/mmm")</f>
        <v>00/ene</v>
      </c>
      <c r="B173" s="186"/>
      <c r="C173" s="187"/>
      <c r="D173" s="187"/>
      <c r="E173" s="188"/>
      <c r="F173" s="187"/>
      <c r="G173" s="187"/>
      <c r="H173" s="189"/>
      <c r="I173" s="190"/>
      <c r="J173" s="195"/>
      <c r="K173"/>
      <c r="L173" s="191"/>
      <c r="M173" s="157"/>
      <c r="N173"/>
      <c r="O173" s="191"/>
      <c r="P173"/>
      <c r="Q173" s="189"/>
      <c r="R173" s="196" t="str">
        <f>IF(promesas[[#This Row],[Fecha de Pago]]="", "", TEXT(promesas[[#This Row],[Fecha de Pago]], "mmm"))</f>
        <v/>
      </c>
      <c r="S173" s="12" t="str">
        <f>IF(promesas[[#This Row],[Fecha  promesa de pago]]="", "", TEXT(promesas[[#This Row],[Fecha  promesa de pago]], "mmm"))</f>
        <v/>
      </c>
      <c r="T173" s="13" t="str">
        <f>IF(promesas[[#This Row],[Fecha de Pago]]="", "", TEXT(promesas[[#This Row],[Fecha de Pago]], "dd/mmm"))</f>
        <v/>
      </c>
      <c r="U173" s="13" t="str">
        <f>IF(promesas[[#This Row],[Fecha  promesa de pago]]="", "", TEXT(promesas[[#This Row],[Fecha  promesa de pago]], "dd/mmm"))</f>
        <v/>
      </c>
      <c r="V173" s="14" t="str">
        <f>IF(LEN(TRIM(promesas[[#This Row],[Fecha  promesa de pago]]))&gt;0,1,"")</f>
        <v/>
      </c>
      <c r="W173" s="14" t="str">
        <f>IF(LEN(TRIM(promesas[[#This Row],[Fecha de Pago]]))&gt;0,1,"")</f>
        <v/>
      </c>
    </row>
    <row r="174" spans="1:23" ht="15.75" customHeight="1">
      <c r="A174" s="11" t="str">
        <f>TEXT(promesas[[#This Row],[Marca temporal]],"dd/mmm")</f>
        <v>00/ene</v>
      </c>
      <c r="B174" s="186"/>
      <c r="C174" s="187"/>
      <c r="D174" s="187"/>
      <c r="E174" s="188"/>
      <c r="F174" s="187"/>
      <c r="G174" s="187"/>
      <c r="H174" s="189"/>
      <c r="I174" s="190"/>
      <c r="J174" s="195"/>
      <c r="K174"/>
      <c r="L174" s="191"/>
      <c r="M174" s="157"/>
      <c r="N174"/>
      <c r="O174" s="191"/>
      <c r="P174"/>
      <c r="Q174" s="189"/>
      <c r="R174" s="196" t="str">
        <f>IF(promesas[[#This Row],[Fecha de Pago]]="", "", TEXT(promesas[[#This Row],[Fecha de Pago]], "mmm"))</f>
        <v/>
      </c>
      <c r="S174" s="12" t="str">
        <f>IF(promesas[[#This Row],[Fecha  promesa de pago]]="", "", TEXT(promesas[[#This Row],[Fecha  promesa de pago]], "mmm"))</f>
        <v/>
      </c>
      <c r="T174" s="13" t="str">
        <f>IF(promesas[[#This Row],[Fecha de Pago]]="", "", TEXT(promesas[[#This Row],[Fecha de Pago]], "dd/mmm"))</f>
        <v/>
      </c>
      <c r="U174" s="13" t="str">
        <f>IF(promesas[[#This Row],[Fecha  promesa de pago]]="", "", TEXT(promesas[[#This Row],[Fecha  promesa de pago]], "dd/mmm"))</f>
        <v/>
      </c>
      <c r="V174" s="14" t="str">
        <f>IF(LEN(TRIM(promesas[[#This Row],[Fecha  promesa de pago]]))&gt;0,1,"")</f>
        <v/>
      </c>
      <c r="W174" s="14" t="str">
        <f>IF(LEN(TRIM(promesas[[#This Row],[Fecha de Pago]]))&gt;0,1,"")</f>
        <v/>
      </c>
    </row>
    <row r="175" spans="1:23" ht="15.75" customHeight="1">
      <c r="A175" s="11" t="str">
        <f>TEXT(promesas[[#This Row],[Marca temporal]],"dd/mmm")</f>
        <v>00/ene</v>
      </c>
      <c r="B175" s="186"/>
      <c r="C175" s="187"/>
      <c r="D175" s="187"/>
      <c r="E175" s="188"/>
      <c r="F175" s="187"/>
      <c r="G175" s="187"/>
      <c r="H175" s="189"/>
      <c r="I175" s="190"/>
      <c r="J175" s="195"/>
      <c r="K175"/>
      <c r="L175" s="191"/>
      <c r="M175" s="157"/>
      <c r="N175"/>
      <c r="O175" s="191"/>
      <c r="P175" s="192"/>
      <c r="Q175" s="189"/>
      <c r="R175" s="196" t="str">
        <f>IF(promesas[[#This Row],[Fecha de Pago]]="", "", TEXT(promesas[[#This Row],[Fecha de Pago]], "mmm"))</f>
        <v/>
      </c>
      <c r="S175" s="12" t="str">
        <f>IF(promesas[[#This Row],[Fecha  promesa de pago]]="", "", TEXT(promesas[[#This Row],[Fecha  promesa de pago]], "mmm"))</f>
        <v/>
      </c>
      <c r="T175" s="13" t="str">
        <f>IF(promesas[[#This Row],[Fecha de Pago]]="", "", TEXT(promesas[[#This Row],[Fecha de Pago]], "dd/mmm"))</f>
        <v/>
      </c>
      <c r="U175" s="13" t="str">
        <f>IF(promesas[[#This Row],[Fecha  promesa de pago]]="", "", TEXT(promesas[[#This Row],[Fecha  promesa de pago]], "dd/mmm"))</f>
        <v/>
      </c>
      <c r="V175" s="14" t="str">
        <f>IF(LEN(TRIM(promesas[[#This Row],[Fecha  promesa de pago]]))&gt;0,1,"")</f>
        <v/>
      </c>
      <c r="W175" s="14" t="str">
        <f>IF(LEN(TRIM(promesas[[#This Row],[Fecha de Pago]]))&gt;0,1,"")</f>
        <v/>
      </c>
    </row>
    <row r="176" spans="1:23" ht="15.75" customHeight="1">
      <c r="A176" s="11" t="str">
        <f>TEXT(promesas[[#This Row],[Marca temporal]],"dd/mmm")</f>
        <v>00/ene</v>
      </c>
      <c r="B176" s="186"/>
      <c r="C176" s="187"/>
      <c r="D176" s="187"/>
      <c r="E176" s="188"/>
      <c r="F176" s="187"/>
      <c r="G176" s="187"/>
      <c r="H176" s="189"/>
      <c r="I176" s="190"/>
      <c r="J176" s="195"/>
      <c r="K176"/>
      <c r="L176" s="191"/>
      <c r="M176" s="157"/>
      <c r="N176"/>
      <c r="O176" s="191"/>
      <c r="P176" s="192"/>
      <c r="Q176" s="189"/>
      <c r="R176" s="196" t="str">
        <f>IF(promesas[[#This Row],[Fecha de Pago]]="", "", TEXT(promesas[[#This Row],[Fecha de Pago]], "mmm"))</f>
        <v/>
      </c>
      <c r="S176" s="12" t="str">
        <f>IF(promesas[[#This Row],[Fecha  promesa de pago]]="", "", TEXT(promesas[[#This Row],[Fecha  promesa de pago]], "mmm"))</f>
        <v/>
      </c>
      <c r="T176" s="13" t="str">
        <f>IF(promesas[[#This Row],[Fecha de Pago]]="", "", TEXT(promesas[[#This Row],[Fecha de Pago]], "dd/mmm"))</f>
        <v/>
      </c>
      <c r="U176" s="13" t="str">
        <f>IF(promesas[[#This Row],[Fecha  promesa de pago]]="", "", TEXT(promesas[[#This Row],[Fecha  promesa de pago]], "dd/mmm"))</f>
        <v/>
      </c>
      <c r="V176" s="14" t="str">
        <f>IF(LEN(TRIM(promesas[[#This Row],[Fecha  promesa de pago]]))&gt;0,1,"")</f>
        <v/>
      </c>
      <c r="W176" s="14" t="str">
        <f>IF(LEN(TRIM(promesas[[#This Row],[Fecha de Pago]]))&gt;0,1,"")</f>
        <v/>
      </c>
    </row>
    <row r="177" spans="1:23" ht="15.75" customHeight="1">
      <c r="A177" s="11" t="str">
        <f>TEXT(promesas[[#This Row],[Marca temporal]],"dd/mmm")</f>
        <v>00/ene</v>
      </c>
      <c r="B177" s="186"/>
      <c r="C177" s="187"/>
      <c r="D177" s="187"/>
      <c r="E177" s="188"/>
      <c r="F177" s="187"/>
      <c r="G177" s="187"/>
      <c r="H177" s="189"/>
      <c r="I177" s="190"/>
      <c r="J177" s="195"/>
      <c r="K177"/>
      <c r="L177" s="191"/>
      <c r="M177" s="157"/>
      <c r="N177"/>
      <c r="O177" s="191"/>
      <c r="P177" s="192"/>
      <c r="Q177" s="189"/>
      <c r="R177" s="196" t="str">
        <f>IF(promesas[[#This Row],[Fecha de Pago]]="", "", TEXT(promesas[[#This Row],[Fecha de Pago]], "mmm"))</f>
        <v/>
      </c>
      <c r="S177" s="12" t="str">
        <f>IF(promesas[[#This Row],[Fecha  promesa de pago]]="", "", TEXT(promesas[[#This Row],[Fecha  promesa de pago]], "mmm"))</f>
        <v/>
      </c>
      <c r="T177" s="13" t="str">
        <f>IF(promesas[[#This Row],[Fecha de Pago]]="", "", TEXT(promesas[[#This Row],[Fecha de Pago]], "dd/mmm"))</f>
        <v/>
      </c>
      <c r="U177" s="13" t="str">
        <f>IF(promesas[[#This Row],[Fecha  promesa de pago]]="", "", TEXT(promesas[[#This Row],[Fecha  promesa de pago]], "dd/mmm"))</f>
        <v/>
      </c>
      <c r="V177" s="14" t="str">
        <f>IF(LEN(TRIM(promesas[[#This Row],[Fecha  promesa de pago]]))&gt;0,1,"")</f>
        <v/>
      </c>
      <c r="W177" s="14" t="str">
        <f>IF(LEN(TRIM(promesas[[#This Row],[Fecha de Pago]]))&gt;0,1,"")</f>
        <v/>
      </c>
    </row>
    <row r="178" spans="1:23" ht="15.75" customHeight="1">
      <c r="A178" s="11" t="str">
        <f>TEXT(promesas[[#This Row],[Marca temporal]],"dd/mmm")</f>
        <v>00/ene</v>
      </c>
      <c r="B178" s="186"/>
      <c r="C178" s="187"/>
      <c r="D178" s="187"/>
      <c r="E178" s="188"/>
      <c r="F178" s="187"/>
      <c r="G178" s="187"/>
      <c r="H178" s="189"/>
      <c r="I178" s="190"/>
      <c r="J178" s="195"/>
      <c r="K178"/>
      <c r="L178" s="191"/>
      <c r="M178" s="157"/>
      <c r="N178"/>
      <c r="O178" s="191"/>
      <c r="P178"/>
      <c r="Q178" s="189"/>
      <c r="R178" s="196" t="str">
        <f>IF(promesas[[#This Row],[Fecha de Pago]]="", "", TEXT(promesas[[#This Row],[Fecha de Pago]], "mmm"))</f>
        <v/>
      </c>
      <c r="S178" s="12" t="str">
        <f>IF(promesas[[#This Row],[Fecha  promesa de pago]]="", "", TEXT(promesas[[#This Row],[Fecha  promesa de pago]], "mmm"))</f>
        <v/>
      </c>
      <c r="T178" s="13" t="str">
        <f>IF(promesas[[#This Row],[Fecha de Pago]]="", "", TEXT(promesas[[#This Row],[Fecha de Pago]], "dd/mmm"))</f>
        <v/>
      </c>
      <c r="U178" s="13" t="str">
        <f>IF(promesas[[#This Row],[Fecha  promesa de pago]]="", "", TEXT(promesas[[#This Row],[Fecha  promesa de pago]], "dd/mmm"))</f>
        <v/>
      </c>
      <c r="V178" s="14" t="str">
        <f>IF(LEN(TRIM(promesas[[#This Row],[Fecha  promesa de pago]]))&gt;0,1,"")</f>
        <v/>
      </c>
      <c r="W178" s="14" t="str">
        <f>IF(LEN(TRIM(promesas[[#This Row],[Fecha de Pago]]))&gt;0,1,"")</f>
        <v/>
      </c>
    </row>
    <row r="179" spans="1:23" ht="15.75" customHeight="1">
      <c r="A179" s="11" t="str">
        <f>TEXT(promesas[[#This Row],[Marca temporal]],"dd/mmm")</f>
        <v>00/ene</v>
      </c>
      <c r="B179" s="186"/>
      <c r="C179" s="187"/>
      <c r="D179" s="187"/>
      <c r="E179" s="188"/>
      <c r="F179" s="187"/>
      <c r="G179" s="187"/>
      <c r="H179" s="189"/>
      <c r="I179" s="190"/>
      <c r="J179" s="195"/>
      <c r="K179"/>
      <c r="L179" s="191"/>
      <c r="M179" s="157"/>
      <c r="N179"/>
      <c r="O179" s="191"/>
      <c r="P179"/>
      <c r="Q179" s="189"/>
      <c r="R179" s="196" t="str">
        <f>IF(promesas[[#This Row],[Fecha de Pago]]="", "", TEXT(promesas[[#This Row],[Fecha de Pago]], "mmm"))</f>
        <v/>
      </c>
      <c r="S179" s="12" t="str">
        <f>IF(promesas[[#This Row],[Fecha  promesa de pago]]="", "", TEXT(promesas[[#This Row],[Fecha  promesa de pago]], "mmm"))</f>
        <v/>
      </c>
      <c r="T179" s="13" t="str">
        <f>IF(promesas[[#This Row],[Fecha de Pago]]="", "", TEXT(promesas[[#This Row],[Fecha de Pago]], "dd/mmm"))</f>
        <v/>
      </c>
      <c r="U179" s="13" t="str">
        <f>IF(promesas[[#This Row],[Fecha  promesa de pago]]="", "", TEXT(promesas[[#This Row],[Fecha  promesa de pago]], "dd/mmm"))</f>
        <v/>
      </c>
      <c r="V179" s="14" t="str">
        <f>IF(LEN(TRIM(promesas[[#This Row],[Fecha  promesa de pago]]))&gt;0,1,"")</f>
        <v/>
      </c>
      <c r="W179" s="14" t="str">
        <f>IF(LEN(TRIM(promesas[[#This Row],[Fecha de Pago]]))&gt;0,1,"")</f>
        <v/>
      </c>
    </row>
    <row r="180" spans="1:23" ht="15.75" customHeight="1">
      <c r="A180" s="11" t="str">
        <f>TEXT(promesas[[#This Row],[Marca temporal]],"dd/mmm")</f>
        <v>00/ene</v>
      </c>
      <c r="B180" s="186"/>
      <c r="C180" s="187"/>
      <c r="D180" s="187"/>
      <c r="E180" s="188"/>
      <c r="F180" s="187"/>
      <c r="G180" s="187"/>
      <c r="H180" s="189"/>
      <c r="I180" s="190"/>
      <c r="J180" s="195"/>
      <c r="K180"/>
      <c r="L180" s="191"/>
      <c r="M180" s="157"/>
      <c r="N180"/>
      <c r="O180" s="191"/>
      <c r="P180"/>
      <c r="Q180" s="189"/>
      <c r="R180" s="196" t="str">
        <f>IF(promesas[[#This Row],[Fecha de Pago]]="", "", TEXT(promesas[[#This Row],[Fecha de Pago]], "mmm"))</f>
        <v/>
      </c>
      <c r="S180" s="12" t="str">
        <f>IF(promesas[[#This Row],[Fecha  promesa de pago]]="", "", TEXT(promesas[[#This Row],[Fecha  promesa de pago]], "mmm"))</f>
        <v/>
      </c>
      <c r="T180" s="13" t="str">
        <f>IF(promesas[[#This Row],[Fecha de Pago]]="", "", TEXT(promesas[[#This Row],[Fecha de Pago]], "dd/mmm"))</f>
        <v/>
      </c>
      <c r="U180" s="13" t="str">
        <f>IF(promesas[[#This Row],[Fecha  promesa de pago]]="", "", TEXT(promesas[[#This Row],[Fecha  promesa de pago]], "dd/mmm"))</f>
        <v/>
      </c>
      <c r="V180" s="14" t="str">
        <f>IF(LEN(TRIM(promesas[[#This Row],[Fecha  promesa de pago]]))&gt;0,1,"")</f>
        <v/>
      </c>
      <c r="W180" s="14" t="str">
        <f>IF(LEN(TRIM(promesas[[#This Row],[Fecha de Pago]]))&gt;0,1,"")</f>
        <v/>
      </c>
    </row>
    <row r="181" spans="1:23" ht="15.75" customHeight="1">
      <c r="A181" s="11" t="str">
        <f>TEXT(promesas[[#This Row],[Marca temporal]],"dd/mmm")</f>
        <v>00/ene</v>
      </c>
      <c r="B181" s="186"/>
      <c r="C181" s="187"/>
      <c r="D181" s="187"/>
      <c r="E181" s="188"/>
      <c r="F181" s="187"/>
      <c r="G181" s="187"/>
      <c r="H181" s="189"/>
      <c r="I181" s="190"/>
      <c r="J181" s="195"/>
      <c r="K181"/>
      <c r="L181" s="191"/>
      <c r="M181" s="157"/>
      <c r="N181"/>
      <c r="O181" s="191"/>
      <c r="P181"/>
      <c r="Q181" s="189"/>
      <c r="R181" s="196" t="str">
        <f>IF(promesas[[#This Row],[Fecha de Pago]]="", "", TEXT(promesas[[#This Row],[Fecha de Pago]], "mmm"))</f>
        <v/>
      </c>
      <c r="S181" s="12" t="str">
        <f>IF(promesas[[#This Row],[Fecha  promesa de pago]]="", "", TEXT(promesas[[#This Row],[Fecha  promesa de pago]], "mmm"))</f>
        <v/>
      </c>
      <c r="T181" s="13" t="str">
        <f>IF(promesas[[#This Row],[Fecha de Pago]]="", "", TEXT(promesas[[#This Row],[Fecha de Pago]], "dd/mmm"))</f>
        <v/>
      </c>
      <c r="U181" s="13" t="str">
        <f>IF(promesas[[#This Row],[Fecha  promesa de pago]]="", "", TEXT(promesas[[#This Row],[Fecha  promesa de pago]], "dd/mmm"))</f>
        <v/>
      </c>
      <c r="V181" s="14" t="str">
        <f>IF(LEN(TRIM(promesas[[#This Row],[Fecha  promesa de pago]]))&gt;0,1,"")</f>
        <v/>
      </c>
      <c r="W181" s="14" t="str">
        <f>IF(LEN(TRIM(promesas[[#This Row],[Fecha de Pago]]))&gt;0,1,"")</f>
        <v/>
      </c>
    </row>
    <row r="182" spans="1:23" ht="15.75" customHeight="1">
      <c r="A182" s="11" t="str">
        <f>TEXT(promesas[[#This Row],[Marca temporal]],"dd/mmm")</f>
        <v>00/ene</v>
      </c>
      <c r="B182" s="186"/>
      <c r="C182" s="187"/>
      <c r="D182" s="187"/>
      <c r="E182" s="188"/>
      <c r="F182" s="187"/>
      <c r="G182" s="187"/>
      <c r="H182" s="189"/>
      <c r="I182" s="190"/>
      <c r="J182" s="195"/>
      <c r="K182"/>
      <c r="L182" s="191"/>
      <c r="M182" s="157"/>
      <c r="N182"/>
      <c r="O182" s="191"/>
      <c r="P182" s="192"/>
      <c r="Q182" s="189"/>
      <c r="R182" s="196" t="str">
        <f>IF(promesas[[#This Row],[Fecha de Pago]]="", "", TEXT(promesas[[#This Row],[Fecha de Pago]], "mmm"))</f>
        <v/>
      </c>
      <c r="S182" s="12" t="str">
        <f>IF(promesas[[#This Row],[Fecha  promesa de pago]]="", "", TEXT(promesas[[#This Row],[Fecha  promesa de pago]], "mmm"))</f>
        <v/>
      </c>
      <c r="T182" s="13" t="str">
        <f>IF(promesas[[#This Row],[Fecha de Pago]]="", "", TEXT(promesas[[#This Row],[Fecha de Pago]], "dd/mmm"))</f>
        <v/>
      </c>
      <c r="U182" s="13" t="str">
        <f>IF(promesas[[#This Row],[Fecha  promesa de pago]]="", "", TEXT(promesas[[#This Row],[Fecha  promesa de pago]], "dd/mmm"))</f>
        <v/>
      </c>
      <c r="V182" s="14" t="str">
        <f>IF(LEN(TRIM(promesas[[#This Row],[Fecha  promesa de pago]]))&gt;0,1,"")</f>
        <v/>
      </c>
      <c r="W182" s="14" t="str">
        <f>IF(LEN(TRIM(promesas[[#This Row],[Fecha de Pago]]))&gt;0,1,"")</f>
        <v/>
      </c>
    </row>
    <row r="183" spans="1:23" ht="15.75" customHeight="1">
      <c r="A183" s="11" t="str">
        <f>TEXT(promesas[[#This Row],[Marca temporal]],"dd/mmm")</f>
        <v>00/ene</v>
      </c>
      <c r="B183" s="186"/>
      <c r="C183" s="187"/>
      <c r="D183" s="187"/>
      <c r="E183" s="188"/>
      <c r="F183" s="187"/>
      <c r="G183" s="187"/>
      <c r="H183" s="189"/>
      <c r="I183" s="190"/>
      <c r="J183" s="195"/>
      <c r="K183"/>
      <c r="L183" s="191"/>
      <c r="M183" s="157"/>
      <c r="N183"/>
      <c r="O183" s="191"/>
      <c r="P183"/>
      <c r="Q183" s="189"/>
      <c r="R183" s="196" t="str">
        <f>IF(promesas[[#This Row],[Fecha de Pago]]="", "", TEXT(promesas[[#This Row],[Fecha de Pago]], "mmm"))</f>
        <v/>
      </c>
      <c r="S183" s="12" t="str">
        <f>IF(promesas[[#This Row],[Fecha  promesa de pago]]="", "", TEXT(promesas[[#This Row],[Fecha  promesa de pago]], "mmm"))</f>
        <v/>
      </c>
      <c r="T183" s="13" t="str">
        <f>IF(promesas[[#This Row],[Fecha de Pago]]="", "", TEXT(promesas[[#This Row],[Fecha de Pago]], "dd/mmm"))</f>
        <v/>
      </c>
      <c r="U183" s="13" t="str">
        <f>IF(promesas[[#This Row],[Fecha  promesa de pago]]="", "", TEXT(promesas[[#This Row],[Fecha  promesa de pago]], "dd/mmm"))</f>
        <v/>
      </c>
      <c r="V183" s="14" t="str">
        <f>IF(LEN(TRIM(promesas[[#This Row],[Fecha  promesa de pago]]))&gt;0,1,"")</f>
        <v/>
      </c>
      <c r="W183" s="14" t="str">
        <f>IF(LEN(TRIM(promesas[[#This Row],[Fecha de Pago]]))&gt;0,1,"")</f>
        <v/>
      </c>
    </row>
    <row r="184" spans="1:23" ht="15.75" customHeight="1">
      <c r="A184" s="11" t="str">
        <f>TEXT(promesas[[#This Row],[Marca temporal]],"dd/mmm")</f>
        <v>00/ene</v>
      </c>
      <c r="B184" s="186"/>
      <c r="C184" s="187"/>
      <c r="D184" s="187"/>
      <c r="E184" s="188"/>
      <c r="F184" s="187"/>
      <c r="G184" s="187"/>
      <c r="H184" s="189"/>
      <c r="I184" s="190"/>
      <c r="J184" s="195"/>
      <c r="K184"/>
      <c r="L184" s="191"/>
      <c r="M184" s="157"/>
      <c r="N184"/>
      <c r="O184" s="191"/>
      <c r="P184"/>
      <c r="Q184" s="189"/>
      <c r="R184" s="196" t="str">
        <f>IF(promesas[[#This Row],[Fecha de Pago]]="", "", TEXT(promesas[[#This Row],[Fecha de Pago]], "mmm"))</f>
        <v/>
      </c>
      <c r="S184" s="12" t="str">
        <f>IF(promesas[[#This Row],[Fecha  promesa de pago]]="", "", TEXT(promesas[[#This Row],[Fecha  promesa de pago]], "mmm"))</f>
        <v/>
      </c>
      <c r="T184" s="13" t="str">
        <f>IF(promesas[[#This Row],[Fecha de Pago]]="", "", TEXT(promesas[[#This Row],[Fecha de Pago]], "dd/mmm"))</f>
        <v/>
      </c>
      <c r="U184" s="13" t="str">
        <f>IF(promesas[[#This Row],[Fecha  promesa de pago]]="", "", TEXT(promesas[[#This Row],[Fecha  promesa de pago]], "dd/mmm"))</f>
        <v/>
      </c>
      <c r="V184" s="14" t="str">
        <f>IF(LEN(TRIM(promesas[[#This Row],[Fecha  promesa de pago]]))&gt;0,1,"")</f>
        <v/>
      </c>
      <c r="W184" s="14" t="str">
        <f>IF(LEN(TRIM(promesas[[#This Row],[Fecha de Pago]]))&gt;0,1,"")</f>
        <v/>
      </c>
    </row>
    <row r="185" spans="1:23" ht="15.75" customHeight="1">
      <c r="A185" s="11" t="str">
        <f>TEXT(promesas[[#This Row],[Marca temporal]],"dd/mmm")</f>
        <v>00/ene</v>
      </c>
      <c r="B185" s="186"/>
      <c r="C185" s="187"/>
      <c r="D185" s="187"/>
      <c r="E185" s="188"/>
      <c r="F185" s="187"/>
      <c r="G185" s="187"/>
      <c r="H185" s="189"/>
      <c r="I185" s="190"/>
      <c r="J185" s="195"/>
      <c r="K185"/>
      <c r="L185" s="191"/>
      <c r="M185" s="157"/>
      <c r="N185"/>
      <c r="O185" s="191"/>
      <c r="P185"/>
      <c r="Q185" s="189"/>
      <c r="R185" s="196" t="str">
        <f>IF(promesas[[#This Row],[Fecha de Pago]]="", "", TEXT(promesas[[#This Row],[Fecha de Pago]], "mmm"))</f>
        <v/>
      </c>
      <c r="S185" s="12" t="str">
        <f>IF(promesas[[#This Row],[Fecha  promesa de pago]]="", "", TEXT(promesas[[#This Row],[Fecha  promesa de pago]], "mmm"))</f>
        <v/>
      </c>
      <c r="T185" s="13" t="str">
        <f>IF(promesas[[#This Row],[Fecha de Pago]]="", "", TEXT(promesas[[#This Row],[Fecha de Pago]], "dd/mmm"))</f>
        <v/>
      </c>
      <c r="U185" s="13" t="str">
        <f>IF(promesas[[#This Row],[Fecha  promesa de pago]]="", "", TEXT(promesas[[#This Row],[Fecha  promesa de pago]], "dd/mmm"))</f>
        <v/>
      </c>
      <c r="V185" s="14" t="str">
        <f>IF(LEN(TRIM(promesas[[#This Row],[Fecha  promesa de pago]]))&gt;0,1,"")</f>
        <v/>
      </c>
      <c r="W185" s="14" t="str">
        <f>IF(LEN(TRIM(promesas[[#This Row],[Fecha de Pago]]))&gt;0,1,"")</f>
        <v/>
      </c>
    </row>
    <row r="186" spans="1:23" ht="15.75" customHeight="1">
      <c r="A186" s="11" t="str">
        <f>TEXT(promesas[[#This Row],[Marca temporal]],"dd/mmm")</f>
        <v>00/ene</v>
      </c>
      <c r="B186" s="186"/>
      <c r="C186" s="187"/>
      <c r="D186" s="187"/>
      <c r="E186" s="188"/>
      <c r="F186" s="187"/>
      <c r="G186" s="187"/>
      <c r="H186" s="189"/>
      <c r="I186" s="190"/>
      <c r="J186" s="195"/>
      <c r="K186"/>
      <c r="L186" s="191"/>
      <c r="M186" s="157"/>
      <c r="N186"/>
      <c r="O186" s="191"/>
      <c r="P186"/>
      <c r="Q186" s="189"/>
      <c r="R186" s="196" t="str">
        <f>IF(promesas[[#This Row],[Fecha de Pago]]="", "", TEXT(promesas[[#This Row],[Fecha de Pago]], "mmm"))</f>
        <v/>
      </c>
      <c r="S186" s="12" t="str">
        <f>IF(promesas[[#This Row],[Fecha  promesa de pago]]="", "", TEXT(promesas[[#This Row],[Fecha  promesa de pago]], "mmm"))</f>
        <v/>
      </c>
      <c r="T186" s="13" t="str">
        <f>IF(promesas[[#This Row],[Fecha de Pago]]="", "", TEXT(promesas[[#This Row],[Fecha de Pago]], "dd/mmm"))</f>
        <v/>
      </c>
      <c r="U186" s="13" t="str">
        <f>IF(promesas[[#This Row],[Fecha  promesa de pago]]="", "", TEXT(promesas[[#This Row],[Fecha  promesa de pago]], "dd/mmm"))</f>
        <v/>
      </c>
      <c r="V186" s="14" t="str">
        <f>IF(LEN(TRIM(promesas[[#This Row],[Fecha  promesa de pago]]))&gt;0,1,"")</f>
        <v/>
      </c>
      <c r="W186" s="14" t="str">
        <f>IF(LEN(TRIM(promesas[[#This Row],[Fecha de Pago]]))&gt;0,1,"")</f>
        <v/>
      </c>
    </row>
    <row r="187" spans="1:23" ht="15.75" customHeight="1">
      <c r="A187" s="11" t="str">
        <f>TEXT(promesas[[#This Row],[Marca temporal]],"dd/mmm")</f>
        <v>00/ene</v>
      </c>
      <c r="B187" s="186"/>
      <c r="C187" s="187"/>
      <c r="D187" s="187"/>
      <c r="E187" s="188"/>
      <c r="F187" s="187"/>
      <c r="G187" s="187"/>
      <c r="H187" s="189"/>
      <c r="I187" s="190"/>
      <c r="J187" s="195"/>
      <c r="K187"/>
      <c r="L187" s="191"/>
      <c r="M187" s="157"/>
      <c r="N187"/>
      <c r="O187" s="191"/>
      <c r="P187"/>
      <c r="Q187" s="189"/>
      <c r="R187" s="196" t="str">
        <f>IF(promesas[[#This Row],[Fecha de Pago]]="", "", TEXT(promesas[[#This Row],[Fecha de Pago]], "mmm"))</f>
        <v/>
      </c>
      <c r="S187" s="12" t="str">
        <f>IF(promesas[[#This Row],[Fecha  promesa de pago]]="", "", TEXT(promesas[[#This Row],[Fecha  promesa de pago]], "mmm"))</f>
        <v/>
      </c>
      <c r="T187" s="13" t="str">
        <f>IF(promesas[[#This Row],[Fecha de Pago]]="", "", TEXT(promesas[[#This Row],[Fecha de Pago]], "dd/mmm"))</f>
        <v/>
      </c>
      <c r="U187" s="13" t="str">
        <f>IF(promesas[[#This Row],[Fecha  promesa de pago]]="", "", TEXT(promesas[[#This Row],[Fecha  promesa de pago]], "dd/mmm"))</f>
        <v/>
      </c>
      <c r="V187" s="14" t="str">
        <f>IF(LEN(TRIM(promesas[[#This Row],[Fecha  promesa de pago]]))&gt;0,1,"")</f>
        <v/>
      </c>
      <c r="W187" s="14" t="str">
        <f>IF(LEN(TRIM(promesas[[#This Row],[Fecha de Pago]]))&gt;0,1,"")</f>
        <v/>
      </c>
    </row>
    <row r="188" spans="1:23" ht="15.75" customHeight="1">
      <c r="A188" s="11" t="str">
        <f>TEXT(promesas[[#This Row],[Marca temporal]],"dd/mmm")</f>
        <v>00/ene</v>
      </c>
      <c r="B188" s="186"/>
      <c r="C188" s="187"/>
      <c r="D188" s="187"/>
      <c r="E188" s="188"/>
      <c r="F188" s="187"/>
      <c r="G188" s="187"/>
      <c r="H188" s="189"/>
      <c r="I188" s="190"/>
      <c r="J188" s="195"/>
      <c r="K188"/>
      <c r="L188" s="191"/>
      <c r="M188" s="157"/>
      <c r="N188"/>
      <c r="O188" s="191"/>
      <c r="P188"/>
      <c r="Q188" s="189"/>
      <c r="R188" s="196" t="str">
        <f>IF(promesas[[#This Row],[Fecha de Pago]]="", "", TEXT(promesas[[#This Row],[Fecha de Pago]], "mmm"))</f>
        <v/>
      </c>
      <c r="S188" s="12" t="str">
        <f>IF(promesas[[#This Row],[Fecha  promesa de pago]]="", "", TEXT(promesas[[#This Row],[Fecha  promesa de pago]], "mmm"))</f>
        <v/>
      </c>
      <c r="T188" s="13" t="str">
        <f>IF(promesas[[#This Row],[Fecha de Pago]]="", "", TEXT(promesas[[#This Row],[Fecha de Pago]], "dd/mmm"))</f>
        <v/>
      </c>
      <c r="U188" s="13" t="str">
        <f>IF(promesas[[#This Row],[Fecha  promesa de pago]]="", "", TEXT(promesas[[#This Row],[Fecha  promesa de pago]], "dd/mmm"))</f>
        <v/>
      </c>
      <c r="V188" s="14" t="str">
        <f>IF(LEN(TRIM(promesas[[#This Row],[Fecha  promesa de pago]]))&gt;0,1,"")</f>
        <v/>
      </c>
      <c r="W188" s="14" t="str">
        <f>IF(LEN(TRIM(promesas[[#This Row],[Fecha de Pago]]))&gt;0,1,"")</f>
        <v/>
      </c>
    </row>
    <row r="189" spans="1:23" ht="15.75" customHeight="1">
      <c r="A189" s="11" t="str">
        <f>TEXT(promesas[[#This Row],[Marca temporal]],"dd/mmm")</f>
        <v>00/ene</v>
      </c>
      <c r="B189" s="186"/>
      <c r="C189" s="187"/>
      <c r="D189" s="187"/>
      <c r="E189" s="188"/>
      <c r="F189" s="187"/>
      <c r="G189" s="187"/>
      <c r="H189" s="189"/>
      <c r="I189" s="190"/>
      <c r="J189" s="195"/>
      <c r="K189"/>
      <c r="L189" s="191"/>
      <c r="M189" s="157"/>
      <c r="N189"/>
      <c r="O189" s="191"/>
      <c r="P189" s="192"/>
      <c r="Q189" s="189"/>
      <c r="R189" s="196" t="str">
        <f>IF(promesas[[#This Row],[Fecha de Pago]]="", "", TEXT(promesas[[#This Row],[Fecha de Pago]], "mmm"))</f>
        <v/>
      </c>
      <c r="S189" s="12" t="str">
        <f>IF(promesas[[#This Row],[Fecha  promesa de pago]]="", "", TEXT(promesas[[#This Row],[Fecha  promesa de pago]], "mmm"))</f>
        <v/>
      </c>
      <c r="T189" s="13" t="str">
        <f>IF(promesas[[#This Row],[Fecha de Pago]]="", "", TEXT(promesas[[#This Row],[Fecha de Pago]], "dd/mmm"))</f>
        <v/>
      </c>
      <c r="U189" s="13" t="str">
        <f>IF(promesas[[#This Row],[Fecha  promesa de pago]]="", "", TEXT(promesas[[#This Row],[Fecha  promesa de pago]], "dd/mmm"))</f>
        <v/>
      </c>
      <c r="V189" s="14" t="str">
        <f>IF(LEN(TRIM(promesas[[#This Row],[Fecha  promesa de pago]]))&gt;0,1,"")</f>
        <v/>
      </c>
      <c r="W189" s="14" t="str">
        <f>IF(LEN(TRIM(promesas[[#This Row],[Fecha de Pago]]))&gt;0,1,"")</f>
        <v/>
      </c>
    </row>
    <row r="190" spans="1:23" ht="15.75" customHeight="1">
      <c r="A190" s="11" t="str">
        <f>TEXT(promesas[[#This Row],[Marca temporal]],"dd/mmm")</f>
        <v>00/ene</v>
      </c>
      <c r="B190" s="186"/>
      <c r="C190" s="187"/>
      <c r="D190" s="187"/>
      <c r="E190" s="188"/>
      <c r="F190" s="187"/>
      <c r="G190" s="187"/>
      <c r="H190" s="189"/>
      <c r="I190" s="190"/>
      <c r="J190" s="195"/>
      <c r="K190"/>
      <c r="L190" s="191"/>
      <c r="M190" s="157"/>
      <c r="N190"/>
      <c r="O190" s="191"/>
      <c r="P190"/>
      <c r="Q190" s="189"/>
      <c r="R190" s="196" t="str">
        <f>IF(promesas[[#This Row],[Fecha de Pago]]="", "", TEXT(promesas[[#This Row],[Fecha de Pago]], "mmm"))</f>
        <v/>
      </c>
      <c r="S190" s="12" t="str">
        <f>IF(promesas[[#This Row],[Fecha  promesa de pago]]="", "", TEXT(promesas[[#This Row],[Fecha  promesa de pago]], "mmm"))</f>
        <v/>
      </c>
      <c r="T190" s="13" t="str">
        <f>IF(promesas[[#This Row],[Fecha de Pago]]="", "", TEXT(promesas[[#This Row],[Fecha de Pago]], "dd/mmm"))</f>
        <v/>
      </c>
      <c r="U190" s="13" t="str">
        <f>IF(promesas[[#This Row],[Fecha  promesa de pago]]="", "", TEXT(promesas[[#This Row],[Fecha  promesa de pago]], "dd/mmm"))</f>
        <v/>
      </c>
      <c r="V190" s="14" t="str">
        <f>IF(LEN(TRIM(promesas[[#This Row],[Fecha  promesa de pago]]))&gt;0,1,"")</f>
        <v/>
      </c>
      <c r="W190" s="14" t="str">
        <f>IF(LEN(TRIM(promesas[[#This Row],[Fecha de Pago]]))&gt;0,1,"")</f>
        <v/>
      </c>
    </row>
    <row r="191" spans="1:23" ht="15.75" customHeight="1">
      <c r="A191" s="11" t="str">
        <f>TEXT(promesas[[#This Row],[Marca temporal]],"dd/mmm")</f>
        <v>00/ene</v>
      </c>
      <c r="B191" s="186"/>
      <c r="C191" s="187"/>
      <c r="D191" s="187"/>
      <c r="E191" s="188"/>
      <c r="F191" s="187"/>
      <c r="G191" s="187"/>
      <c r="H191" s="189"/>
      <c r="I191" s="190"/>
      <c r="J191" s="195"/>
      <c r="K191"/>
      <c r="L191" s="191"/>
      <c r="M191" s="157"/>
      <c r="N191"/>
      <c r="O191" s="191"/>
      <c r="P191" s="157"/>
      <c r="Q191" s="189"/>
      <c r="R191" s="196" t="str">
        <f>IF(promesas[[#This Row],[Fecha de Pago]]="", "", TEXT(promesas[[#This Row],[Fecha de Pago]], "mmm"))</f>
        <v/>
      </c>
      <c r="S191" s="12" t="str">
        <f>IF(promesas[[#This Row],[Fecha  promesa de pago]]="", "", TEXT(promesas[[#This Row],[Fecha  promesa de pago]], "mmm"))</f>
        <v/>
      </c>
      <c r="T191" s="13" t="str">
        <f>IF(promesas[[#This Row],[Fecha de Pago]]="", "", TEXT(promesas[[#This Row],[Fecha de Pago]], "dd/mmm"))</f>
        <v/>
      </c>
      <c r="U191" s="13" t="str">
        <f>IF(promesas[[#This Row],[Fecha  promesa de pago]]="", "", TEXT(promesas[[#This Row],[Fecha  promesa de pago]], "dd/mmm"))</f>
        <v/>
      </c>
      <c r="V191" s="14" t="str">
        <f>IF(LEN(TRIM(promesas[[#This Row],[Fecha  promesa de pago]]))&gt;0,1,"")</f>
        <v/>
      </c>
      <c r="W191" s="14" t="str">
        <f>IF(LEN(TRIM(promesas[[#This Row],[Fecha de Pago]]))&gt;0,1,"")</f>
        <v/>
      </c>
    </row>
    <row r="192" spans="1:23" ht="15.75" customHeight="1">
      <c r="A192" s="11" t="str">
        <f>TEXT(promesas[[#This Row],[Marca temporal]],"dd/mmm")</f>
        <v>00/ene</v>
      </c>
      <c r="B192" s="186"/>
      <c r="C192" s="187"/>
      <c r="D192" s="187"/>
      <c r="E192" s="188"/>
      <c r="F192" s="187"/>
      <c r="G192" s="187"/>
      <c r="H192" s="189"/>
      <c r="I192" s="190"/>
      <c r="J192" s="195"/>
      <c r="K192"/>
      <c r="L192" s="191"/>
      <c r="M192" s="157"/>
      <c r="N192"/>
      <c r="O192" s="191"/>
      <c r="P192" s="192"/>
      <c r="Q192" s="189"/>
      <c r="R192" s="196" t="str">
        <f>IF(promesas[[#This Row],[Fecha de Pago]]="", "", TEXT(promesas[[#This Row],[Fecha de Pago]], "mmm"))</f>
        <v/>
      </c>
      <c r="S192" s="12" t="str">
        <f>IF(promesas[[#This Row],[Fecha  promesa de pago]]="", "", TEXT(promesas[[#This Row],[Fecha  promesa de pago]], "mmm"))</f>
        <v/>
      </c>
      <c r="T192" s="13" t="str">
        <f>IF(promesas[[#This Row],[Fecha de Pago]]="", "", TEXT(promesas[[#This Row],[Fecha de Pago]], "dd/mmm"))</f>
        <v/>
      </c>
      <c r="U192" s="13" t="str">
        <f>IF(promesas[[#This Row],[Fecha  promesa de pago]]="", "", TEXT(promesas[[#This Row],[Fecha  promesa de pago]], "dd/mmm"))</f>
        <v/>
      </c>
      <c r="V192" s="14" t="str">
        <f>IF(LEN(TRIM(promesas[[#This Row],[Fecha  promesa de pago]]))&gt;0,1,"")</f>
        <v/>
      </c>
      <c r="W192" s="14" t="str">
        <f>IF(LEN(TRIM(promesas[[#This Row],[Fecha de Pago]]))&gt;0,1,"")</f>
        <v/>
      </c>
    </row>
    <row r="193" spans="1:23" ht="15.75" customHeight="1">
      <c r="A193" s="11" t="str">
        <f>TEXT(promesas[[#This Row],[Marca temporal]],"dd/mmm")</f>
        <v>00/ene</v>
      </c>
      <c r="B193" s="186"/>
      <c r="C193" s="187"/>
      <c r="D193" s="187"/>
      <c r="E193" s="188"/>
      <c r="F193" s="187"/>
      <c r="G193" s="187"/>
      <c r="H193" s="189"/>
      <c r="I193" s="190"/>
      <c r="J193" s="195"/>
      <c r="K193"/>
      <c r="L193" s="191"/>
      <c r="M193" s="157"/>
      <c r="N193"/>
      <c r="O193" s="191"/>
      <c r="P193"/>
      <c r="Q193" s="189"/>
      <c r="R193" s="196" t="str">
        <f>IF(promesas[[#This Row],[Fecha de Pago]]="", "", TEXT(promesas[[#This Row],[Fecha de Pago]], "mmm"))</f>
        <v/>
      </c>
      <c r="S193" s="12" t="str">
        <f>IF(promesas[[#This Row],[Fecha  promesa de pago]]="", "", TEXT(promesas[[#This Row],[Fecha  promesa de pago]], "mmm"))</f>
        <v/>
      </c>
      <c r="T193" s="13" t="str">
        <f>IF(promesas[[#This Row],[Fecha de Pago]]="", "", TEXT(promesas[[#This Row],[Fecha de Pago]], "dd/mmm"))</f>
        <v/>
      </c>
      <c r="U193" s="13" t="str">
        <f>IF(promesas[[#This Row],[Fecha  promesa de pago]]="", "", TEXT(promesas[[#This Row],[Fecha  promesa de pago]], "dd/mmm"))</f>
        <v/>
      </c>
      <c r="V193" s="14" t="str">
        <f>IF(LEN(TRIM(promesas[[#This Row],[Fecha  promesa de pago]]))&gt;0,1,"")</f>
        <v/>
      </c>
      <c r="W193" s="14" t="str">
        <f>IF(LEN(TRIM(promesas[[#This Row],[Fecha de Pago]]))&gt;0,1,"")</f>
        <v/>
      </c>
    </row>
    <row r="194" spans="1:23" ht="15.75" customHeight="1">
      <c r="A194" s="11" t="str">
        <f>TEXT(promesas[[#This Row],[Marca temporal]],"dd/mmm")</f>
        <v>00/ene</v>
      </c>
      <c r="B194" s="186"/>
      <c r="C194" s="187"/>
      <c r="D194" s="187"/>
      <c r="E194" s="188"/>
      <c r="F194" s="187"/>
      <c r="G194" s="187"/>
      <c r="H194" s="189"/>
      <c r="I194" s="190"/>
      <c r="J194" s="195"/>
      <c r="K194"/>
      <c r="L194" s="191"/>
      <c r="M194" s="157"/>
      <c r="N194"/>
      <c r="O194" s="191"/>
      <c r="P194"/>
      <c r="Q194" s="189"/>
      <c r="R194" s="196" t="str">
        <f>IF(promesas[[#This Row],[Fecha de Pago]]="", "", TEXT(promesas[[#This Row],[Fecha de Pago]], "mmm"))</f>
        <v/>
      </c>
      <c r="S194" s="12" t="str">
        <f>IF(promesas[[#This Row],[Fecha  promesa de pago]]="", "", TEXT(promesas[[#This Row],[Fecha  promesa de pago]], "mmm"))</f>
        <v/>
      </c>
      <c r="T194" s="13" t="str">
        <f>IF(promesas[[#This Row],[Fecha de Pago]]="", "", TEXT(promesas[[#This Row],[Fecha de Pago]], "dd/mmm"))</f>
        <v/>
      </c>
      <c r="U194" s="13" t="str">
        <f>IF(promesas[[#This Row],[Fecha  promesa de pago]]="", "", TEXT(promesas[[#This Row],[Fecha  promesa de pago]], "dd/mmm"))</f>
        <v/>
      </c>
      <c r="V194" s="14" t="str">
        <f>IF(LEN(TRIM(promesas[[#This Row],[Fecha  promesa de pago]]))&gt;0,1,"")</f>
        <v/>
      </c>
      <c r="W194" s="14" t="str">
        <f>IF(LEN(TRIM(promesas[[#This Row],[Fecha de Pago]]))&gt;0,1,"")</f>
        <v/>
      </c>
    </row>
    <row r="195" spans="1:23" ht="15.75" customHeight="1">
      <c r="A195" s="11" t="str">
        <f>TEXT(promesas[[#This Row],[Marca temporal]],"dd/mmm")</f>
        <v>00/ene</v>
      </c>
      <c r="B195" s="186"/>
      <c r="C195" s="187"/>
      <c r="D195" s="187"/>
      <c r="E195" s="188"/>
      <c r="F195" s="187"/>
      <c r="G195" s="187"/>
      <c r="H195" s="189"/>
      <c r="I195" s="190"/>
      <c r="J195" s="195"/>
      <c r="K195"/>
      <c r="L195" s="191"/>
      <c r="M195" s="157"/>
      <c r="N195"/>
      <c r="O195" s="191"/>
      <c r="P195"/>
      <c r="Q195" s="189"/>
      <c r="R195" s="196" t="str">
        <f>IF(promesas[[#This Row],[Fecha de Pago]]="", "", TEXT(promesas[[#This Row],[Fecha de Pago]], "mmm"))</f>
        <v/>
      </c>
      <c r="S195" s="12" t="str">
        <f>IF(promesas[[#This Row],[Fecha  promesa de pago]]="", "", TEXT(promesas[[#This Row],[Fecha  promesa de pago]], "mmm"))</f>
        <v/>
      </c>
      <c r="T195" s="13" t="str">
        <f>IF(promesas[[#This Row],[Fecha de Pago]]="", "", TEXT(promesas[[#This Row],[Fecha de Pago]], "dd/mmm"))</f>
        <v/>
      </c>
      <c r="U195" s="13" t="str">
        <f>IF(promesas[[#This Row],[Fecha  promesa de pago]]="", "", TEXT(promesas[[#This Row],[Fecha  promesa de pago]], "dd/mmm"))</f>
        <v/>
      </c>
      <c r="V195" s="14" t="str">
        <f>IF(LEN(TRIM(promesas[[#This Row],[Fecha  promesa de pago]]))&gt;0,1,"")</f>
        <v/>
      </c>
      <c r="W195" s="14" t="str">
        <f>IF(LEN(TRIM(promesas[[#This Row],[Fecha de Pago]]))&gt;0,1,"")</f>
        <v/>
      </c>
    </row>
    <row r="196" spans="1:23" ht="15.75" customHeight="1">
      <c r="A196" s="11" t="str">
        <f>TEXT(promesas[[#This Row],[Marca temporal]],"dd/mmm")</f>
        <v>00/ene</v>
      </c>
      <c r="B196" s="186"/>
      <c r="C196" s="187"/>
      <c r="D196" s="187"/>
      <c r="E196" s="188"/>
      <c r="F196" s="187"/>
      <c r="G196" s="187"/>
      <c r="H196" s="189"/>
      <c r="I196" s="190"/>
      <c r="J196" s="195"/>
      <c r="K196"/>
      <c r="L196" s="191"/>
      <c r="M196" s="157"/>
      <c r="N196"/>
      <c r="O196" s="191"/>
      <c r="P196"/>
      <c r="Q196" s="189"/>
      <c r="R196" s="196" t="str">
        <f>IF(promesas[[#This Row],[Fecha de Pago]]="", "", TEXT(promesas[[#This Row],[Fecha de Pago]], "mmm"))</f>
        <v/>
      </c>
      <c r="S196" s="12" t="str">
        <f>IF(promesas[[#This Row],[Fecha  promesa de pago]]="", "", TEXT(promesas[[#This Row],[Fecha  promesa de pago]], "mmm"))</f>
        <v/>
      </c>
      <c r="T196" s="13" t="str">
        <f>IF(promesas[[#This Row],[Fecha de Pago]]="", "", TEXT(promesas[[#This Row],[Fecha de Pago]], "dd/mmm"))</f>
        <v/>
      </c>
      <c r="U196" s="13" t="str">
        <f>IF(promesas[[#This Row],[Fecha  promesa de pago]]="", "", TEXT(promesas[[#This Row],[Fecha  promesa de pago]], "dd/mmm"))</f>
        <v/>
      </c>
      <c r="V196" s="14" t="str">
        <f>IF(LEN(TRIM(promesas[[#This Row],[Fecha  promesa de pago]]))&gt;0,1,"")</f>
        <v/>
      </c>
      <c r="W196" s="14" t="str">
        <f>IF(LEN(TRIM(promesas[[#This Row],[Fecha de Pago]]))&gt;0,1,"")</f>
        <v/>
      </c>
    </row>
    <row r="197" spans="1:23" ht="15.75" customHeight="1">
      <c r="A197" s="11" t="str">
        <f>TEXT(promesas[[#This Row],[Marca temporal]],"dd/mmm")</f>
        <v>00/ene</v>
      </c>
      <c r="B197" s="186"/>
      <c r="C197" s="187"/>
      <c r="D197" s="187"/>
      <c r="E197" s="188"/>
      <c r="F197" s="187"/>
      <c r="G197" s="187"/>
      <c r="H197" s="189"/>
      <c r="I197" s="190"/>
      <c r="J197" s="195"/>
      <c r="K197"/>
      <c r="L197" s="191"/>
      <c r="M197" s="157"/>
      <c r="N197"/>
      <c r="O197" s="191"/>
      <c r="P197"/>
      <c r="Q197" s="189"/>
      <c r="R197" s="196" t="str">
        <f>IF(promesas[[#This Row],[Fecha de Pago]]="", "", TEXT(promesas[[#This Row],[Fecha de Pago]], "mmm"))</f>
        <v/>
      </c>
      <c r="S197" s="12" t="str">
        <f>IF(promesas[[#This Row],[Fecha  promesa de pago]]="", "", TEXT(promesas[[#This Row],[Fecha  promesa de pago]], "mmm"))</f>
        <v/>
      </c>
      <c r="T197" s="13" t="str">
        <f>IF(promesas[[#This Row],[Fecha de Pago]]="", "", TEXT(promesas[[#This Row],[Fecha de Pago]], "dd/mmm"))</f>
        <v/>
      </c>
      <c r="U197" s="13" t="str">
        <f>IF(promesas[[#This Row],[Fecha  promesa de pago]]="", "", TEXT(promesas[[#This Row],[Fecha  promesa de pago]], "dd/mmm"))</f>
        <v/>
      </c>
      <c r="V197" s="14" t="str">
        <f>IF(LEN(TRIM(promesas[[#This Row],[Fecha  promesa de pago]]))&gt;0,1,"")</f>
        <v/>
      </c>
      <c r="W197" s="14" t="str">
        <f>IF(LEN(TRIM(promesas[[#This Row],[Fecha de Pago]]))&gt;0,1,"")</f>
        <v/>
      </c>
    </row>
    <row r="198" spans="1:23" ht="15.75" customHeight="1">
      <c r="A198" s="11" t="str">
        <f>TEXT(promesas[[#This Row],[Marca temporal]],"dd/mmm")</f>
        <v>00/ene</v>
      </c>
      <c r="B198" s="186"/>
      <c r="C198" s="187"/>
      <c r="D198" s="187"/>
      <c r="E198" s="188"/>
      <c r="F198" s="187"/>
      <c r="G198" s="187"/>
      <c r="H198" s="189"/>
      <c r="I198" s="190"/>
      <c r="J198" s="195"/>
      <c r="K198"/>
      <c r="L198" s="191"/>
      <c r="M198" s="157"/>
      <c r="N198"/>
      <c r="O198" s="191"/>
      <c r="P198" s="192"/>
      <c r="Q198" s="189"/>
      <c r="R198" s="196" t="str">
        <f>IF(promesas[[#This Row],[Fecha de Pago]]="", "", TEXT(promesas[[#This Row],[Fecha de Pago]], "mmm"))</f>
        <v/>
      </c>
      <c r="S198" s="12" t="str">
        <f>IF(promesas[[#This Row],[Fecha  promesa de pago]]="", "", TEXT(promesas[[#This Row],[Fecha  promesa de pago]], "mmm"))</f>
        <v/>
      </c>
      <c r="T198" s="13" t="str">
        <f>IF(promesas[[#This Row],[Fecha de Pago]]="", "", TEXT(promesas[[#This Row],[Fecha de Pago]], "dd/mmm"))</f>
        <v/>
      </c>
      <c r="U198" s="13" t="str">
        <f>IF(promesas[[#This Row],[Fecha  promesa de pago]]="", "", TEXT(promesas[[#This Row],[Fecha  promesa de pago]], "dd/mmm"))</f>
        <v/>
      </c>
      <c r="V198" s="14" t="str">
        <f>IF(LEN(TRIM(promesas[[#This Row],[Fecha  promesa de pago]]))&gt;0,1,"")</f>
        <v/>
      </c>
      <c r="W198" s="14" t="str">
        <f>IF(LEN(TRIM(promesas[[#This Row],[Fecha de Pago]]))&gt;0,1,"")</f>
        <v/>
      </c>
    </row>
    <row r="199" spans="1:23" ht="15.75" customHeight="1">
      <c r="A199" s="11" t="str">
        <f>TEXT(promesas[[#This Row],[Marca temporal]],"dd/mmm")</f>
        <v>00/ene</v>
      </c>
      <c r="B199" s="186"/>
      <c r="C199" s="187"/>
      <c r="D199" s="187"/>
      <c r="E199" s="188"/>
      <c r="F199" s="187"/>
      <c r="G199" s="187"/>
      <c r="H199" s="189"/>
      <c r="I199" s="190"/>
      <c r="J199" s="195"/>
      <c r="K199"/>
      <c r="L199" s="191"/>
      <c r="M199" s="157"/>
      <c r="N199"/>
      <c r="O199" s="191"/>
      <c r="P199"/>
      <c r="Q199" s="189"/>
      <c r="R199" s="196" t="str">
        <f>IF(promesas[[#This Row],[Fecha de Pago]]="", "", TEXT(promesas[[#This Row],[Fecha de Pago]], "mmm"))</f>
        <v/>
      </c>
      <c r="S199" s="12" t="str">
        <f>IF(promesas[[#This Row],[Fecha  promesa de pago]]="", "", TEXT(promesas[[#This Row],[Fecha  promesa de pago]], "mmm"))</f>
        <v/>
      </c>
      <c r="T199" s="13" t="str">
        <f>IF(promesas[[#This Row],[Fecha de Pago]]="", "", TEXT(promesas[[#This Row],[Fecha de Pago]], "dd/mmm"))</f>
        <v/>
      </c>
      <c r="U199" s="13" t="str">
        <f>IF(promesas[[#This Row],[Fecha  promesa de pago]]="", "", TEXT(promesas[[#This Row],[Fecha  promesa de pago]], "dd/mmm"))</f>
        <v/>
      </c>
      <c r="V199" s="14" t="str">
        <f>IF(LEN(TRIM(promesas[[#This Row],[Fecha  promesa de pago]]))&gt;0,1,"")</f>
        <v/>
      </c>
      <c r="W199" s="14" t="str">
        <f>IF(LEN(TRIM(promesas[[#This Row],[Fecha de Pago]]))&gt;0,1,"")</f>
        <v/>
      </c>
    </row>
    <row r="200" spans="1:23" ht="15.75" customHeight="1">
      <c r="A200" s="11" t="str">
        <f>TEXT(promesas[[#This Row],[Marca temporal]],"dd/mmm")</f>
        <v>00/ene</v>
      </c>
      <c r="B200" s="186"/>
      <c r="C200" s="187"/>
      <c r="D200" s="187"/>
      <c r="E200" s="188"/>
      <c r="F200" s="187"/>
      <c r="G200" s="187"/>
      <c r="H200" s="189"/>
      <c r="I200" s="190"/>
      <c r="J200" s="195"/>
      <c r="K200"/>
      <c r="L200" s="191"/>
      <c r="M200" s="157"/>
      <c r="N200"/>
      <c r="O200" s="191"/>
      <c r="P200"/>
      <c r="Q200" s="189"/>
      <c r="R200" s="196" t="str">
        <f>IF(promesas[[#This Row],[Fecha de Pago]]="", "", TEXT(promesas[[#This Row],[Fecha de Pago]], "mmm"))</f>
        <v/>
      </c>
      <c r="S200" s="12" t="str">
        <f>IF(promesas[[#This Row],[Fecha  promesa de pago]]="", "", TEXT(promesas[[#This Row],[Fecha  promesa de pago]], "mmm"))</f>
        <v/>
      </c>
      <c r="T200" s="13" t="str">
        <f>IF(promesas[[#This Row],[Fecha de Pago]]="", "", TEXT(promesas[[#This Row],[Fecha de Pago]], "dd/mmm"))</f>
        <v/>
      </c>
      <c r="U200" s="13" t="str">
        <f>IF(promesas[[#This Row],[Fecha  promesa de pago]]="", "", TEXT(promesas[[#This Row],[Fecha  promesa de pago]], "dd/mmm"))</f>
        <v/>
      </c>
      <c r="V200" s="14" t="str">
        <f>IF(LEN(TRIM(promesas[[#This Row],[Fecha  promesa de pago]]))&gt;0,1,"")</f>
        <v/>
      </c>
      <c r="W200" s="14" t="str">
        <f>IF(LEN(TRIM(promesas[[#This Row],[Fecha de Pago]]))&gt;0,1,"")</f>
        <v/>
      </c>
    </row>
    <row r="201" spans="1:23" ht="15.75" customHeight="1">
      <c r="A201" s="11" t="str">
        <f>TEXT(promesas[[#This Row],[Marca temporal]],"dd/mmm")</f>
        <v>00/ene</v>
      </c>
      <c r="B201" s="186"/>
      <c r="C201" s="187"/>
      <c r="D201" s="187"/>
      <c r="E201" s="188"/>
      <c r="F201" s="187"/>
      <c r="G201" s="187"/>
      <c r="H201" s="189"/>
      <c r="I201" s="190"/>
      <c r="J201" s="195"/>
      <c r="K201"/>
      <c r="L201" s="191"/>
      <c r="M201" s="157"/>
      <c r="N201"/>
      <c r="O201" s="191"/>
      <c r="P201"/>
      <c r="Q201" s="189"/>
      <c r="R201" s="196" t="str">
        <f>IF(promesas[[#This Row],[Fecha de Pago]]="", "", TEXT(promesas[[#This Row],[Fecha de Pago]], "mmm"))</f>
        <v/>
      </c>
      <c r="S201" s="12" t="str">
        <f>IF(promesas[[#This Row],[Fecha  promesa de pago]]="", "", TEXT(promesas[[#This Row],[Fecha  promesa de pago]], "mmm"))</f>
        <v/>
      </c>
      <c r="T201" s="13" t="str">
        <f>IF(promesas[[#This Row],[Fecha de Pago]]="", "", TEXT(promesas[[#This Row],[Fecha de Pago]], "dd/mmm"))</f>
        <v/>
      </c>
      <c r="U201" s="13" t="str">
        <f>IF(promesas[[#This Row],[Fecha  promesa de pago]]="", "", TEXT(promesas[[#This Row],[Fecha  promesa de pago]], "dd/mmm"))</f>
        <v/>
      </c>
      <c r="V201" s="14" t="str">
        <f>IF(LEN(TRIM(promesas[[#This Row],[Fecha  promesa de pago]]))&gt;0,1,"")</f>
        <v/>
      </c>
      <c r="W201" s="14" t="str">
        <f>IF(LEN(TRIM(promesas[[#This Row],[Fecha de Pago]]))&gt;0,1,"")</f>
        <v/>
      </c>
    </row>
    <row r="202" spans="1:23" ht="15.75" customHeight="1">
      <c r="A202" s="11" t="str">
        <f>TEXT(promesas[[#This Row],[Marca temporal]],"dd/mmm")</f>
        <v>00/ene</v>
      </c>
      <c r="B202" s="186"/>
      <c r="C202" s="187"/>
      <c r="D202" s="187"/>
      <c r="E202" s="188"/>
      <c r="F202" s="187"/>
      <c r="G202" s="187"/>
      <c r="H202" s="189"/>
      <c r="I202" s="190"/>
      <c r="J202" s="195"/>
      <c r="K202"/>
      <c r="L202" s="191"/>
      <c r="M202" s="157"/>
      <c r="N202"/>
      <c r="O202" s="191"/>
      <c r="P202"/>
      <c r="Q202" s="189"/>
      <c r="R202" s="196" t="str">
        <f>IF(promesas[[#This Row],[Fecha de Pago]]="", "", TEXT(promesas[[#This Row],[Fecha de Pago]], "mmm"))</f>
        <v/>
      </c>
      <c r="S202" s="12" t="str">
        <f>IF(promesas[[#This Row],[Fecha  promesa de pago]]="", "", TEXT(promesas[[#This Row],[Fecha  promesa de pago]], "mmm"))</f>
        <v/>
      </c>
      <c r="T202" s="13" t="str">
        <f>IF(promesas[[#This Row],[Fecha de Pago]]="", "", TEXT(promesas[[#This Row],[Fecha de Pago]], "dd/mmm"))</f>
        <v/>
      </c>
      <c r="U202" s="13" t="str">
        <f>IF(promesas[[#This Row],[Fecha  promesa de pago]]="", "", TEXT(promesas[[#This Row],[Fecha  promesa de pago]], "dd/mmm"))</f>
        <v/>
      </c>
      <c r="V202" s="14" t="str">
        <f>IF(LEN(TRIM(promesas[[#This Row],[Fecha  promesa de pago]]))&gt;0,1,"")</f>
        <v/>
      </c>
      <c r="W202" s="14" t="str">
        <f>IF(LEN(TRIM(promesas[[#This Row],[Fecha de Pago]]))&gt;0,1,"")</f>
        <v/>
      </c>
    </row>
    <row r="203" spans="1:23" ht="15.75" customHeight="1">
      <c r="A203" s="11" t="str">
        <f>TEXT(promesas[[#This Row],[Marca temporal]],"dd/mmm")</f>
        <v>00/ene</v>
      </c>
      <c r="B203" s="186"/>
      <c r="C203" s="187"/>
      <c r="D203" s="187"/>
      <c r="E203" s="188"/>
      <c r="F203" s="187"/>
      <c r="G203" s="187"/>
      <c r="H203" s="189"/>
      <c r="I203" s="190"/>
      <c r="J203" s="195"/>
      <c r="K203" s="159"/>
      <c r="L203" s="167"/>
      <c r="M203" s="157"/>
      <c r="N203"/>
      <c r="O203" s="191"/>
      <c r="P203" s="192"/>
      <c r="Q203" s="189"/>
      <c r="R203" s="196" t="str">
        <f>IF(promesas[[#This Row],[Fecha de Pago]]="", "", TEXT(promesas[[#This Row],[Fecha de Pago]], "mmm"))</f>
        <v/>
      </c>
      <c r="S203" s="12" t="str">
        <f>IF(promesas[[#This Row],[Fecha  promesa de pago]]="", "", TEXT(promesas[[#This Row],[Fecha  promesa de pago]], "mmm"))</f>
        <v/>
      </c>
      <c r="T203" s="13" t="str">
        <f>IF(promesas[[#This Row],[Fecha de Pago]]="", "", TEXT(promesas[[#This Row],[Fecha de Pago]], "dd/mmm"))</f>
        <v/>
      </c>
      <c r="U203" s="13" t="str">
        <f>IF(promesas[[#This Row],[Fecha  promesa de pago]]="", "", TEXT(promesas[[#This Row],[Fecha  promesa de pago]], "dd/mmm"))</f>
        <v/>
      </c>
      <c r="V203" s="14" t="str">
        <f>IF(LEN(TRIM(promesas[[#This Row],[Fecha  promesa de pago]]))&gt;0,1,"")</f>
        <v/>
      </c>
      <c r="W203" s="14" t="str">
        <f>IF(LEN(TRIM(promesas[[#This Row],[Fecha de Pago]]))&gt;0,1,"")</f>
        <v/>
      </c>
    </row>
    <row r="204" spans="1:23" ht="15.75" customHeight="1">
      <c r="A204" s="11" t="str">
        <f>TEXT(promesas[[#This Row],[Marca temporal]],"dd/mmm")</f>
        <v>00/ene</v>
      </c>
      <c r="B204" s="186"/>
      <c r="C204" s="187"/>
      <c r="D204" s="187"/>
      <c r="E204" s="188"/>
      <c r="F204" s="187"/>
      <c r="G204" s="187"/>
      <c r="H204" s="189"/>
      <c r="I204" s="190"/>
      <c r="J204" s="195"/>
      <c r="K204"/>
      <c r="L204" s="191"/>
      <c r="M204" s="157"/>
      <c r="N204"/>
      <c r="O204" s="191"/>
      <c r="P204"/>
      <c r="Q204" s="189"/>
      <c r="R204" s="196" t="str">
        <f>IF(promesas[[#This Row],[Fecha de Pago]]="", "", TEXT(promesas[[#This Row],[Fecha de Pago]], "mmm"))</f>
        <v/>
      </c>
      <c r="S204" s="12" t="str">
        <f>IF(promesas[[#This Row],[Fecha  promesa de pago]]="", "", TEXT(promesas[[#This Row],[Fecha  promesa de pago]], "mmm"))</f>
        <v/>
      </c>
      <c r="T204" s="13" t="str">
        <f>IF(promesas[[#This Row],[Fecha de Pago]]="", "", TEXT(promesas[[#This Row],[Fecha de Pago]], "dd/mmm"))</f>
        <v/>
      </c>
      <c r="U204" s="13" t="str">
        <f>IF(promesas[[#This Row],[Fecha  promesa de pago]]="", "", TEXT(promesas[[#This Row],[Fecha  promesa de pago]], "dd/mmm"))</f>
        <v/>
      </c>
      <c r="V204" s="14" t="str">
        <f>IF(LEN(TRIM(promesas[[#This Row],[Fecha  promesa de pago]]))&gt;0,1,"")</f>
        <v/>
      </c>
      <c r="W204" s="14" t="str">
        <f>IF(LEN(TRIM(promesas[[#This Row],[Fecha de Pago]]))&gt;0,1,"")</f>
        <v/>
      </c>
    </row>
    <row r="205" spans="1:23" ht="15.75" customHeight="1">
      <c r="A205" s="11" t="str">
        <f>TEXT(promesas[[#This Row],[Marca temporal]],"dd/mmm")</f>
        <v>00/ene</v>
      </c>
      <c r="B205" s="186"/>
      <c r="C205" s="187"/>
      <c r="D205" s="187"/>
      <c r="E205" s="188"/>
      <c r="F205" s="187"/>
      <c r="G205" s="187"/>
      <c r="H205" s="189"/>
      <c r="I205" s="190"/>
      <c r="J205" s="195"/>
      <c r="K205"/>
      <c r="L205" s="191"/>
      <c r="M205" s="157"/>
      <c r="N205"/>
      <c r="O205" s="191"/>
      <c r="P205"/>
      <c r="Q205" s="189"/>
      <c r="R205" s="196" t="str">
        <f>IF(promesas[[#This Row],[Fecha de Pago]]="", "", TEXT(promesas[[#This Row],[Fecha de Pago]], "mmm"))</f>
        <v/>
      </c>
      <c r="S205" s="12" t="str">
        <f>IF(promesas[[#This Row],[Fecha  promesa de pago]]="", "", TEXT(promesas[[#This Row],[Fecha  promesa de pago]], "mmm"))</f>
        <v/>
      </c>
      <c r="T205" s="13" t="str">
        <f>IF(promesas[[#This Row],[Fecha de Pago]]="", "", TEXT(promesas[[#This Row],[Fecha de Pago]], "dd/mmm"))</f>
        <v/>
      </c>
      <c r="U205" s="13" t="str">
        <f>IF(promesas[[#This Row],[Fecha  promesa de pago]]="", "", TEXT(promesas[[#This Row],[Fecha  promesa de pago]], "dd/mmm"))</f>
        <v/>
      </c>
      <c r="V205" s="14" t="str">
        <f>IF(LEN(TRIM(promesas[[#This Row],[Fecha  promesa de pago]]))&gt;0,1,"")</f>
        <v/>
      </c>
      <c r="W205" s="14" t="str">
        <f>IF(LEN(TRIM(promesas[[#This Row],[Fecha de Pago]]))&gt;0,1,"")</f>
        <v/>
      </c>
    </row>
    <row r="206" spans="1:23" ht="15.75" customHeight="1">
      <c r="A206" s="11" t="str">
        <f>TEXT(promesas[[#This Row],[Marca temporal]],"dd/mmm")</f>
        <v>00/ene</v>
      </c>
      <c r="B206" s="186"/>
      <c r="C206" s="187"/>
      <c r="D206" s="187"/>
      <c r="E206" s="188"/>
      <c r="F206" s="187"/>
      <c r="G206" s="187"/>
      <c r="H206" s="189"/>
      <c r="I206" s="190"/>
      <c r="J206" s="195"/>
      <c r="K206"/>
      <c r="L206" s="191"/>
      <c r="M206" s="157"/>
      <c r="N206"/>
      <c r="O206" s="191"/>
      <c r="P206"/>
      <c r="Q206" s="189"/>
      <c r="R206" s="196" t="str">
        <f>IF(promesas[[#This Row],[Fecha de Pago]]="", "", TEXT(promesas[[#This Row],[Fecha de Pago]], "mmm"))</f>
        <v/>
      </c>
      <c r="S206" s="12" t="str">
        <f>IF(promesas[[#This Row],[Fecha  promesa de pago]]="", "", TEXT(promesas[[#This Row],[Fecha  promesa de pago]], "mmm"))</f>
        <v/>
      </c>
      <c r="T206" s="13" t="str">
        <f>IF(promesas[[#This Row],[Fecha de Pago]]="", "", TEXT(promesas[[#This Row],[Fecha de Pago]], "dd/mmm"))</f>
        <v/>
      </c>
      <c r="U206" s="13" t="str">
        <f>IF(promesas[[#This Row],[Fecha  promesa de pago]]="", "", TEXT(promesas[[#This Row],[Fecha  promesa de pago]], "dd/mmm"))</f>
        <v/>
      </c>
      <c r="V206" s="14" t="str">
        <f>IF(LEN(TRIM(promesas[[#This Row],[Fecha  promesa de pago]]))&gt;0,1,"")</f>
        <v/>
      </c>
      <c r="W206" s="14" t="str">
        <f>IF(LEN(TRIM(promesas[[#This Row],[Fecha de Pago]]))&gt;0,1,"")</f>
        <v/>
      </c>
    </row>
    <row r="207" spans="1:23" ht="15.75" customHeight="1">
      <c r="A207" s="11" t="str">
        <f>TEXT(promesas[[#This Row],[Marca temporal]],"dd/mmm")</f>
        <v>00/ene</v>
      </c>
      <c r="B207" s="186"/>
      <c r="C207" s="187"/>
      <c r="D207" s="187"/>
      <c r="E207" s="188"/>
      <c r="F207" s="187"/>
      <c r="G207" s="187"/>
      <c r="H207" s="189"/>
      <c r="I207" s="190"/>
      <c r="J207" s="195"/>
      <c r="K207"/>
      <c r="L207" s="191"/>
      <c r="M207" s="157"/>
      <c r="N207"/>
      <c r="O207" s="191"/>
      <c r="P207"/>
      <c r="Q207" s="189"/>
      <c r="R207" s="196" t="str">
        <f>IF(promesas[[#This Row],[Fecha de Pago]]="", "", TEXT(promesas[[#This Row],[Fecha de Pago]], "mmm"))</f>
        <v/>
      </c>
      <c r="S207" s="12" t="str">
        <f>IF(promesas[[#This Row],[Fecha  promesa de pago]]="", "", TEXT(promesas[[#This Row],[Fecha  promesa de pago]], "mmm"))</f>
        <v/>
      </c>
      <c r="T207" s="13" t="str">
        <f>IF(promesas[[#This Row],[Fecha de Pago]]="", "", TEXT(promesas[[#This Row],[Fecha de Pago]], "dd/mmm"))</f>
        <v/>
      </c>
      <c r="U207" s="13" t="str">
        <f>IF(promesas[[#This Row],[Fecha  promesa de pago]]="", "", TEXT(promesas[[#This Row],[Fecha  promesa de pago]], "dd/mmm"))</f>
        <v/>
      </c>
      <c r="V207" s="14" t="str">
        <f>IF(LEN(TRIM(promesas[[#This Row],[Fecha  promesa de pago]]))&gt;0,1,"")</f>
        <v/>
      </c>
      <c r="W207" s="14" t="str">
        <f>IF(LEN(TRIM(promesas[[#This Row],[Fecha de Pago]]))&gt;0,1,"")</f>
        <v/>
      </c>
    </row>
    <row r="208" spans="1:23" ht="15.75" customHeight="1">
      <c r="A208" s="11" t="str">
        <f>TEXT(promesas[[#This Row],[Marca temporal]],"dd/mmm")</f>
        <v>00/ene</v>
      </c>
      <c r="B208" s="186"/>
      <c r="C208" s="187"/>
      <c r="D208" s="187"/>
      <c r="E208" s="188"/>
      <c r="F208" s="187"/>
      <c r="G208" s="187"/>
      <c r="H208" s="189"/>
      <c r="I208" s="190"/>
      <c r="J208" s="195"/>
      <c r="K208"/>
      <c r="L208" s="191"/>
      <c r="M208" s="157"/>
      <c r="N208"/>
      <c r="O208" s="191"/>
      <c r="P208"/>
      <c r="Q208" s="189"/>
      <c r="R208" s="196" t="str">
        <f>IF(promesas[[#This Row],[Fecha de Pago]]="", "", TEXT(promesas[[#This Row],[Fecha de Pago]], "mmm"))</f>
        <v/>
      </c>
      <c r="S208" s="12" t="str">
        <f>IF(promesas[[#This Row],[Fecha  promesa de pago]]="", "", TEXT(promesas[[#This Row],[Fecha  promesa de pago]], "mmm"))</f>
        <v/>
      </c>
      <c r="T208" s="13" t="str">
        <f>IF(promesas[[#This Row],[Fecha de Pago]]="", "", TEXT(promesas[[#This Row],[Fecha de Pago]], "dd/mmm"))</f>
        <v/>
      </c>
      <c r="U208" s="13" t="str">
        <f>IF(promesas[[#This Row],[Fecha  promesa de pago]]="", "", TEXT(promesas[[#This Row],[Fecha  promesa de pago]], "dd/mmm"))</f>
        <v/>
      </c>
      <c r="V208" s="14" t="str">
        <f>IF(LEN(TRIM(promesas[[#This Row],[Fecha  promesa de pago]]))&gt;0,1,"")</f>
        <v/>
      </c>
      <c r="W208" s="14" t="str">
        <f>IF(LEN(TRIM(promesas[[#This Row],[Fecha de Pago]]))&gt;0,1,"")</f>
        <v/>
      </c>
    </row>
    <row r="209" spans="1:23" ht="15.75" customHeight="1">
      <c r="A209" s="11" t="str">
        <f>TEXT(promesas[[#This Row],[Marca temporal]],"dd/mmm")</f>
        <v>00/ene</v>
      </c>
      <c r="B209" s="186"/>
      <c r="C209" s="187"/>
      <c r="D209" s="187"/>
      <c r="E209" s="188"/>
      <c r="F209" s="187"/>
      <c r="G209" s="187"/>
      <c r="H209" s="189"/>
      <c r="I209" s="190"/>
      <c r="J209" s="195"/>
      <c r="K209"/>
      <c r="L209" s="191"/>
      <c r="M209" s="157"/>
      <c r="N209"/>
      <c r="O209" s="191"/>
      <c r="P209" s="192"/>
      <c r="Q209" s="189"/>
      <c r="R209" s="196" t="str">
        <f>IF(promesas[[#This Row],[Fecha de Pago]]="", "", TEXT(promesas[[#This Row],[Fecha de Pago]], "mmm"))</f>
        <v/>
      </c>
      <c r="S209" s="12" t="str">
        <f>IF(promesas[[#This Row],[Fecha  promesa de pago]]="", "", TEXT(promesas[[#This Row],[Fecha  promesa de pago]], "mmm"))</f>
        <v/>
      </c>
      <c r="T209" s="13" t="str">
        <f>IF(promesas[[#This Row],[Fecha de Pago]]="", "", TEXT(promesas[[#This Row],[Fecha de Pago]], "dd/mmm"))</f>
        <v/>
      </c>
      <c r="U209" s="13" t="str">
        <f>IF(promesas[[#This Row],[Fecha  promesa de pago]]="", "", TEXT(promesas[[#This Row],[Fecha  promesa de pago]], "dd/mmm"))</f>
        <v/>
      </c>
      <c r="V209" s="14" t="str">
        <f>IF(LEN(TRIM(promesas[[#This Row],[Fecha  promesa de pago]]))&gt;0,1,"")</f>
        <v/>
      </c>
      <c r="W209" s="14" t="str">
        <f>IF(LEN(TRIM(promesas[[#This Row],[Fecha de Pago]]))&gt;0,1,"")</f>
        <v/>
      </c>
    </row>
    <row r="210" spans="1:23" ht="15.75" customHeight="1">
      <c r="A210" s="11" t="str">
        <f>TEXT(promesas[[#This Row],[Marca temporal]],"dd/mmm")</f>
        <v>00/ene</v>
      </c>
      <c r="B210" s="186"/>
      <c r="C210" s="187"/>
      <c r="D210" s="187"/>
      <c r="E210" s="188"/>
      <c r="F210" s="187"/>
      <c r="G210" s="187"/>
      <c r="H210" s="189"/>
      <c r="I210" s="190"/>
      <c r="J210" s="195"/>
      <c r="K210"/>
      <c r="L210" s="191"/>
      <c r="M210" s="157"/>
      <c r="N210"/>
      <c r="O210" s="191"/>
      <c r="P210"/>
      <c r="Q210" s="189"/>
      <c r="R210" s="196" t="str">
        <f>IF(promesas[[#This Row],[Fecha de Pago]]="", "", TEXT(promesas[[#This Row],[Fecha de Pago]], "mmm"))</f>
        <v/>
      </c>
      <c r="S210" s="12" t="str">
        <f>IF(promesas[[#This Row],[Fecha  promesa de pago]]="", "", TEXT(promesas[[#This Row],[Fecha  promesa de pago]], "mmm"))</f>
        <v/>
      </c>
      <c r="T210" s="13" t="str">
        <f>IF(promesas[[#This Row],[Fecha de Pago]]="", "", TEXT(promesas[[#This Row],[Fecha de Pago]], "dd/mmm"))</f>
        <v/>
      </c>
      <c r="U210" s="13" t="str">
        <f>IF(promesas[[#This Row],[Fecha  promesa de pago]]="", "", TEXT(promesas[[#This Row],[Fecha  promesa de pago]], "dd/mmm"))</f>
        <v/>
      </c>
      <c r="V210" s="14" t="str">
        <f>IF(LEN(TRIM(promesas[[#This Row],[Fecha  promesa de pago]]))&gt;0,1,"")</f>
        <v/>
      </c>
      <c r="W210" s="14" t="str">
        <f>IF(LEN(TRIM(promesas[[#This Row],[Fecha de Pago]]))&gt;0,1,"")</f>
        <v/>
      </c>
    </row>
    <row r="211" spans="1:23" ht="15.75" customHeight="1">
      <c r="A211" s="11" t="str">
        <f>TEXT(promesas[[#This Row],[Marca temporal]],"dd/mmm")</f>
        <v>00/ene</v>
      </c>
      <c r="B211" s="186"/>
      <c r="C211" s="187"/>
      <c r="D211" s="187"/>
      <c r="E211" s="188"/>
      <c r="F211" s="187"/>
      <c r="G211" s="187"/>
      <c r="H211" s="189"/>
      <c r="I211" s="190"/>
      <c r="J211" s="195"/>
      <c r="K211"/>
      <c r="L211" s="191"/>
      <c r="M211" s="157"/>
      <c r="N211"/>
      <c r="O211" s="191"/>
      <c r="P211"/>
      <c r="Q211" s="189"/>
      <c r="R211" s="196" t="str">
        <f>IF(promesas[[#This Row],[Fecha de Pago]]="", "", TEXT(promesas[[#This Row],[Fecha de Pago]], "mmm"))</f>
        <v/>
      </c>
      <c r="S211" s="12" t="str">
        <f>IF(promesas[[#This Row],[Fecha  promesa de pago]]="", "", TEXT(promesas[[#This Row],[Fecha  promesa de pago]], "mmm"))</f>
        <v/>
      </c>
      <c r="T211" s="13" t="str">
        <f>IF(promesas[[#This Row],[Fecha de Pago]]="", "", TEXT(promesas[[#This Row],[Fecha de Pago]], "dd/mmm"))</f>
        <v/>
      </c>
      <c r="U211" s="13" t="str">
        <f>IF(promesas[[#This Row],[Fecha  promesa de pago]]="", "", TEXT(promesas[[#This Row],[Fecha  promesa de pago]], "dd/mmm"))</f>
        <v/>
      </c>
      <c r="V211" s="14" t="str">
        <f>IF(LEN(TRIM(promesas[[#This Row],[Fecha  promesa de pago]]))&gt;0,1,"")</f>
        <v/>
      </c>
      <c r="W211" s="14" t="str">
        <f>IF(LEN(TRIM(promesas[[#This Row],[Fecha de Pago]]))&gt;0,1,"")</f>
        <v/>
      </c>
    </row>
    <row r="212" spans="1:23" ht="15.75" customHeight="1">
      <c r="A212" s="11" t="str">
        <f>TEXT(promesas[[#This Row],[Marca temporal]],"dd/mmm")</f>
        <v>00/ene</v>
      </c>
      <c r="B212" s="186"/>
      <c r="C212" s="187"/>
      <c r="D212" s="187"/>
      <c r="E212" s="188"/>
      <c r="F212" s="187"/>
      <c r="G212" s="187"/>
      <c r="H212" s="189"/>
      <c r="I212" s="190"/>
      <c r="J212" s="195"/>
      <c r="K212"/>
      <c r="L212" s="191"/>
      <c r="M212" s="157"/>
      <c r="N212"/>
      <c r="O212" s="191"/>
      <c r="P212"/>
      <c r="Q212" s="189"/>
      <c r="R212" s="196" t="str">
        <f>IF(promesas[[#This Row],[Fecha de Pago]]="", "", TEXT(promesas[[#This Row],[Fecha de Pago]], "mmm"))</f>
        <v/>
      </c>
      <c r="S212" s="12" t="str">
        <f>IF(promesas[[#This Row],[Fecha  promesa de pago]]="", "", TEXT(promesas[[#This Row],[Fecha  promesa de pago]], "mmm"))</f>
        <v/>
      </c>
      <c r="T212" s="13" t="str">
        <f>IF(promesas[[#This Row],[Fecha de Pago]]="", "", TEXT(promesas[[#This Row],[Fecha de Pago]], "dd/mmm"))</f>
        <v/>
      </c>
      <c r="U212" s="13" t="str">
        <f>IF(promesas[[#This Row],[Fecha  promesa de pago]]="", "", TEXT(promesas[[#This Row],[Fecha  promesa de pago]], "dd/mmm"))</f>
        <v/>
      </c>
      <c r="V212" s="14" t="str">
        <f>IF(LEN(TRIM(promesas[[#This Row],[Fecha  promesa de pago]]))&gt;0,1,"")</f>
        <v/>
      </c>
      <c r="W212" s="14" t="str">
        <f>IF(LEN(TRIM(promesas[[#This Row],[Fecha de Pago]]))&gt;0,1,"")</f>
        <v/>
      </c>
    </row>
    <row r="213" spans="1:23" ht="15.75" customHeight="1">
      <c r="A213" s="11" t="str">
        <f>TEXT(promesas[[#This Row],[Marca temporal]],"dd/mmm")</f>
        <v>00/ene</v>
      </c>
      <c r="B213" s="186"/>
      <c r="C213" s="187"/>
      <c r="D213" s="187"/>
      <c r="E213" s="188"/>
      <c r="F213" s="187"/>
      <c r="G213" s="187"/>
      <c r="H213" s="189"/>
      <c r="I213" s="190"/>
      <c r="J213" s="195"/>
      <c r="K213"/>
      <c r="L213" s="191"/>
      <c r="M213" s="157"/>
      <c r="N213"/>
      <c r="O213" s="191"/>
      <c r="P213"/>
      <c r="Q213" s="189"/>
      <c r="R213" s="196" t="str">
        <f>IF(promesas[[#This Row],[Fecha de Pago]]="", "", TEXT(promesas[[#This Row],[Fecha de Pago]], "mmm"))</f>
        <v/>
      </c>
      <c r="S213" s="12" t="str">
        <f>IF(promesas[[#This Row],[Fecha  promesa de pago]]="", "", TEXT(promesas[[#This Row],[Fecha  promesa de pago]], "mmm"))</f>
        <v/>
      </c>
      <c r="T213" s="13" t="str">
        <f>IF(promesas[[#This Row],[Fecha de Pago]]="", "", TEXT(promesas[[#This Row],[Fecha de Pago]], "dd/mmm"))</f>
        <v/>
      </c>
      <c r="U213" s="13" t="str">
        <f>IF(promesas[[#This Row],[Fecha  promesa de pago]]="", "", TEXT(promesas[[#This Row],[Fecha  promesa de pago]], "dd/mmm"))</f>
        <v/>
      </c>
      <c r="V213" s="14" t="str">
        <f>IF(LEN(TRIM(promesas[[#This Row],[Fecha  promesa de pago]]))&gt;0,1,"")</f>
        <v/>
      </c>
      <c r="W213" s="14" t="str">
        <f>IF(LEN(TRIM(promesas[[#This Row],[Fecha de Pago]]))&gt;0,1,"")</f>
        <v/>
      </c>
    </row>
    <row r="214" spans="1:23" ht="15.75" customHeight="1">
      <c r="A214" s="11" t="str">
        <f>TEXT(promesas[[#This Row],[Marca temporal]],"dd/mmm")</f>
        <v>00/ene</v>
      </c>
      <c r="B214" s="186"/>
      <c r="C214" s="187"/>
      <c r="D214" s="187"/>
      <c r="E214" s="188"/>
      <c r="F214" s="187"/>
      <c r="G214" s="187"/>
      <c r="H214" s="189"/>
      <c r="I214" s="190"/>
      <c r="J214" s="195"/>
      <c r="K214"/>
      <c r="L214" s="191"/>
      <c r="M214" s="157"/>
      <c r="N214"/>
      <c r="O214" s="191"/>
      <c r="P214"/>
      <c r="Q214" s="189"/>
      <c r="R214" s="196" t="str">
        <f>IF(promesas[[#This Row],[Fecha de Pago]]="", "", TEXT(promesas[[#This Row],[Fecha de Pago]], "mmm"))</f>
        <v/>
      </c>
      <c r="S214" s="12" t="str">
        <f>IF(promesas[[#This Row],[Fecha  promesa de pago]]="", "", TEXT(promesas[[#This Row],[Fecha  promesa de pago]], "mmm"))</f>
        <v/>
      </c>
      <c r="T214" s="13" t="str">
        <f>IF(promesas[[#This Row],[Fecha de Pago]]="", "", TEXT(promesas[[#This Row],[Fecha de Pago]], "dd/mmm"))</f>
        <v/>
      </c>
      <c r="U214" s="13" t="str">
        <f>IF(promesas[[#This Row],[Fecha  promesa de pago]]="", "", TEXT(promesas[[#This Row],[Fecha  promesa de pago]], "dd/mmm"))</f>
        <v/>
      </c>
      <c r="V214" s="14" t="str">
        <f>IF(LEN(TRIM(promesas[[#This Row],[Fecha  promesa de pago]]))&gt;0,1,"")</f>
        <v/>
      </c>
      <c r="W214" s="14" t="str">
        <f>IF(LEN(TRIM(promesas[[#This Row],[Fecha de Pago]]))&gt;0,1,"")</f>
        <v/>
      </c>
    </row>
    <row r="215" spans="1:23" ht="15.75" customHeight="1">
      <c r="A215" s="11" t="str">
        <f>TEXT(promesas[[#This Row],[Marca temporal]],"dd/mmm")</f>
        <v>00/ene</v>
      </c>
      <c r="B215" s="186"/>
      <c r="C215" s="187"/>
      <c r="D215" s="187"/>
      <c r="E215" s="188"/>
      <c r="F215" s="187"/>
      <c r="G215" s="187"/>
      <c r="H215" s="189"/>
      <c r="I215" s="190"/>
      <c r="J215" s="195"/>
      <c r="K215"/>
      <c r="L215" s="191"/>
      <c r="M215" s="157"/>
      <c r="N215"/>
      <c r="O215" s="191"/>
      <c r="P215"/>
      <c r="Q215" s="189"/>
      <c r="R215" s="196" t="str">
        <f>IF(promesas[[#This Row],[Fecha de Pago]]="", "", TEXT(promesas[[#This Row],[Fecha de Pago]], "mmm"))</f>
        <v/>
      </c>
      <c r="S215" s="12" t="str">
        <f>IF(promesas[[#This Row],[Fecha  promesa de pago]]="", "", TEXT(promesas[[#This Row],[Fecha  promesa de pago]], "mmm"))</f>
        <v/>
      </c>
      <c r="T215" s="13" t="str">
        <f>IF(promesas[[#This Row],[Fecha de Pago]]="", "", TEXT(promesas[[#This Row],[Fecha de Pago]], "dd/mmm"))</f>
        <v/>
      </c>
      <c r="U215" s="13" t="str">
        <f>IF(promesas[[#This Row],[Fecha  promesa de pago]]="", "", TEXT(promesas[[#This Row],[Fecha  promesa de pago]], "dd/mmm"))</f>
        <v/>
      </c>
      <c r="V215" s="14" t="str">
        <f>IF(LEN(TRIM(promesas[[#This Row],[Fecha  promesa de pago]]))&gt;0,1,"")</f>
        <v/>
      </c>
      <c r="W215" s="14" t="str">
        <f>IF(LEN(TRIM(promesas[[#This Row],[Fecha de Pago]]))&gt;0,1,"")</f>
        <v/>
      </c>
    </row>
    <row r="216" spans="1:23" ht="15.75" customHeight="1">
      <c r="A216" s="11" t="str">
        <f>TEXT(promesas[[#This Row],[Marca temporal]],"dd/mmm")</f>
        <v>00/ene</v>
      </c>
      <c r="B216" s="186"/>
      <c r="C216" s="187"/>
      <c r="D216" s="187"/>
      <c r="E216" s="188"/>
      <c r="F216" s="187"/>
      <c r="G216" s="187"/>
      <c r="H216" s="189"/>
      <c r="I216" s="190"/>
      <c r="J216" s="195"/>
      <c r="K216"/>
      <c r="L216" s="191"/>
      <c r="M216" s="157"/>
      <c r="N216"/>
      <c r="O216" s="191"/>
      <c r="P216"/>
      <c r="Q216" s="189"/>
      <c r="R216" s="196" t="str">
        <f>IF(promesas[[#This Row],[Fecha de Pago]]="", "", TEXT(promesas[[#This Row],[Fecha de Pago]], "mmm"))</f>
        <v/>
      </c>
      <c r="S216" s="12" t="str">
        <f>IF(promesas[[#This Row],[Fecha  promesa de pago]]="", "", TEXT(promesas[[#This Row],[Fecha  promesa de pago]], "mmm"))</f>
        <v/>
      </c>
      <c r="T216" s="13" t="str">
        <f>IF(promesas[[#This Row],[Fecha de Pago]]="", "", TEXT(promesas[[#This Row],[Fecha de Pago]], "dd/mmm"))</f>
        <v/>
      </c>
      <c r="U216" s="13" t="str">
        <f>IF(promesas[[#This Row],[Fecha  promesa de pago]]="", "", TEXT(promesas[[#This Row],[Fecha  promesa de pago]], "dd/mmm"))</f>
        <v/>
      </c>
      <c r="V216" s="14" t="str">
        <f>IF(LEN(TRIM(promesas[[#This Row],[Fecha  promesa de pago]]))&gt;0,1,"")</f>
        <v/>
      </c>
      <c r="W216" s="14" t="str">
        <f>IF(LEN(TRIM(promesas[[#This Row],[Fecha de Pago]]))&gt;0,1,"")</f>
        <v/>
      </c>
    </row>
    <row r="217" spans="1:23" ht="15.75" customHeight="1">
      <c r="A217" s="11" t="str">
        <f>TEXT(promesas[[#This Row],[Marca temporal]],"dd/mmm")</f>
        <v>00/ene</v>
      </c>
      <c r="B217" s="186"/>
      <c r="C217" s="187"/>
      <c r="D217" s="187"/>
      <c r="E217" s="188"/>
      <c r="F217" s="187"/>
      <c r="G217" s="187"/>
      <c r="H217" s="189"/>
      <c r="I217" s="190"/>
      <c r="J217" s="195"/>
      <c r="K217"/>
      <c r="L217" s="191"/>
      <c r="M217" s="157"/>
      <c r="N217"/>
      <c r="O217" s="191"/>
      <c r="P217"/>
      <c r="Q217" s="189"/>
      <c r="R217" s="196" t="str">
        <f>IF(promesas[[#This Row],[Fecha de Pago]]="", "", TEXT(promesas[[#This Row],[Fecha de Pago]], "mmm"))</f>
        <v/>
      </c>
      <c r="S217" s="12" t="str">
        <f>IF(promesas[[#This Row],[Fecha  promesa de pago]]="", "", TEXT(promesas[[#This Row],[Fecha  promesa de pago]], "mmm"))</f>
        <v/>
      </c>
      <c r="T217" s="13" t="str">
        <f>IF(promesas[[#This Row],[Fecha de Pago]]="", "", TEXT(promesas[[#This Row],[Fecha de Pago]], "dd/mmm"))</f>
        <v/>
      </c>
      <c r="U217" s="13" t="str">
        <f>IF(promesas[[#This Row],[Fecha  promesa de pago]]="", "", TEXT(promesas[[#This Row],[Fecha  promesa de pago]], "dd/mmm"))</f>
        <v/>
      </c>
      <c r="V217" s="14" t="str">
        <f>IF(LEN(TRIM(promesas[[#This Row],[Fecha  promesa de pago]]))&gt;0,1,"")</f>
        <v/>
      </c>
      <c r="W217" s="14" t="str">
        <f>IF(LEN(TRIM(promesas[[#This Row],[Fecha de Pago]]))&gt;0,1,"")</f>
        <v/>
      </c>
    </row>
    <row r="218" spans="1:23" ht="15.75" customHeight="1">
      <c r="A218" s="11" t="str">
        <f>TEXT(promesas[[#This Row],[Marca temporal]],"dd/mmm")</f>
        <v>00/ene</v>
      </c>
      <c r="B218" s="186"/>
      <c r="C218" s="187"/>
      <c r="D218" s="187"/>
      <c r="E218" s="188"/>
      <c r="F218" s="187"/>
      <c r="G218" s="187"/>
      <c r="H218" s="189"/>
      <c r="I218" s="190"/>
      <c r="J218" s="195"/>
      <c r="K218"/>
      <c r="L218" s="191"/>
      <c r="M218" s="157"/>
      <c r="N218"/>
      <c r="O218" s="191"/>
      <c r="P218" s="157"/>
      <c r="Q218" s="189"/>
      <c r="R218" s="196" t="str">
        <f>IF(promesas[[#This Row],[Fecha de Pago]]="", "", TEXT(promesas[[#This Row],[Fecha de Pago]], "mmm"))</f>
        <v/>
      </c>
      <c r="S218" s="12" t="str">
        <f>IF(promesas[[#This Row],[Fecha  promesa de pago]]="", "", TEXT(promesas[[#This Row],[Fecha  promesa de pago]], "mmm"))</f>
        <v/>
      </c>
      <c r="T218" s="13" t="str">
        <f>IF(promesas[[#This Row],[Fecha de Pago]]="", "", TEXT(promesas[[#This Row],[Fecha de Pago]], "dd/mmm"))</f>
        <v/>
      </c>
      <c r="U218" s="13" t="str">
        <f>IF(promesas[[#This Row],[Fecha  promesa de pago]]="", "", TEXT(promesas[[#This Row],[Fecha  promesa de pago]], "dd/mmm"))</f>
        <v/>
      </c>
      <c r="V218" s="14" t="str">
        <f>IF(LEN(TRIM(promesas[[#This Row],[Fecha  promesa de pago]]))&gt;0,1,"")</f>
        <v/>
      </c>
      <c r="W218" s="14" t="str">
        <f>IF(LEN(TRIM(promesas[[#This Row],[Fecha de Pago]]))&gt;0,1,"")</f>
        <v/>
      </c>
    </row>
    <row r="219" spans="1:23" ht="15.75" customHeight="1">
      <c r="A219" s="11" t="str">
        <f>TEXT(promesas[[#This Row],[Marca temporal]],"dd/mmm")</f>
        <v>00/ene</v>
      </c>
      <c r="B219" s="186"/>
      <c r="C219" s="187"/>
      <c r="D219" s="187"/>
      <c r="E219" s="188"/>
      <c r="F219" s="187"/>
      <c r="G219" s="187"/>
      <c r="H219" s="189"/>
      <c r="I219" s="190"/>
      <c r="J219" s="195"/>
      <c r="K219"/>
      <c r="L219" s="191"/>
      <c r="M219" s="157"/>
      <c r="N219"/>
      <c r="O219" s="191"/>
      <c r="P219"/>
      <c r="Q219" s="189"/>
      <c r="R219" s="196" t="str">
        <f>IF(promesas[[#This Row],[Fecha de Pago]]="", "", TEXT(promesas[[#This Row],[Fecha de Pago]], "mmm"))</f>
        <v/>
      </c>
      <c r="S219" s="12" t="str">
        <f>IF(promesas[[#This Row],[Fecha  promesa de pago]]="", "", TEXT(promesas[[#This Row],[Fecha  promesa de pago]], "mmm"))</f>
        <v/>
      </c>
      <c r="T219" s="13" t="str">
        <f>IF(promesas[[#This Row],[Fecha de Pago]]="", "", TEXT(promesas[[#This Row],[Fecha de Pago]], "dd/mmm"))</f>
        <v/>
      </c>
      <c r="U219" s="13" t="str">
        <f>IF(promesas[[#This Row],[Fecha  promesa de pago]]="", "", TEXT(promesas[[#This Row],[Fecha  promesa de pago]], "dd/mmm"))</f>
        <v/>
      </c>
      <c r="V219" s="14" t="str">
        <f>IF(LEN(TRIM(promesas[[#This Row],[Fecha  promesa de pago]]))&gt;0,1,"")</f>
        <v/>
      </c>
      <c r="W219" s="14" t="str">
        <f>IF(LEN(TRIM(promesas[[#This Row],[Fecha de Pago]]))&gt;0,1,"")</f>
        <v/>
      </c>
    </row>
    <row r="220" spans="1:23" ht="15.75" customHeight="1">
      <c r="A220" s="11" t="str">
        <f>TEXT(promesas[[#This Row],[Marca temporal]],"dd/mmm")</f>
        <v>00/ene</v>
      </c>
      <c r="B220" s="186"/>
      <c r="C220" s="187"/>
      <c r="D220" s="187"/>
      <c r="E220" s="188"/>
      <c r="F220" s="187"/>
      <c r="G220" s="187"/>
      <c r="H220" s="189"/>
      <c r="I220" s="190"/>
      <c r="J220" s="195"/>
      <c r="K220"/>
      <c r="L220" s="191"/>
      <c r="M220" s="157"/>
      <c r="N220"/>
      <c r="O220" s="191"/>
      <c r="P220"/>
      <c r="Q220" s="189"/>
      <c r="R220" s="196" t="str">
        <f>IF(promesas[[#This Row],[Fecha de Pago]]="", "", TEXT(promesas[[#This Row],[Fecha de Pago]], "mmm"))</f>
        <v/>
      </c>
      <c r="S220" s="12" t="str">
        <f>IF(promesas[[#This Row],[Fecha  promesa de pago]]="", "", TEXT(promesas[[#This Row],[Fecha  promesa de pago]], "mmm"))</f>
        <v/>
      </c>
      <c r="T220" s="13" t="str">
        <f>IF(promesas[[#This Row],[Fecha de Pago]]="", "", TEXT(promesas[[#This Row],[Fecha de Pago]], "dd/mmm"))</f>
        <v/>
      </c>
      <c r="U220" s="13" t="str">
        <f>IF(promesas[[#This Row],[Fecha  promesa de pago]]="", "", TEXT(promesas[[#This Row],[Fecha  promesa de pago]], "dd/mmm"))</f>
        <v/>
      </c>
      <c r="V220" s="14" t="str">
        <f>IF(LEN(TRIM(promesas[[#This Row],[Fecha  promesa de pago]]))&gt;0,1,"")</f>
        <v/>
      </c>
      <c r="W220" s="14" t="str">
        <f>IF(LEN(TRIM(promesas[[#This Row],[Fecha de Pago]]))&gt;0,1,"")</f>
        <v/>
      </c>
    </row>
    <row r="221" spans="1:23" ht="15.75" customHeight="1">
      <c r="A221" s="11" t="str">
        <f>TEXT(promesas[[#This Row],[Marca temporal]],"dd/mmm")</f>
        <v>00/ene</v>
      </c>
      <c r="B221" s="186"/>
      <c r="C221" s="187"/>
      <c r="D221" s="187"/>
      <c r="E221" s="188"/>
      <c r="F221" s="187"/>
      <c r="G221" s="187"/>
      <c r="H221" s="189"/>
      <c r="I221" s="190"/>
      <c r="J221" s="195"/>
      <c r="K221"/>
      <c r="L221" s="191"/>
      <c r="M221" s="157"/>
      <c r="N221"/>
      <c r="O221" s="191"/>
      <c r="P221"/>
      <c r="Q221" s="189"/>
      <c r="R221" s="196" t="str">
        <f>IF(promesas[[#This Row],[Fecha de Pago]]="", "", TEXT(promesas[[#This Row],[Fecha de Pago]], "mmm"))</f>
        <v/>
      </c>
      <c r="S221" s="12" t="str">
        <f>IF(promesas[[#This Row],[Fecha  promesa de pago]]="", "", TEXT(promesas[[#This Row],[Fecha  promesa de pago]], "mmm"))</f>
        <v/>
      </c>
      <c r="T221" s="13" t="str">
        <f>IF(promesas[[#This Row],[Fecha de Pago]]="", "", TEXT(promesas[[#This Row],[Fecha de Pago]], "dd/mmm"))</f>
        <v/>
      </c>
      <c r="U221" s="13" t="str">
        <f>IF(promesas[[#This Row],[Fecha  promesa de pago]]="", "", TEXT(promesas[[#This Row],[Fecha  promesa de pago]], "dd/mmm"))</f>
        <v/>
      </c>
      <c r="V221" s="14" t="str">
        <f>IF(LEN(TRIM(promesas[[#This Row],[Fecha  promesa de pago]]))&gt;0,1,"")</f>
        <v/>
      </c>
      <c r="W221" s="14" t="str">
        <f>IF(LEN(TRIM(promesas[[#This Row],[Fecha de Pago]]))&gt;0,1,"")</f>
        <v/>
      </c>
    </row>
    <row r="222" spans="1:23" ht="15.75" customHeight="1">
      <c r="A222" s="11" t="str">
        <f>TEXT(promesas[[#This Row],[Marca temporal]],"dd/mmm")</f>
        <v>00/ene</v>
      </c>
      <c r="B222" s="186"/>
      <c r="C222" s="187"/>
      <c r="D222" s="187"/>
      <c r="E222" s="188"/>
      <c r="F222" s="187"/>
      <c r="G222" s="187"/>
      <c r="H222" s="189"/>
      <c r="I222" s="190"/>
      <c r="J222" s="195"/>
      <c r="K222"/>
      <c r="L222" s="191"/>
      <c r="M222" s="157"/>
      <c r="N222"/>
      <c r="O222" s="191"/>
      <c r="P222"/>
      <c r="Q222" s="189"/>
      <c r="R222" s="196" t="str">
        <f>IF(promesas[[#This Row],[Fecha de Pago]]="", "", TEXT(promesas[[#This Row],[Fecha de Pago]], "mmm"))</f>
        <v/>
      </c>
      <c r="S222" s="12" t="str">
        <f>IF(promesas[[#This Row],[Fecha  promesa de pago]]="", "", TEXT(promesas[[#This Row],[Fecha  promesa de pago]], "mmm"))</f>
        <v/>
      </c>
      <c r="T222" s="13" t="str">
        <f>IF(promesas[[#This Row],[Fecha de Pago]]="", "", TEXT(promesas[[#This Row],[Fecha de Pago]], "dd/mmm"))</f>
        <v/>
      </c>
      <c r="U222" s="13" t="str">
        <f>IF(promesas[[#This Row],[Fecha  promesa de pago]]="", "", TEXT(promesas[[#This Row],[Fecha  promesa de pago]], "dd/mmm"))</f>
        <v/>
      </c>
      <c r="V222" s="14" t="str">
        <f>IF(LEN(TRIM(promesas[[#This Row],[Fecha  promesa de pago]]))&gt;0,1,"")</f>
        <v/>
      </c>
      <c r="W222" s="14" t="str">
        <f>IF(LEN(TRIM(promesas[[#This Row],[Fecha de Pago]]))&gt;0,1,"")</f>
        <v/>
      </c>
    </row>
    <row r="223" spans="1:23" ht="15.75" customHeight="1">
      <c r="A223" s="11" t="str">
        <f>TEXT(promesas[[#This Row],[Marca temporal]],"dd/mmm")</f>
        <v>00/ene</v>
      </c>
      <c r="B223" s="186"/>
      <c r="C223" s="187"/>
      <c r="D223" s="187"/>
      <c r="E223" s="188"/>
      <c r="F223" s="187"/>
      <c r="G223" s="187"/>
      <c r="H223" s="189"/>
      <c r="I223" s="190"/>
      <c r="J223" s="195"/>
      <c r="K223"/>
      <c r="L223" s="191"/>
      <c r="M223" s="157"/>
      <c r="N223"/>
      <c r="O223" s="191"/>
      <c r="P223"/>
      <c r="Q223" s="189"/>
      <c r="R223" s="196" t="str">
        <f>IF(promesas[[#This Row],[Fecha de Pago]]="", "", TEXT(promesas[[#This Row],[Fecha de Pago]], "mmm"))</f>
        <v/>
      </c>
      <c r="S223" s="12" t="str">
        <f>IF(promesas[[#This Row],[Fecha  promesa de pago]]="", "", TEXT(promesas[[#This Row],[Fecha  promesa de pago]], "mmm"))</f>
        <v/>
      </c>
      <c r="T223" s="13" t="str">
        <f>IF(promesas[[#This Row],[Fecha de Pago]]="", "", TEXT(promesas[[#This Row],[Fecha de Pago]], "dd/mmm"))</f>
        <v/>
      </c>
      <c r="U223" s="13" t="str">
        <f>IF(promesas[[#This Row],[Fecha  promesa de pago]]="", "", TEXT(promesas[[#This Row],[Fecha  promesa de pago]], "dd/mmm"))</f>
        <v/>
      </c>
      <c r="V223" s="14" t="str">
        <f>IF(LEN(TRIM(promesas[[#This Row],[Fecha  promesa de pago]]))&gt;0,1,"")</f>
        <v/>
      </c>
      <c r="W223" s="14" t="str">
        <f>IF(LEN(TRIM(promesas[[#This Row],[Fecha de Pago]]))&gt;0,1,"")</f>
        <v/>
      </c>
    </row>
    <row r="224" spans="1:23" ht="15.75" customHeight="1">
      <c r="A224" s="11" t="str">
        <f>TEXT(promesas[[#This Row],[Marca temporal]],"dd/mmm")</f>
        <v>00/ene</v>
      </c>
      <c r="B224" s="186"/>
      <c r="C224" s="187"/>
      <c r="D224" s="187"/>
      <c r="E224" s="188"/>
      <c r="F224" s="187"/>
      <c r="G224" s="187"/>
      <c r="H224" s="189"/>
      <c r="I224" s="190"/>
      <c r="J224" s="195"/>
      <c r="K224"/>
      <c r="L224" s="191"/>
      <c r="M224" s="157"/>
      <c r="N224"/>
      <c r="O224" s="191"/>
      <c r="P224"/>
      <c r="Q224" s="189"/>
      <c r="R224" s="196" t="str">
        <f>IF(promesas[[#This Row],[Fecha de Pago]]="", "", TEXT(promesas[[#This Row],[Fecha de Pago]], "mmm"))</f>
        <v/>
      </c>
      <c r="S224" s="12" t="str">
        <f>IF(promesas[[#This Row],[Fecha  promesa de pago]]="", "", TEXT(promesas[[#This Row],[Fecha  promesa de pago]], "mmm"))</f>
        <v/>
      </c>
      <c r="T224" s="13" t="str">
        <f>IF(promesas[[#This Row],[Fecha de Pago]]="", "", TEXT(promesas[[#This Row],[Fecha de Pago]], "dd/mmm"))</f>
        <v/>
      </c>
      <c r="U224" s="13" t="str">
        <f>IF(promesas[[#This Row],[Fecha  promesa de pago]]="", "", TEXT(promesas[[#This Row],[Fecha  promesa de pago]], "dd/mmm"))</f>
        <v/>
      </c>
      <c r="V224" s="14" t="str">
        <f>IF(LEN(TRIM(promesas[[#This Row],[Fecha  promesa de pago]]))&gt;0,1,"")</f>
        <v/>
      </c>
      <c r="W224" s="14" t="str">
        <f>IF(LEN(TRIM(promesas[[#This Row],[Fecha de Pago]]))&gt;0,1,"")</f>
        <v/>
      </c>
    </row>
    <row r="225" spans="1:23" ht="15.75" customHeight="1">
      <c r="A225" s="11" t="str">
        <f>TEXT(promesas[[#This Row],[Marca temporal]],"dd/mmm")</f>
        <v>00/ene</v>
      </c>
      <c r="B225" s="186"/>
      <c r="C225" s="187"/>
      <c r="D225" s="187"/>
      <c r="E225" s="188"/>
      <c r="F225" s="187"/>
      <c r="G225" s="187"/>
      <c r="H225" s="189"/>
      <c r="I225" s="190"/>
      <c r="J225" s="195"/>
      <c r="K225"/>
      <c r="L225" s="191"/>
      <c r="M225" s="157"/>
      <c r="N225"/>
      <c r="O225" s="191"/>
      <c r="P225"/>
      <c r="Q225" s="189"/>
      <c r="R225" s="196" t="str">
        <f>IF(promesas[[#This Row],[Fecha de Pago]]="", "", TEXT(promesas[[#This Row],[Fecha de Pago]], "mmm"))</f>
        <v/>
      </c>
      <c r="S225" s="12" t="str">
        <f>IF(promesas[[#This Row],[Fecha  promesa de pago]]="", "", TEXT(promesas[[#This Row],[Fecha  promesa de pago]], "mmm"))</f>
        <v/>
      </c>
      <c r="T225" s="13" t="str">
        <f>IF(promesas[[#This Row],[Fecha de Pago]]="", "", TEXT(promesas[[#This Row],[Fecha de Pago]], "dd/mmm"))</f>
        <v/>
      </c>
      <c r="U225" s="13" t="str">
        <f>IF(promesas[[#This Row],[Fecha  promesa de pago]]="", "", TEXT(promesas[[#This Row],[Fecha  promesa de pago]], "dd/mmm"))</f>
        <v/>
      </c>
      <c r="V225" s="14" t="str">
        <f>IF(LEN(TRIM(promesas[[#This Row],[Fecha  promesa de pago]]))&gt;0,1,"")</f>
        <v/>
      </c>
      <c r="W225" s="14" t="str">
        <f>IF(LEN(TRIM(promesas[[#This Row],[Fecha de Pago]]))&gt;0,1,"")</f>
        <v/>
      </c>
    </row>
    <row r="226" spans="1:23" ht="15.75" customHeight="1">
      <c r="A226" s="11" t="str">
        <f>TEXT(promesas[[#This Row],[Marca temporal]],"dd/mmm")</f>
        <v>00/ene</v>
      </c>
      <c r="B226" s="186"/>
      <c r="C226" s="187"/>
      <c r="D226" s="187"/>
      <c r="E226" s="188"/>
      <c r="F226" s="187"/>
      <c r="G226" s="187"/>
      <c r="H226" s="189"/>
      <c r="I226" s="190"/>
      <c r="J226" s="195"/>
      <c r="K226"/>
      <c r="L226" s="191"/>
      <c r="M226" s="157"/>
      <c r="N226"/>
      <c r="O226" s="191"/>
      <c r="P226"/>
      <c r="Q226" s="189"/>
      <c r="R226" s="196" t="str">
        <f>IF(promesas[[#This Row],[Fecha de Pago]]="", "", TEXT(promesas[[#This Row],[Fecha de Pago]], "mmm"))</f>
        <v/>
      </c>
      <c r="S226" s="12" t="str">
        <f>IF(promesas[[#This Row],[Fecha  promesa de pago]]="", "", TEXT(promesas[[#This Row],[Fecha  promesa de pago]], "mmm"))</f>
        <v/>
      </c>
      <c r="T226" s="13" t="str">
        <f>IF(promesas[[#This Row],[Fecha de Pago]]="", "", TEXT(promesas[[#This Row],[Fecha de Pago]], "dd/mmm"))</f>
        <v/>
      </c>
      <c r="U226" s="13" t="str">
        <f>IF(promesas[[#This Row],[Fecha  promesa de pago]]="", "", TEXT(promesas[[#This Row],[Fecha  promesa de pago]], "dd/mmm"))</f>
        <v/>
      </c>
      <c r="V226" s="14" t="str">
        <f>IF(LEN(TRIM(promesas[[#This Row],[Fecha  promesa de pago]]))&gt;0,1,"")</f>
        <v/>
      </c>
      <c r="W226" s="14" t="str">
        <f>IF(LEN(TRIM(promesas[[#This Row],[Fecha de Pago]]))&gt;0,1,"")</f>
        <v/>
      </c>
    </row>
    <row r="227" spans="1:23" ht="15.75" customHeight="1">
      <c r="A227" s="11" t="str">
        <f>TEXT(promesas[[#This Row],[Marca temporal]],"dd/mmm")</f>
        <v>00/ene</v>
      </c>
      <c r="B227" s="186"/>
      <c r="C227" s="187"/>
      <c r="D227" s="187"/>
      <c r="E227" s="188"/>
      <c r="F227" s="187"/>
      <c r="G227" s="187"/>
      <c r="H227" s="189"/>
      <c r="I227" s="190"/>
      <c r="J227" s="195"/>
      <c r="K227"/>
      <c r="L227" s="191"/>
      <c r="M227" s="157"/>
      <c r="N227"/>
      <c r="O227" s="191"/>
      <c r="P227"/>
      <c r="Q227" s="189"/>
      <c r="R227" s="196" t="str">
        <f>IF(promesas[[#This Row],[Fecha de Pago]]="", "", TEXT(promesas[[#This Row],[Fecha de Pago]], "mmm"))</f>
        <v/>
      </c>
      <c r="S227" s="12" t="str">
        <f>IF(promesas[[#This Row],[Fecha  promesa de pago]]="", "", TEXT(promesas[[#This Row],[Fecha  promesa de pago]], "mmm"))</f>
        <v/>
      </c>
      <c r="T227" s="13" t="str">
        <f>IF(promesas[[#This Row],[Fecha de Pago]]="", "", TEXT(promesas[[#This Row],[Fecha de Pago]], "dd/mmm"))</f>
        <v/>
      </c>
      <c r="U227" s="13" t="str">
        <f>IF(promesas[[#This Row],[Fecha  promesa de pago]]="", "", TEXT(promesas[[#This Row],[Fecha  promesa de pago]], "dd/mmm"))</f>
        <v/>
      </c>
      <c r="V227" s="14" t="str">
        <f>IF(LEN(TRIM(promesas[[#This Row],[Fecha  promesa de pago]]))&gt;0,1,"")</f>
        <v/>
      </c>
      <c r="W227" s="14" t="str">
        <f>IF(LEN(TRIM(promesas[[#This Row],[Fecha de Pago]]))&gt;0,1,"")</f>
        <v/>
      </c>
    </row>
    <row r="228" spans="1:23" ht="15.75" customHeight="1">
      <c r="A228" s="11" t="str">
        <f>TEXT(promesas[[#This Row],[Marca temporal]],"dd/mmm")</f>
        <v>00/ene</v>
      </c>
      <c r="B228" s="186"/>
      <c r="C228" s="187"/>
      <c r="D228" s="187"/>
      <c r="E228" s="188"/>
      <c r="F228" s="187"/>
      <c r="G228" s="187"/>
      <c r="H228" s="189"/>
      <c r="I228" s="190"/>
      <c r="J228" s="195"/>
      <c r="K228"/>
      <c r="L228" s="191"/>
      <c r="M228" s="157"/>
      <c r="N228"/>
      <c r="O228" s="191"/>
      <c r="P228"/>
      <c r="Q228" s="189"/>
      <c r="R228" s="196" t="str">
        <f>IF(promesas[[#This Row],[Fecha de Pago]]="", "", TEXT(promesas[[#This Row],[Fecha de Pago]], "mmm"))</f>
        <v/>
      </c>
      <c r="S228" s="12" t="str">
        <f>IF(promesas[[#This Row],[Fecha  promesa de pago]]="", "", TEXT(promesas[[#This Row],[Fecha  promesa de pago]], "mmm"))</f>
        <v/>
      </c>
      <c r="T228" s="13" t="str">
        <f>IF(promesas[[#This Row],[Fecha de Pago]]="", "", TEXT(promesas[[#This Row],[Fecha de Pago]], "dd/mmm"))</f>
        <v/>
      </c>
      <c r="U228" s="13" t="str">
        <f>IF(promesas[[#This Row],[Fecha  promesa de pago]]="", "", TEXT(promesas[[#This Row],[Fecha  promesa de pago]], "dd/mmm"))</f>
        <v/>
      </c>
      <c r="V228" s="14" t="str">
        <f>IF(LEN(TRIM(promesas[[#This Row],[Fecha  promesa de pago]]))&gt;0,1,"")</f>
        <v/>
      </c>
      <c r="W228" s="14" t="str">
        <f>IF(LEN(TRIM(promesas[[#This Row],[Fecha de Pago]]))&gt;0,1,"")</f>
        <v/>
      </c>
    </row>
    <row r="229" spans="1:23" ht="15.75" customHeight="1">
      <c r="A229" s="11" t="str">
        <f>TEXT(promesas[[#This Row],[Marca temporal]],"dd/mmm")</f>
        <v>00/ene</v>
      </c>
      <c r="B229" s="186"/>
      <c r="C229" s="187"/>
      <c r="D229" s="187"/>
      <c r="E229" s="188"/>
      <c r="F229" s="187"/>
      <c r="G229" s="187"/>
      <c r="H229" s="189"/>
      <c r="I229" s="190"/>
      <c r="J229" s="195"/>
      <c r="K229"/>
      <c r="L229" s="191"/>
      <c r="M229" s="157"/>
      <c r="N229"/>
      <c r="O229" s="191"/>
      <c r="P229"/>
      <c r="Q229" s="189"/>
      <c r="R229" s="196" t="str">
        <f>IF(promesas[[#This Row],[Fecha de Pago]]="", "", TEXT(promesas[[#This Row],[Fecha de Pago]], "mmm"))</f>
        <v/>
      </c>
      <c r="S229" s="12" t="str">
        <f>IF(promesas[[#This Row],[Fecha  promesa de pago]]="", "", TEXT(promesas[[#This Row],[Fecha  promesa de pago]], "mmm"))</f>
        <v/>
      </c>
      <c r="T229" s="13" t="str">
        <f>IF(promesas[[#This Row],[Fecha de Pago]]="", "", TEXT(promesas[[#This Row],[Fecha de Pago]], "dd/mmm"))</f>
        <v/>
      </c>
      <c r="U229" s="13" t="str">
        <f>IF(promesas[[#This Row],[Fecha  promesa de pago]]="", "", TEXT(promesas[[#This Row],[Fecha  promesa de pago]], "dd/mmm"))</f>
        <v/>
      </c>
      <c r="V229" s="14" t="str">
        <f>IF(LEN(TRIM(promesas[[#This Row],[Fecha  promesa de pago]]))&gt;0,1,"")</f>
        <v/>
      </c>
      <c r="W229" s="14" t="str">
        <f>IF(LEN(TRIM(promesas[[#This Row],[Fecha de Pago]]))&gt;0,1,"")</f>
        <v/>
      </c>
    </row>
    <row r="230" spans="1:23" ht="15.75" customHeight="1">
      <c r="A230" s="11" t="str">
        <f>TEXT(promesas[[#This Row],[Marca temporal]],"dd/mmm")</f>
        <v>00/ene</v>
      </c>
      <c r="B230" s="186"/>
      <c r="C230" s="187"/>
      <c r="D230" s="187"/>
      <c r="E230" s="188"/>
      <c r="F230" s="187"/>
      <c r="G230" s="187"/>
      <c r="H230" s="189"/>
      <c r="I230" s="190"/>
      <c r="J230" s="195"/>
      <c r="K230"/>
      <c r="L230" s="191"/>
      <c r="M230" s="157"/>
      <c r="N230"/>
      <c r="O230" s="191"/>
      <c r="P230"/>
      <c r="Q230" s="189"/>
      <c r="R230" s="196" t="str">
        <f>IF(promesas[[#This Row],[Fecha de Pago]]="", "", TEXT(promesas[[#This Row],[Fecha de Pago]], "mmm"))</f>
        <v/>
      </c>
      <c r="S230" s="12" t="str">
        <f>IF(promesas[[#This Row],[Fecha  promesa de pago]]="", "", TEXT(promesas[[#This Row],[Fecha  promesa de pago]], "mmm"))</f>
        <v/>
      </c>
      <c r="T230" s="13" t="str">
        <f>IF(promesas[[#This Row],[Fecha de Pago]]="", "", TEXT(promesas[[#This Row],[Fecha de Pago]], "dd/mmm"))</f>
        <v/>
      </c>
      <c r="U230" s="13" t="str">
        <f>IF(promesas[[#This Row],[Fecha  promesa de pago]]="", "", TEXT(promesas[[#This Row],[Fecha  promesa de pago]], "dd/mmm"))</f>
        <v/>
      </c>
      <c r="V230" s="14" t="str">
        <f>IF(LEN(TRIM(promesas[[#This Row],[Fecha  promesa de pago]]))&gt;0,1,"")</f>
        <v/>
      </c>
      <c r="W230" s="14" t="str">
        <f>IF(LEN(TRIM(promesas[[#This Row],[Fecha de Pago]]))&gt;0,1,"")</f>
        <v/>
      </c>
    </row>
    <row r="231" spans="1:23" ht="15.75" customHeight="1">
      <c r="A231" s="11" t="str">
        <f>TEXT(promesas[[#This Row],[Marca temporal]],"dd/mmm")</f>
        <v>00/ene</v>
      </c>
      <c r="B231" s="186"/>
      <c r="C231" s="187"/>
      <c r="D231" s="187"/>
      <c r="E231" s="188"/>
      <c r="F231" s="187"/>
      <c r="G231" s="187"/>
      <c r="H231" s="189"/>
      <c r="I231" s="190"/>
      <c r="J231" s="195"/>
      <c r="K231"/>
      <c r="L231" s="191"/>
      <c r="M231" s="157"/>
      <c r="N231"/>
      <c r="O231" s="191"/>
      <c r="P231"/>
      <c r="Q231" s="189"/>
      <c r="R231" s="196" t="str">
        <f>IF(promesas[[#This Row],[Fecha de Pago]]="", "", TEXT(promesas[[#This Row],[Fecha de Pago]], "mmm"))</f>
        <v/>
      </c>
      <c r="S231" s="12" t="str">
        <f>IF(promesas[[#This Row],[Fecha  promesa de pago]]="", "", TEXT(promesas[[#This Row],[Fecha  promesa de pago]], "mmm"))</f>
        <v/>
      </c>
      <c r="T231" s="13" t="str">
        <f>IF(promesas[[#This Row],[Fecha de Pago]]="", "", TEXT(promesas[[#This Row],[Fecha de Pago]], "dd/mmm"))</f>
        <v/>
      </c>
      <c r="U231" s="13" t="str">
        <f>IF(promesas[[#This Row],[Fecha  promesa de pago]]="", "", TEXT(promesas[[#This Row],[Fecha  promesa de pago]], "dd/mmm"))</f>
        <v/>
      </c>
      <c r="V231" s="14" t="str">
        <f>IF(LEN(TRIM(promesas[[#This Row],[Fecha  promesa de pago]]))&gt;0,1,"")</f>
        <v/>
      </c>
      <c r="W231" s="14" t="str">
        <f>IF(LEN(TRIM(promesas[[#This Row],[Fecha de Pago]]))&gt;0,1,"")</f>
        <v/>
      </c>
    </row>
    <row r="232" spans="1:23" ht="15.75" customHeight="1">
      <c r="A232" s="11" t="str">
        <f>TEXT(promesas[[#This Row],[Marca temporal]],"dd/mmm")</f>
        <v>00/ene</v>
      </c>
      <c r="B232" s="186"/>
      <c r="C232" s="187"/>
      <c r="D232" s="187"/>
      <c r="E232" s="188"/>
      <c r="F232" s="187"/>
      <c r="G232" s="187"/>
      <c r="H232" s="189"/>
      <c r="I232" s="190"/>
      <c r="J232" s="195"/>
      <c r="K232"/>
      <c r="L232" s="191"/>
      <c r="M232" s="157"/>
      <c r="N232"/>
      <c r="O232" s="191"/>
      <c r="P232"/>
      <c r="Q232" s="189"/>
      <c r="R232" s="196" t="str">
        <f>IF(promesas[[#This Row],[Fecha de Pago]]="", "", TEXT(promesas[[#This Row],[Fecha de Pago]], "mmm"))</f>
        <v/>
      </c>
      <c r="S232" s="12" t="str">
        <f>IF(promesas[[#This Row],[Fecha  promesa de pago]]="", "", TEXT(promesas[[#This Row],[Fecha  promesa de pago]], "mmm"))</f>
        <v/>
      </c>
      <c r="T232" s="13" t="str">
        <f>IF(promesas[[#This Row],[Fecha de Pago]]="", "", TEXT(promesas[[#This Row],[Fecha de Pago]], "dd/mmm"))</f>
        <v/>
      </c>
      <c r="U232" s="13" t="str">
        <f>IF(promesas[[#This Row],[Fecha  promesa de pago]]="", "", TEXT(promesas[[#This Row],[Fecha  promesa de pago]], "dd/mmm"))</f>
        <v/>
      </c>
      <c r="V232" s="14" t="str">
        <f>IF(LEN(TRIM(promesas[[#This Row],[Fecha  promesa de pago]]))&gt;0,1,"")</f>
        <v/>
      </c>
      <c r="W232" s="14" t="str">
        <f>IF(LEN(TRIM(promesas[[#This Row],[Fecha de Pago]]))&gt;0,1,"")</f>
        <v/>
      </c>
    </row>
    <row r="233" spans="1:23" ht="15.75" customHeight="1">
      <c r="A233" s="11" t="str">
        <f>TEXT(promesas[[#This Row],[Marca temporal]],"dd/mmm")</f>
        <v>00/ene</v>
      </c>
      <c r="B233" s="186"/>
      <c r="C233" s="187"/>
      <c r="D233" s="187"/>
      <c r="E233" s="188"/>
      <c r="F233" s="187"/>
      <c r="G233" s="187"/>
      <c r="H233" s="189"/>
      <c r="I233" s="190"/>
      <c r="J233" s="195"/>
      <c r="K233"/>
      <c r="L233" s="191"/>
      <c r="M233" s="157"/>
      <c r="N233"/>
      <c r="O233" s="191"/>
      <c r="P233"/>
      <c r="Q233" s="189"/>
      <c r="R233" s="196" t="str">
        <f>IF(promesas[[#This Row],[Fecha de Pago]]="", "", TEXT(promesas[[#This Row],[Fecha de Pago]], "mmm"))</f>
        <v/>
      </c>
      <c r="S233" s="12" t="str">
        <f>IF(promesas[[#This Row],[Fecha  promesa de pago]]="", "", TEXT(promesas[[#This Row],[Fecha  promesa de pago]], "mmm"))</f>
        <v/>
      </c>
      <c r="T233" s="13" t="str">
        <f>IF(promesas[[#This Row],[Fecha de Pago]]="", "", TEXT(promesas[[#This Row],[Fecha de Pago]], "dd/mmm"))</f>
        <v/>
      </c>
      <c r="U233" s="13" t="str">
        <f>IF(promesas[[#This Row],[Fecha  promesa de pago]]="", "", TEXT(promesas[[#This Row],[Fecha  promesa de pago]], "dd/mmm"))</f>
        <v/>
      </c>
      <c r="V233" s="14" t="str">
        <f>IF(LEN(TRIM(promesas[[#This Row],[Fecha  promesa de pago]]))&gt;0,1,"")</f>
        <v/>
      </c>
      <c r="W233" s="14" t="str">
        <f>IF(LEN(TRIM(promesas[[#This Row],[Fecha de Pago]]))&gt;0,1,"")</f>
        <v/>
      </c>
    </row>
    <row r="234" spans="1:23" ht="15.75" customHeight="1">
      <c r="A234" s="11" t="str">
        <f>TEXT(promesas[[#This Row],[Marca temporal]],"dd/mmm")</f>
        <v>00/ene</v>
      </c>
      <c r="B234" s="186"/>
      <c r="C234" s="187"/>
      <c r="D234" s="187"/>
      <c r="E234" s="188"/>
      <c r="F234" s="187"/>
      <c r="G234" s="187"/>
      <c r="H234" s="189"/>
      <c r="I234" s="190"/>
      <c r="J234" s="195"/>
      <c r="K234"/>
      <c r="L234" s="191"/>
      <c r="M234" s="157"/>
      <c r="N234"/>
      <c r="O234" s="191"/>
      <c r="P234"/>
      <c r="Q234" s="189"/>
      <c r="R234" s="196" t="str">
        <f>IF(promesas[[#This Row],[Fecha de Pago]]="", "", TEXT(promesas[[#This Row],[Fecha de Pago]], "mmm"))</f>
        <v/>
      </c>
      <c r="S234" s="12" t="str">
        <f>IF(promesas[[#This Row],[Fecha  promesa de pago]]="", "", TEXT(promesas[[#This Row],[Fecha  promesa de pago]], "mmm"))</f>
        <v/>
      </c>
      <c r="T234" s="13" t="str">
        <f>IF(promesas[[#This Row],[Fecha de Pago]]="", "", TEXT(promesas[[#This Row],[Fecha de Pago]], "dd/mmm"))</f>
        <v/>
      </c>
      <c r="U234" s="13" t="str">
        <f>IF(promesas[[#This Row],[Fecha  promesa de pago]]="", "", TEXT(promesas[[#This Row],[Fecha  promesa de pago]], "dd/mmm"))</f>
        <v/>
      </c>
      <c r="V234" s="14" t="str">
        <f>IF(LEN(TRIM(promesas[[#This Row],[Fecha  promesa de pago]]))&gt;0,1,"")</f>
        <v/>
      </c>
      <c r="W234" s="14" t="str">
        <f>IF(LEN(TRIM(promesas[[#This Row],[Fecha de Pago]]))&gt;0,1,"")</f>
        <v/>
      </c>
    </row>
    <row r="235" spans="1:23" ht="15.75" customHeight="1">
      <c r="A235" s="11" t="str">
        <f>TEXT(promesas[[#This Row],[Marca temporal]],"dd/mmm")</f>
        <v>00/ene</v>
      </c>
      <c r="B235" s="186"/>
      <c r="C235" s="187"/>
      <c r="D235" s="187"/>
      <c r="E235" s="188"/>
      <c r="F235" s="187"/>
      <c r="G235" s="187"/>
      <c r="H235" s="189"/>
      <c r="I235" s="190"/>
      <c r="J235" s="195"/>
      <c r="K235"/>
      <c r="L235" s="191"/>
      <c r="M235" s="157"/>
      <c r="N235"/>
      <c r="O235" s="191"/>
      <c r="P235"/>
      <c r="Q235" s="189"/>
      <c r="R235" s="196" t="str">
        <f>IF(promesas[[#This Row],[Fecha de Pago]]="", "", TEXT(promesas[[#This Row],[Fecha de Pago]], "mmm"))</f>
        <v/>
      </c>
      <c r="S235" s="12" t="str">
        <f>IF(promesas[[#This Row],[Fecha  promesa de pago]]="", "", TEXT(promesas[[#This Row],[Fecha  promesa de pago]], "mmm"))</f>
        <v/>
      </c>
      <c r="T235" s="13" t="str">
        <f>IF(promesas[[#This Row],[Fecha de Pago]]="", "", TEXT(promesas[[#This Row],[Fecha de Pago]], "dd/mmm"))</f>
        <v/>
      </c>
      <c r="U235" s="13" t="str">
        <f>IF(promesas[[#This Row],[Fecha  promesa de pago]]="", "", TEXT(promesas[[#This Row],[Fecha  promesa de pago]], "dd/mmm"))</f>
        <v/>
      </c>
      <c r="V235" s="14" t="str">
        <f>IF(LEN(TRIM(promesas[[#This Row],[Fecha  promesa de pago]]))&gt;0,1,"")</f>
        <v/>
      </c>
      <c r="W235" s="14" t="str">
        <f>IF(LEN(TRIM(promesas[[#This Row],[Fecha de Pago]]))&gt;0,1,"")</f>
        <v/>
      </c>
    </row>
    <row r="236" spans="1:23" ht="15.75" customHeight="1">
      <c r="A236" s="11" t="str">
        <f>TEXT(promesas[[#This Row],[Marca temporal]],"dd/mmm")</f>
        <v>00/ene</v>
      </c>
      <c r="B236" s="186"/>
      <c r="C236" s="187"/>
      <c r="D236" s="187"/>
      <c r="E236" s="188"/>
      <c r="F236" s="187"/>
      <c r="G236" s="187"/>
      <c r="H236" s="189"/>
      <c r="I236" s="190"/>
      <c r="J236" s="195"/>
      <c r="K236"/>
      <c r="L236" s="191"/>
      <c r="M236" s="157"/>
      <c r="N236"/>
      <c r="O236" s="191"/>
      <c r="P236" s="157"/>
      <c r="Q236" s="189"/>
      <c r="R236" s="196" t="str">
        <f>IF(promesas[[#This Row],[Fecha de Pago]]="", "", TEXT(promesas[[#This Row],[Fecha de Pago]], "mmm"))</f>
        <v/>
      </c>
      <c r="S236" s="12" t="str">
        <f>IF(promesas[[#This Row],[Fecha  promesa de pago]]="", "", TEXT(promesas[[#This Row],[Fecha  promesa de pago]], "mmm"))</f>
        <v/>
      </c>
      <c r="T236" s="13" t="str">
        <f>IF(promesas[[#This Row],[Fecha de Pago]]="", "", TEXT(promesas[[#This Row],[Fecha de Pago]], "dd/mmm"))</f>
        <v/>
      </c>
      <c r="U236" s="13" t="str">
        <f>IF(promesas[[#This Row],[Fecha  promesa de pago]]="", "", TEXT(promesas[[#This Row],[Fecha  promesa de pago]], "dd/mmm"))</f>
        <v/>
      </c>
      <c r="V236" s="14" t="str">
        <f>IF(LEN(TRIM(promesas[[#This Row],[Fecha  promesa de pago]]))&gt;0,1,"")</f>
        <v/>
      </c>
      <c r="W236" s="14" t="str">
        <f>IF(LEN(TRIM(promesas[[#This Row],[Fecha de Pago]]))&gt;0,1,"")</f>
        <v/>
      </c>
    </row>
    <row r="237" spans="1:23" ht="15.75" customHeight="1">
      <c r="A237" s="11" t="str">
        <f>TEXT(promesas[[#This Row],[Marca temporal]],"dd/mmm")</f>
        <v>00/ene</v>
      </c>
      <c r="B237" s="186"/>
      <c r="C237" s="187"/>
      <c r="D237" s="187"/>
      <c r="E237" s="188"/>
      <c r="F237" s="187"/>
      <c r="G237" s="187"/>
      <c r="H237" s="189"/>
      <c r="I237" s="190"/>
      <c r="J237" s="195"/>
      <c r="K237"/>
      <c r="L237" s="191"/>
      <c r="M237" s="157"/>
      <c r="N237"/>
      <c r="O237" s="191"/>
      <c r="P237" s="157"/>
      <c r="Q237" s="189"/>
      <c r="R237" s="196" t="str">
        <f>IF(promesas[[#This Row],[Fecha de Pago]]="", "", TEXT(promesas[[#This Row],[Fecha de Pago]], "mmm"))</f>
        <v/>
      </c>
      <c r="S237" s="12" t="str">
        <f>IF(promesas[[#This Row],[Fecha  promesa de pago]]="", "", TEXT(promesas[[#This Row],[Fecha  promesa de pago]], "mmm"))</f>
        <v/>
      </c>
      <c r="T237" s="13" t="str">
        <f>IF(promesas[[#This Row],[Fecha de Pago]]="", "", TEXT(promesas[[#This Row],[Fecha de Pago]], "dd/mmm"))</f>
        <v/>
      </c>
      <c r="U237" s="13" t="str">
        <f>IF(promesas[[#This Row],[Fecha  promesa de pago]]="", "", TEXT(promesas[[#This Row],[Fecha  promesa de pago]], "dd/mmm"))</f>
        <v/>
      </c>
      <c r="V237" s="14" t="str">
        <f>IF(LEN(TRIM(promesas[[#This Row],[Fecha  promesa de pago]]))&gt;0,1,"")</f>
        <v/>
      </c>
      <c r="W237" s="14" t="str">
        <f>IF(LEN(TRIM(promesas[[#This Row],[Fecha de Pago]]))&gt;0,1,"")</f>
        <v/>
      </c>
    </row>
    <row r="238" spans="1:23" ht="15.75" customHeight="1">
      <c r="A238" s="11" t="str">
        <f>TEXT(promesas[[#This Row],[Marca temporal]],"dd/mmm")</f>
        <v>00/ene</v>
      </c>
      <c r="B238" s="186"/>
      <c r="C238" s="187"/>
      <c r="D238" s="187"/>
      <c r="E238" s="188"/>
      <c r="F238" s="187"/>
      <c r="G238" s="187"/>
      <c r="H238" s="189"/>
      <c r="I238" s="190"/>
      <c r="J238" s="195"/>
      <c r="K238" s="159"/>
      <c r="L238" s="167"/>
      <c r="M238" s="157"/>
      <c r="N238"/>
      <c r="O238" s="191"/>
      <c r="P238" s="157"/>
      <c r="Q238" s="189"/>
      <c r="R238" s="196" t="str">
        <f>IF(promesas[[#This Row],[Fecha de Pago]]="", "", TEXT(promesas[[#This Row],[Fecha de Pago]], "mmm"))</f>
        <v/>
      </c>
      <c r="S238" s="12" t="str">
        <f>IF(promesas[[#This Row],[Fecha  promesa de pago]]="", "", TEXT(promesas[[#This Row],[Fecha  promesa de pago]], "mmm"))</f>
        <v/>
      </c>
      <c r="T238" s="13" t="str">
        <f>IF(promesas[[#This Row],[Fecha de Pago]]="", "", TEXT(promesas[[#This Row],[Fecha de Pago]], "dd/mmm"))</f>
        <v/>
      </c>
      <c r="U238" s="13" t="str">
        <f>IF(promesas[[#This Row],[Fecha  promesa de pago]]="", "", TEXT(promesas[[#This Row],[Fecha  promesa de pago]], "dd/mmm"))</f>
        <v/>
      </c>
      <c r="V238" s="14" t="str">
        <f>IF(LEN(TRIM(promesas[[#This Row],[Fecha  promesa de pago]]))&gt;0,1,"")</f>
        <v/>
      </c>
      <c r="W238" s="14" t="str">
        <f>IF(LEN(TRIM(promesas[[#This Row],[Fecha de Pago]]))&gt;0,1,"")</f>
        <v/>
      </c>
    </row>
    <row r="239" spans="1:23" ht="15.75" customHeight="1">
      <c r="A239" s="11" t="str">
        <f>TEXT(promesas[[#This Row],[Marca temporal]],"dd/mmm")</f>
        <v>00/ene</v>
      </c>
      <c r="B239" s="186"/>
      <c r="C239" s="187"/>
      <c r="D239" s="187"/>
      <c r="E239" s="188"/>
      <c r="F239" s="187"/>
      <c r="G239" s="187"/>
      <c r="H239" s="189"/>
      <c r="I239" s="190"/>
      <c r="J239" s="195"/>
      <c r="K239"/>
      <c r="L239" s="191"/>
      <c r="M239" s="157"/>
      <c r="N239"/>
      <c r="O239" s="191"/>
      <c r="P239" s="157"/>
      <c r="Q239" s="189"/>
      <c r="R239" s="196" t="str">
        <f>IF(promesas[[#This Row],[Fecha de Pago]]="", "", TEXT(promesas[[#This Row],[Fecha de Pago]], "mmm"))</f>
        <v/>
      </c>
      <c r="S239" s="12" t="str">
        <f>IF(promesas[[#This Row],[Fecha  promesa de pago]]="", "", TEXT(promesas[[#This Row],[Fecha  promesa de pago]], "mmm"))</f>
        <v/>
      </c>
      <c r="T239" s="13" t="str">
        <f>IF(promesas[[#This Row],[Fecha de Pago]]="", "", TEXT(promesas[[#This Row],[Fecha de Pago]], "dd/mmm"))</f>
        <v/>
      </c>
      <c r="U239" s="13" t="str">
        <f>IF(promesas[[#This Row],[Fecha  promesa de pago]]="", "", TEXT(promesas[[#This Row],[Fecha  promesa de pago]], "dd/mmm"))</f>
        <v/>
      </c>
      <c r="V239" s="14" t="str">
        <f>IF(LEN(TRIM(promesas[[#This Row],[Fecha  promesa de pago]]))&gt;0,1,"")</f>
        <v/>
      </c>
      <c r="W239" s="14" t="str">
        <f>IF(LEN(TRIM(promesas[[#This Row],[Fecha de Pago]]))&gt;0,1,"")</f>
        <v/>
      </c>
    </row>
    <row r="240" spans="1:23" ht="15.75" customHeight="1">
      <c r="A240" s="11" t="str">
        <f>TEXT(promesas[[#This Row],[Marca temporal]],"dd/mmm")</f>
        <v>00/ene</v>
      </c>
      <c r="B240" s="186"/>
      <c r="C240" s="187"/>
      <c r="D240" s="187"/>
      <c r="E240" s="188"/>
      <c r="F240" s="187"/>
      <c r="G240" s="187"/>
      <c r="H240" s="189"/>
      <c r="I240" s="190"/>
      <c r="J240" s="195"/>
      <c r="K240"/>
      <c r="L240" s="191"/>
      <c r="M240" s="157"/>
      <c r="N240"/>
      <c r="O240" s="191"/>
      <c r="P240"/>
      <c r="Q240" s="189"/>
      <c r="R240" s="196" t="str">
        <f>IF(promesas[[#This Row],[Fecha de Pago]]="", "", TEXT(promesas[[#This Row],[Fecha de Pago]], "mmm"))</f>
        <v/>
      </c>
      <c r="S240" s="12" t="str">
        <f>IF(promesas[[#This Row],[Fecha  promesa de pago]]="", "", TEXT(promesas[[#This Row],[Fecha  promesa de pago]], "mmm"))</f>
        <v/>
      </c>
      <c r="T240" s="13" t="str">
        <f>IF(promesas[[#This Row],[Fecha de Pago]]="", "", TEXT(promesas[[#This Row],[Fecha de Pago]], "dd/mmm"))</f>
        <v/>
      </c>
      <c r="U240" s="13" t="str">
        <f>IF(promesas[[#This Row],[Fecha  promesa de pago]]="", "", TEXT(promesas[[#This Row],[Fecha  promesa de pago]], "dd/mmm"))</f>
        <v/>
      </c>
      <c r="V240" s="14" t="str">
        <f>IF(LEN(TRIM(promesas[[#This Row],[Fecha  promesa de pago]]))&gt;0,1,"")</f>
        <v/>
      </c>
      <c r="W240" s="14" t="str">
        <f>IF(LEN(TRIM(promesas[[#This Row],[Fecha de Pago]]))&gt;0,1,"")</f>
        <v/>
      </c>
    </row>
    <row r="241" spans="1:23" ht="15.75" customHeight="1">
      <c r="A241" s="11" t="str">
        <f>TEXT(promesas[[#This Row],[Marca temporal]],"dd/mmm")</f>
        <v>00/ene</v>
      </c>
      <c r="B241" s="186"/>
      <c r="C241" s="187"/>
      <c r="D241" s="187"/>
      <c r="E241" s="188"/>
      <c r="F241" s="187"/>
      <c r="G241" s="187"/>
      <c r="H241" s="189"/>
      <c r="I241" s="190"/>
      <c r="J241" s="195"/>
      <c r="K241"/>
      <c r="L241" s="191"/>
      <c r="M241" s="157"/>
      <c r="N241"/>
      <c r="O241" s="191"/>
      <c r="P241" s="157"/>
      <c r="Q241" s="189"/>
      <c r="R241" s="196" t="str">
        <f>IF(promesas[[#This Row],[Fecha de Pago]]="", "", TEXT(promesas[[#This Row],[Fecha de Pago]], "mmm"))</f>
        <v/>
      </c>
      <c r="S241" s="12" t="str">
        <f>IF(promesas[[#This Row],[Fecha  promesa de pago]]="", "", TEXT(promesas[[#This Row],[Fecha  promesa de pago]], "mmm"))</f>
        <v/>
      </c>
      <c r="T241" s="13" t="str">
        <f>IF(promesas[[#This Row],[Fecha de Pago]]="", "", TEXT(promesas[[#This Row],[Fecha de Pago]], "dd/mmm"))</f>
        <v/>
      </c>
      <c r="U241" s="13" t="str">
        <f>IF(promesas[[#This Row],[Fecha  promesa de pago]]="", "", TEXT(promesas[[#This Row],[Fecha  promesa de pago]], "dd/mmm"))</f>
        <v/>
      </c>
      <c r="V241" s="14" t="str">
        <f>IF(LEN(TRIM(promesas[[#This Row],[Fecha  promesa de pago]]))&gt;0,1,"")</f>
        <v/>
      </c>
      <c r="W241" s="14" t="str">
        <f>IF(LEN(TRIM(promesas[[#This Row],[Fecha de Pago]]))&gt;0,1,"")</f>
        <v/>
      </c>
    </row>
    <row r="242" spans="1:23" ht="15.75" customHeight="1">
      <c r="A242" s="11" t="str">
        <f>TEXT(promesas[[#This Row],[Marca temporal]],"dd/mmm")</f>
        <v>00/ene</v>
      </c>
      <c r="B242" s="186"/>
      <c r="C242" s="187"/>
      <c r="D242" s="187"/>
      <c r="E242" s="188"/>
      <c r="F242" s="187"/>
      <c r="G242" s="187"/>
      <c r="H242" s="189"/>
      <c r="I242" s="190"/>
      <c r="J242" s="195"/>
      <c r="K242"/>
      <c r="L242" s="191"/>
      <c r="M242" s="157"/>
      <c r="N242"/>
      <c r="O242" s="191"/>
      <c r="P242" s="157"/>
      <c r="Q242" s="189"/>
      <c r="R242" s="196" t="str">
        <f>IF(promesas[[#This Row],[Fecha de Pago]]="", "", TEXT(promesas[[#This Row],[Fecha de Pago]], "mmm"))</f>
        <v/>
      </c>
      <c r="S242" s="12" t="str">
        <f>IF(promesas[[#This Row],[Fecha  promesa de pago]]="", "", TEXT(promesas[[#This Row],[Fecha  promesa de pago]], "mmm"))</f>
        <v/>
      </c>
      <c r="T242" s="13" t="str">
        <f>IF(promesas[[#This Row],[Fecha de Pago]]="", "", TEXT(promesas[[#This Row],[Fecha de Pago]], "dd/mmm"))</f>
        <v/>
      </c>
      <c r="U242" s="13" t="str">
        <f>IF(promesas[[#This Row],[Fecha  promesa de pago]]="", "", TEXT(promesas[[#This Row],[Fecha  promesa de pago]], "dd/mmm"))</f>
        <v/>
      </c>
      <c r="V242" s="14" t="str">
        <f>IF(LEN(TRIM(promesas[[#This Row],[Fecha  promesa de pago]]))&gt;0,1,"")</f>
        <v/>
      </c>
      <c r="W242" s="14" t="str">
        <f>IF(LEN(TRIM(promesas[[#This Row],[Fecha de Pago]]))&gt;0,1,"")</f>
        <v/>
      </c>
    </row>
    <row r="243" spans="1:23" ht="15.75" customHeight="1">
      <c r="A243" s="11" t="str">
        <f>TEXT(promesas[[#This Row],[Marca temporal]],"dd/mmm")</f>
        <v>00/ene</v>
      </c>
      <c r="B243" s="186"/>
      <c r="C243" s="187"/>
      <c r="D243" s="187"/>
      <c r="E243" s="188"/>
      <c r="F243" s="187"/>
      <c r="G243" s="187"/>
      <c r="H243" s="189"/>
      <c r="I243" s="190"/>
      <c r="J243" s="195"/>
      <c r="K243"/>
      <c r="L243" s="191"/>
      <c r="M243" s="157"/>
      <c r="N243"/>
      <c r="O243" s="191"/>
      <c r="P243" s="157"/>
      <c r="Q243" s="189"/>
      <c r="R243" s="196" t="str">
        <f>IF(promesas[[#This Row],[Fecha de Pago]]="", "", TEXT(promesas[[#This Row],[Fecha de Pago]], "mmm"))</f>
        <v/>
      </c>
      <c r="S243" s="12" t="str">
        <f>IF(promesas[[#This Row],[Fecha  promesa de pago]]="", "", TEXT(promesas[[#This Row],[Fecha  promesa de pago]], "mmm"))</f>
        <v/>
      </c>
      <c r="T243" s="13" t="str">
        <f>IF(promesas[[#This Row],[Fecha de Pago]]="", "", TEXT(promesas[[#This Row],[Fecha de Pago]], "dd/mmm"))</f>
        <v/>
      </c>
      <c r="U243" s="13" t="str">
        <f>IF(promesas[[#This Row],[Fecha  promesa de pago]]="", "", TEXT(promesas[[#This Row],[Fecha  promesa de pago]], "dd/mmm"))</f>
        <v/>
      </c>
      <c r="V243" s="14" t="str">
        <f>IF(LEN(TRIM(promesas[[#This Row],[Fecha  promesa de pago]]))&gt;0,1,"")</f>
        <v/>
      </c>
      <c r="W243" s="14" t="str">
        <f>IF(LEN(TRIM(promesas[[#This Row],[Fecha de Pago]]))&gt;0,1,"")</f>
        <v/>
      </c>
    </row>
    <row r="244" spans="1:23" ht="15.75" customHeight="1">
      <c r="A244" s="11" t="str">
        <f>TEXT(promesas[[#This Row],[Marca temporal]],"dd/mmm")</f>
        <v>00/ene</v>
      </c>
      <c r="B244" s="186"/>
      <c r="C244" s="187"/>
      <c r="D244" s="187"/>
      <c r="E244" s="188"/>
      <c r="F244" s="187"/>
      <c r="G244" s="187"/>
      <c r="H244" s="189"/>
      <c r="I244" s="190"/>
      <c r="J244" s="195"/>
      <c r="K244"/>
      <c r="L244" s="191"/>
      <c r="M244" s="157"/>
      <c r="N244"/>
      <c r="O244" s="191"/>
      <c r="P244" s="157"/>
      <c r="Q244" s="189"/>
      <c r="R244" s="196" t="str">
        <f>IF(promesas[[#This Row],[Fecha de Pago]]="", "", TEXT(promesas[[#This Row],[Fecha de Pago]], "mmm"))</f>
        <v/>
      </c>
      <c r="S244" s="12" t="str">
        <f>IF(promesas[[#This Row],[Fecha  promesa de pago]]="", "", TEXT(promesas[[#This Row],[Fecha  promesa de pago]], "mmm"))</f>
        <v/>
      </c>
      <c r="T244" s="13" t="str">
        <f>IF(promesas[[#This Row],[Fecha de Pago]]="", "", TEXT(promesas[[#This Row],[Fecha de Pago]], "dd/mmm"))</f>
        <v/>
      </c>
      <c r="U244" s="13" t="str">
        <f>IF(promesas[[#This Row],[Fecha  promesa de pago]]="", "", TEXT(promesas[[#This Row],[Fecha  promesa de pago]], "dd/mmm"))</f>
        <v/>
      </c>
      <c r="V244" s="14" t="str">
        <f>IF(LEN(TRIM(promesas[[#This Row],[Fecha  promesa de pago]]))&gt;0,1,"")</f>
        <v/>
      </c>
      <c r="W244" s="14" t="str">
        <f>IF(LEN(TRIM(promesas[[#This Row],[Fecha de Pago]]))&gt;0,1,"")</f>
        <v/>
      </c>
    </row>
    <row r="245" spans="1:23" ht="15.75" customHeight="1">
      <c r="A245" s="11" t="str">
        <f>TEXT(promesas[[#This Row],[Marca temporal]],"dd/mmm")</f>
        <v>00/ene</v>
      </c>
      <c r="B245" s="186"/>
      <c r="C245" s="187"/>
      <c r="D245" s="187"/>
      <c r="E245" s="188"/>
      <c r="F245" s="187"/>
      <c r="G245" s="187"/>
      <c r="H245" s="189"/>
      <c r="I245" s="190"/>
      <c r="J245" s="195"/>
      <c r="K245"/>
      <c r="L245" s="191"/>
      <c r="M245" s="157"/>
      <c r="N245"/>
      <c r="O245" s="191"/>
      <c r="P245"/>
      <c r="Q245" s="189"/>
      <c r="R245" s="196" t="str">
        <f>IF(promesas[[#This Row],[Fecha de Pago]]="", "", TEXT(promesas[[#This Row],[Fecha de Pago]], "mmm"))</f>
        <v/>
      </c>
      <c r="S245" s="12" t="str">
        <f>IF(promesas[[#This Row],[Fecha  promesa de pago]]="", "", TEXT(promesas[[#This Row],[Fecha  promesa de pago]], "mmm"))</f>
        <v/>
      </c>
      <c r="T245" s="13" t="str">
        <f>IF(promesas[[#This Row],[Fecha de Pago]]="", "", TEXT(promesas[[#This Row],[Fecha de Pago]], "dd/mmm"))</f>
        <v/>
      </c>
      <c r="U245" s="13" t="str">
        <f>IF(promesas[[#This Row],[Fecha  promesa de pago]]="", "", TEXT(promesas[[#This Row],[Fecha  promesa de pago]], "dd/mmm"))</f>
        <v/>
      </c>
      <c r="V245" s="14" t="str">
        <f>IF(LEN(TRIM(promesas[[#This Row],[Fecha  promesa de pago]]))&gt;0,1,"")</f>
        <v/>
      </c>
      <c r="W245" s="14" t="str">
        <f>IF(LEN(TRIM(promesas[[#This Row],[Fecha de Pago]]))&gt;0,1,"")</f>
        <v/>
      </c>
    </row>
    <row r="246" spans="1:23" ht="15.75" customHeight="1">
      <c r="A246" s="11" t="str">
        <f>TEXT(promesas[[#This Row],[Marca temporal]],"dd/mmm")</f>
        <v>00/ene</v>
      </c>
      <c r="B246" s="186"/>
      <c r="C246" s="187"/>
      <c r="D246" s="187"/>
      <c r="E246" s="188"/>
      <c r="F246" s="187"/>
      <c r="G246" s="187"/>
      <c r="H246" s="189"/>
      <c r="I246" s="190"/>
      <c r="J246" s="195"/>
      <c r="K246"/>
      <c r="L246" s="191"/>
      <c r="M246" s="157"/>
      <c r="N246"/>
      <c r="O246" s="191"/>
      <c r="P246" s="157"/>
      <c r="Q246" s="189"/>
      <c r="R246" s="196" t="str">
        <f>IF(promesas[[#This Row],[Fecha de Pago]]="", "", TEXT(promesas[[#This Row],[Fecha de Pago]], "mmm"))</f>
        <v/>
      </c>
      <c r="S246" s="12" t="str">
        <f>IF(promesas[[#This Row],[Fecha  promesa de pago]]="", "", TEXT(promesas[[#This Row],[Fecha  promesa de pago]], "mmm"))</f>
        <v/>
      </c>
      <c r="T246" s="13" t="str">
        <f>IF(promesas[[#This Row],[Fecha de Pago]]="", "", TEXT(promesas[[#This Row],[Fecha de Pago]], "dd/mmm"))</f>
        <v/>
      </c>
      <c r="U246" s="13" t="str">
        <f>IF(promesas[[#This Row],[Fecha  promesa de pago]]="", "", TEXT(promesas[[#This Row],[Fecha  promesa de pago]], "dd/mmm"))</f>
        <v/>
      </c>
      <c r="V246" s="14" t="str">
        <f>IF(LEN(TRIM(promesas[[#This Row],[Fecha  promesa de pago]]))&gt;0,1,"")</f>
        <v/>
      </c>
      <c r="W246" s="14" t="str">
        <f>IF(LEN(TRIM(promesas[[#This Row],[Fecha de Pago]]))&gt;0,1,"")</f>
        <v/>
      </c>
    </row>
    <row r="247" spans="1:23" ht="15.75" customHeight="1">
      <c r="A247" s="11" t="str">
        <f>TEXT(promesas[[#This Row],[Marca temporal]],"dd/mmm")</f>
        <v>00/ene</v>
      </c>
      <c r="B247" s="186"/>
      <c r="C247" s="187"/>
      <c r="D247" s="187"/>
      <c r="E247" s="188"/>
      <c r="F247" s="187"/>
      <c r="G247" s="187"/>
      <c r="H247" s="189"/>
      <c r="I247" s="190"/>
      <c r="J247" s="195"/>
      <c r="K247"/>
      <c r="L247" s="191"/>
      <c r="M247" s="157"/>
      <c r="N247"/>
      <c r="O247" s="191"/>
      <c r="P247"/>
      <c r="Q247" s="189"/>
      <c r="R247" s="196" t="str">
        <f>IF(promesas[[#This Row],[Fecha de Pago]]="", "", TEXT(promesas[[#This Row],[Fecha de Pago]], "mmm"))</f>
        <v/>
      </c>
      <c r="S247" s="12" t="str">
        <f>IF(promesas[[#This Row],[Fecha  promesa de pago]]="", "", TEXT(promesas[[#This Row],[Fecha  promesa de pago]], "mmm"))</f>
        <v/>
      </c>
      <c r="T247" s="13" t="str">
        <f>IF(promesas[[#This Row],[Fecha de Pago]]="", "", TEXT(promesas[[#This Row],[Fecha de Pago]], "dd/mmm"))</f>
        <v/>
      </c>
      <c r="U247" s="13" t="str">
        <f>IF(promesas[[#This Row],[Fecha  promesa de pago]]="", "", TEXT(promesas[[#This Row],[Fecha  promesa de pago]], "dd/mmm"))</f>
        <v/>
      </c>
      <c r="V247" s="14" t="str">
        <f>IF(LEN(TRIM(promesas[[#This Row],[Fecha  promesa de pago]]))&gt;0,1,"")</f>
        <v/>
      </c>
      <c r="W247" s="14" t="str">
        <f>IF(LEN(TRIM(promesas[[#This Row],[Fecha de Pago]]))&gt;0,1,"")</f>
        <v/>
      </c>
    </row>
    <row r="248" spans="1:23" ht="15.75" customHeight="1">
      <c r="A248" s="11" t="str">
        <f>TEXT(promesas[[#This Row],[Marca temporal]],"dd/mmm")</f>
        <v>00/ene</v>
      </c>
      <c r="B248" s="186"/>
      <c r="C248" s="187"/>
      <c r="D248" s="187"/>
      <c r="E248" s="188"/>
      <c r="F248" s="187"/>
      <c r="G248" s="187"/>
      <c r="H248" s="189"/>
      <c r="I248" s="190"/>
      <c r="J248" s="195"/>
      <c r="K248"/>
      <c r="L248" s="191"/>
      <c r="M248" s="157"/>
      <c r="N248"/>
      <c r="O248" s="191"/>
      <c r="P248"/>
      <c r="Q248" s="189"/>
      <c r="R248" s="196" t="str">
        <f>IF(promesas[[#This Row],[Fecha de Pago]]="", "", TEXT(promesas[[#This Row],[Fecha de Pago]], "mmm"))</f>
        <v/>
      </c>
      <c r="S248" s="12" t="str">
        <f>IF(promesas[[#This Row],[Fecha  promesa de pago]]="", "", TEXT(promesas[[#This Row],[Fecha  promesa de pago]], "mmm"))</f>
        <v/>
      </c>
      <c r="T248" s="13" t="str">
        <f>IF(promesas[[#This Row],[Fecha de Pago]]="", "", TEXT(promesas[[#This Row],[Fecha de Pago]], "dd/mmm"))</f>
        <v/>
      </c>
      <c r="U248" s="13" t="str">
        <f>IF(promesas[[#This Row],[Fecha  promesa de pago]]="", "", TEXT(promesas[[#This Row],[Fecha  promesa de pago]], "dd/mmm"))</f>
        <v/>
      </c>
      <c r="V248" s="14" t="str">
        <f>IF(LEN(TRIM(promesas[[#This Row],[Fecha  promesa de pago]]))&gt;0,1,"")</f>
        <v/>
      </c>
      <c r="W248" s="14" t="str">
        <f>IF(LEN(TRIM(promesas[[#This Row],[Fecha de Pago]]))&gt;0,1,"")</f>
        <v/>
      </c>
    </row>
    <row r="249" spans="1:23" ht="15.75" customHeight="1">
      <c r="A249" s="11" t="str">
        <f>TEXT(promesas[[#This Row],[Marca temporal]],"dd/mmm")</f>
        <v>00/ene</v>
      </c>
      <c r="B249" s="186"/>
      <c r="C249" s="187"/>
      <c r="D249" s="187"/>
      <c r="E249" s="188"/>
      <c r="F249" s="187"/>
      <c r="G249" s="187"/>
      <c r="H249" s="189"/>
      <c r="I249" s="190"/>
      <c r="J249" s="195"/>
      <c r="K249"/>
      <c r="L249" s="191"/>
      <c r="M249" s="157"/>
      <c r="N249"/>
      <c r="O249" s="191"/>
      <c r="P249" s="157"/>
      <c r="Q249" s="189"/>
      <c r="R249" s="196" t="str">
        <f>IF(promesas[[#This Row],[Fecha de Pago]]="", "", TEXT(promesas[[#This Row],[Fecha de Pago]], "mmm"))</f>
        <v/>
      </c>
      <c r="S249" s="12" t="str">
        <f>IF(promesas[[#This Row],[Fecha  promesa de pago]]="", "", TEXT(promesas[[#This Row],[Fecha  promesa de pago]], "mmm"))</f>
        <v/>
      </c>
      <c r="T249" s="13" t="str">
        <f>IF(promesas[[#This Row],[Fecha de Pago]]="", "", TEXT(promesas[[#This Row],[Fecha de Pago]], "dd/mmm"))</f>
        <v/>
      </c>
      <c r="U249" s="13" t="str">
        <f>IF(promesas[[#This Row],[Fecha  promesa de pago]]="", "", TEXT(promesas[[#This Row],[Fecha  promesa de pago]], "dd/mmm"))</f>
        <v/>
      </c>
      <c r="V249" s="14" t="str">
        <f>IF(LEN(TRIM(promesas[[#This Row],[Fecha  promesa de pago]]))&gt;0,1,"")</f>
        <v/>
      </c>
      <c r="W249" s="14" t="str">
        <f>IF(LEN(TRIM(promesas[[#This Row],[Fecha de Pago]]))&gt;0,1,"")</f>
        <v/>
      </c>
    </row>
    <row r="250" spans="1:23" ht="15.75" customHeight="1">
      <c r="A250" s="11" t="str">
        <f>TEXT(promesas[[#This Row],[Marca temporal]],"dd/mmm")</f>
        <v>00/ene</v>
      </c>
      <c r="B250" s="186"/>
      <c r="C250" s="187"/>
      <c r="D250" s="187"/>
      <c r="E250" s="188"/>
      <c r="F250" s="187"/>
      <c r="G250" s="187"/>
      <c r="H250" s="189"/>
      <c r="I250" s="190"/>
      <c r="J250" s="195"/>
      <c r="K250"/>
      <c r="L250" s="191"/>
      <c r="M250" s="157"/>
      <c r="N250"/>
      <c r="O250" s="191"/>
      <c r="P250"/>
      <c r="Q250" s="189"/>
      <c r="R250" s="196" t="str">
        <f>IF(promesas[[#This Row],[Fecha de Pago]]="", "", TEXT(promesas[[#This Row],[Fecha de Pago]], "mmm"))</f>
        <v/>
      </c>
      <c r="S250" s="12" t="str">
        <f>IF(promesas[[#This Row],[Fecha  promesa de pago]]="", "", TEXT(promesas[[#This Row],[Fecha  promesa de pago]], "mmm"))</f>
        <v/>
      </c>
      <c r="T250" s="13" t="str">
        <f>IF(promesas[[#This Row],[Fecha de Pago]]="", "", TEXT(promesas[[#This Row],[Fecha de Pago]], "dd/mmm"))</f>
        <v/>
      </c>
      <c r="U250" s="13" t="str">
        <f>IF(promesas[[#This Row],[Fecha  promesa de pago]]="", "", TEXT(promesas[[#This Row],[Fecha  promesa de pago]], "dd/mmm"))</f>
        <v/>
      </c>
      <c r="V250" s="14" t="str">
        <f>IF(LEN(TRIM(promesas[[#This Row],[Fecha  promesa de pago]]))&gt;0,1,"")</f>
        <v/>
      </c>
      <c r="W250" s="14" t="str">
        <f>IF(LEN(TRIM(promesas[[#This Row],[Fecha de Pago]]))&gt;0,1,"")</f>
        <v/>
      </c>
    </row>
    <row r="251" spans="1:23" ht="15.75" customHeight="1">
      <c r="A251" s="11" t="str">
        <f>TEXT(promesas[[#This Row],[Marca temporal]],"dd/mmm")</f>
        <v>00/ene</v>
      </c>
      <c r="B251" s="186"/>
      <c r="C251" s="187"/>
      <c r="D251" s="187"/>
      <c r="E251" s="188"/>
      <c r="F251" s="187"/>
      <c r="G251" s="187"/>
      <c r="H251" s="189"/>
      <c r="I251" s="190"/>
      <c r="J251" s="195"/>
      <c r="K251"/>
      <c r="L251" s="191"/>
      <c r="M251" s="157"/>
      <c r="N251"/>
      <c r="O251" s="191"/>
      <c r="P251" s="157"/>
      <c r="Q251" s="189"/>
      <c r="R251" s="196" t="str">
        <f>IF(promesas[[#This Row],[Fecha de Pago]]="", "", TEXT(promesas[[#This Row],[Fecha de Pago]], "mmm"))</f>
        <v/>
      </c>
      <c r="S251" s="12" t="str">
        <f>IF(promesas[[#This Row],[Fecha  promesa de pago]]="", "", TEXT(promesas[[#This Row],[Fecha  promesa de pago]], "mmm"))</f>
        <v/>
      </c>
      <c r="T251" s="13" t="str">
        <f>IF(promesas[[#This Row],[Fecha de Pago]]="", "", TEXT(promesas[[#This Row],[Fecha de Pago]], "dd/mmm"))</f>
        <v/>
      </c>
      <c r="U251" s="13" t="str">
        <f>IF(promesas[[#This Row],[Fecha  promesa de pago]]="", "", TEXT(promesas[[#This Row],[Fecha  promesa de pago]], "dd/mmm"))</f>
        <v/>
      </c>
      <c r="V251" s="14" t="str">
        <f>IF(LEN(TRIM(promesas[[#This Row],[Fecha  promesa de pago]]))&gt;0,1,"")</f>
        <v/>
      </c>
      <c r="W251" s="14" t="str">
        <f>IF(LEN(TRIM(promesas[[#This Row],[Fecha de Pago]]))&gt;0,1,"")</f>
        <v/>
      </c>
    </row>
    <row r="252" spans="1:23" ht="15.75" customHeight="1">
      <c r="A252" s="11" t="str">
        <f>TEXT(promesas[[#This Row],[Marca temporal]],"dd/mmm")</f>
        <v>00/ene</v>
      </c>
      <c r="B252" s="186"/>
      <c r="C252" s="187"/>
      <c r="D252" s="187"/>
      <c r="E252" s="188"/>
      <c r="F252" s="187"/>
      <c r="G252" s="187"/>
      <c r="H252" s="189"/>
      <c r="I252" s="190"/>
      <c r="J252" s="195"/>
      <c r="K252"/>
      <c r="L252" s="191"/>
      <c r="M252" s="157"/>
      <c r="N252"/>
      <c r="O252" s="191"/>
      <c r="P252" s="157"/>
      <c r="Q252" s="189"/>
      <c r="R252" s="196" t="str">
        <f>IF(promesas[[#This Row],[Fecha de Pago]]="", "", TEXT(promesas[[#This Row],[Fecha de Pago]], "mmm"))</f>
        <v/>
      </c>
      <c r="S252" s="12" t="str">
        <f>IF(promesas[[#This Row],[Fecha  promesa de pago]]="", "", TEXT(promesas[[#This Row],[Fecha  promesa de pago]], "mmm"))</f>
        <v/>
      </c>
      <c r="T252" s="13" t="str">
        <f>IF(promesas[[#This Row],[Fecha de Pago]]="", "", TEXT(promesas[[#This Row],[Fecha de Pago]], "dd/mmm"))</f>
        <v/>
      </c>
      <c r="U252" s="13" t="str">
        <f>IF(promesas[[#This Row],[Fecha  promesa de pago]]="", "", TEXT(promesas[[#This Row],[Fecha  promesa de pago]], "dd/mmm"))</f>
        <v/>
      </c>
      <c r="V252" s="14" t="str">
        <f>IF(LEN(TRIM(promesas[[#This Row],[Fecha  promesa de pago]]))&gt;0,1,"")</f>
        <v/>
      </c>
      <c r="W252" s="14" t="str">
        <f>IF(LEN(TRIM(promesas[[#This Row],[Fecha de Pago]]))&gt;0,1,"")</f>
        <v/>
      </c>
    </row>
    <row r="253" spans="1:23" ht="15.75" customHeight="1">
      <c r="A253" s="11" t="str">
        <f>TEXT(promesas[[#This Row],[Marca temporal]],"dd/mmm")</f>
        <v>00/ene</v>
      </c>
      <c r="B253" s="186"/>
      <c r="C253" s="187"/>
      <c r="D253" s="187"/>
      <c r="E253" s="188"/>
      <c r="F253" s="187"/>
      <c r="G253" s="187"/>
      <c r="H253" s="189"/>
      <c r="I253" s="190"/>
      <c r="J253" s="195"/>
      <c r="K253"/>
      <c r="L253" s="191"/>
      <c r="M253" s="157"/>
      <c r="N253"/>
      <c r="O253" s="191"/>
      <c r="P253"/>
      <c r="Q253" s="189"/>
      <c r="R253" s="196" t="str">
        <f>IF(promesas[[#This Row],[Fecha de Pago]]="", "", TEXT(promesas[[#This Row],[Fecha de Pago]], "mmm"))</f>
        <v/>
      </c>
      <c r="S253" s="12" t="str">
        <f>IF(promesas[[#This Row],[Fecha  promesa de pago]]="", "", TEXT(promesas[[#This Row],[Fecha  promesa de pago]], "mmm"))</f>
        <v/>
      </c>
      <c r="T253" s="13" t="str">
        <f>IF(promesas[[#This Row],[Fecha de Pago]]="", "", TEXT(promesas[[#This Row],[Fecha de Pago]], "dd/mmm"))</f>
        <v/>
      </c>
      <c r="U253" s="13" t="str">
        <f>IF(promesas[[#This Row],[Fecha  promesa de pago]]="", "", TEXT(promesas[[#This Row],[Fecha  promesa de pago]], "dd/mmm"))</f>
        <v/>
      </c>
      <c r="V253" s="14" t="str">
        <f>IF(LEN(TRIM(promesas[[#This Row],[Fecha  promesa de pago]]))&gt;0,1,"")</f>
        <v/>
      </c>
      <c r="W253" s="14" t="str">
        <f>IF(LEN(TRIM(promesas[[#This Row],[Fecha de Pago]]))&gt;0,1,"")</f>
        <v/>
      </c>
    </row>
    <row r="254" spans="1:23" ht="15.75" customHeight="1">
      <c r="A254" s="11" t="str">
        <f>TEXT(promesas[[#This Row],[Marca temporal]],"dd/mmm")</f>
        <v>00/ene</v>
      </c>
      <c r="B254" s="186"/>
      <c r="C254" s="187"/>
      <c r="D254" s="187"/>
      <c r="E254" s="188"/>
      <c r="F254" s="187"/>
      <c r="G254" s="187"/>
      <c r="H254" s="189"/>
      <c r="I254" s="190"/>
      <c r="J254" s="195"/>
      <c r="K254"/>
      <c r="L254" s="191"/>
      <c r="M254" s="157"/>
      <c r="N254"/>
      <c r="O254" s="191"/>
      <c r="P254"/>
      <c r="Q254" s="189"/>
      <c r="R254" s="196" t="str">
        <f>IF(promesas[[#This Row],[Fecha de Pago]]="", "", TEXT(promesas[[#This Row],[Fecha de Pago]], "mmm"))</f>
        <v/>
      </c>
      <c r="S254" s="12" t="str">
        <f>IF(promesas[[#This Row],[Fecha  promesa de pago]]="", "", TEXT(promesas[[#This Row],[Fecha  promesa de pago]], "mmm"))</f>
        <v/>
      </c>
      <c r="T254" s="13" t="str">
        <f>IF(promesas[[#This Row],[Fecha de Pago]]="", "", TEXT(promesas[[#This Row],[Fecha de Pago]], "dd/mmm"))</f>
        <v/>
      </c>
      <c r="U254" s="13" t="str">
        <f>IF(promesas[[#This Row],[Fecha  promesa de pago]]="", "", TEXT(promesas[[#This Row],[Fecha  promesa de pago]], "dd/mmm"))</f>
        <v/>
      </c>
      <c r="V254" s="14" t="str">
        <f>IF(LEN(TRIM(promesas[[#This Row],[Fecha  promesa de pago]]))&gt;0,1,"")</f>
        <v/>
      </c>
      <c r="W254" s="14" t="str">
        <f>IF(LEN(TRIM(promesas[[#This Row],[Fecha de Pago]]))&gt;0,1,"")</f>
        <v/>
      </c>
    </row>
    <row r="255" spans="1:23" ht="15.75" customHeight="1">
      <c r="A255" s="11" t="str">
        <f>TEXT(promesas[[#This Row],[Marca temporal]],"dd/mmm")</f>
        <v>00/ene</v>
      </c>
      <c r="B255" s="186"/>
      <c r="C255" s="187"/>
      <c r="D255" s="187"/>
      <c r="E255" s="188"/>
      <c r="F255" s="187"/>
      <c r="G255" s="187"/>
      <c r="H255" s="189"/>
      <c r="I255" s="190"/>
      <c r="J255" s="195"/>
      <c r="K255"/>
      <c r="L255" s="191"/>
      <c r="M255" s="157"/>
      <c r="N255"/>
      <c r="O255" s="191"/>
      <c r="P255" s="157"/>
      <c r="Q255" s="189"/>
      <c r="R255" s="196" t="str">
        <f>IF(promesas[[#This Row],[Fecha de Pago]]="", "", TEXT(promesas[[#This Row],[Fecha de Pago]], "mmm"))</f>
        <v/>
      </c>
      <c r="S255" s="12" t="str">
        <f>IF(promesas[[#This Row],[Fecha  promesa de pago]]="", "", TEXT(promesas[[#This Row],[Fecha  promesa de pago]], "mmm"))</f>
        <v/>
      </c>
      <c r="T255" s="13" t="str">
        <f>IF(promesas[[#This Row],[Fecha de Pago]]="", "", TEXT(promesas[[#This Row],[Fecha de Pago]], "dd/mmm"))</f>
        <v/>
      </c>
      <c r="U255" s="13" t="str">
        <f>IF(promesas[[#This Row],[Fecha  promesa de pago]]="", "", TEXT(promesas[[#This Row],[Fecha  promesa de pago]], "dd/mmm"))</f>
        <v/>
      </c>
      <c r="V255" s="14" t="str">
        <f>IF(LEN(TRIM(promesas[[#This Row],[Fecha  promesa de pago]]))&gt;0,1,"")</f>
        <v/>
      </c>
      <c r="W255" s="14" t="str">
        <f>IF(LEN(TRIM(promesas[[#This Row],[Fecha de Pago]]))&gt;0,1,"")</f>
        <v/>
      </c>
    </row>
    <row r="256" spans="1:23" ht="15.75" customHeight="1">
      <c r="A256" s="11" t="str">
        <f>TEXT(promesas[[#This Row],[Marca temporal]],"dd/mmm")</f>
        <v>00/ene</v>
      </c>
      <c r="B256" s="186"/>
      <c r="C256" s="187"/>
      <c r="D256" s="187"/>
      <c r="E256" s="188"/>
      <c r="F256" s="187"/>
      <c r="G256" s="187"/>
      <c r="H256" s="189"/>
      <c r="I256" s="190"/>
      <c r="J256" s="195"/>
      <c r="K256"/>
      <c r="L256" s="191"/>
      <c r="M256" s="157"/>
      <c r="N256"/>
      <c r="O256" s="191"/>
      <c r="P256" s="157"/>
      <c r="Q256" s="189"/>
      <c r="R256" s="196" t="str">
        <f>IF(promesas[[#This Row],[Fecha de Pago]]="", "", TEXT(promesas[[#This Row],[Fecha de Pago]], "mmm"))</f>
        <v/>
      </c>
      <c r="S256" s="12" t="str">
        <f>IF(promesas[[#This Row],[Fecha  promesa de pago]]="", "", TEXT(promesas[[#This Row],[Fecha  promesa de pago]], "mmm"))</f>
        <v/>
      </c>
      <c r="T256" s="13" t="str">
        <f>IF(promesas[[#This Row],[Fecha de Pago]]="", "", TEXT(promesas[[#This Row],[Fecha de Pago]], "dd/mmm"))</f>
        <v/>
      </c>
      <c r="U256" s="13" t="str">
        <f>IF(promesas[[#This Row],[Fecha  promesa de pago]]="", "", TEXT(promesas[[#This Row],[Fecha  promesa de pago]], "dd/mmm"))</f>
        <v/>
      </c>
      <c r="V256" s="14" t="str">
        <f>IF(LEN(TRIM(promesas[[#This Row],[Fecha  promesa de pago]]))&gt;0,1,"")</f>
        <v/>
      </c>
      <c r="W256" s="14" t="str">
        <f>IF(LEN(TRIM(promesas[[#This Row],[Fecha de Pago]]))&gt;0,1,"")</f>
        <v/>
      </c>
    </row>
    <row r="257" spans="1:23" ht="15.75" customHeight="1">
      <c r="A257" s="11" t="str">
        <f>TEXT(promesas[[#This Row],[Marca temporal]],"dd/mmm")</f>
        <v>00/ene</v>
      </c>
      <c r="B257" s="186"/>
      <c r="C257" s="187"/>
      <c r="D257" s="187"/>
      <c r="E257" s="188"/>
      <c r="F257" s="187"/>
      <c r="G257" s="187"/>
      <c r="H257" s="189"/>
      <c r="I257" s="190"/>
      <c r="J257" s="195"/>
      <c r="K257"/>
      <c r="L257" s="191"/>
      <c r="M257" s="157"/>
      <c r="N257"/>
      <c r="O257" s="191"/>
      <c r="P257"/>
      <c r="Q257" s="189"/>
      <c r="R257" s="196" t="str">
        <f>IF(promesas[[#This Row],[Fecha de Pago]]="", "", TEXT(promesas[[#This Row],[Fecha de Pago]], "mmm"))</f>
        <v/>
      </c>
      <c r="S257" s="12" t="str">
        <f>IF(promesas[[#This Row],[Fecha  promesa de pago]]="", "", TEXT(promesas[[#This Row],[Fecha  promesa de pago]], "mmm"))</f>
        <v/>
      </c>
      <c r="T257" s="13" t="str">
        <f>IF(promesas[[#This Row],[Fecha de Pago]]="", "", TEXT(promesas[[#This Row],[Fecha de Pago]], "dd/mmm"))</f>
        <v/>
      </c>
      <c r="U257" s="13" t="str">
        <f>IF(promesas[[#This Row],[Fecha  promesa de pago]]="", "", TEXT(promesas[[#This Row],[Fecha  promesa de pago]], "dd/mmm"))</f>
        <v/>
      </c>
      <c r="V257" s="14" t="str">
        <f>IF(LEN(TRIM(promesas[[#This Row],[Fecha  promesa de pago]]))&gt;0,1,"")</f>
        <v/>
      </c>
      <c r="W257" s="14" t="str">
        <f>IF(LEN(TRIM(promesas[[#This Row],[Fecha de Pago]]))&gt;0,1,"")</f>
        <v/>
      </c>
    </row>
    <row r="258" spans="1:23" ht="15.75" customHeight="1">
      <c r="A258" s="11" t="str">
        <f>TEXT(promesas[[#This Row],[Marca temporal]],"dd/mmm")</f>
        <v>00/ene</v>
      </c>
      <c r="B258" s="186"/>
      <c r="C258" s="187"/>
      <c r="D258" s="187"/>
      <c r="E258" s="188"/>
      <c r="F258" s="187"/>
      <c r="G258" s="187"/>
      <c r="H258" s="189"/>
      <c r="I258" s="190"/>
      <c r="J258" s="195"/>
      <c r="K258"/>
      <c r="L258" s="191"/>
      <c r="M258" s="157"/>
      <c r="N258"/>
      <c r="O258" s="191"/>
      <c r="P258"/>
      <c r="Q258" s="189"/>
      <c r="R258" s="196" t="str">
        <f>IF(promesas[[#This Row],[Fecha de Pago]]="", "", TEXT(promesas[[#This Row],[Fecha de Pago]], "mmm"))</f>
        <v/>
      </c>
      <c r="S258" s="12" t="str">
        <f>IF(promesas[[#This Row],[Fecha  promesa de pago]]="", "", TEXT(promesas[[#This Row],[Fecha  promesa de pago]], "mmm"))</f>
        <v/>
      </c>
      <c r="T258" s="13" t="str">
        <f>IF(promesas[[#This Row],[Fecha de Pago]]="", "", TEXT(promesas[[#This Row],[Fecha de Pago]], "dd/mmm"))</f>
        <v/>
      </c>
      <c r="U258" s="13" t="str">
        <f>IF(promesas[[#This Row],[Fecha  promesa de pago]]="", "", TEXT(promesas[[#This Row],[Fecha  promesa de pago]], "dd/mmm"))</f>
        <v/>
      </c>
      <c r="V258" s="14" t="str">
        <f>IF(LEN(TRIM(promesas[[#This Row],[Fecha  promesa de pago]]))&gt;0,1,"")</f>
        <v/>
      </c>
      <c r="W258" s="14" t="str">
        <f>IF(LEN(TRIM(promesas[[#This Row],[Fecha de Pago]]))&gt;0,1,"")</f>
        <v/>
      </c>
    </row>
    <row r="259" spans="1:23" ht="15.75" customHeight="1">
      <c r="A259" s="11" t="str">
        <f>TEXT(promesas[[#This Row],[Marca temporal]],"dd/mmm")</f>
        <v>00/ene</v>
      </c>
      <c r="B259" s="186"/>
      <c r="C259" s="187"/>
      <c r="D259" s="187"/>
      <c r="E259" s="188"/>
      <c r="F259" s="187"/>
      <c r="G259" s="187"/>
      <c r="H259" s="189"/>
      <c r="I259" s="190"/>
      <c r="J259" s="195"/>
      <c r="K259"/>
      <c r="L259" s="191"/>
      <c r="M259" s="157"/>
      <c r="N259"/>
      <c r="O259" s="191"/>
      <c r="P259" s="157"/>
      <c r="Q259" s="189"/>
      <c r="R259" s="196" t="str">
        <f>IF(promesas[[#This Row],[Fecha de Pago]]="", "", TEXT(promesas[[#This Row],[Fecha de Pago]], "mmm"))</f>
        <v/>
      </c>
      <c r="S259" s="12" t="str">
        <f>IF(promesas[[#This Row],[Fecha  promesa de pago]]="", "", TEXT(promesas[[#This Row],[Fecha  promesa de pago]], "mmm"))</f>
        <v/>
      </c>
      <c r="T259" s="13" t="str">
        <f>IF(promesas[[#This Row],[Fecha de Pago]]="", "", TEXT(promesas[[#This Row],[Fecha de Pago]], "dd/mmm"))</f>
        <v/>
      </c>
      <c r="U259" s="13" t="str">
        <f>IF(promesas[[#This Row],[Fecha  promesa de pago]]="", "", TEXT(promesas[[#This Row],[Fecha  promesa de pago]], "dd/mmm"))</f>
        <v/>
      </c>
      <c r="V259" s="14" t="str">
        <f>IF(LEN(TRIM(promesas[[#This Row],[Fecha  promesa de pago]]))&gt;0,1,"")</f>
        <v/>
      </c>
      <c r="W259" s="14" t="str">
        <f>IF(LEN(TRIM(promesas[[#This Row],[Fecha de Pago]]))&gt;0,1,"")</f>
        <v/>
      </c>
    </row>
    <row r="260" spans="1:23" ht="15.75" customHeight="1">
      <c r="A260" s="11" t="str">
        <f>TEXT(promesas[[#This Row],[Marca temporal]],"dd/mmm")</f>
        <v>00/ene</v>
      </c>
      <c r="B260" s="186"/>
      <c r="C260" s="187"/>
      <c r="D260" s="187"/>
      <c r="E260" s="188"/>
      <c r="F260" s="187"/>
      <c r="G260" s="187"/>
      <c r="H260" s="189"/>
      <c r="I260" s="190"/>
      <c r="J260" s="195"/>
      <c r="K260"/>
      <c r="L260" s="191"/>
      <c r="M260" s="157"/>
      <c r="N260"/>
      <c r="O260" s="191"/>
      <c r="P260"/>
      <c r="Q260" s="189"/>
      <c r="R260" s="196" t="str">
        <f>IF(promesas[[#This Row],[Fecha de Pago]]="", "", TEXT(promesas[[#This Row],[Fecha de Pago]], "mmm"))</f>
        <v/>
      </c>
      <c r="S260" s="12" t="str">
        <f>IF(promesas[[#This Row],[Fecha  promesa de pago]]="", "", TEXT(promesas[[#This Row],[Fecha  promesa de pago]], "mmm"))</f>
        <v/>
      </c>
      <c r="T260" s="13" t="str">
        <f>IF(promesas[[#This Row],[Fecha de Pago]]="", "", TEXT(promesas[[#This Row],[Fecha de Pago]], "dd/mmm"))</f>
        <v/>
      </c>
      <c r="U260" s="13" t="str">
        <f>IF(promesas[[#This Row],[Fecha  promesa de pago]]="", "", TEXT(promesas[[#This Row],[Fecha  promesa de pago]], "dd/mmm"))</f>
        <v/>
      </c>
      <c r="V260" s="14" t="str">
        <f>IF(LEN(TRIM(promesas[[#This Row],[Fecha  promesa de pago]]))&gt;0,1,"")</f>
        <v/>
      </c>
      <c r="W260" s="14" t="str">
        <f>IF(LEN(TRIM(promesas[[#This Row],[Fecha de Pago]]))&gt;0,1,"")</f>
        <v/>
      </c>
    </row>
    <row r="261" spans="1:23" ht="15.75" customHeight="1">
      <c r="A261" s="11" t="str">
        <f>TEXT(promesas[[#This Row],[Marca temporal]],"dd/mmm")</f>
        <v>00/ene</v>
      </c>
      <c r="B261" s="186"/>
      <c r="C261" s="187"/>
      <c r="D261" s="187"/>
      <c r="E261" s="188"/>
      <c r="F261" s="187"/>
      <c r="G261" s="187"/>
      <c r="H261" s="189"/>
      <c r="I261" s="190"/>
      <c r="J261" s="195"/>
      <c r="K261"/>
      <c r="L261" s="191"/>
      <c r="M261" s="157"/>
      <c r="N261"/>
      <c r="O261" s="191"/>
      <c r="P261" s="192"/>
      <c r="Q261" s="189"/>
      <c r="R261" s="196" t="str">
        <f>IF(promesas[[#This Row],[Fecha de Pago]]="", "", TEXT(promesas[[#This Row],[Fecha de Pago]], "mmm"))</f>
        <v/>
      </c>
      <c r="S261" s="12" t="str">
        <f>IF(promesas[[#This Row],[Fecha  promesa de pago]]="", "", TEXT(promesas[[#This Row],[Fecha  promesa de pago]], "mmm"))</f>
        <v/>
      </c>
      <c r="T261" s="13" t="str">
        <f>IF(promesas[[#This Row],[Fecha de Pago]]="", "", TEXT(promesas[[#This Row],[Fecha de Pago]], "dd/mmm"))</f>
        <v/>
      </c>
      <c r="U261" s="13" t="str">
        <f>IF(promesas[[#This Row],[Fecha  promesa de pago]]="", "", TEXT(promesas[[#This Row],[Fecha  promesa de pago]], "dd/mmm"))</f>
        <v/>
      </c>
      <c r="V261" s="14" t="str">
        <f>IF(LEN(TRIM(promesas[[#This Row],[Fecha  promesa de pago]]))&gt;0,1,"")</f>
        <v/>
      </c>
      <c r="W261" s="14" t="str">
        <f>IF(LEN(TRIM(promesas[[#This Row],[Fecha de Pago]]))&gt;0,1,"")</f>
        <v/>
      </c>
    </row>
    <row r="262" spans="1:23" ht="15.75" customHeight="1">
      <c r="A262" s="11" t="str">
        <f>TEXT(promesas[[#This Row],[Marca temporal]],"dd/mmm")</f>
        <v>00/ene</v>
      </c>
      <c r="B262" s="186"/>
      <c r="C262" s="187"/>
      <c r="D262" s="187"/>
      <c r="E262" s="188"/>
      <c r="F262" s="187"/>
      <c r="G262" s="187"/>
      <c r="H262" s="189"/>
      <c r="I262" s="190"/>
      <c r="J262" s="195"/>
      <c r="K262"/>
      <c r="L262" s="191"/>
      <c r="M262" s="157"/>
      <c r="N262"/>
      <c r="O262" s="191"/>
      <c r="P262" s="157"/>
      <c r="Q262" s="189"/>
      <c r="R262" s="196" t="str">
        <f>IF(promesas[[#This Row],[Fecha de Pago]]="", "", TEXT(promesas[[#This Row],[Fecha de Pago]], "mmm"))</f>
        <v/>
      </c>
      <c r="S262" s="12" t="str">
        <f>IF(promesas[[#This Row],[Fecha  promesa de pago]]="", "", TEXT(promesas[[#This Row],[Fecha  promesa de pago]], "mmm"))</f>
        <v/>
      </c>
      <c r="T262" s="13" t="str">
        <f>IF(promesas[[#This Row],[Fecha de Pago]]="", "", TEXT(promesas[[#This Row],[Fecha de Pago]], "dd/mmm"))</f>
        <v/>
      </c>
      <c r="U262" s="13" t="str">
        <f>IF(promesas[[#This Row],[Fecha  promesa de pago]]="", "", TEXT(promesas[[#This Row],[Fecha  promesa de pago]], "dd/mmm"))</f>
        <v/>
      </c>
      <c r="V262" s="14" t="str">
        <f>IF(LEN(TRIM(promesas[[#This Row],[Fecha  promesa de pago]]))&gt;0,1,"")</f>
        <v/>
      </c>
      <c r="W262" s="14" t="str">
        <f>IF(LEN(TRIM(promesas[[#This Row],[Fecha de Pago]]))&gt;0,1,"")</f>
        <v/>
      </c>
    </row>
    <row r="263" spans="1:23" ht="15.75" customHeight="1">
      <c r="A263" s="11" t="str">
        <f>TEXT(promesas[[#This Row],[Marca temporal]],"dd/mmm")</f>
        <v>00/ene</v>
      </c>
      <c r="B263" s="186"/>
      <c r="C263" s="187"/>
      <c r="D263" s="187"/>
      <c r="E263" s="188"/>
      <c r="F263" s="187"/>
      <c r="G263" s="187"/>
      <c r="H263" s="189"/>
      <c r="I263" s="190"/>
      <c r="J263" s="195"/>
      <c r="K263"/>
      <c r="L263" s="191"/>
      <c r="M263" s="157"/>
      <c r="N263"/>
      <c r="O263" s="191"/>
      <c r="P263" s="157"/>
      <c r="Q263" s="189"/>
      <c r="R263" s="196" t="str">
        <f>IF(promesas[[#This Row],[Fecha de Pago]]="", "", TEXT(promesas[[#This Row],[Fecha de Pago]], "mmm"))</f>
        <v/>
      </c>
      <c r="S263" s="12" t="str">
        <f>IF(promesas[[#This Row],[Fecha  promesa de pago]]="", "", TEXT(promesas[[#This Row],[Fecha  promesa de pago]], "mmm"))</f>
        <v/>
      </c>
      <c r="T263" s="13" t="str">
        <f>IF(promesas[[#This Row],[Fecha de Pago]]="", "", TEXT(promesas[[#This Row],[Fecha de Pago]], "dd/mmm"))</f>
        <v/>
      </c>
      <c r="U263" s="13" t="str">
        <f>IF(promesas[[#This Row],[Fecha  promesa de pago]]="", "", TEXT(promesas[[#This Row],[Fecha  promesa de pago]], "dd/mmm"))</f>
        <v/>
      </c>
      <c r="V263" s="14" t="str">
        <f>IF(LEN(TRIM(promesas[[#This Row],[Fecha  promesa de pago]]))&gt;0,1,"")</f>
        <v/>
      </c>
      <c r="W263" s="14" t="str">
        <f>IF(LEN(TRIM(promesas[[#This Row],[Fecha de Pago]]))&gt;0,1,"")</f>
        <v/>
      </c>
    </row>
    <row r="264" spans="1:23" ht="15.75" customHeight="1">
      <c r="A264" s="11" t="str">
        <f>TEXT(promesas[[#This Row],[Marca temporal]],"dd/mmm")</f>
        <v>00/ene</v>
      </c>
      <c r="B264" s="186"/>
      <c r="C264" s="187"/>
      <c r="D264" s="187"/>
      <c r="E264" s="188"/>
      <c r="F264" s="187"/>
      <c r="G264" s="187"/>
      <c r="H264" s="189"/>
      <c r="I264" s="190"/>
      <c r="J264" s="195"/>
      <c r="K264"/>
      <c r="L264" s="191"/>
      <c r="M264" s="157"/>
      <c r="N264"/>
      <c r="O264" s="191"/>
      <c r="P264"/>
      <c r="Q264" s="189"/>
      <c r="R264" s="196" t="str">
        <f>IF(promesas[[#This Row],[Fecha de Pago]]="", "", TEXT(promesas[[#This Row],[Fecha de Pago]], "mmm"))</f>
        <v/>
      </c>
      <c r="S264" s="12" t="str">
        <f>IF(promesas[[#This Row],[Fecha  promesa de pago]]="", "", TEXT(promesas[[#This Row],[Fecha  promesa de pago]], "mmm"))</f>
        <v/>
      </c>
      <c r="T264" s="13" t="str">
        <f>IF(promesas[[#This Row],[Fecha de Pago]]="", "", TEXT(promesas[[#This Row],[Fecha de Pago]], "dd/mmm"))</f>
        <v/>
      </c>
      <c r="U264" s="13" t="str">
        <f>IF(promesas[[#This Row],[Fecha  promesa de pago]]="", "", TEXT(promesas[[#This Row],[Fecha  promesa de pago]], "dd/mmm"))</f>
        <v/>
      </c>
      <c r="V264" s="14" t="str">
        <f>IF(LEN(TRIM(promesas[[#This Row],[Fecha  promesa de pago]]))&gt;0,1,"")</f>
        <v/>
      </c>
      <c r="W264" s="14" t="str">
        <f>IF(LEN(TRIM(promesas[[#This Row],[Fecha de Pago]]))&gt;0,1,"")</f>
        <v/>
      </c>
    </row>
    <row r="265" spans="1:23" ht="15.75" customHeight="1">
      <c r="A265" s="11" t="str">
        <f>TEXT(promesas[[#This Row],[Marca temporal]],"dd/mmm")</f>
        <v>00/ene</v>
      </c>
      <c r="B265" s="186"/>
      <c r="C265" s="187"/>
      <c r="D265" s="187"/>
      <c r="E265" s="188"/>
      <c r="F265" s="187"/>
      <c r="G265" s="187"/>
      <c r="H265" s="189"/>
      <c r="I265" s="190"/>
      <c r="J265" s="195"/>
      <c r="K265"/>
      <c r="L265" s="191"/>
      <c r="M265" s="157"/>
      <c r="N265"/>
      <c r="O265" s="191"/>
      <c r="P265"/>
      <c r="Q265" s="189"/>
      <c r="R265" s="196" t="str">
        <f>IF(promesas[[#This Row],[Fecha de Pago]]="", "", TEXT(promesas[[#This Row],[Fecha de Pago]], "mmm"))</f>
        <v/>
      </c>
      <c r="S265" s="12" t="str">
        <f>IF(promesas[[#This Row],[Fecha  promesa de pago]]="", "", TEXT(promesas[[#This Row],[Fecha  promesa de pago]], "mmm"))</f>
        <v/>
      </c>
      <c r="T265" s="13" t="str">
        <f>IF(promesas[[#This Row],[Fecha de Pago]]="", "", TEXT(promesas[[#This Row],[Fecha de Pago]], "dd/mmm"))</f>
        <v/>
      </c>
      <c r="U265" s="13" t="str">
        <f>IF(promesas[[#This Row],[Fecha  promesa de pago]]="", "", TEXT(promesas[[#This Row],[Fecha  promesa de pago]], "dd/mmm"))</f>
        <v/>
      </c>
      <c r="V265" s="14" t="str">
        <f>IF(LEN(TRIM(promesas[[#This Row],[Fecha  promesa de pago]]))&gt;0,1,"")</f>
        <v/>
      </c>
      <c r="W265" s="14" t="str">
        <f>IF(LEN(TRIM(promesas[[#This Row],[Fecha de Pago]]))&gt;0,1,"")</f>
        <v/>
      </c>
    </row>
    <row r="266" spans="1:23" ht="15.75" customHeight="1">
      <c r="A266" s="11" t="str">
        <f>TEXT(promesas[[#This Row],[Marca temporal]],"dd/mmm")</f>
        <v>00/ene</v>
      </c>
      <c r="B266" s="186"/>
      <c r="C266" s="187"/>
      <c r="D266" s="187"/>
      <c r="E266" s="188"/>
      <c r="F266" s="187"/>
      <c r="G266" s="187"/>
      <c r="H266" s="189"/>
      <c r="I266" s="190"/>
      <c r="J266" s="195"/>
      <c r="K266"/>
      <c r="L266" s="191"/>
      <c r="M266" s="157"/>
      <c r="N266"/>
      <c r="O266" s="191"/>
      <c r="P266" s="157"/>
      <c r="Q266" s="189"/>
      <c r="R266" s="196" t="str">
        <f>IF(promesas[[#This Row],[Fecha de Pago]]="", "", TEXT(promesas[[#This Row],[Fecha de Pago]], "mmm"))</f>
        <v/>
      </c>
      <c r="S266" s="12" t="str">
        <f>IF(promesas[[#This Row],[Fecha  promesa de pago]]="", "", TEXT(promesas[[#This Row],[Fecha  promesa de pago]], "mmm"))</f>
        <v/>
      </c>
      <c r="T266" s="13" t="str">
        <f>IF(promesas[[#This Row],[Fecha de Pago]]="", "", TEXT(promesas[[#This Row],[Fecha de Pago]], "dd/mmm"))</f>
        <v/>
      </c>
      <c r="U266" s="13" t="str">
        <f>IF(promesas[[#This Row],[Fecha  promesa de pago]]="", "", TEXT(promesas[[#This Row],[Fecha  promesa de pago]], "dd/mmm"))</f>
        <v/>
      </c>
      <c r="V266" s="14" t="str">
        <f>IF(LEN(TRIM(promesas[[#This Row],[Fecha  promesa de pago]]))&gt;0,1,"")</f>
        <v/>
      </c>
      <c r="W266" s="14" t="str">
        <f>IF(LEN(TRIM(promesas[[#This Row],[Fecha de Pago]]))&gt;0,1,"")</f>
        <v/>
      </c>
    </row>
    <row r="267" spans="1:23" ht="15.75" customHeight="1">
      <c r="A267" s="11" t="str">
        <f>TEXT(promesas[[#This Row],[Marca temporal]],"dd/mmm")</f>
        <v>00/ene</v>
      </c>
      <c r="B267" s="186"/>
      <c r="C267" s="187"/>
      <c r="D267" s="187"/>
      <c r="E267" s="188"/>
      <c r="F267" s="187"/>
      <c r="G267" s="187"/>
      <c r="H267" s="189"/>
      <c r="I267" s="190"/>
      <c r="J267" s="195"/>
      <c r="K267"/>
      <c r="L267" s="191"/>
      <c r="M267" s="157"/>
      <c r="N267"/>
      <c r="O267" s="191"/>
      <c r="P267"/>
      <c r="Q267" s="189"/>
      <c r="R267" s="196" t="str">
        <f>IF(promesas[[#This Row],[Fecha de Pago]]="", "", TEXT(promesas[[#This Row],[Fecha de Pago]], "mmm"))</f>
        <v/>
      </c>
      <c r="S267" s="12" t="str">
        <f>IF(promesas[[#This Row],[Fecha  promesa de pago]]="", "", TEXT(promesas[[#This Row],[Fecha  promesa de pago]], "mmm"))</f>
        <v/>
      </c>
      <c r="T267" s="13" t="str">
        <f>IF(promesas[[#This Row],[Fecha de Pago]]="", "", TEXT(promesas[[#This Row],[Fecha de Pago]], "dd/mmm"))</f>
        <v/>
      </c>
      <c r="U267" s="13" t="str">
        <f>IF(promesas[[#This Row],[Fecha  promesa de pago]]="", "", TEXT(promesas[[#This Row],[Fecha  promesa de pago]], "dd/mmm"))</f>
        <v/>
      </c>
      <c r="V267" s="14" t="str">
        <f>IF(LEN(TRIM(promesas[[#This Row],[Fecha  promesa de pago]]))&gt;0,1,"")</f>
        <v/>
      </c>
      <c r="W267" s="14" t="str">
        <f>IF(LEN(TRIM(promesas[[#This Row],[Fecha de Pago]]))&gt;0,1,"")</f>
        <v/>
      </c>
    </row>
    <row r="268" spans="1:23" ht="15.75" customHeight="1">
      <c r="A268" s="11" t="str">
        <f>TEXT(promesas[[#This Row],[Marca temporal]],"dd/mmm")</f>
        <v>00/ene</v>
      </c>
      <c r="B268" s="186"/>
      <c r="C268" s="187"/>
      <c r="D268" s="187"/>
      <c r="E268" s="188"/>
      <c r="F268" s="187"/>
      <c r="G268" s="187"/>
      <c r="H268" s="189"/>
      <c r="I268" s="190"/>
      <c r="J268" s="195"/>
      <c r="K268"/>
      <c r="L268" s="191"/>
      <c r="M268" s="157"/>
      <c r="N268"/>
      <c r="O268" s="191"/>
      <c r="P268" s="157"/>
      <c r="Q268" s="189"/>
      <c r="R268" s="196" t="str">
        <f>IF(promesas[[#This Row],[Fecha de Pago]]="", "", TEXT(promesas[[#This Row],[Fecha de Pago]], "mmm"))</f>
        <v/>
      </c>
      <c r="S268" s="12" t="str">
        <f>IF(promesas[[#This Row],[Fecha  promesa de pago]]="", "", TEXT(promesas[[#This Row],[Fecha  promesa de pago]], "mmm"))</f>
        <v/>
      </c>
      <c r="T268" s="13" t="str">
        <f>IF(promesas[[#This Row],[Fecha de Pago]]="", "", TEXT(promesas[[#This Row],[Fecha de Pago]], "dd/mmm"))</f>
        <v/>
      </c>
      <c r="U268" s="13" t="str">
        <f>IF(promesas[[#This Row],[Fecha  promesa de pago]]="", "", TEXT(promesas[[#This Row],[Fecha  promesa de pago]], "dd/mmm"))</f>
        <v/>
      </c>
      <c r="V268" s="14" t="str">
        <f>IF(LEN(TRIM(promesas[[#This Row],[Fecha  promesa de pago]]))&gt;0,1,"")</f>
        <v/>
      </c>
      <c r="W268" s="14" t="str">
        <f>IF(LEN(TRIM(promesas[[#This Row],[Fecha de Pago]]))&gt;0,1,"")</f>
        <v/>
      </c>
    </row>
    <row r="269" spans="1:23" ht="15.75" customHeight="1">
      <c r="A269" s="11" t="str">
        <f>TEXT(promesas[[#This Row],[Marca temporal]],"dd/mmm")</f>
        <v>00/ene</v>
      </c>
      <c r="B269" s="186"/>
      <c r="C269" s="187"/>
      <c r="D269" s="187"/>
      <c r="E269" s="188"/>
      <c r="F269" s="187"/>
      <c r="G269" s="187"/>
      <c r="H269" s="189"/>
      <c r="I269" s="190"/>
      <c r="J269" s="195"/>
      <c r="K269"/>
      <c r="L269" s="191"/>
      <c r="M269" s="157"/>
      <c r="N269"/>
      <c r="O269" s="191"/>
      <c r="P269" s="157"/>
      <c r="Q269" s="189"/>
      <c r="R269" s="196" t="str">
        <f>IF(promesas[[#This Row],[Fecha de Pago]]="", "", TEXT(promesas[[#This Row],[Fecha de Pago]], "mmm"))</f>
        <v/>
      </c>
      <c r="S269" s="12" t="str">
        <f>IF(promesas[[#This Row],[Fecha  promesa de pago]]="", "", TEXT(promesas[[#This Row],[Fecha  promesa de pago]], "mmm"))</f>
        <v/>
      </c>
      <c r="T269" s="13" t="str">
        <f>IF(promesas[[#This Row],[Fecha de Pago]]="", "", TEXT(promesas[[#This Row],[Fecha de Pago]], "dd/mmm"))</f>
        <v/>
      </c>
      <c r="U269" s="13" t="str">
        <f>IF(promesas[[#This Row],[Fecha  promesa de pago]]="", "", TEXT(promesas[[#This Row],[Fecha  promesa de pago]], "dd/mmm"))</f>
        <v/>
      </c>
      <c r="V269" s="14" t="str">
        <f>IF(LEN(TRIM(promesas[[#This Row],[Fecha  promesa de pago]]))&gt;0,1,"")</f>
        <v/>
      </c>
      <c r="W269" s="14" t="str">
        <f>IF(LEN(TRIM(promesas[[#This Row],[Fecha de Pago]]))&gt;0,1,"")</f>
        <v/>
      </c>
    </row>
    <row r="270" spans="1:23" ht="15.75" customHeight="1">
      <c r="A270" s="11" t="str">
        <f>TEXT(promesas[[#This Row],[Marca temporal]],"dd/mmm")</f>
        <v>00/ene</v>
      </c>
      <c r="B270" s="186"/>
      <c r="C270" s="187"/>
      <c r="D270" s="187"/>
      <c r="E270" s="188"/>
      <c r="F270" s="187"/>
      <c r="G270" s="187"/>
      <c r="H270" s="189"/>
      <c r="I270" s="190"/>
      <c r="J270" s="195"/>
      <c r="K270"/>
      <c r="L270" s="191"/>
      <c r="M270" s="157"/>
      <c r="N270"/>
      <c r="O270" s="191"/>
      <c r="P270" s="157"/>
      <c r="Q270" s="189"/>
      <c r="R270" s="196" t="str">
        <f>IF(promesas[[#This Row],[Fecha de Pago]]="", "", TEXT(promesas[[#This Row],[Fecha de Pago]], "mmm"))</f>
        <v/>
      </c>
      <c r="S270" s="12" t="str">
        <f>IF(promesas[[#This Row],[Fecha  promesa de pago]]="", "", TEXT(promesas[[#This Row],[Fecha  promesa de pago]], "mmm"))</f>
        <v/>
      </c>
      <c r="T270" s="13" t="str">
        <f>IF(promesas[[#This Row],[Fecha de Pago]]="", "", TEXT(promesas[[#This Row],[Fecha de Pago]], "dd/mmm"))</f>
        <v/>
      </c>
      <c r="U270" s="13" t="str">
        <f>IF(promesas[[#This Row],[Fecha  promesa de pago]]="", "", TEXT(promesas[[#This Row],[Fecha  promesa de pago]], "dd/mmm"))</f>
        <v/>
      </c>
      <c r="V270" s="14" t="str">
        <f>IF(LEN(TRIM(promesas[[#This Row],[Fecha  promesa de pago]]))&gt;0,1,"")</f>
        <v/>
      </c>
      <c r="W270" s="14" t="str">
        <f>IF(LEN(TRIM(promesas[[#This Row],[Fecha de Pago]]))&gt;0,1,"")</f>
        <v/>
      </c>
    </row>
    <row r="271" spans="1:23" ht="15.75" customHeight="1">
      <c r="A271" s="11" t="str">
        <f>TEXT(promesas[[#This Row],[Marca temporal]],"dd/mmm")</f>
        <v>00/ene</v>
      </c>
      <c r="B271" s="186"/>
      <c r="C271" s="187"/>
      <c r="D271" s="187"/>
      <c r="E271" s="188"/>
      <c r="F271" s="187"/>
      <c r="G271" s="187"/>
      <c r="H271" s="189"/>
      <c r="I271" s="190"/>
      <c r="J271" s="195"/>
      <c r="K271"/>
      <c r="L271" s="191"/>
      <c r="M271" s="157"/>
      <c r="N271"/>
      <c r="O271" s="191"/>
      <c r="P271" s="157"/>
      <c r="Q271" s="189"/>
      <c r="R271" s="196" t="str">
        <f>IF(promesas[[#This Row],[Fecha de Pago]]="", "", TEXT(promesas[[#This Row],[Fecha de Pago]], "mmm"))</f>
        <v/>
      </c>
      <c r="S271" s="12" t="str">
        <f>IF(promesas[[#This Row],[Fecha  promesa de pago]]="", "", TEXT(promesas[[#This Row],[Fecha  promesa de pago]], "mmm"))</f>
        <v/>
      </c>
      <c r="T271" s="13" t="str">
        <f>IF(promesas[[#This Row],[Fecha de Pago]]="", "", TEXT(promesas[[#This Row],[Fecha de Pago]], "dd/mmm"))</f>
        <v/>
      </c>
      <c r="U271" s="13" t="str">
        <f>IF(promesas[[#This Row],[Fecha  promesa de pago]]="", "", TEXT(promesas[[#This Row],[Fecha  promesa de pago]], "dd/mmm"))</f>
        <v/>
      </c>
      <c r="V271" s="14" t="str">
        <f>IF(LEN(TRIM(promesas[[#This Row],[Fecha  promesa de pago]]))&gt;0,1,"")</f>
        <v/>
      </c>
      <c r="W271" s="14" t="str">
        <f>IF(LEN(TRIM(promesas[[#This Row],[Fecha de Pago]]))&gt;0,1,"")</f>
        <v/>
      </c>
    </row>
    <row r="272" spans="1:23" ht="15.75" customHeight="1">
      <c r="A272" s="11" t="str">
        <f>TEXT(promesas[[#This Row],[Marca temporal]],"dd/mmm")</f>
        <v>00/ene</v>
      </c>
      <c r="B272" s="186"/>
      <c r="C272" s="187"/>
      <c r="D272" s="187"/>
      <c r="E272" s="188"/>
      <c r="F272" s="187"/>
      <c r="G272" s="187"/>
      <c r="H272" s="189"/>
      <c r="I272" s="190"/>
      <c r="J272" s="195"/>
      <c r="K272"/>
      <c r="L272" s="191"/>
      <c r="M272" s="157"/>
      <c r="N272"/>
      <c r="O272" s="191"/>
      <c r="P272"/>
      <c r="Q272" s="189"/>
      <c r="R272" s="196" t="str">
        <f>IF(promesas[[#This Row],[Fecha de Pago]]="", "", TEXT(promesas[[#This Row],[Fecha de Pago]], "mmm"))</f>
        <v/>
      </c>
      <c r="S272" s="12" t="str">
        <f>IF(promesas[[#This Row],[Fecha  promesa de pago]]="", "", TEXT(promesas[[#This Row],[Fecha  promesa de pago]], "mmm"))</f>
        <v/>
      </c>
      <c r="T272" s="13" t="str">
        <f>IF(promesas[[#This Row],[Fecha de Pago]]="", "", TEXT(promesas[[#This Row],[Fecha de Pago]], "dd/mmm"))</f>
        <v/>
      </c>
      <c r="U272" s="13" t="str">
        <f>IF(promesas[[#This Row],[Fecha  promesa de pago]]="", "", TEXT(promesas[[#This Row],[Fecha  promesa de pago]], "dd/mmm"))</f>
        <v/>
      </c>
      <c r="V272" s="14" t="str">
        <f>IF(LEN(TRIM(promesas[[#This Row],[Fecha  promesa de pago]]))&gt;0,1,"")</f>
        <v/>
      </c>
      <c r="W272" s="14" t="str">
        <f>IF(LEN(TRIM(promesas[[#This Row],[Fecha de Pago]]))&gt;0,1,"")</f>
        <v/>
      </c>
    </row>
    <row r="273" spans="1:23" ht="15.75" customHeight="1">
      <c r="A273" s="11" t="str">
        <f>TEXT(promesas[[#This Row],[Marca temporal]],"dd/mmm")</f>
        <v>00/ene</v>
      </c>
      <c r="B273" s="186"/>
      <c r="C273" s="187"/>
      <c r="D273" s="187"/>
      <c r="E273" s="188"/>
      <c r="F273" s="187"/>
      <c r="G273" s="187"/>
      <c r="H273" s="189"/>
      <c r="I273" s="190"/>
      <c r="J273" s="195"/>
      <c r="K273"/>
      <c r="L273" s="191"/>
      <c r="M273" s="157"/>
      <c r="N273" s="159"/>
      <c r="O273" s="167"/>
      <c r="P273" s="157"/>
      <c r="Q273" s="189"/>
      <c r="R273" s="196" t="str">
        <f>IF(promesas[[#This Row],[Fecha de Pago]]="", "", TEXT(promesas[[#This Row],[Fecha de Pago]], "mmm"))</f>
        <v/>
      </c>
      <c r="S273" s="12" t="str">
        <f>IF(promesas[[#This Row],[Fecha  promesa de pago]]="", "", TEXT(promesas[[#This Row],[Fecha  promesa de pago]], "mmm"))</f>
        <v/>
      </c>
      <c r="T273" s="13" t="str">
        <f>IF(promesas[[#This Row],[Fecha de Pago]]="", "", TEXT(promesas[[#This Row],[Fecha de Pago]], "dd/mmm"))</f>
        <v/>
      </c>
      <c r="U273" s="13" t="str">
        <f>IF(promesas[[#This Row],[Fecha  promesa de pago]]="", "", TEXT(promesas[[#This Row],[Fecha  promesa de pago]], "dd/mmm"))</f>
        <v/>
      </c>
      <c r="V273" s="14" t="str">
        <f>IF(LEN(TRIM(promesas[[#This Row],[Fecha  promesa de pago]]))&gt;0,1,"")</f>
        <v/>
      </c>
      <c r="W273" s="14" t="str">
        <f>IF(LEN(TRIM(promesas[[#This Row],[Fecha de Pago]]))&gt;0,1,"")</f>
        <v/>
      </c>
    </row>
    <row r="274" spans="1:23" ht="15.75" customHeight="1">
      <c r="A274" s="11" t="str">
        <f>TEXT(promesas[[#This Row],[Marca temporal]],"dd/mmm")</f>
        <v>00/ene</v>
      </c>
      <c r="B274" s="186"/>
      <c r="C274" s="187"/>
      <c r="D274" s="187"/>
      <c r="E274" s="188"/>
      <c r="F274" s="187"/>
      <c r="G274" s="187"/>
      <c r="H274" s="189"/>
      <c r="I274" s="190"/>
      <c r="J274" s="195"/>
      <c r="K274"/>
      <c r="L274" s="191"/>
      <c r="M274" s="157"/>
      <c r="N274"/>
      <c r="O274" s="191"/>
      <c r="P274"/>
      <c r="Q274" s="189"/>
      <c r="R274" s="196" t="str">
        <f>IF(promesas[[#This Row],[Fecha de Pago]]="", "", TEXT(promesas[[#This Row],[Fecha de Pago]], "mmm"))</f>
        <v/>
      </c>
      <c r="S274" s="12" t="str">
        <f>IF(promesas[[#This Row],[Fecha  promesa de pago]]="", "", TEXT(promesas[[#This Row],[Fecha  promesa de pago]], "mmm"))</f>
        <v/>
      </c>
      <c r="T274" s="13" t="str">
        <f>IF(promesas[[#This Row],[Fecha de Pago]]="", "", TEXT(promesas[[#This Row],[Fecha de Pago]], "dd/mmm"))</f>
        <v/>
      </c>
      <c r="U274" s="13" t="str">
        <f>IF(promesas[[#This Row],[Fecha  promesa de pago]]="", "", TEXT(promesas[[#This Row],[Fecha  promesa de pago]], "dd/mmm"))</f>
        <v/>
      </c>
      <c r="V274" s="14" t="str">
        <f>IF(LEN(TRIM(promesas[[#This Row],[Fecha  promesa de pago]]))&gt;0,1,"")</f>
        <v/>
      </c>
      <c r="W274" s="14" t="str">
        <f>IF(LEN(TRIM(promesas[[#This Row],[Fecha de Pago]]))&gt;0,1,"")</f>
        <v/>
      </c>
    </row>
    <row r="275" spans="1:23" ht="15.75" customHeight="1">
      <c r="A275" s="11" t="str">
        <f>TEXT(promesas[[#This Row],[Marca temporal]],"dd/mmm")</f>
        <v>00/ene</v>
      </c>
      <c r="B275" s="186"/>
      <c r="C275" s="187"/>
      <c r="D275" s="187"/>
      <c r="E275" s="188"/>
      <c r="F275" s="187"/>
      <c r="G275" s="187"/>
      <c r="H275" s="189"/>
      <c r="I275" s="190"/>
      <c r="J275" s="195"/>
      <c r="K275"/>
      <c r="L275" s="191"/>
      <c r="M275" s="157"/>
      <c r="N275"/>
      <c r="O275" s="191"/>
      <c r="P275" s="157"/>
      <c r="Q275" s="189"/>
      <c r="R275" s="196" t="str">
        <f>IF(promesas[[#This Row],[Fecha de Pago]]="", "", TEXT(promesas[[#This Row],[Fecha de Pago]], "mmm"))</f>
        <v/>
      </c>
      <c r="S275" s="12" t="str">
        <f>IF(promesas[[#This Row],[Fecha  promesa de pago]]="", "", TEXT(promesas[[#This Row],[Fecha  promesa de pago]], "mmm"))</f>
        <v/>
      </c>
      <c r="T275" s="13" t="str">
        <f>IF(promesas[[#This Row],[Fecha de Pago]]="", "", TEXT(promesas[[#This Row],[Fecha de Pago]], "dd/mmm"))</f>
        <v/>
      </c>
      <c r="U275" s="13" t="str">
        <f>IF(promesas[[#This Row],[Fecha  promesa de pago]]="", "", TEXT(promesas[[#This Row],[Fecha  promesa de pago]], "dd/mmm"))</f>
        <v/>
      </c>
      <c r="V275" s="14" t="str">
        <f>IF(LEN(TRIM(promesas[[#This Row],[Fecha  promesa de pago]]))&gt;0,1,"")</f>
        <v/>
      </c>
      <c r="W275" s="14" t="str">
        <f>IF(LEN(TRIM(promesas[[#This Row],[Fecha de Pago]]))&gt;0,1,"")</f>
        <v/>
      </c>
    </row>
    <row r="276" spans="1:23" ht="15.75" customHeight="1">
      <c r="A276" s="11" t="str">
        <f>TEXT(promesas[[#This Row],[Marca temporal]],"dd/mmm")</f>
        <v>00/ene</v>
      </c>
      <c r="B276" s="186"/>
      <c r="C276" s="187"/>
      <c r="D276" s="187"/>
      <c r="E276" s="188"/>
      <c r="F276" s="187"/>
      <c r="G276" s="187"/>
      <c r="H276" s="189"/>
      <c r="I276" s="190"/>
      <c r="J276" s="195"/>
      <c r="K276"/>
      <c r="L276" s="191"/>
      <c r="M276" s="157"/>
      <c r="N276"/>
      <c r="O276" s="191"/>
      <c r="P276"/>
      <c r="Q276" s="189"/>
      <c r="R276" s="196" t="str">
        <f>IF(promesas[[#This Row],[Fecha de Pago]]="", "", TEXT(promesas[[#This Row],[Fecha de Pago]], "mmm"))</f>
        <v/>
      </c>
      <c r="S276" s="12" t="str">
        <f>IF(promesas[[#This Row],[Fecha  promesa de pago]]="", "", TEXT(promesas[[#This Row],[Fecha  promesa de pago]], "mmm"))</f>
        <v/>
      </c>
      <c r="T276" s="13" t="str">
        <f>IF(promesas[[#This Row],[Fecha de Pago]]="", "", TEXT(promesas[[#This Row],[Fecha de Pago]], "dd/mmm"))</f>
        <v/>
      </c>
      <c r="U276" s="13" t="str">
        <f>IF(promesas[[#This Row],[Fecha  promesa de pago]]="", "", TEXT(promesas[[#This Row],[Fecha  promesa de pago]], "dd/mmm"))</f>
        <v/>
      </c>
      <c r="V276" s="14" t="str">
        <f>IF(LEN(TRIM(promesas[[#This Row],[Fecha  promesa de pago]]))&gt;0,1,"")</f>
        <v/>
      </c>
      <c r="W276" s="14" t="str">
        <f>IF(LEN(TRIM(promesas[[#This Row],[Fecha de Pago]]))&gt;0,1,"")</f>
        <v/>
      </c>
    </row>
    <row r="277" spans="1:23" ht="15.75" customHeight="1">
      <c r="A277" s="11" t="str">
        <f>TEXT(promesas[[#This Row],[Marca temporal]],"dd/mmm")</f>
        <v>00/ene</v>
      </c>
      <c r="B277" s="186"/>
      <c r="C277" s="187"/>
      <c r="D277" s="187"/>
      <c r="E277" s="188"/>
      <c r="F277" s="187"/>
      <c r="G277" s="187"/>
      <c r="H277" s="189"/>
      <c r="I277" s="190"/>
      <c r="J277" s="195"/>
      <c r="K277"/>
      <c r="L277" s="191"/>
      <c r="M277" s="157"/>
      <c r="N277"/>
      <c r="O277" s="191"/>
      <c r="P277" s="157"/>
      <c r="Q277" s="189"/>
      <c r="R277" s="196" t="str">
        <f>IF(promesas[[#This Row],[Fecha de Pago]]="", "", TEXT(promesas[[#This Row],[Fecha de Pago]], "mmm"))</f>
        <v/>
      </c>
      <c r="S277" s="12" t="str">
        <f>IF(promesas[[#This Row],[Fecha  promesa de pago]]="", "", TEXT(promesas[[#This Row],[Fecha  promesa de pago]], "mmm"))</f>
        <v/>
      </c>
      <c r="T277" s="13" t="str">
        <f>IF(promesas[[#This Row],[Fecha de Pago]]="", "", TEXT(promesas[[#This Row],[Fecha de Pago]], "dd/mmm"))</f>
        <v/>
      </c>
      <c r="U277" s="13" t="str">
        <f>IF(promesas[[#This Row],[Fecha  promesa de pago]]="", "", TEXT(promesas[[#This Row],[Fecha  promesa de pago]], "dd/mmm"))</f>
        <v/>
      </c>
      <c r="V277" s="14" t="str">
        <f>IF(LEN(TRIM(promesas[[#This Row],[Fecha  promesa de pago]]))&gt;0,1,"")</f>
        <v/>
      </c>
      <c r="W277" s="14" t="str">
        <f>IF(LEN(TRIM(promesas[[#This Row],[Fecha de Pago]]))&gt;0,1,"")</f>
        <v/>
      </c>
    </row>
    <row r="278" spans="1:23" ht="15.75" customHeight="1">
      <c r="A278" s="11" t="str">
        <f>TEXT(promesas[[#This Row],[Marca temporal]],"dd/mmm")</f>
        <v>00/ene</v>
      </c>
      <c r="B278" s="186"/>
      <c r="C278" s="187"/>
      <c r="D278" s="187"/>
      <c r="E278" s="188"/>
      <c r="F278" s="187"/>
      <c r="G278" s="187"/>
      <c r="H278" s="189"/>
      <c r="I278" s="190"/>
      <c r="J278" s="195"/>
      <c r="K278"/>
      <c r="L278" s="191"/>
      <c r="M278" s="157"/>
      <c r="N278"/>
      <c r="O278" s="191"/>
      <c r="P278" s="157"/>
      <c r="Q278" s="189"/>
      <c r="R278" s="196" t="str">
        <f>IF(promesas[[#This Row],[Fecha de Pago]]="", "", TEXT(promesas[[#This Row],[Fecha de Pago]], "mmm"))</f>
        <v/>
      </c>
      <c r="S278" s="12" t="str">
        <f>IF(promesas[[#This Row],[Fecha  promesa de pago]]="", "", TEXT(promesas[[#This Row],[Fecha  promesa de pago]], "mmm"))</f>
        <v/>
      </c>
      <c r="T278" s="13" t="str">
        <f>IF(promesas[[#This Row],[Fecha de Pago]]="", "", TEXT(promesas[[#This Row],[Fecha de Pago]], "dd/mmm"))</f>
        <v/>
      </c>
      <c r="U278" s="13" t="str">
        <f>IF(promesas[[#This Row],[Fecha  promesa de pago]]="", "", TEXT(promesas[[#This Row],[Fecha  promesa de pago]], "dd/mmm"))</f>
        <v/>
      </c>
      <c r="V278" s="14" t="str">
        <f>IF(LEN(TRIM(promesas[[#This Row],[Fecha  promesa de pago]]))&gt;0,1,"")</f>
        <v/>
      </c>
      <c r="W278" s="14" t="str">
        <f>IF(LEN(TRIM(promesas[[#This Row],[Fecha de Pago]]))&gt;0,1,"")</f>
        <v/>
      </c>
    </row>
    <row r="279" spans="1:23" ht="15.75" customHeight="1">
      <c r="A279" s="11" t="str">
        <f>TEXT(promesas[[#This Row],[Marca temporal]],"dd/mmm")</f>
        <v>00/ene</v>
      </c>
      <c r="B279" s="186"/>
      <c r="C279" s="187"/>
      <c r="D279" s="187"/>
      <c r="E279" s="188"/>
      <c r="F279" s="187"/>
      <c r="G279" s="187"/>
      <c r="H279" s="189"/>
      <c r="I279" s="190"/>
      <c r="J279" s="195"/>
      <c r="K279" s="159"/>
      <c r="L279" s="167"/>
      <c r="M279" s="157"/>
      <c r="N279"/>
      <c r="O279" s="191"/>
      <c r="P279"/>
      <c r="Q279" s="189"/>
      <c r="R279" s="196" t="str">
        <f>IF(promesas[[#This Row],[Fecha de Pago]]="", "", TEXT(promesas[[#This Row],[Fecha de Pago]], "mmm"))</f>
        <v/>
      </c>
      <c r="S279" s="12" t="str">
        <f>IF(promesas[[#This Row],[Fecha  promesa de pago]]="", "", TEXT(promesas[[#This Row],[Fecha  promesa de pago]], "mmm"))</f>
        <v/>
      </c>
      <c r="T279" s="13" t="str">
        <f>IF(promesas[[#This Row],[Fecha de Pago]]="", "", TEXT(promesas[[#This Row],[Fecha de Pago]], "dd/mmm"))</f>
        <v/>
      </c>
      <c r="U279" s="13" t="str">
        <f>IF(promesas[[#This Row],[Fecha  promesa de pago]]="", "", TEXT(promesas[[#This Row],[Fecha  promesa de pago]], "dd/mmm"))</f>
        <v/>
      </c>
      <c r="V279" s="14" t="str">
        <f>IF(LEN(TRIM(promesas[[#This Row],[Fecha  promesa de pago]]))&gt;0,1,"")</f>
        <v/>
      </c>
      <c r="W279" s="14" t="str">
        <f>IF(LEN(TRIM(promesas[[#This Row],[Fecha de Pago]]))&gt;0,1,"")</f>
        <v/>
      </c>
    </row>
    <row r="280" spans="1:23" ht="15.75" customHeight="1">
      <c r="A280" s="11" t="str">
        <f>TEXT(promesas[[#This Row],[Marca temporal]],"dd/mmm")</f>
        <v>00/ene</v>
      </c>
      <c r="B280" s="186"/>
      <c r="C280" s="187"/>
      <c r="D280" s="187"/>
      <c r="E280" s="188"/>
      <c r="F280" s="187"/>
      <c r="G280" s="187"/>
      <c r="H280" s="189"/>
      <c r="I280" s="190"/>
      <c r="J280" s="195"/>
      <c r="K280"/>
      <c r="L280" s="191"/>
      <c r="M280" s="157"/>
      <c r="N280"/>
      <c r="O280" s="191"/>
      <c r="P280" s="157"/>
      <c r="Q280" s="189"/>
      <c r="R280" s="196" t="str">
        <f>IF(promesas[[#This Row],[Fecha de Pago]]="", "", TEXT(promesas[[#This Row],[Fecha de Pago]], "mmm"))</f>
        <v/>
      </c>
      <c r="S280" s="12" t="str">
        <f>IF(promesas[[#This Row],[Fecha  promesa de pago]]="", "", TEXT(promesas[[#This Row],[Fecha  promesa de pago]], "mmm"))</f>
        <v/>
      </c>
      <c r="T280" s="13" t="str">
        <f>IF(promesas[[#This Row],[Fecha de Pago]]="", "", TEXT(promesas[[#This Row],[Fecha de Pago]], "dd/mmm"))</f>
        <v/>
      </c>
      <c r="U280" s="13" t="str">
        <f>IF(promesas[[#This Row],[Fecha  promesa de pago]]="", "", TEXT(promesas[[#This Row],[Fecha  promesa de pago]], "dd/mmm"))</f>
        <v/>
      </c>
      <c r="V280" s="14" t="str">
        <f>IF(LEN(TRIM(promesas[[#This Row],[Fecha  promesa de pago]]))&gt;0,1,"")</f>
        <v/>
      </c>
      <c r="W280" s="14" t="str">
        <f>IF(LEN(TRIM(promesas[[#This Row],[Fecha de Pago]]))&gt;0,1,"")</f>
        <v/>
      </c>
    </row>
    <row r="281" spans="1:23" ht="15.75" customHeight="1">
      <c r="A281" s="11" t="str">
        <f>TEXT(promesas[[#This Row],[Marca temporal]],"dd/mmm")</f>
        <v>00/ene</v>
      </c>
      <c r="B281" s="186"/>
      <c r="C281" s="187"/>
      <c r="D281" s="187"/>
      <c r="E281" s="188"/>
      <c r="F281" s="187"/>
      <c r="G281" s="187"/>
      <c r="H281" s="189"/>
      <c r="I281" s="190"/>
      <c r="J281" s="195"/>
      <c r="K281"/>
      <c r="L281" s="191"/>
      <c r="M281" s="157"/>
      <c r="N281"/>
      <c r="O281" s="191"/>
      <c r="P281" s="157"/>
      <c r="Q281" s="189"/>
      <c r="R281" s="196" t="str">
        <f>IF(promesas[[#This Row],[Fecha de Pago]]="", "", TEXT(promesas[[#This Row],[Fecha de Pago]], "mmm"))</f>
        <v/>
      </c>
      <c r="S281" s="12" t="str">
        <f>IF(promesas[[#This Row],[Fecha  promesa de pago]]="", "", TEXT(promesas[[#This Row],[Fecha  promesa de pago]], "mmm"))</f>
        <v/>
      </c>
      <c r="T281" s="13" t="str">
        <f>IF(promesas[[#This Row],[Fecha de Pago]]="", "", TEXT(promesas[[#This Row],[Fecha de Pago]], "dd/mmm"))</f>
        <v/>
      </c>
      <c r="U281" s="13" t="str">
        <f>IF(promesas[[#This Row],[Fecha  promesa de pago]]="", "", TEXT(promesas[[#This Row],[Fecha  promesa de pago]], "dd/mmm"))</f>
        <v/>
      </c>
      <c r="V281" s="14" t="str">
        <f>IF(LEN(TRIM(promesas[[#This Row],[Fecha  promesa de pago]]))&gt;0,1,"")</f>
        <v/>
      </c>
      <c r="W281" s="14" t="str">
        <f>IF(LEN(TRIM(promesas[[#This Row],[Fecha de Pago]]))&gt;0,1,"")</f>
        <v/>
      </c>
    </row>
    <row r="282" spans="1:23" ht="15.75" customHeight="1">
      <c r="A282" s="11" t="str">
        <f>TEXT(promesas[[#This Row],[Marca temporal]],"dd/mmm")</f>
        <v>00/ene</v>
      </c>
      <c r="B282" s="186"/>
      <c r="C282" s="187"/>
      <c r="D282" s="187"/>
      <c r="E282" s="188"/>
      <c r="F282" s="187"/>
      <c r="G282" s="187"/>
      <c r="H282" s="189"/>
      <c r="I282" s="190"/>
      <c r="J282" s="195"/>
      <c r="K282"/>
      <c r="L282" s="191"/>
      <c r="M282" s="157"/>
      <c r="N282"/>
      <c r="O282" s="191"/>
      <c r="P282"/>
      <c r="Q282" s="189"/>
      <c r="R282" s="196" t="str">
        <f>IF(promesas[[#This Row],[Fecha de Pago]]="", "", TEXT(promesas[[#This Row],[Fecha de Pago]], "mmm"))</f>
        <v/>
      </c>
      <c r="S282" s="12" t="str">
        <f>IF(promesas[[#This Row],[Fecha  promesa de pago]]="", "", TEXT(promesas[[#This Row],[Fecha  promesa de pago]], "mmm"))</f>
        <v/>
      </c>
      <c r="T282" s="13" t="str">
        <f>IF(promesas[[#This Row],[Fecha de Pago]]="", "", TEXT(promesas[[#This Row],[Fecha de Pago]], "dd/mmm"))</f>
        <v/>
      </c>
      <c r="U282" s="13" t="str">
        <f>IF(promesas[[#This Row],[Fecha  promesa de pago]]="", "", TEXT(promesas[[#This Row],[Fecha  promesa de pago]], "dd/mmm"))</f>
        <v/>
      </c>
      <c r="V282" s="14" t="str">
        <f>IF(LEN(TRIM(promesas[[#This Row],[Fecha  promesa de pago]]))&gt;0,1,"")</f>
        <v/>
      </c>
      <c r="W282" s="14" t="str">
        <f>IF(LEN(TRIM(promesas[[#This Row],[Fecha de Pago]]))&gt;0,1,"")</f>
        <v/>
      </c>
    </row>
    <row r="283" spans="1:23" ht="15.75" customHeight="1">
      <c r="A283" s="11" t="str">
        <f>TEXT(promesas[[#This Row],[Marca temporal]],"dd/mmm")</f>
        <v>00/ene</v>
      </c>
      <c r="B283" s="186"/>
      <c r="C283" s="187"/>
      <c r="D283" s="187"/>
      <c r="E283" s="188"/>
      <c r="F283" s="187"/>
      <c r="G283" s="187"/>
      <c r="H283" s="189"/>
      <c r="I283" s="190"/>
      <c r="J283" s="195"/>
      <c r="K283"/>
      <c r="L283" s="191"/>
      <c r="M283" s="157"/>
      <c r="N283"/>
      <c r="O283" s="191"/>
      <c r="P283"/>
      <c r="Q283" s="189"/>
      <c r="R283" s="196" t="str">
        <f>IF(promesas[[#This Row],[Fecha de Pago]]="", "", TEXT(promesas[[#This Row],[Fecha de Pago]], "mmm"))</f>
        <v/>
      </c>
      <c r="S283" s="12" t="str">
        <f>IF(promesas[[#This Row],[Fecha  promesa de pago]]="", "", TEXT(promesas[[#This Row],[Fecha  promesa de pago]], "mmm"))</f>
        <v/>
      </c>
      <c r="T283" s="13" t="str">
        <f>IF(promesas[[#This Row],[Fecha de Pago]]="", "", TEXT(promesas[[#This Row],[Fecha de Pago]], "dd/mmm"))</f>
        <v/>
      </c>
      <c r="U283" s="13" t="str">
        <f>IF(promesas[[#This Row],[Fecha  promesa de pago]]="", "", TEXT(promesas[[#This Row],[Fecha  promesa de pago]], "dd/mmm"))</f>
        <v/>
      </c>
      <c r="V283" s="14" t="str">
        <f>IF(LEN(TRIM(promesas[[#This Row],[Fecha  promesa de pago]]))&gt;0,1,"")</f>
        <v/>
      </c>
      <c r="W283" s="14" t="str">
        <f>IF(LEN(TRIM(promesas[[#This Row],[Fecha de Pago]]))&gt;0,1,"")</f>
        <v/>
      </c>
    </row>
    <row r="284" spans="1:23" ht="15.75" customHeight="1">
      <c r="A284" s="11" t="str">
        <f>TEXT(promesas[[#This Row],[Marca temporal]],"dd/mmm")</f>
        <v>00/ene</v>
      </c>
      <c r="B284" s="186"/>
      <c r="C284" s="187"/>
      <c r="D284" s="187"/>
      <c r="E284" s="188"/>
      <c r="F284" s="187"/>
      <c r="G284" s="187"/>
      <c r="H284" s="189"/>
      <c r="I284" s="190"/>
      <c r="J284" s="195"/>
      <c r="K284"/>
      <c r="L284" s="191"/>
      <c r="M284" s="157"/>
      <c r="N284"/>
      <c r="O284" s="191"/>
      <c r="P284"/>
      <c r="Q284" s="189"/>
      <c r="R284" s="196" t="str">
        <f>IF(promesas[[#This Row],[Fecha de Pago]]="", "", TEXT(promesas[[#This Row],[Fecha de Pago]], "mmm"))</f>
        <v/>
      </c>
      <c r="S284" s="12" t="str">
        <f>IF(promesas[[#This Row],[Fecha  promesa de pago]]="", "", TEXT(promesas[[#This Row],[Fecha  promesa de pago]], "mmm"))</f>
        <v/>
      </c>
      <c r="T284" s="13" t="str">
        <f>IF(promesas[[#This Row],[Fecha de Pago]]="", "", TEXT(promesas[[#This Row],[Fecha de Pago]], "dd/mmm"))</f>
        <v/>
      </c>
      <c r="U284" s="13" t="str">
        <f>IF(promesas[[#This Row],[Fecha  promesa de pago]]="", "", TEXT(promesas[[#This Row],[Fecha  promesa de pago]], "dd/mmm"))</f>
        <v/>
      </c>
      <c r="V284" s="14" t="str">
        <f>IF(LEN(TRIM(promesas[[#This Row],[Fecha  promesa de pago]]))&gt;0,1,"")</f>
        <v/>
      </c>
      <c r="W284" s="14" t="str">
        <f>IF(LEN(TRIM(promesas[[#This Row],[Fecha de Pago]]))&gt;0,1,"")</f>
        <v/>
      </c>
    </row>
    <row r="285" spans="1:23" ht="15.75" customHeight="1">
      <c r="A285" s="11" t="str">
        <f>TEXT(promesas[[#This Row],[Marca temporal]],"dd/mmm")</f>
        <v>00/ene</v>
      </c>
      <c r="B285" s="186"/>
      <c r="C285" s="187"/>
      <c r="D285" s="187"/>
      <c r="E285" s="188"/>
      <c r="F285" s="187"/>
      <c r="G285" s="187"/>
      <c r="H285" s="189"/>
      <c r="I285" s="190"/>
      <c r="J285" s="195"/>
      <c r="K285"/>
      <c r="L285" s="191"/>
      <c r="M285" s="157"/>
      <c r="N285"/>
      <c r="O285" s="191"/>
      <c r="P285" s="157"/>
      <c r="Q285" s="189"/>
      <c r="R285" s="196" t="str">
        <f>IF(promesas[[#This Row],[Fecha de Pago]]="", "", TEXT(promesas[[#This Row],[Fecha de Pago]], "mmm"))</f>
        <v/>
      </c>
      <c r="S285" s="12" t="str">
        <f>IF(promesas[[#This Row],[Fecha  promesa de pago]]="", "", TEXT(promesas[[#This Row],[Fecha  promesa de pago]], "mmm"))</f>
        <v/>
      </c>
      <c r="T285" s="13" t="str">
        <f>IF(promesas[[#This Row],[Fecha de Pago]]="", "", TEXT(promesas[[#This Row],[Fecha de Pago]], "dd/mmm"))</f>
        <v/>
      </c>
      <c r="U285" s="13" t="str">
        <f>IF(promesas[[#This Row],[Fecha  promesa de pago]]="", "", TEXT(promesas[[#This Row],[Fecha  promesa de pago]], "dd/mmm"))</f>
        <v/>
      </c>
      <c r="V285" s="14" t="str">
        <f>IF(LEN(TRIM(promesas[[#This Row],[Fecha  promesa de pago]]))&gt;0,1,"")</f>
        <v/>
      </c>
      <c r="W285" s="14" t="str">
        <f>IF(LEN(TRIM(promesas[[#This Row],[Fecha de Pago]]))&gt;0,1,"")</f>
        <v/>
      </c>
    </row>
    <row r="286" spans="1:23" ht="15.75" customHeight="1">
      <c r="A286" s="11" t="str">
        <f>TEXT(promesas[[#This Row],[Marca temporal]],"dd/mmm")</f>
        <v>00/ene</v>
      </c>
      <c r="B286" s="186"/>
      <c r="C286" s="187"/>
      <c r="D286" s="187"/>
      <c r="E286" s="188"/>
      <c r="F286" s="187"/>
      <c r="G286" s="187"/>
      <c r="H286" s="189"/>
      <c r="I286" s="190"/>
      <c r="J286" s="195"/>
      <c r="K286"/>
      <c r="L286" s="191"/>
      <c r="M286" s="157"/>
      <c r="N286"/>
      <c r="O286" s="191"/>
      <c r="P286"/>
      <c r="Q286" s="189"/>
      <c r="R286" s="196" t="str">
        <f>IF(promesas[[#This Row],[Fecha de Pago]]="", "", TEXT(promesas[[#This Row],[Fecha de Pago]], "mmm"))</f>
        <v/>
      </c>
      <c r="S286" s="12" t="str">
        <f>IF(promesas[[#This Row],[Fecha  promesa de pago]]="", "", TEXT(promesas[[#This Row],[Fecha  promesa de pago]], "mmm"))</f>
        <v/>
      </c>
      <c r="T286" s="13" t="str">
        <f>IF(promesas[[#This Row],[Fecha de Pago]]="", "", TEXT(promesas[[#This Row],[Fecha de Pago]], "dd/mmm"))</f>
        <v/>
      </c>
      <c r="U286" s="13" t="str">
        <f>IF(promesas[[#This Row],[Fecha  promesa de pago]]="", "", TEXT(promesas[[#This Row],[Fecha  promesa de pago]], "dd/mmm"))</f>
        <v/>
      </c>
      <c r="V286" s="14" t="str">
        <f>IF(LEN(TRIM(promesas[[#This Row],[Fecha  promesa de pago]]))&gt;0,1,"")</f>
        <v/>
      </c>
      <c r="W286" s="14" t="str">
        <f>IF(LEN(TRIM(promesas[[#This Row],[Fecha de Pago]]))&gt;0,1,"")</f>
        <v/>
      </c>
    </row>
    <row r="287" spans="1:23" ht="15.75" customHeight="1">
      <c r="A287" s="11" t="str">
        <f>TEXT(promesas[[#This Row],[Marca temporal]],"dd/mmm")</f>
        <v>00/ene</v>
      </c>
      <c r="B287" s="186"/>
      <c r="C287" s="187"/>
      <c r="D287" s="187"/>
      <c r="E287" s="188"/>
      <c r="F287" s="187"/>
      <c r="G287" s="187"/>
      <c r="H287" s="189"/>
      <c r="I287" s="190"/>
      <c r="J287" s="195"/>
      <c r="K287"/>
      <c r="L287" s="191"/>
      <c r="M287" s="157"/>
      <c r="N287"/>
      <c r="O287" s="191"/>
      <c r="P287" s="157"/>
      <c r="Q287" s="189"/>
      <c r="R287" s="196" t="str">
        <f>IF(promesas[[#This Row],[Fecha de Pago]]="", "", TEXT(promesas[[#This Row],[Fecha de Pago]], "mmm"))</f>
        <v/>
      </c>
      <c r="S287" s="12" t="str">
        <f>IF(promesas[[#This Row],[Fecha  promesa de pago]]="", "", TEXT(promesas[[#This Row],[Fecha  promesa de pago]], "mmm"))</f>
        <v/>
      </c>
      <c r="T287" s="13" t="str">
        <f>IF(promesas[[#This Row],[Fecha de Pago]]="", "", TEXT(promesas[[#This Row],[Fecha de Pago]], "dd/mmm"))</f>
        <v/>
      </c>
      <c r="U287" s="13" t="str">
        <f>IF(promesas[[#This Row],[Fecha  promesa de pago]]="", "", TEXT(promesas[[#This Row],[Fecha  promesa de pago]], "dd/mmm"))</f>
        <v/>
      </c>
      <c r="V287" s="14" t="str">
        <f>IF(LEN(TRIM(promesas[[#This Row],[Fecha  promesa de pago]]))&gt;0,1,"")</f>
        <v/>
      </c>
      <c r="W287" s="14" t="str">
        <f>IF(LEN(TRIM(promesas[[#This Row],[Fecha de Pago]]))&gt;0,1,"")</f>
        <v/>
      </c>
    </row>
    <row r="288" spans="1:23" ht="15.75" customHeight="1">
      <c r="A288" s="11" t="str">
        <f>TEXT(promesas[[#This Row],[Marca temporal]],"dd/mmm")</f>
        <v>00/ene</v>
      </c>
      <c r="B288" s="186"/>
      <c r="C288" s="187"/>
      <c r="D288" s="187"/>
      <c r="E288" s="188"/>
      <c r="F288" s="187"/>
      <c r="G288" s="187"/>
      <c r="H288" s="189"/>
      <c r="I288" s="190"/>
      <c r="J288" s="195"/>
      <c r="K288"/>
      <c r="L288" s="191"/>
      <c r="M288" s="157"/>
      <c r="N288"/>
      <c r="O288" s="191"/>
      <c r="P288" s="157"/>
      <c r="Q288" s="189"/>
      <c r="R288" s="196" t="str">
        <f>IF(promesas[[#This Row],[Fecha de Pago]]="", "", TEXT(promesas[[#This Row],[Fecha de Pago]], "mmm"))</f>
        <v/>
      </c>
      <c r="S288" s="12" t="str">
        <f>IF(promesas[[#This Row],[Fecha  promesa de pago]]="", "", TEXT(promesas[[#This Row],[Fecha  promesa de pago]], "mmm"))</f>
        <v/>
      </c>
      <c r="T288" s="13" t="str">
        <f>IF(promesas[[#This Row],[Fecha de Pago]]="", "", TEXT(promesas[[#This Row],[Fecha de Pago]], "dd/mmm"))</f>
        <v/>
      </c>
      <c r="U288" s="13" t="str">
        <f>IF(promesas[[#This Row],[Fecha  promesa de pago]]="", "", TEXT(promesas[[#This Row],[Fecha  promesa de pago]], "dd/mmm"))</f>
        <v/>
      </c>
      <c r="V288" s="14" t="str">
        <f>IF(LEN(TRIM(promesas[[#This Row],[Fecha  promesa de pago]]))&gt;0,1,"")</f>
        <v/>
      </c>
      <c r="W288" s="14" t="str">
        <f>IF(LEN(TRIM(promesas[[#This Row],[Fecha de Pago]]))&gt;0,1,"")</f>
        <v/>
      </c>
    </row>
    <row r="289" spans="1:23" ht="15.75" customHeight="1">
      <c r="A289" s="11" t="str">
        <f>TEXT(promesas[[#This Row],[Marca temporal]],"dd/mmm")</f>
        <v>00/ene</v>
      </c>
      <c r="B289" s="186"/>
      <c r="C289" s="187"/>
      <c r="D289" s="187"/>
      <c r="E289" s="188"/>
      <c r="F289" s="187"/>
      <c r="G289" s="187"/>
      <c r="H289" s="189"/>
      <c r="I289" s="190"/>
      <c r="J289" s="195"/>
      <c r="K289"/>
      <c r="L289" s="191"/>
      <c r="M289" s="157"/>
      <c r="N289"/>
      <c r="O289" s="191"/>
      <c r="P289" s="157"/>
      <c r="Q289" s="189"/>
      <c r="R289" s="196" t="str">
        <f>IF(promesas[[#This Row],[Fecha de Pago]]="", "", TEXT(promesas[[#This Row],[Fecha de Pago]], "mmm"))</f>
        <v/>
      </c>
      <c r="S289" s="12" t="str">
        <f>IF(promesas[[#This Row],[Fecha  promesa de pago]]="", "", TEXT(promesas[[#This Row],[Fecha  promesa de pago]], "mmm"))</f>
        <v/>
      </c>
      <c r="T289" s="13" t="str">
        <f>IF(promesas[[#This Row],[Fecha de Pago]]="", "", TEXT(promesas[[#This Row],[Fecha de Pago]], "dd/mmm"))</f>
        <v/>
      </c>
      <c r="U289" s="13" t="str">
        <f>IF(promesas[[#This Row],[Fecha  promesa de pago]]="", "", TEXT(promesas[[#This Row],[Fecha  promesa de pago]], "dd/mmm"))</f>
        <v/>
      </c>
      <c r="V289" s="14" t="str">
        <f>IF(LEN(TRIM(promesas[[#This Row],[Fecha  promesa de pago]]))&gt;0,1,"")</f>
        <v/>
      </c>
      <c r="W289" s="14" t="str">
        <f>IF(LEN(TRIM(promesas[[#This Row],[Fecha de Pago]]))&gt;0,1,"")</f>
        <v/>
      </c>
    </row>
    <row r="290" spans="1:23" ht="15.75" customHeight="1">
      <c r="A290" s="11" t="str">
        <f>TEXT(promesas[[#This Row],[Marca temporal]],"dd/mmm")</f>
        <v>00/ene</v>
      </c>
      <c r="B290" s="186"/>
      <c r="C290" s="187"/>
      <c r="D290" s="187"/>
      <c r="E290" s="188"/>
      <c r="F290" s="187"/>
      <c r="G290" s="187"/>
      <c r="H290" s="189"/>
      <c r="I290" s="190"/>
      <c r="J290" s="195"/>
      <c r="K290"/>
      <c r="L290" s="191"/>
      <c r="M290" s="157"/>
      <c r="N290"/>
      <c r="O290" s="191"/>
      <c r="P290" s="157"/>
      <c r="Q290" s="189"/>
      <c r="R290" s="196" t="str">
        <f>IF(promesas[[#This Row],[Fecha de Pago]]="", "", TEXT(promesas[[#This Row],[Fecha de Pago]], "mmm"))</f>
        <v/>
      </c>
      <c r="S290" s="12" t="str">
        <f>IF(promesas[[#This Row],[Fecha  promesa de pago]]="", "", TEXT(promesas[[#This Row],[Fecha  promesa de pago]], "mmm"))</f>
        <v/>
      </c>
      <c r="T290" s="13" t="str">
        <f>IF(promesas[[#This Row],[Fecha de Pago]]="", "", TEXT(promesas[[#This Row],[Fecha de Pago]], "dd/mmm"))</f>
        <v/>
      </c>
      <c r="U290" s="13" t="str">
        <f>IF(promesas[[#This Row],[Fecha  promesa de pago]]="", "", TEXT(promesas[[#This Row],[Fecha  promesa de pago]], "dd/mmm"))</f>
        <v/>
      </c>
      <c r="V290" s="14" t="str">
        <f>IF(LEN(TRIM(promesas[[#This Row],[Fecha  promesa de pago]]))&gt;0,1,"")</f>
        <v/>
      </c>
      <c r="W290" s="14" t="str">
        <f>IF(LEN(TRIM(promesas[[#This Row],[Fecha de Pago]]))&gt;0,1,"")</f>
        <v/>
      </c>
    </row>
    <row r="291" spans="1:23" ht="15.75" customHeight="1">
      <c r="A291" s="11" t="str">
        <f>TEXT(promesas[[#This Row],[Marca temporal]],"dd/mmm")</f>
        <v>00/ene</v>
      </c>
      <c r="B291" s="186"/>
      <c r="C291" s="187"/>
      <c r="D291" s="187"/>
      <c r="E291" s="188"/>
      <c r="F291" s="187"/>
      <c r="G291" s="187"/>
      <c r="H291" s="189"/>
      <c r="I291" s="190"/>
      <c r="J291" s="195"/>
      <c r="K291"/>
      <c r="L291" s="191"/>
      <c r="M291" s="157"/>
      <c r="N291"/>
      <c r="O291" s="191"/>
      <c r="P291" s="157"/>
      <c r="Q291" s="189"/>
      <c r="R291" s="196" t="str">
        <f>IF(promesas[[#This Row],[Fecha de Pago]]="", "", TEXT(promesas[[#This Row],[Fecha de Pago]], "mmm"))</f>
        <v/>
      </c>
      <c r="S291" s="12" t="str">
        <f>IF(promesas[[#This Row],[Fecha  promesa de pago]]="", "", TEXT(promesas[[#This Row],[Fecha  promesa de pago]], "mmm"))</f>
        <v/>
      </c>
      <c r="T291" s="13" t="str">
        <f>IF(promesas[[#This Row],[Fecha de Pago]]="", "", TEXT(promesas[[#This Row],[Fecha de Pago]], "dd/mmm"))</f>
        <v/>
      </c>
      <c r="U291" s="13" t="str">
        <f>IF(promesas[[#This Row],[Fecha  promesa de pago]]="", "", TEXT(promesas[[#This Row],[Fecha  promesa de pago]], "dd/mmm"))</f>
        <v/>
      </c>
      <c r="V291" s="14" t="str">
        <f>IF(LEN(TRIM(promesas[[#This Row],[Fecha  promesa de pago]]))&gt;0,1,"")</f>
        <v/>
      </c>
      <c r="W291" s="14" t="str">
        <f>IF(LEN(TRIM(promesas[[#This Row],[Fecha de Pago]]))&gt;0,1,"")</f>
        <v/>
      </c>
    </row>
    <row r="292" spans="1:23" ht="15.75" customHeight="1">
      <c r="A292" s="11" t="str">
        <f>TEXT(promesas[[#This Row],[Marca temporal]],"dd/mmm")</f>
        <v>00/ene</v>
      </c>
      <c r="B292" s="186"/>
      <c r="C292" s="187"/>
      <c r="D292" s="187"/>
      <c r="E292" s="188"/>
      <c r="F292" s="187"/>
      <c r="G292" s="187"/>
      <c r="H292" s="189"/>
      <c r="I292" s="190"/>
      <c r="J292" s="195"/>
      <c r="K292"/>
      <c r="L292" s="191"/>
      <c r="M292" s="157"/>
      <c r="N292"/>
      <c r="O292" s="191"/>
      <c r="P292" s="157"/>
      <c r="Q292" s="189"/>
      <c r="R292" s="196" t="str">
        <f>IF(promesas[[#This Row],[Fecha de Pago]]="", "", TEXT(promesas[[#This Row],[Fecha de Pago]], "mmm"))</f>
        <v/>
      </c>
      <c r="S292" s="12" t="str">
        <f>IF(promesas[[#This Row],[Fecha  promesa de pago]]="", "", TEXT(promesas[[#This Row],[Fecha  promesa de pago]], "mmm"))</f>
        <v/>
      </c>
      <c r="T292" s="13" t="str">
        <f>IF(promesas[[#This Row],[Fecha de Pago]]="", "", TEXT(promesas[[#This Row],[Fecha de Pago]], "dd/mmm"))</f>
        <v/>
      </c>
      <c r="U292" s="13" t="str">
        <f>IF(promesas[[#This Row],[Fecha  promesa de pago]]="", "", TEXT(promesas[[#This Row],[Fecha  promesa de pago]], "dd/mmm"))</f>
        <v/>
      </c>
      <c r="V292" s="14" t="str">
        <f>IF(LEN(TRIM(promesas[[#This Row],[Fecha  promesa de pago]]))&gt;0,1,"")</f>
        <v/>
      </c>
      <c r="W292" s="14" t="str">
        <f>IF(LEN(TRIM(promesas[[#This Row],[Fecha de Pago]]))&gt;0,1,"")</f>
        <v/>
      </c>
    </row>
    <row r="293" spans="1:23" ht="15.75" customHeight="1">
      <c r="A293" s="11" t="str">
        <f>TEXT(promesas[[#This Row],[Marca temporal]],"dd/mmm")</f>
        <v>00/ene</v>
      </c>
      <c r="B293" s="186"/>
      <c r="C293" s="187"/>
      <c r="D293" s="187"/>
      <c r="E293" s="188"/>
      <c r="F293" s="187"/>
      <c r="G293" s="187"/>
      <c r="H293" s="189"/>
      <c r="I293" s="190"/>
      <c r="J293" s="195"/>
      <c r="K293"/>
      <c r="L293" s="191"/>
      <c r="M293" s="157"/>
      <c r="N293"/>
      <c r="O293" s="191"/>
      <c r="P293" s="157"/>
      <c r="Q293" s="189"/>
      <c r="R293" s="196" t="str">
        <f>IF(promesas[[#This Row],[Fecha de Pago]]="", "", TEXT(promesas[[#This Row],[Fecha de Pago]], "mmm"))</f>
        <v/>
      </c>
      <c r="S293" s="12" t="str">
        <f>IF(promesas[[#This Row],[Fecha  promesa de pago]]="", "", TEXT(promesas[[#This Row],[Fecha  promesa de pago]], "mmm"))</f>
        <v/>
      </c>
      <c r="T293" s="13" t="str">
        <f>IF(promesas[[#This Row],[Fecha de Pago]]="", "", TEXT(promesas[[#This Row],[Fecha de Pago]], "dd/mmm"))</f>
        <v/>
      </c>
      <c r="U293" s="13" t="str">
        <f>IF(promesas[[#This Row],[Fecha  promesa de pago]]="", "", TEXT(promesas[[#This Row],[Fecha  promesa de pago]], "dd/mmm"))</f>
        <v/>
      </c>
      <c r="V293" s="14" t="str">
        <f>IF(LEN(TRIM(promesas[[#This Row],[Fecha  promesa de pago]]))&gt;0,1,"")</f>
        <v/>
      </c>
      <c r="W293" s="14" t="str">
        <f>IF(LEN(TRIM(promesas[[#This Row],[Fecha de Pago]]))&gt;0,1,"")</f>
        <v/>
      </c>
    </row>
    <row r="294" spans="1:23" ht="15.75" customHeight="1">
      <c r="A294" s="11" t="str">
        <f>TEXT(promesas[[#This Row],[Marca temporal]],"dd/mmm")</f>
        <v>00/ene</v>
      </c>
      <c r="B294" s="186"/>
      <c r="C294" s="187"/>
      <c r="D294" s="187"/>
      <c r="E294" s="188"/>
      <c r="F294" s="187"/>
      <c r="G294" s="187"/>
      <c r="H294" s="189"/>
      <c r="I294" s="190"/>
      <c r="J294" s="195"/>
      <c r="K294"/>
      <c r="L294" s="191"/>
      <c r="M294" s="157"/>
      <c r="N294"/>
      <c r="O294" s="191"/>
      <c r="P294" s="157"/>
      <c r="Q294" s="189"/>
      <c r="R294" s="196" t="str">
        <f>IF(promesas[[#This Row],[Fecha de Pago]]="", "", TEXT(promesas[[#This Row],[Fecha de Pago]], "mmm"))</f>
        <v/>
      </c>
      <c r="S294" s="12" t="str">
        <f>IF(promesas[[#This Row],[Fecha  promesa de pago]]="", "", TEXT(promesas[[#This Row],[Fecha  promesa de pago]], "mmm"))</f>
        <v/>
      </c>
      <c r="T294" s="13" t="str">
        <f>IF(promesas[[#This Row],[Fecha de Pago]]="", "", TEXT(promesas[[#This Row],[Fecha de Pago]], "dd/mmm"))</f>
        <v/>
      </c>
      <c r="U294" s="13" t="str">
        <f>IF(promesas[[#This Row],[Fecha  promesa de pago]]="", "", TEXT(promesas[[#This Row],[Fecha  promesa de pago]], "dd/mmm"))</f>
        <v/>
      </c>
      <c r="V294" s="14" t="str">
        <f>IF(LEN(TRIM(promesas[[#This Row],[Fecha  promesa de pago]]))&gt;0,1,"")</f>
        <v/>
      </c>
      <c r="W294" s="14" t="str">
        <f>IF(LEN(TRIM(promesas[[#This Row],[Fecha de Pago]]))&gt;0,1,"")</f>
        <v/>
      </c>
    </row>
    <row r="295" spans="1:23" ht="15.75" customHeight="1">
      <c r="A295" s="11" t="str">
        <f>TEXT(promesas[[#This Row],[Marca temporal]],"dd/mmm")</f>
        <v>00/ene</v>
      </c>
      <c r="B295" s="186"/>
      <c r="C295" s="187"/>
      <c r="D295" s="187"/>
      <c r="E295" s="188"/>
      <c r="F295" s="187"/>
      <c r="G295" s="187"/>
      <c r="H295" s="189"/>
      <c r="I295" s="190"/>
      <c r="J295" s="195"/>
      <c r="K295"/>
      <c r="L295" s="191"/>
      <c r="M295" s="157"/>
      <c r="N295"/>
      <c r="O295" s="191"/>
      <c r="P295" s="157"/>
      <c r="Q295" s="189"/>
      <c r="R295" s="196" t="str">
        <f>IF(promesas[[#This Row],[Fecha de Pago]]="", "", TEXT(promesas[[#This Row],[Fecha de Pago]], "mmm"))</f>
        <v/>
      </c>
      <c r="S295" s="12" t="str">
        <f>IF(promesas[[#This Row],[Fecha  promesa de pago]]="", "", TEXT(promesas[[#This Row],[Fecha  promesa de pago]], "mmm"))</f>
        <v/>
      </c>
      <c r="T295" s="13" t="str">
        <f>IF(promesas[[#This Row],[Fecha de Pago]]="", "", TEXT(promesas[[#This Row],[Fecha de Pago]], "dd/mmm"))</f>
        <v/>
      </c>
      <c r="U295" s="13" t="str">
        <f>IF(promesas[[#This Row],[Fecha  promesa de pago]]="", "", TEXT(promesas[[#This Row],[Fecha  promesa de pago]], "dd/mmm"))</f>
        <v/>
      </c>
      <c r="V295" s="14" t="str">
        <f>IF(LEN(TRIM(promesas[[#This Row],[Fecha  promesa de pago]]))&gt;0,1,"")</f>
        <v/>
      </c>
      <c r="W295" s="14" t="str">
        <f>IF(LEN(TRIM(promesas[[#This Row],[Fecha de Pago]]))&gt;0,1,"")</f>
        <v/>
      </c>
    </row>
    <row r="296" spans="1:23" ht="15.75" customHeight="1">
      <c r="A296" s="11" t="str">
        <f>TEXT(promesas[[#This Row],[Marca temporal]],"dd/mmm")</f>
        <v>00/ene</v>
      </c>
      <c r="B296" s="186"/>
      <c r="C296" s="187"/>
      <c r="D296" s="187"/>
      <c r="E296" s="188"/>
      <c r="F296" s="187"/>
      <c r="G296" s="187"/>
      <c r="H296" s="189"/>
      <c r="I296" s="190"/>
      <c r="J296" s="195"/>
      <c r="K296"/>
      <c r="L296" s="191"/>
      <c r="M296" s="157"/>
      <c r="N296"/>
      <c r="O296" s="191"/>
      <c r="P296" s="157"/>
      <c r="Q296" s="189"/>
      <c r="R296" s="196" t="str">
        <f>IF(promesas[[#This Row],[Fecha de Pago]]="", "", TEXT(promesas[[#This Row],[Fecha de Pago]], "mmm"))</f>
        <v/>
      </c>
      <c r="S296" s="12" t="str">
        <f>IF(promesas[[#This Row],[Fecha  promesa de pago]]="", "", TEXT(promesas[[#This Row],[Fecha  promesa de pago]], "mmm"))</f>
        <v/>
      </c>
      <c r="T296" s="13" t="str">
        <f>IF(promesas[[#This Row],[Fecha de Pago]]="", "", TEXT(promesas[[#This Row],[Fecha de Pago]], "dd/mmm"))</f>
        <v/>
      </c>
      <c r="U296" s="13" t="str">
        <f>IF(promesas[[#This Row],[Fecha  promesa de pago]]="", "", TEXT(promesas[[#This Row],[Fecha  promesa de pago]], "dd/mmm"))</f>
        <v/>
      </c>
      <c r="V296" s="14" t="str">
        <f>IF(LEN(TRIM(promesas[[#This Row],[Fecha  promesa de pago]]))&gt;0,1,"")</f>
        <v/>
      </c>
      <c r="W296" s="14" t="str">
        <f>IF(LEN(TRIM(promesas[[#This Row],[Fecha de Pago]]))&gt;0,1,"")</f>
        <v/>
      </c>
    </row>
    <row r="297" spans="1:23" ht="15.75" customHeight="1">
      <c r="A297" s="11" t="str">
        <f>TEXT(promesas[[#This Row],[Marca temporal]],"dd/mmm")</f>
        <v>00/ene</v>
      </c>
      <c r="B297" s="186"/>
      <c r="C297" s="187"/>
      <c r="D297" s="187"/>
      <c r="E297" s="188"/>
      <c r="F297" s="187"/>
      <c r="G297" s="187"/>
      <c r="H297" s="189"/>
      <c r="I297" s="190"/>
      <c r="J297" s="195"/>
      <c r="K297"/>
      <c r="L297" s="191"/>
      <c r="M297" s="157"/>
      <c r="N297"/>
      <c r="O297" s="191"/>
      <c r="P297"/>
      <c r="Q297" s="189"/>
      <c r="R297" s="196" t="str">
        <f>IF(promesas[[#This Row],[Fecha de Pago]]="", "", TEXT(promesas[[#This Row],[Fecha de Pago]], "mmm"))</f>
        <v/>
      </c>
      <c r="S297" s="12" t="str">
        <f>IF(promesas[[#This Row],[Fecha  promesa de pago]]="", "", TEXT(promesas[[#This Row],[Fecha  promesa de pago]], "mmm"))</f>
        <v/>
      </c>
      <c r="T297" s="13" t="str">
        <f>IF(promesas[[#This Row],[Fecha de Pago]]="", "", TEXT(promesas[[#This Row],[Fecha de Pago]], "dd/mmm"))</f>
        <v/>
      </c>
      <c r="U297" s="13" t="str">
        <f>IF(promesas[[#This Row],[Fecha  promesa de pago]]="", "", TEXT(promesas[[#This Row],[Fecha  promesa de pago]], "dd/mmm"))</f>
        <v/>
      </c>
      <c r="V297" s="14" t="str">
        <f>IF(LEN(TRIM(promesas[[#This Row],[Fecha  promesa de pago]]))&gt;0,1,"")</f>
        <v/>
      </c>
      <c r="W297" s="14" t="str">
        <f>IF(LEN(TRIM(promesas[[#This Row],[Fecha de Pago]]))&gt;0,1,"")</f>
        <v/>
      </c>
    </row>
    <row r="298" spans="1:23" ht="15.75" customHeight="1">
      <c r="A298" s="11" t="str">
        <f>TEXT(promesas[[#This Row],[Marca temporal]],"dd/mmm")</f>
        <v>00/ene</v>
      </c>
      <c r="B298" s="186"/>
      <c r="C298" s="187"/>
      <c r="D298" s="187"/>
      <c r="E298" s="188"/>
      <c r="F298" s="187"/>
      <c r="G298" s="187"/>
      <c r="H298" s="189"/>
      <c r="I298" s="190"/>
      <c r="J298" s="195"/>
      <c r="K298"/>
      <c r="L298" s="191"/>
      <c r="M298" s="157"/>
      <c r="N298"/>
      <c r="O298" s="191"/>
      <c r="P298"/>
      <c r="Q298" s="189"/>
      <c r="R298" s="196" t="str">
        <f>IF(promesas[[#This Row],[Fecha de Pago]]="", "", TEXT(promesas[[#This Row],[Fecha de Pago]], "mmm"))</f>
        <v/>
      </c>
      <c r="S298" s="12" t="str">
        <f>IF(promesas[[#This Row],[Fecha  promesa de pago]]="", "", TEXT(promesas[[#This Row],[Fecha  promesa de pago]], "mmm"))</f>
        <v/>
      </c>
      <c r="T298" s="13" t="str">
        <f>IF(promesas[[#This Row],[Fecha de Pago]]="", "", TEXT(promesas[[#This Row],[Fecha de Pago]], "dd/mmm"))</f>
        <v/>
      </c>
      <c r="U298" s="13" t="str">
        <f>IF(promesas[[#This Row],[Fecha  promesa de pago]]="", "", TEXT(promesas[[#This Row],[Fecha  promesa de pago]], "dd/mmm"))</f>
        <v/>
      </c>
      <c r="V298" s="14" t="str">
        <f>IF(LEN(TRIM(promesas[[#This Row],[Fecha  promesa de pago]]))&gt;0,1,"")</f>
        <v/>
      </c>
      <c r="W298" s="14" t="str">
        <f>IF(LEN(TRIM(promesas[[#This Row],[Fecha de Pago]]))&gt;0,1,"")</f>
        <v/>
      </c>
    </row>
    <row r="299" spans="1:23" ht="15.75" customHeight="1">
      <c r="A299" s="11" t="str">
        <f>TEXT(promesas[[#This Row],[Marca temporal]],"dd/mmm")</f>
        <v>00/ene</v>
      </c>
      <c r="B299" s="186"/>
      <c r="C299" s="187"/>
      <c r="D299" s="187"/>
      <c r="E299" s="188"/>
      <c r="F299" s="187"/>
      <c r="G299" s="187"/>
      <c r="H299" s="189"/>
      <c r="I299" s="190"/>
      <c r="J299" s="195"/>
      <c r="K299"/>
      <c r="L299" s="191"/>
      <c r="M299" s="157"/>
      <c r="N299" s="159"/>
      <c r="O299" s="167"/>
      <c r="P299" s="157"/>
      <c r="Q299" s="189"/>
      <c r="R299" s="196" t="str">
        <f>IF(promesas[[#This Row],[Fecha de Pago]]="", "", TEXT(promesas[[#This Row],[Fecha de Pago]], "mmm"))</f>
        <v/>
      </c>
      <c r="S299" s="12" t="str">
        <f>IF(promesas[[#This Row],[Fecha  promesa de pago]]="", "", TEXT(promesas[[#This Row],[Fecha  promesa de pago]], "mmm"))</f>
        <v/>
      </c>
      <c r="T299" s="13" t="str">
        <f>IF(promesas[[#This Row],[Fecha de Pago]]="", "", TEXT(promesas[[#This Row],[Fecha de Pago]], "dd/mmm"))</f>
        <v/>
      </c>
      <c r="U299" s="13" t="str">
        <f>IF(promesas[[#This Row],[Fecha  promesa de pago]]="", "", TEXT(promesas[[#This Row],[Fecha  promesa de pago]], "dd/mmm"))</f>
        <v/>
      </c>
      <c r="V299" s="14" t="str">
        <f>IF(LEN(TRIM(promesas[[#This Row],[Fecha  promesa de pago]]))&gt;0,1,"")</f>
        <v/>
      </c>
      <c r="W299" s="14" t="str">
        <f>IF(LEN(TRIM(promesas[[#This Row],[Fecha de Pago]]))&gt;0,1,"")</f>
        <v/>
      </c>
    </row>
    <row r="300" spans="1:23" ht="15.75" customHeight="1">
      <c r="A300" s="11" t="str">
        <f>TEXT(promesas[[#This Row],[Marca temporal]],"dd/mmm")</f>
        <v>00/ene</v>
      </c>
      <c r="B300" s="186"/>
      <c r="C300" s="187"/>
      <c r="D300" s="187"/>
      <c r="E300" s="188"/>
      <c r="F300" s="187"/>
      <c r="G300" s="187"/>
      <c r="H300" s="189"/>
      <c r="I300" s="190"/>
      <c r="J300" s="195"/>
      <c r="K300"/>
      <c r="L300" s="191"/>
      <c r="M300" s="157"/>
      <c r="N300"/>
      <c r="O300" s="191"/>
      <c r="P300" s="157"/>
      <c r="Q300" s="189"/>
      <c r="R300" s="196" t="str">
        <f>IF(promesas[[#This Row],[Fecha de Pago]]="", "", TEXT(promesas[[#This Row],[Fecha de Pago]], "mmm"))</f>
        <v/>
      </c>
      <c r="S300" s="12" t="str">
        <f>IF(promesas[[#This Row],[Fecha  promesa de pago]]="", "", TEXT(promesas[[#This Row],[Fecha  promesa de pago]], "mmm"))</f>
        <v/>
      </c>
      <c r="T300" s="13" t="str">
        <f>IF(promesas[[#This Row],[Fecha de Pago]]="", "", TEXT(promesas[[#This Row],[Fecha de Pago]], "dd/mmm"))</f>
        <v/>
      </c>
      <c r="U300" s="13" t="str">
        <f>IF(promesas[[#This Row],[Fecha  promesa de pago]]="", "", TEXT(promesas[[#This Row],[Fecha  promesa de pago]], "dd/mmm"))</f>
        <v/>
      </c>
      <c r="V300" s="14" t="str">
        <f>IF(LEN(TRIM(promesas[[#This Row],[Fecha  promesa de pago]]))&gt;0,1,"")</f>
        <v/>
      </c>
      <c r="W300" s="14" t="str">
        <f>IF(LEN(TRIM(promesas[[#This Row],[Fecha de Pago]]))&gt;0,1,"")</f>
        <v/>
      </c>
    </row>
    <row r="301" spans="1:23" ht="15.75" customHeight="1">
      <c r="A301" s="11" t="str">
        <f>TEXT(promesas[[#This Row],[Marca temporal]],"dd/mmm")</f>
        <v>00/ene</v>
      </c>
      <c r="B301" s="186"/>
      <c r="C301" s="187"/>
      <c r="D301" s="187"/>
      <c r="E301" s="188"/>
      <c r="F301" s="187"/>
      <c r="G301" s="187"/>
      <c r="H301" s="189"/>
      <c r="I301" s="190"/>
      <c r="J301" s="195"/>
      <c r="K301"/>
      <c r="L301" s="191"/>
      <c r="M301" s="157"/>
      <c r="N301"/>
      <c r="O301" s="191"/>
      <c r="P301"/>
      <c r="Q301" s="189"/>
      <c r="R301" s="196" t="str">
        <f>IF(promesas[[#This Row],[Fecha de Pago]]="", "", TEXT(promesas[[#This Row],[Fecha de Pago]], "mmm"))</f>
        <v/>
      </c>
      <c r="S301" s="12" t="str">
        <f>IF(promesas[[#This Row],[Fecha  promesa de pago]]="", "", TEXT(promesas[[#This Row],[Fecha  promesa de pago]], "mmm"))</f>
        <v/>
      </c>
      <c r="T301" s="13" t="str">
        <f>IF(promesas[[#This Row],[Fecha de Pago]]="", "", TEXT(promesas[[#This Row],[Fecha de Pago]], "dd/mmm"))</f>
        <v/>
      </c>
      <c r="U301" s="13" t="str">
        <f>IF(promesas[[#This Row],[Fecha  promesa de pago]]="", "", TEXT(promesas[[#This Row],[Fecha  promesa de pago]], "dd/mmm"))</f>
        <v/>
      </c>
      <c r="V301" s="14" t="str">
        <f>IF(LEN(TRIM(promesas[[#This Row],[Fecha  promesa de pago]]))&gt;0,1,"")</f>
        <v/>
      </c>
      <c r="W301" s="14" t="str">
        <f>IF(LEN(TRIM(promesas[[#This Row],[Fecha de Pago]]))&gt;0,1,"")</f>
        <v/>
      </c>
    </row>
    <row r="302" spans="1:23" ht="15.75" customHeight="1">
      <c r="A302" s="11" t="str">
        <f>TEXT(promesas[[#This Row],[Marca temporal]],"dd/mmm")</f>
        <v>00/ene</v>
      </c>
      <c r="B302" s="186"/>
      <c r="C302" s="187"/>
      <c r="D302" s="187"/>
      <c r="E302" s="188"/>
      <c r="F302" s="187"/>
      <c r="G302" s="187"/>
      <c r="H302" s="189"/>
      <c r="I302" s="190"/>
      <c r="J302" s="195"/>
      <c r="K302"/>
      <c r="L302" s="191"/>
      <c r="M302" s="157"/>
      <c r="N302"/>
      <c r="O302" s="191"/>
      <c r="P302" s="157"/>
      <c r="Q302" s="189"/>
      <c r="R302" s="196" t="str">
        <f>IF(promesas[[#This Row],[Fecha de Pago]]="", "", TEXT(promesas[[#This Row],[Fecha de Pago]], "mmm"))</f>
        <v/>
      </c>
      <c r="S302" s="12" t="str">
        <f>IF(promesas[[#This Row],[Fecha  promesa de pago]]="", "", TEXT(promesas[[#This Row],[Fecha  promesa de pago]], "mmm"))</f>
        <v/>
      </c>
      <c r="T302" s="13" t="str">
        <f>IF(promesas[[#This Row],[Fecha de Pago]]="", "", TEXT(promesas[[#This Row],[Fecha de Pago]], "dd/mmm"))</f>
        <v/>
      </c>
      <c r="U302" s="13" t="str">
        <f>IF(promesas[[#This Row],[Fecha  promesa de pago]]="", "", TEXT(promesas[[#This Row],[Fecha  promesa de pago]], "dd/mmm"))</f>
        <v/>
      </c>
      <c r="V302" s="14" t="str">
        <f>IF(LEN(TRIM(promesas[[#This Row],[Fecha  promesa de pago]]))&gt;0,1,"")</f>
        <v/>
      </c>
      <c r="W302" s="14" t="str">
        <f>IF(LEN(TRIM(promesas[[#This Row],[Fecha de Pago]]))&gt;0,1,"")</f>
        <v/>
      </c>
    </row>
    <row r="303" spans="1:23" ht="15.75" customHeight="1">
      <c r="A303" s="11" t="str">
        <f>TEXT(promesas[[#This Row],[Marca temporal]],"dd/mmm")</f>
        <v>00/ene</v>
      </c>
      <c r="B303" s="186"/>
      <c r="C303" s="187"/>
      <c r="D303" s="187"/>
      <c r="E303" s="188"/>
      <c r="F303" s="187"/>
      <c r="G303" s="187"/>
      <c r="H303" s="189"/>
      <c r="I303" s="190"/>
      <c r="J303" s="195"/>
      <c r="K303"/>
      <c r="L303" s="191"/>
      <c r="M303" s="157"/>
      <c r="N303"/>
      <c r="O303" s="191"/>
      <c r="P303" s="157"/>
      <c r="Q303" s="189"/>
      <c r="R303" s="196" t="str">
        <f>IF(promesas[[#This Row],[Fecha de Pago]]="", "", TEXT(promesas[[#This Row],[Fecha de Pago]], "mmm"))</f>
        <v/>
      </c>
      <c r="S303" s="12" t="str">
        <f>IF(promesas[[#This Row],[Fecha  promesa de pago]]="", "", TEXT(promesas[[#This Row],[Fecha  promesa de pago]], "mmm"))</f>
        <v/>
      </c>
      <c r="T303" s="13" t="str">
        <f>IF(promesas[[#This Row],[Fecha de Pago]]="", "", TEXT(promesas[[#This Row],[Fecha de Pago]], "dd/mmm"))</f>
        <v/>
      </c>
      <c r="U303" s="13" t="str">
        <f>IF(promesas[[#This Row],[Fecha  promesa de pago]]="", "", TEXT(promesas[[#This Row],[Fecha  promesa de pago]], "dd/mmm"))</f>
        <v/>
      </c>
      <c r="V303" s="14" t="str">
        <f>IF(LEN(TRIM(promesas[[#This Row],[Fecha  promesa de pago]]))&gt;0,1,"")</f>
        <v/>
      </c>
      <c r="W303" s="14" t="str">
        <f>IF(LEN(TRIM(promesas[[#This Row],[Fecha de Pago]]))&gt;0,1,"")</f>
        <v/>
      </c>
    </row>
    <row r="304" spans="1:23" ht="15.75" customHeight="1">
      <c r="A304" s="11" t="str">
        <f>TEXT(promesas[[#This Row],[Marca temporal]],"dd/mmm")</f>
        <v>00/ene</v>
      </c>
      <c r="B304" s="186"/>
      <c r="C304" s="187"/>
      <c r="D304" s="187"/>
      <c r="E304" s="188"/>
      <c r="F304" s="187"/>
      <c r="G304" s="187"/>
      <c r="H304" s="189"/>
      <c r="I304" s="190"/>
      <c r="J304" s="195"/>
      <c r="K304"/>
      <c r="L304" s="191"/>
      <c r="M304" s="157"/>
      <c r="N304"/>
      <c r="O304" s="191"/>
      <c r="P304" s="157"/>
      <c r="Q304" s="189"/>
      <c r="R304" s="196" t="str">
        <f>IF(promesas[[#This Row],[Fecha de Pago]]="", "", TEXT(promesas[[#This Row],[Fecha de Pago]], "mmm"))</f>
        <v/>
      </c>
      <c r="S304" s="12" t="str">
        <f>IF(promesas[[#This Row],[Fecha  promesa de pago]]="", "", TEXT(promesas[[#This Row],[Fecha  promesa de pago]], "mmm"))</f>
        <v/>
      </c>
      <c r="T304" s="13" t="str">
        <f>IF(promesas[[#This Row],[Fecha de Pago]]="", "", TEXT(promesas[[#This Row],[Fecha de Pago]], "dd/mmm"))</f>
        <v/>
      </c>
      <c r="U304" s="13" t="str">
        <f>IF(promesas[[#This Row],[Fecha  promesa de pago]]="", "", TEXT(promesas[[#This Row],[Fecha  promesa de pago]], "dd/mmm"))</f>
        <v/>
      </c>
      <c r="V304" s="14" t="str">
        <f>IF(LEN(TRIM(promesas[[#This Row],[Fecha  promesa de pago]]))&gt;0,1,"")</f>
        <v/>
      </c>
      <c r="W304" s="14" t="str">
        <f>IF(LEN(TRIM(promesas[[#This Row],[Fecha de Pago]]))&gt;0,1,"")</f>
        <v/>
      </c>
    </row>
    <row r="305" spans="1:23" ht="15.75" customHeight="1">
      <c r="A305" s="11" t="str">
        <f>TEXT(promesas[[#This Row],[Marca temporal]],"dd/mmm")</f>
        <v>00/ene</v>
      </c>
      <c r="B305" s="186"/>
      <c r="C305" s="187"/>
      <c r="D305" s="187"/>
      <c r="E305" s="188"/>
      <c r="F305" s="187"/>
      <c r="G305" s="187"/>
      <c r="H305" s="189"/>
      <c r="I305" s="190"/>
      <c r="J305" s="195"/>
      <c r="K305"/>
      <c r="L305" s="191"/>
      <c r="M305" s="157"/>
      <c r="N305"/>
      <c r="O305" s="191"/>
      <c r="P305" s="157"/>
      <c r="Q305" s="189"/>
      <c r="R305" s="196" t="str">
        <f>IF(promesas[[#This Row],[Fecha de Pago]]="", "", TEXT(promesas[[#This Row],[Fecha de Pago]], "mmm"))</f>
        <v/>
      </c>
      <c r="S305" s="12" t="str">
        <f>IF(promesas[[#This Row],[Fecha  promesa de pago]]="", "", TEXT(promesas[[#This Row],[Fecha  promesa de pago]], "mmm"))</f>
        <v/>
      </c>
      <c r="T305" s="13" t="str">
        <f>IF(promesas[[#This Row],[Fecha de Pago]]="", "", TEXT(promesas[[#This Row],[Fecha de Pago]], "dd/mmm"))</f>
        <v/>
      </c>
      <c r="U305" s="13" t="str">
        <f>IF(promesas[[#This Row],[Fecha  promesa de pago]]="", "", TEXT(promesas[[#This Row],[Fecha  promesa de pago]], "dd/mmm"))</f>
        <v/>
      </c>
      <c r="V305" s="14" t="str">
        <f>IF(LEN(TRIM(promesas[[#This Row],[Fecha  promesa de pago]]))&gt;0,1,"")</f>
        <v/>
      </c>
      <c r="W305" s="14" t="str">
        <f>IF(LEN(TRIM(promesas[[#This Row],[Fecha de Pago]]))&gt;0,1,"")</f>
        <v/>
      </c>
    </row>
    <row r="306" spans="1:23" ht="15.75" customHeight="1">
      <c r="A306" s="11" t="str">
        <f>TEXT(promesas[[#This Row],[Marca temporal]],"dd/mmm")</f>
        <v>00/ene</v>
      </c>
      <c r="B306" s="186"/>
      <c r="C306" s="187"/>
      <c r="D306" s="187"/>
      <c r="E306" s="188"/>
      <c r="F306" s="187"/>
      <c r="G306" s="187"/>
      <c r="H306" s="189"/>
      <c r="I306" s="190"/>
      <c r="J306" s="195"/>
      <c r="K306"/>
      <c r="L306" s="191"/>
      <c r="M306" s="157"/>
      <c r="N306"/>
      <c r="O306" s="191"/>
      <c r="P306" s="157"/>
      <c r="Q306" s="189"/>
      <c r="R306" s="196" t="str">
        <f>IF(promesas[[#This Row],[Fecha de Pago]]="", "", TEXT(promesas[[#This Row],[Fecha de Pago]], "mmm"))</f>
        <v/>
      </c>
      <c r="S306" s="12" t="str">
        <f>IF(promesas[[#This Row],[Fecha  promesa de pago]]="", "", TEXT(promesas[[#This Row],[Fecha  promesa de pago]], "mmm"))</f>
        <v/>
      </c>
      <c r="T306" s="13" t="str">
        <f>IF(promesas[[#This Row],[Fecha de Pago]]="", "", TEXT(promesas[[#This Row],[Fecha de Pago]], "dd/mmm"))</f>
        <v/>
      </c>
      <c r="U306" s="13" t="str">
        <f>IF(promesas[[#This Row],[Fecha  promesa de pago]]="", "", TEXT(promesas[[#This Row],[Fecha  promesa de pago]], "dd/mmm"))</f>
        <v/>
      </c>
      <c r="V306" s="14" t="str">
        <f>IF(LEN(TRIM(promesas[[#This Row],[Fecha  promesa de pago]]))&gt;0,1,"")</f>
        <v/>
      </c>
      <c r="W306" s="14" t="str">
        <f>IF(LEN(TRIM(promesas[[#This Row],[Fecha de Pago]]))&gt;0,1,"")</f>
        <v/>
      </c>
    </row>
    <row r="307" spans="1:23" ht="15.75" customHeight="1">
      <c r="A307" s="11" t="str">
        <f>TEXT(promesas[[#This Row],[Marca temporal]],"dd/mmm")</f>
        <v>00/ene</v>
      </c>
      <c r="B307" s="186"/>
      <c r="C307" s="187"/>
      <c r="D307" s="187"/>
      <c r="E307" s="188"/>
      <c r="F307" s="187"/>
      <c r="G307" s="187"/>
      <c r="H307" s="189"/>
      <c r="I307" s="190"/>
      <c r="J307" s="195"/>
      <c r="K307"/>
      <c r="L307" s="191"/>
      <c r="M307" s="157"/>
      <c r="N307"/>
      <c r="O307" s="191"/>
      <c r="P307" s="157"/>
      <c r="Q307" s="189"/>
      <c r="R307" s="196" t="str">
        <f>IF(promesas[[#This Row],[Fecha de Pago]]="", "", TEXT(promesas[[#This Row],[Fecha de Pago]], "mmm"))</f>
        <v/>
      </c>
      <c r="S307" s="12" t="str">
        <f>IF(promesas[[#This Row],[Fecha  promesa de pago]]="", "", TEXT(promesas[[#This Row],[Fecha  promesa de pago]], "mmm"))</f>
        <v/>
      </c>
      <c r="T307" s="13" t="str">
        <f>IF(promesas[[#This Row],[Fecha de Pago]]="", "", TEXT(promesas[[#This Row],[Fecha de Pago]], "dd/mmm"))</f>
        <v/>
      </c>
      <c r="U307" s="13" t="str">
        <f>IF(promesas[[#This Row],[Fecha  promesa de pago]]="", "", TEXT(promesas[[#This Row],[Fecha  promesa de pago]], "dd/mmm"))</f>
        <v/>
      </c>
      <c r="V307" s="14" t="str">
        <f>IF(LEN(TRIM(promesas[[#This Row],[Fecha  promesa de pago]]))&gt;0,1,"")</f>
        <v/>
      </c>
      <c r="W307" s="14" t="str">
        <f>IF(LEN(TRIM(promesas[[#This Row],[Fecha de Pago]]))&gt;0,1,"")</f>
        <v/>
      </c>
    </row>
    <row r="308" spans="1:23" ht="15.75" customHeight="1">
      <c r="A308" s="11" t="str">
        <f>TEXT(promesas[[#This Row],[Marca temporal]],"dd/mmm")</f>
        <v>00/ene</v>
      </c>
      <c r="B308" s="186"/>
      <c r="C308" s="187"/>
      <c r="D308" s="187"/>
      <c r="E308" s="188"/>
      <c r="F308" s="187"/>
      <c r="G308" s="187"/>
      <c r="H308" s="189"/>
      <c r="I308" s="190"/>
      <c r="J308" s="195"/>
      <c r="K308"/>
      <c r="L308" s="191"/>
      <c r="M308" s="157"/>
      <c r="N308"/>
      <c r="O308" s="191"/>
      <c r="P308" s="157"/>
      <c r="Q308" s="189"/>
      <c r="R308" s="196" t="str">
        <f>IF(promesas[[#This Row],[Fecha de Pago]]="", "", TEXT(promesas[[#This Row],[Fecha de Pago]], "mmm"))</f>
        <v/>
      </c>
      <c r="S308" s="12" t="str">
        <f>IF(promesas[[#This Row],[Fecha  promesa de pago]]="", "", TEXT(promesas[[#This Row],[Fecha  promesa de pago]], "mmm"))</f>
        <v/>
      </c>
      <c r="T308" s="13" t="str">
        <f>IF(promesas[[#This Row],[Fecha de Pago]]="", "", TEXT(promesas[[#This Row],[Fecha de Pago]], "dd/mmm"))</f>
        <v/>
      </c>
      <c r="U308" s="13" t="str">
        <f>IF(promesas[[#This Row],[Fecha  promesa de pago]]="", "", TEXT(promesas[[#This Row],[Fecha  promesa de pago]], "dd/mmm"))</f>
        <v/>
      </c>
      <c r="V308" s="14" t="str">
        <f>IF(LEN(TRIM(promesas[[#This Row],[Fecha  promesa de pago]]))&gt;0,1,"")</f>
        <v/>
      </c>
      <c r="W308" s="14" t="str">
        <f>IF(LEN(TRIM(promesas[[#This Row],[Fecha de Pago]]))&gt;0,1,"")</f>
        <v/>
      </c>
    </row>
    <row r="309" spans="1:23" ht="15.75" customHeight="1">
      <c r="A309" s="11" t="str">
        <f>TEXT(promesas[[#This Row],[Marca temporal]],"dd/mmm")</f>
        <v>00/ene</v>
      </c>
      <c r="B309" s="186"/>
      <c r="C309" s="187"/>
      <c r="D309" s="187"/>
      <c r="E309" s="188"/>
      <c r="F309" s="187"/>
      <c r="G309" s="187"/>
      <c r="H309" s="189"/>
      <c r="I309" s="190"/>
      <c r="J309" s="195"/>
      <c r="K309"/>
      <c r="L309" s="191"/>
      <c r="M309" s="157"/>
      <c r="N309"/>
      <c r="O309" s="191"/>
      <c r="P309" s="157"/>
      <c r="Q309" s="189"/>
      <c r="R309" s="196" t="str">
        <f>IF(promesas[[#This Row],[Fecha de Pago]]="", "", TEXT(promesas[[#This Row],[Fecha de Pago]], "mmm"))</f>
        <v/>
      </c>
      <c r="S309" s="12" t="str">
        <f>IF(promesas[[#This Row],[Fecha  promesa de pago]]="", "", TEXT(promesas[[#This Row],[Fecha  promesa de pago]], "mmm"))</f>
        <v/>
      </c>
      <c r="T309" s="13" t="str">
        <f>IF(promesas[[#This Row],[Fecha de Pago]]="", "", TEXT(promesas[[#This Row],[Fecha de Pago]], "dd/mmm"))</f>
        <v/>
      </c>
      <c r="U309" s="13" t="str">
        <f>IF(promesas[[#This Row],[Fecha  promesa de pago]]="", "", TEXT(promesas[[#This Row],[Fecha  promesa de pago]], "dd/mmm"))</f>
        <v/>
      </c>
      <c r="V309" s="14" t="str">
        <f>IF(LEN(TRIM(promesas[[#This Row],[Fecha  promesa de pago]]))&gt;0,1,"")</f>
        <v/>
      </c>
      <c r="W309" s="14" t="str">
        <f>IF(LEN(TRIM(promesas[[#This Row],[Fecha de Pago]]))&gt;0,1,"")</f>
        <v/>
      </c>
    </row>
    <row r="310" spans="1:23" ht="15.75" customHeight="1">
      <c r="A310" s="11" t="str">
        <f>TEXT(promesas[[#This Row],[Marca temporal]],"dd/mmm")</f>
        <v>00/ene</v>
      </c>
      <c r="B310" s="186"/>
      <c r="C310" s="187"/>
      <c r="D310" s="187"/>
      <c r="E310" s="188"/>
      <c r="F310" s="187"/>
      <c r="G310" s="187"/>
      <c r="H310" s="189"/>
      <c r="I310" s="190"/>
      <c r="J310" s="195"/>
      <c r="K310"/>
      <c r="L310" s="191"/>
      <c r="M310" s="157"/>
      <c r="N310"/>
      <c r="O310" s="191"/>
      <c r="P310" s="157"/>
      <c r="Q310" s="189"/>
      <c r="R310" s="196" t="str">
        <f>IF(promesas[[#This Row],[Fecha de Pago]]="", "", TEXT(promesas[[#This Row],[Fecha de Pago]], "mmm"))</f>
        <v/>
      </c>
      <c r="S310" s="12" t="str">
        <f>IF(promesas[[#This Row],[Fecha  promesa de pago]]="", "", TEXT(promesas[[#This Row],[Fecha  promesa de pago]], "mmm"))</f>
        <v/>
      </c>
      <c r="T310" s="13" t="str">
        <f>IF(promesas[[#This Row],[Fecha de Pago]]="", "", TEXT(promesas[[#This Row],[Fecha de Pago]], "dd/mmm"))</f>
        <v/>
      </c>
      <c r="U310" s="13" t="str">
        <f>IF(promesas[[#This Row],[Fecha  promesa de pago]]="", "", TEXT(promesas[[#This Row],[Fecha  promesa de pago]], "dd/mmm"))</f>
        <v/>
      </c>
      <c r="V310" s="14" t="str">
        <f>IF(LEN(TRIM(promesas[[#This Row],[Fecha  promesa de pago]]))&gt;0,1,"")</f>
        <v/>
      </c>
      <c r="W310" s="14" t="str">
        <f>IF(LEN(TRIM(promesas[[#This Row],[Fecha de Pago]]))&gt;0,1,"")</f>
        <v/>
      </c>
    </row>
    <row r="311" spans="1:23" ht="15.75" customHeight="1">
      <c r="A311" s="11" t="str">
        <f>TEXT(promesas[[#This Row],[Marca temporal]],"dd/mmm")</f>
        <v>00/ene</v>
      </c>
      <c r="B311" s="186"/>
      <c r="C311" s="187"/>
      <c r="D311" s="187"/>
      <c r="E311" s="188"/>
      <c r="F311" s="187"/>
      <c r="G311" s="187"/>
      <c r="H311" s="189"/>
      <c r="I311" s="190"/>
      <c r="J311" s="195"/>
      <c r="K311"/>
      <c r="L311" s="191"/>
      <c r="M311" s="157"/>
      <c r="N311"/>
      <c r="O311" s="191"/>
      <c r="P311" s="157"/>
      <c r="Q311" s="189"/>
      <c r="R311" s="196" t="str">
        <f>IF(promesas[[#This Row],[Fecha de Pago]]="", "", TEXT(promesas[[#This Row],[Fecha de Pago]], "mmm"))</f>
        <v/>
      </c>
      <c r="S311" s="12" t="str">
        <f>IF(promesas[[#This Row],[Fecha  promesa de pago]]="", "", TEXT(promesas[[#This Row],[Fecha  promesa de pago]], "mmm"))</f>
        <v/>
      </c>
      <c r="T311" s="13" t="str">
        <f>IF(promesas[[#This Row],[Fecha de Pago]]="", "", TEXT(promesas[[#This Row],[Fecha de Pago]], "dd/mmm"))</f>
        <v/>
      </c>
      <c r="U311" s="13" t="str">
        <f>IF(promesas[[#This Row],[Fecha  promesa de pago]]="", "", TEXT(promesas[[#This Row],[Fecha  promesa de pago]], "dd/mmm"))</f>
        <v/>
      </c>
      <c r="V311" s="14" t="str">
        <f>IF(LEN(TRIM(promesas[[#This Row],[Fecha  promesa de pago]]))&gt;0,1,"")</f>
        <v/>
      </c>
      <c r="W311" s="14" t="str">
        <f>IF(LEN(TRIM(promesas[[#This Row],[Fecha de Pago]]))&gt;0,1,"")</f>
        <v/>
      </c>
    </row>
    <row r="312" spans="1:23" ht="15.75" customHeight="1">
      <c r="A312" s="11" t="str">
        <f>TEXT(promesas[[#This Row],[Marca temporal]],"dd/mmm")</f>
        <v>00/ene</v>
      </c>
      <c r="B312" s="186"/>
      <c r="C312" s="187"/>
      <c r="D312" s="187"/>
      <c r="E312" s="188"/>
      <c r="F312" s="187"/>
      <c r="G312" s="187"/>
      <c r="H312" s="189"/>
      <c r="I312" s="190"/>
      <c r="J312" s="195"/>
      <c r="K312"/>
      <c r="L312" s="191"/>
      <c r="M312" s="157"/>
      <c r="N312"/>
      <c r="O312" s="191"/>
      <c r="P312" s="157"/>
      <c r="Q312" s="189"/>
      <c r="R312" s="196" t="str">
        <f>IF(promesas[[#This Row],[Fecha de Pago]]="", "", TEXT(promesas[[#This Row],[Fecha de Pago]], "mmm"))</f>
        <v/>
      </c>
      <c r="S312" s="12" t="str">
        <f>IF(promesas[[#This Row],[Fecha  promesa de pago]]="", "", TEXT(promesas[[#This Row],[Fecha  promesa de pago]], "mmm"))</f>
        <v/>
      </c>
      <c r="T312" s="13" t="str">
        <f>IF(promesas[[#This Row],[Fecha de Pago]]="", "", TEXT(promesas[[#This Row],[Fecha de Pago]], "dd/mmm"))</f>
        <v/>
      </c>
      <c r="U312" s="13" t="str">
        <f>IF(promesas[[#This Row],[Fecha  promesa de pago]]="", "", TEXT(promesas[[#This Row],[Fecha  promesa de pago]], "dd/mmm"))</f>
        <v/>
      </c>
      <c r="V312" s="14" t="str">
        <f>IF(LEN(TRIM(promesas[[#This Row],[Fecha  promesa de pago]]))&gt;0,1,"")</f>
        <v/>
      </c>
      <c r="W312" s="14" t="str">
        <f>IF(LEN(TRIM(promesas[[#This Row],[Fecha de Pago]]))&gt;0,1,"")</f>
        <v/>
      </c>
    </row>
    <row r="313" spans="1:23" ht="15.75" customHeight="1">
      <c r="A313" s="11" t="str">
        <f>TEXT(promesas[[#This Row],[Marca temporal]],"dd/mmm")</f>
        <v>00/ene</v>
      </c>
      <c r="B313" s="186"/>
      <c r="C313" s="187"/>
      <c r="D313" s="187"/>
      <c r="E313" s="188"/>
      <c r="F313" s="187"/>
      <c r="G313" s="187"/>
      <c r="H313" s="189"/>
      <c r="I313" s="190"/>
      <c r="J313" s="195"/>
      <c r="K313"/>
      <c r="L313" s="191"/>
      <c r="M313" s="157"/>
      <c r="N313"/>
      <c r="O313" s="191"/>
      <c r="P313" s="157"/>
      <c r="Q313" s="189"/>
      <c r="R313" s="196" t="str">
        <f>IF(promesas[[#This Row],[Fecha de Pago]]="", "", TEXT(promesas[[#This Row],[Fecha de Pago]], "mmm"))</f>
        <v/>
      </c>
      <c r="S313" s="12" t="str">
        <f>IF(promesas[[#This Row],[Fecha  promesa de pago]]="", "", TEXT(promesas[[#This Row],[Fecha  promesa de pago]], "mmm"))</f>
        <v/>
      </c>
      <c r="T313" s="13" t="str">
        <f>IF(promesas[[#This Row],[Fecha de Pago]]="", "", TEXT(promesas[[#This Row],[Fecha de Pago]], "dd/mmm"))</f>
        <v/>
      </c>
      <c r="U313" s="13" t="str">
        <f>IF(promesas[[#This Row],[Fecha  promesa de pago]]="", "", TEXT(promesas[[#This Row],[Fecha  promesa de pago]], "dd/mmm"))</f>
        <v/>
      </c>
      <c r="V313" s="14" t="str">
        <f>IF(LEN(TRIM(promesas[[#This Row],[Fecha  promesa de pago]]))&gt;0,1,"")</f>
        <v/>
      </c>
      <c r="W313" s="14" t="str">
        <f>IF(LEN(TRIM(promesas[[#This Row],[Fecha de Pago]]))&gt;0,1,"")</f>
        <v/>
      </c>
    </row>
    <row r="314" spans="1:23" ht="15.75" customHeight="1">
      <c r="A314" s="11" t="str">
        <f>TEXT(promesas[[#This Row],[Marca temporal]],"dd/mmm")</f>
        <v>00/ene</v>
      </c>
      <c r="B314" s="186"/>
      <c r="C314" s="187"/>
      <c r="D314" s="187"/>
      <c r="E314" s="188"/>
      <c r="F314" s="187"/>
      <c r="G314" s="187"/>
      <c r="H314" s="189"/>
      <c r="I314" s="190"/>
      <c r="J314" s="195"/>
      <c r="K314"/>
      <c r="L314" s="191"/>
      <c r="M314" s="157"/>
      <c r="N314"/>
      <c r="O314" s="191"/>
      <c r="P314"/>
      <c r="Q314" s="189"/>
      <c r="R314" s="196" t="str">
        <f>IF(promesas[[#This Row],[Fecha de Pago]]="", "", TEXT(promesas[[#This Row],[Fecha de Pago]], "mmm"))</f>
        <v/>
      </c>
      <c r="S314" s="12" t="str">
        <f>IF(promesas[[#This Row],[Fecha  promesa de pago]]="", "", TEXT(promesas[[#This Row],[Fecha  promesa de pago]], "mmm"))</f>
        <v/>
      </c>
      <c r="T314" s="13" t="str">
        <f>IF(promesas[[#This Row],[Fecha de Pago]]="", "", TEXT(promesas[[#This Row],[Fecha de Pago]], "dd/mmm"))</f>
        <v/>
      </c>
      <c r="U314" s="13" t="str">
        <f>IF(promesas[[#This Row],[Fecha  promesa de pago]]="", "", TEXT(promesas[[#This Row],[Fecha  promesa de pago]], "dd/mmm"))</f>
        <v/>
      </c>
      <c r="V314" s="14" t="str">
        <f>IF(LEN(TRIM(promesas[[#This Row],[Fecha  promesa de pago]]))&gt;0,1,"")</f>
        <v/>
      </c>
      <c r="W314" s="14" t="str">
        <f>IF(LEN(TRIM(promesas[[#This Row],[Fecha de Pago]]))&gt;0,1,"")</f>
        <v/>
      </c>
    </row>
    <row r="315" spans="1:23" ht="15.75" customHeight="1">
      <c r="A315" s="11" t="str">
        <f>TEXT(promesas[[#This Row],[Marca temporal]],"dd/mmm")</f>
        <v>00/ene</v>
      </c>
      <c r="B315" s="186"/>
      <c r="C315" s="187"/>
      <c r="D315" s="187"/>
      <c r="E315" s="188"/>
      <c r="F315" s="187"/>
      <c r="G315" s="187"/>
      <c r="H315" s="189"/>
      <c r="I315" s="190"/>
      <c r="J315" s="195"/>
      <c r="K315"/>
      <c r="L315" s="191"/>
      <c r="M315" s="157"/>
      <c r="N315"/>
      <c r="O315" s="191"/>
      <c r="P315" s="157"/>
      <c r="Q315" s="189"/>
      <c r="R315" s="196" t="str">
        <f>IF(promesas[[#This Row],[Fecha de Pago]]="", "", TEXT(promesas[[#This Row],[Fecha de Pago]], "mmm"))</f>
        <v/>
      </c>
      <c r="S315" s="12" t="str">
        <f>IF(promesas[[#This Row],[Fecha  promesa de pago]]="", "", TEXT(promesas[[#This Row],[Fecha  promesa de pago]], "mmm"))</f>
        <v/>
      </c>
      <c r="T315" s="13" t="str">
        <f>IF(promesas[[#This Row],[Fecha de Pago]]="", "", TEXT(promesas[[#This Row],[Fecha de Pago]], "dd/mmm"))</f>
        <v/>
      </c>
      <c r="U315" s="13" t="str">
        <f>IF(promesas[[#This Row],[Fecha  promesa de pago]]="", "", TEXT(promesas[[#This Row],[Fecha  promesa de pago]], "dd/mmm"))</f>
        <v/>
      </c>
      <c r="V315" s="14" t="str">
        <f>IF(LEN(TRIM(promesas[[#This Row],[Fecha  promesa de pago]]))&gt;0,1,"")</f>
        <v/>
      </c>
      <c r="W315" s="14" t="str">
        <f>IF(LEN(TRIM(promesas[[#This Row],[Fecha de Pago]]))&gt;0,1,"")</f>
        <v/>
      </c>
    </row>
    <row r="316" spans="1:23" ht="15.75" customHeight="1">
      <c r="A316" s="11" t="str">
        <f>TEXT(promesas[[#This Row],[Marca temporal]],"dd/mmm")</f>
        <v>00/ene</v>
      </c>
      <c r="B316" s="186"/>
      <c r="C316" s="187"/>
      <c r="D316" s="187"/>
      <c r="E316" s="188"/>
      <c r="F316" s="187"/>
      <c r="G316" s="187"/>
      <c r="H316" s="189"/>
      <c r="I316" s="190"/>
      <c r="J316" s="195"/>
      <c r="K316" s="159"/>
      <c r="L316" s="167"/>
      <c r="M316" s="157"/>
      <c r="N316"/>
      <c r="O316" s="191"/>
      <c r="P316" s="157"/>
      <c r="Q316" s="189"/>
      <c r="R316" s="196" t="str">
        <f>IF(promesas[[#This Row],[Fecha de Pago]]="", "", TEXT(promesas[[#This Row],[Fecha de Pago]], "mmm"))</f>
        <v/>
      </c>
      <c r="S316" s="12" t="str">
        <f>IF(promesas[[#This Row],[Fecha  promesa de pago]]="", "", TEXT(promesas[[#This Row],[Fecha  promesa de pago]], "mmm"))</f>
        <v/>
      </c>
      <c r="T316" s="13" t="str">
        <f>IF(promesas[[#This Row],[Fecha de Pago]]="", "", TEXT(promesas[[#This Row],[Fecha de Pago]], "dd/mmm"))</f>
        <v/>
      </c>
      <c r="U316" s="13" t="str">
        <f>IF(promesas[[#This Row],[Fecha  promesa de pago]]="", "", TEXT(promesas[[#This Row],[Fecha  promesa de pago]], "dd/mmm"))</f>
        <v/>
      </c>
      <c r="V316" s="14" t="str">
        <f>IF(LEN(TRIM(promesas[[#This Row],[Fecha  promesa de pago]]))&gt;0,1,"")</f>
        <v/>
      </c>
      <c r="W316" s="14" t="str">
        <f>IF(LEN(TRIM(promesas[[#This Row],[Fecha de Pago]]))&gt;0,1,"")</f>
        <v/>
      </c>
    </row>
    <row r="317" spans="1:23" ht="15.75" customHeight="1">
      <c r="A317" s="11" t="str">
        <f>TEXT(promesas[[#This Row],[Marca temporal]],"dd/mmm")</f>
        <v>00/ene</v>
      </c>
      <c r="B317" s="186"/>
      <c r="C317" s="187"/>
      <c r="D317" s="187"/>
      <c r="E317" s="188"/>
      <c r="F317" s="187"/>
      <c r="G317" s="187"/>
      <c r="H317" s="189"/>
      <c r="I317" s="190"/>
      <c r="J317" s="195"/>
      <c r="K317"/>
      <c r="L317" s="191"/>
      <c r="M317" s="157"/>
      <c r="N317"/>
      <c r="O317" s="191"/>
      <c r="P317"/>
      <c r="Q317" s="189"/>
      <c r="R317" s="196" t="str">
        <f>IF(promesas[[#This Row],[Fecha de Pago]]="", "", TEXT(promesas[[#This Row],[Fecha de Pago]], "mmm"))</f>
        <v/>
      </c>
      <c r="S317" s="12" t="str">
        <f>IF(promesas[[#This Row],[Fecha  promesa de pago]]="", "", TEXT(promesas[[#This Row],[Fecha  promesa de pago]], "mmm"))</f>
        <v/>
      </c>
      <c r="T317" s="13" t="str">
        <f>IF(promesas[[#This Row],[Fecha de Pago]]="", "", TEXT(promesas[[#This Row],[Fecha de Pago]], "dd/mmm"))</f>
        <v/>
      </c>
      <c r="U317" s="13" t="str">
        <f>IF(promesas[[#This Row],[Fecha  promesa de pago]]="", "", TEXT(promesas[[#This Row],[Fecha  promesa de pago]], "dd/mmm"))</f>
        <v/>
      </c>
      <c r="V317" s="14" t="str">
        <f>IF(LEN(TRIM(promesas[[#This Row],[Fecha  promesa de pago]]))&gt;0,1,"")</f>
        <v/>
      </c>
      <c r="W317" s="14" t="str">
        <f>IF(LEN(TRIM(promesas[[#This Row],[Fecha de Pago]]))&gt;0,1,"")</f>
        <v/>
      </c>
    </row>
    <row r="318" spans="1:23" ht="15.75" customHeight="1">
      <c r="A318" s="11" t="str">
        <f>TEXT(promesas[[#This Row],[Marca temporal]],"dd/mmm")</f>
        <v>00/ene</v>
      </c>
      <c r="B318" s="186"/>
      <c r="C318" s="187"/>
      <c r="D318" s="187"/>
      <c r="E318" s="188"/>
      <c r="F318" s="187"/>
      <c r="G318" s="187"/>
      <c r="H318" s="189"/>
      <c r="I318" s="190"/>
      <c r="J318" s="195"/>
      <c r="K318"/>
      <c r="L318" s="191"/>
      <c r="M318" s="157"/>
      <c r="N318"/>
      <c r="O318" s="191"/>
      <c r="P318" s="157"/>
      <c r="Q318" s="189"/>
      <c r="R318" s="196" t="str">
        <f>IF(promesas[[#This Row],[Fecha de Pago]]="", "", TEXT(promesas[[#This Row],[Fecha de Pago]], "mmm"))</f>
        <v/>
      </c>
      <c r="S318" s="12" t="str">
        <f>IF(promesas[[#This Row],[Fecha  promesa de pago]]="", "", TEXT(promesas[[#This Row],[Fecha  promesa de pago]], "mmm"))</f>
        <v/>
      </c>
      <c r="T318" s="13" t="str">
        <f>IF(promesas[[#This Row],[Fecha de Pago]]="", "", TEXT(promesas[[#This Row],[Fecha de Pago]], "dd/mmm"))</f>
        <v/>
      </c>
      <c r="U318" s="13" t="str">
        <f>IF(promesas[[#This Row],[Fecha  promesa de pago]]="", "", TEXT(promesas[[#This Row],[Fecha  promesa de pago]], "dd/mmm"))</f>
        <v/>
      </c>
      <c r="V318" s="14" t="str">
        <f>IF(LEN(TRIM(promesas[[#This Row],[Fecha  promesa de pago]]))&gt;0,1,"")</f>
        <v/>
      </c>
      <c r="W318" s="14" t="str">
        <f>IF(LEN(TRIM(promesas[[#This Row],[Fecha de Pago]]))&gt;0,1,"")</f>
        <v/>
      </c>
    </row>
    <row r="319" spans="1:23" ht="15.75" customHeight="1">
      <c r="A319" s="11" t="str">
        <f>TEXT(promesas[[#This Row],[Marca temporal]],"dd/mmm")</f>
        <v>00/ene</v>
      </c>
      <c r="B319" s="186"/>
      <c r="C319" s="187"/>
      <c r="D319" s="187"/>
      <c r="E319" s="188"/>
      <c r="F319" s="187"/>
      <c r="G319" s="187"/>
      <c r="H319" s="189"/>
      <c r="I319" s="190"/>
      <c r="J319" s="195"/>
      <c r="K319"/>
      <c r="L319" s="191"/>
      <c r="M319" s="157"/>
      <c r="N319" s="159"/>
      <c r="O319" s="167"/>
      <c r="P319" s="157"/>
      <c r="Q319" s="189"/>
      <c r="R319" s="196" t="str">
        <f>IF(promesas[[#This Row],[Fecha de Pago]]="", "", TEXT(promesas[[#This Row],[Fecha de Pago]], "mmm"))</f>
        <v/>
      </c>
      <c r="S319" s="12" t="str">
        <f>IF(promesas[[#This Row],[Fecha  promesa de pago]]="", "", TEXT(promesas[[#This Row],[Fecha  promesa de pago]], "mmm"))</f>
        <v/>
      </c>
      <c r="T319" s="13" t="str">
        <f>IF(promesas[[#This Row],[Fecha de Pago]]="", "", TEXT(promesas[[#This Row],[Fecha de Pago]], "dd/mmm"))</f>
        <v/>
      </c>
      <c r="U319" s="13" t="str">
        <f>IF(promesas[[#This Row],[Fecha  promesa de pago]]="", "", TEXT(promesas[[#This Row],[Fecha  promesa de pago]], "dd/mmm"))</f>
        <v/>
      </c>
      <c r="V319" s="14" t="str">
        <f>IF(LEN(TRIM(promesas[[#This Row],[Fecha  promesa de pago]]))&gt;0,1,"")</f>
        <v/>
      </c>
      <c r="W319" s="14" t="str">
        <f>IF(LEN(TRIM(promesas[[#This Row],[Fecha de Pago]]))&gt;0,1,"")</f>
        <v/>
      </c>
    </row>
    <row r="320" spans="1:23" ht="15.75" customHeight="1">
      <c r="A320" s="11" t="str">
        <f>TEXT(promesas[[#This Row],[Marca temporal]],"dd/mmm")</f>
        <v>00/ene</v>
      </c>
      <c r="B320" s="186"/>
      <c r="C320" s="187"/>
      <c r="D320" s="187"/>
      <c r="E320" s="188"/>
      <c r="F320" s="187"/>
      <c r="G320" s="187"/>
      <c r="H320" s="189"/>
      <c r="I320" s="190"/>
      <c r="J320" s="195"/>
      <c r="K320"/>
      <c r="L320" s="191"/>
      <c r="M320" s="157"/>
      <c r="N320"/>
      <c r="O320" s="191"/>
      <c r="P320" s="157"/>
      <c r="Q320" s="189"/>
      <c r="R320" s="196" t="str">
        <f>IF(promesas[[#This Row],[Fecha de Pago]]="", "", TEXT(promesas[[#This Row],[Fecha de Pago]], "mmm"))</f>
        <v/>
      </c>
      <c r="S320" s="12" t="str">
        <f>IF(promesas[[#This Row],[Fecha  promesa de pago]]="", "", TEXT(promesas[[#This Row],[Fecha  promesa de pago]], "mmm"))</f>
        <v/>
      </c>
      <c r="T320" s="13" t="str">
        <f>IF(promesas[[#This Row],[Fecha de Pago]]="", "", TEXT(promesas[[#This Row],[Fecha de Pago]], "dd/mmm"))</f>
        <v/>
      </c>
      <c r="U320" s="13" t="str">
        <f>IF(promesas[[#This Row],[Fecha  promesa de pago]]="", "", TEXT(promesas[[#This Row],[Fecha  promesa de pago]], "dd/mmm"))</f>
        <v/>
      </c>
      <c r="V320" s="14" t="str">
        <f>IF(LEN(TRIM(promesas[[#This Row],[Fecha  promesa de pago]]))&gt;0,1,"")</f>
        <v/>
      </c>
      <c r="W320" s="14" t="str">
        <f>IF(LEN(TRIM(promesas[[#This Row],[Fecha de Pago]]))&gt;0,1,"")</f>
        <v/>
      </c>
    </row>
    <row r="321" spans="1:23" ht="15.75" customHeight="1">
      <c r="A321" s="11" t="str">
        <f>TEXT(promesas[[#This Row],[Marca temporal]],"dd/mmm")</f>
        <v>00/ene</v>
      </c>
      <c r="B321" s="186"/>
      <c r="C321" s="187"/>
      <c r="D321" s="187"/>
      <c r="E321" s="188"/>
      <c r="F321" s="187"/>
      <c r="G321" s="187"/>
      <c r="H321" s="189"/>
      <c r="I321" s="190"/>
      <c r="J321" s="195"/>
      <c r="K321"/>
      <c r="L321" s="191"/>
      <c r="M321" s="157"/>
      <c r="N321"/>
      <c r="O321" s="191"/>
      <c r="P321" s="157"/>
      <c r="Q321" s="189"/>
      <c r="R321" s="196" t="str">
        <f>IF(promesas[[#This Row],[Fecha de Pago]]="", "", TEXT(promesas[[#This Row],[Fecha de Pago]], "mmm"))</f>
        <v/>
      </c>
      <c r="S321" s="12" t="str">
        <f>IF(promesas[[#This Row],[Fecha  promesa de pago]]="", "", TEXT(promesas[[#This Row],[Fecha  promesa de pago]], "mmm"))</f>
        <v/>
      </c>
      <c r="T321" s="13" t="str">
        <f>IF(promesas[[#This Row],[Fecha de Pago]]="", "", TEXT(promesas[[#This Row],[Fecha de Pago]], "dd/mmm"))</f>
        <v/>
      </c>
      <c r="U321" s="13" t="str">
        <f>IF(promesas[[#This Row],[Fecha  promesa de pago]]="", "", TEXT(promesas[[#This Row],[Fecha  promesa de pago]], "dd/mmm"))</f>
        <v/>
      </c>
      <c r="V321" s="14" t="str">
        <f>IF(LEN(TRIM(promesas[[#This Row],[Fecha  promesa de pago]]))&gt;0,1,"")</f>
        <v/>
      </c>
      <c r="W321" s="14" t="str">
        <f>IF(LEN(TRIM(promesas[[#This Row],[Fecha de Pago]]))&gt;0,1,"")</f>
        <v/>
      </c>
    </row>
    <row r="322" spans="1:23" ht="15.75" customHeight="1">
      <c r="A322" s="11" t="str">
        <f>TEXT(promesas[[#This Row],[Marca temporal]],"dd/mmm")</f>
        <v>00/ene</v>
      </c>
      <c r="B322" s="186"/>
      <c r="C322" s="187"/>
      <c r="D322" s="187"/>
      <c r="E322" s="188"/>
      <c r="F322" s="187"/>
      <c r="G322" s="187"/>
      <c r="H322" s="189"/>
      <c r="I322" s="190"/>
      <c r="J322" s="195"/>
      <c r="K322"/>
      <c r="L322" s="191"/>
      <c r="M322" s="157"/>
      <c r="N322"/>
      <c r="O322" s="191"/>
      <c r="P322" s="157"/>
      <c r="Q322" s="189"/>
      <c r="R322" s="196" t="str">
        <f>IF(promesas[[#This Row],[Fecha de Pago]]="", "", TEXT(promesas[[#This Row],[Fecha de Pago]], "mmm"))</f>
        <v/>
      </c>
      <c r="S322" s="12" t="str">
        <f>IF(promesas[[#This Row],[Fecha  promesa de pago]]="", "", TEXT(promesas[[#This Row],[Fecha  promesa de pago]], "mmm"))</f>
        <v/>
      </c>
      <c r="T322" s="13" t="str">
        <f>IF(promesas[[#This Row],[Fecha de Pago]]="", "", TEXT(promesas[[#This Row],[Fecha de Pago]], "dd/mmm"))</f>
        <v/>
      </c>
      <c r="U322" s="13" t="str">
        <f>IF(promesas[[#This Row],[Fecha  promesa de pago]]="", "", TEXT(promesas[[#This Row],[Fecha  promesa de pago]], "dd/mmm"))</f>
        <v/>
      </c>
      <c r="V322" s="14" t="str">
        <f>IF(LEN(TRIM(promesas[[#This Row],[Fecha  promesa de pago]]))&gt;0,1,"")</f>
        <v/>
      </c>
      <c r="W322" s="14" t="str">
        <f>IF(LEN(TRIM(promesas[[#This Row],[Fecha de Pago]]))&gt;0,1,"")</f>
        <v/>
      </c>
    </row>
    <row r="323" spans="1:23" ht="15.75" customHeight="1">
      <c r="A323" s="11" t="str">
        <f>TEXT(promesas[[#This Row],[Marca temporal]],"dd/mmm")</f>
        <v>00/ene</v>
      </c>
      <c r="B323" s="186"/>
      <c r="C323" s="187"/>
      <c r="D323" s="187"/>
      <c r="E323" s="188"/>
      <c r="F323" s="187"/>
      <c r="G323" s="187"/>
      <c r="H323" s="189"/>
      <c r="I323" s="190"/>
      <c r="J323" s="195"/>
      <c r="K323"/>
      <c r="L323" s="191"/>
      <c r="M323" s="157"/>
      <c r="N323"/>
      <c r="O323" s="191"/>
      <c r="P323" s="157"/>
      <c r="Q323" s="189"/>
      <c r="R323" s="196" t="str">
        <f>IF(promesas[[#This Row],[Fecha de Pago]]="", "", TEXT(promesas[[#This Row],[Fecha de Pago]], "mmm"))</f>
        <v/>
      </c>
      <c r="S323" s="12" t="str">
        <f>IF(promesas[[#This Row],[Fecha  promesa de pago]]="", "", TEXT(promesas[[#This Row],[Fecha  promesa de pago]], "mmm"))</f>
        <v/>
      </c>
      <c r="T323" s="13" t="str">
        <f>IF(promesas[[#This Row],[Fecha de Pago]]="", "", TEXT(promesas[[#This Row],[Fecha de Pago]], "dd/mmm"))</f>
        <v/>
      </c>
      <c r="U323" s="13" t="str">
        <f>IF(promesas[[#This Row],[Fecha  promesa de pago]]="", "", TEXT(promesas[[#This Row],[Fecha  promesa de pago]], "dd/mmm"))</f>
        <v/>
      </c>
      <c r="V323" s="14" t="str">
        <f>IF(LEN(TRIM(promesas[[#This Row],[Fecha  promesa de pago]]))&gt;0,1,"")</f>
        <v/>
      </c>
      <c r="W323" s="14" t="str">
        <f>IF(LEN(TRIM(promesas[[#This Row],[Fecha de Pago]]))&gt;0,1,"")</f>
        <v/>
      </c>
    </row>
    <row r="324" spans="1:23" ht="15.75" customHeight="1">
      <c r="A324" s="11" t="str">
        <f>TEXT(promesas[[#This Row],[Marca temporal]],"dd/mmm")</f>
        <v>00/ene</v>
      </c>
      <c r="B324" s="186"/>
      <c r="C324" s="187"/>
      <c r="D324" s="187"/>
      <c r="E324" s="188"/>
      <c r="F324" s="187"/>
      <c r="G324" s="187"/>
      <c r="H324" s="189"/>
      <c r="I324" s="190"/>
      <c r="J324" s="195"/>
      <c r="K324" s="159"/>
      <c r="L324" s="167"/>
      <c r="M324" s="157"/>
      <c r="N324"/>
      <c r="O324" s="191"/>
      <c r="P324"/>
      <c r="Q324" s="189"/>
      <c r="R324" s="196" t="str">
        <f>IF(promesas[[#This Row],[Fecha de Pago]]="", "", TEXT(promesas[[#This Row],[Fecha de Pago]], "mmm"))</f>
        <v/>
      </c>
      <c r="S324" s="12" t="str">
        <f>IF(promesas[[#This Row],[Fecha  promesa de pago]]="", "", TEXT(promesas[[#This Row],[Fecha  promesa de pago]], "mmm"))</f>
        <v/>
      </c>
      <c r="T324" s="13" t="str">
        <f>IF(promesas[[#This Row],[Fecha de Pago]]="", "", TEXT(promesas[[#This Row],[Fecha de Pago]], "dd/mmm"))</f>
        <v/>
      </c>
      <c r="U324" s="13" t="str">
        <f>IF(promesas[[#This Row],[Fecha  promesa de pago]]="", "", TEXT(promesas[[#This Row],[Fecha  promesa de pago]], "dd/mmm"))</f>
        <v/>
      </c>
      <c r="V324" s="14" t="str">
        <f>IF(LEN(TRIM(promesas[[#This Row],[Fecha  promesa de pago]]))&gt;0,1,"")</f>
        <v/>
      </c>
      <c r="W324" s="14" t="str">
        <f>IF(LEN(TRIM(promesas[[#This Row],[Fecha de Pago]]))&gt;0,1,"")</f>
        <v/>
      </c>
    </row>
    <row r="325" spans="1:23" ht="15.75" customHeight="1">
      <c r="A325" s="11" t="str">
        <f>TEXT(promesas[[#This Row],[Marca temporal]],"dd/mmm")</f>
        <v>00/ene</v>
      </c>
      <c r="B325" s="186"/>
      <c r="C325" s="187"/>
      <c r="D325" s="187"/>
      <c r="E325" s="188"/>
      <c r="F325" s="187"/>
      <c r="G325" s="187"/>
      <c r="H325" s="189"/>
      <c r="I325" s="190"/>
      <c r="J325" s="195"/>
      <c r="K325" s="159"/>
      <c r="L325" s="167"/>
      <c r="M325" s="157"/>
      <c r="N325"/>
      <c r="O325" s="191"/>
      <c r="P325" s="157"/>
      <c r="Q325" s="189"/>
      <c r="R325" s="196" t="str">
        <f>IF(promesas[[#This Row],[Fecha de Pago]]="", "", TEXT(promesas[[#This Row],[Fecha de Pago]], "mmm"))</f>
        <v/>
      </c>
      <c r="S325" s="12" t="str">
        <f>IF(promesas[[#This Row],[Fecha  promesa de pago]]="", "", TEXT(promesas[[#This Row],[Fecha  promesa de pago]], "mmm"))</f>
        <v/>
      </c>
      <c r="T325" s="13" t="str">
        <f>IF(promesas[[#This Row],[Fecha de Pago]]="", "", TEXT(promesas[[#This Row],[Fecha de Pago]], "dd/mmm"))</f>
        <v/>
      </c>
      <c r="U325" s="13" t="str">
        <f>IF(promesas[[#This Row],[Fecha  promesa de pago]]="", "", TEXT(promesas[[#This Row],[Fecha  promesa de pago]], "dd/mmm"))</f>
        <v/>
      </c>
      <c r="V325" s="14" t="str">
        <f>IF(LEN(TRIM(promesas[[#This Row],[Fecha  promesa de pago]]))&gt;0,1,"")</f>
        <v/>
      </c>
      <c r="W325" s="14" t="str">
        <f>IF(LEN(TRIM(promesas[[#This Row],[Fecha de Pago]]))&gt;0,1,"")</f>
        <v/>
      </c>
    </row>
    <row r="326" spans="1:23" ht="15.75" customHeight="1">
      <c r="A326" s="11" t="str">
        <f>TEXT(promesas[[#This Row],[Marca temporal]],"dd/mmm")</f>
        <v>00/ene</v>
      </c>
      <c r="B326" s="186"/>
      <c r="C326" s="187"/>
      <c r="D326" s="187"/>
      <c r="E326" s="188"/>
      <c r="F326" s="187"/>
      <c r="G326" s="187"/>
      <c r="H326" s="189"/>
      <c r="I326" s="190"/>
      <c r="J326" s="195"/>
      <c r="K326"/>
      <c r="L326" s="191"/>
      <c r="M326" s="157"/>
      <c r="N326"/>
      <c r="O326" s="191"/>
      <c r="P326" s="157"/>
      <c r="Q326" s="189"/>
      <c r="R326" s="196" t="str">
        <f>IF(promesas[[#This Row],[Fecha de Pago]]="", "", TEXT(promesas[[#This Row],[Fecha de Pago]], "mmm"))</f>
        <v/>
      </c>
      <c r="S326" s="12" t="str">
        <f>IF(promesas[[#This Row],[Fecha  promesa de pago]]="", "", TEXT(promesas[[#This Row],[Fecha  promesa de pago]], "mmm"))</f>
        <v/>
      </c>
      <c r="T326" s="13" t="str">
        <f>IF(promesas[[#This Row],[Fecha de Pago]]="", "", TEXT(promesas[[#This Row],[Fecha de Pago]], "dd/mmm"))</f>
        <v/>
      </c>
      <c r="U326" s="13" t="str">
        <f>IF(promesas[[#This Row],[Fecha  promesa de pago]]="", "", TEXT(promesas[[#This Row],[Fecha  promesa de pago]], "dd/mmm"))</f>
        <v/>
      </c>
      <c r="V326" s="14" t="str">
        <f>IF(LEN(TRIM(promesas[[#This Row],[Fecha  promesa de pago]]))&gt;0,1,"")</f>
        <v/>
      </c>
      <c r="W326" s="14" t="str">
        <f>IF(LEN(TRIM(promesas[[#This Row],[Fecha de Pago]]))&gt;0,1,"")</f>
        <v/>
      </c>
    </row>
    <row r="327" spans="1:23" ht="15.75" customHeight="1">
      <c r="A327" s="11" t="str">
        <f>TEXT(promesas[[#This Row],[Marca temporal]],"dd/mmm")</f>
        <v>00/ene</v>
      </c>
      <c r="B327" s="186"/>
      <c r="C327" s="187"/>
      <c r="D327" s="187"/>
      <c r="E327" s="188"/>
      <c r="F327" s="187"/>
      <c r="G327" s="187"/>
      <c r="H327" s="189"/>
      <c r="I327" s="190"/>
      <c r="J327" s="195"/>
      <c r="K327"/>
      <c r="L327" s="191"/>
      <c r="M327" s="157"/>
      <c r="N327"/>
      <c r="O327" s="191"/>
      <c r="P327"/>
      <c r="Q327" s="189"/>
      <c r="R327" s="196" t="str">
        <f>IF(promesas[[#This Row],[Fecha de Pago]]="", "", TEXT(promesas[[#This Row],[Fecha de Pago]], "mmm"))</f>
        <v/>
      </c>
      <c r="S327" s="12" t="str">
        <f>IF(promesas[[#This Row],[Fecha  promesa de pago]]="", "", TEXT(promesas[[#This Row],[Fecha  promesa de pago]], "mmm"))</f>
        <v/>
      </c>
      <c r="T327" s="13" t="str">
        <f>IF(promesas[[#This Row],[Fecha de Pago]]="", "", TEXT(promesas[[#This Row],[Fecha de Pago]], "dd/mmm"))</f>
        <v/>
      </c>
      <c r="U327" s="13" t="str">
        <f>IF(promesas[[#This Row],[Fecha  promesa de pago]]="", "", TEXT(promesas[[#This Row],[Fecha  promesa de pago]], "dd/mmm"))</f>
        <v/>
      </c>
      <c r="V327" s="14" t="str">
        <f>IF(LEN(TRIM(promesas[[#This Row],[Fecha  promesa de pago]]))&gt;0,1,"")</f>
        <v/>
      </c>
      <c r="W327" s="14" t="str">
        <f>IF(LEN(TRIM(promesas[[#This Row],[Fecha de Pago]]))&gt;0,1,"")</f>
        <v/>
      </c>
    </row>
    <row r="328" spans="1:23" ht="15.75" customHeight="1">
      <c r="A328" s="11" t="str">
        <f>TEXT(promesas[[#This Row],[Marca temporal]],"dd/mmm")</f>
        <v>00/ene</v>
      </c>
      <c r="B328" s="186"/>
      <c r="C328" s="187"/>
      <c r="D328" s="187"/>
      <c r="E328" s="188"/>
      <c r="F328" s="187"/>
      <c r="G328" s="187"/>
      <c r="H328" s="189"/>
      <c r="I328" s="190"/>
      <c r="J328" s="195"/>
      <c r="K328" s="159"/>
      <c r="L328" s="167"/>
      <c r="M328" s="157"/>
      <c r="N328"/>
      <c r="O328" s="191"/>
      <c r="P328" s="157"/>
      <c r="Q328" s="189"/>
      <c r="R328" s="196" t="str">
        <f>IF(promesas[[#This Row],[Fecha de Pago]]="", "", TEXT(promesas[[#This Row],[Fecha de Pago]], "mmm"))</f>
        <v/>
      </c>
      <c r="S328" s="12" t="str">
        <f>IF(promesas[[#This Row],[Fecha  promesa de pago]]="", "", TEXT(promesas[[#This Row],[Fecha  promesa de pago]], "mmm"))</f>
        <v/>
      </c>
      <c r="T328" s="13" t="str">
        <f>IF(promesas[[#This Row],[Fecha de Pago]]="", "", TEXT(promesas[[#This Row],[Fecha de Pago]], "dd/mmm"))</f>
        <v/>
      </c>
      <c r="U328" s="13" t="str">
        <f>IF(promesas[[#This Row],[Fecha  promesa de pago]]="", "", TEXT(promesas[[#This Row],[Fecha  promesa de pago]], "dd/mmm"))</f>
        <v/>
      </c>
      <c r="V328" s="14" t="str">
        <f>IF(LEN(TRIM(promesas[[#This Row],[Fecha  promesa de pago]]))&gt;0,1,"")</f>
        <v/>
      </c>
      <c r="W328" s="14" t="str">
        <f>IF(LEN(TRIM(promesas[[#This Row],[Fecha de Pago]]))&gt;0,1,"")</f>
        <v/>
      </c>
    </row>
    <row r="329" spans="1:23" ht="15.75" customHeight="1">
      <c r="A329" s="11" t="str">
        <f>TEXT(promesas[[#This Row],[Marca temporal]],"dd/mmm")</f>
        <v>00/ene</v>
      </c>
      <c r="B329" s="186"/>
      <c r="C329" s="187"/>
      <c r="D329" s="187"/>
      <c r="E329" s="188"/>
      <c r="F329" s="187"/>
      <c r="G329" s="187"/>
      <c r="H329" s="189"/>
      <c r="I329" s="190"/>
      <c r="J329" s="195"/>
      <c r="K329"/>
      <c r="L329" s="191"/>
      <c r="M329" s="157"/>
      <c r="N329"/>
      <c r="O329" s="191"/>
      <c r="P329" s="157"/>
      <c r="Q329" s="189"/>
      <c r="R329" s="196" t="str">
        <f>IF(promesas[[#This Row],[Fecha de Pago]]="", "", TEXT(promesas[[#This Row],[Fecha de Pago]], "mmm"))</f>
        <v/>
      </c>
      <c r="S329" s="12" t="str">
        <f>IF(promesas[[#This Row],[Fecha  promesa de pago]]="", "", TEXT(promesas[[#This Row],[Fecha  promesa de pago]], "mmm"))</f>
        <v/>
      </c>
      <c r="T329" s="13" t="str">
        <f>IF(promesas[[#This Row],[Fecha de Pago]]="", "", TEXT(promesas[[#This Row],[Fecha de Pago]], "dd/mmm"))</f>
        <v/>
      </c>
      <c r="U329" s="13" t="str">
        <f>IF(promesas[[#This Row],[Fecha  promesa de pago]]="", "", TEXT(promesas[[#This Row],[Fecha  promesa de pago]], "dd/mmm"))</f>
        <v/>
      </c>
      <c r="V329" s="14" t="str">
        <f>IF(LEN(TRIM(promesas[[#This Row],[Fecha  promesa de pago]]))&gt;0,1,"")</f>
        <v/>
      </c>
      <c r="W329" s="14" t="str">
        <f>IF(LEN(TRIM(promesas[[#This Row],[Fecha de Pago]]))&gt;0,1,"")</f>
        <v/>
      </c>
    </row>
    <row r="330" spans="1:23" ht="15.75" customHeight="1">
      <c r="A330" s="11" t="str">
        <f>TEXT(promesas[[#This Row],[Marca temporal]],"dd/mmm")</f>
        <v>00/ene</v>
      </c>
      <c r="B330" s="186"/>
      <c r="C330" s="187"/>
      <c r="D330" s="187"/>
      <c r="E330" s="188"/>
      <c r="F330" s="187"/>
      <c r="G330" s="187"/>
      <c r="H330" s="189"/>
      <c r="I330" s="190"/>
      <c r="J330" s="195"/>
      <c r="K330"/>
      <c r="L330" s="191"/>
      <c r="M330" s="157"/>
      <c r="N330"/>
      <c r="O330" s="191"/>
      <c r="P330"/>
      <c r="Q330" s="189"/>
      <c r="R330" s="196" t="str">
        <f>IF(promesas[[#This Row],[Fecha de Pago]]="", "", TEXT(promesas[[#This Row],[Fecha de Pago]], "mmm"))</f>
        <v/>
      </c>
      <c r="S330" s="12" t="str">
        <f>IF(promesas[[#This Row],[Fecha  promesa de pago]]="", "", TEXT(promesas[[#This Row],[Fecha  promesa de pago]], "mmm"))</f>
        <v/>
      </c>
      <c r="T330" s="13" t="str">
        <f>IF(promesas[[#This Row],[Fecha de Pago]]="", "", TEXT(promesas[[#This Row],[Fecha de Pago]], "dd/mmm"))</f>
        <v/>
      </c>
      <c r="U330" s="13" t="str">
        <f>IF(promesas[[#This Row],[Fecha  promesa de pago]]="", "", TEXT(promesas[[#This Row],[Fecha  promesa de pago]], "dd/mmm"))</f>
        <v/>
      </c>
      <c r="V330" s="14" t="str">
        <f>IF(LEN(TRIM(promesas[[#This Row],[Fecha  promesa de pago]]))&gt;0,1,"")</f>
        <v/>
      </c>
      <c r="W330" s="14" t="str">
        <f>IF(LEN(TRIM(promesas[[#This Row],[Fecha de Pago]]))&gt;0,1,"")</f>
        <v/>
      </c>
    </row>
    <row r="331" spans="1:23" ht="15.75" customHeight="1">
      <c r="A331" s="11" t="str">
        <f>TEXT(promesas[[#This Row],[Marca temporal]],"dd/mmm")</f>
        <v>00/ene</v>
      </c>
      <c r="B331" s="186"/>
      <c r="C331" s="187"/>
      <c r="D331" s="187"/>
      <c r="E331" s="188"/>
      <c r="F331" s="187"/>
      <c r="G331" s="187"/>
      <c r="H331" s="189"/>
      <c r="I331" s="190"/>
      <c r="J331" s="195"/>
      <c r="K331"/>
      <c r="L331" s="191"/>
      <c r="M331" s="157"/>
      <c r="N331"/>
      <c r="O331" s="191"/>
      <c r="P331"/>
      <c r="Q331" s="189"/>
      <c r="R331" s="196" t="str">
        <f>IF(promesas[[#This Row],[Fecha de Pago]]="", "", TEXT(promesas[[#This Row],[Fecha de Pago]], "mmm"))</f>
        <v/>
      </c>
      <c r="S331" s="12" t="str">
        <f>IF(promesas[[#This Row],[Fecha  promesa de pago]]="", "", TEXT(promesas[[#This Row],[Fecha  promesa de pago]], "mmm"))</f>
        <v/>
      </c>
      <c r="T331" s="13" t="str">
        <f>IF(promesas[[#This Row],[Fecha de Pago]]="", "", TEXT(promesas[[#This Row],[Fecha de Pago]], "dd/mmm"))</f>
        <v/>
      </c>
      <c r="U331" s="13" t="str">
        <f>IF(promesas[[#This Row],[Fecha  promesa de pago]]="", "", TEXT(promesas[[#This Row],[Fecha  promesa de pago]], "dd/mmm"))</f>
        <v/>
      </c>
      <c r="V331" s="14" t="str">
        <f>IF(LEN(TRIM(promesas[[#This Row],[Fecha  promesa de pago]]))&gt;0,1,"")</f>
        <v/>
      </c>
      <c r="W331" s="14" t="str">
        <f>IF(LEN(TRIM(promesas[[#This Row],[Fecha de Pago]]))&gt;0,1,"")</f>
        <v/>
      </c>
    </row>
    <row r="332" spans="1:23" ht="15.75" customHeight="1">
      <c r="A332" s="11" t="str">
        <f>TEXT(promesas[[#This Row],[Marca temporal]],"dd/mmm")</f>
        <v>00/ene</v>
      </c>
      <c r="B332" s="186"/>
      <c r="C332" s="187"/>
      <c r="D332" s="187"/>
      <c r="E332" s="188"/>
      <c r="F332" s="187"/>
      <c r="G332" s="187"/>
      <c r="H332" s="189"/>
      <c r="I332" s="190"/>
      <c r="J332" s="195"/>
      <c r="K332"/>
      <c r="L332" s="191"/>
      <c r="M332" s="157"/>
      <c r="N332"/>
      <c r="O332" s="191"/>
      <c r="P332" s="157"/>
      <c r="Q332" s="189"/>
      <c r="R332" s="196" t="str">
        <f>IF(promesas[[#This Row],[Fecha de Pago]]="", "", TEXT(promesas[[#This Row],[Fecha de Pago]], "mmm"))</f>
        <v/>
      </c>
      <c r="S332" s="12" t="str">
        <f>IF(promesas[[#This Row],[Fecha  promesa de pago]]="", "", TEXT(promesas[[#This Row],[Fecha  promesa de pago]], "mmm"))</f>
        <v/>
      </c>
      <c r="T332" s="13" t="str">
        <f>IF(promesas[[#This Row],[Fecha de Pago]]="", "", TEXT(promesas[[#This Row],[Fecha de Pago]], "dd/mmm"))</f>
        <v/>
      </c>
      <c r="U332" s="13" t="str">
        <f>IF(promesas[[#This Row],[Fecha  promesa de pago]]="", "", TEXT(promesas[[#This Row],[Fecha  promesa de pago]], "dd/mmm"))</f>
        <v/>
      </c>
      <c r="V332" s="14" t="str">
        <f>IF(LEN(TRIM(promesas[[#This Row],[Fecha  promesa de pago]]))&gt;0,1,"")</f>
        <v/>
      </c>
      <c r="W332" s="14" t="str">
        <f>IF(LEN(TRIM(promesas[[#This Row],[Fecha de Pago]]))&gt;0,1,"")</f>
        <v/>
      </c>
    </row>
    <row r="333" spans="1:23" ht="15.75" customHeight="1">
      <c r="A333" s="11" t="str">
        <f>TEXT(promesas[[#This Row],[Marca temporal]],"dd/mmm")</f>
        <v>00/ene</v>
      </c>
      <c r="B333" s="186"/>
      <c r="C333" s="187"/>
      <c r="D333" s="187"/>
      <c r="E333" s="188"/>
      <c r="F333" s="187"/>
      <c r="G333" s="187"/>
      <c r="H333" s="189"/>
      <c r="I333" s="190"/>
      <c r="J333" s="195"/>
      <c r="K333"/>
      <c r="L333" s="191"/>
      <c r="M333" s="157"/>
      <c r="N333"/>
      <c r="O333" s="191"/>
      <c r="P333" s="157"/>
      <c r="Q333" s="189"/>
      <c r="R333" s="196" t="str">
        <f>IF(promesas[[#This Row],[Fecha de Pago]]="", "", TEXT(promesas[[#This Row],[Fecha de Pago]], "mmm"))</f>
        <v/>
      </c>
      <c r="S333" s="12" t="str">
        <f>IF(promesas[[#This Row],[Fecha  promesa de pago]]="", "", TEXT(promesas[[#This Row],[Fecha  promesa de pago]], "mmm"))</f>
        <v/>
      </c>
      <c r="T333" s="13" t="str">
        <f>IF(promesas[[#This Row],[Fecha de Pago]]="", "", TEXT(promesas[[#This Row],[Fecha de Pago]], "dd/mmm"))</f>
        <v/>
      </c>
      <c r="U333" s="13" t="str">
        <f>IF(promesas[[#This Row],[Fecha  promesa de pago]]="", "", TEXT(promesas[[#This Row],[Fecha  promesa de pago]], "dd/mmm"))</f>
        <v/>
      </c>
      <c r="V333" s="14" t="str">
        <f>IF(LEN(TRIM(promesas[[#This Row],[Fecha  promesa de pago]]))&gt;0,1,"")</f>
        <v/>
      </c>
      <c r="W333" s="14" t="str">
        <f>IF(LEN(TRIM(promesas[[#This Row],[Fecha de Pago]]))&gt;0,1,"")</f>
        <v/>
      </c>
    </row>
    <row r="334" spans="1:23" ht="15.75" customHeight="1">
      <c r="A334" s="11" t="str">
        <f>TEXT(promesas[[#This Row],[Marca temporal]],"dd/mmm")</f>
        <v>00/ene</v>
      </c>
      <c r="B334" s="186"/>
      <c r="C334" s="187"/>
      <c r="D334" s="187"/>
      <c r="E334" s="188"/>
      <c r="F334" s="187"/>
      <c r="G334" s="187"/>
      <c r="H334" s="189"/>
      <c r="I334" s="190"/>
      <c r="J334" s="195"/>
      <c r="K334"/>
      <c r="L334" s="191"/>
      <c r="M334" s="157"/>
      <c r="N334"/>
      <c r="O334" s="191"/>
      <c r="P334" s="157"/>
      <c r="Q334" s="189"/>
      <c r="R334" s="196" t="str">
        <f>IF(promesas[[#This Row],[Fecha de Pago]]="", "", TEXT(promesas[[#This Row],[Fecha de Pago]], "mmm"))</f>
        <v/>
      </c>
      <c r="S334" s="12" t="str">
        <f>IF(promesas[[#This Row],[Fecha  promesa de pago]]="", "", TEXT(promesas[[#This Row],[Fecha  promesa de pago]], "mmm"))</f>
        <v/>
      </c>
      <c r="T334" s="13" t="str">
        <f>IF(promesas[[#This Row],[Fecha de Pago]]="", "", TEXT(promesas[[#This Row],[Fecha de Pago]], "dd/mmm"))</f>
        <v/>
      </c>
      <c r="U334" s="13" t="str">
        <f>IF(promesas[[#This Row],[Fecha  promesa de pago]]="", "", TEXT(promesas[[#This Row],[Fecha  promesa de pago]], "dd/mmm"))</f>
        <v/>
      </c>
      <c r="V334" s="14" t="str">
        <f>IF(LEN(TRIM(promesas[[#This Row],[Fecha  promesa de pago]]))&gt;0,1,"")</f>
        <v/>
      </c>
      <c r="W334" s="14" t="str">
        <f>IF(LEN(TRIM(promesas[[#This Row],[Fecha de Pago]]))&gt;0,1,"")</f>
        <v/>
      </c>
    </row>
    <row r="335" spans="1:23" ht="15.75" customHeight="1">
      <c r="A335" s="11" t="str">
        <f>TEXT(promesas[[#This Row],[Marca temporal]],"dd/mmm")</f>
        <v>00/ene</v>
      </c>
      <c r="B335" s="186"/>
      <c r="C335" s="187"/>
      <c r="D335" s="187"/>
      <c r="E335" s="188"/>
      <c r="F335" s="187"/>
      <c r="G335" s="187"/>
      <c r="H335" s="189"/>
      <c r="I335" s="190"/>
      <c r="J335" s="195"/>
      <c r="K335"/>
      <c r="L335" s="191"/>
      <c r="M335" s="157"/>
      <c r="N335"/>
      <c r="O335" s="191"/>
      <c r="P335" s="157"/>
      <c r="Q335" s="189"/>
      <c r="R335" s="196" t="str">
        <f>IF(promesas[[#This Row],[Fecha de Pago]]="", "", TEXT(promesas[[#This Row],[Fecha de Pago]], "mmm"))</f>
        <v/>
      </c>
      <c r="S335" s="12" t="str">
        <f>IF(promesas[[#This Row],[Fecha  promesa de pago]]="", "", TEXT(promesas[[#This Row],[Fecha  promesa de pago]], "mmm"))</f>
        <v/>
      </c>
      <c r="T335" s="13" t="str">
        <f>IF(promesas[[#This Row],[Fecha de Pago]]="", "", TEXT(promesas[[#This Row],[Fecha de Pago]], "dd/mmm"))</f>
        <v/>
      </c>
      <c r="U335" s="13" t="str">
        <f>IF(promesas[[#This Row],[Fecha  promesa de pago]]="", "", TEXT(promesas[[#This Row],[Fecha  promesa de pago]], "dd/mmm"))</f>
        <v/>
      </c>
      <c r="V335" s="14" t="str">
        <f>IF(LEN(TRIM(promesas[[#This Row],[Fecha  promesa de pago]]))&gt;0,1,"")</f>
        <v/>
      </c>
      <c r="W335" s="14" t="str">
        <f>IF(LEN(TRIM(promesas[[#This Row],[Fecha de Pago]]))&gt;0,1,"")</f>
        <v/>
      </c>
    </row>
    <row r="336" spans="1:23" ht="15.75" customHeight="1">
      <c r="A336" s="11" t="str">
        <f>TEXT(promesas[[#This Row],[Marca temporal]],"dd/mmm")</f>
        <v>00/ene</v>
      </c>
      <c r="B336" s="186"/>
      <c r="C336" s="187"/>
      <c r="D336" s="187"/>
      <c r="E336" s="188"/>
      <c r="F336" s="187"/>
      <c r="G336" s="187"/>
      <c r="H336" s="189"/>
      <c r="I336" s="190"/>
      <c r="J336" s="195"/>
      <c r="K336"/>
      <c r="L336" s="191"/>
      <c r="M336" s="157"/>
      <c r="N336"/>
      <c r="O336" s="191"/>
      <c r="P336" s="157"/>
      <c r="Q336" s="189"/>
      <c r="R336" s="196" t="str">
        <f>IF(promesas[[#This Row],[Fecha de Pago]]="", "", TEXT(promesas[[#This Row],[Fecha de Pago]], "mmm"))</f>
        <v/>
      </c>
      <c r="S336" s="12" t="str">
        <f>IF(promesas[[#This Row],[Fecha  promesa de pago]]="", "", TEXT(promesas[[#This Row],[Fecha  promesa de pago]], "mmm"))</f>
        <v/>
      </c>
      <c r="T336" s="13" t="str">
        <f>IF(promesas[[#This Row],[Fecha de Pago]]="", "", TEXT(promesas[[#This Row],[Fecha de Pago]], "dd/mmm"))</f>
        <v/>
      </c>
      <c r="U336" s="13" t="str">
        <f>IF(promesas[[#This Row],[Fecha  promesa de pago]]="", "", TEXT(promesas[[#This Row],[Fecha  promesa de pago]], "dd/mmm"))</f>
        <v/>
      </c>
      <c r="V336" s="14" t="str">
        <f>IF(LEN(TRIM(promesas[[#This Row],[Fecha  promesa de pago]]))&gt;0,1,"")</f>
        <v/>
      </c>
      <c r="W336" s="14" t="str">
        <f>IF(LEN(TRIM(promesas[[#This Row],[Fecha de Pago]]))&gt;0,1,"")</f>
        <v/>
      </c>
    </row>
    <row r="337" spans="1:23" ht="15.75" customHeight="1">
      <c r="A337" s="11" t="str">
        <f>TEXT(promesas[[#This Row],[Marca temporal]],"dd/mmm")</f>
        <v>00/ene</v>
      </c>
      <c r="B337" s="186"/>
      <c r="C337" s="187"/>
      <c r="D337" s="187"/>
      <c r="E337" s="188"/>
      <c r="F337" s="187"/>
      <c r="G337" s="187"/>
      <c r="H337" s="189"/>
      <c r="I337" s="190"/>
      <c r="J337" s="195"/>
      <c r="K337"/>
      <c r="L337" s="191"/>
      <c r="M337" s="157"/>
      <c r="N337"/>
      <c r="O337" s="191"/>
      <c r="P337" s="157"/>
      <c r="Q337" s="189"/>
      <c r="R337" s="196" t="str">
        <f>IF(promesas[[#This Row],[Fecha de Pago]]="", "", TEXT(promesas[[#This Row],[Fecha de Pago]], "mmm"))</f>
        <v/>
      </c>
      <c r="S337" s="12" t="str">
        <f>IF(promesas[[#This Row],[Fecha  promesa de pago]]="", "", TEXT(promesas[[#This Row],[Fecha  promesa de pago]], "mmm"))</f>
        <v/>
      </c>
      <c r="T337" s="13" t="str">
        <f>IF(promesas[[#This Row],[Fecha de Pago]]="", "", TEXT(promesas[[#This Row],[Fecha de Pago]], "dd/mmm"))</f>
        <v/>
      </c>
      <c r="U337" s="13" t="str">
        <f>IF(promesas[[#This Row],[Fecha  promesa de pago]]="", "", TEXT(promesas[[#This Row],[Fecha  promesa de pago]], "dd/mmm"))</f>
        <v/>
      </c>
      <c r="V337" s="14" t="str">
        <f>IF(LEN(TRIM(promesas[[#This Row],[Fecha  promesa de pago]]))&gt;0,1,"")</f>
        <v/>
      </c>
      <c r="W337" s="14" t="str">
        <f>IF(LEN(TRIM(promesas[[#This Row],[Fecha de Pago]]))&gt;0,1,"")</f>
        <v/>
      </c>
    </row>
    <row r="338" spans="1:23" ht="15.75" customHeight="1">
      <c r="A338" s="11" t="str">
        <f>TEXT(promesas[[#This Row],[Marca temporal]],"dd/mmm")</f>
        <v>00/ene</v>
      </c>
      <c r="B338" s="186"/>
      <c r="C338" s="187"/>
      <c r="D338" s="187"/>
      <c r="E338" s="188"/>
      <c r="F338" s="187"/>
      <c r="G338" s="187"/>
      <c r="H338" s="189"/>
      <c r="I338" s="190"/>
      <c r="J338" s="195"/>
      <c r="K338"/>
      <c r="L338" s="191"/>
      <c r="M338" s="157"/>
      <c r="N338"/>
      <c r="O338" s="191"/>
      <c r="P338" s="157"/>
      <c r="Q338" s="189"/>
      <c r="R338" s="196" t="str">
        <f>IF(promesas[[#This Row],[Fecha de Pago]]="", "", TEXT(promesas[[#This Row],[Fecha de Pago]], "mmm"))</f>
        <v/>
      </c>
      <c r="S338" s="12" t="str">
        <f>IF(promesas[[#This Row],[Fecha  promesa de pago]]="", "", TEXT(promesas[[#This Row],[Fecha  promesa de pago]], "mmm"))</f>
        <v/>
      </c>
      <c r="T338" s="13" t="str">
        <f>IF(promesas[[#This Row],[Fecha de Pago]]="", "", TEXT(promesas[[#This Row],[Fecha de Pago]], "dd/mmm"))</f>
        <v/>
      </c>
      <c r="U338" s="13" t="str">
        <f>IF(promesas[[#This Row],[Fecha  promesa de pago]]="", "", TEXT(promesas[[#This Row],[Fecha  promesa de pago]], "dd/mmm"))</f>
        <v/>
      </c>
      <c r="V338" s="14" t="str">
        <f>IF(LEN(TRIM(promesas[[#This Row],[Fecha  promesa de pago]]))&gt;0,1,"")</f>
        <v/>
      </c>
      <c r="W338" s="14" t="str">
        <f>IF(LEN(TRIM(promesas[[#This Row],[Fecha de Pago]]))&gt;0,1,"")</f>
        <v/>
      </c>
    </row>
    <row r="339" spans="1:23" ht="15.75" customHeight="1">
      <c r="A339" s="11" t="str">
        <f>TEXT(promesas[[#This Row],[Marca temporal]],"dd/mmm")</f>
        <v>00/ene</v>
      </c>
      <c r="B339" s="186"/>
      <c r="C339" s="187"/>
      <c r="D339" s="187"/>
      <c r="E339" s="188"/>
      <c r="F339" s="187"/>
      <c r="G339" s="187"/>
      <c r="H339" s="189"/>
      <c r="I339" s="190"/>
      <c r="J339" s="195"/>
      <c r="K339"/>
      <c r="L339" s="191"/>
      <c r="M339" s="157"/>
      <c r="N339"/>
      <c r="O339" s="191"/>
      <c r="P339" s="157"/>
      <c r="Q339" s="189"/>
      <c r="R339" s="196" t="str">
        <f>IF(promesas[[#This Row],[Fecha de Pago]]="", "", TEXT(promesas[[#This Row],[Fecha de Pago]], "mmm"))</f>
        <v/>
      </c>
      <c r="S339" s="12" t="str">
        <f>IF(promesas[[#This Row],[Fecha  promesa de pago]]="", "", TEXT(promesas[[#This Row],[Fecha  promesa de pago]], "mmm"))</f>
        <v/>
      </c>
      <c r="T339" s="13" t="str">
        <f>IF(promesas[[#This Row],[Fecha de Pago]]="", "", TEXT(promesas[[#This Row],[Fecha de Pago]], "dd/mmm"))</f>
        <v/>
      </c>
      <c r="U339" s="13" t="str">
        <f>IF(promesas[[#This Row],[Fecha  promesa de pago]]="", "", TEXT(promesas[[#This Row],[Fecha  promesa de pago]], "dd/mmm"))</f>
        <v/>
      </c>
      <c r="V339" s="14" t="str">
        <f>IF(LEN(TRIM(promesas[[#This Row],[Fecha  promesa de pago]]))&gt;0,1,"")</f>
        <v/>
      </c>
      <c r="W339" s="14" t="str">
        <f>IF(LEN(TRIM(promesas[[#This Row],[Fecha de Pago]]))&gt;0,1,"")</f>
        <v/>
      </c>
    </row>
    <row r="340" spans="1:23" ht="15.75" customHeight="1">
      <c r="A340" s="11" t="str">
        <f>TEXT(promesas[[#This Row],[Marca temporal]],"dd/mmm")</f>
        <v>00/ene</v>
      </c>
      <c r="B340" s="186"/>
      <c r="C340" s="187"/>
      <c r="D340" s="187"/>
      <c r="E340" s="188"/>
      <c r="F340" s="187"/>
      <c r="G340" s="187"/>
      <c r="H340" s="189"/>
      <c r="I340" s="190"/>
      <c r="J340" s="195"/>
      <c r="K340"/>
      <c r="L340" s="191"/>
      <c r="M340" s="157"/>
      <c r="N340"/>
      <c r="O340" s="191"/>
      <c r="P340" s="157"/>
      <c r="Q340" s="189"/>
      <c r="R340" s="196" t="str">
        <f>IF(promesas[[#This Row],[Fecha de Pago]]="", "", TEXT(promesas[[#This Row],[Fecha de Pago]], "mmm"))</f>
        <v/>
      </c>
      <c r="S340" s="12" t="str">
        <f>IF(promesas[[#This Row],[Fecha  promesa de pago]]="", "", TEXT(promesas[[#This Row],[Fecha  promesa de pago]], "mmm"))</f>
        <v/>
      </c>
      <c r="T340" s="13" t="str">
        <f>IF(promesas[[#This Row],[Fecha de Pago]]="", "", TEXT(promesas[[#This Row],[Fecha de Pago]], "dd/mmm"))</f>
        <v/>
      </c>
      <c r="U340" s="13" t="str">
        <f>IF(promesas[[#This Row],[Fecha  promesa de pago]]="", "", TEXT(promesas[[#This Row],[Fecha  promesa de pago]], "dd/mmm"))</f>
        <v/>
      </c>
      <c r="V340" s="14" t="str">
        <f>IF(LEN(TRIM(promesas[[#This Row],[Fecha  promesa de pago]]))&gt;0,1,"")</f>
        <v/>
      </c>
      <c r="W340" s="14" t="str">
        <f>IF(LEN(TRIM(promesas[[#This Row],[Fecha de Pago]]))&gt;0,1,"")</f>
        <v/>
      </c>
    </row>
    <row r="341" spans="1:23" ht="15.75" customHeight="1">
      <c r="A341" s="11" t="str">
        <f>TEXT(promesas[[#This Row],[Marca temporal]],"dd/mmm")</f>
        <v>00/ene</v>
      </c>
      <c r="B341" s="186"/>
      <c r="C341" s="187"/>
      <c r="D341" s="187"/>
      <c r="E341" s="188"/>
      <c r="F341" s="187"/>
      <c r="G341" s="187"/>
      <c r="H341" s="189"/>
      <c r="I341" s="190"/>
      <c r="J341" s="195"/>
      <c r="K341"/>
      <c r="L341" s="191"/>
      <c r="M341" s="157"/>
      <c r="N341"/>
      <c r="O341" s="191"/>
      <c r="P341"/>
      <c r="Q341" s="189"/>
      <c r="R341" s="196" t="str">
        <f>IF(promesas[[#This Row],[Fecha de Pago]]="", "", TEXT(promesas[[#This Row],[Fecha de Pago]], "mmm"))</f>
        <v/>
      </c>
      <c r="S341" s="12" t="str">
        <f>IF(promesas[[#This Row],[Fecha  promesa de pago]]="", "", TEXT(promesas[[#This Row],[Fecha  promesa de pago]], "mmm"))</f>
        <v/>
      </c>
      <c r="T341" s="13" t="str">
        <f>IF(promesas[[#This Row],[Fecha de Pago]]="", "", TEXT(promesas[[#This Row],[Fecha de Pago]], "dd/mmm"))</f>
        <v/>
      </c>
      <c r="U341" s="13" t="str">
        <f>IF(promesas[[#This Row],[Fecha  promesa de pago]]="", "", TEXT(promesas[[#This Row],[Fecha  promesa de pago]], "dd/mmm"))</f>
        <v/>
      </c>
      <c r="V341" s="14" t="str">
        <f>IF(LEN(TRIM(promesas[[#This Row],[Fecha  promesa de pago]]))&gt;0,1,"")</f>
        <v/>
      </c>
      <c r="W341" s="14" t="str">
        <f>IF(LEN(TRIM(promesas[[#This Row],[Fecha de Pago]]))&gt;0,1,"")</f>
        <v/>
      </c>
    </row>
    <row r="342" spans="1:23" ht="15.75" customHeight="1">
      <c r="A342" s="11" t="str">
        <f>TEXT(promesas[[#This Row],[Marca temporal]],"dd/mmm")</f>
        <v>00/ene</v>
      </c>
      <c r="B342" s="186"/>
      <c r="C342" s="187"/>
      <c r="D342" s="187"/>
      <c r="E342" s="188"/>
      <c r="F342" s="187"/>
      <c r="G342" s="187"/>
      <c r="H342" s="189"/>
      <c r="I342" s="190"/>
      <c r="J342" s="195"/>
      <c r="K342"/>
      <c r="L342" s="191"/>
      <c r="M342" s="157"/>
      <c r="N342" s="159"/>
      <c r="O342" s="167"/>
      <c r="P342"/>
      <c r="Q342" s="189"/>
      <c r="R342" s="196" t="str">
        <f>IF(promesas[[#This Row],[Fecha de Pago]]="", "", TEXT(promesas[[#This Row],[Fecha de Pago]], "mmm"))</f>
        <v/>
      </c>
      <c r="S342" s="12" t="str">
        <f>IF(promesas[[#This Row],[Fecha  promesa de pago]]="", "", TEXT(promesas[[#This Row],[Fecha  promesa de pago]], "mmm"))</f>
        <v/>
      </c>
      <c r="T342" s="13" t="str">
        <f>IF(promesas[[#This Row],[Fecha de Pago]]="", "", TEXT(promesas[[#This Row],[Fecha de Pago]], "dd/mmm"))</f>
        <v/>
      </c>
      <c r="U342" s="13" t="str">
        <f>IF(promesas[[#This Row],[Fecha  promesa de pago]]="", "", TEXT(promesas[[#This Row],[Fecha  promesa de pago]], "dd/mmm"))</f>
        <v/>
      </c>
      <c r="V342" s="14" t="str">
        <f>IF(LEN(TRIM(promesas[[#This Row],[Fecha  promesa de pago]]))&gt;0,1,"")</f>
        <v/>
      </c>
      <c r="W342" s="14" t="str">
        <f>IF(LEN(TRIM(promesas[[#This Row],[Fecha de Pago]]))&gt;0,1,"")</f>
        <v/>
      </c>
    </row>
    <row r="343" spans="1:23" ht="15.75" customHeight="1">
      <c r="A343" s="11" t="str">
        <f>TEXT(promesas[[#This Row],[Marca temporal]],"dd/mmm")</f>
        <v>00/ene</v>
      </c>
      <c r="B343" s="186"/>
      <c r="C343" s="187"/>
      <c r="D343" s="187"/>
      <c r="E343" s="188"/>
      <c r="F343" s="187"/>
      <c r="G343" s="187"/>
      <c r="H343" s="189"/>
      <c r="I343" s="190"/>
      <c r="J343" s="195"/>
      <c r="K343"/>
      <c r="L343" s="191"/>
      <c r="M343" s="157"/>
      <c r="N343"/>
      <c r="O343" s="191"/>
      <c r="P343" s="157"/>
      <c r="Q343" s="189"/>
      <c r="R343" s="196" t="str">
        <f>IF(promesas[[#This Row],[Fecha de Pago]]="", "", TEXT(promesas[[#This Row],[Fecha de Pago]], "mmm"))</f>
        <v/>
      </c>
      <c r="S343" s="12" t="str">
        <f>IF(promesas[[#This Row],[Fecha  promesa de pago]]="", "", TEXT(promesas[[#This Row],[Fecha  promesa de pago]], "mmm"))</f>
        <v/>
      </c>
      <c r="T343" s="13" t="str">
        <f>IF(promesas[[#This Row],[Fecha de Pago]]="", "", TEXT(promesas[[#This Row],[Fecha de Pago]], "dd/mmm"))</f>
        <v/>
      </c>
      <c r="U343" s="13" t="str">
        <f>IF(promesas[[#This Row],[Fecha  promesa de pago]]="", "", TEXT(promesas[[#This Row],[Fecha  promesa de pago]], "dd/mmm"))</f>
        <v/>
      </c>
      <c r="V343" s="14" t="str">
        <f>IF(LEN(TRIM(promesas[[#This Row],[Fecha  promesa de pago]]))&gt;0,1,"")</f>
        <v/>
      </c>
      <c r="W343" s="14" t="str">
        <f>IF(LEN(TRIM(promesas[[#This Row],[Fecha de Pago]]))&gt;0,1,"")</f>
        <v/>
      </c>
    </row>
    <row r="344" spans="1:23" ht="15.75" customHeight="1">
      <c r="A344" s="11" t="str">
        <f>TEXT(promesas[[#This Row],[Marca temporal]],"dd/mmm")</f>
        <v>00/ene</v>
      </c>
      <c r="B344" s="186"/>
      <c r="C344" s="187"/>
      <c r="D344" s="187"/>
      <c r="E344" s="188"/>
      <c r="F344" s="187"/>
      <c r="G344" s="187"/>
      <c r="H344" s="189"/>
      <c r="I344" s="190"/>
      <c r="J344" s="195"/>
      <c r="K344"/>
      <c r="L344" s="191"/>
      <c r="M344" s="157"/>
      <c r="N344"/>
      <c r="O344" s="191"/>
      <c r="P344"/>
      <c r="Q344" s="189"/>
      <c r="R344" s="196" t="str">
        <f>IF(promesas[[#This Row],[Fecha de Pago]]="", "", TEXT(promesas[[#This Row],[Fecha de Pago]], "mmm"))</f>
        <v/>
      </c>
      <c r="S344" s="12" t="str">
        <f>IF(promesas[[#This Row],[Fecha  promesa de pago]]="", "", TEXT(promesas[[#This Row],[Fecha  promesa de pago]], "mmm"))</f>
        <v/>
      </c>
      <c r="T344" s="13" t="str">
        <f>IF(promesas[[#This Row],[Fecha de Pago]]="", "", TEXT(promesas[[#This Row],[Fecha de Pago]], "dd/mmm"))</f>
        <v/>
      </c>
      <c r="U344" s="13" t="str">
        <f>IF(promesas[[#This Row],[Fecha  promesa de pago]]="", "", TEXT(promesas[[#This Row],[Fecha  promesa de pago]], "dd/mmm"))</f>
        <v/>
      </c>
      <c r="V344" s="14" t="str">
        <f>IF(LEN(TRIM(promesas[[#This Row],[Fecha  promesa de pago]]))&gt;0,1,"")</f>
        <v/>
      </c>
      <c r="W344" s="14" t="str">
        <f>IF(LEN(TRIM(promesas[[#This Row],[Fecha de Pago]]))&gt;0,1,"")</f>
        <v/>
      </c>
    </row>
    <row r="345" spans="1:23" ht="15.75" customHeight="1">
      <c r="A345" s="11" t="str">
        <f>TEXT(promesas[[#This Row],[Marca temporal]],"dd/mmm")</f>
        <v>00/ene</v>
      </c>
      <c r="B345" s="186"/>
      <c r="C345" s="187"/>
      <c r="D345" s="187"/>
      <c r="E345" s="188"/>
      <c r="F345" s="187"/>
      <c r="G345" s="187"/>
      <c r="H345" s="189"/>
      <c r="I345" s="190"/>
      <c r="J345" s="195"/>
      <c r="K345"/>
      <c r="L345" s="191"/>
      <c r="M345" s="157"/>
      <c r="N345"/>
      <c r="O345" s="191"/>
      <c r="P345" s="157"/>
      <c r="Q345" s="189"/>
      <c r="R345" s="196" t="str">
        <f>IF(promesas[[#This Row],[Fecha de Pago]]="", "", TEXT(promesas[[#This Row],[Fecha de Pago]], "mmm"))</f>
        <v/>
      </c>
      <c r="S345" s="12" t="str">
        <f>IF(promesas[[#This Row],[Fecha  promesa de pago]]="", "", TEXT(promesas[[#This Row],[Fecha  promesa de pago]], "mmm"))</f>
        <v/>
      </c>
      <c r="T345" s="13" t="str">
        <f>IF(promesas[[#This Row],[Fecha de Pago]]="", "", TEXT(promesas[[#This Row],[Fecha de Pago]], "dd/mmm"))</f>
        <v/>
      </c>
      <c r="U345" s="13" t="str">
        <f>IF(promesas[[#This Row],[Fecha  promesa de pago]]="", "", TEXT(promesas[[#This Row],[Fecha  promesa de pago]], "dd/mmm"))</f>
        <v/>
      </c>
      <c r="V345" s="14" t="str">
        <f>IF(LEN(TRIM(promesas[[#This Row],[Fecha  promesa de pago]]))&gt;0,1,"")</f>
        <v/>
      </c>
      <c r="W345" s="14" t="str">
        <f>IF(LEN(TRIM(promesas[[#This Row],[Fecha de Pago]]))&gt;0,1,"")</f>
        <v/>
      </c>
    </row>
    <row r="346" spans="1:23" ht="15.75" customHeight="1">
      <c r="A346" s="11" t="str">
        <f>TEXT(promesas[[#This Row],[Marca temporal]],"dd/mmm")</f>
        <v>00/ene</v>
      </c>
      <c r="B346" s="186"/>
      <c r="C346" s="187"/>
      <c r="D346" s="187"/>
      <c r="E346" s="188"/>
      <c r="F346" s="187"/>
      <c r="G346" s="187"/>
      <c r="H346" s="189"/>
      <c r="I346" s="190"/>
      <c r="J346" s="195"/>
      <c r="K346"/>
      <c r="L346" s="191"/>
      <c r="M346" s="157"/>
      <c r="N346"/>
      <c r="O346" s="191"/>
      <c r="P346" s="157"/>
      <c r="Q346" s="189"/>
      <c r="R346" s="196" t="str">
        <f>IF(promesas[[#This Row],[Fecha de Pago]]="", "", TEXT(promesas[[#This Row],[Fecha de Pago]], "mmm"))</f>
        <v/>
      </c>
      <c r="S346" s="12" t="str">
        <f>IF(promesas[[#This Row],[Fecha  promesa de pago]]="", "", TEXT(promesas[[#This Row],[Fecha  promesa de pago]], "mmm"))</f>
        <v/>
      </c>
      <c r="T346" s="13" t="str">
        <f>IF(promesas[[#This Row],[Fecha de Pago]]="", "", TEXT(promesas[[#This Row],[Fecha de Pago]], "dd/mmm"))</f>
        <v/>
      </c>
      <c r="U346" s="13" t="str">
        <f>IF(promesas[[#This Row],[Fecha  promesa de pago]]="", "", TEXT(promesas[[#This Row],[Fecha  promesa de pago]], "dd/mmm"))</f>
        <v/>
      </c>
      <c r="V346" s="14" t="str">
        <f>IF(LEN(TRIM(promesas[[#This Row],[Fecha  promesa de pago]]))&gt;0,1,"")</f>
        <v/>
      </c>
      <c r="W346" s="14" t="str">
        <f>IF(LEN(TRIM(promesas[[#This Row],[Fecha de Pago]]))&gt;0,1,"")</f>
        <v/>
      </c>
    </row>
    <row r="347" spans="1:23" ht="15.75" customHeight="1">
      <c r="A347" s="11" t="str">
        <f>TEXT(promesas[[#This Row],[Marca temporal]],"dd/mmm")</f>
        <v>00/ene</v>
      </c>
      <c r="B347" s="186"/>
      <c r="C347" s="187"/>
      <c r="D347" s="187"/>
      <c r="E347" s="188"/>
      <c r="F347" s="187"/>
      <c r="G347" s="187"/>
      <c r="H347" s="189"/>
      <c r="I347" s="190"/>
      <c r="J347" s="195"/>
      <c r="K347"/>
      <c r="L347" s="191"/>
      <c r="M347" s="157"/>
      <c r="N347"/>
      <c r="O347" s="191"/>
      <c r="P347" s="157"/>
      <c r="Q347" s="189"/>
      <c r="R347" s="196" t="str">
        <f>IF(promesas[[#This Row],[Fecha de Pago]]="", "", TEXT(promesas[[#This Row],[Fecha de Pago]], "mmm"))</f>
        <v/>
      </c>
      <c r="S347" s="12" t="str">
        <f>IF(promesas[[#This Row],[Fecha  promesa de pago]]="", "", TEXT(promesas[[#This Row],[Fecha  promesa de pago]], "mmm"))</f>
        <v/>
      </c>
      <c r="T347" s="13" t="str">
        <f>IF(promesas[[#This Row],[Fecha de Pago]]="", "", TEXT(promesas[[#This Row],[Fecha de Pago]], "dd/mmm"))</f>
        <v/>
      </c>
      <c r="U347" s="13" t="str">
        <f>IF(promesas[[#This Row],[Fecha  promesa de pago]]="", "", TEXT(promesas[[#This Row],[Fecha  promesa de pago]], "dd/mmm"))</f>
        <v/>
      </c>
      <c r="V347" s="14" t="str">
        <f>IF(LEN(TRIM(promesas[[#This Row],[Fecha  promesa de pago]]))&gt;0,1,"")</f>
        <v/>
      </c>
      <c r="W347" s="14" t="str">
        <f>IF(LEN(TRIM(promesas[[#This Row],[Fecha de Pago]]))&gt;0,1,"")</f>
        <v/>
      </c>
    </row>
    <row r="348" spans="1:23" ht="15.75" customHeight="1">
      <c r="A348" s="11" t="str">
        <f>TEXT(promesas[[#This Row],[Marca temporal]],"dd/mmm")</f>
        <v>00/ene</v>
      </c>
      <c r="B348" s="186"/>
      <c r="C348" s="187"/>
      <c r="D348" s="187"/>
      <c r="E348" s="188"/>
      <c r="F348" s="187"/>
      <c r="G348" s="187"/>
      <c r="H348" s="189"/>
      <c r="I348" s="190"/>
      <c r="J348" s="195"/>
      <c r="K348"/>
      <c r="L348" s="191"/>
      <c r="M348" s="157"/>
      <c r="N348"/>
      <c r="O348" s="191"/>
      <c r="P348" s="157"/>
      <c r="Q348" s="189"/>
      <c r="R348" s="196" t="str">
        <f>IF(promesas[[#This Row],[Fecha de Pago]]="", "", TEXT(promesas[[#This Row],[Fecha de Pago]], "mmm"))</f>
        <v/>
      </c>
      <c r="S348" s="12" t="str">
        <f>IF(promesas[[#This Row],[Fecha  promesa de pago]]="", "", TEXT(promesas[[#This Row],[Fecha  promesa de pago]], "mmm"))</f>
        <v/>
      </c>
      <c r="T348" s="13" t="str">
        <f>IF(promesas[[#This Row],[Fecha de Pago]]="", "", TEXT(promesas[[#This Row],[Fecha de Pago]], "dd/mmm"))</f>
        <v/>
      </c>
      <c r="U348" s="13" t="str">
        <f>IF(promesas[[#This Row],[Fecha  promesa de pago]]="", "", TEXT(promesas[[#This Row],[Fecha  promesa de pago]], "dd/mmm"))</f>
        <v/>
      </c>
      <c r="V348" s="14" t="str">
        <f>IF(LEN(TRIM(promesas[[#This Row],[Fecha  promesa de pago]]))&gt;0,1,"")</f>
        <v/>
      </c>
      <c r="W348" s="14" t="str">
        <f>IF(LEN(TRIM(promesas[[#This Row],[Fecha de Pago]]))&gt;0,1,"")</f>
        <v/>
      </c>
    </row>
    <row r="349" spans="1:23" ht="15.75" customHeight="1">
      <c r="A349" s="11" t="str">
        <f>TEXT(promesas[[#This Row],[Marca temporal]],"dd/mmm")</f>
        <v>00/ene</v>
      </c>
      <c r="B349" s="186"/>
      <c r="C349" s="187"/>
      <c r="D349" s="187"/>
      <c r="E349" s="188"/>
      <c r="F349" s="187"/>
      <c r="G349" s="187"/>
      <c r="H349" s="189"/>
      <c r="I349" s="190"/>
      <c r="J349" s="195"/>
      <c r="K349"/>
      <c r="L349" s="191"/>
      <c r="M349" s="157"/>
      <c r="N349"/>
      <c r="O349" s="191"/>
      <c r="P349"/>
      <c r="Q349" s="189"/>
      <c r="R349" s="196" t="str">
        <f>IF(promesas[[#This Row],[Fecha de Pago]]="", "", TEXT(promesas[[#This Row],[Fecha de Pago]], "mmm"))</f>
        <v/>
      </c>
      <c r="S349" s="12" t="str">
        <f>IF(promesas[[#This Row],[Fecha  promesa de pago]]="", "", TEXT(promesas[[#This Row],[Fecha  promesa de pago]], "mmm"))</f>
        <v/>
      </c>
      <c r="T349" s="13" t="str">
        <f>IF(promesas[[#This Row],[Fecha de Pago]]="", "", TEXT(promesas[[#This Row],[Fecha de Pago]], "dd/mmm"))</f>
        <v/>
      </c>
      <c r="U349" s="13" t="str">
        <f>IF(promesas[[#This Row],[Fecha  promesa de pago]]="", "", TEXT(promesas[[#This Row],[Fecha  promesa de pago]], "dd/mmm"))</f>
        <v/>
      </c>
      <c r="V349" s="14" t="str">
        <f>IF(LEN(TRIM(promesas[[#This Row],[Fecha  promesa de pago]]))&gt;0,1,"")</f>
        <v/>
      </c>
      <c r="W349" s="14" t="str">
        <f>IF(LEN(TRIM(promesas[[#This Row],[Fecha de Pago]]))&gt;0,1,"")</f>
        <v/>
      </c>
    </row>
    <row r="350" spans="1:23" ht="15.75" customHeight="1">
      <c r="A350" s="11" t="str">
        <f>TEXT(promesas[[#This Row],[Marca temporal]],"dd/mmm")</f>
        <v>00/ene</v>
      </c>
      <c r="B350" s="186"/>
      <c r="C350" s="187"/>
      <c r="D350" s="187"/>
      <c r="E350" s="188"/>
      <c r="F350" s="187"/>
      <c r="G350" s="187"/>
      <c r="H350" s="189"/>
      <c r="I350" s="190"/>
      <c r="J350" s="195"/>
      <c r="K350"/>
      <c r="L350" s="191"/>
      <c r="M350" s="157"/>
      <c r="N350"/>
      <c r="O350" s="191"/>
      <c r="P350"/>
      <c r="Q350" s="189"/>
      <c r="R350" s="196" t="str">
        <f>IF(promesas[[#This Row],[Fecha de Pago]]="", "", TEXT(promesas[[#This Row],[Fecha de Pago]], "mmm"))</f>
        <v/>
      </c>
      <c r="S350" s="12" t="str">
        <f>IF(promesas[[#This Row],[Fecha  promesa de pago]]="", "", TEXT(promesas[[#This Row],[Fecha  promesa de pago]], "mmm"))</f>
        <v/>
      </c>
      <c r="T350" s="13" t="str">
        <f>IF(promesas[[#This Row],[Fecha de Pago]]="", "", TEXT(promesas[[#This Row],[Fecha de Pago]], "dd/mmm"))</f>
        <v/>
      </c>
      <c r="U350" s="13" t="str">
        <f>IF(promesas[[#This Row],[Fecha  promesa de pago]]="", "", TEXT(promesas[[#This Row],[Fecha  promesa de pago]], "dd/mmm"))</f>
        <v/>
      </c>
      <c r="V350" s="14" t="str">
        <f>IF(LEN(TRIM(promesas[[#This Row],[Fecha  promesa de pago]]))&gt;0,1,"")</f>
        <v/>
      </c>
      <c r="W350" s="14" t="str">
        <f>IF(LEN(TRIM(promesas[[#This Row],[Fecha de Pago]]))&gt;0,1,"")</f>
        <v/>
      </c>
    </row>
    <row r="351" spans="1:23" ht="15.75" customHeight="1">
      <c r="A351" s="11" t="str">
        <f>TEXT(promesas[[#This Row],[Marca temporal]],"dd/mmm")</f>
        <v>00/ene</v>
      </c>
      <c r="B351" s="186"/>
      <c r="C351" s="187"/>
      <c r="D351" s="187"/>
      <c r="E351" s="188"/>
      <c r="F351" s="187"/>
      <c r="G351" s="187"/>
      <c r="H351" s="189"/>
      <c r="I351" s="190"/>
      <c r="J351" s="195"/>
      <c r="K351"/>
      <c r="L351" s="191"/>
      <c r="M351" s="157"/>
      <c r="N351"/>
      <c r="O351" s="191"/>
      <c r="P351" s="157"/>
      <c r="Q351" s="189"/>
      <c r="R351" s="196" t="str">
        <f>IF(promesas[[#This Row],[Fecha de Pago]]="", "", TEXT(promesas[[#This Row],[Fecha de Pago]], "mmm"))</f>
        <v/>
      </c>
      <c r="S351" s="12" t="str">
        <f>IF(promesas[[#This Row],[Fecha  promesa de pago]]="", "", TEXT(promesas[[#This Row],[Fecha  promesa de pago]], "mmm"))</f>
        <v/>
      </c>
      <c r="T351" s="13" t="str">
        <f>IF(promesas[[#This Row],[Fecha de Pago]]="", "", TEXT(promesas[[#This Row],[Fecha de Pago]], "dd/mmm"))</f>
        <v/>
      </c>
      <c r="U351" s="13" t="str">
        <f>IF(promesas[[#This Row],[Fecha  promesa de pago]]="", "", TEXT(promesas[[#This Row],[Fecha  promesa de pago]], "dd/mmm"))</f>
        <v/>
      </c>
      <c r="V351" s="14" t="str">
        <f>IF(LEN(TRIM(promesas[[#This Row],[Fecha  promesa de pago]]))&gt;0,1,"")</f>
        <v/>
      </c>
      <c r="W351" s="14" t="str">
        <f>IF(LEN(TRIM(promesas[[#This Row],[Fecha de Pago]]))&gt;0,1,"")</f>
        <v/>
      </c>
    </row>
    <row r="352" spans="1:23" ht="15.75" customHeight="1">
      <c r="A352" s="11" t="str">
        <f>TEXT(promesas[[#This Row],[Marca temporal]],"dd/mmm")</f>
        <v>00/ene</v>
      </c>
      <c r="B352" s="186"/>
      <c r="C352" s="187"/>
      <c r="D352" s="187"/>
      <c r="E352" s="188"/>
      <c r="F352" s="187"/>
      <c r="G352" s="187"/>
      <c r="H352" s="189"/>
      <c r="I352" s="190"/>
      <c r="J352" s="195"/>
      <c r="K352"/>
      <c r="L352" s="191"/>
      <c r="M352" s="157"/>
      <c r="N352"/>
      <c r="O352" s="191"/>
      <c r="P352" s="157"/>
      <c r="Q352" s="189"/>
      <c r="R352" s="196" t="str">
        <f>IF(promesas[[#This Row],[Fecha de Pago]]="", "", TEXT(promesas[[#This Row],[Fecha de Pago]], "mmm"))</f>
        <v/>
      </c>
      <c r="S352" s="12" t="str">
        <f>IF(promesas[[#This Row],[Fecha  promesa de pago]]="", "", TEXT(promesas[[#This Row],[Fecha  promesa de pago]], "mmm"))</f>
        <v/>
      </c>
      <c r="T352" s="13" t="str">
        <f>IF(promesas[[#This Row],[Fecha de Pago]]="", "", TEXT(promesas[[#This Row],[Fecha de Pago]], "dd/mmm"))</f>
        <v/>
      </c>
      <c r="U352" s="13" t="str">
        <f>IF(promesas[[#This Row],[Fecha  promesa de pago]]="", "", TEXT(promesas[[#This Row],[Fecha  promesa de pago]], "dd/mmm"))</f>
        <v/>
      </c>
      <c r="V352" s="14" t="str">
        <f>IF(LEN(TRIM(promesas[[#This Row],[Fecha  promesa de pago]]))&gt;0,1,"")</f>
        <v/>
      </c>
      <c r="W352" s="14" t="str">
        <f>IF(LEN(TRIM(promesas[[#This Row],[Fecha de Pago]]))&gt;0,1,"")</f>
        <v/>
      </c>
    </row>
    <row r="353" spans="1:23" ht="15.75" customHeight="1">
      <c r="A353" s="11" t="str">
        <f>TEXT(promesas[[#This Row],[Marca temporal]],"dd/mmm")</f>
        <v>00/ene</v>
      </c>
      <c r="B353" s="186"/>
      <c r="C353" s="187"/>
      <c r="D353" s="187"/>
      <c r="E353" s="188"/>
      <c r="F353" s="187"/>
      <c r="G353" s="187"/>
      <c r="H353" s="189"/>
      <c r="I353" s="190"/>
      <c r="J353" s="195"/>
      <c r="K353"/>
      <c r="L353" s="191"/>
      <c r="M353" s="157"/>
      <c r="N353"/>
      <c r="O353" s="191"/>
      <c r="P353" s="157"/>
      <c r="Q353" s="189"/>
      <c r="R353" s="196" t="str">
        <f>IF(promesas[[#This Row],[Fecha de Pago]]="", "", TEXT(promesas[[#This Row],[Fecha de Pago]], "mmm"))</f>
        <v/>
      </c>
      <c r="S353" s="12" t="str">
        <f>IF(promesas[[#This Row],[Fecha  promesa de pago]]="", "", TEXT(promesas[[#This Row],[Fecha  promesa de pago]], "mmm"))</f>
        <v/>
      </c>
      <c r="T353" s="13" t="str">
        <f>IF(promesas[[#This Row],[Fecha de Pago]]="", "", TEXT(promesas[[#This Row],[Fecha de Pago]], "dd/mmm"))</f>
        <v/>
      </c>
      <c r="U353" s="13" t="str">
        <f>IF(promesas[[#This Row],[Fecha  promesa de pago]]="", "", TEXT(promesas[[#This Row],[Fecha  promesa de pago]], "dd/mmm"))</f>
        <v/>
      </c>
      <c r="V353" s="14" t="str">
        <f>IF(LEN(TRIM(promesas[[#This Row],[Fecha  promesa de pago]]))&gt;0,1,"")</f>
        <v/>
      </c>
      <c r="W353" s="14" t="str">
        <f>IF(LEN(TRIM(promesas[[#This Row],[Fecha de Pago]]))&gt;0,1,"")</f>
        <v/>
      </c>
    </row>
    <row r="354" spans="1:23" ht="15.75" customHeight="1">
      <c r="A354" s="11" t="str">
        <f>TEXT(promesas[[#This Row],[Marca temporal]],"dd/mmm")</f>
        <v>00/ene</v>
      </c>
      <c r="B354" s="186"/>
      <c r="C354" s="187"/>
      <c r="D354" s="187"/>
      <c r="E354" s="188"/>
      <c r="F354" s="187"/>
      <c r="G354" s="187"/>
      <c r="H354" s="189"/>
      <c r="I354" s="190"/>
      <c r="J354" s="195"/>
      <c r="K354"/>
      <c r="L354" s="191"/>
      <c r="M354" s="157"/>
      <c r="N354"/>
      <c r="O354" s="191"/>
      <c r="P354" s="157"/>
      <c r="Q354" s="189"/>
      <c r="R354" s="196" t="str">
        <f>IF(promesas[[#This Row],[Fecha de Pago]]="", "", TEXT(promesas[[#This Row],[Fecha de Pago]], "mmm"))</f>
        <v/>
      </c>
      <c r="S354" s="12" t="str">
        <f>IF(promesas[[#This Row],[Fecha  promesa de pago]]="", "", TEXT(promesas[[#This Row],[Fecha  promesa de pago]], "mmm"))</f>
        <v/>
      </c>
      <c r="T354" s="13" t="str">
        <f>IF(promesas[[#This Row],[Fecha de Pago]]="", "", TEXT(promesas[[#This Row],[Fecha de Pago]], "dd/mmm"))</f>
        <v/>
      </c>
      <c r="U354" s="13" t="str">
        <f>IF(promesas[[#This Row],[Fecha  promesa de pago]]="", "", TEXT(promesas[[#This Row],[Fecha  promesa de pago]], "dd/mmm"))</f>
        <v/>
      </c>
      <c r="V354" s="14" t="str">
        <f>IF(LEN(TRIM(promesas[[#This Row],[Fecha  promesa de pago]]))&gt;0,1,"")</f>
        <v/>
      </c>
      <c r="W354" s="14" t="str">
        <f>IF(LEN(TRIM(promesas[[#This Row],[Fecha de Pago]]))&gt;0,1,"")</f>
        <v/>
      </c>
    </row>
    <row r="355" spans="1:23" ht="15.75" customHeight="1">
      <c r="A355" s="11" t="str">
        <f>TEXT(promesas[[#This Row],[Marca temporal]],"dd/mmm")</f>
        <v>00/ene</v>
      </c>
      <c r="B355" s="186"/>
      <c r="C355" s="187"/>
      <c r="D355" s="187"/>
      <c r="E355" s="188"/>
      <c r="F355" s="187"/>
      <c r="G355" s="187"/>
      <c r="H355" s="189"/>
      <c r="I355" s="190"/>
      <c r="J355" s="195"/>
      <c r="K355"/>
      <c r="L355" s="191"/>
      <c r="M355" s="157"/>
      <c r="N355" s="159"/>
      <c r="O355" s="167"/>
      <c r="P355"/>
      <c r="Q355" s="189"/>
      <c r="R355" s="196" t="str">
        <f>IF(promesas[[#This Row],[Fecha de Pago]]="", "", TEXT(promesas[[#This Row],[Fecha de Pago]], "mmm"))</f>
        <v/>
      </c>
      <c r="S355" s="12" t="str">
        <f>IF(promesas[[#This Row],[Fecha  promesa de pago]]="", "", TEXT(promesas[[#This Row],[Fecha  promesa de pago]], "mmm"))</f>
        <v/>
      </c>
      <c r="T355" s="13" t="str">
        <f>IF(promesas[[#This Row],[Fecha de Pago]]="", "", TEXT(promesas[[#This Row],[Fecha de Pago]], "dd/mmm"))</f>
        <v/>
      </c>
      <c r="U355" s="13" t="str">
        <f>IF(promesas[[#This Row],[Fecha  promesa de pago]]="", "", TEXT(promesas[[#This Row],[Fecha  promesa de pago]], "dd/mmm"))</f>
        <v/>
      </c>
      <c r="V355" s="14" t="str">
        <f>IF(LEN(TRIM(promesas[[#This Row],[Fecha  promesa de pago]]))&gt;0,1,"")</f>
        <v/>
      </c>
      <c r="W355" s="14" t="str">
        <f>IF(LEN(TRIM(promesas[[#This Row],[Fecha de Pago]]))&gt;0,1,"")</f>
        <v/>
      </c>
    </row>
    <row r="356" spans="1:23" ht="15.75" customHeight="1">
      <c r="A356" s="11" t="str">
        <f>TEXT(promesas[[#This Row],[Marca temporal]],"dd/mmm")</f>
        <v>00/ene</v>
      </c>
      <c r="B356" s="186"/>
      <c r="C356" s="187"/>
      <c r="D356" s="187"/>
      <c r="E356" s="188"/>
      <c r="F356" s="187"/>
      <c r="G356" s="187"/>
      <c r="H356" s="189"/>
      <c r="I356" s="190"/>
      <c r="J356" s="195"/>
      <c r="K356"/>
      <c r="L356" s="191"/>
      <c r="M356" s="157"/>
      <c r="N356"/>
      <c r="O356" s="191"/>
      <c r="P356"/>
      <c r="Q356" s="189"/>
      <c r="R356" s="196" t="str">
        <f>IF(promesas[[#This Row],[Fecha de Pago]]="", "", TEXT(promesas[[#This Row],[Fecha de Pago]], "mmm"))</f>
        <v/>
      </c>
      <c r="S356" s="12" t="str">
        <f>IF(promesas[[#This Row],[Fecha  promesa de pago]]="", "", TEXT(promesas[[#This Row],[Fecha  promesa de pago]], "mmm"))</f>
        <v/>
      </c>
      <c r="T356" s="13" t="str">
        <f>IF(promesas[[#This Row],[Fecha de Pago]]="", "", TEXT(promesas[[#This Row],[Fecha de Pago]], "dd/mmm"))</f>
        <v/>
      </c>
      <c r="U356" s="13" t="str">
        <f>IF(promesas[[#This Row],[Fecha  promesa de pago]]="", "", TEXT(promesas[[#This Row],[Fecha  promesa de pago]], "dd/mmm"))</f>
        <v/>
      </c>
      <c r="V356" s="14" t="str">
        <f>IF(LEN(TRIM(promesas[[#This Row],[Fecha  promesa de pago]]))&gt;0,1,"")</f>
        <v/>
      </c>
      <c r="W356" s="14" t="str">
        <f>IF(LEN(TRIM(promesas[[#This Row],[Fecha de Pago]]))&gt;0,1,"")</f>
        <v/>
      </c>
    </row>
    <row r="357" spans="1:23" ht="15.75" customHeight="1">
      <c r="A357" s="11" t="str">
        <f>TEXT(promesas[[#This Row],[Marca temporal]],"dd/mmm")</f>
        <v>00/ene</v>
      </c>
      <c r="B357" s="186"/>
      <c r="C357" s="187"/>
      <c r="D357" s="187"/>
      <c r="E357" s="188"/>
      <c r="F357" s="187"/>
      <c r="G357" s="187"/>
      <c r="H357" s="189"/>
      <c r="I357" s="190"/>
      <c r="J357" s="195"/>
      <c r="K357" s="159"/>
      <c r="L357" s="167"/>
      <c r="M357" s="157"/>
      <c r="N357"/>
      <c r="O357" s="191"/>
      <c r="P357" s="192"/>
      <c r="Q357" s="189"/>
      <c r="R357" s="196" t="str">
        <f>IF(promesas[[#This Row],[Fecha de Pago]]="", "", TEXT(promesas[[#This Row],[Fecha de Pago]], "mmm"))</f>
        <v/>
      </c>
      <c r="S357" s="12" t="str">
        <f>IF(promesas[[#This Row],[Fecha  promesa de pago]]="", "", TEXT(promesas[[#This Row],[Fecha  promesa de pago]], "mmm"))</f>
        <v/>
      </c>
      <c r="T357" s="13" t="str">
        <f>IF(promesas[[#This Row],[Fecha de Pago]]="", "", TEXT(promesas[[#This Row],[Fecha de Pago]], "dd/mmm"))</f>
        <v/>
      </c>
      <c r="U357" s="13" t="str">
        <f>IF(promesas[[#This Row],[Fecha  promesa de pago]]="", "", TEXT(promesas[[#This Row],[Fecha  promesa de pago]], "dd/mmm"))</f>
        <v/>
      </c>
      <c r="V357" s="14" t="str">
        <f>IF(LEN(TRIM(promesas[[#This Row],[Fecha  promesa de pago]]))&gt;0,1,"")</f>
        <v/>
      </c>
      <c r="W357" s="14" t="str">
        <f>IF(LEN(TRIM(promesas[[#This Row],[Fecha de Pago]]))&gt;0,1,"")</f>
        <v/>
      </c>
    </row>
    <row r="358" spans="1:23" ht="15.75" customHeight="1">
      <c r="A358" s="11" t="str">
        <f>TEXT(promesas[[#This Row],[Marca temporal]],"dd/mmm")</f>
        <v>00/ene</v>
      </c>
      <c r="B358" s="186"/>
      <c r="C358" s="187"/>
      <c r="D358" s="187"/>
      <c r="E358" s="188"/>
      <c r="F358" s="187"/>
      <c r="G358" s="187"/>
      <c r="H358" s="189"/>
      <c r="I358" s="190"/>
      <c r="J358" s="195"/>
      <c r="K358"/>
      <c r="L358" s="191"/>
      <c r="M358" s="157"/>
      <c r="N358" s="159"/>
      <c r="O358" s="167"/>
      <c r="P358" s="192"/>
      <c r="Q358" s="189"/>
      <c r="R358" s="196" t="str">
        <f>IF(promesas[[#This Row],[Fecha de Pago]]="", "", TEXT(promesas[[#This Row],[Fecha de Pago]], "mmm"))</f>
        <v/>
      </c>
      <c r="S358" s="12" t="str">
        <f>IF(promesas[[#This Row],[Fecha  promesa de pago]]="", "", TEXT(promesas[[#This Row],[Fecha  promesa de pago]], "mmm"))</f>
        <v/>
      </c>
      <c r="T358" s="13" t="str">
        <f>IF(promesas[[#This Row],[Fecha de Pago]]="", "", TEXT(promesas[[#This Row],[Fecha de Pago]], "dd/mmm"))</f>
        <v/>
      </c>
      <c r="U358" s="13" t="str">
        <f>IF(promesas[[#This Row],[Fecha  promesa de pago]]="", "", TEXT(promesas[[#This Row],[Fecha  promesa de pago]], "dd/mmm"))</f>
        <v/>
      </c>
      <c r="V358" s="14" t="str">
        <f>IF(LEN(TRIM(promesas[[#This Row],[Fecha  promesa de pago]]))&gt;0,1,"")</f>
        <v/>
      </c>
      <c r="W358" s="14" t="str">
        <f>IF(LEN(TRIM(promesas[[#This Row],[Fecha de Pago]]))&gt;0,1,"")</f>
        <v/>
      </c>
    </row>
    <row r="359" spans="1:23" ht="15.75" customHeight="1">
      <c r="A359" s="11" t="str">
        <f>TEXT(promesas[[#This Row],[Marca temporal]],"dd/mmm")</f>
        <v>00/ene</v>
      </c>
      <c r="B359" s="186"/>
      <c r="C359" s="187"/>
      <c r="D359" s="187"/>
      <c r="E359" s="188"/>
      <c r="F359" s="187"/>
      <c r="G359" s="187"/>
      <c r="H359" s="189"/>
      <c r="I359" s="190"/>
      <c r="J359" s="195"/>
      <c r="K359"/>
      <c r="L359" s="191"/>
      <c r="M359" s="157"/>
      <c r="N359" s="159"/>
      <c r="O359" s="167"/>
      <c r="P359"/>
      <c r="Q359" s="189"/>
      <c r="R359" s="196" t="str">
        <f>IF(promesas[[#This Row],[Fecha de Pago]]="", "", TEXT(promesas[[#This Row],[Fecha de Pago]], "mmm"))</f>
        <v/>
      </c>
      <c r="S359" s="12" t="str">
        <f>IF(promesas[[#This Row],[Fecha  promesa de pago]]="", "", TEXT(promesas[[#This Row],[Fecha  promesa de pago]], "mmm"))</f>
        <v/>
      </c>
      <c r="T359" s="13" t="str">
        <f>IF(promesas[[#This Row],[Fecha de Pago]]="", "", TEXT(promesas[[#This Row],[Fecha de Pago]], "dd/mmm"))</f>
        <v/>
      </c>
      <c r="U359" s="13" t="str">
        <f>IF(promesas[[#This Row],[Fecha  promesa de pago]]="", "", TEXT(promesas[[#This Row],[Fecha  promesa de pago]], "dd/mmm"))</f>
        <v/>
      </c>
      <c r="V359" s="14" t="str">
        <f>IF(LEN(TRIM(promesas[[#This Row],[Fecha  promesa de pago]]))&gt;0,1,"")</f>
        <v/>
      </c>
      <c r="W359" s="14" t="str">
        <f>IF(LEN(TRIM(promesas[[#This Row],[Fecha de Pago]]))&gt;0,1,"")</f>
        <v/>
      </c>
    </row>
    <row r="360" spans="1:23" ht="15.75" customHeight="1">
      <c r="A360" s="11" t="str">
        <f>TEXT(promesas[[#This Row],[Marca temporal]],"dd/mmm")</f>
        <v>00/ene</v>
      </c>
      <c r="B360" s="186"/>
      <c r="C360" s="187"/>
      <c r="D360" s="187"/>
      <c r="E360" s="188"/>
      <c r="F360" s="187"/>
      <c r="G360" s="187"/>
      <c r="H360" s="189"/>
      <c r="I360" s="190"/>
      <c r="J360" s="195"/>
      <c r="K360"/>
      <c r="L360" s="191"/>
      <c r="M360" s="157"/>
      <c r="N360"/>
      <c r="O360" s="191"/>
      <c r="P360" s="157"/>
      <c r="Q360" s="189"/>
      <c r="R360" s="196" t="str">
        <f>IF(promesas[[#This Row],[Fecha de Pago]]="", "", TEXT(promesas[[#This Row],[Fecha de Pago]], "mmm"))</f>
        <v/>
      </c>
      <c r="S360" s="12" t="str">
        <f>IF(promesas[[#This Row],[Fecha  promesa de pago]]="", "", TEXT(promesas[[#This Row],[Fecha  promesa de pago]], "mmm"))</f>
        <v/>
      </c>
      <c r="T360" s="13" t="str">
        <f>IF(promesas[[#This Row],[Fecha de Pago]]="", "", TEXT(promesas[[#This Row],[Fecha de Pago]], "dd/mmm"))</f>
        <v/>
      </c>
      <c r="U360" s="13" t="str">
        <f>IF(promesas[[#This Row],[Fecha  promesa de pago]]="", "", TEXT(promesas[[#This Row],[Fecha  promesa de pago]], "dd/mmm"))</f>
        <v/>
      </c>
      <c r="V360" s="14" t="str">
        <f>IF(LEN(TRIM(promesas[[#This Row],[Fecha  promesa de pago]]))&gt;0,1,"")</f>
        <v/>
      </c>
      <c r="W360" s="14" t="str">
        <f>IF(LEN(TRIM(promesas[[#This Row],[Fecha de Pago]]))&gt;0,1,"")</f>
        <v/>
      </c>
    </row>
    <row r="361" spans="1:23" ht="15.75" customHeight="1">
      <c r="A361" s="11" t="str">
        <f>TEXT(promesas[[#This Row],[Marca temporal]],"dd/mmm")</f>
        <v>00/ene</v>
      </c>
      <c r="B361" s="186"/>
      <c r="C361" s="187"/>
      <c r="D361" s="187"/>
      <c r="E361" s="188"/>
      <c r="F361" s="187"/>
      <c r="G361" s="187"/>
      <c r="H361" s="189"/>
      <c r="I361" s="190"/>
      <c r="J361" s="195"/>
      <c r="K361" s="159"/>
      <c r="L361" s="167"/>
      <c r="M361" s="157"/>
      <c r="N361"/>
      <c r="O361" s="191"/>
      <c r="P361"/>
      <c r="Q361" s="189"/>
      <c r="R361" s="196" t="str">
        <f>IF(promesas[[#This Row],[Fecha de Pago]]="", "", TEXT(promesas[[#This Row],[Fecha de Pago]], "mmm"))</f>
        <v/>
      </c>
      <c r="S361" s="12" t="str">
        <f>IF(promesas[[#This Row],[Fecha  promesa de pago]]="", "", TEXT(promesas[[#This Row],[Fecha  promesa de pago]], "mmm"))</f>
        <v/>
      </c>
      <c r="T361" s="13" t="str">
        <f>IF(promesas[[#This Row],[Fecha de Pago]]="", "", TEXT(promesas[[#This Row],[Fecha de Pago]], "dd/mmm"))</f>
        <v/>
      </c>
      <c r="U361" s="13" t="str">
        <f>IF(promesas[[#This Row],[Fecha  promesa de pago]]="", "", TEXT(promesas[[#This Row],[Fecha  promesa de pago]], "dd/mmm"))</f>
        <v/>
      </c>
      <c r="V361" s="14" t="str">
        <f>IF(LEN(TRIM(promesas[[#This Row],[Fecha  promesa de pago]]))&gt;0,1,"")</f>
        <v/>
      </c>
      <c r="W361" s="14" t="str">
        <f>IF(LEN(TRIM(promesas[[#This Row],[Fecha de Pago]]))&gt;0,1,"")</f>
        <v/>
      </c>
    </row>
    <row r="362" spans="1:23" ht="15.75" customHeight="1">
      <c r="A362" s="11" t="str">
        <f>TEXT(promesas[[#This Row],[Marca temporal]],"dd/mmm")</f>
        <v>00/ene</v>
      </c>
      <c r="B362" s="186"/>
      <c r="C362" s="187"/>
      <c r="D362" s="187"/>
      <c r="E362" s="188"/>
      <c r="F362" s="187"/>
      <c r="G362" s="187"/>
      <c r="H362" s="189"/>
      <c r="I362" s="190"/>
      <c r="J362" s="195"/>
      <c r="K362" s="159"/>
      <c r="L362" s="167"/>
      <c r="M362" s="157"/>
      <c r="N362"/>
      <c r="O362" s="191"/>
      <c r="P362" s="157"/>
      <c r="Q362" s="189"/>
      <c r="R362" s="196" t="str">
        <f>IF(promesas[[#This Row],[Fecha de Pago]]="", "", TEXT(promesas[[#This Row],[Fecha de Pago]], "mmm"))</f>
        <v/>
      </c>
      <c r="S362" s="12" t="str">
        <f>IF(promesas[[#This Row],[Fecha  promesa de pago]]="", "", TEXT(promesas[[#This Row],[Fecha  promesa de pago]], "mmm"))</f>
        <v/>
      </c>
      <c r="T362" s="13" t="str">
        <f>IF(promesas[[#This Row],[Fecha de Pago]]="", "", TEXT(promesas[[#This Row],[Fecha de Pago]], "dd/mmm"))</f>
        <v/>
      </c>
      <c r="U362" s="13" t="str">
        <f>IF(promesas[[#This Row],[Fecha  promesa de pago]]="", "", TEXT(promesas[[#This Row],[Fecha  promesa de pago]], "dd/mmm"))</f>
        <v/>
      </c>
      <c r="V362" s="14" t="str">
        <f>IF(LEN(TRIM(promesas[[#This Row],[Fecha  promesa de pago]]))&gt;0,1,"")</f>
        <v/>
      </c>
      <c r="W362" s="14" t="str">
        <f>IF(LEN(TRIM(promesas[[#This Row],[Fecha de Pago]]))&gt;0,1,"")</f>
        <v/>
      </c>
    </row>
    <row r="363" spans="1:23" ht="15.75" customHeight="1">
      <c r="A363" s="11" t="str">
        <f>TEXT(promesas[[#This Row],[Marca temporal]],"dd/mmm")</f>
        <v>00/ene</v>
      </c>
      <c r="B363" s="186"/>
      <c r="C363" s="187"/>
      <c r="D363" s="187"/>
      <c r="E363" s="188"/>
      <c r="F363" s="187"/>
      <c r="G363" s="187"/>
      <c r="H363" s="189"/>
      <c r="I363" s="190"/>
      <c r="J363" s="195"/>
      <c r="K363"/>
      <c r="L363" s="191"/>
      <c r="M363" s="157"/>
      <c r="N363"/>
      <c r="O363" s="191"/>
      <c r="P363" s="157"/>
      <c r="Q363" s="189"/>
      <c r="R363" s="196" t="str">
        <f>IF(promesas[[#This Row],[Fecha de Pago]]="", "", TEXT(promesas[[#This Row],[Fecha de Pago]], "mmm"))</f>
        <v/>
      </c>
      <c r="S363" s="12" t="str">
        <f>IF(promesas[[#This Row],[Fecha  promesa de pago]]="", "", TEXT(promesas[[#This Row],[Fecha  promesa de pago]], "mmm"))</f>
        <v/>
      </c>
      <c r="T363" s="13" t="str">
        <f>IF(promesas[[#This Row],[Fecha de Pago]]="", "", TEXT(promesas[[#This Row],[Fecha de Pago]], "dd/mmm"))</f>
        <v/>
      </c>
      <c r="U363" s="13" t="str">
        <f>IF(promesas[[#This Row],[Fecha  promesa de pago]]="", "", TEXT(promesas[[#This Row],[Fecha  promesa de pago]], "dd/mmm"))</f>
        <v/>
      </c>
      <c r="V363" s="14" t="str">
        <f>IF(LEN(TRIM(promesas[[#This Row],[Fecha  promesa de pago]]))&gt;0,1,"")</f>
        <v/>
      </c>
      <c r="W363" s="14" t="str">
        <f>IF(LEN(TRIM(promesas[[#This Row],[Fecha de Pago]]))&gt;0,1,"")</f>
        <v/>
      </c>
    </row>
    <row r="364" spans="1:23" ht="15.75" customHeight="1">
      <c r="A364" s="11" t="str">
        <f>TEXT(promesas[[#This Row],[Marca temporal]],"dd/mmm")</f>
        <v>00/ene</v>
      </c>
      <c r="B364" s="186"/>
      <c r="C364" s="187"/>
      <c r="D364" s="187"/>
      <c r="E364" s="188"/>
      <c r="F364" s="187"/>
      <c r="G364" s="187"/>
      <c r="H364" s="189"/>
      <c r="I364" s="190"/>
      <c r="J364" s="195"/>
      <c r="K364"/>
      <c r="L364" s="191"/>
      <c r="M364" s="157"/>
      <c r="N364"/>
      <c r="O364" s="191"/>
      <c r="P364"/>
      <c r="Q364" s="189"/>
      <c r="R364" s="196" t="str">
        <f>IF(promesas[[#This Row],[Fecha de Pago]]="", "", TEXT(promesas[[#This Row],[Fecha de Pago]], "mmm"))</f>
        <v/>
      </c>
      <c r="S364" s="12" t="str">
        <f>IF(promesas[[#This Row],[Fecha  promesa de pago]]="", "", TEXT(promesas[[#This Row],[Fecha  promesa de pago]], "mmm"))</f>
        <v/>
      </c>
      <c r="T364" s="13" t="str">
        <f>IF(promesas[[#This Row],[Fecha de Pago]]="", "", TEXT(promesas[[#This Row],[Fecha de Pago]], "dd/mmm"))</f>
        <v/>
      </c>
      <c r="U364" s="13" t="str">
        <f>IF(promesas[[#This Row],[Fecha  promesa de pago]]="", "", TEXT(promesas[[#This Row],[Fecha  promesa de pago]], "dd/mmm"))</f>
        <v/>
      </c>
      <c r="V364" s="14" t="str">
        <f>IF(LEN(TRIM(promesas[[#This Row],[Fecha  promesa de pago]]))&gt;0,1,"")</f>
        <v/>
      </c>
      <c r="W364" s="14" t="str">
        <f>IF(LEN(TRIM(promesas[[#This Row],[Fecha de Pago]]))&gt;0,1,"")</f>
        <v/>
      </c>
    </row>
    <row r="365" spans="1:23" ht="15.75" customHeight="1">
      <c r="A365" s="11" t="str">
        <f>TEXT(promesas[[#This Row],[Marca temporal]],"dd/mmm")</f>
        <v>00/ene</v>
      </c>
      <c r="B365" s="186"/>
      <c r="C365" s="187"/>
      <c r="D365" s="187"/>
      <c r="E365" s="188"/>
      <c r="F365" s="187"/>
      <c r="G365" s="187"/>
      <c r="H365" s="189"/>
      <c r="I365" s="190"/>
      <c r="J365" s="195"/>
      <c r="K365"/>
      <c r="L365" s="191"/>
      <c r="M365" s="157"/>
      <c r="N365"/>
      <c r="O365" s="191"/>
      <c r="P365"/>
      <c r="Q365" s="189"/>
      <c r="R365" s="196" t="str">
        <f>IF(promesas[[#This Row],[Fecha de Pago]]="", "", TEXT(promesas[[#This Row],[Fecha de Pago]], "mmm"))</f>
        <v/>
      </c>
      <c r="S365" s="12" t="str">
        <f>IF(promesas[[#This Row],[Fecha  promesa de pago]]="", "", TEXT(promesas[[#This Row],[Fecha  promesa de pago]], "mmm"))</f>
        <v/>
      </c>
      <c r="T365" s="13" t="str">
        <f>IF(promesas[[#This Row],[Fecha de Pago]]="", "", TEXT(promesas[[#This Row],[Fecha de Pago]], "dd/mmm"))</f>
        <v/>
      </c>
      <c r="U365" s="13" t="str">
        <f>IF(promesas[[#This Row],[Fecha  promesa de pago]]="", "", TEXT(promesas[[#This Row],[Fecha  promesa de pago]], "dd/mmm"))</f>
        <v/>
      </c>
      <c r="V365" s="14" t="str">
        <f>IF(LEN(TRIM(promesas[[#This Row],[Fecha  promesa de pago]]))&gt;0,1,"")</f>
        <v/>
      </c>
      <c r="W365" s="14" t="str">
        <f>IF(LEN(TRIM(promesas[[#This Row],[Fecha de Pago]]))&gt;0,1,"")</f>
        <v/>
      </c>
    </row>
    <row r="366" spans="1:23" ht="15.75" customHeight="1">
      <c r="A366" s="11" t="str">
        <f>TEXT(promesas[[#This Row],[Marca temporal]],"dd/mmm")</f>
        <v>00/ene</v>
      </c>
      <c r="B366" s="186"/>
      <c r="C366" s="187"/>
      <c r="D366" s="187"/>
      <c r="E366" s="188"/>
      <c r="F366" s="187"/>
      <c r="G366" s="187"/>
      <c r="H366" s="189"/>
      <c r="I366" s="190"/>
      <c r="J366" s="195"/>
      <c r="K366"/>
      <c r="L366" s="191"/>
      <c r="M366" s="157"/>
      <c r="N366"/>
      <c r="O366" s="191"/>
      <c r="P366" s="157"/>
      <c r="Q366" s="189"/>
      <c r="R366" s="196" t="str">
        <f>IF(promesas[[#This Row],[Fecha de Pago]]="", "", TEXT(promesas[[#This Row],[Fecha de Pago]], "mmm"))</f>
        <v/>
      </c>
      <c r="S366" s="12" t="str">
        <f>IF(promesas[[#This Row],[Fecha  promesa de pago]]="", "", TEXT(promesas[[#This Row],[Fecha  promesa de pago]], "mmm"))</f>
        <v/>
      </c>
      <c r="T366" s="13" t="str">
        <f>IF(promesas[[#This Row],[Fecha de Pago]]="", "", TEXT(promesas[[#This Row],[Fecha de Pago]], "dd/mmm"))</f>
        <v/>
      </c>
      <c r="U366" s="13" t="str">
        <f>IF(promesas[[#This Row],[Fecha  promesa de pago]]="", "", TEXT(promesas[[#This Row],[Fecha  promesa de pago]], "dd/mmm"))</f>
        <v/>
      </c>
      <c r="V366" s="14" t="str">
        <f>IF(LEN(TRIM(promesas[[#This Row],[Fecha  promesa de pago]]))&gt;0,1,"")</f>
        <v/>
      </c>
      <c r="W366" s="14" t="str">
        <f>IF(LEN(TRIM(promesas[[#This Row],[Fecha de Pago]]))&gt;0,1,"")</f>
        <v/>
      </c>
    </row>
    <row r="367" spans="1:23" ht="15.75" customHeight="1">
      <c r="A367" s="11" t="str">
        <f>TEXT(promesas[[#This Row],[Marca temporal]],"dd/mmm")</f>
        <v>00/ene</v>
      </c>
      <c r="B367" s="186"/>
      <c r="C367" s="187"/>
      <c r="D367" s="187"/>
      <c r="E367" s="188"/>
      <c r="F367" s="187"/>
      <c r="G367" s="187"/>
      <c r="H367" s="189"/>
      <c r="I367" s="190"/>
      <c r="J367" s="195"/>
      <c r="K367"/>
      <c r="L367" s="191"/>
      <c r="M367" s="157"/>
      <c r="N367"/>
      <c r="O367" s="191"/>
      <c r="P367" s="157"/>
      <c r="Q367" s="189"/>
      <c r="R367" s="196" t="str">
        <f>IF(promesas[[#This Row],[Fecha de Pago]]="", "", TEXT(promesas[[#This Row],[Fecha de Pago]], "mmm"))</f>
        <v/>
      </c>
      <c r="S367" s="12" t="str">
        <f>IF(promesas[[#This Row],[Fecha  promesa de pago]]="", "", TEXT(promesas[[#This Row],[Fecha  promesa de pago]], "mmm"))</f>
        <v/>
      </c>
      <c r="T367" s="13" t="str">
        <f>IF(promesas[[#This Row],[Fecha de Pago]]="", "", TEXT(promesas[[#This Row],[Fecha de Pago]], "dd/mmm"))</f>
        <v/>
      </c>
      <c r="U367" s="13" t="str">
        <f>IF(promesas[[#This Row],[Fecha  promesa de pago]]="", "", TEXT(promesas[[#This Row],[Fecha  promesa de pago]], "dd/mmm"))</f>
        <v/>
      </c>
      <c r="V367" s="14" t="str">
        <f>IF(LEN(TRIM(promesas[[#This Row],[Fecha  promesa de pago]]))&gt;0,1,"")</f>
        <v/>
      </c>
      <c r="W367" s="14" t="str">
        <f>IF(LEN(TRIM(promesas[[#This Row],[Fecha de Pago]]))&gt;0,1,"")</f>
        <v/>
      </c>
    </row>
    <row r="368" spans="1:23" ht="15.75" customHeight="1">
      <c r="A368" s="11" t="str">
        <f>TEXT(promesas[[#This Row],[Marca temporal]],"dd/mmm")</f>
        <v>00/ene</v>
      </c>
      <c r="B368" s="186"/>
      <c r="C368" s="187"/>
      <c r="D368" s="187"/>
      <c r="E368" s="188"/>
      <c r="F368" s="187"/>
      <c r="G368" s="187"/>
      <c r="H368" s="189"/>
      <c r="I368" s="190"/>
      <c r="J368" s="195"/>
      <c r="K368"/>
      <c r="L368" s="191"/>
      <c r="M368" s="157"/>
      <c r="N368"/>
      <c r="O368" s="191"/>
      <c r="P368" s="157"/>
      <c r="Q368" s="189"/>
      <c r="R368" s="196" t="str">
        <f>IF(promesas[[#This Row],[Fecha de Pago]]="", "", TEXT(promesas[[#This Row],[Fecha de Pago]], "mmm"))</f>
        <v/>
      </c>
      <c r="S368" s="12" t="str">
        <f>IF(promesas[[#This Row],[Fecha  promesa de pago]]="", "", TEXT(promesas[[#This Row],[Fecha  promesa de pago]], "mmm"))</f>
        <v/>
      </c>
      <c r="T368" s="13" t="str">
        <f>IF(promesas[[#This Row],[Fecha de Pago]]="", "", TEXT(promesas[[#This Row],[Fecha de Pago]], "dd/mmm"))</f>
        <v/>
      </c>
      <c r="U368" s="13" t="str">
        <f>IF(promesas[[#This Row],[Fecha  promesa de pago]]="", "", TEXT(promesas[[#This Row],[Fecha  promesa de pago]], "dd/mmm"))</f>
        <v/>
      </c>
      <c r="V368" s="14" t="str">
        <f>IF(LEN(TRIM(promesas[[#This Row],[Fecha  promesa de pago]]))&gt;0,1,"")</f>
        <v/>
      </c>
      <c r="W368" s="14" t="str">
        <f>IF(LEN(TRIM(promesas[[#This Row],[Fecha de Pago]]))&gt;0,1,"")</f>
        <v/>
      </c>
    </row>
    <row r="369" spans="1:23" ht="15.75" customHeight="1">
      <c r="A369" s="11" t="str">
        <f>TEXT(promesas[[#This Row],[Marca temporal]],"dd/mmm")</f>
        <v>00/ene</v>
      </c>
      <c r="B369" s="186"/>
      <c r="C369" s="187"/>
      <c r="D369" s="187"/>
      <c r="E369" s="188"/>
      <c r="F369" s="187"/>
      <c r="G369" s="187"/>
      <c r="H369" s="189"/>
      <c r="I369" s="190"/>
      <c r="J369" s="195"/>
      <c r="K369"/>
      <c r="L369" s="191"/>
      <c r="M369" s="157"/>
      <c r="N369"/>
      <c r="O369" s="191"/>
      <c r="P369" s="157"/>
      <c r="Q369" s="189"/>
      <c r="R369" s="196" t="str">
        <f>IF(promesas[[#This Row],[Fecha de Pago]]="", "", TEXT(promesas[[#This Row],[Fecha de Pago]], "mmm"))</f>
        <v/>
      </c>
      <c r="S369" s="12" t="str">
        <f>IF(promesas[[#This Row],[Fecha  promesa de pago]]="", "", TEXT(promesas[[#This Row],[Fecha  promesa de pago]], "mmm"))</f>
        <v/>
      </c>
      <c r="T369" s="13" t="str">
        <f>IF(promesas[[#This Row],[Fecha de Pago]]="", "", TEXT(promesas[[#This Row],[Fecha de Pago]], "dd/mmm"))</f>
        <v/>
      </c>
      <c r="U369" s="13" t="str">
        <f>IF(promesas[[#This Row],[Fecha  promesa de pago]]="", "", TEXT(promesas[[#This Row],[Fecha  promesa de pago]], "dd/mmm"))</f>
        <v/>
      </c>
      <c r="V369" s="14" t="str">
        <f>IF(LEN(TRIM(promesas[[#This Row],[Fecha  promesa de pago]]))&gt;0,1,"")</f>
        <v/>
      </c>
      <c r="W369" s="14" t="str">
        <f>IF(LEN(TRIM(promesas[[#This Row],[Fecha de Pago]]))&gt;0,1,"")</f>
        <v/>
      </c>
    </row>
    <row r="370" spans="1:23" ht="15.75" customHeight="1">
      <c r="A370" s="11" t="str">
        <f>TEXT(promesas[[#This Row],[Marca temporal]],"dd/mmm")</f>
        <v>00/ene</v>
      </c>
      <c r="B370" s="186"/>
      <c r="C370" s="187"/>
      <c r="D370" s="187"/>
      <c r="E370" s="188"/>
      <c r="F370" s="187"/>
      <c r="G370" s="187"/>
      <c r="H370" s="189"/>
      <c r="I370" s="190"/>
      <c r="J370" s="195"/>
      <c r="K370"/>
      <c r="L370" s="191"/>
      <c r="M370" s="157"/>
      <c r="N370"/>
      <c r="O370" s="191"/>
      <c r="P370" s="157"/>
      <c r="Q370" s="189"/>
      <c r="R370" s="196" t="str">
        <f>IF(promesas[[#This Row],[Fecha de Pago]]="", "", TEXT(promesas[[#This Row],[Fecha de Pago]], "mmm"))</f>
        <v/>
      </c>
      <c r="S370" s="12" t="str">
        <f>IF(promesas[[#This Row],[Fecha  promesa de pago]]="", "", TEXT(promesas[[#This Row],[Fecha  promesa de pago]], "mmm"))</f>
        <v/>
      </c>
      <c r="T370" s="13" t="str">
        <f>IF(promesas[[#This Row],[Fecha de Pago]]="", "", TEXT(promesas[[#This Row],[Fecha de Pago]], "dd/mmm"))</f>
        <v/>
      </c>
      <c r="U370" s="13" t="str">
        <f>IF(promesas[[#This Row],[Fecha  promesa de pago]]="", "", TEXT(promesas[[#This Row],[Fecha  promesa de pago]], "dd/mmm"))</f>
        <v/>
      </c>
      <c r="V370" s="14" t="str">
        <f>IF(LEN(TRIM(promesas[[#This Row],[Fecha  promesa de pago]]))&gt;0,1,"")</f>
        <v/>
      </c>
      <c r="W370" s="14" t="str">
        <f>IF(LEN(TRIM(promesas[[#This Row],[Fecha de Pago]]))&gt;0,1,"")</f>
        <v/>
      </c>
    </row>
    <row r="371" spans="1:23" ht="15.75" customHeight="1">
      <c r="A371" s="11" t="str">
        <f>TEXT(promesas[[#This Row],[Marca temporal]],"dd/mmm")</f>
        <v>00/ene</v>
      </c>
      <c r="B371" s="186"/>
      <c r="C371" s="187"/>
      <c r="D371" s="187"/>
      <c r="E371" s="188"/>
      <c r="F371" s="187"/>
      <c r="G371" s="187"/>
      <c r="H371" s="189"/>
      <c r="I371" s="190"/>
      <c r="J371" s="195"/>
      <c r="K371" s="159"/>
      <c r="L371" s="167"/>
      <c r="M371" s="157"/>
      <c r="N371"/>
      <c r="O371" s="191"/>
      <c r="P371" s="157"/>
      <c r="Q371" s="189"/>
      <c r="R371" s="196" t="str">
        <f>IF(promesas[[#This Row],[Fecha de Pago]]="", "", TEXT(promesas[[#This Row],[Fecha de Pago]], "mmm"))</f>
        <v/>
      </c>
      <c r="S371" s="12" t="str">
        <f>IF(promesas[[#This Row],[Fecha  promesa de pago]]="", "", TEXT(promesas[[#This Row],[Fecha  promesa de pago]], "mmm"))</f>
        <v/>
      </c>
      <c r="T371" s="13" t="str">
        <f>IF(promesas[[#This Row],[Fecha de Pago]]="", "", TEXT(promesas[[#This Row],[Fecha de Pago]], "dd/mmm"))</f>
        <v/>
      </c>
      <c r="U371" s="13" t="str">
        <f>IF(promesas[[#This Row],[Fecha  promesa de pago]]="", "", TEXT(promesas[[#This Row],[Fecha  promesa de pago]], "dd/mmm"))</f>
        <v/>
      </c>
      <c r="V371" s="14" t="str">
        <f>IF(LEN(TRIM(promesas[[#This Row],[Fecha  promesa de pago]]))&gt;0,1,"")</f>
        <v/>
      </c>
      <c r="W371" s="14" t="str">
        <f>IF(LEN(TRIM(promesas[[#This Row],[Fecha de Pago]]))&gt;0,1,"")</f>
        <v/>
      </c>
    </row>
    <row r="372" spans="1:23" ht="15.75" customHeight="1">
      <c r="A372" s="11" t="str">
        <f>TEXT(promesas[[#This Row],[Marca temporal]],"dd/mmm")</f>
        <v>00/ene</v>
      </c>
      <c r="B372" s="186"/>
      <c r="C372" s="187"/>
      <c r="D372" s="187"/>
      <c r="E372" s="188"/>
      <c r="F372" s="187"/>
      <c r="G372" s="187"/>
      <c r="H372" s="189"/>
      <c r="I372" s="190"/>
      <c r="J372" s="195"/>
      <c r="K372"/>
      <c r="L372" s="191"/>
      <c r="M372" s="157"/>
      <c r="N372"/>
      <c r="O372" s="191"/>
      <c r="P372" s="157"/>
      <c r="Q372" s="189"/>
      <c r="R372" s="196" t="str">
        <f>IF(promesas[[#This Row],[Fecha de Pago]]="", "", TEXT(promesas[[#This Row],[Fecha de Pago]], "mmm"))</f>
        <v/>
      </c>
      <c r="S372" s="12" t="str">
        <f>IF(promesas[[#This Row],[Fecha  promesa de pago]]="", "", TEXT(promesas[[#This Row],[Fecha  promesa de pago]], "mmm"))</f>
        <v/>
      </c>
      <c r="T372" s="13" t="str">
        <f>IF(promesas[[#This Row],[Fecha de Pago]]="", "", TEXT(promesas[[#This Row],[Fecha de Pago]], "dd/mmm"))</f>
        <v/>
      </c>
      <c r="U372" s="13" t="str">
        <f>IF(promesas[[#This Row],[Fecha  promesa de pago]]="", "", TEXT(promesas[[#This Row],[Fecha  promesa de pago]], "dd/mmm"))</f>
        <v/>
      </c>
      <c r="V372" s="14" t="str">
        <f>IF(LEN(TRIM(promesas[[#This Row],[Fecha  promesa de pago]]))&gt;0,1,"")</f>
        <v/>
      </c>
      <c r="W372" s="14" t="str">
        <f>IF(LEN(TRIM(promesas[[#This Row],[Fecha de Pago]]))&gt;0,1,"")</f>
        <v/>
      </c>
    </row>
    <row r="373" spans="1:23" ht="15.75" customHeight="1">
      <c r="A373" s="11" t="str">
        <f>TEXT(promesas[[#This Row],[Marca temporal]],"dd/mmm")</f>
        <v>00/ene</v>
      </c>
      <c r="B373" s="186"/>
      <c r="C373" s="187"/>
      <c r="D373" s="187"/>
      <c r="E373" s="188"/>
      <c r="F373" s="187"/>
      <c r="G373" s="187"/>
      <c r="H373" s="189"/>
      <c r="I373" s="190"/>
      <c r="J373" s="195"/>
      <c r="K373"/>
      <c r="L373" s="191"/>
      <c r="M373" s="157"/>
      <c r="N373"/>
      <c r="O373" s="191"/>
      <c r="P373" s="157"/>
      <c r="Q373" s="189"/>
      <c r="R373" s="196" t="str">
        <f>IF(promesas[[#This Row],[Fecha de Pago]]="", "", TEXT(promesas[[#This Row],[Fecha de Pago]], "mmm"))</f>
        <v/>
      </c>
      <c r="S373" s="12" t="str">
        <f>IF(promesas[[#This Row],[Fecha  promesa de pago]]="", "", TEXT(promesas[[#This Row],[Fecha  promesa de pago]], "mmm"))</f>
        <v/>
      </c>
      <c r="T373" s="13" t="str">
        <f>IF(promesas[[#This Row],[Fecha de Pago]]="", "", TEXT(promesas[[#This Row],[Fecha de Pago]], "dd/mmm"))</f>
        <v/>
      </c>
      <c r="U373" s="13" t="str">
        <f>IF(promesas[[#This Row],[Fecha  promesa de pago]]="", "", TEXT(promesas[[#This Row],[Fecha  promesa de pago]], "dd/mmm"))</f>
        <v/>
      </c>
      <c r="V373" s="14" t="str">
        <f>IF(LEN(TRIM(promesas[[#This Row],[Fecha  promesa de pago]]))&gt;0,1,"")</f>
        <v/>
      </c>
      <c r="W373" s="14" t="str">
        <f>IF(LEN(TRIM(promesas[[#This Row],[Fecha de Pago]]))&gt;0,1,"")</f>
        <v/>
      </c>
    </row>
    <row r="374" spans="1:23" ht="15.75" customHeight="1">
      <c r="A374" s="11" t="str">
        <f>TEXT(promesas[[#This Row],[Marca temporal]],"dd/mmm")</f>
        <v>00/ene</v>
      </c>
      <c r="B374" s="186"/>
      <c r="C374" s="187"/>
      <c r="D374" s="187"/>
      <c r="E374" s="188"/>
      <c r="F374" s="187"/>
      <c r="G374" s="187"/>
      <c r="H374" s="189"/>
      <c r="I374" s="190"/>
      <c r="J374" s="195"/>
      <c r="K374"/>
      <c r="L374" s="191"/>
      <c r="M374" s="157"/>
      <c r="N374"/>
      <c r="O374" s="191"/>
      <c r="P374" s="157"/>
      <c r="Q374" s="189"/>
      <c r="R374" s="196" t="str">
        <f>IF(promesas[[#This Row],[Fecha de Pago]]="", "", TEXT(promesas[[#This Row],[Fecha de Pago]], "mmm"))</f>
        <v/>
      </c>
      <c r="S374" s="12" t="str">
        <f>IF(promesas[[#This Row],[Fecha  promesa de pago]]="", "", TEXT(promesas[[#This Row],[Fecha  promesa de pago]], "mmm"))</f>
        <v/>
      </c>
      <c r="T374" s="13" t="str">
        <f>IF(promesas[[#This Row],[Fecha de Pago]]="", "", TEXT(promesas[[#This Row],[Fecha de Pago]], "dd/mmm"))</f>
        <v/>
      </c>
      <c r="U374" s="13" t="str">
        <f>IF(promesas[[#This Row],[Fecha  promesa de pago]]="", "", TEXT(promesas[[#This Row],[Fecha  promesa de pago]], "dd/mmm"))</f>
        <v/>
      </c>
      <c r="V374" s="14" t="str">
        <f>IF(LEN(TRIM(promesas[[#This Row],[Fecha  promesa de pago]]))&gt;0,1,"")</f>
        <v/>
      </c>
      <c r="W374" s="14" t="str">
        <f>IF(LEN(TRIM(promesas[[#This Row],[Fecha de Pago]]))&gt;0,1,"")</f>
        <v/>
      </c>
    </row>
    <row r="375" spans="1:23" ht="15.75" customHeight="1">
      <c r="A375" s="11" t="str">
        <f>TEXT(promesas[[#This Row],[Marca temporal]],"dd/mmm")</f>
        <v>00/ene</v>
      </c>
      <c r="B375" s="186"/>
      <c r="C375" s="187"/>
      <c r="D375" s="187"/>
      <c r="E375" s="188"/>
      <c r="F375" s="187"/>
      <c r="G375" s="187"/>
      <c r="H375" s="189"/>
      <c r="I375" s="190"/>
      <c r="J375" s="195"/>
      <c r="K375"/>
      <c r="L375" s="191"/>
      <c r="M375" s="157"/>
      <c r="N375"/>
      <c r="O375" s="191"/>
      <c r="P375" s="157"/>
      <c r="Q375" s="189"/>
      <c r="R375" s="196" t="str">
        <f>IF(promesas[[#This Row],[Fecha de Pago]]="", "", TEXT(promesas[[#This Row],[Fecha de Pago]], "mmm"))</f>
        <v/>
      </c>
      <c r="S375" s="12" t="str">
        <f>IF(promesas[[#This Row],[Fecha  promesa de pago]]="", "", TEXT(promesas[[#This Row],[Fecha  promesa de pago]], "mmm"))</f>
        <v/>
      </c>
      <c r="T375" s="13" t="str">
        <f>IF(promesas[[#This Row],[Fecha de Pago]]="", "", TEXT(promesas[[#This Row],[Fecha de Pago]], "dd/mmm"))</f>
        <v/>
      </c>
      <c r="U375" s="13" t="str">
        <f>IF(promesas[[#This Row],[Fecha  promesa de pago]]="", "", TEXT(promesas[[#This Row],[Fecha  promesa de pago]], "dd/mmm"))</f>
        <v/>
      </c>
      <c r="V375" s="14" t="str">
        <f>IF(LEN(TRIM(promesas[[#This Row],[Fecha  promesa de pago]]))&gt;0,1,"")</f>
        <v/>
      </c>
      <c r="W375" s="14" t="str">
        <f>IF(LEN(TRIM(promesas[[#This Row],[Fecha de Pago]]))&gt;0,1,"")</f>
        <v/>
      </c>
    </row>
    <row r="376" spans="1:23" ht="15.75" customHeight="1">
      <c r="A376" s="11" t="str">
        <f>TEXT(promesas[[#This Row],[Marca temporal]],"dd/mmm")</f>
        <v>00/ene</v>
      </c>
      <c r="B376" s="186"/>
      <c r="C376" s="187"/>
      <c r="D376" s="187"/>
      <c r="E376" s="188"/>
      <c r="F376" s="187"/>
      <c r="G376" s="187"/>
      <c r="H376" s="189"/>
      <c r="I376" s="190"/>
      <c r="J376" s="195"/>
      <c r="K376"/>
      <c r="L376" s="191"/>
      <c r="M376" s="157"/>
      <c r="N376"/>
      <c r="O376" s="191"/>
      <c r="P376" s="157"/>
      <c r="Q376" s="189"/>
      <c r="R376" s="196" t="str">
        <f>IF(promesas[[#This Row],[Fecha de Pago]]="", "", TEXT(promesas[[#This Row],[Fecha de Pago]], "mmm"))</f>
        <v/>
      </c>
      <c r="S376" s="12" t="str">
        <f>IF(promesas[[#This Row],[Fecha  promesa de pago]]="", "", TEXT(promesas[[#This Row],[Fecha  promesa de pago]], "mmm"))</f>
        <v/>
      </c>
      <c r="T376" s="13" t="str">
        <f>IF(promesas[[#This Row],[Fecha de Pago]]="", "", TEXT(promesas[[#This Row],[Fecha de Pago]], "dd/mmm"))</f>
        <v/>
      </c>
      <c r="U376" s="13" t="str">
        <f>IF(promesas[[#This Row],[Fecha  promesa de pago]]="", "", TEXT(promesas[[#This Row],[Fecha  promesa de pago]], "dd/mmm"))</f>
        <v/>
      </c>
      <c r="V376" s="14" t="str">
        <f>IF(LEN(TRIM(promesas[[#This Row],[Fecha  promesa de pago]]))&gt;0,1,"")</f>
        <v/>
      </c>
      <c r="W376" s="14" t="str">
        <f>IF(LEN(TRIM(promesas[[#This Row],[Fecha de Pago]]))&gt;0,1,"")</f>
        <v/>
      </c>
    </row>
    <row r="377" spans="1:23" ht="15.75" customHeight="1">
      <c r="A377" s="11" t="str">
        <f>TEXT(promesas[[#This Row],[Marca temporal]],"dd/mmm")</f>
        <v>00/ene</v>
      </c>
      <c r="B377" s="186"/>
      <c r="C377" s="187"/>
      <c r="D377" s="187"/>
      <c r="E377" s="188"/>
      <c r="F377" s="187"/>
      <c r="G377" s="187"/>
      <c r="H377" s="189"/>
      <c r="I377" s="190"/>
      <c r="J377" s="195"/>
      <c r="K377"/>
      <c r="L377" s="191"/>
      <c r="M377" s="157"/>
      <c r="N377"/>
      <c r="O377" s="191"/>
      <c r="P377"/>
      <c r="Q377" s="189"/>
      <c r="R377" s="196" t="str">
        <f>IF(promesas[[#This Row],[Fecha de Pago]]="", "", TEXT(promesas[[#This Row],[Fecha de Pago]], "mmm"))</f>
        <v/>
      </c>
      <c r="S377" s="12" t="str">
        <f>IF(promesas[[#This Row],[Fecha  promesa de pago]]="", "", TEXT(promesas[[#This Row],[Fecha  promesa de pago]], "mmm"))</f>
        <v/>
      </c>
      <c r="T377" s="13" t="str">
        <f>IF(promesas[[#This Row],[Fecha de Pago]]="", "", TEXT(promesas[[#This Row],[Fecha de Pago]], "dd/mmm"))</f>
        <v/>
      </c>
      <c r="U377" s="13" t="str">
        <f>IF(promesas[[#This Row],[Fecha  promesa de pago]]="", "", TEXT(promesas[[#This Row],[Fecha  promesa de pago]], "dd/mmm"))</f>
        <v/>
      </c>
      <c r="V377" s="14" t="str">
        <f>IF(LEN(TRIM(promesas[[#This Row],[Fecha  promesa de pago]]))&gt;0,1,"")</f>
        <v/>
      </c>
      <c r="W377" s="14" t="str">
        <f>IF(LEN(TRIM(promesas[[#This Row],[Fecha de Pago]]))&gt;0,1,"")</f>
        <v/>
      </c>
    </row>
    <row r="378" spans="1:23" ht="15.75" customHeight="1">
      <c r="A378" s="11" t="str">
        <f>TEXT(promesas[[#This Row],[Marca temporal]],"dd/mmm")</f>
        <v>00/ene</v>
      </c>
      <c r="B378" s="186"/>
      <c r="C378" s="187"/>
      <c r="D378" s="187"/>
      <c r="E378" s="188"/>
      <c r="F378" s="187"/>
      <c r="G378" s="187"/>
      <c r="H378" s="189"/>
      <c r="I378" s="190"/>
      <c r="J378" s="195"/>
      <c r="K378"/>
      <c r="L378" s="191"/>
      <c r="M378" s="157"/>
      <c r="N378"/>
      <c r="O378" s="191"/>
      <c r="P378" s="157"/>
      <c r="Q378" s="189"/>
      <c r="R378" s="196" t="str">
        <f>IF(promesas[[#This Row],[Fecha de Pago]]="", "", TEXT(promesas[[#This Row],[Fecha de Pago]], "mmm"))</f>
        <v/>
      </c>
      <c r="S378" s="12" t="str">
        <f>IF(promesas[[#This Row],[Fecha  promesa de pago]]="", "", TEXT(promesas[[#This Row],[Fecha  promesa de pago]], "mmm"))</f>
        <v/>
      </c>
      <c r="T378" s="13" t="str">
        <f>IF(promesas[[#This Row],[Fecha de Pago]]="", "", TEXT(promesas[[#This Row],[Fecha de Pago]], "dd/mmm"))</f>
        <v/>
      </c>
      <c r="U378" s="13" t="str">
        <f>IF(promesas[[#This Row],[Fecha  promesa de pago]]="", "", TEXT(promesas[[#This Row],[Fecha  promesa de pago]], "dd/mmm"))</f>
        <v/>
      </c>
      <c r="V378" s="14" t="str">
        <f>IF(LEN(TRIM(promesas[[#This Row],[Fecha  promesa de pago]]))&gt;0,1,"")</f>
        <v/>
      </c>
      <c r="W378" s="14" t="str">
        <f>IF(LEN(TRIM(promesas[[#This Row],[Fecha de Pago]]))&gt;0,1,"")</f>
        <v/>
      </c>
    </row>
    <row r="379" spans="1:23" ht="15.75" customHeight="1">
      <c r="A379" s="11" t="str">
        <f>TEXT(promesas[[#This Row],[Marca temporal]],"dd/mmm")</f>
        <v>00/ene</v>
      </c>
      <c r="B379" s="186"/>
      <c r="C379" s="187"/>
      <c r="D379" s="187"/>
      <c r="E379" s="188"/>
      <c r="F379" s="187"/>
      <c r="G379" s="187"/>
      <c r="H379" s="189"/>
      <c r="I379" s="190"/>
      <c r="J379" s="195"/>
      <c r="K379"/>
      <c r="L379" s="191"/>
      <c r="M379" s="157"/>
      <c r="N379"/>
      <c r="O379" s="191"/>
      <c r="P379" s="157"/>
      <c r="Q379" s="189"/>
      <c r="R379" s="196" t="str">
        <f>IF(promesas[[#This Row],[Fecha de Pago]]="", "", TEXT(promesas[[#This Row],[Fecha de Pago]], "mmm"))</f>
        <v/>
      </c>
      <c r="S379" s="12" t="str">
        <f>IF(promesas[[#This Row],[Fecha  promesa de pago]]="", "", TEXT(promesas[[#This Row],[Fecha  promesa de pago]], "mmm"))</f>
        <v/>
      </c>
      <c r="T379" s="13" t="str">
        <f>IF(promesas[[#This Row],[Fecha de Pago]]="", "", TEXT(promesas[[#This Row],[Fecha de Pago]], "dd/mmm"))</f>
        <v/>
      </c>
      <c r="U379" s="13" t="str">
        <f>IF(promesas[[#This Row],[Fecha  promesa de pago]]="", "", TEXT(promesas[[#This Row],[Fecha  promesa de pago]], "dd/mmm"))</f>
        <v/>
      </c>
      <c r="V379" s="14" t="str">
        <f>IF(LEN(TRIM(promesas[[#This Row],[Fecha  promesa de pago]]))&gt;0,1,"")</f>
        <v/>
      </c>
      <c r="W379" s="14" t="str">
        <f>IF(LEN(TRIM(promesas[[#This Row],[Fecha de Pago]]))&gt;0,1,"")</f>
        <v/>
      </c>
    </row>
    <row r="380" spans="1:23" ht="15.75" customHeight="1">
      <c r="A380" s="11" t="str">
        <f>TEXT(promesas[[#This Row],[Marca temporal]],"dd/mmm")</f>
        <v>00/ene</v>
      </c>
      <c r="B380" s="186"/>
      <c r="C380" s="187"/>
      <c r="D380" s="187"/>
      <c r="E380" s="188"/>
      <c r="F380" s="187"/>
      <c r="G380" s="187"/>
      <c r="H380" s="189"/>
      <c r="I380" s="190"/>
      <c r="J380" s="195"/>
      <c r="K380"/>
      <c r="L380" s="191"/>
      <c r="M380" s="157"/>
      <c r="N380"/>
      <c r="O380" s="191"/>
      <c r="P380" s="157"/>
      <c r="Q380" s="189"/>
      <c r="R380" s="196" t="str">
        <f>IF(promesas[[#This Row],[Fecha de Pago]]="", "", TEXT(promesas[[#This Row],[Fecha de Pago]], "mmm"))</f>
        <v/>
      </c>
      <c r="S380" s="12" t="str">
        <f>IF(promesas[[#This Row],[Fecha  promesa de pago]]="", "", TEXT(promesas[[#This Row],[Fecha  promesa de pago]], "mmm"))</f>
        <v/>
      </c>
      <c r="T380" s="13" t="str">
        <f>IF(promesas[[#This Row],[Fecha de Pago]]="", "", TEXT(promesas[[#This Row],[Fecha de Pago]], "dd/mmm"))</f>
        <v/>
      </c>
      <c r="U380" s="13" t="str">
        <f>IF(promesas[[#This Row],[Fecha  promesa de pago]]="", "", TEXT(promesas[[#This Row],[Fecha  promesa de pago]], "dd/mmm"))</f>
        <v/>
      </c>
      <c r="V380" s="14" t="str">
        <f>IF(LEN(TRIM(promesas[[#This Row],[Fecha  promesa de pago]]))&gt;0,1,"")</f>
        <v/>
      </c>
      <c r="W380" s="14" t="str">
        <f>IF(LEN(TRIM(promesas[[#This Row],[Fecha de Pago]]))&gt;0,1,"")</f>
        <v/>
      </c>
    </row>
    <row r="381" spans="1:23" ht="15.75" customHeight="1">
      <c r="A381" s="11" t="str">
        <f>TEXT(promesas[[#This Row],[Marca temporal]],"dd/mmm")</f>
        <v>00/ene</v>
      </c>
      <c r="B381" s="186"/>
      <c r="C381" s="187"/>
      <c r="D381" s="187"/>
      <c r="E381" s="188"/>
      <c r="F381" s="187"/>
      <c r="G381" s="187"/>
      <c r="H381" s="189"/>
      <c r="I381" s="190"/>
      <c r="J381" s="195"/>
      <c r="K381"/>
      <c r="L381" s="191"/>
      <c r="M381" s="157"/>
      <c r="N381"/>
      <c r="O381" s="191"/>
      <c r="P381"/>
      <c r="Q381" s="189"/>
      <c r="R381" s="196" t="str">
        <f>IF(promesas[[#This Row],[Fecha de Pago]]="", "", TEXT(promesas[[#This Row],[Fecha de Pago]], "mmm"))</f>
        <v/>
      </c>
      <c r="S381" s="12" t="str">
        <f>IF(promesas[[#This Row],[Fecha  promesa de pago]]="", "", TEXT(promesas[[#This Row],[Fecha  promesa de pago]], "mmm"))</f>
        <v/>
      </c>
      <c r="T381" s="13" t="str">
        <f>IF(promesas[[#This Row],[Fecha de Pago]]="", "", TEXT(promesas[[#This Row],[Fecha de Pago]], "dd/mmm"))</f>
        <v/>
      </c>
      <c r="U381" s="13" t="str">
        <f>IF(promesas[[#This Row],[Fecha  promesa de pago]]="", "", TEXT(promesas[[#This Row],[Fecha  promesa de pago]], "dd/mmm"))</f>
        <v/>
      </c>
      <c r="V381" s="14" t="str">
        <f>IF(LEN(TRIM(promesas[[#This Row],[Fecha  promesa de pago]]))&gt;0,1,"")</f>
        <v/>
      </c>
      <c r="W381" s="14" t="str">
        <f>IF(LEN(TRIM(promesas[[#This Row],[Fecha de Pago]]))&gt;0,1,"")</f>
        <v/>
      </c>
    </row>
    <row r="382" spans="1:23" ht="15.75" customHeight="1">
      <c r="A382" s="11" t="str">
        <f>TEXT(promesas[[#This Row],[Marca temporal]],"dd/mmm")</f>
        <v>00/ene</v>
      </c>
      <c r="B382" s="186"/>
      <c r="C382" s="187"/>
      <c r="D382" s="187"/>
      <c r="E382" s="188"/>
      <c r="F382" s="187"/>
      <c r="G382" s="187"/>
      <c r="H382" s="189"/>
      <c r="I382" s="190"/>
      <c r="J382" s="195"/>
      <c r="K382"/>
      <c r="L382" s="191"/>
      <c r="M382" s="157"/>
      <c r="N382"/>
      <c r="O382" s="191"/>
      <c r="P382" s="157"/>
      <c r="Q382" s="189"/>
      <c r="R382" s="196" t="str">
        <f>IF(promesas[[#This Row],[Fecha de Pago]]="", "", TEXT(promesas[[#This Row],[Fecha de Pago]], "mmm"))</f>
        <v/>
      </c>
      <c r="S382" s="12" t="str">
        <f>IF(promesas[[#This Row],[Fecha  promesa de pago]]="", "", TEXT(promesas[[#This Row],[Fecha  promesa de pago]], "mmm"))</f>
        <v/>
      </c>
      <c r="T382" s="13" t="str">
        <f>IF(promesas[[#This Row],[Fecha de Pago]]="", "", TEXT(promesas[[#This Row],[Fecha de Pago]], "dd/mmm"))</f>
        <v/>
      </c>
      <c r="U382" s="13" t="str">
        <f>IF(promesas[[#This Row],[Fecha  promesa de pago]]="", "", TEXT(promesas[[#This Row],[Fecha  promesa de pago]], "dd/mmm"))</f>
        <v/>
      </c>
      <c r="V382" s="14" t="str">
        <f>IF(LEN(TRIM(promesas[[#This Row],[Fecha  promesa de pago]]))&gt;0,1,"")</f>
        <v/>
      </c>
      <c r="W382" s="14" t="str">
        <f>IF(LEN(TRIM(promesas[[#This Row],[Fecha de Pago]]))&gt;0,1,"")</f>
        <v/>
      </c>
    </row>
    <row r="383" spans="1:23" ht="15.75" customHeight="1">
      <c r="A383" s="11" t="str">
        <f>TEXT(promesas[[#This Row],[Marca temporal]],"dd/mmm")</f>
        <v>00/ene</v>
      </c>
      <c r="B383" s="186"/>
      <c r="C383" s="187"/>
      <c r="D383" s="187"/>
      <c r="E383" s="188"/>
      <c r="F383" s="187"/>
      <c r="G383" s="187"/>
      <c r="H383" s="189"/>
      <c r="I383" s="190"/>
      <c r="J383" s="195"/>
      <c r="K383"/>
      <c r="L383" s="191"/>
      <c r="M383" s="157"/>
      <c r="N383"/>
      <c r="O383" s="191"/>
      <c r="P383" s="157"/>
      <c r="Q383" s="189"/>
      <c r="R383" s="196" t="str">
        <f>IF(promesas[[#This Row],[Fecha de Pago]]="", "", TEXT(promesas[[#This Row],[Fecha de Pago]], "mmm"))</f>
        <v/>
      </c>
      <c r="S383" s="12" t="str">
        <f>IF(promesas[[#This Row],[Fecha  promesa de pago]]="", "", TEXT(promesas[[#This Row],[Fecha  promesa de pago]], "mmm"))</f>
        <v/>
      </c>
      <c r="T383" s="13" t="str">
        <f>IF(promesas[[#This Row],[Fecha de Pago]]="", "", TEXT(promesas[[#This Row],[Fecha de Pago]], "dd/mmm"))</f>
        <v/>
      </c>
      <c r="U383" s="13" t="str">
        <f>IF(promesas[[#This Row],[Fecha  promesa de pago]]="", "", TEXT(promesas[[#This Row],[Fecha  promesa de pago]], "dd/mmm"))</f>
        <v/>
      </c>
      <c r="V383" s="14" t="str">
        <f>IF(LEN(TRIM(promesas[[#This Row],[Fecha  promesa de pago]]))&gt;0,1,"")</f>
        <v/>
      </c>
      <c r="W383" s="14" t="str">
        <f>IF(LEN(TRIM(promesas[[#This Row],[Fecha de Pago]]))&gt;0,1,"")</f>
        <v/>
      </c>
    </row>
    <row r="384" spans="1:23" ht="15.75" customHeight="1">
      <c r="A384" s="11" t="str">
        <f>TEXT(promesas[[#This Row],[Marca temporal]],"dd/mmm")</f>
        <v>00/ene</v>
      </c>
      <c r="B384" s="186"/>
      <c r="C384" s="187"/>
      <c r="D384" s="187"/>
      <c r="E384" s="188"/>
      <c r="F384" s="187"/>
      <c r="G384" s="187"/>
      <c r="H384" s="189"/>
      <c r="I384" s="190"/>
      <c r="J384" s="195"/>
      <c r="K384"/>
      <c r="L384" s="191"/>
      <c r="M384" s="157"/>
      <c r="N384" s="159"/>
      <c r="O384" s="167"/>
      <c r="P384" s="157"/>
      <c r="Q384" s="189"/>
      <c r="R384" s="196" t="str">
        <f>IF(promesas[[#This Row],[Fecha de Pago]]="", "", TEXT(promesas[[#This Row],[Fecha de Pago]], "mmm"))</f>
        <v/>
      </c>
      <c r="S384" s="12" t="str">
        <f>IF(promesas[[#This Row],[Fecha  promesa de pago]]="", "", TEXT(promesas[[#This Row],[Fecha  promesa de pago]], "mmm"))</f>
        <v/>
      </c>
      <c r="T384" s="13" t="str">
        <f>IF(promesas[[#This Row],[Fecha de Pago]]="", "", TEXT(promesas[[#This Row],[Fecha de Pago]], "dd/mmm"))</f>
        <v/>
      </c>
      <c r="U384" s="13" t="str">
        <f>IF(promesas[[#This Row],[Fecha  promesa de pago]]="", "", TEXT(promesas[[#This Row],[Fecha  promesa de pago]], "dd/mmm"))</f>
        <v/>
      </c>
      <c r="V384" s="14" t="str">
        <f>IF(LEN(TRIM(promesas[[#This Row],[Fecha  promesa de pago]]))&gt;0,1,"")</f>
        <v/>
      </c>
      <c r="W384" s="14" t="str">
        <f>IF(LEN(TRIM(promesas[[#This Row],[Fecha de Pago]]))&gt;0,1,"")</f>
        <v/>
      </c>
    </row>
    <row r="385" spans="1:23" ht="15.75" customHeight="1">
      <c r="A385" s="11" t="str">
        <f>TEXT(promesas[[#This Row],[Marca temporal]],"dd/mmm")</f>
        <v>00/ene</v>
      </c>
      <c r="B385" s="186"/>
      <c r="C385" s="187"/>
      <c r="D385" s="187"/>
      <c r="E385" s="188"/>
      <c r="F385" s="187"/>
      <c r="G385" s="187"/>
      <c r="H385" s="189"/>
      <c r="I385" s="190"/>
      <c r="J385" s="195"/>
      <c r="K385"/>
      <c r="L385" s="191"/>
      <c r="M385" s="157"/>
      <c r="N385"/>
      <c r="O385" s="191"/>
      <c r="P385" s="157"/>
      <c r="Q385" s="189"/>
      <c r="R385" s="196" t="str">
        <f>IF(promesas[[#This Row],[Fecha de Pago]]="", "", TEXT(promesas[[#This Row],[Fecha de Pago]], "mmm"))</f>
        <v/>
      </c>
      <c r="S385" s="12" t="str">
        <f>IF(promesas[[#This Row],[Fecha  promesa de pago]]="", "", TEXT(promesas[[#This Row],[Fecha  promesa de pago]], "mmm"))</f>
        <v/>
      </c>
      <c r="T385" s="13" t="str">
        <f>IF(promesas[[#This Row],[Fecha de Pago]]="", "", TEXT(promesas[[#This Row],[Fecha de Pago]], "dd/mmm"))</f>
        <v/>
      </c>
      <c r="U385" s="13" t="str">
        <f>IF(promesas[[#This Row],[Fecha  promesa de pago]]="", "", TEXT(promesas[[#This Row],[Fecha  promesa de pago]], "dd/mmm"))</f>
        <v/>
      </c>
      <c r="V385" s="14" t="str">
        <f>IF(LEN(TRIM(promesas[[#This Row],[Fecha  promesa de pago]]))&gt;0,1,"")</f>
        <v/>
      </c>
      <c r="W385" s="14" t="str">
        <f>IF(LEN(TRIM(promesas[[#This Row],[Fecha de Pago]]))&gt;0,1,"")</f>
        <v/>
      </c>
    </row>
    <row r="386" spans="1:23" ht="15.75" customHeight="1">
      <c r="A386" s="11" t="str">
        <f>TEXT(promesas[[#This Row],[Marca temporal]],"dd/mmm")</f>
        <v>00/ene</v>
      </c>
      <c r="B386" s="186"/>
      <c r="C386" s="187"/>
      <c r="D386" s="187"/>
      <c r="E386" s="188"/>
      <c r="F386" s="187"/>
      <c r="G386" s="187"/>
      <c r="H386" s="189"/>
      <c r="I386" s="190"/>
      <c r="J386" s="195"/>
      <c r="K386"/>
      <c r="L386" s="191"/>
      <c r="M386" s="157"/>
      <c r="N386"/>
      <c r="O386" s="191"/>
      <c r="P386" s="157"/>
      <c r="Q386" s="189"/>
      <c r="R386" s="196" t="str">
        <f>IF(promesas[[#This Row],[Fecha de Pago]]="", "", TEXT(promesas[[#This Row],[Fecha de Pago]], "mmm"))</f>
        <v/>
      </c>
      <c r="S386" s="12" t="str">
        <f>IF(promesas[[#This Row],[Fecha  promesa de pago]]="", "", TEXT(promesas[[#This Row],[Fecha  promesa de pago]], "mmm"))</f>
        <v/>
      </c>
      <c r="T386" s="13" t="str">
        <f>IF(promesas[[#This Row],[Fecha de Pago]]="", "", TEXT(promesas[[#This Row],[Fecha de Pago]], "dd/mmm"))</f>
        <v/>
      </c>
      <c r="U386" s="13" t="str">
        <f>IF(promesas[[#This Row],[Fecha  promesa de pago]]="", "", TEXT(promesas[[#This Row],[Fecha  promesa de pago]], "dd/mmm"))</f>
        <v/>
      </c>
      <c r="V386" s="14" t="str">
        <f>IF(LEN(TRIM(promesas[[#This Row],[Fecha  promesa de pago]]))&gt;0,1,"")</f>
        <v/>
      </c>
      <c r="W386" s="14" t="str">
        <f>IF(LEN(TRIM(promesas[[#This Row],[Fecha de Pago]]))&gt;0,1,"")</f>
        <v/>
      </c>
    </row>
    <row r="387" spans="1:23" ht="15.75" customHeight="1">
      <c r="A387" s="11" t="str">
        <f>TEXT(promesas[[#This Row],[Marca temporal]],"dd/mmm")</f>
        <v>00/ene</v>
      </c>
      <c r="B387" s="186"/>
      <c r="C387" s="187"/>
      <c r="D387" s="187"/>
      <c r="E387" s="188"/>
      <c r="F387" s="187"/>
      <c r="G387" s="187"/>
      <c r="H387" s="189"/>
      <c r="I387" s="190"/>
      <c r="J387" s="195"/>
      <c r="K387"/>
      <c r="L387" s="191"/>
      <c r="M387" s="157"/>
      <c r="N387" s="159"/>
      <c r="O387" s="167"/>
      <c r="P387" s="157"/>
      <c r="Q387" s="189"/>
      <c r="R387" s="196" t="str">
        <f>IF(promesas[[#This Row],[Fecha de Pago]]="", "", TEXT(promesas[[#This Row],[Fecha de Pago]], "mmm"))</f>
        <v/>
      </c>
      <c r="S387" s="12" t="str">
        <f>IF(promesas[[#This Row],[Fecha  promesa de pago]]="", "", TEXT(promesas[[#This Row],[Fecha  promesa de pago]], "mmm"))</f>
        <v/>
      </c>
      <c r="T387" s="13" t="str">
        <f>IF(promesas[[#This Row],[Fecha de Pago]]="", "", TEXT(promesas[[#This Row],[Fecha de Pago]], "dd/mmm"))</f>
        <v/>
      </c>
      <c r="U387" s="13" t="str">
        <f>IF(promesas[[#This Row],[Fecha  promesa de pago]]="", "", TEXT(promesas[[#This Row],[Fecha  promesa de pago]], "dd/mmm"))</f>
        <v/>
      </c>
      <c r="V387" s="14" t="str">
        <f>IF(LEN(TRIM(promesas[[#This Row],[Fecha  promesa de pago]]))&gt;0,1,"")</f>
        <v/>
      </c>
      <c r="W387" s="14" t="str">
        <f>IF(LEN(TRIM(promesas[[#This Row],[Fecha de Pago]]))&gt;0,1,"")</f>
        <v/>
      </c>
    </row>
    <row r="388" spans="1:23" ht="15.75" customHeight="1">
      <c r="A388" s="11" t="str">
        <f>TEXT(promesas[[#This Row],[Marca temporal]],"dd/mmm")</f>
        <v>00/ene</v>
      </c>
      <c r="B388" s="186"/>
      <c r="C388" s="187"/>
      <c r="D388" s="187"/>
      <c r="E388" s="188"/>
      <c r="F388" s="187"/>
      <c r="G388" s="187"/>
      <c r="H388" s="189"/>
      <c r="I388" s="190"/>
      <c r="J388" s="195"/>
      <c r="K388"/>
      <c r="L388" s="191"/>
      <c r="M388" s="157"/>
      <c r="N388"/>
      <c r="O388" s="191"/>
      <c r="P388" s="157"/>
      <c r="Q388" s="189"/>
      <c r="R388" s="196" t="str">
        <f>IF(promesas[[#This Row],[Fecha de Pago]]="", "", TEXT(promesas[[#This Row],[Fecha de Pago]], "mmm"))</f>
        <v/>
      </c>
      <c r="S388" s="12" t="str">
        <f>IF(promesas[[#This Row],[Fecha  promesa de pago]]="", "", TEXT(promesas[[#This Row],[Fecha  promesa de pago]], "mmm"))</f>
        <v/>
      </c>
      <c r="T388" s="13" t="str">
        <f>IF(promesas[[#This Row],[Fecha de Pago]]="", "", TEXT(promesas[[#This Row],[Fecha de Pago]], "dd/mmm"))</f>
        <v/>
      </c>
      <c r="U388" s="13" t="str">
        <f>IF(promesas[[#This Row],[Fecha  promesa de pago]]="", "", TEXT(promesas[[#This Row],[Fecha  promesa de pago]], "dd/mmm"))</f>
        <v/>
      </c>
      <c r="V388" s="14" t="str">
        <f>IF(LEN(TRIM(promesas[[#This Row],[Fecha  promesa de pago]]))&gt;0,1,"")</f>
        <v/>
      </c>
      <c r="W388" s="14" t="str">
        <f>IF(LEN(TRIM(promesas[[#This Row],[Fecha de Pago]]))&gt;0,1,"")</f>
        <v/>
      </c>
    </row>
    <row r="389" spans="1:23" ht="15.75" customHeight="1">
      <c r="A389" s="11" t="str">
        <f>TEXT(promesas[[#This Row],[Marca temporal]],"dd/mmm")</f>
        <v>00/ene</v>
      </c>
      <c r="B389" s="186"/>
      <c r="C389" s="187"/>
      <c r="D389" s="187"/>
      <c r="E389" s="188"/>
      <c r="F389" s="187"/>
      <c r="G389" s="187"/>
      <c r="H389" s="189"/>
      <c r="I389" s="190"/>
      <c r="J389" s="195"/>
      <c r="K389"/>
      <c r="L389" s="191"/>
      <c r="M389" s="157"/>
      <c r="N389"/>
      <c r="O389" s="191"/>
      <c r="P389"/>
      <c r="Q389" s="189"/>
      <c r="R389" s="196" t="str">
        <f>IF(promesas[[#This Row],[Fecha de Pago]]="", "", TEXT(promesas[[#This Row],[Fecha de Pago]], "mmm"))</f>
        <v/>
      </c>
      <c r="S389" s="12" t="str">
        <f>IF(promesas[[#This Row],[Fecha  promesa de pago]]="", "", TEXT(promesas[[#This Row],[Fecha  promesa de pago]], "mmm"))</f>
        <v/>
      </c>
      <c r="T389" s="13" t="str">
        <f>IF(promesas[[#This Row],[Fecha de Pago]]="", "", TEXT(promesas[[#This Row],[Fecha de Pago]], "dd/mmm"))</f>
        <v/>
      </c>
      <c r="U389" s="13" t="str">
        <f>IF(promesas[[#This Row],[Fecha  promesa de pago]]="", "", TEXT(promesas[[#This Row],[Fecha  promesa de pago]], "dd/mmm"))</f>
        <v/>
      </c>
      <c r="V389" s="14" t="str">
        <f>IF(LEN(TRIM(promesas[[#This Row],[Fecha  promesa de pago]]))&gt;0,1,"")</f>
        <v/>
      </c>
      <c r="W389" s="14" t="str">
        <f>IF(LEN(TRIM(promesas[[#This Row],[Fecha de Pago]]))&gt;0,1,"")</f>
        <v/>
      </c>
    </row>
    <row r="390" spans="1:23" ht="15.75" customHeight="1">
      <c r="A390" s="11" t="str">
        <f>TEXT(promesas[[#This Row],[Marca temporal]],"dd/mmm")</f>
        <v>00/ene</v>
      </c>
      <c r="B390" s="186"/>
      <c r="C390" s="187"/>
      <c r="D390" s="187"/>
      <c r="E390" s="188"/>
      <c r="F390" s="187"/>
      <c r="G390" s="187"/>
      <c r="H390" s="189"/>
      <c r="I390" s="190"/>
      <c r="J390" s="195"/>
      <c r="K390"/>
      <c r="L390" s="191"/>
      <c r="M390" s="157"/>
      <c r="N390"/>
      <c r="O390" s="191"/>
      <c r="P390" s="157"/>
      <c r="Q390" s="189"/>
      <c r="R390" s="196" t="str">
        <f>IF(promesas[[#This Row],[Fecha de Pago]]="", "", TEXT(promesas[[#This Row],[Fecha de Pago]], "mmm"))</f>
        <v/>
      </c>
      <c r="S390" s="12" t="str">
        <f>IF(promesas[[#This Row],[Fecha  promesa de pago]]="", "", TEXT(promesas[[#This Row],[Fecha  promesa de pago]], "mmm"))</f>
        <v/>
      </c>
      <c r="T390" s="13" t="str">
        <f>IF(promesas[[#This Row],[Fecha de Pago]]="", "", TEXT(promesas[[#This Row],[Fecha de Pago]], "dd/mmm"))</f>
        <v/>
      </c>
      <c r="U390" s="13" t="str">
        <f>IF(promesas[[#This Row],[Fecha  promesa de pago]]="", "", TEXT(promesas[[#This Row],[Fecha  promesa de pago]], "dd/mmm"))</f>
        <v/>
      </c>
      <c r="V390" s="14" t="str">
        <f>IF(LEN(TRIM(promesas[[#This Row],[Fecha  promesa de pago]]))&gt;0,1,"")</f>
        <v/>
      </c>
      <c r="W390" s="14" t="str">
        <f>IF(LEN(TRIM(promesas[[#This Row],[Fecha de Pago]]))&gt;0,1,"")</f>
        <v/>
      </c>
    </row>
    <row r="391" spans="1:23" ht="15.75" customHeight="1">
      <c r="A391" s="11" t="str">
        <f>TEXT(promesas[[#This Row],[Marca temporal]],"dd/mmm")</f>
        <v>00/ene</v>
      </c>
      <c r="B391" s="186"/>
      <c r="C391" s="187"/>
      <c r="D391" s="187"/>
      <c r="E391" s="188"/>
      <c r="F391" s="187"/>
      <c r="G391" s="187"/>
      <c r="H391" s="189"/>
      <c r="I391" s="190"/>
      <c r="J391" s="195"/>
      <c r="K391"/>
      <c r="L391" s="191"/>
      <c r="M391" s="157"/>
      <c r="N391"/>
      <c r="O391" s="191"/>
      <c r="P391" s="157"/>
      <c r="Q391" s="189"/>
      <c r="R391" s="196" t="str">
        <f>IF(promesas[[#This Row],[Fecha de Pago]]="", "", TEXT(promesas[[#This Row],[Fecha de Pago]], "mmm"))</f>
        <v/>
      </c>
      <c r="S391" s="12" t="str">
        <f>IF(promesas[[#This Row],[Fecha  promesa de pago]]="", "", TEXT(promesas[[#This Row],[Fecha  promesa de pago]], "mmm"))</f>
        <v/>
      </c>
      <c r="T391" s="13" t="str">
        <f>IF(promesas[[#This Row],[Fecha de Pago]]="", "", TEXT(promesas[[#This Row],[Fecha de Pago]], "dd/mmm"))</f>
        <v/>
      </c>
      <c r="U391" s="13" t="str">
        <f>IF(promesas[[#This Row],[Fecha  promesa de pago]]="", "", TEXT(promesas[[#This Row],[Fecha  promesa de pago]], "dd/mmm"))</f>
        <v/>
      </c>
      <c r="V391" s="14" t="str">
        <f>IF(LEN(TRIM(promesas[[#This Row],[Fecha  promesa de pago]]))&gt;0,1,"")</f>
        <v/>
      </c>
      <c r="W391" s="14" t="str">
        <f>IF(LEN(TRIM(promesas[[#This Row],[Fecha de Pago]]))&gt;0,1,"")</f>
        <v/>
      </c>
    </row>
    <row r="392" spans="1:23" ht="15.75" customHeight="1">
      <c r="A392" s="11" t="str">
        <f>TEXT(promesas[[#This Row],[Marca temporal]],"dd/mmm")</f>
        <v>00/ene</v>
      </c>
      <c r="B392" s="186"/>
      <c r="C392" s="187"/>
      <c r="D392" s="187"/>
      <c r="E392" s="188"/>
      <c r="F392" s="187"/>
      <c r="G392" s="187"/>
      <c r="H392" s="189"/>
      <c r="I392" s="190"/>
      <c r="J392" s="195"/>
      <c r="K392"/>
      <c r="L392" s="191"/>
      <c r="M392" s="157"/>
      <c r="N392"/>
      <c r="O392" s="191"/>
      <c r="P392"/>
      <c r="Q392" s="189"/>
      <c r="R392" s="196" t="str">
        <f>IF(promesas[[#This Row],[Fecha de Pago]]="", "", TEXT(promesas[[#This Row],[Fecha de Pago]], "mmm"))</f>
        <v/>
      </c>
      <c r="S392" s="12" t="str">
        <f>IF(promesas[[#This Row],[Fecha  promesa de pago]]="", "", TEXT(promesas[[#This Row],[Fecha  promesa de pago]], "mmm"))</f>
        <v/>
      </c>
      <c r="T392" s="13" t="str">
        <f>IF(promesas[[#This Row],[Fecha de Pago]]="", "", TEXT(promesas[[#This Row],[Fecha de Pago]], "dd/mmm"))</f>
        <v/>
      </c>
      <c r="U392" s="13" t="str">
        <f>IF(promesas[[#This Row],[Fecha  promesa de pago]]="", "", TEXT(promesas[[#This Row],[Fecha  promesa de pago]], "dd/mmm"))</f>
        <v/>
      </c>
      <c r="V392" s="14" t="str">
        <f>IF(LEN(TRIM(promesas[[#This Row],[Fecha  promesa de pago]]))&gt;0,1,"")</f>
        <v/>
      </c>
      <c r="W392" s="14" t="str">
        <f>IF(LEN(TRIM(promesas[[#This Row],[Fecha de Pago]]))&gt;0,1,"")</f>
        <v/>
      </c>
    </row>
    <row r="393" spans="1:23" ht="15.75" customHeight="1">
      <c r="A393" s="11" t="str">
        <f>TEXT(promesas[[#This Row],[Marca temporal]],"dd/mmm")</f>
        <v>00/ene</v>
      </c>
      <c r="B393" s="186"/>
      <c r="C393" s="187"/>
      <c r="D393" s="187"/>
      <c r="E393" s="188"/>
      <c r="F393" s="187"/>
      <c r="G393" s="187"/>
      <c r="H393" s="189"/>
      <c r="I393" s="190"/>
      <c r="J393" s="195"/>
      <c r="K393" s="159"/>
      <c r="L393" s="167"/>
      <c r="M393" s="157"/>
      <c r="N393"/>
      <c r="O393" s="191"/>
      <c r="P393" s="157"/>
      <c r="Q393" s="189"/>
      <c r="R393" s="196" t="str">
        <f>IF(promesas[[#This Row],[Fecha de Pago]]="", "", TEXT(promesas[[#This Row],[Fecha de Pago]], "mmm"))</f>
        <v/>
      </c>
      <c r="S393" s="12" t="str">
        <f>IF(promesas[[#This Row],[Fecha  promesa de pago]]="", "", TEXT(promesas[[#This Row],[Fecha  promesa de pago]], "mmm"))</f>
        <v/>
      </c>
      <c r="T393" s="13" t="str">
        <f>IF(promesas[[#This Row],[Fecha de Pago]]="", "", TEXT(promesas[[#This Row],[Fecha de Pago]], "dd/mmm"))</f>
        <v/>
      </c>
      <c r="U393" s="13" t="str">
        <f>IF(promesas[[#This Row],[Fecha  promesa de pago]]="", "", TEXT(promesas[[#This Row],[Fecha  promesa de pago]], "dd/mmm"))</f>
        <v/>
      </c>
      <c r="V393" s="14" t="str">
        <f>IF(LEN(TRIM(promesas[[#This Row],[Fecha  promesa de pago]]))&gt;0,1,"")</f>
        <v/>
      </c>
      <c r="W393" s="14" t="str">
        <f>IF(LEN(TRIM(promesas[[#This Row],[Fecha de Pago]]))&gt;0,1,"")</f>
        <v/>
      </c>
    </row>
    <row r="394" spans="1:23" ht="15.75" customHeight="1">
      <c r="A394" s="11" t="str">
        <f>TEXT(promesas[[#This Row],[Marca temporal]],"dd/mmm")</f>
        <v>00/ene</v>
      </c>
      <c r="B394" s="186"/>
      <c r="C394" s="187"/>
      <c r="D394" s="187"/>
      <c r="E394" s="188"/>
      <c r="F394" s="187"/>
      <c r="G394" s="187"/>
      <c r="H394" s="189"/>
      <c r="I394" s="190"/>
      <c r="J394" s="195"/>
      <c r="K394"/>
      <c r="L394" s="191"/>
      <c r="M394" s="157"/>
      <c r="N394"/>
      <c r="O394" s="191"/>
      <c r="P394" s="157"/>
      <c r="Q394" s="189"/>
      <c r="R394" s="196" t="str">
        <f>IF(promesas[[#This Row],[Fecha de Pago]]="", "", TEXT(promesas[[#This Row],[Fecha de Pago]], "mmm"))</f>
        <v/>
      </c>
      <c r="S394" s="12" t="str">
        <f>IF(promesas[[#This Row],[Fecha  promesa de pago]]="", "", TEXT(promesas[[#This Row],[Fecha  promesa de pago]], "mmm"))</f>
        <v/>
      </c>
      <c r="T394" s="13" t="str">
        <f>IF(promesas[[#This Row],[Fecha de Pago]]="", "", TEXT(promesas[[#This Row],[Fecha de Pago]], "dd/mmm"))</f>
        <v/>
      </c>
      <c r="U394" s="13" t="str">
        <f>IF(promesas[[#This Row],[Fecha  promesa de pago]]="", "", TEXT(promesas[[#This Row],[Fecha  promesa de pago]], "dd/mmm"))</f>
        <v/>
      </c>
      <c r="V394" s="14" t="str">
        <f>IF(LEN(TRIM(promesas[[#This Row],[Fecha  promesa de pago]]))&gt;0,1,"")</f>
        <v/>
      </c>
      <c r="W394" s="14" t="str">
        <f>IF(LEN(TRIM(promesas[[#This Row],[Fecha de Pago]]))&gt;0,1,"")</f>
        <v/>
      </c>
    </row>
    <row r="395" spans="1:23" ht="15.75" customHeight="1">
      <c r="A395" s="11" t="str">
        <f>TEXT(promesas[[#This Row],[Marca temporal]],"dd/mmm")</f>
        <v>00/ene</v>
      </c>
      <c r="B395" s="186"/>
      <c r="C395" s="187"/>
      <c r="D395" s="187"/>
      <c r="E395" s="188"/>
      <c r="F395" s="187"/>
      <c r="G395" s="187"/>
      <c r="H395" s="189"/>
      <c r="I395" s="190"/>
      <c r="J395" s="195"/>
      <c r="K395"/>
      <c r="L395" s="191"/>
      <c r="M395" s="157"/>
      <c r="N395"/>
      <c r="O395" s="191"/>
      <c r="P395" s="157"/>
      <c r="Q395" s="189"/>
      <c r="R395" s="196" t="str">
        <f>IF(promesas[[#This Row],[Fecha de Pago]]="", "", TEXT(promesas[[#This Row],[Fecha de Pago]], "mmm"))</f>
        <v/>
      </c>
      <c r="S395" s="12" t="str">
        <f>IF(promesas[[#This Row],[Fecha  promesa de pago]]="", "", TEXT(promesas[[#This Row],[Fecha  promesa de pago]], "mmm"))</f>
        <v/>
      </c>
      <c r="T395" s="13" t="str">
        <f>IF(promesas[[#This Row],[Fecha de Pago]]="", "", TEXT(promesas[[#This Row],[Fecha de Pago]], "dd/mmm"))</f>
        <v/>
      </c>
      <c r="U395" s="13" t="str">
        <f>IF(promesas[[#This Row],[Fecha  promesa de pago]]="", "", TEXT(promesas[[#This Row],[Fecha  promesa de pago]], "dd/mmm"))</f>
        <v/>
      </c>
      <c r="V395" s="14" t="str">
        <f>IF(LEN(TRIM(promesas[[#This Row],[Fecha  promesa de pago]]))&gt;0,1,"")</f>
        <v/>
      </c>
      <c r="W395" s="14" t="str">
        <f>IF(LEN(TRIM(promesas[[#This Row],[Fecha de Pago]]))&gt;0,1,"")</f>
        <v/>
      </c>
    </row>
    <row r="396" spans="1:23" ht="15.75" customHeight="1">
      <c r="A396" s="11" t="str">
        <f>TEXT(promesas[[#This Row],[Marca temporal]],"dd/mmm")</f>
        <v>00/ene</v>
      </c>
      <c r="B396" s="186"/>
      <c r="C396" s="187"/>
      <c r="D396" s="187"/>
      <c r="E396" s="188"/>
      <c r="F396" s="187"/>
      <c r="G396" s="187"/>
      <c r="H396" s="189"/>
      <c r="I396" s="190"/>
      <c r="J396" s="195"/>
      <c r="K396"/>
      <c r="L396" s="191"/>
      <c r="M396" s="157"/>
      <c r="N396"/>
      <c r="O396" s="191"/>
      <c r="P396" s="157"/>
      <c r="Q396" s="189"/>
      <c r="R396" s="196" t="str">
        <f>IF(promesas[[#This Row],[Fecha de Pago]]="", "", TEXT(promesas[[#This Row],[Fecha de Pago]], "mmm"))</f>
        <v/>
      </c>
      <c r="S396" s="12" t="str">
        <f>IF(promesas[[#This Row],[Fecha  promesa de pago]]="", "", TEXT(promesas[[#This Row],[Fecha  promesa de pago]], "mmm"))</f>
        <v/>
      </c>
      <c r="T396" s="13" t="str">
        <f>IF(promesas[[#This Row],[Fecha de Pago]]="", "", TEXT(promesas[[#This Row],[Fecha de Pago]], "dd/mmm"))</f>
        <v/>
      </c>
      <c r="U396" s="13" t="str">
        <f>IF(promesas[[#This Row],[Fecha  promesa de pago]]="", "", TEXT(promesas[[#This Row],[Fecha  promesa de pago]], "dd/mmm"))</f>
        <v/>
      </c>
      <c r="V396" s="14" t="str">
        <f>IF(LEN(TRIM(promesas[[#This Row],[Fecha  promesa de pago]]))&gt;0,1,"")</f>
        <v/>
      </c>
      <c r="W396" s="14" t="str">
        <f>IF(LEN(TRIM(promesas[[#This Row],[Fecha de Pago]]))&gt;0,1,"")</f>
        <v/>
      </c>
    </row>
    <row r="397" spans="1:23" ht="15.75" customHeight="1">
      <c r="A397" s="11" t="str">
        <f>TEXT(promesas[[#This Row],[Marca temporal]],"dd/mmm")</f>
        <v>00/ene</v>
      </c>
      <c r="B397" s="186"/>
      <c r="C397" s="187"/>
      <c r="D397" s="187"/>
      <c r="E397" s="188"/>
      <c r="F397" s="187"/>
      <c r="G397" s="187"/>
      <c r="H397" s="189"/>
      <c r="I397" s="190"/>
      <c r="J397" s="195"/>
      <c r="K397"/>
      <c r="L397" s="191"/>
      <c r="M397" s="157"/>
      <c r="N397"/>
      <c r="O397" s="191"/>
      <c r="P397" s="157"/>
      <c r="Q397" s="189"/>
      <c r="R397" s="196" t="str">
        <f>IF(promesas[[#This Row],[Fecha de Pago]]="", "", TEXT(promesas[[#This Row],[Fecha de Pago]], "mmm"))</f>
        <v/>
      </c>
      <c r="S397" s="12" t="str">
        <f>IF(promesas[[#This Row],[Fecha  promesa de pago]]="", "", TEXT(promesas[[#This Row],[Fecha  promesa de pago]], "mmm"))</f>
        <v/>
      </c>
      <c r="T397" s="13" t="str">
        <f>IF(promesas[[#This Row],[Fecha de Pago]]="", "", TEXT(promesas[[#This Row],[Fecha de Pago]], "dd/mmm"))</f>
        <v/>
      </c>
      <c r="U397" s="13" t="str">
        <f>IF(promesas[[#This Row],[Fecha  promesa de pago]]="", "", TEXT(promesas[[#This Row],[Fecha  promesa de pago]], "dd/mmm"))</f>
        <v/>
      </c>
      <c r="V397" s="14" t="str">
        <f>IF(LEN(TRIM(promesas[[#This Row],[Fecha  promesa de pago]]))&gt;0,1,"")</f>
        <v/>
      </c>
      <c r="W397" s="14" t="str">
        <f>IF(LEN(TRIM(promesas[[#This Row],[Fecha de Pago]]))&gt;0,1,"")</f>
        <v/>
      </c>
    </row>
    <row r="398" spans="1:23" ht="15.75" customHeight="1">
      <c r="A398" s="11" t="str">
        <f>TEXT(promesas[[#This Row],[Marca temporal]],"dd/mmm")</f>
        <v>00/ene</v>
      </c>
      <c r="B398" s="186"/>
      <c r="C398" s="187"/>
      <c r="D398" s="187"/>
      <c r="E398" s="188"/>
      <c r="F398" s="187"/>
      <c r="G398" s="187"/>
      <c r="H398" s="189"/>
      <c r="I398" s="190"/>
      <c r="J398" s="195"/>
      <c r="K398"/>
      <c r="L398" s="191"/>
      <c r="M398" s="157"/>
      <c r="N398"/>
      <c r="O398" s="191"/>
      <c r="P398" s="157"/>
      <c r="Q398" s="189"/>
      <c r="R398" s="196" t="str">
        <f>IF(promesas[[#This Row],[Fecha de Pago]]="", "", TEXT(promesas[[#This Row],[Fecha de Pago]], "mmm"))</f>
        <v/>
      </c>
      <c r="S398" s="12" t="str">
        <f>IF(promesas[[#This Row],[Fecha  promesa de pago]]="", "", TEXT(promesas[[#This Row],[Fecha  promesa de pago]], "mmm"))</f>
        <v/>
      </c>
      <c r="T398" s="13" t="str">
        <f>IF(promesas[[#This Row],[Fecha de Pago]]="", "", TEXT(promesas[[#This Row],[Fecha de Pago]], "dd/mmm"))</f>
        <v/>
      </c>
      <c r="U398" s="13" t="str">
        <f>IF(promesas[[#This Row],[Fecha  promesa de pago]]="", "", TEXT(promesas[[#This Row],[Fecha  promesa de pago]], "dd/mmm"))</f>
        <v/>
      </c>
      <c r="V398" s="14" t="str">
        <f>IF(LEN(TRIM(promesas[[#This Row],[Fecha  promesa de pago]]))&gt;0,1,"")</f>
        <v/>
      </c>
      <c r="W398" s="14" t="str">
        <f>IF(LEN(TRIM(promesas[[#This Row],[Fecha de Pago]]))&gt;0,1,"")</f>
        <v/>
      </c>
    </row>
    <row r="399" spans="1:23" ht="15.75" customHeight="1">
      <c r="A399" s="11" t="str">
        <f>TEXT(promesas[[#This Row],[Marca temporal]],"dd/mmm")</f>
        <v>00/ene</v>
      </c>
      <c r="B399" s="186"/>
      <c r="C399" s="187"/>
      <c r="D399" s="187"/>
      <c r="E399" s="188"/>
      <c r="F399" s="187"/>
      <c r="G399" s="187"/>
      <c r="H399" s="189"/>
      <c r="I399" s="190"/>
      <c r="J399" s="195"/>
      <c r="K399"/>
      <c r="L399" s="191"/>
      <c r="M399" s="157"/>
      <c r="N399"/>
      <c r="O399" s="191"/>
      <c r="P399" s="157"/>
      <c r="Q399" s="189"/>
      <c r="R399" s="196" t="str">
        <f>IF(promesas[[#This Row],[Fecha de Pago]]="", "", TEXT(promesas[[#This Row],[Fecha de Pago]], "mmm"))</f>
        <v/>
      </c>
      <c r="S399" s="12" t="str">
        <f>IF(promesas[[#This Row],[Fecha  promesa de pago]]="", "", TEXT(promesas[[#This Row],[Fecha  promesa de pago]], "mmm"))</f>
        <v/>
      </c>
      <c r="T399" s="13" t="str">
        <f>IF(promesas[[#This Row],[Fecha de Pago]]="", "", TEXT(promesas[[#This Row],[Fecha de Pago]], "dd/mmm"))</f>
        <v/>
      </c>
      <c r="U399" s="13" t="str">
        <f>IF(promesas[[#This Row],[Fecha  promesa de pago]]="", "", TEXT(promesas[[#This Row],[Fecha  promesa de pago]], "dd/mmm"))</f>
        <v/>
      </c>
      <c r="V399" s="14" t="str">
        <f>IF(LEN(TRIM(promesas[[#This Row],[Fecha  promesa de pago]]))&gt;0,1,"")</f>
        <v/>
      </c>
      <c r="W399" s="14" t="str">
        <f>IF(LEN(TRIM(promesas[[#This Row],[Fecha de Pago]]))&gt;0,1,"")</f>
        <v/>
      </c>
    </row>
    <row r="400" spans="1:23" ht="15.75" customHeight="1">
      <c r="A400" s="11" t="str">
        <f>TEXT(promesas[[#This Row],[Marca temporal]],"dd/mmm")</f>
        <v>00/ene</v>
      </c>
      <c r="B400" s="186"/>
      <c r="C400" s="187"/>
      <c r="D400" s="187"/>
      <c r="E400" s="188"/>
      <c r="F400" s="187"/>
      <c r="G400" s="187"/>
      <c r="H400" s="189"/>
      <c r="I400" s="190"/>
      <c r="J400" s="195"/>
      <c r="K400"/>
      <c r="L400" s="191"/>
      <c r="M400" s="157"/>
      <c r="N400"/>
      <c r="O400" s="191"/>
      <c r="P400" s="157"/>
      <c r="Q400" s="189"/>
      <c r="R400" s="196" t="str">
        <f>IF(promesas[[#This Row],[Fecha de Pago]]="", "", TEXT(promesas[[#This Row],[Fecha de Pago]], "mmm"))</f>
        <v/>
      </c>
      <c r="S400" s="12" t="str">
        <f>IF(promesas[[#This Row],[Fecha  promesa de pago]]="", "", TEXT(promesas[[#This Row],[Fecha  promesa de pago]], "mmm"))</f>
        <v/>
      </c>
      <c r="T400" s="13" t="str">
        <f>IF(promesas[[#This Row],[Fecha de Pago]]="", "", TEXT(promesas[[#This Row],[Fecha de Pago]], "dd/mmm"))</f>
        <v/>
      </c>
      <c r="U400" s="13" t="str">
        <f>IF(promesas[[#This Row],[Fecha  promesa de pago]]="", "", TEXT(promesas[[#This Row],[Fecha  promesa de pago]], "dd/mmm"))</f>
        <v/>
      </c>
      <c r="V400" s="14" t="str">
        <f>IF(LEN(TRIM(promesas[[#This Row],[Fecha  promesa de pago]]))&gt;0,1,"")</f>
        <v/>
      </c>
      <c r="W400" s="14" t="str">
        <f>IF(LEN(TRIM(promesas[[#This Row],[Fecha de Pago]]))&gt;0,1,"")</f>
        <v/>
      </c>
    </row>
    <row r="401" spans="1:23" ht="15.75" customHeight="1">
      <c r="A401" s="11" t="str">
        <f>TEXT(promesas[[#This Row],[Marca temporal]],"dd/mmm")</f>
        <v>00/ene</v>
      </c>
      <c r="B401" s="186"/>
      <c r="C401" s="187"/>
      <c r="D401" s="187"/>
      <c r="E401" s="188"/>
      <c r="F401" s="187"/>
      <c r="G401" s="187"/>
      <c r="H401" s="189"/>
      <c r="I401" s="190"/>
      <c r="J401" s="195"/>
      <c r="K401"/>
      <c r="L401" s="191"/>
      <c r="M401" s="157"/>
      <c r="N401"/>
      <c r="O401" s="191"/>
      <c r="P401" s="157"/>
      <c r="Q401" s="189"/>
      <c r="R401" s="196" t="str">
        <f>IF(promesas[[#This Row],[Fecha de Pago]]="", "", TEXT(promesas[[#This Row],[Fecha de Pago]], "mmm"))</f>
        <v/>
      </c>
      <c r="S401" s="12" t="str">
        <f>IF(promesas[[#This Row],[Fecha  promesa de pago]]="", "", TEXT(promesas[[#This Row],[Fecha  promesa de pago]], "mmm"))</f>
        <v/>
      </c>
      <c r="T401" s="13" t="str">
        <f>IF(promesas[[#This Row],[Fecha de Pago]]="", "", TEXT(promesas[[#This Row],[Fecha de Pago]], "dd/mmm"))</f>
        <v/>
      </c>
      <c r="U401" s="13" t="str">
        <f>IF(promesas[[#This Row],[Fecha  promesa de pago]]="", "", TEXT(promesas[[#This Row],[Fecha  promesa de pago]], "dd/mmm"))</f>
        <v/>
      </c>
      <c r="V401" s="14" t="str">
        <f>IF(LEN(TRIM(promesas[[#This Row],[Fecha  promesa de pago]]))&gt;0,1,"")</f>
        <v/>
      </c>
      <c r="W401" s="14" t="str">
        <f>IF(LEN(TRIM(promesas[[#This Row],[Fecha de Pago]]))&gt;0,1,"")</f>
        <v/>
      </c>
    </row>
    <row r="402" spans="1:23" ht="15.75" customHeight="1">
      <c r="A402" s="11" t="str">
        <f>TEXT(promesas[[#This Row],[Marca temporal]],"dd/mmm")</f>
        <v>00/ene</v>
      </c>
      <c r="B402" s="186"/>
      <c r="C402" s="187"/>
      <c r="D402" s="187"/>
      <c r="E402" s="188"/>
      <c r="F402" s="187"/>
      <c r="G402" s="187"/>
      <c r="H402" s="189"/>
      <c r="I402" s="190"/>
      <c r="J402" s="195"/>
      <c r="K402" s="159"/>
      <c r="L402" s="167"/>
      <c r="M402" s="157"/>
      <c r="N402"/>
      <c r="O402" s="191"/>
      <c r="P402" s="157"/>
      <c r="Q402" s="189"/>
      <c r="R402" s="196" t="str">
        <f>IF(promesas[[#This Row],[Fecha de Pago]]="", "", TEXT(promesas[[#This Row],[Fecha de Pago]], "mmm"))</f>
        <v/>
      </c>
      <c r="S402" s="12" t="str">
        <f>IF(promesas[[#This Row],[Fecha  promesa de pago]]="", "", TEXT(promesas[[#This Row],[Fecha  promesa de pago]], "mmm"))</f>
        <v/>
      </c>
      <c r="T402" s="13" t="str">
        <f>IF(promesas[[#This Row],[Fecha de Pago]]="", "", TEXT(promesas[[#This Row],[Fecha de Pago]], "dd/mmm"))</f>
        <v/>
      </c>
      <c r="U402" s="13" t="str">
        <f>IF(promesas[[#This Row],[Fecha  promesa de pago]]="", "", TEXT(promesas[[#This Row],[Fecha  promesa de pago]], "dd/mmm"))</f>
        <v/>
      </c>
      <c r="V402" s="14" t="str">
        <f>IF(LEN(TRIM(promesas[[#This Row],[Fecha  promesa de pago]]))&gt;0,1,"")</f>
        <v/>
      </c>
      <c r="W402" s="14" t="str">
        <f>IF(LEN(TRIM(promesas[[#This Row],[Fecha de Pago]]))&gt;0,1,"")</f>
        <v/>
      </c>
    </row>
    <row r="403" spans="1:23" ht="15.75" customHeight="1">
      <c r="A403" s="11" t="str">
        <f>TEXT(promesas[[#This Row],[Marca temporal]],"dd/mmm")</f>
        <v>00/ene</v>
      </c>
      <c r="B403" s="186"/>
      <c r="C403" s="187"/>
      <c r="D403" s="187"/>
      <c r="E403" s="188"/>
      <c r="F403" s="187"/>
      <c r="G403" s="187"/>
      <c r="H403" s="189"/>
      <c r="I403" s="190"/>
      <c r="J403" s="195"/>
      <c r="K403"/>
      <c r="L403" s="191"/>
      <c r="M403" s="157"/>
      <c r="N403"/>
      <c r="O403" s="191"/>
      <c r="P403" s="157"/>
      <c r="Q403" s="189"/>
      <c r="R403" s="196" t="str">
        <f>IF(promesas[[#This Row],[Fecha de Pago]]="", "", TEXT(promesas[[#This Row],[Fecha de Pago]], "mmm"))</f>
        <v/>
      </c>
      <c r="S403" s="12" t="str">
        <f>IF(promesas[[#This Row],[Fecha  promesa de pago]]="", "", TEXT(promesas[[#This Row],[Fecha  promesa de pago]], "mmm"))</f>
        <v/>
      </c>
      <c r="T403" s="13" t="str">
        <f>IF(promesas[[#This Row],[Fecha de Pago]]="", "", TEXT(promesas[[#This Row],[Fecha de Pago]], "dd/mmm"))</f>
        <v/>
      </c>
      <c r="U403" s="13" t="str">
        <f>IF(promesas[[#This Row],[Fecha  promesa de pago]]="", "", TEXT(promesas[[#This Row],[Fecha  promesa de pago]], "dd/mmm"))</f>
        <v/>
      </c>
      <c r="V403" s="14" t="str">
        <f>IF(LEN(TRIM(promesas[[#This Row],[Fecha  promesa de pago]]))&gt;0,1,"")</f>
        <v/>
      </c>
      <c r="W403" s="14" t="str">
        <f>IF(LEN(TRIM(promesas[[#This Row],[Fecha de Pago]]))&gt;0,1,"")</f>
        <v/>
      </c>
    </row>
    <row r="404" spans="1:23" ht="15.75" customHeight="1">
      <c r="A404" s="11" t="str">
        <f>TEXT(promesas[[#This Row],[Marca temporal]],"dd/mmm")</f>
        <v>00/ene</v>
      </c>
      <c r="B404" s="186"/>
      <c r="C404" s="187"/>
      <c r="D404" s="187"/>
      <c r="E404" s="188"/>
      <c r="F404" s="187"/>
      <c r="G404" s="187"/>
      <c r="H404" s="189"/>
      <c r="I404" s="190"/>
      <c r="J404" s="195"/>
      <c r="K404"/>
      <c r="L404" s="191"/>
      <c r="M404" s="157"/>
      <c r="N404"/>
      <c r="O404" s="191"/>
      <c r="P404" s="157"/>
      <c r="Q404" s="189"/>
      <c r="R404" s="196" t="str">
        <f>IF(promesas[[#This Row],[Fecha de Pago]]="", "", TEXT(promesas[[#This Row],[Fecha de Pago]], "mmm"))</f>
        <v/>
      </c>
      <c r="S404" s="12" t="str">
        <f>IF(promesas[[#This Row],[Fecha  promesa de pago]]="", "", TEXT(promesas[[#This Row],[Fecha  promesa de pago]], "mmm"))</f>
        <v/>
      </c>
      <c r="T404" s="13" t="str">
        <f>IF(promesas[[#This Row],[Fecha de Pago]]="", "", TEXT(promesas[[#This Row],[Fecha de Pago]], "dd/mmm"))</f>
        <v/>
      </c>
      <c r="U404" s="13" t="str">
        <f>IF(promesas[[#This Row],[Fecha  promesa de pago]]="", "", TEXT(promesas[[#This Row],[Fecha  promesa de pago]], "dd/mmm"))</f>
        <v/>
      </c>
      <c r="V404" s="14" t="str">
        <f>IF(LEN(TRIM(promesas[[#This Row],[Fecha  promesa de pago]]))&gt;0,1,"")</f>
        <v/>
      </c>
      <c r="W404" s="14" t="str">
        <f>IF(LEN(TRIM(promesas[[#This Row],[Fecha de Pago]]))&gt;0,1,"")</f>
        <v/>
      </c>
    </row>
    <row r="405" spans="1:23" ht="15.75" customHeight="1">
      <c r="A405" s="11" t="str">
        <f>TEXT(promesas[[#This Row],[Marca temporal]],"dd/mmm")</f>
        <v>00/ene</v>
      </c>
      <c r="B405" s="186"/>
      <c r="C405" s="187"/>
      <c r="D405" s="187"/>
      <c r="E405" s="188"/>
      <c r="F405" s="187"/>
      <c r="G405" s="187"/>
      <c r="H405" s="189"/>
      <c r="I405" s="190"/>
      <c r="J405" s="195"/>
      <c r="K405"/>
      <c r="L405" s="191"/>
      <c r="M405" s="157"/>
      <c r="N405"/>
      <c r="O405" s="191"/>
      <c r="P405" s="157"/>
      <c r="Q405" s="189"/>
      <c r="R405" s="196" t="str">
        <f>IF(promesas[[#This Row],[Fecha de Pago]]="", "", TEXT(promesas[[#This Row],[Fecha de Pago]], "mmm"))</f>
        <v/>
      </c>
      <c r="S405" s="12" t="str">
        <f>IF(promesas[[#This Row],[Fecha  promesa de pago]]="", "", TEXT(promesas[[#This Row],[Fecha  promesa de pago]], "mmm"))</f>
        <v/>
      </c>
      <c r="T405" s="13" t="str">
        <f>IF(promesas[[#This Row],[Fecha de Pago]]="", "", TEXT(promesas[[#This Row],[Fecha de Pago]], "dd/mmm"))</f>
        <v/>
      </c>
      <c r="U405" s="13" t="str">
        <f>IF(promesas[[#This Row],[Fecha  promesa de pago]]="", "", TEXT(promesas[[#This Row],[Fecha  promesa de pago]], "dd/mmm"))</f>
        <v/>
      </c>
      <c r="V405" s="14" t="str">
        <f>IF(LEN(TRIM(promesas[[#This Row],[Fecha  promesa de pago]]))&gt;0,1,"")</f>
        <v/>
      </c>
      <c r="W405" s="14" t="str">
        <f>IF(LEN(TRIM(promesas[[#This Row],[Fecha de Pago]]))&gt;0,1,"")</f>
        <v/>
      </c>
    </row>
    <row r="406" spans="1:23" ht="15.75" customHeight="1">
      <c r="A406" s="11" t="str">
        <f>TEXT(promesas[[#This Row],[Marca temporal]],"dd/mmm")</f>
        <v>00/ene</v>
      </c>
      <c r="B406" s="186"/>
      <c r="C406" s="187"/>
      <c r="D406" s="187"/>
      <c r="E406" s="188"/>
      <c r="F406" s="187"/>
      <c r="G406" s="187"/>
      <c r="H406" s="189"/>
      <c r="I406" s="190"/>
      <c r="J406" s="195"/>
      <c r="K406"/>
      <c r="L406" s="191"/>
      <c r="M406" s="157"/>
      <c r="N406"/>
      <c r="O406" s="191"/>
      <c r="P406" s="157"/>
      <c r="Q406" s="189"/>
      <c r="R406" s="196" t="str">
        <f>IF(promesas[[#This Row],[Fecha de Pago]]="", "", TEXT(promesas[[#This Row],[Fecha de Pago]], "mmm"))</f>
        <v/>
      </c>
      <c r="S406" s="12" t="str">
        <f>IF(promesas[[#This Row],[Fecha  promesa de pago]]="", "", TEXT(promesas[[#This Row],[Fecha  promesa de pago]], "mmm"))</f>
        <v/>
      </c>
      <c r="T406" s="13" t="str">
        <f>IF(promesas[[#This Row],[Fecha de Pago]]="", "", TEXT(promesas[[#This Row],[Fecha de Pago]], "dd/mmm"))</f>
        <v/>
      </c>
      <c r="U406" s="13" t="str">
        <f>IF(promesas[[#This Row],[Fecha  promesa de pago]]="", "", TEXT(promesas[[#This Row],[Fecha  promesa de pago]], "dd/mmm"))</f>
        <v/>
      </c>
      <c r="V406" s="14" t="str">
        <f>IF(LEN(TRIM(promesas[[#This Row],[Fecha  promesa de pago]]))&gt;0,1,"")</f>
        <v/>
      </c>
      <c r="W406" s="14" t="str">
        <f>IF(LEN(TRIM(promesas[[#This Row],[Fecha de Pago]]))&gt;0,1,"")</f>
        <v/>
      </c>
    </row>
    <row r="407" spans="1:23" ht="15.75" customHeight="1">
      <c r="A407" s="11" t="str">
        <f>TEXT(promesas[[#This Row],[Marca temporal]],"dd/mmm")</f>
        <v>00/ene</v>
      </c>
      <c r="B407" s="186"/>
      <c r="C407" s="187"/>
      <c r="D407" s="187"/>
      <c r="E407" s="188"/>
      <c r="F407" s="187"/>
      <c r="G407" s="187"/>
      <c r="H407" s="189"/>
      <c r="I407" s="190"/>
      <c r="J407" s="195"/>
      <c r="K407"/>
      <c r="L407" s="191"/>
      <c r="M407" s="157"/>
      <c r="N407"/>
      <c r="O407" s="191"/>
      <c r="P407"/>
      <c r="Q407" s="189"/>
      <c r="R407" s="196" t="str">
        <f>IF(promesas[[#This Row],[Fecha de Pago]]="", "", TEXT(promesas[[#This Row],[Fecha de Pago]], "mmm"))</f>
        <v/>
      </c>
      <c r="S407" s="12" t="str">
        <f>IF(promesas[[#This Row],[Fecha  promesa de pago]]="", "", TEXT(promesas[[#This Row],[Fecha  promesa de pago]], "mmm"))</f>
        <v/>
      </c>
      <c r="T407" s="13" t="str">
        <f>IF(promesas[[#This Row],[Fecha de Pago]]="", "", TEXT(promesas[[#This Row],[Fecha de Pago]], "dd/mmm"))</f>
        <v/>
      </c>
      <c r="U407" s="13" t="str">
        <f>IF(promesas[[#This Row],[Fecha  promesa de pago]]="", "", TEXT(promesas[[#This Row],[Fecha  promesa de pago]], "dd/mmm"))</f>
        <v/>
      </c>
      <c r="V407" s="14" t="str">
        <f>IF(LEN(TRIM(promesas[[#This Row],[Fecha  promesa de pago]]))&gt;0,1,"")</f>
        <v/>
      </c>
      <c r="W407" s="14" t="str">
        <f>IF(LEN(TRIM(promesas[[#This Row],[Fecha de Pago]]))&gt;0,1,"")</f>
        <v/>
      </c>
    </row>
    <row r="408" spans="1:23" ht="15.75" customHeight="1">
      <c r="A408" s="11" t="str">
        <f>TEXT(promesas[[#This Row],[Marca temporal]],"dd/mmm")</f>
        <v>00/ene</v>
      </c>
      <c r="B408" s="186"/>
      <c r="C408" s="187"/>
      <c r="D408" s="187"/>
      <c r="E408" s="188"/>
      <c r="F408" s="187"/>
      <c r="G408" s="187"/>
      <c r="H408" s="189"/>
      <c r="I408" s="190"/>
      <c r="J408" s="195"/>
      <c r="K408"/>
      <c r="L408" s="191"/>
      <c r="M408" s="157"/>
      <c r="N408"/>
      <c r="O408" s="191"/>
      <c r="P408" s="157"/>
      <c r="Q408" s="189"/>
      <c r="R408" s="196" t="str">
        <f>IF(promesas[[#This Row],[Fecha de Pago]]="", "", TEXT(promesas[[#This Row],[Fecha de Pago]], "mmm"))</f>
        <v/>
      </c>
      <c r="S408" s="12" t="str">
        <f>IF(promesas[[#This Row],[Fecha  promesa de pago]]="", "", TEXT(promesas[[#This Row],[Fecha  promesa de pago]], "mmm"))</f>
        <v/>
      </c>
      <c r="T408" s="13" t="str">
        <f>IF(promesas[[#This Row],[Fecha de Pago]]="", "", TEXT(promesas[[#This Row],[Fecha de Pago]], "dd/mmm"))</f>
        <v/>
      </c>
      <c r="U408" s="13" t="str">
        <f>IF(promesas[[#This Row],[Fecha  promesa de pago]]="", "", TEXT(promesas[[#This Row],[Fecha  promesa de pago]], "dd/mmm"))</f>
        <v/>
      </c>
      <c r="V408" s="14" t="str">
        <f>IF(LEN(TRIM(promesas[[#This Row],[Fecha  promesa de pago]]))&gt;0,1,"")</f>
        <v/>
      </c>
      <c r="W408" s="14" t="str">
        <f>IF(LEN(TRIM(promesas[[#This Row],[Fecha de Pago]]))&gt;0,1,"")</f>
        <v/>
      </c>
    </row>
    <row r="409" spans="1:23" ht="15.75" customHeight="1">
      <c r="A409" s="11" t="str">
        <f>TEXT(promesas[[#This Row],[Marca temporal]],"dd/mmm")</f>
        <v>00/ene</v>
      </c>
      <c r="B409" s="186"/>
      <c r="C409" s="187"/>
      <c r="D409" s="187"/>
      <c r="E409" s="188"/>
      <c r="F409" s="187"/>
      <c r="G409" s="187"/>
      <c r="H409" s="189"/>
      <c r="I409" s="190"/>
      <c r="J409" s="195"/>
      <c r="K409"/>
      <c r="L409" s="191"/>
      <c r="M409" s="157"/>
      <c r="N409"/>
      <c r="O409" s="191"/>
      <c r="P409" s="157"/>
      <c r="Q409" s="189"/>
      <c r="R409" s="196" t="str">
        <f>IF(promesas[[#This Row],[Fecha de Pago]]="", "", TEXT(promesas[[#This Row],[Fecha de Pago]], "mmm"))</f>
        <v/>
      </c>
      <c r="S409" s="12" t="str">
        <f>IF(promesas[[#This Row],[Fecha  promesa de pago]]="", "", TEXT(promesas[[#This Row],[Fecha  promesa de pago]], "mmm"))</f>
        <v/>
      </c>
      <c r="T409" s="13" t="str">
        <f>IF(promesas[[#This Row],[Fecha de Pago]]="", "", TEXT(promesas[[#This Row],[Fecha de Pago]], "dd/mmm"))</f>
        <v/>
      </c>
      <c r="U409" s="13" t="str">
        <f>IF(promesas[[#This Row],[Fecha  promesa de pago]]="", "", TEXT(promesas[[#This Row],[Fecha  promesa de pago]], "dd/mmm"))</f>
        <v/>
      </c>
      <c r="V409" s="14" t="str">
        <f>IF(LEN(TRIM(promesas[[#This Row],[Fecha  promesa de pago]]))&gt;0,1,"")</f>
        <v/>
      </c>
      <c r="W409" s="14" t="str">
        <f>IF(LEN(TRIM(promesas[[#This Row],[Fecha de Pago]]))&gt;0,1,"")</f>
        <v/>
      </c>
    </row>
    <row r="410" spans="1:23" ht="15.75" customHeight="1">
      <c r="A410" s="11" t="str">
        <f>TEXT(promesas[[#This Row],[Marca temporal]],"dd/mmm")</f>
        <v>00/ene</v>
      </c>
      <c r="B410" s="186"/>
      <c r="C410" s="187"/>
      <c r="D410" s="187"/>
      <c r="E410" s="188"/>
      <c r="F410" s="187"/>
      <c r="G410" s="187"/>
      <c r="H410" s="189"/>
      <c r="I410" s="190"/>
      <c r="J410" s="195"/>
      <c r="K410"/>
      <c r="L410" s="191"/>
      <c r="M410" s="157"/>
      <c r="N410"/>
      <c r="O410" s="191"/>
      <c r="P410" s="157"/>
      <c r="Q410" s="189"/>
      <c r="R410" s="196" t="str">
        <f>IF(promesas[[#This Row],[Fecha de Pago]]="", "", TEXT(promesas[[#This Row],[Fecha de Pago]], "mmm"))</f>
        <v/>
      </c>
      <c r="S410" s="12" t="str">
        <f>IF(promesas[[#This Row],[Fecha  promesa de pago]]="", "", TEXT(promesas[[#This Row],[Fecha  promesa de pago]], "mmm"))</f>
        <v/>
      </c>
      <c r="T410" s="13" t="str">
        <f>IF(promesas[[#This Row],[Fecha de Pago]]="", "", TEXT(promesas[[#This Row],[Fecha de Pago]], "dd/mmm"))</f>
        <v/>
      </c>
      <c r="U410" s="13" t="str">
        <f>IF(promesas[[#This Row],[Fecha  promesa de pago]]="", "", TEXT(promesas[[#This Row],[Fecha  promesa de pago]], "dd/mmm"))</f>
        <v/>
      </c>
      <c r="V410" s="14" t="str">
        <f>IF(LEN(TRIM(promesas[[#This Row],[Fecha  promesa de pago]]))&gt;0,1,"")</f>
        <v/>
      </c>
      <c r="W410" s="14" t="str">
        <f>IF(LEN(TRIM(promesas[[#This Row],[Fecha de Pago]]))&gt;0,1,"")</f>
        <v/>
      </c>
    </row>
    <row r="411" spans="1:23" ht="15.75" customHeight="1">
      <c r="A411" s="11" t="str">
        <f>TEXT(promesas[[#This Row],[Marca temporal]],"dd/mmm")</f>
        <v>00/ene</v>
      </c>
      <c r="B411" s="186"/>
      <c r="C411" s="187"/>
      <c r="D411" s="187"/>
      <c r="E411" s="188"/>
      <c r="F411" s="187"/>
      <c r="G411" s="187"/>
      <c r="H411" s="189"/>
      <c r="I411" s="190"/>
      <c r="J411" s="195"/>
      <c r="K411"/>
      <c r="L411" s="191"/>
      <c r="M411" s="157"/>
      <c r="N411"/>
      <c r="O411" s="191"/>
      <c r="P411" s="157"/>
      <c r="Q411" s="189"/>
      <c r="R411" s="196" t="str">
        <f>IF(promesas[[#This Row],[Fecha de Pago]]="", "", TEXT(promesas[[#This Row],[Fecha de Pago]], "mmm"))</f>
        <v/>
      </c>
      <c r="S411" s="12" t="str">
        <f>IF(promesas[[#This Row],[Fecha  promesa de pago]]="", "", TEXT(promesas[[#This Row],[Fecha  promesa de pago]], "mmm"))</f>
        <v/>
      </c>
      <c r="T411" s="13" t="str">
        <f>IF(promesas[[#This Row],[Fecha de Pago]]="", "", TEXT(promesas[[#This Row],[Fecha de Pago]], "dd/mmm"))</f>
        <v/>
      </c>
      <c r="U411" s="13" t="str">
        <f>IF(promesas[[#This Row],[Fecha  promesa de pago]]="", "", TEXT(promesas[[#This Row],[Fecha  promesa de pago]], "dd/mmm"))</f>
        <v/>
      </c>
      <c r="V411" s="14" t="str">
        <f>IF(LEN(TRIM(promesas[[#This Row],[Fecha  promesa de pago]]))&gt;0,1,"")</f>
        <v/>
      </c>
      <c r="W411" s="14" t="str">
        <f>IF(LEN(TRIM(promesas[[#This Row],[Fecha de Pago]]))&gt;0,1,"")</f>
        <v/>
      </c>
    </row>
    <row r="412" spans="1:23" ht="15.75" customHeight="1">
      <c r="A412" s="11" t="str">
        <f>TEXT(promesas[[#This Row],[Marca temporal]],"dd/mmm")</f>
        <v>00/ene</v>
      </c>
      <c r="B412" s="186"/>
      <c r="C412" s="187"/>
      <c r="D412" s="187"/>
      <c r="E412" s="188"/>
      <c r="F412" s="187"/>
      <c r="G412" s="187"/>
      <c r="H412" s="189"/>
      <c r="I412" s="190"/>
      <c r="J412" s="195"/>
      <c r="K412"/>
      <c r="L412" s="191"/>
      <c r="M412" s="157"/>
      <c r="N412"/>
      <c r="O412" s="191"/>
      <c r="P412" s="157"/>
      <c r="Q412" s="189"/>
      <c r="R412" s="196" t="str">
        <f>IF(promesas[[#This Row],[Fecha de Pago]]="", "", TEXT(promesas[[#This Row],[Fecha de Pago]], "mmm"))</f>
        <v/>
      </c>
      <c r="S412" s="12" t="str">
        <f>IF(promesas[[#This Row],[Fecha  promesa de pago]]="", "", TEXT(promesas[[#This Row],[Fecha  promesa de pago]], "mmm"))</f>
        <v/>
      </c>
      <c r="T412" s="13" t="str">
        <f>IF(promesas[[#This Row],[Fecha de Pago]]="", "", TEXT(promesas[[#This Row],[Fecha de Pago]], "dd/mmm"))</f>
        <v/>
      </c>
      <c r="U412" s="13" t="str">
        <f>IF(promesas[[#This Row],[Fecha  promesa de pago]]="", "", TEXT(promesas[[#This Row],[Fecha  promesa de pago]], "dd/mmm"))</f>
        <v/>
      </c>
      <c r="V412" s="14" t="str">
        <f>IF(LEN(TRIM(promesas[[#This Row],[Fecha  promesa de pago]]))&gt;0,1,"")</f>
        <v/>
      </c>
      <c r="W412" s="14" t="str">
        <f>IF(LEN(TRIM(promesas[[#This Row],[Fecha de Pago]]))&gt;0,1,"")</f>
        <v/>
      </c>
    </row>
    <row r="413" spans="1:23" ht="15.75" customHeight="1">
      <c r="A413" s="11" t="str">
        <f>TEXT(promesas[[#This Row],[Marca temporal]],"dd/mmm")</f>
        <v>00/ene</v>
      </c>
      <c r="B413" s="186"/>
      <c r="C413" s="187"/>
      <c r="D413" s="187"/>
      <c r="E413" s="188"/>
      <c r="F413" s="187"/>
      <c r="G413" s="187"/>
      <c r="H413" s="189"/>
      <c r="I413" s="190"/>
      <c r="J413" s="195"/>
      <c r="K413"/>
      <c r="L413" s="191"/>
      <c r="M413" s="157"/>
      <c r="N413"/>
      <c r="O413" s="191"/>
      <c r="P413" s="157"/>
      <c r="Q413" s="189"/>
      <c r="R413" s="196" t="str">
        <f>IF(promesas[[#This Row],[Fecha de Pago]]="", "", TEXT(promesas[[#This Row],[Fecha de Pago]], "mmm"))</f>
        <v/>
      </c>
      <c r="S413" s="12" t="str">
        <f>IF(promesas[[#This Row],[Fecha  promesa de pago]]="", "", TEXT(promesas[[#This Row],[Fecha  promesa de pago]], "mmm"))</f>
        <v/>
      </c>
      <c r="T413" s="13" t="str">
        <f>IF(promesas[[#This Row],[Fecha de Pago]]="", "", TEXT(promesas[[#This Row],[Fecha de Pago]], "dd/mmm"))</f>
        <v/>
      </c>
      <c r="U413" s="13" t="str">
        <f>IF(promesas[[#This Row],[Fecha  promesa de pago]]="", "", TEXT(promesas[[#This Row],[Fecha  promesa de pago]], "dd/mmm"))</f>
        <v/>
      </c>
      <c r="V413" s="14" t="str">
        <f>IF(LEN(TRIM(promesas[[#This Row],[Fecha  promesa de pago]]))&gt;0,1,"")</f>
        <v/>
      </c>
      <c r="W413" s="14" t="str">
        <f>IF(LEN(TRIM(promesas[[#This Row],[Fecha de Pago]]))&gt;0,1,"")</f>
        <v/>
      </c>
    </row>
    <row r="414" spans="1:23" ht="15.75" customHeight="1">
      <c r="A414" s="11" t="str">
        <f>TEXT(promesas[[#This Row],[Marca temporal]],"dd/mmm")</f>
        <v>00/ene</v>
      </c>
      <c r="B414" s="186"/>
      <c r="C414" s="187"/>
      <c r="D414" s="187"/>
      <c r="E414" s="188"/>
      <c r="F414" s="187"/>
      <c r="G414" s="187"/>
      <c r="H414" s="189"/>
      <c r="I414" s="190"/>
      <c r="J414" s="195"/>
      <c r="K414"/>
      <c r="L414" s="191"/>
      <c r="M414" s="157"/>
      <c r="N414"/>
      <c r="O414" s="191"/>
      <c r="P414" s="157"/>
      <c r="Q414" s="189"/>
      <c r="R414" s="196" t="str">
        <f>IF(promesas[[#This Row],[Fecha de Pago]]="", "", TEXT(promesas[[#This Row],[Fecha de Pago]], "mmm"))</f>
        <v/>
      </c>
      <c r="S414" s="12" t="str">
        <f>IF(promesas[[#This Row],[Fecha  promesa de pago]]="", "", TEXT(promesas[[#This Row],[Fecha  promesa de pago]], "mmm"))</f>
        <v/>
      </c>
      <c r="T414" s="13" t="str">
        <f>IF(promesas[[#This Row],[Fecha de Pago]]="", "", TEXT(promesas[[#This Row],[Fecha de Pago]], "dd/mmm"))</f>
        <v/>
      </c>
      <c r="U414" s="13" t="str">
        <f>IF(promesas[[#This Row],[Fecha  promesa de pago]]="", "", TEXT(promesas[[#This Row],[Fecha  promesa de pago]], "dd/mmm"))</f>
        <v/>
      </c>
      <c r="V414" s="14" t="str">
        <f>IF(LEN(TRIM(promesas[[#This Row],[Fecha  promesa de pago]]))&gt;0,1,"")</f>
        <v/>
      </c>
      <c r="W414" s="14" t="str">
        <f>IF(LEN(TRIM(promesas[[#This Row],[Fecha de Pago]]))&gt;0,1,"")</f>
        <v/>
      </c>
    </row>
    <row r="415" spans="1:23" ht="15.75" customHeight="1">
      <c r="A415" s="11" t="str">
        <f>TEXT(promesas[[#This Row],[Marca temporal]],"dd/mmm")</f>
        <v>00/ene</v>
      </c>
      <c r="B415" s="186"/>
      <c r="C415" s="187"/>
      <c r="D415" s="187"/>
      <c r="E415" s="188"/>
      <c r="F415" s="187"/>
      <c r="G415" s="187"/>
      <c r="H415" s="189"/>
      <c r="I415" s="190"/>
      <c r="J415" s="195"/>
      <c r="K415"/>
      <c r="L415" s="191"/>
      <c r="M415" s="157"/>
      <c r="N415"/>
      <c r="O415" s="191"/>
      <c r="P415" s="157"/>
      <c r="Q415" s="189"/>
      <c r="R415" s="196" t="str">
        <f>IF(promesas[[#This Row],[Fecha de Pago]]="", "", TEXT(promesas[[#This Row],[Fecha de Pago]], "mmm"))</f>
        <v/>
      </c>
      <c r="S415" s="12" t="str">
        <f>IF(promesas[[#This Row],[Fecha  promesa de pago]]="", "", TEXT(promesas[[#This Row],[Fecha  promesa de pago]], "mmm"))</f>
        <v/>
      </c>
      <c r="T415" s="13" t="str">
        <f>IF(promesas[[#This Row],[Fecha de Pago]]="", "", TEXT(promesas[[#This Row],[Fecha de Pago]], "dd/mmm"))</f>
        <v/>
      </c>
      <c r="U415" s="13" t="str">
        <f>IF(promesas[[#This Row],[Fecha  promesa de pago]]="", "", TEXT(promesas[[#This Row],[Fecha  promesa de pago]], "dd/mmm"))</f>
        <v/>
      </c>
      <c r="V415" s="14" t="str">
        <f>IF(LEN(TRIM(promesas[[#This Row],[Fecha  promesa de pago]]))&gt;0,1,"")</f>
        <v/>
      </c>
      <c r="W415" s="14" t="str">
        <f>IF(LEN(TRIM(promesas[[#This Row],[Fecha de Pago]]))&gt;0,1,"")</f>
        <v/>
      </c>
    </row>
    <row r="416" spans="1:23" ht="15.75" customHeight="1">
      <c r="A416" s="11" t="str">
        <f>TEXT(promesas[[#This Row],[Marca temporal]],"dd/mmm")</f>
        <v>00/ene</v>
      </c>
      <c r="B416" s="186"/>
      <c r="C416" s="187"/>
      <c r="D416" s="187"/>
      <c r="E416" s="188"/>
      <c r="F416" s="187"/>
      <c r="G416" s="187"/>
      <c r="H416" s="189"/>
      <c r="I416" s="190"/>
      <c r="J416" s="195"/>
      <c r="K416"/>
      <c r="L416" s="191"/>
      <c r="M416" s="157"/>
      <c r="N416" s="159"/>
      <c r="O416" s="167"/>
      <c r="P416" s="157"/>
      <c r="Q416" s="189"/>
      <c r="R416" s="196" t="str">
        <f>IF(promesas[[#This Row],[Fecha de Pago]]="", "", TEXT(promesas[[#This Row],[Fecha de Pago]], "mmm"))</f>
        <v/>
      </c>
      <c r="S416" s="12" t="str">
        <f>IF(promesas[[#This Row],[Fecha  promesa de pago]]="", "", TEXT(promesas[[#This Row],[Fecha  promesa de pago]], "mmm"))</f>
        <v/>
      </c>
      <c r="T416" s="13" t="str">
        <f>IF(promesas[[#This Row],[Fecha de Pago]]="", "", TEXT(promesas[[#This Row],[Fecha de Pago]], "dd/mmm"))</f>
        <v/>
      </c>
      <c r="U416" s="13" t="str">
        <f>IF(promesas[[#This Row],[Fecha  promesa de pago]]="", "", TEXT(promesas[[#This Row],[Fecha  promesa de pago]], "dd/mmm"))</f>
        <v/>
      </c>
      <c r="V416" s="14" t="str">
        <f>IF(LEN(TRIM(promesas[[#This Row],[Fecha  promesa de pago]]))&gt;0,1,"")</f>
        <v/>
      </c>
      <c r="W416" s="14" t="str">
        <f>IF(LEN(TRIM(promesas[[#This Row],[Fecha de Pago]]))&gt;0,1,"")</f>
        <v/>
      </c>
    </row>
    <row r="417" spans="1:23" ht="15.75" customHeight="1">
      <c r="A417" s="11" t="str">
        <f>TEXT(promesas[[#This Row],[Marca temporal]],"dd/mmm")</f>
        <v>00/ene</v>
      </c>
      <c r="B417" s="186"/>
      <c r="C417" s="187"/>
      <c r="D417" s="187"/>
      <c r="E417" s="188"/>
      <c r="F417" s="187"/>
      <c r="G417" s="187"/>
      <c r="H417" s="189"/>
      <c r="I417" s="190"/>
      <c r="J417" s="195"/>
      <c r="K417"/>
      <c r="L417" s="191"/>
      <c r="M417" s="157"/>
      <c r="N417"/>
      <c r="O417" s="191"/>
      <c r="P417"/>
      <c r="Q417" s="189"/>
      <c r="R417" s="196" t="str">
        <f>IF(promesas[[#This Row],[Fecha de Pago]]="", "", TEXT(promesas[[#This Row],[Fecha de Pago]], "mmm"))</f>
        <v/>
      </c>
      <c r="S417" s="12" t="str">
        <f>IF(promesas[[#This Row],[Fecha  promesa de pago]]="", "", TEXT(promesas[[#This Row],[Fecha  promesa de pago]], "mmm"))</f>
        <v/>
      </c>
      <c r="T417" s="13" t="str">
        <f>IF(promesas[[#This Row],[Fecha de Pago]]="", "", TEXT(promesas[[#This Row],[Fecha de Pago]], "dd/mmm"))</f>
        <v/>
      </c>
      <c r="U417" s="13" t="str">
        <f>IF(promesas[[#This Row],[Fecha  promesa de pago]]="", "", TEXT(promesas[[#This Row],[Fecha  promesa de pago]], "dd/mmm"))</f>
        <v/>
      </c>
      <c r="V417" s="14" t="str">
        <f>IF(LEN(TRIM(promesas[[#This Row],[Fecha  promesa de pago]]))&gt;0,1,"")</f>
        <v/>
      </c>
      <c r="W417" s="14" t="str">
        <f>IF(LEN(TRIM(promesas[[#This Row],[Fecha de Pago]]))&gt;0,1,"")</f>
        <v/>
      </c>
    </row>
    <row r="418" spans="1:23" ht="15.75" customHeight="1">
      <c r="A418" s="11" t="str">
        <f>TEXT(promesas[[#This Row],[Marca temporal]],"dd/mmm")</f>
        <v>00/ene</v>
      </c>
      <c r="B418" s="186"/>
      <c r="C418" s="187"/>
      <c r="D418" s="187"/>
      <c r="E418" s="188"/>
      <c r="F418" s="187"/>
      <c r="G418" s="187"/>
      <c r="H418" s="189"/>
      <c r="I418" s="190"/>
      <c r="J418" s="195"/>
      <c r="K418"/>
      <c r="L418" s="191"/>
      <c r="M418" s="157"/>
      <c r="N418"/>
      <c r="O418" s="191"/>
      <c r="P418" s="157"/>
      <c r="Q418" s="189"/>
      <c r="R418" s="196" t="str">
        <f>IF(promesas[[#This Row],[Fecha de Pago]]="", "", TEXT(promesas[[#This Row],[Fecha de Pago]], "mmm"))</f>
        <v/>
      </c>
      <c r="S418" s="12" t="str">
        <f>IF(promesas[[#This Row],[Fecha  promesa de pago]]="", "", TEXT(promesas[[#This Row],[Fecha  promesa de pago]], "mmm"))</f>
        <v/>
      </c>
      <c r="T418" s="13" t="str">
        <f>IF(promesas[[#This Row],[Fecha de Pago]]="", "", TEXT(promesas[[#This Row],[Fecha de Pago]], "dd/mmm"))</f>
        <v/>
      </c>
      <c r="U418" s="13" t="str">
        <f>IF(promesas[[#This Row],[Fecha  promesa de pago]]="", "", TEXT(promesas[[#This Row],[Fecha  promesa de pago]], "dd/mmm"))</f>
        <v/>
      </c>
      <c r="V418" s="14" t="str">
        <f>IF(LEN(TRIM(promesas[[#This Row],[Fecha  promesa de pago]]))&gt;0,1,"")</f>
        <v/>
      </c>
      <c r="W418" s="14" t="str">
        <f>IF(LEN(TRIM(promesas[[#This Row],[Fecha de Pago]]))&gt;0,1,"")</f>
        <v/>
      </c>
    </row>
    <row r="419" spans="1:23" ht="15.75" customHeight="1">
      <c r="A419" s="11" t="str">
        <f>TEXT(promesas[[#This Row],[Marca temporal]],"dd/mmm")</f>
        <v>00/ene</v>
      </c>
      <c r="B419" s="186"/>
      <c r="C419" s="187"/>
      <c r="D419" s="187"/>
      <c r="E419" s="188"/>
      <c r="F419" s="187"/>
      <c r="G419" s="187"/>
      <c r="H419" s="189"/>
      <c r="I419" s="190"/>
      <c r="J419" s="195"/>
      <c r="K419"/>
      <c r="L419" s="191"/>
      <c r="M419" s="157"/>
      <c r="N419"/>
      <c r="O419" s="191"/>
      <c r="P419" s="157"/>
      <c r="Q419" s="189"/>
      <c r="R419" s="196" t="str">
        <f>IF(promesas[[#This Row],[Fecha de Pago]]="", "", TEXT(promesas[[#This Row],[Fecha de Pago]], "mmm"))</f>
        <v/>
      </c>
      <c r="S419" s="12" t="str">
        <f>IF(promesas[[#This Row],[Fecha  promesa de pago]]="", "", TEXT(promesas[[#This Row],[Fecha  promesa de pago]], "mmm"))</f>
        <v/>
      </c>
      <c r="T419" s="13" t="str">
        <f>IF(promesas[[#This Row],[Fecha de Pago]]="", "", TEXT(promesas[[#This Row],[Fecha de Pago]], "dd/mmm"))</f>
        <v/>
      </c>
      <c r="U419" s="13" t="str">
        <f>IF(promesas[[#This Row],[Fecha  promesa de pago]]="", "", TEXT(promesas[[#This Row],[Fecha  promesa de pago]], "dd/mmm"))</f>
        <v/>
      </c>
      <c r="V419" s="14" t="str">
        <f>IF(LEN(TRIM(promesas[[#This Row],[Fecha  promesa de pago]]))&gt;0,1,"")</f>
        <v/>
      </c>
      <c r="W419" s="14" t="str">
        <f>IF(LEN(TRIM(promesas[[#This Row],[Fecha de Pago]]))&gt;0,1,"")</f>
        <v/>
      </c>
    </row>
    <row r="420" spans="1:23" ht="15.75" customHeight="1">
      <c r="A420" s="11" t="str">
        <f>TEXT(promesas[[#This Row],[Marca temporal]],"dd/mmm")</f>
        <v>00/ene</v>
      </c>
      <c r="B420" s="186"/>
      <c r="C420" s="187"/>
      <c r="D420" s="187"/>
      <c r="E420" s="188"/>
      <c r="F420" s="187"/>
      <c r="G420" s="187"/>
      <c r="H420" s="189"/>
      <c r="I420" s="190"/>
      <c r="J420" s="195"/>
      <c r="K420"/>
      <c r="L420" s="191"/>
      <c r="M420" s="157"/>
      <c r="N420"/>
      <c r="O420" s="191"/>
      <c r="P420"/>
      <c r="Q420" s="189"/>
      <c r="R420" s="196" t="str">
        <f>IF(promesas[[#This Row],[Fecha de Pago]]="", "", TEXT(promesas[[#This Row],[Fecha de Pago]], "mmm"))</f>
        <v/>
      </c>
      <c r="S420" s="12" t="str">
        <f>IF(promesas[[#This Row],[Fecha  promesa de pago]]="", "", TEXT(promesas[[#This Row],[Fecha  promesa de pago]], "mmm"))</f>
        <v/>
      </c>
      <c r="T420" s="13" t="str">
        <f>IF(promesas[[#This Row],[Fecha de Pago]]="", "", TEXT(promesas[[#This Row],[Fecha de Pago]], "dd/mmm"))</f>
        <v/>
      </c>
      <c r="U420" s="13" t="str">
        <f>IF(promesas[[#This Row],[Fecha  promesa de pago]]="", "", TEXT(promesas[[#This Row],[Fecha  promesa de pago]], "dd/mmm"))</f>
        <v/>
      </c>
      <c r="V420" s="14" t="str">
        <f>IF(LEN(TRIM(promesas[[#This Row],[Fecha  promesa de pago]]))&gt;0,1,"")</f>
        <v/>
      </c>
      <c r="W420" s="14" t="str">
        <f>IF(LEN(TRIM(promesas[[#This Row],[Fecha de Pago]]))&gt;0,1,"")</f>
        <v/>
      </c>
    </row>
    <row r="421" spans="1:23" ht="15.75" customHeight="1">
      <c r="A421" s="11" t="str">
        <f>TEXT(promesas[[#This Row],[Marca temporal]],"dd/mmm")</f>
        <v>00/ene</v>
      </c>
      <c r="B421" s="186"/>
      <c r="C421" s="187"/>
      <c r="D421" s="187"/>
      <c r="E421" s="188"/>
      <c r="F421" s="187"/>
      <c r="G421" s="187"/>
      <c r="H421" s="189"/>
      <c r="I421" s="190"/>
      <c r="J421" s="195"/>
      <c r="K421"/>
      <c r="L421" s="191"/>
      <c r="M421" s="157"/>
      <c r="N421"/>
      <c r="O421" s="191"/>
      <c r="P421"/>
      <c r="Q421" s="189"/>
      <c r="R421" s="196" t="str">
        <f>IF(promesas[[#This Row],[Fecha de Pago]]="", "", TEXT(promesas[[#This Row],[Fecha de Pago]], "mmm"))</f>
        <v/>
      </c>
      <c r="S421" s="12" t="str">
        <f>IF(promesas[[#This Row],[Fecha  promesa de pago]]="", "", TEXT(promesas[[#This Row],[Fecha  promesa de pago]], "mmm"))</f>
        <v/>
      </c>
      <c r="T421" s="13" t="str">
        <f>IF(promesas[[#This Row],[Fecha de Pago]]="", "", TEXT(promesas[[#This Row],[Fecha de Pago]], "dd/mmm"))</f>
        <v/>
      </c>
      <c r="U421" s="13" t="str">
        <f>IF(promesas[[#This Row],[Fecha  promesa de pago]]="", "", TEXT(promesas[[#This Row],[Fecha  promesa de pago]], "dd/mmm"))</f>
        <v/>
      </c>
      <c r="V421" s="14" t="str">
        <f>IF(LEN(TRIM(promesas[[#This Row],[Fecha  promesa de pago]]))&gt;0,1,"")</f>
        <v/>
      </c>
      <c r="W421" s="14" t="str">
        <f>IF(LEN(TRIM(promesas[[#This Row],[Fecha de Pago]]))&gt;0,1,"")</f>
        <v/>
      </c>
    </row>
    <row r="422" spans="1:23" ht="15.75" customHeight="1">
      <c r="A422" s="11" t="str">
        <f>TEXT(promesas[[#This Row],[Marca temporal]],"dd/mmm")</f>
        <v>00/ene</v>
      </c>
      <c r="B422" s="186"/>
      <c r="C422" s="187"/>
      <c r="D422" s="187"/>
      <c r="E422" s="188"/>
      <c r="F422" s="187"/>
      <c r="G422" s="187"/>
      <c r="H422" s="189"/>
      <c r="I422" s="190"/>
      <c r="J422" s="195"/>
      <c r="K422"/>
      <c r="L422" s="191"/>
      <c r="M422" s="157"/>
      <c r="N422"/>
      <c r="O422" s="191"/>
      <c r="P422" s="157"/>
      <c r="Q422" s="189"/>
      <c r="R422" s="196" t="str">
        <f>IF(promesas[[#This Row],[Fecha de Pago]]="", "", TEXT(promesas[[#This Row],[Fecha de Pago]], "mmm"))</f>
        <v/>
      </c>
      <c r="S422" s="12" t="str">
        <f>IF(promesas[[#This Row],[Fecha  promesa de pago]]="", "", TEXT(promesas[[#This Row],[Fecha  promesa de pago]], "mmm"))</f>
        <v/>
      </c>
      <c r="T422" s="13" t="str">
        <f>IF(promesas[[#This Row],[Fecha de Pago]]="", "", TEXT(promesas[[#This Row],[Fecha de Pago]], "dd/mmm"))</f>
        <v/>
      </c>
      <c r="U422" s="13" t="str">
        <f>IF(promesas[[#This Row],[Fecha  promesa de pago]]="", "", TEXT(promesas[[#This Row],[Fecha  promesa de pago]], "dd/mmm"))</f>
        <v/>
      </c>
      <c r="V422" s="14" t="str">
        <f>IF(LEN(TRIM(promesas[[#This Row],[Fecha  promesa de pago]]))&gt;0,1,"")</f>
        <v/>
      </c>
      <c r="W422" s="14" t="str">
        <f>IF(LEN(TRIM(promesas[[#This Row],[Fecha de Pago]]))&gt;0,1,"")</f>
        <v/>
      </c>
    </row>
    <row r="423" spans="1:23" ht="15.75" customHeight="1">
      <c r="A423" s="11" t="str">
        <f>TEXT(promesas[[#This Row],[Marca temporal]],"dd/mmm")</f>
        <v>00/ene</v>
      </c>
      <c r="B423" s="186"/>
      <c r="C423" s="187"/>
      <c r="D423" s="187"/>
      <c r="E423" s="188"/>
      <c r="F423" s="187"/>
      <c r="G423" s="187"/>
      <c r="H423" s="189"/>
      <c r="I423" s="190"/>
      <c r="J423" s="195"/>
      <c r="K423"/>
      <c r="L423" s="191"/>
      <c r="M423" s="157"/>
      <c r="N423"/>
      <c r="O423" s="191"/>
      <c r="P423" s="157"/>
      <c r="Q423" s="189"/>
      <c r="R423" s="196" t="str">
        <f>IF(promesas[[#This Row],[Fecha de Pago]]="", "", TEXT(promesas[[#This Row],[Fecha de Pago]], "mmm"))</f>
        <v/>
      </c>
      <c r="S423" s="12" t="str">
        <f>IF(promesas[[#This Row],[Fecha  promesa de pago]]="", "", TEXT(promesas[[#This Row],[Fecha  promesa de pago]], "mmm"))</f>
        <v/>
      </c>
      <c r="T423" s="13" t="str">
        <f>IF(promesas[[#This Row],[Fecha de Pago]]="", "", TEXT(promesas[[#This Row],[Fecha de Pago]], "dd/mmm"))</f>
        <v/>
      </c>
      <c r="U423" s="13" t="str">
        <f>IF(promesas[[#This Row],[Fecha  promesa de pago]]="", "", TEXT(promesas[[#This Row],[Fecha  promesa de pago]], "dd/mmm"))</f>
        <v/>
      </c>
      <c r="V423" s="14" t="str">
        <f>IF(LEN(TRIM(promesas[[#This Row],[Fecha  promesa de pago]]))&gt;0,1,"")</f>
        <v/>
      </c>
      <c r="W423" s="14" t="str">
        <f>IF(LEN(TRIM(promesas[[#This Row],[Fecha de Pago]]))&gt;0,1,"")</f>
        <v/>
      </c>
    </row>
    <row r="424" spans="1:23" ht="15.75" customHeight="1">
      <c r="A424" s="11" t="str">
        <f>TEXT(promesas[[#This Row],[Marca temporal]],"dd/mmm")</f>
        <v>00/ene</v>
      </c>
      <c r="B424" s="186"/>
      <c r="C424" s="187"/>
      <c r="D424" s="187"/>
      <c r="E424" s="188"/>
      <c r="F424" s="187"/>
      <c r="G424" s="187"/>
      <c r="H424" s="189"/>
      <c r="I424" s="190"/>
      <c r="J424" s="195"/>
      <c r="K424"/>
      <c r="L424" s="191"/>
      <c r="M424" s="157"/>
      <c r="N424"/>
      <c r="O424" s="191"/>
      <c r="P424"/>
      <c r="Q424" s="189"/>
      <c r="R424" s="196" t="str">
        <f>IF(promesas[[#This Row],[Fecha de Pago]]="", "", TEXT(promesas[[#This Row],[Fecha de Pago]], "mmm"))</f>
        <v/>
      </c>
      <c r="S424" s="12" t="str">
        <f>IF(promesas[[#This Row],[Fecha  promesa de pago]]="", "", TEXT(promesas[[#This Row],[Fecha  promesa de pago]], "mmm"))</f>
        <v/>
      </c>
      <c r="T424" s="13" t="str">
        <f>IF(promesas[[#This Row],[Fecha de Pago]]="", "", TEXT(promesas[[#This Row],[Fecha de Pago]], "dd/mmm"))</f>
        <v/>
      </c>
      <c r="U424" s="13" t="str">
        <f>IF(promesas[[#This Row],[Fecha  promesa de pago]]="", "", TEXT(promesas[[#This Row],[Fecha  promesa de pago]], "dd/mmm"))</f>
        <v/>
      </c>
      <c r="V424" s="14" t="str">
        <f>IF(LEN(TRIM(promesas[[#This Row],[Fecha  promesa de pago]]))&gt;0,1,"")</f>
        <v/>
      </c>
      <c r="W424" s="14" t="str">
        <f>IF(LEN(TRIM(promesas[[#This Row],[Fecha de Pago]]))&gt;0,1,"")</f>
        <v/>
      </c>
    </row>
    <row r="425" spans="1:23" ht="15.75" customHeight="1">
      <c r="A425" s="11" t="str">
        <f>TEXT(promesas[[#This Row],[Marca temporal]],"dd/mmm")</f>
        <v>00/ene</v>
      </c>
      <c r="B425" s="186"/>
      <c r="C425" s="187"/>
      <c r="D425" s="187"/>
      <c r="E425" s="188"/>
      <c r="F425" s="187"/>
      <c r="G425" s="187"/>
      <c r="H425" s="189"/>
      <c r="I425" s="190"/>
      <c r="J425" s="195"/>
      <c r="K425"/>
      <c r="L425" s="191"/>
      <c r="M425" s="157"/>
      <c r="N425"/>
      <c r="O425" s="191"/>
      <c r="P425"/>
      <c r="Q425" s="189"/>
      <c r="R425" s="196" t="str">
        <f>IF(promesas[[#This Row],[Fecha de Pago]]="", "", TEXT(promesas[[#This Row],[Fecha de Pago]], "mmm"))</f>
        <v/>
      </c>
      <c r="S425" s="12" t="str">
        <f>IF(promesas[[#This Row],[Fecha  promesa de pago]]="", "", TEXT(promesas[[#This Row],[Fecha  promesa de pago]], "mmm"))</f>
        <v/>
      </c>
      <c r="T425" s="13" t="str">
        <f>IF(promesas[[#This Row],[Fecha de Pago]]="", "", TEXT(promesas[[#This Row],[Fecha de Pago]], "dd/mmm"))</f>
        <v/>
      </c>
      <c r="U425" s="13" t="str">
        <f>IF(promesas[[#This Row],[Fecha  promesa de pago]]="", "", TEXT(promesas[[#This Row],[Fecha  promesa de pago]], "dd/mmm"))</f>
        <v/>
      </c>
      <c r="V425" s="14" t="str">
        <f>IF(LEN(TRIM(promesas[[#This Row],[Fecha  promesa de pago]]))&gt;0,1,"")</f>
        <v/>
      </c>
      <c r="W425" s="14" t="str">
        <f>IF(LEN(TRIM(promesas[[#This Row],[Fecha de Pago]]))&gt;0,1,"")</f>
        <v/>
      </c>
    </row>
    <row r="426" spans="1:23" ht="15.75" customHeight="1">
      <c r="A426" s="11" t="str">
        <f>TEXT(promesas[[#This Row],[Marca temporal]],"dd/mmm")</f>
        <v>00/ene</v>
      </c>
      <c r="B426" s="186"/>
      <c r="C426" s="187"/>
      <c r="D426" s="187"/>
      <c r="E426" s="188"/>
      <c r="F426" s="187"/>
      <c r="G426" s="187"/>
      <c r="H426" s="189"/>
      <c r="I426" s="190"/>
      <c r="J426" s="195"/>
      <c r="K426"/>
      <c r="L426" s="191"/>
      <c r="M426" s="157"/>
      <c r="N426"/>
      <c r="O426" s="191"/>
      <c r="P426" s="157"/>
      <c r="Q426" s="189"/>
      <c r="R426" s="196" t="str">
        <f>IF(promesas[[#This Row],[Fecha de Pago]]="", "", TEXT(promesas[[#This Row],[Fecha de Pago]], "mmm"))</f>
        <v/>
      </c>
      <c r="S426" s="12" t="str">
        <f>IF(promesas[[#This Row],[Fecha  promesa de pago]]="", "", TEXT(promesas[[#This Row],[Fecha  promesa de pago]], "mmm"))</f>
        <v/>
      </c>
      <c r="T426" s="13" t="str">
        <f>IF(promesas[[#This Row],[Fecha de Pago]]="", "", TEXT(promesas[[#This Row],[Fecha de Pago]], "dd/mmm"))</f>
        <v/>
      </c>
      <c r="U426" s="13" t="str">
        <f>IF(promesas[[#This Row],[Fecha  promesa de pago]]="", "", TEXT(promesas[[#This Row],[Fecha  promesa de pago]], "dd/mmm"))</f>
        <v/>
      </c>
      <c r="V426" s="14" t="str">
        <f>IF(LEN(TRIM(promesas[[#This Row],[Fecha  promesa de pago]]))&gt;0,1,"")</f>
        <v/>
      </c>
      <c r="W426" s="14" t="str">
        <f>IF(LEN(TRIM(promesas[[#This Row],[Fecha de Pago]]))&gt;0,1,"")</f>
        <v/>
      </c>
    </row>
    <row r="427" spans="1:23" ht="15.75" customHeight="1">
      <c r="A427" s="11" t="str">
        <f>TEXT(promesas[[#This Row],[Marca temporal]],"dd/mmm")</f>
        <v>00/ene</v>
      </c>
      <c r="B427" s="186"/>
      <c r="C427" s="187"/>
      <c r="D427" s="187"/>
      <c r="E427" s="188"/>
      <c r="F427" s="187"/>
      <c r="G427" s="187"/>
      <c r="H427" s="189"/>
      <c r="I427" s="190"/>
      <c r="J427" s="195"/>
      <c r="K427"/>
      <c r="L427" s="191"/>
      <c r="M427" s="157"/>
      <c r="N427"/>
      <c r="O427" s="191"/>
      <c r="P427"/>
      <c r="Q427" s="189"/>
      <c r="R427" s="196" t="str">
        <f>IF(promesas[[#This Row],[Fecha de Pago]]="", "", TEXT(promesas[[#This Row],[Fecha de Pago]], "mmm"))</f>
        <v/>
      </c>
      <c r="S427" s="12" t="str">
        <f>IF(promesas[[#This Row],[Fecha  promesa de pago]]="", "", TEXT(promesas[[#This Row],[Fecha  promesa de pago]], "mmm"))</f>
        <v/>
      </c>
      <c r="T427" s="13" t="str">
        <f>IF(promesas[[#This Row],[Fecha de Pago]]="", "", TEXT(promesas[[#This Row],[Fecha de Pago]], "dd/mmm"))</f>
        <v/>
      </c>
      <c r="U427" s="13" t="str">
        <f>IF(promesas[[#This Row],[Fecha  promesa de pago]]="", "", TEXT(promesas[[#This Row],[Fecha  promesa de pago]], "dd/mmm"))</f>
        <v/>
      </c>
      <c r="V427" s="14" t="str">
        <f>IF(LEN(TRIM(promesas[[#This Row],[Fecha  promesa de pago]]))&gt;0,1,"")</f>
        <v/>
      </c>
      <c r="W427" s="14" t="str">
        <f>IF(LEN(TRIM(promesas[[#This Row],[Fecha de Pago]]))&gt;0,1,"")</f>
        <v/>
      </c>
    </row>
    <row r="428" spans="1:23" ht="15.75" customHeight="1">
      <c r="A428" s="11" t="str">
        <f>TEXT(promesas[[#This Row],[Marca temporal]],"dd/mmm")</f>
        <v>00/ene</v>
      </c>
      <c r="B428" s="186"/>
      <c r="C428" s="187"/>
      <c r="D428" s="187"/>
      <c r="E428" s="188"/>
      <c r="F428" s="187"/>
      <c r="G428" s="187"/>
      <c r="H428" s="189"/>
      <c r="I428" s="190"/>
      <c r="J428" s="195"/>
      <c r="K428"/>
      <c r="L428" s="191"/>
      <c r="M428" s="157"/>
      <c r="N428"/>
      <c r="O428" s="191"/>
      <c r="P428" s="157"/>
      <c r="Q428" s="189"/>
      <c r="R428" s="196" t="str">
        <f>IF(promesas[[#This Row],[Fecha de Pago]]="", "", TEXT(promesas[[#This Row],[Fecha de Pago]], "mmm"))</f>
        <v/>
      </c>
      <c r="S428" s="12" t="str">
        <f>IF(promesas[[#This Row],[Fecha  promesa de pago]]="", "", TEXT(promesas[[#This Row],[Fecha  promesa de pago]], "mmm"))</f>
        <v/>
      </c>
      <c r="T428" s="13" t="str">
        <f>IF(promesas[[#This Row],[Fecha de Pago]]="", "", TEXT(promesas[[#This Row],[Fecha de Pago]], "dd/mmm"))</f>
        <v/>
      </c>
      <c r="U428" s="13" t="str">
        <f>IF(promesas[[#This Row],[Fecha  promesa de pago]]="", "", TEXT(promesas[[#This Row],[Fecha  promesa de pago]], "dd/mmm"))</f>
        <v/>
      </c>
      <c r="V428" s="14" t="str">
        <f>IF(LEN(TRIM(promesas[[#This Row],[Fecha  promesa de pago]]))&gt;0,1,"")</f>
        <v/>
      </c>
      <c r="W428" s="14" t="str">
        <f>IF(LEN(TRIM(promesas[[#This Row],[Fecha de Pago]]))&gt;0,1,"")</f>
        <v/>
      </c>
    </row>
    <row r="429" spans="1:23" ht="15.75" customHeight="1">
      <c r="A429" s="11" t="str">
        <f>TEXT(promesas[[#This Row],[Marca temporal]],"dd/mmm")</f>
        <v>00/ene</v>
      </c>
      <c r="B429" s="186"/>
      <c r="C429" s="187"/>
      <c r="D429" s="187"/>
      <c r="E429" s="188"/>
      <c r="F429" s="187"/>
      <c r="G429" s="187"/>
      <c r="H429" s="189"/>
      <c r="I429" s="190"/>
      <c r="J429" s="195"/>
      <c r="K429"/>
      <c r="L429" s="191"/>
      <c r="M429" s="157"/>
      <c r="N429"/>
      <c r="O429" s="191"/>
      <c r="P429" s="157"/>
      <c r="Q429" s="189"/>
      <c r="R429" s="196" t="str">
        <f>IF(promesas[[#This Row],[Fecha de Pago]]="", "", TEXT(promesas[[#This Row],[Fecha de Pago]], "mmm"))</f>
        <v/>
      </c>
      <c r="S429" s="12" t="str">
        <f>IF(promesas[[#This Row],[Fecha  promesa de pago]]="", "", TEXT(promesas[[#This Row],[Fecha  promesa de pago]], "mmm"))</f>
        <v/>
      </c>
      <c r="T429" s="13" t="str">
        <f>IF(promesas[[#This Row],[Fecha de Pago]]="", "", TEXT(promesas[[#This Row],[Fecha de Pago]], "dd/mmm"))</f>
        <v/>
      </c>
      <c r="U429" s="13" t="str">
        <f>IF(promesas[[#This Row],[Fecha  promesa de pago]]="", "", TEXT(promesas[[#This Row],[Fecha  promesa de pago]], "dd/mmm"))</f>
        <v/>
      </c>
      <c r="V429" s="14" t="str">
        <f>IF(LEN(TRIM(promesas[[#This Row],[Fecha  promesa de pago]]))&gt;0,1,"")</f>
        <v/>
      </c>
      <c r="W429" s="14" t="str">
        <f>IF(LEN(TRIM(promesas[[#This Row],[Fecha de Pago]]))&gt;0,1,"")</f>
        <v/>
      </c>
    </row>
    <row r="430" spans="1:23" ht="15.75" customHeight="1">
      <c r="A430" s="11" t="str">
        <f>TEXT(promesas[[#This Row],[Marca temporal]],"dd/mmm")</f>
        <v>00/ene</v>
      </c>
      <c r="B430" s="186"/>
      <c r="C430" s="187"/>
      <c r="D430" s="187"/>
      <c r="E430" s="188"/>
      <c r="F430" s="187"/>
      <c r="G430" s="187"/>
      <c r="H430" s="189"/>
      <c r="I430" s="190"/>
      <c r="J430" s="195"/>
      <c r="K430"/>
      <c r="L430" s="191"/>
      <c r="M430" s="157"/>
      <c r="N430"/>
      <c r="O430" s="191"/>
      <c r="P430" s="157"/>
      <c r="Q430" s="189"/>
      <c r="R430" s="196" t="str">
        <f>IF(promesas[[#This Row],[Fecha de Pago]]="", "", TEXT(promesas[[#This Row],[Fecha de Pago]], "mmm"))</f>
        <v/>
      </c>
      <c r="S430" s="12" t="str">
        <f>IF(promesas[[#This Row],[Fecha  promesa de pago]]="", "", TEXT(promesas[[#This Row],[Fecha  promesa de pago]], "mmm"))</f>
        <v/>
      </c>
      <c r="T430" s="13" t="str">
        <f>IF(promesas[[#This Row],[Fecha de Pago]]="", "", TEXT(promesas[[#This Row],[Fecha de Pago]], "dd/mmm"))</f>
        <v/>
      </c>
      <c r="U430" s="13" t="str">
        <f>IF(promesas[[#This Row],[Fecha  promesa de pago]]="", "", TEXT(promesas[[#This Row],[Fecha  promesa de pago]], "dd/mmm"))</f>
        <v/>
      </c>
      <c r="V430" s="14" t="str">
        <f>IF(LEN(TRIM(promesas[[#This Row],[Fecha  promesa de pago]]))&gt;0,1,"")</f>
        <v/>
      </c>
      <c r="W430" s="14" t="str">
        <f>IF(LEN(TRIM(promesas[[#This Row],[Fecha de Pago]]))&gt;0,1,"")</f>
        <v/>
      </c>
    </row>
    <row r="431" spans="1:23" ht="15.75" customHeight="1">
      <c r="A431" s="11" t="str">
        <f>TEXT(promesas[[#This Row],[Marca temporal]],"dd/mmm")</f>
        <v>00/ene</v>
      </c>
      <c r="B431" s="186"/>
      <c r="C431" s="187"/>
      <c r="D431" s="187"/>
      <c r="E431" s="188"/>
      <c r="F431" s="187"/>
      <c r="G431" s="187"/>
      <c r="H431" s="189"/>
      <c r="I431" s="190"/>
      <c r="J431" s="195"/>
      <c r="K431"/>
      <c r="L431" s="191"/>
      <c r="M431" s="157"/>
      <c r="N431"/>
      <c r="O431" s="191"/>
      <c r="P431"/>
      <c r="Q431" s="189"/>
      <c r="R431" s="196" t="str">
        <f>IF(promesas[[#This Row],[Fecha de Pago]]="", "", TEXT(promesas[[#This Row],[Fecha de Pago]], "mmm"))</f>
        <v/>
      </c>
      <c r="S431" s="12" t="str">
        <f>IF(promesas[[#This Row],[Fecha  promesa de pago]]="", "", TEXT(promesas[[#This Row],[Fecha  promesa de pago]], "mmm"))</f>
        <v/>
      </c>
      <c r="T431" s="13" t="str">
        <f>IF(promesas[[#This Row],[Fecha de Pago]]="", "", TEXT(promesas[[#This Row],[Fecha de Pago]], "dd/mmm"))</f>
        <v/>
      </c>
      <c r="U431" s="13" t="str">
        <f>IF(promesas[[#This Row],[Fecha  promesa de pago]]="", "", TEXT(promesas[[#This Row],[Fecha  promesa de pago]], "dd/mmm"))</f>
        <v/>
      </c>
      <c r="V431" s="14" t="str">
        <f>IF(LEN(TRIM(promesas[[#This Row],[Fecha  promesa de pago]]))&gt;0,1,"")</f>
        <v/>
      </c>
      <c r="W431" s="14" t="str">
        <f>IF(LEN(TRIM(promesas[[#This Row],[Fecha de Pago]]))&gt;0,1,"")</f>
        <v/>
      </c>
    </row>
    <row r="432" spans="1:23" ht="15.75" customHeight="1">
      <c r="A432" s="11" t="str">
        <f>TEXT(promesas[[#This Row],[Marca temporal]],"dd/mmm")</f>
        <v>00/ene</v>
      </c>
      <c r="B432" s="186"/>
      <c r="C432" s="187"/>
      <c r="D432" s="187"/>
      <c r="E432" s="188"/>
      <c r="F432" s="187"/>
      <c r="G432" s="187"/>
      <c r="H432" s="189"/>
      <c r="I432" s="190"/>
      <c r="J432" s="195"/>
      <c r="K432"/>
      <c r="L432" s="191"/>
      <c r="M432" s="157"/>
      <c r="N432"/>
      <c r="O432" s="191"/>
      <c r="P432" s="157"/>
      <c r="Q432" s="189"/>
      <c r="R432" s="196" t="str">
        <f>IF(promesas[[#This Row],[Fecha de Pago]]="", "", TEXT(promesas[[#This Row],[Fecha de Pago]], "mmm"))</f>
        <v/>
      </c>
      <c r="S432" s="12" t="str">
        <f>IF(promesas[[#This Row],[Fecha  promesa de pago]]="", "", TEXT(promesas[[#This Row],[Fecha  promesa de pago]], "mmm"))</f>
        <v/>
      </c>
      <c r="T432" s="13" t="str">
        <f>IF(promesas[[#This Row],[Fecha de Pago]]="", "", TEXT(promesas[[#This Row],[Fecha de Pago]], "dd/mmm"))</f>
        <v/>
      </c>
      <c r="U432" s="13" t="str">
        <f>IF(promesas[[#This Row],[Fecha  promesa de pago]]="", "", TEXT(promesas[[#This Row],[Fecha  promesa de pago]], "dd/mmm"))</f>
        <v/>
      </c>
      <c r="V432" s="14" t="str">
        <f>IF(LEN(TRIM(promesas[[#This Row],[Fecha  promesa de pago]]))&gt;0,1,"")</f>
        <v/>
      </c>
      <c r="W432" s="14" t="str">
        <f>IF(LEN(TRIM(promesas[[#This Row],[Fecha de Pago]]))&gt;0,1,"")</f>
        <v/>
      </c>
    </row>
    <row r="433" spans="1:23" ht="15.75" customHeight="1">
      <c r="A433" s="11" t="str">
        <f>TEXT(promesas[[#This Row],[Marca temporal]],"dd/mmm")</f>
        <v>00/ene</v>
      </c>
      <c r="B433" s="186"/>
      <c r="C433" s="187"/>
      <c r="D433" s="187"/>
      <c r="E433" s="188"/>
      <c r="F433" s="187"/>
      <c r="G433" s="187"/>
      <c r="H433" s="189"/>
      <c r="I433" s="190"/>
      <c r="J433" s="195"/>
      <c r="K433"/>
      <c r="L433" s="191"/>
      <c r="M433" s="157"/>
      <c r="N433"/>
      <c r="O433" s="191"/>
      <c r="P433" s="157"/>
      <c r="Q433" s="189"/>
      <c r="R433" s="196" t="str">
        <f>IF(promesas[[#This Row],[Fecha de Pago]]="", "", TEXT(promesas[[#This Row],[Fecha de Pago]], "mmm"))</f>
        <v/>
      </c>
      <c r="S433" s="12" t="str">
        <f>IF(promesas[[#This Row],[Fecha  promesa de pago]]="", "", TEXT(promesas[[#This Row],[Fecha  promesa de pago]], "mmm"))</f>
        <v/>
      </c>
      <c r="T433" s="13" t="str">
        <f>IF(promesas[[#This Row],[Fecha de Pago]]="", "", TEXT(promesas[[#This Row],[Fecha de Pago]], "dd/mmm"))</f>
        <v/>
      </c>
      <c r="U433" s="13" t="str">
        <f>IF(promesas[[#This Row],[Fecha  promesa de pago]]="", "", TEXT(promesas[[#This Row],[Fecha  promesa de pago]], "dd/mmm"))</f>
        <v/>
      </c>
      <c r="V433" s="14" t="str">
        <f>IF(LEN(TRIM(promesas[[#This Row],[Fecha  promesa de pago]]))&gt;0,1,"")</f>
        <v/>
      </c>
      <c r="W433" s="14" t="str">
        <f>IF(LEN(TRIM(promesas[[#This Row],[Fecha de Pago]]))&gt;0,1,"")</f>
        <v/>
      </c>
    </row>
    <row r="434" spans="1:23" ht="15.75" customHeight="1">
      <c r="A434" s="11" t="str">
        <f>TEXT(promesas[[#This Row],[Marca temporal]],"dd/mmm")</f>
        <v>00/ene</v>
      </c>
      <c r="B434" s="186"/>
      <c r="C434" s="187"/>
      <c r="D434" s="187"/>
      <c r="E434" s="188"/>
      <c r="F434" s="187"/>
      <c r="G434" s="187"/>
      <c r="H434" s="189"/>
      <c r="I434" s="190"/>
      <c r="J434" s="195"/>
      <c r="K434"/>
      <c r="L434" s="191"/>
      <c r="M434" s="157"/>
      <c r="N434"/>
      <c r="O434" s="191"/>
      <c r="P434"/>
      <c r="Q434" s="189"/>
      <c r="R434" s="196" t="str">
        <f>IF(promesas[[#This Row],[Fecha de Pago]]="", "", TEXT(promesas[[#This Row],[Fecha de Pago]], "mmm"))</f>
        <v/>
      </c>
      <c r="S434" s="12" t="str">
        <f>IF(promesas[[#This Row],[Fecha  promesa de pago]]="", "", TEXT(promesas[[#This Row],[Fecha  promesa de pago]], "mmm"))</f>
        <v/>
      </c>
      <c r="T434" s="13" t="str">
        <f>IF(promesas[[#This Row],[Fecha de Pago]]="", "", TEXT(promesas[[#This Row],[Fecha de Pago]], "dd/mmm"))</f>
        <v/>
      </c>
      <c r="U434" s="13" t="str">
        <f>IF(promesas[[#This Row],[Fecha  promesa de pago]]="", "", TEXT(promesas[[#This Row],[Fecha  promesa de pago]], "dd/mmm"))</f>
        <v/>
      </c>
      <c r="V434" s="14" t="str">
        <f>IF(LEN(TRIM(promesas[[#This Row],[Fecha  promesa de pago]]))&gt;0,1,"")</f>
        <v/>
      </c>
      <c r="W434" s="14" t="str">
        <f>IF(LEN(TRIM(promesas[[#This Row],[Fecha de Pago]]))&gt;0,1,"")</f>
        <v/>
      </c>
    </row>
    <row r="435" spans="1:23" ht="15.75" customHeight="1">
      <c r="A435" s="11" t="str">
        <f>TEXT(promesas[[#This Row],[Marca temporal]],"dd/mmm")</f>
        <v>00/ene</v>
      </c>
      <c r="B435" s="186"/>
      <c r="C435" s="187"/>
      <c r="D435" s="187"/>
      <c r="E435" s="188"/>
      <c r="F435" s="187"/>
      <c r="G435" s="187"/>
      <c r="H435" s="189"/>
      <c r="I435" s="190"/>
      <c r="J435" s="195"/>
      <c r="K435" s="159"/>
      <c r="L435" s="167"/>
      <c r="M435" s="157"/>
      <c r="N435"/>
      <c r="O435" s="191"/>
      <c r="P435"/>
      <c r="Q435" s="189"/>
      <c r="R435" s="196" t="str">
        <f>IF(promesas[[#This Row],[Fecha de Pago]]="", "", TEXT(promesas[[#This Row],[Fecha de Pago]], "mmm"))</f>
        <v/>
      </c>
      <c r="S435" s="12" t="str">
        <f>IF(promesas[[#This Row],[Fecha  promesa de pago]]="", "", TEXT(promesas[[#This Row],[Fecha  promesa de pago]], "mmm"))</f>
        <v/>
      </c>
      <c r="T435" s="13" t="str">
        <f>IF(promesas[[#This Row],[Fecha de Pago]]="", "", TEXT(promesas[[#This Row],[Fecha de Pago]], "dd/mmm"))</f>
        <v/>
      </c>
      <c r="U435" s="13" t="str">
        <f>IF(promesas[[#This Row],[Fecha  promesa de pago]]="", "", TEXT(promesas[[#This Row],[Fecha  promesa de pago]], "dd/mmm"))</f>
        <v/>
      </c>
      <c r="V435" s="14" t="str">
        <f>IF(LEN(TRIM(promesas[[#This Row],[Fecha  promesa de pago]]))&gt;0,1,"")</f>
        <v/>
      </c>
      <c r="W435" s="14" t="str">
        <f>IF(LEN(TRIM(promesas[[#This Row],[Fecha de Pago]]))&gt;0,1,"")</f>
        <v/>
      </c>
    </row>
    <row r="436" spans="1:23" ht="15.75" customHeight="1">
      <c r="A436" s="11" t="str">
        <f>TEXT(promesas[[#This Row],[Marca temporal]],"dd/mmm")</f>
        <v>00/ene</v>
      </c>
      <c r="B436" s="186"/>
      <c r="C436" s="187"/>
      <c r="D436" s="187"/>
      <c r="E436" s="188"/>
      <c r="F436" s="187"/>
      <c r="G436" s="187"/>
      <c r="H436" s="189"/>
      <c r="I436" s="190"/>
      <c r="J436" s="195"/>
      <c r="K436"/>
      <c r="L436" s="191"/>
      <c r="M436" s="157"/>
      <c r="N436"/>
      <c r="O436" s="191"/>
      <c r="P436"/>
      <c r="Q436" s="189"/>
      <c r="R436" s="196" t="str">
        <f>IF(promesas[[#This Row],[Fecha de Pago]]="", "", TEXT(promesas[[#This Row],[Fecha de Pago]], "mmm"))</f>
        <v/>
      </c>
      <c r="S436" s="12" t="str">
        <f>IF(promesas[[#This Row],[Fecha  promesa de pago]]="", "", TEXT(promesas[[#This Row],[Fecha  promesa de pago]], "mmm"))</f>
        <v/>
      </c>
      <c r="T436" s="13" t="str">
        <f>IF(promesas[[#This Row],[Fecha de Pago]]="", "", TEXT(promesas[[#This Row],[Fecha de Pago]], "dd/mmm"))</f>
        <v/>
      </c>
      <c r="U436" s="13" t="str">
        <f>IF(promesas[[#This Row],[Fecha  promesa de pago]]="", "", TEXT(promesas[[#This Row],[Fecha  promesa de pago]], "dd/mmm"))</f>
        <v/>
      </c>
      <c r="V436" s="14" t="str">
        <f>IF(LEN(TRIM(promesas[[#This Row],[Fecha  promesa de pago]]))&gt;0,1,"")</f>
        <v/>
      </c>
      <c r="W436" s="14" t="str">
        <f>IF(LEN(TRIM(promesas[[#This Row],[Fecha de Pago]]))&gt;0,1,"")</f>
        <v/>
      </c>
    </row>
    <row r="437" spans="1:23" ht="15.75" customHeight="1">
      <c r="A437" s="11" t="str">
        <f>TEXT(promesas[[#This Row],[Marca temporal]],"dd/mmm")</f>
        <v>00/ene</v>
      </c>
      <c r="B437" s="186"/>
      <c r="C437" s="187"/>
      <c r="D437" s="187"/>
      <c r="E437" s="188"/>
      <c r="F437" s="187"/>
      <c r="G437" s="187"/>
      <c r="H437" s="189"/>
      <c r="I437" s="190"/>
      <c r="J437" s="195"/>
      <c r="K437"/>
      <c r="L437" s="191"/>
      <c r="M437" s="157"/>
      <c r="N437"/>
      <c r="O437" s="191"/>
      <c r="P437" s="157"/>
      <c r="Q437" s="189"/>
      <c r="R437" s="196" t="str">
        <f>IF(promesas[[#This Row],[Fecha de Pago]]="", "", TEXT(promesas[[#This Row],[Fecha de Pago]], "mmm"))</f>
        <v/>
      </c>
      <c r="S437" s="12" t="str">
        <f>IF(promesas[[#This Row],[Fecha  promesa de pago]]="", "", TEXT(promesas[[#This Row],[Fecha  promesa de pago]], "mmm"))</f>
        <v/>
      </c>
      <c r="T437" s="13" t="str">
        <f>IF(promesas[[#This Row],[Fecha de Pago]]="", "", TEXT(promesas[[#This Row],[Fecha de Pago]], "dd/mmm"))</f>
        <v/>
      </c>
      <c r="U437" s="13" t="str">
        <f>IF(promesas[[#This Row],[Fecha  promesa de pago]]="", "", TEXT(promesas[[#This Row],[Fecha  promesa de pago]], "dd/mmm"))</f>
        <v/>
      </c>
      <c r="V437" s="14" t="str">
        <f>IF(LEN(TRIM(promesas[[#This Row],[Fecha  promesa de pago]]))&gt;0,1,"")</f>
        <v/>
      </c>
      <c r="W437" s="14" t="str">
        <f>IF(LEN(TRIM(promesas[[#This Row],[Fecha de Pago]]))&gt;0,1,"")</f>
        <v/>
      </c>
    </row>
    <row r="438" spans="1:23" ht="15.75" customHeight="1">
      <c r="A438" s="11" t="str">
        <f>TEXT(promesas[[#This Row],[Marca temporal]],"dd/mmm")</f>
        <v>00/ene</v>
      </c>
      <c r="B438" s="186"/>
      <c r="C438" s="187"/>
      <c r="D438" s="187"/>
      <c r="E438" s="188"/>
      <c r="F438" s="187"/>
      <c r="G438" s="187"/>
      <c r="H438" s="189"/>
      <c r="I438" s="190"/>
      <c r="J438" s="195"/>
      <c r="K438" s="159"/>
      <c r="L438" s="167"/>
      <c r="M438" s="157"/>
      <c r="N438"/>
      <c r="O438" s="191"/>
      <c r="P438"/>
      <c r="Q438" s="189"/>
      <c r="R438" s="196" t="str">
        <f>IF(promesas[[#This Row],[Fecha de Pago]]="", "", TEXT(promesas[[#This Row],[Fecha de Pago]], "mmm"))</f>
        <v/>
      </c>
      <c r="S438" s="12" t="str">
        <f>IF(promesas[[#This Row],[Fecha  promesa de pago]]="", "", TEXT(promesas[[#This Row],[Fecha  promesa de pago]], "mmm"))</f>
        <v/>
      </c>
      <c r="T438" s="13" t="str">
        <f>IF(promesas[[#This Row],[Fecha de Pago]]="", "", TEXT(promesas[[#This Row],[Fecha de Pago]], "dd/mmm"))</f>
        <v/>
      </c>
      <c r="U438" s="13" t="str">
        <f>IF(promesas[[#This Row],[Fecha  promesa de pago]]="", "", TEXT(promesas[[#This Row],[Fecha  promesa de pago]], "dd/mmm"))</f>
        <v/>
      </c>
      <c r="V438" s="14" t="str">
        <f>IF(LEN(TRIM(promesas[[#This Row],[Fecha  promesa de pago]]))&gt;0,1,"")</f>
        <v/>
      </c>
      <c r="W438" s="14" t="str">
        <f>IF(LEN(TRIM(promesas[[#This Row],[Fecha de Pago]]))&gt;0,1,"")</f>
        <v/>
      </c>
    </row>
    <row r="439" spans="1:23" ht="15.75" customHeight="1">
      <c r="A439" s="11" t="str">
        <f>TEXT(promesas[[#This Row],[Marca temporal]],"dd/mmm")</f>
        <v>00/ene</v>
      </c>
      <c r="B439" s="186"/>
      <c r="C439" s="187"/>
      <c r="D439" s="187"/>
      <c r="E439" s="188"/>
      <c r="F439" s="187"/>
      <c r="G439" s="187"/>
      <c r="H439" s="189"/>
      <c r="I439" s="190"/>
      <c r="J439" s="195"/>
      <c r="K439"/>
      <c r="L439" s="191"/>
      <c r="M439" s="157"/>
      <c r="N439"/>
      <c r="O439" s="191"/>
      <c r="P439" s="157"/>
      <c r="Q439" s="189"/>
      <c r="R439" s="196" t="str">
        <f>IF(promesas[[#This Row],[Fecha de Pago]]="", "", TEXT(promesas[[#This Row],[Fecha de Pago]], "mmm"))</f>
        <v/>
      </c>
      <c r="S439" s="12" t="str">
        <f>IF(promesas[[#This Row],[Fecha  promesa de pago]]="", "", TEXT(promesas[[#This Row],[Fecha  promesa de pago]], "mmm"))</f>
        <v/>
      </c>
      <c r="T439" s="13" t="str">
        <f>IF(promesas[[#This Row],[Fecha de Pago]]="", "", TEXT(promesas[[#This Row],[Fecha de Pago]], "dd/mmm"))</f>
        <v/>
      </c>
      <c r="U439" s="13" t="str">
        <f>IF(promesas[[#This Row],[Fecha  promesa de pago]]="", "", TEXT(promesas[[#This Row],[Fecha  promesa de pago]], "dd/mmm"))</f>
        <v/>
      </c>
      <c r="V439" s="14" t="str">
        <f>IF(LEN(TRIM(promesas[[#This Row],[Fecha  promesa de pago]]))&gt;0,1,"")</f>
        <v/>
      </c>
      <c r="W439" s="14" t="str">
        <f>IF(LEN(TRIM(promesas[[#This Row],[Fecha de Pago]]))&gt;0,1,"")</f>
        <v/>
      </c>
    </row>
    <row r="440" spans="1:23" ht="15.75" customHeight="1">
      <c r="A440" s="11" t="str">
        <f>TEXT(promesas[[#This Row],[Marca temporal]],"dd/mmm")</f>
        <v>00/ene</v>
      </c>
      <c r="B440" s="186"/>
      <c r="C440" s="187"/>
      <c r="D440" s="187"/>
      <c r="E440" s="188"/>
      <c r="F440" s="187"/>
      <c r="G440" s="187"/>
      <c r="H440" s="189"/>
      <c r="I440" s="190"/>
      <c r="J440" s="195"/>
      <c r="K440"/>
      <c r="L440" s="191"/>
      <c r="M440" s="157"/>
      <c r="N440"/>
      <c r="O440" s="191"/>
      <c r="P440" s="157"/>
      <c r="Q440" s="189"/>
      <c r="R440" s="196" t="str">
        <f>IF(promesas[[#This Row],[Fecha de Pago]]="", "", TEXT(promesas[[#This Row],[Fecha de Pago]], "mmm"))</f>
        <v/>
      </c>
      <c r="S440" s="12" t="str">
        <f>IF(promesas[[#This Row],[Fecha  promesa de pago]]="", "", TEXT(promesas[[#This Row],[Fecha  promesa de pago]], "mmm"))</f>
        <v/>
      </c>
      <c r="T440" s="13" t="str">
        <f>IF(promesas[[#This Row],[Fecha de Pago]]="", "", TEXT(promesas[[#This Row],[Fecha de Pago]], "dd/mmm"))</f>
        <v/>
      </c>
      <c r="U440" s="13" t="str">
        <f>IF(promesas[[#This Row],[Fecha  promesa de pago]]="", "", TEXT(promesas[[#This Row],[Fecha  promesa de pago]], "dd/mmm"))</f>
        <v/>
      </c>
      <c r="V440" s="14" t="str">
        <f>IF(LEN(TRIM(promesas[[#This Row],[Fecha  promesa de pago]]))&gt;0,1,"")</f>
        <v/>
      </c>
      <c r="W440" s="14" t="str">
        <f>IF(LEN(TRIM(promesas[[#This Row],[Fecha de Pago]]))&gt;0,1,"")</f>
        <v/>
      </c>
    </row>
    <row r="441" spans="1:23" ht="15.75" customHeight="1">
      <c r="A441" s="11" t="str">
        <f>TEXT(promesas[[#This Row],[Marca temporal]],"dd/mmm")</f>
        <v>00/ene</v>
      </c>
      <c r="B441" s="186"/>
      <c r="C441" s="187"/>
      <c r="D441" s="187"/>
      <c r="E441" s="188"/>
      <c r="F441" s="187"/>
      <c r="G441" s="187"/>
      <c r="H441" s="189"/>
      <c r="I441" s="190"/>
      <c r="J441" s="195"/>
      <c r="K441"/>
      <c r="L441" s="191"/>
      <c r="M441" s="157"/>
      <c r="N441"/>
      <c r="O441" s="191"/>
      <c r="P441" s="157"/>
      <c r="Q441" s="189"/>
      <c r="R441" s="196" t="str">
        <f>IF(promesas[[#This Row],[Fecha de Pago]]="", "", TEXT(promesas[[#This Row],[Fecha de Pago]], "mmm"))</f>
        <v/>
      </c>
      <c r="S441" s="12" t="str">
        <f>IF(promesas[[#This Row],[Fecha  promesa de pago]]="", "", TEXT(promesas[[#This Row],[Fecha  promesa de pago]], "mmm"))</f>
        <v/>
      </c>
      <c r="T441" s="13" t="str">
        <f>IF(promesas[[#This Row],[Fecha de Pago]]="", "", TEXT(promesas[[#This Row],[Fecha de Pago]], "dd/mmm"))</f>
        <v/>
      </c>
      <c r="U441" s="13" t="str">
        <f>IF(promesas[[#This Row],[Fecha  promesa de pago]]="", "", TEXT(promesas[[#This Row],[Fecha  promesa de pago]], "dd/mmm"))</f>
        <v/>
      </c>
      <c r="V441" s="14" t="str">
        <f>IF(LEN(TRIM(promesas[[#This Row],[Fecha  promesa de pago]]))&gt;0,1,"")</f>
        <v/>
      </c>
      <c r="W441" s="14" t="str">
        <f>IF(LEN(TRIM(promesas[[#This Row],[Fecha de Pago]]))&gt;0,1,"")</f>
        <v/>
      </c>
    </row>
    <row r="442" spans="1:23" ht="15.75" customHeight="1">
      <c r="A442" s="11" t="str">
        <f>TEXT(promesas[[#This Row],[Marca temporal]],"dd/mmm")</f>
        <v>00/ene</v>
      </c>
      <c r="B442" s="186"/>
      <c r="C442" s="187"/>
      <c r="D442" s="187"/>
      <c r="E442" s="188"/>
      <c r="F442" s="187"/>
      <c r="G442" s="187"/>
      <c r="H442" s="189"/>
      <c r="I442" s="190"/>
      <c r="J442" s="195"/>
      <c r="K442"/>
      <c r="L442" s="191"/>
      <c r="M442" s="157"/>
      <c r="N442"/>
      <c r="O442" s="191"/>
      <c r="P442"/>
      <c r="Q442" s="189"/>
      <c r="R442" s="196" t="str">
        <f>IF(promesas[[#This Row],[Fecha de Pago]]="", "", TEXT(promesas[[#This Row],[Fecha de Pago]], "mmm"))</f>
        <v/>
      </c>
      <c r="S442" s="12" t="str">
        <f>IF(promesas[[#This Row],[Fecha  promesa de pago]]="", "", TEXT(promesas[[#This Row],[Fecha  promesa de pago]], "mmm"))</f>
        <v/>
      </c>
      <c r="T442" s="13" t="str">
        <f>IF(promesas[[#This Row],[Fecha de Pago]]="", "", TEXT(promesas[[#This Row],[Fecha de Pago]], "dd/mmm"))</f>
        <v/>
      </c>
      <c r="U442" s="13" t="str">
        <f>IF(promesas[[#This Row],[Fecha  promesa de pago]]="", "", TEXT(promesas[[#This Row],[Fecha  promesa de pago]], "dd/mmm"))</f>
        <v/>
      </c>
      <c r="V442" s="14" t="str">
        <f>IF(LEN(TRIM(promesas[[#This Row],[Fecha  promesa de pago]]))&gt;0,1,"")</f>
        <v/>
      </c>
      <c r="W442" s="14" t="str">
        <f>IF(LEN(TRIM(promesas[[#This Row],[Fecha de Pago]]))&gt;0,1,"")</f>
        <v/>
      </c>
    </row>
    <row r="443" spans="1:23" ht="15.75" customHeight="1">
      <c r="A443" s="11" t="str">
        <f>TEXT(promesas[[#This Row],[Marca temporal]],"dd/mmm")</f>
        <v>00/ene</v>
      </c>
      <c r="B443" s="186"/>
      <c r="C443" s="187"/>
      <c r="D443" s="187"/>
      <c r="E443" s="188"/>
      <c r="F443" s="187"/>
      <c r="G443" s="187"/>
      <c r="H443" s="189"/>
      <c r="I443" s="190"/>
      <c r="J443" s="195"/>
      <c r="K443"/>
      <c r="L443" s="191"/>
      <c r="M443" s="157"/>
      <c r="N443"/>
      <c r="O443" s="191"/>
      <c r="P443" s="157"/>
      <c r="Q443" s="189"/>
      <c r="R443" s="196" t="str">
        <f>IF(promesas[[#This Row],[Fecha de Pago]]="", "", TEXT(promesas[[#This Row],[Fecha de Pago]], "mmm"))</f>
        <v/>
      </c>
      <c r="S443" s="12" t="str">
        <f>IF(promesas[[#This Row],[Fecha  promesa de pago]]="", "", TEXT(promesas[[#This Row],[Fecha  promesa de pago]], "mmm"))</f>
        <v/>
      </c>
      <c r="T443" s="13" t="str">
        <f>IF(promesas[[#This Row],[Fecha de Pago]]="", "", TEXT(promesas[[#This Row],[Fecha de Pago]], "dd/mmm"))</f>
        <v/>
      </c>
      <c r="U443" s="13" t="str">
        <f>IF(promesas[[#This Row],[Fecha  promesa de pago]]="", "", TEXT(promesas[[#This Row],[Fecha  promesa de pago]], "dd/mmm"))</f>
        <v/>
      </c>
      <c r="V443" s="14" t="str">
        <f>IF(LEN(TRIM(promesas[[#This Row],[Fecha  promesa de pago]]))&gt;0,1,"")</f>
        <v/>
      </c>
      <c r="W443" s="14" t="str">
        <f>IF(LEN(TRIM(promesas[[#This Row],[Fecha de Pago]]))&gt;0,1,"")</f>
        <v/>
      </c>
    </row>
    <row r="444" spans="1:23" ht="15.75" customHeight="1">
      <c r="A444" s="11" t="str">
        <f>TEXT(promesas[[#This Row],[Marca temporal]],"dd/mmm")</f>
        <v>00/ene</v>
      </c>
      <c r="B444" s="186"/>
      <c r="C444" s="187"/>
      <c r="D444" s="187"/>
      <c r="E444" s="188"/>
      <c r="F444" s="187"/>
      <c r="G444" s="187"/>
      <c r="H444" s="189"/>
      <c r="I444" s="190"/>
      <c r="J444" s="195"/>
      <c r="K444"/>
      <c r="L444" s="191"/>
      <c r="M444" s="157"/>
      <c r="N444"/>
      <c r="O444" s="191"/>
      <c r="P444" s="157"/>
      <c r="Q444" s="189"/>
      <c r="R444" s="196" t="str">
        <f>IF(promesas[[#This Row],[Fecha de Pago]]="", "", TEXT(promesas[[#This Row],[Fecha de Pago]], "mmm"))</f>
        <v/>
      </c>
      <c r="S444" s="12" t="str">
        <f>IF(promesas[[#This Row],[Fecha  promesa de pago]]="", "", TEXT(promesas[[#This Row],[Fecha  promesa de pago]], "mmm"))</f>
        <v/>
      </c>
      <c r="T444" s="13" t="str">
        <f>IF(promesas[[#This Row],[Fecha de Pago]]="", "", TEXT(promesas[[#This Row],[Fecha de Pago]], "dd/mmm"))</f>
        <v/>
      </c>
      <c r="U444" s="13" t="str">
        <f>IF(promesas[[#This Row],[Fecha  promesa de pago]]="", "", TEXT(promesas[[#This Row],[Fecha  promesa de pago]], "dd/mmm"))</f>
        <v/>
      </c>
      <c r="V444" s="14" t="str">
        <f>IF(LEN(TRIM(promesas[[#This Row],[Fecha  promesa de pago]]))&gt;0,1,"")</f>
        <v/>
      </c>
      <c r="W444" s="14" t="str">
        <f>IF(LEN(TRIM(promesas[[#This Row],[Fecha de Pago]]))&gt;0,1,"")</f>
        <v/>
      </c>
    </row>
    <row r="445" spans="1:23" ht="15.75" customHeight="1">
      <c r="A445" s="11" t="str">
        <f>TEXT(promesas[[#This Row],[Marca temporal]],"dd/mmm")</f>
        <v>00/ene</v>
      </c>
      <c r="B445" s="186"/>
      <c r="C445" s="187"/>
      <c r="D445" s="187"/>
      <c r="E445" s="188"/>
      <c r="F445" s="187"/>
      <c r="G445" s="187"/>
      <c r="H445" s="189"/>
      <c r="I445" s="190"/>
      <c r="J445" s="195"/>
      <c r="K445"/>
      <c r="L445" s="191"/>
      <c r="M445" s="157"/>
      <c r="N445"/>
      <c r="O445" s="191"/>
      <c r="P445" s="157"/>
      <c r="Q445" s="189"/>
      <c r="R445" s="196" t="str">
        <f>IF(promesas[[#This Row],[Fecha de Pago]]="", "", TEXT(promesas[[#This Row],[Fecha de Pago]], "mmm"))</f>
        <v/>
      </c>
      <c r="S445" s="12" t="str">
        <f>IF(promesas[[#This Row],[Fecha  promesa de pago]]="", "", TEXT(promesas[[#This Row],[Fecha  promesa de pago]], "mmm"))</f>
        <v/>
      </c>
      <c r="T445" s="13" t="str">
        <f>IF(promesas[[#This Row],[Fecha de Pago]]="", "", TEXT(promesas[[#This Row],[Fecha de Pago]], "dd/mmm"))</f>
        <v/>
      </c>
      <c r="U445" s="13" t="str">
        <f>IF(promesas[[#This Row],[Fecha  promesa de pago]]="", "", TEXT(promesas[[#This Row],[Fecha  promesa de pago]], "dd/mmm"))</f>
        <v/>
      </c>
      <c r="V445" s="14" t="str">
        <f>IF(LEN(TRIM(promesas[[#This Row],[Fecha  promesa de pago]]))&gt;0,1,"")</f>
        <v/>
      </c>
      <c r="W445" s="14" t="str">
        <f>IF(LEN(TRIM(promesas[[#This Row],[Fecha de Pago]]))&gt;0,1,"")</f>
        <v/>
      </c>
    </row>
    <row r="446" spans="1:23" ht="15.75" customHeight="1">
      <c r="A446" s="11" t="str">
        <f>TEXT(promesas[[#This Row],[Marca temporal]],"dd/mmm")</f>
        <v>00/ene</v>
      </c>
      <c r="B446" s="186"/>
      <c r="C446" s="187"/>
      <c r="D446" s="187"/>
      <c r="E446" s="188"/>
      <c r="F446" s="187"/>
      <c r="G446" s="187"/>
      <c r="H446" s="189"/>
      <c r="I446" s="190"/>
      <c r="J446" s="195"/>
      <c r="K446"/>
      <c r="L446" s="191"/>
      <c r="M446" s="157"/>
      <c r="N446"/>
      <c r="O446" s="191"/>
      <c r="P446"/>
      <c r="Q446" s="189"/>
      <c r="R446" s="196" t="str">
        <f>IF(promesas[[#This Row],[Fecha de Pago]]="", "", TEXT(promesas[[#This Row],[Fecha de Pago]], "mmm"))</f>
        <v/>
      </c>
      <c r="S446" s="12" t="str">
        <f>IF(promesas[[#This Row],[Fecha  promesa de pago]]="", "", TEXT(promesas[[#This Row],[Fecha  promesa de pago]], "mmm"))</f>
        <v/>
      </c>
      <c r="T446" s="13" t="str">
        <f>IF(promesas[[#This Row],[Fecha de Pago]]="", "", TEXT(promesas[[#This Row],[Fecha de Pago]], "dd/mmm"))</f>
        <v/>
      </c>
      <c r="U446" s="13" t="str">
        <f>IF(promesas[[#This Row],[Fecha  promesa de pago]]="", "", TEXT(promesas[[#This Row],[Fecha  promesa de pago]], "dd/mmm"))</f>
        <v/>
      </c>
      <c r="V446" s="14" t="str">
        <f>IF(LEN(TRIM(promesas[[#This Row],[Fecha  promesa de pago]]))&gt;0,1,"")</f>
        <v/>
      </c>
      <c r="W446" s="14" t="str">
        <f>IF(LEN(TRIM(promesas[[#This Row],[Fecha de Pago]]))&gt;0,1,"")</f>
        <v/>
      </c>
    </row>
    <row r="447" spans="1:23" ht="15.75" customHeight="1">
      <c r="A447" s="11" t="str">
        <f>TEXT(promesas[[#This Row],[Marca temporal]],"dd/mmm")</f>
        <v>00/ene</v>
      </c>
      <c r="B447" s="186"/>
      <c r="C447" s="187"/>
      <c r="D447" s="187"/>
      <c r="E447" s="188"/>
      <c r="F447" s="187"/>
      <c r="G447" s="187"/>
      <c r="H447" s="189"/>
      <c r="I447" s="190"/>
      <c r="J447" s="195"/>
      <c r="K447"/>
      <c r="L447" s="191"/>
      <c r="M447" s="157"/>
      <c r="N447"/>
      <c r="O447" s="191"/>
      <c r="P447" s="157"/>
      <c r="Q447" s="189"/>
      <c r="R447" s="196" t="str">
        <f>IF(promesas[[#This Row],[Fecha de Pago]]="", "", TEXT(promesas[[#This Row],[Fecha de Pago]], "mmm"))</f>
        <v/>
      </c>
      <c r="S447" s="12" t="str">
        <f>IF(promesas[[#This Row],[Fecha  promesa de pago]]="", "", TEXT(promesas[[#This Row],[Fecha  promesa de pago]], "mmm"))</f>
        <v/>
      </c>
      <c r="T447" s="13" t="str">
        <f>IF(promesas[[#This Row],[Fecha de Pago]]="", "", TEXT(promesas[[#This Row],[Fecha de Pago]], "dd/mmm"))</f>
        <v/>
      </c>
      <c r="U447" s="13" t="str">
        <f>IF(promesas[[#This Row],[Fecha  promesa de pago]]="", "", TEXT(promesas[[#This Row],[Fecha  promesa de pago]], "dd/mmm"))</f>
        <v/>
      </c>
      <c r="V447" s="14" t="str">
        <f>IF(LEN(TRIM(promesas[[#This Row],[Fecha  promesa de pago]]))&gt;0,1,"")</f>
        <v/>
      </c>
      <c r="W447" s="14" t="str">
        <f>IF(LEN(TRIM(promesas[[#This Row],[Fecha de Pago]]))&gt;0,1,"")</f>
        <v/>
      </c>
    </row>
    <row r="448" spans="1:23" ht="15.75" customHeight="1">
      <c r="A448" s="11" t="str">
        <f>TEXT(promesas[[#This Row],[Marca temporal]],"dd/mmm")</f>
        <v>00/ene</v>
      </c>
      <c r="B448" s="186"/>
      <c r="C448" s="187"/>
      <c r="D448" s="187"/>
      <c r="E448" s="188"/>
      <c r="F448" s="187"/>
      <c r="G448" s="187"/>
      <c r="H448" s="189"/>
      <c r="I448" s="190"/>
      <c r="J448" s="195"/>
      <c r="K448"/>
      <c r="L448" s="191"/>
      <c r="M448" s="157"/>
      <c r="N448"/>
      <c r="O448" s="191"/>
      <c r="P448"/>
      <c r="Q448" s="189"/>
      <c r="R448" s="196" t="str">
        <f>IF(promesas[[#This Row],[Fecha de Pago]]="", "", TEXT(promesas[[#This Row],[Fecha de Pago]], "mmm"))</f>
        <v/>
      </c>
      <c r="S448" s="12" t="str">
        <f>IF(promesas[[#This Row],[Fecha  promesa de pago]]="", "", TEXT(promesas[[#This Row],[Fecha  promesa de pago]], "mmm"))</f>
        <v/>
      </c>
      <c r="T448" s="13" t="str">
        <f>IF(promesas[[#This Row],[Fecha de Pago]]="", "", TEXT(promesas[[#This Row],[Fecha de Pago]], "dd/mmm"))</f>
        <v/>
      </c>
      <c r="U448" s="13" t="str">
        <f>IF(promesas[[#This Row],[Fecha  promesa de pago]]="", "", TEXT(promesas[[#This Row],[Fecha  promesa de pago]], "dd/mmm"))</f>
        <v/>
      </c>
      <c r="V448" s="14" t="str">
        <f>IF(LEN(TRIM(promesas[[#This Row],[Fecha  promesa de pago]]))&gt;0,1,"")</f>
        <v/>
      </c>
      <c r="W448" s="14" t="str">
        <f>IF(LEN(TRIM(promesas[[#This Row],[Fecha de Pago]]))&gt;0,1,"")</f>
        <v/>
      </c>
    </row>
    <row r="449" spans="1:23" ht="15.75" customHeight="1">
      <c r="A449" s="11" t="str">
        <f>TEXT(promesas[[#This Row],[Marca temporal]],"dd/mmm")</f>
        <v>00/ene</v>
      </c>
      <c r="B449" s="186"/>
      <c r="C449" s="187"/>
      <c r="D449" s="187"/>
      <c r="E449" s="188"/>
      <c r="F449" s="187"/>
      <c r="G449" s="187"/>
      <c r="H449" s="189"/>
      <c r="I449" s="190"/>
      <c r="J449" s="195"/>
      <c r="K449"/>
      <c r="L449" s="191"/>
      <c r="M449" s="157"/>
      <c r="N449"/>
      <c r="O449" s="191"/>
      <c r="P449"/>
      <c r="Q449" s="189"/>
      <c r="R449" s="196" t="str">
        <f>IF(promesas[[#This Row],[Fecha de Pago]]="", "", TEXT(promesas[[#This Row],[Fecha de Pago]], "mmm"))</f>
        <v/>
      </c>
      <c r="S449" s="12" t="str">
        <f>IF(promesas[[#This Row],[Fecha  promesa de pago]]="", "", TEXT(promesas[[#This Row],[Fecha  promesa de pago]], "mmm"))</f>
        <v/>
      </c>
      <c r="T449" s="13" t="str">
        <f>IF(promesas[[#This Row],[Fecha de Pago]]="", "", TEXT(promesas[[#This Row],[Fecha de Pago]], "dd/mmm"))</f>
        <v/>
      </c>
      <c r="U449" s="13" t="str">
        <f>IF(promesas[[#This Row],[Fecha  promesa de pago]]="", "", TEXT(promesas[[#This Row],[Fecha  promesa de pago]], "dd/mmm"))</f>
        <v/>
      </c>
      <c r="V449" s="14" t="str">
        <f>IF(LEN(TRIM(promesas[[#This Row],[Fecha  promesa de pago]]))&gt;0,1,"")</f>
        <v/>
      </c>
      <c r="W449" s="14" t="str">
        <f>IF(LEN(TRIM(promesas[[#This Row],[Fecha de Pago]]))&gt;0,1,"")</f>
        <v/>
      </c>
    </row>
    <row r="450" spans="1:23" ht="15.75" customHeight="1">
      <c r="A450" s="11" t="str">
        <f>TEXT(promesas[[#This Row],[Marca temporal]],"dd/mmm")</f>
        <v>00/ene</v>
      </c>
      <c r="B450" s="186"/>
      <c r="C450" s="187"/>
      <c r="D450" s="187"/>
      <c r="E450" s="188"/>
      <c r="F450" s="187"/>
      <c r="G450" s="187"/>
      <c r="H450" s="189"/>
      <c r="I450" s="190"/>
      <c r="J450" s="195"/>
      <c r="K450"/>
      <c r="L450" s="191"/>
      <c r="M450" s="157"/>
      <c r="N450"/>
      <c r="O450" s="191"/>
      <c r="P450" s="157"/>
      <c r="Q450" s="189"/>
      <c r="R450" s="196" t="str">
        <f>IF(promesas[[#This Row],[Fecha de Pago]]="", "", TEXT(promesas[[#This Row],[Fecha de Pago]], "mmm"))</f>
        <v/>
      </c>
      <c r="S450" s="12" t="str">
        <f>IF(promesas[[#This Row],[Fecha  promesa de pago]]="", "", TEXT(promesas[[#This Row],[Fecha  promesa de pago]], "mmm"))</f>
        <v/>
      </c>
      <c r="T450" s="13" t="str">
        <f>IF(promesas[[#This Row],[Fecha de Pago]]="", "", TEXT(promesas[[#This Row],[Fecha de Pago]], "dd/mmm"))</f>
        <v/>
      </c>
      <c r="U450" s="13" t="str">
        <f>IF(promesas[[#This Row],[Fecha  promesa de pago]]="", "", TEXT(promesas[[#This Row],[Fecha  promesa de pago]], "dd/mmm"))</f>
        <v/>
      </c>
      <c r="V450" s="14" t="str">
        <f>IF(LEN(TRIM(promesas[[#This Row],[Fecha  promesa de pago]]))&gt;0,1,"")</f>
        <v/>
      </c>
      <c r="W450" s="14" t="str">
        <f>IF(LEN(TRIM(promesas[[#This Row],[Fecha de Pago]]))&gt;0,1,"")</f>
        <v/>
      </c>
    </row>
    <row r="451" spans="1:23" ht="15.75" customHeight="1">
      <c r="A451" s="11" t="str">
        <f>TEXT(promesas[[#This Row],[Marca temporal]],"dd/mmm")</f>
        <v>00/ene</v>
      </c>
      <c r="B451" s="186"/>
      <c r="C451" s="187"/>
      <c r="D451" s="187"/>
      <c r="E451" s="188"/>
      <c r="F451" s="187"/>
      <c r="G451" s="187"/>
      <c r="H451" s="189"/>
      <c r="I451" s="190"/>
      <c r="J451" s="195"/>
      <c r="K451"/>
      <c r="L451" s="191"/>
      <c r="M451" s="157"/>
      <c r="N451"/>
      <c r="O451" s="191"/>
      <c r="P451" s="157"/>
      <c r="Q451" s="189"/>
      <c r="R451" s="196" t="str">
        <f>IF(promesas[[#This Row],[Fecha de Pago]]="", "", TEXT(promesas[[#This Row],[Fecha de Pago]], "mmm"))</f>
        <v/>
      </c>
      <c r="S451" s="12" t="str">
        <f>IF(promesas[[#This Row],[Fecha  promesa de pago]]="", "", TEXT(promesas[[#This Row],[Fecha  promesa de pago]], "mmm"))</f>
        <v/>
      </c>
      <c r="T451" s="13" t="str">
        <f>IF(promesas[[#This Row],[Fecha de Pago]]="", "", TEXT(promesas[[#This Row],[Fecha de Pago]], "dd/mmm"))</f>
        <v/>
      </c>
      <c r="U451" s="13" t="str">
        <f>IF(promesas[[#This Row],[Fecha  promesa de pago]]="", "", TEXT(promesas[[#This Row],[Fecha  promesa de pago]], "dd/mmm"))</f>
        <v/>
      </c>
      <c r="V451" s="14" t="str">
        <f>IF(LEN(TRIM(promesas[[#This Row],[Fecha  promesa de pago]]))&gt;0,1,"")</f>
        <v/>
      </c>
      <c r="W451" s="14" t="str">
        <f>IF(LEN(TRIM(promesas[[#This Row],[Fecha de Pago]]))&gt;0,1,"")</f>
        <v/>
      </c>
    </row>
    <row r="452" spans="1:23" ht="15.75" customHeight="1">
      <c r="A452" s="11" t="str">
        <f>TEXT(promesas[[#This Row],[Marca temporal]],"dd/mmm")</f>
        <v>00/ene</v>
      </c>
      <c r="B452" s="186"/>
      <c r="C452" s="187"/>
      <c r="D452" s="187"/>
      <c r="E452" s="188"/>
      <c r="F452" s="187"/>
      <c r="G452" s="187"/>
      <c r="H452" s="189"/>
      <c r="I452" s="190"/>
      <c r="J452" s="195"/>
      <c r="K452"/>
      <c r="L452" s="191"/>
      <c r="M452" s="157"/>
      <c r="N452"/>
      <c r="O452" s="191"/>
      <c r="P452"/>
      <c r="Q452" s="189"/>
      <c r="R452" s="196" t="str">
        <f>IF(promesas[[#This Row],[Fecha de Pago]]="", "", TEXT(promesas[[#This Row],[Fecha de Pago]], "mmm"))</f>
        <v/>
      </c>
      <c r="S452" s="12" t="str">
        <f>IF(promesas[[#This Row],[Fecha  promesa de pago]]="", "", TEXT(promesas[[#This Row],[Fecha  promesa de pago]], "mmm"))</f>
        <v/>
      </c>
      <c r="T452" s="13" t="str">
        <f>IF(promesas[[#This Row],[Fecha de Pago]]="", "", TEXT(promesas[[#This Row],[Fecha de Pago]], "dd/mmm"))</f>
        <v/>
      </c>
      <c r="U452" s="13" t="str">
        <f>IF(promesas[[#This Row],[Fecha  promesa de pago]]="", "", TEXT(promesas[[#This Row],[Fecha  promesa de pago]], "dd/mmm"))</f>
        <v/>
      </c>
      <c r="V452" s="14" t="str">
        <f>IF(LEN(TRIM(promesas[[#This Row],[Fecha  promesa de pago]]))&gt;0,1,"")</f>
        <v/>
      </c>
      <c r="W452" s="14" t="str">
        <f>IF(LEN(TRIM(promesas[[#This Row],[Fecha de Pago]]))&gt;0,1,"")</f>
        <v/>
      </c>
    </row>
    <row r="453" spans="1:23" ht="15.75" customHeight="1">
      <c r="A453" s="11" t="str">
        <f>TEXT(promesas[[#This Row],[Marca temporal]],"dd/mmm")</f>
        <v>00/ene</v>
      </c>
      <c r="B453" s="186"/>
      <c r="C453" s="187"/>
      <c r="D453" s="187"/>
      <c r="E453" s="188"/>
      <c r="F453" s="187"/>
      <c r="G453" s="187"/>
      <c r="H453" s="189"/>
      <c r="I453" s="190"/>
      <c r="J453" s="195"/>
      <c r="K453" s="159"/>
      <c r="L453" s="167"/>
      <c r="M453" s="157"/>
      <c r="N453"/>
      <c r="O453" s="191"/>
      <c r="P453"/>
      <c r="Q453" s="189"/>
      <c r="R453" s="196" t="str">
        <f>IF(promesas[[#This Row],[Fecha de Pago]]="", "", TEXT(promesas[[#This Row],[Fecha de Pago]], "mmm"))</f>
        <v/>
      </c>
      <c r="S453" s="12" t="str">
        <f>IF(promesas[[#This Row],[Fecha  promesa de pago]]="", "", TEXT(promesas[[#This Row],[Fecha  promesa de pago]], "mmm"))</f>
        <v/>
      </c>
      <c r="T453" s="13" t="str">
        <f>IF(promesas[[#This Row],[Fecha de Pago]]="", "", TEXT(promesas[[#This Row],[Fecha de Pago]], "dd/mmm"))</f>
        <v/>
      </c>
      <c r="U453" s="13" t="str">
        <f>IF(promesas[[#This Row],[Fecha  promesa de pago]]="", "", TEXT(promesas[[#This Row],[Fecha  promesa de pago]], "dd/mmm"))</f>
        <v/>
      </c>
      <c r="V453" s="14" t="str">
        <f>IF(LEN(TRIM(promesas[[#This Row],[Fecha  promesa de pago]]))&gt;0,1,"")</f>
        <v/>
      </c>
      <c r="W453" s="14" t="str">
        <f>IF(LEN(TRIM(promesas[[#This Row],[Fecha de Pago]]))&gt;0,1,"")</f>
        <v/>
      </c>
    </row>
    <row r="454" spans="1:23" ht="15.75" customHeight="1">
      <c r="A454" s="11" t="str">
        <f>TEXT(promesas[[#This Row],[Marca temporal]],"dd/mmm")</f>
        <v>00/ene</v>
      </c>
      <c r="B454" s="186"/>
      <c r="C454" s="187"/>
      <c r="D454" s="187"/>
      <c r="E454" s="188"/>
      <c r="F454" s="187"/>
      <c r="G454" s="187"/>
      <c r="H454" s="189"/>
      <c r="I454" s="190"/>
      <c r="J454" s="195"/>
      <c r="K454"/>
      <c r="L454" s="191"/>
      <c r="M454" s="157"/>
      <c r="N454"/>
      <c r="O454" s="191"/>
      <c r="P454"/>
      <c r="Q454" s="189"/>
      <c r="R454" s="196" t="str">
        <f>IF(promesas[[#This Row],[Fecha de Pago]]="", "", TEXT(promesas[[#This Row],[Fecha de Pago]], "mmm"))</f>
        <v/>
      </c>
      <c r="S454" s="12" t="str">
        <f>IF(promesas[[#This Row],[Fecha  promesa de pago]]="", "", TEXT(promesas[[#This Row],[Fecha  promesa de pago]], "mmm"))</f>
        <v/>
      </c>
      <c r="T454" s="13" t="str">
        <f>IF(promesas[[#This Row],[Fecha de Pago]]="", "", TEXT(promesas[[#This Row],[Fecha de Pago]], "dd/mmm"))</f>
        <v/>
      </c>
      <c r="U454" s="13" t="str">
        <f>IF(promesas[[#This Row],[Fecha  promesa de pago]]="", "", TEXT(promesas[[#This Row],[Fecha  promesa de pago]], "dd/mmm"))</f>
        <v/>
      </c>
      <c r="V454" s="14" t="str">
        <f>IF(LEN(TRIM(promesas[[#This Row],[Fecha  promesa de pago]]))&gt;0,1,"")</f>
        <v/>
      </c>
      <c r="W454" s="14" t="str">
        <f>IF(LEN(TRIM(promesas[[#This Row],[Fecha de Pago]]))&gt;0,1,"")</f>
        <v/>
      </c>
    </row>
    <row r="455" spans="1:23" ht="15.75" customHeight="1">
      <c r="A455" s="11" t="str">
        <f>TEXT(promesas[[#This Row],[Marca temporal]],"dd/mmm")</f>
        <v>00/ene</v>
      </c>
      <c r="B455" s="186"/>
      <c r="C455" s="187"/>
      <c r="D455" s="187"/>
      <c r="E455" s="188"/>
      <c r="F455" s="187"/>
      <c r="G455" s="187"/>
      <c r="H455" s="189"/>
      <c r="I455" s="190"/>
      <c r="J455" s="195"/>
      <c r="K455"/>
      <c r="L455" s="191"/>
      <c r="M455" s="157"/>
      <c r="N455"/>
      <c r="O455" s="191"/>
      <c r="P455" s="157"/>
      <c r="Q455" s="189"/>
      <c r="R455" s="196" t="str">
        <f>IF(promesas[[#This Row],[Fecha de Pago]]="", "", TEXT(promesas[[#This Row],[Fecha de Pago]], "mmm"))</f>
        <v/>
      </c>
      <c r="S455" s="12" t="str">
        <f>IF(promesas[[#This Row],[Fecha  promesa de pago]]="", "", TEXT(promesas[[#This Row],[Fecha  promesa de pago]], "mmm"))</f>
        <v/>
      </c>
      <c r="T455" s="13" t="str">
        <f>IF(promesas[[#This Row],[Fecha de Pago]]="", "", TEXT(promesas[[#This Row],[Fecha de Pago]], "dd/mmm"))</f>
        <v/>
      </c>
      <c r="U455" s="13" t="str">
        <f>IF(promesas[[#This Row],[Fecha  promesa de pago]]="", "", TEXT(promesas[[#This Row],[Fecha  promesa de pago]], "dd/mmm"))</f>
        <v/>
      </c>
      <c r="V455" s="14" t="str">
        <f>IF(LEN(TRIM(promesas[[#This Row],[Fecha  promesa de pago]]))&gt;0,1,"")</f>
        <v/>
      </c>
      <c r="W455" s="14" t="str">
        <f>IF(LEN(TRIM(promesas[[#This Row],[Fecha de Pago]]))&gt;0,1,"")</f>
        <v/>
      </c>
    </row>
    <row r="456" spans="1:23" ht="15.75" customHeight="1">
      <c r="A456" s="11" t="str">
        <f>TEXT(promesas[[#This Row],[Marca temporal]],"dd/mmm")</f>
        <v>00/ene</v>
      </c>
      <c r="B456" s="186"/>
      <c r="C456" s="187"/>
      <c r="D456" s="187"/>
      <c r="E456" s="188"/>
      <c r="F456" s="187"/>
      <c r="G456" s="187"/>
      <c r="H456" s="189"/>
      <c r="I456" s="190"/>
      <c r="J456" s="195"/>
      <c r="K456"/>
      <c r="L456" s="191"/>
      <c r="M456" s="157"/>
      <c r="N456"/>
      <c r="O456" s="191"/>
      <c r="P456" s="157"/>
      <c r="Q456" s="189"/>
      <c r="R456" s="196" t="str">
        <f>IF(promesas[[#This Row],[Fecha de Pago]]="", "", TEXT(promesas[[#This Row],[Fecha de Pago]], "mmm"))</f>
        <v/>
      </c>
      <c r="S456" s="12" t="str">
        <f>IF(promesas[[#This Row],[Fecha  promesa de pago]]="", "", TEXT(promesas[[#This Row],[Fecha  promesa de pago]], "mmm"))</f>
        <v/>
      </c>
      <c r="T456" s="13" t="str">
        <f>IF(promesas[[#This Row],[Fecha de Pago]]="", "", TEXT(promesas[[#This Row],[Fecha de Pago]], "dd/mmm"))</f>
        <v/>
      </c>
      <c r="U456" s="13" t="str">
        <f>IF(promesas[[#This Row],[Fecha  promesa de pago]]="", "", TEXT(promesas[[#This Row],[Fecha  promesa de pago]], "dd/mmm"))</f>
        <v/>
      </c>
      <c r="V456" s="14" t="str">
        <f>IF(LEN(TRIM(promesas[[#This Row],[Fecha  promesa de pago]]))&gt;0,1,"")</f>
        <v/>
      </c>
      <c r="W456" s="14" t="str">
        <f>IF(LEN(TRIM(promesas[[#This Row],[Fecha de Pago]]))&gt;0,1,"")</f>
        <v/>
      </c>
    </row>
    <row r="457" spans="1:23" ht="15.75" customHeight="1">
      <c r="A457" s="11" t="str">
        <f>TEXT(promesas[[#This Row],[Marca temporal]],"dd/mmm")</f>
        <v>00/ene</v>
      </c>
      <c r="B457" s="186"/>
      <c r="C457" s="187"/>
      <c r="D457" s="187"/>
      <c r="E457" s="188"/>
      <c r="F457" s="187"/>
      <c r="G457" s="187"/>
      <c r="H457" s="189"/>
      <c r="I457" s="190"/>
      <c r="J457" s="195"/>
      <c r="K457"/>
      <c r="L457" s="191"/>
      <c r="M457" s="157"/>
      <c r="N457"/>
      <c r="O457" s="191"/>
      <c r="P457"/>
      <c r="Q457" s="189"/>
      <c r="R457" s="196" t="str">
        <f>IF(promesas[[#This Row],[Fecha de Pago]]="", "", TEXT(promesas[[#This Row],[Fecha de Pago]], "mmm"))</f>
        <v/>
      </c>
      <c r="S457" s="12" t="str">
        <f>IF(promesas[[#This Row],[Fecha  promesa de pago]]="", "", TEXT(promesas[[#This Row],[Fecha  promesa de pago]], "mmm"))</f>
        <v/>
      </c>
      <c r="T457" s="13" t="str">
        <f>IF(promesas[[#This Row],[Fecha de Pago]]="", "", TEXT(promesas[[#This Row],[Fecha de Pago]], "dd/mmm"))</f>
        <v/>
      </c>
      <c r="U457" s="13" t="str">
        <f>IF(promesas[[#This Row],[Fecha  promesa de pago]]="", "", TEXT(promesas[[#This Row],[Fecha  promesa de pago]], "dd/mmm"))</f>
        <v/>
      </c>
      <c r="V457" s="14" t="str">
        <f>IF(LEN(TRIM(promesas[[#This Row],[Fecha  promesa de pago]]))&gt;0,1,"")</f>
        <v/>
      </c>
      <c r="W457" s="14" t="str">
        <f>IF(LEN(TRIM(promesas[[#This Row],[Fecha de Pago]]))&gt;0,1,"")</f>
        <v/>
      </c>
    </row>
    <row r="458" spans="1:23" ht="15.75" customHeight="1">
      <c r="A458" s="11" t="str">
        <f>TEXT(promesas[[#This Row],[Marca temporal]],"dd/mmm")</f>
        <v>00/ene</v>
      </c>
      <c r="B458" s="186"/>
      <c r="C458" s="187"/>
      <c r="D458" s="187"/>
      <c r="E458" s="188"/>
      <c r="F458" s="187"/>
      <c r="G458" s="187"/>
      <c r="H458" s="189"/>
      <c r="I458" s="190"/>
      <c r="J458" s="195"/>
      <c r="K458"/>
      <c r="L458" s="191"/>
      <c r="M458" s="157"/>
      <c r="N458"/>
      <c r="O458" s="191"/>
      <c r="P458" s="157"/>
      <c r="Q458" s="189"/>
      <c r="R458" s="196" t="str">
        <f>IF(promesas[[#This Row],[Fecha de Pago]]="", "", TEXT(promesas[[#This Row],[Fecha de Pago]], "mmm"))</f>
        <v/>
      </c>
      <c r="S458" s="12" t="str">
        <f>IF(promesas[[#This Row],[Fecha  promesa de pago]]="", "", TEXT(promesas[[#This Row],[Fecha  promesa de pago]], "mmm"))</f>
        <v/>
      </c>
      <c r="T458" s="13" t="str">
        <f>IF(promesas[[#This Row],[Fecha de Pago]]="", "", TEXT(promesas[[#This Row],[Fecha de Pago]], "dd/mmm"))</f>
        <v/>
      </c>
      <c r="U458" s="13" t="str">
        <f>IF(promesas[[#This Row],[Fecha  promesa de pago]]="", "", TEXT(promesas[[#This Row],[Fecha  promesa de pago]], "dd/mmm"))</f>
        <v/>
      </c>
      <c r="V458" s="14" t="str">
        <f>IF(LEN(TRIM(promesas[[#This Row],[Fecha  promesa de pago]]))&gt;0,1,"")</f>
        <v/>
      </c>
      <c r="W458" s="14" t="str">
        <f>IF(LEN(TRIM(promesas[[#This Row],[Fecha de Pago]]))&gt;0,1,"")</f>
        <v/>
      </c>
    </row>
    <row r="459" spans="1:23" ht="15.75" customHeight="1">
      <c r="A459" s="11" t="str">
        <f>TEXT(promesas[[#This Row],[Marca temporal]],"dd/mmm")</f>
        <v>00/ene</v>
      </c>
      <c r="B459" s="186"/>
      <c r="C459" s="187"/>
      <c r="D459" s="187"/>
      <c r="E459" s="188"/>
      <c r="F459" s="187"/>
      <c r="G459" s="187"/>
      <c r="H459" s="189"/>
      <c r="I459" s="190"/>
      <c r="J459" s="195"/>
      <c r="K459"/>
      <c r="L459" s="191"/>
      <c r="M459" s="157"/>
      <c r="N459"/>
      <c r="O459" s="191"/>
      <c r="P459" s="157"/>
      <c r="Q459" s="189"/>
      <c r="R459" s="196" t="str">
        <f>IF(promesas[[#This Row],[Fecha de Pago]]="", "", TEXT(promesas[[#This Row],[Fecha de Pago]], "mmm"))</f>
        <v/>
      </c>
      <c r="S459" s="12" t="str">
        <f>IF(promesas[[#This Row],[Fecha  promesa de pago]]="", "", TEXT(promesas[[#This Row],[Fecha  promesa de pago]], "mmm"))</f>
        <v/>
      </c>
      <c r="T459" s="13" t="str">
        <f>IF(promesas[[#This Row],[Fecha de Pago]]="", "", TEXT(promesas[[#This Row],[Fecha de Pago]], "dd/mmm"))</f>
        <v/>
      </c>
      <c r="U459" s="13" t="str">
        <f>IF(promesas[[#This Row],[Fecha  promesa de pago]]="", "", TEXT(promesas[[#This Row],[Fecha  promesa de pago]], "dd/mmm"))</f>
        <v/>
      </c>
      <c r="V459" s="14" t="str">
        <f>IF(LEN(TRIM(promesas[[#This Row],[Fecha  promesa de pago]]))&gt;0,1,"")</f>
        <v/>
      </c>
      <c r="W459" s="14" t="str">
        <f>IF(LEN(TRIM(promesas[[#This Row],[Fecha de Pago]]))&gt;0,1,"")</f>
        <v/>
      </c>
    </row>
    <row r="460" spans="1:23" ht="15.75" customHeight="1">
      <c r="A460" s="11" t="str">
        <f>TEXT(promesas[[#This Row],[Marca temporal]],"dd/mmm")</f>
        <v>00/ene</v>
      </c>
      <c r="B460" s="186"/>
      <c r="C460" s="187"/>
      <c r="D460" s="187"/>
      <c r="E460" s="188"/>
      <c r="F460" s="187"/>
      <c r="G460" s="187"/>
      <c r="H460" s="189"/>
      <c r="I460" s="190"/>
      <c r="J460" s="195"/>
      <c r="K460"/>
      <c r="L460" s="191"/>
      <c r="M460" s="157"/>
      <c r="N460"/>
      <c r="O460" s="191"/>
      <c r="P460" s="157"/>
      <c r="Q460" s="189"/>
      <c r="R460" s="196" t="str">
        <f>IF(promesas[[#This Row],[Fecha de Pago]]="", "", TEXT(promesas[[#This Row],[Fecha de Pago]], "mmm"))</f>
        <v/>
      </c>
      <c r="S460" s="12" t="str">
        <f>IF(promesas[[#This Row],[Fecha  promesa de pago]]="", "", TEXT(promesas[[#This Row],[Fecha  promesa de pago]], "mmm"))</f>
        <v/>
      </c>
      <c r="T460" s="13" t="str">
        <f>IF(promesas[[#This Row],[Fecha de Pago]]="", "", TEXT(promesas[[#This Row],[Fecha de Pago]], "dd/mmm"))</f>
        <v/>
      </c>
      <c r="U460" s="13" t="str">
        <f>IF(promesas[[#This Row],[Fecha  promesa de pago]]="", "", TEXT(promesas[[#This Row],[Fecha  promesa de pago]], "dd/mmm"))</f>
        <v/>
      </c>
      <c r="V460" s="14" t="str">
        <f>IF(LEN(TRIM(promesas[[#This Row],[Fecha  promesa de pago]]))&gt;0,1,"")</f>
        <v/>
      </c>
      <c r="W460" s="14" t="str">
        <f>IF(LEN(TRIM(promesas[[#This Row],[Fecha de Pago]]))&gt;0,1,"")</f>
        <v/>
      </c>
    </row>
    <row r="461" spans="1:23" ht="15.75" customHeight="1">
      <c r="A461" s="11" t="str">
        <f>TEXT(promesas[[#This Row],[Marca temporal]],"dd/mmm")</f>
        <v>00/ene</v>
      </c>
      <c r="B461" s="186"/>
      <c r="C461" s="187"/>
      <c r="D461" s="187"/>
      <c r="E461" s="188"/>
      <c r="F461" s="187"/>
      <c r="G461" s="187"/>
      <c r="H461" s="189"/>
      <c r="I461" s="190"/>
      <c r="J461" s="195"/>
      <c r="K461"/>
      <c r="L461" s="191"/>
      <c r="M461" s="157"/>
      <c r="N461"/>
      <c r="O461" s="191"/>
      <c r="P461"/>
      <c r="Q461" s="189"/>
      <c r="R461" s="196" t="str">
        <f>IF(promesas[[#This Row],[Fecha de Pago]]="", "", TEXT(promesas[[#This Row],[Fecha de Pago]], "mmm"))</f>
        <v/>
      </c>
      <c r="S461" s="12" t="str">
        <f>IF(promesas[[#This Row],[Fecha  promesa de pago]]="", "", TEXT(promesas[[#This Row],[Fecha  promesa de pago]], "mmm"))</f>
        <v/>
      </c>
      <c r="T461" s="13" t="str">
        <f>IF(promesas[[#This Row],[Fecha de Pago]]="", "", TEXT(promesas[[#This Row],[Fecha de Pago]], "dd/mmm"))</f>
        <v/>
      </c>
      <c r="U461" s="13" t="str">
        <f>IF(promesas[[#This Row],[Fecha  promesa de pago]]="", "", TEXT(promesas[[#This Row],[Fecha  promesa de pago]], "dd/mmm"))</f>
        <v/>
      </c>
      <c r="V461" s="14" t="str">
        <f>IF(LEN(TRIM(promesas[[#This Row],[Fecha  promesa de pago]]))&gt;0,1,"")</f>
        <v/>
      </c>
      <c r="W461" s="14" t="str">
        <f>IF(LEN(TRIM(promesas[[#This Row],[Fecha de Pago]]))&gt;0,1,"")</f>
        <v/>
      </c>
    </row>
    <row r="462" spans="1:23" ht="15.75" customHeight="1">
      <c r="A462" s="11" t="str">
        <f>TEXT(promesas[[#This Row],[Marca temporal]],"dd/mmm")</f>
        <v>00/ene</v>
      </c>
      <c r="B462" s="186"/>
      <c r="C462" s="187"/>
      <c r="D462" s="187"/>
      <c r="E462" s="188"/>
      <c r="F462" s="187"/>
      <c r="G462" s="187"/>
      <c r="H462" s="189"/>
      <c r="I462" s="190"/>
      <c r="J462" s="195"/>
      <c r="K462"/>
      <c r="L462" s="191"/>
      <c r="M462" s="157"/>
      <c r="N462"/>
      <c r="O462" s="191"/>
      <c r="P462" s="157"/>
      <c r="Q462" s="189"/>
      <c r="R462" s="196" t="str">
        <f>IF(promesas[[#This Row],[Fecha de Pago]]="", "", TEXT(promesas[[#This Row],[Fecha de Pago]], "mmm"))</f>
        <v/>
      </c>
      <c r="S462" s="12" t="str">
        <f>IF(promesas[[#This Row],[Fecha  promesa de pago]]="", "", TEXT(promesas[[#This Row],[Fecha  promesa de pago]], "mmm"))</f>
        <v/>
      </c>
      <c r="T462" s="13" t="str">
        <f>IF(promesas[[#This Row],[Fecha de Pago]]="", "", TEXT(promesas[[#This Row],[Fecha de Pago]], "dd/mmm"))</f>
        <v/>
      </c>
      <c r="U462" s="13" t="str">
        <f>IF(promesas[[#This Row],[Fecha  promesa de pago]]="", "", TEXT(promesas[[#This Row],[Fecha  promesa de pago]], "dd/mmm"))</f>
        <v/>
      </c>
      <c r="V462" s="14" t="str">
        <f>IF(LEN(TRIM(promesas[[#This Row],[Fecha  promesa de pago]]))&gt;0,1,"")</f>
        <v/>
      </c>
      <c r="W462" s="14" t="str">
        <f>IF(LEN(TRIM(promesas[[#This Row],[Fecha de Pago]]))&gt;0,1,"")</f>
        <v/>
      </c>
    </row>
    <row r="463" spans="1:23" ht="15.75" customHeight="1">
      <c r="A463" s="11" t="str">
        <f>TEXT(promesas[[#This Row],[Marca temporal]],"dd/mmm")</f>
        <v>00/ene</v>
      </c>
      <c r="B463" s="186"/>
      <c r="C463" s="187"/>
      <c r="D463" s="187"/>
      <c r="E463" s="188"/>
      <c r="F463" s="187"/>
      <c r="G463" s="187"/>
      <c r="H463" s="189"/>
      <c r="I463" s="190"/>
      <c r="J463" s="195"/>
      <c r="K463"/>
      <c r="L463" s="191"/>
      <c r="M463" s="157"/>
      <c r="N463"/>
      <c r="O463" s="191"/>
      <c r="P463"/>
      <c r="Q463" s="189"/>
      <c r="R463" s="196" t="str">
        <f>IF(promesas[[#This Row],[Fecha de Pago]]="", "", TEXT(promesas[[#This Row],[Fecha de Pago]], "mmm"))</f>
        <v/>
      </c>
      <c r="S463" s="12" t="str">
        <f>IF(promesas[[#This Row],[Fecha  promesa de pago]]="", "", TEXT(promesas[[#This Row],[Fecha  promesa de pago]], "mmm"))</f>
        <v/>
      </c>
      <c r="T463" s="13" t="str">
        <f>IF(promesas[[#This Row],[Fecha de Pago]]="", "", TEXT(promesas[[#This Row],[Fecha de Pago]], "dd/mmm"))</f>
        <v/>
      </c>
      <c r="U463" s="13" t="str">
        <f>IF(promesas[[#This Row],[Fecha  promesa de pago]]="", "", TEXT(promesas[[#This Row],[Fecha  promesa de pago]], "dd/mmm"))</f>
        <v/>
      </c>
      <c r="V463" s="14" t="str">
        <f>IF(LEN(TRIM(promesas[[#This Row],[Fecha  promesa de pago]]))&gt;0,1,"")</f>
        <v/>
      </c>
      <c r="W463" s="14" t="str">
        <f>IF(LEN(TRIM(promesas[[#This Row],[Fecha de Pago]]))&gt;0,1,"")</f>
        <v/>
      </c>
    </row>
    <row r="464" spans="1:23" ht="15.75" customHeight="1">
      <c r="A464" s="11" t="str">
        <f>TEXT(promesas[[#This Row],[Marca temporal]],"dd/mmm")</f>
        <v>00/ene</v>
      </c>
      <c r="B464" s="186"/>
      <c r="C464" s="187"/>
      <c r="D464" s="187"/>
      <c r="E464" s="188"/>
      <c r="F464" s="187"/>
      <c r="G464" s="187"/>
      <c r="H464" s="189"/>
      <c r="I464" s="190"/>
      <c r="J464" s="195"/>
      <c r="K464"/>
      <c r="L464" s="191"/>
      <c r="M464" s="157"/>
      <c r="N464"/>
      <c r="O464" s="191"/>
      <c r="P464" s="157"/>
      <c r="Q464" s="189"/>
      <c r="R464" s="196" t="str">
        <f>IF(promesas[[#This Row],[Fecha de Pago]]="", "", TEXT(promesas[[#This Row],[Fecha de Pago]], "mmm"))</f>
        <v/>
      </c>
      <c r="S464" s="12" t="str">
        <f>IF(promesas[[#This Row],[Fecha  promesa de pago]]="", "", TEXT(promesas[[#This Row],[Fecha  promesa de pago]], "mmm"))</f>
        <v/>
      </c>
      <c r="T464" s="13" t="str">
        <f>IF(promesas[[#This Row],[Fecha de Pago]]="", "", TEXT(promesas[[#This Row],[Fecha de Pago]], "dd/mmm"))</f>
        <v/>
      </c>
      <c r="U464" s="13" t="str">
        <f>IF(promesas[[#This Row],[Fecha  promesa de pago]]="", "", TEXT(promesas[[#This Row],[Fecha  promesa de pago]], "dd/mmm"))</f>
        <v/>
      </c>
      <c r="V464" s="14" t="str">
        <f>IF(LEN(TRIM(promesas[[#This Row],[Fecha  promesa de pago]]))&gt;0,1,"")</f>
        <v/>
      </c>
      <c r="W464" s="14" t="str">
        <f>IF(LEN(TRIM(promesas[[#This Row],[Fecha de Pago]]))&gt;0,1,"")</f>
        <v/>
      </c>
    </row>
    <row r="465" spans="1:23" ht="15.75" customHeight="1">
      <c r="A465" s="11" t="str">
        <f>TEXT(promesas[[#This Row],[Marca temporal]],"dd/mmm")</f>
        <v>00/ene</v>
      </c>
      <c r="B465" s="186"/>
      <c r="C465" s="187"/>
      <c r="D465" s="187"/>
      <c r="E465" s="188"/>
      <c r="F465" s="187"/>
      <c r="G465" s="187"/>
      <c r="H465" s="189"/>
      <c r="I465" s="190"/>
      <c r="J465" s="195"/>
      <c r="K465"/>
      <c r="L465" s="191"/>
      <c r="M465" s="157"/>
      <c r="N465"/>
      <c r="O465" s="191"/>
      <c r="P465" s="157"/>
      <c r="Q465" s="189"/>
      <c r="R465" s="196" t="str">
        <f>IF(promesas[[#This Row],[Fecha de Pago]]="", "", TEXT(promesas[[#This Row],[Fecha de Pago]], "mmm"))</f>
        <v/>
      </c>
      <c r="S465" s="12" t="str">
        <f>IF(promesas[[#This Row],[Fecha  promesa de pago]]="", "", TEXT(promesas[[#This Row],[Fecha  promesa de pago]], "mmm"))</f>
        <v/>
      </c>
      <c r="T465" s="13" t="str">
        <f>IF(promesas[[#This Row],[Fecha de Pago]]="", "", TEXT(promesas[[#This Row],[Fecha de Pago]], "dd/mmm"))</f>
        <v/>
      </c>
      <c r="U465" s="13" t="str">
        <f>IF(promesas[[#This Row],[Fecha  promesa de pago]]="", "", TEXT(promesas[[#This Row],[Fecha  promesa de pago]], "dd/mmm"))</f>
        <v/>
      </c>
      <c r="V465" s="14" t="str">
        <f>IF(LEN(TRIM(promesas[[#This Row],[Fecha  promesa de pago]]))&gt;0,1,"")</f>
        <v/>
      </c>
      <c r="W465" s="14" t="str">
        <f>IF(LEN(TRIM(promesas[[#This Row],[Fecha de Pago]]))&gt;0,1,"")</f>
        <v/>
      </c>
    </row>
    <row r="466" spans="1:23" ht="15.75" customHeight="1">
      <c r="A466" s="11" t="str">
        <f>TEXT(promesas[[#This Row],[Marca temporal]],"dd/mmm")</f>
        <v>00/ene</v>
      </c>
      <c r="B466" s="186"/>
      <c r="C466" s="187"/>
      <c r="D466" s="187"/>
      <c r="E466" s="188"/>
      <c r="F466" s="187"/>
      <c r="G466" s="187"/>
      <c r="H466" s="189"/>
      <c r="I466" s="190"/>
      <c r="J466" s="195"/>
      <c r="K466"/>
      <c r="L466" s="191"/>
      <c r="M466" s="157"/>
      <c r="N466"/>
      <c r="O466" s="191"/>
      <c r="P466" s="157"/>
      <c r="Q466" s="189"/>
      <c r="R466" s="196" t="str">
        <f>IF(promesas[[#This Row],[Fecha de Pago]]="", "", TEXT(promesas[[#This Row],[Fecha de Pago]], "mmm"))</f>
        <v/>
      </c>
      <c r="S466" s="12" t="str">
        <f>IF(promesas[[#This Row],[Fecha  promesa de pago]]="", "", TEXT(promesas[[#This Row],[Fecha  promesa de pago]], "mmm"))</f>
        <v/>
      </c>
      <c r="T466" s="13" t="str">
        <f>IF(promesas[[#This Row],[Fecha de Pago]]="", "", TEXT(promesas[[#This Row],[Fecha de Pago]], "dd/mmm"))</f>
        <v/>
      </c>
      <c r="U466" s="13" t="str">
        <f>IF(promesas[[#This Row],[Fecha  promesa de pago]]="", "", TEXT(promesas[[#This Row],[Fecha  promesa de pago]], "dd/mmm"))</f>
        <v/>
      </c>
      <c r="V466" s="14" t="str">
        <f>IF(LEN(TRIM(promesas[[#This Row],[Fecha  promesa de pago]]))&gt;0,1,"")</f>
        <v/>
      </c>
      <c r="W466" s="14" t="str">
        <f>IF(LEN(TRIM(promesas[[#This Row],[Fecha de Pago]]))&gt;0,1,"")</f>
        <v/>
      </c>
    </row>
    <row r="467" spans="1:23" ht="15.75" customHeight="1">
      <c r="A467" s="11" t="str">
        <f>TEXT(promesas[[#This Row],[Marca temporal]],"dd/mmm")</f>
        <v>00/ene</v>
      </c>
      <c r="B467" s="186"/>
      <c r="C467" s="187"/>
      <c r="D467" s="187"/>
      <c r="E467" s="188"/>
      <c r="F467" s="187"/>
      <c r="G467" s="187"/>
      <c r="H467" s="189"/>
      <c r="I467" s="190"/>
      <c r="J467" s="195"/>
      <c r="K467"/>
      <c r="L467" s="191"/>
      <c r="M467" s="157"/>
      <c r="N467"/>
      <c r="O467" s="191"/>
      <c r="P467" s="157"/>
      <c r="Q467" s="189"/>
      <c r="R467" s="196" t="str">
        <f>IF(promesas[[#This Row],[Fecha de Pago]]="", "", TEXT(promesas[[#This Row],[Fecha de Pago]], "mmm"))</f>
        <v/>
      </c>
      <c r="S467" s="12" t="str">
        <f>IF(promesas[[#This Row],[Fecha  promesa de pago]]="", "", TEXT(promesas[[#This Row],[Fecha  promesa de pago]], "mmm"))</f>
        <v/>
      </c>
      <c r="T467" s="13" t="str">
        <f>IF(promesas[[#This Row],[Fecha de Pago]]="", "", TEXT(promesas[[#This Row],[Fecha de Pago]], "dd/mmm"))</f>
        <v/>
      </c>
      <c r="U467" s="13" t="str">
        <f>IF(promesas[[#This Row],[Fecha  promesa de pago]]="", "", TEXT(promesas[[#This Row],[Fecha  promesa de pago]], "dd/mmm"))</f>
        <v/>
      </c>
      <c r="V467" s="14" t="str">
        <f>IF(LEN(TRIM(promesas[[#This Row],[Fecha  promesa de pago]]))&gt;0,1,"")</f>
        <v/>
      </c>
      <c r="W467" s="14" t="str">
        <f>IF(LEN(TRIM(promesas[[#This Row],[Fecha de Pago]]))&gt;0,1,"")</f>
        <v/>
      </c>
    </row>
    <row r="468" spans="1:23" ht="15.75" customHeight="1">
      <c r="A468" s="11" t="str">
        <f>TEXT(promesas[[#This Row],[Marca temporal]],"dd/mmm")</f>
        <v>00/ene</v>
      </c>
      <c r="B468" s="186"/>
      <c r="C468" s="187"/>
      <c r="D468" s="187"/>
      <c r="E468" s="188"/>
      <c r="F468" s="187"/>
      <c r="G468" s="187"/>
      <c r="H468" s="189"/>
      <c r="I468" s="190"/>
      <c r="J468" s="195"/>
      <c r="K468"/>
      <c r="L468" s="191"/>
      <c r="M468" s="157"/>
      <c r="N468"/>
      <c r="O468" s="191"/>
      <c r="P468" s="157"/>
      <c r="Q468" s="189"/>
      <c r="R468" s="196" t="str">
        <f>IF(promesas[[#This Row],[Fecha de Pago]]="", "", TEXT(promesas[[#This Row],[Fecha de Pago]], "mmm"))</f>
        <v/>
      </c>
      <c r="S468" s="12" t="str">
        <f>IF(promesas[[#This Row],[Fecha  promesa de pago]]="", "", TEXT(promesas[[#This Row],[Fecha  promesa de pago]], "mmm"))</f>
        <v/>
      </c>
      <c r="T468" s="13" t="str">
        <f>IF(promesas[[#This Row],[Fecha de Pago]]="", "", TEXT(promesas[[#This Row],[Fecha de Pago]], "dd/mmm"))</f>
        <v/>
      </c>
      <c r="U468" s="13" t="str">
        <f>IF(promesas[[#This Row],[Fecha  promesa de pago]]="", "", TEXT(promesas[[#This Row],[Fecha  promesa de pago]], "dd/mmm"))</f>
        <v/>
      </c>
      <c r="V468" s="14" t="str">
        <f>IF(LEN(TRIM(promesas[[#This Row],[Fecha  promesa de pago]]))&gt;0,1,"")</f>
        <v/>
      </c>
      <c r="W468" s="14" t="str">
        <f>IF(LEN(TRIM(promesas[[#This Row],[Fecha de Pago]]))&gt;0,1,"")</f>
        <v/>
      </c>
    </row>
    <row r="469" spans="1:23" ht="15.75" customHeight="1">
      <c r="A469" s="11" t="str">
        <f>TEXT(promesas[[#This Row],[Marca temporal]],"dd/mmm")</f>
        <v>00/ene</v>
      </c>
      <c r="B469" s="186"/>
      <c r="C469" s="187"/>
      <c r="D469" s="187"/>
      <c r="E469" s="188"/>
      <c r="F469" s="187"/>
      <c r="G469" s="187"/>
      <c r="H469" s="189"/>
      <c r="I469" s="190"/>
      <c r="J469" s="195"/>
      <c r="K469"/>
      <c r="L469" s="191"/>
      <c r="M469" s="157"/>
      <c r="N469"/>
      <c r="O469" s="191"/>
      <c r="P469" s="157"/>
      <c r="Q469" s="189"/>
      <c r="R469" s="196" t="str">
        <f>IF(promesas[[#This Row],[Fecha de Pago]]="", "", TEXT(promesas[[#This Row],[Fecha de Pago]], "mmm"))</f>
        <v/>
      </c>
      <c r="S469" s="12" t="str">
        <f>IF(promesas[[#This Row],[Fecha  promesa de pago]]="", "", TEXT(promesas[[#This Row],[Fecha  promesa de pago]], "mmm"))</f>
        <v/>
      </c>
      <c r="T469" s="13" t="str">
        <f>IF(promesas[[#This Row],[Fecha de Pago]]="", "", TEXT(promesas[[#This Row],[Fecha de Pago]], "dd/mmm"))</f>
        <v/>
      </c>
      <c r="U469" s="13" t="str">
        <f>IF(promesas[[#This Row],[Fecha  promesa de pago]]="", "", TEXT(promesas[[#This Row],[Fecha  promesa de pago]], "dd/mmm"))</f>
        <v/>
      </c>
      <c r="V469" s="14" t="str">
        <f>IF(LEN(TRIM(promesas[[#This Row],[Fecha  promesa de pago]]))&gt;0,1,"")</f>
        <v/>
      </c>
      <c r="W469" s="14" t="str">
        <f>IF(LEN(TRIM(promesas[[#This Row],[Fecha de Pago]]))&gt;0,1,"")</f>
        <v/>
      </c>
    </row>
    <row r="470" spans="1:23" ht="15.75" customHeight="1">
      <c r="A470" s="11" t="str">
        <f>TEXT(promesas[[#This Row],[Marca temporal]],"dd/mmm")</f>
        <v>00/ene</v>
      </c>
      <c r="B470" s="186"/>
      <c r="C470" s="187"/>
      <c r="D470" s="187"/>
      <c r="E470" s="188"/>
      <c r="F470" s="187"/>
      <c r="G470" s="187"/>
      <c r="H470" s="189"/>
      <c r="I470" s="190"/>
      <c r="J470" s="195"/>
      <c r="K470"/>
      <c r="L470" s="191"/>
      <c r="M470" s="157"/>
      <c r="N470"/>
      <c r="O470" s="191"/>
      <c r="P470"/>
      <c r="Q470" s="189"/>
      <c r="R470" s="196" t="str">
        <f>IF(promesas[[#This Row],[Fecha de Pago]]="", "", TEXT(promesas[[#This Row],[Fecha de Pago]], "mmm"))</f>
        <v/>
      </c>
      <c r="S470" s="12" t="str">
        <f>IF(promesas[[#This Row],[Fecha  promesa de pago]]="", "", TEXT(promesas[[#This Row],[Fecha  promesa de pago]], "mmm"))</f>
        <v/>
      </c>
      <c r="T470" s="13" t="str">
        <f>IF(promesas[[#This Row],[Fecha de Pago]]="", "", TEXT(promesas[[#This Row],[Fecha de Pago]], "dd/mmm"))</f>
        <v/>
      </c>
      <c r="U470" s="13" t="str">
        <f>IF(promesas[[#This Row],[Fecha  promesa de pago]]="", "", TEXT(promesas[[#This Row],[Fecha  promesa de pago]], "dd/mmm"))</f>
        <v/>
      </c>
      <c r="V470" s="14" t="str">
        <f>IF(LEN(TRIM(promesas[[#This Row],[Fecha  promesa de pago]]))&gt;0,1,"")</f>
        <v/>
      </c>
      <c r="W470" s="14" t="str">
        <f>IF(LEN(TRIM(promesas[[#This Row],[Fecha de Pago]]))&gt;0,1,"")</f>
        <v/>
      </c>
    </row>
    <row r="471" spans="1:23" ht="15.75" customHeight="1">
      <c r="A471" s="11" t="str">
        <f>TEXT(promesas[[#This Row],[Marca temporal]],"dd/mmm")</f>
        <v>00/ene</v>
      </c>
      <c r="B471" s="186"/>
      <c r="C471" s="187"/>
      <c r="D471" s="187"/>
      <c r="E471" s="188"/>
      <c r="F471" s="187"/>
      <c r="G471" s="187"/>
      <c r="H471" s="189"/>
      <c r="I471" s="190"/>
      <c r="J471" s="195"/>
      <c r="K471"/>
      <c r="L471" s="191"/>
      <c r="M471" s="157"/>
      <c r="N471" s="159"/>
      <c r="O471" s="167"/>
      <c r="P471" s="157"/>
      <c r="Q471" s="189"/>
      <c r="R471" s="196" t="str">
        <f>IF(promesas[[#This Row],[Fecha de Pago]]="", "", TEXT(promesas[[#This Row],[Fecha de Pago]], "mmm"))</f>
        <v/>
      </c>
      <c r="S471" s="12" t="str">
        <f>IF(promesas[[#This Row],[Fecha  promesa de pago]]="", "", TEXT(promesas[[#This Row],[Fecha  promesa de pago]], "mmm"))</f>
        <v/>
      </c>
      <c r="T471" s="13" t="str">
        <f>IF(promesas[[#This Row],[Fecha de Pago]]="", "", TEXT(promesas[[#This Row],[Fecha de Pago]], "dd/mmm"))</f>
        <v/>
      </c>
      <c r="U471" s="13" t="str">
        <f>IF(promesas[[#This Row],[Fecha  promesa de pago]]="", "", TEXT(promesas[[#This Row],[Fecha  promesa de pago]], "dd/mmm"))</f>
        <v/>
      </c>
      <c r="V471" s="14" t="str">
        <f>IF(LEN(TRIM(promesas[[#This Row],[Fecha  promesa de pago]]))&gt;0,1,"")</f>
        <v/>
      </c>
      <c r="W471" s="14" t="str">
        <f>IF(LEN(TRIM(promesas[[#This Row],[Fecha de Pago]]))&gt;0,1,"")</f>
        <v/>
      </c>
    </row>
    <row r="472" spans="1:23" ht="15.75" customHeight="1">
      <c r="A472" s="11" t="str">
        <f>TEXT(promesas[[#This Row],[Marca temporal]],"dd/mmm")</f>
        <v>00/ene</v>
      </c>
      <c r="B472" s="186"/>
      <c r="C472" s="187"/>
      <c r="D472" s="187"/>
      <c r="E472" s="188"/>
      <c r="F472" s="187"/>
      <c r="G472" s="187"/>
      <c r="H472" s="189"/>
      <c r="I472" s="190"/>
      <c r="J472" s="195"/>
      <c r="K472"/>
      <c r="L472" s="191"/>
      <c r="M472" s="157"/>
      <c r="N472"/>
      <c r="O472" s="191"/>
      <c r="P472"/>
      <c r="Q472" s="189"/>
      <c r="R472" s="196" t="str">
        <f>IF(promesas[[#This Row],[Fecha de Pago]]="", "", TEXT(promesas[[#This Row],[Fecha de Pago]], "mmm"))</f>
        <v/>
      </c>
      <c r="S472" s="12" t="str">
        <f>IF(promesas[[#This Row],[Fecha  promesa de pago]]="", "", TEXT(promesas[[#This Row],[Fecha  promesa de pago]], "mmm"))</f>
        <v/>
      </c>
      <c r="T472" s="13" t="str">
        <f>IF(promesas[[#This Row],[Fecha de Pago]]="", "", TEXT(promesas[[#This Row],[Fecha de Pago]], "dd/mmm"))</f>
        <v/>
      </c>
      <c r="U472" s="13" t="str">
        <f>IF(promesas[[#This Row],[Fecha  promesa de pago]]="", "", TEXT(promesas[[#This Row],[Fecha  promesa de pago]], "dd/mmm"))</f>
        <v/>
      </c>
      <c r="V472" s="14" t="str">
        <f>IF(LEN(TRIM(promesas[[#This Row],[Fecha  promesa de pago]]))&gt;0,1,"")</f>
        <v/>
      </c>
      <c r="W472" s="14" t="str">
        <f>IF(LEN(TRIM(promesas[[#This Row],[Fecha de Pago]]))&gt;0,1,"")</f>
        <v/>
      </c>
    </row>
    <row r="473" spans="1:23" ht="15.75" customHeight="1">
      <c r="A473" s="11" t="str">
        <f>TEXT(promesas[[#This Row],[Marca temporal]],"dd/mmm")</f>
        <v>00/ene</v>
      </c>
      <c r="B473" s="186"/>
      <c r="C473" s="187"/>
      <c r="D473" s="187"/>
      <c r="E473" s="188"/>
      <c r="F473" s="187"/>
      <c r="G473" s="187"/>
      <c r="H473" s="189"/>
      <c r="I473" s="190"/>
      <c r="J473" s="195"/>
      <c r="K473"/>
      <c r="L473" s="191"/>
      <c r="M473" s="157"/>
      <c r="N473"/>
      <c r="O473" s="191"/>
      <c r="P473"/>
      <c r="Q473" s="189"/>
      <c r="R473" s="196" t="str">
        <f>IF(promesas[[#This Row],[Fecha de Pago]]="", "", TEXT(promesas[[#This Row],[Fecha de Pago]], "mmm"))</f>
        <v/>
      </c>
      <c r="S473" s="12" t="str">
        <f>IF(promesas[[#This Row],[Fecha  promesa de pago]]="", "", TEXT(promesas[[#This Row],[Fecha  promesa de pago]], "mmm"))</f>
        <v/>
      </c>
      <c r="T473" s="13" t="str">
        <f>IF(promesas[[#This Row],[Fecha de Pago]]="", "", TEXT(promesas[[#This Row],[Fecha de Pago]], "dd/mmm"))</f>
        <v/>
      </c>
      <c r="U473" s="13" t="str">
        <f>IF(promesas[[#This Row],[Fecha  promesa de pago]]="", "", TEXT(promesas[[#This Row],[Fecha  promesa de pago]], "dd/mmm"))</f>
        <v/>
      </c>
      <c r="V473" s="14" t="str">
        <f>IF(LEN(TRIM(promesas[[#This Row],[Fecha  promesa de pago]]))&gt;0,1,"")</f>
        <v/>
      </c>
      <c r="W473" s="14" t="str">
        <f>IF(LEN(TRIM(promesas[[#This Row],[Fecha de Pago]]))&gt;0,1,"")</f>
        <v/>
      </c>
    </row>
    <row r="474" spans="1:23" ht="15.75" customHeight="1">
      <c r="A474" s="11" t="str">
        <f>TEXT(promesas[[#This Row],[Marca temporal]],"dd/mmm")</f>
        <v>00/ene</v>
      </c>
      <c r="B474" s="186"/>
      <c r="C474" s="187"/>
      <c r="D474" s="187"/>
      <c r="E474" s="188"/>
      <c r="F474" s="187"/>
      <c r="G474" s="187"/>
      <c r="H474" s="189"/>
      <c r="I474" s="190"/>
      <c r="J474" s="195"/>
      <c r="K474"/>
      <c r="L474" s="191"/>
      <c r="M474" s="157"/>
      <c r="N474"/>
      <c r="O474" s="191"/>
      <c r="P474" s="157"/>
      <c r="Q474" s="189"/>
      <c r="R474" s="196" t="str">
        <f>IF(promesas[[#This Row],[Fecha de Pago]]="", "", TEXT(promesas[[#This Row],[Fecha de Pago]], "mmm"))</f>
        <v/>
      </c>
      <c r="S474" s="12" t="str">
        <f>IF(promesas[[#This Row],[Fecha  promesa de pago]]="", "", TEXT(promesas[[#This Row],[Fecha  promesa de pago]], "mmm"))</f>
        <v/>
      </c>
      <c r="T474" s="13" t="str">
        <f>IF(promesas[[#This Row],[Fecha de Pago]]="", "", TEXT(promesas[[#This Row],[Fecha de Pago]], "dd/mmm"))</f>
        <v/>
      </c>
      <c r="U474" s="13" t="str">
        <f>IF(promesas[[#This Row],[Fecha  promesa de pago]]="", "", TEXT(promesas[[#This Row],[Fecha  promesa de pago]], "dd/mmm"))</f>
        <v/>
      </c>
      <c r="V474" s="14" t="str">
        <f>IF(LEN(TRIM(promesas[[#This Row],[Fecha  promesa de pago]]))&gt;0,1,"")</f>
        <v/>
      </c>
      <c r="W474" s="14" t="str">
        <f>IF(LEN(TRIM(promesas[[#This Row],[Fecha de Pago]]))&gt;0,1,"")</f>
        <v/>
      </c>
    </row>
    <row r="475" spans="1:23" ht="15.75" customHeight="1">
      <c r="A475" s="11" t="str">
        <f>TEXT(promesas[[#This Row],[Marca temporal]],"dd/mmm")</f>
        <v>00/ene</v>
      </c>
      <c r="B475" s="186"/>
      <c r="C475" s="187"/>
      <c r="D475" s="187"/>
      <c r="E475" s="188"/>
      <c r="F475" s="187"/>
      <c r="G475" s="187"/>
      <c r="H475" s="189"/>
      <c r="I475" s="190"/>
      <c r="J475" s="195"/>
      <c r="K475" s="159"/>
      <c r="L475" s="167"/>
      <c r="M475" s="157"/>
      <c r="N475"/>
      <c r="O475" s="191"/>
      <c r="P475"/>
      <c r="Q475" s="189"/>
      <c r="R475" s="196" t="str">
        <f>IF(promesas[[#This Row],[Fecha de Pago]]="", "", TEXT(promesas[[#This Row],[Fecha de Pago]], "mmm"))</f>
        <v/>
      </c>
      <c r="S475" s="12" t="str">
        <f>IF(promesas[[#This Row],[Fecha  promesa de pago]]="", "", TEXT(promesas[[#This Row],[Fecha  promesa de pago]], "mmm"))</f>
        <v/>
      </c>
      <c r="T475" s="13" t="str">
        <f>IF(promesas[[#This Row],[Fecha de Pago]]="", "", TEXT(promesas[[#This Row],[Fecha de Pago]], "dd/mmm"))</f>
        <v/>
      </c>
      <c r="U475" s="13" t="str">
        <f>IF(promesas[[#This Row],[Fecha  promesa de pago]]="", "", TEXT(promesas[[#This Row],[Fecha  promesa de pago]], "dd/mmm"))</f>
        <v/>
      </c>
      <c r="V475" s="14" t="str">
        <f>IF(LEN(TRIM(promesas[[#This Row],[Fecha  promesa de pago]]))&gt;0,1,"")</f>
        <v/>
      </c>
      <c r="W475" s="14" t="str">
        <f>IF(LEN(TRIM(promesas[[#This Row],[Fecha de Pago]]))&gt;0,1,"")</f>
        <v/>
      </c>
    </row>
    <row r="476" spans="1:23" ht="15.75" customHeight="1">
      <c r="A476" s="11" t="str">
        <f>TEXT(promesas[[#This Row],[Marca temporal]],"dd/mmm")</f>
        <v>00/ene</v>
      </c>
      <c r="B476" s="186"/>
      <c r="C476" s="187"/>
      <c r="D476" s="187"/>
      <c r="E476" s="188"/>
      <c r="F476" s="187"/>
      <c r="G476" s="187"/>
      <c r="H476" s="189"/>
      <c r="I476" s="190"/>
      <c r="J476" s="195"/>
      <c r="K476"/>
      <c r="L476" s="191"/>
      <c r="M476" s="157"/>
      <c r="N476"/>
      <c r="O476" s="191"/>
      <c r="P476" s="157"/>
      <c r="Q476" s="189"/>
      <c r="R476" s="196" t="str">
        <f>IF(promesas[[#This Row],[Fecha de Pago]]="", "", TEXT(promesas[[#This Row],[Fecha de Pago]], "mmm"))</f>
        <v/>
      </c>
      <c r="S476" s="12" t="str">
        <f>IF(promesas[[#This Row],[Fecha  promesa de pago]]="", "", TEXT(promesas[[#This Row],[Fecha  promesa de pago]], "mmm"))</f>
        <v/>
      </c>
      <c r="T476" s="13" t="str">
        <f>IF(promesas[[#This Row],[Fecha de Pago]]="", "", TEXT(promesas[[#This Row],[Fecha de Pago]], "dd/mmm"))</f>
        <v/>
      </c>
      <c r="U476" s="13" t="str">
        <f>IF(promesas[[#This Row],[Fecha  promesa de pago]]="", "", TEXT(promesas[[#This Row],[Fecha  promesa de pago]], "dd/mmm"))</f>
        <v/>
      </c>
      <c r="V476" s="14" t="str">
        <f>IF(LEN(TRIM(promesas[[#This Row],[Fecha  promesa de pago]]))&gt;0,1,"")</f>
        <v/>
      </c>
      <c r="W476" s="14" t="str">
        <f>IF(LEN(TRIM(promesas[[#This Row],[Fecha de Pago]]))&gt;0,1,"")</f>
        <v/>
      </c>
    </row>
    <row r="477" spans="1:23" ht="15.75" customHeight="1">
      <c r="A477" s="11" t="str">
        <f>TEXT(promesas[[#This Row],[Marca temporal]],"dd/mmm")</f>
        <v>00/ene</v>
      </c>
      <c r="B477" s="186"/>
      <c r="C477" s="187"/>
      <c r="D477" s="187"/>
      <c r="E477" s="188"/>
      <c r="F477" s="187"/>
      <c r="G477" s="187"/>
      <c r="H477" s="189"/>
      <c r="I477" s="190"/>
      <c r="J477" s="195"/>
      <c r="K477"/>
      <c r="L477" s="191"/>
      <c r="M477" s="157"/>
      <c r="N477"/>
      <c r="O477" s="191"/>
      <c r="P477" s="157"/>
      <c r="Q477" s="189"/>
      <c r="R477" s="196" t="str">
        <f>IF(promesas[[#This Row],[Fecha de Pago]]="", "", TEXT(promesas[[#This Row],[Fecha de Pago]], "mmm"))</f>
        <v/>
      </c>
      <c r="S477" s="12" t="str">
        <f>IF(promesas[[#This Row],[Fecha  promesa de pago]]="", "", TEXT(promesas[[#This Row],[Fecha  promesa de pago]], "mmm"))</f>
        <v/>
      </c>
      <c r="T477" s="13" t="str">
        <f>IF(promesas[[#This Row],[Fecha de Pago]]="", "", TEXT(promesas[[#This Row],[Fecha de Pago]], "dd/mmm"))</f>
        <v/>
      </c>
      <c r="U477" s="13" t="str">
        <f>IF(promesas[[#This Row],[Fecha  promesa de pago]]="", "", TEXT(promesas[[#This Row],[Fecha  promesa de pago]], "dd/mmm"))</f>
        <v/>
      </c>
      <c r="V477" s="14" t="str">
        <f>IF(LEN(TRIM(promesas[[#This Row],[Fecha  promesa de pago]]))&gt;0,1,"")</f>
        <v/>
      </c>
      <c r="W477" s="14" t="str">
        <f>IF(LEN(TRIM(promesas[[#This Row],[Fecha de Pago]]))&gt;0,1,"")</f>
        <v/>
      </c>
    </row>
    <row r="478" spans="1:23" ht="15.75" customHeight="1">
      <c r="A478" s="11" t="str">
        <f>TEXT(promesas[[#This Row],[Marca temporal]],"dd/mmm")</f>
        <v>00/ene</v>
      </c>
      <c r="B478" s="186"/>
      <c r="C478" s="187"/>
      <c r="D478" s="187"/>
      <c r="E478" s="188"/>
      <c r="F478" s="187"/>
      <c r="G478" s="187"/>
      <c r="H478" s="189"/>
      <c r="I478" s="190"/>
      <c r="J478" s="195"/>
      <c r="K478"/>
      <c r="L478" s="191"/>
      <c r="M478" s="157"/>
      <c r="N478"/>
      <c r="O478" s="191"/>
      <c r="P478" s="157"/>
      <c r="Q478" s="189"/>
      <c r="R478" s="196" t="str">
        <f>IF(promesas[[#This Row],[Fecha de Pago]]="", "", TEXT(promesas[[#This Row],[Fecha de Pago]], "mmm"))</f>
        <v/>
      </c>
      <c r="S478" s="12" t="str">
        <f>IF(promesas[[#This Row],[Fecha  promesa de pago]]="", "", TEXT(promesas[[#This Row],[Fecha  promesa de pago]], "mmm"))</f>
        <v/>
      </c>
      <c r="T478" s="13" t="str">
        <f>IF(promesas[[#This Row],[Fecha de Pago]]="", "", TEXT(promesas[[#This Row],[Fecha de Pago]], "dd/mmm"))</f>
        <v/>
      </c>
      <c r="U478" s="13" t="str">
        <f>IF(promesas[[#This Row],[Fecha  promesa de pago]]="", "", TEXT(promesas[[#This Row],[Fecha  promesa de pago]], "dd/mmm"))</f>
        <v/>
      </c>
      <c r="V478" s="14" t="str">
        <f>IF(LEN(TRIM(promesas[[#This Row],[Fecha  promesa de pago]]))&gt;0,1,"")</f>
        <v/>
      </c>
      <c r="W478" s="14" t="str">
        <f>IF(LEN(TRIM(promesas[[#This Row],[Fecha de Pago]]))&gt;0,1,"")</f>
        <v/>
      </c>
    </row>
    <row r="479" spans="1:23" ht="15.75" customHeight="1">
      <c r="A479" s="11" t="str">
        <f>TEXT(promesas[[#This Row],[Marca temporal]],"dd/mmm")</f>
        <v>00/ene</v>
      </c>
      <c r="B479" s="186"/>
      <c r="C479" s="187"/>
      <c r="D479" s="187"/>
      <c r="E479" s="188"/>
      <c r="F479" s="187"/>
      <c r="G479" s="187"/>
      <c r="H479" s="189"/>
      <c r="I479" s="190"/>
      <c r="J479" s="195"/>
      <c r="K479"/>
      <c r="L479" s="191"/>
      <c r="M479" s="157"/>
      <c r="N479"/>
      <c r="O479" s="191"/>
      <c r="P479" s="157"/>
      <c r="Q479" s="189"/>
      <c r="R479" s="196" t="str">
        <f>IF(promesas[[#This Row],[Fecha de Pago]]="", "", TEXT(promesas[[#This Row],[Fecha de Pago]], "mmm"))</f>
        <v/>
      </c>
      <c r="S479" s="12" t="str">
        <f>IF(promesas[[#This Row],[Fecha  promesa de pago]]="", "", TEXT(promesas[[#This Row],[Fecha  promesa de pago]], "mmm"))</f>
        <v/>
      </c>
      <c r="T479" s="13" t="str">
        <f>IF(promesas[[#This Row],[Fecha de Pago]]="", "", TEXT(promesas[[#This Row],[Fecha de Pago]], "dd/mmm"))</f>
        <v/>
      </c>
      <c r="U479" s="13" t="str">
        <f>IF(promesas[[#This Row],[Fecha  promesa de pago]]="", "", TEXT(promesas[[#This Row],[Fecha  promesa de pago]], "dd/mmm"))</f>
        <v/>
      </c>
      <c r="V479" s="14" t="str">
        <f>IF(LEN(TRIM(promesas[[#This Row],[Fecha  promesa de pago]]))&gt;0,1,"")</f>
        <v/>
      </c>
      <c r="W479" s="14" t="str">
        <f>IF(LEN(TRIM(promesas[[#This Row],[Fecha de Pago]]))&gt;0,1,"")</f>
        <v/>
      </c>
    </row>
    <row r="480" spans="1:23" ht="15.75" customHeight="1">
      <c r="A480" s="11" t="str">
        <f>TEXT(promesas[[#This Row],[Marca temporal]],"dd/mmm")</f>
        <v>00/ene</v>
      </c>
      <c r="B480" s="186"/>
      <c r="C480" s="187"/>
      <c r="D480" s="187"/>
      <c r="E480" s="188"/>
      <c r="F480" s="187"/>
      <c r="G480" s="187"/>
      <c r="H480" s="189"/>
      <c r="I480" s="190"/>
      <c r="J480" s="195"/>
      <c r="K480"/>
      <c r="L480" s="191"/>
      <c r="M480" s="157"/>
      <c r="N480"/>
      <c r="O480" s="191"/>
      <c r="P480" s="157"/>
      <c r="Q480" s="189"/>
      <c r="R480" s="196" t="str">
        <f>IF(promesas[[#This Row],[Fecha de Pago]]="", "", TEXT(promesas[[#This Row],[Fecha de Pago]], "mmm"))</f>
        <v/>
      </c>
      <c r="S480" s="12" t="str">
        <f>IF(promesas[[#This Row],[Fecha  promesa de pago]]="", "", TEXT(promesas[[#This Row],[Fecha  promesa de pago]], "mmm"))</f>
        <v/>
      </c>
      <c r="T480" s="13" t="str">
        <f>IF(promesas[[#This Row],[Fecha de Pago]]="", "", TEXT(promesas[[#This Row],[Fecha de Pago]], "dd/mmm"))</f>
        <v/>
      </c>
      <c r="U480" s="13" t="str">
        <f>IF(promesas[[#This Row],[Fecha  promesa de pago]]="", "", TEXT(promesas[[#This Row],[Fecha  promesa de pago]], "dd/mmm"))</f>
        <v/>
      </c>
      <c r="V480" s="14" t="str">
        <f>IF(LEN(TRIM(promesas[[#This Row],[Fecha  promesa de pago]]))&gt;0,1,"")</f>
        <v/>
      </c>
      <c r="W480" s="14" t="str">
        <f>IF(LEN(TRIM(promesas[[#This Row],[Fecha de Pago]]))&gt;0,1,"")</f>
        <v/>
      </c>
    </row>
    <row r="481" spans="1:23" ht="15.75" customHeight="1">
      <c r="A481" s="11" t="str">
        <f>TEXT(promesas[[#This Row],[Marca temporal]],"dd/mmm")</f>
        <v>00/ene</v>
      </c>
      <c r="B481" s="186"/>
      <c r="C481" s="187"/>
      <c r="D481" s="187"/>
      <c r="E481" s="188"/>
      <c r="F481" s="187"/>
      <c r="G481" s="187"/>
      <c r="H481" s="189"/>
      <c r="I481" s="190"/>
      <c r="J481" s="195"/>
      <c r="K481"/>
      <c r="L481" s="191"/>
      <c r="M481" s="157"/>
      <c r="N481"/>
      <c r="O481" s="191"/>
      <c r="P481" s="157"/>
      <c r="Q481" s="189"/>
      <c r="R481" s="196" t="str">
        <f>IF(promesas[[#This Row],[Fecha de Pago]]="", "", TEXT(promesas[[#This Row],[Fecha de Pago]], "mmm"))</f>
        <v/>
      </c>
      <c r="S481" s="12" t="str">
        <f>IF(promesas[[#This Row],[Fecha  promesa de pago]]="", "", TEXT(promesas[[#This Row],[Fecha  promesa de pago]], "mmm"))</f>
        <v/>
      </c>
      <c r="T481" s="13" t="str">
        <f>IF(promesas[[#This Row],[Fecha de Pago]]="", "", TEXT(promesas[[#This Row],[Fecha de Pago]], "dd/mmm"))</f>
        <v/>
      </c>
      <c r="U481" s="13" t="str">
        <f>IF(promesas[[#This Row],[Fecha  promesa de pago]]="", "", TEXT(promesas[[#This Row],[Fecha  promesa de pago]], "dd/mmm"))</f>
        <v/>
      </c>
      <c r="V481" s="14" t="str">
        <f>IF(LEN(TRIM(promesas[[#This Row],[Fecha  promesa de pago]]))&gt;0,1,"")</f>
        <v/>
      </c>
      <c r="W481" s="14" t="str">
        <f>IF(LEN(TRIM(promesas[[#This Row],[Fecha de Pago]]))&gt;0,1,"")</f>
        <v/>
      </c>
    </row>
    <row r="482" spans="1:23" ht="15.75" customHeight="1">
      <c r="A482" s="11" t="str">
        <f>TEXT(promesas[[#This Row],[Marca temporal]],"dd/mmm")</f>
        <v>00/ene</v>
      </c>
      <c r="B482" s="186"/>
      <c r="C482" s="187"/>
      <c r="D482" s="187"/>
      <c r="E482" s="188"/>
      <c r="F482" s="187"/>
      <c r="G482" s="187"/>
      <c r="H482" s="189"/>
      <c r="I482" s="190"/>
      <c r="J482" s="195"/>
      <c r="K482"/>
      <c r="L482" s="191"/>
      <c r="M482" s="157"/>
      <c r="N482"/>
      <c r="O482" s="191"/>
      <c r="P482"/>
      <c r="Q482" s="189"/>
      <c r="R482" s="196" t="str">
        <f>IF(promesas[[#This Row],[Fecha de Pago]]="", "", TEXT(promesas[[#This Row],[Fecha de Pago]], "mmm"))</f>
        <v/>
      </c>
      <c r="S482" s="12" t="str">
        <f>IF(promesas[[#This Row],[Fecha  promesa de pago]]="", "", TEXT(promesas[[#This Row],[Fecha  promesa de pago]], "mmm"))</f>
        <v/>
      </c>
      <c r="T482" s="13" t="str">
        <f>IF(promesas[[#This Row],[Fecha de Pago]]="", "", TEXT(promesas[[#This Row],[Fecha de Pago]], "dd/mmm"))</f>
        <v/>
      </c>
      <c r="U482" s="13" t="str">
        <f>IF(promesas[[#This Row],[Fecha  promesa de pago]]="", "", TEXT(promesas[[#This Row],[Fecha  promesa de pago]], "dd/mmm"))</f>
        <v/>
      </c>
      <c r="V482" s="14" t="str">
        <f>IF(LEN(TRIM(promesas[[#This Row],[Fecha  promesa de pago]]))&gt;0,1,"")</f>
        <v/>
      </c>
      <c r="W482" s="14" t="str">
        <f>IF(LEN(TRIM(promesas[[#This Row],[Fecha de Pago]]))&gt;0,1,"")</f>
        <v/>
      </c>
    </row>
    <row r="483" spans="1:23" ht="15.75" customHeight="1">
      <c r="A483" s="11" t="str">
        <f>TEXT(promesas[[#This Row],[Marca temporal]],"dd/mmm")</f>
        <v>00/ene</v>
      </c>
      <c r="B483" s="186"/>
      <c r="C483" s="187"/>
      <c r="D483" s="187"/>
      <c r="E483" s="188"/>
      <c r="F483" s="187"/>
      <c r="G483" s="187"/>
      <c r="H483" s="189"/>
      <c r="I483" s="190"/>
      <c r="J483" s="195"/>
      <c r="K483"/>
      <c r="L483" s="191"/>
      <c r="M483" s="157"/>
      <c r="N483"/>
      <c r="O483" s="191"/>
      <c r="P483"/>
      <c r="Q483" s="189"/>
      <c r="R483" s="196" t="str">
        <f>IF(promesas[[#This Row],[Fecha de Pago]]="", "", TEXT(promesas[[#This Row],[Fecha de Pago]], "mmm"))</f>
        <v/>
      </c>
      <c r="S483" s="12" t="str">
        <f>IF(promesas[[#This Row],[Fecha  promesa de pago]]="", "", TEXT(promesas[[#This Row],[Fecha  promesa de pago]], "mmm"))</f>
        <v/>
      </c>
      <c r="T483" s="13" t="str">
        <f>IF(promesas[[#This Row],[Fecha de Pago]]="", "", TEXT(promesas[[#This Row],[Fecha de Pago]], "dd/mmm"))</f>
        <v/>
      </c>
      <c r="U483" s="13" t="str">
        <f>IF(promesas[[#This Row],[Fecha  promesa de pago]]="", "", TEXT(promesas[[#This Row],[Fecha  promesa de pago]], "dd/mmm"))</f>
        <v/>
      </c>
      <c r="V483" s="14" t="str">
        <f>IF(LEN(TRIM(promesas[[#This Row],[Fecha  promesa de pago]]))&gt;0,1,"")</f>
        <v/>
      </c>
      <c r="W483" s="14" t="str">
        <f>IF(LEN(TRIM(promesas[[#This Row],[Fecha de Pago]]))&gt;0,1,"")</f>
        <v/>
      </c>
    </row>
    <row r="484" spans="1:23" ht="15.75" customHeight="1">
      <c r="A484" s="11" t="str">
        <f>TEXT(promesas[[#This Row],[Marca temporal]],"dd/mmm")</f>
        <v>00/ene</v>
      </c>
      <c r="B484" s="186"/>
      <c r="C484" s="187"/>
      <c r="D484" s="187"/>
      <c r="E484" s="188"/>
      <c r="F484" s="187"/>
      <c r="G484" s="187"/>
      <c r="H484" s="189"/>
      <c r="I484" s="190"/>
      <c r="J484" s="195"/>
      <c r="K484"/>
      <c r="L484" s="191"/>
      <c r="M484" s="157"/>
      <c r="N484"/>
      <c r="O484" s="191"/>
      <c r="P484"/>
      <c r="Q484" s="189"/>
      <c r="R484" s="196" t="str">
        <f>IF(promesas[[#This Row],[Fecha de Pago]]="", "", TEXT(promesas[[#This Row],[Fecha de Pago]], "mmm"))</f>
        <v/>
      </c>
      <c r="S484" s="12" t="str">
        <f>IF(promesas[[#This Row],[Fecha  promesa de pago]]="", "", TEXT(promesas[[#This Row],[Fecha  promesa de pago]], "mmm"))</f>
        <v/>
      </c>
      <c r="T484" s="13" t="str">
        <f>IF(promesas[[#This Row],[Fecha de Pago]]="", "", TEXT(promesas[[#This Row],[Fecha de Pago]], "dd/mmm"))</f>
        <v/>
      </c>
      <c r="U484" s="13" t="str">
        <f>IF(promesas[[#This Row],[Fecha  promesa de pago]]="", "", TEXT(promesas[[#This Row],[Fecha  promesa de pago]], "dd/mmm"))</f>
        <v/>
      </c>
      <c r="V484" s="14" t="str">
        <f>IF(LEN(TRIM(promesas[[#This Row],[Fecha  promesa de pago]]))&gt;0,1,"")</f>
        <v/>
      </c>
      <c r="W484" s="14" t="str">
        <f>IF(LEN(TRIM(promesas[[#This Row],[Fecha de Pago]]))&gt;0,1,"")</f>
        <v/>
      </c>
    </row>
    <row r="485" spans="1:23" ht="15.75" customHeight="1">
      <c r="A485" s="11" t="str">
        <f>TEXT(promesas[[#This Row],[Marca temporal]],"dd/mmm")</f>
        <v>00/ene</v>
      </c>
      <c r="B485" s="186"/>
      <c r="C485" s="187"/>
      <c r="D485" s="187"/>
      <c r="E485" s="188"/>
      <c r="F485" s="187"/>
      <c r="G485" s="187"/>
      <c r="H485" s="189"/>
      <c r="I485" s="190"/>
      <c r="J485" s="195"/>
      <c r="K485"/>
      <c r="L485" s="191"/>
      <c r="M485" s="157"/>
      <c r="N485"/>
      <c r="O485" s="191"/>
      <c r="P485" s="157"/>
      <c r="Q485" s="189"/>
      <c r="R485" s="196" t="str">
        <f>IF(promesas[[#This Row],[Fecha de Pago]]="", "", TEXT(promesas[[#This Row],[Fecha de Pago]], "mmm"))</f>
        <v/>
      </c>
      <c r="S485" s="12" t="str">
        <f>IF(promesas[[#This Row],[Fecha  promesa de pago]]="", "", TEXT(promesas[[#This Row],[Fecha  promesa de pago]], "mmm"))</f>
        <v/>
      </c>
      <c r="T485" s="13" t="str">
        <f>IF(promesas[[#This Row],[Fecha de Pago]]="", "", TEXT(promesas[[#This Row],[Fecha de Pago]], "dd/mmm"))</f>
        <v/>
      </c>
      <c r="U485" s="13" t="str">
        <f>IF(promesas[[#This Row],[Fecha  promesa de pago]]="", "", TEXT(promesas[[#This Row],[Fecha  promesa de pago]], "dd/mmm"))</f>
        <v/>
      </c>
      <c r="V485" s="14" t="str">
        <f>IF(LEN(TRIM(promesas[[#This Row],[Fecha  promesa de pago]]))&gt;0,1,"")</f>
        <v/>
      </c>
      <c r="W485" s="14" t="str">
        <f>IF(LEN(TRIM(promesas[[#This Row],[Fecha de Pago]]))&gt;0,1,"")</f>
        <v/>
      </c>
    </row>
    <row r="486" spans="1:23" ht="15.75" customHeight="1">
      <c r="A486" s="11" t="str">
        <f>TEXT(promesas[[#This Row],[Marca temporal]],"dd/mmm")</f>
        <v>00/ene</v>
      </c>
      <c r="B486" s="186"/>
      <c r="C486" s="187"/>
      <c r="D486" s="187"/>
      <c r="E486" s="188"/>
      <c r="F486" s="187"/>
      <c r="G486" s="187"/>
      <c r="H486" s="189"/>
      <c r="I486" s="190"/>
      <c r="J486" s="195"/>
      <c r="K486"/>
      <c r="L486" s="191"/>
      <c r="M486" s="157"/>
      <c r="N486"/>
      <c r="O486" s="191"/>
      <c r="P486"/>
      <c r="Q486" s="189"/>
      <c r="R486" s="196" t="str">
        <f>IF(promesas[[#This Row],[Fecha de Pago]]="", "", TEXT(promesas[[#This Row],[Fecha de Pago]], "mmm"))</f>
        <v/>
      </c>
      <c r="S486" s="12" t="str">
        <f>IF(promesas[[#This Row],[Fecha  promesa de pago]]="", "", TEXT(promesas[[#This Row],[Fecha  promesa de pago]], "mmm"))</f>
        <v/>
      </c>
      <c r="T486" s="13" t="str">
        <f>IF(promesas[[#This Row],[Fecha de Pago]]="", "", TEXT(promesas[[#This Row],[Fecha de Pago]], "dd/mmm"))</f>
        <v/>
      </c>
      <c r="U486" s="13" t="str">
        <f>IF(promesas[[#This Row],[Fecha  promesa de pago]]="", "", TEXT(promesas[[#This Row],[Fecha  promesa de pago]], "dd/mmm"))</f>
        <v/>
      </c>
      <c r="V486" s="14" t="str">
        <f>IF(LEN(TRIM(promesas[[#This Row],[Fecha  promesa de pago]]))&gt;0,1,"")</f>
        <v/>
      </c>
      <c r="W486" s="14" t="str">
        <f>IF(LEN(TRIM(promesas[[#This Row],[Fecha de Pago]]))&gt;0,1,"")</f>
        <v/>
      </c>
    </row>
    <row r="487" spans="1:23" ht="15.75" customHeight="1">
      <c r="A487" s="11" t="str">
        <f>TEXT(promesas[[#This Row],[Marca temporal]],"dd/mmm")</f>
        <v>00/ene</v>
      </c>
      <c r="B487" s="186"/>
      <c r="C487" s="187"/>
      <c r="D487" s="187"/>
      <c r="E487" s="188"/>
      <c r="F487" s="187"/>
      <c r="G487" s="187"/>
      <c r="H487" s="189"/>
      <c r="I487" s="190"/>
      <c r="J487" s="195"/>
      <c r="K487"/>
      <c r="L487" s="191"/>
      <c r="M487" s="157"/>
      <c r="N487"/>
      <c r="O487" s="191"/>
      <c r="P487" s="157"/>
      <c r="Q487" s="189"/>
      <c r="R487" s="196" t="str">
        <f>IF(promesas[[#This Row],[Fecha de Pago]]="", "", TEXT(promesas[[#This Row],[Fecha de Pago]], "mmm"))</f>
        <v/>
      </c>
      <c r="S487" s="12" t="str">
        <f>IF(promesas[[#This Row],[Fecha  promesa de pago]]="", "", TEXT(promesas[[#This Row],[Fecha  promesa de pago]], "mmm"))</f>
        <v/>
      </c>
      <c r="T487" s="13" t="str">
        <f>IF(promesas[[#This Row],[Fecha de Pago]]="", "", TEXT(promesas[[#This Row],[Fecha de Pago]], "dd/mmm"))</f>
        <v/>
      </c>
      <c r="U487" s="13" t="str">
        <f>IF(promesas[[#This Row],[Fecha  promesa de pago]]="", "", TEXT(promesas[[#This Row],[Fecha  promesa de pago]], "dd/mmm"))</f>
        <v/>
      </c>
      <c r="V487" s="14" t="str">
        <f>IF(LEN(TRIM(promesas[[#This Row],[Fecha  promesa de pago]]))&gt;0,1,"")</f>
        <v/>
      </c>
      <c r="W487" s="14" t="str">
        <f>IF(LEN(TRIM(promesas[[#This Row],[Fecha de Pago]]))&gt;0,1,"")</f>
        <v/>
      </c>
    </row>
    <row r="488" spans="1:23" ht="15.75" customHeight="1">
      <c r="A488" s="11" t="str">
        <f>TEXT(promesas[[#This Row],[Marca temporal]],"dd/mmm")</f>
        <v>00/ene</v>
      </c>
      <c r="B488" s="186"/>
      <c r="C488" s="187"/>
      <c r="D488" s="187"/>
      <c r="E488" s="188"/>
      <c r="F488" s="187"/>
      <c r="G488" s="187"/>
      <c r="H488" s="189"/>
      <c r="I488" s="190"/>
      <c r="J488" s="195"/>
      <c r="K488"/>
      <c r="L488" s="191"/>
      <c r="M488" s="157"/>
      <c r="N488"/>
      <c r="O488" s="191"/>
      <c r="P488" s="157"/>
      <c r="Q488" s="189"/>
      <c r="R488" s="196" t="str">
        <f>IF(promesas[[#This Row],[Fecha de Pago]]="", "", TEXT(promesas[[#This Row],[Fecha de Pago]], "mmm"))</f>
        <v/>
      </c>
      <c r="S488" s="12" t="str">
        <f>IF(promesas[[#This Row],[Fecha  promesa de pago]]="", "", TEXT(promesas[[#This Row],[Fecha  promesa de pago]], "mmm"))</f>
        <v/>
      </c>
      <c r="T488" s="13" t="str">
        <f>IF(promesas[[#This Row],[Fecha de Pago]]="", "", TEXT(promesas[[#This Row],[Fecha de Pago]], "dd/mmm"))</f>
        <v/>
      </c>
      <c r="U488" s="13" t="str">
        <f>IF(promesas[[#This Row],[Fecha  promesa de pago]]="", "", TEXT(promesas[[#This Row],[Fecha  promesa de pago]], "dd/mmm"))</f>
        <v/>
      </c>
      <c r="V488" s="14" t="str">
        <f>IF(LEN(TRIM(promesas[[#This Row],[Fecha  promesa de pago]]))&gt;0,1,"")</f>
        <v/>
      </c>
      <c r="W488" s="14" t="str">
        <f>IF(LEN(TRIM(promesas[[#This Row],[Fecha de Pago]]))&gt;0,1,"")</f>
        <v/>
      </c>
    </row>
    <row r="489" spans="1:23" ht="15.75" customHeight="1">
      <c r="A489" s="11" t="str">
        <f>TEXT(promesas[[#This Row],[Marca temporal]],"dd/mmm")</f>
        <v>00/ene</v>
      </c>
      <c r="B489" s="186"/>
      <c r="C489" s="187"/>
      <c r="D489" s="187"/>
      <c r="E489" s="188"/>
      <c r="F489" s="187"/>
      <c r="G489" s="187"/>
      <c r="H489" s="189"/>
      <c r="I489" s="190"/>
      <c r="J489" s="195"/>
      <c r="K489"/>
      <c r="L489" s="191"/>
      <c r="M489" s="157"/>
      <c r="N489"/>
      <c r="O489" s="191"/>
      <c r="P489" s="157"/>
      <c r="Q489" s="189"/>
      <c r="R489" s="196" t="str">
        <f>IF(promesas[[#This Row],[Fecha de Pago]]="", "", TEXT(promesas[[#This Row],[Fecha de Pago]], "mmm"))</f>
        <v/>
      </c>
      <c r="S489" s="12" t="str">
        <f>IF(promesas[[#This Row],[Fecha  promesa de pago]]="", "", TEXT(promesas[[#This Row],[Fecha  promesa de pago]], "mmm"))</f>
        <v/>
      </c>
      <c r="T489" s="13" t="str">
        <f>IF(promesas[[#This Row],[Fecha de Pago]]="", "", TEXT(promesas[[#This Row],[Fecha de Pago]], "dd/mmm"))</f>
        <v/>
      </c>
      <c r="U489" s="13" t="str">
        <f>IF(promesas[[#This Row],[Fecha  promesa de pago]]="", "", TEXT(promesas[[#This Row],[Fecha  promesa de pago]], "dd/mmm"))</f>
        <v/>
      </c>
      <c r="V489" s="14" t="str">
        <f>IF(LEN(TRIM(promesas[[#This Row],[Fecha  promesa de pago]]))&gt;0,1,"")</f>
        <v/>
      </c>
      <c r="W489" s="14" t="str">
        <f>IF(LEN(TRIM(promesas[[#This Row],[Fecha de Pago]]))&gt;0,1,"")</f>
        <v/>
      </c>
    </row>
    <row r="490" spans="1:23" ht="15.75" customHeight="1">
      <c r="A490" s="11" t="str">
        <f>TEXT(promesas[[#This Row],[Marca temporal]],"dd/mmm")</f>
        <v>00/ene</v>
      </c>
      <c r="B490" s="186"/>
      <c r="C490" s="187"/>
      <c r="D490" s="187"/>
      <c r="E490" s="188"/>
      <c r="F490" s="187"/>
      <c r="G490" s="187"/>
      <c r="H490" s="189"/>
      <c r="I490" s="190"/>
      <c r="J490" s="195"/>
      <c r="K490"/>
      <c r="L490" s="191"/>
      <c r="M490" s="157"/>
      <c r="N490"/>
      <c r="O490" s="191"/>
      <c r="P490" s="157"/>
      <c r="Q490" s="189"/>
      <c r="R490" s="196" t="str">
        <f>IF(promesas[[#This Row],[Fecha de Pago]]="", "", TEXT(promesas[[#This Row],[Fecha de Pago]], "mmm"))</f>
        <v/>
      </c>
      <c r="S490" s="12" t="str">
        <f>IF(promesas[[#This Row],[Fecha  promesa de pago]]="", "", TEXT(promesas[[#This Row],[Fecha  promesa de pago]], "mmm"))</f>
        <v/>
      </c>
      <c r="T490" s="13" t="str">
        <f>IF(promesas[[#This Row],[Fecha de Pago]]="", "", TEXT(promesas[[#This Row],[Fecha de Pago]], "dd/mmm"))</f>
        <v/>
      </c>
      <c r="U490" s="13" t="str">
        <f>IF(promesas[[#This Row],[Fecha  promesa de pago]]="", "", TEXT(promesas[[#This Row],[Fecha  promesa de pago]], "dd/mmm"))</f>
        <v/>
      </c>
      <c r="V490" s="14" t="str">
        <f>IF(LEN(TRIM(promesas[[#This Row],[Fecha  promesa de pago]]))&gt;0,1,"")</f>
        <v/>
      </c>
      <c r="W490" s="14" t="str">
        <f>IF(LEN(TRIM(promesas[[#This Row],[Fecha de Pago]]))&gt;0,1,"")</f>
        <v/>
      </c>
    </row>
    <row r="491" spans="1:23" ht="15.75" customHeight="1">
      <c r="A491" s="11" t="str">
        <f>TEXT(promesas[[#This Row],[Marca temporal]],"dd/mmm")</f>
        <v>00/ene</v>
      </c>
      <c r="B491" s="186"/>
      <c r="C491" s="187"/>
      <c r="D491" s="187"/>
      <c r="E491" s="188"/>
      <c r="F491" s="187"/>
      <c r="G491" s="187"/>
      <c r="H491" s="189"/>
      <c r="I491" s="190"/>
      <c r="J491" s="195"/>
      <c r="K491"/>
      <c r="L491" s="191"/>
      <c r="M491" s="157"/>
      <c r="N491"/>
      <c r="O491" s="191"/>
      <c r="P491" s="157"/>
      <c r="Q491" s="189"/>
      <c r="R491" s="196" t="str">
        <f>IF(promesas[[#This Row],[Fecha de Pago]]="", "", TEXT(promesas[[#This Row],[Fecha de Pago]], "mmm"))</f>
        <v/>
      </c>
      <c r="S491" s="12" t="str">
        <f>IF(promesas[[#This Row],[Fecha  promesa de pago]]="", "", TEXT(promesas[[#This Row],[Fecha  promesa de pago]], "mmm"))</f>
        <v/>
      </c>
      <c r="T491" s="13" t="str">
        <f>IF(promesas[[#This Row],[Fecha de Pago]]="", "", TEXT(promesas[[#This Row],[Fecha de Pago]], "dd/mmm"))</f>
        <v/>
      </c>
      <c r="U491" s="13" t="str">
        <f>IF(promesas[[#This Row],[Fecha  promesa de pago]]="", "", TEXT(promesas[[#This Row],[Fecha  promesa de pago]], "dd/mmm"))</f>
        <v/>
      </c>
      <c r="V491" s="14" t="str">
        <f>IF(LEN(TRIM(promesas[[#This Row],[Fecha  promesa de pago]]))&gt;0,1,"")</f>
        <v/>
      </c>
      <c r="W491" s="14" t="str">
        <f>IF(LEN(TRIM(promesas[[#This Row],[Fecha de Pago]]))&gt;0,1,"")</f>
        <v/>
      </c>
    </row>
    <row r="492" spans="1:23" ht="15.75" customHeight="1">
      <c r="A492" s="11" t="str">
        <f>TEXT(promesas[[#This Row],[Marca temporal]],"dd/mmm")</f>
        <v>00/ene</v>
      </c>
      <c r="B492" s="186"/>
      <c r="C492" s="187"/>
      <c r="D492" s="187"/>
      <c r="E492" s="188"/>
      <c r="F492" s="187"/>
      <c r="G492" s="187"/>
      <c r="H492" s="189"/>
      <c r="I492" s="190"/>
      <c r="J492" s="195"/>
      <c r="K492"/>
      <c r="L492" s="191"/>
      <c r="M492" s="157"/>
      <c r="N492"/>
      <c r="O492" s="191"/>
      <c r="P492" s="157"/>
      <c r="Q492" s="189"/>
      <c r="R492" s="196" t="str">
        <f>IF(promesas[[#This Row],[Fecha de Pago]]="", "", TEXT(promesas[[#This Row],[Fecha de Pago]], "mmm"))</f>
        <v/>
      </c>
      <c r="S492" s="12" t="str">
        <f>IF(promesas[[#This Row],[Fecha  promesa de pago]]="", "", TEXT(promesas[[#This Row],[Fecha  promesa de pago]], "mmm"))</f>
        <v/>
      </c>
      <c r="T492" s="13" t="str">
        <f>IF(promesas[[#This Row],[Fecha de Pago]]="", "", TEXT(promesas[[#This Row],[Fecha de Pago]], "dd/mmm"))</f>
        <v/>
      </c>
      <c r="U492" s="13" t="str">
        <f>IF(promesas[[#This Row],[Fecha  promesa de pago]]="", "", TEXT(promesas[[#This Row],[Fecha  promesa de pago]], "dd/mmm"))</f>
        <v/>
      </c>
      <c r="V492" s="14" t="str">
        <f>IF(LEN(TRIM(promesas[[#This Row],[Fecha  promesa de pago]]))&gt;0,1,"")</f>
        <v/>
      </c>
      <c r="W492" s="14" t="str">
        <f>IF(LEN(TRIM(promesas[[#This Row],[Fecha de Pago]]))&gt;0,1,"")</f>
        <v/>
      </c>
    </row>
    <row r="493" spans="1:23" ht="15.75" customHeight="1">
      <c r="A493" s="11" t="str">
        <f>TEXT(promesas[[#This Row],[Marca temporal]],"dd/mmm")</f>
        <v>00/ene</v>
      </c>
      <c r="B493" s="186"/>
      <c r="C493" s="187"/>
      <c r="D493" s="187"/>
      <c r="E493" s="188"/>
      <c r="F493" s="187"/>
      <c r="G493" s="187"/>
      <c r="H493" s="189"/>
      <c r="I493" s="190"/>
      <c r="J493" s="195"/>
      <c r="K493"/>
      <c r="L493" s="191"/>
      <c r="M493" s="157"/>
      <c r="N493" s="159"/>
      <c r="O493" s="167"/>
      <c r="P493"/>
      <c r="Q493" s="189"/>
      <c r="R493" s="196" t="str">
        <f>IF(promesas[[#This Row],[Fecha de Pago]]="", "", TEXT(promesas[[#This Row],[Fecha de Pago]], "mmm"))</f>
        <v/>
      </c>
      <c r="S493" s="12" t="str">
        <f>IF(promesas[[#This Row],[Fecha  promesa de pago]]="", "", TEXT(promesas[[#This Row],[Fecha  promesa de pago]], "mmm"))</f>
        <v/>
      </c>
      <c r="T493" s="13" t="str">
        <f>IF(promesas[[#This Row],[Fecha de Pago]]="", "", TEXT(promesas[[#This Row],[Fecha de Pago]], "dd/mmm"))</f>
        <v/>
      </c>
      <c r="U493" s="13" t="str">
        <f>IF(promesas[[#This Row],[Fecha  promesa de pago]]="", "", TEXT(promesas[[#This Row],[Fecha  promesa de pago]], "dd/mmm"))</f>
        <v/>
      </c>
      <c r="V493" s="14" t="str">
        <f>IF(LEN(TRIM(promesas[[#This Row],[Fecha  promesa de pago]]))&gt;0,1,"")</f>
        <v/>
      </c>
      <c r="W493" s="14" t="str">
        <f>IF(LEN(TRIM(promesas[[#This Row],[Fecha de Pago]]))&gt;0,1,"")</f>
        <v/>
      </c>
    </row>
    <row r="494" spans="1:23" ht="15.75" customHeight="1">
      <c r="A494" s="11" t="str">
        <f>TEXT(promesas[[#This Row],[Marca temporal]],"dd/mmm")</f>
        <v>00/ene</v>
      </c>
      <c r="B494" s="186"/>
      <c r="C494" s="187"/>
      <c r="D494" s="187"/>
      <c r="E494" s="188"/>
      <c r="F494" s="187"/>
      <c r="G494" s="187"/>
      <c r="H494" s="189"/>
      <c r="I494" s="190"/>
      <c r="J494" s="195"/>
      <c r="K494"/>
      <c r="L494" s="191"/>
      <c r="M494" s="157"/>
      <c r="N494" s="159"/>
      <c r="O494" s="167"/>
      <c r="P494" s="157"/>
      <c r="Q494" s="189"/>
      <c r="R494" s="196" t="str">
        <f>IF(promesas[[#This Row],[Fecha de Pago]]="", "", TEXT(promesas[[#This Row],[Fecha de Pago]], "mmm"))</f>
        <v/>
      </c>
      <c r="S494" s="12" t="str">
        <f>IF(promesas[[#This Row],[Fecha  promesa de pago]]="", "", TEXT(promesas[[#This Row],[Fecha  promesa de pago]], "mmm"))</f>
        <v/>
      </c>
      <c r="T494" s="13" t="str">
        <f>IF(promesas[[#This Row],[Fecha de Pago]]="", "", TEXT(promesas[[#This Row],[Fecha de Pago]], "dd/mmm"))</f>
        <v/>
      </c>
      <c r="U494" s="13" t="str">
        <f>IF(promesas[[#This Row],[Fecha  promesa de pago]]="", "", TEXT(promesas[[#This Row],[Fecha  promesa de pago]], "dd/mmm"))</f>
        <v/>
      </c>
      <c r="V494" s="14" t="str">
        <f>IF(LEN(TRIM(promesas[[#This Row],[Fecha  promesa de pago]]))&gt;0,1,"")</f>
        <v/>
      </c>
      <c r="W494" s="14" t="str">
        <f>IF(LEN(TRIM(promesas[[#This Row],[Fecha de Pago]]))&gt;0,1,"")</f>
        <v/>
      </c>
    </row>
    <row r="495" spans="1:23" ht="15.75" customHeight="1">
      <c r="A495" s="11" t="str">
        <f>TEXT(promesas[[#This Row],[Marca temporal]],"dd/mmm")</f>
        <v>00/ene</v>
      </c>
      <c r="B495" s="186"/>
      <c r="C495" s="187"/>
      <c r="D495" s="187"/>
      <c r="E495" s="188"/>
      <c r="F495" s="187"/>
      <c r="G495" s="187"/>
      <c r="H495" s="189"/>
      <c r="I495" s="190"/>
      <c r="J495" s="195"/>
      <c r="K495"/>
      <c r="L495" s="191"/>
      <c r="M495" s="157"/>
      <c r="N495" s="159"/>
      <c r="O495" s="167"/>
      <c r="P495" s="157"/>
      <c r="Q495" s="189"/>
      <c r="R495" s="196" t="str">
        <f>IF(promesas[[#This Row],[Fecha de Pago]]="", "", TEXT(promesas[[#This Row],[Fecha de Pago]], "mmm"))</f>
        <v/>
      </c>
      <c r="S495" s="12" t="str">
        <f>IF(promesas[[#This Row],[Fecha  promesa de pago]]="", "", TEXT(promesas[[#This Row],[Fecha  promesa de pago]], "mmm"))</f>
        <v/>
      </c>
      <c r="T495" s="13" t="str">
        <f>IF(promesas[[#This Row],[Fecha de Pago]]="", "", TEXT(promesas[[#This Row],[Fecha de Pago]], "dd/mmm"))</f>
        <v/>
      </c>
      <c r="U495" s="13" t="str">
        <f>IF(promesas[[#This Row],[Fecha  promesa de pago]]="", "", TEXT(promesas[[#This Row],[Fecha  promesa de pago]], "dd/mmm"))</f>
        <v/>
      </c>
      <c r="V495" s="14" t="str">
        <f>IF(LEN(TRIM(promesas[[#This Row],[Fecha  promesa de pago]]))&gt;0,1,"")</f>
        <v/>
      </c>
      <c r="W495" s="14" t="str">
        <f>IF(LEN(TRIM(promesas[[#This Row],[Fecha de Pago]]))&gt;0,1,"")</f>
        <v/>
      </c>
    </row>
    <row r="496" spans="1:23" ht="15.75" customHeight="1">
      <c r="A496" s="11" t="str">
        <f>TEXT(promesas[[#This Row],[Marca temporal]],"dd/mmm")</f>
        <v>00/ene</v>
      </c>
      <c r="B496" s="186"/>
      <c r="C496" s="187"/>
      <c r="D496" s="187"/>
      <c r="E496" s="188"/>
      <c r="F496" s="187"/>
      <c r="G496" s="187"/>
      <c r="H496" s="189"/>
      <c r="I496" s="190"/>
      <c r="J496" s="195"/>
      <c r="K496"/>
      <c r="L496" s="191"/>
      <c r="M496" s="157"/>
      <c r="N496" s="159"/>
      <c r="O496" s="167"/>
      <c r="P496" s="157"/>
      <c r="Q496" s="189"/>
      <c r="R496" s="196" t="str">
        <f>IF(promesas[[#This Row],[Fecha de Pago]]="", "", TEXT(promesas[[#This Row],[Fecha de Pago]], "mmm"))</f>
        <v/>
      </c>
      <c r="S496" s="12" t="str">
        <f>IF(promesas[[#This Row],[Fecha  promesa de pago]]="", "", TEXT(promesas[[#This Row],[Fecha  promesa de pago]], "mmm"))</f>
        <v/>
      </c>
      <c r="T496" s="13" t="str">
        <f>IF(promesas[[#This Row],[Fecha de Pago]]="", "", TEXT(promesas[[#This Row],[Fecha de Pago]], "dd/mmm"))</f>
        <v/>
      </c>
      <c r="U496" s="13" t="str">
        <f>IF(promesas[[#This Row],[Fecha  promesa de pago]]="", "", TEXT(promesas[[#This Row],[Fecha  promesa de pago]], "dd/mmm"))</f>
        <v/>
      </c>
      <c r="V496" s="14" t="str">
        <f>IF(LEN(TRIM(promesas[[#This Row],[Fecha  promesa de pago]]))&gt;0,1,"")</f>
        <v/>
      </c>
      <c r="W496" s="14" t="str">
        <f>IF(LEN(TRIM(promesas[[#This Row],[Fecha de Pago]]))&gt;0,1,"")</f>
        <v/>
      </c>
    </row>
    <row r="497" spans="1:23" ht="15.75" customHeight="1">
      <c r="A497" s="11" t="str">
        <f>TEXT(promesas[[#This Row],[Marca temporal]],"dd/mmm")</f>
        <v>00/ene</v>
      </c>
      <c r="B497" s="186"/>
      <c r="C497" s="187"/>
      <c r="D497" s="187"/>
      <c r="E497" s="188"/>
      <c r="F497" s="187"/>
      <c r="G497" s="187"/>
      <c r="H497" s="189"/>
      <c r="I497" s="190"/>
      <c r="J497" s="195"/>
      <c r="K497"/>
      <c r="L497" s="191"/>
      <c r="M497" s="157"/>
      <c r="N497"/>
      <c r="O497" s="191"/>
      <c r="P497" s="157"/>
      <c r="Q497" s="189"/>
      <c r="R497" s="196" t="str">
        <f>IF(promesas[[#This Row],[Fecha de Pago]]="", "", TEXT(promesas[[#This Row],[Fecha de Pago]], "mmm"))</f>
        <v/>
      </c>
      <c r="S497" s="12" t="str">
        <f>IF(promesas[[#This Row],[Fecha  promesa de pago]]="", "", TEXT(promesas[[#This Row],[Fecha  promesa de pago]], "mmm"))</f>
        <v/>
      </c>
      <c r="T497" s="13" t="str">
        <f>IF(promesas[[#This Row],[Fecha de Pago]]="", "", TEXT(promesas[[#This Row],[Fecha de Pago]], "dd/mmm"))</f>
        <v/>
      </c>
      <c r="U497" s="13" t="str">
        <f>IF(promesas[[#This Row],[Fecha  promesa de pago]]="", "", TEXT(promesas[[#This Row],[Fecha  promesa de pago]], "dd/mmm"))</f>
        <v/>
      </c>
      <c r="V497" s="14" t="str">
        <f>IF(LEN(TRIM(promesas[[#This Row],[Fecha  promesa de pago]]))&gt;0,1,"")</f>
        <v/>
      </c>
      <c r="W497" s="14" t="str">
        <f>IF(LEN(TRIM(promesas[[#This Row],[Fecha de Pago]]))&gt;0,1,"")</f>
        <v/>
      </c>
    </row>
    <row r="498" spans="1:23" ht="15.75" customHeight="1">
      <c r="A498" s="11" t="str">
        <f>TEXT(promesas[[#This Row],[Marca temporal]],"dd/mmm")</f>
        <v>00/ene</v>
      </c>
      <c r="B498" s="186"/>
      <c r="C498" s="187"/>
      <c r="D498" s="187"/>
      <c r="E498" s="188"/>
      <c r="F498" s="187"/>
      <c r="G498" s="187"/>
      <c r="H498" s="189"/>
      <c r="I498" s="190"/>
      <c r="J498" s="195"/>
      <c r="K498"/>
      <c r="L498" s="191"/>
      <c r="M498" s="157"/>
      <c r="N498"/>
      <c r="O498" s="191"/>
      <c r="P498"/>
      <c r="Q498" s="189"/>
      <c r="R498" s="196" t="str">
        <f>IF(promesas[[#This Row],[Fecha de Pago]]="", "", TEXT(promesas[[#This Row],[Fecha de Pago]], "mmm"))</f>
        <v/>
      </c>
      <c r="S498" s="12" t="str">
        <f>IF(promesas[[#This Row],[Fecha  promesa de pago]]="", "", TEXT(promesas[[#This Row],[Fecha  promesa de pago]], "mmm"))</f>
        <v/>
      </c>
      <c r="T498" s="13" t="str">
        <f>IF(promesas[[#This Row],[Fecha de Pago]]="", "", TEXT(promesas[[#This Row],[Fecha de Pago]], "dd/mmm"))</f>
        <v/>
      </c>
      <c r="U498" s="13" t="str">
        <f>IF(promesas[[#This Row],[Fecha  promesa de pago]]="", "", TEXT(promesas[[#This Row],[Fecha  promesa de pago]], "dd/mmm"))</f>
        <v/>
      </c>
      <c r="V498" s="14" t="str">
        <f>IF(LEN(TRIM(promesas[[#This Row],[Fecha  promesa de pago]]))&gt;0,1,"")</f>
        <v/>
      </c>
      <c r="W498" s="14" t="str">
        <f>IF(LEN(TRIM(promesas[[#This Row],[Fecha de Pago]]))&gt;0,1,"")</f>
        <v/>
      </c>
    </row>
    <row r="499" spans="1:23" ht="15.75" customHeight="1">
      <c r="A499" s="11" t="str">
        <f>TEXT(promesas[[#This Row],[Marca temporal]],"dd/mmm")</f>
        <v>00/ene</v>
      </c>
      <c r="B499" s="186"/>
      <c r="C499" s="187"/>
      <c r="D499" s="187"/>
      <c r="E499" s="188"/>
      <c r="F499" s="187"/>
      <c r="G499" s="187"/>
      <c r="H499" s="189"/>
      <c r="I499" s="190"/>
      <c r="J499" s="195"/>
      <c r="K499"/>
      <c r="L499" s="191"/>
      <c r="M499" s="157"/>
      <c r="N499"/>
      <c r="O499" s="191"/>
      <c r="P499" s="157"/>
      <c r="Q499" s="189"/>
      <c r="R499" s="196" t="str">
        <f>IF(promesas[[#This Row],[Fecha de Pago]]="", "", TEXT(promesas[[#This Row],[Fecha de Pago]], "mmm"))</f>
        <v/>
      </c>
      <c r="S499" s="12" t="str">
        <f>IF(promesas[[#This Row],[Fecha  promesa de pago]]="", "", TEXT(promesas[[#This Row],[Fecha  promesa de pago]], "mmm"))</f>
        <v/>
      </c>
      <c r="T499" s="13" t="str">
        <f>IF(promesas[[#This Row],[Fecha de Pago]]="", "", TEXT(promesas[[#This Row],[Fecha de Pago]], "dd/mmm"))</f>
        <v/>
      </c>
      <c r="U499" s="13" t="str">
        <f>IF(promesas[[#This Row],[Fecha  promesa de pago]]="", "", TEXT(promesas[[#This Row],[Fecha  promesa de pago]], "dd/mmm"))</f>
        <v/>
      </c>
      <c r="V499" s="14" t="str">
        <f>IF(LEN(TRIM(promesas[[#This Row],[Fecha  promesa de pago]]))&gt;0,1,"")</f>
        <v/>
      </c>
      <c r="W499" s="14" t="str">
        <f>IF(LEN(TRIM(promesas[[#This Row],[Fecha de Pago]]))&gt;0,1,"")</f>
        <v/>
      </c>
    </row>
    <row r="500" spans="1:23" ht="15.75" customHeight="1">
      <c r="A500" s="11" t="str">
        <f>TEXT(promesas[[#This Row],[Marca temporal]],"dd/mmm")</f>
        <v>00/ene</v>
      </c>
      <c r="B500" s="186"/>
      <c r="C500" s="187"/>
      <c r="D500" s="187"/>
      <c r="E500" s="188"/>
      <c r="F500" s="187"/>
      <c r="G500" s="187"/>
      <c r="H500" s="189"/>
      <c r="I500" s="190"/>
      <c r="J500" s="195"/>
      <c r="K500"/>
      <c r="L500" s="191"/>
      <c r="M500" s="157"/>
      <c r="N500"/>
      <c r="O500" s="191"/>
      <c r="P500"/>
      <c r="Q500" s="189"/>
      <c r="R500" s="196" t="str">
        <f>IF(promesas[[#This Row],[Fecha de Pago]]="", "", TEXT(promesas[[#This Row],[Fecha de Pago]], "mmm"))</f>
        <v/>
      </c>
      <c r="S500" s="12" t="str">
        <f>IF(promesas[[#This Row],[Fecha  promesa de pago]]="", "", TEXT(promesas[[#This Row],[Fecha  promesa de pago]], "mmm"))</f>
        <v/>
      </c>
      <c r="T500" s="13" t="str">
        <f>IF(promesas[[#This Row],[Fecha de Pago]]="", "", TEXT(promesas[[#This Row],[Fecha de Pago]], "dd/mmm"))</f>
        <v/>
      </c>
      <c r="U500" s="13" t="str">
        <f>IF(promesas[[#This Row],[Fecha  promesa de pago]]="", "", TEXT(promesas[[#This Row],[Fecha  promesa de pago]], "dd/mmm"))</f>
        <v/>
      </c>
      <c r="V500" s="14" t="str">
        <f>IF(LEN(TRIM(promesas[[#This Row],[Fecha  promesa de pago]]))&gt;0,1,"")</f>
        <v/>
      </c>
      <c r="W500" s="14" t="str">
        <f>IF(LEN(TRIM(promesas[[#This Row],[Fecha de Pago]]))&gt;0,1,"")</f>
        <v/>
      </c>
    </row>
    <row r="501" spans="1:23" ht="15.75" customHeight="1">
      <c r="A501" s="11" t="str">
        <f>TEXT(promesas[[#This Row],[Marca temporal]],"dd/mmm")</f>
        <v>00/ene</v>
      </c>
      <c r="B501" s="186"/>
      <c r="C501" s="187"/>
      <c r="D501" s="187"/>
      <c r="E501" s="188"/>
      <c r="F501" s="187"/>
      <c r="G501" s="187"/>
      <c r="H501" s="189"/>
      <c r="I501" s="190"/>
      <c r="J501" s="195"/>
      <c r="K501"/>
      <c r="L501" s="191"/>
      <c r="M501" s="157"/>
      <c r="N501"/>
      <c r="O501" s="191"/>
      <c r="P501" s="157"/>
      <c r="Q501" s="189"/>
      <c r="R501" s="196" t="str">
        <f>IF(promesas[[#This Row],[Fecha de Pago]]="", "", TEXT(promesas[[#This Row],[Fecha de Pago]], "mmm"))</f>
        <v/>
      </c>
      <c r="S501" s="12" t="str">
        <f>IF(promesas[[#This Row],[Fecha  promesa de pago]]="", "", TEXT(promesas[[#This Row],[Fecha  promesa de pago]], "mmm"))</f>
        <v/>
      </c>
      <c r="T501" s="13" t="str">
        <f>IF(promesas[[#This Row],[Fecha de Pago]]="", "", TEXT(promesas[[#This Row],[Fecha de Pago]], "dd/mmm"))</f>
        <v/>
      </c>
      <c r="U501" s="13" t="str">
        <f>IF(promesas[[#This Row],[Fecha  promesa de pago]]="", "", TEXT(promesas[[#This Row],[Fecha  promesa de pago]], "dd/mmm"))</f>
        <v/>
      </c>
      <c r="V501" s="14" t="str">
        <f>IF(LEN(TRIM(promesas[[#This Row],[Fecha  promesa de pago]]))&gt;0,1,"")</f>
        <v/>
      </c>
      <c r="W501" s="14" t="str">
        <f>IF(LEN(TRIM(promesas[[#This Row],[Fecha de Pago]]))&gt;0,1,"")</f>
        <v/>
      </c>
    </row>
    <row r="502" spans="1:23" ht="15.75" customHeight="1">
      <c r="A502" s="11" t="str">
        <f>TEXT(promesas[[#This Row],[Marca temporal]],"dd/mmm")</f>
        <v>00/ene</v>
      </c>
      <c r="B502" s="186"/>
      <c r="C502" s="187"/>
      <c r="D502" s="187"/>
      <c r="E502" s="188"/>
      <c r="F502" s="187"/>
      <c r="G502" s="187"/>
      <c r="H502" s="189"/>
      <c r="I502" s="190"/>
      <c r="J502" s="195"/>
      <c r="K502"/>
      <c r="L502" s="191"/>
      <c r="M502" s="157"/>
      <c r="N502"/>
      <c r="O502" s="191"/>
      <c r="P502" s="157"/>
      <c r="Q502" s="189"/>
      <c r="R502" s="196" t="str">
        <f>IF(promesas[[#This Row],[Fecha de Pago]]="", "", TEXT(promesas[[#This Row],[Fecha de Pago]], "mmm"))</f>
        <v/>
      </c>
      <c r="S502" s="12" t="str">
        <f>IF(promesas[[#This Row],[Fecha  promesa de pago]]="", "", TEXT(promesas[[#This Row],[Fecha  promesa de pago]], "mmm"))</f>
        <v/>
      </c>
      <c r="T502" s="13" t="str">
        <f>IF(promesas[[#This Row],[Fecha de Pago]]="", "", TEXT(promesas[[#This Row],[Fecha de Pago]], "dd/mmm"))</f>
        <v/>
      </c>
      <c r="U502" s="13" t="str">
        <f>IF(promesas[[#This Row],[Fecha  promesa de pago]]="", "", TEXT(promesas[[#This Row],[Fecha  promesa de pago]], "dd/mmm"))</f>
        <v/>
      </c>
      <c r="V502" s="14" t="str">
        <f>IF(LEN(TRIM(promesas[[#This Row],[Fecha  promesa de pago]]))&gt;0,1,"")</f>
        <v/>
      </c>
      <c r="W502" s="14" t="str">
        <f>IF(LEN(TRIM(promesas[[#This Row],[Fecha de Pago]]))&gt;0,1,"")</f>
        <v/>
      </c>
    </row>
    <row r="503" spans="1:23" ht="15.75" customHeight="1">
      <c r="A503" s="11" t="str">
        <f>TEXT(promesas[[#This Row],[Marca temporal]],"dd/mmm")</f>
        <v>00/ene</v>
      </c>
      <c r="B503" s="186"/>
      <c r="C503" s="187"/>
      <c r="D503" s="187"/>
      <c r="E503" s="188"/>
      <c r="F503" s="187"/>
      <c r="G503" s="187"/>
      <c r="H503" s="189"/>
      <c r="I503" s="190"/>
      <c r="J503" s="195"/>
      <c r="K503"/>
      <c r="L503" s="191"/>
      <c r="M503" s="157"/>
      <c r="N503"/>
      <c r="O503" s="191"/>
      <c r="P503" s="157"/>
      <c r="Q503" s="189"/>
      <c r="R503" s="196" t="str">
        <f>IF(promesas[[#This Row],[Fecha de Pago]]="", "", TEXT(promesas[[#This Row],[Fecha de Pago]], "mmm"))</f>
        <v/>
      </c>
      <c r="S503" s="12" t="str">
        <f>IF(promesas[[#This Row],[Fecha  promesa de pago]]="", "", TEXT(promesas[[#This Row],[Fecha  promesa de pago]], "mmm"))</f>
        <v/>
      </c>
      <c r="T503" s="13" t="str">
        <f>IF(promesas[[#This Row],[Fecha de Pago]]="", "", TEXT(promesas[[#This Row],[Fecha de Pago]], "dd/mmm"))</f>
        <v/>
      </c>
      <c r="U503" s="13" t="str">
        <f>IF(promesas[[#This Row],[Fecha  promesa de pago]]="", "", TEXT(promesas[[#This Row],[Fecha  promesa de pago]], "dd/mmm"))</f>
        <v/>
      </c>
      <c r="V503" s="14" t="str">
        <f>IF(LEN(TRIM(promesas[[#This Row],[Fecha  promesa de pago]]))&gt;0,1,"")</f>
        <v/>
      </c>
      <c r="W503" s="14" t="str">
        <f>IF(LEN(TRIM(promesas[[#This Row],[Fecha de Pago]]))&gt;0,1,"")</f>
        <v/>
      </c>
    </row>
    <row r="504" spans="1:23" ht="15.75" customHeight="1">
      <c r="A504" s="11" t="str">
        <f>TEXT(promesas[[#This Row],[Marca temporal]],"dd/mmm")</f>
        <v>00/ene</v>
      </c>
      <c r="B504" s="186"/>
      <c r="C504" s="187"/>
      <c r="D504" s="187"/>
      <c r="E504" s="188"/>
      <c r="F504" s="187"/>
      <c r="G504" s="187"/>
      <c r="H504" s="189"/>
      <c r="I504" s="190"/>
      <c r="J504" s="195"/>
      <c r="K504"/>
      <c r="L504" s="191"/>
      <c r="M504" s="157"/>
      <c r="N504"/>
      <c r="O504" s="191"/>
      <c r="P504"/>
      <c r="Q504" s="189"/>
      <c r="R504" s="196" t="str">
        <f>IF(promesas[[#This Row],[Fecha de Pago]]="", "", TEXT(promesas[[#This Row],[Fecha de Pago]], "mmm"))</f>
        <v/>
      </c>
      <c r="S504" s="12" t="str">
        <f>IF(promesas[[#This Row],[Fecha  promesa de pago]]="", "", TEXT(promesas[[#This Row],[Fecha  promesa de pago]], "mmm"))</f>
        <v/>
      </c>
      <c r="T504" s="13" t="str">
        <f>IF(promesas[[#This Row],[Fecha de Pago]]="", "", TEXT(promesas[[#This Row],[Fecha de Pago]], "dd/mmm"))</f>
        <v/>
      </c>
      <c r="U504" s="13" t="str">
        <f>IF(promesas[[#This Row],[Fecha  promesa de pago]]="", "", TEXT(promesas[[#This Row],[Fecha  promesa de pago]], "dd/mmm"))</f>
        <v/>
      </c>
      <c r="V504" s="14" t="str">
        <f>IF(LEN(TRIM(promesas[[#This Row],[Fecha  promesa de pago]]))&gt;0,1,"")</f>
        <v/>
      </c>
      <c r="W504" s="14" t="str">
        <f>IF(LEN(TRIM(promesas[[#This Row],[Fecha de Pago]]))&gt;0,1,"")</f>
        <v/>
      </c>
    </row>
    <row r="505" spans="1:23" ht="15.75" customHeight="1">
      <c r="A505" s="11" t="str">
        <f>TEXT(promesas[[#This Row],[Marca temporal]],"dd/mmm")</f>
        <v>00/ene</v>
      </c>
      <c r="B505" s="186"/>
      <c r="C505" s="187"/>
      <c r="D505" s="187"/>
      <c r="E505" s="188"/>
      <c r="F505" s="187"/>
      <c r="G505" s="187"/>
      <c r="H505" s="189"/>
      <c r="I505" s="190"/>
      <c r="J505" s="195"/>
      <c r="K505"/>
      <c r="L505" s="191"/>
      <c r="M505" s="157"/>
      <c r="N505"/>
      <c r="O505" s="191"/>
      <c r="P505" s="192"/>
      <c r="Q505" s="189"/>
      <c r="R505" s="196" t="str">
        <f>IF(promesas[[#This Row],[Fecha de Pago]]="", "", TEXT(promesas[[#This Row],[Fecha de Pago]], "mmm"))</f>
        <v/>
      </c>
      <c r="S505" s="12" t="str">
        <f>IF(promesas[[#This Row],[Fecha  promesa de pago]]="", "", TEXT(promesas[[#This Row],[Fecha  promesa de pago]], "mmm"))</f>
        <v/>
      </c>
      <c r="T505" s="13" t="str">
        <f>IF(promesas[[#This Row],[Fecha de Pago]]="", "", TEXT(promesas[[#This Row],[Fecha de Pago]], "dd/mmm"))</f>
        <v/>
      </c>
      <c r="U505" s="13" t="str">
        <f>IF(promesas[[#This Row],[Fecha  promesa de pago]]="", "", TEXT(promesas[[#This Row],[Fecha  promesa de pago]], "dd/mmm"))</f>
        <v/>
      </c>
      <c r="V505" s="14" t="str">
        <f>IF(LEN(TRIM(promesas[[#This Row],[Fecha  promesa de pago]]))&gt;0,1,"")</f>
        <v/>
      </c>
      <c r="W505" s="14" t="str">
        <f>IF(LEN(TRIM(promesas[[#This Row],[Fecha de Pago]]))&gt;0,1,"")</f>
        <v/>
      </c>
    </row>
    <row r="506" spans="1:23" ht="15.75" customHeight="1">
      <c r="A506" s="11" t="str">
        <f>TEXT(promesas[[#This Row],[Marca temporal]],"dd/mmm")</f>
        <v>00/ene</v>
      </c>
      <c r="B506" s="186"/>
      <c r="C506" s="187"/>
      <c r="D506" s="187"/>
      <c r="E506" s="188"/>
      <c r="F506" s="187"/>
      <c r="G506" s="187"/>
      <c r="H506" s="189"/>
      <c r="I506" s="190"/>
      <c r="J506" s="195"/>
      <c r="K506"/>
      <c r="L506" s="191"/>
      <c r="M506" s="157"/>
      <c r="N506"/>
      <c r="O506" s="191"/>
      <c r="P506" s="157"/>
      <c r="Q506" s="189"/>
      <c r="R506" s="196" t="str">
        <f>IF(promesas[[#This Row],[Fecha de Pago]]="", "", TEXT(promesas[[#This Row],[Fecha de Pago]], "mmm"))</f>
        <v/>
      </c>
      <c r="S506" s="12" t="str">
        <f>IF(promesas[[#This Row],[Fecha  promesa de pago]]="", "", TEXT(promesas[[#This Row],[Fecha  promesa de pago]], "mmm"))</f>
        <v/>
      </c>
      <c r="T506" s="13" t="str">
        <f>IF(promesas[[#This Row],[Fecha de Pago]]="", "", TEXT(promesas[[#This Row],[Fecha de Pago]], "dd/mmm"))</f>
        <v/>
      </c>
      <c r="U506" s="13" t="str">
        <f>IF(promesas[[#This Row],[Fecha  promesa de pago]]="", "", TEXT(promesas[[#This Row],[Fecha  promesa de pago]], "dd/mmm"))</f>
        <v/>
      </c>
      <c r="V506" s="14" t="str">
        <f>IF(LEN(TRIM(promesas[[#This Row],[Fecha  promesa de pago]]))&gt;0,1,"")</f>
        <v/>
      </c>
      <c r="W506" s="14" t="str">
        <f>IF(LEN(TRIM(promesas[[#This Row],[Fecha de Pago]]))&gt;0,1,"")</f>
        <v/>
      </c>
    </row>
    <row r="507" spans="1:23" ht="15.75" customHeight="1">
      <c r="A507" s="11" t="str">
        <f>TEXT(promesas[[#This Row],[Marca temporal]],"dd/mmm")</f>
        <v>00/ene</v>
      </c>
      <c r="B507" s="186"/>
      <c r="C507" s="187"/>
      <c r="D507" s="187"/>
      <c r="E507" s="188"/>
      <c r="F507" s="187"/>
      <c r="G507" s="187"/>
      <c r="H507" s="189"/>
      <c r="I507" s="190"/>
      <c r="J507" s="195"/>
      <c r="K507"/>
      <c r="L507" s="191"/>
      <c r="M507" s="157"/>
      <c r="N507"/>
      <c r="O507" s="191"/>
      <c r="P507" s="157"/>
      <c r="Q507" s="189"/>
      <c r="R507" s="196" t="str">
        <f>IF(promesas[[#This Row],[Fecha de Pago]]="", "", TEXT(promesas[[#This Row],[Fecha de Pago]], "mmm"))</f>
        <v/>
      </c>
      <c r="S507" s="12" t="str">
        <f>IF(promesas[[#This Row],[Fecha  promesa de pago]]="", "", TEXT(promesas[[#This Row],[Fecha  promesa de pago]], "mmm"))</f>
        <v/>
      </c>
      <c r="T507" s="13" t="str">
        <f>IF(promesas[[#This Row],[Fecha de Pago]]="", "", TEXT(promesas[[#This Row],[Fecha de Pago]], "dd/mmm"))</f>
        <v/>
      </c>
      <c r="U507" s="13" t="str">
        <f>IF(promesas[[#This Row],[Fecha  promesa de pago]]="", "", TEXT(promesas[[#This Row],[Fecha  promesa de pago]], "dd/mmm"))</f>
        <v/>
      </c>
      <c r="V507" s="14" t="str">
        <f>IF(LEN(TRIM(promesas[[#This Row],[Fecha  promesa de pago]]))&gt;0,1,"")</f>
        <v/>
      </c>
      <c r="W507" s="14" t="str">
        <f>IF(LEN(TRIM(promesas[[#This Row],[Fecha de Pago]]))&gt;0,1,"")</f>
        <v/>
      </c>
    </row>
    <row r="508" spans="1:23" ht="15.75" customHeight="1">
      <c r="A508" s="11" t="str">
        <f>TEXT(promesas[[#This Row],[Marca temporal]],"dd/mmm")</f>
        <v>00/ene</v>
      </c>
      <c r="B508" s="186"/>
      <c r="C508" s="187"/>
      <c r="D508" s="187"/>
      <c r="E508" s="188"/>
      <c r="F508" s="187"/>
      <c r="G508" s="187"/>
      <c r="H508" s="189"/>
      <c r="I508" s="190"/>
      <c r="J508" s="195"/>
      <c r="K508" s="159"/>
      <c r="L508" s="167"/>
      <c r="M508" s="157"/>
      <c r="N508"/>
      <c r="O508" s="191"/>
      <c r="P508" s="157"/>
      <c r="Q508" s="189"/>
      <c r="R508" s="196" t="str">
        <f>IF(promesas[[#This Row],[Fecha de Pago]]="", "", TEXT(promesas[[#This Row],[Fecha de Pago]], "mmm"))</f>
        <v/>
      </c>
      <c r="S508" s="12" t="str">
        <f>IF(promesas[[#This Row],[Fecha  promesa de pago]]="", "", TEXT(promesas[[#This Row],[Fecha  promesa de pago]], "mmm"))</f>
        <v/>
      </c>
      <c r="T508" s="13" t="str">
        <f>IF(promesas[[#This Row],[Fecha de Pago]]="", "", TEXT(promesas[[#This Row],[Fecha de Pago]], "dd/mmm"))</f>
        <v/>
      </c>
      <c r="U508" s="13" t="str">
        <f>IF(promesas[[#This Row],[Fecha  promesa de pago]]="", "", TEXT(promesas[[#This Row],[Fecha  promesa de pago]], "dd/mmm"))</f>
        <v/>
      </c>
      <c r="V508" s="14" t="str">
        <f>IF(LEN(TRIM(promesas[[#This Row],[Fecha  promesa de pago]]))&gt;0,1,"")</f>
        <v/>
      </c>
      <c r="W508" s="14" t="str">
        <f>IF(LEN(TRIM(promesas[[#This Row],[Fecha de Pago]]))&gt;0,1,"")</f>
        <v/>
      </c>
    </row>
    <row r="509" spans="1:23" ht="15.75" customHeight="1">
      <c r="A509" s="11" t="str">
        <f>TEXT(promesas[[#This Row],[Marca temporal]],"dd/mmm")</f>
        <v>00/ene</v>
      </c>
      <c r="B509" s="186"/>
      <c r="C509" s="187"/>
      <c r="D509" s="187"/>
      <c r="E509" s="188"/>
      <c r="F509" s="187"/>
      <c r="G509" s="187"/>
      <c r="H509" s="189"/>
      <c r="I509" s="190"/>
      <c r="J509" s="195"/>
      <c r="K509"/>
      <c r="L509" s="191"/>
      <c r="M509" s="157"/>
      <c r="N509"/>
      <c r="O509" s="191"/>
      <c r="P509" s="157"/>
      <c r="Q509" s="189"/>
      <c r="R509" s="196" t="str">
        <f>IF(promesas[[#This Row],[Fecha de Pago]]="", "", TEXT(promesas[[#This Row],[Fecha de Pago]], "mmm"))</f>
        <v/>
      </c>
      <c r="S509" s="12" t="str">
        <f>IF(promesas[[#This Row],[Fecha  promesa de pago]]="", "", TEXT(promesas[[#This Row],[Fecha  promesa de pago]], "mmm"))</f>
        <v/>
      </c>
      <c r="T509" s="13" t="str">
        <f>IF(promesas[[#This Row],[Fecha de Pago]]="", "", TEXT(promesas[[#This Row],[Fecha de Pago]], "dd/mmm"))</f>
        <v/>
      </c>
      <c r="U509" s="13" t="str">
        <f>IF(promesas[[#This Row],[Fecha  promesa de pago]]="", "", TEXT(promesas[[#This Row],[Fecha  promesa de pago]], "dd/mmm"))</f>
        <v/>
      </c>
      <c r="V509" s="14" t="str">
        <f>IF(LEN(TRIM(promesas[[#This Row],[Fecha  promesa de pago]]))&gt;0,1,"")</f>
        <v/>
      </c>
      <c r="W509" s="14" t="str">
        <f>IF(LEN(TRIM(promesas[[#This Row],[Fecha de Pago]]))&gt;0,1,"")</f>
        <v/>
      </c>
    </row>
    <row r="510" spans="1:23" ht="15.75" customHeight="1">
      <c r="A510" s="11" t="str">
        <f>TEXT(promesas[[#This Row],[Marca temporal]],"dd/mmm")</f>
        <v>00/ene</v>
      </c>
      <c r="B510" s="186"/>
      <c r="C510" s="187"/>
      <c r="D510" s="187"/>
      <c r="E510" s="188"/>
      <c r="F510" s="187"/>
      <c r="G510" s="187"/>
      <c r="H510" s="189"/>
      <c r="I510" s="190"/>
      <c r="J510" s="195"/>
      <c r="K510"/>
      <c r="L510" s="191"/>
      <c r="M510" s="157"/>
      <c r="N510"/>
      <c r="O510" s="191"/>
      <c r="P510" s="157"/>
      <c r="Q510" s="189"/>
      <c r="R510" s="196" t="str">
        <f>IF(promesas[[#This Row],[Fecha de Pago]]="", "", TEXT(promesas[[#This Row],[Fecha de Pago]], "mmm"))</f>
        <v/>
      </c>
      <c r="S510" s="12" t="str">
        <f>IF(promesas[[#This Row],[Fecha  promesa de pago]]="", "", TEXT(promesas[[#This Row],[Fecha  promesa de pago]], "mmm"))</f>
        <v/>
      </c>
      <c r="T510" s="13" t="str">
        <f>IF(promesas[[#This Row],[Fecha de Pago]]="", "", TEXT(promesas[[#This Row],[Fecha de Pago]], "dd/mmm"))</f>
        <v/>
      </c>
      <c r="U510" s="13" t="str">
        <f>IF(promesas[[#This Row],[Fecha  promesa de pago]]="", "", TEXT(promesas[[#This Row],[Fecha  promesa de pago]], "dd/mmm"))</f>
        <v/>
      </c>
      <c r="V510" s="14" t="str">
        <f>IF(LEN(TRIM(promesas[[#This Row],[Fecha  promesa de pago]]))&gt;0,1,"")</f>
        <v/>
      </c>
      <c r="W510" s="14" t="str">
        <f>IF(LEN(TRIM(promesas[[#This Row],[Fecha de Pago]]))&gt;0,1,"")</f>
        <v/>
      </c>
    </row>
    <row r="511" spans="1:23" ht="15.75" customHeight="1">
      <c r="A511" s="11" t="str">
        <f>TEXT(promesas[[#This Row],[Marca temporal]],"dd/mmm")</f>
        <v>00/ene</v>
      </c>
      <c r="B511" s="186"/>
      <c r="C511" s="187"/>
      <c r="D511" s="187"/>
      <c r="E511" s="188"/>
      <c r="F511" s="187"/>
      <c r="G511" s="187"/>
      <c r="H511" s="189"/>
      <c r="I511" s="190"/>
      <c r="J511" s="195"/>
      <c r="K511" s="159"/>
      <c r="L511" s="167"/>
      <c r="M511" s="157"/>
      <c r="N511"/>
      <c r="O511" s="191"/>
      <c r="P511" s="157"/>
      <c r="Q511" s="189"/>
      <c r="R511" s="196" t="str">
        <f>IF(promesas[[#This Row],[Fecha de Pago]]="", "", TEXT(promesas[[#This Row],[Fecha de Pago]], "mmm"))</f>
        <v/>
      </c>
      <c r="S511" s="12" t="str">
        <f>IF(promesas[[#This Row],[Fecha  promesa de pago]]="", "", TEXT(promesas[[#This Row],[Fecha  promesa de pago]], "mmm"))</f>
        <v/>
      </c>
      <c r="T511" s="13" t="str">
        <f>IF(promesas[[#This Row],[Fecha de Pago]]="", "", TEXT(promesas[[#This Row],[Fecha de Pago]], "dd/mmm"))</f>
        <v/>
      </c>
      <c r="U511" s="13" t="str">
        <f>IF(promesas[[#This Row],[Fecha  promesa de pago]]="", "", TEXT(promesas[[#This Row],[Fecha  promesa de pago]], "dd/mmm"))</f>
        <v/>
      </c>
      <c r="V511" s="14" t="str">
        <f>IF(LEN(TRIM(promesas[[#This Row],[Fecha  promesa de pago]]))&gt;0,1,"")</f>
        <v/>
      </c>
      <c r="W511" s="14" t="str">
        <f>IF(LEN(TRIM(promesas[[#This Row],[Fecha de Pago]]))&gt;0,1,"")</f>
        <v/>
      </c>
    </row>
    <row r="512" spans="1:23" ht="15.75" customHeight="1">
      <c r="A512" s="11" t="str">
        <f>TEXT(promesas[[#This Row],[Marca temporal]],"dd/mmm")</f>
        <v>00/ene</v>
      </c>
      <c r="B512" s="186"/>
      <c r="C512" s="187"/>
      <c r="D512" s="187"/>
      <c r="E512" s="188"/>
      <c r="F512" s="187"/>
      <c r="G512" s="187"/>
      <c r="H512" s="189"/>
      <c r="I512" s="190"/>
      <c r="J512" s="195"/>
      <c r="K512"/>
      <c r="L512" s="191"/>
      <c r="M512" s="157"/>
      <c r="N512"/>
      <c r="O512" s="191"/>
      <c r="P512" s="157"/>
      <c r="Q512" s="189"/>
      <c r="R512" s="196" t="str">
        <f>IF(promesas[[#This Row],[Fecha de Pago]]="", "", TEXT(promesas[[#This Row],[Fecha de Pago]], "mmm"))</f>
        <v/>
      </c>
      <c r="S512" s="12" t="str">
        <f>IF(promesas[[#This Row],[Fecha  promesa de pago]]="", "", TEXT(promesas[[#This Row],[Fecha  promesa de pago]], "mmm"))</f>
        <v/>
      </c>
      <c r="T512" s="13" t="str">
        <f>IF(promesas[[#This Row],[Fecha de Pago]]="", "", TEXT(promesas[[#This Row],[Fecha de Pago]], "dd/mmm"))</f>
        <v/>
      </c>
      <c r="U512" s="13" t="str">
        <f>IF(promesas[[#This Row],[Fecha  promesa de pago]]="", "", TEXT(promesas[[#This Row],[Fecha  promesa de pago]], "dd/mmm"))</f>
        <v/>
      </c>
      <c r="V512" s="14" t="str">
        <f>IF(LEN(TRIM(promesas[[#This Row],[Fecha  promesa de pago]]))&gt;0,1,"")</f>
        <v/>
      </c>
      <c r="W512" s="14" t="str">
        <f>IF(LEN(TRIM(promesas[[#This Row],[Fecha de Pago]]))&gt;0,1,"")</f>
        <v/>
      </c>
    </row>
    <row r="513" spans="1:23" ht="15.75" customHeight="1">
      <c r="A513" s="11" t="str">
        <f>TEXT(promesas[[#This Row],[Marca temporal]],"dd/mmm")</f>
        <v>00/ene</v>
      </c>
      <c r="B513" s="186"/>
      <c r="C513" s="187"/>
      <c r="D513" s="187"/>
      <c r="E513" s="188"/>
      <c r="F513" s="187"/>
      <c r="G513" s="187"/>
      <c r="H513" s="189"/>
      <c r="I513" s="190"/>
      <c r="J513" s="195"/>
      <c r="K513"/>
      <c r="L513" s="191"/>
      <c r="M513" s="157"/>
      <c r="N513"/>
      <c r="O513" s="191"/>
      <c r="P513"/>
      <c r="Q513" s="189"/>
      <c r="R513" s="196" t="str">
        <f>IF(promesas[[#This Row],[Fecha de Pago]]="", "", TEXT(promesas[[#This Row],[Fecha de Pago]], "mmm"))</f>
        <v/>
      </c>
      <c r="S513" s="12" t="str">
        <f>IF(promesas[[#This Row],[Fecha  promesa de pago]]="", "", TEXT(promesas[[#This Row],[Fecha  promesa de pago]], "mmm"))</f>
        <v/>
      </c>
      <c r="T513" s="13" t="str">
        <f>IF(promesas[[#This Row],[Fecha de Pago]]="", "", TEXT(promesas[[#This Row],[Fecha de Pago]], "dd/mmm"))</f>
        <v/>
      </c>
      <c r="U513" s="13" t="str">
        <f>IF(promesas[[#This Row],[Fecha  promesa de pago]]="", "", TEXT(promesas[[#This Row],[Fecha  promesa de pago]], "dd/mmm"))</f>
        <v/>
      </c>
      <c r="V513" s="14" t="str">
        <f>IF(LEN(TRIM(promesas[[#This Row],[Fecha  promesa de pago]]))&gt;0,1,"")</f>
        <v/>
      </c>
      <c r="W513" s="14" t="str">
        <f>IF(LEN(TRIM(promesas[[#This Row],[Fecha de Pago]]))&gt;0,1,"")</f>
        <v/>
      </c>
    </row>
    <row r="514" spans="1:23" ht="15.75" customHeight="1">
      <c r="A514" s="11" t="str">
        <f>TEXT(promesas[[#This Row],[Marca temporal]],"dd/mmm")</f>
        <v>00/ene</v>
      </c>
      <c r="B514" s="186"/>
      <c r="C514" s="187"/>
      <c r="D514" s="187"/>
      <c r="E514" s="188"/>
      <c r="F514" s="187"/>
      <c r="G514" s="187"/>
      <c r="H514" s="189"/>
      <c r="I514" s="190"/>
      <c r="J514" s="195"/>
      <c r="K514"/>
      <c r="L514" s="191"/>
      <c r="M514" s="157"/>
      <c r="N514"/>
      <c r="O514" s="191"/>
      <c r="P514" s="157"/>
      <c r="Q514" s="189"/>
      <c r="R514" s="196" t="str">
        <f>IF(promesas[[#This Row],[Fecha de Pago]]="", "", TEXT(promesas[[#This Row],[Fecha de Pago]], "mmm"))</f>
        <v/>
      </c>
      <c r="S514" s="12" t="str">
        <f>IF(promesas[[#This Row],[Fecha  promesa de pago]]="", "", TEXT(promesas[[#This Row],[Fecha  promesa de pago]], "mmm"))</f>
        <v/>
      </c>
      <c r="T514" s="13" t="str">
        <f>IF(promesas[[#This Row],[Fecha de Pago]]="", "", TEXT(promesas[[#This Row],[Fecha de Pago]], "dd/mmm"))</f>
        <v/>
      </c>
      <c r="U514" s="13" t="str">
        <f>IF(promesas[[#This Row],[Fecha  promesa de pago]]="", "", TEXT(promesas[[#This Row],[Fecha  promesa de pago]], "dd/mmm"))</f>
        <v/>
      </c>
      <c r="V514" s="14" t="str">
        <f>IF(LEN(TRIM(promesas[[#This Row],[Fecha  promesa de pago]]))&gt;0,1,"")</f>
        <v/>
      </c>
      <c r="W514" s="14" t="str">
        <f>IF(LEN(TRIM(promesas[[#This Row],[Fecha de Pago]]))&gt;0,1,"")</f>
        <v/>
      </c>
    </row>
    <row r="515" spans="1:23" ht="15.75" customHeight="1">
      <c r="A515" s="11" t="str">
        <f>TEXT(promesas[[#This Row],[Marca temporal]],"dd/mmm")</f>
        <v>00/ene</v>
      </c>
      <c r="B515" s="186"/>
      <c r="C515" s="187"/>
      <c r="D515" s="187"/>
      <c r="E515" s="188"/>
      <c r="F515" s="187"/>
      <c r="G515" s="187"/>
      <c r="H515" s="189"/>
      <c r="I515" s="190"/>
      <c r="J515" s="195"/>
      <c r="K515"/>
      <c r="L515" s="191"/>
      <c r="M515" s="157"/>
      <c r="N515"/>
      <c r="O515" s="191"/>
      <c r="P515" s="157"/>
      <c r="Q515" s="189"/>
      <c r="R515" s="196" t="str">
        <f>IF(promesas[[#This Row],[Fecha de Pago]]="", "", TEXT(promesas[[#This Row],[Fecha de Pago]], "mmm"))</f>
        <v/>
      </c>
      <c r="S515" s="12" t="str">
        <f>IF(promesas[[#This Row],[Fecha  promesa de pago]]="", "", TEXT(promesas[[#This Row],[Fecha  promesa de pago]], "mmm"))</f>
        <v/>
      </c>
      <c r="T515" s="13" t="str">
        <f>IF(promesas[[#This Row],[Fecha de Pago]]="", "", TEXT(promesas[[#This Row],[Fecha de Pago]], "dd/mmm"))</f>
        <v/>
      </c>
      <c r="U515" s="13" t="str">
        <f>IF(promesas[[#This Row],[Fecha  promesa de pago]]="", "", TEXT(promesas[[#This Row],[Fecha  promesa de pago]], "dd/mmm"))</f>
        <v/>
      </c>
      <c r="V515" s="14" t="str">
        <f>IF(LEN(TRIM(promesas[[#This Row],[Fecha  promesa de pago]]))&gt;0,1,"")</f>
        <v/>
      </c>
      <c r="W515" s="14" t="str">
        <f>IF(LEN(TRIM(promesas[[#This Row],[Fecha de Pago]]))&gt;0,1,"")</f>
        <v/>
      </c>
    </row>
    <row r="516" spans="1:23" ht="15.75" customHeight="1">
      <c r="A516" s="11" t="str">
        <f>TEXT(promesas[[#This Row],[Marca temporal]],"dd/mmm")</f>
        <v>00/ene</v>
      </c>
      <c r="B516" s="186"/>
      <c r="C516" s="187"/>
      <c r="D516" s="187"/>
      <c r="E516" s="188"/>
      <c r="F516" s="187"/>
      <c r="G516" s="187"/>
      <c r="H516" s="189"/>
      <c r="I516" s="190"/>
      <c r="J516" s="195"/>
      <c r="K516"/>
      <c r="L516" s="191"/>
      <c r="M516" s="157"/>
      <c r="N516"/>
      <c r="O516" s="191"/>
      <c r="P516" s="157"/>
      <c r="Q516" s="189"/>
      <c r="R516" s="196" t="str">
        <f>IF(promesas[[#This Row],[Fecha de Pago]]="", "", TEXT(promesas[[#This Row],[Fecha de Pago]], "mmm"))</f>
        <v/>
      </c>
      <c r="S516" s="12" t="str">
        <f>IF(promesas[[#This Row],[Fecha  promesa de pago]]="", "", TEXT(promesas[[#This Row],[Fecha  promesa de pago]], "mmm"))</f>
        <v/>
      </c>
      <c r="T516" s="13" t="str">
        <f>IF(promesas[[#This Row],[Fecha de Pago]]="", "", TEXT(promesas[[#This Row],[Fecha de Pago]], "dd/mmm"))</f>
        <v/>
      </c>
      <c r="U516" s="13" t="str">
        <f>IF(promesas[[#This Row],[Fecha  promesa de pago]]="", "", TEXT(promesas[[#This Row],[Fecha  promesa de pago]], "dd/mmm"))</f>
        <v/>
      </c>
      <c r="V516" s="14" t="str">
        <f>IF(LEN(TRIM(promesas[[#This Row],[Fecha  promesa de pago]]))&gt;0,1,"")</f>
        <v/>
      </c>
      <c r="W516" s="14" t="str">
        <f>IF(LEN(TRIM(promesas[[#This Row],[Fecha de Pago]]))&gt;0,1,"")</f>
        <v/>
      </c>
    </row>
    <row r="517" spans="1:23" ht="15.75" customHeight="1">
      <c r="A517" s="11" t="str">
        <f>TEXT(promesas[[#This Row],[Marca temporal]],"dd/mmm")</f>
        <v>00/ene</v>
      </c>
      <c r="B517" s="186"/>
      <c r="C517" s="187"/>
      <c r="D517" s="187"/>
      <c r="E517" s="188"/>
      <c r="F517" s="187"/>
      <c r="G517" s="187"/>
      <c r="H517" s="189"/>
      <c r="I517" s="190"/>
      <c r="J517" s="195"/>
      <c r="K517"/>
      <c r="L517" s="191"/>
      <c r="M517" s="157"/>
      <c r="N517"/>
      <c r="O517" s="191"/>
      <c r="P517" s="157"/>
      <c r="Q517" s="189"/>
      <c r="R517" s="196" t="str">
        <f>IF(promesas[[#This Row],[Fecha de Pago]]="", "", TEXT(promesas[[#This Row],[Fecha de Pago]], "mmm"))</f>
        <v/>
      </c>
      <c r="S517" s="12" t="str">
        <f>IF(promesas[[#This Row],[Fecha  promesa de pago]]="", "", TEXT(promesas[[#This Row],[Fecha  promesa de pago]], "mmm"))</f>
        <v/>
      </c>
      <c r="T517" s="13" t="str">
        <f>IF(promesas[[#This Row],[Fecha de Pago]]="", "", TEXT(promesas[[#This Row],[Fecha de Pago]], "dd/mmm"))</f>
        <v/>
      </c>
      <c r="U517" s="13" t="str">
        <f>IF(promesas[[#This Row],[Fecha  promesa de pago]]="", "", TEXT(promesas[[#This Row],[Fecha  promesa de pago]], "dd/mmm"))</f>
        <v/>
      </c>
      <c r="V517" s="14" t="str">
        <f>IF(LEN(TRIM(promesas[[#This Row],[Fecha  promesa de pago]]))&gt;0,1,"")</f>
        <v/>
      </c>
      <c r="W517" s="14" t="str">
        <f>IF(LEN(TRIM(promesas[[#This Row],[Fecha de Pago]]))&gt;0,1,"")</f>
        <v/>
      </c>
    </row>
    <row r="518" spans="1:23" ht="15.75" customHeight="1">
      <c r="A518" s="11" t="str">
        <f>TEXT(promesas[[#This Row],[Marca temporal]],"dd/mmm")</f>
        <v>00/ene</v>
      </c>
      <c r="B518" s="186"/>
      <c r="C518" s="187"/>
      <c r="D518" s="187"/>
      <c r="E518" s="188"/>
      <c r="F518" s="187"/>
      <c r="G518" s="187"/>
      <c r="H518" s="189"/>
      <c r="I518" s="190"/>
      <c r="J518" s="195"/>
      <c r="K518"/>
      <c r="L518" s="191"/>
      <c r="M518" s="157"/>
      <c r="N518"/>
      <c r="O518" s="191"/>
      <c r="P518" s="157"/>
      <c r="Q518" s="189"/>
      <c r="R518" s="196" t="str">
        <f>IF(promesas[[#This Row],[Fecha de Pago]]="", "", TEXT(promesas[[#This Row],[Fecha de Pago]], "mmm"))</f>
        <v/>
      </c>
      <c r="S518" s="12" t="str">
        <f>IF(promesas[[#This Row],[Fecha  promesa de pago]]="", "", TEXT(promesas[[#This Row],[Fecha  promesa de pago]], "mmm"))</f>
        <v/>
      </c>
      <c r="T518" s="13" t="str">
        <f>IF(promesas[[#This Row],[Fecha de Pago]]="", "", TEXT(promesas[[#This Row],[Fecha de Pago]], "dd/mmm"))</f>
        <v/>
      </c>
      <c r="U518" s="13" t="str">
        <f>IF(promesas[[#This Row],[Fecha  promesa de pago]]="", "", TEXT(promesas[[#This Row],[Fecha  promesa de pago]], "dd/mmm"))</f>
        <v/>
      </c>
      <c r="V518" s="14" t="str">
        <f>IF(LEN(TRIM(promesas[[#This Row],[Fecha  promesa de pago]]))&gt;0,1,"")</f>
        <v/>
      </c>
      <c r="W518" s="14" t="str">
        <f>IF(LEN(TRIM(promesas[[#This Row],[Fecha de Pago]]))&gt;0,1,"")</f>
        <v/>
      </c>
    </row>
    <row r="519" spans="1:23" ht="15.75" customHeight="1">
      <c r="A519" s="11" t="str">
        <f>TEXT(promesas[[#This Row],[Marca temporal]],"dd/mmm")</f>
        <v>00/ene</v>
      </c>
      <c r="B519" s="186"/>
      <c r="C519" s="187"/>
      <c r="D519" s="187"/>
      <c r="E519" s="188"/>
      <c r="F519" s="187"/>
      <c r="G519" s="187"/>
      <c r="H519" s="189"/>
      <c r="I519" s="190"/>
      <c r="J519" s="195"/>
      <c r="K519"/>
      <c r="L519" s="191"/>
      <c r="M519" s="157"/>
      <c r="N519"/>
      <c r="O519" s="191"/>
      <c r="P519" s="157"/>
      <c r="Q519" s="189"/>
      <c r="R519" s="196" t="str">
        <f>IF(promesas[[#This Row],[Fecha de Pago]]="", "", TEXT(promesas[[#This Row],[Fecha de Pago]], "mmm"))</f>
        <v/>
      </c>
      <c r="S519" s="12" t="str">
        <f>IF(promesas[[#This Row],[Fecha  promesa de pago]]="", "", TEXT(promesas[[#This Row],[Fecha  promesa de pago]], "mmm"))</f>
        <v/>
      </c>
      <c r="T519" s="13" t="str">
        <f>IF(promesas[[#This Row],[Fecha de Pago]]="", "", TEXT(promesas[[#This Row],[Fecha de Pago]], "dd/mmm"))</f>
        <v/>
      </c>
      <c r="U519" s="13" t="str">
        <f>IF(promesas[[#This Row],[Fecha  promesa de pago]]="", "", TEXT(promesas[[#This Row],[Fecha  promesa de pago]], "dd/mmm"))</f>
        <v/>
      </c>
      <c r="V519" s="14" t="str">
        <f>IF(LEN(TRIM(promesas[[#This Row],[Fecha  promesa de pago]]))&gt;0,1,"")</f>
        <v/>
      </c>
      <c r="W519" s="14" t="str">
        <f>IF(LEN(TRIM(promesas[[#This Row],[Fecha de Pago]]))&gt;0,1,"")</f>
        <v/>
      </c>
    </row>
    <row r="520" spans="1:23" ht="15.75" customHeight="1">
      <c r="A520" s="11" t="str">
        <f>TEXT(promesas[[#This Row],[Marca temporal]],"dd/mmm")</f>
        <v>00/ene</v>
      </c>
      <c r="B520" s="186"/>
      <c r="C520" s="187"/>
      <c r="D520" s="187"/>
      <c r="E520" s="188"/>
      <c r="F520" s="187"/>
      <c r="G520" s="187"/>
      <c r="H520" s="189"/>
      <c r="I520" s="190"/>
      <c r="J520" s="195"/>
      <c r="K520" s="159"/>
      <c r="L520" s="167"/>
      <c r="M520" s="157"/>
      <c r="N520"/>
      <c r="O520" s="191"/>
      <c r="P520"/>
      <c r="Q520" s="189"/>
      <c r="R520" s="196" t="str">
        <f>IF(promesas[[#This Row],[Fecha de Pago]]="", "", TEXT(promesas[[#This Row],[Fecha de Pago]], "mmm"))</f>
        <v/>
      </c>
      <c r="S520" s="12" t="str">
        <f>IF(promesas[[#This Row],[Fecha  promesa de pago]]="", "", TEXT(promesas[[#This Row],[Fecha  promesa de pago]], "mmm"))</f>
        <v/>
      </c>
      <c r="T520" s="13" t="str">
        <f>IF(promesas[[#This Row],[Fecha de Pago]]="", "", TEXT(promesas[[#This Row],[Fecha de Pago]], "dd/mmm"))</f>
        <v/>
      </c>
      <c r="U520" s="13" t="str">
        <f>IF(promesas[[#This Row],[Fecha  promesa de pago]]="", "", TEXT(promesas[[#This Row],[Fecha  promesa de pago]], "dd/mmm"))</f>
        <v/>
      </c>
      <c r="V520" s="14" t="str">
        <f>IF(LEN(TRIM(promesas[[#This Row],[Fecha  promesa de pago]]))&gt;0,1,"")</f>
        <v/>
      </c>
      <c r="W520" s="14" t="str">
        <f>IF(LEN(TRIM(promesas[[#This Row],[Fecha de Pago]]))&gt;0,1,"")</f>
        <v/>
      </c>
    </row>
    <row r="521" spans="1:23" ht="15.75" customHeight="1">
      <c r="A521" s="11" t="str">
        <f>TEXT(promesas[[#This Row],[Marca temporal]],"dd/mmm")</f>
        <v>00/ene</v>
      </c>
      <c r="B521" s="186"/>
      <c r="C521" s="187"/>
      <c r="D521" s="187"/>
      <c r="E521" s="188"/>
      <c r="F521" s="187"/>
      <c r="G521" s="187"/>
      <c r="H521" s="189"/>
      <c r="I521" s="190"/>
      <c r="J521" s="195"/>
      <c r="K521"/>
      <c r="L521" s="191"/>
      <c r="M521" s="157"/>
      <c r="N521"/>
      <c r="O521" s="191"/>
      <c r="P521" s="157"/>
      <c r="Q521" s="189"/>
      <c r="R521" s="196" t="str">
        <f>IF(promesas[[#This Row],[Fecha de Pago]]="", "", TEXT(promesas[[#This Row],[Fecha de Pago]], "mmm"))</f>
        <v/>
      </c>
      <c r="S521" s="12" t="str">
        <f>IF(promesas[[#This Row],[Fecha  promesa de pago]]="", "", TEXT(promesas[[#This Row],[Fecha  promesa de pago]], "mmm"))</f>
        <v/>
      </c>
      <c r="T521" s="13" t="str">
        <f>IF(promesas[[#This Row],[Fecha de Pago]]="", "", TEXT(promesas[[#This Row],[Fecha de Pago]], "dd/mmm"))</f>
        <v/>
      </c>
      <c r="U521" s="13" t="str">
        <f>IF(promesas[[#This Row],[Fecha  promesa de pago]]="", "", TEXT(promesas[[#This Row],[Fecha  promesa de pago]], "dd/mmm"))</f>
        <v/>
      </c>
      <c r="V521" s="14" t="str">
        <f>IF(LEN(TRIM(promesas[[#This Row],[Fecha  promesa de pago]]))&gt;0,1,"")</f>
        <v/>
      </c>
      <c r="W521" s="14" t="str">
        <f>IF(LEN(TRIM(promesas[[#This Row],[Fecha de Pago]]))&gt;0,1,"")</f>
        <v/>
      </c>
    </row>
    <row r="522" spans="1:23" ht="15.75" customHeight="1">
      <c r="A522" s="11" t="str">
        <f>TEXT(promesas[[#This Row],[Marca temporal]],"dd/mmm")</f>
        <v>00/ene</v>
      </c>
      <c r="B522" s="186"/>
      <c r="C522" s="187"/>
      <c r="D522" s="187"/>
      <c r="E522" s="188"/>
      <c r="F522" s="187"/>
      <c r="G522" s="187"/>
      <c r="H522" s="189"/>
      <c r="I522" s="190"/>
      <c r="J522" s="195"/>
      <c r="K522"/>
      <c r="L522" s="191"/>
      <c r="M522" s="157"/>
      <c r="N522"/>
      <c r="O522" s="191"/>
      <c r="P522" s="157"/>
      <c r="Q522" s="189"/>
      <c r="R522" s="196" t="str">
        <f>IF(promesas[[#This Row],[Fecha de Pago]]="", "", TEXT(promesas[[#This Row],[Fecha de Pago]], "mmm"))</f>
        <v/>
      </c>
      <c r="S522" s="12" t="str">
        <f>IF(promesas[[#This Row],[Fecha  promesa de pago]]="", "", TEXT(promesas[[#This Row],[Fecha  promesa de pago]], "mmm"))</f>
        <v/>
      </c>
      <c r="T522" s="13" t="str">
        <f>IF(promesas[[#This Row],[Fecha de Pago]]="", "", TEXT(promesas[[#This Row],[Fecha de Pago]], "dd/mmm"))</f>
        <v/>
      </c>
      <c r="U522" s="13" t="str">
        <f>IF(promesas[[#This Row],[Fecha  promesa de pago]]="", "", TEXT(promesas[[#This Row],[Fecha  promesa de pago]], "dd/mmm"))</f>
        <v/>
      </c>
      <c r="V522" s="14" t="str">
        <f>IF(LEN(TRIM(promesas[[#This Row],[Fecha  promesa de pago]]))&gt;0,1,"")</f>
        <v/>
      </c>
      <c r="W522" s="14" t="str">
        <f>IF(LEN(TRIM(promesas[[#This Row],[Fecha de Pago]]))&gt;0,1,"")</f>
        <v/>
      </c>
    </row>
    <row r="523" spans="1:23" ht="15.75" customHeight="1">
      <c r="A523" s="11" t="str">
        <f>TEXT(promesas[[#This Row],[Marca temporal]],"dd/mmm")</f>
        <v>00/ene</v>
      </c>
      <c r="B523" s="186"/>
      <c r="C523" s="187"/>
      <c r="D523" s="187"/>
      <c r="E523" s="188"/>
      <c r="F523" s="187"/>
      <c r="G523" s="187"/>
      <c r="H523" s="189"/>
      <c r="I523" s="190"/>
      <c r="J523" s="195"/>
      <c r="K523"/>
      <c r="L523" s="191"/>
      <c r="M523" s="157"/>
      <c r="N523"/>
      <c r="O523" s="191"/>
      <c r="P523"/>
      <c r="Q523" s="189"/>
      <c r="R523" s="196" t="str">
        <f>IF(promesas[[#This Row],[Fecha de Pago]]="", "", TEXT(promesas[[#This Row],[Fecha de Pago]], "mmm"))</f>
        <v/>
      </c>
      <c r="S523" s="12" t="str">
        <f>IF(promesas[[#This Row],[Fecha  promesa de pago]]="", "", TEXT(promesas[[#This Row],[Fecha  promesa de pago]], "mmm"))</f>
        <v/>
      </c>
      <c r="T523" s="13" t="str">
        <f>IF(promesas[[#This Row],[Fecha de Pago]]="", "", TEXT(promesas[[#This Row],[Fecha de Pago]], "dd/mmm"))</f>
        <v/>
      </c>
      <c r="U523" s="13" t="str">
        <f>IF(promesas[[#This Row],[Fecha  promesa de pago]]="", "", TEXT(promesas[[#This Row],[Fecha  promesa de pago]], "dd/mmm"))</f>
        <v/>
      </c>
      <c r="V523" s="14" t="str">
        <f>IF(LEN(TRIM(promesas[[#This Row],[Fecha  promesa de pago]]))&gt;0,1,"")</f>
        <v/>
      </c>
      <c r="W523" s="14" t="str">
        <f>IF(LEN(TRIM(promesas[[#This Row],[Fecha de Pago]]))&gt;0,1,"")</f>
        <v/>
      </c>
    </row>
    <row r="524" spans="1:23" ht="15.75" customHeight="1">
      <c r="A524" s="11" t="str">
        <f>TEXT(promesas[[#This Row],[Marca temporal]],"dd/mmm")</f>
        <v>00/ene</v>
      </c>
      <c r="B524" s="186"/>
      <c r="C524" s="187"/>
      <c r="D524" s="187"/>
      <c r="E524" s="188"/>
      <c r="F524" s="187"/>
      <c r="G524" s="187"/>
      <c r="H524" s="189"/>
      <c r="I524" s="190"/>
      <c r="J524" s="195"/>
      <c r="K524"/>
      <c r="L524" s="191"/>
      <c r="M524" s="157"/>
      <c r="N524"/>
      <c r="O524" s="191"/>
      <c r="P524" s="157"/>
      <c r="Q524" s="189"/>
      <c r="R524" s="196" t="str">
        <f>IF(promesas[[#This Row],[Fecha de Pago]]="", "", TEXT(promesas[[#This Row],[Fecha de Pago]], "mmm"))</f>
        <v/>
      </c>
      <c r="S524" s="12" t="str">
        <f>IF(promesas[[#This Row],[Fecha  promesa de pago]]="", "", TEXT(promesas[[#This Row],[Fecha  promesa de pago]], "mmm"))</f>
        <v/>
      </c>
      <c r="T524" s="13" t="str">
        <f>IF(promesas[[#This Row],[Fecha de Pago]]="", "", TEXT(promesas[[#This Row],[Fecha de Pago]], "dd/mmm"))</f>
        <v/>
      </c>
      <c r="U524" s="13" t="str">
        <f>IF(promesas[[#This Row],[Fecha  promesa de pago]]="", "", TEXT(promesas[[#This Row],[Fecha  promesa de pago]], "dd/mmm"))</f>
        <v/>
      </c>
      <c r="V524" s="14" t="str">
        <f>IF(LEN(TRIM(promesas[[#This Row],[Fecha  promesa de pago]]))&gt;0,1,"")</f>
        <v/>
      </c>
      <c r="W524" s="14" t="str">
        <f>IF(LEN(TRIM(promesas[[#This Row],[Fecha de Pago]]))&gt;0,1,"")</f>
        <v/>
      </c>
    </row>
    <row r="525" spans="1:23" ht="15.75" customHeight="1">
      <c r="A525" s="11" t="str">
        <f>TEXT(promesas[[#This Row],[Marca temporal]],"dd/mmm")</f>
        <v>00/ene</v>
      </c>
      <c r="B525" s="186"/>
      <c r="C525" s="187"/>
      <c r="D525" s="187"/>
      <c r="E525" s="188"/>
      <c r="F525" s="187"/>
      <c r="G525" s="187"/>
      <c r="H525" s="189"/>
      <c r="I525" s="190"/>
      <c r="J525" s="195"/>
      <c r="K525"/>
      <c r="L525" s="191"/>
      <c r="M525" s="157"/>
      <c r="N525"/>
      <c r="O525" s="191"/>
      <c r="P525" s="157"/>
      <c r="Q525" s="189"/>
      <c r="R525" s="196" t="str">
        <f>IF(promesas[[#This Row],[Fecha de Pago]]="", "", TEXT(promesas[[#This Row],[Fecha de Pago]], "mmm"))</f>
        <v/>
      </c>
      <c r="S525" s="12" t="str">
        <f>IF(promesas[[#This Row],[Fecha  promesa de pago]]="", "", TEXT(promesas[[#This Row],[Fecha  promesa de pago]], "mmm"))</f>
        <v/>
      </c>
      <c r="T525" s="13" t="str">
        <f>IF(promesas[[#This Row],[Fecha de Pago]]="", "", TEXT(promesas[[#This Row],[Fecha de Pago]], "dd/mmm"))</f>
        <v/>
      </c>
      <c r="U525" s="13" t="str">
        <f>IF(promesas[[#This Row],[Fecha  promesa de pago]]="", "", TEXT(promesas[[#This Row],[Fecha  promesa de pago]], "dd/mmm"))</f>
        <v/>
      </c>
      <c r="V525" s="14" t="str">
        <f>IF(LEN(TRIM(promesas[[#This Row],[Fecha  promesa de pago]]))&gt;0,1,"")</f>
        <v/>
      </c>
      <c r="W525" s="14" t="str">
        <f>IF(LEN(TRIM(promesas[[#This Row],[Fecha de Pago]]))&gt;0,1,"")</f>
        <v/>
      </c>
    </row>
    <row r="526" spans="1:23" ht="15.75" customHeight="1">
      <c r="A526" s="11" t="str">
        <f>TEXT(promesas[[#This Row],[Marca temporal]],"dd/mmm")</f>
        <v>00/ene</v>
      </c>
      <c r="B526" s="186"/>
      <c r="C526" s="187"/>
      <c r="D526" s="187"/>
      <c r="E526" s="188"/>
      <c r="F526" s="187"/>
      <c r="G526" s="187"/>
      <c r="H526" s="189"/>
      <c r="I526" s="190"/>
      <c r="J526" s="195"/>
      <c r="K526"/>
      <c r="L526" s="191"/>
      <c r="M526" s="157"/>
      <c r="N526"/>
      <c r="O526" s="191"/>
      <c r="P526"/>
      <c r="Q526" s="189"/>
      <c r="R526" s="196" t="str">
        <f>IF(promesas[[#This Row],[Fecha de Pago]]="", "", TEXT(promesas[[#This Row],[Fecha de Pago]], "mmm"))</f>
        <v/>
      </c>
      <c r="S526" s="12" t="str">
        <f>IF(promesas[[#This Row],[Fecha  promesa de pago]]="", "", TEXT(promesas[[#This Row],[Fecha  promesa de pago]], "mmm"))</f>
        <v/>
      </c>
      <c r="T526" s="13" t="str">
        <f>IF(promesas[[#This Row],[Fecha de Pago]]="", "", TEXT(promesas[[#This Row],[Fecha de Pago]], "dd/mmm"))</f>
        <v/>
      </c>
      <c r="U526" s="13" t="str">
        <f>IF(promesas[[#This Row],[Fecha  promesa de pago]]="", "", TEXT(promesas[[#This Row],[Fecha  promesa de pago]], "dd/mmm"))</f>
        <v/>
      </c>
      <c r="V526" s="14" t="str">
        <f>IF(LEN(TRIM(promesas[[#This Row],[Fecha  promesa de pago]]))&gt;0,1,"")</f>
        <v/>
      </c>
      <c r="W526" s="14" t="str">
        <f>IF(LEN(TRIM(promesas[[#This Row],[Fecha de Pago]]))&gt;0,1,"")</f>
        <v/>
      </c>
    </row>
    <row r="527" spans="1:23" ht="15.75" customHeight="1">
      <c r="A527" s="11" t="str">
        <f>TEXT(promesas[[#This Row],[Marca temporal]],"dd/mmm")</f>
        <v>00/ene</v>
      </c>
      <c r="B527" s="186"/>
      <c r="C527" s="187"/>
      <c r="D527" s="187"/>
      <c r="E527" s="188"/>
      <c r="F527" s="187"/>
      <c r="G527" s="187"/>
      <c r="H527" s="189"/>
      <c r="I527" s="190"/>
      <c r="J527" s="195"/>
      <c r="K527"/>
      <c r="L527" s="191"/>
      <c r="M527" s="157"/>
      <c r="N527"/>
      <c r="O527" s="191"/>
      <c r="P527" s="157"/>
      <c r="Q527" s="189"/>
      <c r="R527" s="196" t="str">
        <f>IF(promesas[[#This Row],[Fecha de Pago]]="", "", TEXT(promesas[[#This Row],[Fecha de Pago]], "mmm"))</f>
        <v/>
      </c>
      <c r="S527" s="12" t="str">
        <f>IF(promesas[[#This Row],[Fecha  promesa de pago]]="", "", TEXT(promesas[[#This Row],[Fecha  promesa de pago]], "mmm"))</f>
        <v/>
      </c>
      <c r="T527" s="13" t="str">
        <f>IF(promesas[[#This Row],[Fecha de Pago]]="", "", TEXT(promesas[[#This Row],[Fecha de Pago]], "dd/mmm"))</f>
        <v/>
      </c>
      <c r="U527" s="13" t="str">
        <f>IF(promesas[[#This Row],[Fecha  promesa de pago]]="", "", TEXT(promesas[[#This Row],[Fecha  promesa de pago]], "dd/mmm"))</f>
        <v/>
      </c>
      <c r="V527" s="14" t="str">
        <f>IF(LEN(TRIM(promesas[[#This Row],[Fecha  promesa de pago]]))&gt;0,1,"")</f>
        <v/>
      </c>
      <c r="W527" s="14" t="str">
        <f>IF(LEN(TRIM(promesas[[#This Row],[Fecha de Pago]]))&gt;0,1,"")</f>
        <v/>
      </c>
    </row>
    <row r="528" spans="1:23" ht="15.75" customHeight="1">
      <c r="A528" s="11" t="str">
        <f>TEXT(promesas[[#This Row],[Marca temporal]],"dd/mmm")</f>
        <v>00/ene</v>
      </c>
      <c r="B528" s="186"/>
      <c r="C528" s="187"/>
      <c r="D528" s="187"/>
      <c r="E528" s="188"/>
      <c r="F528" s="187"/>
      <c r="G528" s="187"/>
      <c r="H528" s="189"/>
      <c r="I528" s="190"/>
      <c r="J528" s="195"/>
      <c r="K528"/>
      <c r="L528" s="191"/>
      <c r="M528" s="157"/>
      <c r="N528"/>
      <c r="O528" s="191"/>
      <c r="P528" s="157"/>
      <c r="Q528" s="189"/>
      <c r="R528" s="196" t="str">
        <f>IF(promesas[[#This Row],[Fecha de Pago]]="", "", TEXT(promesas[[#This Row],[Fecha de Pago]], "mmm"))</f>
        <v/>
      </c>
      <c r="S528" s="12" t="str">
        <f>IF(promesas[[#This Row],[Fecha  promesa de pago]]="", "", TEXT(promesas[[#This Row],[Fecha  promesa de pago]], "mmm"))</f>
        <v/>
      </c>
      <c r="T528" s="13" t="str">
        <f>IF(promesas[[#This Row],[Fecha de Pago]]="", "", TEXT(promesas[[#This Row],[Fecha de Pago]], "dd/mmm"))</f>
        <v/>
      </c>
      <c r="U528" s="13" t="str">
        <f>IF(promesas[[#This Row],[Fecha  promesa de pago]]="", "", TEXT(promesas[[#This Row],[Fecha  promesa de pago]], "dd/mmm"))</f>
        <v/>
      </c>
      <c r="V528" s="14" t="str">
        <f>IF(LEN(TRIM(promesas[[#This Row],[Fecha  promesa de pago]]))&gt;0,1,"")</f>
        <v/>
      </c>
      <c r="W528" s="14" t="str">
        <f>IF(LEN(TRIM(promesas[[#This Row],[Fecha de Pago]]))&gt;0,1,"")</f>
        <v/>
      </c>
    </row>
    <row r="529" spans="1:23" ht="15.75" customHeight="1">
      <c r="A529" s="11" t="str">
        <f>TEXT(promesas[[#This Row],[Marca temporal]],"dd/mmm")</f>
        <v>00/ene</v>
      </c>
      <c r="B529" s="186"/>
      <c r="C529" s="187"/>
      <c r="D529" s="187"/>
      <c r="E529" s="188"/>
      <c r="F529" s="187"/>
      <c r="G529" s="187"/>
      <c r="H529" s="189"/>
      <c r="I529" s="190"/>
      <c r="J529" s="195"/>
      <c r="K529"/>
      <c r="L529" s="191"/>
      <c r="M529" s="157"/>
      <c r="N529"/>
      <c r="O529" s="191"/>
      <c r="P529"/>
      <c r="Q529" s="189"/>
      <c r="R529" s="196" t="str">
        <f>IF(promesas[[#This Row],[Fecha de Pago]]="", "", TEXT(promesas[[#This Row],[Fecha de Pago]], "mmm"))</f>
        <v/>
      </c>
      <c r="S529" s="12" t="str">
        <f>IF(promesas[[#This Row],[Fecha  promesa de pago]]="", "", TEXT(promesas[[#This Row],[Fecha  promesa de pago]], "mmm"))</f>
        <v/>
      </c>
      <c r="T529" s="13" t="str">
        <f>IF(promesas[[#This Row],[Fecha de Pago]]="", "", TEXT(promesas[[#This Row],[Fecha de Pago]], "dd/mmm"))</f>
        <v/>
      </c>
      <c r="U529" s="13" t="str">
        <f>IF(promesas[[#This Row],[Fecha  promesa de pago]]="", "", TEXT(promesas[[#This Row],[Fecha  promesa de pago]], "dd/mmm"))</f>
        <v/>
      </c>
      <c r="V529" s="14" t="str">
        <f>IF(LEN(TRIM(promesas[[#This Row],[Fecha  promesa de pago]]))&gt;0,1,"")</f>
        <v/>
      </c>
      <c r="W529" s="14" t="str">
        <f>IF(LEN(TRIM(promesas[[#This Row],[Fecha de Pago]]))&gt;0,1,"")</f>
        <v/>
      </c>
    </row>
    <row r="530" spans="1:23" ht="15.75" customHeight="1">
      <c r="A530" s="11" t="str">
        <f>TEXT(promesas[[#This Row],[Marca temporal]],"dd/mmm")</f>
        <v>00/ene</v>
      </c>
      <c r="B530" s="186"/>
      <c r="C530" s="187"/>
      <c r="D530" s="187"/>
      <c r="E530" s="188"/>
      <c r="F530" s="187"/>
      <c r="G530" s="187"/>
      <c r="H530" s="189"/>
      <c r="I530" s="190"/>
      <c r="J530" s="195"/>
      <c r="K530" s="159"/>
      <c r="L530" s="167"/>
      <c r="M530" s="157"/>
      <c r="N530"/>
      <c r="O530" s="191"/>
      <c r="P530" s="157"/>
      <c r="Q530" s="189"/>
      <c r="R530" s="196" t="str">
        <f>IF(promesas[[#This Row],[Fecha de Pago]]="", "", TEXT(promesas[[#This Row],[Fecha de Pago]], "mmm"))</f>
        <v/>
      </c>
      <c r="S530" s="12" t="str">
        <f>IF(promesas[[#This Row],[Fecha  promesa de pago]]="", "", TEXT(promesas[[#This Row],[Fecha  promesa de pago]], "mmm"))</f>
        <v/>
      </c>
      <c r="T530" s="13" t="str">
        <f>IF(promesas[[#This Row],[Fecha de Pago]]="", "", TEXT(promesas[[#This Row],[Fecha de Pago]], "dd/mmm"))</f>
        <v/>
      </c>
      <c r="U530" s="13" t="str">
        <f>IF(promesas[[#This Row],[Fecha  promesa de pago]]="", "", TEXT(promesas[[#This Row],[Fecha  promesa de pago]], "dd/mmm"))</f>
        <v/>
      </c>
      <c r="V530" s="14" t="str">
        <f>IF(LEN(TRIM(promesas[[#This Row],[Fecha  promesa de pago]]))&gt;0,1,"")</f>
        <v/>
      </c>
      <c r="W530" s="14" t="str">
        <f>IF(LEN(TRIM(promesas[[#This Row],[Fecha de Pago]]))&gt;0,1,"")</f>
        <v/>
      </c>
    </row>
    <row r="531" spans="1:23" ht="15.75" customHeight="1">
      <c r="A531" s="11" t="str">
        <f>TEXT(promesas[[#This Row],[Marca temporal]],"dd/mmm")</f>
        <v>00/ene</v>
      </c>
      <c r="B531" s="186"/>
      <c r="C531" s="187"/>
      <c r="D531" s="187"/>
      <c r="E531" s="188"/>
      <c r="F531" s="187"/>
      <c r="G531" s="187"/>
      <c r="H531" s="189"/>
      <c r="I531" s="190"/>
      <c r="J531" s="195"/>
      <c r="K531"/>
      <c r="L531" s="191"/>
      <c r="M531" s="157"/>
      <c r="N531"/>
      <c r="O531" s="191"/>
      <c r="P531" s="157"/>
      <c r="Q531" s="189"/>
      <c r="R531" s="196" t="str">
        <f>IF(promesas[[#This Row],[Fecha de Pago]]="", "", TEXT(promesas[[#This Row],[Fecha de Pago]], "mmm"))</f>
        <v/>
      </c>
      <c r="S531" s="12" t="str">
        <f>IF(promesas[[#This Row],[Fecha  promesa de pago]]="", "", TEXT(promesas[[#This Row],[Fecha  promesa de pago]], "mmm"))</f>
        <v/>
      </c>
      <c r="T531" s="13" t="str">
        <f>IF(promesas[[#This Row],[Fecha de Pago]]="", "", TEXT(promesas[[#This Row],[Fecha de Pago]], "dd/mmm"))</f>
        <v/>
      </c>
      <c r="U531" s="13" t="str">
        <f>IF(promesas[[#This Row],[Fecha  promesa de pago]]="", "", TEXT(promesas[[#This Row],[Fecha  promesa de pago]], "dd/mmm"))</f>
        <v/>
      </c>
      <c r="V531" s="14" t="str">
        <f>IF(LEN(TRIM(promesas[[#This Row],[Fecha  promesa de pago]]))&gt;0,1,"")</f>
        <v/>
      </c>
      <c r="W531" s="14" t="str">
        <f>IF(LEN(TRIM(promesas[[#This Row],[Fecha de Pago]]))&gt;0,1,"")</f>
        <v/>
      </c>
    </row>
    <row r="532" spans="1:23" ht="15.75" customHeight="1">
      <c r="A532" s="11" t="str">
        <f>TEXT(promesas[[#This Row],[Marca temporal]],"dd/mmm")</f>
        <v>00/ene</v>
      </c>
      <c r="B532" s="186"/>
      <c r="C532" s="187"/>
      <c r="D532" s="187"/>
      <c r="E532" s="188"/>
      <c r="F532" s="187"/>
      <c r="G532" s="187"/>
      <c r="H532" s="189"/>
      <c r="I532" s="190"/>
      <c r="J532" s="195"/>
      <c r="K532"/>
      <c r="L532" s="191"/>
      <c r="M532" s="157"/>
      <c r="N532"/>
      <c r="O532" s="191"/>
      <c r="P532" s="157"/>
      <c r="Q532" s="189"/>
      <c r="R532" s="196" t="str">
        <f>IF(promesas[[#This Row],[Fecha de Pago]]="", "", TEXT(promesas[[#This Row],[Fecha de Pago]], "mmm"))</f>
        <v/>
      </c>
      <c r="S532" s="12" t="str">
        <f>IF(promesas[[#This Row],[Fecha  promesa de pago]]="", "", TEXT(promesas[[#This Row],[Fecha  promesa de pago]], "mmm"))</f>
        <v/>
      </c>
      <c r="T532" s="13" t="str">
        <f>IF(promesas[[#This Row],[Fecha de Pago]]="", "", TEXT(promesas[[#This Row],[Fecha de Pago]], "dd/mmm"))</f>
        <v/>
      </c>
      <c r="U532" s="13" t="str">
        <f>IF(promesas[[#This Row],[Fecha  promesa de pago]]="", "", TEXT(promesas[[#This Row],[Fecha  promesa de pago]], "dd/mmm"))</f>
        <v/>
      </c>
      <c r="V532" s="14" t="str">
        <f>IF(LEN(TRIM(promesas[[#This Row],[Fecha  promesa de pago]]))&gt;0,1,"")</f>
        <v/>
      </c>
      <c r="W532" s="14" t="str">
        <f>IF(LEN(TRIM(promesas[[#This Row],[Fecha de Pago]]))&gt;0,1,"")</f>
        <v/>
      </c>
    </row>
    <row r="533" spans="1:23" ht="15.75" customHeight="1">
      <c r="A533" s="11" t="str">
        <f>TEXT(promesas[[#This Row],[Marca temporal]],"dd/mmm")</f>
        <v>00/ene</v>
      </c>
      <c r="B533" s="186"/>
      <c r="C533" s="187"/>
      <c r="D533" s="187"/>
      <c r="E533" s="188"/>
      <c r="F533" s="187"/>
      <c r="G533" s="187"/>
      <c r="H533" s="189"/>
      <c r="I533" s="190"/>
      <c r="J533" s="195"/>
      <c r="K533"/>
      <c r="L533" s="191"/>
      <c r="M533" s="157"/>
      <c r="N533"/>
      <c r="O533" s="191"/>
      <c r="P533"/>
      <c r="Q533" s="189"/>
      <c r="R533" s="196" t="str">
        <f>IF(promesas[[#This Row],[Fecha de Pago]]="", "", TEXT(promesas[[#This Row],[Fecha de Pago]], "mmm"))</f>
        <v/>
      </c>
      <c r="S533" s="12" t="str">
        <f>IF(promesas[[#This Row],[Fecha  promesa de pago]]="", "", TEXT(promesas[[#This Row],[Fecha  promesa de pago]], "mmm"))</f>
        <v/>
      </c>
      <c r="T533" s="13" t="str">
        <f>IF(promesas[[#This Row],[Fecha de Pago]]="", "", TEXT(promesas[[#This Row],[Fecha de Pago]], "dd/mmm"))</f>
        <v/>
      </c>
      <c r="U533" s="13" t="str">
        <f>IF(promesas[[#This Row],[Fecha  promesa de pago]]="", "", TEXT(promesas[[#This Row],[Fecha  promesa de pago]], "dd/mmm"))</f>
        <v/>
      </c>
      <c r="V533" s="14" t="str">
        <f>IF(LEN(TRIM(promesas[[#This Row],[Fecha  promesa de pago]]))&gt;0,1,"")</f>
        <v/>
      </c>
      <c r="W533" s="14" t="str">
        <f>IF(LEN(TRIM(promesas[[#This Row],[Fecha de Pago]]))&gt;0,1,"")</f>
        <v/>
      </c>
    </row>
    <row r="534" spans="1:23" ht="15.75" customHeight="1">
      <c r="A534" s="11" t="str">
        <f>TEXT(promesas[[#This Row],[Marca temporal]],"dd/mmm")</f>
        <v>00/ene</v>
      </c>
      <c r="B534" s="186"/>
      <c r="C534" s="187"/>
      <c r="D534" s="187"/>
      <c r="E534" s="188"/>
      <c r="F534" s="187"/>
      <c r="G534" s="187"/>
      <c r="H534" s="189"/>
      <c r="I534" s="190"/>
      <c r="J534" s="195"/>
      <c r="K534"/>
      <c r="L534" s="191"/>
      <c r="M534" s="157"/>
      <c r="N534"/>
      <c r="O534" s="191"/>
      <c r="P534" s="157"/>
      <c r="Q534" s="189"/>
      <c r="R534" s="196" t="str">
        <f>IF(promesas[[#This Row],[Fecha de Pago]]="", "", TEXT(promesas[[#This Row],[Fecha de Pago]], "mmm"))</f>
        <v/>
      </c>
      <c r="S534" s="12" t="str">
        <f>IF(promesas[[#This Row],[Fecha  promesa de pago]]="", "", TEXT(promesas[[#This Row],[Fecha  promesa de pago]], "mmm"))</f>
        <v/>
      </c>
      <c r="T534" s="13" t="str">
        <f>IF(promesas[[#This Row],[Fecha de Pago]]="", "", TEXT(promesas[[#This Row],[Fecha de Pago]], "dd/mmm"))</f>
        <v/>
      </c>
      <c r="U534" s="13" t="str">
        <f>IF(promesas[[#This Row],[Fecha  promesa de pago]]="", "", TEXT(promesas[[#This Row],[Fecha  promesa de pago]], "dd/mmm"))</f>
        <v/>
      </c>
      <c r="V534" s="14" t="str">
        <f>IF(LEN(TRIM(promesas[[#This Row],[Fecha  promesa de pago]]))&gt;0,1,"")</f>
        <v/>
      </c>
      <c r="W534" s="14" t="str">
        <f>IF(LEN(TRIM(promesas[[#This Row],[Fecha de Pago]]))&gt;0,1,"")</f>
        <v/>
      </c>
    </row>
    <row r="535" spans="1:23" ht="15.75" customHeight="1">
      <c r="A535" s="11" t="str">
        <f>TEXT(promesas[[#This Row],[Marca temporal]],"dd/mmm")</f>
        <v>00/ene</v>
      </c>
      <c r="B535" s="186"/>
      <c r="C535" s="187"/>
      <c r="D535" s="187"/>
      <c r="E535" s="188"/>
      <c r="F535" s="187"/>
      <c r="G535" s="187"/>
      <c r="H535" s="189"/>
      <c r="I535" s="190"/>
      <c r="J535" s="195"/>
      <c r="K535"/>
      <c r="L535" s="191"/>
      <c r="M535" s="157"/>
      <c r="N535"/>
      <c r="O535" s="191"/>
      <c r="P535" s="157"/>
      <c r="Q535" s="189"/>
      <c r="R535" s="196" t="str">
        <f>IF(promesas[[#This Row],[Fecha de Pago]]="", "", TEXT(promesas[[#This Row],[Fecha de Pago]], "mmm"))</f>
        <v/>
      </c>
      <c r="S535" s="12" t="str">
        <f>IF(promesas[[#This Row],[Fecha  promesa de pago]]="", "", TEXT(promesas[[#This Row],[Fecha  promesa de pago]], "mmm"))</f>
        <v/>
      </c>
      <c r="T535" s="13" t="str">
        <f>IF(promesas[[#This Row],[Fecha de Pago]]="", "", TEXT(promesas[[#This Row],[Fecha de Pago]], "dd/mmm"))</f>
        <v/>
      </c>
      <c r="U535" s="13" t="str">
        <f>IF(promesas[[#This Row],[Fecha  promesa de pago]]="", "", TEXT(promesas[[#This Row],[Fecha  promesa de pago]], "dd/mmm"))</f>
        <v/>
      </c>
      <c r="V535" s="14" t="str">
        <f>IF(LEN(TRIM(promesas[[#This Row],[Fecha  promesa de pago]]))&gt;0,1,"")</f>
        <v/>
      </c>
      <c r="W535" s="14" t="str">
        <f>IF(LEN(TRIM(promesas[[#This Row],[Fecha de Pago]]))&gt;0,1,"")</f>
        <v/>
      </c>
    </row>
    <row r="536" spans="1:23" ht="15.75" customHeight="1">
      <c r="A536" s="11" t="str">
        <f>TEXT(promesas[[#This Row],[Marca temporal]],"dd/mmm")</f>
        <v>00/ene</v>
      </c>
      <c r="B536" s="186"/>
      <c r="C536" s="187"/>
      <c r="D536" s="187"/>
      <c r="E536" s="188"/>
      <c r="F536" s="187"/>
      <c r="G536" s="187"/>
      <c r="H536" s="189"/>
      <c r="I536" s="190"/>
      <c r="J536" s="195"/>
      <c r="K536"/>
      <c r="L536" s="191"/>
      <c r="M536" s="157"/>
      <c r="N536"/>
      <c r="O536" s="191"/>
      <c r="P536"/>
      <c r="Q536" s="189"/>
      <c r="R536" s="196" t="str">
        <f>IF(promesas[[#This Row],[Fecha de Pago]]="", "", TEXT(promesas[[#This Row],[Fecha de Pago]], "mmm"))</f>
        <v/>
      </c>
      <c r="S536" s="12" t="str">
        <f>IF(promesas[[#This Row],[Fecha  promesa de pago]]="", "", TEXT(promesas[[#This Row],[Fecha  promesa de pago]], "mmm"))</f>
        <v/>
      </c>
      <c r="T536" s="13" t="str">
        <f>IF(promesas[[#This Row],[Fecha de Pago]]="", "", TEXT(promesas[[#This Row],[Fecha de Pago]], "dd/mmm"))</f>
        <v/>
      </c>
      <c r="U536" s="13" t="str">
        <f>IF(promesas[[#This Row],[Fecha  promesa de pago]]="", "", TEXT(promesas[[#This Row],[Fecha  promesa de pago]], "dd/mmm"))</f>
        <v/>
      </c>
      <c r="V536" s="14" t="str">
        <f>IF(LEN(TRIM(promesas[[#This Row],[Fecha  promesa de pago]]))&gt;0,1,"")</f>
        <v/>
      </c>
      <c r="W536" s="14" t="str">
        <f>IF(LEN(TRIM(promesas[[#This Row],[Fecha de Pago]]))&gt;0,1,"")</f>
        <v/>
      </c>
    </row>
    <row r="537" spans="1:23" ht="15.75" customHeight="1">
      <c r="A537" s="11" t="str">
        <f>TEXT(promesas[[#This Row],[Marca temporal]],"dd/mmm")</f>
        <v>00/ene</v>
      </c>
      <c r="B537" s="186"/>
      <c r="C537" s="187"/>
      <c r="D537" s="187"/>
      <c r="E537" s="188"/>
      <c r="F537" s="187"/>
      <c r="G537" s="187"/>
      <c r="H537" s="189"/>
      <c r="I537" s="190"/>
      <c r="J537" s="195"/>
      <c r="K537"/>
      <c r="L537" s="191"/>
      <c r="M537" s="157"/>
      <c r="N537"/>
      <c r="O537" s="191"/>
      <c r="P537" s="157"/>
      <c r="Q537" s="189"/>
      <c r="R537" s="196" t="str">
        <f>IF(promesas[[#This Row],[Fecha de Pago]]="", "", TEXT(promesas[[#This Row],[Fecha de Pago]], "mmm"))</f>
        <v/>
      </c>
      <c r="S537" s="12" t="str">
        <f>IF(promesas[[#This Row],[Fecha  promesa de pago]]="", "", TEXT(promesas[[#This Row],[Fecha  promesa de pago]], "mmm"))</f>
        <v/>
      </c>
      <c r="T537" s="13" t="str">
        <f>IF(promesas[[#This Row],[Fecha de Pago]]="", "", TEXT(promesas[[#This Row],[Fecha de Pago]], "dd/mmm"))</f>
        <v/>
      </c>
      <c r="U537" s="13" t="str">
        <f>IF(promesas[[#This Row],[Fecha  promesa de pago]]="", "", TEXT(promesas[[#This Row],[Fecha  promesa de pago]], "dd/mmm"))</f>
        <v/>
      </c>
      <c r="V537" s="14" t="str">
        <f>IF(LEN(TRIM(promesas[[#This Row],[Fecha  promesa de pago]]))&gt;0,1,"")</f>
        <v/>
      </c>
      <c r="W537" s="14" t="str">
        <f>IF(LEN(TRIM(promesas[[#This Row],[Fecha de Pago]]))&gt;0,1,"")</f>
        <v/>
      </c>
    </row>
    <row r="538" spans="1:23" ht="15.75" customHeight="1">
      <c r="A538" s="11" t="str">
        <f>TEXT(promesas[[#This Row],[Marca temporal]],"dd/mmm")</f>
        <v>00/ene</v>
      </c>
      <c r="B538" s="186"/>
      <c r="C538" s="187"/>
      <c r="D538" s="187"/>
      <c r="E538" s="188"/>
      <c r="F538" s="187"/>
      <c r="G538" s="187"/>
      <c r="H538" s="189"/>
      <c r="I538" s="190"/>
      <c r="J538" s="195"/>
      <c r="K538"/>
      <c r="L538" s="191"/>
      <c r="M538" s="157"/>
      <c r="N538"/>
      <c r="O538" s="191"/>
      <c r="P538" s="157"/>
      <c r="Q538" s="189"/>
      <c r="R538" s="196" t="str">
        <f>IF(promesas[[#This Row],[Fecha de Pago]]="", "", TEXT(promesas[[#This Row],[Fecha de Pago]], "mmm"))</f>
        <v/>
      </c>
      <c r="S538" s="12" t="str">
        <f>IF(promesas[[#This Row],[Fecha  promesa de pago]]="", "", TEXT(promesas[[#This Row],[Fecha  promesa de pago]], "mmm"))</f>
        <v/>
      </c>
      <c r="T538" s="13" t="str">
        <f>IF(promesas[[#This Row],[Fecha de Pago]]="", "", TEXT(promesas[[#This Row],[Fecha de Pago]], "dd/mmm"))</f>
        <v/>
      </c>
      <c r="U538" s="13" t="str">
        <f>IF(promesas[[#This Row],[Fecha  promesa de pago]]="", "", TEXT(promesas[[#This Row],[Fecha  promesa de pago]], "dd/mmm"))</f>
        <v/>
      </c>
      <c r="V538" s="14" t="str">
        <f>IF(LEN(TRIM(promesas[[#This Row],[Fecha  promesa de pago]]))&gt;0,1,"")</f>
        <v/>
      </c>
      <c r="W538" s="14" t="str">
        <f>IF(LEN(TRIM(promesas[[#This Row],[Fecha de Pago]]))&gt;0,1,"")</f>
        <v/>
      </c>
    </row>
    <row r="539" spans="1:23" ht="15.75" customHeight="1">
      <c r="A539" s="11" t="str">
        <f>TEXT(promesas[[#This Row],[Marca temporal]],"dd/mmm")</f>
        <v>00/ene</v>
      </c>
      <c r="B539" s="186"/>
      <c r="C539" s="187"/>
      <c r="D539" s="187"/>
      <c r="E539" s="188"/>
      <c r="F539" s="187"/>
      <c r="G539" s="187"/>
      <c r="H539" s="189"/>
      <c r="I539" s="190"/>
      <c r="J539" s="195"/>
      <c r="K539"/>
      <c r="L539" s="191"/>
      <c r="M539" s="157"/>
      <c r="N539"/>
      <c r="O539" s="191"/>
      <c r="P539"/>
      <c r="Q539" s="189"/>
      <c r="R539" s="196" t="str">
        <f>IF(promesas[[#This Row],[Fecha de Pago]]="", "", TEXT(promesas[[#This Row],[Fecha de Pago]], "mmm"))</f>
        <v/>
      </c>
      <c r="S539" s="12" t="str">
        <f>IF(promesas[[#This Row],[Fecha  promesa de pago]]="", "", TEXT(promesas[[#This Row],[Fecha  promesa de pago]], "mmm"))</f>
        <v/>
      </c>
      <c r="T539" s="13" t="str">
        <f>IF(promesas[[#This Row],[Fecha de Pago]]="", "", TEXT(promesas[[#This Row],[Fecha de Pago]], "dd/mmm"))</f>
        <v/>
      </c>
      <c r="U539" s="13" t="str">
        <f>IF(promesas[[#This Row],[Fecha  promesa de pago]]="", "", TEXT(promesas[[#This Row],[Fecha  promesa de pago]], "dd/mmm"))</f>
        <v/>
      </c>
      <c r="V539" s="14" t="str">
        <f>IF(LEN(TRIM(promesas[[#This Row],[Fecha  promesa de pago]]))&gt;0,1,"")</f>
        <v/>
      </c>
      <c r="W539" s="14" t="str">
        <f>IF(LEN(TRIM(promesas[[#This Row],[Fecha de Pago]]))&gt;0,1,"")</f>
        <v/>
      </c>
    </row>
    <row r="540" spans="1:23" ht="15.75" customHeight="1">
      <c r="A540" s="11" t="str">
        <f>TEXT(promesas[[#This Row],[Marca temporal]],"dd/mmm")</f>
        <v>00/ene</v>
      </c>
      <c r="B540" s="186"/>
      <c r="C540" s="187"/>
      <c r="D540" s="187"/>
      <c r="E540" s="188"/>
      <c r="F540" s="187"/>
      <c r="G540" s="187"/>
      <c r="H540" s="189"/>
      <c r="I540" s="190"/>
      <c r="J540" s="195"/>
      <c r="K540"/>
      <c r="L540" s="191"/>
      <c r="M540" s="157"/>
      <c r="N540"/>
      <c r="O540" s="191"/>
      <c r="P540" s="157"/>
      <c r="Q540" s="189"/>
      <c r="R540" s="196" t="str">
        <f>IF(promesas[[#This Row],[Fecha de Pago]]="", "", TEXT(promesas[[#This Row],[Fecha de Pago]], "mmm"))</f>
        <v/>
      </c>
      <c r="S540" s="12" t="str">
        <f>IF(promesas[[#This Row],[Fecha  promesa de pago]]="", "", TEXT(promesas[[#This Row],[Fecha  promesa de pago]], "mmm"))</f>
        <v/>
      </c>
      <c r="T540" s="13" t="str">
        <f>IF(promesas[[#This Row],[Fecha de Pago]]="", "", TEXT(promesas[[#This Row],[Fecha de Pago]], "dd/mmm"))</f>
        <v/>
      </c>
      <c r="U540" s="13" t="str">
        <f>IF(promesas[[#This Row],[Fecha  promesa de pago]]="", "", TEXT(promesas[[#This Row],[Fecha  promesa de pago]], "dd/mmm"))</f>
        <v/>
      </c>
      <c r="V540" s="14" t="str">
        <f>IF(LEN(TRIM(promesas[[#This Row],[Fecha  promesa de pago]]))&gt;0,1,"")</f>
        <v/>
      </c>
      <c r="W540" s="14" t="str">
        <f>IF(LEN(TRIM(promesas[[#This Row],[Fecha de Pago]]))&gt;0,1,"")</f>
        <v/>
      </c>
    </row>
    <row r="541" spans="1:23" ht="15.75" customHeight="1">
      <c r="A541" s="11" t="str">
        <f>TEXT(promesas[[#This Row],[Marca temporal]],"dd/mmm")</f>
        <v>00/ene</v>
      </c>
      <c r="B541" s="186"/>
      <c r="C541" s="187"/>
      <c r="D541" s="187"/>
      <c r="E541" s="188"/>
      <c r="F541" s="187"/>
      <c r="G541" s="187"/>
      <c r="H541" s="189"/>
      <c r="I541" s="190"/>
      <c r="J541" s="195"/>
      <c r="K541"/>
      <c r="L541" s="191"/>
      <c r="M541" s="157"/>
      <c r="N541"/>
      <c r="O541" s="191"/>
      <c r="P541" s="157"/>
      <c r="Q541" s="189"/>
      <c r="R541" s="196" t="str">
        <f>IF(promesas[[#This Row],[Fecha de Pago]]="", "", TEXT(promesas[[#This Row],[Fecha de Pago]], "mmm"))</f>
        <v/>
      </c>
      <c r="S541" s="12" t="str">
        <f>IF(promesas[[#This Row],[Fecha  promesa de pago]]="", "", TEXT(promesas[[#This Row],[Fecha  promesa de pago]], "mmm"))</f>
        <v/>
      </c>
      <c r="T541" s="13" t="str">
        <f>IF(promesas[[#This Row],[Fecha de Pago]]="", "", TEXT(promesas[[#This Row],[Fecha de Pago]], "dd/mmm"))</f>
        <v/>
      </c>
      <c r="U541" s="13" t="str">
        <f>IF(promesas[[#This Row],[Fecha  promesa de pago]]="", "", TEXT(promesas[[#This Row],[Fecha  promesa de pago]], "dd/mmm"))</f>
        <v/>
      </c>
      <c r="V541" s="14" t="str">
        <f>IF(LEN(TRIM(promesas[[#This Row],[Fecha  promesa de pago]]))&gt;0,1,"")</f>
        <v/>
      </c>
      <c r="W541" s="14" t="str">
        <f>IF(LEN(TRIM(promesas[[#This Row],[Fecha de Pago]]))&gt;0,1,"")</f>
        <v/>
      </c>
    </row>
    <row r="542" spans="1:23" ht="15.75" customHeight="1">
      <c r="A542" s="11" t="str">
        <f>TEXT(promesas[[#This Row],[Marca temporal]],"dd/mmm")</f>
        <v>00/ene</v>
      </c>
      <c r="B542" s="186"/>
      <c r="C542" s="187"/>
      <c r="D542" s="187"/>
      <c r="E542" s="188"/>
      <c r="F542" s="187"/>
      <c r="G542" s="187"/>
      <c r="H542" s="189"/>
      <c r="I542" s="190"/>
      <c r="J542" s="195"/>
      <c r="K542"/>
      <c r="L542" s="191"/>
      <c r="M542" s="157"/>
      <c r="N542"/>
      <c r="O542" s="191"/>
      <c r="P542" s="157"/>
      <c r="Q542" s="189"/>
      <c r="R542" s="196" t="str">
        <f>IF(promesas[[#This Row],[Fecha de Pago]]="", "", TEXT(promesas[[#This Row],[Fecha de Pago]], "mmm"))</f>
        <v/>
      </c>
      <c r="S542" s="12" t="str">
        <f>IF(promesas[[#This Row],[Fecha  promesa de pago]]="", "", TEXT(promesas[[#This Row],[Fecha  promesa de pago]], "mmm"))</f>
        <v/>
      </c>
      <c r="T542" s="13" t="str">
        <f>IF(promesas[[#This Row],[Fecha de Pago]]="", "", TEXT(promesas[[#This Row],[Fecha de Pago]], "dd/mmm"))</f>
        <v/>
      </c>
      <c r="U542" s="13" t="str">
        <f>IF(promesas[[#This Row],[Fecha  promesa de pago]]="", "", TEXT(promesas[[#This Row],[Fecha  promesa de pago]], "dd/mmm"))</f>
        <v/>
      </c>
      <c r="V542" s="14" t="str">
        <f>IF(LEN(TRIM(promesas[[#This Row],[Fecha  promesa de pago]]))&gt;0,1,"")</f>
        <v/>
      </c>
      <c r="W542" s="14" t="str">
        <f>IF(LEN(TRIM(promesas[[#This Row],[Fecha de Pago]]))&gt;0,1,"")</f>
        <v/>
      </c>
    </row>
    <row r="543" spans="1:23" ht="15.75" customHeight="1">
      <c r="A543" s="11" t="str">
        <f>TEXT(promesas[[#This Row],[Marca temporal]],"dd/mmm")</f>
        <v>00/ene</v>
      </c>
      <c r="B543" s="186"/>
      <c r="C543" s="187"/>
      <c r="D543" s="187"/>
      <c r="E543" s="188"/>
      <c r="F543" s="187"/>
      <c r="G543" s="187"/>
      <c r="H543" s="189"/>
      <c r="I543" s="190"/>
      <c r="J543" s="195"/>
      <c r="K543"/>
      <c r="L543" s="191"/>
      <c r="M543" s="157"/>
      <c r="N543"/>
      <c r="O543" s="191"/>
      <c r="P543" s="157"/>
      <c r="Q543" s="189"/>
      <c r="R543" s="196" t="str">
        <f>IF(promesas[[#This Row],[Fecha de Pago]]="", "", TEXT(promesas[[#This Row],[Fecha de Pago]], "mmm"))</f>
        <v/>
      </c>
      <c r="S543" s="12" t="str">
        <f>IF(promesas[[#This Row],[Fecha  promesa de pago]]="", "", TEXT(promesas[[#This Row],[Fecha  promesa de pago]], "mmm"))</f>
        <v/>
      </c>
      <c r="T543" s="13" t="str">
        <f>IF(promesas[[#This Row],[Fecha de Pago]]="", "", TEXT(promesas[[#This Row],[Fecha de Pago]], "dd/mmm"))</f>
        <v/>
      </c>
      <c r="U543" s="13" t="str">
        <f>IF(promesas[[#This Row],[Fecha  promesa de pago]]="", "", TEXT(promesas[[#This Row],[Fecha  promesa de pago]], "dd/mmm"))</f>
        <v/>
      </c>
      <c r="V543" s="14" t="str">
        <f>IF(LEN(TRIM(promesas[[#This Row],[Fecha  promesa de pago]]))&gt;0,1,"")</f>
        <v/>
      </c>
      <c r="W543" s="14" t="str">
        <f>IF(LEN(TRIM(promesas[[#This Row],[Fecha de Pago]]))&gt;0,1,"")</f>
        <v/>
      </c>
    </row>
    <row r="544" spans="1:23" ht="15.75" customHeight="1">
      <c r="A544" s="11" t="str">
        <f>TEXT(promesas[[#This Row],[Marca temporal]],"dd/mmm")</f>
        <v>00/ene</v>
      </c>
      <c r="B544" s="186"/>
      <c r="C544" s="187"/>
      <c r="D544" s="187"/>
      <c r="E544" s="188"/>
      <c r="F544" s="187"/>
      <c r="G544" s="187"/>
      <c r="H544" s="189"/>
      <c r="I544" s="190"/>
      <c r="J544" s="195"/>
      <c r="K544"/>
      <c r="L544" s="191"/>
      <c r="M544" s="157"/>
      <c r="N544"/>
      <c r="O544" s="191"/>
      <c r="P544" s="157"/>
      <c r="Q544" s="189"/>
      <c r="R544" s="196" t="str">
        <f>IF(promesas[[#This Row],[Fecha de Pago]]="", "", TEXT(promesas[[#This Row],[Fecha de Pago]], "mmm"))</f>
        <v/>
      </c>
      <c r="S544" s="12" t="str">
        <f>IF(promesas[[#This Row],[Fecha  promesa de pago]]="", "", TEXT(promesas[[#This Row],[Fecha  promesa de pago]], "mmm"))</f>
        <v/>
      </c>
      <c r="T544" s="13" t="str">
        <f>IF(promesas[[#This Row],[Fecha de Pago]]="", "", TEXT(promesas[[#This Row],[Fecha de Pago]], "dd/mmm"))</f>
        <v/>
      </c>
      <c r="U544" s="13" t="str">
        <f>IF(promesas[[#This Row],[Fecha  promesa de pago]]="", "", TEXT(promesas[[#This Row],[Fecha  promesa de pago]], "dd/mmm"))</f>
        <v/>
      </c>
      <c r="V544" s="14" t="str">
        <f>IF(LEN(TRIM(promesas[[#This Row],[Fecha  promesa de pago]]))&gt;0,1,"")</f>
        <v/>
      </c>
      <c r="W544" s="14" t="str">
        <f>IF(LEN(TRIM(promesas[[#This Row],[Fecha de Pago]]))&gt;0,1,"")</f>
        <v/>
      </c>
    </row>
    <row r="545" spans="1:23" ht="15.75" customHeight="1">
      <c r="A545" s="11" t="str">
        <f>TEXT(promesas[[#This Row],[Marca temporal]],"dd/mmm")</f>
        <v>00/ene</v>
      </c>
      <c r="B545" s="186"/>
      <c r="C545" s="187"/>
      <c r="D545" s="187"/>
      <c r="E545" s="188"/>
      <c r="F545" s="187"/>
      <c r="G545" s="187"/>
      <c r="H545" s="189"/>
      <c r="I545" s="190"/>
      <c r="J545" s="195"/>
      <c r="K545"/>
      <c r="L545" s="191"/>
      <c r="M545" s="157"/>
      <c r="N545"/>
      <c r="O545" s="191"/>
      <c r="P545"/>
      <c r="Q545" s="189"/>
      <c r="R545" s="196" t="str">
        <f>IF(promesas[[#This Row],[Fecha de Pago]]="", "", TEXT(promesas[[#This Row],[Fecha de Pago]], "mmm"))</f>
        <v/>
      </c>
      <c r="S545" s="12" t="str">
        <f>IF(promesas[[#This Row],[Fecha  promesa de pago]]="", "", TEXT(promesas[[#This Row],[Fecha  promesa de pago]], "mmm"))</f>
        <v/>
      </c>
      <c r="T545" s="13" t="str">
        <f>IF(promesas[[#This Row],[Fecha de Pago]]="", "", TEXT(promesas[[#This Row],[Fecha de Pago]], "dd/mmm"))</f>
        <v/>
      </c>
      <c r="U545" s="13" t="str">
        <f>IF(promesas[[#This Row],[Fecha  promesa de pago]]="", "", TEXT(promesas[[#This Row],[Fecha  promesa de pago]], "dd/mmm"))</f>
        <v/>
      </c>
      <c r="V545" s="14" t="str">
        <f>IF(LEN(TRIM(promesas[[#This Row],[Fecha  promesa de pago]]))&gt;0,1,"")</f>
        <v/>
      </c>
      <c r="W545" s="14" t="str">
        <f>IF(LEN(TRIM(promesas[[#This Row],[Fecha de Pago]]))&gt;0,1,"")</f>
        <v/>
      </c>
    </row>
    <row r="546" spans="1:23" ht="15.75" customHeight="1">
      <c r="A546" s="11" t="str">
        <f>TEXT(promesas[[#This Row],[Marca temporal]],"dd/mmm")</f>
        <v>00/ene</v>
      </c>
      <c r="B546" s="186"/>
      <c r="C546" s="187"/>
      <c r="D546" s="187"/>
      <c r="E546" s="188"/>
      <c r="F546" s="187"/>
      <c r="G546" s="187"/>
      <c r="H546" s="189"/>
      <c r="I546" s="190"/>
      <c r="J546" s="195"/>
      <c r="K546"/>
      <c r="L546" s="191"/>
      <c r="M546" s="157"/>
      <c r="N546"/>
      <c r="O546" s="191"/>
      <c r="P546"/>
      <c r="Q546" s="189"/>
      <c r="R546" s="196" t="str">
        <f>IF(promesas[[#This Row],[Fecha de Pago]]="", "", TEXT(promesas[[#This Row],[Fecha de Pago]], "mmm"))</f>
        <v/>
      </c>
      <c r="S546" s="12" t="str">
        <f>IF(promesas[[#This Row],[Fecha  promesa de pago]]="", "", TEXT(promesas[[#This Row],[Fecha  promesa de pago]], "mmm"))</f>
        <v/>
      </c>
      <c r="T546" s="13" t="str">
        <f>IF(promesas[[#This Row],[Fecha de Pago]]="", "", TEXT(promesas[[#This Row],[Fecha de Pago]], "dd/mmm"))</f>
        <v/>
      </c>
      <c r="U546" s="13" t="str">
        <f>IF(promesas[[#This Row],[Fecha  promesa de pago]]="", "", TEXT(promesas[[#This Row],[Fecha  promesa de pago]], "dd/mmm"))</f>
        <v/>
      </c>
      <c r="V546" s="14" t="str">
        <f>IF(LEN(TRIM(promesas[[#This Row],[Fecha  promesa de pago]]))&gt;0,1,"")</f>
        <v/>
      </c>
      <c r="W546" s="14" t="str">
        <f>IF(LEN(TRIM(promesas[[#This Row],[Fecha de Pago]]))&gt;0,1,"")</f>
        <v/>
      </c>
    </row>
    <row r="547" spans="1:23" ht="15.75" customHeight="1">
      <c r="A547" s="11" t="str">
        <f>TEXT(promesas[[#This Row],[Marca temporal]],"dd/mmm")</f>
        <v>00/ene</v>
      </c>
      <c r="B547" s="186"/>
      <c r="C547" s="187"/>
      <c r="D547" s="187"/>
      <c r="E547" s="188"/>
      <c r="F547" s="187"/>
      <c r="G547" s="187"/>
      <c r="H547" s="189"/>
      <c r="I547" s="190"/>
      <c r="J547" s="195"/>
      <c r="K547"/>
      <c r="L547" s="191"/>
      <c r="M547" s="157"/>
      <c r="N547"/>
      <c r="O547" s="191"/>
      <c r="P547" s="157"/>
      <c r="Q547" s="189"/>
      <c r="R547" s="196" t="str">
        <f>IF(promesas[[#This Row],[Fecha de Pago]]="", "", TEXT(promesas[[#This Row],[Fecha de Pago]], "mmm"))</f>
        <v/>
      </c>
      <c r="S547" s="12" t="str">
        <f>IF(promesas[[#This Row],[Fecha  promesa de pago]]="", "", TEXT(promesas[[#This Row],[Fecha  promesa de pago]], "mmm"))</f>
        <v/>
      </c>
      <c r="T547" s="13" t="str">
        <f>IF(promesas[[#This Row],[Fecha de Pago]]="", "", TEXT(promesas[[#This Row],[Fecha de Pago]], "dd/mmm"))</f>
        <v/>
      </c>
      <c r="U547" s="13" t="str">
        <f>IF(promesas[[#This Row],[Fecha  promesa de pago]]="", "", TEXT(promesas[[#This Row],[Fecha  promesa de pago]], "dd/mmm"))</f>
        <v/>
      </c>
      <c r="V547" s="14" t="str">
        <f>IF(LEN(TRIM(promesas[[#This Row],[Fecha  promesa de pago]]))&gt;0,1,"")</f>
        <v/>
      </c>
      <c r="W547" s="14" t="str">
        <f>IF(LEN(TRIM(promesas[[#This Row],[Fecha de Pago]]))&gt;0,1,"")</f>
        <v/>
      </c>
    </row>
    <row r="548" spans="1:23" ht="15.75" customHeight="1">
      <c r="A548" s="11" t="str">
        <f>TEXT(promesas[[#This Row],[Marca temporal]],"dd/mmm")</f>
        <v>00/ene</v>
      </c>
      <c r="B548" s="186"/>
      <c r="C548" s="187"/>
      <c r="D548" s="187"/>
      <c r="E548" s="188"/>
      <c r="F548" s="187"/>
      <c r="G548" s="187"/>
      <c r="H548" s="189"/>
      <c r="I548" s="190"/>
      <c r="J548" s="195"/>
      <c r="K548"/>
      <c r="L548" s="191"/>
      <c r="M548" s="157"/>
      <c r="N548"/>
      <c r="O548" s="191"/>
      <c r="P548" s="157"/>
      <c r="Q548" s="189"/>
      <c r="R548" s="196" t="str">
        <f>IF(promesas[[#This Row],[Fecha de Pago]]="", "", TEXT(promesas[[#This Row],[Fecha de Pago]], "mmm"))</f>
        <v/>
      </c>
      <c r="S548" s="12" t="str">
        <f>IF(promesas[[#This Row],[Fecha  promesa de pago]]="", "", TEXT(promesas[[#This Row],[Fecha  promesa de pago]], "mmm"))</f>
        <v/>
      </c>
      <c r="T548" s="13" t="str">
        <f>IF(promesas[[#This Row],[Fecha de Pago]]="", "", TEXT(promesas[[#This Row],[Fecha de Pago]], "dd/mmm"))</f>
        <v/>
      </c>
      <c r="U548" s="13" t="str">
        <f>IF(promesas[[#This Row],[Fecha  promesa de pago]]="", "", TEXT(promesas[[#This Row],[Fecha  promesa de pago]], "dd/mmm"))</f>
        <v/>
      </c>
      <c r="V548" s="14" t="str">
        <f>IF(LEN(TRIM(promesas[[#This Row],[Fecha  promesa de pago]]))&gt;0,1,"")</f>
        <v/>
      </c>
      <c r="W548" s="14" t="str">
        <f>IF(LEN(TRIM(promesas[[#This Row],[Fecha de Pago]]))&gt;0,1,"")</f>
        <v/>
      </c>
    </row>
    <row r="549" spans="1:23" ht="15.75" customHeight="1">
      <c r="A549" s="11" t="str">
        <f>TEXT(promesas[[#This Row],[Marca temporal]],"dd/mmm")</f>
        <v>00/ene</v>
      </c>
      <c r="B549" s="186"/>
      <c r="C549" s="187"/>
      <c r="D549" s="187"/>
      <c r="E549" s="188"/>
      <c r="F549" s="187"/>
      <c r="G549" s="187"/>
      <c r="H549" s="189"/>
      <c r="I549" s="190"/>
      <c r="J549" s="195"/>
      <c r="K549"/>
      <c r="L549" s="191"/>
      <c r="M549" s="157"/>
      <c r="N549"/>
      <c r="O549" s="191"/>
      <c r="P549"/>
      <c r="Q549" s="189"/>
      <c r="R549" s="196" t="str">
        <f>IF(promesas[[#This Row],[Fecha de Pago]]="", "", TEXT(promesas[[#This Row],[Fecha de Pago]], "mmm"))</f>
        <v/>
      </c>
      <c r="S549" s="12" t="str">
        <f>IF(promesas[[#This Row],[Fecha  promesa de pago]]="", "", TEXT(promesas[[#This Row],[Fecha  promesa de pago]], "mmm"))</f>
        <v/>
      </c>
      <c r="T549" s="13" t="str">
        <f>IF(promesas[[#This Row],[Fecha de Pago]]="", "", TEXT(promesas[[#This Row],[Fecha de Pago]], "dd/mmm"))</f>
        <v/>
      </c>
      <c r="U549" s="13" t="str">
        <f>IF(promesas[[#This Row],[Fecha  promesa de pago]]="", "", TEXT(promesas[[#This Row],[Fecha  promesa de pago]], "dd/mmm"))</f>
        <v/>
      </c>
      <c r="V549" s="14" t="str">
        <f>IF(LEN(TRIM(promesas[[#This Row],[Fecha  promesa de pago]]))&gt;0,1,"")</f>
        <v/>
      </c>
      <c r="W549" s="14" t="str">
        <f>IF(LEN(TRIM(promesas[[#This Row],[Fecha de Pago]]))&gt;0,1,"")</f>
        <v/>
      </c>
    </row>
    <row r="550" spans="1:23" ht="15.75" customHeight="1">
      <c r="A550" s="11" t="str">
        <f>TEXT(promesas[[#This Row],[Marca temporal]],"dd/mmm")</f>
        <v>00/ene</v>
      </c>
      <c r="B550" s="186"/>
      <c r="C550" s="187"/>
      <c r="D550" s="187"/>
      <c r="E550" s="188"/>
      <c r="F550" s="187"/>
      <c r="G550" s="187"/>
      <c r="H550" s="189"/>
      <c r="I550" s="190"/>
      <c r="J550" s="195"/>
      <c r="K550"/>
      <c r="L550" s="191"/>
      <c r="M550" s="157"/>
      <c r="N550"/>
      <c r="O550" s="191"/>
      <c r="P550" s="157"/>
      <c r="Q550" s="189"/>
      <c r="R550" s="196" t="str">
        <f>IF(promesas[[#This Row],[Fecha de Pago]]="", "", TEXT(promesas[[#This Row],[Fecha de Pago]], "mmm"))</f>
        <v/>
      </c>
      <c r="S550" s="12" t="str">
        <f>IF(promesas[[#This Row],[Fecha  promesa de pago]]="", "", TEXT(promesas[[#This Row],[Fecha  promesa de pago]], "mmm"))</f>
        <v/>
      </c>
      <c r="T550" s="13" t="str">
        <f>IF(promesas[[#This Row],[Fecha de Pago]]="", "", TEXT(promesas[[#This Row],[Fecha de Pago]], "dd/mmm"))</f>
        <v/>
      </c>
      <c r="U550" s="13" t="str">
        <f>IF(promesas[[#This Row],[Fecha  promesa de pago]]="", "", TEXT(promesas[[#This Row],[Fecha  promesa de pago]], "dd/mmm"))</f>
        <v/>
      </c>
      <c r="V550" s="14" t="str">
        <f>IF(LEN(TRIM(promesas[[#This Row],[Fecha  promesa de pago]]))&gt;0,1,"")</f>
        <v/>
      </c>
      <c r="W550" s="14" t="str">
        <f>IF(LEN(TRIM(promesas[[#This Row],[Fecha de Pago]]))&gt;0,1,"")</f>
        <v/>
      </c>
    </row>
    <row r="551" spans="1:23" ht="15.75" customHeight="1">
      <c r="A551" s="11" t="str">
        <f>TEXT(promesas[[#This Row],[Marca temporal]],"dd/mmm")</f>
        <v>00/ene</v>
      </c>
      <c r="B551" s="186"/>
      <c r="C551" s="187"/>
      <c r="D551" s="187"/>
      <c r="E551" s="188"/>
      <c r="F551" s="187"/>
      <c r="G551" s="187"/>
      <c r="H551" s="189"/>
      <c r="I551" s="190"/>
      <c r="J551" s="195"/>
      <c r="K551"/>
      <c r="L551" s="191"/>
      <c r="M551" s="157"/>
      <c r="N551"/>
      <c r="O551" s="191"/>
      <c r="P551"/>
      <c r="Q551" s="189"/>
      <c r="R551" s="196" t="str">
        <f>IF(promesas[[#This Row],[Fecha de Pago]]="", "", TEXT(promesas[[#This Row],[Fecha de Pago]], "mmm"))</f>
        <v/>
      </c>
      <c r="S551" s="12" t="str">
        <f>IF(promesas[[#This Row],[Fecha  promesa de pago]]="", "", TEXT(promesas[[#This Row],[Fecha  promesa de pago]], "mmm"))</f>
        <v/>
      </c>
      <c r="T551" s="13" t="str">
        <f>IF(promesas[[#This Row],[Fecha de Pago]]="", "", TEXT(promesas[[#This Row],[Fecha de Pago]], "dd/mmm"))</f>
        <v/>
      </c>
      <c r="U551" s="13" t="str">
        <f>IF(promesas[[#This Row],[Fecha  promesa de pago]]="", "", TEXT(promesas[[#This Row],[Fecha  promesa de pago]], "dd/mmm"))</f>
        <v/>
      </c>
      <c r="V551" s="14" t="str">
        <f>IF(LEN(TRIM(promesas[[#This Row],[Fecha  promesa de pago]]))&gt;0,1,"")</f>
        <v/>
      </c>
      <c r="W551" s="14" t="str">
        <f>IF(LEN(TRIM(promesas[[#This Row],[Fecha de Pago]]))&gt;0,1,"")</f>
        <v/>
      </c>
    </row>
    <row r="552" spans="1:23" ht="15.75" customHeight="1">
      <c r="A552" s="11" t="str">
        <f>TEXT(promesas[[#This Row],[Marca temporal]],"dd/mmm")</f>
        <v>00/ene</v>
      </c>
      <c r="B552" s="186"/>
      <c r="C552" s="187"/>
      <c r="D552" s="187"/>
      <c r="E552" s="188"/>
      <c r="F552" s="187"/>
      <c r="G552" s="187"/>
      <c r="H552" s="189"/>
      <c r="I552" s="190"/>
      <c r="J552" s="195"/>
      <c r="K552"/>
      <c r="L552" s="191"/>
      <c r="M552" s="157"/>
      <c r="N552"/>
      <c r="O552" s="191"/>
      <c r="P552" s="157"/>
      <c r="Q552" s="189"/>
      <c r="R552" s="196" t="str">
        <f>IF(promesas[[#This Row],[Fecha de Pago]]="", "", TEXT(promesas[[#This Row],[Fecha de Pago]], "mmm"))</f>
        <v/>
      </c>
      <c r="S552" s="12" t="str">
        <f>IF(promesas[[#This Row],[Fecha  promesa de pago]]="", "", TEXT(promesas[[#This Row],[Fecha  promesa de pago]], "mmm"))</f>
        <v/>
      </c>
      <c r="T552" s="13" t="str">
        <f>IF(promesas[[#This Row],[Fecha de Pago]]="", "", TEXT(promesas[[#This Row],[Fecha de Pago]], "dd/mmm"))</f>
        <v/>
      </c>
      <c r="U552" s="13" t="str">
        <f>IF(promesas[[#This Row],[Fecha  promesa de pago]]="", "", TEXT(promesas[[#This Row],[Fecha  promesa de pago]], "dd/mmm"))</f>
        <v/>
      </c>
      <c r="V552" s="14" t="str">
        <f>IF(LEN(TRIM(promesas[[#This Row],[Fecha  promesa de pago]]))&gt;0,1,"")</f>
        <v/>
      </c>
      <c r="W552" s="14" t="str">
        <f>IF(LEN(TRIM(promesas[[#This Row],[Fecha de Pago]]))&gt;0,1,"")</f>
        <v/>
      </c>
    </row>
    <row r="553" spans="1:23" ht="15.75" customHeight="1">
      <c r="A553" s="11" t="str">
        <f>TEXT(promesas[[#This Row],[Marca temporal]],"dd/mmm")</f>
        <v>00/ene</v>
      </c>
      <c r="B553" s="186"/>
      <c r="C553" s="187"/>
      <c r="D553" s="187"/>
      <c r="E553" s="188"/>
      <c r="F553" s="187"/>
      <c r="G553" s="187"/>
      <c r="H553" s="189"/>
      <c r="I553" s="190"/>
      <c r="J553" s="195"/>
      <c r="K553"/>
      <c r="L553" s="191"/>
      <c r="M553" s="157"/>
      <c r="N553"/>
      <c r="O553" s="191"/>
      <c r="P553" s="157"/>
      <c r="Q553" s="189"/>
      <c r="R553" s="196" t="str">
        <f>IF(promesas[[#This Row],[Fecha de Pago]]="", "", TEXT(promesas[[#This Row],[Fecha de Pago]], "mmm"))</f>
        <v/>
      </c>
      <c r="S553" s="12" t="str">
        <f>IF(promesas[[#This Row],[Fecha  promesa de pago]]="", "", TEXT(promesas[[#This Row],[Fecha  promesa de pago]], "mmm"))</f>
        <v/>
      </c>
      <c r="T553" s="13" t="str">
        <f>IF(promesas[[#This Row],[Fecha de Pago]]="", "", TEXT(promesas[[#This Row],[Fecha de Pago]], "dd/mmm"))</f>
        <v/>
      </c>
      <c r="U553" s="13" t="str">
        <f>IF(promesas[[#This Row],[Fecha  promesa de pago]]="", "", TEXT(promesas[[#This Row],[Fecha  promesa de pago]], "dd/mmm"))</f>
        <v/>
      </c>
      <c r="V553" s="14" t="str">
        <f>IF(LEN(TRIM(promesas[[#This Row],[Fecha  promesa de pago]]))&gt;0,1,"")</f>
        <v/>
      </c>
      <c r="W553" s="14" t="str">
        <f>IF(LEN(TRIM(promesas[[#This Row],[Fecha de Pago]]))&gt;0,1,"")</f>
        <v/>
      </c>
    </row>
    <row r="554" spans="1:23" ht="15.75" customHeight="1">
      <c r="A554" s="11" t="str">
        <f>TEXT(promesas[[#This Row],[Marca temporal]],"dd/mmm")</f>
        <v>00/ene</v>
      </c>
      <c r="B554" s="186"/>
      <c r="C554" s="187"/>
      <c r="D554" s="187"/>
      <c r="E554" s="188"/>
      <c r="F554" s="187"/>
      <c r="G554" s="187"/>
      <c r="H554" s="189"/>
      <c r="I554" s="190"/>
      <c r="J554" s="195"/>
      <c r="K554"/>
      <c r="L554" s="191"/>
      <c r="M554" s="157"/>
      <c r="N554"/>
      <c r="O554" s="191"/>
      <c r="P554" s="157"/>
      <c r="Q554" s="189"/>
      <c r="R554" s="196" t="str">
        <f>IF(promesas[[#This Row],[Fecha de Pago]]="", "", TEXT(promesas[[#This Row],[Fecha de Pago]], "mmm"))</f>
        <v/>
      </c>
      <c r="S554" s="12" t="str">
        <f>IF(promesas[[#This Row],[Fecha  promesa de pago]]="", "", TEXT(promesas[[#This Row],[Fecha  promesa de pago]], "mmm"))</f>
        <v/>
      </c>
      <c r="T554" s="13" t="str">
        <f>IF(promesas[[#This Row],[Fecha de Pago]]="", "", TEXT(promesas[[#This Row],[Fecha de Pago]], "dd/mmm"))</f>
        <v/>
      </c>
      <c r="U554" s="13" t="str">
        <f>IF(promesas[[#This Row],[Fecha  promesa de pago]]="", "", TEXT(promesas[[#This Row],[Fecha  promesa de pago]], "dd/mmm"))</f>
        <v/>
      </c>
      <c r="V554" s="14" t="str">
        <f>IF(LEN(TRIM(promesas[[#This Row],[Fecha  promesa de pago]]))&gt;0,1,"")</f>
        <v/>
      </c>
      <c r="W554" s="14" t="str">
        <f>IF(LEN(TRIM(promesas[[#This Row],[Fecha de Pago]]))&gt;0,1,"")</f>
        <v/>
      </c>
    </row>
    <row r="555" spans="1:23" ht="15.75" customHeight="1">
      <c r="A555" s="11" t="str">
        <f>TEXT(promesas[[#This Row],[Marca temporal]],"dd/mmm")</f>
        <v>00/ene</v>
      </c>
      <c r="B555" s="186"/>
      <c r="C555" s="187"/>
      <c r="D555" s="187"/>
      <c r="E555" s="188"/>
      <c r="F555" s="187"/>
      <c r="G555" s="187"/>
      <c r="H555" s="189"/>
      <c r="I555" s="190"/>
      <c r="J555" s="195"/>
      <c r="K555"/>
      <c r="L555" s="191"/>
      <c r="M555" s="157"/>
      <c r="N555"/>
      <c r="O555" s="191"/>
      <c r="P555" s="157"/>
      <c r="Q555" s="189"/>
      <c r="R555" s="196" t="str">
        <f>IF(promesas[[#This Row],[Fecha de Pago]]="", "", TEXT(promesas[[#This Row],[Fecha de Pago]], "mmm"))</f>
        <v/>
      </c>
      <c r="S555" s="12" t="str">
        <f>IF(promesas[[#This Row],[Fecha  promesa de pago]]="", "", TEXT(promesas[[#This Row],[Fecha  promesa de pago]], "mmm"))</f>
        <v/>
      </c>
      <c r="T555" s="13" t="str">
        <f>IF(promesas[[#This Row],[Fecha de Pago]]="", "", TEXT(promesas[[#This Row],[Fecha de Pago]], "dd/mmm"))</f>
        <v/>
      </c>
      <c r="U555" s="13" t="str">
        <f>IF(promesas[[#This Row],[Fecha  promesa de pago]]="", "", TEXT(promesas[[#This Row],[Fecha  promesa de pago]], "dd/mmm"))</f>
        <v/>
      </c>
      <c r="V555" s="14" t="str">
        <f>IF(LEN(TRIM(promesas[[#This Row],[Fecha  promesa de pago]]))&gt;0,1,"")</f>
        <v/>
      </c>
      <c r="W555" s="14" t="str">
        <f>IF(LEN(TRIM(promesas[[#This Row],[Fecha de Pago]]))&gt;0,1,"")</f>
        <v/>
      </c>
    </row>
    <row r="556" spans="1:23" ht="15.75" customHeight="1">
      <c r="A556" s="11" t="str">
        <f>TEXT(promesas[[#This Row],[Marca temporal]],"dd/mmm")</f>
        <v>00/ene</v>
      </c>
      <c r="B556" s="186"/>
      <c r="C556" s="187"/>
      <c r="D556" s="187"/>
      <c r="E556" s="188"/>
      <c r="F556" s="187"/>
      <c r="G556" s="187"/>
      <c r="H556" s="189"/>
      <c r="I556" s="190"/>
      <c r="J556" s="195"/>
      <c r="K556"/>
      <c r="L556" s="191"/>
      <c r="M556" s="157"/>
      <c r="N556"/>
      <c r="O556" s="191"/>
      <c r="P556"/>
      <c r="Q556" s="189"/>
      <c r="R556" s="196" t="str">
        <f>IF(promesas[[#This Row],[Fecha de Pago]]="", "", TEXT(promesas[[#This Row],[Fecha de Pago]], "mmm"))</f>
        <v/>
      </c>
      <c r="S556" s="12" t="str">
        <f>IF(promesas[[#This Row],[Fecha  promesa de pago]]="", "", TEXT(promesas[[#This Row],[Fecha  promesa de pago]], "mmm"))</f>
        <v/>
      </c>
      <c r="T556" s="13" t="str">
        <f>IF(promesas[[#This Row],[Fecha de Pago]]="", "", TEXT(promesas[[#This Row],[Fecha de Pago]], "dd/mmm"))</f>
        <v/>
      </c>
      <c r="U556" s="13" t="str">
        <f>IF(promesas[[#This Row],[Fecha  promesa de pago]]="", "", TEXT(promesas[[#This Row],[Fecha  promesa de pago]], "dd/mmm"))</f>
        <v/>
      </c>
      <c r="V556" s="14" t="str">
        <f>IF(LEN(TRIM(promesas[[#This Row],[Fecha  promesa de pago]]))&gt;0,1,"")</f>
        <v/>
      </c>
      <c r="W556" s="14" t="str">
        <f>IF(LEN(TRIM(promesas[[#This Row],[Fecha de Pago]]))&gt;0,1,"")</f>
        <v/>
      </c>
    </row>
    <row r="557" spans="1:23" ht="15.75" customHeight="1">
      <c r="A557" s="11" t="str">
        <f>TEXT(promesas[[#This Row],[Marca temporal]],"dd/mmm")</f>
        <v>00/ene</v>
      </c>
      <c r="B557" s="186"/>
      <c r="C557" s="187"/>
      <c r="D557" s="187"/>
      <c r="E557" s="188"/>
      <c r="F557" s="187"/>
      <c r="G557" s="187"/>
      <c r="H557" s="189"/>
      <c r="I557" s="190"/>
      <c r="J557" s="195"/>
      <c r="K557"/>
      <c r="L557" s="191"/>
      <c r="M557" s="157"/>
      <c r="N557"/>
      <c r="O557" s="191"/>
      <c r="P557" s="157"/>
      <c r="Q557" s="189"/>
      <c r="R557" s="196" t="str">
        <f>IF(promesas[[#This Row],[Fecha de Pago]]="", "", TEXT(promesas[[#This Row],[Fecha de Pago]], "mmm"))</f>
        <v/>
      </c>
      <c r="S557" s="12" t="str">
        <f>IF(promesas[[#This Row],[Fecha  promesa de pago]]="", "", TEXT(promesas[[#This Row],[Fecha  promesa de pago]], "mmm"))</f>
        <v/>
      </c>
      <c r="T557" s="13" t="str">
        <f>IF(promesas[[#This Row],[Fecha de Pago]]="", "", TEXT(promesas[[#This Row],[Fecha de Pago]], "dd/mmm"))</f>
        <v/>
      </c>
      <c r="U557" s="13" t="str">
        <f>IF(promesas[[#This Row],[Fecha  promesa de pago]]="", "", TEXT(promesas[[#This Row],[Fecha  promesa de pago]], "dd/mmm"))</f>
        <v/>
      </c>
      <c r="V557" s="14" t="str">
        <f>IF(LEN(TRIM(promesas[[#This Row],[Fecha  promesa de pago]]))&gt;0,1,"")</f>
        <v/>
      </c>
      <c r="W557" s="14" t="str">
        <f>IF(LEN(TRIM(promesas[[#This Row],[Fecha de Pago]]))&gt;0,1,"")</f>
        <v/>
      </c>
    </row>
    <row r="558" spans="1:23" ht="15.75" customHeight="1">
      <c r="A558" s="11" t="str">
        <f>TEXT(promesas[[#This Row],[Marca temporal]],"dd/mmm")</f>
        <v>00/ene</v>
      </c>
      <c r="B558" s="186"/>
      <c r="C558" s="187"/>
      <c r="D558" s="187"/>
      <c r="E558" s="188"/>
      <c r="F558" s="187"/>
      <c r="G558" s="187"/>
      <c r="H558" s="189"/>
      <c r="I558" s="190"/>
      <c r="J558" s="195"/>
      <c r="K558"/>
      <c r="L558" s="191"/>
      <c r="M558" s="157"/>
      <c r="N558"/>
      <c r="O558" s="191"/>
      <c r="P558" s="157"/>
      <c r="Q558" s="189"/>
      <c r="R558" s="196" t="str">
        <f>IF(promesas[[#This Row],[Fecha de Pago]]="", "", TEXT(promesas[[#This Row],[Fecha de Pago]], "mmm"))</f>
        <v/>
      </c>
      <c r="S558" s="12" t="str">
        <f>IF(promesas[[#This Row],[Fecha  promesa de pago]]="", "", TEXT(promesas[[#This Row],[Fecha  promesa de pago]], "mmm"))</f>
        <v/>
      </c>
      <c r="T558" s="13" t="str">
        <f>IF(promesas[[#This Row],[Fecha de Pago]]="", "", TEXT(promesas[[#This Row],[Fecha de Pago]], "dd/mmm"))</f>
        <v/>
      </c>
      <c r="U558" s="13" t="str">
        <f>IF(promesas[[#This Row],[Fecha  promesa de pago]]="", "", TEXT(promesas[[#This Row],[Fecha  promesa de pago]], "dd/mmm"))</f>
        <v/>
      </c>
      <c r="V558" s="14" t="str">
        <f>IF(LEN(TRIM(promesas[[#This Row],[Fecha  promesa de pago]]))&gt;0,1,"")</f>
        <v/>
      </c>
      <c r="W558" s="14" t="str">
        <f>IF(LEN(TRIM(promesas[[#This Row],[Fecha de Pago]]))&gt;0,1,"")</f>
        <v/>
      </c>
    </row>
    <row r="559" spans="1:23" ht="15.75" customHeight="1">
      <c r="A559" s="11" t="str">
        <f>TEXT(promesas[[#This Row],[Marca temporal]],"dd/mmm")</f>
        <v>00/ene</v>
      </c>
      <c r="B559" s="186"/>
      <c r="C559" s="187"/>
      <c r="D559" s="187"/>
      <c r="E559" s="188"/>
      <c r="F559" s="187"/>
      <c r="G559" s="187"/>
      <c r="H559" s="189"/>
      <c r="I559" s="190"/>
      <c r="J559" s="195"/>
      <c r="K559"/>
      <c r="L559" s="191"/>
      <c r="M559" s="157"/>
      <c r="N559"/>
      <c r="O559" s="191"/>
      <c r="P559" s="157"/>
      <c r="Q559" s="189"/>
      <c r="R559" s="196" t="str">
        <f>IF(promesas[[#This Row],[Fecha de Pago]]="", "", TEXT(promesas[[#This Row],[Fecha de Pago]], "mmm"))</f>
        <v/>
      </c>
      <c r="S559" s="12" t="str">
        <f>IF(promesas[[#This Row],[Fecha  promesa de pago]]="", "", TEXT(promesas[[#This Row],[Fecha  promesa de pago]], "mmm"))</f>
        <v/>
      </c>
      <c r="T559" s="13" t="str">
        <f>IF(promesas[[#This Row],[Fecha de Pago]]="", "", TEXT(promesas[[#This Row],[Fecha de Pago]], "dd/mmm"))</f>
        <v/>
      </c>
      <c r="U559" s="13" t="str">
        <f>IF(promesas[[#This Row],[Fecha  promesa de pago]]="", "", TEXT(promesas[[#This Row],[Fecha  promesa de pago]], "dd/mmm"))</f>
        <v/>
      </c>
      <c r="V559" s="14" t="str">
        <f>IF(LEN(TRIM(promesas[[#This Row],[Fecha  promesa de pago]]))&gt;0,1,"")</f>
        <v/>
      </c>
      <c r="W559" s="14" t="str">
        <f>IF(LEN(TRIM(promesas[[#This Row],[Fecha de Pago]]))&gt;0,1,"")</f>
        <v/>
      </c>
    </row>
    <row r="560" spans="1:23" ht="15.75" customHeight="1">
      <c r="A560" s="11" t="str">
        <f>TEXT(promesas[[#This Row],[Marca temporal]],"dd/mmm")</f>
        <v>00/ene</v>
      </c>
      <c r="B560" s="186"/>
      <c r="C560" s="187"/>
      <c r="D560" s="187"/>
      <c r="E560" s="188"/>
      <c r="F560" s="187"/>
      <c r="G560" s="187"/>
      <c r="H560" s="189"/>
      <c r="I560" s="190"/>
      <c r="J560" s="195"/>
      <c r="K560"/>
      <c r="L560" s="191"/>
      <c r="M560" s="157"/>
      <c r="N560"/>
      <c r="O560" s="191"/>
      <c r="P560" s="157"/>
      <c r="Q560" s="189"/>
      <c r="R560" s="196" t="str">
        <f>IF(promesas[[#This Row],[Fecha de Pago]]="", "", TEXT(promesas[[#This Row],[Fecha de Pago]], "mmm"))</f>
        <v/>
      </c>
      <c r="S560" s="12" t="str">
        <f>IF(promesas[[#This Row],[Fecha  promesa de pago]]="", "", TEXT(promesas[[#This Row],[Fecha  promesa de pago]], "mmm"))</f>
        <v/>
      </c>
      <c r="T560" s="13" t="str">
        <f>IF(promesas[[#This Row],[Fecha de Pago]]="", "", TEXT(promesas[[#This Row],[Fecha de Pago]], "dd/mmm"))</f>
        <v/>
      </c>
      <c r="U560" s="13" t="str">
        <f>IF(promesas[[#This Row],[Fecha  promesa de pago]]="", "", TEXT(promesas[[#This Row],[Fecha  promesa de pago]], "dd/mmm"))</f>
        <v/>
      </c>
      <c r="V560" s="14" t="str">
        <f>IF(LEN(TRIM(promesas[[#This Row],[Fecha  promesa de pago]]))&gt;0,1,"")</f>
        <v/>
      </c>
      <c r="W560" s="14" t="str">
        <f>IF(LEN(TRIM(promesas[[#This Row],[Fecha de Pago]]))&gt;0,1,"")</f>
        <v/>
      </c>
    </row>
    <row r="561" spans="1:23" ht="15.75" customHeight="1">
      <c r="A561" s="11" t="str">
        <f>TEXT(promesas[[#This Row],[Marca temporal]],"dd/mmm")</f>
        <v>00/ene</v>
      </c>
      <c r="B561" s="186"/>
      <c r="C561" s="187"/>
      <c r="D561" s="187"/>
      <c r="E561" s="188"/>
      <c r="F561" s="187"/>
      <c r="G561" s="187"/>
      <c r="H561" s="189"/>
      <c r="I561" s="190"/>
      <c r="J561" s="195"/>
      <c r="K561" s="159"/>
      <c r="L561" s="167"/>
      <c r="M561" s="157"/>
      <c r="N561"/>
      <c r="O561" s="191"/>
      <c r="P561" s="157"/>
      <c r="Q561" s="189"/>
      <c r="R561" s="196" t="str">
        <f>IF(promesas[[#This Row],[Fecha de Pago]]="", "", TEXT(promesas[[#This Row],[Fecha de Pago]], "mmm"))</f>
        <v/>
      </c>
      <c r="S561" s="12" t="str">
        <f>IF(promesas[[#This Row],[Fecha  promesa de pago]]="", "", TEXT(promesas[[#This Row],[Fecha  promesa de pago]], "mmm"))</f>
        <v/>
      </c>
      <c r="T561" s="13" t="str">
        <f>IF(promesas[[#This Row],[Fecha de Pago]]="", "", TEXT(promesas[[#This Row],[Fecha de Pago]], "dd/mmm"))</f>
        <v/>
      </c>
      <c r="U561" s="13" t="str">
        <f>IF(promesas[[#This Row],[Fecha  promesa de pago]]="", "", TEXT(promesas[[#This Row],[Fecha  promesa de pago]], "dd/mmm"))</f>
        <v/>
      </c>
      <c r="V561" s="14" t="str">
        <f>IF(LEN(TRIM(promesas[[#This Row],[Fecha  promesa de pago]]))&gt;0,1,"")</f>
        <v/>
      </c>
      <c r="W561" s="14" t="str">
        <f>IF(LEN(TRIM(promesas[[#This Row],[Fecha de Pago]]))&gt;0,1,"")</f>
        <v/>
      </c>
    </row>
    <row r="562" spans="1:23" ht="15.75" customHeight="1">
      <c r="A562" s="11" t="str">
        <f>TEXT(promesas[[#This Row],[Marca temporal]],"dd/mmm")</f>
        <v>00/ene</v>
      </c>
      <c r="B562" s="186"/>
      <c r="C562" s="187"/>
      <c r="D562" s="187"/>
      <c r="E562" s="188"/>
      <c r="F562" s="187"/>
      <c r="G562" s="187"/>
      <c r="H562" s="189"/>
      <c r="I562" s="190"/>
      <c r="J562" s="195"/>
      <c r="K562"/>
      <c r="L562" s="191"/>
      <c r="M562" s="157"/>
      <c r="N562"/>
      <c r="O562" s="191"/>
      <c r="P562" s="157"/>
      <c r="Q562" s="189"/>
      <c r="R562" s="196" t="str">
        <f>IF(promesas[[#This Row],[Fecha de Pago]]="", "", TEXT(promesas[[#This Row],[Fecha de Pago]], "mmm"))</f>
        <v/>
      </c>
      <c r="S562" s="12" t="str">
        <f>IF(promesas[[#This Row],[Fecha  promesa de pago]]="", "", TEXT(promesas[[#This Row],[Fecha  promesa de pago]], "mmm"))</f>
        <v/>
      </c>
      <c r="T562" s="13" t="str">
        <f>IF(promesas[[#This Row],[Fecha de Pago]]="", "", TEXT(promesas[[#This Row],[Fecha de Pago]], "dd/mmm"))</f>
        <v/>
      </c>
      <c r="U562" s="13" t="str">
        <f>IF(promesas[[#This Row],[Fecha  promesa de pago]]="", "", TEXT(promesas[[#This Row],[Fecha  promesa de pago]], "dd/mmm"))</f>
        <v/>
      </c>
      <c r="V562" s="14" t="str">
        <f>IF(LEN(TRIM(promesas[[#This Row],[Fecha  promesa de pago]]))&gt;0,1,"")</f>
        <v/>
      </c>
      <c r="W562" s="14" t="str">
        <f>IF(LEN(TRIM(promesas[[#This Row],[Fecha de Pago]]))&gt;0,1,"")</f>
        <v/>
      </c>
    </row>
    <row r="563" spans="1:23" ht="15.75" customHeight="1">
      <c r="A563" s="11" t="str">
        <f>TEXT(promesas[[#This Row],[Marca temporal]],"dd/mmm")</f>
        <v>00/ene</v>
      </c>
      <c r="B563" s="186"/>
      <c r="C563" s="187"/>
      <c r="D563" s="187"/>
      <c r="E563" s="188"/>
      <c r="F563" s="187"/>
      <c r="G563" s="187"/>
      <c r="H563" s="189"/>
      <c r="I563" s="190"/>
      <c r="J563" s="195"/>
      <c r="K563"/>
      <c r="L563" s="191"/>
      <c r="M563" s="157"/>
      <c r="N563"/>
      <c r="O563" s="191"/>
      <c r="P563" s="157"/>
      <c r="Q563" s="189"/>
      <c r="R563" s="196" t="str">
        <f>IF(promesas[[#This Row],[Fecha de Pago]]="", "", TEXT(promesas[[#This Row],[Fecha de Pago]], "mmm"))</f>
        <v/>
      </c>
      <c r="S563" s="12" t="str">
        <f>IF(promesas[[#This Row],[Fecha  promesa de pago]]="", "", TEXT(promesas[[#This Row],[Fecha  promesa de pago]], "mmm"))</f>
        <v/>
      </c>
      <c r="T563" s="13" t="str">
        <f>IF(promesas[[#This Row],[Fecha de Pago]]="", "", TEXT(promesas[[#This Row],[Fecha de Pago]], "dd/mmm"))</f>
        <v/>
      </c>
      <c r="U563" s="13" t="str">
        <f>IF(promesas[[#This Row],[Fecha  promesa de pago]]="", "", TEXT(promesas[[#This Row],[Fecha  promesa de pago]], "dd/mmm"))</f>
        <v/>
      </c>
      <c r="V563" s="14" t="str">
        <f>IF(LEN(TRIM(promesas[[#This Row],[Fecha  promesa de pago]]))&gt;0,1,"")</f>
        <v/>
      </c>
      <c r="W563" s="14" t="str">
        <f>IF(LEN(TRIM(promesas[[#This Row],[Fecha de Pago]]))&gt;0,1,"")</f>
        <v/>
      </c>
    </row>
    <row r="564" spans="1:23" ht="15.75" customHeight="1">
      <c r="A564" s="11" t="str">
        <f>TEXT(promesas[[#This Row],[Marca temporal]],"dd/mmm")</f>
        <v>00/ene</v>
      </c>
      <c r="B564" s="186"/>
      <c r="C564" s="187"/>
      <c r="D564" s="187"/>
      <c r="E564" s="188"/>
      <c r="F564" s="187"/>
      <c r="G564" s="187"/>
      <c r="H564" s="189"/>
      <c r="I564" s="190"/>
      <c r="J564" s="195"/>
      <c r="K564"/>
      <c r="L564" s="191"/>
      <c r="M564" s="157"/>
      <c r="N564"/>
      <c r="O564" s="191"/>
      <c r="P564" s="157"/>
      <c r="Q564" s="189"/>
      <c r="R564" s="196" t="str">
        <f>IF(promesas[[#This Row],[Fecha de Pago]]="", "", TEXT(promesas[[#This Row],[Fecha de Pago]], "mmm"))</f>
        <v/>
      </c>
      <c r="S564" s="12" t="str">
        <f>IF(promesas[[#This Row],[Fecha  promesa de pago]]="", "", TEXT(promesas[[#This Row],[Fecha  promesa de pago]], "mmm"))</f>
        <v/>
      </c>
      <c r="T564" s="13" t="str">
        <f>IF(promesas[[#This Row],[Fecha de Pago]]="", "", TEXT(promesas[[#This Row],[Fecha de Pago]], "dd/mmm"))</f>
        <v/>
      </c>
      <c r="U564" s="13" t="str">
        <f>IF(promesas[[#This Row],[Fecha  promesa de pago]]="", "", TEXT(promesas[[#This Row],[Fecha  promesa de pago]], "dd/mmm"))</f>
        <v/>
      </c>
      <c r="V564" s="14" t="str">
        <f>IF(LEN(TRIM(promesas[[#This Row],[Fecha  promesa de pago]]))&gt;0,1,"")</f>
        <v/>
      </c>
      <c r="W564" s="14" t="str">
        <f>IF(LEN(TRIM(promesas[[#This Row],[Fecha de Pago]]))&gt;0,1,"")</f>
        <v/>
      </c>
    </row>
    <row r="565" spans="1:23" ht="15.75" customHeight="1">
      <c r="A565" s="11" t="str">
        <f>TEXT(promesas[[#This Row],[Marca temporal]],"dd/mmm")</f>
        <v>00/ene</v>
      </c>
      <c r="B565" s="186"/>
      <c r="C565" s="187"/>
      <c r="D565" s="187"/>
      <c r="E565" s="188"/>
      <c r="F565" s="187"/>
      <c r="G565" s="187"/>
      <c r="H565" s="189"/>
      <c r="I565" s="190"/>
      <c r="J565" s="195"/>
      <c r="K565"/>
      <c r="L565" s="191"/>
      <c r="M565" s="157"/>
      <c r="N565"/>
      <c r="O565" s="191"/>
      <c r="P565"/>
      <c r="Q565" s="189"/>
      <c r="R565" s="196" t="str">
        <f>IF(promesas[[#This Row],[Fecha de Pago]]="", "", TEXT(promesas[[#This Row],[Fecha de Pago]], "mmm"))</f>
        <v/>
      </c>
      <c r="S565" s="12" t="str">
        <f>IF(promesas[[#This Row],[Fecha  promesa de pago]]="", "", TEXT(promesas[[#This Row],[Fecha  promesa de pago]], "mmm"))</f>
        <v/>
      </c>
      <c r="T565" s="13" t="str">
        <f>IF(promesas[[#This Row],[Fecha de Pago]]="", "", TEXT(promesas[[#This Row],[Fecha de Pago]], "dd/mmm"))</f>
        <v/>
      </c>
      <c r="U565" s="13" t="str">
        <f>IF(promesas[[#This Row],[Fecha  promesa de pago]]="", "", TEXT(promesas[[#This Row],[Fecha  promesa de pago]], "dd/mmm"))</f>
        <v/>
      </c>
      <c r="V565" s="14" t="str">
        <f>IF(LEN(TRIM(promesas[[#This Row],[Fecha  promesa de pago]]))&gt;0,1,"")</f>
        <v/>
      </c>
      <c r="W565" s="14" t="str">
        <f>IF(LEN(TRIM(promesas[[#This Row],[Fecha de Pago]]))&gt;0,1,"")</f>
        <v/>
      </c>
    </row>
    <row r="566" spans="1:23" ht="15.75" customHeight="1">
      <c r="A566" s="11" t="str">
        <f>TEXT(promesas[[#This Row],[Marca temporal]],"dd/mmm")</f>
        <v>00/ene</v>
      </c>
      <c r="B566" s="186"/>
      <c r="C566" s="187"/>
      <c r="D566" s="187"/>
      <c r="E566" s="188"/>
      <c r="F566" s="187"/>
      <c r="G566" s="187"/>
      <c r="H566" s="189"/>
      <c r="I566" s="190"/>
      <c r="J566" s="195"/>
      <c r="K566"/>
      <c r="L566" s="191"/>
      <c r="M566" s="157"/>
      <c r="N566"/>
      <c r="O566" s="191"/>
      <c r="P566" s="157"/>
      <c r="Q566" s="189"/>
      <c r="R566" s="196" t="str">
        <f>IF(promesas[[#This Row],[Fecha de Pago]]="", "", TEXT(promesas[[#This Row],[Fecha de Pago]], "mmm"))</f>
        <v/>
      </c>
      <c r="S566" s="12" t="str">
        <f>IF(promesas[[#This Row],[Fecha  promesa de pago]]="", "", TEXT(promesas[[#This Row],[Fecha  promesa de pago]], "mmm"))</f>
        <v/>
      </c>
      <c r="T566" s="13" t="str">
        <f>IF(promesas[[#This Row],[Fecha de Pago]]="", "", TEXT(promesas[[#This Row],[Fecha de Pago]], "dd/mmm"))</f>
        <v/>
      </c>
      <c r="U566" s="13" t="str">
        <f>IF(promesas[[#This Row],[Fecha  promesa de pago]]="", "", TEXT(promesas[[#This Row],[Fecha  promesa de pago]], "dd/mmm"))</f>
        <v/>
      </c>
      <c r="V566" s="14" t="str">
        <f>IF(LEN(TRIM(promesas[[#This Row],[Fecha  promesa de pago]]))&gt;0,1,"")</f>
        <v/>
      </c>
      <c r="W566" s="14" t="str">
        <f>IF(LEN(TRIM(promesas[[#This Row],[Fecha de Pago]]))&gt;0,1,"")</f>
        <v/>
      </c>
    </row>
    <row r="567" spans="1:23" ht="15.75" customHeight="1">
      <c r="A567" s="11" t="str">
        <f>TEXT(promesas[[#This Row],[Marca temporal]],"dd/mmm")</f>
        <v>00/ene</v>
      </c>
      <c r="B567" s="186"/>
      <c r="C567" s="187"/>
      <c r="D567" s="187"/>
      <c r="E567" s="188"/>
      <c r="F567" s="187"/>
      <c r="G567" s="187"/>
      <c r="H567" s="189"/>
      <c r="I567" s="190"/>
      <c r="J567" s="195"/>
      <c r="K567"/>
      <c r="L567" s="191"/>
      <c r="M567" s="157"/>
      <c r="N567"/>
      <c r="O567" s="191"/>
      <c r="P567" s="157"/>
      <c r="Q567" s="189"/>
      <c r="R567" s="196" t="str">
        <f>IF(promesas[[#This Row],[Fecha de Pago]]="", "", TEXT(promesas[[#This Row],[Fecha de Pago]], "mmm"))</f>
        <v/>
      </c>
      <c r="S567" s="12" t="str">
        <f>IF(promesas[[#This Row],[Fecha  promesa de pago]]="", "", TEXT(promesas[[#This Row],[Fecha  promesa de pago]], "mmm"))</f>
        <v/>
      </c>
      <c r="T567" s="13" t="str">
        <f>IF(promesas[[#This Row],[Fecha de Pago]]="", "", TEXT(promesas[[#This Row],[Fecha de Pago]], "dd/mmm"))</f>
        <v/>
      </c>
      <c r="U567" s="13" t="str">
        <f>IF(promesas[[#This Row],[Fecha  promesa de pago]]="", "", TEXT(promesas[[#This Row],[Fecha  promesa de pago]], "dd/mmm"))</f>
        <v/>
      </c>
      <c r="V567" s="14" t="str">
        <f>IF(LEN(TRIM(promesas[[#This Row],[Fecha  promesa de pago]]))&gt;0,1,"")</f>
        <v/>
      </c>
      <c r="W567" s="14" t="str">
        <f>IF(LEN(TRIM(promesas[[#This Row],[Fecha de Pago]]))&gt;0,1,"")</f>
        <v/>
      </c>
    </row>
    <row r="568" spans="1:23" ht="15.75" customHeight="1">
      <c r="A568" s="11" t="str">
        <f>TEXT(promesas[[#This Row],[Marca temporal]],"dd/mmm")</f>
        <v>00/ene</v>
      </c>
      <c r="B568" s="186"/>
      <c r="C568" s="187"/>
      <c r="D568" s="187"/>
      <c r="E568" s="188"/>
      <c r="F568" s="187"/>
      <c r="G568" s="187"/>
      <c r="H568" s="189"/>
      <c r="I568" s="190"/>
      <c r="J568" s="195"/>
      <c r="K568"/>
      <c r="L568" s="191"/>
      <c r="M568" s="157"/>
      <c r="N568"/>
      <c r="O568" s="191"/>
      <c r="P568"/>
      <c r="Q568" s="189"/>
      <c r="R568" s="196" t="str">
        <f>IF(promesas[[#This Row],[Fecha de Pago]]="", "", TEXT(promesas[[#This Row],[Fecha de Pago]], "mmm"))</f>
        <v/>
      </c>
      <c r="S568" s="12" t="str">
        <f>IF(promesas[[#This Row],[Fecha  promesa de pago]]="", "", TEXT(promesas[[#This Row],[Fecha  promesa de pago]], "mmm"))</f>
        <v/>
      </c>
      <c r="T568" s="13" t="str">
        <f>IF(promesas[[#This Row],[Fecha de Pago]]="", "", TEXT(promesas[[#This Row],[Fecha de Pago]], "dd/mmm"))</f>
        <v/>
      </c>
      <c r="U568" s="13" t="str">
        <f>IF(promesas[[#This Row],[Fecha  promesa de pago]]="", "", TEXT(promesas[[#This Row],[Fecha  promesa de pago]], "dd/mmm"))</f>
        <v/>
      </c>
      <c r="V568" s="14" t="str">
        <f>IF(LEN(TRIM(promesas[[#This Row],[Fecha  promesa de pago]]))&gt;0,1,"")</f>
        <v/>
      </c>
      <c r="W568" s="14" t="str">
        <f>IF(LEN(TRIM(promesas[[#This Row],[Fecha de Pago]]))&gt;0,1,"")</f>
        <v/>
      </c>
    </row>
    <row r="569" spans="1:23" ht="15.75" customHeight="1">
      <c r="A569" s="11" t="str">
        <f>TEXT(promesas[[#This Row],[Marca temporal]],"dd/mmm")</f>
        <v>00/ene</v>
      </c>
      <c r="B569" s="186"/>
      <c r="C569" s="187"/>
      <c r="D569" s="187"/>
      <c r="E569" s="188"/>
      <c r="F569" s="187"/>
      <c r="G569" s="187"/>
      <c r="H569" s="189"/>
      <c r="I569" s="190"/>
      <c r="J569" s="195"/>
      <c r="K569" s="159"/>
      <c r="L569" s="167"/>
      <c r="M569" s="157"/>
      <c r="N569"/>
      <c r="O569" s="191"/>
      <c r="P569" s="157"/>
      <c r="Q569" s="189"/>
      <c r="R569" s="196" t="str">
        <f>IF(promesas[[#This Row],[Fecha de Pago]]="", "", TEXT(promesas[[#This Row],[Fecha de Pago]], "mmm"))</f>
        <v/>
      </c>
      <c r="S569" s="12" t="str">
        <f>IF(promesas[[#This Row],[Fecha  promesa de pago]]="", "", TEXT(promesas[[#This Row],[Fecha  promesa de pago]], "mmm"))</f>
        <v/>
      </c>
      <c r="T569" s="13" t="str">
        <f>IF(promesas[[#This Row],[Fecha de Pago]]="", "", TEXT(promesas[[#This Row],[Fecha de Pago]], "dd/mmm"))</f>
        <v/>
      </c>
      <c r="U569" s="13" t="str">
        <f>IF(promesas[[#This Row],[Fecha  promesa de pago]]="", "", TEXT(promesas[[#This Row],[Fecha  promesa de pago]], "dd/mmm"))</f>
        <v/>
      </c>
      <c r="V569" s="14" t="str">
        <f>IF(LEN(TRIM(promesas[[#This Row],[Fecha  promesa de pago]]))&gt;0,1,"")</f>
        <v/>
      </c>
      <c r="W569" s="14" t="str">
        <f>IF(LEN(TRIM(promesas[[#This Row],[Fecha de Pago]]))&gt;0,1,"")</f>
        <v/>
      </c>
    </row>
    <row r="570" spans="1:23" ht="15.75" customHeight="1">
      <c r="A570" s="11" t="str">
        <f>TEXT(promesas[[#This Row],[Marca temporal]],"dd/mmm")</f>
        <v>00/ene</v>
      </c>
      <c r="B570" s="186"/>
      <c r="C570" s="187"/>
      <c r="D570" s="187"/>
      <c r="E570" s="188"/>
      <c r="F570" s="187"/>
      <c r="G570" s="187"/>
      <c r="H570" s="189"/>
      <c r="I570" s="190"/>
      <c r="J570" s="195"/>
      <c r="K570"/>
      <c r="L570" s="191"/>
      <c r="M570" s="157"/>
      <c r="N570" s="159"/>
      <c r="O570" s="167"/>
      <c r="P570" s="157"/>
      <c r="Q570" s="189"/>
      <c r="R570" s="196" t="str">
        <f>IF(promesas[[#This Row],[Fecha de Pago]]="", "", TEXT(promesas[[#This Row],[Fecha de Pago]], "mmm"))</f>
        <v/>
      </c>
      <c r="S570" s="12" t="str">
        <f>IF(promesas[[#This Row],[Fecha  promesa de pago]]="", "", TEXT(promesas[[#This Row],[Fecha  promesa de pago]], "mmm"))</f>
        <v/>
      </c>
      <c r="T570" s="13" t="str">
        <f>IF(promesas[[#This Row],[Fecha de Pago]]="", "", TEXT(promesas[[#This Row],[Fecha de Pago]], "dd/mmm"))</f>
        <v/>
      </c>
      <c r="U570" s="13" t="str">
        <f>IF(promesas[[#This Row],[Fecha  promesa de pago]]="", "", TEXT(promesas[[#This Row],[Fecha  promesa de pago]], "dd/mmm"))</f>
        <v/>
      </c>
      <c r="V570" s="14" t="str">
        <f>IF(LEN(TRIM(promesas[[#This Row],[Fecha  promesa de pago]]))&gt;0,1,"")</f>
        <v/>
      </c>
      <c r="W570" s="14" t="str">
        <f>IF(LEN(TRIM(promesas[[#This Row],[Fecha de Pago]]))&gt;0,1,"")</f>
        <v/>
      </c>
    </row>
    <row r="571" spans="1:23" ht="15.75" customHeight="1">
      <c r="A571" s="11" t="str">
        <f>TEXT(promesas[[#This Row],[Marca temporal]],"dd/mmm")</f>
        <v>00/ene</v>
      </c>
      <c r="B571" s="186"/>
      <c r="C571" s="187"/>
      <c r="D571" s="187"/>
      <c r="E571" s="188"/>
      <c r="F571" s="187"/>
      <c r="G571" s="187"/>
      <c r="H571" s="189"/>
      <c r="I571" s="190"/>
      <c r="J571" s="195"/>
      <c r="K571"/>
      <c r="L571" s="191"/>
      <c r="M571" s="157"/>
      <c r="N571"/>
      <c r="O571" s="191"/>
      <c r="P571" s="157"/>
      <c r="Q571" s="189"/>
      <c r="R571" s="196" t="str">
        <f>IF(promesas[[#This Row],[Fecha de Pago]]="", "", TEXT(promesas[[#This Row],[Fecha de Pago]], "mmm"))</f>
        <v/>
      </c>
      <c r="S571" s="12" t="str">
        <f>IF(promesas[[#This Row],[Fecha  promesa de pago]]="", "", TEXT(promesas[[#This Row],[Fecha  promesa de pago]], "mmm"))</f>
        <v/>
      </c>
      <c r="T571" s="13" t="str">
        <f>IF(promesas[[#This Row],[Fecha de Pago]]="", "", TEXT(promesas[[#This Row],[Fecha de Pago]], "dd/mmm"))</f>
        <v/>
      </c>
      <c r="U571" s="13" t="str">
        <f>IF(promesas[[#This Row],[Fecha  promesa de pago]]="", "", TEXT(promesas[[#This Row],[Fecha  promesa de pago]], "dd/mmm"))</f>
        <v/>
      </c>
      <c r="V571" s="14" t="str">
        <f>IF(LEN(TRIM(promesas[[#This Row],[Fecha  promesa de pago]]))&gt;0,1,"")</f>
        <v/>
      </c>
      <c r="W571" s="14" t="str">
        <f>IF(LEN(TRIM(promesas[[#This Row],[Fecha de Pago]]))&gt;0,1,"")</f>
        <v/>
      </c>
    </row>
    <row r="572" spans="1:23" ht="15.75" customHeight="1">
      <c r="A572" s="11" t="str">
        <f>TEXT(promesas[[#This Row],[Marca temporal]],"dd/mmm")</f>
        <v>00/ene</v>
      </c>
      <c r="B572" s="186"/>
      <c r="C572" s="187"/>
      <c r="D572" s="187"/>
      <c r="E572" s="188"/>
      <c r="F572" s="187"/>
      <c r="G572" s="187"/>
      <c r="H572" s="189"/>
      <c r="I572" s="190"/>
      <c r="J572" s="195"/>
      <c r="K572"/>
      <c r="L572" s="191"/>
      <c r="M572" s="157"/>
      <c r="N572"/>
      <c r="O572" s="191"/>
      <c r="P572" s="157"/>
      <c r="Q572" s="189"/>
      <c r="R572" s="196" t="str">
        <f>IF(promesas[[#This Row],[Fecha de Pago]]="", "", TEXT(promesas[[#This Row],[Fecha de Pago]], "mmm"))</f>
        <v/>
      </c>
      <c r="S572" s="12" t="str">
        <f>IF(promesas[[#This Row],[Fecha  promesa de pago]]="", "", TEXT(promesas[[#This Row],[Fecha  promesa de pago]], "mmm"))</f>
        <v/>
      </c>
      <c r="T572" s="13" t="str">
        <f>IF(promesas[[#This Row],[Fecha de Pago]]="", "", TEXT(promesas[[#This Row],[Fecha de Pago]], "dd/mmm"))</f>
        <v/>
      </c>
      <c r="U572" s="13" t="str">
        <f>IF(promesas[[#This Row],[Fecha  promesa de pago]]="", "", TEXT(promesas[[#This Row],[Fecha  promesa de pago]], "dd/mmm"))</f>
        <v/>
      </c>
      <c r="V572" s="14" t="str">
        <f>IF(LEN(TRIM(promesas[[#This Row],[Fecha  promesa de pago]]))&gt;0,1,"")</f>
        <v/>
      </c>
      <c r="W572" s="14" t="str">
        <f>IF(LEN(TRIM(promesas[[#This Row],[Fecha de Pago]]))&gt;0,1,"")</f>
        <v/>
      </c>
    </row>
    <row r="573" spans="1:23" ht="15.75" customHeight="1">
      <c r="A573" s="11" t="str">
        <f>TEXT(promesas[[#This Row],[Marca temporal]],"dd/mmm")</f>
        <v>00/ene</v>
      </c>
      <c r="B573" s="186"/>
      <c r="C573" s="187"/>
      <c r="D573" s="187"/>
      <c r="E573" s="188"/>
      <c r="F573" s="187"/>
      <c r="G573" s="187"/>
      <c r="H573" s="189"/>
      <c r="I573" s="190"/>
      <c r="J573" s="195"/>
      <c r="K573"/>
      <c r="L573" s="191"/>
      <c r="M573" s="157"/>
      <c r="N573"/>
      <c r="O573" s="191"/>
      <c r="P573" s="157"/>
      <c r="Q573" s="189"/>
      <c r="R573" s="196" t="str">
        <f>IF(promesas[[#This Row],[Fecha de Pago]]="", "", TEXT(promesas[[#This Row],[Fecha de Pago]], "mmm"))</f>
        <v/>
      </c>
      <c r="S573" s="12" t="str">
        <f>IF(promesas[[#This Row],[Fecha  promesa de pago]]="", "", TEXT(promesas[[#This Row],[Fecha  promesa de pago]], "mmm"))</f>
        <v/>
      </c>
      <c r="T573" s="13" t="str">
        <f>IF(promesas[[#This Row],[Fecha de Pago]]="", "", TEXT(promesas[[#This Row],[Fecha de Pago]], "dd/mmm"))</f>
        <v/>
      </c>
      <c r="U573" s="13" t="str">
        <f>IF(promesas[[#This Row],[Fecha  promesa de pago]]="", "", TEXT(promesas[[#This Row],[Fecha  promesa de pago]], "dd/mmm"))</f>
        <v/>
      </c>
      <c r="V573" s="14" t="str">
        <f>IF(LEN(TRIM(promesas[[#This Row],[Fecha  promesa de pago]]))&gt;0,1,"")</f>
        <v/>
      </c>
      <c r="W573" s="14" t="str">
        <f>IF(LEN(TRIM(promesas[[#This Row],[Fecha de Pago]]))&gt;0,1,"")</f>
        <v/>
      </c>
    </row>
    <row r="574" spans="1:23" ht="15.75" customHeight="1">
      <c r="A574" s="11" t="str">
        <f>TEXT(promesas[[#This Row],[Marca temporal]],"dd/mmm")</f>
        <v>00/ene</v>
      </c>
      <c r="B574" s="186"/>
      <c r="C574" s="187"/>
      <c r="D574" s="187"/>
      <c r="E574" s="188"/>
      <c r="F574" s="187"/>
      <c r="G574" s="187"/>
      <c r="H574" s="189"/>
      <c r="I574" s="190"/>
      <c r="J574" s="195"/>
      <c r="K574"/>
      <c r="L574" s="191"/>
      <c r="M574" s="157"/>
      <c r="N574"/>
      <c r="O574" s="191"/>
      <c r="P574"/>
      <c r="Q574" s="189"/>
      <c r="R574" s="196" t="str">
        <f>IF(promesas[[#This Row],[Fecha de Pago]]="", "", TEXT(promesas[[#This Row],[Fecha de Pago]], "mmm"))</f>
        <v/>
      </c>
      <c r="S574" s="12" t="str">
        <f>IF(promesas[[#This Row],[Fecha  promesa de pago]]="", "", TEXT(promesas[[#This Row],[Fecha  promesa de pago]], "mmm"))</f>
        <v/>
      </c>
      <c r="T574" s="13" t="str">
        <f>IF(promesas[[#This Row],[Fecha de Pago]]="", "", TEXT(promesas[[#This Row],[Fecha de Pago]], "dd/mmm"))</f>
        <v/>
      </c>
      <c r="U574" s="13" t="str">
        <f>IF(promesas[[#This Row],[Fecha  promesa de pago]]="", "", TEXT(promesas[[#This Row],[Fecha  promesa de pago]], "dd/mmm"))</f>
        <v/>
      </c>
      <c r="V574" s="14" t="str">
        <f>IF(LEN(TRIM(promesas[[#This Row],[Fecha  promesa de pago]]))&gt;0,1,"")</f>
        <v/>
      </c>
      <c r="W574" s="14" t="str">
        <f>IF(LEN(TRIM(promesas[[#This Row],[Fecha de Pago]]))&gt;0,1,"")</f>
        <v/>
      </c>
    </row>
    <row r="575" spans="1:23" ht="15.75" customHeight="1">
      <c r="A575" s="11" t="str">
        <f>TEXT(promesas[[#This Row],[Marca temporal]],"dd/mmm")</f>
        <v>00/ene</v>
      </c>
      <c r="B575" s="186"/>
      <c r="C575" s="187"/>
      <c r="D575" s="187"/>
      <c r="E575" s="188"/>
      <c r="F575" s="187"/>
      <c r="G575" s="187"/>
      <c r="H575" s="189"/>
      <c r="I575" s="190"/>
      <c r="J575" s="195"/>
      <c r="K575"/>
      <c r="L575" s="191"/>
      <c r="M575" s="157"/>
      <c r="N575"/>
      <c r="O575" s="191"/>
      <c r="P575" s="157"/>
      <c r="Q575" s="189"/>
      <c r="R575" s="196" t="str">
        <f>IF(promesas[[#This Row],[Fecha de Pago]]="", "", TEXT(promesas[[#This Row],[Fecha de Pago]], "mmm"))</f>
        <v/>
      </c>
      <c r="S575" s="12" t="str">
        <f>IF(promesas[[#This Row],[Fecha  promesa de pago]]="", "", TEXT(promesas[[#This Row],[Fecha  promesa de pago]], "mmm"))</f>
        <v/>
      </c>
      <c r="T575" s="13" t="str">
        <f>IF(promesas[[#This Row],[Fecha de Pago]]="", "", TEXT(promesas[[#This Row],[Fecha de Pago]], "dd/mmm"))</f>
        <v/>
      </c>
      <c r="U575" s="13" t="str">
        <f>IF(promesas[[#This Row],[Fecha  promesa de pago]]="", "", TEXT(promesas[[#This Row],[Fecha  promesa de pago]], "dd/mmm"))</f>
        <v/>
      </c>
      <c r="V575" s="14" t="str">
        <f>IF(LEN(TRIM(promesas[[#This Row],[Fecha  promesa de pago]]))&gt;0,1,"")</f>
        <v/>
      </c>
      <c r="W575" s="14" t="str">
        <f>IF(LEN(TRIM(promesas[[#This Row],[Fecha de Pago]]))&gt;0,1,"")</f>
        <v/>
      </c>
    </row>
    <row r="576" spans="1:23" ht="15.75" customHeight="1">
      <c r="A576" s="11" t="str">
        <f>TEXT(promesas[[#This Row],[Marca temporal]],"dd/mmm")</f>
        <v>00/ene</v>
      </c>
      <c r="B576" s="186"/>
      <c r="C576" s="187"/>
      <c r="D576" s="187"/>
      <c r="E576" s="188"/>
      <c r="F576" s="187"/>
      <c r="G576" s="187"/>
      <c r="H576" s="189"/>
      <c r="I576" s="190"/>
      <c r="J576" s="195"/>
      <c r="K576"/>
      <c r="L576" s="191"/>
      <c r="M576" s="157"/>
      <c r="N576"/>
      <c r="O576" s="191"/>
      <c r="P576" s="157"/>
      <c r="Q576" s="189"/>
      <c r="R576" s="196" t="str">
        <f>IF(promesas[[#This Row],[Fecha de Pago]]="", "", TEXT(promesas[[#This Row],[Fecha de Pago]], "mmm"))</f>
        <v/>
      </c>
      <c r="S576" s="12" t="str">
        <f>IF(promesas[[#This Row],[Fecha  promesa de pago]]="", "", TEXT(promesas[[#This Row],[Fecha  promesa de pago]], "mmm"))</f>
        <v/>
      </c>
      <c r="T576" s="13" t="str">
        <f>IF(promesas[[#This Row],[Fecha de Pago]]="", "", TEXT(promesas[[#This Row],[Fecha de Pago]], "dd/mmm"))</f>
        <v/>
      </c>
      <c r="U576" s="13" t="str">
        <f>IF(promesas[[#This Row],[Fecha  promesa de pago]]="", "", TEXT(promesas[[#This Row],[Fecha  promesa de pago]], "dd/mmm"))</f>
        <v/>
      </c>
      <c r="V576" s="14" t="str">
        <f>IF(LEN(TRIM(promesas[[#This Row],[Fecha  promesa de pago]]))&gt;0,1,"")</f>
        <v/>
      </c>
      <c r="W576" s="14" t="str">
        <f>IF(LEN(TRIM(promesas[[#This Row],[Fecha de Pago]]))&gt;0,1,"")</f>
        <v/>
      </c>
    </row>
    <row r="577" spans="1:23" ht="15.75" customHeight="1">
      <c r="A577" s="11" t="str">
        <f>TEXT(promesas[[#This Row],[Marca temporal]],"dd/mmm")</f>
        <v>00/ene</v>
      </c>
      <c r="B577" s="186"/>
      <c r="C577" s="187"/>
      <c r="D577" s="187"/>
      <c r="E577" s="188"/>
      <c r="F577" s="187"/>
      <c r="G577" s="187"/>
      <c r="H577" s="189"/>
      <c r="I577" s="190"/>
      <c r="J577" s="195"/>
      <c r="K577"/>
      <c r="L577" s="191"/>
      <c r="M577" s="157"/>
      <c r="N577"/>
      <c r="O577" s="191"/>
      <c r="P577" s="157"/>
      <c r="Q577" s="189"/>
      <c r="R577" s="196" t="str">
        <f>IF(promesas[[#This Row],[Fecha de Pago]]="", "", TEXT(promesas[[#This Row],[Fecha de Pago]], "mmm"))</f>
        <v/>
      </c>
      <c r="S577" s="12" t="str">
        <f>IF(promesas[[#This Row],[Fecha  promesa de pago]]="", "", TEXT(promesas[[#This Row],[Fecha  promesa de pago]], "mmm"))</f>
        <v/>
      </c>
      <c r="T577" s="13" t="str">
        <f>IF(promesas[[#This Row],[Fecha de Pago]]="", "", TEXT(promesas[[#This Row],[Fecha de Pago]], "dd/mmm"))</f>
        <v/>
      </c>
      <c r="U577" s="13" t="str">
        <f>IF(promesas[[#This Row],[Fecha  promesa de pago]]="", "", TEXT(promesas[[#This Row],[Fecha  promesa de pago]], "dd/mmm"))</f>
        <v/>
      </c>
      <c r="V577" s="14" t="str">
        <f>IF(LEN(TRIM(promesas[[#This Row],[Fecha  promesa de pago]]))&gt;0,1,"")</f>
        <v/>
      </c>
      <c r="W577" s="14" t="str">
        <f>IF(LEN(TRIM(promesas[[#This Row],[Fecha de Pago]]))&gt;0,1,"")</f>
        <v/>
      </c>
    </row>
    <row r="578" spans="1:23" ht="15.75" customHeight="1">
      <c r="A578" s="11" t="str">
        <f>TEXT(promesas[[#This Row],[Marca temporal]],"dd/mmm")</f>
        <v>00/ene</v>
      </c>
      <c r="B578" s="186"/>
      <c r="C578" s="187"/>
      <c r="D578" s="187"/>
      <c r="E578" s="188"/>
      <c r="F578" s="187"/>
      <c r="G578" s="187"/>
      <c r="H578" s="189"/>
      <c r="I578" s="190"/>
      <c r="J578" s="195"/>
      <c r="K578" s="159"/>
      <c r="L578" s="167"/>
      <c r="M578" s="157"/>
      <c r="N578"/>
      <c r="O578" s="191"/>
      <c r="P578" s="157"/>
      <c r="Q578" s="189"/>
      <c r="R578" s="196" t="str">
        <f>IF(promesas[[#This Row],[Fecha de Pago]]="", "", TEXT(promesas[[#This Row],[Fecha de Pago]], "mmm"))</f>
        <v/>
      </c>
      <c r="S578" s="12" t="str">
        <f>IF(promesas[[#This Row],[Fecha  promesa de pago]]="", "", TEXT(promesas[[#This Row],[Fecha  promesa de pago]], "mmm"))</f>
        <v/>
      </c>
      <c r="T578" s="13" t="str">
        <f>IF(promesas[[#This Row],[Fecha de Pago]]="", "", TEXT(promesas[[#This Row],[Fecha de Pago]], "dd/mmm"))</f>
        <v/>
      </c>
      <c r="U578" s="13" t="str">
        <f>IF(promesas[[#This Row],[Fecha  promesa de pago]]="", "", TEXT(promesas[[#This Row],[Fecha  promesa de pago]], "dd/mmm"))</f>
        <v/>
      </c>
      <c r="V578" s="14" t="str">
        <f>IF(LEN(TRIM(promesas[[#This Row],[Fecha  promesa de pago]]))&gt;0,1,"")</f>
        <v/>
      </c>
      <c r="W578" s="14" t="str">
        <f>IF(LEN(TRIM(promesas[[#This Row],[Fecha de Pago]]))&gt;0,1,"")</f>
        <v/>
      </c>
    </row>
    <row r="579" spans="1:23" ht="15.75" customHeight="1">
      <c r="A579" s="11" t="str">
        <f>TEXT(promesas[[#This Row],[Marca temporal]],"dd/mmm")</f>
        <v>00/ene</v>
      </c>
      <c r="B579" s="186"/>
      <c r="C579" s="187"/>
      <c r="D579" s="187"/>
      <c r="E579" s="188"/>
      <c r="F579" s="187"/>
      <c r="G579" s="187"/>
      <c r="H579" s="189"/>
      <c r="I579" s="190"/>
      <c r="J579" s="195"/>
      <c r="K579"/>
      <c r="L579" s="191"/>
      <c r="M579" s="157"/>
      <c r="N579"/>
      <c r="O579" s="191"/>
      <c r="P579" s="157"/>
      <c r="Q579" s="189"/>
      <c r="R579" s="196" t="str">
        <f>IF(promesas[[#This Row],[Fecha de Pago]]="", "", TEXT(promesas[[#This Row],[Fecha de Pago]], "mmm"))</f>
        <v/>
      </c>
      <c r="S579" s="12" t="str">
        <f>IF(promesas[[#This Row],[Fecha  promesa de pago]]="", "", TEXT(promesas[[#This Row],[Fecha  promesa de pago]], "mmm"))</f>
        <v/>
      </c>
      <c r="T579" s="13" t="str">
        <f>IF(promesas[[#This Row],[Fecha de Pago]]="", "", TEXT(promesas[[#This Row],[Fecha de Pago]], "dd/mmm"))</f>
        <v/>
      </c>
      <c r="U579" s="13" t="str">
        <f>IF(promesas[[#This Row],[Fecha  promesa de pago]]="", "", TEXT(promesas[[#This Row],[Fecha  promesa de pago]], "dd/mmm"))</f>
        <v/>
      </c>
      <c r="V579" s="14" t="str">
        <f>IF(LEN(TRIM(promesas[[#This Row],[Fecha  promesa de pago]]))&gt;0,1,"")</f>
        <v/>
      </c>
      <c r="W579" s="14" t="str">
        <f>IF(LEN(TRIM(promesas[[#This Row],[Fecha de Pago]]))&gt;0,1,"")</f>
        <v/>
      </c>
    </row>
    <row r="580" spans="1:23" ht="15.75" customHeight="1">
      <c r="A580" s="11" t="str">
        <f>TEXT(promesas[[#This Row],[Marca temporal]],"dd/mmm")</f>
        <v>00/ene</v>
      </c>
      <c r="B580" s="186"/>
      <c r="C580" s="187"/>
      <c r="D580" s="187"/>
      <c r="E580" s="188"/>
      <c r="F580" s="187"/>
      <c r="G580" s="187"/>
      <c r="H580" s="189"/>
      <c r="I580" s="190"/>
      <c r="J580" s="195"/>
      <c r="K580"/>
      <c r="L580" s="191"/>
      <c r="M580" s="157"/>
      <c r="N580"/>
      <c r="O580" s="191"/>
      <c r="P580" s="157"/>
      <c r="Q580" s="189"/>
      <c r="R580" s="196" t="str">
        <f>IF(promesas[[#This Row],[Fecha de Pago]]="", "", TEXT(promesas[[#This Row],[Fecha de Pago]], "mmm"))</f>
        <v/>
      </c>
      <c r="S580" s="12" t="str">
        <f>IF(promesas[[#This Row],[Fecha  promesa de pago]]="", "", TEXT(promesas[[#This Row],[Fecha  promesa de pago]], "mmm"))</f>
        <v/>
      </c>
      <c r="T580" s="13" t="str">
        <f>IF(promesas[[#This Row],[Fecha de Pago]]="", "", TEXT(promesas[[#This Row],[Fecha de Pago]], "dd/mmm"))</f>
        <v/>
      </c>
      <c r="U580" s="13" t="str">
        <f>IF(promesas[[#This Row],[Fecha  promesa de pago]]="", "", TEXT(promesas[[#This Row],[Fecha  promesa de pago]], "dd/mmm"))</f>
        <v/>
      </c>
      <c r="V580" s="14" t="str">
        <f>IF(LEN(TRIM(promesas[[#This Row],[Fecha  promesa de pago]]))&gt;0,1,"")</f>
        <v/>
      </c>
      <c r="W580" s="14" t="str">
        <f>IF(LEN(TRIM(promesas[[#This Row],[Fecha de Pago]]))&gt;0,1,"")</f>
        <v/>
      </c>
    </row>
    <row r="581" spans="1:23" ht="15.75" customHeight="1">
      <c r="A581" s="11" t="str">
        <f>TEXT(promesas[[#This Row],[Marca temporal]],"dd/mmm")</f>
        <v>00/ene</v>
      </c>
      <c r="B581" s="186"/>
      <c r="C581" s="187"/>
      <c r="D581" s="187"/>
      <c r="E581" s="188"/>
      <c r="F581" s="187"/>
      <c r="G581" s="187"/>
      <c r="H581" s="189"/>
      <c r="I581" s="190"/>
      <c r="J581" s="195"/>
      <c r="K581"/>
      <c r="L581" s="191"/>
      <c r="M581" s="157"/>
      <c r="N581"/>
      <c r="O581" s="191"/>
      <c r="P581"/>
      <c r="Q581" s="189"/>
      <c r="R581" s="196" t="str">
        <f>IF(promesas[[#This Row],[Fecha de Pago]]="", "", TEXT(promesas[[#This Row],[Fecha de Pago]], "mmm"))</f>
        <v/>
      </c>
      <c r="S581" s="12" t="str">
        <f>IF(promesas[[#This Row],[Fecha  promesa de pago]]="", "", TEXT(promesas[[#This Row],[Fecha  promesa de pago]], "mmm"))</f>
        <v/>
      </c>
      <c r="T581" s="13" t="str">
        <f>IF(promesas[[#This Row],[Fecha de Pago]]="", "", TEXT(promesas[[#This Row],[Fecha de Pago]], "dd/mmm"))</f>
        <v/>
      </c>
      <c r="U581" s="13" t="str">
        <f>IF(promesas[[#This Row],[Fecha  promesa de pago]]="", "", TEXT(promesas[[#This Row],[Fecha  promesa de pago]], "dd/mmm"))</f>
        <v/>
      </c>
      <c r="V581" s="14" t="str">
        <f>IF(LEN(TRIM(promesas[[#This Row],[Fecha  promesa de pago]]))&gt;0,1,"")</f>
        <v/>
      </c>
      <c r="W581" s="14" t="str">
        <f>IF(LEN(TRIM(promesas[[#This Row],[Fecha de Pago]]))&gt;0,1,"")</f>
        <v/>
      </c>
    </row>
    <row r="582" spans="1:23" ht="15.75" customHeight="1">
      <c r="A582" s="11" t="str">
        <f>TEXT(promesas[[#This Row],[Marca temporal]],"dd/mmm")</f>
        <v>00/ene</v>
      </c>
      <c r="B582" s="186"/>
      <c r="C582" s="187"/>
      <c r="D582" s="187"/>
      <c r="E582" s="188"/>
      <c r="F582" s="187"/>
      <c r="G582" s="187"/>
      <c r="H582" s="189"/>
      <c r="I582" s="190"/>
      <c r="J582" s="195"/>
      <c r="K582"/>
      <c r="L582" s="191"/>
      <c r="M582" s="157"/>
      <c r="N582"/>
      <c r="O582" s="191"/>
      <c r="P582" s="157"/>
      <c r="Q582" s="189"/>
      <c r="R582" s="196" t="str">
        <f>IF(promesas[[#This Row],[Fecha de Pago]]="", "", TEXT(promesas[[#This Row],[Fecha de Pago]], "mmm"))</f>
        <v/>
      </c>
      <c r="S582" s="12" t="str">
        <f>IF(promesas[[#This Row],[Fecha  promesa de pago]]="", "", TEXT(promesas[[#This Row],[Fecha  promesa de pago]], "mmm"))</f>
        <v/>
      </c>
      <c r="T582" s="13" t="str">
        <f>IF(promesas[[#This Row],[Fecha de Pago]]="", "", TEXT(promesas[[#This Row],[Fecha de Pago]], "dd/mmm"))</f>
        <v/>
      </c>
      <c r="U582" s="13" t="str">
        <f>IF(promesas[[#This Row],[Fecha  promesa de pago]]="", "", TEXT(promesas[[#This Row],[Fecha  promesa de pago]], "dd/mmm"))</f>
        <v/>
      </c>
      <c r="V582" s="14" t="str">
        <f>IF(LEN(TRIM(promesas[[#This Row],[Fecha  promesa de pago]]))&gt;0,1,"")</f>
        <v/>
      </c>
      <c r="W582" s="14" t="str">
        <f>IF(LEN(TRIM(promesas[[#This Row],[Fecha de Pago]]))&gt;0,1,"")</f>
        <v/>
      </c>
    </row>
    <row r="583" spans="1:23" ht="15.75" customHeight="1">
      <c r="A583" s="11" t="str">
        <f>TEXT(promesas[[#This Row],[Marca temporal]],"dd/mmm")</f>
        <v>00/ene</v>
      </c>
      <c r="B583" s="186"/>
      <c r="C583" s="187"/>
      <c r="D583" s="187"/>
      <c r="E583" s="188"/>
      <c r="F583" s="187"/>
      <c r="G583" s="187"/>
      <c r="H583" s="189"/>
      <c r="I583" s="190"/>
      <c r="J583" s="195"/>
      <c r="K583"/>
      <c r="L583" s="191"/>
      <c r="M583" s="157"/>
      <c r="N583"/>
      <c r="O583" s="191"/>
      <c r="P583" s="157"/>
      <c r="Q583" s="189"/>
      <c r="R583" s="196" t="str">
        <f>IF(promesas[[#This Row],[Fecha de Pago]]="", "", TEXT(promesas[[#This Row],[Fecha de Pago]], "mmm"))</f>
        <v/>
      </c>
      <c r="S583" s="12" t="str">
        <f>IF(promesas[[#This Row],[Fecha  promesa de pago]]="", "", TEXT(promesas[[#This Row],[Fecha  promesa de pago]], "mmm"))</f>
        <v/>
      </c>
      <c r="T583" s="13" t="str">
        <f>IF(promesas[[#This Row],[Fecha de Pago]]="", "", TEXT(promesas[[#This Row],[Fecha de Pago]], "dd/mmm"))</f>
        <v/>
      </c>
      <c r="U583" s="13" t="str">
        <f>IF(promesas[[#This Row],[Fecha  promesa de pago]]="", "", TEXT(promesas[[#This Row],[Fecha  promesa de pago]], "dd/mmm"))</f>
        <v/>
      </c>
      <c r="V583" s="14" t="str">
        <f>IF(LEN(TRIM(promesas[[#This Row],[Fecha  promesa de pago]]))&gt;0,1,"")</f>
        <v/>
      </c>
      <c r="W583" s="14" t="str">
        <f>IF(LEN(TRIM(promesas[[#This Row],[Fecha de Pago]]))&gt;0,1,"")</f>
        <v/>
      </c>
    </row>
    <row r="584" spans="1:23" ht="15.75" customHeight="1">
      <c r="A584" s="11" t="str">
        <f>TEXT(promesas[[#This Row],[Marca temporal]],"dd/mmm")</f>
        <v>00/ene</v>
      </c>
      <c r="B584" s="186"/>
      <c r="C584" s="187"/>
      <c r="D584" s="187"/>
      <c r="E584" s="188"/>
      <c r="F584" s="187"/>
      <c r="G584" s="187"/>
      <c r="H584" s="189"/>
      <c r="I584" s="190"/>
      <c r="J584" s="195"/>
      <c r="K584"/>
      <c r="L584" s="191"/>
      <c r="M584" s="157"/>
      <c r="N584"/>
      <c r="O584" s="191"/>
      <c r="P584"/>
      <c r="Q584" s="189"/>
      <c r="R584" s="196" t="str">
        <f>IF(promesas[[#This Row],[Fecha de Pago]]="", "", TEXT(promesas[[#This Row],[Fecha de Pago]], "mmm"))</f>
        <v/>
      </c>
      <c r="S584" s="12" t="str">
        <f>IF(promesas[[#This Row],[Fecha  promesa de pago]]="", "", TEXT(promesas[[#This Row],[Fecha  promesa de pago]], "mmm"))</f>
        <v/>
      </c>
      <c r="T584" s="13" t="str">
        <f>IF(promesas[[#This Row],[Fecha de Pago]]="", "", TEXT(promesas[[#This Row],[Fecha de Pago]], "dd/mmm"))</f>
        <v/>
      </c>
      <c r="U584" s="13" t="str">
        <f>IF(promesas[[#This Row],[Fecha  promesa de pago]]="", "", TEXT(promesas[[#This Row],[Fecha  promesa de pago]], "dd/mmm"))</f>
        <v/>
      </c>
      <c r="V584" s="14" t="str">
        <f>IF(LEN(TRIM(promesas[[#This Row],[Fecha  promesa de pago]]))&gt;0,1,"")</f>
        <v/>
      </c>
      <c r="W584" s="14" t="str">
        <f>IF(LEN(TRIM(promesas[[#This Row],[Fecha de Pago]]))&gt;0,1,"")</f>
        <v/>
      </c>
    </row>
    <row r="585" spans="1:23" ht="15.75" customHeight="1">
      <c r="A585" s="11" t="str">
        <f>TEXT(promesas[[#This Row],[Marca temporal]],"dd/mmm")</f>
        <v>00/ene</v>
      </c>
      <c r="B585" s="186"/>
      <c r="C585" s="187"/>
      <c r="D585" s="187"/>
      <c r="E585" s="188"/>
      <c r="F585" s="187"/>
      <c r="G585" s="187"/>
      <c r="H585" s="189"/>
      <c r="I585" s="190"/>
      <c r="J585" s="195"/>
      <c r="K585"/>
      <c r="L585" s="191"/>
      <c r="M585" s="157"/>
      <c r="N585"/>
      <c r="O585" s="191"/>
      <c r="P585" s="157"/>
      <c r="Q585" s="189"/>
      <c r="R585" s="196" t="str">
        <f>IF(promesas[[#This Row],[Fecha de Pago]]="", "", TEXT(promesas[[#This Row],[Fecha de Pago]], "mmm"))</f>
        <v/>
      </c>
      <c r="S585" s="12" t="str">
        <f>IF(promesas[[#This Row],[Fecha  promesa de pago]]="", "", TEXT(promesas[[#This Row],[Fecha  promesa de pago]], "mmm"))</f>
        <v/>
      </c>
      <c r="T585" s="13" t="str">
        <f>IF(promesas[[#This Row],[Fecha de Pago]]="", "", TEXT(promesas[[#This Row],[Fecha de Pago]], "dd/mmm"))</f>
        <v/>
      </c>
      <c r="U585" s="13" t="str">
        <f>IF(promesas[[#This Row],[Fecha  promesa de pago]]="", "", TEXT(promesas[[#This Row],[Fecha  promesa de pago]], "dd/mmm"))</f>
        <v/>
      </c>
      <c r="V585" s="14" t="str">
        <f>IF(LEN(TRIM(promesas[[#This Row],[Fecha  promesa de pago]]))&gt;0,1,"")</f>
        <v/>
      </c>
      <c r="W585" s="14" t="str">
        <f>IF(LEN(TRIM(promesas[[#This Row],[Fecha de Pago]]))&gt;0,1,"")</f>
        <v/>
      </c>
    </row>
    <row r="586" spans="1:23" ht="15.75" customHeight="1">
      <c r="A586" s="11" t="str">
        <f>TEXT(promesas[[#This Row],[Marca temporal]],"dd/mmm")</f>
        <v>00/ene</v>
      </c>
      <c r="B586" s="186"/>
      <c r="C586" s="187"/>
      <c r="D586" s="187"/>
      <c r="E586" s="188"/>
      <c r="F586" s="187"/>
      <c r="G586" s="187"/>
      <c r="H586" s="189"/>
      <c r="I586" s="190"/>
      <c r="J586" s="195"/>
      <c r="K586"/>
      <c r="L586" s="191"/>
      <c r="M586" s="157"/>
      <c r="N586"/>
      <c r="O586" s="191"/>
      <c r="P586"/>
      <c r="Q586" s="189"/>
      <c r="R586" s="196" t="str">
        <f>IF(promesas[[#This Row],[Fecha de Pago]]="", "", TEXT(promesas[[#This Row],[Fecha de Pago]], "mmm"))</f>
        <v/>
      </c>
      <c r="S586" s="12" t="str">
        <f>IF(promesas[[#This Row],[Fecha  promesa de pago]]="", "", TEXT(promesas[[#This Row],[Fecha  promesa de pago]], "mmm"))</f>
        <v/>
      </c>
      <c r="T586" s="13" t="str">
        <f>IF(promesas[[#This Row],[Fecha de Pago]]="", "", TEXT(promesas[[#This Row],[Fecha de Pago]], "dd/mmm"))</f>
        <v/>
      </c>
      <c r="U586" s="13" t="str">
        <f>IF(promesas[[#This Row],[Fecha  promesa de pago]]="", "", TEXT(promesas[[#This Row],[Fecha  promesa de pago]], "dd/mmm"))</f>
        <v/>
      </c>
      <c r="V586" s="14" t="str">
        <f>IF(LEN(TRIM(promesas[[#This Row],[Fecha  promesa de pago]]))&gt;0,1,"")</f>
        <v/>
      </c>
      <c r="W586" s="14" t="str">
        <f>IF(LEN(TRIM(promesas[[#This Row],[Fecha de Pago]]))&gt;0,1,"")</f>
        <v/>
      </c>
    </row>
    <row r="587" spans="1:23" ht="15.75" customHeight="1">
      <c r="A587" s="11" t="str">
        <f>TEXT(promesas[[#This Row],[Marca temporal]],"dd/mmm")</f>
        <v>00/ene</v>
      </c>
      <c r="B587" s="186"/>
      <c r="C587" s="187"/>
      <c r="D587" s="187"/>
      <c r="E587" s="188"/>
      <c r="F587" s="187"/>
      <c r="G587" s="187"/>
      <c r="H587" s="189"/>
      <c r="I587" s="190"/>
      <c r="J587" s="195"/>
      <c r="K587"/>
      <c r="L587" s="191"/>
      <c r="M587" s="157"/>
      <c r="N587"/>
      <c r="O587" s="191"/>
      <c r="P587" s="157"/>
      <c r="Q587" s="189"/>
      <c r="R587" s="196" t="str">
        <f>IF(promesas[[#This Row],[Fecha de Pago]]="", "", TEXT(promesas[[#This Row],[Fecha de Pago]], "mmm"))</f>
        <v/>
      </c>
      <c r="S587" s="12" t="str">
        <f>IF(promesas[[#This Row],[Fecha  promesa de pago]]="", "", TEXT(promesas[[#This Row],[Fecha  promesa de pago]], "mmm"))</f>
        <v/>
      </c>
      <c r="T587" s="13" t="str">
        <f>IF(promesas[[#This Row],[Fecha de Pago]]="", "", TEXT(promesas[[#This Row],[Fecha de Pago]], "dd/mmm"))</f>
        <v/>
      </c>
      <c r="U587" s="13" t="str">
        <f>IF(promesas[[#This Row],[Fecha  promesa de pago]]="", "", TEXT(promesas[[#This Row],[Fecha  promesa de pago]], "dd/mmm"))</f>
        <v/>
      </c>
      <c r="V587" s="14" t="str">
        <f>IF(LEN(TRIM(promesas[[#This Row],[Fecha  promesa de pago]]))&gt;0,1,"")</f>
        <v/>
      </c>
      <c r="W587" s="14" t="str">
        <f>IF(LEN(TRIM(promesas[[#This Row],[Fecha de Pago]]))&gt;0,1,"")</f>
        <v/>
      </c>
    </row>
    <row r="588" spans="1:23" ht="15.75" customHeight="1">
      <c r="A588" s="11" t="str">
        <f>TEXT(promesas[[#This Row],[Marca temporal]],"dd/mmm")</f>
        <v>00/ene</v>
      </c>
      <c r="B588" s="186"/>
      <c r="C588" s="187"/>
      <c r="D588" s="187"/>
      <c r="E588" s="188"/>
      <c r="F588" s="187"/>
      <c r="G588" s="187"/>
      <c r="H588" s="189"/>
      <c r="I588" s="190"/>
      <c r="J588" s="195"/>
      <c r="K588"/>
      <c r="L588" s="191"/>
      <c r="M588" s="157"/>
      <c r="N588"/>
      <c r="O588" s="191"/>
      <c r="P588" s="157"/>
      <c r="Q588" s="189"/>
      <c r="R588" s="196" t="str">
        <f>IF(promesas[[#This Row],[Fecha de Pago]]="", "", TEXT(promesas[[#This Row],[Fecha de Pago]], "mmm"))</f>
        <v/>
      </c>
      <c r="S588" s="12" t="str">
        <f>IF(promesas[[#This Row],[Fecha  promesa de pago]]="", "", TEXT(promesas[[#This Row],[Fecha  promesa de pago]], "mmm"))</f>
        <v/>
      </c>
      <c r="T588" s="13" t="str">
        <f>IF(promesas[[#This Row],[Fecha de Pago]]="", "", TEXT(promesas[[#This Row],[Fecha de Pago]], "dd/mmm"))</f>
        <v/>
      </c>
      <c r="U588" s="13" t="str">
        <f>IF(promesas[[#This Row],[Fecha  promesa de pago]]="", "", TEXT(promesas[[#This Row],[Fecha  promesa de pago]], "dd/mmm"))</f>
        <v/>
      </c>
      <c r="V588" s="14" t="str">
        <f>IF(LEN(TRIM(promesas[[#This Row],[Fecha  promesa de pago]]))&gt;0,1,"")</f>
        <v/>
      </c>
      <c r="W588" s="14" t="str">
        <f>IF(LEN(TRIM(promesas[[#This Row],[Fecha de Pago]]))&gt;0,1,"")</f>
        <v/>
      </c>
    </row>
    <row r="589" spans="1:23" ht="15.75" customHeight="1">
      <c r="A589" s="11" t="str">
        <f>TEXT(promesas[[#This Row],[Marca temporal]],"dd/mmm")</f>
        <v>00/ene</v>
      </c>
      <c r="B589" s="186"/>
      <c r="C589" s="187"/>
      <c r="D589" s="187"/>
      <c r="E589" s="188"/>
      <c r="F589" s="187"/>
      <c r="G589" s="187"/>
      <c r="H589" s="189"/>
      <c r="I589" s="190"/>
      <c r="J589" s="195"/>
      <c r="K589"/>
      <c r="L589" s="191"/>
      <c r="M589" s="157"/>
      <c r="N589"/>
      <c r="O589" s="191"/>
      <c r="P589" s="157"/>
      <c r="Q589" s="189"/>
      <c r="R589" s="196" t="str">
        <f>IF(promesas[[#This Row],[Fecha de Pago]]="", "", TEXT(promesas[[#This Row],[Fecha de Pago]], "mmm"))</f>
        <v/>
      </c>
      <c r="S589" s="12" t="str">
        <f>IF(promesas[[#This Row],[Fecha  promesa de pago]]="", "", TEXT(promesas[[#This Row],[Fecha  promesa de pago]], "mmm"))</f>
        <v/>
      </c>
      <c r="T589" s="13" t="str">
        <f>IF(promesas[[#This Row],[Fecha de Pago]]="", "", TEXT(promesas[[#This Row],[Fecha de Pago]], "dd/mmm"))</f>
        <v/>
      </c>
      <c r="U589" s="13" t="str">
        <f>IF(promesas[[#This Row],[Fecha  promesa de pago]]="", "", TEXT(promesas[[#This Row],[Fecha  promesa de pago]], "dd/mmm"))</f>
        <v/>
      </c>
      <c r="V589" s="14" t="str">
        <f>IF(LEN(TRIM(promesas[[#This Row],[Fecha  promesa de pago]]))&gt;0,1,"")</f>
        <v/>
      </c>
      <c r="W589" s="14" t="str">
        <f>IF(LEN(TRIM(promesas[[#This Row],[Fecha de Pago]]))&gt;0,1,"")</f>
        <v/>
      </c>
    </row>
    <row r="590" spans="1:23" ht="15.75" customHeight="1">
      <c r="A590" s="11" t="str">
        <f>TEXT(promesas[[#This Row],[Marca temporal]],"dd/mmm")</f>
        <v>00/ene</v>
      </c>
      <c r="B590" s="186"/>
      <c r="C590" s="187"/>
      <c r="D590" s="187"/>
      <c r="E590" s="188"/>
      <c r="F590" s="187"/>
      <c r="G590" s="187"/>
      <c r="H590" s="189"/>
      <c r="I590" s="190"/>
      <c r="J590" s="195"/>
      <c r="K590"/>
      <c r="L590" s="191"/>
      <c r="M590" s="157"/>
      <c r="N590"/>
      <c r="O590" s="191"/>
      <c r="P590" s="157"/>
      <c r="Q590" s="189"/>
      <c r="R590" s="196" t="str">
        <f>IF(promesas[[#This Row],[Fecha de Pago]]="", "", TEXT(promesas[[#This Row],[Fecha de Pago]], "mmm"))</f>
        <v/>
      </c>
      <c r="S590" s="12" t="str">
        <f>IF(promesas[[#This Row],[Fecha  promesa de pago]]="", "", TEXT(promesas[[#This Row],[Fecha  promesa de pago]], "mmm"))</f>
        <v/>
      </c>
      <c r="T590" s="13" t="str">
        <f>IF(promesas[[#This Row],[Fecha de Pago]]="", "", TEXT(promesas[[#This Row],[Fecha de Pago]], "dd/mmm"))</f>
        <v/>
      </c>
      <c r="U590" s="13" t="str">
        <f>IF(promesas[[#This Row],[Fecha  promesa de pago]]="", "", TEXT(promesas[[#This Row],[Fecha  promesa de pago]], "dd/mmm"))</f>
        <v/>
      </c>
      <c r="V590" s="14" t="str">
        <f>IF(LEN(TRIM(promesas[[#This Row],[Fecha  promesa de pago]]))&gt;0,1,"")</f>
        <v/>
      </c>
      <c r="W590" s="14" t="str">
        <f>IF(LEN(TRIM(promesas[[#This Row],[Fecha de Pago]]))&gt;0,1,"")</f>
        <v/>
      </c>
    </row>
    <row r="591" spans="1:23" ht="15.75" customHeight="1">
      <c r="A591" s="11" t="str">
        <f>TEXT(promesas[[#This Row],[Marca temporal]],"dd/mmm")</f>
        <v>00/ene</v>
      </c>
      <c r="B591" s="186"/>
      <c r="C591" s="187"/>
      <c r="D591" s="187"/>
      <c r="E591" s="188"/>
      <c r="F591" s="187"/>
      <c r="G591" s="187"/>
      <c r="H591" s="189"/>
      <c r="I591" s="190"/>
      <c r="J591" s="195"/>
      <c r="K591"/>
      <c r="L591" s="191"/>
      <c r="M591" s="157"/>
      <c r="N591"/>
      <c r="O591" s="191"/>
      <c r="P591" s="157"/>
      <c r="Q591" s="189"/>
      <c r="R591" s="196" t="str">
        <f>IF(promesas[[#This Row],[Fecha de Pago]]="", "", TEXT(promesas[[#This Row],[Fecha de Pago]], "mmm"))</f>
        <v/>
      </c>
      <c r="S591" s="12" t="str">
        <f>IF(promesas[[#This Row],[Fecha  promesa de pago]]="", "", TEXT(promesas[[#This Row],[Fecha  promesa de pago]], "mmm"))</f>
        <v/>
      </c>
      <c r="T591" s="13" t="str">
        <f>IF(promesas[[#This Row],[Fecha de Pago]]="", "", TEXT(promesas[[#This Row],[Fecha de Pago]], "dd/mmm"))</f>
        <v/>
      </c>
      <c r="U591" s="13" t="str">
        <f>IF(promesas[[#This Row],[Fecha  promesa de pago]]="", "", TEXT(promesas[[#This Row],[Fecha  promesa de pago]], "dd/mmm"))</f>
        <v/>
      </c>
      <c r="V591" s="14" t="str">
        <f>IF(LEN(TRIM(promesas[[#This Row],[Fecha  promesa de pago]]))&gt;0,1,"")</f>
        <v/>
      </c>
      <c r="W591" s="14" t="str">
        <f>IF(LEN(TRIM(promesas[[#This Row],[Fecha de Pago]]))&gt;0,1,"")</f>
        <v/>
      </c>
    </row>
    <row r="592" spans="1:23" ht="15.75" customHeight="1">
      <c r="A592" s="11" t="str">
        <f>TEXT(promesas[[#This Row],[Marca temporal]],"dd/mmm")</f>
        <v>00/ene</v>
      </c>
      <c r="B592" s="186"/>
      <c r="C592" s="187"/>
      <c r="D592" s="187"/>
      <c r="E592" s="188"/>
      <c r="F592" s="187"/>
      <c r="G592" s="187"/>
      <c r="H592" s="189"/>
      <c r="I592" s="190"/>
      <c r="J592" s="195"/>
      <c r="K592" s="159"/>
      <c r="L592" s="167"/>
      <c r="M592" s="157"/>
      <c r="N592"/>
      <c r="O592" s="191"/>
      <c r="P592" s="157"/>
      <c r="Q592" s="189"/>
      <c r="R592" s="196" t="str">
        <f>IF(promesas[[#This Row],[Fecha de Pago]]="", "", TEXT(promesas[[#This Row],[Fecha de Pago]], "mmm"))</f>
        <v/>
      </c>
      <c r="S592" s="12" t="str">
        <f>IF(promesas[[#This Row],[Fecha  promesa de pago]]="", "", TEXT(promesas[[#This Row],[Fecha  promesa de pago]], "mmm"))</f>
        <v/>
      </c>
      <c r="T592" s="13" t="str">
        <f>IF(promesas[[#This Row],[Fecha de Pago]]="", "", TEXT(promesas[[#This Row],[Fecha de Pago]], "dd/mmm"))</f>
        <v/>
      </c>
      <c r="U592" s="13" t="str">
        <f>IF(promesas[[#This Row],[Fecha  promesa de pago]]="", "", TEXT(promesas[[#This Row],[Fecha  promesa de pago]], "dd/mmm"))</f>
        <v/>
      </c>
      <c r="V592" s="14" t="str">
        <f>IF(LEN(TRIM(promesas[[#This Row],[Fecha  promesa de pago]]))&gt;0,1,"")</f>
        <v/>
      </c>
      <c r="W592" s="14" t="str">
        <f>IF(LEN(TRIM(promesas[[#This Row],[Fecha de Pago]]))&gt;0,1,"")</f>
        <v/>
      </c>
    </row>
    <row r="593" spans="1:23" ht="15.75" customHeight="1">
      <c r="A593" s="11" t="str">
        <f>TEXT(promesas[[#This Row],[Marca temporal]],"dd/mmm")</f>
        <v>00/ene</v>
      </c>
      <c r="B593" s="186"/>
      <c r="C593" s="187"/>
      <c r="D593" s="187"/>
      <c r="E593" s="188"/>
      <c r="F593" s="187"/>
      <c r="G593" s="187"/>
      <c r="H593" s="189"/>
      <c r="I593" s="190"/>
      <c r="J593" s="195"/>
      <c r="K593"/>
      <c r="L593" s="191"/>
      <c r="M593" s="157"/>
      <c r="N593"/>
      <c r="O593" s="191"/>
      <c r="P593" s="157"/>
      <c r="Q593" s="189"/>
      <c r="R593" s="196" t="str">
        <f>IF(promesas[[#This Row],[Fecha de Pago]]="", "", TEXT(promesas[[#This Row],[Fecha de Pago]], "mmm"))</f>
        <v/>
      </c>
      <c r="S593" s="12" t="str">
        <f>IF(promesas[[#This Row],[Fecha  promesa de pago]]="", "", TEXT(promesas[[#This Row],[Fecha  promesa de pago]], "mmm"))</f>
        <v/>
      </c>
      <c r="T593" s="13" t="str">
        <f>IF(promesas[[#This Row],[Fecha de Pago]]="", "", TEXT(promesas[[#This Row],[Fecha de Pago]], "dd/mmm"))</f>
        <v/>
      </c>
      <c r="U593" s="13" t="str">
        <f>IF(promesas[[#This Row],[Fecha  promesa de pago]]="", "", TEXT(promesas[[#This Row],[Fecha  promesa de pago]], "dd/mmm"))</f>
        <v/>
      </c>
      <c r="V593" s="14" t="str">
        <f>IF(LEN(TRIM(promesas[[#This Row],[Fecha  promesa de pago]]))&gt;0,1,"")</f>
        <v/>
      </c>
      <c r="W593" s="14" t="str">
        <f>IF(LEN(TRIM(promesas[[#This Row],[Fecha de Pago]]))&gt;0,1,"")</f>
        <v/>
      </c>
    </row>
    <row r="594" spans="1:23" ht="15.75" customHeight="1">
      <c r="A594" s="11" t="str">
        <f>TEXT(promesas[[#This Row],[Marca temporal]],"dd/mmm")</f>
        <v>00/ene</v>
      </c>
      <c r="B594" s="186"/>
      <c r="C594" s="187"/>
      <c r="D594" s="187"/>
      <c r="E594" s="188"/>
      <c r="F594" s="187"/>
      <c r="G594" s="187"/>
      <c r="H594" s="189"/>
      <c r="I594" s="190"/>
      <c r="J594" s="195"/>
      <c r="K594"/>
      <c r="L594" s="191"/>
      <c r="M594" s="157"/>
      <c r="N594"/>
      <c r="O594" s="191"/>
      <c r="P594" s="157"/>
      <c r="Q594" s="189"/>
      <c r="R594" s="196" t="str">
        <f>IF(promesas[[#This Row],[Fecha de Pago]]="", "", TEXT(promesas[[#This Row],[Fecha de Pago]], "mmm"))</f>
        <v/>
      </c>
      <c r="S594" s="12" t="str">
        <f>IF(promesas[[#This Row],[Fecha  promesa de pago]]="", "", TEXT(promesas[[#This Row],[Fecha  promesa de pago]], "mmm"))</f>
        <v/>
      </c>
      <c r="T594" s="13" t="str">
        <f>IF(promesas[[#This Row],[Fecha de Pago]]="", "", TEXT(promesas[[#This Row],[Fecha de Pago]], "dd/mmm"))</f>
        <v/>
      </c>
      <c r="U594" s="13" t="str">
        <f>IF(promesas[[#This Row],[Fecha  promesa de pago]]="", "", TEXT(promesas[[#This Row],[Fecha  promesa de pago]], "dd/mmm"))</f>
        <v/>
      </c>
      <c r="V594" s="14" t="str">
        <f>IF(LEN(TRIM(promesas[[#This Row],[Fecha  promesa de pago]]))&gt;0,1,"")</f>
        <v/>
      </c>
      <c r="W594" s="14" t="str">
        <f>IF(LEN(TRIM(promesas[[#This Row],[Fecha de Pago]]))&gt;0,1,"")</f>
        <v/>
      </c>
    </row>
    <row r="595" spans="1:23" ht="15.75" customHeight="1">
      <c r="A595" s="11" t="str">
        <f>TEXT(promesas[[#This Row],[Marca temporal]],"dd/mmm")</f>
        <v>00/ene</v>
      </c>
      <c r="B595" s="186"/>
      <c r="C595" s="187"/>
      <c r="D595" s="187"/>
      <c r="E595" s="188"/>
      <c r="F595" s="187"/>
      <c r="G595" s="187"/>
      <c r="H595" s="189"/>
      <c r="I595" s="190"/>
      <c r="J595" s="195"/>
      <c r="K595"/>
      <c r="L595" s="191"/>
      <c r="M595" s="157"/>
      <c r="N595"/>
      <c r="O595" s="191"/>
      <c r="P595" s="157"/>
      <c r="Q595" s="189"/>
      <c r="R595" s="196" t="str">
        <f>IF(promesas[[#This Row],[Fecha de Pago]]="", "", TEXT(promesas[[#This Row],[Fecha de Pago]], "mmm"))</f>
        <v/>
      </c>
      <c r="S595" s="12" t="str">
        <f>IF(promesas[[#This Row],[Fecha  promesa de pago]]="", "", TEXT(promesas[[#This Row],[Fecha  promesa de pago]], "mmm"))</f>
        <v/>
      </c>
      <c r="T595" s="13" t="str">
        <f>IF(promesas[[#This Row],[Fecha de Pago]]="", "", TEXT(promesas[[#This Row],[Fecha de Pago]], "dd/mmm"))</f>
        <v/>
      </c>
      <c r="U595" s="13" t="str">
        <f>IF(promesas[[#This Row],[Fecha  promesa de pago]]="", "", TEXT(promesas[[#This Row],[Fecha  promesa de pago]], "dd/mmm"))</f>
        <v/>
      </c>
      <c r="V595" s="14" t="str">
        <f>IF(LEN(TRIM(promesas[[#This Row],[Fecha  promesa de pago]]))&gt;0,1,"")</f>
        <v/>
      </c>
      <c r="W595" s="14" t="str">
        <f>IF(LEN(TRIM(promesas[[#This Row],[Fecha de Pago]]))&gt;0,1,"")</f>
        <v/>
      </c>
    </row>
    <row r="596" spans="1:23" ht="15.75" customHeight="1">
      <c r="A596" s="11" t="str">
        <f>TEXT(promesas[[#This Row],[Marca temporal]],"dd/mmm")</f>
        <v>00/ene</v>
      </c>
      <c r="B596" s="186"/>
      <c r="C596" s="187"/>
      <c r="D596" s="187"/>
      <c r="E596" s="188"/>
      <c r="F596" s="187"/>
      <c r="G596" s="187"/>
      <c r="H596" s="189"/>
      <c r="I596" s="190"/>
      <c r="J596" s="195"/>
      <c r="K596"/>
      <c r="L596" s="191"/>
      <c r="M596" s="157"/>
      <c r="N596"/>
      <c r="O596" s="191"/>
      <c r="P596" s="157"/>
      <c r="Q596" s="189"/>
      <c r="R596" s="196" t="str">
        <f>IF(promesas[[#This Row],[Fecha de Pago]]="", "", TEXT(promesas[[#This Row],[Fecha de Pago]], "mmm"))</f>
        <v/>
      </c>
      <c r="S596" s="12" t="str">
        <f>IF(promesas[[#This Row],[Fecha  promesa de pago]]="", "", TEXT(promesas[[#This Row],[Fecha  promesa de pago]], "mmm"))</f>
        <v/>
      </c>
      <c r="T596" s="13" t="str">
        <f>IF(promesas[[#This Row],[Fecha de Pago]]="", "", TEXT(promesas[[#This Row],[Fecha de Pago]], "dd/mmm"))</f>
        <v/>
      </c>
      <c r="U596" s="13" t="str">
        <f>IF(promesas[[#This Row],[Fecha  promesa de pago]]="", "", TEXT(promesas[[#This Row],[Fecha  promesa de pago]], "dd/mmm"))</f>
        <v/>
      </c>
      <c r="V596" s="14" t="str">
        <f>IF(LEN(TRIM(promesas[[#This Row],[Fecha  promesa de pago]]))&gt;0,1,"")</f>
        <v/>
      </c>
      <c r="W596" s="14" t="str">
        <f>IF(LEN(TRIM(promesas[[#This Row],[Fecha de Pago]]))&gt;0,1,"")</f>
        <v/>
      </c>
    </row>
    <row r="597" spans="1:23" ht="15.75" customHeight="1">
      <c r="A597" s="11" t="str">
        <f>TEXT(promesas[[#This Row],[Marca temporal]],"dd/mmm")</f>
        <v>00/ene</v>
      </c>
      <c r="B597" s="186"/>
      <c r="C597" s="187"/>
      <c r="D597" s="187"/>
      <c r="E597" s="188"/>
      <c r="F597" s="187"/>
      <c r="G597" s="187"/>
      <c r="H597" s="189"/>
      <c r="I597" s="190"/>
      <c r="J597" s="195"/>
      <c r="K597"/>
      <c r="L597" s="191"/>
      <c r="M597" s="157"/>
      <c r="N597"/>
      <c r="O597" s="191"/>
      <c r="P597" s="157"/>
      <c r="Q597" s="189"/>
      <c r="R597" s="196" t="str">
        <f>IF(promesas[[#This Row],[Fecha de Pago]]="", "", TEXT(promesas[[#This Row],[Fecha de Pago]], "mmm"))</f>
        <v/>
      </c>
      <c r="S597" s="12" t="str">
        <f>IF(promesas[[#This Row],[Fecha  promesa de pago]]="", "", TEXT(promesas[[#This Row],[Fecha  promesa de pago]], "mmm"))</f>
        <v/>
      </c>
      <c r="T597" s="13" t="str">
        <f>IF(promesas[[#This Row],[Fecha de Pago]]="", "", TEXT(promesas[[#This Row],[Fecha de Pago]], "dd/mmm"))</f>
        <v/>
      </c>
      <c r="U597" s="13" t="str">
        <f>IF(promesas[[#This Row],[Fecha  promesa de pago]]="", "", TEXT(promesas[[#This Row],[Fecha  promesa de pago]], "dd/mmm"))</f>
        <v/>
      </c>
      <c r="V597" s="14" t="str">
        <f>IF(LEN(TRIM(promesas[[#This Row],[Fecha  promesa de pago]]))&gt;0,1,"")</f>
        <v/>
      </c>
      <c r="W597" s="14" t="str">
        <f>IF(LEN(TRIM(promesas[[#This Row],[Fecha de Pago]]))&gt;0,1,"")</f>
        <v/>
      </c>
    </row>
    <row r="598" spans="1:23" ht="15.75" customHeight="1">
      <c r="A598" s="11" t="str">
        <f>TEXT(promesas[[#This Row],[Marca temporal]],"dd/mmm")</f>
        <v>00/ene</v>
      </c>
      <c r="B598" s="186"/>
      <c r="C598" s="187"/>
      <c r="D598" s="187"/>
      <c r="E598" s="188"/>
      <c r="F598" s="187"/>
      <c r="G598" s="187"/>
      <c r="H598" s="189"/>
      <c r="I598" s="190"/>
      <c r="J598" s="195"/>
      <c r="K598"/>
      <c r="L598" s="191"/>
      <c r="M598" s="157"/>
      <c r="N598"/>
      <c r="O598" s="191"/>
      <c r="P598"/>
      <c r="Q598" s="189"/>
      <c r="R598" s="196" t="str">
        <f>IF(promesas[[#This Row],[Fecha de Pago]]="", "", TEXT(promesas[[#This Row],[Fecha de Pago]], "mmm"))</f>
        <v/>
      </c>
      <c r="S598" s="12" t="str">
        <f>IF(promesas[[#This Row],[Fecha  promesa de pago]]="", "", TEXT(promesas[[#This Row],[Fecha  promesa de pago]], "mmm"))</f>
        <v/>
      </c>
      <c r="T598" s="13" t="str">
        <f>IF(promesas[[#This Row],[Fecha de Pago]]="", "", TEXT(promesas[[#This Row],[Fecha de Pago]], "dd/mmm"))</f>
        <v/>
      </c>
      <c r="U598" s="13" t="str">
        <f>IF(promesas[[#This Row],[Fecha  promesa de pago]]="", "", TEXT(promesas[[#This Row],[Fecha  promesa de pago]], "dd/mmm"))</f>
        <v/>
      </c>
      <c r="V598" s="14" t="str">
        <f>IF(LEN(TRIM(promesas[[#This Row],[Fecha  promesa de pago]]))&gt;0,1,"")</f>
        <v/>
      </c>
      <c r="W598" s="14" t="str">
        <f>IF(LEN(TRIM(promesas[[#This Row],[Fecha de Pago]]))&gt;0,1,"")</f>
        <v/>
      </c>
    </row>
    <row r="599" spans="1:23" ht="15.75" customHeight="1">
      <c r="A599" s="11" t="str">
        <f>TEXT(promesas[[#This Row],[Marca temporal]],"dd/mmm")</f>
        <v>00/ene</v>
      </c>
      <c r="B599" s="186"/>
      <c r="C599" s="187"/>
      <c r="D599" s="187"/>
      <c r="E599" s="188"/>
      <c r="F599" s="187"/>
      <c r="G599" s="187"/>
      <c r="H599" s="189"/>
      <c r="I599" s="190"/>
      <c r="J599" s="195"/>
      <c r="K599"/>
      <c r="L599" s="191"/>
      <c r="M599" s="157"/>
      <c r="N599"/>
      <c r="O599" s="191"/>
      <c r="P599" s="157"/>
      <c r="Q599" s="189"/>
      <c r="R599" s="196" t="str">
        <f>IF(promesas[[#This Row],[Fecha de Pago]]="", "", TEXT(promesas[[#This Row],[Fecha de Pago]], "mmm"))</f>
        <v/>
      </c>
      <c r="S599" s="12" t="str">
        <f>IF(promesas[[#This Row],[Fecha  promesa de pago]]="", "", TEXT(promesas[[#This Row],[Fecha  promesa de pago]], "mmm"))</f>
        <v/>
      </c>
      <c r="T599" s="13" t="str">
        <f>IF(promesas[[#This Row],[Fecha de Pago]]="", "", TEXT(promesas[[#This Row],[Fecha de Pago]], "dd/mmm"))</f>
        <v/>
      </c>
      <c r="U599" s="13" t="str">
        <f>IF(promesas[[#This Row],[Fecha  promesa de pago]]="", "", TEXT(promesas[[#This Row],[Fecha  promesa de pago]], "dd/mmm"))</f>
        <v/>
      </c>
      <c r="V599" s="14" t="str">
        <f>IF(LEN(TRIM(promesas[[#This Row],[Fecha  promesa de pago]]))&gt;0,1,"")</f>
        <v/>
      </c>
      <c r="W599" s="14" t="str">
        <f>IF(LEN(TRIM(promesas[[#This Row],[Fecha de Pago]]))&gt;0,1,"")</f>
        <v/>
      </c>
    </row>
    <row r="600" spans="1:23" ht="15.75" customHeight="1">
      <c r="A600" s="11" t="str">
        <f>TEXT(promesas[[#This Row],[Marca temporal]],"dd/mmm")</f>
        <v>00/ene</v>
      </c>
      <c r="B600" s="186"/>
      <c r="C600" s="187"/>
      <c r="D600" s="187"/>
      <c r="E600" s="188"/>
      <c r="F600" s="187"/>
      <c r="G600" s="187"/>
      <c r="H600" s="189"/>
      <c r="I600" s="190"/>
      <c r="J600" s="195"/>
      <c r="K600"/>
      <c r="L600" s="191"/>
      <c r="M600" s="157"/>
      <c r="N600"/>
      <c r="O600" s="191"/>
      <c r="P600"/>
      <c r="Q600" s="189"/>
      <c r="R600" s="196" t="str">
        <f>IF(promesas[[#This Row],[Fecha de Pago]]="", "", TEXT(promesas[[#This Row],[Fecha de Pago]], "mmm"))</f>
        <v/>
      </c>
      <c r="S600" s="12" t="str">
        <f>IF(promesas[[#This Row],[Fecha  promesa de pago]]="", "", TEXT(promesas[[#This Row],[Fecha  promesa de pago]], "mmm"))</f>
        <v/>
      </c>
      <c r="T600" s="13" t="str">
        <f>IF(promesas[[#This Row],[Fecha de Pago]]="", "", TEXT(promesas[[#This Row],[Fecha de Pago]], "dd/mmm"))</f>
        <v/>
      </c>
      <c r="U600" s="13" t="str">
        <f>IF(promesas[[#This Row],[Fecha  promesa de pago]]="", "", TEXT(promesas[[#This Row],[Fecha  promesa de pago]], "dd/mmm"))</f>
        <v/>
      </c>
      <c r="V600" s="14" t="str">
        <f>IF(LEN(TRIM(promesas[[#This Row],[Fecha  promesa de pago]]))&gt;0,1,"")</f>
        <v/>
      </c>
      <c r="W600" s="14" t="str">
        <f>IF(LEN(TRIM(promesas[[#This Row],[Fecha de Pago]]))&gt;0,1,"")</f>
        <v/>
      </c>
    </row>
    <row r="601" spans="1:23" ht="15.75" customHeight="1">
      <c r="A601" s="11" t="str">
        <f>TEXT(promesas[[#This Row],[Marca temporal]],"dd/mmm")</f>
        <v>00/ene</v>
      </c>
      <c r="B601" s="186"/>
      <c r="C601" s="187"/>
      <c r="D601" s="187"/>
      <c r="E601" s="188"/>
      <c r="F601" s="187"/>
      <c r="G601" s="187"/>
      <c r="H601" s="189"/>
      <c r="I601" s="190"/>
      <c r="J601" s="195"/>
      <c r="K601"/>
      <c r="L601" s="191"/>
      <c r="M601" s="157"/>
      <c r="N601"/>
      <c r="O601" s="191"/>
      <c r="P601" s="157"/>
      <c r="Q601" s="189"/>
      <c r="R601" s="196" t="str">
        <f>IF(promesas[[#This Row],[Fecha de Pago]]="", "", TEXT(promesas[[#This Row],[Fecha de Pago]], "mmm"))</f>
        <v/>
      </c>
      <c r="S601" s="12" t="str">
        <f>IF(promesas[[#This Row],[Fecha  promesa de pago]]="", "", TEXT(promesas[[#This Row],[Fecha  promesa de pago]], "mmm"))</f>
        <v/>
      </c>
      <c r="T601" s="13" t="str">
        <f>IF(promesas[[#This Row],[Fecha de Pago]]="", "", TEXT(promesas[[#This Row],[Fecha de Pago]], "dd/mmm"))</f>
        <v/>
      </c>
      <c r="U601" s="13" t="str">
        <f>IF(promesas[[#This Row],[Fecha  promesa de pago]]="", "", TEXT(promesas[[#This Row],[Fecha  promesa de pago]], "dd/mmm"))</f>
        <v/>
      </c>
      <c r="V601" s="14" t="str">
        <f>IF(LEN(TRIM(promesas[[#This Row],[Fecha  promesa de pago]]))&gt;0,1,"")</f>
        <v/>
      </c>
      <c r="W601" s="14" t="str">
        <f>IF(LEN(TRIM(promesas[[#This Row],[Fecha de Pago]]))&gt;0,1,"")</f>
        <v/>
      </c>
    </row>
    <row r="602" spans="1:23" ht="15.75" customHeight="1">
      <c r="A602" s="11" t="str">
        <f>TEXT(promesas[[#This Row],[Marca temporal]],"dd/mmm")</f>
        <v>00/ene</v>
      </c>
      <c r="B602" s="186"/>
      <c r="C602" s="187"/>
      <c r="D602" s="187"/>
      <c r="E602" s="188"/>
      <c r="F602" s="187"/>
      <c r="G602" s="187"/>
      <c r="H602" s="189"/>
      <c r="I602" s="190"/>
      <c r="J602" s="195"/>
      <c r="K602"/>
      <c r="L602" s="191"/>
      <c r="M602" s="157"/>
      <c r="N602"/>
      <c r="O602" s="191"/>
      <c r="P602" s="157"/>
      <c r="Q602" s="189"/>
      <c r="R602" s="196" t="str">
        <f>IF(promesas[[#This Row],[Fecha de Pago]]="", "", TEXT(promesas[[#This Row],[Fecha de Pago]], "mmm"))</f>
        <v/>
      </c>
      <c r="S602" s="12" t="str">
        <f>IF(promesas[[#This Row],[Fecha  promesa de pago]]="", "", TEXT(promesas[[#This Row],[Fecha  promesa de pago]], "mmm"))</f>
        <v/>
      </c>
      <c r="T602" s="13" t="str">
        <f>IF(promesas[[#This Row],[Fecha de Pago]]="", "", TEXT(promesas[[#This Row],[Fecha de Pago]], "dd/mmm"))</f>
        <v/>
      </c>
      <c r="U602" s="13" t="str">
        <f>IF(promesas[[#This Row],[Fecha  promesa de pago]]="", "", TEXT(promesas[[#This Row],[Fecha  promesa de pago]], "dd/mmm"))</f>
        <v/>
      </c>
      <c r="V602" s="14" t="str">
        <f>IF(LEN(TRIM(promesas[[#This Row],[Fecha  promesa de pago]]))&gt;0,1,"")</f>
        <v/>
      </c>
      <c r="W602" s="14" t="str">
        <f>IF(LEN(TRIM(promesas[[#This Row],[Fecha de Pago]]))&gt;0,1,"")</f>
        <v/>
      </c>
    </row>
    <row r="603" spans="1:23" ht="15.75" customHeight="1">
      <c r="A603" s="11" t="str">
        <f>TEXT(promesas[[#This Row],[Marca temporal]],"dd/mmm")</f>
        <v>00/ene</v>
      </c>
      <c r="B603" s="186"/>
      <c r="C603" s="187"/>
      <c r="D603" s="187"/>
      <c r="E603" s="188"/>
      <c r="F603" s="187"/>
      <c r="G603" s="187"/>
      <c r="H603" s="189"/>
      <c r="I603" s="190"/>
      <c r="J603" s="195"/>
      <c r="K603"/>
      <c r="L603" s="191"/>
      <c r="M603" s="157"/>
      <c r="N603"/>
      <c r="O603" s="191"/>
      <c r="P603"/>
      <c r="Q603" s="189"/>
      <c r="R603" s="196" t="str">
        <f>IF(promesas[[#This Row],[Fecha de Pago]]="", "", TEXT(promesas[[#This Row],[Fecha de Pago]], "mmm"))</f>
        <v/>
      </c>
      <c r="S603" s="12" t="str">
        <f>IF(promesas[[#This Row],[Fecha  promesa de pago]]="", "", TEXT(promesas[[#This Row],[Fecha  promesa de pago]], "mmm"))</f>
        <v/>
      </c>
      <c r="T603" s="13" t="str">
        <f>IF(promesas[[#This Row],[Fecha de Pago]]="", "", TEXT(promesas[[#This Row],[Fecha de Pago]], "dd/mmm"))</f>
        <v/>
      </c>
      <c r="U603" s="13" t="str">
        <f>IF(promesas[[#This Row],[Fecha  promesa de pago]]="", "", TEXT(promesas[[#This Row],[Fecha  promesa de pago]], "dd/mmm"))</f>
        <v/>
      </c>
      <c r="V603" s="14" t="str">
        <f>IF(LEN(TRIM(promesas[[#This Row],[Fecha  promesa de pago]]))&gt;0,1,"")</f>
        <v/>
      </c>
      <c r="W603" s="14" t="str">
        <f>IF(LEN(TRIM(promesas[[#This Row],[Fecha de Pago]]))&gt;0,1,"")</f>
        <v/>
      </c>
    </row>
    <row r="604" spans="1:23" ht="15.75" customHeight="1">
      <c r="A604" s="11" t="str">
        <f>TEXT(promesas[[#This Row],[Marca temporal]],"dd/mmm")</f>
        <v>00/ene</v>
      </c>
      <c r="B604" s="186"/>
      <c r="C604" s="187"/>
      <c r="D604" s="187"/>
      <c r="E604" s="188"/>
      <c r="F604" s="187"/>
      <c r="G604" s="187"/>
      <c r="H604" s="189"/>
      <c r="I604" s="190"/>
      <c r="J604" s="195"/>
      <c r="K604"/>
      <c r="L604" s="191"/>
      <c r="M604" s="157"/>
      <c r="N604"/>
      <c r="O604" s="191"/>
      <c r="P604"/>
      <c r="Q604" s="189"/>
      <c r="R604" s="196" t="str">
        <f>IF(promesas[[#This Row],[Fecha de Pago]]="", "", TEXT(promesas[[#This Row],[Fecha de Pago]], "mmm"))</f>
        <v/>
      </c>
      <c r="S604" s="12" t="str">
        <f>IF(promesas[[#This Row],[Fecha  promesa de pago]]="", "", TEXT(promesas[[#This Row],[Fecha  promesa de pago]], "mmm"))</f>
        <v/>
      </c>
      <c r="T604" s="13" t="str">
        <f>IF(promesas[[#This Row],[Fecha de Pago]]="", "", TEXT(promesas[[#This Row],[Fecha de Pago]], "dd/mmm"))</f>
        <v/>
      </c>
      <c r="U604" s="13" t="str">
        <f>IF(promesas[[#This Row],[Fecha  promesa de pago]]="", "", TEXT(promesas[[#This Row],[Fecha  promesa de pago]], "dd/mmm"))</f>
        <v/>
      </c>
      <c r="V604" s="14" t="str">
        <f>IF(LEN(TRIM(promesas[[#This Row],[Fecha  promesa de pago]]))&gt;0,1,"")</f>
        <v/>
      </c>
      <c r="W604" s="14" t="str">
        <f>IF(LEN(TRIM(promesas[[#This Row],[Fecha de Pago]]))&gt;0,1,"")</f>
        <v/>
      </c>
    </row>
    <row r="605" spans="1:23" ht="15.75" customHeight="1">
      <c r="A605" s="11" t="str">
        <f>TEXT(promesas[[#This Row],[Marca temporal]],"dd/mmm")</f>
        <v>00/ene</v>
      </c>
      <c r="B605" s="186"/>
      <c r="C605" s="187"/>
      <c r="D605" s="187"/>
      <c r="E605" s="188"/>
      <c r="F605" s="187"/>
      <c r="G605" s="187"/>
      <c r="H605" s="189"/>
      <c r="I605" s="190"/>
      <c r="J605" s="195"/>
      <c r="K605"/>
      <c r="L605" s="191"/>
      <c r="M605" s="157"/>
      <c r="N605"/>
      <c r="O605" s="191"/>
      <c r="P605" s="157"/>
      <c r="Q605" s="189"/>
      <c r="R605" s="196" t="str">
        <f>IF(promesas[[#This Row],[Fecha de Pago]]="", "", TEXT(promesas[[#This Row],[Fecha de Pago]], "mmm"))</f>
        <v/>
      </c>
      <c r="S605" s="12" t="str">
        <f>IF(promesas[[#This Row],[Fecha  promesa de pago]]="", "", TEXT(promesas[[#This Row],[Fecha  promesa de pago]], "mmm"))</f>
        <v/>
      </c>
      <c r="T605" s="13" t="str">
        <f>IF(promesas[[#This Row],[Fecha de Pago]]="", "", TEXT(promesas[[#This Row],[Fecha de Pago]], "dd/mmm"))</f>
        <v/>
      </c>
      <c r="U605" s="13" t="str">
        <f>IF(promesas[[#This Row],[Fecha  promesa de pago]]="", "", TEXT(promesas[[#This Row],[Fecha  promesa de pago]], "dd/mmm"))</f>
        <v/>
      </c>
      <c r="V605" s="14" t="str">
        <f>IF(LEN(TRIM(promesas[[#This Row],[Fecha  promesa de pago]]))&gt;0,1,"")</f>
        <v/>
      </c>
      <c r="W605" s="14" t="str">
        <f>IF(LEN(TRIM(promesas[[#This Row],[Fecha de Pago]]))&gt;0,1,"")</f>
        <v/>
      </c>
    </row>
    <row r="606" spans="1:23" ht="15.75" customHeight="1">
      <c r="A606" s="11" t="str">
        <f>TEXT(promesas[[#This Row],[Marca temporal]],"dd/mmm")</f>
        <v>00/ene</v>
      </c>
      <c r="B606" s="186"/>
      <c r="C606" s="187"/>
      <c r="D606" s="187"/>
      <c r="E606" s="188"/>
      <c r="F606" s="187"/>
      <c r="G606" s="187"/>
      <c r="H606" s="189"/>
      <c r="I606" s="190"/>
      <c r="J606" s="195"/>
      <c r="K606"/>
      <c r="L606" s="191"/>
      <c r="M606" s="157"/>
      <c r="N606"/>
      <c r="O606" s="191"/>
      <c r="P606"/>
      <c r="Q606" s="189"/>
      <c r="R606" s="196" t="str">
        <f>IF(promesas[[#This Row],[Fecha de Pago]]="", "", TEXT(promesas[[#This Row],[Fecha de Pago]], "mmm"))</f>
        <v/>
      </c>
      <c r="S606" s="12" t="str">
        <f>IF(promesas[[#This Row],[Fecha  promesa de pago]]="", "", TEXT(promesas[[#This Row],[Fecha  promesa de pago]], "mmm"))</f>
        <v/>
      </c>
      <c r="T606" s="13" t="str">
        <f>IF(promesas[[#This Row],[Fecha de Pago]]="", "", TEXT(promesas[[#This Row],[Fecha de Pago]], "dd/mmm"))</f>
        <v/>
      </c>
      <c r="U606" s="13" t="str">
        <f>IF(promesas[[#This Row],[Fecha  promesa de pago]]="", "", TEXT(promesas[[#This Row],[Fecha  promesa de pago]], "dd/mmm"))</f>
        <v/>
      </c>
      <c r="V606" s="14" t="str">
        <f>IF(LEN(TRIM(promesas[[#This Row],[Fecha  promesa de pago]]))&gt;0,1,"")</f>
        <v/>
      </c>
      <c r="W606" s="14" t="str">
        <f>IF(LEN(TRIM(promesas[[#This Row],[Fecha de Pago]]))&gt;0,1,"")</f>
        <v/>
      </c>
    </row>
    <row r="607" spans="1:23" ht="15.75" customHeight="1">
      <c r="A607" s="11" t="str">
        <f>TEXT(promesas[[#This Row],[Marca temporal]],"dd/mmm")</f>
        <v>00/ene</v>
      </c>
      <c r="B607" s="186"/>
      <c r="C607" s="187"/>
      <c r="D607" s="187"/>
      <c r="E607" s="188"/>
      <c r="F607" s="187"/>
      <c r="G607" s="187"/>
      <c r="H607" s="189"/>
      <c r="I607" s="190"/>
      <c r="J607" s="195"/>
      <c r="K607" s="159"/>
      <c r="L607" s="167"/>
      <c r="M607" s="157"/>
      <c r="N607"/>
      <c r="O607" s="191"/>
      <c r="P607" s="157"/>
      <c r="Q607" s="189"/>
      <c r="R607" s="196" t="str">
        <f>IF(promesas[[#This Row],[Fecha de Pago]]="", "", TEXT(promesas[[#This Row],[Fecha de Pago]], "mmm"))</f>
        <v/>
      </c>
      <c r="S607" s="12" t="str">
        <f>IF(promesas[[#This Row],[Fecha  promesa de pago]]="", "", TEXT(promesas[[#This Row],[Fecha  promesa de pago]], "mmm"))</f>
        <v/>
      </c>
      <c r="T607" s="13" t="str">
        <f>IF(promesas[[#This Row],[Fecha de Pago]]="", "", TEXT(promesas[[#This Row],[Fecha de Pago]], "dd/mmm"))</f>
        <v/>
      </c>
      <c r="U607" s="13" t="str">
        <f>IF(promesas[[#This Row],[Fecha  promesa de pago]]="", "", TEXT(promesas[[#This Row],[Fecha  promesa de pago]], "dd/mmm"))</f>
        <v/>
      </c>
      <c r="V607" s="14" t="str">
        <f>IF(LEN(TRIM(promesas[[#This Row],[Fecha  promesa de pago]]))&gt;0,1,"")</f>
        <v/>
      </c>
      <c r="W607" s="14" t="str">
        <f>IF(LEN(TRIM(promesas[[#This Row],[Fecha de Pago]]))&gt;0,1,"")</f>
        <v/>
      </c>
    </row>
    <row r="608" spans="1:23" ht="15.75" customHeight="1">
      <c r="A608" s="11" t="str">
        <f>TEXT(promesas[[#This Row],[Marca temporal]],"dd/mmm")</f>
        <v>00/ene</v>
      </c>
      <c r="B608" s="186"/>
      <c r="C608" s="187"/>
      <c r="D608" s="187"/>
      <c r="E608" s="188"/>
      <c r="F608" s="187"/>
      <c r="G608" s="187"/>
      <c r="H608" s="189"/>
      <c r="I608" s="190"/>
      <c r="J608" s="195"/>
      <c r="K608"/>
      <c r="L608" s="191"/>
      <c r="M608" s="157"/>
      <c r="N608"/>
      <c r="O608" s="191"/>
      <c r="P608" s="157"/>
      <c r="Q608" s="189"/>
      <c r="R608" s="196" t="str">
        <f>IF(promesas[[#This Row],[Fecha de Pago]]="", "", TEXT(promesas[[#This Row],[Fecha de Pago]], "mmm"))</f>
        <v/>
      </c>
      <c r="S608" s="12" t="str">
        <f>IF(promesas[[#This Row],[Fecha  promesa de pago]]="", "", TEXT(promesas[[#This Row],[Fecha  promesa de pago]], "mmm"))</f>
        <v/>
      </c>
      <c r="T608" s="13" t="str">
        <f>IF(promesas[[#This Row],[Fecha de Pago]]="", "", TEXT(promesas[[#This Row],[Fecha de Pago]], "dd/mmm"))</f>
        <v/>
      </c>
      <c r="U608" s="13" t="str">
        <f>IF(promesas[[#This Row],[Fecha  promesa de pago]]="", "", TEXT(promesas[[#This Row],[Fecha  promesa de pago]], "dd/mmm"))</f>
        <v/>
      </c>
      <c r="V608" s="14" t="str">
        <f>IF(LEN(TRIM(promesas[[#This Row],[Fecha  promesa de pago]]))&gt;0,1,"")</f>
        <v/>
      </c>
      <c r="W608" s="14" t="str">
        <f>IF(LEN(TRIM(promesas[[#This Row],[Fecha de Pago]]))&gt;0,1,"")</f>
        <v/>
      </c>
    </row>
    <row r="609" spans="1:23" ht="15.75" customHeight="1">
      <c r="A609" s="11" t="str">
        <f>TEXT(promesas[[#This Row],[Marca temporal]],"dd/mmm")</f>
        <v>00/ene</v>
      </c>
      <c r="B609" s="186"/>
      <c r="C609" s="187"/>
      <c r="D609" s="187"/>
      <c r="E609" s="188"/>
      <c r="F609" s="187"/>
      <c r="G609" s="187"/>
      <c r="H609" s="189"/>
      <c r="I609" s="190"/>
      <c r="J609" s="195"/>
      <c r="K609"/>
      <c r="L609" s="191"/>
      <c r="M609" s="157"/>
      <c r="N609"/>
      <c r="O609" s="191"/>
      <c r="P609" s="157"/>
      <c r="Q609" s="189"/>
      <c r="R609" s="196" t="str">
        <f>IF(promesas[[#This Row],[Fecha de Pago]]="", "", TEXT(promesas[[#This Row],[Fecha de Pago]], "mmm"))</f>
        <v/>
      </c>
      <c r="S609" s="12" t="str">
        <f>IF(promesas[[#This Row],[Fecha  promesa de pago]]="", "", TEXT(promesas[[#This Row],[Fecha  promesa de pago]], "mmm"))</f>
        <v/>
      </c>
      <c r="T609" s="13" t="str">
        <f>IF(promesas[[#This Row],[Fecha de Pago]]="", "", TEXT(promesas[[#This Row],[Fecha de Pago]], "dd/mmm"))</f>
        <v/>
      </c>
      <c r="U609" s="13" t="str">
        <f>IF(promesas[[#This Row],[Fecha  promesa de pago]]="", "", TEXT(promesas[[#This Row],[Fecha  promesa de pago]], "dd/mmm"))</f>
        <v/>
      </c>
      <c r="V609" s="14" t="str">
        <f>IF(LEN(TRIM(promesas[[#This Row],[Fecha  promesa de pago]]))&gt;0,1,"")</f>
        <v/>
      </c>
      <c r="W609" s="14" t="str">
        <f>IF(LEN(TRIM(promesas[[#This Row],[Fecha de Pago]]))&gt;0,1,"")</f>
        <v/>
      </c>
    </row>
    <row r="610" spans="1:23" ht="15.75" customHeight="1">
      <c r="A610" s="11" t="str">
        <f>TEXT(promesas[[#This Row],[Marca temporal]],"dd/mmm")</f>
        <v>00/ene</v>
      </c>
      <c r="B610" s="186"/>
      <c r="C610" s="187"/>
      <c r="D610" s="187"/>
      <c r="E610" s="188"/>
      <c r="F610" s="187"/>
      <c r="G610" s="187"/>
      <c r="H610" s="189"/>
      <c r="I610" s="190"/>
      <c r="J610" s="195"/>
      <c r="K610"/>
      <c r="L610" s="191"/>
      <c r="M610" s="157"/>
      <c r="N610" s="159"/>
      <c r="O610" s="167"/>
      <c r="P610" s="157"/>
      <c r="Q610" s="189"/>
      <c r="R610" s="196" t="str">
        <f>IF(promesas[[#This Row],[Fecha de Pago]]="", "", TEXT(promesas[[#This Row],[Fecha de Pago]], "mmm"))</f>
        <v/>
      </c>
      <c r="S610" s="12" t="str">
        <f>IF(promesas[[#This Row],[Fecha  promesa de pago]]="", "", TEXT(promesas[[#This Row],[Fecha  promesa de pago]], "mmm"))</f>
        <v/>
      </c>
      <c r="T610" s="13" t="str">
        <f>IF(promesas[[#This Row],[Fecha de Pago]]="", "", TEXT(promesas[[#This Row],[Fecha de Pago]], "dd/mmm"))</f>
        <v/>
      </c>
      <c r="U610" s="13" t="str">
        <f>IF(promesas[[#This Row],[Fecha  promesa de pago]]="", "", TEXT(promesas[[#This Row],[Fecha  promesa de pago]], "dd/mmm"))</f>
        <v/>
      </c>
      <c r="V610" s="14" t="str">
        <f>IF(LEN(TRIM(promesas[[#This Row],[Fecha  promesa de pago]]))&gt;0,1,"")</f>
        <v/>
      </c>
      <c r="W610" s="14" t="str">
        <f>IF(LEN(TRIM(promesas[[#This Row],[Fecha de Pago]]))&gt;0,1,"")</f>
        <v/>
      </c>
    </row>
    <row r="611" spans="1:23" ht="15.75" customHeight="1">
      <c r="A611" s="11" t="str">
        <f>TEXT(promesas[[#This Row],[Marca temporal]],"dd/mmm")</f>
        <v>00/ene</v>
      </c>
      <c r="B611" s="186"/>
      <c r="C611" s="187"/>
      <c r="D611" s="187"/>
      <c r="E611" s="188"/>
      <c r="F611" s="187"/>
      <c r="G611" s="187"/>
      <c r="H611" s="189"/>
      <c r="I611" s="190"/>
      <c r="J611" s="195"/>
      <c r="K611"/>
      <c r="L611" s="191"/>
      <c r="M611" s="157"/>
      <c r="N611"/>
      <c r="O611" s="191"/>
      <c r="P611" s="157"/>
      <c r="Q611" s="189"/>
      <c r="R611" s="196" t="str">
        <f>IF(promesas[[#This Row],[Fecha de Pago]]="", "", TEXT(promesas[[#This Row],[Fecha de Pago]], "mmm"))</f>
        <v/>
      </c>
      <c r="S611" s="12" t="str">
        <f>IF(promesas[[#This Row],[Fecha  promesa de pago]]="", "", TEXT(promesas[[#This Row],[Fecha  promesa de pago]], "mmm"))</f>
        <v/>
      </c>
      <c r="T611" s="13" t="str">
        <f>IF(promesas[[#This Row],[Fecha de Pago]]="", "", TEXT(promesas[[#This Row],[Fecha de Pago]], "dd/mmm"))</f>
        <v/>
      </c>
      <c r="U611" s="13" t="str">
        <f>IF(promesas[[#This Row],[Fecha  promesa de pago]]="", "", TEXT(promesas[[#This Row],[Fecha  promesa de pago]], "dd/mmm"))</f>
        <v/>
      </c>
      <c r="V611" s="14" t="str">
        <f>IF(LEN(TRIM(promesas[[#This Row],[Fecha  promesa de pago]]))&gt;0,1,"")</f>
        <v/>
      </c>
      <c r="W611" s="14" t="str">
        <f>IF(LEN(TRIM(promesas[[#This Row],[Fecha de Pago]]))&gt;0,1,"")</f>
        <v/>
      </c>
    </row>
    <row r="612" spans="1:23" ht="15.75" customHeight="1">
      <c r="A612" s="11" t="str">
        <f>TEXT(promesas[[#This Row],[Marca temporal]],"dd/mmm")</f>
        <v>00/ene</v>
      </c>
      <c r="B612" s="186"/>
      <c r="C612" s="187"/>
      <c r="D612" s="187"/>
      <c r="E612" s="188"/>
      <c r="F612" s="187"/>
      <c r="G612" s="187"/>
      <c r="H612" s="189"/>
      <c r="I612" s="190"/>
      <c r="J612" s="195"/>
      <c r="K612"/>
      <c r="L612" s="191"/>
      <c r="M612" s="157"/>
      <c r="N612"/>
      <c r="O612" s="191"/>
      <c r="P612" s="157"/>
      <c r="Q612" s="189"/>
      <c r="R612" s="196" t="str">
        <f>IF(promesas[[#This Row],[Fecha de Pago]]="", "", TEXT(promesas[[#This Row],[Fecha de Pago]], "mmm"))</f>
        <v/>
      </c>
      <c r="S612" s="12" t="str">
        <f>IF(promesas[[#This Row],[Fecha  promesa de pago]]="", "", TEXT(promesas[[#This Row],[Fecha  promesa de pago]], "mmm"))</f>
        <v/>
      </c>
      <c r="T612" s="13" t="str">
        <f>IF(promesas[[#This Row],[Fecha de Pago]]="", "", TEXT(promesas[[#This Row],[Fecha de Pago]], "dd/mmm"))</f>
        <v/>
      </c>
      <c r="U612" s="13" t="str">
        <f>IF(promesas[[#This Row],[Fecha  promesa de pago]]="", "", TEXT(promesas[[#This Row],[Fecha  promesa de pago]], "dd/mmm"))</f>
        <v/>
      </c>
      <c r="V612" s="14" t="str">
        <f>IF(LEN(TRIM(promesas[[#This Row],[Fecha  promesa de pago]]))&gt;0,1,"")</f>
        <v/>
      </c>
      <c r="W612" s="14" t="str">
        <f>IF(LEN(TRIM(promesas[[#This Row],[Fecha de Pago]]))&gt;0,1,"")</f>
        <v/>
      </c>
    </row>
    <row r="613" spans="1:23" ht="15.75" customHeight="1">
      <c r="A613" s="11" t="str">
        <f>TEXT(promesas[[#This Row],[Marca temporal]],"dd/mmm")</f>
        <v>00/ene</v>
      </c>
      <c r="B613" s="186"/>
      <c r="C613" s="187"/>
      <c r="D613" s="187"/>
      <c r="E613" s="188"/>
      <c r="F613" s="187"/>
      <c r="G613" s="187"/>
      <c r="H613" s="189"/>
      <c r="I613" s="190"/>
      <c r="J613" s="195"/>
      <c r="K613"/>
      <c r="L613" s="191"/>
      <c r="M613" s="157"/>
      <c r="N613"/>
      <c r="O613" s="191"/>
      <c r="P613" s="157"/>
      <c r="Q613" s="189"/>
      <c r="R613" s="196" t="str">
        <f>IF(promesas[[#This Row],[Fecha de Pago]]="", "", TEXT(promesas[[#This Row],[Fecha de Pago]], "mmm"))</f>
        <v/>
      </c>
      <c r="S613" s="12" t="str">
        <f>IF(promesas[[#This Row],[Fecha  promesa de pago]]="", "", TEXT(promesas[[#This Row],[Fecha  promesa de pago]], "mmm"))</f>
        <v/>
      </c>
      <c r="T613" s="13" t="str">
        <f>IF(promesas[[#This Row],[Fecha de Pago]]="", "", TEXT(promesas[[#This Row],[Fecha de Pago]], "dd/mmm"))</f>
        <v/>
      </c>
      <c r="U613" s="13" t="str">
        <f>IF(promesas[[#This Row],[Fecha  promesa de pago]]="", "", TEXT(promesas[[#This Row],[Fecha  promesa de pago]], "dd/mmm"))</f>
        <v/>
      </c>
      <c r="V613" s="14" t="str">
        <f>IF(LEN(TRIM(promesas[[#This Row],[Fecha  promesa de pago]]))&gt;0,1,"")</f>
        <v/>
      </c>
      <c r="W613" s="14" t="str">
        <f>IF(LEN(TRIM(promesas[[#This Row],[Fecha de Pago]]))&gt;0,1,"")</f>
        <v/>
      </c>
    </row>
    <row r="614" spans="1:23" ht="15.75" customHeight="1">
      <c r="A614" s="11" t="str">
        <f>TEXT(promesas[[#This Row],[Marca temporal]],"dd/mmm")</f>
        <v>00/ene</v>
      </c>
      <c r="B614" s="186"/>
      <c r="C614" s="187"/>
      <c r="D614" s="187"/>
      <c r="E614" s="188"/>
      <c r="F614" s="187"/>
      <c r="G614" s="187"/>
      <c r="H614" s="189"/>
      <c r="I614" s="190"/>
      <c r="J614" s="195"/>
      <c r="K614"/>
      <c r="L614" s="191"/>
      <c r="M614" s="157"/>
      <c r="N614"/>
      <c r="O614" s="191"/>
      <c r="P614"/>
      <c r="Q614" s="189"/>
      <c r="R614" s="196" t="str">
        <f>IF(promesas[[#This Row],[Fecha de Pago]]="", "", TEXT(promesas[[#This Row],[Fecha de Pago]], "mmm"))</f>
        <v/>
      </c>
      <c r="S614" s="12" t="str">
        <f>IF(promesas[[#This Row],[Fecha  promesa de pago]]="", "", TEXT(promesas[[#This Row],[Fecha  promesa de pago]], "mmm"))</f>
        <v/>
      </c>
      <c r="T614" s="13" t="str">
        <f>IF(promesas[[#This Row],[Fecha de Pago]]="", "", TEXT(promesas[[#This Row],[Fecha de Pago]], "dd/mmm"))</f>
        <v/>
      </c>
      <c r="U614" s="13" t="str">
        <f>IF(promesas[[#This Row],[Fecha  promesa de pago]]="", "", TEXT(promesas[[#This Row],[Fecha  promesa de pago]], "dd/mmm"))</f>
        <v/>
      </c>
      <c r="V614" s="14" t="str">
        <f>IF(LEN(TRIM(promesas[[#This Row],[Fecha  promesa de pago]]))&gt;0,1,"")</f>
        <v/>
      </c>
      <c r="W614" s="14" t="str">
        <f>IF(LEN(TRIM(promesas[[#This Row],[Fecha de Pago]]))&gt;0,1,"")</f>
        <v/>
      </c>
    </row>
    <row r="615" spans="1:23" ht="15.75" customHeight="1">
      <c r="A615" s="11" t="str">
        <f>TEXT(promesas[[#This Row],[Marca temporal]],"dd/mmm")</f>
        <v>00/ene</v>
      </c>
      <c r="B615" s="186"/>
      <c r="C615" s="187"/>
      <c r="D615" s="187"/>
      <c r="E615" s="188"/>
      <c r="F615" s="187"/>
      <c r="G615" s="187"/>
      <c r="H615" s="189"/>
      <c r="I615" s="190"/>
      <c r="J615" s="195"/>
      <c r="K615"/>
      <c r="L615" s="191"/>
      <c r="M615" s="157"/>
      <c r="N615"/>
      <c r="O615" s="191"/>
      <c r="P615" s="157"/>
      <c r="Q615" s="189"/>
      <c r="R615" s="196" t="str">
        <f>IF(promesas[[#This Row],[Fecha de Pago]]="", "", TEXT(promesas[[#This Row],[Fecha de Pago]], "mmm"))</f>
        <v/>
      </c>
      <c r="S615" s="12" t="str">
        <f>IF(promesas[[#This Row],[Fecha  promesa de pago]]="", "", TEXT(promesas[[#This Row],[Fecha  promesa de pago]], "mmm"))</f>
        <v/>
      </c>
      <c r="T615" s="13" t="str">
        <f>IF(promesas[[#This Row],[Fecha de Pago]]="", "", TEXT(promesas[[#This Row],[Fecha de Pago]], "dd/mmm"))</f>
        <v/>
      </c>
      <c r="U615" s="13" t="str">
        <f>IF(promesas[[#This Row],[Fecha  promesa de pago]]="", "", TEXT(promesas[[#This Row],[Fecha  promesa de pago]], "dd/mmm"))</f>
        <v/>
      </c>
      <c r="V615" s="14" t="str">
        <f>IF(LEN(TRIM(promesas[[#This Row],[Fecha  promesa de pago]]))&gt;0,1,"")</f>
        <v/>
      </c>
      <c r="W615" s="14" t="str">
        <f>IF(LEN(TRIM(promesas[[#This Row],[Fecha de Pago]]))&gt;0,1,"")</f>
        <v/>
      </c>
    </row>
    <row r="616" spans="1:23" ht="15.75" customHeight="1">
      <c r="A616" s="11" t="str">
        <f>TEXT(promesas[[#This Row],[Marca temporal]],"dd/mmm")</f>
        <v>00/ene</v>
      </c>
      <c r="B616" s="186"/>
      <c r="C616" s="187"/>
      <c r="D616" s="187"/>
      <c r="E616" s="188"/>
      <c r="F616" s="187"/>
      <c r="G616" s="187"/>
      <c r="H616" s="189"/>
      <c r="I616" s="190"/>
      <c r="J616" s="195"/>
      <c r="K616"/>
      <c r="L616" s="191"/>
      <c r="M616" s="157"/>
      <c r="N616"/>
      <c r="O616" s="191"/>
      <c r="P616"/>
      <c r="Q616" s="189"/>
      <c r="R616" s="196" t="str">
        <f>IF(promesas[[#This Row],[Fecha de Pago]]="", "", TEXT(promesas[[#This Row],[Fecha de Pago]], "mmm"))</f>
        <v/>
      </c>
      <c r="S616" s="12" t="str">
        <f>IF(promesas[[#This Row],[Fecha  promesa de pago]]="", "", TEXT(promesas[[#This Row],[Fecha  promesa de pago]], "mmm"))</f>
        <v/>
      </c>
      <c r="T616" s="13" t="str">
        <f>IF(promesas[[#This Row],[Fecha de Pago]]="", "", TEXT(promesas[[#This Row],[Fecha de Pago]], "dd/mmm"))</f>
        <v/>
      </c>
      <c r="U616" s="13" t="str">
        <f>IF(promesas[[#This Row],[Fecha  promesa de pago]]="", "", TEXT(promesas[[#This Row],[Fecha  promesa de pago]], "dd/mmm"))</f>
        <v/>
      </c>
      <c r="V616" s="14" t="str">
        <f>IF(LEN(TRIM(promesas[[#This Row],[Fecha  promesa de pago]]))&gt;0,1,"")</f>
        <v/>
      </c>
      <c r="W616" s="14" t="str">
        <f>IF(LEN(TRIM(promesas[[#This Row],[Fecha de Pago]]))&gt;0,1,"")</f>
        <v/>
      </c>
    </row>
    <row r="617" spans="1:23" ht="15.75" customHeight="1">
      <c r="A617" s="11" t="str">
        <f>TEXT(promesas[[#This Row],[Marca temporal]],"dd/mmm")</f>
        <v>00/ene</v>
      </c>
      <c r="B617" s="186"/>
      <c r="C617" s="187"/>
      <c r="D617" s="187"/>
      <c r="E617" s="188"/>
      <c r="F617" s="187"/>
      <c r="G617" s="187"/>
      <c r="H617" s="189"/>
      <c r="I617" s="190"/>
      <c r="J617" s="195"/>
      <c r="K617"/>
      <c r="L617" s="191"/>
      <c r="M617" s="157"/>
      <c r="N617"/>
      <c r="O617" s="191"/>
      <c r="P617" s="157"/>
      <c r="Q617" s="189"/>
      <c r="R617" s="196" t="str">
        <f>IF(promesas[[#This Row],[Fecha de Pago]]="", "", TEXT(promesas[[#This Row],[Fecha de Pago]], "mmm"))</f>
        <v/>
      </c>
      <c r="S617" s="12" t="str">
        <f>IF(promesas[[#This Row],[Fecha  promesa de pago]]="", "", TEXT(promesas[[#This Row],[Fecha  promesa de pago]], "mmm"))</f>
        <v/>
      </c>
      <c r="T617" s="13" t="str">
        <f>IF(promesas[[#This Row],[Fecha de Pago]]="", "", TEXT(promesas[[#This Row],[Fecha de Pago]], "dd/mmm"))</f>
        <v/>
      </c>
      <c r="U617" s="13" t="str">
        <f>IF(promesas[[#This Row],[Fecha  promesa de pago]]="", "", TEXT(promesas[[#This Row],[Fecha  promesa de pago]], "dd/mmm"))</f>
        <v/>
      </c>
      <c r="V617" s="14" t="str">
        <f>IF(LEN(TRIM(promesas[[#This Row],[Fecha  promesa de pago]]))&gt;0,1,"")</f>
        <v/>
      </c>
      <c r="W617" s="14" t="str">
        <f>IF(LEN(TRIM(promesas[[#This Row],[Fecha de Pago]]))&gt;0,1,"")</f>
        <v/>
      </c>
    </row>
    <row r="618" spans="1:23" ht="15.75" customHeight="1">
      <c r="A618" s="11" t="str">
        <f>TEXT(promesas[[#This Row],[Marca temporal]],"dd/mmm")</f>
        <v>00/ene</v>
      </c>
      <c r="B618" s="186"/>
      <c r="C618" s="187"/>
      <c r="D618" s="187"/>
      <c r="E618" s="188"/>
      <c r="F618" s="187"/>
      <c r="G618" s="187"/>
      <c r="H618" s="189"/>
      <c r="I618" s="190"/>
      <c r="J618" s="195"/>
      <c r="K618"/>
      <c r="L618" s="191"/>
      <c r="M618" s="157"/>
      <c r="N618"/>
      <c r="O618" s="191"/>
      <c r="P618" s="157"/>
      <c r="Q618" s="189"/>
      <c r="R618" s="196" t="str">
        <f>IF(promesas[[#This Row],[Fecha de Pago]]="", "", TEXT(promesas[[#This Row],[Fecha de Pago]], "mmm"))</f>
        <v/>
      </c>
      <c r="S618" s="12" t="str">
        <f>IF(promesas[[#This Row],[Fecha  promesa de pago]]="", "", TEXT(promesas[[#This Row],[Fecha  promesa de pago]], "mmm"))</f>
        <v/>
      </c>
      <c r="T618" s="13" t="str">
        <f>IF(promesas[[#This Row],[Fecha de Pago]]="", "", TEXT(promesas[[#This Row],[Fecha de Pago]], "dd/mmm"))</f>
        <v/>
      </c>
      <c r="U618" s="13" t="str">
        <f>IF(promesas[[#This Row],[Fecha  promesa de pago]]="", "", TEXT(promesas[[#This Row],[Fecha  promesa de pago]], "dd/mmm"))</f>
        <v/>
      </c>
      <c r="V618" s="14" t="str">
        <f>IF(LEN(TRIM(promesas[[#This Row],[Fecha  promesa de pago]]))&gt;0,1,"")</f>
        <v/>
      </c>
      <c r="W618" s="14" t="str">
        <f>IF(LEN(TRIM(promesas[[#This Row],[Fecha de Pago]]))&gt;0,1,"")</f>
        <v/>
      </c>
    </row>
    <row r="619" spans="1:23" ht="15.75" customHeight="1">
      <c r="A619" s="11" t="str">
        <f>TEXT(promesas[[#This Row],[Marca temporal]],"dd/mmm")</f>
        <v>00/ene</v>
      </c>
      <c r="B619" s="186"/>
      <c r="C619" s="187"/>
      <c r="D619" s="187"/>
      <c r="E619" s="188"/>
      <c r="F619" s="187"/>
      <c r="G619" s="187"/>
      <c r="H619" s="189"/>
      <c r="I619" s="190"/>
      <c r="J619" s="195"/>
      <c r="K619"/>
      <c r="L619" s="191"/>
      <c r="M619" s="157"/>
      <c r="N619"/>
      <c r="O619" s="191"/>
      <c r="P619" s="157"/>
      <c r="Q619" s="189"/>
      <c r="R619" s="196" t="str">
        <f>IF(promesas[[#This Row],[Fecha de Pago]]="", "", TEXT(promesas[[#This Row],[Fecha de Pago]], "mmm"))</f>
        <v/>
      </c>
      <c r="S619" s="12" t="str">
        <f>IF(promesas[[#This Row],[Fecha  promesa de pago]]="", "", TEXT(promesas[[#This Row],[Fecha  promesa de pago]], "mmm"))</f>
        <v/>
      </c>
      <c r="T619" s="13" t="str">
        <f>IF(promesas[[#This Row],[Fecha de Pago]]="", "", TEXT(promesas[[#This Row],[Fecha de Pago]], "dd/mmm"))</f>
        <v/>
      </c>
      <c r="U619" s="13" t="str">
        <f>IF(promesas[[#This Row],[Fecha  promesa de pago]]="", "", TEXT(promesas[[#This Row],[Fecha  promesa de pago]], "dd/mmm"))</f>
        <v/>
      </c>
      <c r="V619" s="14" t="str">
        <f>IF(LEN(TRIM(promesas[[#This Row],[Fecha  promesa de pago]]))&gt;0,1,"")</f>
        <v/>
      </c>
      <c r="W619" s="14" t="str">
        <f>IF(LEN(TRIM(promesas[[#This Row],[Fecha de Pago]]))&gt;0,1,"")</f>
        <v/>
      </c>
    </row>
    <row r="620" spans="1:23" ht="15.75" customHeight="1">
      <c r="A620" s="11" t="str">
        <f>TEXT(promesas[[#This Row],[Marca temporal]],"dd/mmm")</f>
        <v>00/ene</v>
      </c>
      <c r="B620" s="186"/>
      <c r="C620" s="187"/>
      <c r="D620" s="187"/>
      <c r="E620" s="188"/>
      <c r="F620" s="187"/>
      <c r="G620" s="187"/>
      <c r="H620" s="189"/>
      <c r="I620" s="190"/>
      <c r="J620" s="195"/>
      <c r="K620" s="159"/>
      <c r="L620" s="167"/>
      <c r="M620" s="157"/>
      <c r="N620"/>
      <c r="O620" s="191"/>
      <c r="P620" s="157"/>
      <c r="Q620" s="189"/>
      <c r="R620" s="196" t="str">
        <f>IF(promesas[[#This Row],[Fecha de Pago]]="", "", TEXT(promesas[[#This Row],[Fecha de Pago]], "mmm"))</f>
        <v/>
      </c>
      <c r="S620" s="12" t="str">
        <f>IF(promesas[[#This Row],[Fecha  promesa de pago]]="", "", TEXT(promesas[[#This Row],[Fecha  promesa de pago]], "mmm"))</f>
        <v/>
      </c>
      <c r="T620" s="13" t="str">
        <f>IF(promesas[[#This Row],[Fecha de Pago]]="", "", TEXT(promesas[[#This Row],[Fecha de Pago]], "dd/mmm"))</f>
        <v/>
      </c>
      <c r="U620" s="13" t="str">
        <f>IF(promesas[[#This Row],[Fecha  promesa de pago]]="", "", TEXT(promesas[[#This Row],[Fecha  promesa de pago]], "dd/mmm"))</f>
        <v/>
      </c>
      <c r="V620" s="14" t="str">
        <f>IF(LEN(TRIM(promesas[[#This Row],[Fecha  promesa de pago]]))&gt;0,1,"")</f>
        <v/>
      </c>
      <c r="W620" s="14" t="str">
        <f>IF(LEN(TRIM(promesas[[#This Row],[Fecha de Pago]]))&gt;0,1,"")</f>
        <v/>
      </c>
    </row>
    <row r="621" spans="1:23" ht="15.75" customHeight="1">
      <c r="A621" s="11" t="str">
        <f>TEXT(promesas[[#This Row],[Marca temporal]],"dd/mmm")</f>
        <v>00/ene</v>
      </c>
      <c r="B621" s="186"/>
      <c r="C621" s="187"/>
      <c r="D621" s="187"/>
      <c r="E621" s="188"/>
      <c r="F621" s="187"/>
      <c r="G621" s="187"/>
      <c r="H621" s="189"/>
      <c r="I621" s="190"/>
      <c r="J621" s="195"/>
      <c r="K621"/>
      <c r="L621" s="191"/>
      <c r="M621" s="157"/>
      <c r="N621"/>
      <c r="O621" s="191"/>
      <c r="P621" s="157"/>
      <c r="Q621" s="189"/>
      <c r="R621" s="196" t="str">
        <f>IF(promesas[[#This Row],[Fecha de Pago]]="", "", TEXT(promesas[[#This Row],[Fecha de Pago]], "mmm"))</f>
        <v/>
      </c>
      <c r="S621" s="12" t="str">
        <f>IF(promesas[[#This Row],[Fecha  promesa de pago]]="", "", TEXT(promesas[[#This Row],[Fecha  promesa de pago]], "mmm"))</f>
        <v/>
      </c>
      <c r="T621" s="13" t="str">
        <f>IF(promesas[[#This Row],[Fecha de Pago]]="", "", TEXT(promesas[[#This Row],[Fecha de Pago]], "dd/mmm"))</f>
        <v/>
      </c>
      <c r="U621" s="13" t="str">
        <f>IF(promesas[[#This Row],[Fecha  promesa de pago]]="", "", TEXT(promesas[[#This Row],[Fecha  promesa de pago]], "dd/mmm"))</f>
        <v/>
      </c>
      <c r="V621" s="14" t="str">
        <f>IF(LEN(TRIM(promesas[[#This Row],[Fecha  promesa de pago]]))&gt;0,1,"")</f>
        <v/>
      </c>
      <c r="W621" s="14" t="str">
        <f>IF(LEN(TRIM(promesas[[#This Row],[Fecha de Pago]]))&gt;0,1,"")</f>
        <v/>
      </c>
    </row>
    <row r="622" spans="1:23" ht="15.75" customHeight="1">
      <c r="A622" s="11" t="str">
        <f>TEXT(promesas[[#This Row],[Marca temporal]],"dd/mmm")</f>
        <v>00/ene</v>
      </c>
      <c r="B622" s="186"/>
      <c r="C622" s="187"/>
      <c r="D622" s="187"/>
      <c r="E622" s="188"/>
      <c r="F622" s="187"/>
      <c r="G622" s="187"/>
      <c r="H622" s="189"/>
      <c r="I622" s="190"/>
      <c r="J622" s="195"/>
      <c r="K622"/>
      <c r="L622" s="191"/>
      <c r="M622" s="157"/>
      <c r="N622"/>
      <c r="O622" s="191"/>
      <c r="P622" s="157"/>
      <c r="Q622" s="189"/>
      <c r="R622" s="196" t="str">
        <f>IF(promesas[[#This Row],[Fecha de Pago]]="", "", TEXT(promesas[[#This Row],[Fecha de Pago]], "mmm"))</f>
        <v/>
      </c>
      <c r="S622" s="12" t="str">
        <f>IF(promesas[[#This Row],[Fecha  promesa de pago]]="", "", TEXT(promesas[[#This Row],[Fecha  promesa de pago]], "mmm"))</f>
        <v/>
      </c>
      <c r="T622" s="13" t="str">
        <f>IF(promesas[[#This Row],[Fecha de Pago]]="", "", TEXT(promesas[[#This Row],[Fecha de Pago]], "dd/mmm"))</f>
        <v/>
      </c>
      <c r="U622" s="13" t="str">
        <f>IF(promesas[[#This Row],[Fecha  promesa de pago]]="", "", TEXT(promesas[[#This Row],[Fecha  promesa de pago]], "dd/mmm"))</f>
        <v/>
      </c>
      <c r="V622" s="14" t="str">
        <f>IF(LEN(TRIM(promesas[[#This Row],[Fecha  promesa de pago]]))&gt;0,1,"")</f>
        <v/>
      </c>
      <c r="W622" s="14" t="str">
        <f>IF(LEN(TRIM(promesas[[#This Row],[Fecha de Pago]]))&gt;0,1,"")</f>
        <v/>
      </c>
    </row>
    <row r="623" spans="1:23" ht="15.75" customHeight="1">
      <c r="A623" s="11" t="str">
        <f>TEXT(promesas[[#This Row],[Marca temporal]],"dd/mmm")</f>
        <v>00/ene</v>
      </c>
      <c r="B623" s="186"/>
      <c r="C623" s="187"/>
      <c r="D623" s="187"/>
      <c r="E623" s="188"/>
      <c r="F623" s="187"/>
      <c r="G623" s="187"/>
      <c r="H623" s="189"/>
      <c r="I623" s="190"/>
      <c r="J623" s="195"/>
      <c r="K623" s="159"/>
      <c r="L623" s="167"/>
      <c r="M623" s="157"/>
      <c r="N623"/>
      <c r="O623" s="191"/>
      <c r="P623" s="157"/>
      <c r="Q623" s="189"/>
      <c r="R623" s="196" t="str">
        <f>IF(promesas[[#This Row],[Fecha de Pago]]="", "", TEXT(promesas[[#This Row],[Fecha de Pago]], "mmm"))</f>
        <v/>
      </c>
      <c r="S623" s="12" t="str">
        <f>IF(promesas[[#This Row],[Fecha  promesa de pago]]="", "", TEXT(promesas[[#This Row],[Fecha  promesa de pago]], "mmm"))</f>
        <v/>
      </c>
      <c r="T623" s="13" t="str">
        <f>IF(promesas[[#This Row],[Fecha de Pago]]="", "", TEXT(promesas[[#This Row],[Fecha de Pago]], "dd/mmm"))</f>
        <v/>
      </c>
      <c r="U623" s="13" t="str">
        <f>IF(promesas[[#This Row],[Fecha  promesa de pago]]="", "", TEXT(promesas[[#This Row],[Fecha  promesa de pago]], "dd/mmm"))</f>
        <v/>
      </c>
      <c r="V623" s="14" t="str">
        <f>IF(LEN(TRIM(promesas[[#This Row],[Fecha  promesa de pago]]))&gt;0,1,"")</f>
        <v/>
      </c>
      <c r="W623" s="14" t="str">
        <f>IF(LEN(TRIM(promesas[[#This Row],[Fecha de Pago]]))&gt;0,1,"")</f>
        <v/>
      </c>
    </row>
    <row r="624" spans="1:23" ht="15.75" customHeight="1">
      <c r="A624" s="11" t="str">
        <f>TEXT(promesas[[#This Row],[Marca temporal]],"dd/mmm")</f>
        <v>00/ene</v>
      </c>
      <c r="B624" s="186"/>
      <c r="C624" s="187"/>
      <c r="D624" s="187"/>
      <c r="E624" s="188"/>
      <c r="F624" s="187"/>
      <c r="G624" s="187"/>
      <c r="H624" s="189"/>
      <c r="I624" s="190"/>
      <c r="J624" s="195"/>
      <c r="K624"/>
      <c r="L624" s="191"/>
      <c r="M624" s="157"/>
      <c r="N624"/>
      <c r="O624" s="191"/>
      <c r="P624"/>
      <c r="Q624" s="189"/>
      <c r="R624" s="196" t="str">
        <f>IF(promesas[[#This Row],[Fecha de Pago]]="", "", TEXT(promesas[[#This Row],[Fecha de Pago]], "mmm"))</f>
        <v/>
      </c>
      <c r="S624" s="12" t="str">
        <f>IF(promesas[[#This Row],[Fecha  promesa de pago]]="", "", TEXT(promesas[[#This Row],[Fecha  promesa de pago]], "mmm"))</f>
        <v/>
      </c>
      <c r="T624" s="13" t="str">
        <f>IF(promesas[[#This Row],[Fecha de Pago]]="", "", TEXT(promesas[[#This Row],[Fecha de Pago]], "dd/mmm"))</f>
        <v/>
      </c>
      <c r="U624" s="13" t="str">
        <f>IF(promesas[[#This Row],[Fecha  promesa de pago]]="", "", TEXT(promesas[[#This Row],[Fecha  promesa de pago]], "dd/mmm"))</f>
        <v/>
      </c>
      <c r="V624" s="14" t="str">
        <f>IF(LEN(TRIM(promesas[[#This Row],[Fecha  promesa de pago]]))&gt;0,1,"")</f>
        <v/>
      </c>
      <c r="W624" s="14" t="str">
        <f>IF(LEN(TRIM(promesas[[#This Row],[Fecha de Pago]]))&gt;0,1,"")</f>
        <v/>
      </c>
    </row>
    <row r="625" spans="1:23" ht="15.75" customHeight="1">
      <c r="A625" s="11" t="str">
        <f>TEXT(promesas[[#This Row],[Marca temporal]],"dd/mmm")</f>
        <v>00/ene</v>
      </c>
      <c r="B625" s="186"/>
      <c r="C625" s="187"/>
      <c r="D625" s="187"/>
      <c r="E625" s="188"/>
      <c r="F625" s="187"/>
      <c r="G625" s="187"/>
      <c r="H625" s="189"/>
      <c r="I625" s="190"/>
      <c r="J625" s="195"/>
      <c r="K625"/>
      <c r="L625" s="191"/>
      <c r="M625" s="157"/>
      <c r="N625"/>
      <c r="O625" s="191"/>
      <c r="P625"/>
      <c r="Q625" s="189"/>
      <c r="R625" s="196" t="str">
        <f>IF(promesas[[#This Row],[Fecha de Pago]]="", "", TEXT(promesas[[#This Row],[Fecha de Pago]], "mmm"))</f>
        <v/>
      </c>
      <c r="S625" s="12" t="str">
        <f>IF(promesas[[#This Row],[Fecha  promesa de pago]]="", "", TEXT(promesas[[#This Row],[Fecha  promesa de pago]], "mmm"))</f>
        <v/>
      </c>
      <c r="T625" s="13" t="str">
        <f>IF(promesas[[#This Row],[Fecha de Pago]]="", "", TEXT(promesas[[#This Row],[Fecha de Pago]], "dd/mmm"))</f>
        <v/>
      </c>
      <c r="U625" s="13" t="str">
        <f>IF(promesas[[#This Row],[Fecha  promesa de pago]]="", "", TEXT(promesas[[#This Row],[Fecha  promesa de pago]], "dd/mmm"))</f>
        <v/>
      </c>
      <c r="V625" s="14" t="str">
        <f>IF(LEN(TRIM(promesas[[#This Row],[Fecha  promesa de pago]]))&gt;0,1,"")</f>
        <v/>
      </c>
      <c r="W625" s="14" t="str">
        <f>IF(LEN(TRIM(promesas[[#This Row],[Fecha de Pago]]))&gt;0,1,"")</f>
        <v/>
      </c>
    </row>
    <row r="626" spans="1:23" ht="15.75" customHeight="1">
      <c r="A626" s="11" t="str">
        <f>TEXT(promesas[[#This Row],[Marca temporal]],"dd/mmm")</f>
        <v>00/ene</v>
      </c>
      <c r="B626" s="186"/>
      <c r="C626" s="187"/>
      <c r="D626" s="187"/>
      <c r="E626" s="188"/>
      <c r="F626" s="187"/>
      <c r="G626" s="187"/>
      <c r="H626" s="189"/>
      <c r="I626" s="190"/>
      <c r="J626" s="195"/>
      <c r="K626"/>
      <c r="L626" s="191"/>
      <c r="M626" s="157"/>
      <c r="N626"/>
      <c r="O626" s="191"/>
      <c r="P626"/>
      <c r="Q626" s="189"/>
      <c r="R626" s="196" t="str">
        <f>IF(promesas[[#This Row],[Fecha de Pago]]="", "", TEXT(promesas[[#This Row],[Fecha de Pago]], "mmm"))</f>
        <v/>
      </c>
      <c r="S626" s="12" t="str">
        <f>IF(promesas[[#This Row],[Fecha  promesa de pago]]="", "", TEXT(promesas[[#This Row],[Fecha  promesa de pago]], "mmm"))</f>
        <v/>
      </c>
      <c r="T626" s="13" t="str">
        <f>IF(promesas[[#This Row],[Fecha de Pago]]="", "", TEXT(promesas[[#This Row],[Fecha de Pago]], "dd/mmm"))</f>
        <v/>
      </c>
      <c r="U626" s="13" t="str">
        <f>IF(promesas[[#This Row],[Fecha  promesa de pago]]="", "", TEXT(promesas[[#This Row],[Fecha  promesa de pago]], "dd/mmm"))</f>
        <v/>
      </c>
      <c r="V626" s="14" t="str">
        <f>IF(LEN(TRIM(promesas[[#This Row],[Fecha  promesa de pago]]))&gt;0,1,"")</f>
        <v/>
      </c>
      <c r="W626" s="14" t="str">
        <f>IF(LEN(TRIM(promesas[[#This Row],[Fecha de Pago]]))&gt;0,1,"")</f>
        <v/>
      </c>
    </row>
    <row r="627" spans="1:23" ht="15.75" customHeight="1">
      <c r="A627" s="11" t="str">
        <f>TEXT(promesas[[#This Row],[Marca temporal]],"dd/mmm")</f>
        <v>00/ene</v>
      </c>
      <c r="B627" s="186"/>
      <c r="C627" s="187"/>
      <c r="D627" s="187"/>
      <c r="E627" s="188"/>
      <c r="F627" s="187"/>
      <c r="G627" s="187"/>
      <c r="H627" s="189"/>
      <c r="I627" s="190"/>
      <c r="J627" s="195"/>
      <c r="K627"/>
      <c r="L627" s="191"/>
      <c r="M627" s="157"/>
      <c r="N627"/>
      <c r="O627" s="191"/>
      <c r="P627" s="157"/>
      <c r="Q627" s="189"/>
      <c r="R627" s="196" t="str">
        <f>IF(promesas[[#This Row],[Fecha de Pago]]="", "", TEXT(promesas[[#This Row],[Fecha de Pago]], "mmm"))</f>
        <v/>
      </c>
      <c r="S627" s="12" t="str">
        <f>IF(promesas[[#This Row],[Fecha  promesa de pago]]="", "", TEXT(promesas[[#This Row],[Fecha  promesa de pago]], "mmm"))</f>
        <v/>
      </c>
      <c r="T627" s="13" t="str">
        <f>IF(promesas[[#This Row],[Fecha de Pago]]="", "", TEXT(promesas[[#This Row],[Fecha de Pago]], "dd/mmm"))</f>
        <v/>
      </c>
      <c r="U627" s="13" t="str">
        <f>IF(promesas[[#This Row],[Fecha  promesa de pago]]="", "", TEXT(promesas[[#This Row],[Fecha  promesa de pago]], "dd/mmm"))</f>
        <v/>
      </c>
      <c r="V627" s="14" t="str">
        <f>IF(LEN(TRIM(promesas[[#This Row],[Fecha  promesa de pago]]))&gt;0,1,"")</f>
        <v/>
      </c>
      <c r="W627" s="14" t="str">
        <f>IF(LEN(TRIM(promesas[[#This Row],[Fecha de Pago]]))&gt;0,1,"")</f>
        <v/>
      </c>
    </row>
    <row r="628" spans="1:23" ht="15.75" customHeight="1">
      <c r="A628" s="11" t="str">
        <f>TEXT(promesas[[#This Row],[Marca temporal]],"dd/mmm")</f>
        <v>00/ene</v>
      </c>
      <c r="B628" s="186"/>
      <c r="C628" s="187"/>
      <c r="D628" s="187"/>
      <c r="E628" s="188"/>
      <c r="F628" s="187"/>
      <c r="G628" s="187"/>
      <c r="H628" s="189"/>
      <c r="I628" s="190"/>
      <c r="J628" s="195"/>
      <c r="K628"/>
      <c r="L628" s="191"/>
      <c r="M628" s="157"/>
      <c r="N628"/>
      <c r="O628" s="191"/>
      <c r="P628" s="157"/>
      <c r="Q628" s="189"/>
      <c r="R628" s="196" t="str">
        <f>IF(promesas[[#This Row],[Fecha de Pago]]="", "", TEXT(promesas[[#This Row],[Fecha de Pago]], "mmm"))</f>
        <v/>
      </c>
      <c r="S628" s="12" t="str">
        <f>IF(promesas[[#This Row],[Fecha  promesa de pago]]="", "", TEXT(promesas[[#This Row],[Fecha  promesa de pago]], "mmm"))</f>
        <v/>
      </c>
      <c r="T628" s="13" t="str">
        <f>IF(promesas[[#This Row],[Fecha de Pago]]="", "", TEXT(promesas[[#This Row],[Fecha de Pago]], "dd/mmm"))</f>
        <v/>
      </c>
      <c r="U628" s="13" t="str">
        <f>IF(promesas[[#This Row],[Fecha  promesa de pago]]="", "", TEXT(promesas[[#This Row],[Fecha  promesa de pago]], "dd/mmm"))</f>
        <v/>
      </c>
      <c r="V628" s="14" t="str">
        <f>IF(LEN(TRIM(promesas[[#This Row],[Fecha  promesa de pago]]))&gt;0,1,"")</f>
        <v/>
      </c>
      <c r="W628" s="14" t="str">
        <f>IF(LEN(TRIM(promesas[[#This Row],[Fecha de Pago]]))&gt;0,1,"")</f>
        <v/>
      </c>
    </row>
    <row r="629" spans="1:23" ht="15.75" customHeight="1">
      <c r="A629" s="11" t="str">
        <f>TEXT(promesas[[#This Row],[Marca temporal]],"dd/mmm")</f>
        <v>00/ene</v>
      </c>
      <c r="B629" s="186"/>
      <c r="C629" s="187"/>
      <c r="D629" s="187"/>
      <c r="E629" s="188"/>
      <c r="F629" s="187"/>
      <c r="G629" s="187"/>
      <c r="H629" s="189"/>
      <c r="I629" s="190"/>
      <c r="J629" s="195"/>
      <c r="K629"/>
      <c r="L629" s="191"/>
      <c r="M629" s="157"/>
      <c r="N629"/>
      <c r="O629" s="191"/>
      <c r="P629" s="157"/>
      <c r="Q629" s="189"/>
      <c r="R629" s="196" t="str">
        <f>IF(promesas[[#This Row],[Fecha de Pago]]="", "", TEXT(promesas[[#This Row],[Fecha de Pago]], "mmm"))</f>
        <v/>
      </c>
      <c r="S629" s="12" t="str">
        <f>IF(promesas[[#This Row],[Fecha  promesa de pago]]="", "", TEXT(promesas[[#This Row],[Fecha  promesa de pago]], "mmm"))</f>
        <v/>
      </c>
      <c r="T629" s="13" t="str">
        <f>IF(promesas[[#This Row],[Fecha de Pago]]="", "", TEXT(promesas[[#This Row],[Fecha de Pago]], "dd/mmm"))</f>
        <v/>
      </c>
      <c r="U629" s="13" t="str">
        <f>IF(promesas[[#This Row],[Fecha  promesa de pago]]="", "", TEXT(promesas[[#This Row],[Fecha  promesa de pago]], "dd/mmm"))</f>
        <v/>
      </c>
      <c r="V629" s="14" t="str">
        <f>IF(LEN(TRIM(promesas[[#This Row],[Fecha  promesa de pago]]))&gt;0,1,"")</f>
        <v/>
      </c>
      <c r="W629" s="14" t="str">
        <f>IF(LEN(TRIM(promesas[[#This Row],[Fecha de Pago]]))&gt;0,1,"")</f>
        <v/>
      </c>
    </row>
    <row r="630" spans="1:23" ht="15.75" customHeight="1">
      <c r="A630" s="11" t="str">
        <f>TEXT(promesas[[#This Row],[Marca temporal]],"dd/mmm")</f>
        <v>00/ene</v>
      </c>
      <c r="B630" s="186"/>
      <c r="C630" s="187"/>
      <c r="D630" s="187"/>
      <c r="E630" s="188"/>
      <c r="F630" s="187"/>
      <c r="G630" s="187"/>
      <c r="H630" s="189"/>
      <c r="I630" s="190"/>
      <c r="J630" s="195"/>
      <c r="K630" s="159"/>
      <c r="L630" s="167"/>
      <c r="M630" s="157"/>
      <c r="N630"/>
      <c r="O630" s="191"/>
      <c r="P630" s="157"/>
      <c r="Q630" s="189"/>
      <c r="R630" s="196" t="str">
        <f>IF(promesas[[#This Row],[Fecha de Pago]]="", "", TEXT(promesas[[#This Row],[Fecha de Pago]], "mmm"))</f>
        <v/>
      </c>
      <c r="S630" s="12" t="str">
        <f>IF(promesas[[#This Row],[Fecha  promesa de pago]]="", "", TEXT(promesas[[#This Row],[Fecha  promesa de pago]], "mmm"))</f>
        <v/>
      </c>
      <c r="T630" s="13" t="str">
        <f>IF(promesas[[#This Row],[Fecha de Pago]]="", "", TEXT(promesas[[#This Row],[Fecha de Pago]], "dd/mmm"))</f>
        <v/>
      </c>
      <c r="U630" s="13" t="str">
        <f>IF(promesas[[#This Row],[Fecha  promesa de pago]]="", "", TEXT(promesas[[#This Row],[Fecha  promesa de pago]], "dd/mmm"))</f>
        <v/>
      </c>
      <c r="V630" s="14" t="str">
        <f>IF(LEN(TRIM(promesas[[#This Row],[Fecha  promesa de pago]]))&gt;0,1,"")</f>
        <v/>
      </c>
      <c r="W630" s="14" t="str">
        <f>IF(LEN(TRIM(promesas[[#This Row],[Fecha de Pago]]))&gt;0,1,"")</f>
        <v/>
      </c>
    </row>
    <row r="631" spans="1:23" ht="15.75" customHeight="1">
      <c r="A631" s="11" t="str">
        <f>TEXT(promesas[[#This Row],[Marca temporal]],"dd/mmm")</f>
        <v>00/ene</v>
      </c>
      <c r="B631" s="186"/>
      <c r="C631" s="187"/>
      <c r="D631" s="187"/>
      <c r="E631" s="188"/>
      <c r="F631" s="187"/>
      <c r="G631" s="187"/>
      <c r="H631" s="189"/>
      <c r="I631" s="190"/>
      <c r="J631" s="195"/>
      <c r="K631"/>
      <c r="L631" s="191"/>
      <c r="M631" s="157"/>
      <c r="N631"/>
      <c r="O631" s="191"/>
      <c r="P631"/>
      <c r="Q631" s="189"/>
      <c r="R631" s="196" t="str">
        <f>IF(promesas[[#This Row],[Fecha de Pago]]="", "", TEXT(promesas[[#This Row],[Fecha de Pago]], "mmm"))</f>
        <v/>
      </c>
      <c r="S631" s="12" t="str">
        <f>IF(promesas[[#This Row],[Fecha  promesa de pago]]="", "", TEXT(promesas[[#This Row],[Fecha  promesa de pago]], "mmm"))</f>
        <v/>
      </c>
      <c r="T631" s="13" t="str">
        <f>IF(promesas[[#This Row],[Fecha de Pago]]="", "", TEXT(promesas[[#This Row],[Fecha de Pago]], "dd/mmm"))</f>
        <v/>
      </c>
      <c r="U631" s="13" t="str">
        <f>IF(promesas[[#This Row],[Fecha  promesa de pago]]="", "", TEXT(promesas[[#This Row],[Fecha  promesa de pago]], "dd/mmm"))</f>
        <v/>
      </c>
      <c r="V631" s="14" t="str">
        <f>IF(LEN(TRIM(promesas[[#This Row],[Fecha  promesa de pago]]))&gt;0,1,"")</f>
        <v/>
      </c>
      <c r="W631" s="14" t="str">
        <f>IF(LEN(TRIM(promesas[[#This Row],[Fecha de Pago]]))&gt;0,1,"")</f>
        <v/>
      </c>
    </row>
    <row r="632" spans="1:23" ht="15.75" customHeight="1">
      <c r="A632" s="11" t="str">
        <f>TEXT(promesas[[#This Row],[Marca temporal]],"dd/mmm")</f>
        <v>00/ene</v>
      </c>
      <c r="B632" s="186"/>
      <c r="C632" s="187"/>
      <c r="D632" s="187"/>
      <c r="E632" s="188"/>
      <c r="F632" s="187"/>
      <c r="G632" s="187"/>
      <c r="H632" s="189"/>
      <c r="I632" s="190"/>
      <c r="J632" s="195"/>
      <c r="K632"/>
      <c r="L632" s="191"/>
      <c r="M632" s="157"/>
      <c r="N632"/>
      <c r="O632" s="191"/>
      <c r="P632" s="157"/>
      <c r="Q632" s="189"/>
      <c r="R632" s="196" t="str">
        <f>IF(promesas[[#This Row],[Fecha de Pago]]="", "", TEXT(promesas[[#This Row],[Fecha de Pago]], "mmm"))</f>
        <v/>
      </c>
      <c r="S632" s="12" t="str">
        <f>IF(promesas[[#This Row],[Fecha  promesa de pago]]="", "", TEXT(promesas[[#This Row],[Fecha  promesa de pago]], "mmm"))</f>
        <v/>
      </c>
      <c r="T632" s="13" t="str">
        <f>IF(promesas[[#This Row],[Fecha de Pago]]="", "", TEXT(promesas[[#This Row],[Fecha de Pago]], "dd/mmm"))</f>
        <v/>
      </c>
      <c r="U632" s="13" t="str">
        <f>IF(promesas[[#This Row],[Fecha  promesa de pago]]="", "", TEXT(promesas[[#This Row],[Fecha  promesa de pago]], "dd/mmm"))</f>
        <v/>
      </c>
      <c r="V632" s="14" t="str">
        <f>IF(LEN(TRIM(promesas[[#This Row],[Fecha  promesa de pago]]))&gt;0,1,"")</f>
        <v/>
      </c>
      <c r="W632" s="14" t="str">
        <f>IF(LEN(TRIM(promesas[[#This Row],[Fecha de Pago]]))&gt;0,1,"")</f>
        <v/>
      </c>
    </row>
    <row r="633" spans="1:23" ht="15.75" customHeight="1">
      <c r="A633" s="11" t="str">
        <f>TEXT(promesas[[#This Row],[Marca temporal]],"dd/mmm")</f>
        <v>00/ene</v>
      </c>
      <c r="B633" s="186"/>
      <c r="C633" s="187"/>
      <c r="D633" s="187"/>
      <c r="E633" s="188"/>
      <c r="F633" s="187"/>
      <c r="G633" s="187"/>
      <c r="H633" s="189"/>
      <c r="I633" s="190"/>
      <c r="J633" s="195"/>
      <c r="K633"/>
      <c r="L633" s="191"/>
      <c r="M633" s="157"/>
      <c r="N633"/>
      <c r="O633" s="191"/>
      <c r="P633" s="157"/>
      <c r="Q633" s="189"/>
      <c r="R633" s="196" t="str">
        <f>IF(promesas[[#This Row],[Fecha de Pago]]="", "", TEXT(promesas[[#This Row],[Fecha de Pago]], "mmm"))</f>
        <v/>
      </c>
      <c r="S633" s="12" t="str">
        <f>IF(promesas[[#This Row],[Fecha  promesa de pago]]="", "", TEXT(promesas[[#This Row],[Fecha  promesa de pago]], "mmm"))</f>
        <v/>
      </c>
      <c r="T633" s="13" t="str">
        <f>IF(promesas[[#This Row],[Fecha de Pago]]="", "", TEXT(promesas[[#This Row],[Fecha de Pago]], "dd/mmm"))</f>
        <v/>
      </c>
      <c r="U633" s="13" t="str">
        <f>IF(promesas[[#This Row],[Fecha  promesa de pago]]="", "", TEXT(promesas[[#This Row],[Fecha  promesa de pago]], "dd/mmm"))</f>
        <v/>
      </c>
      <c r="V633" s="14" t="str">
        <f>IF(LEN(TRIM(promesas[[#This Row],[Fecha  promesa de pago]]))&gt;0,1,"")</f>
        <v/>
      </c>
      <c r="W633" s="14" t="str">
        <f>IF(LEN(TRIM(promesas[[#This Row],[Fecha de Pago]]))&gt;0,1,"")</f>
        <v/>
      </c>
    </row>
    <row r="634" spans="1:23" ht="15.75" customHeight="1">
      <c r="A634" s="11" t="str">
        <f>TEXT(promesas[[#This Row],[Marca temporal]],"dd/mmm")</f>
        <v>00/ene</v>
      </c>
      <c r="B634" s="186"/>
      <c r="C634" s="187"/>
      <c r="D634" s="187"/>
      <c r="E634" s="188"/>
      <c r="F634" s="187"/>
      <c r="G634" s="187"/>
      <c r="H634" s="189"/>
      <c r="I634" s="190"/>
      <c r="J634" s="195"/>
      <c r="K634"/>
      <c r="L634" s="191"/>
      <c r="M634" s="157"/>
      <c r="N634"/>
      <c r="O634" s="191"/>
      <c r="P634" s="157"/>
      <c r="Q634" s="189"/>
      <c r="R634" s="196" t="str">
        <f>IF(promesas[[#This Row],[Fecha de Pago]]="", "", TEXT(promesas[[#This Row],[Fecha de Pago]], "mmm"))</f>
        <v/>
      </c>
      <c r="S634" s="12" t="str">
        <f>IF(promesas[[#This Row],[Fecha  promesa de pago]]="", "", TEXT(promesas[[#This Row],[Fecha  promesa de pago]], "mmm"))</f>
        <v/>
      </c>
      <c r="T634" s="13" t="str">
        <f>IF(promesas[[#This Row],[Fecha de Pago]]="", "", TEXT(promesas[[#This Row],[Fecha de Pago]], "dd/mmm"))</f>
        <v/>
      </c>
      <c r="U634" s="13" t="str">
        <f>IF(promesas[[#This Row],[Fecha  promesa de pago]]="", "", TEXT(promesas[[#This Row],[Fecha  promesa de pago]], "dd/mmm"))</f>
        <v/>
      </c>
      <c r="V634" s="14" t="str">
        <f>IF(LEN(TRIM(promesas[[#This Row],[Fecha  promesa de pago]]))&gt;0,1,"")</f>
        <v/>
      </c>
      <c r="W634" s="14" t="str">
        <f>IF(LEN(TRIM(promesas[[#This Row],[Fecha de Pago]]))&gt;0,1,"")</f>
        <v/>
      </c>
    </row>
    <row r="635" spans="1:23" ht="15.75" customHeight="1">
      <c r="A635" s="11" t="str">
        <f>TEXT(promesas[[#This Row],[Marca temporal]],"dd/mmm")</f>
        <v>00/ene</v>
      </c>
      <c r="B635" s="186"/>
      <c r="C635" s="187"/>
      <c r="D635" s="187"/>
      <c r="E635" s="188"/>
      <c r="F635" s="187"/>
      <c r="G635" s="187"/>
      <c r="H635" s="189"/>
      <c r="I635" s="190"/>
      <c r="J635" s="195"/>
      <c r="K635"/>
      <c r="L635" s="191"/>
      <c r="M635" s="157"/>
      <c r="N635"/>
      <c r="O635" s="191"/>
      <c r="P635" s="157"/>
      <c r="Q635" s="189"/>
      <c r="R635" s="196" t="str">
        <f>IF(promesas[[#This Row],[Fecha de Pago]]="", "", TEXT(promesas[[#This Row],[Fecha de Pago]], "mmm"))</f>
        <v/>
      </c>
      <c r="S635" s="12" t="str">
        <f>IF(promesas[[#This Row],[Fecha  promesa de pago]]="", "", TEXT(promesas[[#This Row],[Fecha  promesa de pago]], "mmm"))</f>
        <v/>
      </c>
      <c r="T635" s="13" t="str">
        <f>IF(promesas[[#This Row],[Fecha de Pago]]="", "", TEXT(promesas[[#This Row],[Fecha de Pago]], "dd/mmm"))</f>
        <v/>
      </c>
      <c r="U635" s="13" t="str">
        <f>IF(promesas[[#This Row],[Fecha  promesa de pago]]="", "", TEXT(promesas[[#This Row],[Fecha  promesa de pago]], "dd/mmm"))</f>
        <v/>
      </c>
      <c r="V635" s="14" t="str">
        <f>IF(LEN(TRIM(promesas[[#This Row],[Fecha  promesa de pago]]))&gt;0,1,"")</f>
        <v/>
      </c>
      <c r="W635" s="14" t="str">
        <f>IF(LEN(TRIM(promesas[[#This Row],[Fecha de Pago]]))&gt;0,1,"")</f>
        <v/>
      </c>
    </row>
    <row r="636" spans="1:23" ht="15.75" customHeight="1">
      <c r="A636" s="11" t="str">
        <f>TEXT(promesas[[#This Row],[Marca temporal]],"dd/mmm")</f>
        <v>00/ene</v>
      </c>
      <c r="B636" s="186"/>
      <c r="C636" s="187"/>
      <c r="D636" s="187"/>
      <c r="E636" s="188"/>
      <c r="F636" s="187"/>
      <c r="G636" s="187"/>
      <c r="H636" s="189"/>
      <c r="I636" s="190"/>
      <c r="J636" s="195"/>
      <c r="K636"/>
      <c r="L636" s="191"/>
      <c r="M636" s="157"/>
      <c r="N636"/>
      <c r="O636" s="191"/>
      <c r="P636" s="157"/>
      <c r="Q636" s="189"/>
      <c r="R636" s="196" t="str">
        <f>IF(promesas[[#This Row],[Fecha de Pago]]="", "", TEXT(promesas[[#This Row],[Fecha de Pago]], "mmm"))</f>
        <v/>
      </c>
      <c r="S636" s="12" t="str">
        <f>IF(promesas[[#This Row],[Fecha  promesa de pago]]="", "", TEXT(promesas[[#This Row],[Fecha  promesa de pago]], "mmm"))</f>
        <v/>
      </c>
      <c r="T636" s="13" t="str">
        <f>IF(promesas[[#This Row],[Fecha de Pago]]="", "", TEXT(promesas[[#This Row],[Fecha de Pago]], "dd/mmm"))</f>
        <v/>
      </c>
      <c r="U636" s="13" t="str">
        <f>IF(promesas[[#This Row],[Fecha  promesa de pago]]="", "", TEXT(promesas[[#This Row],[Fecha  promesa de pago]], "dd/mmm"))</f>
        <v/>
      </c>
      <c r="V636" s="14" t="str">
        <f>IF(LEN(TRIM(promesas[[#This Row],[Fecha  promesa de pago]]))&gt;0,1,"")</f>
        <v/>
      </c>
      <c r="W636" s="14" t="str">
        <f>IF(LEN(TRIM(promesas[[#This Row],[Fecha de Pago]]))&gt;0,1,"")</f>
        <v/>
      </c>
    </row>
    <row r="637" spans="1:23" ht="15.75" customHeight="1">
      <c r="A637" s="11" t="str">
        <f>TEXT(promesas[[#This Row],[Marca temporal]],"dd/mmm")</f>
        <v>00/ene</v>
      </c>
      <c r="B637" s="186"/>
      <c r="C637" s="187"/>
      <c r="D637" s="187"/>
      <c r="E637" s="188"/>
      <c r="F637" s="187"/>
      <c r="G637" s="187"/>
      <c r="H637" s="189"/>
      <c r="I637" s="190"/>
      <c r="J637" s="195"/>
      <c r="K637"/>
      <c r="L637" s="191"/>
      <c r="M637" s="157"/>
      <c r="N637"/>
      <c r="O637" s="191"/>
      <c r="P637" s="157"/>
      <c r="Q637" s="189"/>
      <c r="R637" s="196" t="str">
        <f>IF(promesas[[#This Row],[Fecha de Pago]]="", "", TEXT(promesas[[#This Row],[Fecha de Pago]], "mmm"))</f>
        <v/>
      </c>
      <c r="S637" s="12" t="str">
        <f>IF(promesas[[#This Row],[Fecha  promesa de pago]]="", "", TEXT(promesas[[#This Row],[Fecha  promesa de pago]], "mmm"))</f>
        <v/>
      </c>
      <c r="T637" s="13" t="str">
        <f>IF(promesas[[#This Row],[Fecha de Pago]]="", "", TEXT(promesas[[#This Row],[Fecha de Pago]], "dd/mmm"))</f>
        <v/>
      </c>
      <c r="U637" s="13" t="str">
        <f>IF(promesas[[#This Row],[Fecha  promesa de pago]]="", "", TEXT(promesas[[#This Row],[Fecha  promesa de pago]], "dd/mmm"))</f>
        <v/>
      </c>
      <c r="V637" s="14" t="str">
        <f>IF(LEN(TRIM(promesas[[#This Row],[Fecha  promesa de pago]]))&gt;0,1,"")</f>
        <v/>
      </c>
      <c r="W637" s="14" t="str">
        <f>IF(LEN(TRIM(promesas[[#This Row],[Fecha de Pago]]))&gt;0,1,"")</f>
        <v/>
      </c>
    </row>
    <row r="638" spans="1:23" ht="15.75" customHeight="1">
      <c r="A638" s="11" t="str">
        <f>TEXT(promesas[[#This Row],[Marca temporal]],"dd/mmm")</f>
        <v>00/ene</v>
      </c>
      <c r="B638" s="186"/>
      <c r="C638" s="187"/>
      <c r="D638" s="187"/>
      <c r="E638" s="188"/>
      <c r="F638" s="187"/>
      <c r="G638" s="187"/>
      <c r="H638" s="189"/>
      <c r="I638" s="190"/>
      <c r="J638" s="195"/>
      <c r="K638"/>
      <c r="L638" s="191"/>
      <c r="M638" s="157"/>
      <c r="N638"/>
      <c r="O638" s="191"/>
      <c r="P638" s="157"/>
      <c r="Q638" s="189"/>
      <c r="R638" s="196" t="str">
        <f>IF(promesas[[#This Row],[Fecha de Pago]]="", "", TEXT(promesas[[#This Row],[Fecha de Pago]], "mmm"))</f>
        <v/>
      </c>
      <c r="S638" s="12" t="str">
        <f>IF(promesas[[#This Row],[Fecha  promesa de pago]]="", "", TEXT(promesas[[#This Row],[Fecha  promesa de pago]], "mmm"))</f>
        <v/>
      </c>
      <c r="T638" s="13" t="str">
        <f>IF(promesas[[#This Row],[Fecha de Pago]]="", "", TEXT(promesas[[#This Row],[Fecha de Pago]], "dd/mmm"))</f>
        <v/>
      </c>
      <c r="U638" s="13" t="str">
        <f>IF(promesas[[#This Row],[Fecha  promesa de pago]]="", "", TEXT(promesas[[#This Row],[Fecha  promesa de pago]], "dd/mmm"))</f>
        <v/>
      </c>
      <c r="V638" s="14" t="str">
        <f>IF(LEN(TRIM(promesas[[#This Row],[Fecha  promesa de pago]]))&gt;0,1,"")</f>
        <v/>
      </c>
      <c r="W638" s="14" t="str">
        <f>IF(LEN(TRIM(promesas[[#This Row],[Fecha de Pago]]))&gt;0,1,"")</f>
        <v/>
      </c>
    </row>
    <row r="639" spans="1:23" ht="15.75" customHeight="1">
      <c r="A639" s="11" t="str">
        <f>TEXT(promesas[[#This Row],[Marca temporal]],"dd/mmm")</f>
        <v>00/ene</v>
      </c>
      <c r="B639" s="186"/>
      <c r="C639" s="187"/>
      <c r="D639" s="187"/>
      <c r="E639" s="188"/>
      <c r="F639" s="187"/>
      <c r="G639" s="187"/>
      <c r="H639" s="189"/>
      <c r="I639" s="190"/>
      <c r="J639" s="195"/>
      <c r="K639"/>
      <c r="L639" s="191"/>
      <c r="M639" s="157"/>
      <c r="N639"/>
      <c r="O639" s="191"/>
      <c r="P639" s="157"/>
      <c r="Q639" s="189"/>
      <c r="R639" s="196" t="str">
        <f>IF(promesas[[#This Row],[Fecha de Pago]]="", "", TEXT(promesas[[#This Row],[Fecha de Pago]], "mmm"))</f>
        <v/>
      </c>
      <c r="S639" s="12" t="str">
        <f>IF(promesas[[#This Row],[Fecha  promesa de pago]]="", "", TEXT(promesas[[#This Row],[Fecha  promesa de pago]], "mmm"))</f>
        <v/>
      </c>
      <c r="T639" s="13" t="str">
        <f>IF(promesas[[#This Row],[Fecha de Pago]]="", "", TEXT(promesas[[#This Row],[Fecha de Pago]], "dd/mmm"))</f>
        <v/>
      </c>
      <c r="U639" s="13" t="str">
        <f>IF(promesas[[#This Row],[Fecha  promesa de pago]]="", "", TEXT(promesas[[#This Row],[Fecha  promesa de pago]], "dd/mmm"))</f>
        <v/>
      </c>
      <c r="V639" s="14" t="str">
        <f>IF(LEN(TRIM(promesas[[#This Row],[Fecha  promesa de pago]]))&gt;0,1,"")</f>
        <v/>
      </c>
      <c r="W639" s="14" t="str">
        <f>IF(LEN(TRIM(promesas[[#This Row],[Fecha de Pago]]))&gt;0,1,"")</f>
        <v/>
      </c>
    </row>
    <row r="640" spans="1:23" ht="15.75" customHeight="1">
      <c r="A640" s="11" t="str">
        <f>TEXT(promesas[[#This Row],[Marca temporal]],"dd/mmm")</f>
        <v>00/ene</v>
      </c>
      <c r="B640" s="186"/>
      <c r="C640" s="187"/>
      <c r="D640" s="187"/>
      <c r="E640" s="188"/>
      <c r="F640" s="187"/>
      <c r="G640" s="187"/>
      <c r="H640" s="189"/>
      <c r="I640" s="190"/>
      <c r="J640" s="195"/>
      <c r="K640"/>
      <c r="L640" s="191"/>
      <c r="M640" s="157"/>
      <c r="N640"/>
      <c r="O640" s="191"/>
      <c r="P640"/>
      <c r="Q640" s="189"/>
      <c r="R640" s="196" t="str">
        <f>IF(promesas[[#This Row],[Fecha de Pago]]="", "", TEXT(promesas[[#This Row],[Fecha de Pago]], "mmm"))</f>
        <v/>
      </c>
      <c r="S640" s="12" t="str">
        <f>IF(promesas[[#This Row],[Fecha  promesa de pago]]="", "", TEXT(promesas[[#This Row],[Fecha  promesa de pago]], "mmm"))</f>
        <v/>
      </c>
      <c r="T640" s="13" t="str">
        <f>IF(promesas[[#This Row],[Fecha de Pago]]="", "", TEXT(promesas[[#This Row],[Fecha de Pago]], "dd/mmm"))</f>
        <v/>
      </c>
      <c r="U640" s="13" t="str">
        <f>IF(promesas[[#This Row],[Fecha  promesa de pago]]="", "", TEXT(promesas[[#This Row],[Fecha  promesa de pago]], "dd/mmm"))</f>
        <v/>
      </c>
      <c r="V640" s="14" t="str">
        <f>IF(LEN(TRIM(promesas[[#This Row],[Fecha  promesa de pago]]))&gt;0,1,"")</f>
        <v/>
      </c>
      <c r="W640" s="14" t="str">
        <f>IF(LEN(TRIM(promesas[[#This Row],[Fecha de Pago]]))&gt;0,1,"")</f>
        <v/>
      </c>
    </row>
    <row r="641" spans="1:23" ht="15.75" customHeight="1">
      <c r="A641" s="11" t="str">
        <f>TEXT(promesas[[#This Row],[Marca temporal]],"dd/mmm")</f>
        <v>00/ene</v>
      </c>
      <c r="B641" s="186"/>
      <c r="C641" s="187"/>
      <c r="D641" s="187"/>
      <c r="E641" s="188"/>
      <c r="F641" s="187"/>
      <c r="G641" s="187"/>
      <c r="H641" s="189"/>
      <c r="I641" s="190"/>
      <c r="J641" s="195"/>
      <c r="K641"/>
      <c r="L641" s="191"/>
      <c r="M641" s="157"/>
      <c r="N641"/>
      <c r="O641" s="191"/>
      <c r="P641"/>
      <c r="Q641" s="189"/>
      <c r="R641" s="196" t="str">
        <f>IF(promesas[[#This Row],[Fecha de Pago]]="", "", TEXT(promesas[[#This Row],[Fecha de Pago]], "mmm"))</f>
        <v/>
      </c>
      <c r="S641" s="12" t="str">
        <f>IF(promesas[[#This Row],[Fecha  promesa de pago]]="", "", TEXT(promesas[[#This Row],[Fecha  promesa de pago]], "mmm"))</f>
        <v/>
      </c>
      <c r="T641" s="13" t="str">
        <f>IF(promesas[[#This Row],[Fecha de Pago]]="", "", TEXT(promesas[[#This Row],[Fecha de Pago]], "dd/mmm"))</f>
        <v/>
      </c>
      <c r="U641" s="13" t="str">
        <f>IF(promesas[[#This Row],[Fecha  promesa de pago]]="", "", TEXT(promesas[[#This Row],[Fecha  promesa de pago]], "dd/mmm"))</f>
        <v/>
      </c>
      <c r="V641" s="14" t="str">
        <f>IF(LEN(TRIM(promesas[[#This Row],[Fecha  promesa de pago]]))&gt;0,1,"")</f>
        <v/>
      </c>
      <c r="W641" s="14" t="str">
        <f>IF(LEN(TRIM(promesas[[#This Row],[Fecha de Pago]]))&gt;0,1,"")</f>
        <v/>
      </c>
    </row>
    <row r="642" spans="1:23" ht="15.75" customHeight="1">
      <c r="A642" s="11" t="str">
        <f>TEXT(promesas[[#This Row],[Marca temporal]],"dd/mmm")</f>
        <v>00/ene</v>
      </c>
      <c r="B642" s="186"/>
      <c r="C642" s="187"/>
      <c r="D642" s="187"/>
      <c r="E642" s="188"/>
      <c r="F642" s="187"/>
      <c r="G642" s="187"/>
      <c r="H642" s="189"/>
      <c r="I642" s="190"/>
      <c r="J642" s="195"/>
      <c r="K642"/>
      <c r="L642" s="191"/>
      <c r="M642" s="157"/>
      <c r="N642"/>
      <c r="O642" s="191"/>
      <c r="P642" s="157"/>
      <c r="Q642" s="189"/>
      <c r="R642" s="196" t="str">
        <f>IF(promesas[[#This Row],[Fecha de Pago]]="", "", TEXT(promesas[[#This Row],[Fecha de Pago]], "mmm"))</f>
        <v/>
      </c>
      <c r="S642" s="12" t="str">
        <f>IF(promesas[[#This Row],[Fecha  promesa de pago]]="", "", TEXT(promesas[[#This Row],[Fecha  promesa de pago]], "mmm"))</f>
        <v/>
      </c>
      <c r="T642" s="13" t="str">
        <f>IF(promesas[[#This Row],[Fecha de Pago]]="", "", TEXT(promesas[[#This Row],[Fecha de Pago]], "dd/mmm"))</f>
        <v/>
      </c>
      <c r="U642" s="13" t="str">
        <f>IF(promesas[[#This Row],[Fecha  promesa de pago]]="", "", TEXT(promesas[[#This Row],[Fecha  promesa de pago]], "dd/mmm"))</f>
        <v/>
      </c>
      <c r="V642" s="14" t="str">
        <f>IF(LEN(TRIM(promesas[[#This Row],[Fecha  promesa de pago]]))&gt;0,1,"")</f>
        <v/>
      </c>
      <c r="W642" s="14" t="str">
        <f>IF(LEN(TRIM(promesas[[#This Row],[Fecha de Pago]]))&gt;0,1,"")</f>
        <v/>
      </c>
    </row>
    <row r="643" spans="1:23" ht="15.75" customHeight="1">
      <c r="A643" s="11" t="str">
        <f>TEXT(promesas[[#This Row],[Marca temporal]],"dd/mmm")</f>
        <v>00/ene</v>
      </c>
      <c r="B643" s="186"/>
      <c r="C643" s="187"/>
      <c r="D643" s="187"/>
      <c r="E643" s="188"/>
      <c r="F643" s="187"/>
      <c r="G643" s="187"/>
      <c r="H643" s="189"/>
      <c r="I643" s="190"/>
      <c r="J643" s="195"/>
      <c r="K643"/>
      <c r="L643" s="191"/>
      <c r="M643" s="157"/>
      <c r="N643"/>
      <c r="O643" s="191"/>
      <c r="P643" s="157"/>
      <c r="Q643" s="189"/>
      <c r="R643" s="196" t="str">
        <f>IF(promesas[[#This Row],[Fecha de Pago]]="", "", TEXT(promesas[[#This Row],[Fecha de Pago]], "mmm"))</f>
        <v/>
      </c>
      <c r="S643" s="12" t="str">
        <f>IF(promesas[[#This Row],[Fecha  promesa de pago]]="", "", TEXT(promesas[[#This Row],[Fecha  promesa de pago]], "mmm"))</f>
        <v/>
      </c>
      <c r="T643" s="13" t="str">
        <f>IF(promesas[[#This Row],[Fecha de Pago]]="", "", TEXT(promesas[[#This Row],[Fecha de Pago]], "dd/mmm"))</f>
        <v/>
      </c>
      <c r="U643" s="13" t="str">
        <f>IF(promesas[[#This Row],[Fecha  promesa de pago]]="", "", TEXT(promesas[[#This Row],[Fecha  promesa de pago]], "dd/mmm"))</f>
        <v/>
      </c>
      <c r="V643" s="14" t="str">
        <f>IF(LEN(TRIM(promesas[[#This Row],[Fecha  promesa de pago]]))&gt;0,1,"")</f>
        <v/>
      </c>
      <c r="W643" s="14" t="str">
        <f>IF(LEN(TRIM(promesas[[#This Row],[Fecha de Pago]]))&gt;0,1,"")</f>
        <v/>
      </c>
    </row>
    <row r="644" spans="1:23" ht="15.75" customHeight="1">
      <c r="A644" s="11" t="str">
        <f>TEXT(promesas[[#This Row],[Marca temporal]],"dd/mmm")</f>
        <v>00/ene</v>
      </c>
      <c r="B644" s="186"/>
      <c r="C644" s="187"/>
      <c r="D644" s="187"/>
      <c r="E644" s="188"/>
      <c r="F644" s="187"/>
      <c r="G644" s="187"/>
      <c r="H644" s="189"/>
      <c r="I644" s="190"/>
      <c r="J644" s="195"/>
      <c r="K644"/>
      <c r="L644" s="191"/>
      <c r="M644" s="157"/>
      <c r="N644"/>
      <c r="O644" s="191"/>
      <c r="P644" s="157"/>
      <c r="Q644" s="189"/>
      <c r="R644" s="196" t="str">
        <f>IF(promesas[[#This Row],[Fecha de Pago]]="", "", TEXT(promesas[[#This Row],[Fecha de Pago]], "mmm"))</f>
        <v/>
      </c>
      <c r="S644" s="12" t="str">
        <f>IF(promesas[[#This Row],[Fecha  promesa de pago]]="", "", TEXT(promesas[[#This Row],[Fecha  promesa de pago]], "mmm"))</f>
        <v/>
      </c>
      <c r="T644" s="13" t="str">
        <f>IF(promesas[[#This Row],[Fecha de Pago]]="", "", TEXT(promesas[[#This Row],[Fecha de Pago]], "dd/mmm"))</f>
        <v/>
      </c>
      <c r="U644" s="13" t="str">
        <f>IF(promesas[[#This Row],[Fecha  promesa de pago]]="", "", TEXT(promesas[[#This Row],[Fecha  promesa de pago]], "dd/mmm"))</f>
        <v/>
      </c>
      <c r="V644" s="14" t="str">
        <f>IF(LEN(TRIM(promesas[[#This Row],[Fecha  promesa de pago]]))&gt;0,1,"")</f>
        <v/>
      </c>
      <c r="W644" s="14" t="str">
        <f>IF(LEN(TRIM(promesas[[#This Row],[Fecha de Pago]]))&gt;0,1,"")</f>
        <v/>
      </c>
    </row>
    <row r="645" spans="1:23" ht="15.75" customHeight="1">
      <c r="A645" s="11" t="str">
        <f>TEXT(promesas[[#This Row],[Marca temporal]],"dd/mmm")</f>
        <v>00/ene</v>
      </c>
      <c r="B645" s="186"/>
      <c r="C645" s="187"/>
      <c r="D645" s="187"/>
      <c r="E645" s="188"/>
      <c r="F645" s="187"/>
      <c r="G645" s="187"/>
      <c r="H645" s="189"/>
      <c r="I645" s="190"/>
      <c r="J645" s="195"/>
      <c r="K645"/>
      <c r="L645" s="191"/>
      <c r="M645" s="157"/>
      <c r="N645"/>
      <c r="O645" s="191"/>
      <c r="P645" s="157"/>
      <c r="Q645" s="189"/>
      <c r="R645" s="196" t="str">
        <f>IF(promesas[[#This Row],[Fecha de Pago]]="", "", TEXT(promesas[[#This Row],[Fecha de Pago]], "mmm"))</f>
        <v/>
      </c>
      <c r="S645" s="12" t="str">
        <f>IF(promesas[[#This Row],[Fecha  promesa de pago]]="", "", TEXT(promesas[[#This Row],[Fecha  promesa de pago]], "mmm"))</f>
        <v/>
      </c>
      <c r="T645" s="13" t="str">
        <f>IF(promesas[[#This Row],[Fecha de Pago]]="", "", TEXT(promesas[[#This Row],[Fecha de Pago]], "dd/mmm"))</f>
        <v/>
      </c>
      <c r="U645" s="13" t="str">
        <f>IF(promesas[[#This Row],[Fecha  promesa de pago]]="", "", TEXT(promesas[[#This Row],[Fecha  promesa de pago]], "dd/mmm"))</f>
        <v/>
      </c>
      <c r="V645" s="14" t="str">
        <f>IF(LEN(TRIM(promesas[[#This Row],[Fecha  promesa de pago]]))&gt;0,1,"")</f>
        <v/>
      </c>
      <c r="W645" s="14" t="str">
        <f>IF(LEN(TRIM(promesas[[#This Row],[Fecha de Pago]]))&gt;0,1,"")</f>
        <v/>
      </c>
    </row>
    <row r="646" spans="1:23" ht="15.75" customHeight="1">
      <c r="A646" s="11" t="str">
        <f>TEXT(promesas[[#This Row],[Marca temporal]],"dd/mmm")</f>
        <v>00/ene</v>
      </c>
      <c r="B646" s="186"/>
      <c r="C646" s="187"/>
      <c r="D646" s="187"/>
      <c r="E646" s="188"/>
      <c r="F646" s="187"/>
      <c r="G646" s="187"/>
      <c r="H646" s="189"/>
      <c r="I646" s="190"/>
      <c r="J646" s="195"/>
      <c r="K646"/>
      <c r="L646" s="191"/>
      <c r="M646" s="157"/>
      <c r="N646"/>
      <c r="O646" s="191"/>
      <c r="P646" s="157"/>
      <c r="Q646" s="189"/>
      <c r="R646" s="196" t="str">
        <f>IF(promesas[[#This Row],[Fecha de Pago]]="", "", TEXT(promesas[[#This Row],[Fecha de Pago]], "mmm"))</f>
        <v/>
      </c>
      <c r="S646" s="12" t="str">
        <f>IF(promesas[[#This Row],[Fecha  promesa de pago]]="", "", TEXT(promesas[[#This Row],[Fecha  promesa de pago]], "mmm"))</f>
        <v/>
      </c>
      <c r="T646" s="13" t="str">
        <f>IF(promesas[[#This Row],[Fecha de Pago]]="", "", TEXT(promesas[[#This Row],[Fecha de Pago]], "dd/mmm"))</f>
        <v/>
      </c>
      <c r="U646" s="13" t="str">
        <f>IF(promesas[[#This Row],[Fecha  promesa de pago]]="", "", TEXT(promesas[[#This Row],[Fecha  promesa de pago]], "dd/mmm"))</f>
        <v/>
      </c>
      <c r="V646" s="14" t="str">
        <f>IF(LEN(TRIM(promesas[[#This Row],[Fecha  promesa de pago]]))&gt;0,1,"")</f>
        <v/>
      </c>
      <c r="W646" s="14" t="str">
        <f>IF(LEN(TRIM(promesas[[#This Row],[Fecha de Pago]]))&gt;0,1,"")</f>
        <v/>
      </c>
    </row>
    <row r="647" spans="1:23" ht="15.75" customHeight="1">
      <c r="A647" s="11" t="str">
        <f>TEXT(promesas[[#This Row],[Marca temporal]],"dd/mmm")</f>
        <v>00/ene</v>
      </c>
      <c r="B647" s="186"/>
      <c r="C647" s="187"/>
      <c r="D647" s="187"/>
      <c r="E647" s="188"/>
      <c r="F647" s="187"/>
      <c r="G647" s="187"/>
      <c r="H647" s="189"/>
      <c r="I647" s="190"/>
      <c r="J647" s="195"/>
      <c r="K647"/>
      <c r="L647" s="191"/>
      <c r="M647" s="157"/>
      <c r="N647"/>
      <c r="O647" s="191"/>
      <c r="P647" s="157"/>
      <c r="Q647" s="189"/>
      <c r="R647" s="196" t="str">
        <f>IF(promesas[[#This Row],[Fecha de Pago]]="", "", TEXT(promesas[[#This Row],[Fecha de Pago]], "mmm"))</f>
        <v/>
      </c>
      <c r="S647" s="12" t="str">
        <f>IF(promesas[[#This Row],[Fecha  promesa de pago]]="", "", TEXT(promesas[[#This Row],[Fecha  promesa de pago]], "mmm"))</f>
        <v/>
      </c>
      <c r="T647" s="13" t="str">
        <f>IF(promesas[[#This Row],[Fecha de Pago]]="", "", TEXT(promesas[[#This Row],[Fecha de Pago]], "dd/mmm"))</f>
        <v/>
      </c>
      <c r="U647" s="13" t="str">
        <f>IF(promesas[[#This Row],[Fecha  promesa de pago]]="", "", TEXT(promesas[[#This Row],[Fecha  promesa de pago]], "dd/mmm"))</f>
        <v/>
      </c>
      <c r="V647" s="14" t="str">
        <f>IF(LEN(TRIM(promesas[[#This Row],[Fecha  promesa de pago]]))&gt;0,1,"")</f>
        <v/>
      </c>
      <c r="W647" s="14" t="str">
        <f>IF(LEN(TRIM(promesas[[#This Row],[Fecha de Pago]]))&gt;0,1,"")</f>
        <v/>
      </c>
    </row>
    <row r="648" spans="1:23" ht="15.75" customHeight="1">
      <c r="A648" s="11" t="str">
        <f>TEXT(promesas[[#This Row],[Marca temporal]],"dd/mmm")</f>
        <v>00/ene</v>
      </c>
      <c r="B648" s="186"/>
      <c r="C648" s="187"/>
      <c r="D648" s="187"/>
      <c r="E648" s="188"/>
      <c r="F648" s="187"/>
      <c r="G648" s="187"/>
      <c r="H648" s="189"/>
      <c r="I648" s="190"/>
      <c r="J648" s="195"/>
      <c r="K648"/>
      <c r="L648" s="191"/>
      <c r="M648" s="157"/>
      <c r="N648"/>
      <c r="O648" s="191"/>
      <c r="P648"/>
      <c r="Q648" s="189"/>
      <c r="R648" s="196" t="str">
        <f>IF(promesas[[#This Row],[Fecha de Pago]]="", "", TEXT(promesas[[#This Row],[Fecha de Pago]], "mmm"))</f>
        <v/>
      </c>
      <c r="S648" s="12" t="str">
        <f>IF(promesas[[#This Row],[Fecha  promesa de pago]]="", "", TEXT(promesas[[#This Row],[Fecha  promesa de pago]], "mmm"))</f>
        <v/>
      </c>
      <c r="T648" s="13" t="str">
        <f>IF(promesas[[#This Row],[Fecha de Pago]]="", "", TEXT(promesas[[#This Row],[Fecha de Pago]], "dd/mmm"))</f>
        <v/>
      </c>
      <c r="U648" s="13" t="str">
        <f>IF(promesas[[#This Row],[Fecha  promesa de pago]]="", "", TEXT(promesas[[#This Row],[Fecha  promesa de pago]], "dd/mmm"))</f>
        <v/>
      </c>
      <c r="V648" s="14" t="str">
        <f>IF(LEN(TRIM(promesas[[#This Row],[Fecha  promesa de pago]]))&gt;0,1,"")</f>
        <v/>
      </c>
      <c r="W648" s="14" t="str">
        <f>IF(LEN(TRIM(promesas[[#This Row],[Fecha de Pago]]))&gt;0,1,"")</f>
        <v/>
      </c>
    </row>
    <row r="649" spans="1:23" ht="15.75" customHeight="1">
      <c r="A649" s="11" t="str">
        <f>TEXT(promesas[[#This Row],[Marca temporal]],"dd/mmm")</f>
        <v>00/ene</v>
      </c>
      <c r="B649" s="186"/>
      <c r="C649" s="187"/>
      <c r="D649" s="187"/>
      <c r="E649" s="188"/>
      <c r="F649" s="187"/>
      <c r="G649" s="187"/>
      <c r="H649" s="189"/>
      <c r="I649" s="190"/>
      <c r="J649" s="195"/>
      <c r="K649"/>
      <c r="L649" s="191"/>
      <c r="M649" s="157"/>
      <c r="N649"/>
      <c r="O649" s="191"/>
      <c r="P649" s="157"/>
      <c r="Q649" s="189"/>
      <c r="R649" s="196" t="str">
        <f>IF(promesas[[#This Row],[Fecha de Pago]]="", "", TEXT(promesas[[#This Row],[Fecha de Pago]], "mmm"))</f>
        <v/>
      </c>
      <c r="S649" s="12" t="str">
        <f>IF(promesas[[#This Row],[Fecha  promesa de pago]]="", "", TEXT(promesas[[#This Row],[Fecha  promesa de pago]], "mmm"))</f>
        <v/>
      </c>
      <c r="T649" s="13" t="str">
        <f>IF(promesas[[#This Row],[Fecha de Pago]]="", "", TEXT(promesas[[#This Row],[Fecha de Pago]], "dd/mmm"))</f>
        <v/>
      </c>
      <c r="U649" s="13" t="str">
        <f>IF(promesas[[#This Row],[Fecha  promesa de pago]]="", "", TEXT(promesas[[#This Row],[Fecha  promesa de pago]], "dd/mmm"))</f>
        <v/>
      </c>
      <c r="V649" s="14" t="str">
        <f>IF(LEN(TRIM(promesas[[#This Row],[Fecha  promesa de pago]]))&gt;0,1,"")</f>
        <v/>
      </c>
      <c r="W649" s="14" t="str">
        <f>IF(LEN(TRIM(promesas[[#This Row],[Fecha de Pago]]))&gt;0,1,"")</f>
        <v/>
      </c>
    </row>
    <row r="650" spans="1:23" ht="15.75" customHeight="1">
      <c r="A650" s="11" t="str">
        <f>TEXT(promesas[[#This Row],[Marca temporal]],"dd/mmm")</f>
        <v>00/ene</v>
      </c>
      <c r="B650" s="186"/>
      <c r="C650" s="187"/>
      <c r="D650" s="187"/>
      <c r="E650" s="188"/>
      <c r="F650" s="187"/>
      <c r="G650" s="187"/>
      <c r="H650" s="189"/>
      <c r="I650" s="190"/>
      <c r="J650" s="195"/>
      <c r="K650"/>
      <c r="L650" s="191"/>
      <c r="M650" s="157"/>
      <c r="N650"/>
      <c r="O650" s="191"/>
      <c r="P650" s="157"/>
      <c r="Q650" s="189"/>
      <c r="R650" s="196" t="str">
        <f>IF(promesas[[#This Row],[Fecha de Pago]]="", "", TEXT(promesas[[#This Row],[Fecha de Pago]], "mmm"))</f>
        <v/>
      </c>
      <c r="S650" s="12" t="str">
        <f>IF(promesas[[#This Row],[Fecha  promesa de pago]]="", "", TEXT(promesas[[#This Row],[Fecha  promesa de pago]], "mmm"))</f>
        <v/>
      </c>
      <c r="T650" s="13" t="str">
        <f>IF(promesas[[#This Row],[Fecha de Pago]]="", "", TEXT(promesas[[#This Row],[Fecha de Pago]], "dd/mmm"))</f>
        <v/>
      </c>
      <c r="U650" s="13" t="str">
        <f>IF(promesas[[#This Row],[Fecha  promesa de pago]]="", "", TEXT(promesas[[#This Row],[Fecha  promesa de pago]], "dd/mmm"))</f>
        <v/>
      </c>
      <c r="V650" s="14" t="str">
        <f>IF(LEN(TRIM(promesas[[#This Row],[Fecha  promesa de pago]]))&gt;0,1,"")</f>
        <v/>
      </c>
      <c r="W650" s="14" t="str">
        <f>IF(LEN(TRIM(promesas[[#This Row],[Fecha de Pago]]))&gt;0,1,"")</f>
        <v/>
      </c>
    </row>
    <row r="651" spans="1:23" ht="15.75" customHeight="1">
      <c r="A651" s="11" t="str">
        <f>TEXT(promesas[[#This Row],[Marca temporal]],"dd/mmm")</f>
        <v>00/ene</v>
      </c>
      <c r="B651" s="186"/>
      <c r="C651" s="187"/>
      <c r="D651" s="187"/>
      <c r="E651" s="188"/>
      <c r="F651" s="187"/>
      <c r="G651" s="187"/>
      <c r="H651" s="189"/>
      <c r="I651" s="190"/>
      <c r="J651" s="195"/>
      <c r="K651"/>
      <c r="L651" s="191"/>
      <c r="M651" s="157"/>
      <c r="N651"/>
      <c r="O651" s="191"/>
      <c r="P651" s="157"/>
      <c r="Q651" s="189"/>
      <c r="R651" s="196" t="str">
        <f>IF(promesas[[#This Row],[Fecha de Pago]]="", "", TEXT(promesas[[#This Row],[Fecha de Pago]], "mmm"))</f>
        <v/>
      </c>
      <c r="S651" s="12" t="str">
        <f>IF(promesas[[#This Row],[Fecha  promesa de pago]]="", "", TEXT(promesas[[#This Row],[Fecha  promesa de pago]], "mmm"))</f>
        <v/>
      </c>
      <c r="T651" s="13" t="str">
        <f>IF(promesas[[#This Row],[Fecha de Pago]]="", "", TEXT(promesas[[#This Row],[Fecha de Pago]], "dd/mmm"))</f>
        <v/>
      </c>
      <c r="U651" s="13" t="str">
        <f>IF(promesas[[#This Row],[Fecha  promesa de pago]]="", "", TEXT(promesas[[#This Row],[Fecha  promesa de pago]], "dd/mmm"))</f>
        <v/>
      </c>
      <c r="V651" s="14" t="str">
        <f>IF(LEN(TRIM(promesas[[#This Row],[Fecha  promesa de pago]]))&gt;0,1,"")</f>
        <v/>
      </c>
      <c r="W651" s="14" t="str">
        <f>IF(LEN(TRIM(promesas[[#This Row],[Fecha de Pago]]))&gt;0,1,"")</f>
        <v/>
      </c>
    </row>
    <row r="652" spans="1:23" ht="15.75" customHeight="1">
      <c r="A652" s="11" t="str">
        <f>TEXT(promesas[[#This Row],[Marca temporal]],"dd/mmm")</f>
        <v>00/ene</v>
      </c>
      <c r="B652" s="186"/>
      <c r="C652" s="187"/>
      <c r="D652" s="187"/>
      <c r="E652" s="188"/>
      <c r="F652" s="187"/>
      <c r="G652" s="187"/>
      <c r="H652" s="189"/>
      <c r="I652" s="190"/>
      <c r="J652" s="195"/>
      <c r="K652"/>
      <c r="L652" s="191"/>
      <c r="M652" s="157"/>
      <c r="N652"/>
      <c r="O652" s="191"/>
      <c r="P652" s="157"/>
      <c r="Q652" s="189"/>
      <c r="R652" s="196" t="str">
        <f>IF(promesas[[#This Row],[Fecha de Pago]]="", "", TEXT(promesas[[#This Row],[Fecha de Pago]], "mmm"))</f>
        <v/>
      </c>
      <c r="S652" s="12" t="str">
        <f>IF(promesas[[#This Row],[Fecha  promesa de pago]]="", "", TEXT(promesas[[#This Row],[Fecha  promesa de pago]], "mmm"))</f>
        <v/>
      </c>
      <c r="T652" s="13" t="str">
        <f>IF(promesas[[#This Row],[Fecha de Pago]]="", "", TEXT(promesas[[#This Row],[Fecha de Pago]], "dd/mmm"))</f>
        <v/>
      </c>
      <c r="U652" s="13" t="str">
        <f>IF(promesas[[#This Row],[Fecha  promesa de pago]]="", "", TEXT(promesas[[#This Row],[Fecha  promesa de pago]], "dd/mmm"))</f>
        <v/>
      </c>
      <c r="V652" s="14" t="str">
        <f>IF(LEN(TRIM(promesas[[#This Row],[Fecha  promesa de pago]]))&gt;0,1,"")</f>
        <v/>
      </c>
      <c r="W652" s="14" t="str">
        <f>IF(LEN(TRIM(promesas[[#This Row],[Fecha de Pago]]))&gt;0,1,"")</f>
        <v/>
      </c>
    </row>
    <row r="653" spans="1:23" ht="15.75" customHeight="1">
      <c r="A653" s="11" t="str">
        <f>TEXT(promesas[[#This Row],[Marca temporal]],"dd/mmm")</f>
        <v>00/ene</v>
      </c>
      <c r="B653" s="186"/>
      <c r="C653" s="187"/>
      <c r="D653" s="187"/>
      <c r="E653" s="188"/>
      <c r="F653" s="187"/>
      <c r="G653" s="187"/>
      <c r="H653" s="189"/>
      <c r="I653" s="190"/>
      <c r="J653" s="195"/>
      <c r="K653"/>
      <c r="L653" s="191"/>
      <c r="M653" s="157"/>
      <c r="N653"/>
      <c r="O653" s="191"/>
      <c r="P653" s="157"/>
      <c r="Q653" s="189"/>
      <c r="R653" s="196" t="str">
        <f>IF(promesas[[#This Row],[Fecha de Pago]]="", "", TEXT(promesas[[#This Row],[Fecha de Pago]], "mmm"))</f>
        <v/>
      </c>
      <c r="S653" s="12" t="str">
        <f>IF(promesas[[#This Row],[Fecha  promesa de pago]]="", "", TEXT(promesas[[#This Row],[Fecha  promesa de pago]], "mmm"))</f>
        <v/>
      </c>
      <c r="T653" s="13" t="str">
        <f>IF(promesas[[#This Row],[Fecha de Pago]]="", "", TEXT(promesas[[#This Row],[Fecha de Pago]], "dd/mmm"))</f>
        <v/>
      </c>
      <c r="U653" s="13" t="str">
        <f>IF(promesas[[#This Row],[Fecha  promesa de pago]]="", "", TEXT(promesas[[#This Row],[Fecha  promesa de pago]], "dd/mmm"))</f>
        <v/>
      </c>
      <c r="V653" s="14" t="str">
        <f>IF(LEN(TRIM(promesas[[#This Row],[Fecha  promesa de pago]]))&gt;0,1,"")</f>
        <v/>
      </c>
      <c r="W653" s="14" t="str">
        <f>IF(LEN(TRIM(promesas[[#This Row],[Fecha de Pago]]))&gt;0,1,"")</f>
        <v/>
      </c>
    </row>
    <row r="654" spans="1:23" ht="15.75" customHeight="1">
      <c r="A654" s="11" t="str">
        <f>TEXT(promesas[[#This Row],[Marca temporal]],"dd/mmm")</f>
        <v>00/ene</v>
      </c>
      <c r="B654" s="186"/>
      <c r="C654" s="187"/>
      <c r="D654" s="187"/>
      <c r="E654" s="188"/>
      <c r="F654" s="187"/>
      <c r="G654" s="187"/>
      <c r="H654" s="189"/>
      <c r="I654" s="190"/>
      <c r="J654" s="195"/>
      <c r="K654"/>
      <c r="L654" s="191"/>
      <c r="M654" s="157"/>
      <c r="N654"/>
      <c r="O654" s="191"/>
      <c r="P654"/>
      <c r="Q654" s="189"/>
      <c r="R654" s="196" t="str">
        <f>IF(promesas[[#This Row],[Fecha de Pago]]="", "", TEXT(promesas[[#This Row],[Fecha de Pago]], "mmm"))</f>
        <v/>
      </c>
      <c r="S654" s="12" t="str">
        <f>IF(promesas[[#This Row],[Fecha  promesa de pago]]="", "", TEXT(promesas[[#This Row],[Fecha  promesa de pago]], "mmm"))</f>
        <v/>
      </c>
      <c r="T654" s="13" t="str">
        <f>IF(promesas[[#This Row],[Fecha de Pago]]="", "", TEXT(promesas[[#This Row],[Fecha de Pago]], "dd/mmm"))</f>
        <v/>
      </c>
      <c r="U654" s="13" t="str">
        <f>IF(promesas[[#This Row],[Fecha  promesa de pago]]="", "", TEXT(promesas[[#This Row],[Fecha  promesa de pago]], "dd/mmm"))</f>
        <v/>
      </c>
      <c r="V654" s="14" t="str">
        <f>IF(LEN(TRIM(promesas[[#This Row],[Fecha  promesa de pago]]))&gt;0,1,"")</f>
        <v/>
      </c>
      <c r="W654" s="14" t="str">
        <f>IF(LEN(TRIM(promesas[[#This Row],[Fecha de Pago]]))&gt;0,1,"")</f>
        <v/>
      </c>
    </row>
    <row r="655" spans="1:23" ht="15.75" customHeight="1">
      <c r="A655" s="11" t="str">
        <f>TEXT(promesas[[#This Row],[Marca temporal]],"dd/mmm")</f>
        <v>00/ene</v>
      </c>
      <c r="B655" s="186"/>
      <c r="C655" s="187"/>
      <c r="D655" s="187"/>
      <c r="E655" s="188"/>
      <c r="F655" s="187"/>
      <c r="G655" s="187"/>
      <c r="H655" s="189"/>
      <c r="I655" s="190"/>
      <c r="J655" s="195"/>
      <c r="K655"/>
      <c r="L655" s="191"/>
      <c r="M655" s="157"/>
      <c r="N655"/>
      <c r="O655" s="191"/>
      <c r="P655" s="157"/>
      <c r="Q655" s="189"/>
      <c r="R655" s="196" t="str">
        <f>IF(promesas[[#This Row],[Fecha de Pago]]="", "", TEXT(promesas[[#This Row],[Fecha de Pago]], "mmm"))</f>
        <v/>
      </c>
      <c r="S655" s="12" t="str">
        <f>IF(promesas[[#This Row],[Fecha  promesa de pago]]="", "", TEXT(promesas[[#This Row],[Fecha  promesa de pago]], "mmm"))</f>
        <v/>
      </c>
      <c r="T655" s="13" t="str">
        <f>IF(promesas[[#This Row],[Fecha de Pago]]="", "", TEXT(promesas[[#This Row],[Fecha de Pago]], "dd/mmm"))</f>
        <v/>
      </c>
      <c r="U655" s="13" t="str">
        <f>IF(promesas[[#This Row],[Fecha  promesa de pago]]="", "", TEXT(promesas[[#This Row],[Fecha  promesa de pago]], "dd/mmm"))</f>
        <v/>
      </c>
      <c r="V655" s="14" t="str">
        <f>IF(LEN(TRIM(promesas[[#This Row],[Fecha  promesa de pago]]))&gt;0,1,"")</f>
        <v/>
      </c>
      <c r="W655" s="14" t="str">
        <f>IF(LEN(TRIM(promesas[[#This Row],[Fecha de Pago]]))&gt;0,1,"")</f>
        <v/>
      </c>
    </row>
    <row r="656" spans="1:23" ht="15.75" customHeight="1">
      <c r="A656" s="11" t="str">
        <f>TEXT(promesas[[#This Row],[Marca temporal]],"dd/mmm")</f>
        <v>00/ene</v>
      </c>
      <c r="B656" s="186"/>
      <c r="C656" s="187"/>
      <c r="D656" s="187"/>
      <c r="E656" s="188"/>
      <c r="F656" s="187"/>
      <c r="G656" s="187"/>
      <c r="H656" s="189"/>
      <c r="I656" s="190"/>
      <c r="J656" s="195"/>
      <c r="K656"/>
      <c r="L656" s="191"/>
      <c r="M656" s="157"/>
      <c r="N656"/>
      <c r="O656" s="191"/>
      <c r="P656" s="157"/>
      <c r="Q656" s="189"/>
      <c r="R656" s="196" t="str">
        <f>IF(promesas[[#This Row],[Fecha de Pago]]="", "", TEXT(promesas[[#This Row],[Fecha de Pago]], "mmm"))</f>
        <v/>
      </c>
      <c r="S656" s="12" t="str">
        <f>IF(promesas[[#This Row],[Fecha  promesa de pago]]="", "", TEXT(promesas[[#This Row],[Fecha  promesa de pago]], "mmm"))</f>
        <v/>
      </c>
      <c r="T656" s="13" t="str">
        <f>IF(promesas[[#This Row],[Fecha de Pago]]="", "", TEXT(promesas[[#This Row],[Fecha de Pago]], "dd/mmm"))</f>
        <v/>
      </c>
      <c r="U656" s="13" t="str">
        <f>IF(promesas[[#This Row],[Fecha  promesa de pago]]="", "", TEXT(promesas[[#This Row],[Fecha  promesa de pago]], "dd/mmm"))</f>
        <v/>
      </c>
      <c r="V656" s="14" t="str">
        <f>IF(LEN(TRIM(promesas[[#This Row],[Fecha  promesa de pago]]))&gt;0,1,"")</f>
        <v/>
      </c>
      <c r="W656" s="14" t="str">
        <f>IF(LEN(TRIM(promesas[[#This Row],[Fecha de Pago]]))&gt;0,1,"")</f>
        <v/>
      </c>
    </row>
    <row r="657" spans="1:23" ht="15.75" customHeight="1">
      <c r="A657" s="11" t="str">
        <f>TEXT(promesas[[#This Row],[Marca temporal]],"dd/mmm")</f>
        <v>00/ene</v>
      </c>
      <c r="B657" s="186"/>
      <c r="C657" s="187"/>
      <c r="D657" s="187"/>
      <c r="E657" s="188"/>
      <c r="F657" s="187"/>
      <c r="G657" s="187"/>
      <c r="H657" s="189"/>
      <c r="I657" s="190"/>
      <c r="J657" s="195"/>
      <c r="K657"/>
      <c r="L657" s="191"/>
      <c r="M657" s="157"/>
      <c r="N657"/>
      <c r="O657" s="191"/>
      <c r="P657"/>
      <c r="Q657" s="189"/>
      <c r="R657" s="196" t="str">
        <f>IF(promesas[[#This Row],[Fecha de Pago]]="", "", TEXT(promesas[[#This Row],[Fecha de Pago]], "mmm"))</f>
        <v/>
      </c>
      <c r="S657" s="12" t="str">
        <f>IF(promesas[[#This Row],[Fecha  promesa de pago]]="", "", TEXT(promesas[[#This Row],[Fecha  promesa de pago]], "mmm"))</f>
        <v/>
      </c>
      <c r="T657" s="13" t="str">
        <f>IF(promesas[[#This Row],[Fecha de Pago]]="", "", TEXT(promesas[[#This Row],[Fecha de Pago]], "dd/mmm"))</f>
        <v/>
      </c>
      <c r="U657" s="13" t="str">
        <f>IF(promesas[[#This Row],[Fecha  promesa de pago]]="", "", TEXT(promesas[[#This Row],[Fecha  promesa de pago]], "dd/mmm"))</f>
        <v/>
      </c>
      <c r="V657" s="14" t="str">
        <f>IF(LEN(TRIM(promesas[[#This Row],[Fecha  promesa de pago]]))&gt;0,1,"")</f>
        <v/>
      </c>
      <c r="W657" s="14" t="str">
        <f>IF(LEN(TRIM(promesas[[#This Row],[Fecha de Pago]]))&gt;0,1,"")</f>
        <v/>
      </c>
    </row>
    <row r="658" spans="1:23" ht="15.75" customHeight="1">
      <c r="A658" s="11" t="str">
        <f>TEXT(promesas[[#This Row],[Marca temporal]],"dd/mmm")</f>
        <v>00/ene</v>
      </c>
      <c r="B658" s="186"/>
      <c r="C658" s="187"/>
      <c r="D658" s="187"/>
      <c r="E658" s="188"/>
      <c r="F658" s="187"/>
      <c r="G658" s="187"/>
      <c r="H658" s="189"/>
      <c r="I658" s="190"/>
      <c r="J658" s="195"/>
      <c r="K658" s="159"/>
      <c r="L658" s="167"/>
      <c r="M658" s="157"/>
      <c r="N658"/>
      <c r="O658" s="191"/>
      <c r="P658"/>
      <c r="Q658" s="189"/>
      <c r="R658" s="196" t="str">
        <f>IF(promesas[[#This Row],[Fecha de Pago]]="", "", TEXT(promesas[[#This Row],[Fecha de Pago]], "mmm"))</f>
        <v/>
      </c>
      <c r="S658" s="12" t="str">
        <f>IF(promesas[[#This Row],[Fecha  promesa de pago]]="", "", TEXT(promesas[[#This Row],[Fecha  promesa de pago]], "mmm"))</f>
        <v/>
      </c>
      <c r="T658" s="13" t="str">
        <f>IF(promesas[[#This Row],[Fecha de Pago]]="", "", TEXT(promesas[[#This Row],[Fecha de Pago]], "dd/mmm"))</f>
        <v/>
      </c>
      <c r="U658" s="13" t="str">
        <f>IF(promesas[[#This Row],[Fecha  promesa de pago]]="", "", TEXT(promesas[[#This Row],[Fecha  promesa de pago]], "dd/mmm"))</f>
        <v/>
      </c>
      <c r="V658" s="14" t="str">
        <f>IF(LEN(TRIM(promesas[[#This Row],[Fecha  promesa de pago]]))&gt;0,1,"")</f>
        <v/>
      </c>
      <c r="W658" s="14" t="str">
        <f>IF(LEN(TRIM(promesas[[#This Row],[Fecha de Pago]]))&gt;0,1,"")</f>
        <v/>
      </c>
    </row>
    <row r="659" spans="1:23" ht="15.75" customHeight="1">
      <c r="A659" s="11" t="str">
        <f>TEXT(promesas[[#This Row],[Marca temporal]],"dd/mmm")</f>
        <v>00/ene</v>
      </c>
      <c r="B659" s="186"/>
      <c r="C659" s="187"/>
      <c r="D659" s="187"/>
      <c r="E659" s="188"/>
      <c r="F659" s="187"/>
      <c r="G659" s="187"/>
      <c r="H659" s="189"/>
      <c r="I659" s="190"/>
      <c r="J659" s="195"/>
      <c r="K659" s="159"/>
      <c r="L659" s="167"/>
      <c r="M659" s="157"/>
      <c r="N659"/>
      <c r="O659" s="191"/>
      <c r="P659" s="157"/>
      <c r="Q659" s="189"/>
      <c r="R659" s="196" t="str">
        <f>IF(promesas[[#This Row],[Fecha de Pago]]="", "", TEXT(promesas[[#This Row],[Fecha de Pago]], "mmm"))</f>
        <v/>
      </c>
      <c r="S659" s="12" t="str">
        <f>IF(promesas[[#This Row],[Fecha  promesa de pago]]="", "", TEXT(promesas[[#This Row],[Fecha  promesa de pago]], "mmm"))</f>
        <v/>
      </c>
      <c r="T659" s="13" t="str">
        <f>IF(promesas[[#This Row],[Fecha de Pago]]="", "", TEXT(promesas[[#This Row],[Fecha de Pago]], "dd/mmm"))</f>
        <v/>
      </c>
      <c r="U659" s="13" t="str">
        <f>IF(promesas[[#This Row],[Fecha  promesa de pago]]="", "", TEXT(promesas[[#This Row],[Fecha  promesa de pago]], "dd/mmm"))</f>
        <v/>
      </c>
      <c r="V659" s="14" t="str">
        <f>IF(LEN(TRIM(promesas[[#This Row],[Fecha  promesa de pago]]))&gt;0,1,"")</f>
        <v/>
      </c>
      <c r="W659" s="14" t="str">
        <f>IF(LEN(TRIM(promesas[[#This Row],[Fecha de Pago]]))&gt;0,1,"")</f>
        <v/>
      </c>
    </row>
    <row r="660" spans="1:23" ht="15.75" customHeight="1">
      <c r="A660" s="11" t="str">
        <f>TEXT(promesas[[#This Row],[Marca temporal]],"dd/mmm")</f>
        <v>00/ene</v>
      </c>
      <c r="B660" s="186"/>
      <c r="C660" s="187"/>
      <c r="D660" s="187"/>
      <c r="E660" s="188"/>
      <c r="F660" s="187"/>
      <c r="G660" s="187"/>
      <c r="H660" s="189"/>
      <c r="I660" s="190"/>
      <c r="J660" s="195"/>
      <c r="K660"/>
      <c r="L660" s="191"/>
      <c r="M660" s="157"/>
      <c r="N660"/>
      <c r="O660" s="191"/>
      <c r="P660" s="157"/>
      <c r="Q660" s="189"/>
      <c r="R660" s="196" t="str">
        <f>IF(promesas[[#This Row],[Fecha de Pago]]="", "", TEXT(promesas[[#This Row],[Fecha de Pago]], "mmm"))</f>
        <v/>
      </c>
      <c r="S660" s="12" t="str">
        <f>IF(promesas[[#This Row],[Fecha  promesa de pago]]="", "", TEXT(promesas[[#This Row],[Fecha  promesa de pago]], "mmm"))</f>
        <v/>
      </c>
      <c r="T660" s="13" t="str">
        <f>IF(promesas[[#This Row],[Fecha de Pago]]="", "", TEXT(promesas[[#This Row],[Fecha de Pago]], "dd/mmm"))</f>
        <v/>
      </c>
      <c r="U660" s="13" t="str">
        <f>IF(promesas[[#This Row],[Fecha  promesa de pago]]="", "", TEXT(promesas[[#This Row],[Fecha  promesa de pago]], "dd/mmm"))</f>
        <v/>
      </c>
      <c r="V660" s="14" t="str">
        <f>IF(LEN(TRIM(promesas[[#This Row],[Fecha  promesa de pago]]))&gt;0,1,"")</f>
        <v/>
      </c>
      <c r="W660" s="14" t="str">
        <f>IF(LEN(TRIM(promesas[[#This Row],[Fecha de Pago]]))&gt;0,1,"")</f>
        <v/>
      </c>
    </row>
    <row r="661" spans="1:23" ht="15.75" customHeight="1">
      <c r="A661" s="11" t="str">
        <f>TEXT(promesas[[#This Row],[Marca temporal]],"dd/mmm")</f>
        <v>00/ene</v>
      </c>
      <c r="B661" s="186"/>
      <c r="C661" s="187"/>
      <c r="D661" s="187"/>
      <c r="E661" s="188"/>
      <c r="F661" s="187"/>
      <c r="G661" s="187"/>
      <c r="H661" s="189"/>
      <c r="I661" s="190"/>
      <c r="J661" s="195"/>
      <c r="K661"/>
      <c r="L661" s="191"/>
      <c r="M661" s="157"/>
      <c r="N661"/>
      <c r="O661" s="191"/>
      <c r="P661" s="157"/>
      <c r="Q661" s="189"/>
      <c r="R661" s="196" t="str">
        <f>IF(promesas[[#This Row],[Fecha de Pago]]="", "", TEXT(promesas[[#This Row],[Fecha de Pago]], "mmm"))</f>
        <v/>
      </c>
      <c r="S661" s="12" t="str">
        <f>IF(promesas[[#This Row],[Fecha  promesa de pago]]="", "", TEXT(promesas[[#This Row],[Fecha  promesa de pago]], "mmm"))</f>
        <v/>
      </c>
      <c r="T661" s="13" t="str">
        <f>IF(promesas[[#This Row],[Fecha de Pago]]="", "", TEXT(promesas[[#This Row],[Fecha de Pago]], "dd/mmm"))</f>
        <v/>
      </c>
      <c r="U661" s="13" t="str">
        <f>IF(promesas[[#This Row],[Fecha  promesa de pago]]="", "", TEXT(promesas[[#This Row],[Fecha  promesa de pago]], "dd/mmm"))</f>
        <v/>
      </c>
      <c r="V661" s="14" t="str">
        <f>IF(LEN(TRIM(promesas[[#This Row],[Fecha  promesa de pago]]))&gt;0,1,"")</f>
        <v/>
      </c>
      <c r="W661" s="14" t="str">
        <f>IF(LEN(TRIM(promesas[[#This Row],[Fecha de Pago]]))&gt;0,1,"")</f>
        <v/>
      </c>
    </row>
    <row r="662" spans="1:23" ht="15.75" customHeight="1">
      <c r="A662" s="11" t="str">
        <f>TEXT(promesas[[#This Row],[Marca temporal]],"dd/mmm")</f>
        <v>00/ene</v>
      </c>
      <c r="B662" s="186"/>
      <c r="C662" s="187"/>
      <c r="D662" s="187"/>
      <c r="E662" s="188"/>
      <c r="F662" s="187"/>
      <c r="G662" s="187"/>
      <c r="H662" s="189"/>
      <c r="I662" s="190"/>
      <c r="J662" s="195"/>
      <c r="K662"/>
      <c r="L662" s="191"/>
      <c r="M662" s="157"/>
      <c r="N662"/>
      <c r="O662" s="191"/>
      <c r="P662" s="157"/>
      <c r="Q662" s="189"/>
      <c r="R662" s="196" t="str">
        <f>IF(promesas[[#This Row],[Fecha de Pago]]="", "", TEXT(promesas[[#This Row],[Fecha de Pago]], "mmm"))</f>
        <v/>
      </c>
      <c r="S662" s="12" t="str">
        <f>IF(promesas[[#This Row],[Fecha  promesa de pago]]="", "", TEXT(promesas[[#This Row],[Fecha  promesa de pago]], "mmm"))</f>
        <v/>
      </c>
      <c r="T662" s="13" t="str">
        <f>IF(promesas[[#This Row],[Fecha de Pago]]="", "", TEXT(promesas[[#This Row],[Fecha de Pago]], "dd/mmm"))</f>
        <v/>
      </c>
      <c r="U662" s="13" t="str">
        <f>IF(promesas[[#This Row],[Fecha  promesa de pago]]="", "", TEXT(promesas[[#This Row],[Fecha  promesa de pago]], "dd/mmm"))</f>
        <v/>
      </c>
      <c r="V662" s="14" t="str">
        <f>IF(LEN(TRIM(promesas[[#This Row],[Fecha  promesa de pago]]))&gt;0,1,"")</f>
        <v/>
      </c>
      <c r="W662" s="14" t="str">
        <f>IF(LEN(TRIM(promesas[[#This Row],[Fecha de Pago]]))&gt;0,1,"")</f>
        <v/>
      </c>
    </row>
    <row r="663" spans="1:23" ht="15.75" customHeight="1">
      <c r="A663" s="11" t="str">
        <f>TEXT(promesas[[#This Row],[Marca temporal]],"dd/mmm")</f>
        <v>00/ene</v>
      </c>
      <c r="B663" s="186"/>
      <c r="C663" s="187"/>
      <c r="D663" s="187"/>
      <c r="E663" s="188"/>
      <c r="F663" s="187"/>
      <c r="G663" s="187"/>
      <c r="H663" s="189"/>
      <c r="I663" s="190"/>
      <c r="J663" s="195"/>
      <c r="K663"/>
      <c r="L663" s="191"/>
      <c r="M663" s="157"/>
      <c r="N663"/>
      <c r="O663" s="191"/>
      <c r="P663" s="157"/>
      <c r="Q663" s="189"/>
      <c r="R663" s="196" t="str">
        <f>IF(promesas[[#This Row],[Fecha de Pago]]="", "", TEXT(promesas[[#This Row],[Fecha de Pago]], "mmm"))</f>
        <v/>
      </c>
      <c r="S663" s="12" t="str">
        <f>IF(promesas[[#This Row],[Fecha  promesa de pago]]="", "", TEXT(promesas[[#This Row],[Fecha  promesa de pago]], "mmm"))</f>
        <v/>
      </c>
      <c r="T663" s="13" t="str">
        <f>IF(promesas[[#This Row],[Fecha de Pago]]="", "", TEXT(promesas[[#This Row],[Fecha de Pago]], "dd/mmm"))</f>
        <v/>
      </c>
      <c r="U663" s="13" t="str">
        <f>IF(promesas[[#This Row],[Fecha  promesa de pago]]="", "", TEXT(promesas[[#This Row],[Fecha  promesa de pago]], "dd/mmm"))</f>
        <v/>
      </c>
      <c r="V663" s="14" t="str">
        <f>IF(LEN(TRIM(promesas[[#This Row],[Fecha  promesa de pago]]))&gt;0,1,"")</f>
        <v/>
      </c>
      <c r="W663" s="14" t="str">
        <f>IF(LEN(TRIM(promesas[[#This Row],[Fecha de Pago]]))&gt;0,1,"")</f>
        <v/>
      </c>
    </row>
    <row r="664" spans="1:23" ht="15.75" customHeight="1">
      <c r="A664" s="11" t="str">
        <f>TEXT(promesas[[#This Row],[Marca temporal]],"dd/mmm")</f>
        <v>00/ene</v>
      </c>
      <c r="B664" s="186"/>
      <c r="C664" s="187"/>
      <c r="D664" s="187"/>
      <c r="E664" s="188"/>
      <c r="F664" s="187"/>
      <c r="G664" s="187"/>
      <c r="H664" s="189"/>
      <c r="I664" s="190"/>
      <c r="J664" s="195"/>
      <c r="K664"/>
      <c r="L664" s="191"/>
      <c r="M664" s="157"/>
      <c r="N664"/>
      <c r="O664" s="191"/>
      <c r="P664" s="157"/>
      <c r="Q664" s="189"/>
      <c r="R664" s="196" t="str">
        <f>IF(promesas[[#This Row],[Fecha de Pago]]="", "", TEXT(promesas[[#This Row],[Fecha de Pago]], "mmm"))</f>
        <v/>
      </c>
      <c r="S664" s="12" t="str">
        <f>IF(promesas[[#This Row],[Fecha  promesa de pago]]="", "", TEXT(promesas[[#This Row],[Fecha  promesa de pago]], "mmm"))</f>
        <v/>
      </c>
      <c r="T664" s="13" t="str">
        <f>IF(promesas[[#This Row],[Fecha de Pago]]="", "", TEXT(promesas[[#This Row],[Fecha de Pago]], "dd/mmm"))</f>
        <v/>
      </c>
      <c r="U664" s="13" t="str">
        <f>IF(promesas[[#This Row],[Fecha  promesa de pago]]="", "", TEXT(promesas[[#This Row],[Fecha  promesa de pago]], "dd/mmm"))</f>
        <v/>
      </c>
      <c r="V664" s="14" t="str">
        <f>IF(LEN(TRIM(promesas[[#This Row],[Fecha  promesa de pago]]))&gt;0,1,"")</f>
        <v/>
      </c>
      <c r="W664" s="14" t="str">
        <f>IF(LEN(TRIM(promesas[[#This Row],[Fecha de Pago]]))&gt;0,1,"")</f>
        <v/>
      </c>
    </row>
    <row r="665" spans="1:23" ht="15.75" customHeight="1">
      <c r="A665" s="11" t="str">
        <f>TEXT(promesas[[#This Row],[Marca temporal]],"dd/mmm")</f>
        <v>00/ene</v>
      </c>
      <c r="B665" s="186"/>
      <c r="C665" s="187"/>
      <c r="D665" s="187"/>
      <c r="E665" s="188"/>
      <c r="F665" s="187"/>
      <c r="G665" s="187"/>
      <c r="H665" s="189"/>
      <c r="I665" s="190"/>
      <c r="J665" s="195"/>
      <c r="K665"/>
      <c r="L665" s="191"/>
      <c r="M665" s="157"/>
      <c r="N665"/>
      <c r="O665" s="191"/>
      <c r="P665" s="157"/>
      <c r="Q665" s="189"/>
      <c r="R665" s="196" t="str">
        <f>IF(promesas[[#This Row],[Fecha de Pago]]="", "", TEXT(promesas[[#This Row],[Fecha de Pago]], "mmm"))</f>
        <v/>
      </c>
      <c r="S665" s="12" t="str">
        <f>IF(promesas[[#This Row],[Fecha  promesa de pago]]="", "", TEXT(promesas[[#This Row],[Fecha  promesa de pago]], "mmm"))</f>
        <v/>
      </c>
      <c r="T665" s="13" t="str">
        <f>IF(promesas[[#This Row],[Fecha de Pago]]="", "", TEXT(promesas[[#This Row],[Fecha de Pago]], "dd/mmm"))</f>
        <v/>
      </c>
      <c r="U665" s="13" t="str">
        <f>IF(promesas[[#This Row],[Fecha  promesa de pago]]="", "", TEXT(promesas[[#This Row],[Fecha  promesa de pago]], "dd/mmm"))</f>
        <v/>
      </c>
      <c r="V665" s="14" t="str">
        <f>IF(LEN(TRIM(promesas[[#This Row],[Fecha  promesa de pago]]))&gt;0,1,"")</f>
        <v/>
      </c>
      <c r="W665" s="14" t="str">
        <f>IF(LEN(TRIM(promesas[[#This Row],[Fecha de Pago]]))&gt;0,1,"")</f>
        <v/>
      </c>
    </row>
    <row r="666" spans="1:23" ht="15.75" customHeight="1">
      <c r="A666" s="11" t="str">
        <f>TEXT(promesas[[#This Row],[Marca temporal]],"dd/mmm")</f>
        <v>00/ene</v>
      </c>
      <c r="B666" s="186"/>
      <c r="C666" s="187"/>
      <c r="D666" s="187"/>
      <c r="E666" s="188"/>
      <c r="F666" s="187"/>
      <c r="G666" s="187"/>
      <c r="H666" s="189"/>
      <c r="I666" s="190"/>
      <c r="J666" s="195"/>
      <c r="K666"/>
      <c r="L666" s="191"/>
      <c r="M666" s="157"/>
      <c r="N666"/>
      <c r="O666" s="191"/>
      <c r="P666" s="157"/>
      <c r="Q666" s="189"/>
      <c r="R666" s="196" t="str">
        <f>IF(promesas[[#This Row],[Fecha de Pago]]="", "", TEXT(promesas[[#This Row],[Fecha de Pago]], "mmm"))</f>
        <v/>
      </c>
      <c r="S666" s="12" t="str">
        <f>IF(promesas[[#This Row],[Fecha  promesa de pago]]="", "", TEXT(promesas[[#This Row],[Fecha  promesa de pago]], "mmm"))</f>
        <v/>
      </c>
      <c r="T666" s="13" t="str">
        <f>IF(promesas[[#This Row],[Fecha de Pago]]="", "", TEXT(promesas[[#This Row],[Fecha de Pago]], "dd/mmm"))</f>
        <v/>
      </c>
      <c r="U666" s="13" t="str">
        <f>IF(promesas[[#This Row],[Fecha  promesa de pago]]="", "", TEXT(promesas[[#This Row],[Fecha  promesa de pago]], "dd/mmm"))</f>
        <v/>
      </c>
      <c r="V666" s="14" t="str">
        <f>IF(LEN(TRIM(promesas[[#This Row],[Fecha  promesa de pago]]))&gt;0,1,"")</f>
        <v/>
      </c>
      <c r="W666" s="14" t="str">
        <f>IF(LEN(TRIM(promesas[[#This Row],[Fecha de Pago]]))&gt;0,1,"")</f>
        <v/>
      </c>
    </row>
    <row r="667" spans="1:23" ht="15.75" customHeight="1">
      <c r="A667" s="11" t="str">
        <f>TEXT(promesas[[#This Row],[Marca temporal]],"dd/mmm")</f>
        <v>00/ene</v>
      </c>
      <c r="B667" s="186"/>
      <c r="C667" s="187"/>
      <c r="D667" s="187"/>
      <c r="E667" s="188"/>
      <c r="F667" s="187"/>
      <c r="G667" s="187"/>
      <c r="H667" s="189"/>
      <c r="I667" s="190"/>
      <c r="J667" s="195"/>
      <c r="K667"/>
      <c r="L667" s="191"/>
      <c r="M667" s="157"/>
      <c r="N667"/>
      <c r="O667" s="191"/>
      <c r="P667" s="157"/>
      <c r="Q667" s="189"/>
      <c r="R667" s="196" t="str">
        <f>IF(promesas[[#This Row],[Fecha de Pago]]="", "", TEXT(promesas[[#This Row],[Fecha de Pago]], "mmm"))</f>
        <v/>
      </c>
      <c r="S667" s="12" t="str">
        <f>IF(promesas[[#This Row],[Fecha  promesa de pago]]="", "", TEXT(promesas[[#This Row],[Fecha  promesa de pago]], "mmm"))</f>
        <v/>
      </c>
      <c r="T667" s="13" t="str">
        <f>IF(promesas[[#This Row],[Fecha de Pago]]="", "", TEXT(promesas[[#This Row],[Fecha de Pago]], "dd/mmm"))</f>
        <v/>
      </c>
      <c r="U667" s="13" t="str">
        <f>IF(promesas[[#This Row],[Fecha  promesa de pago]]="", "", TEXT(promesas[[#This Row],[Fecha  promesa de pago]], "dd/mmm"))</f>
        <v/>
      </c>
      <c r="V667" s="14" t="str">
        <f>IF(LEN(TRIM(promesas[[#This Row],[Fecha  promesa de pago]]))&gt;0,1,"")</f>
        <v/>
      </c>
      <c r="W667" s="14" t="str">
        <f>IF(LEN(TRIM(promesas[[#This Row],[Fecha de Pago]]))&gt;0,1,"")</f>
        <v/>
      </c>
    </row>
    <row r="668" spans="1:23" ht="15.75" customHeight="1">
      <c r="A668" s="11" t="str">
        <f>TEXT(promesas[[#This Row],[Marca temporal]],"dd/mmm")</f>
        <v>00/ene</v>
      </c>
      <c r="B668" s="186"/>
      <c r="C668" s="187"/>
      <c r="D668" s="187"/>
      <c r="E668" s="188"/>
      <c r="F668" s="187"/>
      <c r="G668" s="187"/>
      <c r="H668" s="189"/>
      <c r="I668" s="190"/>
      <c r="J668" s="195"/>
      <c r="K668"/>
      <c r="L668" s="191"/>
      <c r="M668" s="157"/>
      <c r="N668"/>
      <c r="O668" s="191"/>
      <c r="P668" s="157"/>
      <c r="Q668" s="189"/>
      <c r="R668" s="196" t="str">
        <f>IF(promesas[[#This Row],[Fecha de Pago]]="", "", TEXT(promesas[[#This Row],[Fecha de Pago]], "mmm"))</f>
        <v/>
      </c>
      <c r="S668" s="12" t="str">
        <f>IF(promesas[[#This Row],[Fecha  promesa de pago]]="", "", TEXT(promesas[[#This Row],[Fecha  promesa de pago]], "mmm"))</f>
        <v/>
      </c>
      <c r="T668" s="13" t="str">
        <f>IF(promesas[[#This Row],[Fecha de Pago]]="", "", TEXT(promesas[[#This Row],[Fecha de Pago]], "dd/mmm"))</f>
        <v/>
      </c>
      <c r="U668" s="13" t="str">
        <f>IF(promesas[[#This Row],[Fecha  promesa de pago]]="", "", TEXT(promesas[[#This Row],[Fecha  promesa de pago]], "dd/mmm"))</f>
        <v/>
      </c>
      <c r="V668" s="14" t="str">
        <f>IF(LEN(TRIM(promesas[[#This Row],[Fecha  promesa de pago]]))&gt;0,1,"")</f>
        <v/>
      </c>
      <c r="W668" s="14" t="str">
        <f>IF(LEN(TRIM(promesas[[#This Row],[Fecha de Pago]]))&gt;0,1,"")</f>
        <v/>
      </c>
    </row>
    <row r="669" spans="1:23" ht="15.75" customHeight="1">
      <c r="A669" s="11" t="str">
        <f>TEXT(promesas[[#This Row],[Marca temporal]],"dd/mmm")</f>
        <v>00/ene</v>
      </c>
      <c r="B669" s="186"/>
      <c r="C669" s="187"/>
      <c r="D669" s="187"/>
      <c r="E669" s="188"/>
      <c r="F669" s="187"/>
      <c r="G669" s="187"/>
      <c r="H669" s="189"/>
      <c r="I669" s="190"/>
      <c r="J669" s="195"/>
      <c r="K669"/>
      <c r="L669" s="191"/>
      <c r="M669" s="157"/>
      <c r="N669"/>
      <c r="O669" s="191"/>
      <c r="P669" s="157"/>
      <c r="Q669" s="189"/>
      <c r="R669" s="196" t="str">
        <f>IF(promesas[[#This Row],[Fecha de Pago]]="", "", TEXT(promesas[[#This Row],[Fecha de Pago]], "mmm"))</f>
        <v/>
      </c>
      <c r="S669" s="12" t="str">
        <f>IF(promesas[[#This Row],[Fecha  promesa de pago]]="", "", TEXT(promesas[[#This Row],[Fecha  promesa de pago]], "mmm"))</f>
        <v/>
      </c>
      <c r="T669" s="13" t="str">
        <f>IF(promesas[[#This Row],[Fecha de Pago]]="", "", TEXT(promesas[[#This Row],[Fecha de Pago]], "dd/mmm"))</f>
        <v/>
      </c>
      <c r="U669" s="13" t="str">
        <f>IF(promesas[[#This Row],[Fecha  promesa de pago]]="", "", TEXT(promesas[[#This Row],[Fecha  promesa de pago]], "dd/mmm"))</f>
        <v/>
      </c>
      <c r="V669" s="14" t="str">
        <f>IF(LEN(TRIM(promesas[[#This Row],[Fecha  promesa de pago]]))&gt;0,1,"")</f>
        <v/>
      </c>
      <c r="W669" s="14" t="str">
        <f>IF(LEN(TRIM(promesas[[#This Row],[Fecha de Pago]]))&gt;0,1,"")</f>
        <v/>
      </c>
    </row>
    <row r="670" spans="1:23" ht="15.75" customHeight="1">
      <c r="A670" s="11" t="str">
        <f>TEXT(promesas[[#This Row],[Marca temporal]],"dd/mmm")</f>
        <v>00/ene</v>
      </c>
      <c r="B670" s="186"/>
      <c r="C670" s="187"/>
      <c r="D670" s="187"/>
      <c r="E670" s="188"/>
      <c r="F670" s="187"/>
      <c r="G670" s="187"/>
      <c r="H670" s="189"/>
      <c r="I670" s="190"/>
      <c r="J670" s="195"/>
      <c r="K670"/>
      <c r="L670" s="191"/>
      <c r="M670" s="157"/>
      <c r="N670"/>
      <c r="O670" s="191"/>
      <c r="P670" s="157"/>
      <c r="Q670" s="189"/>
      <c r="R670" s="196" t="str">
        <f>IF(promesas[[#This Row],[Fecha de Pago]]="", "", TEXT(promesas[[#This Row],[Fecha de Pago]], "mmm"))</f>
        <v/>
      </c>
      <c r="S670" s="12" t="str">
        <f>IF(promesas[[#This Row],[Fecha  promesa de pago]]="", "", TEXT(promesas[[#This Row],[Fecha  promesa de pago]], "mmm"))</f>
        <v/>
      </c>
      <c r="T670" s="13" t="str">
        <f>IF(promesas[[#This Row],[Fecha de Pago]]="", "", TEXT(promesas[[#This Row],[Fecha de Pago]], "dd/mmm"))</f>
        <v/>
      </c>
      <c r="U670" s="13" t="str">
        <f>IF(promesas[[#This Row],[Fecha  promesa de pago]]="", "", TEXT(promesas[[#This Row],[Fecha  promesa de pago]], "dd/mmm"))</f>
        <v/>
      </c>
      <c r="V670" s="14" t="str">
        <f>IF(LEN(TRIM(promesas[[#This Row],[Fecha  promesa de pago]]))&gt;0,1,"")</f>
        <v/>
      </c>
      <c r="W670" s="14" t="str">
        <f>IF(LEN(TRIM(promesas[[#This Row],[Fecha de Pago]]))&gt;0,1,"")</f>
        <v/>
      </c>
    </row>
    <row r="671" spans="1:23" ht="15.75" customHeight="1">
      <c r="A671" s="11" t="str">
        <f>TEXT(promesas[[#This Row],[Marca temporal]],"dd/mmm")</f>
        <v>00/ene</v>
      </c>
      <c r="B671" s="186"/>
      <c r="C671" s="187"/>
      <c r="D671" s="187"/>
      <c r="E671" s="188"/>
      <c r="F671" s="187"/>
      <c r="G671" s="187"/>
      <c r="H671" s="189"/>
      <c r="I671" s="190"/>
      <c r="J671" s="195"/>
      <c r="K671"/>
      <c r="L671" s="191"/>
      <c r="M671" s="157"/>
      <c r="N671"/>
      <c r="O671" s="191"/>
      <c r="P671" s="157"/>
      <c r="Q671" s="189"/>
      <c r="R671" s="196" t="str">
        <f>IF(promesas[[#This Row],[Fecha de Pago]]="", "", TEXT(promesas[[#This Row],[Fecha de Pago]], "mmm"))</f>
        <v/>
      </c>
      <c r="S671" s="12" t="str">
        <f>IF(promesas[[#This Row],[Fecha  promesa de pago]]="", "", TEXT(promesas[[#This Row],[Fecha  promesa de pago]], "mmm"))</f>
        <v/>
      </c>
      <c r="T671" s="13" t="str">
        <f>IF(promesas[[#This Row],[Fecha de Pago]]="", "", TEXT(promesas[[#This Row],[Fecha de Pago]], "dd/mmm"))</f>
        <v/>
      </c>
      <c r="U671" s="13" t="str">
        <f>IF(promesas[[#This Row],[Fecha  promesa de pago]]="", "", TEXT(promesas[[#This Row],[Fecha  promesa de pago]], "dd/mmm"))</f>
        <v/>
      </c>
      <c r="V671" s="14" t="str">
        <f>IF(LEN(TRIM(promesas[[#This Row],[Fecha  promesa de pago]]))&gt;0,1,"")</f>
        <v/>
      </c>
      <c r="W671" s="14" t="str">
        <f>IF(LEN(TRIM(promesas[[#This Row],[Fecha de Pago]]))&gt;0,1,"")</f>
        <v/>
      </c>
    </row>
    <row r="672" spans="1:23" ht="15.75" customHeight="1">
      <c r="A672" s="11" t="str">
        <f>TEXT(promesas[[#This Row],[Marca temporal]],"dd/mmm")</f>
        <v>00/ene</v>
      </c>
      <c r="B672" s="186"/>
      <c r="C672" s="187"/>
      <c r="D672" s="187"/>
      <c r="E672" s="188"/>
      <c r="F672" s="187"/>
      <c r="G672" s="187"/>
      <c r="H672" s="189"/>
      <c r="I672" s="190"/>
      <c r="J672" s="195"/>
      <c r="K672"/>
      <c r="L672" s="191"/>
      <c r="M672" s="157"/>
      <c r="N672"/>
      <c r="O672" s="191"/>
      <c r="P672"/>
      <c r="Q672" s="189"/>
      <c r="R672" s="196" t="str">
        <f>IF(promesas[[#This Row],[Fecha de Pago]]="", "", TEXT(promesas[[#This Row],[Fecha de Pago]], "mmm"))</f>
        <v/>
      </c>
      <c r="S672" s="12" t="str">
        <f>IF(promesas[[#This Row],[Fecha  promesa de pago]]="", "", TEXT(promesas[[#This Row],[Fecha  promesa de pago]], "mmm"))</f>
        <v/>
      </c>
      <c r="T672" s="13" t="str">
        <f>IF(promesas[[#This Row],[Fecha de Pago]]="", "", TEXT(promesas[[#This Row],[Fecha de Pago]], "dd/mmm"))</f>
        <v/>
      </c>
      <c r="U672" s="13" t="str">
        <f>IF(promesas[[#This Row],[Fecha  promesa de pago]]="", "", TEXT(promesas[[#This Row],[Fecha  promesa de pago]], "dd/mmm"))</f>
        <v/>
      </c>
      <c r="V672" s="14" t="str">
        <f>IF(LEN(TRIM(promesas[[#This Row],[Fecha  promesa de pago]]))&gt;0,1,"")</f>
        <v/>
      </c>
      <c r="W672" s="14" t="str">
        <f>IF(LEN(TRIM(promesas[[#This Row],[Fecha de Pago]]))&gt;0,1,"")</f>
        <v/>
      </c>
    </row>
    <row r="673" spans="1:23" ht="15.75" customHeight="1">
      <c r="A673" s="11" t="str">
        <f>TEXT(promesas[[#This Row],[Marca temporal]],"dd/mmm")</f>
        <v>00/ene</v>
      </c>
      <c r="B673" s="186"/>
      <c r="C673" s="187"/>
      <c r="D673" s="187"/>
      <c r="E673" s="188"/>
      <c r="F673" s="187"/>
      <c r="G673" s="187"/>
      <c r="H673" s="189"/>
      <c r="I673" s="190"/>
      <c r="J673" s="195"/>
      <c r="K673"/>
      <c r="L673" s="191"/>
      <c r="M673" s="157"/>
      <c r="N673"/>
      <c r="O673" s="191"/>
      <c r="P673" s="157"/>
      <c r="Q673" s="189"/>
      <c r="R673" s="196" t="str">
        <f>IF(promesas[[#This Row],[Fecha de Pago]]="", "", TEXT(promesas[[#This Row],[Fecha de Pago]], "mmm"))</f>
        <v/>
      </c>
      <c r="S673" s="12" t="str">
        <f>IF(promesas[[#This Row],[Fecha  promesa de pago]]="", "", TEXT(promesas[[#This Row],[Fecha  promesa de pago]], "mmm"))</f>
        <v/>
      </c>
      <c r="T673" s="13" t="str">
        <f>IF(promesas[[#This Row],[Fecha de Pago]]="", "", TEXT(promesas[[#This Row],[Fecha de Pago]], "dd/mmm"))</f>
        <v/>
      </c>
      <c r="U673" s="13" t="str">
        <f>IF(promesas[[#This Row],[Fecha  promesa de pago]]="", "", TEXT(promesas[[#This Row],[Fecha  promesa de pago]], "dd/mmm"))</f>
        <v/>
      </c>
      <c r="V673" s="14" t="str">
        <f>IF(LEN(TRIM(promesas[[#This Row],[Fecha  promesa de pago]]))&gt;0,1,"")</f>
        <v/>
      </c>
      <c r="W673" s="14" t="str">
        <f>IF(LEN(TRIM(promesas[[#This Row],[Fecha de Pago]]))&gt;0,1,"")</f>
        <v/>
      </c>
    </row>
    <row r="674" spans="1:23" ht="15.75" customHeight="1">
      <c r="A674" s="11" t="str">
        <f>TEXT(promesas[[#This Row],[Marca temporal]],"dd/mmm")</f>
        <v>00/ene</v>
      </c>
      <c r="B674" s="186"/>
      <c r="C674" s="187"/>
      <c r="D674" s="187"/>
      <c r="E674" s="188"/>
      <c r="F674" s="187"/>
      <c r="G674" s="187"/>
      <c r="H674" s="189"/>
      <c r="I674" s="190"/>
      <c r="J674" s="195"/>
      <c r="K674"/>
      <c r="L674" s="191"/>
      <c r="M674" s="157"/>
      <c r="N674"/>
      <c r="O674" s="191"/>
      <c r="P674"/>
      <c r="Q674" s="189"/>
      <c r="R674" s="196" t="str">
        <f>IF(promesas[[#This Row],[Fecha de Pago]]="", "", TEXT(promesas[[#This Row],[Fecha de Pago]], "mmm"))</f>
        <v/>
      </c>
      <c r="S674" s="12" t="str">
        <f>IF(promesas[[#This Row],[Fecha  promesa de pago]]="", "", TEXT(promesas[[#This Row],[Fecha  promesa de pago]], "mmm"))</f>
        <v/>
      </c>
      <c r="T674" s="13" t="str">
        <f>IF(promesas[[#This Row],[Fecha de Pago]]="", "", TEXT(promesas[[#This Row],[Fecha de Pago]], "dd/mmm"))</f>
        <v/>
      </c>
      <c r="U674" s="13" t="str">
        <f>IF(promesas[[#This Row],[Fecha  promesa de pago]]="", "", TEXT(promesas[[#This Row],[Fecha  promesa de pago]], "dd/mmm"))</f>
        <v/>
      </c>
      <c r="V674" s="14" t="str">
        <f>IF(LEN(TRIM(promesas[[#This Row],[Fecha  promesa de pago]]))&gt;0,1,"")</f>
        <v/>
      </c>
      <c r="W674" s="14" t="str">
        <f>IF(LEN(TRIM(promesas[[#This Row],[Fecha de Pago]]))&gt;0,1,"")</f>
        <v/>
      </c>
    </row>
    <row r="675" spans="1:23" ht="15.75" customHeight="1">
      <c r="A675" s="11" t="str">
        <f>TEXT(promesas[[#This Row],[Marca temporal]],"dd/mmm")</f>
        <v>00/ene</v>
      </c>
      <c r="B675" s="186"/>
      <c r="C675" s="187"/>
      <c r="D675" s="187"/>
      <c r="E675" s="188"/>
      <c r="F675" s="187"/>
      <c r="G675" s="187"/>
      <c r="H675" s="189"/>
      <c r="I675" s="190"/>
      <c r="J675" s="195"/>
      <c r="K675"/>
      <c r="L675" s="191"/>
      <c r="M675"/>
      <c r="N675"/>
      <c r="O675" s="191"/>
      <c r="P675" s="157"/>
      <c r="Q675" s="189"/>
      <c r="R675" s="196" t="str">
        <f>IF(promesas[[#This Row],[Fecha de Pago]]="", "", TEXT(promesas[[#This Row],[Fecha de Pago]], "mmm"))</f>
        <v/>
      </c>
      <c r="S675" s="12" t="str">
        <f>IF(promesas[[#This Row],[Fecha  promesa de pago]]="", "", TEXT(promesas[[#This Row],[Fecha  promesa de pago]], "mmm"))</f>
        <v/>
      </c>
      <c r="T675" s="13" t="str">
        <f>IF(promesas[[#This Row],[Fecha de Pago]]="", "", TEXT(promesas[[#This Row],[Fecha de Pago]], "dd/mmm"))</f>
        <v/>
      </c>
      <c r="U675" s="13" t="str">
        <f>IF(promesas[[#This Row],[Fecha  promesa de pago]]="", "", TEXT(promesas[[#This Row],[Fecha  promesa de pago]], "dd/mmm"))</f>
        <v/>
      </c>
      <c r="V675" s="14" t="str">
        <f>IF(LEN(TRIM(promesas[[#This Row],[Fecha  promesa de pago]]))&gt;0,1,"")</f>
        <v/>
      </c>
      <c r="W675" s="14" t="str">
        <f>IF(LEN(TRIM(promesas[[#This Row],[Fecha de Pago]]))&gt;0,1,"")</f>
        <v/>
      </c>
    </row>
    <row r="676" spans="1:23" ht="15.75" customHeight="1">
      <c r="A676" s="11" t="str">
        <f>TEXT(promesas[[#This Row],[Marca temporal]],"dd/mmm")</f>
        <v>00/ene</v>
      </c>
      <c r="B676" s="186"/>
      <c r="C676" s="187"/>
      <c r="D676" s="187"/>
      <c r="E676" s="188"/>
      <c r="F676" s="187"/>
      <c r="G676" s="187"/>
      <c r="H676" s="189"/>
      <c r="I676" s="190"/>
      <c r="J676" s="195"/>
      <c r="K676"/>
      <c r="L676" s="191"/>
      <c r="M676" s="157"/>
      <c r="N676"/>
      <c r="O676" s="191"/>
      <c r="P676" s="157"/>
      <c r="Q676" s="189"/>
      <c r="R676" s="196" t="str">
        <f>IF(promesas[[#This Row],[Fecha de Pago]]="", "", TEXT(promesas[[#This Row],[Fecha de Pago]], "mmm"))</f>
        <v/>
      </c>
      <c r="S676" s="12" t="str">
        <f>IF(promesas[[#This Row],[Fecha  promesa de pago]]="", "", TEXT(promesas[[#This Row],[Fecha  promesa de pago]], "mmm"))</f>
        <v/>
      </c>
      <c r="T676" s="13" t="str">
        <f>IF(promesas[[#This Row],[Fecha de Pago]]="", "", TEXT(promesas[[#This Row],[Fecha de Pago]], "dd/mmm"))</f>
        <v/>
      </c>
      <c r="U676" s="13" t="str">
        <f>IF(promesas[[#This Row],[Fecha  promesa de pago]]="", "", TEXT(promesas[[#This Row],[Fecha  promesa de pago]], "dd/mmm"))</f>
        <v/>
      </c>
      <c r="V676" s="14" t="str">
        <f>IF(LEN(TRIM(promesas[[#This Row],[Fecha  promesa de pago]]))&gt;0,1,"")</f>
        <v/>
      </c>
      <c r="W676" s="14" t="str">
        <f>IF(LEN(TRIM(promesas[[#This Row],[Fecha de Pago]]))&gt;0,1,"")</f>
        <v/>
      </c>
    </row>
    <row r="677" spans="1:23" ht="15.75" customHeight="1">
      <c r="A677" s="11" t="str">
        <f>TEXT(promesas[[#This Row],[Marca temporal]],"dd/mmm")</f>
        <v>00/ene</v>
      </c>
      <c r="B677" s="186"/>
      <c r="C677" s="187"/>
      <c r="D677" s="187"/>
      <c r="E677" s="188"/>
      <c r="F677" s="187"/>
      <c r="G677" s="187"/>
      <c r="H677" s="189"/>
      <c r="I677" s="190"/>
      <c r="J677" s="195"/>
      <c r="K677"/>
      <c r="L677" s="191"/>
      <c r="M677" s="157"/>
      <c r="N677"/>
      <c r="O677" s="191"/>
      <c r="P677" s="157"/>
      <c r="Q677" s="189"/>
      <c r="R677" s="196" t="str">
        <f>IF(promesas[[#This Row],[Fecha de Pago]]="", "", TEXT(promesas[[#This Row],[Fecha de Pago]], "mmm"))</f>
        <v/>
      </c>
      <c r="S677" s="12" t="str">
        <f>IF(promesas[[#This Row],[Fecha  promesa de pago]]="", "", TEXT(promesas[[#This Row],[Fecha  promesa de pago]], "mmm"))</f>
        <v/>
      </c>
      <c r="T677" s="13" t="str">
        <f>IF(promesas[[#This Row],[Fecha de Pago]]="", "", TEXT(promesas[[#This Row],[Fecha de Pago]], "dd/mmm"))</f>
        <v/>
      </c>
      <c r="U677" s="13" t="str">
        <f>IF(promesas[[#This Row],[Fecha  promesa de pago]]="", "", TEXT(promesas[[#This Row],[Fecha  promesa de pago]], "dd/mmm"))</f>
        <v/>
      </c>
      <c r="V677" s="14" t="str">
        <f>IF(LEN(TRIM(promesas[[#This Row],[Fecha  promesa de pago]]))&gt;0,1,"")</f>
        <v/>
      </c>
      <c r="W677" s="14" t="str">
        <f>IF(LEN(TRIM(promesas[[#This Row],[Fecha de Pago]]))&gt;0,1,"")</f>
        <v/>
      </c>
    </row>
    <row r="678" spans="1:23" ht="15.75" customHeight="1">
      <c r="A678" s="11" t="str">
        <f>TEXT(promesas[[#This Row],[Marca temporal]],"dd/mmm")</f>
        <v>00/ene</v>
      </c>
      <c r="B678" s="186"/>
      <c r="C678" s="187"/>
      <c r="D678" s="187"/>
      <c r="E678" s="188"/>
      <c r="F678" s="187"/>
      <c r="G678" s="187"/>
      <c r="H678" s="189"/>
      <c r="I678" s="190"/>
      <c r="J678" s="195"/>
      <c r="K678"/>
      <c r="L678" s="191"/>
      <c r="M678" s="157"/>
      <c r="N678"/>
      <c r="O678" s="191"/>
      <c r="P678" s="157"/>
      <c r="Q678" s="189"/>
      <c r="R678" s="196" t="str">
        <f>IF(promesas[[#This Row],[Fecha de Pago]]="", "", TEXT(promesas[[#This Row],[Fecha de Pago]], "mmm"))</f>
        <v/>
      </c>
      <c r="S678" s="12" t="str">
        <f>IF(promesas[[#This Row],[Fecha  promesa de pago]]="", "", TEXT(promesas[[#This Row],[Fecha  promesa de pago]], "mmm"))</f>
        <v/>
      </c>
      <c r="T678" s="13" t="str">
        <f>IF(promesas[[#This Row],[Fecha de Pago]]="", "", TEXT(promesas[[#This Row],[Fecha de Pago]], "dd/mmm"))</f>
        <v/>
      </c>
      <c r="U678" s="13" t="str">
        <f>IF(promesas[[#This Row],[Fecha  promesa de pago]]="", "", TEXT(promesas[[#This Row],[Fecha  promesa de pago]], "dd/mmm"))</f>
        <v/>
      </c>
      <c r="V678" s="14" t="str">
        <f>IF(LEN(TRIM(promesas[[#This Row],[Fecha  promesa de pago]]))&gt;0,1,"")</f>
        <v/>
      </c>
      <c r="W678" s="14" t="str">
        <f>IF(LEN(TRIM(promesas[[#This Row],[Fecha de Pago]]))&gt;0,1,"")</f>
        <v/>
      </c>
    </row>
    <row r="679" spans="1:23" ht="15.75" customHeight="1">
      <c r="A679" s="11" t="str">
        <f>TEXT(promesas[[#This Row],[Marca temporal]],"dd/mmm")</f>
        <v>00/ene</v>
      </c>
      <c r="B679" s="186"/>
      <c r="C679" s="187"/>
      <c r="D679" s="187"/>
      <c r="E679" s="188"/>
      <c r="F679" s="187"/>
      <c r="G679" s="187"/>
      <c r="H679" s="189"/>
      <c r="I679" s="190"/>
      <c r="J679" s="195"/>
      <c r="K679" s="159"/>
      <c r="L679" s="167"/>
      <c r="M679" s="157"/>
      <c r="N679"/>
      <c r="O679" s="191"/>
      <c r="P679" s="157"/>
      <c r="Q679" s="189"/>
      <c r="R679" s="196" t="str">
        <f>IF(promesas[[#This Row],[Fecha de Pago]]="", "", TEXT(promesas[[#This Row],[Fecha de Pago]], "mmm"))</f>
        <v/>
      </c>
      <c r="S679" s="12" t="str">
        <f>IF(promesas[[#This Row],[Fecha  promesa de pago]]="", "", TEXT(promesas[[#This Row],[Fecha  promesa de pago]], "mmm"))</f>
        <v/>
      </c>
      <c r="T679" s="13" t="str">
        <f>IF(promesas[[#This Row],[Fecha de Pago]]="", "", TEXT(promesas[[#This Row],[Fecha de Pago]], "dd/mmm"))</f>
        <v/>
      </c>
      <c r="U679" s="13" t="str">
        <f>IF(promesas[[#This Row],[Fecha  promesa de pago]]="", "", TEXT(promesas[[#This Row],[Fecha  promesa de pago]], "dd/mmm"))</f>
        <v/>
      </c>
      <c r="V679" s="14" t="str">
        <f>IF(LEN(TRIM(promesas[[#This Row],[Fecha  promesa de pago]]))&gt;0,1,"")</f>
        <v/>
      </c>
      <c r="W679" s="14" t="str">
        <f>IF(LEN(TRIM(promesas[[#This Row],[Fecha de Pago]]))&gt;0,1,"")</f>
        <v/>
      </c>
    </row>
    <row r="680" spans="1:23" ht="15.75" customHeight="1">
      <c r="A680" s="11" t="str">
        <f>TEXT(promesas[[#This Row],[Marca temporal]],"dd/mmm")</f>
        <v>00/ene</v>
      </c>
      <c r="B680" s="186"/>
      <c r="C680" s="187"/>
      <c r="D680" s="187"/>
      <c r="E680" s="188"/>
      <c r="F680" s="187"/>
      <c r="G680" s="187"/>
      <c r="H680" s="189"/>
      <c r="I680" s="190"/>
      <c r="J680" s="195"/>
      <c r="K680"/>
      <c r="L680" s="191"/>
      <c r="M680" s="157"/>
      <c r="N680"/>
      <c r="O680" s="191"/>
      <c r="P680" s="157"/>
      <c r="Q680" s="189"/>
      <c r="R680" s="196" t="str">
        <f>IF(promesas[[#This Row],[Fecha de Pago]]="", "", TEXT(promesas[[#This Row],[Fecha de Pago]], "mmm"))</f>
        <v/>
      </c>
      <c r="S680" s="12" t="str">
        <f>IF(promesas[[#This Row],[Fecha  promesa de pago]]="", "", TEXT(promesas[[#This Row],[Fecha  promesa de pago]], "mmm"))</f>
        <v/>
      </c>
      <c r="T680" s="13" t="str">
        <f>IF(promesas[[#This Row],[Fecha de Pago]]="", "", TEXT(promesas[[#This Row],[Fecha de Pago]], "dd/mmm"))</f>
        <v/>
      </c>
      <c r="U680" s="13" t="str">
        <f>IF(promesas[[#This Row],[Fecha  promesa de pago]]="", "", TEXT(promesas[[#This Row],[Fecha  promesa de pago]], "dd/mmm"))</f>
        <v/>
      </c>
      <c r="V680" s="14" t="str">
        <f>IF(LEN(TRIM(promesas[[#This Row],[Fecha  promesa de pago]]))&gt;0,1,"")</f>
        <v/>
      </c>
      <c r="W680" s="14" t="str">
        <f>IF(LEN(TRIM(promesas[[#This Row],[Fecha de Pago]]))&gt;0,1,"")</f>
        <v/>
      </c>
    </row>
    <row r="681" spans="1:23" ht="15.75" customHeight="1">
      <c r="A681" s="11" t="str">
        <f>TEXT(promesas[[#This Row],[Marca temporal]],"dd/mmm")</f>
        <v>00/ene</v>
      </c>
      <c r="B681" s="186"/>
      <c r="C681" s="187"/>
      <c r="D681" s="187"/>
      <c r="E681" s="188"/>
      <c r="F681" s="187"/>
      <c r="G681" s="187"/>
      <c r="H681" s="189"/>
      <c r="I681" s="190"/>
      <c r="J681" s="195"/>
      <c r="K681"/>
      <c r="L681" s="191"/>
      <c r="M681" s="157"/>
      <c r="N681"/>
      <c r="O681" s="191"/>
      <c r="P681" s="157"/>
      <c r="Q681" s="189"/>
      <c r="R681" s="196" t="str">
        <f>IF(promesas[[#This Row],[Fecha de Pago]]="", "", TEXT(promesas[[#This Row],[Fecha de Pago]], "mmm"))</f>
        <v/>
      </c>
      <c r="S681" s="12" t="str">
        <f>IF(promesas[[#This Row],[Fecha  promesa de pago]]="", "", TEXT(promesas[[#This Row],[Fecha  promesa de pago]], "mmm"))</f>
        <v/>
      </c>
      <c r="T681" s="13" t="str">
        <f>IF(promesas[[#This Row],[Fecha de Pago]]="", "", TEXT(promesas[[#This Row],[Fecha de Pago]], "dd/mmm"))</f>
        <v/>
      </c>
      <c r="U681" s="13" t="str">
        <f>IF(promesas[[#This Row],[Fecha  promesa de pago]]="", "", TEXT(promesas[[#This Row],[Fecha  promesa de pago]], "dd/mmm"))</f>
        <v/>
      </c>
      <c r="V681" s="14" t="str">
        <f>IF(LEN(TRIM(promesas[[#This Row],[Fecha  promesa de pago]]))&gt;0,1,"")</f>
        <v/>
      </c>
      <c r="W681" s="14" t="str">
        <f>IF(LEN(TRIM(promesas[[#This Row],[Fecha de Pago]]))&gt;0,1,"")</f>
        <v/>
      </c>
    </row>
    <row r="682" spans="1:23" ht="15.75" customHeight="1">
      <c r="A682" s="11" t="str">
        <f>TEXT(promesas[[#This Row],[Marca temporal]],"dd/mmm")</f>
        <v>00/ene</v>
      </c>
      <c r="B682" s="186"/>
      <c r="C682" s="187"/>
      <c r="D682" s="187"/>
      <c r="E682" s="188"/>
      <c r="F682" s="187"/>
      <c r="G682" s="187"/>
      <c r="H682" s="189"/>
      <c r="I682" s="190"/>
      <c r="J682" s="195"/>
      <c r="K682"/>
      <c r="L682" s="191"/>
      <c r="M682" s="157"/>
      <c r="N682"/>
      <c r="O682" s="191"/>
      <c r="P682" s="157"/>
      <c r="Q682" s="189"/>
      <c r="R682" s="196" t="str">
        <f>IF(promesas[[#This Row],[Fecha de Pago]]="", "", TEXT(promesas[[#This Row],[Fecha de Pago]], "mmm"))</f>
        <v/>
      </c>
      <c r="S682" s="12" t="str">
        <f>IF(promesas[[#This Row],[Fecha  promesa de pago]]="", "", TEXT(promesas[[#This Row],[Fecha  promesa de pago]], "mmm"))</f>
        <v/>
      </c>
      <c r="T682" s="13" t="str">
        <f>IF(promesas[[#This Row],[Fecha de Pago]]="", "", TEXT(promesas[[#This Row],[Fecha de Pago]], "dd/mmm"))</f>
        <v/>
      </c>
      <c r="U682" s="13" t="str">
        <f>IF(promesas[[#This Row],[Fecha  promesa de pago]]="", "", TEXT(promesas[[#This Row],[Fecha  promesa de pago]], "dd/mmm"))</f>
        <v/>
      </c>
      <c r="V682" s="14" t="str">
        <f>IF(LEN(TRIM(promesas[[#This Row],[Fecha  promesa de pago]]))&gt;0,1,"")</f>
        <v/>
      </c>
      <c r="W682" s="14" t="str">
        <f>IF(LEN(TRIM(promesas[[#This Row],[Fecha de Pago]]))&gt;0,1,"")</f>
        <v/>
      </c>
    </row>
    <row r="683" spans="1:23" ht="15.75" customHeight="1">
      <c r="A683" s="11" t="str">
        <f>TEXT(promesas[[#This Row],[Marca temporal]],"dd/mmm")</f>
        <v>00/ene</v>
      </c>
      <c r="B683" s="186"/>
      <c r="C683" s="187"/>
      <c r="D683" s="187"/>
      <c r="E683" s="188"/>
      <c r="F683" s="187"/>
      <c r="G683" s="187"/>
      <c r="H683" s="189"/>
      <c r="I683" s="190"/>
      <c r="J683" s="195"/>
      <c r="K683"/>
      <c r="L683" s="191"/>
      <c r="M683" s="157"/>
      <c r="N683"/>
      <c r="O683" s="191"/>
      <c r="P683" s="157"/>
      <c r="Q683" s="189"/>
      <c r="R683" s="196" t="str">
        <f>IF(promesas[[#This Row],[Fecha de Pago]]="", "", TEXT(promesas[[#This Row],[Fecha de Pago]], "mmm"))</f>
        <v/>
      </c>
      <c r="S683" s="12" t="str">
        <f>IF(promesas[[#This Row],[Fecha  promesa de pago]]="", "", TEXT(promesas[[#This Row],[Fecha  promesa de pago]], "mmm"))</f>
        <v/>
      </c>
      <c r="T683" s="13" t="str">
        <f>IF(promesas[[#This Row],[Fecha de Pago]]="", "", TEXT(promesas[[#This Row],[Fecha de Pago]], "dd/mmm"))</f>
        <v/>
      </c>
      <c r="U683" s="13" t="str">
        <f>IF(promesas[[#This Row],[Fecha  promesa de pago]]="", "", TEXT(promesas[[#This Row],[Fecha  promesa de pago]], "dd/mmm"))</f>
        <v/>
      </c>
      <c r="V683" s="14" t="str">
        <f>IF(LEN(TRIM(promesas[[#This Row],[Fecha  promesa de pago]]))&gt;0,1,"")</f>
        <v/>
      </c>
      <c r="W683" s="14" t="str">
        <f>IF(LEN(TRIM(promesas[[#This Row],[Fecha de Pago]]))&gt;0,1,"")</f>
        <v/>
      </c>
    </row>
    <row r="684" spans="1:23" ht="15.75" customHeight="1">
      <c r="A684" s="11" t="str">
        <f>TEXT(promesas[[#This Row],[Marca temporal]],"dd/mmm")</f>
        <v>00/ene</v>
      </c>
      <c r="B684" s="186"/>
      <c r="C684" s="187"/>
      <c r="D684" s="187"/>
      <c r="E684" s="188"/>
      <c r="F684" s="187"/>
      <c r="G684" s="187"/>
      <c r="H684" s="189"/>
      <c r="I684" s="190"/>
      <c r="J684" s="195"/>
      <c r="K684"/>
      <c r="L684" s="191"/>
      <c r="M684" s="157"/>
      <c r="N684"/>
      <c r="O684" s="191"/>
      <c r="P684"/>
      <c r="Q684" s="189"/>
      <c r="R684" s="196" t="str">
        <f>IF(promesas[[#This Row],[Fecha de Pago]]="", "", TEXT(promesas[[#This Row],[Fecha de Pago]], "mmm"))</f>
        <v/>
      </c>
      <c r="S684" s="12" t="str">
        <f>IF(promesas[[#This Row],[Fecha  promesa de pago]]="", "", TEXT(promesas[[#This Row],[Fecha  promesa de pago]], "mmm"))</f>
        <v/>
      </c>
      <c r="T684" s="13" t="str">
        <f>IF(promesas[[#This Row],[Fecha de Pago]]="", "", TEXT(promesas[[#This Row],[Fecha de Pago]], "dd/mmm"))</f>
        <v/>
      </c>
      <c r="U684" s="13" t="str">
        <f>IF(promesas[[#This Row],[Fecha  promesa de pago]]="", "", TEXT(promesas[[#This Row],[Fecha  promesa de pago]], "dd/mmm"))</f>
        <v/>
      </c>
      <c r="V684" s="14" t="str">
        <f>IF(LEN(TRIM(promesas[[#This Row],[Fecha  promesa de pago]]))&gt;0,1,"")</f>
        <v/>
      </c>
      <c r="W684" s="14" t="str">
        <f>IF(LEN(TRIM(promesas[[#This Row],[Fecha de Pago]]))&gt;0,1,"")</f>
        <v/>
      </c>
    </row>
    <row r="685" spans="1:23" ht="15.75" customHeight="1">
      <c r="A685" s="11" t="str">
        <f>TEXT(promesas[[#This Row],[Marca temporal]],"dd/mmm")</f>
        <v>00/ene</v>
      </c>
      <c r="B685" s="186"/>
      <c r="C685" s="187"/>
      <c r="D685" s="187"/>
      <c r="E685" s="188"/>
      <c r="F685" s="187"/>
      <c r="G685" s="187"/>
      <c r="H685" s="189"/>
      <c r="I685" s="190"/>
      <c r="J685" s="195"/>
      <c r="K685"/>
      <c r="L685" s="191"/>
      <c r="M685" s="157"/>
      <c r="N685"/>
      <c r="O685" s="191"/>
      <c r="P685" s="157"/>
      <c r="Q685" s="189"/>
      <c r="R685" s="196" t="str">
        <f>IF(promesas[[#This Row],[Fecha de Pago]]="", "", TEXT(promesas[[#This Row],[Fecha de Pago]], "mmm"))</f>
        <v/>
      </c>
      <c r="S685" s="12" t="str">
        <f>IF(promesas[[#This Row],[Fecha  promesa de pago]]="", "", TEXT(promesas[[#This Row],[Fecha  promesa de pago]], "mmm"))</f>
        <v/>
      </c>
      <c r="T685" s="13" t="str">
        <f>IF(promesas[[#This Row],[Fecha de Pago]]="", "", TEXT(promesas[[#This Row],[Fecha de Pago]], "dd/mmm"))</f>
        <v/>
      </c>
      <c r="U685" s="13" t="str">
        <f>IF(promesas[[#This Row],[Fecha  promesa de pago]]="", "", TEXT(promesas[[#This Row],[Fecha  promesa de pago]], "dd/mmm"))</f>
        <v/>
      </c>
      <c r="V685" s="14" t="str">
        <f>IF(LEN(TRIM(promesas[[#This Row],[Fecha  promesa de pago]]))&gt;0,1,"")</f>
        <v/>
      </c>
      <c r="W685" s="14" t="str">
        <f>IF(LEN(TRIM(promesas[[#This Row],[Fecha de Pago]]))&gt;0,1,"")</f>
        <v/>
      </c>
    </row>
    <row r="686" spans="1:23" ht="15.75" customHeight="1">
      <c r="A686" s="11" t="str">
        <f>TEXT(promesas[[#This Row],[Marca temporal]],"dd/mmm")</f>
        <v>00/ene</v>
      </c>
      <c r="B686" s="186"/>
      <c r="C686" s="187"/>
      <c r="D686" s="187"/>
      <c r="E686" s="188"/>
      <c r="F686" s="187"/>
      <c r="G686" s="187"/>
      <c r="H686" s="189"/>
      <c r="I686" s="190"/>
      <c r="J686" s="195"/>
      <c r="K686"/>
      <c r="L686" s="191"/>
      <c r="M686" s="157"/>
      <c r="N686"/>
      <c r="O686" s="191"/>
      <c r="P686" s="157"/>
      <c r="Q686" s="189"/>
      <c r="R686" s="196" t="str">
        <f>IF(promesas[[#This Row],[Fecha de Pago]]="", "", TEXT(promesas[[#This Row],[Fecha de Pago]], "mmm"))</f>
        <v/>
      </c>
      <c r="S686" s="12" t="str">
        <f>IF(promesas[[#This Row],[Fecha  promesa de pago]]="", "", TEXT(promesas[[#This Row],[Fecha  promesa de pago]], "mmm"))</f>
        <v/>
      </c>
      <c r="T686" s="13" t="str">
        <f>IF(promesas[[#This Row],[Fecha de Pago]]="", "", TEXT(promesas[[#This Row],[Fecha de Pago]], "dd/mmm"))</f>
        <v/>
      </c>
      <c r="U686" s="13" t="str">
        <f>IF(promesas[[#This Row],[Fecha  promesa de pago]]="", "", TEXT(promesas[[#This Row],[Fecha  promesa de pago]], "dd/mmm"))</f>
        <v/>
      </c>
      <c r="V686" s="14" t="str">
        <f>IF(LEN(TRIM(promesas[[#This Row],[Fecha  promesa de pago]]))&gt;0,1,"")</f>
        <v/>
      </c>
      <c r="W686" s="14" t="str">
        <f>IF(LEN(TRIM(promesas[[#This Row],[Fecha de Pago]]))&gt;0,1,"")</f>
        <v/>
      </c>
    </row>
    <row r="687" spans="1:23" ht="15.75" customHeight="1">
      <c r="A687" s="11" t="str">
        <f>TEXT(promesas[[#This Row],[Marca temporal]],"dd/mmm")</f>
        <v>00/ene</v>
      </c>
      <c r="B687" s="186"/>
      <c r="C687" s="187"/>
      <c r="D687" s="187"/>
      <c r="E687" s="188"/>
      <c r="F687" s="187"/>
      <c r="G687" s="187"/>
      <c r="H687" s="189"/>
      <c r="I687" s="190"/>
      <c r="J687" s="195"/>
      <c r="K687"/>
      <c r="L687" s="191"/>
      <c r="M687" s="157"/>
      <c r="N687"/>
      <c r="O687" s="191"/>
      <c r="P687" s="157"/>
      <c r="Q687" s="189"/>
      <c r="R687" s="196" t="str">
        <f>IF(promesas[[#This Row],[Fecha de Pago]]="", "", TEXT(promesas[[#This Row],[Fecha de Pago]], "mmm"))</f>
        <v/>
      </c>
      <c r="S687" s="12" t="str">
        <f>IF(promesas[[#This Row],[Fecha  promesa de pago]]="", "", TEXT(promesas[[#This Row],[Fecha  promesa de pago]], "mmm"))</f>
        <v/>
      </c>
      <c r="T687" s="13" t="str">
        <f>IF(promesas[[#This Row],[Fecha de Pago]]="", "", TEXT(promesas[[#This Row],[Fecha de Pago]], "dd/mmm"))</f>
        <v/>
      </c>
      <c r="U687" s="13" t="str">
        <f>IF(promesas[[#This Row],[Fecha  promesa de pago]]="", "", TEXT(promesas[[#This Row],[Fecha  promesa de pago]], "dd/mmm"))</f>
        <v/>
      </c>
      <c r="V687" s="14" t="str">
        <f>IF(LEN(TRIM(promesas[[#This Row],[Fecha  promesa de pago]]))&gt;0,1,"")</f>
        <v/>
      </c>
      <c r="W687" s="14" t="str">
        <f>IF(LEN(TRIM(promesas[[#This Row],[Fecha de Pago]]))&gt;0,1,"")</f>
        <v/>
      </c>
    </row>
    <row r="688" spans="1:23" ht="15.75" customHeight="1">
      <c r="A688" s="11" t="str">
        <f>TEXT(promesas[[#This Row],[Marca temporal]],"dd/mmm")</f>
        <v>00/ene</v>
      </c>
      <c r="B688" s="186"/>
      <c r="C688" s="187"/>
      <c r="D688" s="187"/>
      <c r="E688" s="188"/>
      <c r="F688" s="187"/>
      <c r="G688" s="187"/>
      <c r="H688" s="189"/>
      <c r="I688" s="190"/>
      <c r="J688" s="195"/>
      <c r="K688" s="159"/>
      <c r="L688" s="167"/>
      <c r="M688" s="157"/>
      <c r="N688"/>
      <c r="O688" s="191"/>
      <c r="P688" s="157"/>
      <c r="Q688" s="189"/>
      <c r="R688" s="196" t="str">
        <f>IF(promesas[[#This Row],[Fecha de Pago]]="", "", TEXT(promesas[[#This Row],[Fecha de Pago]], "mmm"))</f>
        <v/>
      </c>
      <c r="S688" s="12" t="str">
        <f>IF(promesas[[#This Row],[Fecha  promesa de pago]]="", "", TEXT(promesas[[#This Row],[Fecha  promesa de pago]], "mmm"))</f>
        <v/>
      </c>
      <c r="T688" s="13" t="str">
        <f>IF(promesas[[#This Row],[Fecha de Pago]]="", "", TEXT(promesas[[#This Row],[Fecha de Pago]], "dd/mmm"))</f>
        <v/>
      </c>
      <c r="U688" s="13" t="str">
        <f>IF(promesas[[#This Row],[Fecha  promesa de pago]]="", "", TEXT(promesas[[#This Row],[Fecha  promesa de pago]], "dd/mmm"))</f>
        <v/>
      </c>
      <c r="V688" s="14" t="str">
        <f>IF(LEN(TRIM(promesas[[#This Row],[Fecha  promesa de pago]]))&gt;0,1,"")</f>
        <v/>
      </c>
      <c r="W688" s="14" t="str">
        <f>IF(LEN(TRIM(promesas[[#This Row],[Fecha de Pago]]))&gt;0,1,"")</f>
        <v/>
      </c>
    </row>
    <row r="689" spans="1:23" ht="15.75" customHeight="1">
      <c r="A689" s="11" t="str">
        <f>TEXT(promesas[[#This Row],[Marca temporal]],"dd/mmm")</f>
        <v>00/ene</v>
      </c>
      <c r="B689" s="186"/>
      <c r="C689" s="187"/>
      <c r="D689" s="187"/>
      <c r="E689" s="188"/>
      <c r="F689" s="187"/>
      <c r="G689" s="187"/>
      <c r="H689" s="189"/>
      <c r="I689" s="190"/>
      <c r="J689" s="195"/>
      <c r="K689" s="159"/>
      <c r="L689" s="167"/>
      <c r="M689" s="157"/>
      <c r="N689"/>
      <c r="O689" s="191"/>
      <c r="P689"/>
      <c r="Q689" s="189"/>
      <c r="R689" s="196" t="str">
        <f>IF(promesas[[#This Row],[Fecha de Pago]]="", "", TEXT(promesas[[#This Row],[Fecha de Pago]], "mmm"))</f>
        <v/>
      </c>
      <c r="S689" s="12" t="str">
        <f>IF(promesas[[#This Row],[Fecha  promesa de pago]]="", "", TEXT(promesas[[#This Row],[Fecha  promesa de pago]], "mmm"))</f>
        <v/>
      </c>
      <c r="T689" s="13" t="str">
        <f>IF(promesas[[#This Row],[Fecha de Pago]]="", "", TEXT(promesas[[#This Row],[Fecha de Pago]], "dd/mmm"))</f>
        <v/>
      </c>
      <c r="U689" s="13" t="str">
        <f>IF(promesas[[#This Row],[Fecha  promesa de pago]]="", "", TEXT(promesas[[#This Row],[Fecha  promesa de pago]], "dd/mmm"))</f>
        <v/>
      </c>
      <c r="V689" s="14" t="str">
        <f>IF(LEN(TRIM(promesas[[#This Row],[Fecha  promesa de pago]]))&gt;0,1,"")</f>
        <v/>
      </c>
      <c r="W689" s="14" t="str">
        <f>IF(LEN(TRIM(promesas[[#This Row],[Fecha de Pago]]))&gt;0,1,"")</f>
        <v/>
      </c>
    </row>
    <row r="690" spans="1:23" ht="15.75" customHeight="1">
      <c r="A690" s="11" t="str">
        <f>TEXT(promesas[[#This Row],[Marca temporal]],"dd/mmm")</f>
        <v>00/ene</v>
      </c>
      <c r="B690" s="186"/>
      <c r="C690" s="187"/>
      <c r="D690" s="187"/>
      <c r="E690" s="188"/>
      <c r="F690" s="187"/>
      <c r="G690" s="187"/>
      <c r="H690" s="189"/>
      <c r="I690" s="190"/>
      <c r="J690" s="195"/>
      <c r="K690"/>
      <c r="L690" s="191"/>
      <c r="M690" s="157"/>
      <c r="N690"/>
      <c r="O690" s="191"/>
      <c r="P690" s="157"/>
      <c r="Q690" s="189"/>
      <c r="R690" s="196" t="str">
        <f>IF(promesas[[#This Row],[Fecha de Pago]]="", "", TEXT(promesas[[#This Row],[Fecha de Pago]], "mmm"))</f>
        <v/>
      </c>
      <c r="S690" s="12" t="str">
        <f>IF(promesas[[#This Row],[Fecha  promesa de pago]]="", "", TEXT(promesas[[#This Row],[Fecha  promesa de pago]], "mmm"))</f>
        <v/>
      </c>
      <c r="T690" s="13" t="str">
        <f>IF(promesas[[#This Row],[Fecha de Pago]]="", "", TEXT(promesas[[#This Row],[Fecha de Pago]], "dd/mmm"))</f>
        <v/>
      </c>
      <c r="U690" s="13" t="str">
        <f>IF(promesas[[#This Row],[Fecha  promesa de pago]]="", "", TEXT(promesas[[#This Row],[Fecha  promesa de pago]], "dd/mmm"))</f>
        <v/>
      </c>
      <c r="V690" s="14" t="str">
        <f>IF(LEN(TRIM(promesas[[#This Row],[Fecha  promesa de pago]]))&gt;0,1,"")</f>
        <v/>
      </c>
      <c r="W690" s="14" t="str">
        <f>IF(LEN(TRIM(promesas[[#This Row],[Fecha de Pago]]))&gt;0,1,"")</f>
        <v/>
      </c>
    </row>
    <row r="691" spans="1:23" ht="15.75" customHeight="1">
      <c r="A691" s="11" t="str">
        <f>TEXT(promesas[[#This Row],[Marca temporal]],"dd/mmm")</f>
        <v>00/ene</v>
      </c>
      <c r="B691" s="186"/>
      <c r="C691" s="187"/>
      <c r="D691" s="187"/>
      <c r="E691" s="188"/>
      <c r="F691" s="187"/>
      <c r="G691" s="187"/>
      <c r="H691" s="189"/>
      <c r="I691" s="190"/>
      <c r="J691" s="195"/>
      <c r="K691"/>
      <c r="L691" s="191"/>
      <c r="M691" s="157"/>
      <c r="N691"/>
      <c r="O691" s="191"/>
      <c r="P691" s="157"/>
      <c r="Q691" s="189"/>
      <c r="R691" s="196" t="str">
        <f>IF(promesas[[#This Row],[Fecha de Pago]]="", "", TEXT(promesas[[#This Row],[Fecha de Pago]], "mmm"))</f>
        <v/>
      </c>
      <c r="S691" s="12" t="str">
        <f>IF(promesas[[#This Row],[Fecha  promesa de pago]]="", "", TEXT(promesas[[#This Row],[Fecha  promesa de pago]], "mmm"))</f>
        <v/>
      </c>
      <c r="T691" s="13" t="str">
        <f>IF(promesas[[#This Row],[Fecha de Pago]]="", "", TEXT(promesas[[#This Row],[Fecha de Pago]], "dd/mmm"))</f>
        <v/>
      </c>
      <c r="U691" s="13" t="str">
        <f>IF(promesas[[#This Row],[Fecha  promesa de pago]]="", "", TEXT(promesas[[#This Row],[Fecha  promesa de pago]], "dd/mmm"))</f>
        <v/>
      </c>
      <c r="V691" s="14" t="str">
        <f>IF(LEN(TRIM(promesas[[#This Row],[Fecha  promesa de pago]]))&gt;0,1,"")</f>
        <v/>
      </c>
      <c r="W691" s="14" t="str">
        <f>IF(LEN(TRIM(promesas[[#This Row],[Fecha de Pago]]))&gt;0,1,"")</f>
        <v/>
      </c>
    </row>
    <row r="692" spans="1:23" ht="15.75" customHeight="1">
      <c r="A692" s="11" t="str">
        <f>TEXT(promesas[[#This Row],[Marca temporal]],"dd/mmm")</f>
        <v>00/ene</v>
      </c>
      <c r="B692" s="186"/>
      <c r="C692" s="187"/>
      <c r="D692" s="187"/>
      <c r="E692" s="188"/>
      <c r="F692" s="187"/>
      <c r="G692" s="187"/>
      <c r="H692" s="189"/>
      <c r="I692" s="190"/>
      <c r="J692" s="195"/>
      <c r="K692" s="159"/>
      <c r="L692" s="167"/>
      <c r="M692" s="157"/>
      <c r="N692"/>
      <c r="O692" s="191"/>
      <c r="P692"/>
      <c r="Q692" s="189"/>
      <c r="R692" s="196" t="str">
        <f>IF(promesas[[#This Row],[Fecha de Pago]]="", "", TEXT(promesas[[#This Row],[Fecha de Pago]], "mmm"))</f>
        <v/>
      </c>
      <c r="S692" s="12" t="str">
        <f>IF(promesas[[#This Row],[Fecha  promesa de pago]]="", "", TEXT(promesas[[#This Row],[Fecha  promesa de pago]], "mmm"))</f>
        <v/>
      </c>
      <c r="T692" s="13" t="str">
        <f>IF(promesas[[#This Row],[Fecha de Pago]]="", "", TEXT(promesas[[#This Row],[Fecha de Pago]], "dd/mmm"))</f>
        <v/>
      </c>
      <c r="U692" s="13" t="str">
        <f>IF(promesas[[#This Row],[Fecha  promesa de pago]]="", "", TEXT(promesas[[#This Row],[Fecha  promesa de pago]], "dd/mmm"))</f>
        <v/>
      </c>
      <c r="V692" s="14" t="str">
        <f>IF(LEN(TRIM(promesas[[#This Row],[Fecha  promesa de pago]]))&gt;0,1,"")</f>
        <v/>
      </c>
      <c r="W692" s="14" t="str">
        <f>IF(LEN(TRIM(promesas[[#This Row],[Fecha de Pago]]))&gt;0,1,"")</f>
        <v/>
      </c>
    </row>
    <row r="693" spans="1:23" ht="15.75" customHeight="1">
      <c r="A693" s="11" t="str">
        <f>TEXT(promesas[[#This Row],[Marca temporal]],"dd/mmm")</f>
        <v>00/ene</v>
      </c>
      <c r="B693" s="186"/>
      <c r="C693" s="187"/>
      <c r="D693" s="187"/>
      <c r="E693" s="188"/>
      <c r="F693" s="187"/>
      <c r="G693" s="187"/>
      <c r="H693" s="189"/>
      <c r="I693" s="190"/>
      <c r="J693" s="195"/>
      <c r="K693" s="159"/>
      <c r="L693" s="167"/>
      <c r="M693" s="157"/>
      <c r="N693"/>
      <c r="O693" s="191"/>
      <c r="P693"/>
      <c r="Q693" s="189"/>
      <c r="R693" s="196" t="str">
        <f>IF(promesas[[#This Row],[Fecha de Pago]]="", "", TEXT(promesas[[#This Row],[Fecha de Pago]], "mmm"))</f>
        <v/>
      </c>
      <c r="S693" s="12" t="str">
        <f>IF(promesas[[#This Row],[Fecha  promesa de pago]]="", "", TEXT(promesas[[#This Row],[Fecha  promesa de pago]], "mmm"))</f>
        <v/>
      </c>
      <c r="T693" s="13" t="str">
        <f>IF(promesas[[#This Row],[Fecha de Pago]]="", "", TEXT(promesas[[#This Row],[Fecha de Pago]], "dd/mmm"))</f>
        <v/>
      </c>
      <c r="U693" s="13" t="str">
        <f>IF(promesas[[#This Row],[Fecha  promesa de pago]]="", "", TEXT(promesas[[#This Row],[Fecha  promesa de pago]], "dd/mmm"))</f>
        <v/>
      </c>
      <c r="V693" s="14" t="str">
        <f>IF(LEN(TRIM(promesas[[#This Row],[Fecha  promesa de pago]]))&gt;0,1,"")</f>
        <v/>
      </c>
      <c r="W693" s="14" t="str">
        <f>IF(LEN(TRIM(promesas[[#This Row],[Fecha de Pago]]))&gt;0,1,"")</f>
        <v/>
      </c>
    </row>
    <row r="694" spans="1:23" ht="15.75" customHeight="1">
      <c r="A694" s="11" t="str">
        <f>TEXT(promesas[[#This Row],[Marca temporal]],"dd/mmm")</f>
        <v>00/ene</v>
      </c>
      <c r="B694" s="186"/>
      <c r="C694" s="187"/>
      <c r="D694" s="187"/>
      <c r="E694" s="188"/>
      <c r="F694" s="187"/>
      <c r="G694" s="187"/>
      <c r="H694" s="189"/>
      <c r="I694" s="190"/>
      <c r="J694" s="195"/>
      <c r="K694"/>
      <c r="L694" s="191"/>
      <c r="M694" s="157"/>
      <c r="N694"/>
      <c r="O694" s="191"/>
      <c r="P694"/>
      <c r="Q694" s="189"/>
      <c r="R694" s="196" t="str">
        <f>IF(promesas[[#This Row],[Fecha de Pago]]="", "", TEXT(promesas[[#This Row],[Fecha de Pago]], "mmm"))</f>
        <v/>
      </c>
      <c r="S694" s="12" t="str">
        <f>IF(promesas[[#This Row],[Fecha  promesa de pago]]="", "", TEXT(promesas[[#This Row],[Fecha  promesa de pago]], "mmm"))</f>
        <v/>
      </c>
      <c r="T694" s="13" t="str">
        <f>IF(promesas[[#This Row],[Fecha de Pago]]="", "", TEXT(promesas[[#This Row],[Fecha de Pago]], "dd/mmm"))</f>
        <v/>
      </c>
      <c r="U694" s="13" t="str">
        <f>IF(promesas[[#This Row],[Fecha  promesa de pago]]="", "", TEXT(promesas[[#This Row],[Fecha  promesa de pago]], "dd/mmm"))</f>
        <v/>
      </c>
      <c r="V694" s="14" t="str">
        <f>IF(LEN(TRIM(promesas[[#This Row],[Fecha  promesa de pago]]))&gt;0,1,"")</f>
        <v/>
      </c>
      <c r="W694" s="14" t="str">
        <f>IF(LEN(TRIM(promesas[[#This Row],[Fecha de Pago]]))&gt;0,1,"")</f>
        <v/>
      </c>
    </row>
    <row r="695" spans="1:23" ht="15.75" customHeight="1">
      <c r="A695" s="11" t="str">
        <f>TEXT(promesas[[#This Row],[Marca temporal]],"dd/mmm")</f>
        <v>00/ene</v>
      </c>
      <c r="B695" s="186"/>
      <c r="C695" s="187"/>
      <c r="D695" s="187"/>
      <c r="E695" s="188"/>
      <c r="F695" s="187"/>
      <c r="G695" s="187"/>
      <c r="H695" s="189"/>
      <c r="I695" s="190"/>
      <c r="J695" s="195"/>
      <c r="K695"/>
      <c r="L695" s="191"/>
      <c r="M695" s="157"/>
      <c r="N695" s="159"/>
      <c r="O695" s="167"/>
      <c r="P695" s="192"/>
      <c r="Q695" s="189"/>
      <c r="R695" s="196" t="str">
        <f>IF(promesas[[#This Row],[Fecha de Pago]]="", "", TEXT(promesas[[#This Row],[Fecha de Pago]], "mmm"))</f>
        <v/>
      </c>
      <c r="S695" s="12" t="str">
        <f>IF(promesas[[#This Row],[Fecha  promesa de pago]]="", "", TEXT(promesas[[#This Row],[Fecha  promesa de pago]], "mmm"))</f>
        <v/>
      </c>
      <c r="T695" s="13" t="str">
        <f>IF(promesas[[#This Row],[Fecha de Pago]]="", "", TEXT(promesas[[#This Row],[Fecha de Pago]], "dd/mmm"))</f>
        <v/>
      </c>
      <c r="U695" s="13" t="str">
        <f>IF(promesas[[#This Row],[Fecha  promesa de pago]]="", "", TEXT(promesas[[#This Row],[Fecha  promesa de pago]], "dd/mmm"))</f>
        <v/>
      </c>
      <c r="V695" s="14" t="str">
        <f>IF(LEN(TRIM(promesas[[#This Row],[Fecha  promesa de pago]]))&gt;0,1,"")</f>
        <v/>
      </c>
      <c r="W695" s="14" t="str">
        <f>IF(LEN(TRIM(promesas[[#This Row],[Fecha de Pago]]))&gt;0,1,"")</f>
        <v/>
      </c>
    </row>
    <row r="696" spans="1:23" ht="15.75" customHeight="1">
      <c r="A696" s="11" t="str">
        <f>TEXT(promesas[[#This Row],[Marca temporal]],"dd/mmm")</f>
        <v>00/ene</v>
      </c>
      <c r="B696" s="186"/>
      <c r="C696" s="187"/>
      <c r="D696" s="187"/>
      <c r="E696" s="188"/>
      <c r="F696" s="187"/>
      <c r="G696" s="187"/>
      <c r="H696" s="189"/>
      <c r="I696" s="190"/>
      <c r="J696" s="195"/>
      <c r="K696"/>
      <c r="L696" s="191"/>
      <c r="M696" s="157"/>
      <c r="N696" s="159"/>
      <c r="O696" s="167"/>
      <c r="P696" s="157"/>
      <c r="Q696" s="189"/>
      <c r="R696" s="196" t="str">
        <f>IF(promesas[[#This Row],[Fecha de Pago]]="", "", TEXT(promesas[[#This Row],[Fecha de Pago]], "mmm"))</f>
        <v/>
      </c>
      <c r="S696" s="12" t="str">
        <f>IF(promesas[[#This Row],[Fecha  promesa de pago]]="", "", TEXT(promesas[[#This Row],[Fecha  promesa de pago]], "mmm"))</f>
        <v/>
      </c>
      <c r="T696" s="13" t="str">
        <f>IF(promesas[[#This Row],[Fecha de Pago]]="", "", TEXT(promesas[[#This Row],[Fecha de Pago]], "dd/mmm"))</f>
        <v/>
      </c>
      <c r="U696" s="13" t="str">
        <f>IF(promesas[[#This Row],[Fecha  promesa de pago]]="", "", TEXT(promesas[[#This Row],[Fecha  promesa de pago]], "dd/mmm"))</f>
        <v/>
      </c>
      <c r="V696" s="14" t="str">
        <f>IF(LEN(TRIM(promesas[[#This Row],[Fecha  promesa de pago]]))&gt;0,1,"")</f>
        <v/>
      </c>
      <c r="W696" s="14" t="str">
        <f>IF(LEN(TRIM(promesas[[#This Row],[Fecha de Pago]]))&gt;0,1,"")</f>
        <v/>
      </c>
    </row>
    <row r="697" spans="1:23" ht="15.75" customHeight="1">
      <c r="A697" s="11" t="str">
        <f>TEXT(promesas[[#This Row],[Marca temporal]],"dd/mmm")</f>
        <v>00/ene</v>
      </c>
      <c r="B697" s="186"/>
      <c r="C697" s="187"/>
      <c r="D697" s="187"/>
      <c r="E697" s="188"/>
      <c r="F697" s="187"/>
      <c r="G697" s="187"/>
      <c r="H697" s="189"/>
      <c r="I697" s="190"/>
      <c r="J697" s="195"/>
      <c r="K697"/>
      <c r="L697" s="191"/>
      <c r="M697" s="157"/>
      <c r="N697"/>
      <c r="O697" s="191"/>
      <c r="P697"/>
      <c r="Q697" s="189"/>
      <c r="R697" s="196" t="str">
        <f>IF(promesas[[#This Row],[Fecha de Pago]]="", "", TEXT(promesas[[#This Row],[Fecha de Pago]], "mmm"))</f>
        <v/>
      </c>
      <c r="S697" s="12" t="str">
        <f>IF(promesas[[#This Row],[Fecha  promesa de pago]]="", "", TEXT(promesas[[#This Row],[Fecha  promesa de pago]], "mmm"))</f>
        <v/>
      </c>
      <c r="T697" s="13" t="str">
        <f>IF(promesas[[#This Row],[Fecha de Pago]]="", "", TEXT(promesas[[#This Row],[Fecha de Pago]], "dd/mmm"))</f>
        <v/>
      </c>
      <c r="U697" s="13" t="str">
        <f>IF(promesas[[#This Row],[Fecha  promesa de pago]]="", "", TEXT(promesas[[#This Row],[Fecha  promesa de pago]], "dd/mmm"))</f>
        <v/>
      </c>
      <c r="V697" s="14" t="str">
        <f>IF(LEN(TRIM(promesas[[#This Row],[Fecha  promesa de pago]]))&gt;0,1,"")</f>
        <v/>
      </c>
      <c r="W697" s="14" t="str">
        <f>IF(LEN(TRIM(promesas[[#This Row],[Fecha de Pago]]))&gt;0,1,"")</f>
        <v/>
      </c>
    </row>
    <row r="698" spans="1:23" ht="15.75" customHeight="1">
      <c r="A698" s="11" t="str">
        <f>TEXT(promesas[[#This Row],[Marca temporal]],"dd/mmm")</f>
        <v>00/ene</v>
      </c>
      <c r="B698" s="186"/>
      <c r="C698" s="187"/>
      <c r="D698" s="187"/>
      <c r="E698" s="188"/>
      <c r="F698" s="187"/>
      <c r="G698" s="187"/>
      <c r="H698" s="189"/>
      <c r="I698" s="190"/>
      <c r="J698" s="195"/>
      <c r="K698"/>
      <c r="L698" s="191"/>
      <c r="M698" s="157"/>
      <c r="N698"/>
      <c r="O698" s="191"/>
      <c r="P698"/>
      <c r="Q698" s="189"/>
      <c r="R698" s="196" t="str">
        <f>IF(promesas[[#This Row],[Fecha de Pago]]="", "", TEXT(promesas[[#This Row],[Fecha de Pago]], "mmm"))</f>
        <v/>
      </c>
      <c r="S698" s="12" t="str">
        <f>IF(promesas[[#This Row],[Fecha  promesa de pago]]="", "", TEXT(promesas[[#This Row],[Fecha  promesa de pago]], "mmm"))</f>
        <v/>
      </c>
      <c r="T698" s="13" t="str">
        <f>IF(promesas[[#This Row],[Fecha de Pago]]="", "", TEXT(promesas[[#This Row],[Fecha de Pago]], "dd/mmm"))</f>
        <v/>
      </c>
      <c r="U698" s="13" t="str">
        <f>IF(promesas[[#This Row],[Fecha  promesa de pago]]="", "", TEXT(promesas[[#This Row],[Fecha  promesa de pago]], "dd/mmm"))</f>
        <v/>
      </c>
      <c r="V698" s="14" t="str">
        <f>IF(LEN(TRIM(promesas[[#This Row],[Fecha  promesa de pago]]))&gt;0,1,"")</f>
        <v/>
      </c>
      <c r="W698" s="14" t="str">
        <f>IF(LEN(TRIM(promesas[[#This Row],[Fecha de Pago]]))&gt;0,1,"")</f>
        <v/>
      </c>
    </row>
    <row r="699" spans="1:23" ht="15.75" customHeight="1">
      <c r="A699" s="11" t="str">
        <f>TEXT(promesas[[#This Row],[Marca temporal]],"dd/mmm")</f>
        <v>00/ene</v>
      </c>
      <c r="B699" s="186"/>
      <c r="C699" s="187"/>
      <c r="D699" s="187"/>
      <c r="E699" s="188"/>
      <c r="F699" s="187"/>
      <c r="G699" s="187"/>
      <c r="H699" s="189"/>
      <c r="I699" s="190"/>
      <c r="J699" s="195"/>
      <c r="K699"/>
      <c r="L699" s="191"/>
      <c r="M699" s="157"/>
      <c r="N699"/>
      <c r="O699" s="191"/>
      <c r="P699" s="192"/>
      <c r="Q699" s="189"/>
      <c r="R699" s="196" t="str">
        <f>IF(promesas[[#This Row],[Fecha de Pago]]="", "", TEXT(promesas[[#This Row],[Fecha de Pago]], "mmm"))</f>
        <v/>
      </c>
      <c r="S699" s="12" t="str">
        <f>IF(promesas[[#This Row],[Fecha  promesa de pago]]="", "", TEXT(promesas[[#This Row],[Fecha  promesa de pago]], "mmm"))</f>
        <v/>
      </c>
      <c r="T699" s="13" t="str">
        <f>IF(promesas[[#This Row],[Fecha de Pago]]="", "", TEXT(promesas[[#This Row],[Fecha de Pago]], "dd/mmm"))</f>
        <v/>
      </c>
      <c r="U699" s="13" t="str">
        <f>IF(promesas[[#This Row],[Fecha  promesa de pago]]="", "", TEXT(promesas[[#This Row],[Fecha  promesa de pago]], "dd/mmm"))</f>
        <v/>
      </c>
      <c r="V699" s="14" t="str">
        <f>IF(LEN(TRIM(promesas[[#This Row],[Fecha  promesa de pago]]))&gt;0,1,"")</f>
        <v/>
      </c>
      <c r="W699" s="14" t="str">
        <f>IF(LEN(TRIM(promesas[[#This Row],[Fecha de Pago]]))&gt;0,1,"")</f>
        <v/>
      </c>
    </row>
    <row r="700" spans="1:23" ht="15.75" customHeight="1">
      <c r="A700" s="11" t="str">
        <f>TEXT(promesas[[#This Row],[Marca temporal]],"dd/mmm")</f>
        <v>00/ene</v>
      </c>
      <c r="B700" s="186"/>
      <c r="C700" s="187"/>
      <c r="D700" s="187"/>
      <c r="E700" s="188"/>
      <c r="F700" s="187"/>
      <c r="G700" s="187"/>
      <c r="H700" s="189"/>
      <c r="I700" s="190"/>
      <c r="J700" s="195"/>
      <c r="K700"/>
      <c r="L700" s="191"/>
      <c r="M700" s="157"/>
      <c r="N700"/>
      <c r="O700" s="191"/>
      <c r="P700" s="157"/>
      <c r="Q700" s="189"/>
      <c r="R700" s="196" t="str">
        <f>IF(promesas[[#This Row],[Fecha de Pago]]="", "", TEXT(promesas[[#This Row],[Fecha de Pago]], "mmm"))</f>
        <v/>
      </c>
      <c r="S700" s="12" t="str">
        <f>IF(promesas[[#This Row],[Fecha  promesa de pago]]="", "", TEXT(promesas[[#This Row],[Fecha  promesa de pago]], "mmm"))</f>
        <v/>
      </c>
      <c r="T700" s="13" t="str">
        <f>IF(promesas[[#This Row],[Fecha de Pago]]="", "", TEXT(promesas[[#This Row],[Fecha de Pago]], "dd/mmm"))</f>
        <v/>
      </c>
      <c r="U700" s="13" t="str">
        <f>IF(promesas[[#This Row],[Fecha  promesa de pago]]="", "", TEXT(promesas[[#This Row],[Fecha  promesa de pago]], "dd/mmm"))</f>
        <v/>
      </c>
      <c r="V700" s="14" t="str">
        <f>IF(LEN(TRIM(promesas[[#This Row],[Fecha  promesa de pago]]))&gt;0,1,"")</f>
        <v/>
      </c>
      <c r="W700" s="14" t="str">
        <f>IF(LEN(TRIM(promesas[[#This Row],[Fecha de Pago]]))&gt;0,1,"")</f>
        <v/>
      </c>
    </row>
    <row r="701" spans="1:23" ht="15.75" customHeight="1">
      <c r="A701" s="11" t="str">
        <f>TEXT(promesas[[#This Row],[Marca temporal]],"dd/mmm")</f>
        <v>00/ene</v>
      </c>
      <c r="B701" s="186"/>
      <c r="C701" s="187"/>
      <c r="D701" s="187"/>
      <c r="E701" s="188"/>
      <c r="F701" s="187"/>
      <c r="G701" s="187"/>
      <c r="H701" s="189"/>
      <c r="I701" s="190"/>
      <c r="J701" s="195"/>
      <c r="K701" s="159"/>
      <c r="L701" s="167"/>
      <c r="M701" s="157"/>
      <c r="N701"/>
      <c r="O701" s="191"/>
      <c r="P701" s="157"/>
      <c r="Q701" s="189"/>
      <c r="R701" s="196" t="str">
        <f>IF(promesas[[#This Row],[Fecha de Pago]]="", "", TEXT(promesas[[#This Row],[Fecha de Pago]], "mmm"))</f>
        <v/>
      </c>
      <c r="S701" s="12" t="str">
        <f>IF(promesas[[#This Row],[Fecha  promesa de pago]]="", "", TEXT(promesas[[#This Row],[Fecha  promesa de pago]], "mmm"))</f>
        <v/>
      </c>
      <c r="T701" s="13" t="str">
        <f>IF(promesas[[#This Row],[Fecha de Pago]]="", "", TEXT(promesas[[#This Row],[Fecha de Pago]], "dd/mmm"))</f>
        <v/>
      </c>
      <c r="U701" s="13" t="str">
        <f>IF(promesas[[#This Row],[Fecha  promesa de pago]]="", "", TEXT(promesas[[#This Row],[Fecha  promesa de pago]], "dd/mmm"))</f>
        <v/>
      </c>
      <c r="V701" s="14" t="str">
        <f>IF(LEN(TRIM(promesas[[#This Row],[Fecha  promesa de pago]]))&gt;0,1,"")</f>
        <v/>
      </c>
      <c r="W701" s="14" t="str">
        <f>IF(LEN(TRIM(promesas[[#This Row],[Fecha de Pago]]))&gt;0,1,"")</f>
        <v/>
      </c>
    </row>
    <row r="702" spans="1:23" ht="15.75" customHeight="1">
      <c r="A702" s="11" t="str">
        <f>TEXT(promesas[[#This Row],[Marca temporal]],"dd/mmm")</f>
        <v>00/ene</v>
      </c>
      <c r="B702" s="186"/>
      <c r="C702" s="187"/>
      <c r="D702" s="187"/>
      <c r="E702" s="188"/>
      <c r="F702" s="187"/>
      <c r="G702" s="187"/>
      <c r="H702" s="189"/>
      <c r="I702" s="190"/>
      <c r="J702" s="195"/>
      <c r="K702"/>
      <c r="L702" s="191"/>
      <c r="M702" s="157"/>
      <c r="N702"/>
      <c r="O702" s="191"/>
      <c r="P702"/>
      <c r="Q702" s="189"/>
      <c r="R702" s="196" t="str">
        <f>IF(promesas[[#This Row],[Fecha de Pago]]="", "", TEXT(promesas[[#This Row],[Fecha de Pago]], "mmm"))</f>
        <v/>
      </c>
      <c r="S702" s="12" t="str">
        <f>IF(promesas[[#This Row],[Fecha  promesa de pago]]="", "", TEXT(promesas[[#This Row],[Fecha  promesa de pago]], "mmm"))</f>
        <v/>
      </c>
      <c r="T702" s="13" t="str">
        <f>IF(promesas[[#This Row],[Fecha de Pago]]="", "", TEXT(promesas[[#This Row],[Fecha de Pago]], "dd/mmm"))</f>
        <v/>
      </c>
      <c r="U702" s="13" t="str">
        <f>IF(promesas[[#This Row],[Fecha  promesa de pago]]="", "", TEXT(promesas[[#This Row],[Fecha  promesa de pago]], "dd/mmm"))</f>
        <v/>
      </c>
      <c r="V702" s="14" t="str">
        <f>IF(LEN(TRIM(promesas[[#This Row],[Fecha  promesa de pago]]))&gt;0,1,"")</f>
        <v/>
      </c>
      <c r="W702" s="14" t="str">
        <f>IF(LEN(TRIM(promesas[[#This Row],[Fecha de Pago]]))&gt;0,1,"")</f>
        <v/>
      </c>
    </row>
    <row r="703" spans="1:23" ht="15.75" customHeight="1">
      <c r="A703" s="11" t="str">
        <f>TEXT(promesas[[#This Row],[Marca temporal]],"dd/mmm")</f>
        <v>00/ene</v>
      </c>
      <c r="B703" s="186"/>
      <c r="C703" s="187"/>
      <c r="D703" s="187"/>
      <c r="E703" s="188"/>
      <c r="F703" s="187"/>
      <c r="G703" s="187"/>
      <c r="H703" s="189"/>
      <c r="I703" s="190"/>
      <c r="J703" s="195"/>
      <c r="K703"/>
      <c r="L703" s="191"/>
      <c r="M703" s="157"/>
      <c r="N703"/>
      <c r="O703" s="191"/>
      <c r="P703"/>
      <c r="Q703" s="189"/>
      <c r="R703" s="196" t="str">
        <f>IF(promesas[[#This Row],[Fecha de Pago]]="", "", TEXT(promesas[[#This Row],[Fecha de Pago]], "mmm"))</f>
        <v/>
      </c>
      <c r="S703" s="12" t="str">
        <f>IF(promesas[[#This Row],[Fecha  promesa de pago]]="", "", TEXT(promesas[[#This Row],[Fecha  promesa de pago]], "mmm"))</f>
        <v/>
      </c>
      <c r="T703" s="13" t="str">
        <f>IF(promesas[[#This Row],[Fecha de Pago]]="", "", TEXT(promesas[[#This Row],[Fecha de Pago]], "dd/mmm"))</f>
        <v/>
      </c>
      <c r="U703" s="13" t="str">
        <f>IF(promesas[[#This Row],[Fecha  promesa de pago]]="", "", TEXT(promesas[[#This Row],[Fecha  promesa de pago]], "dd/mmm"))</f>
        <v/>
      </c>
      <c r="V703" s="14" t="str">
        <f>IF(LEN(TRIM(promesas[[#This Row],[Fecha  promesa de pago]]))&gt;0,1,"")</f>
        <v/>
      </c>
      <c r="W703" s="14" t="str">
        <f>IF(LEN(TRIM(promesas[[#This Row],[Fecha de Pago]]))&gt;0,1,"")</f>
        <v/>
      </c>
    </row>
    <row r="704" spans="1:23" ht="15.75" customHeight="1">
      <c r="A704" s="11" t="str">
        <f>TEXT(promesas[[#This Row],[Marca temporal]],"dd/mmm")</f>
        <v>00/ene</v>
      </c>
      <c r="B704" s="186"/>
      <c r="C704" s="187"/>
      <c r="D704" s="187"/>
      <c r="E704" s="188"/>
      <c r="F704" s="187"/>
      <c r="G704" s="187"/>
      <c r="H704" s="189"/>
      <c r="I704" s="190"/>
      <c r="J704" s="195"/>
      <c r="K704" s="159"/>
      <c r="L704" s="167"/>
      <c r="M704" s="157"/>
      <c r="N704"/>
      <c r="O704" s="191"/>
      <c r="P704"/>
      <c r="Q704" s="189"/>
      <c r="R704" s="196" t="str">
        <f>IF(promesas[[#This Row],[Fecha de Pago]]="", "", TEXT(promesas[[#This Row],[Fecha de Pago]], "mmm"))</f>
        <v/>
      </c>
      <c r="S704" s="12" t="str">
        <f>IF(promesas[[#This Row],[Fecha  promesa de pago]]="", "", TEXT(promesas[[#This Row],[Fecha  promesa de pago]], "mmm"))</f>
        <v/>
      </c>
      <c r="T704" s="13" t="str">
        <f>IF(promesas[[#This Row],[Fecha de Pago]]="", "", TEXT(promesas[[#This Row],[Fecha de Pago]], "dd/mmm"))</f>
        <v/>
      </c>
      <c r="U704" s="13" t="str">
        <f>IF(promesas[[#This Row],[Fecha  promesa de pago]]="", "", TEXT(promesas[[#This Row],[Fecha  promesa de pago]], "dd/mmm"))</f>
        <v/>
      </c>
      <c r="V704" s="14" t="str">
        <f>IF(LEN(TRIM(promesas[[#This Row],[Fecha  promesa de pago]]))&gt;0,1,"")</f>
        <v/>
      </c>
      <c r="W704" s="14" t="str">
        <f>IF(LEN(TRIM(promesas[[#This Row],[Fecha de Pago]]))&gt;0,1,"")</f>
        <v/>
      </c>
    </row>
    <row r="705" spans="1:23" ht="15.75" customHeight="1">
      <c r="A705" s="11" t="str">
        <f>TEXT(promesas[[#This Row],[Marca temporal]],"dd/mmm")</f>
        <v>00/ene</v>
      </c>
      <c r="B705" s="186"/>
      <c r="C705" s="187"/>
      <c r="D705" s="187"/>
      <c r="E705" s="188"/>
      <c r="F705" s="187"/>
      <c r="G705" s="187"/>
      <c r="H705" s="189"/>
      <c r="I705" s="190"/>
      <c r="J705" s="195"/>
      <c r="K705"/>
      <c r="L705" s="191"/>
      <c r="M705" s="157"/>
      <c r="N705"/>
      <c r="O705" s="191"/>
      <c r="P705" s="157"/>
      <c r="Q705" s="189"/>
      <c r="R705" s="196" t="str">
        <f>IF(promesas[[#This Row],[Fecha de Pago]]="", "", TEXT(promesas[[#This Row],[Fecha de Pago]], "mmm"))</f>
        <v/>
      </c>
      <c r="S705" s="12" t="str">
        <f>IF(promesas[[#This Row],[Fecha  promesa de pago]]="", "", TEXT(promesas[[#This Row],[Fecha  promesa de pago]], "mmm"))</f>
        <v/>
      </c>
      <c r="T705" s="13" t="str">
        <f>IF(promesas[[#This Row],[Fecha de Pago]]="", "", TEXT(promesas[[#This Row],[Fecha de Pago]], "dd/mmm"))</f>
        <v/>
      </c>
      <c r="U705" s="13" t="str">
        <f>IF(promesas[[#This Row],[Fecha  promesa de pago]]="", "", TEXT(promesas[[#This Row],[Fecha  promesa de pago]], "dd/mmm"))</f>
        <v/>
      </c>
      <c r="V705" s="14" t="str">
        <f>IF(LEN(TRIM(promesas[[#This Row],[Fecha  promesa de pago]]))&gt;0,1,"")</f>
        <v/>
      </c>
      <c r="W705" s="14" t="str">
        <f>IF(LEN(TRIM(promesas[[#This Row],[Fecha de Pago]]))&gt;0,1,"")</f>
        <v/>
      </c>
    </row>
    <row r="706" spans="1:23" ht="15.75" customHeight="1">
      <c r="A706" s="11" t="str">
        <f>TEXT(promesas[[#This Row],[Marca temporal]],"dd/mmm")</f>
        <v>00/ene</v>
      </c>
      <c r="B706" s="186"/>
      <c r="C706" s="187"/>
      <c r="D706" s="187"/>
      <c r="E706" s="188"/>
      <c r="F706" s="187"/>
      <c r="G706" s="187"/>
      <c r="H706" s="189"/>
      <c r="I706" s="190"/>
      <c r="J706" s="195"/>
      <c r="K706"/>
      <c r="L706" s="191"/>
      <c r="M706" s="157"/>
      <c r="N706"/>
      <c r="O706" s="191"/>
      <c r="P706" s="157"/>
      <c r="Q706" s="189"/>
      <c r="R706" s="196" t="str">
        <f>IF(promesas[[#This Row],[Fecha de Pago]]="", "", TEXT(promesas[[#This Row],[Fecha de Pago]], "mmm"))</f>
        <v/>
      </c>
      <c r="S706" s="12" t="str">
        <f>IF(promesas[[#This Row],[Fecha  promesa de pago]]="", "", TEXT(promesas[[#This Row],[Fecha  promesa de pago]], "mmm"))</f>
        <v/>
      </c>
      <c r="T706" s="13" t="str">
        <f>IF(promesas[[#This Row],[Fecha de Pago]]="", "", TEXT(promesas[[#This Row],[Fecha de Pago]], "dd/mmm"))</f>
        <v/>
      </c>
      <c r="U706" s="13" t="str">
        <f>IF(promesas[[#This Row],[Fecha  promesa de pago]]="", "", TEXT(promesas[[#This Row],[Fecha  promesa de pago]], "dd/mmm"))</f>
        <v/>
      </c>
      <c r="V706" s="14" t="str">
        <f>IF(LEN(TRIM(promesas[[#This Row],[Fecha  promesa de pago]]))&gt;0,1,"")</f>
        <v/>
      </c>
      <c r="W706" s="14" t="str">
        <f>IF(LEN(TRIM(promesas[[#This Row],[Fecha de Pago]]))&gt;0,1,"")</f>
        <v/>
      </c>
    </row>
    <row r="707" spans="1:23" ht="15.75" customHeight="1">
      <c r="A707" s="11" t="str">
        <f>TEXT(promesas[[#This Row],[Marca temporal]],"dd/mmm")</f>
        <v>00/ene</v>
      </c>
      <c r="B707" s="186"/>
      <c r="C707" s="187"/>
      <c r="D707" s="187"/>
      <c r="E707" s="188"/>
      <c r="F707" s="187"/>
      <c r="G707" s="187"/>
      <c r="H707" s="189"/>
      <c r="I707" s="190"/>
      <c r="J707" s="195"/>
      <c r="K707" s="159"/>
      <c r="L707" s="167"/>
      <c r="M707" s="157"/>
      <c r="N707"/>
      <c r="O707" s="191"/>
      <c r="P707" s="157"/>
      <c r="Q707" s="189"/>
      <c r="R707" s="196" t="str">
        <f>IF(promesas[[#This Row],[Fecha de Pago]]="", "", TEXT(promesas[[#This Row],[Fecha de Pago]], "mmm"))</f>
        <v/>
      </c>
      <c r="S707" s="12" t="str">
        <f>IF(promesas[[#This Row],[Fecha  promesa de pago]]="", "", TEXT(promesas[[#This Row],[Fecha  promesa de pago]], "mmm"))</f>
        <v/>
      </c>
      <c r="T707" s="13" t="str">
        <f>IF(promesas[[#This Row],[Fecha de Pago]]="", "", TEXT(promesas[[#This Row],[Fecha de Pago]], "dd/mmm"))</f>
        <v/>
      </c>
      <c r="U707" s="13" t="str">
        <f>IF(promesas[[#This Row],[Fecha  promesa de pago]]="", "", TEXT(promesas[[#This Row],[Fecha  promesa de pago]], "dd/mmm"))</f>
        <v/>
      </c>
      <c r="V707" s="14" t="str">
        <f>IF(LEN(TRIM(promesas[[#This Row],[Fecha  promesa de pago]]))&gt;0,1,"")</f>
        <v/>
      </c>
      <c r="W707" s="14" t="str">
        <f>IF(LEN(TRIM(promesas[[#This Row],[Fecha de Pago]]))&gt;0,1,"")</f>
        <v/>
      </c>
    </row>
    <row r="708" spans="1:23" ht="15.75" customHeight="1">
      <c r="A708" s="11" t="str">
        <f>TEXT(promesas[[#This Row],[Marca temporal]],"dd/mmm")</f>
        <v>00/ene</v>
      </c>
      <c r="B708" s="186"/>
      <c r="C708" s="187"/>
      <c r="D708" s="187"/>
      <c r="E708" s="188"/>
      <c r="F708" s="187"/>
      <c r="G708" s="187"/>
      <c r="H708" s="189"/>
      <c r="I708" s="190"/>
      <c r="J708" s="195"/>
      <c r="K708"/>
      <c r="L708" s="191"/>
      <c r="M708" s="157"/>
      <c r="N708"/>
      <c r="O708" s="191"/>
      <c r="P708" s="157"/>
      <c r="Q708" s="189"/>
      <c r="R708" s="196" t="str">
        <f>IF(promesas[[#This Row],[Fecha de Pago]]="", "", TEXT(promesas[[#This Row],[Fecha de Pago]], "mmm"))</f>
        <v/>
      </c>
      <c r="S708" s="12" t="str">
        <f>IF(promesas[[#This Row],[Fecha  promesa de pago]]="", "", TEXT(promesas[[#This Row],[Fecha  promesa de pago]], "mmm"))</f>
        <v/>
      </c>
      <c r="T708" s="13" t="str">
        <f>IF(promesas[[#This Row],[Fecha de Pago]]="", "", TEXT(promesas[[#This Row],[Fecha de Pago]], "dd/mmm"))</f>
        <v/>
      </c>
      <c r="U708" s="13" t="str">
        <f>IF(promesas[[#This Row],[Fecha  promesa de pago]]="", "", TEXT(promesas[[#This Row],[Fecha  promesa de pago]], "dd/mmm"))</f>
        <v/>
      </c>
      <c r="V708" s="14" t="str">
        <f>IF(LEN(TRIM(promesas[[#This Row],[Fecha  promesa de pago]]))&gt;0,1,"")</f>
        <v/>
      </c>
      <c r="W708" s="14" t="str">
        <f>IF(LEN(TRIM(promesas[[#This Row],[Fecha de Pago]]))&gt;0,1,"")</f>
        <v/>
      </c>
    </row>
    <row r="709" spans="1:23" ht="15.75" customHeight="1">
      <c r="A709" s="11" t="str">
        <f>TEXT(promesas[[#This Row],[Marca temporal]],"dd/mmm")</f>
        <v>00/ene</v>
      </c>
      <c r="B709" s="186"/>
      <c r="C709" s="187"/>
      <c r="D709" s="187"/>
      <c r="E709" s="188"/>
      <c r="F709" s="187"/>
      <c r="G709" s="187"/>
      <c r="H709" s="189"/>
      <c r="I709" s="190"/>
      <c r="J709" s="195"/>
      <c r="K709"/>
      <c r="L709" s="191"/>
      <c r="M709" s="157"/>
      <c r="N709" s="159"/>
      <c r="O709" s="191"/>
      <c r="P709" s="157"/>
      <c r="Q709" s="189"/>
      <c r="R709" s="196" t="str">
        <f>IF(promesas[[#This Row],[Fecha de Pago]]="", "", TEXT(promesas[[#This Row],[Fecha de Pago]], "mmm"))</f>
        <v/>
      </c>
      <c r="S709" s="12" t="str">
        <f>IF(promesas[[#This Row],[Fecha  promesa de pago]]="", "", TEXT(promesas[[#This Row],[Fecha  promesa de pago]], "mmm"))</f>
        <v/>
      </c>
      <c r="T709" s="13" t="str">
        <f>IF(promesas[[#This Row],[Fecha de Pago]]="", "", TEXT(promesas[[#This Row],[Fecha de Pago]], "dd/mmm"))</f>
        <v/>
      </c>
      <c r="U709" s="13" t="str">
        <f>IF(promesas[[#This Row],[Fecha  promesa de pago]]="", "", TEXT(promesas[[#This Row],[Fecha  promesa de pago]], "dd/mmm"))</f>
        <v/>
      </c>
      <c r="V709" s="14" t="str">
        <f>IF(LEN(TRIM(promesas[[#This Row],[Fecha  promesa de pago]]))&gt;0,1,"")</f>
        <v/>
      </c>
      <c r="W709" s="14" t="str">
        <f>IF(LEN(TRIM(promesas[[#This Row],[Fecha de Pago]]))&gt;0,1,"")</f>
        <v/>
      </c>
    </row>
    <row r="710" spans="1:23" ht="15.75" customHeight="1">
      <c r="A710" s="11" t="str">
        <f>TEXT(promesas[[#This Row],[Marca temporal]],"dd/mmm")</f>
        <v>00/ene</v>
      </c>
      <c r="B710" s="186"/>
      <c r="C710" s="187"/>
      <c r="D710" s="187"/>
      <c r="E710" s="188"/>
      <c r="F710" s="187"/>
      <c r="G710" s="187"/>
      <c r="H710" s="189"/>
      <c r="I710" s="190"/>
      <c r="J710" s="195"/>
      <c r="K710"/>
      <c r="L710" s="191"/>
      <c r="M710" s="157"/>
      <c r="N710"/>
      <c r="O710" s="191"/>
      <c r="P710"/>
      <c r="Q710" s="189"/>
      <c r="R710" s="196" t="str">
        <f>IF(promesas[[#This Row],[Fecha de Pago]]="", "", TEXT(promesas[[#This Row],[Fecha de Pago]], "mmm"))</f>
        <v/>
      </c>
      <c r="S710" s="12" t="str">
        <f>IF(promesas[[#This Row],[Fecha  promesa de pago]]="", "", TEXT(promesas[[#This Row],[Fecha  promesa de pago]], "mmm"))</f>
        <v/>
      </c>
      <c r="T710" s="13" t="str">
        <f>IF(promesas[[#This Row],[Fecha de Pago]]="", "", TEXT(promesas[[#This Row],[Fecha de Pago]], "dd/mmm"))</f>
        <v/>
      </c>
      <c r="U710" s="13" t="str">
        <f>IF(promesas[[#This Row],[Fecha  promesa de pago]]="", "", TEXT(promesas[[#This Row],[Fecha  promesa de pago]], "dd/mmm"))</f>
        <v/>
      </c>
      <c r="V710" s="14" t="str">
        <f>IF(LEN(TRIM(promesas[[#This Row],[Fecha  promesa de pago]]))&gt;0,1,"")</f>
        <v/>
      </c>
      <c r="W710" s="14" t="str">
        <f>IF(LEN(TRIM(promesas[[#This Row],[Fecha de Pago]]))&gt;0,1,"")</f>
        <v/>
      </c>
    </row>
    <row r="711" spans="1:23" ht="15.75" customHeight="1">
      <c r="A711" s="11" t="str">
        <f>TEXT(promesas[[#This Row],[Marca temporal]],"dd/mmm")</f>
        <v>00/ene</v>
      </c>
      <c r="B711" s="186"/>
      <c r="C711" s="187"/>
      <c r="D711" s="187"/>
      <c r="E711" s="188"/>
      <c r="F711" s="187"/>
      <c r="G711" s="187"/>
      <c r="H711" s="189"/>
      <c r="I711" s="190"/>
      <c r="J711" s="195"/>
      <c r="K711"/>
      <c r="L711" s="191"/>
      <c r="M711" s="157"/>
      <c r="N711"/>
      <c r="O711" s="191"/>
      <c r="P711"/>
      <c r="Q711" s="189"/>
      <c r="R711" s="196" t="str">
        <f>IF(promesas[[#This Row],[Fecha de Pago]]="", "", TEXT(promesas[[#This Row],[Fecha de Pago]], "mmm"))</f>
        <v/>
      </c>
      <c r="S711" s="12" t="str">
        <f>IF(promesas[[#This Row],[Fecha  promesa de pago]]="", "", TEXT(promesas[[#This Row],[Fecha  promesa de pago]], "mmm"))</f>
        <v/>
      </c>
      <c r="T711" s="13" t="str">
        <f>IF(promesas[[#This Row],[Fecha de Pago]]="", "", TEXT(promesas[[#This Row],[Fecha de Pago]], "dd/mmm"))</f>
        <v/>
      </c>
      <c r="U711" s="13" t="str">
        <f>IF(promesas[[#This Row],[Fecha  promesa de pago]]="", "", TEXT(promesas[[#This Row],[Fecha  promesa de pago]], "dd/mmm"))</f>
        <v/>
      </c>
      <c r="V711" s="14" t="str">
        <f>IF(LEN(TRIM(promesas[[#This Row],[Fecha  promesa de pago]]))&gt;0,1,"")</f>
        <v/>
      </c>
      <c r="W711" s="14" t="str">
        <f>IF(LEN(TRIM(promesas[[#This Row],[Fecha de Pago]]))&gt;0,1,"")</f>
        <v/>
      </c>
    </row>
    <row r="712" spans="1:23" ht="15.75" customHeight="1">
      <c r="A712" s="11" t="str">
        <f>TEXT(promesas[[#This Row],[Marca temporal]],"dd/mmm")</f>
        <v>00/ene</v>
      </c>
      <c r="B712" s="186"/>
      <c r="C712" s="187"/>
      <c r="D712" s="187"/>
      <c r="E712" s="188"/>
      <c r="F712" s="187"/>
      <c r="G712" s="187"/>
      <c r="H712" s="189"/>
      <c r="I712" s="190"/>
      <c r="J712" s="195"/>
      <c r="K712"/>
      <c r="L712" s="191"/>
      <c r="M712" s="157"/>
      <c r="N712"/>
      <c r="O712" s="191"/>
      <c r="P712"/>
      <c r="Q712" s="189"/>
      <c r="R712" s="196" t="str">
        <f>IF(promesas[[#This Row],[Fecha de Pago]]="", "", TEXT(promesas[[#This Row],[Fecha de Pago]], "mmm"))</f>
        <v/>
      </c>
      <c r="S712" s="12" t="str">
        <f>IF(promesas[[#This Row],[Fecha  promesa de pago]]="", "", TEXT(promesas[[#This Row],[Fecha  promesa de pago]], "mmm"))</f>
        <v/>
      </c>
      <c r="T712" s="13" t="str">
        <f>IF(promesas[[#This Row],[Fecha de Pago]]="", "", TEXT(promesas[[#This Row],[Fecha de Pago]], "dd/mmm"))</f>
        <v/>
      </c>
      <c r="U712" s="13" t="str">
        <f>IF(promesas[[#This Row],[Fecha  promesa de pago]]="", "", TEXT(promesas[[#This Row],[Fecha  promesa de pago]], "dd/mmm"))</f>
        <v/>
      </c>
      <c r="V712" s="14" t="str">
        <f>IF(LEN(TRIM(promesas[[#This Row],[Fecha  promesa de pago]]))&gt;0,1,"")</f>
        <v/>
      </c>
      <c r="W712" s="14" t="str">
        <f>IF(LEN(TRIM(promesas[[#This Row],[Fecha de Pago]]))&gt;0,1,"")</f>
        <v/>
      </c>
    </row>
    <row r="713" spans="1:23" ht="15.75" customHeight="1">
      <c r="A713" s="11" t="str">
        <f>TEXT(promesas[[#This Row],[Marca temporal]],"dd/mmm")</f>
        <v>00/ene</v>
      </c>
      <c r="B713" s="186"/>
      <c r="C713" s="187"/>
      <c r="D713" s="187"/>
      <c r="E713" s="188"/>
      <c r="F713" s="187"/>
      <c r="G713" s="187"/>
      <c r="H713" s="189"/>
      <c r="I713" s="190"/>
      <c r="J713" s="195"/>
      <c r="K713"/>
      <c r="L713" s="191"/>
      <c r="M713" s="157"/>
      <c r="N713"/>
      <c r="O713" s="191"/>
      <c r="P713"/>
      <c r="Q713" s="189"/>
      <c r="R713" s="196" t="str">
        <f>IF(promesas[[#This Row],[Fecha de Pago]]="", "", TEXT(promesas[[#This Row],[Fecha de Pago]], "mmm"))</f>
        <v/>
      </c>
      <c r="S713" s="12" t="str">
        <f>IF(promesas[[#This Row],[Fecha  promesa de pago]]="", "", TEXT(promesas[[#This Row],[Fecha  promesa de pago]], "mmm"))</f>
        <v/>
      </c>
      <c r="T713" s="13" t="str">
        <f>IF(promesas[[#This Row],[Fecha de Pago]]="", "", TEXT(promesas[[#This Row],[Fecha de Pago]], "dd/mmm"))</f>
        <v/>
      </c>
      <c r="U713" s="13" t="str">
        <f>IF(promesas[[#This Row],[Fecha  promesa de pago]]="", "", TEXT(promesas[[#This Row],[Fecha  promesa de pago]], "dd/mmm"))</f>
        <v/>
      </c>
      <c r="V713" s="14" t="str">
        <f>IF(LEN(TRIM(promesas[[#This Row],[Fecha  promesa de pago]]))&gt;0,1,"")</f>
        <v/>
      </c>
      <c r="W713" s="14" t="str">
        <f>IF(LEN(TRIM(promesas[[#This Row],[Fecha de Pago]]))&gt;0,1,"")</f>
        <v/>
      </c>
    </row>
    <row r="714" spans="1:23" ht="15.75" customHeight="1">
      <c r="A714" s="11" t="str">
        <f>TEXT(promesas[[#This Row],[Marca temporal]],"dd/mmm")</f>
        <v>00/ene</v>
      </c>
      <c r="B714" s="186"/>
      <c r="C714" s="187"/>
      <c r="D714" s="187"/>
      <c r="E714" s="188"/>
      <c r="F714" s="187"/>
      <c r="G714" s="187"/>
      <c r="H714" s="189"/>
      <c r="I714" s="190"/>
      <c r="J714" s="195"/>
      <c r="K714"/>
      <c r="L714" s="191"/>
      <c r="M714" s="157"/>
      <c r="N714"/>
      <c r="O714" s="191"/>
      <c r="P714"/>
      <c r="Q714" s="189"/>
      <c r="R714" s="196" t="str">
        <f>IF(promesas[[#This Row],[Fecha de Pago]]="", "", TEXT(promesas[[#This Row],[Fecha de Pago]], "mmm"))</f>
        <v/>
      </c>
      <c r="S714" s="12" t="str">
        <f>IF(promesas[[#This Row],[Fecha  promesa de pago]]="", "", TEXT(promesas[[#This Row],[Fecha  promesa de pago]], "mmm"))</f>
        <v/>
      </c>
      <c r="T714" s="13" t="str">
        <f>IF(promesas[[#This Row],[Fecha de Pago]]="", "", TEXT(promesas[[#This Row],[Fecha de Pago]], "dd/mmm"))</f>
        <v/>
      </c>
      <c r="U714" s="13" t="str">
        <f>IF(promesas[[#This Row],[Fecha  promesa de pago]]="", "", TEXT(promesas[[#This Row],[Fecha  promesa de pago]], "dd/mmm"))</f>
        <v/>
      </c>
      <c r="V714" s="14" t="str">
        <f>IF(LEN(TRIM(promesas[[#This Row],[Fecha  promesa de pago]]))&gt;0,1,"")</f>
        <v/>
      </c>
      <c r="W714" s="14" t="str">
        <f>IF(LEN(TRIM(promesas[[#This Row],[Fecha de Pago]]))&gt;0,1,"")</f>
        <v/>
      </c>
    </row>
    <row r="715" spans="1:23" ht="15.75" customHeight="1">
      <c r="A715" s="11" t="str">
        <f>TEXT(promesas[[#This Row],[Marca temporal]],"dd/mmm")</f>
        <v>00/ene</v>
      </c>
      <c r="B715" s="186"/>
      <c r="C715" s="187"/>
      <c r="D715" s="187"/>
      <c r="E715" s="188"/>
      <c r="F715" s="187"/>
      <c r="G715" s="187"/>
      <c r="H715" s="189"/>
      <c r="I715" s="190"/>
      <c r="J715" s="195"/>
      <c r="K715"/>
      <c r="L715" s="191"/>
      <c r="M715" s="157"/>
      <c r="N715"/>
      <c r="O715" s="191"/>
      <c r="P715" s="157"/>
      <c r="Q715" s="189"/>
      <c r="R715" s="196" t="str">
        <f>IF(promesas[[#This Row],[Fecha de Pago]]="", "", TEXT(promesas[[#This Row],[Fecha de Pago]], "mmm"))</f>
        <v/>
      </c>
      <c r="S715" s="12" t="str">
        <f>IF(promesas[[#This Row],[Fecha  promesa de pago]]="", "", TEXT(promesas[[#This Row],[Fecha  promesa de pago]], "mmm"))</f>
        <v/>
      </c>
      <c r="T715" s="13" t="str">
        <f>IF(promesas[[#This Row],[Fecha de Pago]]="", "", TEXT(promesas[[#This Row],[Fecha de Pago]], "dd/mmm"))</f>
        <v/>
      </c>
      <c r="U715" s="13" t="str">
        <f>IF(promesas[[#This Row],[Fecha  promesa de pago]]="", "", TEXT(promesas[[#This Row],[Fecha  promesa de pago]], "dd/mmm"))</f>
        <v/>
      </c>
      <c r="V715" s="14" t="str">
        <f>IF(LEN(TRIM(promesas[[#This Row],[Fecha  promesa de pago]]))&gt;0,1,"")</f>
        <v/>
      </c>
      <c r="W715" s="14" t="str">
        <f>IF(LEN(TRIM(promesas[[#This Row],[Fecha de Pago]]))&gt;0,1,"")</f>
        <v/>
      </c>
    </row>
    <row r="716" spans="1:23" ht="15.75" customHeight="1">
      <c r="A716" s="11" t="str">
        <f>TEXT(promesas[[#This Row],[Marca temporal]],"dd/mmm")</f>
        <v>00/ene</v>
      </c>
      <c r="B716" s="186"/>
      <c r="C716" s="187"/>
      <c r="D716" s="187"/>
      <c r="E716" s="188"/>
      <c r="F716" s="187"/>
      <c r="G716" s="187"/>
      <c r="H716" s="189"/>
      <c r="I716" s="190"/>
      <c r="J716" s="195"/>
      <c r="K716"/>
      <c r="L716" s="191"/>
      <c r="M716" s="157"/>
      <c r="N716"/>
      <c r="O716" s="191"/>
      <c r="P716" s="157"/>
      <c r="Q716" s="189"/>
      <c r="R716" s="196" t="str">
        <f>IF(promesas[[#This Row],[Fecha de Pago]]="", "", TEXT(promesas[[#This Row],[Fecha de Pago]], "mmm"))</f>
        <v/>
      </c>
      <c r="S716" s="12" t="str">
        <f>IF(promesas[[#This Row],[Fecha  promesa de pago]]="", "", TEXT(promesas[[#This Row],[Fecha  promesa de pago]], "mmm"))</f>
        <v/>
      </c>
      <c r="T716" s="13" t="str">
        <f>IF(promesas[[#This Row],[Fecha de Pago]]="", "", TEXT(promesas[[#This Row],[Fecha de Pago]], "dd/mmm"))</f>
        <v/>
      </c>
      <c r="U716" s="13" t="str">
        <f>IF(promesas[[#This Row],[Fecha  promesa de pago]]="", "", TEXT(promesas[[#This Row],[Fecha  promesa de pago]], "dd/mmm"))</f>
        <v/>
      </c>
      <c r="V716" s="14" t="str">
        <f>IF(LEN(TRIM(promesas[[#This Row],[Fecha  promesa de pago]]))&gt;0,1,"")</f>
        <v/>
      </c>
      <c r="W716" s="14" t="str">
        <f>IF(LEN(TRIM(promesas[[#This Row],[Fecha de Pago]]))&gt;0,1,"")</f>
        <v/>
      </c>
    </row>
    <row r="717" spans="1:23" ht="15.75" customHeight="1">
      <c r="A717" s="11" t="str">
        <f>TEXT(promesas[[#This Row],[Marca temporal]],"dd/mmm")</f>
        <v>00/ene</v>
      </c>
      <c r="B717" s="186"/>
      <c r="C717" s="187"/>
      <c r="D717" s="187"/>
      <c r="E717" s="188"/>
      <c r="F717" s="187"/>
      <c r="G717" s="187"/>
      <c r="H717" s="189"/>
      <c r="I717" s="190"/>
      <c r="J717" s="195"/>
      <c r="K717"/>
      <c r="L717" s="191"/>
      <c r="M717" s="157"/>
      <c r="N717"/>
      <c r="O717" s="191"/>
      <c r="P717" s="157"/>
      <c r="Q717" s="189"/>
      <c r="R717" s="196" t="str">
        <f>IF(promesas[[#This Row],[Fecha de Pago]]="", "", TEXT(promesas[[#This Row],[Fecha de Pago]], "mmm"))</f>
        <v/>
      </c>
      <c r="S717" s="12" t="str">
        <f>IF(promesas[[#This Row],[Fecha  promesa de pago]]="", "", TEXT(promesas[[#This Row],[Fecha  promesa de pago]], "mmm"))</f>
        <v/>
      </c>
      <c r="T717" s="13" t="str">
        <f>IF(promesas[[#This Row],[Fecha de Pago]]="", "", TEXT(promesas[[#This Row],[Fecha de Pago]], "dd/mmm"))</f>
        <v/>
      </c>
      <c r="U717" s="13" t="str">
        <f>IF(promesas[[#This Row],[Fecha  promesa de pago]]="", "", TEXT(promesas[[#This Row],[Fecha  promesa de pago]], "dd/mmm"))</f>
        <v/>
      </c>
      <c r="V717" s="14" t="str">
        <f>IF(LEN(TRIM(promesas[[#This Row],[Fecha  promesa de pago]]))&gt;0,1,"")</f>
        <v/>
      </c>
      <c r="W717" s="14" t="str">
        <f>IF(LEN(TRIM(promesas[[#This Row],[Fecha de Pago]]))&gt;0,1,"")</f>
        <v/>
      </c>
    </row>
    <row r="718" spans="1:23" ht="15.75" customHeight="1">
      <c r="A718" s="11" t="str">
        <f>TEXT(promesas[[#This Row],[Marca temporal]],"dd/mmm")</f>
        <v>00/ene</v>
      </c>
      <c r="B718" s="186"/>
      <c r="C718" s="187"/>
      <c r="D718" s="187"/>
      <c r="E718" s="188"/>
      <c r="F718" s="187"/>
      <c r="G718" s="187"/>
      <c r="H718" s="189"/>
      <c r="I718" s="190"/>
      <c r="J718" s="195"/>
      <c r="K718"/>
      <c r="L718" s="191"/>
      <c r="M718" s="157"/>
      <c r="N718"/>
      <c r="O718" s="191"/>
      <c r="P718" s="157"/>
      <c r="Q718" s="189"/>
      <c r="R718" s="196" t="str">
        <f>IF(promesas[[#This Row],[Fecha de Pago]]="", "", TEXT(promesas[[#This Row],[Fecha de Pago]], "mmm"))</f>
        <v/>
      </c>
      <c r="S718" s="12" t="str">
        <f>IF(promesas[[#This Row],[Fecha  promesa de pago]]="", "", TEXT(promesas[[#This Row],[Fecha  promesa de pago]], "mmm"))</f>
        <v/>
      </c>
      <c r="T718" s="13" t="str">
        <f>IF(promesas[[#This Row],[Fecha de Pago]]="", "", TEXT(promesas[[#This Row],[Fecha de Pago]], "dd/mmm"))</f>
        <v/>
      </c>
      <c r="U718" s="13" t="str">
        <f>IF(promesas[[#This Row],[Fecha  promesa de pago]]="", "", TEXT(promesas[[#This Row],[Fecha  promesa de pago]], "dd/mmm"))</f>
        <v/>
      </c>
      <c r="V718" s="14" t="str">
        <f>IF(LEN(TRIM(promesas[[#This Row],[Fecha  promesa de pago]]))&gt;0,1,"")</f>
        <v/>
      </c>
      <c r="W718" s="14" t="str">
        <f>IF(LEN(TRIM(promesas[[#This Row],[Fecha de Pago]]))&gt;0,1,"")</f>
        <v/>
      </c>
    </row>
    <row r="719" spans="1:23" ht="15.75" customHeight="1">
      <c r="A719" s="11" t="str">
        <f>TEXT(promesas[[#This Row],[Marca temporal]],"dd/mmm")</f>
        <v>00/ene</v>
      </c>
      <c r="B719" s="186"/>
      <c r="C719" s="187"/>
      <c r="D719" s="187"/>
      <c r="E719" s="188"/>
      <c r="F719" s="187"/>
      <c r="G719" s="187"/>
      <c r="H719" s="189"/>
      <c r="I719" s="190"/>
      <c r="J719" s="195"/>
      <c r="K719"/>
      <c r="L719" s="191"/>
      <c r="M719" s="157"/>
      <c r="N719"/>
      <c r="O719" s="191"/>
      <c r="P719" s="157"/>
      <c r="Q719" s="189"/>
      <c r="R719" s="196" t="str">
        <f>IF(promesas[[#This Row],[Fecha de Pago]]="", "", TEXT(promesas[[#This Row],[Fecha de Pago]], "mmm"))</f>
        <v/>
      </c>
      <c r="S719" s="12" t="str">
        <f>IF(promesas[[#This Row],[Fecha  promesa de pago]]="", "", TEXT(promesas[[#This Row],[Fecha  promesa de pago]], "mmm"))</f>
        <v/>
      </c>
      <c r="T719" s="13" t="str">
        <f>IF(promesas[[#This Row],[Fecha de Pago]]="", "", TEXT(promesas[[#This Row],[Fecha de Pago]], "dd/mmm"))</f>
        <v/>
      </c>
      <c r="U719" s="13" t="str">
        <f>IF(promesas[[#This Row],[Fecha  promesa de pago]]="", "", TEXT(promesas[[#This Row],[Fecha  promesa de pago]], "dd/mmm"))</f>
        <v/>
      </c>
      <c r="V719" s="14" t="str">
        <f>IF(LEN(TRIM(promesas[[#This Row],[Fecha  promesa de pago]]))&gt;0,1,"")</f>
        <v/>
      </c>
      <c r="W719" s="14" t="str">
        <f>IF(LEN(TRIM(promesas[[#This Row],[Fecha de Pago]]))&gt;0,1,"")</f>
        <v/>
      </c>
    </row>
    <row r="720" spans="1:23" ht="15.75" customHeight="1">
      <c r="A720" s="11" t="str">
        <f>TEXT(promesas[[#This Row],[Marca temporal]],"dd/mmm")</f>
        <v>00/ene</v>
      </c>
      <c r="B720" s="186"/>
      <c r="C720" s="187"/>
      <c r="D720" s="187"/>
      <c r="E720" s="188"/>
      <c r="F720" s="187"/>
      <c r="G720" s="187"/>
      <c r="H720" s="189"/>
      <c r="I720" s="190"/>
      <c r="J720" s="195"/>
      <c r="K720"/>
      <c r="L720" s="191"/>
      <c r="M720" s="157"/>
      <c r="N720"/>
      <c r="O720" s="191"/>
      <c r="P720" s="157"/>
      <c r="Q720" s="189"/>
      <c r="R720" s="196" t="str">
        <f>IF(promesas[[#This Row],[Fecha de Pago]]="", "", TEXT(promesas[[#This Row],[Fecha de Pago]], "mmm"))</f>
        <v/>
      </c>
      <c r="S720" s="12" t="str">
        <f>IF(promesas[[#This Row],[Fecha  promesa de pago]]="", "", TEXT(promesas[[#This Row],[Fecha  promesa de pago]], "mmm"))</f>
        <v/>
      </c>
      <c r="T720" s="13" t="str">
        <f>IF(promesas[[#This Row],[Fecha de Pago]]="", "", TEXT(promesas[[#This Row],[Fecha de Pago]], "dd/mmm"))</f>
        <v/>
      </c>
      <c r="U720" s="13" t="str">
        <f>IF(promesas[[#This Row],[Fecha  promesa de pago]]="", "", TEXT(promesas[[#This Row],[Fecha  promesa de pago]], "dd/mmm"))</f>
        <v/>
      </c>
      <c r="V720" s="14" t="str">
        <f>IF(LEN(TRIM(promesas[[#This Row],[Fecha  promesa de pago]]))&gt;0,1,"")</f>
        <v/>
      </c>
      <c r="W720" s="14" t="str">
        <f>IF(LEN(TRIM(promesas[[#This Row],[Fecha de Pago]]))&gt;0,1,"")</f>
        <v/>
      </c>
    </row>
    <row r="721" spans="1:23" ht="15.75" customHeight="1">
      <c r="A721" s="11" t="str">
        <f>TEXT(promesas[[#This Row],[Marca temporal]],"dd/mmm")</f>
        <v>00/ene</v>
      </c>
      <c r="B721" s="186"/>
      <c r="C721" s="187"/>
      <c r="D721" s="187"/>
      <c r="E721" s="188"/>
      <c r="F721" s="187"/>
      <c r="G721" s="187"/>
      <c r="H721" s="189"/>
      <c r="I721" s="190"/>
      <c r="J721" s="195"/>
      <c r="K721"/>
      <c r="L721" s="191"/>
      <c r="M721" s="157"/>
      <c r="N721"/>
      <c r="O721" s="191"/>
      <c r="P721" s="157"/>
      <c r="Q721" s="189"/>
      <c r="R721" s="196" t="str">
        <f>IF(promesas[[#This Row],[Fecha de Pago]]="", "", TEXT(promesas[[#This Row],[Fecha de Pago]], "mmm"))</f>
        <v/>
      </c>
      <c r="S721" s="12" t="str">
        <f>IF(promesas[[#This Row],[Fecha  promesa de pago]]="", "", TEXT(promesas[[#This Row],[Fecha  promesa de pago]], "mmm"))</f>
        <v/>
      </c>
      <c r="T721" s="13" t="str">
        <f>IF(promesas[[#This Row],[Fecha de Pago]]="", "", TEXT(promesas[[#This Row],[Fecha de Pago]], "dd/mmm"))</f>
        <v/>
      </c>
      <c r="U721" s="13" t="str">
        <f>IF(promesas[[#This Row],[Fecha  promesa de pago]]="", "", TEXT(promesas[[#This Row],[Fecha  promesa de pago]], "dd/mmm"))</f>
        <v/>
      </c>
      <c r="V721" s="14" t="str">
        <f>IF(LEN(TRIM(promesas[[#This Row],[Fecha  promesa de pago]]))&gt;0,1,"")</f>
        <v/>
      </c>
      <c r="W721" s="14" t="str">
        <f>IF(LEN(TRIM(promesas[[#This Row],[Fecha de Pago]]))&gt;0,1,"")</f>
        <v/>
      </c>
    </row>
    <row r="722" spans="1:23" ht="15.75" customHeight="1">
      <c r="A722" s="11" t="str">
        <f>TEXT(promesas[[#This Row],[Marca temporal]],"dd/mmm")</f>
        <v>00/ene</v>
      </c>
      <c r="B722" s="186"/>
      <c r="C722" s="187"/>
      <c r="D722" s="187"/>
      <c r="E722" s="188"/>
      <c r="F722" s="187"/>
      <c r="G722" s="187"/>
      <c r="H722" s="189"/>
      <c r="I722" s="190"/>
      <c r="J722" s="195"/>
      <c r="K722"/>
      <c r="L722" s="191"/>
      <c r="M722" s="157"/>
      <c r="N722"/>
      <c r="O722" s="191"/>
      <c r="P722"/>
      <c r="Q722" s="189"/>
      <c r="R722" s="196" t="str">
        <f>IF(promesas[[#This Row],[Fecha de Pago]]="", "", TEXT(promesas[[#This Row],[Fecha de Pago]], "mmm"))</f>
        <v/>
      </c>
      <c r="S722" s="12" t="str">
        <f>IF(promesas[[#This Row],[Fecha  promesa de pago]]="", "", TEXT(promesas[[#This Row],[Fecha  promesa de pago]], "mmm"))</f>
        <v/>
      </c>
      <c r="T722" s="13" t="str">
        <f>IF(promesas[[#This Row],[Fecha de Pago]]="", "", TEXT(promesas[[#This Row],[Fecha de Pago]], "dd/mmm"))</f>
        <v/>
      </c>
      <c r="U722" s="13" t="str">
        <f>IF(promesas[[#This Row],[Fecha  promesa de pago]]="", "", TEXT(promesas[[#This Row],[Fecha  promesa de pago]], "dd/mmm"))</f>
        <v/>
      </c>
      <c r="V722" s="14" t="str">
        <f>IF(LEN(TRIM(promesas[[#This Row],[Fecha  promesa de pago]]))&gt;0,1,"")</f>
        <v/>
      </c>
      <c r="W722" s="14" t="str">
        <f>IF(LEN(TRIM(promesas[[#This Row],[Fecha de Pago]]))&gt;0,1,"")</f>
        <v/>
      </c>
    </row>
    <row r="723" spans="1:23" ht="15.75" customHeight="1">
      <c r="A723" s="11" t="str">
        <f>TEXT(promesas[[#This Row],[Marca temporal]],"dd/mmm")</f>
        <v>00/ene</v>
      </c>
      <c r="B723" s="186"/>
      <c r="C723" s="187"/>
      <c r="D723" s="187"/>
      <c r="E723" s="188"/>
      <c r="F723" s="187"/>
      <c r="G723" s="187"/>
      <c r="H723" s="189"/>
      <c r="I723" s="190"/>
      <c r="J723" s="195"/>
      <c r="K723"/>
      <c r="L723" s="191"/>
      <c r="M723" s="157"/>
      <c r="N723"/>
      <c r="O723" s="191"/>
      <c r="P723" s="157"/>
      <c r="Q723" s="189"/>
      <c r="R723" s="196" t="str">
        <f>IF(promesas[[#This Row],[Fecha de Pago]]="", "", TEXT(promesas[[#This Row],[Fecha de Pago]], "mmm"))</f>
        <v/>
      </c>
      <c r="S723" s="12" t="str">
        <f>IF(promesas[[#This Row],[Fecha  promesa de pago]]="", "", TEXT(promesas[[#This Row],[Fecha  promesa de pago]], "mmm"))</f>
        <v/>
      </c>
      <c r="T723" s="13" t="str">
        <f>IF(promesas[[#This Row],[Fecha de Pago]]="", "", TEXT(promesas[[#This Row],[Fecha de Pago]], "dd/mmm"))</f>
        <v/>
      </c>
      <c r="U723" s="13" t="str">
        <f>IF(promesas[[#This Row],[Fecha  promesa de pago]]="", "", TEXT(promesas[[#This Row],[Fecha  promesa de pago]], "dd/mmm"))</f>
        <v/>
      </c>
      <c r="V723" s="14" t="str">
        <f>IF(LEN(TRIM(promesas[[#This Row],[Fecha  promesa de pago]]))&gt;0,1,"")</f>
        <v/>
      </c>
      <c r="W723" s="14" t="str">
        <f>IF(LEN(TRIM(promesas[[#This Row],[Fecha de Pago]]))&gt;0,1,"")</f>
        <v/>
      </c>
    </row>
    <row r="724" spans="1:23" ht="15.75" customHeight="1">
      <c r="A724" s="11" t="str">
        <f>TEXT(promesas[[#This Row],[Marca temporal]],"dd/mmm")</f>
        <v>00/ene</v>
      </c>
      <c r="B724" s="186"/>
      <c r="C724" s="187"/>
      <c r="D724" s="187"/>
      <c r="E724" s="188"/>
      <c r="F724" s="187"/>
      <c r="G724" s="187"/>
      <c r="H724" s="189"/>
      <c r="I724" s="190"/>
      <c r="J724" s="195"/>
      <c r="K724"/>
      <c r="L724" s="191"/>
      <c r="M724" s="157"/>
      <c r="N724"/>
      <c r="O724" s="191"/>
      <c r="P724"/>
      <c r="Q724" s="189"/>
      <c r="R724" s="196" t="str">
        <f>IF(promesas[[#This Row],[Fecha de Pago]]="", "", TEXT(promesas[[#This Row],[Fecha de Pago]], "mmm"))</f>
        <v/>
      </c>
      <c r="S724" s="12" t="str">
        <f>IF(promesas[[#This Row],[Fecha  promesa de pago]]="", "", TEXT(promesas[[#This Row],[Fecha  promesa de pago]], "mmm"))</f>
        <v/>
      </c>
      <c r="T724" s="13" t="str">
        <f>IF(promesas[[#This Row],[Fecha de Pago]]="", "", TEXT(promesas[[#This Row],[Fecha de Pago]], "dd/mmm"))</f>
        <v/>
      </c>
      <c r="U724" s="13" t="str">
        <f>IF(promesas[[#This Row],[Fecha  promesa de pago]]="", "", TEXT(promesas[[#This Row],[Fecha  promesa de pago]], "dd/mmm"))</f>
        <v/>
      </c>
      <c r="V724" s="14" t="str">
        <f>IF(LEN(TRIM(promesas[[#This Row],[Fecha  promesa de pago]]))&gt;0,1,"")</f>
        <v/>
      </c>
      <c r="W724" s="14" t="str">
        <f>IF(LEN(TRIM(promesas[[#This Row],[Fecha de Pago]]))&gt;0,1,"")</f>
        <v/>
      </c>
    </row>
    <row r="725" spans="1:23" ht="15.75" customHeight="1">
      <c r="A725" s="11" t="str">
        <f>TEXT(promesas[[#This Row],[Marca temporal]],"dd/mmm")</f>
        <v>00/ene</v>
      </c>
      <c r="B725" s="186"/>
      <c r="C725" s="187"/>
      <c r="D725" s="187"/>
      <c r="E725" s="188"/>
      <c r="F725" s="187"/>
      <c r="G725" s="187"/>
      <c r="H725" s="189"/>
      <c r="I725" s="190"/>
      <c r="J725" s="195"/>
      <c r="K725"/>
      <c r="L725" s="191"/>
      <c r="M725" s="157"/>
      <c r="N725"/>
      <c r="O725" s="191"/>
      <c r="P725" s="157"/>
      <c r="Q725" s="189"/>
      <c r="R725" s="196" t="str">
        <f>IF(promesas[[#This Row],[Fecha de Pago]]="", "", TEXT(promesas[[#This Row],[Fecha de Pago]], "mmm"))</f>
        <v/>
      </c>
      <c r="S725" s="12" t="str">
        <f>IF(promesas[[#This Row],[Fecha  promesa de pago]]="", "", TEXT(promesas[[#This Row],[Fecha  promesa de pago]], "mmm"))</f>
        <v/>
      </c>
      <c r="T725" s="13" t="str">
        <f>IF(promesas[[#This Row],[Fecha de Pago]]="", "", TEXT(promesas[[#This Row],[Fecha de Pago]], "dd/mmm"))</f>
        <v/>
      </c>
      <c r="U725" s="13" t="str">
        <f>IF(promesas[[#This Row],[Fecha  promesa de pago]]="", "", TEXT(promesas[[#This Row],[Fecha  promesa de pago]], "dd/mmm"))</f>
        <v/>
      </c>
      <c r="V725" s="14" t="str">
        <f>IF(LEN(TRIM(promesas[[#This Row],[Fecha  promesa de pago]]))&gt;0,1,"")</f>
        <v/>
      </c>
      <c r="W725" s="14" t="str">
        <f>IF(LEN(TRIM(promesas[[#This Row],[Fecha de Pago]]))&gt;0,1,"")</f>
        <v/>
      </c>
    </row>
    <row r="726" spans="1:23" ht="15.75" customHeight="1">
      <c r="A726" s="11" t="str">
        <f>TEXT(promesas[[#This Row],[Marca temporal]],"dd/mmm")</f>
        <v>00/ene</v>
      </c>
      <c r="B726" s="186"/>
      <c r="C726" s="187"/>
      <c r="D726" s="187"/>
      <c r="E726" s="188"/>
      <c r="F726" s="187"/>
      <c r="G726" s="187"/>
      <c r="H726" s="189"/>
      <c r="I726" s="190"/>
      <c r="J726" s="195"/>
      <c r="K726"/>
      <c r="L726" s="191"/>
      <c r="M726" s="157"/>
      <c r="N726"/>
      <c r="O726" s="191"/>
      <c r="P726" s="157"/>
      <c r="Q726" s="189"/>
      <c r="R726" s="196" t="str">
        <f>IF(promesas[[#This Row],[Fecha de Pago]]="", "", TEXT(promesas[[#This Row],[Fecha de Pago]], "mmm"))</f>
        <v/>
      </c>
      <c r="S726" s="12" t="str">
        <f>IF(promesas[[#This Row],[Fecha  promesa de pago]]="", "", TEXT(promesas[[#This Row],[Fecha  promesa de pago]], "mmm"))</f>
        <v/>
      </c>
      <c r="T726" s="13" t="str">
        <f>IF(promesas[[#This Row],[Fecha de Pago]]="", "", TEXT(promesas[[#This Row],[Fecha de Pago]], "dd/mmm"))</f>
        <v/>
      </c>
      <c r="U726" s="13" t="str">
        <f>IF(promesas[[#This Row],[Fecha  promesa de pago]]="", "", TEXT(promesas[[#This Row],[Fecha  promesa de pago]], "dd/mmm"))</f>
        <v/>
      </c>
      <c r="V726" s="14" t="str">
        <f>IF(LEN(TRIM(promesas[[#This Row],[Fecha  promesa de pago]]))&gt;0,1,"")</f>
        <v/>
      </c>
      <c r="W726" s="14" t="str">
        <f>IF(LEN(TRIM(promesas[[#This Row],[Fecha de Pago]]))&gt;0,1,"")</f>
        <v/>
      </c>
    </row>
    <row r="727" spans="1:23" ht="15.75" customHeight="1">
      <c r="A727" s="11" t="str">
        <f>TEXT(promesas[[#This Row],[Marca temporal]],"dd/mmm")</f>
        <v>00/ene</v>
      </c>
      <c r="B727" s="186"/>
      <c r="C727" s="187"/>
      <c r="D727" s="187"/>
      <c r="E727" s="188"/>
      <c r="F727" s="187"/>
      <c r="G727" s="187"/>
      <c r="H727" s="189"/>
      <c r="I727" s="190"/>
      <c r="J727" s="195"/>
      <c r="K727"/>
      <c r="L727" s="191"/>
      <c r="M727" s="157"/>
      <c r="N727"/>
      <c r="O727" s="191"/>
      <c r="P727" s="157"/>
      <c r="Q727" s="189"/>
      <c r="R727" s="196" t="str">
        <f>IF(promesas[[#This Row],[Fecha de Pago]]="", "", TEXT(promesas[[#This Row],[Fecha de Pago]], "mmm"))</f>
        <v/>
      </c>
      <c r="S727" s="12" t="str">
        <f>IF(promesas[[#This Row],[Fecha  promesa de pago]]="", "", TEXT(promesas[[#This Row],[Fecha  promesa de pago]], "mmm"))</f>
        <v/>
      </c>
      <c r="T727" s="13" t="str">
        <f>IF(promesas[[#This Row],[Fecha de Pago]]="", "", TEXT(promesas[[#This Row],[Fecha de Pago]], "dd/mmm"))</f>
        <v/>
      </c>
      <c r="U727" s="13" t="str">
        <f>IF(promesas[[#This Row],[Fecha  promesa de pago]]="", "", TEXT(promesas[[#This Row],[Fecha  promesa de pago]], "dd/mmm"))</f>
        <v/>
      </c>
      <c r="V727" s="14" t="str">
        <f>IF(LEN(TRIM(promesas[[#This Row],[Fecha  promesa de pago]]))&gt;0,1,"")</f>
        <v/>
      </c>
      <c r="W727" s="14" t="str">
        <f>IF(LEN(TRIM(promesas[[#This Row],[Fecha de Pago]]))&gt;0,1,"")</f>
        <v/>
      </c>
    </row>
    <row r="728" spans="1:23" ht="15.75" customHeight="1">
      <c r="A728" s="11" t="str">
        <f>TEXT(promesas[[#This Row],[Marca temporal]],"dd/mmm")</f>
        <v>00/ene</v>
      </c>
      <c r="B728" s="186"/>
      <c r="C728" s="187"/>
      <c r="D728" s="187"/>
      <c r="E728" s="188"/>
      <c r="F728" s="187"/>
      <c r="G728" s="187"/>
      <c r="H728" s="189"/>
      <c r="I728" s="190"/>
      <c r="J728" s="195"/>
      <c r="K728"/>
      <c r="L728" s="191"/>
      <c r="M728" s="157"/>
      <c r="N728"/>
      <c r="O728" s="191"/>
      <c r="P728" s="157"/>
      <c r="Q728" s="189"/>
      <c r="R728" s="196" t="str">
        <f>IF(promesas[[#This Row],[Fecha de Pago]]="", "", TEXT(promesas[[#This Row],[Fecha de Pago]], "mmm"))</f>
        <v/>
      </c>
      <c r="S728" s="12" t="str">
        <f>IF(promesas[[#This Row],[Fecha  promesa de pago]]="", "", TEXT(promesas[[#This Row],[Fecha  promesa de pago]], "mmm"))</f>
        <v/>
      </c>
      <c r="T728" s="13" t="str">
        <f>IF(promesas[[#This Row],[Fecha de Pago]]="", "", TEXT(promesas[[#This Row],[Fecha de Pago]], "dd/mmm"))</f>
        <v/>
      </c>
      <c r="U728" s="13" t="str">
        <f>IF(promesas[[#This Row],[Fecha  promesa de pago]]="", "", TEXT(promesas[[#This Row],[Fecha  promesa de pago]], "dd/mmm"))</f>
        <v/>
      </c>
      <c r="V728" s="14" t="str">
        <f>IF(LEN(TRIM(promesas[[#This Row],[Fecha  promesa de pago]]))&gt;0,1,"")</f>
        <v/>
      </c>
      <c r="W728" s="14" t="str">
        <f>IF(LEN(TRIM(promesas[[#This Row],[Fecha de Pago]]))&gt;0,1,"")</f>
        <v/>
      </c>
    </row>
    <row r="729" spans="1:23" ht="15.75" customHeight="1">
      <c r="A729" s="11" t="str">
        <f>TEXT(promesas[[#This Row],[Marca temporal]],"dd/mmm")</f>
        <v>00/ene</v>
      </c>
      <c r="B729" s="186"/>
      <c r="C729" s="187"/>
      <c r="D729" s="187"/>
      <c r="E729" s="188"/>
      <c r="F729" s="187"/>
      <c r="G729" s="187"/>
      <c r="H729" s="189"/>
      <c r="I729" s="190"/>
      <c r="J729" s="195"/>
      <c r="K729"/>
      <c r="L729" s="191"/>
      <c r="M729" s="157"/>
      <c r="N729"/>
      <c r="O729" s="191"/>
      <c r="P729" s="157"/>
      <c r="Q729" s="189"/>
      <c r="R729" s="196" t="str">
        <f>IF(promesas[[#This Row],[Fecha de Pago]]="", "", TEXT(promesas[[#This Row],[Fecha de Pago]], "mmm"))</f>
        <v/>
      </c>
      <c r="S729" s="12" t="str">
        <f>IF(promesas[[#This Row],[Fecha  promesa de pago]]="", "", TEXT(promesas[[#This Row],[Fecha  promesa de pago]], "mmm"))</f>
        <v/>
      </c>
      <c r="T729" s="13" t="str">
        <f>IF(promesas[[#This Row],[Fecha de Pago]]="", "", TEXT(promesas[[#This Row],[Fecha de Pago]], "dd/mmm"))</f>
        <v/>
      </c>
      <c r="U729" s="13" t="str">
        <f>IF(promesas[[#This Row],[Fecha  promesa de pago]]="", "", TEXT(promesas[[#This Row],[Fecha  promesa de pago]], "dd/mmm"))</f>
        <v/>
      </c>
      <c r="V729" s="14" t="str">
        <f>IF(LEN(TRIM(promesas[[#This Row],[Fecha  promesa de pago]]))&gt;0,1,"")</f>
        <v/>
      </c>
      <c r="W729" s="14" t="str">
        <f>IF(LEN(TRIM(promesas[[#This Row],[Fecha de Pago]]))&gt;0,1,"")</f>
        <v/>
      </c>
    </row>
    <row r="730" spans="1:23" ht="15.75" customHeight="1">
      <c r="A730" s="11" t="str">
        <f>TEXT(promesas[[#This Row],[Marca temporal]],"dd/mmm")</f>
        <v>00/ene</v>
      </c>
      <c r="B730" s="186"/>
      <c r="C730" s="187"/>
      <c r="D730" s="187"/>
      <c r="E730" s="188"/>
      <c r="F730" s="187"/>
      <c r="G730" s="187"/>
      <c r="H730" s="189"/>
      <c r="I730" s="190"/>
      <c r="J730" s="195"/>
      <c r="K730"/>
      <c r="L730" s="191"/>
      <c r="M730" s="157"/>
      <c r="N730" s="159"/>
      <c r="O730" s="191"/>
      <c r="P730" s="157"/>
      <c r="Q730" s="189"/>
      <c r="R730" s="196" t="str">
        <f>IF(promesas[[#This Row],[Fecha de Pago]]="", "", TEXT(promesas[[#This Row],[Fecha de Pago]], "mmm"))</f>
        <v/>
      </c>
      <c r="S730" s="12" t="str">
        <f>IF(promesas[[#This Row],[Fecha  promesa de pago]]="", "", TEXT(promesas[[#This Row],[Fecha  promesa de pago]], "mmm"))</f>
        <v/>
      </c>
      <c r="T730" s="13" t="str">
        <f>IF(promesas[[#This Row],[Fecha de Pago]]="", "", TEXT(promesas[[#This Row],[Fecha de Pago]], "dd/mmm"))</f>
        <v/>
      </c>
      <c r="U730" s="13" t="str">
        <f>IF(promesas[[#This Row],[Fecha  promesa de pago]]="", "", TEXT(promesas[[#This Row],[Fecha  promesa de pago]], "dd/mmm"))</f>
        <v/>
      </c>
      <c r="V730" s="14" t="str">
        <f>IF(LEN(TRIM(promesas[[#This Row],[Fecha  promesa de pago]]))&gt;0,1,"")</f>
        <v/>
      </c>
      <c r="W730" s="14" t="str">
        <f>IF(LEN(TRIM(promesas[[#This Row],[Fecha de Pago]]))&gt;0,1,"")</f>
        <v/>
      </c>
    </row>
    <row r="731" spans="1:23" ht="15.75" customHeight="1">
      <c r="A731" s="11" t="str">
        <f>TEXT(promesas[[#This Row],[Marca temporal]],"dd/mmm")</f>
        <v>00/ene</v>
      </c>
      <c r="B731" s="186"/>
      <c r="C731" s="187"/>
      <c r="D731" s="187"/>
      <c r="E731" s="188"/>
      <c r="F731" s="187"/>
      <c r="G731" s="187"/>
      <c r="H731" s="189"/>
      <c r="I731" s="190"/>
      <c r="J731" s="195"/>
      <c r="K731"/>
      <c r="L731" s="191"/>
      <c r="M731" s="157"/>
      <c r="N731"/>
      <c r="O731" s="191"/>
      <c r="P731"/>
      <c r="Q731" s="189"/>
      <c r="R731" s="196" t="str">
        <f>IF(promesas[[#This Row],[Fecha de Pago]]="", "", TEXT(promesas[[#This Row],[Fecha de Pago]], "mmm"))</f>
        <v/>
      </c>
      <c r="S731" s="12" t="str">
        <f>IF(promesas[[#This Row],[Fecha  promesa de pago]]="", "", TEXT(promesas[[#This Row],[Fecha  promesa de pago]], "mmm"))</f>
        <v/>
      </c>
      <c r="T731" s="13" t="str">
        <f>IF(promesas[[#This Row],[Fecha de Pago]]="", "", TEXT(promesas[[#This Row],[Fecha de Pago]], "dd/mmm"))</f>
        <v/>
      </c>
      <c r="U731" s="13" t="str">
        <f>IF(promesas[[#This Row],[Fecha  promesa de pago]]="", "", TEXT(promesas[[#This Row],[Fecha  promesa de pago]], "dd/mmm"))</f>
        <v/>
      </c>
      <c r="V731" s="14" t="str">
        <f>IF(LEN(TRIM(promesas[[#This Row],[Fecha  promesa de pago]]))&gt;0,1,"")</f>
        <v/>
      </c>
      <c r="W731" s="14" t="str">
        <f>IF(LEN(TRIM(promesas[[#This Row],[Fecha de Pago]]))&gt;0,1,"")</f>
        <v/>
      </c>
    </row>
    <row r="732" spans="1:23" ht="15.75" customHeight="1">
      <c r="A732" s="11" t="str">
        <f>TEXT(promesas[[#This Row],[Marca temporal]],"dd/mmm")</f>
        <v>00/ene</v>
      </c>
      <c r="B732" s="186"/>
      <c r="C732" s="187"/>
      <c r="D732" s="187"/>
      <c r="E732" s="188"/>
      <c r="F732" s="187"/>
      <c r="G732" s="187"/>
      <c r="H732" s="189"/>
      <c r="I732" s="190"/>
      <c r="J732" s="195"/>
      <c r="K732"/>
      <c r="L732" s="191"/>
      <c r="M732" s="157"/>
      <c r="N732"/>
      <c r="O732" s="191"/>
      <c r="P732" s="157"/>
      <c r="Q732" s="189"/>
      <c r="R732" s="196" t="str">
        <f>IF(promesas[[#This Row],[Fecha de Pago]]="", "", TEXT(promesas[[#This Row],[Fecha de Pago]], "mmm"))</f>
        <v/>
      </c>
      <c r="S732" s="12" t="str">
        <f>IF(promesas[[#This Row],[Fecha  promesa de pago]]="", "", TEXT(promesas[[#This Row],[Fecha  promesa de pago]], "mmm"))</f>
        <v/>
      </c>
      <c r="T732" s="13" t="str">
        <f>IF(promesas[[#This Row],[Fecha de Pago]]="", "", TEXT(promesas[[#This Row],[Fecha de Pago]], "dd/mmm"))</f>
        <v/>
      </c>
      <c r="U732" s="13" t="str">
        <f>IF(promesas[[#This Row],[Fecha  promesa de pago]]="", "", TEXT(promesas[[#This Row],[Fecha  promesa de pago]], "dd/mmm"))</f>
        <v/>
      </c>
      <c r="V732" s="14" t="str">
        <f>IF(LEN(TRIM(promesas[[#This Row],[Fecha  promesa de pago]]))&gt;0,1,"")</f>
        <v/>
      </c>
      <c r="W732" s="14" t="str">
        <f>IF(LEN(TRIM(promesas[[#This Row],[Fecha de Pago]]))&gt;0,1,"")</f>
        <v/>
      </c>
    </row>
    <row r="733" spans="1:23" ht="15.75" customHeight="1">
      <c r="A733" s="11" t="str">
        <f>TEXT(promesas[[#This Row],[Marca temporal]],"dd/mmm")</f>
        <v>00/ene</v>
      </c>
      <c r="B733" s="186"/>
      <c r="C733" s="187"/>
      <c r="D733" s="187"/>
      <c r="E733" s="188"/>
      <c r="F733" s="187"/>
      <c r="G733" s="187"/>
      <c r="H733" s="189"/>
      <c r="I733" s="190"/>
      <c r="J733" s="195"/>
      <c r="K733"/>
      <c r="L733" s="191"/>
      <c r="M733" s="157"/>
      <c r="N733"/>
      <c r="O733" s="191"/>
      <c r="P733" s="157"/>
      <c r="Q733" s="189"/>
      <c r="R733" s="196" t="str">
        <f>IF(promesas[[#This Row],[Fecha de Pago]]="", "", TEXT(promesas[[#This Row],[Fecha de Pago]], "mmm"))</f>
        <v/>
      </c>
      <c r="S733" s="12" t="str">
        <f>IF(promesas[[#This Row],[Fecha  promesa de pago]]="", "", TEXT(promesas[[#This Row],[Fecha  promesa de pago]], "mmm"))</f>
        <v/>
      </c>
      <c r="T733" s="13" t="str">
        <f>IF(promesas[[#This Row],[Fecha de Pago]]="", "", TEXT(promesas[[#This Row],[Fecha de Pago]], "dd/mmm"))</f>
        <v/>
      </c>
      <c r="U733" s="13" t="str">
        <f>IF(promesas[[#This Row],[Fecha  promesa de pago]]="", "", TEXT(promesas[[#This Row],[Fecha  promesa de pago]], "dd/mmm"))</f>
        <v/>
      </c>
      <c r="V733" s="14" t="str">
        <f>IF(LEN(TRIM(promesas[[#This Row],[Fecha  promesa de pago]]))&gt;0,1,"")</f>
        <v/>
      </c>
      <c r="W733" s="14" t="str">
        <f>IF(LEN(TRIM(promesas[[#This Row],[Fecha de Pago]]))&gt;0,1,"")</f>
        <v/>
      </c>
    </row>
    <row r="734" spans="1:23" ht="15.75" customHeight="1">
      <c r="A734" s="11" t="str">
        <f>TEXT(promesas[[#This Row],[Marca temporal]],"dd/mmm")</f>
        <v>00/ene</v>
      </c>
      <c r="B734" s="186"/>
      <c r="C734" s="187"/>
      <c r="D734" s="187"/>
      <c r="E734" s="188"/>
      <c r="F734" s="187"/>
      <c r="G734" s="187"/>
      <c r="H734" s="189"/>
      <c r="I734" s="190"/>
      <c r="J734" s="195"/>
      <c r="K734"/>
      <c r="L734" s="191"/>
      <c r="M734" s="157"/>
      <c r="N734"/>
      <c r="O734" s="191"/>
      <c r="P734" s="157"/>
      <c r="Q734" s="189"/>
      <c r="R734" s="196" t="str">
        <f>IF(promesas[[#This Row],[Fecha de Pago]]="", "", TEXT(promesas[[#This Row],[Fecha de Pago]], "mmm"))</f>
        <v/>
      </c>
      <c r="S734" s="12" t="str">
        <f>IF(promesas[[#This Row],[Fecha  promesa de pago]]="", "", TEXT(promesas[[#This Row],[Fecha  promesa de pago]], "mmm"))</f>
        <v/>
      </c>
      <c r="T734" s="13" t="str">
        <f>IF(promesas[[#This Row],[Fecha de Pago]]="", "", TEXT(promesas[[#This Row],[Fecha de Pago]], "dd/mmm"))</f>
        <v/>
      </c>
      <c r="U734" s="13" t="str">
        <f>IF(promesas[[#This Row],[Fecha  promesa de pago]]="", "", TEXT(promesas[[#This Row],[Fecha  promesa de pago]], "dd/mmm"))</f>
        <v/>
      </c>
      <c r="V734" s="14" t="str">
        <f>IF(LEN(TRIM(promesas[[#This Row],[Fecha  promesa de pago]]))&gt;0,1,"")</f>
        <v/>
      </c>
      <c r="W734" s="14" t="str">
        <f>IF(LEN(TRIM(promesas[[#This Row],[Fecha de Pago]]))&gt;0,1,"")</f>
        <v/>
      </c>
    </row>
    <row r="735" spans="1:23" ht="15.75" customHeight="1">
      <c r="A735" s="11" t="str">
        <f>TEXT(promesas[[#This Row],[Marca temporal]],"dd/mmm")</f>
        <v>00/ene</v>
      </c>
      <c r="B735" s="186"/>
      <c r="C735" s="187"/>
      <c r="D735" s="187"/>
      <c r="E735" s="188"/>
      <c r="F735" s="187"/>
      <c r="G735" s="187"/>
      <c r="H735" s="189"/>
      <c r="I735" s="190"/>
      <c r="J735" s="195"/>
      <c r="K735"/>
      <c r="L735" s="191"/>
      <c r="M735" s="157"/>
      <c r="N735"/>
      <c r="O735" s="191"/>
      <c r="P735" s="157"/>
      <c r="Q735" s="189"/>
      <c r="R735" s="196" t="str">
        <f>IF(promesas[[#This Row],[Fecha de Pago]]="", "", TEXT(promesas[[#This Row],[Fecha de Pago]], "mmm"))</f>
        <v/>
      </c>
      <c r="S735" s="12" t="str">
        <f>IF(promesas[[#This Row],[Fecha  promesa de pago]]="", "", TEXT(promesas[[#This Row],[Fecha  promesa de pago]], "mmm"))</f>
        <v/>
      </c>
      <c r="T735" s="13" t="str">
        <f>IF(promesas[[#This Row],[Fecha de Pago]]="", "", TEXT(promesas[[#This Row],[Fecha de Pago]], "dd/mmm"))</f>
        <v/>
      </c>
      <c r="U735" s="13" t="str">
        <f>IF(promesas[[#This Row],[Fecha  promesa de pago]]="", "", TEXT(promesas[[#This Row],[Fecha  promesa de pago]], "dd/mmm"))</f>
        <v/>
      </c>
      <c r="V735" s="14" t="str">
        <f>IF(LEN(TRIM(promesas[[#This Row],[Fecha  promesa de pago]]))&gt;0,1,"")</f>
        <v/>
      </c>
      <c r="W735" s="14" t="str">
        <f>IF(LEN(TRIM(promesas[[#This Row],[Fecha de Pago]]))&gt;0,1,"")</f>
        <v/>
      </c>
    </row>
    <row r="736" spans="1:23" ht="15.75" customHeight="1">
      <c r="A736" s="11" t="str">
        <f>TEXT(promesas[[#This Row],[Marca temporal]],"dd/mmm")</f>
        <v>00/ene</v>
      </c>
      <c r="B736" s="186"/>
      <c r="C736" s="187"/>
      <c r="D736" s="187"/>
      <c r="E736" s="188"/>
      <c r="F736" s="187"/>
      <c r="G736" s="187"/>
      <c r="H736" s="189"/>
      <c r="I736" s="190"/>
      <c r="J736" s="195"/>
      <c r="K736"/>
      <c r="L736" s="191"/>
      <c r="M736" s="157"/>
      <c r="N736"/>
      <c r="O736" s="191"/>
      <c r="P736" s="157"/>
      <c r="Q736" s="189"/>
      <c r="R736" s="196" t="str">
        <f>IF(promesas[[#This Row],[Fecha de Pago]]="", "", TEXT(promesas[[#This Row],[Fecha de Pago]], "mmm"))</f>
        <v/>
      </c>
      <c r="S736" s="12" t="str">
        <f>IF(promesas[[#This Row],[Fecha  promesa de pago]]="", "", TEXT(promesas[[#This Row],[Fecha  promesa de pago]], "mmm"))</f>
        <v/>
      </c>
      <c r="T736" s="13" t="str">
        <f>IF(promesas[[#This Row],[Fecha de Pago]]="", "", TEXT(promesas[[#This Row],[Fecha de Pago]], "dd/mmm"))</f>
        <v/>
      </c>
      <c r="U736" s="13" t="str">
        <f>IF(promesas[[#This Row],[Fecha  promesa de pago]]="", "", TEXT(promesas[[#This Row],[Fecha  promesa de pago]], "dd/mmm"))</f>
        <v/>
      </c>
      <c r="V736" s="14" t="str">
        <f>IF(LEN(TRIM(promesas[[#This Row],[Fecha  promesa de pago]]))&gt;0,1,"")</f>
        <v/>
      </c>
      <c r="W736" s="14" t="str">
        <f>IF(LEN(TRIM(promesas[[#This Row],[Fecha de Pago]]))&gt;0,1,"")</f>
        <v/>
      </c>
    </row>
    <row r="737" spans="1:23" ht="15.75" customHeight="1">
      <c r="A737" s="11" t="str">
        <f>TEXT(promesas[[#This Row],[Marca temporal]],"dd/mmm")</f>
        <v>00/ene</v>
      </c>
      <c r="B737" s="186"/>
      <c r="C737" s="187"/>
      <c r="D737" s="187"/>
      <c r="E737" s="188"/>
      <c r="F737" s="187"/>
      <c r="G737" s="187"/>
      <c r="H737" s="189"/>
      <c r="I737" s="190"/>
      <c r="J737" s="195"/>
      <c r="K737"/>
      <c r="L737" s="191"/>
      <c r="M737" s="157"/>
      <c r="N737"/>
      <c r="O737" s="191"/>
      <c r="P737"/>
      <c r="Q737" s="189"/>
      <c r="R737" s="196" t="str">
        <f>IF(promesas[[#This Row],[Fecha de Pago]]="", "", TEXT(promesas[[#This Row],[Fecha de Pago]], "mmm"))</f>
        <v/>
      </c>
      <c r="S737" s="12" t="str">
        <f>IF(promesas[[#This Row],[Fecha  promesa de pago]]="", "", TEXT(promesas[[#This Row],[Fecha  promesa de pago]], "mmm"))</f>
        <v/>
      </c>
      <c r="T737" s="13" t="str">
        <f>IF(promesas[[#This Row],[Fecha de Pago]]="", "", TEXT(promesas[[#This Row],[Fecha de Pago]], "dd/mmm"))</f>
        <v/>
      </c>
      <c r="U737" s="13" t="str">
        <f>IF(promesas[[#This Row],[Fecha  promesa de pago]]="", "", TEXT(promesas[[#This Row],[Fecha  promesa de pago]], "dd/mmm"))</f>
        <v/>
      </c>
      <c r="V737" s="14" t="str">
        <f>IF(LEN(TRIM(promesas[[#This Row],[Fecha  promesa de pago]]))&gt;0,1,"")</f>
        <v/>
      </c>
      <c r="W737" s="14" t="str">
        <f>IF(LEN(TRIM(promesas[[#This Row],[Fecha de Pago]]))&gt;0,1,"")</f>
        <v/>
      </c>
    </row>
    <row r="738" spans="1:23" ht="15.75" customHeight="1">
      <c r="A738" s="11" t="str">
        <f>TEXT(promesas[[#This Row],[Marca temporal]],"dd/mmm")</f>
        <v>00/ene</v>
      </c>
      <c r="B738" s="186"/>
      <c r="C738" s="187"/>
      <c r="D738" s="187"/>
      <c r="E738" s="188"/>
      <c r="F738" s="187"/>
      <c r="G738" s="187"/>
      <c r="H738" s="189"/>
      <c r="I738" s="190"/>
      <c r="J738" s="195"/>
      <c r="K738"/>
      <c r="L738" s="191"/>
      <c r="M738" s="157"/>
      <c r="N738"/>
      <c r="O738" s="191"/>
      <c r="P738"/>
      <c r="Q738" s="189"/>
      <c r="R738" s="196" t="str">
        <f>IF(promesas[[#This Row],[Fecha de Pago]]="", "", TEXT(promesas[[#This Row],[Fecha de Pago]], "mmm"))</f>
        <v/>
      </c>
      <c r="S738" s="12" t="str">
        <f>IF(promesas[[#This Row],[Fecha  promesa de pago]]="", "", TEXT(promesas[[#This Row],[Fecha  promesa de pago]], "mmm"))</f>
        <v/>
      </c>
      <c r="T738" s="13" t="str">
        <f>IF(promesas[[#This Row],[Fecha de Pago]]="", "", TEXT(promesas[[#This Row],[Fecha de Pago]], "dd/mmm"))</f>
        <v/>
      </c>
      <c r="U738" s="13" t="str">
        <f>IF(promesas[[#This Row],[Fecha  promesa de pago]]="", "", TEXT(promesas[[#This Row],[Fecha  promesa de pago]], "dd/mmm"))</f>
        <v/>
      </c>
      <c r="V738" s="14" t="str">
        <f>IF(LEN(TRIM(promesas[[#This Row],[Fecha  promesa de pago]]))&gt;0,1,"")</f>
        <v/>
      </c>
      <c r="W738" s="14" t="str">
        <f>IF(LEN(TRIM(promesas[[#This Row],[Fecha de Pago]]))&gt;0,1,"")</f>
        <v/>
      </c>
    </row>
    <row r="739" spans="1:23" ht="15.75" customHeight="1">
      <c r="A739" s="11" t="str">
        <f>TEXT(promesas[[#This Row],[Marca temporal]],"dd/mmm")</f>
        <v>00/ene</v>
      </c>
      <c r="B739" s="186"/>
      <c r="C739" s="187"/>
      <c r="D739" s="187"/>
      <c r="E739" s="188"/>
      <c r="F739" s="187"/>
      <c r="G739" s="187"/>
      <c r="H739" s="189"/>
      <c r="I739" s="190"/>
      <c r="J739" s="195"/>
      <c r="K739"/>
      <c r="L739" s="191"/>
      <c r="M739" s="157"/>
      <c r="N739"/>
      <c r="O739" s="191"/>
      <c r="P739" s="157"/>
      <c r="Q739" s="189"/>
      <c r="R739" s="196" t="str">
        <f>IF(promesas[[#This Row],[Fecha de Pago]]="", "", TEXT(promesas[[#This Row],[Fecha de Pago]], "mmm"))</f>
        <v/>
      </c>
      <c r="S739" s="12" t="str">
        <f>IF(promesas[[#This Row],[Fecha  promesa de pago]]="", "", TEXT(promesas[[#This Row],[Fecha  promesa de pago]], "mmm"))</f>
        <v/>
      </c>
      <c r="T739" s="13" t="str">
        <f>IF(promesas[[#This Row],[Fecha de Pago]]="", "", TEXT(promesas[[#This Row],[Fecha de Pago]], "dd/mmm"))</f>
        <v/>
      </c>
      <c r="U739" s="13" t="str">
        <f>IF(promesas[[#This Row],[Fecha  promesa de pago]]="", "", TEXT(promesas[[#This Row],[Fecha  promesa de pago]], "dd/mmm"))</f>
        <v/>
      </c>
      <c r="V739" s="14" t="str">
        <f>IF(LEN(TRIM(promesas[[#This Row],[Fecha  promesa de pago]]))&gt;0,1,"")</f>
        <v/>
      </c>
      <c r="W739" s="14" t="str">
        <f>IF(LEN(TRIM(promesas[[#This Row],[Fecha de Pago]]))&gt;0,1,"")</f>
        <v/>
      </c>
    </row>
    <row r="740" spans="1:23" ht="15.75" customHeight="1">
      <c r="A740" s="11" t="str">
        <f>TEXT(promesas[[#This Row],[Marca temporal]],"dd/mmm")</f>
        <v>00/ene</v>
      </c>
      <c r="B740" s="186"/>
      <c r="C740" s="187"/>
      <c r="D740" s="187"/>
      <c r="E740" s="188"/>
      <c r="F740" s="187"/>
      <c r="G740" s="187"/>
      <c r="H740" s="189"/>
      <c r="I740" s="190"/>
      <c r="J740" s="195"/>
      <c r="K740"/>
      <c r="L740" s="191"/>
      <c r="M740" s="157"/>
      <c r="N740"/>
      <c r="O740" s="191"/>
      <c r="P740"/>
      <c r="Q740" s="189"/>
      <c r="R740" s="196" t="str">
        <f>IF(promesas[[#This Row],[Fecha de Pago]]="", "", TEXT(promesas[[#This Row],[Fecha de Pago]], "mmm"))</f>
        <v/>
      </c>
      <c r="S740" s="12" t="str">
        <f>IF(promesas[[#This Row],[Fecha  promesa de pago]]="", "", TEXT(promesas[[#This Row],[Fecha  promesa de pago]], "mmm"))</f>
        <v/>
      </c>
      <c r="T740" s="13" t="str">
        <f>IF(promesas[[#This Row],[Fecha de Pago]]="", "", TEXT(promesas[[#This Row],[Fecha de Pago]], "dd/mmm"))</f>
        <v/>
      </c>
      <c r="U740" s="13" t="str">
        <f>IF(promesas[[#This Row],[Fecha  promesa de pago]]="", "", TEXT(promesas[[#This Row],[Fecha  promesa de pago]], "dd/mmm"))</f>
        <v/>
      </c>
      <c r="V740" s="14" t="str">
        <f>IF(LEN(TRIM(promesas[[#This Row],[Fecha  promesa de pago]]))&gt;0,1,"")</f>
        <v/>
      </c>
      <c r="W740" s="14" t="str">
        <f>IF(LEN(TRIM(promesas[[#This Row],[Fecha de Pago]]))&gt;0,1,"")</f>
        <v/>
      </c>
    </row>
    <row r="741" spans="1:23" ht="15.75" customHeight="1">
      <c r="A741" s="11" t="str">
        <f>TEXT(promesas[[#This Row],[Marca temporal]],"dd/mmm")</f>
        <v>00/ene</v>
      </c>
      <c r="B741" s="186"/>
      <c r="C741" s="187"/>
      <c r="D741" s="187"/>
      <c r="E741" s="188"/>
      <c r="F741" s="187"/>
      <c r="G741" s="187"/>
      <c r="H741" s="189"/>
      <c r="I741" s="190"/>
      <c r="J741" s="195"/>
      <c r="K741"/>
      <c r="L741" s="191"/>
      <c r="M741" s="157"/>
      <c r="N741"/>
      <c r="O741" s="191"/>
      <c r="P741" s="157"/>
      <c r="Q741" s="189"/>
      <c r="R741" s="196" t="str">
        <f>IF(promesas[[#This Row],[Fecha de Pago]]="", "", TEXT(promesas[[#This Row],[Fecha de Pago]], "mmm"))</f>
        <v/>
      </c>
      <c r="S741" s="12" t="str">
        <f>IF(promesas[[#This Row],[Fecha  promesa de pago]]="", "", TEXT(promesas[[#This Row],[Fecha  promesa de pago]], "mmm"))</f>
        <v/>
      </c>
      <c r="T741" s="13" t="str">
        <f>IF(promesas[[#This Row],[Fecha de Pago]]="", "", TEXT(promesas[[#This Row],[Fecha de Pago]], "dd/mmm"))</f>
        <v/>
      </c>
      <c r="U741" s="13" t="str">
        <f>IF(promesas[[#This Row],[Fecha  promesa de pago]]="", "", TEXT(promesas[[#This Row],[Fecha  promesa de pago]], "dd/mmm"))</f>
        <v/>
      </c>
      <c r="V741" s="14" t="str">
        <f>IF(LEN(TRIM(promesas[[#This Row],[Fecha  promesa de pago]]))&gt;0,1,"")</f>
        <v/>
      </c>
      <c r="W741" s="14" t="str">
        <f>IF(LEN(TRIM(promesas[[#This Row],[Fecha de Pago]]))&gt;0,1,"")</f>
        <v/>
      </c>
    </row>
    <row r="742" spans="1:23" ht="15.75" customHeight="1">
      <c r="A742" s="11" t="str">
        <f>TEXT(promesas[[#This Row],[Marca temporal]],"dd/mmm")</f>
        <v>00/ene</v>
      </c>
      <c r="B742" s="186"/>
      <c r="C742" s="187"/>
      <c r="D742" s="187"/>
      <c r="E742" s="188"/>
      <c r="F742" s="187"/>
      <c r="G742" s="187"/>
      <c r="H742" s="189"/>
      <c r="I742" s="190"/>
      <c r="J742" s="195"/>
      <c r="K742"/>
      <c r="L742" s="191"/>
      <c r="M742" s="157"/>
      <c r="N742" s="159"/>
      <c r="O742" s="191"/>
      <c r="P742" s="157"/>
      <c r="Q742" s="189"/>
      <c r="R742" s="196" t="str">
        <f>IF(promesas[[#This Row],[Fecha de Pago]]="", "", TEXT(promesas[[#This Row],[Fecha de Pago]], "mmm"))</f>
        <v/>
      </c>
      <c r="S742" s="12" t="str">
        <f>IF(promesas[[#This Row],[Fecha  promesa de pago]]="", "", TEXT(promesas[[#This Row],[Fecha  promesa de pago]], "mmm"))</f>
        <v/>
      </c>
      <c r="T742" s="13" t="str">
        <f>IF(promesas[[#This Row],[Fecha de Pago]]="", "", TEXT(promesas[[#This Row],[Fecha de Pago]], "dd/mmm"))</f>
        <v/>
      </c>
      <c r="U742" s="13" t="str">
        <f>IF(promesas[[#This Row],[Fecha  promesa de pago]]="", "", TEXT(promesas[[#This Row],[Fecha  promesa de pago]], "dd/mmm"))</f>
        <v/>
      </c>
      <c r="V742" s="14" t="str">
        <f>IF(LEN(TRIM(promesas[[#This Row],[Fecha  promesa de pago]]))&gt;0,1,"")</f>
        <v/>
      </c>
      <c r="W742" s="14" t="str">
        <f>IF(LEN(TRIM(promesas[[#This Row],[Fecha de Pago]]))&gt;0,1,"")</f>
        <v/>
      </c>
    </row>
    <row r="743" spans="1:23" ht="15.75" customHeight="1">
      <c r="A743" s="11" t="str">
        <f>TEXT(promesas[[#This Row],[Marca temporal]],"dd/mmm")</f>
        <v>00/ene</v>
      </c>
      <c r="B743" s="186"/>
      <c r="C743" s="187"/>
      <c r="D743" s="187"/>
      <c r="E743" s="188"/>
      <c r="F743" s="187"/>
      <c r="G743" s="187"/>
      <c r="H743" s="189"/>
      <c r="I743" s="190"/>
      <c r="J743" s="195"/>
      <c r="K743"/>
      <c r="L743" s="191"/>
      <c r="M743" s="157"/>
      <c r="N743"/>
      <c r="O743" s="191"/>
      <c r="P743"/>
      <c r="Q743" s="189"/>
      <c r="R743" s="196" t="str">
        <f>IF(promesas[[#This Row],[Fecha de Pago]]="", "", TEXT(promesas[[#This Row],[Fecha de Pago]], "mmm"))</f>
        <v/>
      </c>
      <c r="S743" s="12" t="str">
        <f>IF(promesas[[#This Row],[Fecha  promesa de pago]]="", "", TEXT(promesas[[#This Row],[Fecha  promesa de pago]], "mmm"))</f>
        <v/>
      </c>
      <c r="T743" s="13" t="str">
        <f>IF(promesas[[#This Row],[Fecha de Pago]]="", "", TEXT(promesas[[#This Row],[Fecha de Pago]], "dd/mmm"))</f>
        <v/>
      </c>
      <c r="U743" s="13" t="str">
        <f>IF(promesas[[#This Row],[Fecha  promesa de pago]]="", "", TEXT(promesas[[#This Row],[Fecha  promesa de pago]], "dd/mmm"))</f>
        <v/>
      </c>
      <c r="V743" s="14" t="str">
        <f>IF(LEN(TRIM(promesas[[#This Row],[Fecha  promesa de pago]]))&gt;0,1,"")</f>
        <v/>
      </c>
      <c r="W743" s="14" t="str">
        <f>IF(LEN(TRIM(promesas[[#This Row],[Fecha de Pago]]))&gt;0,1,"")</f>
        <v/>
      </c>
    </row>
    <row r="744" spans="1:23" ht="15.75" customHeight="1">
      <c r="A744" s="11" t="str">
        <f>TEXT(promesas[[#This Row],[Marca temporal]],"dd/mmm")</f>
        <v>00/ene</v>
      </c>
      <c r="B744" s="186"/>
      <c r="C744" s="187"/>
      <c r="D744" s="187"/>
      <c r="E744" s="188"/>
      <c r="F744" s="187"/>
      <c r="G744" s="187"/>
      <c r="H744" s="189"/>
      <c r="I744" s="190"/>
      <c r="J744" s="195"/>
      <c r="K744"/>
      <c r="L744" s="191"/>
      <c r="M744" s="157"/>
      <c r="N744"/>
      <c r="O744" s="191"/>
      <c r="P744"/>
      <c r="Q744" s="189"/>
      <c r="R744" s="196" t="str">
        <f>IF(promesas[[#This Row],[Fecha de Pago]]="", "", TEXT(promesas[[#This Row],[Fecha de Pago]], "mmm"))</f>
        <v/>
      </c>
      <c r="S744" s="12" t="str">
        <f>IF(promesas[[#This Row],[Fecha  promesa de pago]]="", "", TEXT(promesas[[#This Row],[Fecha  promesa de pago]], "mmm"))</f>
        <v/>
      </c>
      <c r="T744" s="13" t="str">
        <f>IF(promesas[[#This Row],[Fecha de Pago]]="", "", TEXT(promesas[[#This Row],[Fecha de Pago]], "dd/mmm"))</f>
        <v/>
      </c>
      <c r="U744" s="13" t="str">
        <f>IF(promesas[[#This Row],[Fecha  promesa de pago]]="", "", TEXT(promesas[[#This Row],[Fecha  promesa de pago]], "dd/mmm"))</f>
        <v/>
      </c>
      <c r="V744" s="14" t="str">
        <f>IF(LEN(TRIM(promesas[[#This Row],[Fecha  promesa de pago]]))&gt;0,1,"")</f>
        <v/>
      </c>
      <c r="W744" s="14" t="str">
        <f>IF(LEN(TRIM(promesas[[#This Row],[Fecha de Pago]]))&gt;0,1,"")</f>
        <v/>
      </c>
    </row>
    <row r="745" spans="1:23" ht="15.75" customHeight="1">
      <c r="A745" s="11" t="str">
        <f>TEXT(promesas[[#This Row],[Marca temporal]],"dd/mmm")</f>
        <v>00/ene</v>
      </c>
      <c r="B745" s="186"/>
      <c r="C745" s="187"/>
      <c r="D745" s="187"/>
      <c r="E745" s="188"/>
      <c r="F745" s="187"/>
      <c r="G745" s="187"/>
      <c r="H745" s="189"/>
      <c r="I745" s="190"/>
      <c r="J745" s="195"/>
      <c r="K745"/>
      <c r="L745" s="191"/>
      <c r="M745" s="157"/>
      <c r="N745"/>
      <c r="O745" s="191"/>
      <c r="P745" s="157"/>
      <c r="Q745" s="189"/>
      <c r="R745" s="196" t="str">
        <f>IF(promesas[[#This Row],[Fecha de Pago]]="", "", TEXT(promesas[[#This Row],[Fecha de Pago]], "mmm"))</f>
        <v/>
      </c>
      <c r="S745" s="12" t="str">
        <f>IF(promesas[[#This Row],[Fecha  promesa de pago]]="", "", TEXT(promesas[[#This Row],[Fecha  promesa de pago]], "mmm"))</f>
        <v/>
      </c>
      <c r="T745" s="13" t="str">
        <f>IF(promesas[[#This Row],[Fecha de Pago]]="", "", TEXT(promesas[[#This Row],[Fecha de Pago]], "dd/mmm"))</f>
        <v/>
      </c>
      <c r="U745" s="13" t="str">
        <f>IF(promesas[[#This Row],[Fecha  promesa de pago]]="", "", TEXT(promesas[[#This Row],[Fecha  promesa de pago]], "dd/mmm"))</f>
        <v/>
      </c>
      <c r="V745" s="14" t="str">
        <f>IF(LEN(TRIM(promesas[[#This Row],[Fecha  promesa de pago]]))&gt;0,1,"")</f>
        <v/>
      </c>
      <c r="W745" s="14" t="str">
        <f>IF(LEN(TRIM(promesas[[#This Row],[Fecha de Pago]]))&gt;0,1,"")</f>
        <v/>
      </c>
    </row>
    <row r="746" spans="1:23" ht="15.75" customHeight="1">
      <c r="A746" s="11" t="str">
        <f>TEXT(promesas[[#This Row],[Marca temporal]],"dd/mmm")</f>
        <v>00/ene</v>
      </c>
      <c r="B746" s="186"/>
      <c r="C746" s="187"/>
      <c r="D746" s="187"/>
      <c r="E746" s="188"/>
      <c r="F746" s="187"/>
      <c r="G746" s="187"/>
      <c r="H746" s="189"/>
      <c r="I746" s="190"/>
      <c r="J746" s="195"/>
      <c r="K746"/>
      <c r="L746" s="191"/>
      <c r="M746" s="157"/>
      <c r="N746"/>
      <c r="O746" s="191"/>
      <c r="P746" s="157"/>
      <c r="Q746" s="189"/>
      <c r="R746" s="196" t="str">
        <f>IF(promesas[[#This Row],[Fecha de Pago]]="", "", TEXT(promesas[[#This Row],[Fecha de Pago]], "mmm"))</f>
        <v/>
      </c>
      <c r="S746" s="12" t="str">
        <f>IF(promesas[[#This Row],[Fecha  promesa de pago]]="", "", TEXT(promesas[[#This Row],[Fecha  promesa de pago]], "mmm"))</f>
        <v/>
      </c>
      <c r="T746" s="13" t="str">
        <f>IF(promesas[[#This Row],[Fecha de Pago]]="", "", TEXT(promesas[[#This Row],[Fecha de Pago]], "dd/mmm"))</f>
        <v/>
      </c>
      <c r="U746" s="13" t="str">
        <f>IF(promesas[[#This Row],[Fecha  promesa de pago]]="", "", TEXT(promesas[[#This Row],[Fecha  promesa de pago]], "dd/mmm"))</f>
        <v/>
      </c>
      <c r="V746" s="14" t="str">
        <f>IF(LEN(TRIM(promesas[[#This Row],[Fecha  promesa de pago]]))&gt;0,1,"")</f>
        <v/>
      </c>
      <c r="W746" s="14" t="str">
        <f>IF(LEN(TRIM(promesas[[#This Row],[Fecha de Pago]]))&gt;0,1,"")</f>
        <v/>
      </c>
    </row>
    <row r="747" spans="1:23" ht="15.75" customHeight="1">
      <c r="A747" s="11" t="str">
        <f>TEXT(promesas[[#This Row],[Marca temporal]],"dd/mmm")</f>
        <v>00/ene</v>
      </c>
      <c r="B747" s="186"/>
      <c r="C747" s="187"/>
      <c r="D747" s="187"/>
      <c r="E747" s="188"/>
      <c r="F747" s="187"/>
      <c r="G747" s="187"/>
      <c r="H747" s="189"/>
      <c r="I747" s="190"/>
      <c r="J747" s="195"/>
      <c r="K747"/>
      <c r="L747" s="191"/>
      <c r="M747" s="157"/>
      <c r="N747"/>
      <c r="O747" s="191"/>
      <c r="P747" s="157"/>
      <c r="Q747" s="189"/>
      <c r="R747" s="196" t="str">
        <f>IF(promesas[[#This Row],[Fecha de Pago]]="", "", TEXT(promesas[[#This Row],[Fecha de Pago]], "mmm"))</f>
        <v/>
      </c>
      <c r="S747" s="12" t="str">
        <f>IF(promesas[[#This Row],[Fecha  promesa de pago]]="", "", TEXT(promesas[[#This Row],[Fecha  promesa de pago]], "mmm"))</f>
        <v/>
      </c>
      <c r="T747" s="13" t="str">
        <f>IF(promesas[[#This Row],[Fecha de Pago]]="", "", TEXT(promesas[[#This Row],[Fecha de Pago]], "dd/mmm"))</f>
        <v/>
      </c>
      <c r="U747" s="13" t="str">
        <f>IF(promesas[[#This Row],[Fecha  promesa de pago]]="", "", TEXT(promesas[[#This Row],[Fecha  promesa de pago]], "dd/mmm"))</f>
        <v/>
      </c>
      <c r="V747" s="14" t="str">
        <f>IF(LEN(TRIM(promesas[[#This Row],[Fecha  promesa de pago]]))&gt;0,1,"")</f>
        <v/>
      </c>
      <c r="W747" s="14" t="str">
        <f>IF(LEN(TRIM(promesas[[#This Row],[Fecha de Pago]]))&gt;0,1,"")</f>
        <v/>
      </c>
    </row>
    <row r="748" spans="1:23" ht="15.75" customHeight="1">
      <c r="A748" s="11" t="str">
        <f>TEXT(promesas[[#This Row],[Marca temporal]],"dd/mmm")</f>
        <v>00/ene</v>
      </c>
      <c r="B748" s="186"/>
      <c r="C748" s="187"/>
      <c r="D748" s="187"/>
      <c r="E748" s="188"/>
      <c r="F748" s="187"/>
      <c r="G748" s="187"/>
      <c r="H748" s="189"/>
      <c r="I748" s="190"/>
      <c r="J748" s="195"/>
      <c r="K748"/>
      <c r="L748" s="191"/>
      <c r="M748" s="157"/>
      <c r="N748"/>
      <c r="O748" s="191"/>
      <c r="P748"/>
      <c r="Q748" s="189"/>
      <c r="R748" s="196" t="str">
        <f>IF(promesas[[#This Row],[Fecha de Pago]]="", "", TEXT(promesas[[#This Row],[Fecha de Pago]], "mmm"))</f>
        <v/>
      </c>
      <c r="S748" s="12" t="str">
        <f>IF(promesas[[#This Row],[Fecha  promesa de pago]]="", "", TEXT(promesas[[#This Row],[Fecha  promesa de pago]], "mmm"))</f>
        <v/>
      </c>
      <c r="T748" s="13" t="str">
        <f>IF(promesas[[#This Row],[Fecha de Pago]]="", "", TEXT(promesas[[#This Row],[Fecha de Pago]], "dd/mmm"))</f>
        <v/>
      </c>
      <c r="U748" s="13" t="str">
        <f>IF(promesas[[#This Row],[Fecha  promesa de pago]]="", "", TEXT(promesas[[#This Row],[Fecha  promesa de pago]], "dd/mmm"))</f>
        <v/>
      </c>
      <c r="V748" s="14" t="str">
        <f>IF(LEN(TRIM(promesas[[#This Row],[Fecha  promesa de pago]]))&gt;0,1,"")</f>
        <v/>
      </c>
      <c r="W748" s="14" t="str">
        <f>IF(LEN(TRIM(promesas[[#This Row],[Fecha de Pago]]))&gt;0,1,"")</f>
        <v/>
      </c>
    </row>
    <row r="749" spans="1:23" ht="15.75" customHeight="1">
      <c r="A749" s="11" t="str">
        <f>TEXT(promesas[[#This Row],[Marca temporal]],"dd/mmm")</f>
        <v>00/ene</v>
      </c>
      <c r="B749" s="186"/>
      <c r="C749" s="187"/>
      <c r="D749" s="187"/>
      <c r="E749" s="188"/>
      <c r="F749" s="187"/>
      <c r="G749" s="187"/>
      <c r="H749" s="189"/>
      <c r="I749" s="190"/>
      <c r="J749" s="195"/>
      <c r="K749"/>
      <c r="L749" s="191"/>
      <c r="M749" s="157"/>
      <c r="N749"/>
      <c r="O749" s="191"/>
      <c r="P749"/>
      <c r="Q749" s="189"/>
      <c r="R749" s="196" t="str">
        <f>IF(promesas[[#This Row],[Fecha de Pago]]="", "", TEXT(promesas[[#This Row],[Fecha de Pago]], "mmm"))</f>
        <v/>
      </c>
      <c r="S749" s="12" t="str">
        <f>IF(promesas[[#This Row],[Fecha  promesa de pago]]="", "", TEXT(promesas[[#This Row],[Fecha  promesa de pago]], "mmm"))</f>
        <v/>
      </c>
      <c r="T749" s="13" t="str">
        <f>IF(promesas[[#This Row],[Fecha de Pago]]="", "", TEXT(promesas[[#This Row],[Fecha de Pago]], "dd/mmm"))</f>
        <v/>
      </c>
      <c r="U749" s="13" t="str">
        <f>IF(promesas[[#This Row],[Fecha  promesa de pago]]="", "", TEXT(promesas[[#This Row],[Fecha  promesa de pago]], "dd/mmm"))</f>
        <v/>
      </c>
      <c r="V749" s="14" t="str">
        <f>IF(LEN(TRIM(promesas[[#This Row],[Fecha  promesa de pago]]))&gt;0,1,"")</f>
        <v/>
      </c>
      <c r="W749" s="14" t="str">
        <f>IF(LEN(TRIM(promesas[[#This Row],[Fecha de Pago]]))&gt;0,1,"")</f>
        <v/>
      </c>
    </row>
    <row r="750" spans="1:23" ht="15.75" customHeight="1">
      <c r="A750" s="11" t="str">
        <f>TEXT(promesas[[#This Row],[Marca temporal]],"dd/mmm")</f>
        <v>00/ene</v>
      </c>
      <c r="B750" s="186"/>
      <c r="C750" s="187"/>
      <c r="D750" s="187"/>
      <c r="E750" s="188"/>
      <c r="F750" s="187"/>
      <c r="G750" s="187"/>
      <c r="H750" s="189"/>
      <c r="I750" s="190"/>
      <c r="J750" s="195"/>
      <c r="K750"/>
      <c r="L750" s="191"/>
      <c r="M750" s="157"/>
      <c r="N750"/>
      <c r="O750" s="191"/>
      <c r="P750" s="157"/>
      <c r="Q750" s="189"/>
      <c r="R750" s="196" t="str">
        <f>IF(promesas[[#This Row],[Fecha de Pago]]="", "", TEXT(promesas[[#This Row],[Fecha de Pago]], "mmm"))</f>
        <v/>
      </c>
      <c r="S750" s="12" t="str">
        <f>IF(promesas[[#This Row],[Fecha  promesa de pago]]="", "", TEXT(promesas[[#This Row],[Fecha  promesa de pago]], "mmm"))</f>
        <v/>
      </c>
      <c r="T750" s="13" t="str">
        <f>IF(promesas[[#This Row],[Fecha de Pago]]="", "", TEXT(promesas[[#This Row],[Fecha de Pago]], "dd/mmm"))</f>
        <v/>
      </c>
      <c r="U750" s="13" t="str">
        <f>IF(promesas[[#This Row],[Fecha  promesa de pago]]="", "", TEXT(promesas[[#This Row],[Fecha  promesa de pago]], "dd/mmm"))</f>
        <v/>
      </c>
      <c r="V750" s="14" t="str">
        <f>IF(LEN(TRIM(promesas[[#This Row],[Fecha  promesa de pago]]))&gt;0,1,"")</f>
        <v/>
      </c>
      <c r="W750" s="14" t="str">
        <f>IF(LEN(TRIM(promesas[[#This Row],[Fecha de Pago]]))&gt;0,1,"")</f>
        <v/>
      </c>
    </row>
    <row r="751" spans="1:23" ht="15.75" customHeight="1">
      <c r="A751" s="11" t="str">
        <f>TEXT(promesas[[#This Row],[Marca temporal]],"dd/mmm")</f>
        <v>00/ene</v>
      </c>
      <c r="B751" s="186"/>
      <c r="C751" s="187"/>
      <c r="D751" s="187"/>
      <c r="E751" s="188"/>
      <c r="F751" s="187"/>
      <c r="G751" s="187"/>
      <c r="H751" s="189"/>
      <c r="I751" s="190"/>
      <c r="J751" s="195"/>
      <c r="K751"/>
      <c r="L751" s="191"/>
      <c r="M751" s="157"/>
      <c r="N751"/>
      <c r="O751" s="191"/>
      <c r="P751" s="157"/>
      <c r="Q751" s="189"/>
      <c r="R751" s="196" t="str">
        <f>IF(promesas[[#This Row],[Fecha de Pago]]="", "", TEXT(promesas[[#This Row],[Fecha de Pago]], "mmm"))</f>
        <v/>
      </c>
      <c r="S751" s="12" t="str">
        <f>IF(promesas[[#This Row],[Fecha  promesa de pago]]="", "", TEXT(promesas[[#This Row],[Fecha  promesa de pago]], "mmm"))</f>
        <v/>
      </c>
      <c r="T751" s="13" t="str">
        <f>IF(promesas[[#This Row],[Fecha de Pago]]="", "", TEXT(promesas[[#This Row],[Fecha de Pago]], "dd/mmm"))</f>
        <v/>
      </c>
      <c r="U751" s="13" t="str">
        <f>IF(promesas[[#This Row],[Fecha  promesa de pago]]="", "", TEXT(promesas[[#This Row],[Fecha  promesa de pago]], "dd/mmm"))</f>
        <v/>
      </c>
      <c r="V751" s="14" t="str">
        <f>IF(LEN(TRIM(promesas[[#This Row],[Fecha  promesa de pago]]))&gt;0,1,"")</f>
        <v/>
      </c>
      <c r="W751" s="14" t="str">
        <f>IF(LEN(TRIM(promesas[[#This Row],[Fecha de Pago]]))&gt;0,1,"")</f>
        <v/>
      </c>
    </row>
    <row r="752" spans="1:23" ht="15.75" customHeight="1">
      <c r="A752" s="11" t="str">
        <f>TEXT(promesas[[#This Row],[Marca temporal]],"dd/mmm")</f>
        <v>00/ene</v>
      </c>
      <c r="B752" s="186"/>
      <c r="C752" s="187"/>
      <c r="D752" s="187"/>
      <c r="E752" s="188"/>
      <c r="F752" s="187"/>
      <c r="G752" s="187"/>
      <c r="H752" s="189"/>
      <c r="I752" s="190"/>
      <c r="J752" s="195"/>
      <c r="K752"/>
      <c r="L752" s="191"/>
      <c r="M752" s="157"/>
      <c r="N752"/>
      <c r="O752" s="191"/>
      <c r="P752" s="157"/>
      <c r="Q752" s="189"/>
      <c r="R752" s="196" t="str">
        <f>IF(promesas[[#This Row],[Fecha de Pago]]="", "", TEXT(promesas[[#This Row],[Fecha de Pago]], "mmm"))</f>
        <v/>
      </c>
      <c r="S752" s="12" t="str">
        <f>IF(promesas[[#This Row],[Fecha  promesa de pago]]="", "", TEXT(promesas[[#This Row],[Fecha  promesa de pago]], "mmm"))</f>
        <v/>
      </c>
      <c r="T752" s="13" t="str">
        <f>IF(promesas[[#This Row],[Fecha de Pago]]="", "", TEXT(promesas[[#This Row],[Fecha de Pago]], "dd/mmm"))</f>
        <v/>
      </c>
      <c r="U752" s="13" t="str">
        <f>IF(promesas[[#This Row],[Fecha  promesa de pago]]="", "", TEXT(promesas[[#This Row],[Fecha  promesa de pago]], "dd/mmm"))</f>
        <v/>
      </c>
      <c r="V752" s="14" t="str">
        <f>IF(LEN(TRIM(promesas[[#This Row],[Fecha  promesa de pago]]))&gt;0,1,"")</f>
        <v/>
      </c>
      <c r="W752" s="14" t="str">
        <f>IF(LEN(TRIM(promesas[[#This Row],[Fecha de Pago]]))&gt;0,1,"")</f>
        <v/>
      </c>
    </row>
    <row r="753" spans="1:23" ht="15.75" customHeight="1">
      <c r="A753" s="11" t="str">
        <f>TEXT(promesas[[#This Row],[Marca temporal]],"dd/mmm")</f>
        <v>00/ene</v>
      </c>
      <c r="B753" s="186"/>
      <c r="C753" s="187"/>
      <c r="D753" s="187"/>
      <c r="E753" s="188"/>
      <c r="F753" s="187"/>
      <c r="G753" s="187"/>
      <c r="H753" s="189"/>
      <c r="I753" s="190"/>
      <c r="J753" s="195"/>
      <c r="K753"/>
      <c r="L753" s="191"/>
      <c r="M753" s="157"/>
      <c r="N753"/>
      <c r="O753" s="191"/>
      <c r="P753" s="157"/>
      <c r="Q753" s="189"/>
      <c r="R753" s="196" t="str">
        <f>IF(promesas[[#This Row],[Fecha de Pago]]="", "", TEXT(promesas[[#This Row],[Fecha de Pago]], "mmm"))</f>
        <v/>
      </c>
      <c r="S753" s="12" t="str">
        <f>IF(promesas[[#This Row],[Fecha  promesa de pago]]="", "", TEXT(promesas[[#This Row],[Fecha  promesa de pago]], "mmm"))</f>
        <v/>
      </c>
      <c r="T753" s="13" t="str">
        <f>IF(promesas[[#This Row],[Fecha de Pago]]="", "", TEXT(promesas[[#This Row],[Fecha de Pago]], "dd/mmm"))</f>
        <v/>
      </c>
      <c r="U753" s="13" t="str">
        <f>IF(promesas[[#This Row],[Fecha  promesa de pago]]="", "", TEXT(promesas[[#This Row],[Fecha  promesa de pago]], "dd/mmm"))</f>
        <v/>
      </c>
      <c r="V753" s="14" t="str">
        <f>IF(LEN(TRIM(promesas[[#This Row],[Fecha  promesa de pago]]))&gt;0,1,"")</f>
        <v/>
      </c>
      <c r="W753" s="14" t="str">
        <f>IF(LEN(TRIM(promesas[[#This Row],[Fecha de Pago]]))&gt;0,1,"")</f>
        <v/>
      </c>
    </row>
    <row r="754" spans="1:23" ht="15.75" customHeight="1">
      <c r="A754" s="11" t="str">
        <f>TEXT(promesas[[#This Row],[Marca temporal]],"dd/mmm")</f>
        <v>00/ene</v>
      </c>
      <c r="B754" s="186"/>
      <c r="C754" s="187"/>
      <c r="D754" s="187"/>
      <c r="E754" s="188"/>
      <c r="F754" s="187"/>
      <c r="G754" s="187"/>
      <c r="H754" s="189"/>
      <c r="I754" s="190"/>
      <c r="J754" s="195"/>
      <c r="K754"/>
      <c r="L754" s="191"/>
      <c r="M754" s="157"/>
      <c r="N754"/>
      <c r="O754" s="191"/>
      <c r="P754"/>
      <c r="Q754" s="189"/>
      <c r="R754" s="196" t="str">
        <f>IF(promesas[[#This Row],[Fecha de Pago]]="", "", TEXT(promesas[[#This Row],[Fecha de Pago]], "mmm"))</f>
        <v/>
      </c>
      <c r="S754" s="12" t="str">
        <f>IF(promesas[[#This Row],[Fecha  promesa de pago]]="", "", TEXT(promesas[[#This Row],[Fecha  promesa de pago]], "mmm"))</f>
        <v/>
      </c>
      <c r="T754" s="13" t="str">
        <f>IF(promesas[[#This Row],[Fecha de Pago]]="", "", TEXT(promesas[[#This Row],[Fecha de Pago]], "dd/mmm"))</f>
        <v/>
      </c>
      <c r="U754" s="13" t="str">
        <f>IF(promesas[[#This Row],[Fecha  promesa de pago]]="", "", TEXT(promesas[[#This Row],[Fecha  promesa de pago]], "dd/mmm"))</f>
        <v/>
      </c>
      <c r="V754" s="14" t="str">
        <f>IF(LEN(TRIM(promesas[[#This Row],[Fecha  promesa de pago]]))&gt;0,1,"")</f>
        <v/>
      </c>
      <c r="W754" s="14" t="str">
        <f>IF(LEN(TRIM(promesas[[#This Row],[Fecha de Pago]]))&gt;0,1,"")</f>
        <v/>
      </c>
    </row>
    <row r="755" spans="1:23" ht="15.75" customHeight="1">
      <c r="A755" s="11" t="str">
        <f>TEXT(promesas[[#This Row],[Marca temporal]],"dd/mmm")</f>
        <v>00/ene</v>
      </c>
      <c r="B755" s="186"/>
      <c r="C755" s="187"/>
      <c r="D755" s="187"/>
      <c r="E755" s="188"/>
      <c r="F755" s="187"/>
      <c r="G755" s="187"/>
      <c r="H755" s="189"/>
      <c r="I755" s="190"/>
      <c r="J755" s="195"/>
      <c r="K755"/>
      <c r="L755" s="191"/>
      <c r="M755" s="157"/>
      <c r="N755"/>
      <c r="O755" s="191"/>
      <c r="P755" s="157"/>
      <c r="Q755" s="189"/>
      <c r="R755" s="196" t="str">
        <f>IF(promesas[[#This Row],[Fecha de Pago]]="", "", TEXT(promesas[[#This Row],[Fecha de Pago]], "mmm"))</f>
        <v/>
      </c>
      <c r="S755" s="12" t="str">
        <f>IF(promesas[[#This Row],[Fecha  promesa de pago]]="", "", TEXT(promesas[[#This Row],[Fecha  promesa de pago]], "mmm"))</f>
        <v/>
      </c>
      <c r="T755" s="13" t="str">
        <f>IF(promesas[[#This Row],[Fecha de Pago]]="", "", TEXT(promesas[[#This Row],[Fecha de Pago]], "dd/mmm"))</f>
        <v/>
      </c>
      <c r="U755" s="13" t="str">
        <f>IF(promesas[[#This Row],[Fecha  promesa de pago]]="", "", TEXT(promesas[[#This Row],[Fecha  promesa de pago]], "dd/mmm"))</f>
        <v/>
      </c>
      <c r="V755" s="14" t="str">
        <f>IF(LEN(TRIM(promesas[[#This Row],[Fecha  promesa de pago]]))&gt;0,1,"")</f>
        <v/>
      </c>
      <c r="W755" s="14" t="str">
        <f>IF(LEN(TRIM(promesas[[#This Row],[Fecha de Pago]]))&gt;0,1,"")</f>
        <v/>
      </c>
    </row>
    <row r="756" spans="1:23" ht="15.75" customHeight="1">
      <c r="A756" s="11" t="str">
        <f>TEXT(promesas[[#This Row],[Marca temporal]],"dd/mmm")</f>
        <v>00/ene</v>
      </c>
      <c r="B756" s="186"/>
      <c r="C756" s="187"/>
      <c r="D756" s="187"/>
      <c r="E756" s="188"/>
      <c r="F756" s="187"/>
      <c r="G756" s="187"/>
      <c r="H756" s="189"/>
      <c r="I756" s="190"/>
      <c r="J756" s="195"/>
      <c r="K756"/>
      <c r="L756" s="191"/>
      <c r="M756" s="157"/>
      <c r="N756"/>
      <c r="O756" s="191"/>
      <c r="P756" s="157"/>
      <c r="Q756" s="189"/>
      <c r="R756" s="196" t="str">
        <f>IF(promesas[[#This Row],[Fecha de Pago]]="", "", TEXT(promesas[[#This Row],[Fecha de Pago]], "mmm"))</f>
        <v/>
      </c>
      <c r="S756" s="12" t="str">
        <f>IF(promesas[[#This Row],[Fecha  promesa de pago]]="", "", TEXT(promesas[[#This Row],[Fecha  promesa de pago]], "mmm"))</f>
        <v/>
      </c>
      <c r="T756" s="13" t="str">
        <f>IF(promesas[[#This Row],[Fecha de Pago]]="", "", TEXT(promesas[[#This Row],[Fecha de Pago]], "dd/mmm"))</f>
        <v/>
      </c>
      <c r="U756" s="13" t="str">
        <f>IF(promesas[[#This Row],[Fecha  promesa de pago]]="", "", TEXT(promesas[[#This Row],[Fecha  promesa de pago]], "dd/mmm"))</f>
        <v/>
      </c>
      <c r="V756" s="14" t="str">
        <f>IF(LEN(TRIM(promesas[[#This Row],[Fecha  promesa de pago]]))&gt;0,1,"")</f>
        <v/>
      </c>
      <c r="W756" s="14" t="str">
        <f>IF(LEN(TRIM(promesas[[#This Row],[Fecha de Pago]]))&gt;0,1,"")</f>
        <v/>
      </c>
    </row>
    <row r="757" spans="1:23" ht="15.75" customHeight="1">
      <c r="A757" s="11" t="str">
        <f>TEXT(promesas[[#This Row],[Marca temporal]],"dd/mmm")</f>
        <v>00/ene</v>
      </c>
      <c r="B757" s="186"/>
      <c r="C757" s="187"/>
      <c r="D757" s="187"/>
      <c r="E757" s="188"/>
      <c r="F757" s="187"/>
      <c r="G757" s="187"/>
      <c r="H757" s="189"/>
      <c r="I757" s="190"/>
      <c r="J757" s="195"/>
      <c r="K757"/>
      <c r="L757" s="191"/>
      <c r="M757" s="157"/>
      <c r="N757"/>
      <c r="O757" s="191"/>
      <c r="P757" s="157"/>
      <c r="Q757" s="189"/>
      <c r="R757" s="196" t="str">
        <f>IF(promesas[[#This Row],[Fecha de Pago]]="", "", TEXT(promesas[[#This Row],[Fecha de Pago]], "mmm"))</f>
        <v/>
      </c>
      <c r="S757" s="12" t="str">
        <f>IF(promesas[[#This Row],[Fecha  promesa de pago]]="", "", TEXT(promesas[[#This Row],[Fecha  promesa de pago]], "mmm"))</f>
        <v/>
      </c>
      <c r="T757" s="13" t="str">
        <f>IF(promesas[[#This Row],[Fecha de Pago]]="", "", TEXT(promesas[[#This Row],[Fecha de Pago]], "dd/mmm"))</f>
        <v/>
      </c>
      <c r="U757" s="13" t="str">
        <f>IF(promesas[[#This Row],[Fecha  promesa de pago]]="", "", TEXT(promesas[[#This Row],[Fecha  promesa de pago]], "dd/mmm"))</f>
        <v/>
      </c>
      <c r="V757" s="14" t="str">
        <f>IF(LEN(TRIM(promesas[[#This Row],[Fecha  promesa de pago]]))&gt;0,1,"")</f>
        <v/>
      </c>
      <c r="W757" s="14" t="str">
        <f>IF(LEN(TRIM(promesas[[#This Row],[Fecha de Pago]]))&gt;0,1,"")</f>
        <v/>
      </c>
    </row>
    <row r="758" spans="1:23" ht="15.75" customHeight="1">
      <c r="A758" s="11" t="str">
        <f>TEXT(promesas[[#This Row],[Marca temporal]],"dd/mmm")</f>
        <v>00/ene</v>
      </c>
      <c r="B758" s="186"/>
      <c r="C758" s="187"/>
      <c r="D758" s="187"/>
      <c r="E758" s="188"/>
      <c r="F758" s="187"/>
      <c r="G758" s="187"/>
      <c r="H758" s="189"/>
      <c r="I758" s="190"/>
      <c r="J758" s="195"/>
      <c r="K758"/>
      <c r="L758" s="191"/>
      <c r="M758" s="157"/>
      <c r="N758"/>
      <c r="O758" s="191"/>
      <c r="P758" s="157"/>
      <c r="Q758" s="189"/>
      <c r="R758" s="196" t="str">
        <f>IF(promesas[[#This Row],[Fecha de Pago]]="", "", TEXT(promesas[[#This Row],[Fecha de Pago]], "mmm"))</f>
        <v/>
      </c>
      <c r="S758" s="12" t="str">
        <f>IF(promesas[[#This Row],[Fecha  promesa de pago]]="", "", TEXT(promesas[[#This Row],[Fecha  promesa de pago]], "mmm"))</f>
        <v/>
      </c>
      <c r="T758" s="13" t="str">
        <f>IF(promesas[[#This Row],[Fecha de Pago]]="", "", TEXT(promesas[[#This Row],[Fecha de Pago]], "dd/mmm"))</f>
        <v/>
      </c>
      <c r="U758" s="13" t="str">
        <f>IF(promesas[[#This Row],[Fecha  promesa de pago]]="", "", TEXT(promesas[[#This Row],[Fecha  promesa de pago]], "dd/mmm"))</f>
        <v/>
      </c>
      <c r="V758" s="14" t="str">
        <f>IF(LEN(TRIM(promesas[[#This Row],[Fecha  promesa de pago]]))&gt;0,1,"")</f>
        <v/>
      </c>
      <c r="W758" s="14" t="str">
        <f>IF(LEN(TRIM(promesas[[#This Row],[Fecha de Pago]]))&gt;0,1,"")</f>
        <v/>
      </c>
    </row>
    <row r="759" spans="1:23" ht="15.75" customHeight="1">
      <c r="A759" s="11" t="str">
        <f>TEXT(promesas[[#This Row],[Marca temporal]],"dd/mmm")</f>
        <v>00/ene</v>
      </c>
      <c r="B759" s="186"/>
      <c r="C759" s="187"/>
      <c r="D759" s="187"/>
      <c r="E759" s="188"/>
      <c r="F759" s="187"/>
      <c r="G759" s="187"/>
      <c r="H759" s="189"/>
      <c r="I759" s="190"/>
      <c r="J759" s="195"/>
      <c r="K759"/>
      <c r="L759" s="191"/>
      <c r="M759" s="157"/>
      <c r="N759"/>
      <c r="O759" s="191"/>
      <c r="P759" s="157"/>
      <c r="Q759" s="189"/>
      <c r="R759" s="196" t="str">
        <f>IF(promesas[[#This Row],[Fecha de Pago]]="", "", TEXT(promesas[[#This Row],[Fecha de Pago]], "mmm"))</f>
        <v/>
      </c>
      <c r="S759" s="12" t="str">
        <f>IF(promesas[[#This Row],[Fecha  promesa de pago]]="", "", TEXT(promesas[[#This Row],[Fecha  promesa de pago]], "mmm"))</f>
        <v/>
      </c>
      <c r="T759" s="13" t="str">
        <f>IF(promesas[[#This Row],[Fecha de Pago]]="", "", TEXT(promesas[[#This Row],[Fecha de Pago]], "dd/mmm"))</f>
        <v/>
      </c>
      <c r="U759" s="13" t="str">
        <f>IF(promesas[[#This Row],[Fecha  promesa de pago]]="", "", TEXT(promesas[[#This Row],[Fecha  promesa de pago]], "dd/mmm"))</f>
        <v/>
      </c>
      <c r="V759" s="14" t="str">
        <f>IF(LEN(TRIM(promesas[[#This Row],[Fecha  promesa de pago]]))&gt;0,1,"")</f>
        <v/>
      </c>
      <c r="W759" s="14" t="str">
        <f>IF(LEN(TRIM(promesas[[#This Row],[Fecha de Pago]]))&gt;0,1,"")</f>
        <v/>
      </c>
    </row>
    <row r="760" spans="1:23" ht="15.75" customHeight="1">
      <c r="A760" s="11" t="str">
        <f>TEXT(promesas[[#This Row],[Marca temporal]],"dd/mmm")</f>
        <v>00/ene</v>
      </c>
      <c r="B760" s="186"/>
      <c r="C760" s="187"/>
      <c r="D760" s="187"/>
      <c r="E760" s="188"/>
      <c r="F760" s="187"/>
      <c r="G760" s="187"/>
      <c r="H760" s="189"/>
      <c r="I760" s="190"/>
      <c r="J760" s="195"/>
      <c r="K760"/>
      <c r="L760" s="191"/>
      <c r="M760" s="157"/>
      <c r="N760"/>
      <c r="O760" s="191"/>
      <c r="P760" s="157"/>
      <c r="Q760" s="189"/>
      <c r="R760" s="196" t="str">
        <f>IF(promesas[[#This Row],[Fecha de Pago]]="", "", TEXT(promesas[[#This Row],[Fecha de Pago]], "mmm"))</f>
        <v/>
      </c>
      <c r="S760" s="12" t="str">
        <f>IF(promesas[[#This Row],[Fecha  promesa de pago]]="", "", TEXT(promesas[[#This Row],[Fecha  promesa de pago]], "mmm"))</f>
        <v/>
      </c>
      <c r="T760" s="13" t="str">
        <f>IF(promesas[[#This Row],[Fecha de Pago]]="", "", TEXT(promesas[[#This Row],[Fecha de Pago]], "dd/mmm"))</f>
        <v/>
      </c>
      <c r="U760" s="13" t="str">
        <f>IF(promesas[[#This Row],[Fecha  promesa de pago]]="", "", TEXT(promesas[[#This Row],[Fecha  promesa de pago]], "dd/mmm"))</f>
        <v/>
      </c>
      <c r="V760" s="14" t="str">
        <f>IF(LEN(TRIM(promesas[[#This Row],[Fecha  promesa de pago]]))&gt;0,1,"")</f>
        <v/>
      </c>
      <c r="W760" s="14" t="str">
        <f>IF(LEN(TRIM(promesas[[#This Row],[Fecha de Pago]]))&gt;0,1,"")</f>
        <v/>
      </c>
    </row>
    <row r="761" spans="1:23" ht="15.75" customHeight="1">
      <c r="A761" s="11" t="str">
        <f>TEXT(promesas[[#This Row],[Marca temporal]],"dd/mmm")</f>
        <v>00/ene</v>
      </c>
      <c r="B761" s="186"/>
      <c r="C761" s="187"/>
      <c r="D761" s="187"/>
      <c r="E761" s="188"/>
      <c r="F761" s="187"/>
      <c r="G761" s="187"/>
      <c r="H761" s="189"/>
      <c r="I761" s="190"/>
      <c r="J761" s="195"/>
      <c r="K761" s="159"/>
      <c r="L761" s="167"/>
      <c r="M761" s="157"/>
      <c r="N761"/>
      <c r="O761" s="191"/>
      <c r="P761"/>
      <c r="Q761" s="189"/>
      <c r="R761" s="196" t="str">
        <f>IF(promesas[[#This Row],[Fecha de Pago]]="", "", TEXT(promesas[[#This Row],[Fecha de Pago]], "mmm"))</f>
        <v/>
      </c>
      <c r="S761" s="12" t="str">
        <f>IF(promesas[[#This Row],[Fecha  promesa de pago]]="", "", TEXT(promesas[[#This Row],[Fecha  promesa de pago]], "mmm"))</f>
        <v/>
      </c>
      <c r="T761" s="13" t="str">
        <f>IF(promesas[[#This Row],[Fecha de Pago]]="", "", TEXT(promesas[[#This Row],[Fecha de Pago]], "dd/mmm"))</f>
        <v/>
      </c>
      <c r="U761" s="13" t="str">
        <f>IF(promesas[[#This Row],[Fecha  promesa de pago]]="", "", TEXT(promesas[[#This Row],[Fecha  promesa de pago]], "dd/mmm"))</f>
        <v/>
      </c>
      <c r="V761" s="14" t="str">
        <f>IF(LEN(TRIM(promesas[[#This Row],[Fecha  promesa de pago]]))&gt;0,1,"")</f>
        <v/>
      </c>
      <c r="W761" s="14" t="str">
        <f>IF(LEN(TRIM(promesas[[#This Row],[Fecha de Pago]]))&gt;0,1,"")</f>
        <v/>
      </c>
    </row>
    <row r="762" spans="1:23" ht="15.75" customHeight="1">
      <c r="A762" s="11" t="str">
        <f>TEXT(promesas[[#This Row],[Marca temporal]],"dd/mmm")</f>
        <v>00/ene</v>
      </c>
      <c r="B762" s="186"/>
      <c r="C762" s="187"/>
      <c r="D762" s="187"/>
      <c r="E762" s="188"/>
      <c r="F762" s="187"/>
      <c r="G762" s="187"/>
      <c r="H762" s="189"/>
      <c r="I762" s="190"/>
      <c r="J762" s="195"/>
      <c r="K762"/>
      <c r="L762" s="191"/>
      <c r="M762" s="157"/>
      <c r="N762" s="159"/>
      <c r="O762" s="191"/>
      <c r="P762" s="157"/>
      <c r="Q762" s="189"/>
      <c r="R762" s="196" t="str">
        <f>IF(promesas[[#This Row],[Fecha de Pago]]="", "", TEXT(promesas[[#This Row],[Fecha de Pago]], "mmm"))</f>
        <v/>
      </c>
      <c r="S762" s="12" t="str">
        <f>IF(promesas[[#This Row],[Fecha  promesa de pago]]="", "", TEXT(promesas[[#This Row],[Fecha  promesa de pago]], "mmm"))</f>
        <v/>
      </c>
      <c r="T762" s="13" t="str">
        <f>IF(promesas[[#This Row],[Fecha de Pago]]="", "", TEXT(promesas[[#This Row],[Fecha de Pago]], "dd/mmm"))</f>
        <v/>
      </c>
      <c r="U762" s="13" t="str">
        <f>IF(promesas[[#This Row],[Fecha  promesa de pago]]="", "", TEXT(promesas[[#This Row],[Fecha  promesa de pago]], "dd/mmm"))</f>
        <v/>
      </c>
      <c r="V762" s="14" t="str">
        <f>IF(LEN(TRIM(promesas[[#This Row],[Fecha  promesa de pago]]))&gt;0,1,"")</f>
        <v/>
      </c>
      <c r="W762" s="14" t="str">
        <f>IF(LEN(TRIM(promesas[[#This Row],[Fecha de Pago]]))&gt;0,1,"")</f>
        <v/>
      </c>
    </row>
    <row r="763" spans="1:23" ht="15.75" customHeight="1">
      <c r="A763" s="11" t="str">
        <f>TEXT(promesas[[#This Row],[Marca temporal]],"dd/mmm")</f>
        <v>00/ene</v>
      </c>
      <c r="B763" s="186"/>
      <c r="C763" s="187"/>
      <c r="D763" s="187"/>
      <c r="E763" s="188"/>
      <c r="F763" s="187"/>
      <c r="G763" s="187"/>
      <c r="H763" s="189"/>
      <c r="I763" s="190"/>
      <c r="J763" s="195"/>
      <c r="K763"/>
      <c r="L763" s="191"/>
      <c r="M763" s="157"/>
      <c r="N763"/>
      <c r="O763" s="191"/>
      <c r="P763" s="157"/>
      <c r="Q763" s="189"/>
      <c r="R763" s="196" t="str">
        <f>IF(promesas[[#This Row],[Fecha de Pago]]="", "", TEXT(promesas[[#This Row],[Fecha de Pago]], "mmm"))</f>
        <v/>
      </c>
      <c r="S763" s="12" t="str">
        <f>IF(promesas[[#This Row],[Fecha  promesa de pago]]="", "", TEXT(promesas[[#This Row],[Fecha  promesa de pago]], "mmm"))</f>
        <v/>
      </c>
      <c r="T763" s="13" t="str">
        <f>IF(promesas[[#This Row],[Fecha de Pago]]="", "", TEXT(promesas[[#This Row],[Fecha de Pago]], "dd/mmm"))</f>
        <v/>
      </c>
      <c r="U763" s="13" t="str">
        <f>IF(promesas[[#This Row],[Fecha  promesa de pago]]="", "", TEXT(promesas[[#This Row],[Fecha  promesa de pago]], "dd/mmm"))</f>
        <v/>
      </c>
      <c r="V763" s="14" t="str">
        <f>IF(LEN(TRIM(promesas[[#This Row],[Fecha  promesa de pago]]))&gt;0,1,"")</f>
        <v/>
      </c>
      <c r="W763" s="14" t="str">
        <f>IF(LEN(TRIM(promesas[[#This Row],[Fecha de Pago]]))&gt;0,1,"")</f>
        <v/>
      </c>
    </row>
    <row r="764" spans="1:23" ht="15.75" customHeight="1">
      <c r="A764" s="11" t="str">
        <f>TEXT(promesas[[#This Row],[Marca temporal]],"dd/mmm")</f>
        <v>00/ene</v>
      </c>
      <c r="B764" s="186"/>
      <c r="C764" s="187"/>
      <c r="D764" s="187"/>
      <c r="E764" s="188"/>
      <c r="F764" s="187"/>
      <c r="G764" s="187"/>
      <c r="H764" s="189"/>
      <c r="I764" s="190"/>
      <c r="J764" s="195"/>
      <c r="K764"/>
      <c r="L764" s="191"/>
      <c r="M764" s="157"/>
      <c r="N764"/>
      <c r="O764" s="191"/>
      <c r="P764" s="157"/>
      <c r="Q764" s="189"/>
      <c r="R764" s="196" t="str">
        <f>IF(promesas[[#This Row],[Fecha de Pago]]="", "", TEXT(promesas[[#This Row],[Fecha de Pago]], "mmm"))</f>
        <v/>
      </c>
      <c r="S764" s="12" t="str">
        <f>IF(promesas[[#This Row],[Fecha  promesa de pago]]="", "", TEXT(promesas[[#This Row],[Fecha  promesa de pago]], "mmm"))</f>
        <v/>
      </c>
      <c r="T764" s="13" t="str">
        <f>IF(promesas[[#This Row],[Fecha de Pago]]="", "", TEXT(promesas[[#This Row],[Fecha de Pago]], "dd/mmm"))</f>
        <v/>
      </c>
      <c r="U764" s="13" t="str">
        <f>IF(promesas[[#This Row],[Fecha  promesa de pago]]="", "", TEXT(promesas[[#This Row],[Fecha  promesa de pago]], "dd/mmm"))</f>
        <v/>
      </c>
      <c r="V764" s="14" t="str">
        <f>IF(LEN(TRIM(promesas[[#This Row],[Fecha  promesa de pago]]))&gt;0,1,"")</f>
        <v/>
      </c>
      <c r="W764" s="14" t="str">
        <f>IF(LEN(TRIM(promesas[[#This Row],[Fecha de Pago]]))&gt;0,1,"")</f>
        <v/>
      </c>
    </row>
    <row r="765" spans="1:23" ht="15.75" customHeight="1">
      <c r="A765" s="11" t="str">
        <f>TEXT(promesas[[#This Row],[Marca temporal]],"dd/mmm")</f>
        <v>00/ene</v>
      </c>
      <c r="B765" s="186"/>
      <c r="C765" s="187"/>
      <c r="D765" s="187"/>
      <c r="E765" s="188"/>
      <c r="F765" s="187"/>
      <c r="G765" s="187"/>
      <c r="H765" s="189"/>
      <c r="I765" s="190"/>
      <c r="J765" s="195"/>
      <c r="K765"/>
      <c r="L765" s="191"/>
      <c r="M765" s="157"/>
      <c r="N765"/>
      <c r="O765" s="191"/>
      <c r="P765" s="157"/>
      <c r="Q765" s="189"/>
      <c r="R765" s="196" t="str">
        <f>IF(promesas[[#This Row],[Fecha de Pago]]="", "", TEXT(promesas[[#This Row],[Fecha de Pago]], "mmm"))</f>
        <v/>
      </c>
      <c r="S765" s="12" t="str">
        <f>IF(promesas[[#This Row],[Fecha  promesa de pago]]="", "", TEXT(promesas[[#This Row],[Fecha  promesa de pago]], "mmm"))</f>
        <v/>
      </c>
      <c r="T765" s="13" t="str">
        <f>IF(promesas[[#This Row],[Fecha de Pago]]="", "", TEXT(promesas[[#This Row],[Fecha de Pago]], "dd/mmm"))</f>
        <v/>
      </c>
      <c r="U765" s="13" t="str">
        <f>IF(promesas[[#This Row],[Fecha  promesa de pago]]="", "", TEXT(promesas[[#This Row],[Fecha  promesa de pago]], "dd/mmm"))</f>
        <v/>
      </c>
      <c r="V765" s="14" t="str">
        <f>IF(LEN(TRIM(promesas[[#This Row],[Fecha  promesa de pago]]))&gt;0,1,"")</f>
        <v/>
      </c>
      <c r="W765" s="14" t="str">
        <f>IF(LEN(TRIM(promesas[[#This Row],[Fecha de Pago]]))&gt;0,1,"")</f>
        <v/>
      </c>
    </row>
    <row r="766" spans="1:23" ht="15.75" customHeight="1">
      <c r="A766" s="11" t="str">
        <f>TEXT(promesas[[#This Row],[Marca temporal]],"dd/mmm")</f>
        <v>00/ene</v>
      </c>
      <c r="B766" s="186"/>
      <c r="C766" s="187"/>
      <c r="D766" s="187"/>
      <c r="E766" s="188"/>
      <c r="F766" s="187"/>
      <c r="G766" s="187"/>
      <c r="H766" s="189"/>
      <c r="I766" s="190"/>
      <c r="J766" s="195"/>
      <c r="K766"/>
      <c r="L766" s="191"/>
      <c r="M766" s="157"/>
      <c r="N766"/>
      <c r="O766" s="191"/>
      <c r="P766" s="157"/>
      <c r="Q766" s="189"/>
      <c r="R766" s="196" t="str">
        <f>IF(promesas[[#This Row],[Fecha de Pago]]="", "", TEXT(promesas[[#This Row],[Fecha de Pago]], "mmm"))</f>
        <v/>
      </c>
      <c r="S766" s="12" t="str">
        <f>IF(promesas[[#This Row],[Fecha  promesa de pago]]="", "", TEXT(promesas[[#This Row],[Fecha  promesa de pago]], "mmm"))</f>
        <v/>
      </c>
      <c r="T766" s="13" t="str">
        <f>IF(promesas[[#This Row],[Fecha de Pago]]="", "", TEXT(promesas[[#This Row],[Fecha de Pago]], "dd/mmm"))</f>
        <v/>
      </c>
      <c r="U766" s="13" t="str">
        <f>IF(promesas[[#This Row],[Fecha  promesa de pago]]="", "", TEXT(promesas[[#This Row],[Fecha  promesa de pago]], "dd/mmm"))</f>
        <v/>
      </c>
      <c r="V766" s="14" t="str">
        <f>IF(LEN(TRIM(promesas[[#This Row],[Fecha  promesa de pago]]))&gt;0,1,"")</f>
        <v/>
      </c>
      <c r="W766" s="14" t="str">
        <f>IF(LEN(TRIM(promesas[[#This Row],[Fecha de Pago]]))&gt;0,1,"")</f>
        <v/>
      </c>
    </row>
    <row r="767" spans="1:23" ht="15.75" customHeight="1">
      <c r="A767" s="11" t="str">
        <f>TEXT(promesas[[#This Row],[Marca temporal]],"dd/mmm")</f>
        <v>00/ene</v>
      </c>
      <c r="B767" s="186"/>
      <c r="C767" s="187"/>
      <c r="D767" s="187"/>
      <c r="E767" s="188"/>
      <c r="F767" s="187"/>
      <c r="G767" s="187"/>
      <c r="H767" s="189"/>
      <c r="I767" s="190"/>
      <c r="J767" s="195"/>
      <c r="K767"/>
      <c r="L767" s="191"/>
      <c r="M767" s="157"/>
      <c r="N767"/>
      <c r="O767" s="191"/>
      <c r="P767" s="157"/>
      <c r="Q767" s="189"/>
      <c r="R767" s="196" t="str">
        <f>IF(promesas[[#This Row],[Fecha de Pago]]="", "", TEXT(promesas[[#This Row],[Fecha de Pago]], "mmm"))</f>
        <v/>
      </c>
      <c r="S767" s="12" t="str">
        <f>IF(promesas[[#This Row],[Fecha  promesa de pago]]="", "", TEXT(promesas[[#This Row],[Fecha  promesa de pago]], "mmm"))</f>
        <v/>
      </c>
      <c r="T767" s="13" t="str">
        <f>IF(promesas[[#This Row],[Fecha de Pago]]="", "", TEXT(promesas[[#This Row],[Fecha de Pago]], "dd/mmm"))</f>
        <v/>
      </c>
      <c r="U767" s="13" t="str">
        <f>IF(promesas[[#This Row],[Fecha  promesa de pago]]="", "", TEXT(promesas[[#This Row],[Fecha  promesa de pago]], "dd/mmm"))</f>
        <v/>
      </c>
      <c r="V767" s="14" t="str">
        <f>IF(LEN(TRIM(promesas[[#This Row],[Fecha  promesa de pago]]))&gt;0,1,"")</f>
        <v/>
      </c>
      <c r="W767" s="14" t="str">
        <f>IF(LEN(TRIM(promesas[[#This Row],[Fecha de Pago]]))&gt;0,1,"")</f>
        <v/>
      </c>
    </row>
    <row r="768" spans="1:23" ht="15.75" customHeight="1">
      <c r="A768" s="11" t="str">
        <f>TEXT(promesas[[#This Row],[Marca temporal]],"dd/mmm")</f>
        <v>00/ene</v>
      </c>
      <c r="B768" s="186"/>
      <c r="C768" s="187"/>
      <c r="D768" s="187"/>
      <c r="E768" s="188"/>
      <c r="F768" s="187"/>
      <c r="G768" s="187"/>
      <c r="H768" s="189"/>
      <c r="I768" s="190"/>
      <c r="J768" s="195"/>
      <c r="K768"/>
      <c r="L768" s="191"/>
      <c r="M768" s="157"/>
      <c r="N768"/>
      <c r="O768" s="191"/>
      <c r="P768" s="157"/>
      <c r="Q768" s="189"/>
      <c r="R768" s="196" t="str">
        <f>IF(promesas[[#This Row],[Fecha de Pago]]="", "", TEXT(promesas[[#This Row],[Fecha de Pago]], "mmm"))</f>
        <v/>
      </c>
      <c r="S768" s="12" t="str">
        <f>IF(promesas[[#This Row],[Fecha  promesa de pago]]="", "", TEXT(promesas[[#This Row],[Fecha  promesa de pago]], "mmm"))</f>
        <v/>
      </c>
      <c r="T768" s="13" t="str">
        <f>IF(promesas[[#This Row],[Fecha de Pago]]="", "", TEXT(promesas[[#This Row],[Fecha de Pago]], "dd/mmm"))</f>
        <v/>
      </c>
      <c r="U768" s="13" t="str">
        <f>IF(promesas[[#This Row],[Fecha  promesa de pago]]="", "", TEXT(promesas[[#This Row],[Fecha  promesa de pago]], "dd/mmm"))</f>
        <v/>
      </c>
      <c r="V768" s="14" t="str">
        <f>IF(LEN(TRIM(promesas[[#This Row],[Fecha  promesa de pago]]))&gt;0,1,"")</f>
        <v/>
      </c>
      <c r="W768" s="14" t="str">
        <f>IF(LEN(TRIM(promesas[[#This Row],[Fecha de Pago]]))&gt;0,1,"")</f>
        <v/>
      </c>
    </row>
    <row r="769" spans="1:23" ht="15.75" customHeight="1">
      <c r="A769" s="11" t="str">
        <f>TEXT(promesas[[#This Row],[Marca temporal]],"dd/mmm")</f>
        <v>00/ene</v>
      </c>
      <c r="B769" s="186"/>
      <c r="C769" s="187"/>
      <c r="D769" s="187"/>
      <c r="E769" s="188"/>
      <c r="F769" s="187"/>
      <c r="G769" s="187"/>
      <c r="H769" s="189"/>
      <c r="I769" s="190"/>
      <c r="J769" s="195"/>
      <c r="K769" s="159"/>
      <c r="L769" s="167"/>
      <c r="M769" s="157"/>
      <c r="N769"/>
      <c r="O769" s="191"/>
      <c r="P769" s="157"/>
      <c r="Q769" s="189"/>
      <c r="R769" s="196" t="str">
        <f>IF(promesas[[#This Row],[Fecha de Pago]]="", "", TEXT(promesas[[#This Row],[Fecha de Pago]], "mmm"))</f>
        <v/>
      </c>
      <c r="S769" s="12" t="str">
        <f>IF(promesas[[#This Row],[Fecha  promesa de pago]]="", "", TEXT(promesas[[#This Row],[Fecha  promesa de pago]], "mmm"))</f>
        <v/>
      </c>
      <c r="T769" s="13" t="str">
        <f>IF(promesas[[#This Row],[Fecha de Pago]]="", "", TEXT(promesas[[#This Row],[Fecha de Pago]], "dd/mmm"))</f>
        <v/>
      </c>
      <c r="U769" s="13" t="str">
        <f>IF(promesas[[#This Row],[Fecha  promesa de pago]]="", "", TEXT(promesas[[#This Row],[Fecha  promesa de pago]], "dd/mmm"))</f>
        <v/>
      </c>
      <c r="V769" s="14" t="str">
        <f>IF(LEN(TRIM(promesas[[#This Row],[Fecha  promesa de pago]]))&gt;0,1,"")</f>
        <v/>
      </c>
      <c r="W769" s="14" t="str">
        <f>IF(LEN(TRIM(promesas[[#This Row],[Fecha de Pago]]))&gt;0,1,"")</f>
        <v/>
      </c>
    </row>
    <row r="770" spans="1:23" ht="15.75" customHeight="1">
      <c r="A770" s="11" t="str">
        <f>TEXT(promesas[[#This Row],[Marca temporal]],"dd/mmm")</f>
        <v>00/ene</v>
      </c>
      <c r="B770" s="186"/>
      <c r="C770" s="187"/>
      <c r="D770" s="187"/>
      <c r="E770" s="188"/>
      <c r="F770" s="187"/>
      <c r="G770" s="187"/>
      <c r="H770" s="189"/>
      <c r="I770" s="190"/>
      <c r="J770" s="195"/>
      <c r="K770"/>
      <c r="L770" s="191"/>
      <c r="M770" s="157"/>
      <c r="N770"/>
      <c r="O770" s="191"/>
      <c r="P770" s="157"/>
      <c r="Q770" s="189"/>
      <c r="R770" s="196" t="str">
        <f>IF(promesas[[#This Row],[Fecha de Pago]]="", "", TEXT(promesas[[#This Row],[Fecha de Pago]], "mmm"))</f>
        <v/>
      </c>
      <c r="S770" s="12" t="str">
        <f>IF(promesas[[#This Row],[Fecha  promesa de pago]]="", "", TEXT(promesas[[#This Row],[Fecha  promesa de pago]], "mmm"))</f>
        <v/>
      </c>
      <c r="T770" s="13" t="str">
        <f>IF(promesas[[#This Row],[Fecha de Pago]]="", "", TEXT(promesas[[#This Row],[Fecha de Pago]], "dd/mmm"))</f>
        <v/>
      </c>
      <c r="U770" s="13" t="str">
        <f>IF(promesas[[#This Row],[Fecha  promesa de pago]]="", "", TEXT(promesas[[#This Row],[Fecha  promesa de pago]], "dd/mmm"))</f>
        <v/>
      </c>
      <c r="V770" s="14" t="str">
        <f>IF(LEN(TRIM(promesas[[#This Row],[Fecha  promesa de pago]]))&gt;0,1,"")</f>
        <v/>
      </c>
      <c r="W770" s="14" t="str">
        <f>IF(LEN(TRIM(promesas[[#This Row],[Fecha de Pago]]))&gt;0,1,"")</f>
        <v/>
      </c>
    </row>
    <row r="771" spans="1:23" ht="15.75" customHeight="1">
      <c r="A771" s="11" t="str">
        <f>TEXT(promesas[[#This Row],[Marca temporal]],"dd/mmm")</f>
        <v>00/ene</v>
      </c>
      <c r="B771" s="186"/>
      <c r="C771" s="187"/>
      <c r="D771" s="187"/>
      <c r="E771" s="188"/>
      <c r="F771" s="187"/>
      <c r="G771" s="187"/>
      <c r="H771" s="189"/>
      <c r="I771" s="190"/>
      <c r="J771" s="195"/>
      <c r="K771"/>
      <c r="L771" s="191"/>
      <c r="M771" s="157"/>
      <c r="N771"/>
      <c r="O771" s="191"/>
      <c r="P771" s="157"/>
      <c r="Q771" s="189"/>
      <c r="R771" s="196" t="str">
        <f>IF(promesas[[#This Row],[Fecha de Pago]]="", "", TEXT(promesas[[#This Row],[Fecha de Pago]], "mmm"))</f>
        <v/>
      </c>
      <c r="S771" s="12" t="str">
        <f>IF(promesas[[#This Row],[Fecha  promesa de pago]]="", "", TEXT(promesas[[#This Row],[Fecha  promesa de pago]], "mmm"))</f>
        <v/>
      </c>
      <c r="T771" s="13" t="str">
        <f>IF(promesas[[#This Row],[Fecha de Pago]]="", "", TEXT(promesas[[#This Row],[Fecha de Pago]], "dd/mmm"))</f>
        <v/>
      </c>
      <c r="U771" s="13" t="str">
        <f>IF(promesas[[#This Row],[Fecha  promesa de pago]]="", "", TEXT(promesas[[#This Row],[Fecha  promesa de pago]], "dd/mmm"))</f>
        <v/>
      </c>
      <c r="V771" s="14" t="str">
        <f>IF(LEN(TRIM(promesas[[#This Row],[Fecha  promesa de pago]]))&gt;0,1,"")</f>
        <v/>
      </c>
      <c r="W771" s="14" t="str">
        <f>IF(LEN(TRIM(promesas[[#This Row],[Fecha de Pago]]))&gt;0,1,"")</f>
        <v/>
      </c>
    </row>
    <row r="772" spans="1:23" ht="15.75" customHeight="1">
      <c r="A772" s="11" t="str">
        <f>TEXT(promesas[[#This Row],[Marca temporal]],"dd/mmm")</f>
        <v>00/ene</v>
      </c>
      <c r="B772" s="186"/>
      <c r="C772" s="187"/>
      <c r="D772" s="187"/>
      <c r="E772" s="188"/>
      <c r="F772" s="187"/>
      <c r="G772" s="187"/>
      <c r="H772" s="189"/>
      <c r="I772" s="190"/>
      <c r="J772" s="195"/>
      <c r="K772"/>
      <c r="L772" s="191"/>
      <c r="M772" s="157"/>
      <c r="N772"/>
      <c r="O772" s="191"/>
      <c r="P772" s="157"/>
      <c r="Q772" s="189"/>
      <c r="R772" s="196" t="str">
        <f>IF(promesas[[#This Row],[Fecha de Pago]]="", "", TEXT(promesas[[#This Row],[Fecha de Pago]], "mmm"))</f>
        <v/>
      </c>
      <c r="S772" s="12" t="str">
        <f>IF(promesas[[#This Row],[Fecha  promesa de pago]]="", "", TEXT(promesas[[#This Row],[Fecha  promesa de pago]], "mmm"))</f>
        <v/>
      </c>
      <c r="T772" s="13" t="str">
        <f>IF(promesas[[#This Row],[Fecha de Pago]]="", "", TEXT(promesas[[#This Row],[Fecha de Pago]], "dd/mmm"))</f>
        <v/>
      </c>
      <c r="U772" s="13" t="str">
        <f>IF(promesas[[#This Row],[Fecha  promesa de pago]]="", "", TEXT(promesas[[#This Row],[Fecha  promesa de pago]], "dd/mmm"))</f>
        <v/>
      </c>
      <c r="V772" s="14" t="str">
        <f>IF(LEN(TRIM(promesas[[#This Row],[Fecha  promesa de pago]]))&gt;0,1,"")</f>
        <v/>
      </c>
      <c r="W772" s="14" t="str">
        <f>IF(LEN(TRIM(promesas[[#This Row],[Fecha de Pago]]))&gt;0,1,"")</f>
        <v/>
      </c>
    </row>
    <row r="773" spans="1:23" ht="15.75" customHeight="1">
      <c r="A773" s="11" t="str">
        <f>TEXT(promesas[[#This Row],[Marca temporal]],"dd/mmm")</f>
        <v>00/ene</v>
      </c>
      <c r="B773" s="186"/>
      <c r="C773" s="187"/>
      <c r="D773" s="187"/>
      <c r="E773" s="188"/>
      <c r="F773" s="187"/>
      <c r="G773" s="187"/>
      <c r="H773" s="189"/>
      <c r="I773" s="190"/>
      <c r="J773" s="195"/>
      <c r="K773"/>
      <c r="L773" s="191"/>
      <c r="M773" s="157"/>
      <c r="N773"/>
      <c r="O773" s="191"/>
      <c r="P773" s="157"/>
      <c r="Q773" s="189"/>
      <c r="R773" s="196" t="str">
        <f>IF(promesas[[#This Row],[Fecha de Pago]]="", "", TEXT(promesas[[#This Row],[Fecha de Pago]], "mmm"))</f>
        <v/>
      </c>
      <c r="S773" s="12" t="str">
        <f>IF(promesas[[#This Row],[Fecha  promesa de pago]]="", "", TEXT(promesas[[#This Row],[Fecha  promesa de pago]], "mmm"))</f>
        <v/>
      </c>
      <c r="T773" s="13" t="str">
        <f>IF(promesas[[#This Row],[Fecha de Pago]]="", "", TEXT(promesas[[#This Row],[Fecha de Pago]], "dd/mmm"))</f>
        <v/>
      </c>
      <c r="U773" s="13" t="str">
        <f>IF(promesas[[#This Row],[Fecha  promesa de pago]]="", "", TEXT(promesas[[#This Row],[Fecha  promesa de pago]], "dd/mmm"))</f>
        <v/>
      </c>
      <c r="V773" s="14" t="str">
        <f>IF(LEN(TRIM(promesas[[#This Row],[Fecha  promesa de pago]]))&gt;0,1,"")</f>
        <v/>
      </c>
      <c r="W773" s="14" t="str">
        <f>IF(LEN(TRIM(promesas[[#This Row],[Fecha de Pago]]))&gt;0,1,"")</f>
        <v/>
      </c>
    </row>
    <row r="774" spans="1:23" ht="15.75" customHeight="1">
      <c r="A774" s="11" t="str">
        <f>TEXT(promesas[[#This Row],[Marca temporal]],"dd/mmm")</f>
        <v>00/ene</v>
      </c>
      <c r="B774" s="186"/>
      <c r="C774" s="187"/>
      <c r="D774" s="187"/>
      <c r="E774" s="188"/>
      <c r="F774" s="187"/>
      <c r="G774" s="187"/>
      <c r="H774" s="189"/>
      <c r="I774" s="190"/>
      <c r="J774" s="195"/>
      <c r="K774"/>
      <c r="L774" s="191"/>
      <c r="M774" s="157"/>
      <c r="N774"/>
      <c r="O774" s="191"/>
      <c r="P774" s="157"/>
      <c r="Q774" s="189"/>
      <c r="R774" s="196" t="str">
        <f>IF(promesas[[#This Row],[Fecha de Pago]]="", "", TEXT(promesas[[#This Row],[Fecha de Pago]], "mmm"))</f>
        <v/>
      </c>
      <c r="S774" s="12" t="str">
        <f>IF(promesas[[#This Row],[Fecha  promesa de pago]]="", "", TEXT(promesas[[#This Row],[Fecha  promesa de pago]], "mmm"))</f>
        <v/>
      </c>
      <c r="T774" s="13" t="str">
        <f>IF(promesas[[#This Row],[Fecha de Pago]]="", "", TEXT(promesas[[#This Row],[Fecha de Pago]], "dd/mmm"))</f>
        <v/>
      </c>
      <c r="U774" s="13" t="str">
        <f>IF(promesas[[#This Row],[Fecha  promesa de pago]]="", "", TEXT(promesas[[#This Row],[Fecha  promesa de pago]], "dd/mmm"))</f>
        <v/>
      </c>
      <c r="V774" s="14" t="str">
        <f>IF(LEN(TRIM(promesas[[#This Row],[Fecha  promesa de pago]]))&gt;0,1,"")</f>
        <v/>
      </c>
      <c r="W774" s="14" t="str">
        <f>IF(LEN(TRIM(promesas[[#This Row],[Fecha de Pago]]))&gt;0,1,"")</f>
        <v/>
      </c>
    </row>
    <row r="775" spans="1:23" ht="15.75" customHeight="1">
      <c r="A775" s="11" t="str">
        <f>TEXT(promesas[[#This Row],[Marca temporal]],"dd/mmm")</f>
        <v>00/ene</v>
      </c>
      <c r="B775" s="186"/>
      <c r="C775" s="187"/>
      <c r="D775" s="187"/>
      <c r="E775" s="188"/>
      <c r="F775" s="187"/>
      <c r="G775" s="187"/>
      <c r="H775" s="189"/>
      <c r="I775" s="190"/>
      <c r="J775" s="195"/>
      <c r="K775"/>
      <c r="L775" s="191"/>
      <c r="M775" s="157"/>
      <c r="N775"/>
      <c r="O775" s="191"/>
      <c r="P775" s="157"/>
      <c r="Q775" s="189"/>
      <c r="R775" s="196" t="str">
        <f>IF(promesas[[#This Row],[Fecha de Pago]]="", "", TEXT(promesas[[#This Row],[Fecha de Pago]], "mmm"))</f>
        <v/>
      </c>
      <c r="S775" s="12" t="str">
        <f>IF(promesas[[#This Row],[Fecha  promesa de pago]]="", "", TEXT(promesas[[#This Row],[Fecha  promesa de pago]], "mmm"))</f>
        <v/>
      </c>
      <c r="T775" s="13" t="str">
        <f>IF(promesas[[#This Row],[Fecha de Pago]]="", "", TEXT(promesas[[#This Row],[Fecha de Pago]], "dd/mmm"))</f>
        <v/>
      </c>
      <c r="U775" s="13" t="str">
        <f>IF(promesas[[#This Row],[Fecha  promesa de pago]]="", "", TEXT(promesas[[#This Row],[Fecha  promesa de pago]], "dd/mmm"))</f>
        <v/>
      </c>
      <c r="V775" s="14" t="str">
        <f>IF(LEN(TRIM(promesas[[#This Row],[Fecha  promesa de pago]]))&gt;0,1,"")</f>
        <v/>
      </c>
      <c r="W775" s="14" t="str">
        <f>IF(LEN(TRIM(promesas[[#This Row],[Fecha de Pago]]))&gt;0,1,"")</f>
        <v/>
      </c>
    </row>
    <row r="776" spans="1:23" ht="15.75" customHeight="1">
      <c r="A776" s="11" t="str">
        <f>TEXT(promesas[[#This Row],[Marca temporal]],"dd/mmm")</f>
        <v>00/ene</v>
      </c>
      <c r="B776" s="186"/>
      <c r="C776" s="187"/>
      <c r="D776" s="187"/>
      <c r="E776" s="188"/>
      <c r="F776" s="187"/>
      <c r="G776" s="187"/>
      <c r="H776" s="189"/>
      <c r="I776" s="190"/>
      <c r="J776" s="195"/>
      <c r="K776"/>
      <c r="L776" s="191"/>
      <c r="M776" s="157"/>
      <c r="N776"/>
      <c r="O776" s="191"/>
      <c r="P776"/>
      <c r="Q776" s="189"/>
      <c r="R776" s="196" t="str">
        <f>IF(promesas[[#This Row],[Fecha de Pago]]="", "", TEXT(promesas[[#This Row],[Fecha de Pago]], "mmm"))</f>
        <v/>
      </c>
      <c r="S776" s="12" t="str">
        <f>IF(promesas[[#This Row],[Fecha  promesa de pago]]="", "", TEXT(promesas[[#This Row],[Fecha  promesa de pago]], "mmm"))</f>
        <v/>
      </c>
      <c r="T776" s="13" t="str">
        <f>IF(promesas[[#This Row],[Fecha de Pago]]="", "", TEXT(promesas[[#This Row],[Fecha de Pago]], "dd/mmm"))</f>
        <v/>
      </c>
      <c r="U776" s="13" t="str">
        <f>IF(promesas[[#This Row],[Fecha  promesa de pago]]="", "", TEXT(promesas[[#This Row],[Fecha  promesa de pago]], "dd/mmm"))</f>
        <v/>
      </c>
      <c r="V776" s="14" t="str">
        <f>IF(LEN(TRIM(promesas[[#This Row],[Fecha  promesa de pago]]))&gt;0,1,"")</f>
        <v/>
      </c>
      <c r="W776" s="14" t="str">
        <f>IF(LEN(TRIM(promesas[[#This Row],[Fecha de Pago]]))&gt;0,1,"")</f>
        <v/>
      </c>
    </row>
    <row r="777" spans="1:23" ht="15.75" customHeight="1">
      <c r="A777" s="11" t="str">
        <f>TEXT(promesas[[#This Row],[Marca temporal]],"dd/mmm")</f>
        <v>00/ene</v>
      </c>
      <c r="B777" s="186"/>
      <c r="C777" s="187"/>
      <c r="D777" s="187"/>
      <c r="E777" s="188"/>
      <c r="F777" s="187"/>
      <c r="G777" s="187"/>
      <c r="H777" s="189"/>
      <c r="I777" s="190"/>
      <c r="J777" s="195"/>
      <c r="K777"/>
      <c r="L777" s="191"/>
      <c r="M777" s="157"/>
      <c r="N777"/>
      <c r="O777" s="191"/>
      <c r="P777" s="157"/>
      <c r="Q777" s="189"/>
      <c r="R777" s="196" t="str">
        <f>IF(promesas[[#This Row],[Fecha de Pago]]="", "", TEXT(promesas[[#This Row],[Fecha de Pago]], "mmm"))</f>
        <v/>
      </c>
      <c r="S777" s="12" t="str">
        <f>IF(promesas[[#This Row],[Fecha  promesa de pago]]="", "", TEXT(promesas[[#This Row],[Fecha  promesa de pago]], "mmm"))</f>
        <v/>
      </c>
      <c r="T777" s="13" t="str">
        <f>IF(promesas[[#This Row],[Fecha de Pago]]="", "", TEXT(promesas[[#This Row],[Fecha de Pago]], "dd/mmm"))</f>
        <v/>
      </c>
      <c r="U777" s="13" t="str">
        <f>IF(promesas[[#This Row],[Fecha  promesa de pago]]="", "", TEXT(promesas[[#This Row],[Fecha  promesa de pago]], "dd/mmm"))</f>
        <v/>
      </c>
      <c r="V777" s="14" t="str">
        <f>IF(LEN(TRIM(promesas[[#This Row],[Fecha  promesa de pago]]))&gt;0,1,"")</f>
        <v/>
      </c>
      <c r="W777" s="14" t="str">
        <f>IF(LEN(TRIM(promesas[[#This Row],[Fecha de Pago]]))&gt;0,1,"")</f>
        <v/>
      </c>
    </row>
    <row r="778" spans="1:23" ht="15.75" customHeight="1">
      <c r="A778" s="11" t="str">
        <f>TEXT(promesas[[#This Row],[Marca temporal]],"dd/mmm")</f>
        <v>00/ene</v>
      </c>
      <c r="B778" s="186"/>
      <c r="C778" s="187"/>
      <c r="D778" s="187"/>
      <c r="E778" s="188"/>
      <c r="F778" s="187"/>
      <c r="G778" s="187"/>
      <c r="H778" s="189"/>
      <c r="I778" s="190"/>
      <c r="J778" s="195"/>
      <c r="K778"/>
      <c r="L778" s="191"/>
      <c r="M778" s="157"/>
      <c r="N778"/>
      <c r="O778" s="191"/>
      <c r="P778"/>
      <c r="Q778" s="189"/>
      <c r="R778" s="196" t="str">
        <f>IF(promesas[[#This Row],[Fecha de Pago]]="", "", TEXT(promesas[[#This Row],[Fecha de Pago]], "mmm"))</f>
        <v/>
      </c>
      <c r="S778" s="12" t="str">
        <f>IF(promesas[[#This Row],[Fecha  promesa de pago]]="", "", TEXT(promesas[[#This Row],[Fecha  promesa de pago]], "mmm"))</f>
        <v/>
      </c>
      <c r="T778" s="13" t="str">
        <f>IF(promesas[[#This Row],[Fecha de Pago]]="", "", TEXT(promesas[[#This Row],[Fecha de Pago]], "dd/mmm"))</f>
        <v/>
      </c>
      <c r="U778" s="13" t="str">
        <f>IF(promesas[[#This Row],[Fecha  promesa de pago]]="", "", TEXT(promesas[[#This Row],[Fecha  promesa de pago]], "dd/mmm"))</f>
        <v/>
      </c>
      <c r="V778" s="14" t="str">
        <f>IF(LEN(TRIM(promesas[[#This Row],[Fecha  promesa de pago]]))&gt;0,1,"")</f>
        <v/>
      </c>
      <c r="W778" s="14" t="str">
        <f>IF(LEN(TRIM(promesas[[#This Row],[Fecha de Pago]]))&gt;0,1,"")</f>
        <v/>
      </c>
    </row>
    <row r="779" spans="1:23" ht="15.75" customHeight="1">
      <c r="A779" s="11" t="str">
        <f>TEXT(promesas[[#This Row],[Marca temporal]],"dd/mmm")</f>
        <v>00/ene</v>
      </c>
      <c r="B779" s="186"/>
      <c r="C779" s="187"/>
      <c r="D779" s="187"/>
      <c r="E779" s="188"/>
      <c r="F779" s="187"/>
      <c r="G779" s="187"/>
      <c r="H779" s="189"/>
      <c r="I779" s="190"/>
      <c r="J779" s="195"/>
      <c r="K779"/>
      <c r="L779" s="191"/>
      <c r="M779" s="157"/>
      <c r="N779"/>
      <c r="O779" s="191"/>
      <c r="P779" s="157"/>
      <c r="Q779" s="189"/>
      <c r="R779" s="196" t="str">
        <f>IF(promesas[[#This Row],[Fecha de Pago]]="", "", TEXT(promesas[[#This Row],[Fecha de Pago]], "mmm"))</f>
        <v/>
      </c>
      <c r="S779" s="12" t="str">
        <f>IF(promesas[[#This Row],[Fecha  promesa de pago]]="", "", TEXT(promesas[[#This Row],[Fecha  promesa de pago]], "mmm"))</f>
        <v/>
      </c>
      <c r="T779" s="13" t="str">
        <f>IF(promesas[[#This Row],[Fecha de Pago]]="", "", TEXT(promesas[[#This Row],[Fecha de Pago]], "dd/mmm"))</f>
        <v/>
      </c>
      <c r="U779" s="13" t="str">
        <f>IF(promesas[[#This Row],[Fecha  promesa de pago]]="", "", TEXT(promesas[[#This Row],[Fecha  promesa de pago]], "dd/mmm"))</f>
        <v/>
      </c>
      <c r="V779" s="14" t="str">
        <f>IF(LEN(TRIM(promesas[[#This Row],[Fecha  promesa de pago]]))&gt;0,1,"")</f>
        <v/>
      </c>
      <c r="W779" s="14" t="str">
        <f>IF(LEN(TRIM(promesas[[#This Row],[Fecha de Pago]]))&gt;0,1,"")</f>
        <v/>
      </c>
    </row>
    <row r="780" spans="1:23" ht="15.75" customHeight="1">
      <c r="A780" s="11" t="str">
        <f>TEXT(promesas[[#This Row],[Marca temporal]],"dd/mmm")</f>
        <v>00/ene</v>
      </c>
      <c r="B780" s="186"/>
      <c r="C780" s="187"/>
      <c r="D780" s="187"/>
      <c r="E780" s="188"/>
      <c r="F780" s="187"/>
      <c r="G780" s="187"/>
      <c r="H780" s="189"/>
      <c r="I780" s="190"/>
      <c r="J780" s="195"/>
      <c r="K780" s="159"/>
      <c r="L780" s="167"/>
      <c r="M780" s="157"/>
      <c r="N780"/>
      <c r="O780" s="191"/>
      <c r="P780" s="157"/>
      <c r="Q780" s="189"/>
      <c r="R780" s="196" t="str">
        <f>IF(promesas[[#This Row],[Fecha de Pago]]="", "", TEXT(promesas[[#This Row],[Fecha de Pago]], "mmm"))</f>
        <v/>
      </c>
      <c r="S780" s="12" t="str">
        <f>IF(promesas[[#This Row],[Fecha  promesa de pago]]="", "", TEXT(promesas[[#This Row],[Fecha  promesa de pago]], "mmm"))</f>
        <v/>
      </c>
      <c r="T780" s="13" t="str">
        <f>IF(promesas[[#This Row],[Fecha de Pago]]="", "", TEXT(promesas[[#This Row],[Fecha de Pago]], "dd/mmm"))</f>
        <v/>
      </c>
      <c r="U780" s="13" t="str">
        <f>IF(promesas[[#This Row],[Fecha  promesa de pago]]="", "", TEXT(promesas[[#This Row],[Fecha  promesa de pago]], "dd/mmm"))</f>
        <v/>
      </c>
      <c r="V780" s="14" t="str">
        <f>IF(LEN(TRIM(promesas[[#This Row],[Fecha  promesa de pago]]))&gt;0,1,"")</f>
        <v/>
      </c>
      <c r="W780" s="14" t="str">
        <f>IF(LEN(TRIM(promesas[[#This Row],[Fecha de Pago]]))&gt;0,1,"")</f>
        <v/>
      </c>
    </row>
    <row r="781" spans="1:23" ht="15.75" customHeight="1">
      <c r="A781" s="11" t="str">
        <f>TEXT(promesas[[#This Row],[Marca temporal]],"dd/mmm")</f>
        <v>00/ene</v>
      </c>
      <c r="B781" s="186"/>
      <c r="C781" s="187"/>
      <c r="D781" s="187"/>
      <c r="E781" s="188"/>
      <c r="F781" s="187"/>
      <c r="G781" s="187"/>
      <c r="H781" s="189"/>
      <c r="I781" s="190"/>
      <c r="J781" s="195"/>
      <c r="K781"/>
      <c r="L781" s="191"/>
      <c r="M781" s="157"/>
      <c r="N781"/>
      <c r="O781" s="191"/>
      <c r="P781" s="157"/>
      <c r="Q781" s="189"/>
      <c r="R781" s="196" t="str">
        <f>IF(promesas[[#This Row],[Fecha de Pago]]="", "", TEXT(promesas[[#This Row],[Fecha de Pago]], "mmm"))</f>
        <v/>
      </c>
      <c r="S781" s="12" t="str">
        <f>IF(promesas[[#This Row],[Fecha  promesa de pago]]="", "", TEXT(promesas[[#This Row],[Fecha  promesa de pago]], "mmm"))</f>
        <v/>
      </c>
      <c r="T781" s="13" t="str">
        <f>IF(promesas[[#This Row],[Fecha de Pago]]="", "", TEXT(promesas[[#This Row],[Fecha de Pago]], "dd/mmm"))</f>
        <v/>
      </c>
      <c r="U781" s="13" t="str">
        <f>IF(promesas[[#This Row],[Fecha  promesa de pago]]="", "", TEXT(promesas[[#This Row],[Fecha  promesa de pago]], "dd/mmm"))</f>
        <v/>
      </c>
      <c r="V781" s="14" t="str">
        <f>IF(LEN(TRIM(promesas[[#This Row],[Fecha  promesa de pago]]))&gt;0,1,"")</f>
        <v/>
      </c>
      <c r="W781" s="14" t="str">
        <f>IF(LEN(TRIM(promesas[[#This Row],[Fecha de Pago]]))&gt;0,1,"")</f>
        <v/>
      </c>
    </row>
    <row r="782" spans="1:23" ht="15.75" customHeight="1">
      <c r="A782" s="11" t="str">
        <f>TEXT(promesas[[#This Row],[Marca temporal]],"dd/mmm")</f>
        <v>00/ene</v>
      </c>
      <c r="B782" s="186"/>
      <c r="C782" s="187"/>
      <c r="D782" s="187"/>
      <c r="E782" s="188"/>
      <c r="F782" s="187"/>
      <c r="G782" s="187"/>
      <c r="H782" s="189"/>
      <c r="I782" s="190"/>
      <c r="J782" s="195"/>
      <c r="K782" s="159"/>
      <c r="L782" s="167"/>
      <c r="M782" s="157"/>
      <c r="N782"/>
      <c r="O782" s="191"/>
      <c r="P782"/>
      <c r="Q782" s="189"/>
      <c r="R782" s="196" t="str">
        <f>IF(promesas[[#This Row],[Fecha de Pago]]="", "", TEXT(promesas[[#This Row],[Fecha de Pago]], "mmm"))</f>
        <v/>
      </c>
      <c r="S782" s="12" t="str">
        <f>IF(promesas[[#This Row],[Fecha  promesa de pago]]="", "", TEXT(promesas[[#This Row],[Fecha  promesa de pago]], "mmm"))</f>
        <v/>
      </c>
      <c r="T782" s="13" t="str">
        <f>IF(promesas[[#This Row],[Fecha de Pago]]="", "", TEXT(promesas[[#This Row],[Fecha de Pago]], "dd/mmm"))</f>
        <v/>
      </c>
      <c r="U782" s="13" t="str">
        <f>IF(promesas[[#This Row],[Fecha  promesa de pago]]="", "", TEXT(promesas[[#This Row],[Fecha  promesa de pago]], "dd/mmm"))</f>
        <v/>
      </c>
      <c r="V782" s="14" t="str">
        <f>IF(LEN(TRIM(promesas[[#This Row],[Fecha  promesa de pago]]))&gt;0,1,"")</f>
        <v/>
      </c>
      <c r="W782" s="14" t="str">
        <f>IF(LEN(TRIM(promesas[[#This Row],[Fecha de Pago]]))&gt;0,1,"")</f>
        <v/>
      </c>
    </row>
    <row r="783" spans="1:23" ht="15.75" customHeight="1">
      <c r="A783" s="11" t="str">
        <f>TEXT(promesas[[#This Row],[Marca temporal]],"dd/mmm")</f>
        <v>00/ene</v>
      </c>
      <c r="B783" s="186"/>
      <c r="C783" s="187"/>
      <c r="D783" s="187"/>
      <c r="E783" s="188"/>
      <c r="F783" s="187"/>
      <c r="G783" s="187"/>
      <c r="H783" s="189"/>
      <c r="I783" s="190"/>
      <c r="J783" s="195"/>
      <c r="K783"/>
      <c r="L783" s="191"/>
      <c r="M783" s="157"/>
      <c r="N783"/>
      <c r="O783" s="191"/>
      <c r="P783"/>
      <c r="Q783" s="189"/>
      <c r="R783" s="196" t="str">
        <f>IF(promesas[[#This Row],[Fecha de Pago]]="", "", TEXT(promesas[[#This Row],[Fecha de Pago]], "mmm"))</f>
        <v/>
      </c>
      <c r="S783" s="12" t="str">
        <f>IF(promesas[[#This Row],[Fecha  promesa de pago]]="", "", TEXT(promesas[[#This Row],[Fecha  promesa de pago]], "mmm"))</f>
        <v/>
      </c>
      <c r="T783" s="13" t="str">
        <f>IF(promesas[[#This Row],[Fecha de Pago]]="", "", TEXT(promesas[[#This Row],[Fecha de Pago]], "dd/mmm"))</f>
        <v/>
      </c>
      <c r="U783" s="13" t="str">
        <f>IF(promesas[[#This Row],[Fecha  promesa de pago]]="", "", TEXT(promesas[[#This Row],[Fecha  promesa de pago]], "dd/mmm"))</f>
        <v/>
      </c>
      <c r="V783" s="14" t="str">
        <f>IF(LEN(TRIM(promesas[[#This Row],[Fecha  promesa de pago]]))&gt;0,1,"")</f>
        <v/>
      </c>
      <c r="W783" s="14" t="str">
        <f>IF(LEN(TRIM(promesas[[#This Row],[Fecha de Pago]]))&gt;0,1,"")</f>
        <v/>
      </c>
    </row>
    <row r="784" spans="1:23" ht="15.75" customHeight="1">
      <c r="A784" s="11" t="str">
        <f>TEXT(promesas[[#This Row],[Marca temporal]],"dd/mmm")</f>
        <v>00/ene</v>
      </c>
      <c r="B784" s="186"/>
      <c r="C784" s="187"/>
      <c r="D784" s="187"/>
      <c r="E784" s="188"/>
      <c r="F784" s="187"/>
      <c r="G784" s="187"/>
      <c r="H784" s="189"/>
      <c r="I784" s="190"/>
      <c r="J784" s="195"/>
      <c r="K784"/>
      <c r="L784" s="191"/>
      <c r="M784" s="157"/>
      <c r="N784"/>
      <c r="O784" s="191"/>
      <c r="P784" s="157"/>
      <c r="Q784" s="189"/>
      <c r="R784" s="196" t="str">
        <f>IF(promesas[[#This Row],[Fecha de Pago]]="", "", TEXT(promesas[[#This Row],[Fecha de Pago]], "mmm"))</f>
        <v/>
      </c>
      <c r="S784" s="12" t="str">
        <f>IF(promesas[[#This Row],[Fecha  promesa de pago]]="", "", TEXT(promesas[[#This Row],[Fecha  promesa de pago]], "mmm"))</f>
        <v/>
      </c>
      <c r="T784" s="13" t="str">
        <f>IF(promesas[[#This Row],[Fecha de Pago]]="", "", TEXT(promesas[[#This Row],[Fecha de Pago]], "dd/mmm"))</f>
        <v/>
      </c>
      <c r="U784" s="13" t="str">
        <f>IF(promesas[[#This Row],[Fecha  promesa de pago]]="", "", TEXT(promesas[[#This Row],[Fecha  promesa de pago]], "dd/mmm"))</f>
        <v/>
      </c>
      <c r="V784" s="14" t="str">
        <f>IF(LEN(TRIM(promesas[[#This Row],[Fecha  promesa de pago]]))&gt;0,1,"")</f>
        <v/>
      </c>
      <c r="W784" s="14" t="str">
        <f>IF(LEN(TRIM(promesas[[#This Row],[Fecha de Pago]]))&gt;0,1,"")</f>
        <v/>
      </c>
    </row>
    <row r="785" spans="1:23" ht="15.75" customHeight="1">
      <c r="A785" s="11" t="str">
        <f>TEXT(promesas[[#This Row],[Marca temporal]],"dd/mmm")</f>
        <v>00/ene</v>
      </c>
      <c r="B785" s="186"/>
      <c r="C785" s="187"/>
      <c r="D785" s="187"/>
      <c r="E785" s="188"/>
      <c r="F785" s="187"/>
      <c r="G785" s="187"/>
      <c r="H785" s="189"/>
      <c r="I785" s="190"/>
      <c r="J785" s="195"/>
      <c r="K785"/>
      <c r="L785" s="191"/>
      <c r="M785" s="157"/>
      <c r="N785"/>
      <c r="O785" s="191"/>
      <c r="P785" s="157"/>
      <c r="Q785" s="189"/>
      <c r="R785" s="196" t="str">
        <f>IF(promesas[[#This Row],[Fecha de Pago]]="", "", TEXT(promesas[[#This Row],[Fecha de Pago]], "mmm"))</f>
        <v/>
      </c>
      <c r="S785" s="12" t="str">
        <f>IF(promesas[[#This Row],[Fecha  promesa de pago]]="", "", TEXT(promesas[[#This Row],[Fecha  promesa de pago]], "mmm"))</f>
        <v/>
      </c>
      <c r="T785" s="13" t="str">
        <f>IF(promesas[[#This Row],[Fecha de Pago]]="", "", TEXT(promesas[[#This Row],[Fecha de Pago]], "dd/mmm"))</f>
        <v/>
      </c>
      <c r="U785" s="13" t="str">
        <f>IF(promesas[[#This Row],[Fecha  promesa de pago]]="", "", TEXT(promesas[[#This Row],[Fecha  promesa de pago]], "dd/mmm"))</f>
        <v/>
      </c>
      <c r="V785" s="14" t="str">
        <f>IF(LEN(TRIM(promesas[[#This Row],[Fecha  promesa de pago]]))&gt;0,1,"")</f>
        <v/>
      </c>
      <c r="W785" s="14" t="str">
        <f>IF(LEN(TRIM(promesas[[#This Row],[Fecha de Pago]]))&gt;0,1,"")</f>
        <v/>
      </c>
    </row>
    <row r="786" spans="1:23" ht="15.75" customHeight="1">
      <c r="A786" s="11" t="str">
        <f>TEXT(promesas[[#This Row],[Marca temporal]],"dd/mmm")</f>
        <v>00/ene</v>
      </c>
      <c r="B786" s="186"/>
      <c r="C786" s="187"/>
      <c r="D786" s="187"/>
      <c r="E786" s="188"/>
      <c r="F786" s="187"/>
      <c r="G786" s="187"/>
      <c r="H786" s="189"/>
      <c r="I786" s="190"/>
      <c r="J786" s="195"/>
      <c r="K786"/>
      <c r="L786" s="191"/>
      <c r="M786" s="157"/>
      <c r="N786"/>
      <c r="O786" s="191"/>
      <c r="P786"/>
      <c r="Q786" s="189"/>
      <c r="R786" s="196" t="str">
        <f>IF(promesas[[#This Row],[Fecha de Pago]]="", "", TEXT(promesas[[#This Row],[Fecha de Pago]], "mmm"))</f>
        <v/>
      </c>
      <c r="S786" s="12" t="str">
        <f>IF(promesas[[#This Row],[Fecha  promesa de pago]]="", "", TEXT(promesas[[#This Row],[Fecha  promesa de pago]], "mmm"))</f>
        <v/>
      </c>
      <c r="T786" s="13" t="str">
        <f>IF(promesas[[#This Row],[Fecha de Pago]]="", "", TEXT(promesas[[#This Row],[Fecha de Pago]], "dd/mmm"))</f>
        <v/>
      </c>
      <c r="U786" s="13" t="str">
        <f>IF(promesas[[#This Row],[Fecha  promesa de pago]]="", "", TEXT(promesas[[#This Row],[Fecha  promesa de pago]], "dd/mmm"))</f>
        <v/>
      </c>
      <c r="V786" s="14" t="str">
        <f>IF(LEN(TRIM(promesas[[#This Row],[Fecha  promesa de pago]]))&gt;0,1,"")</f>
        <v/>
      </c>
      <c r="W786" s="14" t="str">
        <f>IF(LEN(TRIM(promesas[[#This Row],[Fecha de Pago]]))&gt;0,1,"")</f>
        <v/>
      </c>
    </row>
    <row r="787" spans="1:23" ht="15.75" customHeight="1">
      <c r="A787" s="11" t="str">
        <f>TEXT(promesas[[#This Row],[Marca temporal]],"dd/mmm")</f>
        <v>00/ene</v>
      </c>
      <c r="B787" s="186"/>
      <c r="C787" s="187"/>
      <c r="D787" s="187"/>
      <c r="E787" s="188"/>
      <c r="F787" s="187"/>
      <c r="G787" s="187"/>
      <c r="H787" s="189"/>
      <c r="I787" s="190"/>
      <c r="J787" s="195"/>
      <c r="K787" s="159"/>
      <c r="L787" s="167"/>
      <c r="M787" s="157"/>
      <c r="N787"/>
      <c r="O787" s="191"/>
      <c r="P787" s="157"/>
      <c r="Q787" s="189"/>
      <c r="R787" s="196" t="str">
        <f>IF(promesas[[#This Row],[Fecha de Pago]]="", "", TEXT(promesas[[#This Row],[Fecha de Pago]], "mmm"))</f>
        <v/>
      </c>
      <c r="S787" s="12" t="str">
        <f>IF(promesas[[#This Row],[Fecha  promesa de pago]]="", "", TEXT(promesas[[#This Row],[Fecha  promesa de pago]], "mmm"))</f>
        <v/>
      </c>
      <c r="T787" s="13" t="str">
        <f>IF(promesas[[#This Row],[Fecha de Pago]]="", "", TEXT(promesas[[#This Row],[Fecha de Pago]], "dd/mmm"))</f>
        <v/>
      </c>
      <c r="U787" s="13" t="str">
        <f>IF(promesas[[#This Row],[Fecha  promesa de pago]]="", "", TEXT(promesas[[#This Row],[Fecha  promesa de pago]], "dd/mmm"))</f>
        <v/>
      </c>
      <c r="V787" s="14" t="str">
        <f>IF(LEN(TRIM(promesas[[#This Row],[Fecha  promesa de pago]]))&gt;0,1,"")</f>
        <v/>
      </c>
      <c r="W787" s="14" t="str">
        <f>IF(LEN(TRIM(promesas[[#This Row],[Fecha de Pago]]))&gt;0,1,"")</f>
        <v/>
      </c>
    </row>
    <row r="788" spans="1:23" ht="15.75" customHeight="1">
      <c r="A788" s="11" t="str">
        <f>TEXT(promesas[[#This Row],[Marca temporal]],"dd/mmm")</f>
        <v>00/ene</v>
      </c>
      <c r="B788" s="186"/>
      <c r="C788" s="187"/>
      <c r="D788" s="187"/>
      <c r="E788" s="188"/>
      <c r="F788" s="187"/>
      <c r="G788" s="187"/>
      <c r="H788" s="189"/>
      <c r="I788" s="190"/>
      <c r="J788" s="195"/>
      <c r="K788"/>
      <c r="L788" s="191"/>
      <c r="M788" s="157"/>
      <c r="N788"/>
      <c r="O788" s="191"/>
      <c r="P788"/>
      <c r="Q788" s="189"/>
      <c r="R788" s="196" t="str">
        <f>IF(promesas[[#This Row],[Fecha de Pago]]="", "", TEXT(promesas[[#This Row],[Fecha de Pago]], "mmm"))</f>
        <v/>
      </c>
      <c r="S788" s="12" t="str">
        <f>IF(promesas[[#This Row],[Fecha  promesa de pago]]="", "", TEXT(promesas[[#This Row],[Fecha  promesa de pago]], "mmm"))</f>
        <v/>
      </c>
      <c r="T788" s="13" t="str">
        <f>IF(promesas[[#This Row],[Fecha de Pago]]="", "", TEXT(promesas[[#This Row],[Fecha de Pago]], "dd/mmm"))</f>
        <v/>
      </c>
      <c r="U788" s="13" t="str">
        <f>IF(promesas[[#This Row],[Fecha  promesa de pago]]="", "", TEXT(promesas[[#This Row],[Fecha  promesa de pago]], "dd/mmm"))</f>
        <v/>
      </c>
      <c r="V788" s="14" t="str">
        <f>IF(LEN(TRIM(promesas[[#This Row],[Fecha  promesa de pago]]))&gt;0,1,"")</f>
        <v/>
      </c>
      <c r="W788" s="14" t="str">
        <f>IF(LEN(TRIM(promesas[[#This Row],[Fecha de Pago]]))&gt;0,1,"")</f>
        <v/>
      </c>
    </row>
    <row r="789" spans="1:23" ht="15.75" customHeight="1">
      <c r="A789" s="11" t="str">
        <f>TEXT(promesas[[#This Row],[Marca temporal]],"dd/mmm")</f>
        <v>00/ene</v>
      </c>
      <c r="B789" s="186"/>
      <c r="C789" s="187"/>
      <c r="D789" s="187"/>
      <c r="E789" s="188"/>
      <c r="F789" s="187"/>
      <c r="G789" s="187"/>
      <c r="H789" s="189"/>
      <c r="I789" s="190"/>
      <c r="J789" s="195"/>
      <c r="K789"/>
      <c r="L789" s="191"/>
      <c r="M789" s="157"/>
      <c r="N789"/>
      <c r="O789" s="191"/>
      <c r="P789"/>
      <c r="Q789" s="189"/>
      <c r="R789" s="196" t="str">
        <f>IF(promesas[[#This Row],[Fecha de Pago]]="", "", TEXT(promesas[[#This Row],[Fecha de Pago]], "mmm"))</f>
        <v/>
      </c>
      <c r="S789" s="12" t="str">
        <f>IF(promesas[[#This Row],[Fecha  promesa de pago]]="", "", TEXT(promesas[[#This Row],[Fecha  promesa de pago]], "mmm"))</f>
        <v/>
      </c>
      <c r="T789" s="13" t="str">
        <f>IF(promesas[[#This Row],[Fecha de Pago]]="", "", TEXT(promesas[[#This Row],[Fecha de Pago]], "dd/mmm"))</f>
        <v/>
      </c>
      <c r="U789" s="13" t="str">
        <f>IF(promesas[[#This Row],[Fecha  promesa de pago]]="", "", TEXT(promesas[[#This Row],[Fecha  promesa de pago]], "dd/mmm"))</f>
        <v/>
      </c>
      <c r="V789" s="14" t="str">
        <f>IF(LEN(TRIM(promesas[[#This Row],[Fecha  promesa de pago]]))&gt;0,1,"")</f>
        <v/>
      </c>
      <c r="W789" s="14" t="str">
        <f>IF(LEN(TRIM(promesas[[#This Row],[Fecha de Pago]]))&gt;0,1,"")</f>
        <v/>
      </c>
    </row>
    <row r="790" spans="1:23" ht="15.75" customHeight="1">
      <c r="A790" s="11" t="str">
        <f>TEXT(promesas[[#This Row],[Marca temporal]],"dd/mmm")</f>
        <v>00/ene</v>
      </c>
      <c r="B790" s="186"/>
      <c r="C790" s="187"/>
      <c r="D790" s="187"/>
      <c r="E790" s="188"/>
      <c r="F790" s="187"/>
      <c r="G790" s="187"/>
      <c r="H790" s="189"/>
      <c r="I790" s="190"/>
      <c r="J790" s="195"/>
      <c r="K790"/>
      <c r="L790" s="191"/>
      <c r="M790" s="157"/>
      <c r="N790"/>
      <c r="O790" s="191"/>
      <c r="P790" s="157"/>
      <c r="Q790" s="189"/>
      <c r="R790" s="196" t="str">
        <f>IF(promesas[[#This Row],[Fecha de Pago]]="", "", TEXT(promesas[[#This Row],[Fecha de Pago]], "mmm"))</f>
        <v/>
      </c>
      <c r="S790" s="12" t="str">
        <f>IF(promesas[[#This Row],[Fecha  promesa de pago]]="", "", TEXT(promesas[[#This Row],[Fecha  promesa de pago]], "mmm"))</f>
        <v/>
      </c>
      <c r="T790" s="13" t="str">
        <f>IF(promesas[[#This Row],[Fecha de Pago]]="", "", TEXT(promesas[[#This Row],[Fecha de Pago]], "dd/mmm"))</f>
        <v/>
      </c>
      <c r="U790" s="13" t="str">
        <f>IF(promesas[[#This Row],[Fecha  promesa de pago]]="", "", TEXT(promesas[[#This Row],[Fecha  promesa de pago]], "dd/mmm"))</f>
        <v/>
      </c>
      <c r="V790" s="14" t="str">
        <f>IF(LEN(TRIM(promesas[[#This Row],[Fecha  promesa de pago]]))&gt;0,1,"")</f>
        <v/>
      </c>
      <c r="W790" s="14" t="str">
        <f>IF(LEN(TRIM(promesas[[#This Row],[Fecha de Pago]]))&gt;0,1,"")</f>
        <v/>
      </c>
    </row>
    <row r="791" spans="1:23" ht="15.75" customHeight="1">
      <c r="A791" s="11" t="str">
        <f>TEXT(promesas[[#This Row],[Marca temporal]],"dd/mmm")</f>
        <v>00/ene</v>
      </c>
      <c r="B791" s="186"/>
      <c r="C791" s="187"/>
      <c r="D791" s="187"/>
      <c r="E791" s="188"/>
      <c r="F791" s="187"/>
      <c r="G791" s="187"/>
      <c r="H791" s="189"/>
      <c r="I791" s="190"/>
      <c r="J791" s="195"/>
      <c r="K791"/>
      <c r="L791" s="191"/>
      <c r="M791" s="157"/>
      <c r="N791"/>
      <c r="O791" s="191"/>
      <c r="P791"/>
      <c r="Q791" s="189"/>
      <c r="R791" s="196" t="str">
        <f>IF(promesas[[#This Row],[Fecha de Pago]]="", "", TEXT(promesas[[#This Row],[Fecha de Pago]], "mmm"))</f>
        <v/>
      </c>
      <c r="S791" s="12" t="str">
        <f>IF(promesas[[#This Row],[Fecha  promesa de pago]]="", "", TEXT(promesas[[#This Row],[Fecha  promesa de pago]], "mmm"))</f>
        <v/>
      </c>
      <c r="T791" s="13" t="str">
        <f>IF(promesas[[#This Row],[Fecha de Pago]]="", "", TEXT(promesas[[#This Row],[Fecha de Pago]], "dd/mmm"))</f>
        <v/>
      </c>
      <c r="U791" s="13" t="str">
        <f>IF(promesas[[#This Row],[Fecha  promesa de pago]]="", "", TEXT(promesas[[#This Row],[Fecha  promesa de pago]], "dd/mmm"))</f>
        <v/>
      </c>
      <c r="V791" s="14" t="str">
        <f>IF(LEN(TRIM(promesas[[#This Row],[Fecha  promesa de pago]]))&gt;0,1,"")</f>
        <v/>
      </c>
      <c r="W791" s="14" t="str">
        <f>IF(LEN(TRIM(promesas[[#This Row],[Fecha de Pago]]))&gt;0,1,"")</f>
        <v/>
      </c>
    </row>
    <row r="792" spans="1:23" ht="15.75" customHeight="1">
      <c r="A792" s="11" t="str">
        <f>TEXT(promesas[[#This Row],[Marca temporal]],"dd/mmm")</f>
        <v>00/ene</v>
      </c>
      <c r="B792" s="186"/>
      <c r="C792" s="187"/>
      <c r="D792" s="187"/>
      <c r="E792" s="188"/>
      <c r="F792" s="187"/>
      <c r="G792" s="187"/>
      <c r="H792" s="189"/>
      <c r="I792" s="190"/>
      <c r="J792" s="195"/>
      <c r="K792" s="159"/>
      <c r="L792" s="167"/>
      <c r="M792" s="157"/>
      <c r="N792"/>
      <c r="O792" s="191"/>
      <c r="P792" s="157"/>
      <c r="Q792" s="189"/>
      <c r="R792" s="196" t="str">
        <f>IF(promesas[[#This Row],[Fecha de Pago]]="", "", TEXT(promesas[[#This Row],[Fecha de Pago]], "mmm"))</f>
        <v/>
      </c>
      <c r="S792" s="12" t="str">
        <f>IF(promesas[[#This Row],[Fecha  promesa de pago]]="", "", TEXT(promesas[[#This Row],[Fecha  promesa de pago]], "mmm"))</f>
        <v/>
      </c>
      <c r="T792" s="13" t="str">
        <f>IF(promesas[[#This Row],[Fecha de Pago]]="", "", TEXT(promesas[[#This Row],[Fecha de Pago]], "dd/mmm"))</f>
        <v/>
      </c>
      <c r="U792" s="13" t="str">
        <f>IF(promesas[[#This Row],[Fecha  promesa de pago]]="", "", TEXT(promesas[[#This Row],[Fecha  promesa de pago]], "dd/mmm"))</f>
        <v/>
      </c>
      <c r="V792" s="14" t="str">
        <f>IF(LEN(TRIM(promesas[[#This Row],[Fecha  promesa de pago]]))&gt;0,1,"")</f>
        <v/>
      </c>
      <c r="W792" s="14" t="str">
        <f>IF(LEN(TRIM(promesas[[#This Row],[Fecha de Pago]]))&gt;0,1,"")</f>
        <v/>
      </c>
    </row>
    <row r="793" spans="1:23" ht="15.75" customHeight="1">
      <c r="A793" s="11" t="str">
        <f>TEXT(promesas[[#This Row],[Marca temporal]],"dd/mmm")</f>
        <v>00/ene</v>
      </c>
      <c r="B793" s="186"/>
      <c r="C793" s="187"/>
      <c r="D793" s="187"/>
      <c r="E793" s="188"/>
      <c r="F793" s="187"/>
      <c r="G793" s="187"/>
      <c r="H793" s="189"/>
      <c r="I793" s="190"/>
      <c r="J793" s="195"/>
      <c r="K793"/>
      <c r="L793" s="191"/>
      <c r="M793" s="157"/>
      <c r="N793"/>
      <c r="O793" s="191"/>
      <c r="P793"/>
      <c r="Q793" s="189"/>
      <c r="R793" s="196" t="str">
        <f>IF(promesas[[#This Row],[Fecha de Pago]]="", "", TEXT(promesas[[#This Row],[Fecha de Pago]], "mmm"))</f>
        <v/>
      </c>
      <c r="S793" s="12" t="str">
        <f>IF(promesas[[#This Row],[Fecha  promesa de pago]]="", "", TEXT(promesas[[#This Row],[Fecha  promesa de pago]], "mmm"))</f>
        <v/>
      </c>
      <c r="T793" s="13" t="str">
        <f>IF(promesas[[#This Row],[Fecha de Pago]]="", "", TEXT(promesas[[#This Row],[Fecha de Pago]], "dd/mmm"))</f>
        <v/>
      </c>
      <c r="U793" s="13" t="str">
        <f>IF(promesas[[#This Row],[Fecha  promesa de pago]]="", "", TEXT(promesas[[#This Row],[Fecha  promesa de pago]], "dd/mmm"))</f>
        <v/>
      </c>
      <c r="V793" s="14" t="str">
        <f>IF(LEN(TRIM(promesas[[#This Row],[Fecha  promesa de pago]]))&gt;0,1,"")</f>
        <v/>
      </c>
      <c r="W793" s="14" t="str">
        <f>IF(LEN(TRIM(promesas[[#This Row],[Fecha de Pago]]))&gt;0,1,"")</f>
        <v/>
      </c>
    </row>
    <row r="794" spans="1:23" ht="15.75" customHeight="1">
      <c r="A794" s="11" t="str">
        <f>TEXT(promesas[[#This Row],[Marca temporal]],"dd/mmm")</f>
        <v>00/ene</v>
      </c>
      <c r="B794" s="186"/>
      <c r="C794" s="187"/>
      <c r="D794" s="187"/>
      <c r="E794" s="188"/>
      <c r="F794" s="187"/>
      <c r="G794" s="187"/>
      <c r="H794" s="189"/>
      <c r="I794" s="190"/>
      <c r="J794" s="195"/>
      <c r="K794"/>
      <c r="L794" s="191"/>
      <c r="M794" s="157"/>
      <c r="N794"/>
      <c r="O794" s="191"/>
      <c r="P794" s="157"/>
      <c r="Q794" s="189"/>
      <c r="R794" s="196" t="str">
        <f>IF(promesas[[#This Row],[Fecha de Pago]]="", "", TEXT(promesas[[#This Row],[Fecha de Pago]], "mmm"))</f>
        <v/>
      </c>
      <c r="S794" s="12" t="str">
        <f>IF(promesas[[#This Row],[Fecha  promesa de pago]]="", "", TEXT(promesas[[#This Row],[Fecha  promesa de pago]], "mmm"))</f>
        <v/>
      </c>
      <c r="T794" s="13" t="str">
        <f>IF(promesas[[#This Row],[Fecha de Pago]]="", "", TEXT(promesas[[#This Row],[Fecha de Pago]], "dd/mmm"))</f>
        <v/>
      </c>
      <c r="U794" s="13" t="str">
        <f>IF(promesas[[#This Row],[Fecha  promesa de pago]]="", "", TEXT(promesas[[#This Row],[Fecha  promesa de pago]], "dd/mmm"))</f>
        <v/>
      </c>
      <c r="V794" s="14" t="str">
        <f>IF(LEN(TRIM(promesas[[#This Row],[Fecha  promesa de pago]]))&gt;0,1,"")</f>
        <v/>
      </c>
      <c r="W794" s="14" t="str">
        <f>IF(LEN(TRIM(promesas[[#This Row],[Fecha de Pago]]))&gt;0,1,"")</f>
        <v/>
      </c>
    </row>
    <row r="795" spans="1:23" ht="15.75" customHeight="1">
      <c r="A795" s="11" t="str">
        <f>TEXT(promesas[[#This Row],[Marca temporal]],"dd/mmm")</f>
        <v>00/ene</v>
      </c>
      <c r="B795" s="186"/>
      <c r="C795" s="187"/>
      <c r="D795" s="187"/>
      <c r="E795" s="188"/>
      <c r="F795" s="187"/>
      <c r="G795" s="187"/>
      <c r="H795" s="189"/>
      <c r="I795" s="190"/>
      <c r="J795" s="195"/>
      <c r="K795"/>
      <c r="L795" s="191"/>
      <c r="M795" s="157"/>
      <c r="N795"/>
      <c r="O795" s="191"/>
      <c r="P795"/>
      <c r="Q795" s="189"/>
      <c r="R795" s="196" t="str">
        <f>IF(promesas[[#This Row],[Fecha de Pago]]="", "", TEXT(promesas[[#This Row],[Fecha de Pago]], "mmm"))</f>
        <v/>
      </c>
      <c r="S795" s="12" t="str">
        <f>IF(promesas[[#This Row],[Fecha  promesa de pago]]="", "", TEXT(promesas[[#This Row],[Fecha  promesa de pago]], "mmm"))</f>
        <v/>
      </c>
      <c r="T795" s="13" t="str">
        <f>IF(promesas[[#This Row],[Fecha de Pago]]="", "", TEXT(promesas[[#This Row],[Fecha de Pago]], "dd/mmm"))</f>
        <v/>
      </c>
      <c r="U795" s="13" t="str">
        <f>IF(promesas[[#This Row],[Fecha  promesa de pago]]="", "", TEXT(promesas[[#This Row],[Fecha  promesa de pago]], "dd/mmm"))</f>
        <v/>
      </c>
      <c r="V795" s="14" t="str">
        <f>IF(LEN(TRIM(promesas[[#This Row],[Fecha  promesa de pago]]))&gt;0,1,"")</f>
        <v/>
      </c>
      <c r="W795" s="14" t="str">
        <f>IF(LEN(TRIM(promesas[[#This Row],[Fecha de Pago]]))&gt;0,1,"")</f>
        <v/>
      </c>
    </row>
    <row r="796" spans="1:23" ht="15.75" customHeight="1">
      <c r="A796" s="11" t="str">
        <f>TEXT(promesas[[#This Row],[Marca temporal]],"dd/mmm")</f>
        <v>00/ene</v>
      </c>
      <c r="B796" s="186"/>
      <c r="C796" s="187"/>
      <c r="D796" s="187"/>
      <c r="E796" s="188"/>
      <c r="F796" s="187"/>
      <c r="G796" s="187"/>
      <c r="H796" s="189"/>
      <c r="I796" s="190"/>
      <c r="J796" s="195"/>
      <c r="K796"/>
      <c r="L796" s="191"/>
      <c r="M796" s="157"/>
      <c r="N796"/>
      <c r="O796" s="191"/>
      <c r="P796" s="157"/>
      <c r="Q796" s="189"/>
      <c r="R796" s="196" t="str">
        <f>IF(promesas[[#This Row],[Fecha de Pago]]="", "", TEXT(promesas[[#This Row],[Fecha de Pago]], "mmm"))</f>
        <v/>
      </c>
      <c r="S796" s="12" t="str">
        <f>IF(promesas[[#This Row],[Fecha  promesa de pago]]="", "", TEXT(promesas[[#This Row],[Fecha  promesa de pago]], "mmm"))</f>
        <v/>
      </c>
      <c r="T796" s="13" t="str">
        <f>IF(promesas[[#This Row],[Fecha de Pago]]="", "", TEXT(promesas[[#This Row],[Fecha de Pago]], "dd/mmm"))</f>
        <v/>
      </c>
      <c r="U796" s="13" t="str">
        <f>IF(promesas[[#This Row],[Fecha  promesa de pago]]="", "", TEXT(promesas[[#This Row],[Fecha  promesa de pago]], "dd/mmm"))</f>
        <v/>
      </c>
      <c r="V796" s="14" t="str">
        <f>IF(LEN(TRIM(promesas[[#This Row],[Fecha  promesa de pago]]))&gt;0,1,"")</f>
        <v/>
      </c>
      <c r="W796" s="14" t="str">
        <f>IF(LEN(TRIM(promesas[[#This Row],[Fecha de Pago]]))&gt;0,1,"")</f>
        <v/>
      </c>
    </row>
    <row r="797" spans="1:23" ht="15.75" customHeight="1">
      <c r="A797" s="11" t="str">
        <f>TEXT(promesas[[#This Row],[Marca temporal]],"dd/mmm")</f>
        <v>00/ene</v>
      </c>
      <c r="B797" s="186"/>
      <c r="C797" s="187"/>
      <c r="D797" s="187"/>
      <c r="E797" s="188"/>
      <c r="F797" s="187"/>
      <c r="G797" s="187"/>
      <c r="H797" s="189"/>
      <c r="I797" s="190"/>
      <c r="J797" s="195"/>
      <c r="K797"/>
      <c r="L797" s="191"/>
      <c r="M797" s="157"/>
      <c r="N797"/>
      <c r="O797" s="191"/>
      <c r="P797" s="157"/>
      <c r="Q797" s="189"/>
      <c r="R797" s="196" t="str">
        <f>IF(promesas[[#This Row],[Fecha de Pago]]="", "", TEXT(promesas[[#This Row],[Fecha de Pago]], "mmm"))</f>
        <v/>
      </c>
      <c r="S797" s="12" t="str">
        <f>IF(promesas[[#This Row],[Fecha  promesa de pago]]="", "", TEXT(promesas[[#This Row],[Fecha  promesa de pago]], "mmm"))</f>
        <v/>
      </c>
      <c r="T797" s="13" t="str">
        <f>IF(promesas[[#This Row],[Fecha de Pago]]="", "", TEXT(promesas[[#This Row],[Fecha de Pago]], "dd/mmm"))</f>
        <v/>
      </c>
      <c r="U797" s="13" t="str">
        <f>IF(promesas[[#This Row],[Fecha  promesa de pago]]="", "", TEXT(promesas[[#This Row],[Fecha  promesa de pago]], "dd/mmm"))</f>
        <v/>
      </c>
      <c r="V797" s="14" t="str">
        <f>IF(LEN(TRIM(promesas[[#This Row],[Fecha  promesa de pago]]))&gt;0,1,"")</f>
        <v/>
      </c>
      <c r="W797" s="14" t="str">
        <f>IF(LEN(TRIM(promesas[[#This Row],[Fecha de Pago]]))&gt;0,1,"")</f>
        <v/>
      </c>
    </row>
    <row r="798" spans="1:23" ht="15.75" customHeight="1">
      <c r="A798" s="11" t="str">
        <f>TEXT(promesas[[#This Row],[Marca temporal]],"dd/mmm")</f>
        <v>00/ene</v>
      </c>
      <c r="B798" s="186"/>
      <c r="C798" s="187"/>
      <c r="D798" s="187"/>
      <c r="E798" s="188"/>
      <c r="F798" s="187"/>
      <c r="G798" s="187"/>
      <c r="H798" s="189"/>
      <c r="I798" s="190"/>
      <c r="J798" s="195"/>
      <c r="K798"/>
      <c r="L798" s="191"/>
      <c r="M798" s="157"/>
      <c r="N798"/>
      <c r="O798" s="191"/>
      <c r="P798" s="157"/>
      <c r="Q798" s="189"/>
      <c r="R798" s="196" t="str">
        <f>IF(promesas[[#This Row],[Fecha de Pago]]="", "", TEXT(promesas[[#This Row],[Fecha de Pago]], "mmm"))</f>
        <v/>
      </c>
      <c r="S798" s="12" t="str">
        <f>IF(promesas[[#This Row],[Fecha  promesa de pago]]="", "", TEXT(promesas[[#This Row],[Fecha  promesa de pago]], "mmm"))</f>
        <v/>
      </c>
      <c r="T798" s="13" t="str">
        <f>IF(promesas[[#This Row],[Fecha de Pago]]="", "", TEXT(promesas[[#This Row],[Fecha de Pago]], "dd/mmm"))</f>
        <v/>
      </c>
      <c r="U798" s="13" t="str">
        <f>IF(promesas[[#This Row],[Fecha  promesa de pago]]="", "", TEXT(promesas[[#This Row],[Fecha  promesa de pago]], "dd/mmm"))</f>
        <v/>
      </c>
      <c r="V798" s="14" t="str">
        <f>IF(LEN(TRIM(promesas[[#This Row],[Fecha  promesa de pago]]))&gt;0,1,"")</f>
        <v/>
      </c>
      <c r="W798" s="14" t="str">
        <f>IF(LEN(TRIM(promesas[[#This Row],[Fecha de Pago]]))&gt;0,1,"")</f>
        <v/>
      </c>
    </row>
    <row r="799" spans="1:23" ht="15.75" customHeight="1">
      <c r="A799" s="11" t="str">
        <f>TEXT(promesas[[#This Row],[Marca temporal]],"dd/mmm")</f>
        <v>00/ene</v>
      </c>
      <c r="B799" s="186"/>
      <c r="C799" s="187"/>
      <c r="D799" s="187"/>
      <c r="E799" s="188"/>
      <c r="F799" s="187"/>
      <c r="G799" s="187"/>
      <c r="H799" s="189"/>
      <c r="I799" s="190"/>
      <c r="J799" s="195"/>
      <c r="K799"/>
      <c r="L799" s="191"/>
      <c r="M799" s="157"/>
      <c r="N799"/>
      <c r="O799" s="191"/>
      <c r="P799" s="157"/>
      <c r="Q799" s="189"/>
      <c r="R799" s="196" t="str">
        <f>IF(promesas[[#This Row],[Fecha de Pago]]="", "", TEXT(promesas[[#This Row],[Fecha de Pago]], "mmm"))</f>
        <v/>
      </c>
      <c r="S799" s="12" t="str">
        <f>IF(promesas[[#This Row],[Fecha  promesa de pago]]="", "", TEXT(promesas[[#This Row],[Fecha  promesa de pago]], "mmm"))</f>
        <v/>
      </c>
      <c r="T799" s="13" t="str">
        <f>IF(promesas[[#This Row],[Fecha de Pago]]="", "", TEXT(promesas[[#This Row],[Fecha de Pago]], "dd/mmm"))</f>
        <v/>
      </c>
      <c r="U799" s="13" t="str">
        <f>IF(promesas[[#This Row],[Fecha  promesa de pago]]="", "", TEXT(promesas[[#This Row],[Fecha  promesa de pago]], "dd/mmm"))</f>
        <v/>
      </c>
      <c r="V799" s="14" t="str">
        <f>IF(LEN(TRIM(promesas[[#This Row],[Fecha  promesa de pago]]))&gt;0,1,"")</f>
        <v/>
      </c>
      <c r="W799" s="14" t="str">
        <f>IF(LEN(TRIM(promesas[[#This Row],[Fecha de Pago]]))&gt;0,1,"")</f>
        <v/>
      </c>
    </row>
    <row r="800" spans="1:23" ht="15.75" customHeight="1">
      <c r="A800" s="11" t="str">
        <f>TEXT(promesas[[#This Row],[Marca temporal]],"dd/mmm")</f>
        <v>00/ene</v>
      </c>
      <c r="B800" s="186"/>
      <c r="C800" s="187"/>
      <c r="D800" s="187"/>
      <c r="E800" s="188"/>
      <c r="F800" s="187"/>
      <c r="G800" s="187"/>
      <c r="H800" s="189"/>
      <c r="I800" s="190"/>
      <c r="J800" s="195"/>
      <c r="K800"/>
      <c r="L800" s="191"/>
      <c r="M800" s="157"/>
      <c r="N800"/>
      <c r="O800" s="191"/>
      <c r="P800" s="157"/>
      <c r="Q800" s="189"/>
      <c r="R800" s="196" t="str">
        <f>IF(promesas[[#This Row],[Fecha de Pago]]="", "", TEXT(promesas[[#This Row],[Fecha de Pago]], "mmm"))</f>
        <v/>
      </c>
      <c r="S800" s="12" t="str">
        <f>IF(promesas[[#This Row],[Fecha  promesa de pago]]="", "", TEXT(promesas[[#This Row],[Fecha  promesa de pago]], "mmm"))</f>
        <v/>
      </c>
      <c r="T800" s="13" t="str">
        <f>IF(promesas[[#This Row],[Fecha de Pago]]="", "", TEXT(promesas[[#This Row],[Fecha de Pago]], "dd/mmm"))</f>
        <v/>
      </c>
      <c r="U800" s="13" t="str">
        <f>IF(promesas[[#This Row],[Fecha  promesa de pago]]="", "", TEXT(promesas[[#This Row],[Fecha  promesa de pago]], "dd/mmm"))</f>
        <v/>
      </c>
      <c r="V800" s="14" t="str">
        <f>IF(LEN(TRIM(promesas[[#This Row],[Fecha  promesa de pago]]))&gt;0,1,"")</f>
        <v/>
      </c>
      <c r="W800" s="14" t="str">
        <f>IF(LEN(TRIM(promesas[[#This Row],[Fecha de Pago]]))&gt;0,1,"")</f>
        <v/>
      </c>
    </row>
    <row r="801" spans="1:23" ht="15.75" customHeight="1">
      <c r="A801" s="11" t="str">
        <f>TEXT(promesas[[#This Row],[Marca temporal]],"dd/mmm")</f>
        <v>00/ene</v>
      </c>
      <c r="B801" s="186"/>
      <c r="C801" s="187"/>
      <c r="D801" s="187"/>
      <c r="E801" s="188"/>
      <c r="F801" s="187"/>
      <c r="G801" s="187"/>
      <c r="H801" s="189"/>
      <c r="I801" s="190"/>
      <c r="J801" s="195"/>
      <c r="K801"/>
      <c r="L801" s="191"/>
      <c r="M801" s="157"/>
      <c r="N801"/>
      <c r="O801" s="191"/>
      <c r="P801" s="157"/>
      <c r="Q801" s="189"/>
      <c r="R801" s="196" t="str">
        <f>IF(promesas[[#This Row],[Fecha de Pago]]="", "", TEXT(promesas[[#This Row],[Fecha de Pago]], "mmm"))</f>
        <v/>
      </c>
      <c r="S801" s="12" t="str">
        <f>IF(promesas[[#This Row],[Fecha  promesa de pago]]="", "", TEXT(promesas[[#This Row],[Fecha  promesa de pago]], "mmm"))</f>
        <v/>
      </c>
      <c r="T801" s="13" t="str">
        <f>IF(promesas[[#This Row],[Fecha de Pago]]="", "", TEXT(promesas[[#This Row],[Fecha de Pago]], "dd/mmm"))</f>
        <v/>
      </c>
      <c r="U801" s="13" t="str">
        <f>IF(promesas[[#This Row],[Fecha  promesa de pago]]="", "", TEXT(promesas[[#This Row],[Fecha  promesa de pago]], "dd/mmm"))</f>
        <v/>
      </c>
      <c r="V801" s="14" t="str">
        <f>IF(LEN(TRIM(promesas[[#This Row],[Fecha  promesa de pago]]))&gt;0,1,"")</f>
        <v/>
      </c>
      <c r="W801" s="14" t="str">
        <f>IF(LEN(TRIM(promesas[[#This Row],[Fecha de Pago]]))&gt;0,1,"")</f>
        <v/>
      </c>
    </row>
    <row r="802" spans="1:23" ht="15.75" customHeight="1">
      <c r="A802" s="11" t="str">
        <f>TEXT(promesas[[#This Row],[Marca temporal]],"dd/mmm")</f>
        <v>00/ene</v>
      </c>
      <c r="B802" s="186"/>
      <c r="C802" s="187"/>
      <c r="D802" s="187"/>
      <c r="E802" s="188"/>
      <c r="F802" s="187"/>
      <c r="G802" s="187"/>
      <c r="H802" s="189"/>
      <c r="I802" s="190"/>
      <c r="J802" s="195"/>
      <c r="K802"/>
      <c r="L802" s="191"/>
      <c r="M802" s="157"/>
      <c r="N802"/>
      <c r="O802" s="191"/>
      <c r="P802" s="157"/>
      <c r="Q802" s="189"/>
      <c r="R802" s="196" t="str">
        <f>IF(promesas[[#This Row],[Fecha de Pago]]="", "", TEXT(promesas[[#This Row],[Fecha de Pago]], "mmm"))</f>
        <v/>
      </c>
      <c r="S802" s="12" t="str">
        <f>IF(promesas[[#This Row],[Fecha  promesa de pago]]="", "", TEXT(promesas[[#This Row],[Fecha  promesa de pago]], "mmm"))</f>
        <v/>
      </c>
      <c r="T802" s="13" t="str">
        <f>IF(promesas[[#This Row],[Fecha de Pago]]="", "", TEXT(promesas[[#This Row],[Fecha de Pago]], "dd/mmm"))</f>
        <v/>
      </c>
      <c r="U802" s="13" t="str">
        <f>IF(promesas[[#This Row],[Fecha  promesa de pago]]="", "", TEXT(promesas[[#This Row],[Fecha  promesa de pago]], "dd/mmm"))</f>
        <v/>
      </c>
      <c r="V802" s="14" t="str">
        <f>IF(LEN(TRIM(promesas[[#This Row],[Fecha  promesa de pago]]))&gt;0,1,"")</f>
        <v/>
      </c>
      <c r="W802" s="14" t="str">
        <f>IF(LEN(TRIM(promesas[[#This Row],[Fecha de Pago]]))&gt;0,1,"")</f>
        <v/>
      </c>
    </row>
    <row r="803" spans="1:23" ht="15.75" customHeight="1">
      <c r="A803" s="11" t="str">
        <f>TEXT(promesas[[#This Row],[Marca temporal]],"dd/mmm")</f>
        <v>00/ene</v>
      </c>
      <c r="B803" s="186"/>
      <c r="C803" s="187"/>
      <c r="D803" s="187"/>
      <c r="E803" s="188"/>
      <c r="F803" s="187"/>
      <c r="G803" s="187"/>
      <c r="H803" s="189"/>
      <c r="I803" s="190"/>
      <c r="J803" s="195"/>
      <c r="K803"/>
      <c r="L803" s="191"/>
      <c r="M803" s="157"/>
      <c r="N803"/>
      <c r="O803" s="191"/>
      <c r="P803" s="157"/>
      <c r="Q803" s="189"/>
      <c r="R803" s="196" t="str">
        <f>IF(promesas[[#This Row],[Fecha de Pago]]="", "", TEXT(promesas[[#This Row],[Fecha de Pago]], "mmm"))</f>
        <v/>
      </c>
      <c r="S803" s="12" t="str">
        <f>IF(promesas[[#This Row],[Fecha  promesa de pago]]="", "", TEXT(promesas[[#This Row],[Fecha  promesa de pago]], "mmm"))</f>
        <v/>
      </c>
      <c r="T803" s="13" t="str">
        <f>IF(promesas[[#This Row],[Fecha de Pago]]="", "", TEXT(promesas[[#This Row],[Fecha de Pago]], "dd/mmm"))</f>
        <v/>
      </c>
      <c r="U803" s="13" t="str">
        <f>IF(promesas[[#This Row],[Fecha  promesa de pago]]="", "", TEXT(promesas[[#This Row],[Fecha  promesa de pago]], "dd/mmm"))</f>
        <v/>
      </c>
      <c r="V803" s="14" t="str">
        <f>IF(LEN(TRIM(promesas[[#This Row],[Fecha  promesa de pago]]))&gt;0,1,"")</f>
        <v/>
      </c>
      <c r="W803" s="14" t="str">
        <f>IF(LEN(TRIM(promesas[[#This Row],[Fecha de Pago]]))&gt;0,1,"")</f>
        <v/>
      </c>
    </row>
    <row r="804" spans="1:23" ht="15.75" customHeight="1">
      <c r="A804" s="11" t="str">
        <f>TEXT(promesas[[#This Row],[Marca temporal]],"dd/mmm")</f>
        <v>00/ene</v>
      </c>
      <c r="B804" s="186"/>
      <c r="C804" s="187"/>
      <c r="D804" s="187"/>
      <c r="E804" s="188"/>
      <c r="F804" s="187"/>
      <c r="G804" s="187"/>
      <c r="H804" s="189"/>
      <c r="I804" s="190"/>
      <c r="J804" s="195"/>
      <c r="K804"/>
      <c r="L804" s="191"/>
      <c r="M804" s="157"/>
      <c r="N804"/>
      <c r="O804" s="191"/>
      <c r="P804"/>
      <c r="Q804" s="189"/>
      <c r="R804" s="196" t="str">
        <f>IF(promesas[[#This Row],[Fecha de Pago]]="", "", TEXT(promesas[[#This Row],[Fecha de Pago]], "mmm"))</f>
        <v/>
      </c>
      <c r="S804" s="12" t="str">
        <f>IF(promesas[[#This Row],[Fecha  promesa de pago]]="", "", TEXT(promesas[[#This Row],[Fecha  promesa de pago]], "mmm"))</f>
        <v/>
      </c>
      <c r="T804" s="13" t="str">
        <f>IF(promesas[[#This Row],[Fecha de Pago]]="", "", TEXT(promesas[[#This Row],[Fecha de Pago]], "dd/mmm"))</f>
        <v/>
      </c>
      <c r="U804" s="13" t="str">
        <f>IF(promesas[[#This Row],[Fecha  promesa de pago]]="", "", TEXT(promesas[[#This Row],[Fecha  promesa de pago]], "dd/mmm"))</f>
        <v/>
      </c>
      <c r="V804" s="14" t="str">
        <f>IF(LEN(TRIM(promesas[[#This Row],[Fecha  promesa de pago]]))&gt;0,1,"")</f>
        <v/>
      </c>
      <c r="W804" s="14" t="str">
        <f>IF(LEN(TRIM(promesas[[#This Row],[Fecha de Pago]]))&gt;0,1,"")</f>
        <v/>
      </c>
    </row>
    <row r="805" spans="1:23" ht="15.75" customHeight="1">
      <c r="A805" s="11" t="str">
        <f>TEXT(promesas[[#This Row],[Marca temporal]],"dd/mmm")</f>
        <v>00/ene</v>
      </c>
      <c r="B805" s="186"/>
      <c r="C805" s="187"/>
      <c r="D805" s="187"/>
      <c r="E805" s="188"/>
      <c r="F805" s="187"/>
      <c r="G805" s="187"/>
      <c r="H805" s="189"/>
      <c r="I805" s="190"/>
      <c r="J805" s="195"/>
      <c r="K805"/>
      <c r="L805" s="191"/>
      <c r="M805" s="157"/>
      <c r="N805"/>
      <c r="O805" s="191"/>
      <c r="P805" s="157"/>
      <c r="Q805" s="189"/>
      <c r="R805" s="196" t="str">
        <f>IF(promesas[[#This Row],[Fecha de Pago]]="", "", TEXT(promesas[[#This Row],[Fecha de Pago]], "mmm"))</f>
        <v/>
      </c>
      <c r="S805" s="12" t="str">
        <f>IF(promesas[[#This Row],[Fecha  promesa de pago]]="", "", TEXT(promesas[[#This Row],[Fecha  promesa de pago]], "mmm"))</f>
        <v/>
      </c>
      <c r="T805" s="13" t="str">
        <f>IF(promesas[[#This Row],[Fecha de Pago]]="", "", TEXT(promesas[[#This Row],[Fecha de Pago]], "dd/mmm"))</f>
        <v/>
      </c>
      <c r="U805" s="13" t="str">
        <f>IF(promesas[[#This Row],[Fecha  promesa de pago]]="", "", TEXT(promesas[[#This Row],[Fecha  promesa de pago]], "dd/mmm"))</f>
        <v/>
      </c>
      <c r="V805" s="14" t="str">
        <f>IF(LEN(TRIM(promesas[[#This Row],[Fecha  promesa de pago]]))&gt;0,1,"")</f>
        <v/>
      </c>
      <c r="W805" s="14" t="str">
        <f>IF(LEN(TRIM(promesas[[#This Row],[Fecha de Pago]]))&gt;0,1,"")</f>
        <v/>
      </c>
    </row>
    <row r="806" spans="1:23" ht="15.75" customHeight="1">
      <c r="A806" s="11" t="str">
        <f>TEXT(promesas[[#This Row],[Marca temporal]],"dd/mmm")</f>
        <v>00/ene</v>
      </c>
      <c r="B806" s="186"/>
      <c r="C806" s="187"/>
      <c r="D806" s="187"/>
      <c r="E806" s="188"/>
      <c r="F806" s="187"/>
      <c r="G806" s="187"/>
      <c r="H806" s="189"/>
      <c r="I806" s="190"/>
      <c r="J806" s="195"/>
      <c r="K806"/>
      <c r="L806" s="191"/>
      <c r="M806" s="157"/>
      <c r="N806"/>
      <c r="O806" s="191"/>
      <c r="P806" s="157"/>
      <c r="Q806" s="189"/>
      <c r="R806" s="196" t="str">
        <f>IF(promesas[[#This Row],[Fecha de Pago]]="", "", TEXT(promesas[[#This Row],[Fecha de Pago]], "mmm"))</f>
        <v/>
      </c>
      <c r="S806" s="12" t="str">
        <f>IF(promesas[[#This Row],[Fecha  promesa de pago]]="", "", TEXT(promesas[[#This Row],[Fecha  promesa de pago]], "mmm"))</f>
        <v/>
      </c>
      <c r="T806" s="13" t="str">
        <f>IF(promesas[[#This Row],[Fecha de Pago]]="", "", TEXT(promesas[[#This Row],[Fecha de Pago]], "dd/mmm"))</f>
        <v/>
      </c>
      <c r="U806" s="13" t="str">
        <f>IF(promesas[[#This Row],[Fecha  promesa de pago]]="", "", TEXT(promesas[[#This Row],[Fecha  promesa de pago]], "dd/mmm"))</f>
        <v/>
      </c>
      <c r="V806" s="14" t="str">
        <f>IF(LEN(TRIM(promesas[[#This Row],[Fecha  promesa de pago]]))&gt;0,1,"")</f>
        <v/>
      </c>
      <c r="W806" s="14" t="str">
        <f>IF(LEN(TRIM(promesas[[#This Row],[Fecha de Pago]]))&gt;0,1,"")</f>
        <v/>
      </c>
    </row>
    <row r="807" spans="1:23" ht="15.75" customHeight="1">
      <c r="A807" s="11" t="str">
        <f>TEXT(promesas[[#This Row],[Marca temporal]],"dd/mmm")</f>
        <v>00/ene</v>
      </c>
      <c r="B807" s="186"/>
      <c r="C807" s="187"/>
      <c r="D807" s="187"/>
      <c r="E807" s="188"/>
      <c r="F807" s="187"/>
      <c r="G807" s="187"/>
      <c r="H807" s="189"/>
      <c r="I807" s="190"/>
      <c r="J807" s="195"/>
      <c r="K807"/>
      <c r="L807" s="191"/>
      <c r="M807" s="157"/>
      <c r="N807"/>
      <c r="O807" s="191"/>
      <c r="P807" s="157"/>
      <c r="Q807" s="189"/>
      <c r="R807" s="196" t="str">
        <f>IF(promesas[[#This Row],[Fecha de Pago]]="", "", TEXT(promesas[[#This Row],[Fecha de Pago]], "mmm"))</f>
        <v/>
      </c>
      <c r="S807" s="12" t="str">
        <f>IF(promesas[[#This Row],[Fecha  promesa de pago]]="", "", TEXT(promesas[[#This Row],[Fecha  promesa de pago]], "mmm"))</f>
        <v/>
      </c>
      <c r="T807" s="13" t="str">
        <f>IF(promesas[[#This Row],[Fecha de Pago]]="", "", TEXT(promesas[[#This Row],[Fecha de Pago]], "dd/mmm"))</f>
        <v/>
      </c>
      <c r="U807" s="13" t="str">
        <f>IF(promesas[[#This Row],[Fecha  promesa de pago]]="", "", TEXT(promesas[[#This Row],[Fecha  promesa de pago]], "dd/mmm"))</f>
        <v/>
      </c>
      <c r="V807" s="14" t="str">
        <f>IF(LEN(TRIM(promesas[[#This Row],[Fecha  promesa de pago]]))&gt;0,1,"")</f>
        <v/>
      </c>
      <c r="W807" s="14" t="str">
        <f>IF(LEN(TRIM(promesas[[#This Row],[Fecha de Pago]]))&gt;0,1,"")</f>
        <v/>
      </c>
    </row>
    <row r="808" spans="1:23" ht="15.75" customHeight="1">
      <c r="A808" s="11" t="str">
        <f>TEXT(promesas[[#This Row],[Marca temporal]],"dd/mmm")</f>
        <v>00/ene</v>
      </c>
      <c r="B808" s="186"/>
      <c r="C808" s="187"/>
      <c r="D808" s="187"/>
      <c r="E808" s="188"/>
      <c r="F808" s="187"/>
      <c r="G808" s="187"/>
      <c r="H808" s="189"/>
      <c r="I808" s="190"/>
      <c r="J808" s="195"/>
      <c r="K808"/>
      <c r="L808" s="191"/>
      <c r="M808" s="157"/>
      <c r="N808"/>
      <c r="O808" s="191"/>
      <c r="P808" s="157"/>
      <c r="Q808" s="189"/>
      <c r="R808" s="196" t="str">
        <f>IF(promesas[[#This Row],[Fecha de Pago]]="", "", TEXT(promesas[[#This Row],[Fecha de Pago]], "mmm"))</f>
        <v/>
      </c>
      <c r="S808" s="12" t="str">
        <f>IF(promesas[[#This Row],[Fecha  promesa de pago]]="", "", TEXT(promesas[[#This Row],[Fecha  promesa de pago]], "mmm"))</f>
        <v/>
      </c>
      <c r="T808" s="13" t="str">
        <f>IF(promesas[[#This Row],[Fecha de Pago]]="", "", TEXT(promesas[[#This Row],[Fecha de Pago]], "dd/mmm"))</f>
        <v/>
      </c>
      <c r="U808" s="13" t="str">
        <f>IF(promesas[[#This Row],[Fecha  promesa de pago]]="", "", TEXT(promesas[[#This Row],[Fecha  promesa de pago]], "dd/mmm"))</f>
        <v/>
      </c>
      <c r="V808" s="14" t="str">
        <f>IF(LEN(TRIM(promesas[[#This Row],[Fecha  promesa de pago]]))&gt;0,1,"")</f>
        <v/>
      </c>
      <c r="W808" s="14" t="str">
        <f>IF(LEN(TRIM(promesas[[#This Row],[Fecha de Pago]]))&gt;0,1,"")</f>
        <v/>
      </c>
    </row>
    <row r="809" spans="1:23" ht="15.75" customHeight="1">
      <c r="A809" s="11" t="str">
        <f>TEXT(promesas[[#This Row],[Marca temporal]],"dd/mmm")</f>
        <v>00/ene</v>
      </c>
      <c r="B809" s="186"/>
      <c r="C809" s="187"/>
      <c r="D809" s="187"/>
      <c r="E809" s="188"/>
      <c r="F809" s="187"/>
      <c r="G809" s="187"/>
      <c r="H809" s="189"/>
      <c r="I809" s="190"/>
      <c r="J809" s="195"/>
      <c r="K809"/>
      <c r="L809" s="191"/>
      <c r="M809" s="157"/>
      <c r="N809"/>
      <c r="O809" s="191"/>
      <c r="P809" s="157"/>
      <c r="Q809" s="189"/>
      <c r="R809" s="196" t="str">
        <f>IF(promesas[[#This Row],[Fecha de Pago]]="", "", TEXT(promesas[[#This Row],[Fecha de Pago]], "mmm"))</f>
        <v/>
      </c>
      <c r="S809" s="12" t="str">
        <f>IF(promesas[[#This Row],[Fecha  promesa de pago]]="", "", TEXT(promesas[[#This Row],[Fecha  promesa de pago]], "mmm"))</f>
        <v/>
      </c>
      <c r="T809" s="13" t="str">
        <f>IF(promesas[[#This Row],[Fecha de Pago]]="", "", TEXT(promesas[[#This Row],[Fecha de Pago]], "dd/mmm"))</f>
        <v/>
      </c>
      <c r="U809" s="13" t="str">
        <f>IF(promesas[[#This Row],[Fecha  promesa de pago]]="", "", TEXT(promesas[[#This Row],[Fecha  promesa de pago]], "dd/mmm"))</f>
        <v/>
      </c>
      <c r="V809" s="14" t="str">
        <f>IF(LEN(TRIM(promesas[[#This Row],[Fecha  promesa de pago]]))&gt;0,1,"")</f>
        <v/>
      </c>
      <c r="W809" s="14" t="str">
        <f>IF(LEN(TRIM(promesas[[#This Row],[Fecha de Pago]]))&gt;0,1,"")</f>
        <v/>
      </c>
    </row>
    <row r="810" spans="1:23" ht="15.75" customHeight="1">
      <c r="A810" s="11" t="str">
        <f>TEXT(promesas[[#This Row],[Marca temporal]],"dd/mmm")</f>
        <v>00/ene</v>
      </c>
      <c r="B810" s="186"/>
      <c r="C810" s="187"/>
      <c r="D810" s="187"/>
      <c r="E810" s="188"/>
      <c r="F810" s="187"/>
      <c r="G810" s="187"/>
      <c r="H810" s="189"/>
      <c r="I810" s="190"/>
      <c r="J810" s="195"/>
      <c r="K810"/>
      <c r="L810" s="191"/>
      <c r="M810" s="157"/>
      <c r="N810"/>
      <c r="O810" s="191"/>
      <c r="P810" s="157"/>
      <c r="Q810" s="189"/>
      <c r="R810" s="196" t="str">
        <f>IF(promesas[[#This Row],[Fecha de Pago]]="", "", TEXT(promesas[[#This Row],[Fecha de Pago]], "mmm"))</f>
        <v/>
      </c>
      <c r="S810" s="12" t="str">
        <f>IF(promesas[[#This Row],[Fecha  promesa de pago]]="", "", TEXT(promesas[[#This Row],[Fecha  promesa de pago]], "mmm"))</f>
        <v/>
      </c>
      <c r="T810" s="13" t="str">
        <f>IF(promesas[[#This Row],[Fecha de Pago]]="", "", TEXT(promesas[[#This Row],[Fecha de Pago]], "dd/mmm"))</f>
        <v/>
      </c>
      <c r="U810" s="13" t="str">
        <f>IF(promesas[[#This Row],[Fecha  promesa de pago]]="", "", TEXT(promesas[[#This Row],[Fecha  promesa de pago]], "dd/mmm"))</f>
        <v/>
      </c>
      <c r="V810" s="14" t="str">
        <f>IF(LEN(TRIM(promesas[[#This Row],[Fecha  promesa de pago]]))&gt;0,1,"")</f>
        <v/>
      </c>
      <c r="W810" s="14" t="str">
        <f>IF(LEN(TRIM(promesas[[#This Row],[Fecha de Pago]]))&gt;0,1,"")</f>
        <v/>
      </c>
    </row>
    <row r="811" spans="1:23" ht="15.75" customHeight="1">
      <c r="A811" s="11" t="str">
        <f>TEXT(promesas[[#This Row],[Marca temporal]],"dd/mmm")</f>
        <v>00/ene</v>
      </c>
      <c r="B811" s="186"/>
      <c r="C811" s="187"/>
      <c r="D811" s="187"/>
      <c r="E811" s="188"/>
      <c r="F811" s="187"/>
      <c r="G811" s="187"/>
      <c r="H811" s="189"/>
      <c r="I811" s="190"/>
      <c r="J811" s="195"/>
      <c r="K811"/>
      <c r="L811" s="191"/>
      <c r="M811" s="157"/>
      <c r="N811"/>
      <c r="O811" s="191"/>
      <c r="P811" s="157"/>
      <c r="Q811" s="189"/>
      <c r="R811" s="196" t="str">
        <f>IF(promesas[[#This Row],[Fecha de Pago]]="", "", TEXT(promesas[[#This Row],[Fecha de Pago]], "mmm"))</f>
        <v/>
      </c>
      <c r="S811" s="12" t="str">
        <f>IF(promesas[[#This Row],[Fecha  promesa de pago]]="", "", TEXT(promesas[[#This Row],[Fecha  promesa de pago]], "mmm"))</f>
        <v/>
      </c>
      <c r="T811" s="13" t="str">
        <f>IF(promesas[[#This Row],[Fecha de Pago]]="", "", TEXT(promesas[[#This Row],[Fecha de Pago]], "dd/mmm"))</f>
        <v/>
      </c>
      <c r="U811" s="13" t="str">
        <f>IF(promesas[[#This Row],[Fecha  promesa de pago]]="", "", TEXT(promesas[[#This Row],[Fecha  promesa de pago]], "dd/mmm"))</f>
        <v/>
      </c>
      <c r="V811" s="14" t="str">
        <f>IF(LEN(TRIM(promesas[[#This Row],[Fecha  promesa de pago]]))&gt;0,1,"")</f>
        <v/>
      </c>
      <c r="W811" s="14" t="str">
        <f>IF(LEN(TRIM(promesas[[#This Row],[Fecha de Pago]]))&gt;0,1,"")</f>
        <v/>
      </c>
    </row>
    <row r="812" spans="1:23" ht="15.75" customHeight="1">
      <c r="A812" s="11" t="str">
        <f>TEXT(promesas[[#This Row],[Marca temporal]],"dd/mmm")</f>
        <v>00/ene</v>
      </c>
      <c r="B812" s="186"/>
      <c r="C812" s="187"/>
      <c r="D812" s="187"/>
      <c r="E812" s="188"/>
      <c r="F812" s="187"/>
      <c r="G812" s="187"/>
      <c r="H812" s="189"/>
      <c r="I812" s="190"/>
      <c r="J812" s="195"/>
      <c r="K812"/>
      <c r="L812" s="191"/>
      <c r="M812" s="157"/>
      <c r="N812"/>
      <c r="O812" s="191"/>
      <c r="P812" s="157"/>
      <c r="Q812" s="189"/>
      <c r="R812" s="196" t="str">
        <f>IF(promesas[[#This Row],[Fecha de Pago]]="", "", TEXT(promesas[[#This Row],[Fecha de Pago]], "mmm"))</f>
        <v/>
      </c>
      <c r="S812" s="12" t="str">
        <f>IF(promesas[[#This Row],[Fecha  promesa de pago]]="", "", TEXT(promesas[[#This Row],[Fecha  promesa de pago]], "mmm"))</f>
        <v/>
      </c>
      <c r="T812" s="13" t="str">
        <f>IF(promesas[[#This Row],[Fecha de Pago]]="", "", TEXT(promesas[[#This Row],[Fecha de Pago]], "dd/mmm"))</f>
        <v/>
      </c>
      <c r="U812" s="13" t="str">
        <f>IF(promesas[[#This Row],[Fecha  promesa de pago]]="", "", TEXT(promesas[[#This Row],[Fecha  promesa de pago]], "dd/mmm"))</f>
        <v/>
      </c>
      <c r="V812" s="14" t="str">
        <f>IF(LEN(TRIM(promesas[[#This Row],[Fecha  promesa de pago]]))&gt;0,1,"")</f>
        <v/>
      </c>
      <c r="W812" s="14" t="str">
        <f>IF(LEN(TRIM(promesas[[#This Row],[Fecha de Pago]]))&gt;0,1,"")</f>
        <v/>
      </c>
    </row>
    <row r="813" spans="1:23" ht="15.75" customHeight="1">
      <c r="A813" s="11" t="str">
        <f>TEXT(promesas[[#This Row],[Marca temporal]],"dd/mmm")</f>
        <v>00/ene</v>
      </c>
      <c r="B813" s="186"/>
      <c r="C813" s="187"/>
      <c r="D813" s="187"/>
      <c r="E813" s="188"/>
      <c r="F813" s="187"/>
      <c r="G813" s="187"/>
      <c r="H813" s="189"/>
      <c r="I813" s="190"/>
      <c r="J813" s="195"/>
      <c r="K813"/>
      <c r="L813" s="191"/>
      <c r="M813" s="157"/>
      <c r="N813"/>
      <c r="O813" s="191"/>
      <c r="P813" s="157"/>
      <c r="Q813" s="189"/>
      <c r="R813" s="196" t="str">
        <f>IF(promesas[[#This Row],[Fecha de Pago]]="", "", TEXT(promesas[[#This Row],[Fecha de Pago]], "mmm"))</f>
        <v/>
      </c>
      <c r="S813" s="12" t="str">
        <f>IF(promesas[[#This Row],[Fecha  promesa de pago]]="", "", TEXT(promesas[[#This Row],[Fecha  promesa de pago]], "mmm"))</f>
        <v/>
      </c>
      <c r="T813" s="13" t="str">
        <f>IF(promesas[[#This Row],[Fecha de Pago]]="", "", TEXT(promesas[[#This Row],[Fecha de Pago]], "dd/mmm"))</f>
        <v/>
      </c>
      <c r="U813" s="13" t="str">
        <f>IF(promesas[[#This Row],[Fecha  promesa de pago]]="", "", TEXT(promesas[[#This Row],[Fecha  promesa de pago]], "dd/mmm"))</f>
        <v/>
      </c>
      <c r="V813" s="14" t="str">
        <f>IF(LEN(TRIM(promesas[[#This Row],[Fecha  promesa de pago]]))&gt;0,1,"")</f>
        <v/>
      </c>
      <c r="W813" s="14" t="str">
        <f>IF(LEN(TRIM(promesas[[#This Row],[Fecha de Pago]]))&gt;0,1,"")</f>
        <v/>
      </c>
    </row>
    <row r="814" spans="1:23" ht="15.75" customHeight="1">
      <c r="A814" s="11" t="str">
        <f>TEXT(promesas[[#This Row],[Marca temporal]],"dd/mmm")</f>
        <v>00/ene</v>
      </c>
      <c r="B814" s="186"/>
      <c r="C814" s="187"/>
      <c r="D814" s="187"/>
      <c r="E814" s="188"/>
      <c r="F814" s="187"/>
      <c r="G814" s="187"/>
      <c r="H814" s="189"/>
      <c r="I814" s="190"/>
      <c r="J814" s="195"/>
      <c r="K814"/>
      <c r="L814" s="191"/>
      <c r="M814" s="157"/>
      <c r="N814"/>
      <c r="O814" s="191"/>
      <c r="P814"/>
      <c r="Q814" s="189"/>
      <c r="R814" s="196" t="str">
        <f>IF(promesas[[#This Row],[Fecha de Pago]]="", "", TEXT(promesas[[#This Row],[Fecha de Pago]], "mmm"))</f>
        <v/>
      </c>
      <c r="S814" s="12" t="str">
        <f>IF(promesas[[#This Row],[Fecha  promesa de pago]]="", "", TEXT(promesas[[#This Row],[Fecha  promesa de pago]], "mmm"))</f>
        <v/>
      </c>
      <c r="T814" s="13" t="str">
        <f>IF(promesas[[#This Row],[Fecha de Pago]]="", "", TEXT(promesas[[#This Row],[Fecha de Pago]], "dd/mmm"))</f>
        <v/>
      </c>
      <c r="U814" s="13" t="str">
        <f>IF(promesas[[#This Row],[Fecha  promesa de pago]]="", "", TEXT(promesas[[#This Row],[Fecha  promesa de pago]], "dd/mmm"))</f>
        <v/>
      </c>
      <c r="V814" s="14" t="str">
        <f>IF(LEN(TRIM(promesas[[#This Row],[Fecha  promesa de pago]]))&gt;0,1,"")</f>
        <v/>
      </c>
      <c r="W814" s="14" t="str">
        <f>IF(LEN(TRIM(promesas[[#This Row],[Fecha de Pago]]))&gt;0,1,"")</f>
        <v/>
      </c>
    </row>
    <row r="815" spans="1:23" ht="15.75" customHeight="1">
      <c r="A815" s="11" t="str">
        <f>TEXT(promesas[[#This Row],[Marca temporal]],"dd/mmm")</f>
        <v>00/ene</v>
      </c>
      <c r="B815" s="186"/>
      <c r="C815" s="187"/>
      <c r="D815" s="187"/>
      <c r="E815" s="188"/>
      <c r="F815" s="187"/>
      <c r="G815" s="187"/>
      <c r="H815" s="189"/>
      <c r="I815" s="190"/>
      <c r="J815" s="195"/>
      <c r="K815" s="159"/>
      <c r="L815" s="167"/>
      <c r="M815" s="157"/>
      <c r="N815"/>
      <c r="O815" s="191"/>
      <c r="P815" s="157"/>
      <c r="Q815" s="189"/>
      <c r="R815" s="196" t="str">
        <f>IF(promesas[[#This Row],[Fecha de Pago]]="", "", TEXT(promesas[[#This Row],[Fecha de Pago]], "mmm"))</f>
        <v/>
      </c>
      <c r="S815" s="12" t="str">
        <f>IF(promesas[[#This Row],[Fecha  promesa de pago]]="", "", TEXT(promesas[[#This Row],[Fecha  promesa de pago]], "mmm"))</f>
        <v/>
      </c>
      <c r="T815" s="13" t="str">
        <f>IF(promesas[[#This Row],[Fecha de Pago]]="", "", TEXT(promesas[[#This Row],[Fecha de Pago]], "dd/mmm"))</f>
        <v/>
      </c>
      <c r="U815" s="13" t="str">
        <f>IF(promesas[[#This Row],[Fecha  promesa de pago]]="", "", TEXT(promesas[[#This Row],[Fecha  promesa de pago]], "dd/mmm"))</f>
        <v/>
      </c>
      <c r="V815" s="14" t="str">
        <f>IF(LEN(TRIM(promesas[[#This Row],[Fecha  promesa de pago]]))&gt;0,1,"")</f>
        <v/>
      </c>
      <c r="W815" s="14" t="str">
        <f>IF(LEN(TRIM(promesas[[#This Row],[Fecha de Pago]]))&gt;0,1,"")</f>
        <v/>
      </c>
    </row>
    <row r="816" spans="1:23" ht="15.75" customHeight="1">
      <c r="A816" s="11" t="str">
        <f>TEXT(promesas[[#This Row],[Marca temporal]],"dd/mmm")</f>
        <v>00/ene</v>
      </c>
      <c r="B816" s="186"/>
      <c r="C816" s="187"/>
      <c r="D816" s="187"/>
      <c r="E816" s="188"/>
      <c r="F816" s="187"/>
      <c r="G816" s="187"/>
      <c r="H816" s="189"/>
      <c r="I816" s="190"/>
      <c r="J816" s="195"/>
      <c r="K816"/>
      <c r="L816" s="191"/>
      <c r="M816" s="157"/>
      <c r="N816"/>
      <c r="O816" s="191"/>
      <c r="P816"/>
      <c r="Q816" s="189"/>
      <c r="R816" s="196" t="str">
        <f>IF(promesas[[#This Row],[Fecha de Pago]]="", "", TEXT(promesas[[#This Row],[Fecha de Pago]], "mmm"))</f>
        <v/>
      </c>
      <c r="S816" s="12" t="str">
        <f>IF(promesas[[#This Row],[Fecha  promesa de pago]]="", "", TEXT(promesas[[#This Row],[Fecha  promesa de pago]], "mmm"))</f>
        <v/>
      </c>
      <c r="T816" s="13" t="str">
        <f>IF(promesas[[#This Row],[Fecha de Pago]]="", "", TEXT(promesas[[#This Row],[Fecha de Pago]], "dd/mmm"))</f>
        <v/>
      </c>
      <c r="U816" s="13" t="str">
        <f>IF(promesas[[#This Row],[Fecha  promesa de pago]]="", "", TEXT(promesas[[#This Row],[Fecha  promesa de pago]], "dd/mmm"))</f>
        <v/>
      </c>
      <c r="V816" s="14" t="str">
        <f>IF(LEN(TRIM(promesas[[#This Row],[Fecha  promesa de pago]]))&gt;0,1,"")</f>
        <v/>
      </c>
      <c r="W816" s="14" t="str">
        <f>IF(LEN(TRIM(promesas[[#This Row],[Fecha de Pago]]))&gt;0,1,"")</f>
        <v/>
      </c>
    </row>
    <row r="817" spans="1:23" ht="15.75" customHeight="1">
      <c r="A817" s="11" t="str">
        <f>TEXT(promesas[[#This Row],[Marca temporal]],"dd/mmm")</f>
        <v>00/ene</v>
      </c>
      <c r="B817" s="186"/>
      <c r="C817" s="187"/>
      <c r="D817" s="187"/>
      <c r="E817" s="188"/>
      <c r="F817" s="187"/>
      <c r="G817" s="187"/>
      <c r="H817" s="189"/>
      <c r="I817" s="190"/>
      <c r="J817" s="195"/>
      <c r="K817"/>
      <c r="L817" s="191"/>
      <c r="M817" s="157"/>
      <c r="N817"/>
      <c r="O817" s="191"/>
      <c r="P817" s="157"/>
      <c r="Q817" s="189"/>
      <c r="R817" s="196" t="str">
        <f>IF(promesas[[#This Row],[Fecha de Pago]]="", "", TEXT(promesas[[#This Row],[Fecha de Pago]], "mmm"))</f>
        <v/>
      </c>
      <c r="S817" s="12" t="str">
        <f>IF(promesas[[#This Row],[Fecha  promesa de pago]]="", "", TEXT(promesas[[#This Row],[Fecha  promesa de pago]], "mmm"))</f>
        <v/>
      </c>
      <c r="T817" s="13" t="str">
        <f>IF(promesas[[#This Row],[Fecha de Pago]]="", "", TEXT(promesas[[#This Row],[Fecha de Pago]], "dd/mmm"))</f>
        <v/>
      </c>
      <c r="U817" s="13" t="str">
        <f>IF(promesas[[#This Row],[Fecha  promesa de pago]]="", "", TEXT(promesas[[#This Row],[Fecha  promesa de pago]], "dd/mmm"))</f>
        <v/>
      </c>
      <c r="V817" s="14" t="str">
        <f>IF(LEN(TRIM(promesas[[#This Row],[Fecha  promesa de pago]]))&gt;0,1,"")</f>
        <v/>
      </c>
      <c r="W817" s="14" t="str">
        <f>IF(LEN(TRIM(promesas[[#This Row],[Fecha de Pago]]))&gt;0,1,"")</f>
        <v/>
      </c>
    </row>
    <row r="818" spans="1:23" ht="15.75" customHeight="1">
      <c r="A818" s="11" t="str">
        <f>TEXT(promesas[[#This Row],[Marca temporal]],"dd/mmm")</f>
        <v>00/ene</v>
      </c>
      <c r="B818" s="186"/>
      <c r="C818" s="187"/>
      <c r="D818" s="187"/>
      <c r="E818" s="188"/>
      <c r="F818" s="187"/>
      <c r="G818" s="187"/>
      <c r="H818" s="189"/>
      <c r="I818" s="190"/>
      <c r="J818" s="195"/>
      <c r="K818"/>
      <c r="L818" s="191"/>
      <c r="M818" s="157"/>
      <c r="N818"/>
      <c r="O818" s="191"/>
      <c r="P818" s="157"/>
      <c r="Q818" s="189"/>
      <c r="R818" s="196" t="str">
        <f>IF(promesas[[#This Row],[Fecha de Pago]]="", "", TEXT(promesas[[#This Row],[Fecha de Pago]], "mmm"))</f>
        <v/>
      </c>
      <c r="S818" s="12" t="str">
        <f>IF(promesas[[#This Row],[Fecha  promesa de pago]]="", "", TEXT(promesas[[#This Row],[Fecha  promesa de pago]], "mmm"))</f>
        <v/>
      </c>
      <c r="T818" s="13" t="str">
        <f>IF(promesas[[#This Row],[Fecha de Pago]]="", "", TEXT(promesas[[#This Row],[Fecha de Pago]], "dd/mmm"))</f>
        <v/>
      </c>
      <c r="U818" s="13" t="str">
        <f>IF(promesas[[#This Row],[Fecha  promesa de pago]]="", "", TEXT(promesas[[#This Row],[Fecha  promesa de pago]], "dd/mmm"))</f>
        <v/>
      </c>
      <c r="V818" s="14" t="str">
        <f>IF(LEN(TRIM(promesas[[#This Row],[Fecha  promesa de pago]]))&gt;0,1,"")</f>
        <v/>
      </c>
      <c r="W818" s="14" t="str">
        <f>IF(LEN(TRIM(promesas[[#This Row],[Fecha de Pago]]))&gt;0,1,"")</f>
        <v/>
      </c>
    </row>
    <row r="819" spans="1:23" ht="15.75" customHeight="1">
      <c r="A819" s="11" t="str">
        <f>TEXT(promesas[[#This Row],[Marca temporal]],"dd/mmm")</f>
        <v>00/ene</v>
      </c>
      <c r="B819" s="186"/>
      <c r="C819" s="187"/>
      <c r="D819" s="187"/>
      <c r="E819" s="188"/>
      <c r="F819" s="187"/>
      <c r="G819" s="187"/>
      <c r="H819" s="189"/>
      <c r="I819" s="190"/>
      <c r="J819" s="195"/>
      <c r="K819"/>
      <c r="L819" s="191"/>
      <c r="M819" s="157"/>
      <c r="N819"/>
      <c r="O819" s="191"/>
      <c r="P819" s="157"/>
      <c r="Q819" s="189"/>
      <c r="R819" s="196" t="str">
        <f>IF(promesas[[#This Row],[Fecha de Pago]]="", "", TEXT(promesas[[#This Row],[Fecha de Pago]], "mmm"))</f>
        <v/>
      </c>
      <c r="S819" s="12" t="str">
        <f>IF(promesas[[#This Row],[Fecha  promesa de pago]]="", "", TEXT(promesas[[#This Row],[Fecha  promesa de pago]], "mmm"))</f>
        <v/>
      </c>
      <c r="T819" s="13" t="str">
        <f>IF(promesas[[#This Row],[Fecha de Pago]]="", "", TEXT(promesas[[#This Row],[Fecha de Pago]], "dd/mmm"))</f>
        <v/>
      </c>
      <c r="U819" s="13" t="str">
        <f>IF(promesas[[#This Row],[Fecha  promesa de pago]]="", "", TEXT(promesas[[#This Row],[Fecha  promesa de pago]], "dd/mmm"))</f>
        <v/>
      </c>
      <c r="V819" s="14" t="str">
        <f>IF(LEN(TRIM(promesas[[#This Row],[Fecha  promesa de pago]]))&gt;0,1,"")</f>
        <v/>
      </c>
      <c r="W819" s="14" t="str">
        <f>IF(LEN(TRIM(promesas[[#This Row],[Fecha de Pago]]))&gt;0,1,"")</f>
        <v/>
      </c>
    </row>
    <row r="820" spans="1:23" ht="15.75" customHeight="1">
      <c r="A820" s="11" t="str">
        <f>TEXT(promesas[[#This Row],[Marca temporal]],"dd/mmm")</f>
        <v>00/ene</v>
      </c>
      <c r="B820" s="186"/>
      <c r="C820" s="187"/>
      <c r="D820" s="187"/>
      <c r="E820" s="188"/>
      <c r="F820" s="187"/>
      <c r="G820" s="187"/>
      <c r="H820" s="189"/>
      <c r="I820" s="190"/>
      <c r="J820" s="195"/>
      <c r="K820"/>
      <c r="L820" s="191"/>
      <c r="M820" s="157"/>
      <c r="N820"/>
      <c r="O820" s="191"/>
      <c r="P820"/>
      <c r="Q820" s="189"/>
      <c r="R820" s="196" t="str">
        <f>IF(promesas[[#This Row],[Fecha de Pago]]="", "", TEXT(promesas[[#This Row],[Fecha de Pago]], "mmm"))</f>
        <v/>
      </c>
      <c r="S820" s="12" t="str">
        <f>IF(promesas[[#This Row],[Fecha  promesa de pago]]="", "", TEXT(promesas[[#This Row],[Fecha  promesa de pago]], "mmm"))</f>
        <v/>
      </c>
      <c r="T820" s="13" t="str">
        <f>IF(promesas[[#This Row],[Fecha de Pago]]="", "", TEXT(promesas[[#This Row],[Fecha de Pago]], "dd/mmm"))</f>
        <v/>
      </c>
      <c r="U820" s="13" t="str">
        <f>IF(promesas[[#This Row],[Fecha  promesa de pago]]="", "", TEXT(promesas[[#This Row],[Fecha  promesa de pago]], "dd/mmm"))</f>
        <v/>
      </c>
      <c r="V820" s="14" t="str">
        <f>IF(LEN(TRIM(promesas[[#This Row],[Fecha  promesa de pago]]))&gt;0,1,"")</f>
        <v/>
      </c>
      <c r="W820" s="14" t="str">
        <f>IF(LEN(TRIM(promesas[[#This Row],[Fecha de Pago]]))&gt;0,1,"")</f>
        <v/>
      </c>
    </row>
    <row r="821" spans="1:23" ht="15.75" customHeight="1">
      <c r="A821" s="11" t="str">
        <f>TEXT(promesas[[#This Row],[Marca temporal]],"dd/mmm")</f>
        <v>00/ene</v>
      </c>
      <c r="B821" s="186"/>
      <c r="C821" s="187"/>
      <c r="D821" s="187"/>
      <c r="E821" s="188"/>
      <c r="F821" s="187"/>
      <c r="G821" s="187"/>
      <c r="H821" s="189"/>
      <c r="I821" s="190"/>
      <c r="J821" s="195"/>
      <c r="K821"/>
      <c r="L821" s="191"/>
      <c r="M821" s="157"/>
      <c r="N821"/>
      <c r="O821" s="191"/>
      <c r="P821" s="157"/>
      <c r="Q821" s="189"/>
      <c r="R821" s="196" t="str">
        <f>IF(promesas[[#This Row],[Fecha de Pago]]="", "", TEXT(promesas[[#This Row],[Fecha de Pago]], "mmm"))</f>
        <v/>
      </c>
      <c r="S821" s="12" t="str">
        <f>IF(promesas[[#This Row],[Fecha  promesa de pago]]="", "", TEXT(promesas[[#This Row],[Fecha  promesa de pago]], "mmm"))</f>
        <v/>
      </c>
      <c r="T821" s="13" t="str">
        <f>IF(promesas[[#This Row],[Fecha de Pago]]="", "", TEXT(promesas[[#This Row],[Fecha de Pago]], "dd/mmm"))</f>
        <v/>
      </c>
      <c r="U821" s="13" t="str">
        <f>IF(promesas[[#This Row],[Fecha  promesa de pago]]="", "", TEXT(promesas[[#This Row],[Fecha  promesa de pago]], "dd/mmm"))</f>
        <v/>
      </c>
      <c r="V821" s="14" t="str">
        <f>IF(LEN(TRIM(promesas[[#This Row],[Fecha  promesa de pago]]))&gt;0,1,"")</f>
        <v/>
      </c>
      <c r="W821" s="14" t="str">
        <f>IF(LEN(TRIM(promesas[[#This Row],[Fecha de Pago]]))&gt;0,1,"")</f>
        <v/>
      </c>
    </row>
    <row r="822" spans="1:23" ht="15.75" customHeight="1">
      <c r="A822" s="11" t="str">
        <f>TEXT(promesas[[#This Row],[Marca temporal]],"dd/mmm")</f>
        <v>00/ene</v>
      </c>
      <c r="B822" s="186"/>
      <c r="C822" s="187"/>
      <c r="D822" s="187"/>
      <c r="E822" s="188"/>
      <c r="F822" s="187"/>
      <c r="G822" s="187"/>
      <c r="H822" s="189"/>
      <c r="I822" s="190"/>
      <c r="J822" s="195"/>
      <c r="K822"/>
      <c r="L822" s="191"/>
      <c r="M822" s="157"/>
      <c r="N822"/>
      <c r="O822" s="191"/>
      <c r="P822" s="157"/>
      <c r="Q822" s="189"/>
      <c r="R822" s="196" t="str">
        <f>IF(promesas[[#This Row],[Fecha de Pago]]="", "", TEXT(promesas[[#This Row],[Fecha de Pago]], "mmm"))</f>
        <v/>
      </c>
      <c r="S822" s="12" t="str">
        <f>IF(promesas[[#This Row],[Fecha  promesa de pago]]="", "", TEXT(promesas[[#This Row],[Fecha  promesa de pago]], "mmm"))</f>
        <v/>
      </c>
      <c r="T822" s="13" t="str">
        <f>IF(promesas[[#This Row],[Fecha de Pago]]="", "", TEXT(promesas[[#This Row],[Fecha de Pago]], "dd/mmm"))</f>
        <v/>
      </c>
      <c r="U822" s="13" t="str">
        <f>IF(promesas[[#This Row],[Fecha  promesa de pago]]="", "", TEXT(promesas[[#This Row],[Fecha  promesa de pago]], "dd/mmm"))</f>
        <v/>
      </c>
      <c r="V822" s="14" t="str">
        <f>IF(LEN(TRIM(promesas[[#This Row],[Fecha  promesa de pago]]))&gt;0,1,"")</f>
        <v/>
      </c>
      <c r="W822" s="14" t="str">
        <f>IF(LEN(TRIM(promesas[[#This Row],[Fecha de Pago]]))&gt;0,1,"")</f>
        <v/>
      </c>
    </row>
    <row r="823" spans="1:23" ht="15.75" customHeight="1">
      <c r="A823" s="11" t="str">
        <f>TEXT(promesas[[#This Row],[Marca temporal]],"dd/mmm")</f>
        <v>00/ene</v>
      </c>
      <c r="B823" s="186"/>
      <c r="C823" s="187"/>
      <c r="D823" s="187"/>
      <c r="E823" s="188"/>
      <c r="F823" s="187"/>
      <c r="G823" s="187"/>
      <c r="H823" s="189"/>
      <c r="I823" s="190"/>
      <c r="J823" s="195"/>
      <c r="K823"/>
      <c r="L823" s="191"/>
      <c r="M823" s="157"/>
      <c r="N823"/>
      <c r="O823" s="191"/>
      <c r="P823" s="157"/>
      <c r="Q823" s="189"/>
      <c r="R823" s="196" t="str">
        <f>IF(promesas[[#This Row],[Fecha de Pago]]="", "", TEXT(promesas[[#This Row],[Fecha de Pago]], "mmm"))</f>
        <v/>
      </c>
      <c r="S823" s="12" t="str">
        <f>IF(promesas[[#This Row],[Fecha  promesa de pago]]="", "", TEXT(promesas[[#This Row],[Fecha  promesa de pago]], "mmm"))</f>
        <v/>
      </c>
      <c r="T823" s="13" t="str">
        <f>IF(promesas[[#This Row],[Fecha de Pago]]="", "", TEXT(promesas[[#This Row],[Fecha de Pago]], "dd/mmm"))</f>
        <v/>
      </c>
      <c r="U823" s="13" t="str">
        <f>IF(promesas[[#This Row],[Fecha  promesa de pago]]="", "", TEXT(promesas[[#This Row],[Fecha  promesa de pago]], "dd/mmm"))</f>
        <v/>
      </c>
      <c r="V823" s="14" t="str">
        <f>IF(LEN(TRIM(promesas[[#This Row],[Fecha  promesa de pago]]))&gt;0,1,"")</f>
        <v/>
      </c>
      <c r="W823" s="14" t="str">
        <f>IF(LEN(TRIM(promesas[[#This Row],[Fecha de Pago]]))&gt;0,1,"")</f>
        <v/>
      </c>
    </row>
    <row r="824" spans="1:23" ht="15.75" customHeight="1">
      <c r="A824" s="11" t="str">
        <f>TEXT(promesas[[#This Row],[Marca temporal]],"dd/mmm")</f>
        <v>00/ene</v>
      </c>
      <c r="B824" s="186"/>
      <c r="C824" s="187"/>
      <c r="D824" s="187"/>
      <c r="E824" s="188"/>
      <c r="F824" s="187"/>
      <c r="G824" s="187"/>
      <c r="H824" s="189"/>
      <c r="I824" s="190"/>
      <c r="J824" s="195"/>
      <c r="K824"/>
      <c r="L824" s="191"/>
      <c r="M824" s="157"/>
      <c r="N824"/>
      <c r="O824" s="191"/>
      <c r="P824"/>
      <c r="Q824" s="189"/>
      <c r="R824" s="196" t="str">
        <f>IF(promesas[[#This Row],[Fecha de Pago]]="", "", TEXT(promesas[[#This Row],[Fecha de Pago]], "mmm"))</f>
        <v/>
      </c>
      <c r="S824" s="12" t="str">
        <f>IF(promesas[[#This Row],[Fecha  promesa de pago]]="", "", TEXT(promesas[[#This Row],[Fecha  promesa de pago]], "mmm"))</f>
        <v/>
      </c>
      <c r="T824" s="13" t="str">
        <f>IF(promesas[[#This Row],[Fecha de Pago]]="", "", TEXT(promesas[[#This Row],[Fecha de Pago]], "dd/mmm"))</f>
        <v/>
      </c>
      <c r="U824" s="13" t="str">
        <f>IF(promesas[[#This Row],[Fecha  promesa de pago]]="", "", TEXT(promesas[[#This Row],[Fecha  promesa de pago]], "dd/mmm"))</f>
        <v/>
      </c>
      <c r="V824" s="14" t="str">
        <f>IF(LEN(TRIM(promesas[[#This Row],[Fecha  promesa de pago]]))&gt;0,1,"")</f>
        <v/>
      </c>
      <c r="W824" s="14" t="str">
        <f>IF(LEN(TRIM(promesas[[#This Row],[Fecha de Pago]]))&gt;0,1,"")</f>
        <v/>
      </c>
    </row>
    <row r="825" spans="1:23" ht="15.75" customHeight="1">
      <c r="A825" s="11" t="str">
        <f>TEXT(promesas[[#This Row],[Marca temporal]],"dd/mmm")</f>
        <v>00/ene</v>
      </c>
      <c r="B825" s="186"/>
      <c r="C825" s="187"/>
      <c r="D825" s="187"/>
      <c r="E825" s="188"/>
      <c r="F825" s="187"/>
      <c r="G825" s="187"/>
      <c r="H825" s="189"/>
      <c r="I825" s="190"/>
      <c r="J825" s="195"/>
      <c r="K825"/>
      <c r="L825" s="191"/>
      <c r="M825" s="157"/>
      <c r="N825"/>
      <c r="O825" s="191"/>
      <c r="P825" s="157"/>
      <c r="Q825" s="189"/>
      <c r="R825" s="196" t="str">
        <f>IF(promesas[[#This Row],[Fecha de Pago]]="", "", TEXT(promesas[[#This Row],[Fecha de Pago]], "mmm"))</f>
        <v/>
      </c>
      <c r="S825" s="12" t="str">
        <f>IF(promesas[[#This Row],[Fecha  promesa de pago]]="", "", TEXT(promesas[[#This Row],[Fecha  promesa de pago]], "mmm"))</f>
        <v/>
      </c>
      <c r="T825" s="13" t="str">
        <f>IF(promesas[[#This Row],[Fecha de Pago]]="", "", TEXT(promesas[[#This Row],[Fecha de Pago]], "dd/mmm"))</f>
        <v/>
      </c>
      <c r="U825" s="13" t="str">
        <f>IF(promesas[[#This Row],[Fecha  promesa de pago]]="", "", TEXT(promesas[[#This Row],[Fecha  promesa de pago]], "dd/mmm"))</f>
        <v/>
      </c>
      <c r="V825" s="14" t="str">
        <f>IF(LEN(TRIM(promesas[[#This Row],[Fecha  promesa de pago]]))&gt;0,1,"")</f>
        <v/>
      </c>
      <c r="W825" s="14" t="str">
        <f>IF(LEN(TRIM(promesas[[#This Row],[Fecha de Pago]]))&gt;0,1,"")</f>
        <v/>
      </c>
    </row>
    <row r="826" spans="1:23" ht="15.75" customHeight="1">
      <c r="A826" s="11" t="str">
        <f>TEXT(promesas[[#This Row],[Marca temporal]],"dd/mmm")</f>
        <v>00/ene</v>
      </c>
      <c r="B826" s="186"/>
      <c r="C826" s="187"/>
      <c r="D826" s="187"/>
      <c r="E826" s="188"/>
      <c r="F826" s="187"/>
      <c r="G826" s="187"/>
      <c r="H826" s="189"/>
      <c r="I826" s="190"/>
      <c r="J826" s="195"/>
      <c r="K826"/>
      <c r="L826" s="191"/>
      <c r="M826" s="157"/>
      <c r="N826"/>
      <c r="O826" s="191"/>
      <c r="P826" s="157"/>
      <c r="Q826" s="189"/>
      <c r="R826" s="196" t="str">
        <f>IF(promesas[[#This Row],[Fecha de Pago]]="", "", TEXT(promesas[[#This Row],[Fecha de Pago]], "mmm"))</f>
        <v/>
      </c>
      <c r="S826" s="12" t="str">
        <f>IF(promesas[[#This Row],[Fecha  promesa de pago]]="", "", TEXT(promesas[[#This Row],[Fecha  promesa de pago]], "mmm"))</f>
        <v/>
      </c>
      <c r="T826" s="13" t="str">
        <f>IF(promesas[[#This Row],[Fecha de Pago]]="", "", TEXT(promesas[[#This Row],[Fecha de Pago]], "dd/mmm"))</f>
        <v/>
      </c>
      <c r="U826" s="13" t="str">
        <f>IF(promesas[[#This Row],[Fecha  promesa de pago]]="", "", TEXT(promesas[[#This Row],[Fecha  promesa de pago]], "dd/mmm"))</f>
        <v/>
      </c>
      <c r="V826" s="14" t="str">
        <f>IF(LEN(TRIM(promesas[[#This Row],[Fecha  promesa de pago]]))&gt;0,1,"")</f>
        <v/>
      </c>
      <c r="W826" s="14" t="str">
        <f>IF(LEN(TRIM(promesas[[#This Row],[Fecha de Pago]]))&gt;0,1,"")</f>
        <v/>
      </c>
    </row>
    <row r="827" spans="1:23" ht="15.75" customHeight="1">
      <c r="A827" s="11" t="str">
        <f>TEXT(promesas[[#This Row],[Marca temporal]],"dd/mmm")</f>
        <v>00/ene</v>
      </c>
      <c r="B827" s="186"/>
      <c r="C827" s="187"/>
      <c r="D827" s="187"/>
      <c r="E827" s="188"/>
      <c r="F827" s="187"/>
      <c r="G827" s="187"/>
      <c r="H827" s="189"/>
      <c r="I827" s="190"/>
      <c r="J827" s="195"/>
      <c r="K827"/>
      <c r="L827" s="191"/>
      <c r="M827" s="157"/>
      <c r="N827" s="159"/>
      <c r="O827" s="191"/>
      <c r="P827"/>
      <c r="Q827" s="189"/>
      <c r="R827" s="196" t="str">
        <f>IF(promesas[[#This Row],[Fecha de Pago]]="", "", TEXT(promesas[[#This Row],[Fecha de Pago]], "mmm"))</f>
        <v/>
      </c>
      <c r="S827" s="12" t="str">
        <f>IF(promesas[[#This Row],[Fecha  promesa de pago]]="", "", TEXT(promesas[[#This Row],[Fecha  promesa de pago]], "mmm"))</f>
        <v/>
      </c>
      <c r="T827" s="13" t="str">
        <f>IF(promesas[[#This Row],[Fecha de Pago]]="", "", TEXT(promesas[[#This Row],[Fecha de Pago]], "dd/mmm"))</f>
        <v/>
      </c>
      <c r="U827" s="13" t="str">
        <f>IF(promesas[[#This Row],[Fecha  promesa de pago]]="", "", TEXT(promesas[[#This Row],[Fecha  promesa de pago]], "dd/mmm"))</f>
        <v/>
      </c>
      <c r="V827" s="14" t="str">
        <f>IF(LEN(TRIM(promesas[[#This Row],[Fecha  promesa de pago]]))&gt;0,1,"")</f>
        <v/>
      </c>
      <c r="W827" s="14" t="str">
        <f>IF(LEN(TRIM(promesas[[#This Row],[Fecha de Pago]]))&gt;0,1,"")</f>
        <v/>
      </c>
    </row>
    <row r="828" spans="1:23" ht="15.75" customHeight="1">
      <c r="A828" s="11" t="str">
        <f>TEXT(promesas[[#This Row],[Marca temporal]],"dd/mmm")</f>
        <v>00/ene</v>
      </c>
      <c r="B828" s="186"/>
      <c r="C828" s="187"/>
      <c r="D828" s="187"/>
      <c r="E828" s="188"/>
      <c r="F828" s="187"/>
      <c r="G828" s="187"/>
      <c r="H828" s="189"/>
      <c r="I828" s="190"/>
      <c r="J828" s="195"/>
      <c r="K828"/>
      <c r="L828" s="191"/>
      <c r="M828" s="157"/>
      <c r="N828"/>
      <c r="O828" s="191"/>
      <c r="P828" s="157"/>
      <c r="Q828" s="189"/>
      <c r="R828" s="196" t="str">
        <f>IF(promesas[[#This Row],[Fecha de Pago]]="", "", TEXT(promesas[[#This Row],[Fecha de Pago]], "mmm"))</f>
        <v/>
      </c>
      <c r="S828" s="12" t="str">
        <f>IF(promesas[[#This Row],[Fecha  promesa de pago]]="", "", TEXT(promesas[[#This Row],[Fecha  promesa de pago]], "mmm"))</f>
        <v/>
      </c>
      <c r="T828" s="13" t="str">
        <f>IF(promesas[[#This Row],[Fecha de Pago]]="", "", TEXT(promesas[[#This Row],[Fecha de Pago]], "dd/mmm"))</f>
        <v/>
      </c>
      <c r="U828" s="13" t="str">
        <f>IF(promesas[[#This Row],[Fecha  promesa de pago]]="", "", TEXT(promesas[[#This Row],[Fecha  promesa de pago]], "dd/mmm"))</f>
        <v/>
      </c>
      <c r="V828" s="14" t="str">
        <f>IF(LEN(TRIM(promesas[[#This Row],[Fecha  promesa de pago]]))&gt;0,1,"")</f>
        <v/>
      </c>
      <c r="W828" s="14" t="str">
        <f>IF(LEN(TRIM(promesas[[#This Row],[Fecha de Pago]]))&gt;0,1,"")</f>
        <v/>
      </c>
    </row>
    <row r="829" spans="1:23" ht="15.75" customHeight="1">
      <c r="A829" s="11" t="str">
        <f>TEXT(promesas[[#This Row],[Marca temporal]],"dd/mmm")</f>
        <v>00/ene</v>
      </c>
      <c r="B829" s="186"/>
      <c r="C829" s="187"/>
      <c r="D829" s="187"/>
      <c r="E829" s="188"/>
      <c r="F829" s="187"/>
      <c r="G829" s="187"/>
      <c r="H829" s="189"/>
      <c r="I829" s="190"/>
      <c r="J829" s="195"/>
      <c r="K829"/>
      <c r="L829" s="191"/>
      <c r="M829" s="157"/>
      <c r="N829"/>
      <c r="O829" s="191"/>
      <c r="P829"/>
      <c r="Q829" s="189"/>
      <c r="R829" s="196" t="str">
        <f>IF(promesas[[#This Row],[Fecha de Pago]]="", "", TEXT(promesas[[#This Row],[Fecha de Pago]], "mmm"))</f>
        <v/>
      </c>
      <c r="S829" s="12" t="str">
        <f>IF(promesas[[#This Row],[Fecha  promesa de pago]]="", "", TEXT(promesas[[#This Row],[Fecha  promesa de pago]], "mmm"))</f>
        <v/>
      </c>
      <c r="T829" s="13" t="str">
        <f>IF(promesas[[#This Row],[Fecha de Pago]]="", "", TEXT(promesas[[#This Row],[Fecha de Pago]], "dd/mmm"))</f>
        <v/>
      </c>
      <c r="U829" s="13" t="str">
        <f>IF(promesas[[#This Row],[Fecha  promesa de pago]]="", "", TEXT(promesas[[#This Row],[Fecha  promesa de pago]], "dd/mmm"))</f>
        <v/>
      </c>
      <c r="V829" s="14" t="str">
        <f>IF(LEN(TRIM(promesas[[#This Row],[Fecha  promesa de pago]]))&gt;0,1,"")</f>
        <v/>
      </c>
      <c r="W829" s="14" t="str">
        <f>IF(LEN(TRIM(promesas[[#This Row],[Fecha de Pago]]))&gt;0,1,"")</f>
        <v/>
      </c>
    </row>
    <row r="830" spans="1:23" ht="15.75" customHeight="1">
      <c r="A830" s="11" t="str">
        <f>TEXT(promesas[[#This Row],[Marca temporal]],"dd/mmm")</f>
        <v>00/ene</v>
      </c>
      <c r="B830" s="186"/>
      <c r="C830" s="187"/>
      <c r="D830" s="187"/>
      <c r="E830" s="188"/>
      <c r="F830" s="187"/>
      <c r="G830" s="187"/>
      <c r="H830" s="189"/>
      <c r="I830" s="190"/>
      <c r="J830" s="195"/>
      <c r="K830"/>
      <c r="L830" s="191"/>
      <c r="M830" s="157"/>
      <c r="N830"/>
      <c r="O830" s="191"/>
      <c r="P830"/>
      <c r="Q830" s="189"/>
      <c r="R830" s="196" t="str">
        <f>IF(promesas[[#This Row],[Fecha de Pago]]="", "", TEXT(promesas[[#This Row],[Fecha de Pago]], "mmm"))</f>
        <v/>
      </c>
      <c r="S830" s="12" t="str">
        <f>IF(promesas[[#This Row],[Fecha  promesa de pago]]="", "", TEXT(promesas[[#This Row],[Fecha  promesa de pago]], "mmm"))</f>
        <v/>
      </c>
      <c r="T830" s="13" t="str">
        <f>IF(promesas[[#This Row],[Fecha de Pago]]="", "", TEXT(promesas[[#This Row],[Fecha de Pago]], "dd/mmm"))</f>
        <v/>
      </c>
      <c r="U830" s="13" t="str">
        <f>IF(promesas[[#This Row],[Fecha  promesa de pago]]="", "", TEXT(promesas[[#This Row],[Fecha  promesa de pago]], "dd/mmm"))</f>
        <v/>
      </c>
      <c r="V830" s="14" t="str">
        <f>IF(LEN(TRIM(promesas[[#This Row],[Fecha  promesa de pago]]))&gt;0,1,"")</f>
        <v/>
      </c>
      <c r="W830" s="14" t="str">
        <f>IF(LEN(TRIM(promesas[[#This Row],[Fecha de Pago]]))&gt;0,1,"")</f>
        <v/>
      </c>
    </row>
    <row r="831" spans="1:23" ht="15.75" customHeight="1">
      <c r="A831" s="11" t="str">
        <f>TEXT(promesas[[#This Row],[Marca temporal]],"dd/mmm")</f>
        <v>00/ene</v>
      </c>
      <c r="B831" s="186"/>
      <c r="C831" s="187"/>
      <c r="D831" s="187"/>
      <c r="E831" s="188"/>
      <c r="F831" s="187"/>
      <c r="G831" s="187"/>
      <c r="H831" s="189"/>
      <c r="I831" s="190"/>
      <c r="J831" s="195"/>
      <c r="K831"/>
      <c r="L831" s="191"/>
      <c r="M831" s="157"/>
      <c r="N831"/>
      <c r="O831" s="191"/>
      <c r="P831" s="157"/>
      <c r="Q831" s="189"/>
      <c r="R831" s="196" t="str">
        <f>IF(promesas[[#This Row],[Fecha de Pago]]="", "", TEXT(promesas[[#This Row],[Fecha de Pago]], "mmm"))</f>
        <v/>
      </c>
      <c r="S831" s="12" t="str">
        <f>IF(promesas[[#This Row],[Fecha  promesa de pago]]="", "", TEXT(promesas[[#This Row],[Fecha  promesa de pago]], "mmm"))</f>
        <v/>
      </c>
      <c r="T831" s="13" t="str">
        <f>IF(promesas[[#This Row],[Fecha de Pago]]="", "", TEXT(promesas[[#This Row],[Fecha de Pago]], "dd/mmm"))</f>
        <v/>
      </c>
      <c r="U831" s="13" t="str">
        <f>IF(promesas[[#This Row],[Fecha  promesa de pago]]="", "", TEXT(promesas[[#This Row],[Fecha  promesa de pago]], "dd/mmm"))</f>
        <v/>
      </c>
      <c r="V831" s="14" t="str">
        <f>IF(LEN(TRIM(promesas[[#This Row],[Fecha  promesa de pago]]))&gt;0,1,"")</f>
        <v/>
      </c>
      <c r="W831" s="14" t="str">
        <f>IF(LEN(TRIM(promesas[[#This Row],[Fecha de Pago]]))&gt;0,1,"")</f>
        <v/>
      </c>
    </row>
    <row r="832" spans="1:23" ht="15.75" customHeight="1">
      <c r="A832" s="11" t="str">
        <f>TEXT(promesas[[#This Row],[Marca temporal]],"dd/mmm")</f>
        <v>00/ene</v>
      </c>
      <c r="B832" s="186"/>
      <c r="C832" s="187"/>
      <c r="D832" s="187"/>
      <c r="E832" s="188"/>
      <c r="F832" s="187"/>
      <c r="G832" s="187"/>
      <c r="H832" s="189"/>
      <c r="I832" s="190"/>
      <c r="J832" s="195"/>
      <c r="K832"/>
      <c r="L832" s="191"/>
      <c r="M832" s="157"/>
      <c r="N832"/>
      <c r="O832" s="191"/>
      <c r="P832" s="157"/>
      <c r="Q832" s="189"/>
      <c r="R832" s="196" t="str">
        <f>IF(promesas[[#This Row],[Fecha de Pago]]="", "", TEXT(promesas[[#This Row],[Fecha de Pago]], "mmm"))</f>
        <v/>
      </c>
      <c r="S832" s="12" t="str">
        <f>IF(promesas[[#This Row],[Fecha  promesa de pago]]="", "", TEXT(promesas[[#This Row],[Fecha  promesa de pago]], "mmm"))</f>
        <v/>
      </c>
      <c r="T832" s="13" t="str">
        <f>IF(promesas[[#This Row],[Fecha de Pago]]="", "", TEXT(promesas[[#This Row],[Fecha de Pago]], "dd/mmm"))</f>
        <v/>
      </c>
      <c r="U832" s="13" t="str">
        <f>IF(promesas[[#This Row],[Fecha  promesa de pago]]="", "", TEXT(promesas[[#This Row],[Fecha  promesa de pago]], "dd/mmm"))</f>
        <v/>
      </c>
      <c r="V832" s="14" t="str">
        <f>IF(LEN(TRIM(promesas[[#This Row],[Fecha  promesa de pago]]))&gt;0,1,"")</f>
        <v/>
      </c>
      <c r="W832" s="14" t="str">
        <f>IF(LEN(TRIM(promesas[[#This Row],[Fecha de Pago]]))&gt;0,1,"")</f>
        <v/>
      </c>
    </row>
    <row r="833" spans="1:23" ht="15.75" customHeight="1">
      <c r="A833" s="11" t="str">
        <f>TEXT(promesas[[#This Row],[Marca temporal]],"dd/mmm")</f>
        <v>00/ene</v>
      </c>
      <c r="B833" s="186"/>
      <c r="C833" s="187"/>
      <c r="D833" s="187"/>
      <c r="E833" s="188"/>
      <c r="F833" s="187"/>
      <c r="G833" s="187"/>
      <c r="H833" s="189"/>
      <c r="I833" s="190"/>
      <c r="J833" s="195"/>
      <c r="K833"/>
      <c r="L833" s="191"/>
      <c r="M833" s="157"/>
      <c r="N833"/>
      <c r="O833" s="191"/>
      <c r="P833" s="157"/>
      <c r="Q833" s="189"/>
      <c r="R833" s="196" t="str">
        <f>IF(promesas[[#This Row],[Fecha de Pago]]="", "", TEXT(promesas[[#This Row],[Fecha de Pago]], "mmm"))</f>
        <v/>
      </c>
      <c r="S833" s="12" t="str">
        <f>IF(promesas[[#This Row],[Fecha  promesa de pago]]="", "", TEXT(promesas[[#This Row],[Fecha  promesa de pago]], "mmm"))</f>
        <v/>
      </c>
      <c r="T833" s="13" t="str">
        <f>IF(promesas[[#This Row],[Fecha de Pago]]="", "", TEXT(promesas[[#This Row],[Fecha de Pago]], "dd/mmm"))</f>
        <v/>
      </c>
      <c r="U833" s="13" t="str">
        <f>IF(promesas[[#This Row],[Fecha  promesa de pago]]="", "", TEXT(promesas[[#This Row],[Fecha  promesa de pago]], "dd/mmm"))</f>
        <v/>
      </c>
      <c r="V833" s="14" t="str">
        <f>IF(LEN(TRIM(promesas[[#This Row],[Fecha  promesa de pago]]))&gt;0,1,"")</f>
        <v/>
      </c>
      <c r="W833" s="14" t="str">
        <f>IF(LEN(TRIM(promesas[[#This Row],[Fecha de Pago]]))&gt;0,1,"")</f>
        <v/>
      </c>
    </row>
    <row r="834" spans="1:23" ht="15.75" customHeight="1">
      <c r="A834" s="11" t="str">
        <f>TEXT(promesas[[#This Row],[Marca temporal]],"dd/mmm")</f>
        <v>00/ene</v>
      </c>
      <c r="B834" s="186"/>
      <c r="C834" s="187"/>
      <c r="D834" s="187"/>
      <c r="E834" s="188"/>
      <c r="F834" s="187"/>
      <c r="G834" s="187"/>
      <c r="H834" s="189"/>
      <c r="I834" s="190"/>
      <c r="J834" s="195"/>
      <c r="K834"/>
      <c r="L834" s="191"/>
      <c r="M834" s="157"/>
      <c r="N834"/>
      <c r="O834" s="191"/>
      <c r="P834" s="157"/>
      <c r="Q834" s="189"/>
      <c r="R834" s="196" t="str">
        <f>IF(promesas[[#This Row],[Fecha de Pago]]="", "", TEXT(promesas[[#This Row],[Fecha de Pago]], "mmm"))</f>
        <v/>
      </c>
      <c r="S834" s="12" t="str">
        <f>IF(promesas[[#This Row],[Fecha  promesa de pago]]="", "", TEXT(promesas[[#This Row],[Fecha  promesa de pago]], "mmm"))</f>
        <v/>
      </c>
      <c r="T834" s="13" t="str">
        <f>IF(promesas[[#This Row],[Fecha de Pago]]="", "", TEXT(promesas[[#This Row],[Fecha de Pago]], "dd/mmm"))</f>
        <v/>
      </c>
      <c r="U834" s="13" t="str">
        <f>IF(promesas[[#This Row],[Fecha  promesa de pago]]="", "", TEXT(promesas[[#This Row],[Fecha  promesa de pago]], "dd/mmm"))</f>
        <v/>
      </c>
      <c r="V834" s="14" t="str">
        <f>IF(LEN(TRIM(promesas[[#This Row],[Fecha  promesa de pago]]))&gt;0,1,"")</f>
        <v/>
      </c>
      <c r="W834" s="14" t="str">
        <f>IF(LEN(TRIM(promesas[[#This Row],[Fecha de Pago]]))&gt;0,1,"")</f>
        <v/>
      </c>
    </row>
    <row r="835" spans="1:23" ht="15.75" customHeight="1">
      <c r="A835" s="11" t="str">
        <f>TEXT(promesas[[#This Row],[Marca temporal]],"dd/mmm")</f>
        <v>00/ene</v>
      </c>
      <c r="B835" s="186"/>
      <c r="C835" s="187"/>
      <c r="D835" s="187"/>
      <c r="E835" s="188"/>
      <c r="F835" s="187"/>
      <c r="G835" s="187"/>
      <c r="H835" s="189"/>
      <c r="I835" s="190"/>
      <c r="J835" s="195"/>
      <c r="K835"/>
      <c r="L835" s="191"/>
      <c r="M835" s="157"/>
      <c r="N835"/>
      <c r="O835" s="191"/>
      <c r="P835"/>
      <c r="Q835" s="189"/>
      <c r="R835" s="196" t="str">
        <f>IF(promesas[[#This Row],[Fecha de Pago]]="", "", TEXT(promesas[[#This Row],[Fecha de Pago]], "mmm"))</f>
        <v/>
      </c>
      <c r="S835" s="12" t="str">
        <f>IF(promesas[[#This Row],[Fecha  promesa de pago]]="", "", TEXT(promesas[[#This Row],[Fecha  promesa de pago]], "mmm"))</f>
        <v/>
      </c>
      <c r="T835" s="13" t="str">
        <f>IF(promesas[[#This Row],[Fecha de Pago]]="", "", TEXT(promesas[[#This Row],[Fecha de Pago]], "dd/mmm"))</f>
        <v/>
      </c>
      <c r="U835" s="13" t="str">
        <f>IF(promesas[[#This Row],[Fecha  promesa de pago]]="", "", TEXT(promesas[[#This Row],[Fecha  promesa de pago]], "dd/mmm"))</f>
        <v/>
      </c>
      <c r="V835" s="14" t="str">
        <f>IF(LEN(TRIM(promesas[[#This Row],[Fecha  promesa de pago]]))&gt;0,1,"")</f>
        <v/>
      </c>
      <c r="W835" s="14" t="str">
        <f>IF(LEN(TRIM(promesas[[#This Row],[Fecha de Pago]]))&gt;0,1,"")</f>
        <v/>
      </c>
    </row>
    <row r="836" spans="1:23" ht="15.75" customHeight="1">
      <c r="A836" s="11" t="str">
        <f>TEXT(promesas[[#This Row],[Marca temporal]],"dd/mmm")</f>
        <v>00/ene</v>
      </c>
      <c r="B836" s="186"/>
      <c r="C836" s="187"/>
      <c r="D836" s="187"/>
      <c r="E836" s="188"/>
      <c r="F836" s="187"/>
      <c r="G836" s="187"/>
      <c r="H836" s="189"/>
      <c r="I836" s="190"/>
      <c r="J836" s="195"/>
      <c r="K836"/>
      <c r="L836" s="191"/>
      <c r="M836" s="157"/>
      <c r="N836"/>
      <c r="O836" s="191"/>
      <c r="P836" s="157"/>
      <c r="Q836" s="189"/>
      <c r="R836" s="196" t="str">
        <f>IF(promesas[[#This Row],[Fecha de Pago]]="", "", TEXT(promesas[[#This Row],[Fecha de Pago]], "mmm"))</f>
        <v/>
      </c>
      <c r="S836" s="12" t="str">
        <f>IF(promesas[[#This Row],[Fecha  promesa de pago]]="", "", TEXT(promesas[[#This Row],[Fecha  promesa de pago]], "mmm"))</f>
        <v/>
      </c>
      <c r="T836" s="13" t="str">
        <f>IF(promesas[[#This Row],[Fecha de Pago]]="", "", TEXT(promesas[[#This Row],[Fecha de Pago]], "dd/mmm"))</f>
        <v/>
      </c>
      <c r="U836" s="13" t="str">
        <f>IF(promesas[[#This Row],[Fecha  promesa de pago]]="", "", TEXT(promesas[[#This Row],[Fecha  promesa de pago]], "dd/mmm"))</f>
        <v/>
      </c>
      <c r="V836" s="14" t="str">
        <f>IF(LEN(TRIM(promesas[[#This Row],[Fecha  promesa de pago]]))&gt;0,1,"")</f>
        <v/>
      </c>
      <c r="W836" s="14" t="str">
        <f>IF(LEN(TRIM(promesas[[#This Row],[Fecha de Pago]]))&gt;0,1,"")</f>
        <v/>
      </c>
    </row>
    <row r="837" spans="1:23" ht="15.75" customHeight="1">
      <c r="A837" s="11" t="str">
        <f>TEXT(promesas[[#This Row],[Marca temporal]],"dd/mmm")</f>
        <v>00/ene</v>
      </c>
      <c r="B837" s="186"/>
      <c r="C837" s="187"/>
      <c r="D837" s="187"/>
      <c r="E837" s="188"/>
      <c r="F837" s="187"/>
      <c r="G837" s="187"/>
      <c r="H837" s="189"/>
      <c r="I837" s="190"/>
      <c r="J837" s="195"/>
      <c r="K837" s="159"/>
      <c r="L837" s="167"/>
      <c r="M837" s="157"/>
      <c r="N837"/>
      <c r="O837" s="191"/>
      <c r="P837" s="157"/>
      <c r="Q837" s="189"/>
      <c r="R837" s="196" t="str">
        <f>IF(promesas[[#This Row],[Fecha de Pago]]="", "", TEXT(promesas[[#This Row],[Fecha de Pago]], "mmm"))</f>
        <v/>
      </c>
      <c r="S837" s="12" t="str">
        <f>IF(promesas[[#This Row],[Fecha  promesa de pago]]="", "", TEXT(promesas[[#This Row],[Fecha  promesa de pago]], "mmm"))</f>
        <v/>
      </c>
      <c r="T837" s="13" t="str">
        <f>IF(promesas[[#This Row],[Fecha de Pago]]="", "", TEXT(promesas[[#This Row],[Fecha de Pago]], "dd/mmm"))</f>
        <v/>
      </c>
      <c r="U837" s="13" t="str">
        <f>IF(promesas[[#This Row],[Fecha  promesa de pago]]="", "", TEXT(promesas[[#This Row],[Fecha  promesa de pago]], "dd/mmm"))</f>
        <v/>
      </c>
      <c r="V837" s="14" t="str">
        <f>IF(LEN(TRIM(promesas[[#This Row],[Fecha  promesa de pago]]))&gt;0,1,"")</f>
        <v/>
      </c>
      <c r="W837" s="14" t="str">
        <f>IF(LEN(TRIM(promesas[[#This Row],[Fecha de Pago]]))&gt;0,1,"")</f>
        <v/>
      </c>
    </row>
    <row r="838" spans="1:23" ht="15.75" customHeight="1">
      <c r="A838" s="11" t="str">
        <f>TEXT(promesas[[#This Row],[Marca temporal]],"dd/mmm")</f>
        <v>00/ene</v>
      </c>
      <c r="B838" s="186"/>
      <c r="C838" s="187"/>
      <c r="D838" s="187"/>
      <c r="E838" s="188"/>
      <c r="F838" s="187"/>
      <c r="G838" s="187"/>
      <c r="H838" s="189"/>
      <c r="I838" s="190"/>
      <c r="J838" s="195"/>
      <c r="K838"/>
      <c r="L838" s="191"/>
      <c r="M838" s="157"/>
      <c r="N838"/>
      <c r="O838" s="191"/>
      <c r="P838" s="157"/>
      <c r="Q838" s="189"/>
      <c r="R838" s="196" t="str">
        <f>IF(promesas[[#This Row],[Fecha de Pago]]="", "", TEXT(promesas[[#This Row],[Fecha de Pago]], "mmm"))</f>
        <v/>
      </c>
      <c r="S838" s="12" t="str">
        <f>IF(promesas[[#This Row],[Fecha  promesa de pago]]="", "", TEXT(promesas[[#This Row],[Fecha  promesa de pago]], "mmm"))</f>
        <v/>
      </c>
      <c r="T838" s="13" t="str">
        <f>IF(promesas[[#This Row],[Fecha de Pago]]="", "", TEXT(promesas[[#This Row],[Fecha de Pago]], "dd/mmm"))</f>
        <v/>
      </c>
      <c r="U838" s="13" t="str">
        <f>IF(promesas[[#This Row],[Fecha  promesa de pago]]="", "", TEXT(promesas[[#This Row],[Fecha  promesa de pago]], "dd/mmm"))</f>
        <v/>
      </c>
      <c r="V838" s="14" t="str">
        <f>IF(LEN(TRIM(promesas[[#This Row],[Fecha  promesa de pago]]))&gt;0,1,"")</f>
        <v/>
      </c>
      <c r="W838" s="14" t="str">
        <f>IF(LEN(TRIM(promesas[[#This Row],[Fecha de Pago]]))&gt;0,1,"")</f>
        <v/>
      </c>
    </row>
    <row r="839" spans="1:23" ht="15.75" customHeight="1">
      <c r="A839" s="11" t="str">
        <f>TEXT(promesas[[#This Row],[Marca temporal]],"dd/mmm")</f>
        <v>00/ene</v>
      </c>
      <c r="B839" s="186"/>
      <c r="C839" s="187"/>
      <c r="D839" s="187"/>
      <c r="E839" s="188"/>
      <c r="F839" s="187"/>
      <c r="G839" s="187"/>
      <c r="H839" s="189"/>
      <c r="I839" s="190"/>
      <c r="J839" s="195"/>
      <c r="K839"/>
      <c r="L839" s="191"/>
      <c r="M839" s="157"/>
      <c r="N839"/>
      <c r="O839" s="191"/>
      <c r="P839" s="157"/>
      <c r="Q839" s="189"/>
      <c r="R839" s="196" t="str">
        <f>IF(promesas[[#This Row],[Fecha de Pago]]="", "", TEXT(promesas[[#This Row],[Fecha de Pago]], "mmm"))</f>
        <v/>
      </c>
      <c r="S839" s="12" t="str">
        <f>IF(promesas[[#This Row],[Fecha  promesa de pago]]="", "", TEXT(promesas[[#This Row],[Fecha  promesa de pago]], "mmm"))</f>
        <v/>
      </c>
      <c r="T839" s="13" t="str">
        <f>IF(promesas[[#This Row],[Fecha de Pago]]="", "", TEXT(promesas[[#This Row],[Fecha de Pago]], "dd/mmm"))</f>
        <v/>
      </c>
      <c r="U839" s="13" t="str">
        <f>IF(promesas[[#This Row],[Fecha  promesa de pago]]="", "", TEXT(promesas[[#This Row],[Fecha  promesa de pago]], "dd/mmm"))</f>
        <v/>
      </c>
      <c r="V839" s="14" t="str">
        <f>IF(LEN(TRIM(promesas[[#This Row],[Fecha  promesa de pago]]))&gt;0,1,"")</f>
        <v/>
      </c>
      <c r="W839" s="14" t="str">
        <f>IF(LEN(TRIM(promesas[[#This Row],[Fecha de Pago]]))&gt;0,1,"")</f>
        <v/>
      </c>
    </row>
    <row r="840" spans="1:23" ht="15.75" customHeight="1">
      <c r="A840" s="11" t="str">
        <f>TEXT(promesas[[#This Row],[Marca temporal]],"dd/mmm")</f>
        <v>00/ene</v>
      </c>
      <c r="B840" s="186"/>
      <c r="C840" s="187"/>
      <c r="D840" s="187"/>
      <c r="E840" s="188"/>
      <c r="F840" s="187"/>
      <c r="G840" s="187"/>
      <c r="H840" s="189"/>
      <c r="I840" s="190"/>
      <c r="J840" s="195"/>
      <c r="K840"/>
      <c r="L840" s="191"/>
      <c r="M840" s="157"/>
      <c r="N840"/>
      <c r="O840" s="191"/>
      <c r="P840" s="157"/>
      <c r="Q840" s="189"/>
      <c r="R840" s="196" t="str">
        <f>IF(promesas[[#This Row],[Fecha de Pago]]="", "", TEXT(promesas[[#This Row],[Fecha de Pago]], "mmm"))</f>
        <v/>
      </c>
      <c r="S840" s="12" t="str">
        <f>IF(promesas[[#This Row],[Fecha  promesa de pago]]="", "", TEXT(promesas[[#This Row],[Fecha  promesa de pago]], "mmm"))</f>
        <v/>
      </c>
      <c r="T840" s="13" t="str">
        <f>IF(promesas[[#This Row],[Fecha de Pago]]="", "", TEXT(promesas[[#This Row],[Fecha de Pago]], "dd/mmm"))</f>
        <v/>
      </c>
      <c r="U840" s="13" t="str">
        <f>IF(promesas[[#This Row],[Fecha  promesa de pago]]="", "", TEXT(promesas[[#This Row],[Fecha  promesa de pago]], "dd/mmm"))</f>
        <v/>
      </c>
      <c r="V840" s="14" t="str">
        <f>IF(LEN(TRIM(promesas[[#This Row],[Fecha  promesa de pago]]))&gt;0,1,"")</f>
        <v/>
      </c>
      <c r="W840" s="14" t="str">
        <f>IF(LEN(TRIM(promesas[[#This Row],[Fecha de Pago]]))&gt;0,1,"")</f>
        <v/>
      </c>
    </row>
    <row r="841" spans="1:23" ht="15.75" customHeight="1">
      <c r="A841" s="11" t="str">
        <f>TEXT(promesas[[#This Row],[Marca temporal]],"dd/mmm")</f>
        <v>00/ene</v>
      </c>
      <c r="B841" s="186"/>
      <c r="C841" s="187"/>
      <c r="D841" s="187"/>
      <c r="E841" s="188"/>
      <c r="F841" s="187"/>
      <c r="G841" s="187"/>
      <c r="H841" s="189"/>
      <c r="I841" s="190"/>
      <c r="J841" s="195"/>
      <c r="K841"/>
      <c r="L841" s="191"/>
      <c r="M841" s="157"/>
      <c r="N841"/>
      <c r="O841" s="191"/>
      <c r="P841" s="157"/>
      <c r="Q841" s="189"/>
      <c r="R841" s="196" t="str">
        <f>IF(promesas[[#This Row],[Fecha de Pago]]="", "", TEXT(promesas[[#This Row],[Fecha de Pago]], "mmm"))</f>
        <v/>
      </c>
      <c r="S841" s="12" t="str">
        <f>IF(promesas[[#This Row],[Fecha  promesa de pago]]="", "", TEXT(promesas[[#This Row],[Fecha  promesa de pago]], "mmm"))</f>
        <v/>
      </c>
      <c r="T841" s="13" t="str">
        <f>IF(promesas[[#This Row],[Fecha de Pago]]="", "", TEXT(promesas[[#This Row],[Fecha de Pago]], "dd/mmm"))</f>
        <v/>
      </c>
      <c r="U841" s="13" t="str">
        <f>IF(promesas[[#This Row],[Fecha  promesa de pago]]="", "", TEXT(promesas[[#This Row],[Fecha  promesa de pago]], "dd/mmm"))</f>
        <v/>
      </c>
      <c r="V841" s="14" t="str">
        <f>IF(LEN(TRIM(promesas[[#This Row],[Fecha  promesa de pago]]))&gt;0,1,"")</f>
        <v/>
      </c>
      <c r="W841" s="14" t="str">
        <f>IF(LEN(TRIM(promesas[[#This Row],[Fecha de Pago]]))&gt;0,1,"")</f>
        <v/>
      </c>
    </row>
    <row r="842" spans="1:23" ht="15.75" customHeight="1">
      <c r="A842" s="11" t="str">
        <f>TEXT(promesas[[#This Row],[Marca temporal]],"dd/mmm")</f>
        <v>00/ene</v>
      </c>
      <c r="B842" s="186"/>
      <c r="C842" s="187"/>
      <c r="D842" s="187"/>
      <c r="E842" s="188"/>
      <c r="F842" s="187"/>
      <c r="G842" s="187"/>
      <c r="H842" s="189"/>
      <c r="I842" s="190"/>
      <c r="J842" s="195"/>
      <c r="K842"/>
      <c r="L842" s="191"/>
      <c r="M842" s="157"/>
      <c r="N842"/>
      <c r="O842" s="191"/>
      <c r="P842" s="157"/>
      <c r="Q842" s="189"/>
      <c r="R842" s="196" t="str">
        <f>IF(promesas[[#This Row],[Fecha de Pago]]="", "", TEXT(promesas[[#This Row],[Fecha de Pago]], "mmm"))</f>
        <v/>
      </c>
      <c r="S842" s="12" t="str">
        <f>IF(promesas[[#This Row],[Fecha  promesa de pago]]="", "", TEXT(promesas[[#This Row],[Fecha  promesa de pago]], "mmm"))</f>
        <v/>
      </c>
      <c r="T842" s="13" t="str">
        <f>IF(promesas[[#This Row],[Fecha de Pago]]="", "", TEXT(promesas[[#This Row],[Fecha de Pago]], "dd/mmm"))</f>
        <v/>
      </c>
      <c r="U842" s="13" t="str">
        <f>IF(promesas[[#This Row],[Fecha  promesa de pago]]="", "", TEXT(promesas[[#This Row],[Fecha  promesa de pago]], "dd/mmm"))</f>
        <v/>
      </c>
      <c r="V842" s="14" t="str">
        <f>IF(LEN(TRIM(promesas[[#This Row],[Fecha  promesa de pago]]))&gt;0,1,"")</f>
        <v/>
      </c>
      <c r="W842" s="14" t="str">
        <f>IF(LEN(TRIM(promesas[[#This Row],[Fecha de Pago]]))&gt;0,1,"")</f>
        <v/>
      </c>
    </row>
    <row r="843" spans="1:23" ht="15.75" customHeight="1">
      <c r="A843" s="11" t="str">
        <f>TEXT(promesas[[#This Row],[Marca temporal]],"dd/mmm")</f>
        <v>00/ene</v>
      </c>
      <c r="B843" s="186"/>
      <c r="C843" s="187"/>
      <c r="D843" s="187"/>
      <c r="E843" s="188"/>
      <c r="F843" s="187"/>
      <c r="G843" s="187"/>
      <c r="H843" s="189"/>
      <c r="I843" s="190"/>
      <c r="J843" s="195"/>
      <c r="K843"/>
      <c r="L843" s="191"/>
      <c r="M843" s="157"/>
      <c r="N843"/>
      <c r="O843" s="191"/>
      <c r="P843"/>
      <c r="Q843" s="189"/>
      <c r="R843" s="196" t="str">
        <f>IF(promesas[[#This Row],[Fecha de Pago]]="", "", TEXT(promesas[[#This Row],[Fecha de Pago]], "mmm"))</f>
        <v/>
      </c>
      <c r="S843" s="12" t="str">
        <f>IF(promesas[[#This Row],[Fecha  promesa de pago]]="", "", TEXT(promesas[[#This Row],[Fecha  promesa de pago]], "mmm"))</f>
        <v/>
      </c>
      <c r="T843" s="13" t="str">
        <f>IF(promesas[[#This Row],[Fecha de Pago]]="", "", TEXT(promesas[[#This Row],[Fecha de Pago]], "dd/mmm"))</f>
        <v/>
      </c>
      <c r="U843" s="13" t="str">
        <f>IF(promesas[[#This Row],[Fecha  promesa de pago]]="", "", TEXT(promesas[[#This Row],[Fecha  promesa de pago]], "dd/mmm"))</f>
        <v/>
      </c>
      <c r="V843" s="14" t="str">
        <f>IF(LEN(TRIM(promesas[[#This Row],[Fecha  promesa de pago]]))&gt;0,1,"")</f>
        <v/>
      </c>
      <c r="W843" s="14" t="str">
        <f>IF(LEN(TRIM(promesas[[#This Row],[Fecha de Pago]]))&gt;0,1,"")</f>
        <v/>
      </c>
    </row>
    <row r="844" spans="1:23" ht="15.75" customHeight="1">
      <c r="A844" s="11" t="str">
        <f>TEXT(promesas[[#This Row],[Marca temporal]],"dd/mmm")</f>
        <v>00/ene</v>
      </c>
      <c r="B844" s="186"/>
      <c r="C844" s="187"/>
      <c r="D844" s="187"/>
      <c r="E844" s="188"/>
      <c r="F844" s="187"/>
      <c r="G844" s="187"/>
      <c r="H844" s="189"/>
      <c r="I844" s="190"/>
      <c r="J844" s="195"/>
      <c r="K844"/>
      <c r="L844" s="191"/>
      <c r="M844" s="157"/>
      <c r="N844"/>
      <c r="O844" s="191"/>
      <c r="P844"/>
      <c r="Q844" s="189"/>
      <c r="R844" s="196" t="str">
        <f>IF(promesas[[#This Row],[Fecha de Pago]]="", "", TEXT(promesas[[#This Row],[Fecha de Pago]], "mmm"))</f>
        <v/>
      </c>
      <c r="S844" s="12" t="str">
        <f>IF(promesas[[#This Row],[Fecha  promesa de pago]]="", "", TEXT(promesas[[#This Row],[Fecha  promesa de pago]], "mmm"))</f>
        <v/>
      </c>
      <c r="T844" s="13" t="str">
        <f>IF(promesas[[#This Row],[Fecha de Pago]]="", "", TEXT(promesas[[#This Row],[Fecha de Pago]], "dd/mmm"))</f>
        <v/>
      </c>
      <c r="U844" s="13" t="str">
        <f>IF(promesas[[#This Row],[Fecha  promesa de pago]]="", "", TEXT(promesas[[#This Row],[Fecha  promesa de pago]], "dd/mmm"))</f>
        <v/>
      </c>
      <c r="V844" s="14" t="str">
        <f>IF(LEN(TRIM(promesas[[#This Row],[Fecha  promesa de pago]]))&gt;0,1,"")</f>
        <v/>
      </c>
      <c r="W844" s="14" t="str">
        <f>IF(LEN(TRIM(promesas[[#This Row],[Fecha de Pago]]))&gt;0,1,"")</f>
        <v/>
      </c>
    </row>
    <row r="845" spans="1:23" ht="15.75" customHeight="1">
      <c r="A845" s="11" t="str">
        <f>TEXT(promesas[[#This Row],[Marca temporal]],"dd/mmm")</f>
        <v>00/ene</v>
      </c>
      <c r="B845" s="186"/>
      <c r="C845" s="187"/>
      <c r="D845" s="187"/>
      <c r="E845" s="188"/>
      <c r="F845" s="187"/>
      <c r="G845" s="187"/>
      <c r="H845" s="189"/>
      <c r="I845" s="190"/>
      <c r="J845" s="195"/>
      <c r="K845"/>
      <c r="L845" s="191"/>
      <c r="M845" s="157"/>
      <c r="N845"/>
      <c r="O845" s="191"/>
      <c r="P845" s="192"/>
      <c r="Q845" s="189"/>
      <c r="R845" s="196" t="str">
        <f>IF(promesas[[#This Row],[Fecha de Pago]]="", "", TEXT(promesas[[#This Row],[Fecha de Pago]], "mmm"))</f>
        <v/>
      </c>
      <c r="S845" s="12" t="str">
        <f>IF(promesas[[#This Row],[Fecha  promesa de pago]]="", "", TEXT(promesas[[#This Row],[Fecha  promesa de pago]], "mmm"))</f>
        <v/>
      </c>
      <c r="T845" s="13" t="str">
        <f>IF(promesas[[#This Row],[Fecha de Pago]]="", "", TEXT(promesas[[#This Row],[Fecha de Pago]], "dd/mmm"))</f>
        <v/>
      </c>
      <c r="U845" s="13" t="str">
        <f>IF(promesas[[#This Row],[Fecha  promesa de pago]]="", "", TEXT(promesas[[#This Row],[Fecha  promesa de pago]], "dd/mmm"))</f>
        <v/>
      </c>
      <c r="V845" s="14" t="str">
        <f>IF(LEN(TRIM(promesas[[#This Row],[Fecha  promesa de pago]]))&gt;0,1,"")</f>
        <v/>
      </c>
      <c r="W845" s="14" t="str">
        <f>IF(LEN(TRIM(promesas[[#This Row],[Fecha de Pago]]))&gt;0,1,"")</f>
        <v/>
      </c>
    </row>
    <row r="846" spans="1:23" ht="15.75" customHeight="1">
      <c r="A846" s="11" t="str">
        <f>TEXT(promesas[[#This Row],[Marca temporal]],"dd/mmm")</f>
        <v>00/ene</v>
      </c>
      <c r="B846" s="186"/>
      <c r="C846" s="187"/>
      <c r="D846" s="187"/>
      <c r="E846" s="188"/>
      <c r="F846" s="187"/>
      <c r="G846" s="187"/>
      <c r="H846" s="189"/>
      <c r="I846" s="190"/>
      <c r="J846" s="195"/>
      <c r="K846"/>
      <c r="L846" s="191"/>
      <c r="M846" s="157"/>
      <c r="N846"/>
      <c r="O846" s="191"/>
      <c r="P846" s="192"/>
      <c r="Q846" s="189"/>
      <c r="R846" s="196" t="str">
        <f>IF(promesas[[#This Row],[Fecha de Pago]]="", "", TEXT(promesas[[#This Row],[Fecha de Pago]], "mmm"))</f>
        <v/>
      </c>
      <c r="S846" s="12" t="str">
        <f>IF(promesas[[#This Row],[Fecha  promesa de pago]]="", "", TEXT(promesas[[#This Row],[Fecha  promesa de pago]], "mmm"))</f>
        <v/>
      </c>
      <c r="T846" s="13" t="str">
        <f>IF(promesas[[#This Row],[Fecha de Pago]]="", "", TEXT(promesas[[#This Row],[Fecha de Pago]], "dd/mmm"))</f>
        <v/>
      </c>
      <c r="U846" s="13" t="str">
        <f>IF(promesas[[#This Row],[Fecha  promesa de pago]]="", "", TEXT(promesas[[#This Row],[Fecha  promesa de pago]], "dd/mmm"))</f>
        <v/>
      </c>
      <c r="V846" s="14" t="str">
        <f>IF(LEN(TRIM(promesas[[#This Row],[Fecha  promesa de pago]]))&gt;0,1,"")</f>
        <v/>
      </c>
      <c r="W846" s="14" t="str">
        <f>IF(LEN(TRIM(promesas[[#This Row],[Fecha de Pago]]))&gt;0,1,"")</f>
        <v/>
      </c>
    </row>
    <row r="847" spans="1:23" ht="15.75" customHeight="1">
      <c r="A847" s="11" t="str">
        <f>TEXT(promesas[[#This Row],[Marca temporal]],"dd/mmm")</f>
        <v>00/ene</v>
      </c>
      <c r="B847" s="186"/>
      <c r="C847" s="187"/>
      <c r="D847" s="187"/>
      <c r="E847" s="188"/>
      <c r="F847" s="187"/>
      <c r="G847" s="187"/>
      <c r="H847" s="189"/>
      <c r="I847" s="190"/>
      <c r="J847" s="195"/>
      <c r="K847"/>
      <c r="L847" s="191"/>
      <c r="M847" s="157"/>
      <c r="N847"/>
      <c r="O847" s="191"/>
      <c r="P847" s="157"/>
      <c r="Q847" s="189"/>
      <c r="R847" s="196" t="str">
        <f>IF(promesas[[#This Row],[Fecha de Pago]]="", "", TEXT(promesas[[#This Row],[Fecha de Pago]], "mmm"))</f>
        <v/>
      </c>
      <c r="S847" s="12" t="str">
        <f>IF(promesas[[#This Row],[Fecha  promesa de pago]]="", "", TEXT(promesas[[#This Row],[Fecha  promesa de pago]], "mmm"))</f>
        <v/>
      </c>
      <c r="T847" s="13" t="str">
        <f>IF(promesas[[#This Row],[Fecha de Pago]]="", "", TEXT(promesas[[#This Row],[Fecha de Pago]], "dd/mmm"))</f>
        <v/>
      </c>
      <c r="U847" s="13" t="str">
        <f>IF(promesas[[#This Row],[Fecha  promesa de pago]]="", "", TEXT(promesas[[#This Row],[Fecha  promesa de pago]], "dd/mmm"))</f>
        <v/>
      </c>
      <c r="V847" s="14" t="str">
        <f>IF(LEN(TRIM(promesas[[#This Row],[Fecha  promesa de pago]]))&gt;0,1,"")</f>
        <v/>
      </c>
      <c r="W847" s="14" t="str">
        <f>IF(LEN(TRIM(promesas[[#This Row],[Fecha de Pago]]))&gt;0,1,"")</f>
        <v/>
      </c>
    </row>
    <row r="848" spans="1:23" ht="15.75" customHeight="1">
      <c r="A848" s="11" t="str">
        <f>TEXT(promesas[[#This Row],[Marca temporal]],"dd/mmm")</f>
        <v>00/ene</v>
      </c>
      <c r="B848" s="186"/>
      <c r="C848" s="187"/>
      <c r="D848" s="187"/>
      <c r="E848" s="188"/>
      <c r="F848" s="187"/>
      <c r="G848" s="187"/>
      <c r="H848" s="189"/>
      <c r="I848" s="190"/>
      <c r="J848" s="195"/>
      <c r="K848"/>
      <c r="L848" s="191"/>
      <c r="M848" s="157"/>
      <c r="N848"/>
      <c r="O848" s="191"/>
      <c r="P848"/>
      <c r="Q848" s="189"/>
      <c r="R848" s="196" t="str">
        <f>IF(promesas[[#This Row],[Fecha de Pago]]="", "", TEXT(promesas[[#This Row],[Fecha de Pago]], "mmm"))</f>
        <v/>
      </c>
      <c r="S848" s="12" t="str">
        <f>IF(promesas[[#This Row],[Fecha  promesa de pago]]="", "", TEXT(promesas[[#This Row],[Fecha  promesa de pago]], "mmm"))</f>
        <v/>
      </c>
      <c r="T848" s="13" t="str">
        <f>IF(promesas[[#This Row],[Fecha de Pago]]="", "", TEXT(promesas[[#This Row],[Fecha de Pago]], "dd/mmm"))</f>
        <v/>
      </c>
      <c r="U848" s="13" t="str">
        <f>IF(promesas[[#This Row],[Fecha  promesa de pago]]="", "", TEXT(promesas[[#This Row],[Fecha  promesa de pago]], "dd/mmm"))</f>
        <v/>
      </c>
      <c r="V848" s="14" t="str">
        <f>IF(LEN(TRIM(promesas[[#This Row],[Fecha  promesa de pago]]))&gt;0,1,"")</f>
        <v/>
      </c>
      <c r="W848" s="14" t="str">
        <f>IF(LEN(TRIM(promesas[[#This Row],[Fecha de Pago]]))&gt;0,1,"")</f>
        <v/>
      </c>
    </row>
    <row r="849" spans="1:23" ht="15.75" customHeight="1">
      <c r="A849" s="11" t="str">
        <f>TEXT(promesas[[#This Row],[Marca temporal]],"dd/mmm")</f>
        <v>00/ene</v>
      </c>
      <c r="B849" s="186"/>
      <c r="C849" s="187"/>
      <c r="D849" s="187"/>
      <c r="E849" s="188"/>
      <c r="F849" s="187"/>
      <c r="G849" s="187"/>
      <c r="H849" s="189"/>
      <c r="I849" s="190"/>
      <c r="J849" s="195"/>
      <c r="K849" s="159"/>
      <c r="L849" s="167"/>
      <c r="M849" s="157"/>
      <c r="N849"/>
      <c r="O849" s="191"/>
      <c r="P849" s="192"/>
      <c r="Q849" s="189"/>
      <c r="R849" s="196" t="str">
        <f>IF(promesas[[#This Row],[Fecha de Pago]]="", "", TEXT(promesas[[#This Row],[Fecha de Pago]], "mmm"))</f>
        <v/>
      </c>
      <c r="S849" s="12" t="str">
        <f>IF(promesas[[#This Row],[Fecha  promesa de pago]]="", "", TEXT(promesas[[#This Row],[Fecha  promesa de pago]], "mmm"))</f>
        <v/>
      </c>
      <c r="T849" s="13" t="str">
        <f>IF(promesas[[#This Row],[Fecha de Pago]]="", "", TEXT(promesas[[#This Row],[Fecha de Pago]], "dd/mmm"))</f>
        <v/>
      </c>
      <c r="U849" s="13" t="str">
        <f>IF(promesas[[#This Row],[Fecha  promesa de pago]]="", "", TEXT(promesas[[#This Row],[Fecha  promesa de pago]], "dd/mmm"))</f>
        <v/>
      </c>
      <c r="V849" s="14" t="str">
        <f>IF(LEN(TRIM(promesas[[#This Row],[Fecha  promesa de pago]]))&gt;0,1,"")</f>
        <v/>
      </c>
      <c r="W849" s="14" t="str">
        <f>IF(LEN(TRIM(promesas[[#This Row],[Fecha de Pago]]))&gt;0,1,"")</f>
        <v/>
      </c>
    </row>
    <row r="850" spans="1:23" ht="15.75" customHeight="1">
      <c r="A850" s="11" t="str">
        <f>TEXT(promesas[[#This Row],[Marca temporal]],"dd/mmm")</f>
        <v>00/ene</v>
      </c>
      <c r="B850" s="186"/>
      <c r="C850" s="187"/>
      <c r="D850" s="187"/>
      <c r="E850" s="188"/>
      <c r="F850" s="187"/>
      <c r="G850" s="187"/>
      <c r="H850" s="189"/>
      <c r="I850" s="190"/>
      <c r="J850" s="195"/>
      <c r="K850"/>
      <c r="L850" s="191"/>
      <c r="M850" s="157"/>
      <c r="N850"/>
      <c r="O850" s="191"/>
      <c r="P850"/>
      <c r="Q850" s="189"/>
      <c r="R850" s="196" t="str">
        <f>IF(promesas[[#This Row],[Fecha de Pago]]="", "", TEXT(promesas[[#This Row],[Fecha de Pago]], "mmm"))</f>
        <v/>
      </c>
      <c r="S850" s="12" t="str">
        <f>IF(promesas[[#This Row],[Fecha  promesa de pago]]="", "", TEXT(promesas[[#This Row],[Fecha  promesa de pago]], "mmm"))</f>
        <v/>
      </c>
      <c r="T850" s="13" t="str">
        <f>IF(promesas[[#This Row],[Fecha de Pago]]="", "", TEXT(promesas[[#This Row],[Fecha de Pago]], "dd/mmm"))</f>
        <v/>
      </c>
      <c r="U850" s="13" t="str">
        <f>IF(promesas[[#This Row],[Fecha  promesa de pago]]="", "", TEXT(promesas[[#This Row],[Fecha  promesa de pago]], "dd/mmm"))</f>
        <v/>
      </c>
      <c r="V850" s="14" t="str">
        <f>IF(LEN(TRIM(promesas[[#This Row],[Fecha  promesa de pago]]))&gt;0,1,"")</f>
        <v/>
      </c>
      <c r="W850" s="14" t="str">
        <f>IF(LEN(TRIM(promesas[[#This Row],[Fecha de Pago]]))&gt;0,1,"")</f>
        <v/>
      </c>
    </row>
    <row r="851" spans="1:23" ht="15.75" customHeight="1">
      <c r="A851" s="11" t="str">
        <f>TEXT(promesas[[#This Row],[Marca temporal]],"dd/mmm")</f>
        <v>00/ene</v>
      </c>
      <c r="B851" s="186"/>
      <c r="C851" s="187"/>
      <c r="D851" s="187"/>
      <c r="E851" s="188"/>
      <c r="F851" s="187"/>
      <c r="G851" s="187"/>
      <c r="H851" s="189"/>
      <c r="I851" s="190"/>
      <c r="J851" s="195"/>
      <c r="K851"/>
      <c r="L851" s="191"/>
      <c r="M851" s="157"/>
      <c r="N851"/>
      <c r="O851" s="191"/>
      <c r="P851"/>
      <c r="Q851" s="189"/>
      <c r="R851" s="196" t="str">
        <f>IF(promesas[[#This Row],[Fecha de Pago]]="", "", TEXT(promesas[[#This Row],[Fecha de Pago]], "mmm"))</f>
        <v/>
      </c>
      <c r="S851" s="12" t="str">
        <f>IF(promesas[[#This Row],[Fecha  promesa de pago]]="", "", TEXT(promesas[[#This Row],[Fecha  promesa de pago]], "mmm"))</f>
        <v/>
      </c>
      <c r="T851" s="13" t="str">
        <f>IF(promesas[[#This Row],[Fecha de Pago]]="", "", TEXT(promesas[[#This Row],[Fecha de Pago]], "dd/mmm"))</f>
        <v/>
      </c>
      <c r="U851" s="13" t="str">
        <f>IF(promesas[[#This Row],[Fecha  promesa de pago]]="", "", TEXT(promesas[[#This Row],[Fecha  promesa de pago]], "dd/mmm"))</f>
        <v/>
      </c>
      <c r="V851" s="14" t="str">
        <f>IF(LEN(TRIM(promesas[[#This Row],[Fecha  promesa de pago]]))&gt;0,1,"")</f>
        <v/>
      </c>
      <c r="W851" s="14" t="str">
        <f>IF(LEN(TRIM(promesas[[#This Row],[Fecha de Pago]]))&gt;0,1,"")</f>
        <v/>
      </c>
    </row>
    <row r="852" spans="1:23" ht="15.75" customHeight="1">
      <c r="A852" s="11" t="str">
        <f>TEXT(promesas[[#This Row],[Marca temporal]],"dd/mmm")</f>
        <v>00/ene</v>
      </c>
      <c r="B852" s="186"/>
      <c r="C852" s="187"/>
      <c r="D852" s="187"/>
      <c r="E852" s="188"/>
      <c r="F852" s="187"/>
      <c r="G852" s="187"/>
      <c r="H852" s="189"/>
      <c r="I852" s="190"/>
      <c r="J852" s="195"/>
      <c r="K852" s="159"/>
      <c r="L852" s="167"/>
      <c r="M852" s="157"/>
      <c r="N852"/>
      <c r="O852" s="191"/>
      <c r="P852" s="192"/>
      <c r="Q852" s="189"/>
      <c r="R852" s="196" t="str">
        <f>IF(promesas[[#This Row],[Fecha de Pago]]="", "", TEXT(promesas[[#This Row],[Fecha de Pago]], "mmm"))</f>
        <v/>
      </c>
      <c r="S852" s="12" t="str">
        <f>IF(promesas[[#This Row],[Fecha  promesa de pago]]="", "", TEXT(promesas[[#This Row],[Fecha  promesa de pago]], "mmm"))</f>
        <v/>
      </c>
      <c r="T852" s="13" t="str">
        <f>IF(promesas[[#This Row],[Fecha de Pago]]="", "", TEXT(promesas[[#This Row],[Fecha de Pago]], "dd/mmm"))</f>
        <v/>
      </c>
      <c r="U852" s="13" t="str">
        <f>IF(promesas[[#This Row],[Fecha  promesa de pago]]="", "", TEXT(promesas[[#This Row],[Fecha  promesa de pago]], "dd/mmm"))</f>
        <v/>
      </c>
      <c r="V852" s="14" t="str">
        <f>IF(LEN(TRIM(promesas[[#This Row],[Fecha  promesa de pago]]))&gt;0,1,"")</f>
        <v/>
      </c>
      <c r="W852" s="14" t="str">
        <f>IF(LEN(TRIM(promesas[[#This Row],[Fecha de Pago]]))&gt;0,1,"")</f>
        <v/>
      </c>
    </row>
    <row r="853" spans="1:23" ht="15.75" customHeight="1">
      <c r="A853" s="11" t="str">
        <f>TEXT(promesas[[#This Row],[Marca temporal]],"dd/mmm")</f>
        <v>00/ene</v>
      </c>
      <c r="B853" s="186"/>
      <c r="C853" s="187"/>
      <c r="D853" s="187"/>
      <c r="E853" s="188"/>
      <c r="F853" s="187"/>
      <c r="G853" s="187"/>
      <c r="H853" s="189"/>
      <c r="I853" s="190"/>
      <c r="J853" s="195"/>
      <c r="K853"/>
      <c r="L853" s="191"/>
      <c r="M853" s="157"/>
      <c r="N853"/>
      <c r="O853" s="191"/>
      <c r="P853"/>
      <c r="Q853" s="189"/>
      <c r="R853" s="196" t="str">
        <f>IF(promesas[[#This Row],[Fecha de Pago]]="", "", TEXT(promesas[[#This Row],[Fecha de Pago]], "mmm"))</f>
        <v/>
      </c>
      <c r="S853" s="12" t="str">
        <f>IF(promesas[[#This Row],[Fecha  promesa de pago]]="", "", TEXT(promesas[[#This Row],[Fecha  promesa de pago]], "mmm"))</f>
        <v/>
      </c>
      <c r="T853" s="13" t="str">
        <f>IF(promesas[[#This Row],[Fecha de Pago]]="", "", TEXT(promesas[[#This Row],[Fecha de Pago]], "dd/mmm"))</f>
        <v/>
      </c>
      <c r="U853" s="13" t="str">
        <f>IF(promesas[[#This Row],[Fecha  promesa de pago]]="", "", TEXT(promesas[[#This Row],[Fecha  promesa de pago]], "dd/mmm"))</f>
        <v/>
      </c>
      <c r="V853" s="14" t="str">
        <f>IF(LEN(TRIM(promesas[[#This Row],[Fecha  promesa de pago]]))&gt;0,1,"")</f>
        <v/>
      </c>
      <c r="W853" s="14" t="str">
        <f>IF(LEN(TRIM(promesas[[#This Row],[Fecha de Pago]]))&gt;0,1,"")</f>
        <v/>
      </c>
    </row>
    <row r="854" spans="1:23" ht="15.75" customHeight="1">
      <c r="A854" s="11" t="str">
        <f>TEXT(promesas[[#This Row],[Marca temporal]],"dd/mmm")</f>
        <v>00/ene</v>
      </c>
      <c r="B854" s="186"/>
      <c r="C854" s="187"/>
      <c r="D854" s="187"/>
      <c r="E854" s="188"/>
      <c r="F854" s="187"/>
      <c r="G854" s="187"/>
      <c r="H854" s="189"/>
      <c r="I854" s="190"/>
      <c r="J854" s="195"/>
      <c r="K854"/>
      <c r="L854" s="191"/>
      <c r="M854" s="157"/>
      <c r="N854"/>
      <c r="O854" s="191"/>
      <c r="P854" s="192"/>
      <c r="Q854" s="189"/>
      <c r="R854" s="196" t="str">
        <f>IF(promesas[[#This Row],[Fecha de Pago]]="", "", TEXT(promesas[[#This Row],[Fecha de Pago]], "mmm"))</f>
        <v/>
      </c>
      <c r="S854" s="12" t="str">
        <f>IF(promesas[[#This Row],[Fecha  promesa de pago]]="", "", TEXT(promesas[[#This Row],[Fecha  promesa de pago]], "mmm"))</f>
        <v/>
      </c>
      <c r="T854" s="13" t="str">
        <f>IF(promesas[[#This Row],[Fecha de Pago]]="", "", TEXT(promesas[[#This Row],[Fecha de Pago]], "dd/mmm"))</f>
        <v/>
      </c>
      <c r="U854" s="13" t="str">
        <f>IF(promesas[[#This Row],[Fecha  promesa de pago]]="", "", TEXT(promesas[[#This Row],[Fecha  promesa de pago]], "dd/mmm"))</f>
        <v/>
      </c>
      <c r="V854" s="14" t="str">
        <f>IF(LEN(TRIM(promesas[[#This Row],[Fecha  promesa de pago]]))&gt;0,1,"")</f>
        <v/>
      </c>
      <c r="W854" s="14" t="str">
        <f>IF(LEN(TRIM(promesas[[#This Row],[Fecha de Pago]]))&gt;0,1,"")</f>
        <v/>
      </c>
    </row>
    <row r="855" spans="1:23" ht="15.75" customHeight="1">
      <c r="A855" s="11" t="str">
        <f>TEXT(promesas[[#This Row],[Marca temporal]],"dd/mmm")</f>
        <v>00/ene</v>
      </c>
      <c r="B855" s="186"/>
      <c r="C855" s="187"/>
      <c r="D855" s="187"/>
      <c r="E855" s="188"/>
      <c r="F855" s="187"/>
      <c r="G855" s="187"/>
      <c r="H855" s="189"/>
      <c r="I855" s="190"/>
      <c r="J855" s="195"/>
      <c r="K855"/>
      <c r="L855" s="191"/>
      <c r="M855" s="157"/>
      <c r="N855"/>
      <c r="O855" s="191"/>
      <c r="P855" s="157"/>
      <c r="Q855" s="189"/>
      <c r="R855" s="196" t="str">
        <f>IF(promesas[[#This Row],[Fecha de Pago]]="", "", TEXT(promesas[[#This Row],[Fecha de Pago]], "mmm"))</f>
        <v/>
      </c>
      <c r="S855" s="12" t="str">
        <f>IF(promesas[[#This Row],[Fecha  promesa de pago]]="", "", TEXT(promesas[[#This Row],[Fecha  promesa de pago]], "mmm"))</f>
        <v/>
      </c>
      <c r="T855" s="13" t="str">
        <f>IF(promesas[[#This Row],[Fecha de Pago]]="", "", TEXT(promesas[[#This Row],[Fecha de Pago]], "dd/mmm"))</f>
        <v/>
      </c>
      <c r="U855" s="13" t="str">
        <f>IF(promesas[[#This Row],[Fecha  promesa de pago]]="", "", TEXT(promesas[[#This Row],[Fecha  promesa de pago]], "dd/mmm"))</f>
        <v/>
      </c>
      <c r="V855" s="14" t="str">
        <f>IF(LEN(TRIM(promesas[[#This Row],[Fecha  promesa de pago]]))&gt;0,1,"")</f>
        <v/>
      </c>
      <c r="W855" s="14" t="str">
        <f>IF(LEN(TRIM(promesas[[#This Row],[Fecha de Pago]]))&gt;0,1,"")</f>
        <v/>
      </c>
    </row>
    <row r="856" spans="1:23" ht="15.75" customHeight="1">
      <c r="A856" s="11" t="str">
        <f>TEXT(promesas[[#This Row],[Marca temporal]],"dd/mmm")</f>
        <v>00/ene</v>
      </c>
      <c r="B856" s="186"/>
      <c r="C856" s="187"/>
      <c r="D856" s="187"/>
      <c r="E856" s="188"/>
      <c r="F856" s="187"/>
      <c r="G856" s="187"/>
      <c r="H856" s="189"/>
      <c r="I856" s="190"/>
      <c r="J856" s="195"/>
      <c r="K856"/>
      <c r="L856" s="191"/>
      <c r="M856" s="157"/>
      <c r="N856"/>
      <c r="O856" s="191"/>
      <c r="P856"/>
      <c r="Q856" s="189"/>
      <c r="R856" s="196" t="str">
        <f>IF(promesas[[#This Row],[Fecha de Pago]]="", "", TEXT(promesas[[#This Row],[Fecha de Pago]], "mmm"))</f>
        <v/>
      </c>
      <c r="S856" s="12" t="str">
        <f>IF(promesas[[#This Row],[Fecha  promesa de pago]]="", "", TEXT(promesas[[#This Row],[Fecha  promesa de pago]], "mmm"))</f>
        <v/>
      </c>
      <c r="T856" s="13" t="str">
        <f>IF(promesas[[#This Row],[Fecha de Pago]]="", "", TEXT(promesas[[#This Row],[Fecha de Pago]], "dd/mmm"))</f>
        <v/>
      </c>
      <c r="U856" s="13" t="str">
        <f>IF(promesas[[#This Row],[Fecha  promesa de pago]]="", "", TEXT(promesas[[#This Row],[Fecha  promesa de pago]], "dd/mmm"))</f>
        <v/>
      </c>
      <c r="V856" s="14" t="str">
        <f>IF(LEN(TRIM(promesas[[#This Row],[Fecha  promesa de pago]]))&gt;0,1,"")</f>
        <v/>
      </c>
      <c r="W856" s="14" t="str">
        <f>IF(LEN(TRIM(promesas[[#This Row],[Fecha de Pago]]))&gt;0,1,"")</f>
        <v/>
      </c>
    </row>
    <row r="857" spans="1:23" ht="15.75" customHeight="1">
      <c r="A857" s="11" t="str">
        <f>TEXT(promesas[[#This Row],[Marca temporal]],"dd/mmm")</f>
        <v>00/ene</v>
      </c>
      <c r="B857" s="186"/>
      <c r="C857" s="187"/>
      <c r="D857" s="187"/>
      <c r="E857" s="188"/>
      <c r="F857" s="187"/>
      <c r="G857" s="187"/>
      <c r="H857" s="189"/>
      <c r="I857" s="190"/>
      <c r="J857" s="195"/>
      <c r="K857"/>
      <c r="L857" s="191"/>
      <c r="M857" s="157"/>
      <c r="N857"/>
      <c r="O857" s="191"/>
      <c r="P857" s="157"/>
      <c r="Q857" s="189"/>
      <c r="R857" s="196" t="str">
        <f>IF(promesas[[#This Row],[Fecha de Pago]]="", "", TEXT(promesas[[#This Row],[Fecha de Pago]], "mmm"))</f>
        <v/>
      </c>
      <c r="S857" s="12" t="str">
        <f>IF(promesas[[#This Row],[Fecha  promesa de pago]]="", "", TEXT(promesas[[#This Row],[Fecha  promesa de pago]], "mmm"))</f>
        <v/>
      </c>
      <c r="T857" s="13" t="str">
        <f>IF(promesas[[#This Row],[Fecha de Pago]]="", "", TEXT(promesas[[#This Row],[Fecha de Pago]], "dd/mmm"))</f>
        <v/>
      </c>
      <c r="U857" s="13" t="str">
        <f>IF(promesas[[#This Row],[Fecha  promesa de pago]]="", "", TEXT(promesas[[#This Row],[Fecha  promesa de pago]], "dd/mmm"))</f>
        <v/>
      </c>
      <c r="V857" s="14" t="str">
        <f>IF(LEN(TRIM(promesas[[#This Row],[Fecha  promesa de pago]]))&gt;0,1,"")</f>
        <v/>
      </c>
      <c r="W857" s="14" t="str">
        <f>IF(LEN(TRIM(promesas[[#This Row],[Fecha de Pago]]))&gt;0,1,"")</f>
        <v/>
      </c>
    </row>
    <row r="858" spans="1:23" ht="15.75" customHeight="1">
      <c r="A858" s="11" t="str">
        <f>TEXT(promesas[[#This Row],[Marca temporal]],"dd/mmm")</f>
        <v>00/ene</v>
      </c>
      <c r="B858" s="186"/>
      <c r="C858" s="187"/>
      <c r="D858" s="187"/>
      <c r="E858" s="188"/>
      <c r="F858" s="187"/>
      <c r="G858" s="187"/>
      <c r="H858" s="189"/>
      <c r="I858" s="190"/>
      <c r="J858" s="195"/>
      <c r="K858"/>
      <c r="L858" s="191"/>
      <c r="M858" s="157"/>
      <c r="N858"/>
      <c r="O858" s="191"/>
      <c r="P858" s="157"/>
      <c r="Q858" s="189"/>
      <c r="R858" s="196" t="str">
        <f>IF(promesas[[#This Row],[Fecha de Pago]]="", "", TEXT(promesas[[#This Row],[Fecha de Pago]], "mmm"))</f>
        <v/>
      </c>
      <c r="S858" s="12" t="str">
        <f>IF(promesas[[#This Row],[Fecha  promesa de pago]]="", "", TEXT(promesas[[#This Row],[Fecha  promesa de pago]], "mmm"))</f>
        <v/>
      </c>
      <c r="T858" s="13" t="str">
        <f>IF(promesas[[#This Row],[Fecha de Pago]]="", "", TEXT(promesas[[#This Row],[Fecha de Pago]], "dd/mmm"))</f>
        <v/>
      </c>
      <c r="U858" s="13" t="str">
        <f>IF(promesas[[#This Row],[Fecha  promesa de pago]]="", "", TEXT(promesas[[#This Row],[Fecha  promesa de pago]], "dd/mmm"))</f>
        <v/>
      </c>
      <c r="V858" s="14" t="str">
        <f>IF(LEN(TRIM(promesas[[#This Row],[Fecha  promesa de pago]]))&gt;0,1,"")</f>
        <v/>
      </c>
      <c r="W858" s="14" t="str">
        <f>IF(LEN(TRIM(promesas[[#This Row],[Fecha de Pago]]))&gt;0,1,"")</f>
        <v/>
      </c>
    </row>
    <row r="859" spans="1:23" ht="15.75" customHeight="1">
      <c r="A859" s="11" t="str">
        <f>TEXT(promesas[[#This Row],[Marca temporal]],"dd/mmm")</f>
        <v>00/ene</v>
      </c>
      <c r="B859" s="186"/>
      <c r="C859" s="187"/>
      <c r="D859" s="187"/>
      <c r="E859" s="188"/>
      <c r="F859" s="187"/>
      <c r="G859" s="187"/>
      <c r="H859" s="189"/>
      <c r="I859" s="190"/>
      <c r="J859" s="195"/>
      <c r="K859"/>
      <c r="L859" s="191"/>
      <c r="M859" s="157"/>
      <c r="N859"/>
      <c r="O859" s="191"/>
      <c r="P859"/>
      <c r="Q859" s="189"/>
      <c r="R859" s="196" t="str">
        <f>IF(promesas[[#This Row],[Fecha de Pago]]="", "", TEXT(promesas[[#This Row],[Fecha de Pago]], "mmm"))</f>
        <v/>
      </c>
      <c r="S859" s="12" t="str">
        <f>IF(promesas[[#This Row],[Fecha  promesa de pago]]="", "", TEXT(promesas[[#This Row],[Fecha  promesa de pago]], "mmm"))</f>
        <v/>
      </c>
      <c r="T859" s="13" t="str">
        <f>IF(promesas[[#This Row],[Fecha de Pago]]="", "", TEXT(promesas[[#This Row],[Fecha de Pago]], "dd/mmm"))</f>
        <v/>
      </c>
      <c r="U859" s="13" t="str">
        <f>IF(promesas[[#This Row],[Fecha  promesa de pago]]="", "", TEXT(promesas[[#This Row],[Fecha  promesa de pago]], "dd/mmm"))</f>
        <v/>
      </c>
      <c r="V859" s="14" t="str">
        <f>IF(LEN(TRIM(promesas[[#This Row],[Fecha  promesa de pago]]))&gt;0,1,"")</f>
        <v/>
      </c>
      <c r="W859" s="14" t="str">
        <f>IF(LEN(TRIM(promesas[[#This Row],[Fecha de Pago]]))&gt;0,1,"")</f>
        <v/>
      </c>
    </row>
    <row r="860" spans="1:23" ht="15.75" customHeight="1">
      <c r="A860" s="11" t="str">
        <f>TEXT(promesas[[#This Row],[Marca temporal]],"dd/mmm")</f>
        <v>00/ene</v>
      </c>
      <c r="B860" s="186"/>
      <c r="C860" s="187"/>
      <c r="D860" s="187"/>
      <c r="E860" s="188"/>
      <c r="F860" s="187"/>
      <c r="G860" s="187"/>
      <c r="H860" s="189"/>
      <c r="I860" s="190"/>
      <c r="J860" s="195"/>
      <c r="K860"/>
      <c r="L860" s="191"/>
      <c r="M860" s="157"/>
      <c r="N860"/>
      <c r="O860" s="191"/>
      <c r="P860" s="157"/>
      <c r="Q860" s="189"/>
      <c r="R860" s="196" t="str">
        <f>IF(promesas[[#This Row],[Fecha de Pago]]="", "", TEXT(promesas[[#This Row],[Fecha de Pago]], "mmm"))</f>
        <v/>
      </c>
      <c r="S860" s="12" t="str">
        <f>IF(promesas[[#This Row],[Fecha  promesa de pago]]="", "", TEXT(promesas[[#This Row],[Fecha  promesa de pago]], "mmm"))</f>
        <v/>
      </c>
      <c r="T860" s="13" t="str">
        <f>IF(promesas[[#This Row],[Fecha de Pago]]="", "", TEXT(promesas[[#This Row],[Fecha de Pago]], "dd/mmm"))</f>
        <v/>
      </c>
      <c r="U860" s="13" t="str">
        <f>IF(promesas[[#This Row],[Fecha  promesa de pago]]="", "", TEXT(promesas[[#This Row],[Fecha  promesa de pago]], "dd/mmm"))</f>
        <v/>
      </c>
      <c r="V860" s="14" t="str">
        <f>IF(LEN(TRIM(promesas[[#This Row],[Fecha  promesa de pago]]))&gt;0,1,"")</f>
        <v/>
      </c>
      <c r="W860" s="14" t="str">
        <f>IF(LEN(TRIM(promesas[[#This Row],[Fecha de Pago]]))&gt;0,1,"")</f>
        <v/>
      </c>
    </row>
    <row r="861" spans="1:23" ht="15.75" customHeight="1">
      <c r="A861" s="11" t="str">
        <f>TEXT(promesas[[#This Row],[Marca temporal]],"dd/mmm")</f>
        <v>00/ene</v>
      </c>
      <c r="B861" s="186"/>
      <c r="C861" s="187"/>
      <c r="D861" s="187"/>
      <c r="E861" s="188"/>
      <c r="F861" s="187"/>
      <c r="G861" s="187"/>
      <c r="H861" s="189"/>
      <c r="I861" s="190"/>
      <c r="J861" s="195"/>
      <c r="K861"/>
      <c r="L861" s="191"/>
      <c r="M861" s="157"/>
      <c r="N861"/>
      <c r="O861" s="191"/>
      <c r="P861"/>
      <c r="Q861" s="189"/>
      <c r="R861" s="196" t="str">
        <f>IF(promesas[[#This Row],[Fecha de Pago]]="", "", TEXT(promesas[[#This Row],[Fecha de Pago]], "mmm"))</f>
        <v/>
      </c>
      <c r="S861" s="12" t="str">
        <f>IF(promesas[[#This Row],[Fecha  promesa de pago]]="", "", TEXT(promesas[[#This Row],[Fecha  promesa de pago]], "mmm"))</f>
        <v/>
      </c>
      <c r="T861" s="13" t="str">
        <f>IF(promesas[[#This Row],[Fecha de Pago]]="", "", TEXT(promesas[[#This Row],[Fecha de Pago]], "dd/mmm"))</f>
        <v/>
      </c>
      <c r="U861" s="13" t="str">
        <f>IF(promesas[[#This Row],[Fecha  promesa de pago]]="", "", TEXT(promesas[[#This Row],[Fecha  promesa de pago]], "dd/mmm"))</f>
        <v/>
      </c>
      <c r="V861" s="14" t="str">
        <f>IF(LEN(TRIM(promesas[[#This Row],[Fecha  promesa de pago]]))&gt;0,1,"")</f>
        <v/>
      </c>
      <c r="W861" s="14" t="str">
        <f>IF(LEN(TRIM(promesas[[#This Row],[Fecha de Pago]]))&gt;0,1,"")</f>
        <v/>
      </c>
    </row>
    <row r="862" spans="1:23" ht="15.75" customHeight="1">
      <c r="A862" s="11" t="str">
        <f>TEXT(promesas[[#This Row],[Marca temporal]],"dd/mmm")</f>
        <v>00/ene</v>
      </c>
      <c r="B862" s="186"/>
      <c r="C862" s="187"/>
      <c r="D862" s="187"/>
      <c r="E862" s="188"/>
      <c r="F862" s="187"/>
      <c r="G862" s="187"/>
      <c r="H862" s="189"/>
      <c r="I862" s="190"/>
      <c r="J862" s="195"/>
      <c r="K862" s="159"/>
      <c r="L862" s="167"/>
      <c r="M862" s="157"/>
      <c r="N862"/>
      <c r="O862" s="191"/>
      <c r="P862" s="157"/>
      <c r="Q862" s="189"/>
      <c r="R862" s="196" t="str">
        <f>IF(promesas[[#This Row],[Fecha de Pago]]="", "", TEXT(promesas[[#This Row],[Fecha de Pago]], "mmm"))</f>
        <v/>
      </c>
      <c r="S862" s="12" t="str">
        <f>IF(promesas[[#This Row],[Fecha  promesa de pago]]="", "", TEXT(promesas[[#This Row],[Fecha  promesa de pago]], "mmm"))</f>
        <v/>
      </c>
      <c r="T862" s="13" t="str">
        <f>IF(promesas[[#This Row],[Fecha de Pago]]="", "", TEXT(promesas[[#This Row],[Fecha de Pago]], "dd/mmm"))</f>
        <v/>
      </c>
      <c r="U862" s="13" t="str">
        <f>IF(promesas[[#This Row],[Fecha  promesa de pago]]="", "", TEXT(promesas[[#This Row],[Fecha  promesa de pago]], "dd/mmm"))</f>
        <v/>
      </c>
      <c r="V862" s="14" t="str">
        <f>IF(LEN(TRIM(promesas[[#This Row],[Fecha  promesa de pago]]))&gt;0,1,"")</f>
        <v/>
      </c>
      <c r="W862" s="14" t="str">
        <f>IF(LEN(TRIM(promesas[[#This Row],[Fecha de Pago]]))&gt;0,1,"")</f>
        <v/>
      </c>
    </row>
    <row r="863" spans="1:23" ht="15.75" customHeight="1">
      <c r="A863" s="11" t="str">
        <f>TEXT(promesas[[#This Row],[Marca temporal]],"dd/mmm")</f>
        <v>00/ene</v>
      </c>
      <c r="B863" s="186"/>
      <c r="C863" s="187"/>
      <c r="D863" s="187"/>
      <c r="E863" s="188"/>
      <c r="F863" s="187"/>
      <c r="G863" s="187"/>
      <c r="H863" s="189"/>
      <c r="I863" s="190"/>
      <c r="J863" s="195"/>
      <c r="K863"/>
      <c r="L863" s="191"/>
      <c r="M863" s="157"/>
      <c r="N863"/>
      <c r="O863" s="191"/>
      <c r="P863" s="157"/>
      <c r="Q863" s="189"/>
      <c r="R863" s="196" t="str">
        <f>IF(promesas[[#This Row],[Fecha de Pago]]="", "", TEXT(promesas[[#This Row],[Fecha de Pago]], "mmm"))</f>
        <v/>
      </c>
      <c r="S863" s="12" t="str">
        <f>IF(promesas[[#This Row],[Fecha  promesa de pago]]="", "", TEXT(promesas[[#This Row],[Fecha  promesa de pago]], "mmm"))</f>
        <v/>
      </c>
      <c r="T863" s="13" t="str">
        <f>IF(promesas[[#This Row],[Fecha de Pago]]="", "", TEXT(promesas[[#This Row],[Fecha de Pago]], "dd/mmm"))</f>
        <v/>
      </c>
      <c r="U863" s="13" t="str">
        <f>IF(promesas[[#This Row],[Fecha  promesa de pago]]="", "", TEXT(promesas[[#This Row],[Fecha  promesa de pago]], "dd/mmm"))</f>
        <v/>
      </c>
      <c r="V863" s="14" t="str">
        <f>IF(LEN(TRIM(promesas[[#This Row],[Fecha  promesa de pago]]))&gt;0,1,"")</f>
        <v/>
      </c>
      <c r="W863" s="14" t="str">
        <f>IF(LEN(TRIM(promesas[[#This Row],[Fecha de Pago]]))&gt;0,1,"")</f>
        <v/>
      </c>
    </row>
    <row r="864" spans="1:23" ht="15.75" customHeight="1">
      <c r="A864" s="11" t="str">
        <f>TEXT(promesas[[#This Row],[Marca temporal]],"dd/mmm")</f>
        <v>00/ene</v>
      </c>
      <c r="B864" s="186"/>
      <c r="C864" s="187"/>
      <c r="D864" s="187"/>
      <c r="E864" s="188"/>
      <c r="F864" s="187"/>
      <c r="G864" s="187"/>
      <c r="H864" s="189"/>
      <c r="I864" s="190"/>
      <c r="J864" s="195"/>
      <c r="K864"/>
      <c r="L864" s="191"/>
      <c r="M864" s="157"/>
      <c r="N864" s="159"/>
      <c r="O864" s="191"/>
      <c r="P864"/>
      <c r="Q864" s="189"/>
      <c r="R864" s="196" t="str">
        <f>IF(promesas[[#This Row],[Fecha de Pago]]="", "", TEXT(promesas[[#This Row],[Fecha de Pago]], "mmm"))</f>
        <v/>
      </c>
      <c r="S864" s="12" t="str">
        <f>IF(promesas[[#This Row],[Fecha  promesa de pago]]="", "", TEXT(promesas[[#This Row],[Fecha  promesa de pago]], "mmm"))</f>
        <v/>
      </c>
      <c r="T864" s="13" t="str">
        <f>IF(promesas[[#This Row],[Fecha de Pago]]="", "", TEXT(promesas[[#This Row],[Fecha de Pago]], "dd/mmm"))</f>
        <v/>
      </c>
      <c r="U864" s="13" t="str">
        <f>IF(promesas[[#This Row],[Fecha  promesa de pago]]="", "", TEXT(promesas[[#This Row],[Fecha  promesa de pago]], "dd/mmm"))</f>
        <v/>
      </c>
      <c r="V864" s="14" t="str">
        <f>IF(LEN(TRIM(promesas[[#This Row],[Fecha  promesa de pago]]))&gt;0,1,"")</f>
        <v/>
      </c>
      <c r="W864" s="14" t="str">
        <f>IF(LEN(TRIM(promesas[[#This Row],[Fecha de Pago]]))&gt;0,1,"")</f>
        <v/>
      </c>
    </row>
    <row r="865" spans="1:23" ht="15.75" customHeight="1">
      <c r="A865" s="11" t="str">
        <f>TEXT(promesas[[#This Row],[Marca temporal]],"dd/mmm")</f>
        <v>00/ene</v>
      </c>
      <c r="B865" s="186"/>
      <c r="C865" s="187"/>
      <c r="D865" s="187"/>
      <c r="E865" s="188"/>
      <c r="F865" s="187"/>
      <c r="G865" s="187"/>
      <c r="H865" s="189"/>
      <c r="I865" s="190"/>
      <c r="J865" s="195"/>
      <c r="K865"/>
      <c r="L865" s="191"/>
      <c r="M865" s="157"/>
      <c r="N865"/>
      <c r="O865" s="191"/>
      <c r="P865"/>
      <c r="Q865" s="189"/>
      <c r="R865" s="196" t="str">
        <f>IF(promesas[[#This Row],[Fecha de Pago]]="", "", TEXT(promesas[[#This Row],[Fecha de Pago]], "mmm"))</f>
        <v/>
      </c>
      <c r="S865" s="12" t="str">
        <f>IF(promesas[[#This Row],[Fecha  promesa de pago]]="", "", TEXT(promesas[[#This Row],[Fecha  promesa de pago]], "mmm"))</f>
        <v/>
      </c>
      <c r="T865" s="13" t="str">
        <f>IF(promesas[[#This Row],[Fecha de Pago]]="", "", TEXT(promesas[[#This Row],[Fecha de Pago]], "dd/mmm"))</f>
        <v/>
      </c>
      <c r="U865" s="13" t="str">
        <f>IF(promesas[[#This Row],[Fecha  promesa de pago]]="", "", TEXT(promesas[[#This Row],[Fecha  promesa de pago]], "dd/mmm"))</f>
        <v/>
      </c>
      <c r="V865" s="14" t="str">
        <f>IF(LEN(TRIM(promesas[[#This Row],[Fecha  promesa de pago]]))&gt;0,1,"")</f>
        <v/>
      </c>
      <c r="W865" s="14" t="str">
        <f>IF(LEN(TRIM(promesas[[#This Row],[Fecha de Pago]]))&gt;0,1,"")</f>
        <v/>
      </c>
    </row>
    <row r="866" spans="1:23" ht="15.75" customHeight="1">
      <c r="A866" s="11" t="str">
        <f>TEXT(promesas[[#This Row],[Marca temporal]],"dd/mmm")</f>
        <v>00/ene</v>
      </c>
      <c r="B866" s="186"/>
      <c r="C866" s="187"/>
      <c r="D866" s="187"/>
      <c r="E866" s="188"/>
      <c r="F866" s="187"/>
      <c r="G866" s="187"/>
      <c r="H866" s="189"/>
      <c r="I866" s="190"/>
      <c r="J866" s="195"/>
      <c r="K866"/>
      <c r="L866" s="191"/>
      <c r="M866" s="157"/>
      <c r="N866"/>
      <c r="O866" s="191"/>
      <c r="P866" s="157"/>
      <c r="Q866" s="189"/>
      <c r="R866" s="196" t="str">
        <f>IF(promesas[[#This Row],[Fecha de Pago]]="", "", TEXT(promesas[[#This Row],[Fecha de Pago]], "mmm"))</f>
        <v/>
      </c>
      <c r="S866" s="12" t="str">
        <f>IF(promesas[[#This Row],[Fecha  promesa de pago]]="", "", TEXT(promesas[[#This Row],[Fecha  promesa de pago]], "mmm"))</f>
        <v/>
      </c>
      <c r="T866" s="13" t="str">
        <f>IF(promesas[[#This Row],[Fecha de Pago]]="", "", TEXT(promesas[[#This Row],[Fecha de Pago]], "dd/mmm"))</f>
        <v/>
      </c>
      <c r="U866" s="13" t="str">
        <f>IF(promesas[[#This Row],[Fecha  promesa de pago]]="", "", TEXT(promesas[[#This Row],[Fecha  promesa de pago]], "dd/mmm"))</f>
        <v/>
      </c>
      <c r="V866" s="14" t="str">
        <f>IF(LEN(TRIM(promesas[[#This Row],[Fecha  promesa de pago]]))&gt;0,1,"")</f>
        <v/>
      </c>
      <c r="W866" s="14" t="str">
        <f>IF(LEN(TRIM(promesas[[#This Row],[Fecha de Pago]]))&gt;0,1,"")</f>
        <v/>
      </c>
    </row>
    <row r="867" spans="1:23" ht="15.75" customHeight="1">
      <c r="A867" s="11" t="str">
        <f>TEXT(promesas[[#This Row],[Marca temporal]],"dd/mmm")</f>
        <v>00/ene</v>
      </c>
      <c r="B867" s="186"/>
      <c r="C867" s="187"/>
      <c r="D867" s="187"/>
      <c r="E867" s="188"/>
      <c r="F867" s="187"/>
      <c r="G867" s="187"/>
      <c r="H867" s="189"/>
      <c r="I867" s="190"/>
      <c r="J867" s="195"/>
      <c r="K867"/>
      <c r="L867" s="191"/>
      <c r="M867" s="157"/>
      <c r="N867"/>
      <c r="O867" s="191"/>
      <c r="P867"/>
      <c r="Q867" s="189"/>
      <c r="R867" s="196" t="str">
        <f>IF(promesas[[#This Row],[Fecha de Pago]]="", "", TEXT(promesas[[#This Row],[Fecha de Pago]], "mmm"))</f>
        <v/>
      </c>
      <c r="S867" s="12" t="str">
        <f>IF(promesas[[#This Row],[Fecha  promesa de pago]]="", "", TEXT(promesas[[#This Row],[Fecha  promesa de pago]], "mmm"))</f>
        <v/>
      </c>
      <c r="T867" s="13" t="str">
        <f>IF(promesas[[#This Row],[Fecha de Pago]]="", "", TEXT(promesas[[#This Row],[Fecha de Pago]], "dd/mmm"))</f>
        <v/>
      </c>
      <c r="U867" s="13" t="str">
        <f>IF(promesas[[#This Row],[Fecha  promesa de pago]]="", "", TEXT(promesas[[#This Row],[Fecha  promesa de pago]], "dd/mmm"))</f>
        <v/>
      </c>
      <c r="V867" s="14" t="str">
        <f>IF(LEN(TRIM(promesas[[#This Row],[Fecha  promesa de pago]]))&gt;0,1,"")</f>
        <v/>
      </c>
      <c r="W867" s="14" t="str">
        <f>IF(LEN(TRIM(promesas[[#This Row],[Fecha de Pago]]))&gt;0,1,"")</f>
        <v/>
      </c>
    </row>
    <row r="868" spans="1:23" ht="15.75" customHeight="1">
      <c r="A868" s="11" t="str">
        <f>TEXT(promesas[[#This Row],[Marca temporal]],"dd/mmm")</f>
        <v>00/ene</v>
      </c>
      <c r="B868" s="186"/>
      <c r="C868" s="187"/>
      <c r="D868" s="187"/>
      <c r="E868" s="188"/>
      <c r="F868" s="187"/>
      <c r="G868" s="187"/>
      <c r="H868" s="189"/>
      <c r="I868" s="190"/>
      <c r="J868" s="195"/>
      <c r="K868"/>
      <c r="L868" s="191"/>
      <c r="M868" s="157"/>
      <c r="N868"/>
      <c r="O868" s="191"/>
      <c r="P868" s="157"/>
      <c r="Q868" s="189"/>
      <c r="R868" s="196" t="str">
        <f>IF(promesas[[#This Row],[Fecha de Pago]]="", "", TEXT(promesas[[#This Row],[Fecha de Pago]], "mmm"))</f>
        <v/>
      </c>
      <c r="S868" s="12" t="str">
        <f>IF(promesas[[#This Row],[Fecha  promesa de pago]]="", "", TEXT(promesas[[#This Row],[Fecha  promesa de pago]], "mmm"))</f>
        <v/>
      </c>
      <c r="T868" s="13" t="str">
        <f>IF(promesas[[#This Row],[Fecha de Pago]]="", "", TEXT(promesas[[#This Row],[Fecha de Pago]], "dd/mmm"))</f>
        <v/>
      </c>
      <c r="U868" s="13" t="str">
        <f>IF(promesas[[#This Row],[Fecha  promesa de pago]]="", "", TEXT(promesas[[#This Row],[Fecha  promesa de pago]], "dd/mmm"))</f>
        <v/>
      </c>
      <c r="V868" s="14" t="str">
        <f>IF(LEN(TRIM(promesas[[#This Row],[Fecha  promesa de pago]]))&gt;0,1,"")</f>
        <v/>
      </c>
      <c r="W868" s="14" t="str">
        <f>IF(LEN(TRIM(promesas[[#This Row],[Fecha de Pago]]))&gt;0,1,"")</f>
        <v/>
      </c>
    </row>
    <row r="869" spans="1:23" ht="15.75" customHeight="1">
      <c r="A869" s="11" t="str">
        <f>TEXT(promesas[[#This Row],[Marca temporal]],"dd/mmm")</f>
        <v>00/ene</v>
      </c>
      <c r="B869" s="186"/>
      <c r="C869" s="187"/>
      <c r="D869" s="187"/>
      <c r="E869" s="188"/>
      <c r="F869" s="187"/>
      <c r="G869" s="187"/>
      <c r="H869" s="189"/>
      <c r="I869" s="190"/>
      <c r="J869" s="195"/>
      <c r="K869"/>
      <c r="L869" s="191"/>
      <c r="M869" s="157"/>
      <c r="N869"/>
      <c r="O869" s="191"/>
      <c r="P869"/>
      <c r="Q869" s="189"/>
      <c r="R869" s="196" t="str">
        <f>IF(promesas[[#This Row],[Fecha de Pago]]="", "", TEXT(promesas[[#This Row],[Fecha de Pago]], "mmm"))</f>
        <v/>
      </c>
      <c r="S869" s="12" t="str">
        <f>IF(promesas[[#This Row],[Fecha  promesa de pago]]="", "", TEXT(promesas[[#This Row],[Fecha  promesa de pago]], "mmm"))</f>
        <v/>
      </c>
      <c r="T869" s="13" t="str">
        <f>IF(promesas[[#This Row],[Fecha de Pago]]="", "", TEXT(promesas[[#This Row],[Fecha de Pago]], "dd/mmm"))</f>
        <v/>
      </c>
      <c r="U869" s="13" t="str">
        <f>IF(promesas[[#This Row],[Fecha  promesa de pago]]="", "", TEXT(promesas[[#This Row],[Fecha  promesa de pago]], "dd/mmm"))</f>
        <v/>
      </c>
      <c r="V869" s="14" t="str">
        <f>IF(LEN(TRIM(promesas[[#This Row],[Fecha  promesa de pago]]))&gt;0,1,"")</f>
        <v/>
      </c>
      <c r="W869" s="14" t="str">
        <f>IF(LEN(TRIM(promesas[[#This Row],[Fecha de Pago]]))&gt;0,1,"")</f>
        <v/>
      </c>
    </row>
    <row r="870" spans="1:23" ht="15.75" customHeight="1">
      <c r="A870" s="11" t="str">
        <f>TEXT(promesas[[#This Row],[Marca temporal]],"dd/mmm")</f>
        <v>00/ene</v>
      </c>
      <c r="B870" s="186"/>
      <c r="C870" s="187"/>
      <c r="D870" s="187"/>
      <c r="E870" s="188"/>
      <c r="F870" s="187"/>
      <c r="G870" s="187"/>
      <c r="H870" s="189"/>
      <c r="I870" s="190"/>
      <c r="J870" s="195"/>
      <c r="K870"/>
      <c r="L870" s="191"/>
      <c r="M870" s="157"/>
      <c r="N870"/>
      <c r="O870" s="191"/>
      <c r="P870" s="192"/>
      <c r="Q870" s="189"/>
      <c r="R870" s="196" t="str">
        <f>IF(promesas[[#This Row],[Fecha de Pago]]="", "", TEXT(promesas[[#This Row],[Fecha de Pago]], "mmm"))</f>
        <v/>
      </c>
      <c r="S870" s="12" t="str">
        <f>IF(promesas[[#This Row],[Fecha  promesa de pago]]="", "", TEXT(promesas[[#This Row],[Fecha  promesa de pago]], "mmm"))</f>
        <v/>
      </c>
      <c r="T870" s="13" t="str">
        <f>IF(promesas[[#This Row],[Fecha de Pago]]="", "", TEXT(promesas[[#This Row],[Fecha de Pago]], "dd/mmm"))</f>
        <v/>
      </c>
      <c r="U870" s="13" t="str">
        <f>IF(promesas[[#This Row],[Fecha  promesa de pago]]="", "", TEXT(promesas[[#This Row],[Fecha  promesa de pago]], "dd/mmm"))</f>
        <v/>
      </c>
      <c r="V870" s="14" t="str">
        <f>IF(LEN(TRIM(promesas[[#This Row],[Fecha  promesa de pago]]))&gt;0,1,"")</f>
        <v/>
      </c>
      <c r="W870" s="14" t="str">
        <f>IF(LEN(TRIM(promesas[[#This Row],[Fecha de Pago]]))&gt;0,1,"")</f>
        <v/>
      </c>
    </row>
    <row r="871" spans="1:23" ht="15.75" customHeight="1">
      <c r="A871" s="11" t="str">
        <f>TEXT(promesas[[#This Row],[Marca temporal]],"dd/mmm")</f>
        <v>00/ene</v>
      </c>
      <c r="B871" s="186"/>
      <c r="C871" s="187"/>
      <c r="D871" s="187"/>
      <c r="E871" s="188"/>
      <c r="F871" s="187"/>
      <c r="G871" s="187"/>
      <c r="H871" s="189"/>
      <c r="I871" s="190"/>
      <c r="J871" s="195"/>
      <c r="K871" s="159"/>
      <c r="L871" s="167"/>
      <c r="M871" s="157"/>
      <c r="N871"/>
      <c r="O871" s="191"/>
      <c r="P871" s="157"/>
      <c r="Q871" s="189"/>
      <c r="R871" s="196" t="str">
        <f>IF(promesas[[#This Row],[Fecha de Pago]]="", "", TEXT(promesas[[#This Row],[Fecha de Pago]], "mmm"))</f>
        <v/>
      </c>
      <c r="S871" s="12" t="str">
        <f>IF(promesas[[#This Row],[Fecha  promesa de pago]]="", "", TEXT(promesas[[#This Row],[Fecha  promesa de pago]], "mmm"))</f>
        <v/>
      </c>
      <c r="T871" s="13" t="str">
        <f>IF(promesas[[#This Row],[Fecha de Pago]]="", "", TEXT(promesas[[#This Row],[Fecha de Pago]], "dd/mmm"))</f>
        <v/>
      </c>
      <c r="U871" s="13" t="str">
        <f>IF(promesas[[#This Row],[Fecha  promesa de pago]]="", "", TEXT(promesas[[#This Row],[Fecha  promesa de pago]], "dd/mmm"))</f>
        <v/>
      </c>
      <c r="V871" s="14" t="str">
        <f>IF(LEN(TRIM(promesas[[#This Row],[Fecha  promesa de pago]]))&gt;0,1,"")</f>
        <v/>
      </c>
      <c r="W871" s="14" t="str">
        <f>IF(LEN(TRIM(promesas[[#This Row],[Fecha de Pago]]))&gt;0,1,"")</f>
        <v/>
      </c>
    </row>
    <row r="872" spans="1:23" ht="15.75" customHeight="1">
      <c r="A872" s="11" t="str">
        <f>TEXT(promesas[[#This Row],[Marca temporal]],"dd/mmm")</f>
        <v>00/ene</v>
      </c>
      <c r="B872" s="186"/>
      <c r="C872" s="187"/>
      <c r="D872" s="187"/>
      <c r="E872" s="188"/>
      <c r="F872" s="187"/>
      <c r="G872" s="187"/>
      <c r="H872" s="189"/>
      <c r="I872" s="190"/>
      <c r="J872" s="195"/>
      <c r="K872"/>
      <c r="L872" s="191"/>
      <c r="M872" s="157"/>
      <c r="N872"/>
      <c r="O872" s="191"/>
      <c r="P872" s="157"/>
      <c r="Q872" s="189"/>
      <c r="R872" s="196" t="str">
        <f>IF(promesas[[#This Row],[Fecha de Pago]]="", "", TEXT(promesas[[#This Row],[Fecha de Pago]], "mmm"))</f>
        <v/>
      </c>
      <c r="S872" s="12" t="str">
        <f>IF(promesas[[#This Row],[Fecha  promesa de pago]]="", "", TEXT(promesas[[#This Row],[Fecha  promesa de pago]], "mmm"))</f>
        <v/>
      </c>
      <c r="T872" s="13" t="str">
        <f>IF(promesas[[#This Row],[Fecha de Pago]]="", "", TEXT(promesas[[#This Row],[Fecha de Pago]], "dd/mmm"))</f>
        <v/>
      </c>
      <c r="U872" s="13" t="str">
        <f>IF(promesas[[#This Row],[Fecha  promesa de pago]]="", "", TEXT(promesas[[#This Row],[Fecha  promesa de pago]], "dd/mmm"))</f>
        <v/>
      </c>
      <c r="V872" s="14" t="str">
        <f>IF(LEN(TRIM(promesas[[#This Row],[Fecha  promesa de pago]]))&gt;0,1,"")</f>
        <v/>
      </c>
      <c r="W872" s="14" t="str">
        <f>IF(LEN(TRIM(promesas[[#This Row],[Fecha de Pago]]))&gt;0,1,"")</f>
        <v/>
      </c>
    </row>
    <row r="873" spans="1:23" ht="15.75" customHeight="1">
      <c r="A873" s="11" t="str">
        <f>TEXT(promesas[[#This Row],[Marca temporal]],"dd/mmm")</f>
        <v>00/ene</v>
      </c>
      <c r="B873" s="186"/>
      <c r="C873" s="187"/>
      <c r="D873" s="187"/>
      <c r="E873" s="188"/>
      <c r="F873" s="187"/>
      <c r="G873" s="187"/>
      <c r="H873" s="189"/>
      <c r="I873" s="190"/>
      <c r="J873" s="195"/>
      <c r="K873" s="159"/>
      <c r="L873" s="167"/>
      <c r="M873" s="157"/>
      <c r="N873"/>
      <c r="O873" s="191"/>
      <c r="P873" s="157"/>
      <c r="Q873" s="189"/>
      <c r="R873" s="196" t="str">
        <f>IF(promesas[[#This Row],[Fecha de Pago]]="", "", TEXT(promesas[[#This Row],[Fecha de Pago]], "mmm"))</f>
        <v/>
      </c>
      <c r="S873" s="12" t="str">
        <f>IF(promesas[[#This Row],[Fecha  promesa de pago]]="", "", TEXT(promesas[[#This Row],[Fecha  promesa de pago]], "mmm"))</f>
        <v/>
      </c>
      <c r="T873" s="13" t="str">
        <f>IF(promesas[[#This Row],[Fecha de Pago]]="", "", TEXT(promesas[[#This Row],[Fecha de Pago]], "dd/mmm"))</f>
        <v/>
      </c>
      <c r="U873" s="13" t="str">
        <f>IF(promesas[[#This Row],[Fecha  promesa de pago]]="", "", TEXT(promesas[[#This Row],[Fecha  promesa de pago]], "dd/mmm"))</f>
        <v/>
      </c>
      <c r="V873" s="14" t="str">
        <f>IF(LEN(TRIM(promesas[[#This Row],[Fecha  promesa de pago]]))&gt;0,1,"")</f>
        <v/>
      </c>
      <c r="W873" s="14" t="str">
        <f>IF(LEN(TRIM(promesas[[#This Row],[Fecha de Pago]]))&gt;0,1,"")</f>
        <v/>
      </c>
    </row>
    <row r="874" spans="1:23" ht="15.75" customHeight="1">
      <c r="A874" s="11" t="str">
        <f>TEXT(promesas[[#This Row],[Marca temporal]],"dd/mmm")</f>
        <v>00/ene</v>
      </c>
      <c r="B874" s="186"/>
      <c r="C874" s="187"/>
      <c r="D874" s="187"/>
      <c r="E874" s="188"/>
      <c r="F874" s="187"/>
      <c r="G874" s="187"/>
      <c r="H874" s="189"/>
      <c r="I874" s="190"/>
      <c r="J874" s="195"/>
      <c r="K874"/>
      <c r="L874" s="191"/>
      <c r="M874" s="157"/>
      <c r="N874"/>
      <c r="O874" s="191"/>
      <c r="P874" s="157"/>
      <c r="Q874" s="189"/>
      <c r="R874" s="196" t="str">
        <f>IF(promesas[[#This Row],[Fecha de Pago]]="", "", TEXT(promesas[[#This Row],[Fecha de Pago]], "mmm"))</f>
        <v/>
      </c>
      <c r="S874" s="12" t="str">
        <f>IF(promesas[[#This Row],[Fecha  promesa de pago]]="", "", TEXT(promesas[[#This Row],[Fecha  promesa de pago]], "mmm"))</f>
        <v/>
      </c>
      <c r="T874" s="13" t="str">
        <f>IF(promesas[[#This Row],[Fecha de Pago]]="", "", TEXT(promesas[[#This Row],[Fecha de Pago]], "dd/mmm"))</f>
        <v/>
      </c>
      <c r="U874" s="13" t="str">
        <f>IF(promesas[[#This Row],[Fecha  promesa de pago]]="", "", TEXT(promesas[[#This Row],[Fecha  promesa de pago]], "dd/mmm"))</f>
        <v/>
      </c>
      <c r="V874" s="14" t="str">
        <f>IF(LEN(TRIM(promesas[[#This Row],[Fecha  promesa de pago]]))&gt;0,1,"")</f>
        <v/>
      </c>
      <c r="W874" s="14" t="str">
        <f>IF(LEN(TRIM(promesas[[#This Row],[Fecha de Pago]]))&gt;0,1,"")</f>
        <v/>
      </c>
    </row>
    <row r="875" spans="1:23" ht="15.75" customHeight="1">
      <c r="A875" s="11" t="str">
        <f>TEXT(promesas[[#This Row],[Marca temporal]],"dd/mmm")</f>
        <v>00/ene</v>
      </c>
      <c r="B875" s="186"/>
      <c r="C875" s="187"/>
      <c r="D875" s="187"/>
      <c r="E875" s="188"/>
      <c r="F875" s="187"/>
      <c r="G875" s="187"/>
      <c r="H875" s="189"/>
      <c r="I875" s="190"/>
      <c r="J875" s="195"/>
      <c r="K875"/>
      <c r="L875" s="191"/>
      <c r="M875" s="157"/>
      <c r="N875" s="159"/>
      <c r="O875" s="167"/>
      <c r="P875" s="192"/>
      <c r="Q875" s="189"/>
      <c r="R875" s="196" t="str">
        <f>IF(promesas[[#This Row],[Fecha de Pago]]="", "", TEXT(promesas[[#This Row],[Fecha de Pago]], "mmm"))</f>
        <v/>
      </c>
      <c r="S875" s="12" t="str">
        <f>IF(promesas[[#This Row],[Fecha  promesa de pago]]="", "", TEXT(promesas[[#This Row],[Fecha  promesa de pago]], "mmm"))</f>
        <v/>
      </c>
      <c r="T875" s="13" t="str">
        <f>IF(promesas[[#This Row],[Fecha de Pago]]="", "", TEXT(promesas[[#This Row],[Fecha de Pago]], "dd/mmm"))</f>
        <v/>
      </c>
      <c r="U875" s="13" t="str">
        <f>IF(promesas[[#This Row],[Fecha  promesa de pago]]="", "", TEXT(promesas[[#This Row],[Fecha  promesa de pago]], "dd/mmm"))</f>
        <v/>
      </c>
      <c r="V875" s="14" t="str">
        <f>IF(LEN(TRIM(promesas[[#This Row],[Fecha  promesa de pago]]))&gt;0,1,"")</f>
        <v/>
      </c>
      <c r="W875" s="14" t="str">
        <f>IF(LEN(TRIM(promesas[[#This Row],[Fecha de Pago]]))&gt;0,1,"")</f>
        <v/>
      </c>
    </row>
    <row r="876" spans="1:23" ht="15.75" customHeight="1">
      <c r="A876" s="11" t="str">
        <f>TEXT(promesas[[#This Row],[Marca temporal]],"dd/mmm")</f>
        <v>00/ene</v>
      </c>
      <c r="B876" s="186"/>
      <c r="C876" s="187"/>
      <c r="D876" s="187"/>
      <c r="E876" s="188"/>
      <c r="F876" s="187"/>
      <c r="G876" s="187"/>
      <c r="H876" s="189"/>
      <c r="I876" s="190"/>
      <c r="J876" s="195"/>
      <c r="K876"/>
      <c r="L876" s="191"/>
      <c r="M876" s="157"/>
      <c r="N876"/>
      <c r="O876" s="191"/>
      <c r="P876"/>
      <c r="Q876" s="189"/>
      <c r="R876" s="196" t="str">
        <f>IF(promesas[[#This Row],[Fecha de Pago]]="", "", TEXT(promesas[[#This Row],[Fecha de Pago]], "mmm"))</f>
        <v/>
      </c>
      <c r="S876" s="12" t="str">
        <f>IF(promesas[[#This Row],[Fecha  promesa de pago]]="", "", TEXT(promesas[[#This Row],[Fecha  promesa de pago]], "mmm"))</f>
        <v/>
      </c>
      <c r="T876" s="13" t="str">
        <f>IF(promesas[[#This Row],[Fecha de Pago]]="", "", TEXT(promesas[[#This Row],[Fecha de Pago]], "dd/mmm"))</f>
        <v/>
      </c>
      <c r="U876" s="13" t="str">
        <f>IF(promesas[[#This Row],[Fecha  promesa de pago]]="", "", TEXT(promesas[[#This Row],[Fecha  promesa de pago]], "dd/mmm"))</f>
        <v/>
      </c>
      <c r="V876" s="14" t="str">
        <f>IF(LEN(TRIM(promesas[[#This Row],[Fecha  promesa de pago]]))&gt;0,1,"")</f>
        <v/>
      </c>
      <c r="W876" s="14" t="str">
        <f>IF(LEN(TRIM(promesas[[#This Row],[Fecha de Pago]]))&gt;0,1,"")</f>
        <v/>
      </c>
    </row>
    <row r="877" spans="1:23" ht="15.75" customHeight="1">
      <c r="A877" s="11" t="str">
        <f>TEXT(promesas[[#This Row],[Marca temporal]],"dd/mmm")</f>
        <v>00/ene</v>
      </c>
      <c r="B877" s="186"/>
      <c r="C877" s="187"/>
      <c r="D877" s="187"/>
      <c r="E877" s="188"/>
      <c r="F877" s="187"/>
      <c r="G877" s="187"/>
      <c r="H877" s="189"/>
      <c r="I877" s="190"/>
      <c r="J877" s="195"/>
      <c r="K877"/>
      <c r="L877" s="191"/>
      <c r="M877" s="157"/>
      <c r="N877"/>
      <c r="O877" s="191"/>
      <c r="P877" s="157"/>
      <c r="Q877" s="189"/>
      <c r="R877" s="196" t="str">
        <f>IF(promesas[[#This Row],[Fecha de Pago]]="", "", TEXT(promesas[[#This Row],[Fecha de Pago]], "mmm"))</f>
        <v/>
      </c>
      <c r="S877" s="12" t="str">
        <f>IF(promesas[[#This Row],[Fecha  promesa de pago]]="", "", TEXT(promesas[[#This Row],[Fecha  promesa de pago]], "mmm"))</f>
        <v/>
      </c>
      <c r="T877" s="13" t="str">
        <f>IF(promesas[[#This Row],[Fecha de Pago]]="", "", TEXT(promesas[[#This Row],[Fecha de Pago]], "dd/mmm"))</f>
        <v/>
      </c>
      <c r="U877" s="13" t="str">
        <f>IF(promesas[[#This Row],[Fecha  promesa de pago]]="", "", TEXT(promesas[[#This Row],[Fecha  promesa de pago]], "dd/mmm"))</f>
        <v/>
      </c>
      <c r="V877" s="14" t="str">
        <f>IF(LEN(TRIM(promesas[[#This Row],[Fecha  promesa de pago]]))&gt;0,1,"")</f>
        <v/>
      </c>
      <c r="W877" s="14" t="str">
        <f>IF(LEN(TRIM(promesas[[#This Row],[Fecha de Pago]]))&gt;0,1,"")</f>
        <v/>
      </c>
    </row>
    <row r="878" spans="1:23" ht="15.75" customHeight="1">
      <c r="A878" s="11" t="str">
        <f>TEXT(promesas[[#This Row],[Marca temporal]],"dd/mmm")</f>
        <v>00/ene</v>
      </c>
      <c r="B878" s="186"/>
      <c r="C878" s="187"/>
      <c r="D878" s="187"/>
      <c r="E878" s="188"/>
      <c r="F878" s="187"/>
      <c r="G878" s="187"/>
      <c r="H878" s="189"/>
      <c r="I878" s="190"/>
      <c r="J878" s="195"/>
      <c r="K878"/>
      <c r="L878" s="191"/>
      <c r="M878" s="157"/>
      <c r="N878"/>
      <c r="O878" s="191"/>
      <c r="P878" s="157"/>
      <c r="Q878" s="189"/>
      <c r="R878" s="196" t="str">
        <f>IF(promesas[[#This Row],[Fecha de Pago]]="", "", TEXT(promesas[[#This Row],[Fecha de Pago]], "mmm"))</f>
        <v/>
      </c>
      <c r="S878" s="12" t="str">
        <f>IF(promesas[[#This Row],[Fecha  promesa de pago]]="", "", TEXT(promesas[[#This Row],[Fecha  promesa de pago]], "mmm"))</f>
        <v/>
      </c>
      <c r="T878" s="13" t="str">
        <f>IF(promesas[[#This Row],[Fecha de Pago]]="", "", TEXT(promesas[[#This Row],[Fecha de Pago]], "dd/mmm"))</f>
        <v/>
      </c>
      <c r="U878" s="13" t="str">
        <f>IF(promesas[[#This Row],[Fecha  promesa de pago]]="", "", TEXT(promesas[[#This Row],[Fecha  promesa de pago]], "dd/mmm"))</f>
        <v/>
      </c>
      <c r="V878" s="14" t="str">
        <f>IF(LEN(TRIM(promesas[[#This Row],[Fecha  promesa de pago]]))&gt;0,1,"")</f>
        <v/>
      </c>
      <c r="W878" s="14" t="str">
        <f>IF(LEN(TRIM(promesas[[#This Row],[Fecha de Pago]]))&gt;0,1,"")</f>
        <v/>
      </c>
    </row>
    <row r="879" spans="1:23" ht="15.75" customHeight="1">
      <c r="A879" s="11" t="str">
        <f>TEXT(promesas[[#This Row],[Marca temporal]],"dd/mmm")</f>
        <v>00/ene</v>
      </c>
      <c r="B879" s="186"/>
      <c r="C879" s="187"/>
      <c r="D879" s="187"/>
      <c r="E879" s="188"/>
      <c r="F879" s="187"/>
      <c r="G879" s="187"/>
      <c r="H879" s="189"/>
      <c r="I879" s="190"/>
      <c r="J879" s="195"/>
      <c r="K879"/>
      <c r="L879" s="191"/>
      <c r="M879" s="157"/>
      <c r="N879"/>
      <c r="O879" s="191"/>
      <c r="P879" s="157"/>
      <c r="Q879" s="189"/>
      <c r="R879" s="196" t="str">
        <f>IF(promesas[[#This Row],[Fecha de Pago]]="", "", TEXT(promesas[[#This Row],[Fecha de Pago]], "mmm"))</f>
        <v/>
      </c>
      <c r="S879" s="12" t="str">
        <f>IF(promesas[[#This Row],[Fecha  promesa de pago]]="", "", TEXT(promesas[[#This Row],[Fecha  promesa de pago]], "mmm"))</f>
        <v/>
      </c>
      <c r="T879" s="13" t="str">
        <f>IF(promesas[[#This Row],[Fecha de Pago]]="", "", TEXT(promesas[[#This Row],[Fecha de Pago]], "dd/mmm"))</f>
        <v/>
      </c>
      <c r="U879" s="13" t="str">
        <f>IF(promesas[[#This Row],[Fecha  promesa de pago]]="", "", TEXT(promesas[[#This Row],[Fecha  promesa de pago]], "dd/mmm"))</f>
        <v/>
      </c>
      <c r="V879" s="14" t="str">
        <f>IF(LEN(TRIM(promesas[[#This Row],[Fecha  promesa de pago]]))&gt;0,1,"")</f>
        <v/>
      </c>
      <c r="W879" s="14" t="str">
        <f>IF(LEN(TRIM(promesas[[#This Row],[Fecha de Pago]]))&gt;0,1,"")</f>
        <v/>
      </c>
    </row>
    <row r="880" spans="1:23" ht="15.75" customHeight="1">
      <c r="A880" s="11" t="str">
        <f>TEXT(promesas[[#This Row],[Marca temporal]],"dd/mmm")</f>
        <v>00/ene</v>
      </c>
      <c r="B880" s="186"/>
      <c r="C880" s="187"/>
      <c r="D880" s="187"/>
      <c r="E880" s="188"/>
      <c r="F880" s="187"/>
      <c r="G880" s="187"/>
      <c r="H880" s="189"/>
      <c r="I880" s="190"/>
      <c r="J880" s="195"/>
      <c r="K880"/>
      <c r="L880" s="191"/>
      <c r="M880" s="157"/>
      <c r="N880"/>
      <c r="O880" s="191"/>
      <c r="P880" s="157"/>
      <c r="Q880" s="189"/>
      <c r="R880" s="196" t="str">
        <f>IF(promesas[[#This Row],[Fecha de Pago]]="", "", TEXT(promesas[[#This Row],[Fecha de Pago]], "mmm"))</f>
        <v/>
      </c>
      <c r="S880" s="12" t="str">
        <f>IF(promesas[[#This Row],[Fecha  promesa de pago]]="", "", TEXT(promesas[[#This Row],[Fecha  promesa de pago]], "mmm"))</f>
        <v/>
      </c>
      <c r="T880" s="13" t="str">
        <f>IF(promesas[[#This Row],[Fecha de Pago]]="", "", TEXT(promesas[[#This Row],[Fecha de Pago]], "dd/mmm"))</f>
        <v/>
      </c>
      <c r="U880" s="13" t="str">
        <f>IF(promesas[[#This Row],[Fecha  promesa de pago]]="", "", TEXT(promesas[[#This Row],[Fecha  promesa de pago]], "dd/mmm"))</f>
        <v/>
      </c>
      <c r="V880" s="14" t="str">
        <f>IF(LEN(TRIM(promesas[[#This Row],[Fecha  promesa de pago]]))&gt;0,1,"")</f>
        <v/>
      </c>
      <c r="W880" s="14" t="str">
        <f>IF(LEN(TRIM(promesas[[#This Row],[Fecha de Pago]]))&gt;0,1,"")</f>
        <v/>
      </c>
    </row>
    <row r="881" spans="1:23" ht="15.75" customHeight="1">
      <c r="A881" s="11" t="str">
        <f>TEXT(promesas[[#This Row],[Marca temporal]],"dd/mmm")</f>
        <v>00/ene</v>
      </c>
      <c r="B881" s="186"/>
      <c r="C881" s="187"/>
      <c r="D881" s="187"/>
      <c r="E881" s="188"/>
      <c r="F881" s="187"/>
      <c r="G881" s="187"/>
      <c r="H881" s="189"/>
      <c r="I881" s="190"/>
      <c r="J881" s="195"/>
      <c r="K881"/>
      <c r="L881" s="191"/>
      <c r="M881" s="157"/>
      <c r="N881"/>
      <c r="O881" s="191"/>
      <c r="P881" s="157"/>
      <c r="Q881" s="189"/>
      <c r="R881" s="196" t="str">
        <f>IF(promesas[[#This Row],[Fecha de Pago]]="", "", TEXT(promesas[[#This Row],[Fecha de Pago]], "mmm"))</f>
        <v/>
      </c>
      <c r="S881" s="12" t="str">
        <f>IF(promesas[[#This Row],[Fecha  promesa de pago]]="", "", TEXT(promesas[[#This Row],[Fecha  promesa de pago]], "mmm"))</f>
        <v/>
      </c>
      <c r="T881" s="13" t="str">
        <f>IF(promesas[[#This Row],[Fecha de Pago]]="", "", TEXT(promesas[[#This Row],[Fecha de Pago]], "dd/mmm"))</f>
        <v/>
      </c>
      <c r="U881" s="13" t="str">
        <f>IF(promesas[[#This Row],[Fecha  promesa de pago]]="", "", TEXT(promesas[[#This Row],[Fecha  promesa de pago]], "dd/mmm"))</f>
        <v/>
      </c>
      <c r="V881" s="14" t="str">
        <f>IF(LEN(TRIM(promesas[[#This Row],[Fecha  promesa de pago]]))&gt;0,1,"")</f>
        <v/>
      </c>
      <c r="W881" s="14" t="str">
        <f>IF(LEN(TRIM(promesas[[#This Row],[Fecha de Pago]]))&gt;0,1,"")</f>
        <v/>
      </c>
    </row>
    <row r="882" spans="1:23" ht="15.75" customHeight="1">
      <c r="A882" s="11" t="str">
        <f>TEXT(promesas[[#This Row],[Marca temporal]],"dd/mmm")</f>
        <v>00/ene</v>
      </c>
      <c r="B882" s="186"/>
      <c r="C882" s="187"/>
      <c r="D882" s="187"/>
      <c r="E882" s="188"/>
      <c r="F882" s="187"/>
      <c r="G882" s="187"/>
      <c r="H882" s="189"/>
      <c r="I882" s="190"/>
      <c r="J882" s="195"/>
      <c r="K882"/>
      <c r="L882" s="191"/>
      <c r="M882" s="157"/>
      <c r="N882"/>
      <c r="O882" s="191"/>
      <c r="P882" s="157"/>
      <c r="Q882" s="189"/>
      <c r="R882" s="196" t="str">
        <f>IF(promesas[[#This Row],[Fecha de Pago]]="", "", TEXT(promesas[[#This Row],[Fecha de Pago]], "mmm"))</f>
        <v/>
      </c>
      <c r="S882" s="12" t="str">
        <f>IF(promesas[[#This Row],[Fecha  promesa de pago]]="", "", TEXT(promesas[[#This Row],[Fecha  promesa de pago]], "mmm"))</f>
        <v/>
      </c>
      <c r="T882" s="13" t="str">
        <f>IF(promesas[[#This Row],[Fecha de Pago]]="", "", TEXT(promesas[[#This Row],[Fecha de Pago]], "dd/mmm"))</f>
        <v/>
      </c>
      <c r="U882" s="13" t="str">
        <f>IF(promesas[[#This Row],[Fecha  promesa de pago]]="", "", TEXT(promesas[[#This Row],[Fecha  promesa de pago]], "dd/mmm"))</f>
        <v/>
      </c>
      <c r="V882" s="14" t="str">
        <f>IF(LEN(TRIM(promesas[[#This Row],[Fecha  promesa de pago]]))&gt;0,1,"")</f>
        <v/>
      </c>
      <c r="W882" s="14" t="str">
        <f>IF(LEN(TRIM(promesas[[#This Row],[Fecha de Pago]]))&gt;0,1,"")</f>
        <v/>
      </c>
    </row>
    <row r="883" spans="1:23" ht="15.75" customHeight="1">
      <c r="A883" s="11" t="str">
        <f>TEXT(promesas[[#This Row],[Marca temporal]],"dd/mmm")</f>
        <v>00/ene</v>
      </c>
      <c r="B883" s="186"/>
      <c r="C883" s="187"/>
      <c r="D883" s="187"/>
      <c r="E883" s="188"/>
      <c r="F883" s="187"/>
      <c r="G883" s="187"/>
      <c r="H883" s="189"/>
      <c r="I883" s="190"/>
      <c r="J883" s="195"/>
      <c r="K883"/>
      <c r="L883" s="191"/>
      <c r="M883" s="157"/>
      <c r="N883"/>
      <c r="O883" s="191"/>
      <c r="P883" s="157"/>
      <c r="Q883" s="189"/>
      <c r="R883" s="196" t="str">
        <f>IF(promesas[[#This Row],[Fecha de Pago]]="", "", TEXT(promesas[[#This Row],[Fecha de Pago]], "mmm"))</f>
        <v/>
      </c>
      <c r="S883" s="12" t="str">
        <f>IF(promesas[[#This Row],[Fecha  promesa de pago]]="", "", TEXT(promesas[[#This Row],[Fecha  promesa de pago]], "mmm"))</f>
        <v/>
      </c>
      <c r="T883" s="13" t="str">
        <f>IF(promesas[[#This Row],[Fecha de Pago]]="", "", TEXT(promesas[[#This Row],[Fecha de Pago]], "dd/mmm"))</f>
        <v/>
      </c>
      <c r="U883" s="13" t="str">
        <f>IF(promesas[[#This Row],[Fecha  promesa de pago]]="", "", TEXT(promesas[[#This Row],[Fecha  promesa de pago]], "dd/mmm"))</f>
        <v/>
      </c>
      <c r="V883" s="14" t="str">
        <f>IF(LEN(TRIM(promesas[[#This Row],[Fecha  promesa de pago]]))&gt;0,1,"")</f>
        <v/>
      </c>
      <c r="W883" s="14" t="str">
        <f>IF(LEN(TRIM(promesas[[#This Row],[Fecha de Pago]]))&gt;0,1,"")</f>
        <v/>
      </c>
    </row>
    <row r="884" spans="1:23" ht="15.75" customHeight="1">
      <c r="A884" s="11" t="str">
        <f>TEXT(promesas[[#This Row],[Marca temporal]],"dd/mmm")</f>
        <v>00/ene</v>
      </c>
      <c r="B884" s="186"/>
      <c r="C884" s="187"/>
      <c r="D884" s="187"/>
      <c r="E884" s="188"/>
      <c r="F884" s="187"/>
      <c r="G884" s="187"/>
      <c r="H884" s="189"/>
      <c r="I884" s="190"/>
      <c r="J884" s="195"/>
      <c r="K884"/>
      <c r="L884" s="191"/>
      <c r="M884" s="157"/>
      <c r="N884"/>
      <c r="O884" s="191"/>
      <c r="P884" s="157"/>
      <c r="Q884" s="189"/>
      <c r="R884" s="196" t="str">
        <f>IF(promesas[[#This Row],[Fecha de Pago]]="", "", TEXT(promesas[[#This Row],[Fecha de Pago]], "mmm"))</f>
        <v/>
      </c>
      <c r="S884" s="12" t="str">
        <f>IF(promesas[[#This Row],[Fecha  promesa de pago]]="", "", TEXT(promesas[[#This Row],[Fecha  promesa de pago]], "mmm"))</f>
        <v/>
      </c>
      <c r="T884" s="13" t="str">
        <f>IF(promesas[[#This Row],[Fecha de Pago]]="", "", TEXT(promesas[[#This Row],[Fecha de Pago]], "dd/mmm"))</f>
        <v/>
      </c>
      <c r="U884" s="13" t="str">
        <f>IF(promesas[[#This Row],[Fecha  promesa de pago]]="", "", TEXT(promesas[[#This Row],[Fecha  promesa de pago]], "dd/mmm"))</f>
        <v/>
      </c>
      <c r="V884" s="14" t="str">
        <f>IF(LEN(TRIM(promesas[[#This Row],[Fecha  promesa de pago]]))&gt;0,1,"")</f>
        <v/>
      </c>
      <c r="W884" s="14" t="str">
        <f>IF(LEN(TRIM(promesas[[#This Row],[Fecha de Pago]]))&gt;0,1,"")</f>
        <v/>
      </c>
    </row>
    <row r="885" spans="1:23" ht="15.75" customHeight="1">
      <c r="A885" s="11" t="str">
        <f>TEXT(promesas[[#This Row],[Marca temporal]],"dd/mmm")</f>
        <v>00/ene</v>
      </c>
      <c r="B885" s="186"/>
      <c r="C885" s="187"/>
      <c r="D885" s="187"/>
      <c r="E885" s="188"/>
      <c r="F885" s="187"/>
      <c r="G885" s="187"/>
      <c r="H885" s="189"/>
      <c r="I885" s="190"/>
      <c r="J885" s="195"/>
      <c r="K885"/>
      <c r="L885" s="191"/>
      <c r="M885" s="157"/>
      <c r="N885"/>
      <c r="O885" s="191"/>
      <c r="P885" s="157"/>
      <c r="Q885" s="189"/>
      <c r="R885" s="196" t="str">
        <f>IF(promesas[[#This Row],[Fecha de Pago]]="", "", TEXT(promesas[[#This Row],[Fecha de Pago]], "mmm"))</f>
        <v/>
      </c>
      <c r="S885" s="12" t="str">
        <f>IF(promesas[[#This Row],[Fecha  promesa de pago]]="", "", TEXT(promesas[[#This Row],[Fecha  promesa de pago]], "mmm"))</f>
        <v/>
      </c>
      <c r="T885" s="13" t="str">
        <f>IF(promesas[[#This Row],[Fecha de Pago]]="", "", TEXT(promesas[[#This Row],[Fecha de Pago]], "dd/mmm"))</f>
        <v/>
      </c>
      <c r="U885" s="13" t="str">
        <f>IF(promesas[[#This Row],[Fecha  promesa de pago]]="", "", TEXT(promesas[[#This Row],[Fecha  promesa de pago]], "dd/mmm"))</f>
        <v/>
      </c>
      <c r="V885" s="14" t="str">
        <f>IF(LEN(TRIM(promesas[[#This Row],[Fecha  promesa de pago]]))&gt;0,1,"")</f>
        <v/>
      </c>
      <c r="W885" s="14" t="str">
        <f>IF(LEN(TRIM(promesas[[#This Row],[Fecha de Pago]]))&gt;0,1,"")</f>
        <v/>
      </c>
    </row>
    <row r="886" spans="1:23" ht="15.75" customHeight="1">
      <c r="A886" s="11" t="str">
        <f>TEXT(promesas[[#This Row],[Marca temporal]],"dd/mmm")</f>
        <v>00/ene</v>
      </c>
      <c r="B886" s="186"/>
      <c r="C886" s="187"/>
      <c r="D886" s="187"/>
      <c r="E886" s="188"/>
      <c r="F886" s="187"/>
      <c r="G886" s="187"/>
      <c r="H886" s="189"/>
      <c r="I886" s="190"/>
      <c r="J886" s="195"/>
      <c r="K886"/>
      <c r="L886" s="191"/>
      <c r="M886" s="157"/>
      <c r="N886"/>
      <c r="O886" s="191"/>
      <c r="P886"/>
      <c r="Q886" s="189"/>
      <c r="R886" s="196" t="str">
        <f>IF(promesas[[#This Row],[Fecha de Pago]]="", "", TEXT(promesas[[#This Row],[Fecha de Pago]], "mmm"))</f>
        <v/>
      </c>
      <c r="S886" s="12" t="str">
        <f>IF(promesas[[#This Row],[Fecha  promesa de pago]]="", "", TEXT(promesas[[#This Row],[Fecha  promesa de pago]], "mmm"))</f>
        <v/>
      </c>
      <c r="T886" s="13" t="str">
        <f>IF(promesas[[#This Row],[Fecha de Pago]]="", "", TEXT(promesas[[#This Row],[Fecha de Pago]], "dd/mmm"))</f>
        <v/>
      </c>
      <c r="U886" s="13" t="str">
        <f>IF(promesas[[#This Row],[Fecha  promesa de pago]]="", "", TEXT(promesas[[#This Row],[Fecha  promesa de pago]], "dd/mmm"))</f>
        <v/>
      </c>
      <c r="V886" s="14" t="str">
        <f>IF(LEN(TRIM(promesas[[#This Row],[Fecha  promesa de pago]]))&gt;0,1,"")</f>
        <v/>
      </c>
      <c r="W886" s="14" t="str">
        <f>IF(LEN(TRIM(promesas[[#This Row],[Fecha de Pago]]))&gt;0,1,"")</f>
        <v/>
      </c>
    </row>
    <row r="887" spans="1:23" ht="15.75" customHeight="1">
      <c r="A887" s="11" t="str">
        <f>TEXT(promesas[[#This Row],[Marca temporal]],"dd/mmm")</f>
        <v>00/ene</v>
      </c>
      <c r="B887" s="186"/>
      <c r="C887" s="187"/>
      <c r="D887" s="187"/>
      <c r="E887" s="188"/>
      <c r="F887" s="187"/>
      <c r="G887" s="187"/>
      <c r="H887" s="189"/>
      <c r="I887" s="190"/>
      <c r="J887" s="195"/>
      <c r="K887"/>
      <c r="L887" s="191"/>
      <c r="M887" s="157"/>
      <c r="N887"/>
      <c r="O887" s="191"/>
      <c r="P887" s="157"/>
      <c r="Q887" s="189"/>
      <c r="R887" s="196" t="str">
        <f>IF(promesas[[#This Row],[Fecha de Pago]]="", "", TEXT(promesas[[#This Row],[Fecha de Pago]], "mmm"))</f>
        <v/>
      </c>
      <c r="S887" s="12" t="str">
        <f>IF(promesas[[#This Row],[Fecha  promesa de pago]]="", "", TEXT(promesas[[#This Row],[Fecha  promesa de pago]], "mmm"))</f>
        <v/>
      </c>
      <c r="T887" s="13" t="str">
        <f>IF(promesas[[#This Row],[Fecha de Pago]]="", "", TEXT(promesas[[#This Row],[Fecha de Pago]], "dd/mmm"))</f>
        <v/>
      </c>
      <c r="U887" s="13" t="str">
        <f>IF(promesas[[#This Row],[Fecha  promesa de pago]]="", "", TEXT(promesas[[#This Row],[Fecha  promesa de pago]], "dd/mmm"))</f>
        <v/>
      </c>
      <c r="V887" s="14" t="str">
        <f>IF(LEN(TRIM(promesas[[#This Row],[Fecha  promesa de pago]]))&gt;0,1,"")</f>
        <v/>
      </c>
      <c r="W887" s="14" t="str">
        <f>IF(LEN(TRIM(promesas[[#This Row],[Fecha de Pago]]))&gt;0,1,"")</f>
        <v/>
      </c>
    </row>
    <row r="888" spans="1:23" ht="15.75" customHeight="1">
      <c r="A888" s="11" t="str">
        <f>TEXT(promesas[[#This Row],[Marca temporal]],"dd/mmm")</f>
        <v>00/ene</v>
      </c>
      <c r="B888" s="186"/>
      <c r="C888" s="187"/>
      <c r="D888" s="187"/>
      <c r="E888" s="188"/>
      <c r="F888" s="187"/>
      <c r="G888" s="187"/>
      <c r="H888" s="189"/>
      <c r="I888" s="190"/>
      <c r="J888" s="195"/>
      <c r="K888"/>
      <c r="L888" s="191"/>
      <c r="M888" s="157"/>
      <c r="N888"/>
      <c r="O888" s="191"/>
      <c r="P888" s="157"/>
      <c r="Q888" s="189"/>
      <c r="R888" s="196" t="str">
        <f>IF(promesas[[#This Row],[Fecha de Pago]]="", "", TEXT(promesas[[#This Row],[Fecha de Pago]], "mmm"))</f>
        <v/>
      </c>
      <c r="S888" s="12" t="str">
        <f>IF(promesas[[#This Row],[Fecha  promesa de pago]]="", "", TEXT(promesas[[#This Row],[Fecha  promesa de pago]], "mmm"))</f>
        <v/>
      </c>
      <c r="T888" s="13" t="str">
        <f>IF(promesas[[#This Row],[Fecha de Pago]]="", "", TEXT(promesas[[#This Row],[Fecha de Pago]], "dd/mmm"))</f>
        <v/>
      </c>
      <c r="U888" s="13" t="str">
        <f>IF(promesas[[#This Row],[Fecha  promesa de pago]]="", "", TEXT(promesas[[#This Row],[Fecha  promesa de pago]], "dd/mmm"))</f>
        <v/>
      </c>
      <c r="V888" s="14" t="str">
        <f>IF(LEN(TRIM(promesas[[#This Row],[Fecha  promesa de pago]]))&gt;0,1,"")</f>
        <v/>
      </c>
      <c r="W888" s="14" t="str">
        <f>IF(LEN(TRIM(promesas[[#This Row],[Fecha de Pago]]))&gt;0,1,"")</f>
        <v/>
      </c>
    </row>
    <row r="889" spans="1:23" ht="15.75" customHeight="1">
      <c r="A889" s="11" t="str">
        <f>TEXT(promesas[[#This Row],[Marca temporal]],"dd/mmm")</f>
        <v>00/ene</v>
      </c>
      <c r="B889" s="186"/>
      <c r="C889" s="187"/>
      <c r="D889" s="187"/>
      <c r="E889" s="188"/>
      <c r="F889" s="187"/>
      <c r="G889" s="187"/>
      <c r="H889" s="189"/>
      <c r="I889" s="190"/>
      <c r="J889" s="195"/>
      <c r="K889"/>
      <c r="L889" s="191"/>
      <c r="M889" s="157"/>
      <c r="N889"/>
      <c r="O889" s="191"/>
      <c r="P889" s="157"/>
      <c r="Q889" s="189"/>
      <c r="R889" s="196" t="str">
        <f>IF(promesas[[#This Row],[Fecha de Pago]]="", "", TEXT(promesas[[#This Row],[Fecha de Pago]], "mmm"))</f>
        <v/>
      </c>
      <c r="S889" s="12" t="str">
        <f>IF(promesas[[#This Row],[Fecha  promesa de pago]]="", "", TEXT(promesas[[#This Row],[Fecha  promesa de pago]], "mmm"))</f>
        <v/>
      </c>
      <c r="T889" s="13" t="str">
        <f>IF(promesas[[#This Row],[Fecha de Pago]]="", "", TEXT(promesas[[#This Row],[Fecha de Pago]], "dd/mmm"))</f>
        <v/>
      </c>
      <c r="U889" s="13" t="str">
        <f>IF(promesas[[#This Row],[Fecha  promesa de pago]]="", "", TEXT(promesas[[#This Row],[Fecha  promesa de pago]], "dd/mmm"))</f>
        <v/>
      </c>
      <c r="V889" s="14" t="str">
        <f>IF(LEN(TRIM(promesas[[#This Row],[Fecha  promesa de pago]]))&gt;0,1,"")</f>
        <v/>
      </c>
      <c r="W889" s="14" t="str">
        <f>IF(LEN(TRIM(promesas[[#This Row],[Fecha de Pago]]))&gt;0,1,"")</f>
        <v/>
      </c>
    </row>
    <row r="890" spans="1:23" ht="15.75" customHeight="1">
      <c r="A890" s="11" t="str">
        <f>TEXT(promesas[[#This Row],[Marca temporal]],"dd/mmm")</f>
        <v>00/ene</v>
      </c>
      <c r="B890" s="186"/>
      <c r="C890" s="187"/>
      <c r="D890" s="187"/>
      <c r="E890" s="188"/>
      <c r="F890" s="187"/>
      <c r="G890" s="187"/>
      <c r="H890" s="189"/>
      <c r="I890" s="190"/>
      <c r="J890" s="195"/>
      <c r="K890"/>
      <c r="L890" s="191"/>
      <c r="M890" s="157"/>
      <c r="N890"/>
      <c r="O890" s="191"/>
      <c r="P890" s="157"/>
      <c r="Q890" s="189"/>
      <c r="R890" s="196" t="str">
        <f>IF(promesas[[#This Row],[Fecha de Pago]]="", "", TEXT(promesas[[#This Row],[Fecha de Pago]], "mmm"))</f>
        <v/>
      </c>
      <c r="S890" s="12" t="str">
        <f>IF(promesas[[#This Row],[Fecha  promesa de pago]]="", "", TEXT(promesas[[#This Row],[Fecha  promesa de pago]], "mmm"))</f>
        <v/>
      </c>
      <c r="T890" s="13" t="str">
        <f>IF(promesas[[#This Row],[Fecha de Pago]]="", "", TEXT(promesas[[#This Row],[Fecha de Pago]], "dd/mmm"))</f>
        <v/>
      </c>
      <c r="U890" s="13" t="str">
        <f>IF(promesas[[#This Row],[Fecha  promesa de pago]]="", "", TEXT(promesas[[#This Row],[Fecha  promesa de pago]], "dd/mmm"))</f>
        <v/>
      </c>
      <c r="V890" s="14" t="str">
        <f>IF(LEN(TRIM(promesas[[#This Row],[Fecha  promesa de pago]]))&gt;0,1,"")</f>
        <v/>
      </c>
      <c r="W890" s="14" t="str">
        <f>IF(LEN(TRIM(promesas[[#This Row],[Fecha de Pago]]))&gt;0,1,"")</f>
        <v/>
      </c>
    </row>
    <row r="891" spans="1:23" ht="15.75" customHeight="1">
      <c r="A891" s="11" t="str">
        <f>TEXT(promesas[[#This Row],[Marca temporal]],"dd/mmm")</f>
        <v>00/ene</v>
      </c>
      <c r="B891" s="186"/>
      <c r="C891" s="187"/>
      <c r="D891" s="187"/>
      <c r="E891" s="188"/>
      <c r="F891" s="187"/>
      <c r="G891" s="187"/>
      <c r="H891" s="189"/>
      <c r="I891" s="190"/>
      <c r="J891" s="195"/>
      <c r="K891"/>
      <c r="L891" s="191"/>
      <c r="M891" s="157"/>
      <c r="N891"/>
      <c r="O891" s="191"/>
      <c r="P891" s="157"/>
      <c r="Q891" s="189"/>
      <c r="R891" s="196" t="str">
        <f>IF(promesas[[#This Row],[Fecha de Pago]]="", "", TEXT(promesas[[#This Row],[Fecha de Pago]], "mmm"))</f>
        <v/>
      </c>
      <c r="S891" s="12" t="str">
        <f>IF(promesas[[#This Row],[Fecha  promesa de pago]]="", "", TEXT(promesas[[#This Row],[Fecha  promesa de pago]], "mmm"))</f>
        <v/>
      </c>
      <c r="T891" s="13" t="str">
        <f>IF(promesas[[#This Row],[Fecha de Pago]]="", "", TEXT(promesas[[#This Row],[Fecha de Pago]], "dd/mmm"))</f>
        <v/>
      </c>
      <c r="U891" s="13" t="str">
        <f>IF(promesas[[#This Row],[Fecha  promesa de pago]]="", "", TEXT(promesas[[#This Row],[Fecha  promesa de pago]], "dd/mmm"))</f>
        <v/>
      </c>
      <c r="V891" s="14" t="str">
        <f>IF(LEN(TRIM(promesas[[#This Row],[Fecha  promesa de pago]]))&gt;0,1,"")</f>
        <v/>
      </c>
      <c r="W891" s="14" t="str">
        <f>IF(LEN(TRIM(promesas[[#This Row],[Fecha de Pago]]))&gt;0,1,"")</f>
        <v/>
      </c>
    </row>
    <row r="892" spans="1:23" ht="15.75" customHeight="1">
      <c r="A892" s="11" t="str">
        <f>TEXT(promesas[[#This Row],[Marca temporal]],"dd/mmm")</f>
        <v>00/ene</v>
      </c>
      <c r="B892" s="186"/>
      <c r="C892" s="187"/>
      <c r="D892" s="187"/>
      <c r="E892" s="188"/>
      <c r="F892" s="187"/>
      <c r="G892" s="187"/>
      <c r="H892" s="189"/>
      <c r="I892" s="190"/>
      <c r="J892" s="195"/>
      <c r="K892" s="159"/>
      <c r="L892" s="167"/>
      <c r="M892" s="157"/>
      <c r="N892"/>
      <c r="O892" s="191"/>
      <c r="P892" s="157"/>
      <c r="Q892" s="189"/>
      <c r="R892" s="196" t="str">
        <f>IF(promesas[[#This Row],[Fecha de Pago]]="", "", TEXT(promesas[[#This Row],[Fecha de Pago]], "mmm"))</f>
        <v/>
      </c>
      <c r="S892" s="12" t="str">
        <f>IF(promesas[[#This Row],[Fecha  promesa de pago]]="", "", TEXT(promesas[[#This Row],[Fecha  promesa de pago]], "mmm"))</f>
        <v/>
      </c>
      <c r="T892" s="13" t="str">
        <f>IF(promesas[[#This Row],[Fecha de Pago]]="", "", TEXT(promesas[[#This Row],[Fecha de Pago]], "dd/mmm"))</f>
        <v/>
      </c>
      <c r="U892" s="13" t="str">
        <f>IF(promesas[[#This Row],[Fecha  promesa de pago]]="", "", TEXT(promesas[[#This Row],[Fecha  promesa de pago]], "dd/mmm"))</f>
        <v/>
      </c>
      <c r="V892" s="14" t="str">
        <f>IF(LEN(TRIM(promesas[[#This Row],[Fecha  promesa de pago]]))&gt;0,1,"")</f>
        <v/>
      </c>
      <c r="W892" s="14" t="str">
        <f>IF(LEN(TRIM(promesas[[#This Row],[Fecha de Pago]]))&gt;0,1,"")</f>
        <v/>
      </c>
    </row>
    <row r="893" spans="1:23" ht="15.75" customHeight="1">
      <c r="A893" s="11" t="str">
        <f>TEXT(promesas[[#This Row],[Marca temporal]],"dd/mmm")</f>
        <v>00/ene</v>
      </c>
      <c r="B893" s="186"/>
      <c r="C893" s="187"/>
      <c r="D893" s="187"/>
      <c r="E893" s="188"/>
      <c r="F893" s="187"/>
      <c r="G893" s="187"/>
      <c r="H893" s="189"/>
      <c r="I893" s="190"/>
      <c r="J893" s="195"/>
      <c r="K893"/>
      <c r="L893" s="191"/>
      <c r="M893" s="157"/>
      <c r="N893"/>
      <c r="O893" s="191"/>
      <c r="P893" s="157"/>
      <c r="Q893" s="189"/>
      <c r="R893" s="196" t="str">
        <f>IF(promesas[[#This Row],[Fecha de Pago]]="", "", TEXT(promesas[[#This Row],[Fecha de Pago]], "mmm"))</f>
        <v/>
      </c>
      <c r="S893" s="12" t="str">
        <f>IF(promesas[[#This Row],[Fecha  promesa de pago]]="", "", TEXT(promesas[[#This Row],[Fecha  promesa de pago]], "mmm"))</f>
        <v/>
      </c>
      <c r="T893" s="13" t="str">
        <f>IF(promesas[[#This Row],[Fecha de Pago]]="", "", TEXT(promesas[[#This Row],[Fecha de Pago]], "dd/mmm"))</f>
        <v/>
      </c>
      <c r="U893" s="13" t="str">
        <f>IF(promesas[[#This Row],[Fecha  promesa de pago]]="", "", TEXT(promesas[[#This Row],[Fecha  promesa de pago]], "dd/mmm"))</f>
        <v/>
      </c>
      <c r="V893" s="14" t="str">
        <f>IF(LEN(TRIM(promesas[[#This Row],[Fecha  promesa de pago]]))&gt;0,1,"")</f>
        <v/>
      </c>
      <c r="W893" s="14" t="str">
        <f>IF(LEN(TRIM(promesas[[#This Row],[Fecha de Pago]]))&gt;0,1,"")</f>
        <v/>
      </c>
    </row>
    <row r="894" spans="1:23" ht="15.75" customHeight="1">
      <c r="A894" s="11" t="str">
        <f>TEXT(promesas[[#This Row],[Marca temporal]],"dd/mmm")</f>
        <v>00/ene</v>
      </c>
      <c r="B894" s="186"/>
      <c r="C894" s="187"/>
      <c r="D894" s="187"/>
      <c r="E894" s="188"/>
      <c r="F894" s="187"/>
      <c r="G894" s="187"/>
      <c r="H894" s="189"/>
      <c r="I894" s="190"/>
      <c r="J894" s="195"/>
      <c r="K894"/>
      <c r="L894" s="191"/>
      <c r="M894" s="157"/>
      <c r="N894"/>
      <c r="O894" s="191"/>
      <c r="P894"/>
      <c r="Q894" s="189"/>
      <c r="R894" s="196" t="str">
        <f>IF(promesas[[#This Row],[Fecha de Pago]]="", "", TEXT(promesas[[#This Row],[Fecha de Pago]], "mmm"))</f>
        <v/>
      </c>
      <c r="S894" s="12" t="str">
        <f>IF(promesas[[#This Row],[Fecha  promesa de pago]]="", "", TEXT(promesas[[#This Row],[Fecha  promesa de pago]], "mmm"))</f>
        <v/>
      </c>
      <c r="T894" s="13" t="str">
        <f>IF(promesas[[#This Row],[Fecha de Pago]]="", "", TEXT(promesas[[#This Row],[Fecha de Pago]], "dd/mmm"))</f>
        <v/>
      </c>
      <c r="U894" s="13" t="str">
        <f>IF(promesas[[#This Row],[Fecha  promesa de pago]]="", "", TEXT(promesas[[#This Row],[Fecha  promesa de pago]], "dd/mmm"))</f>
        <v/>
      </c>
      <c r="V894" s="14" t="str">
        <f>IF(LEN(TRIM(promesas[[#This Row],[Fecha  promesa de pago]]))&gt;0,1,"")</f>
        <v/>
      </c>
      <c r="W894" s="14" t="str">
        <f>IF(LEN(TRIM(promesas[[#This Row],[Fecha de Pago]]))&gt;0,1,"")</f>
        <v/>
      </c>
    </row>
    <row r="895" spans="1:23" ht="15.75" customHeight="1">
      <c r="A895" s="11" t="str">
        <f>TEXT(promesas[[#This Row],[Marca temporal]],"dd/mmm")</f>
        <v>00/ene</v>
      </c>
      <c r="B895" s="186"/>
      <c r="C895" s="187"/>
      <c r="D895" s="187"/>
      <c r="E895" s="188"/>
      <c r="F895" s="187"/>
      <c r="G895" s="187"/>
      <c r="H895" s="189"/>
      <c r="I895" s="190"/>
      <c r="J895" s="195"/>
      <c r="K895"/>
      <c r="L895" s="191"/>
      <c r="M895" s="157"/>
      <c r="N895"/>
      <c r="O895" s="191"/>
      <c r="P895"/>
      <c r="Q895" s="189"/>
      <c r="R895" s="196" t="str">
        <f>IF(promesas[[#This Row],[Fecha de Pago]]="", "", TEXT(promesas[[#This Row],[Fecha de Pago]], "mmm"))</f>
        <v/>
      </c>
      <c r="S895" s="12" t="str">
        <f>IF(promesas[[#This Row],[Fecha  promesa de pago]]="", "", TEXT(promesas[[#This Row],[Fecha  promesa de pago]], "mmm"))</f>
        <v/>
      </c>
      <c r="T895" s="13" t="str">
        <f>IF(promesas[[#This Row],[Fecha de Pago]]="", "", TEXT(promesas[[#This Row],[Fecha de Pago]], "dd/mmm"))</f>
        <v/>
      </c>
      <c r="U895" s="13" t="str">
        <f>IF(promesas[[#This Row],[Fecha  promesa de pago]]="", "", TEXT(promesas[[#This Row],[Fecha  promesa de pago]], "dd/mmm"))</f>
        <v/>
      </c>
      <c r="V895" s="14" t="str">
        <f>IF(LEN(TRIM(promesas[[#This Row],[Fecha  promesa de pago]]))&gt;0,1,"")</f>
        <v/>
      </c>
      <c r="W895" s="14" t="str">
        <f>IF(LEN(TRIM(promesas[[#This Row],[Fecha de Pago]]))&gt;0,1,"")</f>
        <v/>
      </c>
    </row>
    <row r="896" spans="1:23" ht="15.75" customHeight="1">
      <c r="A896" s="11" t="str">
        <f>TEXT(promesas[[#This Row],[Marca temporal]],"dd/mmm")</f>
        <v>00/ene</v>
      </c>
      <c r="B896" s="186"/>
      <c r="C896" s="187"/>
      <c r="D896" s="187"/>
      <c r="E896" s="188"/>
      <c r="F896" s="187"/>
      <c r="G896" s="187"/>
      <c r="H896" s="189"/>
      <c r="I896" s="190"/>
      <c r="J896" s="195"/>
      <c r="K896"/>
      <c r="L896" s="191"/>
      <c r="M896" s="157"/>
      <c r="N896"/>
      <c r="O896" s="191"/>
      <c r="P896" s="157"/>
      <c r="Q896" s="189"/>
      <c r="R896" s="196" t="str">
        <f>IF(promesas[[#This Row],[Fecha de Pago]]="", "", TEXT(promesas[[#This Row],[Fecha de Pago]], "mmm"))</f>
        <v/>
      </c>
      <c r="S896" s="12" t="str">
        <f>IF(promesas[[#This Row],[Fecha  promesa de pago]]="", "", TEXT(promesas[[#This Row],[Fecha  promesa de pago]], "mmm"))</f>
        <v/>
      </c>
      <c r="T896" s="13" t="str">
        <f>IF(promesas[[#This Row],[Fecha de Pago]]="", "", TEXT(promesas[[#This Row],[Fecha de Pago]], "dd/mmm"))</f>
        <v/>
      </c>
      <c r="U896" s="13" t="str">
        <f>IF(promesas[[#This Row],[Fecha  promesa de pago]]="", "", TEXT(promesas[[#This Row],[Fecha  promesa de pago]], "dd/mmm"))</f>
        <v/>
      </c>
      <c r="V896" s="14" t="str">
        <f>IF(LEN(TRIM(promesas[[#This Row],[Fecha  promesa de pago]]))&gt;0,1,"")</f>
        <v/>
      </c>
      <c r="W896" s="14" t="str">
        <f>IF(LEN(TRIM(promesas[[#This Row],[Fecha de Pago]]))&gt;0,1,"")</f>
        <v/>
      </c>
    </row>
    <row r="897" spans="1:23" ht="15.75" customHeight="1">
      <c r="A897" s="11" t="str">
        <f>TEXT(promesas[[#This Row],[Marca temporal]],"dd/mmm")</f>
        <v>00/ene</v>
      </c>
      <c r="B897" s="186"/>
      <c r="C897" s="187"/>
      <c r="D897" s="187"/>
      <c r="E897" s="188"/>
      <c r="F897" s="187"/>
      <c r="G897" s="187"/>
      <c r="H897" s="189"/>
      <c r="I897" s="190"/>
      <c r="J897" s="195"/>
      <c r="K897"/>
      <c r="L897" s="191"/>
      <c r="M897" s="157"/>
      <c r="N897"/>
      <c r="O897" s="191"/>
      <c r="P897" s="157"/>
      <c r="Q897" s="189"/>
      <c r="R897" s="196" t="str">
        <f>IF(promesas[[#This Row],[Fecha de Pago]]="", "", TEXT(promesas[[#This Row],[Fecha de Pago]], "mmm"))</f>
        <v/>
      </c>
      <c r="S897" s="12" t="str">
        <f>IF(promesas[[#This Row],[Fecha  promesa de pago]]="", "", TEXT(promesas[[#This Row],[Fecha  promesa de pago]], "mmm"))</f>
        <v/>
      </c>
      <c r="T897" s="13" t="str">
        <f>IF(promesas[[#This Row],[Fecha de Pago]]="", "", TEXT(promesas[[#This Row],[Fecha de Pago]], "dd/mmm"))</f>
        <v/>
      </c>
      <c r="U897" s="13" t="str">
        <f>IF(promesas[[#This Row],[Fecha  promesa de pago]]="", "", TEXT(promesas[[#This Row],[Fecha  promesa de pago]], "dd/mmm"))</f>
        <v/>
      </c>
      <c r="V897" s="14" t="str">
        <f>IF(LEN(TRIM(promesas[[#This Row],[Fecha  promesa de pago]]))&gt;0,1,"")</f>
        <v/>
      </c>
      <c r="W897" s="14" t="str">
        <f>IF(LEN(TRIM(promesas[[#This Row],[Fecha de Pago]]))&gt;0,1,"")</f>
        <v/>
      </c>
    </row>
    <row r="898" spans="1:23" ht="15.75" customHeight="1">
      <c r="A898" s="11" t="str">
        <f>TEXT(promesas[[#This Row],[Marca temporal]],"dd/mmm")</f>
        <v>00/ene</v>
      </c>
      <c r="B898" s="186"/>
      <c r="C898" s="187"/>
      <c r="D898" s="187"/>
      <c r="E898" s="188"/>
      <c r="F898" s="187"/>
      <c r="G898" s="187"/>
      <c r="H898" s="189"/>
      <c r="I898" s="190"/>
      <c r="J898" s="195"/>
      <c r="K898"/>
      <c r="L898" s="191"/>
      <c r="M898" s="157"/>
      <c r="N898" s="159"/>
      <c r="O898" s="191"/>
      <c r="P898" s="157"/>
      <c r="Q898" s="189"/>
      <c r="R898" s="196" t="str">
        <f>IF(promesas[[#This Row],[Fecha de Pago]]="", "", TEXT(promesas[[#This Row],[Fecha de Pago]], "mmm"))</f>
        <v/>
      </c>
      <c r="S898" s="12" t="str">
        <f>IF(promesas[[#This Row],[Fecha  promesa de pago]]="", "", TEXT(promesas[[#This Row],[Fecha  promesa de pago]], "mmm"))</f>
        <v/>
      </c>
      <c r="T898" s="13" t="str">
        <f>IF(promesas[[#This Row],[Fecha de Pago]]="", "", TEXT(promesas[[#This Row],[Fecha de Pago]], "dd/mmm"))</f>
        <v/>
      </c>
      <c r="U898" s="13" t="str">
        <f>IF(promesas[[#This Row],[Fecha  promesa de pago]]="", "", TEXT(promesas[[#This Row],[Fecha  promesa de pago]], "dd/mmm"))</f>
        <v/>
      </c>
      <c r="V898" s="14" t="str">
        <f>IF(LEN(TRIM(promesas[[#This Row],[Fecha  promesa de pago]]))&gt;0,1,"")</f>
        <v/>
      </c>
      <c r="W898" s="14" t="str">
        <f>IF(LEN(TRIM(promesas[[#This Row],[Fecha de Pago]]))&gt;0,1,"")</f>
        <v/>
      </c>
    </row>
    <row r="899" spans="1:23" ht="15.75" customHeight="1">
      <c r="A899" s="11" t="str">
        <f>TEXT(promesas[[#This Row],[Marca temporal]],"dd/mmm")</f>
        <v>00/ene</v>
      </c>
      <c r="B899" s="186"/>
      <c r="C899" s="187"/>
      <c r="D899" s="187"/>
      <c r="E899" s="188"/>
      <c r="F899" s="187"/>
      <c r="G899" s="187"/>
      <c r="H899" s="189"/>
      <c r="I899" s="190"/>
      <c r="J899" s="195"/>
      <c r="K899"/>
      <c r="L899" s="191"/>
      <c r="M899" s="157"/>
      <c r="N899"/>
      <c r="O899" s="191"/>
      <c r="P899" s="157"/>
      <c r="Q899" s="189"/>
      <c r="R899" s="196" t="str">
        <f>IF(promesas[[#This Row],[Fecha de Pago]]="", "", TEXT(promesas[[#This Row],[Fecha de Pago]], "mmm"))</f>
        <v/>
      </c>
      <c r="S899" s="12" t="str">
        <f>IF(promesas[[#This Row],[Fecha  promesa de pago]]="", "", TEXT(promesas[[#This Row],[Fecha  promesa de pago]], "mmm"))</f>
        <v/>
      </c>
      <c r="T899" s="13" t="str">
        <f>IF(promesas[[#This Row],[Fecha de Pago]]="", "", TEXT(promesas[[#This Row],[Fecha de Pago]], "dd/mmm"))</f>
        <v/>
      </c>
      <c r="U899" s="13" t="str">
        <f>IF(promesas[[#This Row],[Fecha  promesa de pago]]="", "", TEXT(promesas[[#This Row],[Fecha  promesa de pago]], "dd/mmm"))</f>
        <v/>
      </c>
      <c r="V899" s="14" t="str">
        <f>IF(LEN(TRIM(promesas[[#This Row],[Fecha  promesa de pago]]))&gt;0,1,"")</f>
        <v/>
      </c>
      <c r="W899" s="14" t="str">
        <f>IF(LEN(TRIM(promesas[[#This Row],[Fecha de Pago]]))&gt;0,1,"")</f>
        <v/>
      </c>
    </row>
    <row r="900" spans="1:23" ht="15.75" customHeight="1">
      <c r="A900" s="11" t="str">
        <f>TEXT(promesas[[#This Row],[Marca temporal]],"dd/mmm")</f>
        <v>00/ene</v>
      </c>
      <c r="B900" s="186"/>
      <c r="C900" s="187"/>
      <c r="D900" s="187"/>
      <c r="E900" s="188"/>
      <c r="F900" s="187"/>
      <c r="G900" s="187"/>
      <c r="H900" s="189"/>
      <c r="I900" s="190"/>
      <c r="J900" s="195"/>
      <c r="K900"/>
      <c r="L900" s="191"/>
      <c r="M900" s="157"/>
      <c r="N900"/>
      <c r="O900" s="191"/>
      <c r="P900"/>
      <c r="Q900" s="189"/>
      <c r="R900" s="196" t="str">
        <f>IF(promesas[[#This Row],[Fecha de Pago]]="", "", TEXT(promesas[[#This Row],[Fecha de Pago]], "mmm"))</f>
        <v/>
      </c>
      <c r="S900" s="12" t="str">
        <f>IF(promesas[[#This Row],[Fecha  promesa de pago]]="", "", TEXT(promesas[[#This Row],[Fecha  promesa de pago]], "mmm"))</f>
        <v/>
      </c>
      <c r="T900" s="13" t="str">
        <f>IF(promesas[[#This Row],[Fecha de Pago]]="", "", TEXT(promesas[[#This Row],[Fecha de Pago]], "dd/mmm"))</f>
        <v/>
      </c>
      <c r="U900" s="13" t="str">
        <f>IF(promesas[[#This Row],[Fecha  promesa de pago]]="", "", TEXT(promesas[[#This Row],[Fecha  promesa de pago]], "dd/mmm"))</f>
        <v/>
      </c>
      <c r="V900" s="14" t="str">
        <f>IF(LEN(TRIM(promesas[[#This Row],[Fecha  promesa de pago]]))&gt;0,1,"")</f>
        <v/>
      </c>
      <c r="W900" s="14" t="str">
        <f>IF(LEN(TRIM(promesas[[#This Row],[Fecha de Pago]]))&gt;0,1,"")</f>
        <v/>
      </c>
    </row>
    <row r="901" spans="1:23" ht="15.75" customHeight="1">
      <c r="A901" s="11" t="str">
        <f>TEXT(promesas[[#This Row],[Marca temporal]],"dd/mmm")</f>
        <v>00/ene</v>
      </c>
      <c r="B901" s="186"/>
      <c r="C901" s="187"/>
      <c r="D901" s="187"/>
      <c r="E901" s="188"/>
      <c r="F901" s="187"/>
      <c r="G901" s="187"/>
      <c r="H901" s="189"/>
      <c r="I901" s="190"/>
      <c r="J901" s="195"/>
      <c r="K901" s="159"/>
      <c r="L901" s="167"/>
      <c r="M901" s="157"/>
      <c r="N901"/>
      <c r="O901" s="191"/>
      <c r="P901" s="157"/>
      <c r="Q901" s="189"/>
      <c r="R901" s="196" t="str">
        <f>IF(promesas[[#This Row],[Fecha de Pago]]="", "", TEXT(promesas[[#This Row],[Fecha de Pago]], "mmm"))</f>
        <v/>
      </c>
      <c r="S901" s="12" t="str">
        <f>IF(promesas[[#This Row],[Fecha  promesa de pago]]="", "", TEXT(promesas[[#This Row],[Fecha  promesa de pago]], "mmm"))</f>
        <v/>
      </c>
      <c r="T901" s="13" t="str">
        <f>IF(promesas[[#This Row],[Fecha de Pago]]="", "", TEXT(promesas[[#This Row],[Fecha de Pago]], "dd/mmm"))</f>
        <v/>
      </c>
      <c r="U901" s="13" t="str">
        <f>IF(promesas[[#This Row],[Fecha  promesa de pago]]="", "", TEXT(promesas[[#This Row],[Fecha  promesa de pago]], "dd/mmm"))</f>
        <v/>
      </c>
      <c r="V901" s="14" t="str">
        <f>IF(LEN(TRIM(promesas[[#This Row],[Fecha  promesa de pago]]))&gt;0,1,"")</f>
        <v/>
      </c>
      <c r="W901" s="14" t="str">
        <f>IF(LEN(TRIM(promesas[[#This Row],[Fecha de Pago]]))&gt;0,1,"")</f>
        <v/>
      </c>
    </row>
    <row r="902" spans="1:23" ht="15.75" customHeight="1">
      <c r="A902" s="11" t="str">
        <f>TEXT(promesas[[#This Row],[Marca temporal]],"dd/mmm")</f>
        <v>00/ene</v>
      </c>
      <c r="B902" s="186"/>
      <c r="C902" s="187"/>
      <c r="D902" s="187"/>
      <c r="E902" s="188"/>
      <c r="F902" s="187"/>
      <c r="G902" s="187"/>
      <c r="H902" s="189"/>
      <c r="I902" s="190"/>
      <c r="J902" s="195"/>
      <c r="K902"/>
      <c r="L902" s="191"/>
      <c r="M902" s="157"/>
      <c r="N902"/>
      <c r="O902" s="191"/>
      <c r="P902" s="157"/>
      <c r="Q902" s="189"/>
      <c r="R902" s="196" t="str">
        <f>IF(promesas[[#This Row],[Fecha de Pago]]="", "", TEXT(promesas[[#This Row],[Fecha de Pago]], "mmm"))</f>
        <v/>
      </c>
      <c r="S902" s="12" t="str">
        <f>IF(promesas[[#This Row],[Fecha  promesa de pago]]="", "", TEXT(promesas[[#This Row],[Fecha  promesa de pago]], "mmm"))</f>
        <v/>
      </c>
      <c r="T902" s="13" t="str">
        <f>IF(promesas[[#This Row],[Fecha de Pago]]="", "", TEXT(promesas[[#This Row],[Fecha de Pago]], "dd/mmm"))</f>
        <v/>
      </c>
      <c r="U902" s="13" t="str">
        <f>IF(promesas[[#This Row],[Fecha  promesa de pago]]="", "", TEXT(promesas[[#This Row],[Fecha  promesa de pago]], "dd/mmm"))</f>
        <v/>
      </c>
      <c r="V902" s="14" t="str">
        <f>IF(LEN(TRIM(promesas[[#This Row],[Fecha  promesa de pago]]))&gt;0,1,"")</f>
        <v/>
      </c>
      <c r="W902" s="14" t="str">
        <f>IF(LEN(TRIM(promesas[[#This Row],[Fecha de Pago]]))&gt;0,1,"")</f>
        <v/>
      </c>
    </row>
    <row r="903" spans="1:23" ht="15.75" customHeight="1">
      <c r="A903" s="11" t="str">
        <f>TEXT(promesas[[#This Row],[Marca temporal]],"dd/mmm")</f>
        <v>00/ene</v>
      </c>
      <c r="B903" s="186"/>
      <c r="C903" s="187"/>
      <c r="D903" s="187"/>
      <c r="E903" s="188"/>
      <c r="F903" s="187"/>
      <c r="G903" s="187"/>
      <c r="H903" s="189"/>
      <c r="I903" s="190"/>
      <c r="J903" s="195"/>
      <c r="K903" s="159"/>
      <c r="L903" s="167"/>
      <c r="M903" s="157"/>
      <c r="N903"/>
      <c r="O903" s="191"/>
      <c r="P903" s="157"/>
      <c r="Q903" s="189"/>
      <c r="R903" s="196" t="str">
        <f>IF(promesas[[#This Row],[Fecha de Pago]]="", "", TEXT(promesas[[#This Row],[Fecha de Pago]], "mmm"))</f>
        <v/>
      </c>
      <c r="S903" s="12" t="str">
        <f>IF(promesas[[#This Row],[Fecha  promesa de pago]]="", "", TEXT(promesas[[#This Row],[Fecha  promesa de pago]], "mmm"))</f>
        <v/>
      </c>
      <c r="T903" s="13" t="str">
        <f>IF(promesas[[#This Row],[Fecha de Pago]]="", "", TEXT(promesas[[#This Row],[Fecha de Pago]], "dd/mmm"))</f>
        <v/>
      </c>
      <c r="U903" s="13" t="str">
        <f>IF(promesas[[#This Row],[Fecha  promesa de pago]]="", "", TEXT(promesas[[#This Row],[Fecha  promesa de pago]], "dd/mmm"))</f>
        <v/>
      </c>
      <c r="V903" s="14" t="str">
        <f>IF(LEN(TRIM(promesas[[#This Row],[Fecha  promesa de pago]]))&gt;0,1,"")</f>
        <v/>
      </c>
      <c r="W903" s="14" t="str">
        <f>IF(LEN(TRIM(promesas[[#This Row],[Fecha de Pago]]))&gt;0,1,"")</f>
        <v/>
      </c>
    </row>
    <row r="904" spans="1:23" ht="15.75" customHeight="1">
      <c r="A904" s="11" t="str">
        <f>TEXT(promesas[[#This Row],[Marca temporal]],"dd/mmm")</f>
        <v>00/ene</v>
      </c>
      <c r="B904" s="186"/>
      <c r="C904" s="187"/>
      <c r="D904" s="187"/>
      <c r="E904" s="188"/>
      <c r="F904" s="187"/>
      <c r="G904" s="187"/>
      <c r="H904" s="189"/>
      <c r="I904" s="190"/>
      <c r="J904" s="195"/>
      <c r="K904"/>
      <c r="L904" s="191"/>
      <c r="M904" s="157"/>
      <c r="N904"/>
      <c r="O904" s="191"/>
      <c r="P904" s="157"/>
      <c r="Q904" s="189"/>
      <c r="R904" s="196" t="str">
        <f>IF(promesas[[#This Row],[Fecha de Pago]]="", "", TEXT(promesas[[#This Row],[Fecha de Pago]], "mmm"))</f>
        <v/>
      </c>
      <c r="S904" s="12" t="str">
        <f>IF(promesas[[#This Row],[Fecha  promesa de pago]]="", "", TEXT(promesas[[#This Row],[Fecha  promesa de pago]], "mmm"))</f>
        <v/>
      </c>
      <c r="T904" s="13" t="str">
        <f>IF(promesas[[#This Row],[Fecha de Pago]]="", "", TEXT(promesas[[#This Row],[Fecha de Pago]], "dd/mmm"))</f>
        <v/>
      </c>
      <c r="U904" s="13" t="str">
        <f>IF(promesas[[#This Row],[Fecha  promesa de pago]]="", "", TEXT(promesas[[#This Row],[Fecha  promesa de pago]], "dd/mmm"))</f>
        <v/>
      </c>
      <c r="V904" s="14" t="str">
        <f>IF(LEN(TRIM(promesas[[#This Row],[Fecha  promesa de pago]]))&gt;0,1,"")</f>
        <v/>
      </c>
      <c r="W904" s="14" t="str">
        <f>IF(LEN(TRIM(promesas[[#This Row],[Fecha de Pago]]))&gt;0,1,"")</f>
        <v/>
      </c>
    </row>
    <row r="905" spans="1:23" ht="15.75" customHeight="1">
      <c r="A905" s="11" t="str">
        <f>TEXT(promesas[[#This Row],[Marca temporal]],"dd/mmm")</f>
        <v>00/ene</v>
      </c>
      <c r="B905" s="186"/>
      <c r="C905" s="187"/>
      <c r="D905" s="187"/>
      <c r="E905" s="188"/>
      <c r="F905" s="187"/>
      <c r="G905" s="187"/>
      <c r="H905" s="189"/>
      <c r="I905" s="190"/>
      <c r="J905" s="195"/>
      <c r="K905"/>
      <c r="L905" s="191"/>
      <c r="M905" s="157"/>
      <c r="N905"/>
      <c r="O905" s="191"/>
      <c r="P905" s="157"/>
      <c r="Q905" s="189"/>
      <c r="R905" s="196" t="str">
        <f>IF(promesas[[#This Row],[Fecha de Pago]]="", "", TEXT(promesas[[#This Row],[Fecha de Pago]], "mmm"))</f>
        <v/>
      </c>
      <c r="S905" s="12" t="str">
        <f>IF(promesas[[#This Row],[Fecha  promesa de pago]]="", "", TEXT(promesas[[#This Row],[Fecha  promesa de pago]], "mmm"))</f>
        <v/>
      </c>
      <c r="T905" s="13" t="str">
        <f>IF(promesas[[#This Row],[Fecha de Pago]]="", "", TEXT(promesas[[#This Row],[Fecha de Pago]], "dd/mmm"))</f>
        <v/>
      </c>
      <c r="U905" s="13" t="str">
        <f>IF(promesas[[#This Row],[Fecha  promesa de pago]]="", "", TEXT(promesas[[#This Row],[Fecha  promesa de pago]], "dd/mmm"))</f>
        <v/>
      </c>
      <c r="V905" s="14" t="str">
        <f>IF(LEN(TRIM(promesas[[#This Row],[Fecha  promesa de pago]]))&gt;0,1,"")</f>
        <v/>
      </c>
      <c r="W905" s="14" t="str">
        <f>IF(LEN(TRIM(promesas[[#This Row],[Fecha de Pago]]))&gt;0,1,"")</f>
        <v/>
      </c>
    </row>
    <row r="906" spans="1:23" ht="15.75" customHeight="1">
      <c r="A906" s="11" t="str">
        <f>TEXT(promesas[[#This Row],[Marca temporal]],"dd/mmm")</f>
        <v>00/ene</v>
      </c>
      <c r="B906" s="186"/>
      <c r="C906" s="187"/>
      <c r="D906" s="187"/>
      <c r="E906" s="188"/>
      <c r="F906" s="187"/>
      <c r="G906" s="187"/>
      <c r="H906" s="189"/>
      <c r="I906" s="190"/>
      <c r="J906" s="195"/>
      <c r="K906"/>
      <c r="L906" s="191"/>
      <c r="M906" s="157"/>
      <c r="N906"/>
      <c r="O906" s="191"/>
      <c r="P906" s="157"/>
      <c r="Q906" s="189"/>
      <c r="R906" s="196" t="str">
        <f>IF(promesas[[#This Row],[Fecha de Pago]]="", "", TEXT(promesas[[#This Row],[Fecha de Pago]], "mmm"))</f>
        <v/>
      </c>
      <c r="S906" s="12" t="str">
        <f>IF(promesas[[#This Row],[Fecha  promesa de pago]]="", "", TEXT(promesas[[#This Row],[Fecha  promesa de pago]], "mmm"))</f>
        <v/>
      </c>
      <c r="T906" s="13" t="str">
        <f>IF(promesas[[#This Row],[Fecha de Pago]]="", "", TEXT(promesas[[#This Row],[Fecha de Pago]], "dd/mmm"))</f>
        <v/>
      </c>
      <c r="U906" s="13" t="str">
        <f>IF(promesas[[#This Row],[Fecha  promesa de pago]]="", "", TEXT(promesas[[#This Row],[Fecha  promesa de pago]], "dd/mmm"))</f>
        <v/>
      </c>
      <c r="V906" s="14" t="str">
        <f>IF(LEN(TRIM(promesas[[#This Row],[Fecha  promesa de pago]]))&gt;0,1,"")</f>
        <v/>
      </c>
      <c r="W906" s="14" t="str">
        <f>IF(LEN(TRIM(promesas[[#This Row],[Fecha de Pago]]))&gt;0,1,"")</f>
        <v/>
      </c>
    </row>
    <row r="907" spans="1:23" ht="15.75" customHeight="1">
      <c r="A907" s="11" t="str">
        <f>TEXT(promesas[[#This Row],[Marca temporal]],"dd/mmm")</f>
        <v>00/ene</v>
      </c>
      <c r="B907" s="186"/>
      <c r="C907" s="187"/>
      <c r="D907" s="187"/>
      <c r="E907" s="188"/>
      <c r="F907" s="187"/>
      <c r="G907" s="187"/>
      <c r="H907" s="189"/>
      <c r="I907" s="190"/>
      <c r="J907" s="195"/>
      <c r="K907"/>
      <c r="L907" s="191"/>
      <c r="M907" s="157"/>
      <c r="N907"/>
      <c r="O907" s="191"/>
      <c r="P907" s="157"/>
      <c r="Q907" s="189"/>
      <c r="R907" s="196" t="str">
        <f>IF(promesas[[#This Row],[Fecha de Pago]]="", "", TEXT(promesas[[#This Row],[Fecha de Pago]], "mmm"))</f>
        <v/>
      </c>
      <c r="S907" s="12" t="str">
        <f>IF(promesas[[#This Row],[Fecha  promesa de pago]]="", "", TEXT(promesas[[#This Row],[Fecha  promesa de pago]], "mmm"))</f>
        <v/>
      </c>
      <c r="T907" s="13" t="str">
        <f>IF(promesas[[#This Row],[Fecha de Pago]]="", "", TEXT(promesas[[#This Row],[Fecha de Pago]], "dd/mmm"))</f>
        <v/>
      </c>
      <c r="U907" s="13" t="str">
        <f>IF(promesas[[#This Row],[Fecha  promesa de pago]]="", "", TEXT(promesas[[#This Row],[Fecha  promesa de pago]], "dd/mmm"))</f>
        <v/>
      </c>
      <c r="V907" s="14" t="str">
        <f>IF(LEN(TRIM(promesas[[#This Row],[Fecha  promesa de pago]]))&gt;0,1,"")</f>
        <v/>
      </c>
      <c r="W907" s="14" t="str">
        <f>IF(LEN(TRIM(promesas[[#This Row],[Fecha de Pago]]))&gt;0,1,"")</f>
        <v/>
      </c>
    </row>
    <row r="908" spans="1:23" ht="15.75" customHeight="1">
      <c r="A908" s="11" t="str">
        <f>TEXT(promesas[[#This Row],[Marca temporal]],"dd/mmm")</f>
        <v>00/ene</v>
      </c>
      <c r="B908" s="186"/>
      <c r="C908" s="187"/>
      <c r="D908" s="187"/>
      <c r="E908" s="188"/>
      <c r="F908" s="187"/>
      <c r="G908" s="187"/>
      <c r="H908" s="189"/>
      <c r="I908" s="190"/>
      <c r="J908" s="195"/>
      <c r="K908" s="159"/>
      <c r="L908" s="167"/>
      <c r="M908" s="157"/>
      <c r="N908"/>
      <c r="O908" s="191"/>
      <c r="P908" s="157"/>
      <c r="Q908" s="189"/>
      <c r="R908" s="196" t="str">
        <f>IF(promesas[[#This Row],[Fecha de Pago]]="", "", TEXT(promesas[[#This Row],[Fecha de Pago]], "mmm"))</f>
        <v/>
      </c>
      <c r="S908" s="12" t="str">
        <f>IF(promesas[[#This Row],[Fecha  promesa de pago]]="", "", TEXT(promesas[[#This Row],[Fecha  promesa de pago]], "mmm"))</f>
        <v/>
      </c>
      <c r="T908" s="13" t="str">
        <f>IF(promesas[[#This Row],[Fecha de Pago]]="", "", TEXT(promesas[[#This Row],[Fecha de Pago]], "dd/mmm"))</f>
        <v/>
      </c>
      <c r="U908" s="13" t="str">
        <f>IF(promesas[[#This Row],[Fecha  promesa de pago]]="", "", TEXT(promesas[[#This Row],[Fecha  promesa de pago]], "dd/mmm"))</f>
        <v/>
      </c>
      <c r="V908" s="14" t="str">
        <f>IF(LEN(TRIM(promesas[[#This Row],[Fecha  promesa de pago]]))&gt;0,1,"")</f>
        <v/>
      </c>
      <c r="W908" s="14" t="str">
        <f>IF(LEN(TRIM(promesas[[#This Row],[Fecha de Pago]]))&gt;0,1,"")</f>
        <v/>
      </c>
    </row>
    <row r="909" spans="1:23" ht="15.75" customHeight="1">
      <c r="A909" s="11" t="str">
        <f>TEXT(promesas[[#This Row],[Marca temporal]],"dd/mmm")</f>
        <v>00/ene</v>
      </c>
      <c r="B909" s="186"/>
      <c r="C909" s="187"/>
      <c r="D909" s="187"/>
      <c r="E909" s="188"/>
      <c r="F909" s="187"/>
      <c r="G909" s="187"/>
      <c r="H909" s="189"/>
      <c r="I909" s="190"/>
      <c r="J909" s="195"/>
      <c r="K909"/>
      <c r="L909" s="191"/>
      <c r="M909" s="157"/>
      <c r="N909"/>
      <c r="O909" s="191"/>
      <c r="P909"/>
      <c r="Q909" s="189"/>
      <c r="R909" s="196" t="str">
        <f>IF(promesas[[#This Row],[Fecha de Pago]]="", "", TEXT(promesas[[#This Row],[Fecha de Pago]], "mmm"))</f>
        <v/>
      </c>
      <c r="S909" s="12" t="str">
        <f>IF(promesas[[#This Row],[Fecha  promesa de pago]]="", "", TEXT(promesas[[#This Row],[Fecha  promesa de pago]], "mmm"))</f>
        <v/>
      </c>
      <c r="T909" s="13" t="str">
        <f>IF(promesas[[#This Row],[Fecha de Pago]]="", "", TEXT(promesas[[#This Row],[Fecha de Pago]], "dd/mmm"))</f>
        <v/>
      </c>
      <c r="U909" s="13" t="str">
        <f>IF(promesas[[#This Row],[Fecha  promesa de pago]]="", "", TEXT(promesas[[#This Row],[Fecha  promesa de pago]], "dd/mmm"))</f>
        <v/>
      </c>
      <c r="V909" s="14" t="str">
        <f>IF(LEN(TRIM(promesas[[#This Row],[Fecha  promesa de pago]]))&gt;0,1,"")</f>
        <v/>
      </c>
      <c r="W909" s="14" t="str">
        <f>IF(LEN(TRIM(promesas[[#This Row],[Fecha de Pago]]))&gt;0,1,"")</f>
        <v/>
      </c>
    </row>
    <row r="910" spans="1:23" ht="15.75" customHeight="1">
      <c r="A910" s="11" t="str">
        <f>TEXT(promesas[[#This Row],[Marca temporal]],"dd/mmm")</f>
        <v>00/ene</v>
      </c>
      <c r="B910" s="186"/>
      <c r="C910" s="187"/>
      <c r="D910" s="187"/>
      <c r="E910" s="188"/>
      <c r="F910" s="187"/>
      <c r="G910" s="187"/>
      <c r="H910" s="189"/>
      <c r="I910" s="190"/>
      <c r="J910" s="195"/>
      <c r="K910"/>
      <c r="L910" s="191"/>
      <c r="M910" s="157"/>
      <c r="N910"/>
      <c r="O910" s="191"/>
      <c r="P910" s="157"/>
      <c r="Q910" s="189"/>
      <c r="R910" s="196" t="str">
        <f>IF(promesas[[#This Row],[Fecha de Pago]]="", "", TEXT(promesas[[#This Row],[Fecha de Pago]], "mmm"))</f>
        <v/>
      </c>
      <c r="S910" s="12" t="str">
        <f>IF(promesas[[#This Row],[Fecha  promesa de pago]]="", "", TEXT(promesas[[#This Row],[Fecha  promesa de pago]], "mmm"))</f>
        <v/>
      </c>
      <c r="T910" s="13" t="str">
        <f>IF(promesas[[#This Row],[Fecha de Pago]]="", "", TEXT(promesas[[#This Row],[Fecha de Pago]], "dd/mmm"))</f>
        <v/>
      </c>
      <c r="U910" s="13" t="str">
        <f>IF(promesas[[#This Row],[Fecha  promesa de pago]]="", "", TEXT(promesas[[#This Row],[Fecha  promesa de pago]], "dd/mmm"))</f>
        <v/>
      </c>
      <c r="V910" s="14" t="str">
        <f>IF(LEN(TRIM(promesas[[#This Row],[Fecha  promesa de pago]]))&gt;0,1,"")</f>
        <v/>
      </c>
      <c r="W910" s="14" t="str">
        <f>IF(LEN(TRIM(promesas[[#This Row],[Fecha de Pago]]))&gt;0,1,"")</f>
        <v/>
      </c>
    </row>
    <row r="911" spans="1:23" ht="15.75" customHeight="1">
      <c r="A911" s="11" t="str">
        <f>TEXT(promesas[[#This Row],[Marca temporal]],"dd/mmm")</f>
        <v>00/ene</v>
      </c>
      <c r="B911" s="186"/>
      <c r="C911" s="187"/>
      <c r="D911" s="187"/>
      <c r="E911" s="188"/>
      <c r="F911" s="187"/>
      <c r="G911" s="187"/>
      <c r="H911" s="189"/>
      <c r="I911" s="190"/>
      <c r="J911" s="195"/>
      <c r="K911"/>
      <c r="L911" s="191"/>
      <c r="M911" s="157"/>
      <c r="N911"/>
      <c r="O911" s="191"/>
      <c r="P911"/>
      <c r="Q911" s="189"/>
      <c r="R911" s="196" t="str">
        <f>IF(promesas[[#This Row],[Fecha de Pago]]="", "", TEXT(promesas[[#This Row],[Fecha de Pago]], "mmm"))</f>
        <v/>
      </c>
      <c r="S911" s="12" t="str">
        <f>IF(promesas[[#This Row],[Fecha  promesa de pago]]="", "", TEXT(promesas[[#This Row],[Fecha  promesa de pago]], "mmm"))</f>
        <v/>
      </c>
      <c r="T911" s="13" t="str">
        <f>IF(promesas[[#This Row],[Fecha de Pago]]="", "", TEXT(promesas[[#This Row],[Fecha de Pago]], "dd/mmm"))</f>
        <v/>
      </c>
      <c r="U911" s="13" t="str">
        <f>IF(promesas[[#This Row],[Fecha  promesa de pago]]="", "", TEXT(promesas[[#This Row],[Fecha  promesa de pago]], "dd/mmm"))</f>
        <v/>
      </c>
      <c r="V911" s="14" t="str">
        <f>IF(LEN(TRIM(promesas[[#This Row],[Fecha  promesa de pago]]))&gt;0,1,"")</f>
        <v/>
      </c>
      <c r="W911" s="14" t="str">
        <f>IF(LEN(TRIM(promesas[[#This Row],[Fecha de Pago]]))&gt;0,1,"")</f>
        <v/>
      </c>
    </row>
    <row r="912" spans="1:23" ht="15.75" customHeight="1">
      <c r="A912" s="11" t="str">
        <f>TEXT(promesas[[#This Row],[Marca temporal]],"dd/mmm")</f>
        <v>00/ene</v>
      </c>
      <c r="B912" s="186"/>
      <c r="C912" s="187"/>
      <c r="D912" s="187"/>
      <c r="E912" s="188"/>
      <c r="F912" s="187"/>
      <c r="G912" s="187"/>
      <c r="H912" s="189"/>
      <c r="I912" s="190"/>
      <c r="J912" s="195"/>
      <c r="K912"/>
      <c r="L912" s="191"/>
      <c r="M912" s="157"/>
      <c r="N912"/>
      <c r="O912" s="191"/>
      <c r="P912" s="157"/>
      <c r="Q912" s="189"/>
      <c r="R912" s="196" t="str">
        <f>IF(promesas[[#This Row],[Fecha de Pago]]="", "", TEXT(promesas[[#This Row],[Fecha de Pago]], "mmm"))</f>
        <v/>
      </c>
      <c r="S912" s="12" t="str">
        <f>IF(promesas[[#This Row],[Fecha  promesa de pago]]="", "", TEXT(promesas[[#This Row],[Fecha  promesa de pago]], "mmm"))</f>
        <v/>
      </c>
      <c r="T912" s="13" t="str">
        <f>IF(promesas[[#This Row],[Fecha de Pago]]="", "", TEXT(promesas[[#This Row],[Fecha de Pago]], "dd/mmm"))</f>
        <v/>
      </c>
      <c r="U912" s="13" t="str">
        <f>IF(promesas[[#This Row],[Fecha  promesa de pago]]="", "", TEXT(promesas[[#This Row],[Fecha  promesa de pago]], "dd/mmm"))</f>
        <v/>
      </c>
      <c r="V912" s="14" t="str">
        <f>IF(LEN(TRIM(promesas[[#This Row],[Fecha  promesa de pago]]))&gt;0,1,"")</f>
        <v/>
      </c>
      <c r="W912" s="14" t="str">
        <f>IF(LEN(TRIM(promesas[[#This Row],[Fecha de Pago]]))&gt;0,1,"")</f>
        <v/>
      </c>
    </row>
    <row r="913" spans="1:23" ht="15.75" customHeight="1">
      <c r="A913" s="11" t="str">
        <f>TEXT(promesas[[#This Row],[Marca temporal]],"dd/mmm")</f>
        <v>00/ene</v>
      </c>
      <c r="B913" s="186"/>
      <c r="C913" s="187"/>
      <c r="D913" s="187"/>
      <c r="E913" s="188"/>
      <c r="F913" s="187"/>
      <c r="G913" s="187"/>
      <c r="H913" s="189"/>
      <c r="I913" s="190"/>
      <c r="J913" s="195"/>
      <c r="K913"/>
      <c r="L913" s="191"/>
      <c r="M913" s="157"/>
      <c r="N913" s="159"/>
      <c r="O913" s="191"/>
      <c r="P913" s="157"/>
      <c r="Q913" s="189"/>
      <c r="R913" s="196" t="str">
        <f>IF(promesas[[#This Row],[Fecha de Pago]]="", "", TEXT(promesas[[#This Row],[Fecha de Pago]], "mmm"))</f>
        <v/>
      </c>
      <c r="S913" s="12" t="str">
        <f>IF(promesas[[#This Row],[Fecha  promesa de pago]]="", "", TEXT(promesas[[#This Row],[Fecha  promesa de pago]], "mmm"))</f>
        <v/>
      </c>
      <c r="T913" s="13" t="str">
        <f>IF(promesas[[#This Row],[Fecha de Pago]]="", "", TEXT(promesas[[#This Row],[Fecha de Pago]], "dd/mmm"))</f>
        <v/>
      </c>
      <c r="U913" s="13" t="str">
        <f>IF(promesas[[#This Row],[Fecha  promesa de pago]]="", "", TEXT(promesas[[#This Row],[Fecha  promesa de pago]], "dd/mmm"))</f>
        <v/>
      </c>
      <c r="V913" s="14" t="str">
        <f>IF(LEN(TRIM(promesas[[#This Row],[Fecha  promesa de pago]]))&gt;0,1,"")</f>
        <v/>
      </c>
      <c r="W913" s="14" t="str">
        <f>IF(LEN(TRIM(promesas[[#This Row],[Fecha de Pago]]))&gt;0,1,"")</f>
        <v/>
      </c>
    </row>
    <row r="914" spans="1:23" ht="15.75" customHeight="1">
      <c r="A914" s="11" t="str">
        <f>TEXT(promesas[[#This Row],[Marca temporal]],"dd/mmm")</f>
        <v>00/ene</v>
      </c>
      <c r="B914" s="186"/>
      <c r="C914" s="187"/>
      <c r="D914" s="187"/>
      <c r="E914" s="188"/>
      <c r="F914" s="187"/>
      <c r="G914" s="187"/>
      <c r="H914" s="189"/>
      <c r="I914" s="190"/>
      <c r="J914" s="195"/>
      <c r="K914"/>
      <c r="L914" s="191"/>
      <c r="M914" s="157"/>
      <c r="N914" s="159"/>
      <c r="O914" s="191"/>
      <c r="P914" s="157"/>
      <c r="Q914" s="189"/>
      <c r="R914" s="196" t="str">
        <f>IF(promesas[[#This Row],[Fecha de Pago]]="", "", TEXT(promesas[[#This Row],[Fecha de Pago]], "mmm"))</f>
        <v/>
      </c>
      <c r="S914" s="12" t="str">
        <f>IF(promesas[[#This Row],[Fecha  promesa de pago]]="", "", TEXT(promesas[[#This Row],[Fecha  promesa de pago]], "mmm"))</f>
        <v/>
      </c>
      <c r="T914" s="13" t="str">
        <f>IF(promesas[[#This Row],[Fecha de Pago]]="", "", TEXT(promesas[[#This Row],[Fecha de Pago]], "dd/mmm"))</f>
        <v/>
      </c>
      <c r="U914" s="13" t="str">
        <f>IF(promesas[[#This Row],[Fecha  promesa de pago]]="", "", TEXT(promesas[[#This Row],[Fecha  promesa de pago]], "dd/mmm"))</f>
        <v/>
      </c>
      <c r="V914" s="14" t="str">
        <f>IF(LEN(TRIM(promesas[[#This Row],[Fecha  promesa de pago]]))&gt;0,1,"")</f>
        <v/>
      </c>
      <c r="W914" s="14" t="str">
        <f>IF(LEN(TRIM(promesas[[#This Row],[Fecha de Pago]]))&gt;0,1,"")</f>
        <v/>
      </c>
    </row>
    <row r="915" spans="1:23" ht="15.75" customHeight="1">
      <c r="A915" s="11" t="str">
        <f>TEXT(promesas[[#This Row],[Marca temporal]],"dd/mmm")</f>
        <v>00/ene</v>
      </c>
      <c r="B915" s="186"/>
      <c r="C915" s="187"/>
      <c r="D915" s="187"/>
      <c r="E915" s="188"/>
      <c r="F915" s="187"/>
      <c r="G915" s="187"/>
      <c r="H915" s="189"/>
      <c r="I915" s="190"/>
      <c r="J915" s="195"/>
      <c r="K915"/>
      <c r="L915" s="191"/>
      <c r="M915" s="157"/>
      <c r="N915"/>
      <c r="O915" s="191"/>
      <c r="P915" s="157"/>
      <c r="Q915" s="189"/>
      <c r="R915" s="196" t="str">
        <f>IF(promesas[[#This Row],[Fecha de Pago]]="", "", TEXT(promesas[[#This Row],[Fecha de Pago]], "mmm"))</f>
        <v/>
      </c>
      <c r="S915" s="12" t="str">
        <f>IF(promesas[[#This Row],[Fecha  promesa de pago]]="", "", TEXT(promesas[[#This Row],[Fecha  promesa de pago]], "mmm"))</f>
        <v/>
      </c>
      <c r="T915" s="13" t="str">
        <f>IF(promesas[[#This Row],[Fecha de Pago]]="", "", TEXT(promesas[[#This Row],[Fecha de Pago]], "dd/mmm"))</f>
        <v/>
      </c>
      <c r="U915" s="13" t="str">
        <f>IF(promesas[[#This Row],[Fecha  promesa de pago]]="", "", TEXT(promesas[[#This Row],[Fecha  promesa de pago]], "dd/mmm"))</f>
        <v/>
      </c>
      <c r="V915" s="14" t="str">
        <f>IF(LEN(TRIM(promesas[[#This Row],[Fecha  promesa de pago]]))&gt;0,1,"")</f>
        <v/>
      </c>
      <c r="W915" s="14" t="str">
        <f>IF(LEN(TRIM(promesas[[#This Row],[Fecha de Pago]]))&gt;0,1,"")</f>
        <v/>
      </c>
    </row>
    <row r="916" spans="1:23" ht="15.75" customHeight="1">
      <c r="A916" s="11" t="str">
        <f>TEXT(promesas[[#This Row],[Marca temporal]],"dd/mmm")</f>
        <v>00/ene</v>
      </c>
      <c r="B916" s="186"/>
      <c r="C916" s="187"/>
      <c r="D916" s="187"/>
      <c r="E916" s="188"/>
      <c r="F916" s="187"/>
      <c r="G916" s="187"/>
      <c r="H916" s="189"/>
      <c r="I916" s="190"/>
      <c r="J916" s="195"/>
      <c r="K916"/>
      <c r="L916" s="191"/>
      <c r="M916" s="157"/>
      <c r="N916"/>
      <c r="O916" s="191"/>
      <c r="P916"/>
      <c r="Q916" s="189"/>
      <c r="R916" s="196" t="str">
        <f>IF(promesas[[#This Row],[Fecha de Pago]]="", "", TEXT(promesas[[#This Row],[Fecha de Pago]], "mmm"))</f>
        <v/>
      </c>
      <c r="S916" s="12" t="str">
        <f>IF(promesas[[#This Row],[Fecha  promesa de pago]]="", "", TEXT(promesas[[#This Row],[Fecha  promesa de pago]], "mmm"))</f>
        <v/>
      </c>
      <c r="T916" s="13" t="str">
        <f>IF(promesas[[#This Row],[Fecha de Pago]]="", "", TEXT(promesas[[#This Row],[Fecha de Pago]], "dd/mmm"))</f>
        <v/>
      </c>
      <c r="U916" s="13" t="str">
        <f>IF(promesas[[#This Row],[Fecha  promesa de pago]]="", "", TEXT(promesas[[#This Row],[Fecha  promesa de pago]], "dd/mmm"))</f>
        <v/>
      </c>
      <c r="V916" s="14" t="str">
        <f>IF(LEN(TRIM(promesas[[#This Row],[Fecha  promesa de pago]]))&gt;0,1,"")</f>
        <v/>
      </c>
      <c r="W916" s="14" t="str">
        <f>IF(LEN(TRIM(promesas[[#This Row],[Fecha de Pago]]))&gt;0,1,"")</f>
        <v/>
      </c>
    </row>
    <row r="917" spans="1:23" ht="15.75" customHeight="1">
      <c r="A917" s="11" t="str">
        <f>TEXT(promesas[[#This Row],[Marca temporal]],"dd/mmm")</f>
        <v>00/ene</v>
      </c>
      <c r="B917" s="186"/>
      <c r="C917" s="187"/>
      <c r="D917" s="187"/>
      <c r="E917" s="188"/>
      <c r="F917" s="187"/>
      <c r="G917" s="187"/>
      <c r="H917" s="189"/>
      <c r="I917" s="190"/>
      <c r="J917" s="195"/>
      <c r="K917"/>
      <c r="L917" s="191"/>
      <c r="M917" s="157"/>
      <c r="N917"/>
      <c r="O917" s="191"/>
      <c r="P917" s="157"/>
      <c r="Q917" s="189"/>
      <c r="R917" s="196" t="str">
        <f>IF(promesas[[#This Row],[Fecha de Pago]]="", "", TEXT(promesas[[#This Row],[Fecha de Pago]], "mmm"))</f>
        <v/>
      </c>
      <c r="S917" s="12" t="str">
        <f>IF(promesas[[#This Row],[Fecha  promesa de pago]]="", "", TEXT(promesas[[#This Row],[Fecha  promesa de pago]], "mmm"))</f>
        <v/>
      </c>
      <c r="T917" s="13" t="str">
        <f>IF(promesas[[#This Row],[Fecha de Pago]]="", "", TEXT(promesas[[#This Row],[Fecha de Pago]], "dd/mmm"))</f>
        <v/>
      </c>
      <c r="U917" s="13" t="str">
        <f>IF(promesas[[#This Row],[Fecha  promesa de pago]]="", "", TEXT(promesas[[#This Row],[Fecha  promesa de pago]], "dd/mmm"))</f>
        <v/>
      </c>
      <c r="V917" s="14" t="str">
        <f>IF(LEN(TRIM(promesas[[#This Row],[Fecha  promesa de pago]]))&gt;0,1,"")</f>
        <v/>
      </c>
      <c r="W917" s="14" t="str">
        <f>IF(LEN(TRIM(promesas[[#This Row],[Fecha de Pago]]))&gt;0,1,"")</f>
        <v/>
      </c>
    </row>
    <row r="918" spans="1:23" ht="15.75" customHeight="1">
      <c r="A918" s="11" t="str">
        <f>TEXT(promesas[[#This Row],[Marca temporal]],"dd/mmm")</f>
        <v>00/ene</v>
      </c>
      <c r="B918" s="186"/>
      <c r="C918" s="187"/>
      <c r="D918" s="187"/>
      <c r="E918" s="188"/>
      <c r="F918" s="187"/>
      <c r="G918" s="187"/>
      <c r="H918" s="189"/>
      <c r="I918" s="190"/>
      <c r="J918" s="195"/>
      <c r="K918"/>
      <c r="L918" s="191"/>
      <c r="M918" s="157"/>
      <c r="N918"/>
      <c r="O918" s="191"/>
      <c r="P918"/>
      <c r="Q918" s="189"/>
      <c r="R918" s="196" t="str">
        <f>IF(promesas[[#This Row],[Fecha de Pago]]="", "", TEXT(promesas[[#This Row],[Fecha de Pago]], "mmm"))</f>
        <v/>
      </c>
      <c r="S918" s="12" t="str">
        <f>IF(promesas[[#This Row],[Fecha  promesa de pago]]="", "", TEXT(promesas[[#This Row],[Fecha  promesa de pago]], "mmm"))</f>
        <v/>
      </c>
      <c r="T918" s="13" t="str">
        <f>IF(promesas[[#This Row],[Fecha de Pago]]="", "", TEXT(promesas[[#This Row],[Fecha de Pago]], "dd/mmm"))</f>
        <v/>
      </c>
      <c r="U918" s="13" t="str">
        <f>IF(promesas[[#This Row],[Fecha  promesa de pago]]="", "", TEXT(promesas[[#This Row],[Fecha  promesa de pago]], "dd/mmm"))</f>
        <v/>
      </c>
      <c r="V918" s="14" t="str">
        <f>IF(LEN(TRIM(promesas[[#This Row],[Fecha  promesa de pago]]))&gt;0,1,"")</f>
        <v/>
      </c>
      <c r="W918" s="14" t="str">
        <f>IF(LEN(TRIM(promesas[[#This Row],[Fecha de Pago]]))&gt;0,1,"")</f>
        <v/>
      </c>
    </row>
    <row r="919" spans="1:23" ht="15.75" customHeight="1">
      <c r="A919" s="11" t="str">
        <f>TEXT(promesas[[#This Row],[Marca temporal]],"dd/mmm")</f>
        <v>00/ene</v>
      </c>
      <c r="B919" s="186"/>
      <c r="C919" s="187"/>
      <c r="D919" s="187"/>
      <c r="E919" s="188"/>
      <c r="F919" s="187"/>
      <c r="G919" s="187"/>
      <c r="H919" s="189"/>
      <c r="I919" s="190"/>
      <c r="J919" s="195"/>
      <c r="K919"/>
      <c r="L919" s="191"/>
      <c r="M919" s="157"/>
      <c r="N919"/>
      <c r="O919" s="191"/>
      <c r="P919" s="157"/>
      <c r="Q919" s="189"/>
      <c r="R919" s="196" t="str">
        <f>IF(promesas[[#This Row],[Fecha de Pago]]="", "", TEXT(promesas[[#This Row],[Fecha de Pago]], "mmm"))</f>
        <v/>
      </c>
      <c r="S919" s="12" t="str">
        <f>IF(promesas[[#This Row],[Fecha  promesa de pago]]="", "", TEXT(promesas[[#This Row],[Fecha  promesa de pago]], "mmm"))</f>
        <v/>
      </c>
      <c r="T919" s="13" t="str">
        <f>IF(promesas[[#This Row],[Fecha de Pago]]="", "", TEXT(promesas[[#This Row],[Fecha de Pago]], "dd/mmm"))</f>
        <v/>
      </c>
      <c r="U919" s="13" t="str">
        <f>IF(promesas[[#This Row],[Fecha  promesa de pago]]="", "", TEXT(promesas[[#This Row],[Fecha  promesa de pago]], "dd/mmm"))</f>
        <v/>
      </c>
      <c r="V919" s="14" t="str">
        <f>IF(LEN(TRIM(promesas[[#This Row],[Fecha  promesa de pago]]))&gt;0,1,"")</f>
        <v/>
      </c>
      <c r="W919" s="14" t="str">
        <f>IF(LEN(TRIM(promesas[[#This Row],[Fecha de Pago]]))&gt;0,1,"")</f>
        <v/>
      </c>
    </row>
    <row r="920" spans="1:23" ht="15.75" customHeight="1">
      <c r="A920" s="11" t="str">
        <f>TEXT(promesas[[#This Row],[Marca temporal]],"dd/mmm")</f>
        <v>00/ene</v>
      </c>
      <c r="B920" s="186"/>
      <c r="C920" s="187"/>
      <c r="D920" s="187"/>
      <c r="E920" s="188"/>
      <c r="F920" s="187"/>
      <c r="G920" s="187"/>
      <c r="H920" s="189"/>
      <c r="I920" s="190"/>
      <c r="J920" s="195"/>
      <c r="K920"/>
      <c r="L920" s="191"/>
      <c r="M920" s="157"/>
      <c r="N920"/>
      <c r="O920" s="191"/>
      <c r="P920" s="157"/>
      <c r="Q920" s="189"/>
      <c r="R920" s="196" t="str">
        <f>IF(promesas[[#This Row],[Fecha de Pago]]="", "", TEXT(promesas[[#This Row],[Fecha de Pago]], "mmm"))</f>
        <v/>
      </c>
      <c r="S920" s="12" t="str">
        <f>IF(promesas[[#This Row],[Fecha  promesa de pago]]="", "", TEXT(promesas[[#This Row],[Fecha  promesa de pago]], "mmm"))</f>
        <v/>
      </c>
      <c r="T920" s="13" t="str">
        <f>IF(promesas[[#This Row],[Fecha de Pago]]="", "", TEXT(promesas[[#This Row],[Fecha de Pago]], "dd/mmm"))</f>
        <v/>
      </c>
      <c r="U920" s="13" t="str">
        <f>IF(promesas[[#This Row],[Fecha  promesa de pago]]="", "", TEXT(promesas[[#This Row],[Fecha  promesa de pago]], "dd/mmm"))</f>
        <v/>
      </c>
      <c r="V920" s="14" t="str">
        <f>IF(LEN(TRIM(promesas[[#This Row],[Fecha  promesa de pago]]))&gt;0,1,"")</f>
        <v/>
      </c>
      <c r="W920" s="14" t="str">
        <f>IF(LEN(TRIM(promesas[[#This Row],[Fecha de Pago]]))&gt;0,1,"")</f>
        <v/>
      </c>
    </row>
    <row r="921" spans="1:23" ht="15.75" customHeight="1">
      <c r="A921" s="11" t="str">
        <f>TEXT(promesas[[#This Row],[Marca temporal]],"dd/mmm")</f>
        <v>00/ene</v>
      </c>
      <c r="B921" s="186"/>
      <c r="C921" s="187"/>
      <c r="D921" s="187"/>
      <c r="E921" s="188"/>
      <c r="F921" s="187"/>
      <c r="G921" s="187"/>
      <c r="H921" s="189"/>
      <c r="I921" s="190"/>
      <c r="J921" s="195"/>
      <c r="K921"/>
      <c r="L921" s="191"/>
      <c r="M921" s="157"/>
      <c r="N921"/>
      <c r="O921" s="191"/>
      <c r="P921"/>
      <c r="Q921" s="189"/>
      <c r="R921" s="196" t="str">
        <f>IF(promesas[[#This Row],[Fecha de Pago]]="", "", TEXT(promesas[[#This Row],[Fecha de Pago]], "mmm"))</f>
        <v/>
      </c>
      <c r="S921" s="12" t="str">
        <f>IF(promesas[[#This Row],[Fecha  promesa de pago]]="", "", TEXT(promesas[[#This Row],[Fecha  promesa de pago]], "mmm"))</f>
        <v/>
      </c>
      <c r="T921" s="13" t="str">
        <f>IF(promesas[[#This Row],[Fecha de Pago]]="", "", TEXT(promesas[[#This Row],[Fecha de Pago]], "dd/mmm"))</f>
        <v/>
      </c>
      <c r="U921" s="13" t="str">
        <f>IF(promesas[[#This Row],[Fecha  promesa de pago]]="", "", TEXT(promesas[[#This Row],[Fecha  promesa de pago]], "dd/mmm"))</f>
        <v/>
      </c>
      <c r="V921" s="14" t="str">
        <f>IF(LEN(TRIM(promesas[[#This Row],[Fecha  promesa de pago]]))&gt;0,1,"")</f>
        <v/>
      </c>
      <c r="W921" s="14" t="str">
        <f>IF(LEN(TRIM(promesas[[#This Row],[Fecha de Pago]]))&gt;0,1,"")</f>
        <v/>
      </c>
    </row>
    <row r="922" spans="1:23" ht="15.75" customHeight="1">
      <c r="A922" s="11" t="str">
        <f>TEXT(promesas[[#This Row],[Marca temporal]],"dd/mmm")</f>
        <v>00/ene</v>
      </c>
      <c r="B922" s="186"/>
      <c r="C922" s="187"/>
      <c r="D922" s="187"/>
      <c r="E922" s="188"/>
      <c r="F922" s="187"/>
      <c r="G922" s="187"/>
      <c r="H922" s="189"/>
      <c r="I922" s="190"/>
      <c r="J922" s="195"/>
      <c r="K922"/>
      <c r="L922" s="191"/>
      <c r="M922" s="157"/>
      <c r="N922"/>
      <c r="O922" s="191"/>
      <c r="P922" s="157"/>
      <c r="Q922" s="189"/>
      <c r="R922" s="196" t="str">
        <f>IF(promesas[[#This Row],[Fecha de Pago]]="", "", TEXT(promesas[[#This Row],[Fecha de Pago]], "mmm"))</f>
        <v/>
      </c>
      <c r="S922" s="12" t="str">
        <f>IF(promesas[[#This Row],[Fecha  promesa de pago]]="", "", TEXT(promesas[[#This Row],[Fecha  promesa de pago]], "mmm"))</f>
        <v/>
      </c>
      <c r="T922" s="13" t="str">
        <f>IF(promesas[[#This Row],[Fecha de Pago]]="", "", TEXT(promesas[[#This Row],[Fecha de Pago]], "dd/mmm"))</f>
        <v/>
      </c>
      <c r="U922" s="13" t="str">
        <f>IF(promesas[[#This Row],[Fecha  promesa de pago]]="", "", TEXT(promesas[[#This Row],[Fecha  promesa de pago]], "dd/mmm"))</f>
        <v/>
      </c>
      <c r="V922" s="14" t="str">
        <f>IF(LEN(TRIM(promesas[[#This Row],[Fecha  promesa de pago]]))&gt;0,1,"")</f>
        <v/>
      </c>
      <c r="W922" s="14" t="str">
        <f>IF(LEN(TRIM(promesas[[#This Row],[Fecha de Pago]]))&gt;0,1,"")</f>
        <v/>
      </c>
    </row>
    <row r="923" spans="1:23" ht="15.75" customHeight="1">
      <c r="A923" s="11" t="str">
        <f>TEXT(promesas[[#This Row],[Marca temporal]],"dd/mmm")</f>
        <v>00/ene</v>
      </c>
      <c r="B923" s="186"/>
      <c r="C923" s="187"/>
      <c r="D923" s="187"/>
      <c r="E923" s="188"/>
      <c r="F923" s="187"/>
      <c r="G923" s="187"/>
      <c r="H923" s="189"/>
      <c r="I923" s="190"/>
      <c r="J923" s="195"/>
      <c r="K923"/>
      <c r="L923" s="191"/>
      <c r="M923" s="157"/>
      <c r="N923"/>
      <c r="O923" s="191"/>
      <c r="P923"/>
      <c r="Q923" s="189"/>
      <c r="R923" s="196" t="str">
        <f>IF(promesas[[#This Row],[Fecha de Pago]]="", "", TEXT(promesas[[#This Row],[Fecha de Pago]], "mmm"))</f>
        <v/>
      </c>
      <c r="S923" s="12" t="str">
        <f>IF(promesas[[#This Row],[Fecha  promesa de pago]]="", "", TEXT(promesas[[#This Row],[Fecha  promesa de pago]], "mmm"))</f>
        <v/>
      </c>
      <c r="T923" s="13" t="str">
        <f>IF(promesas[[#This Row],[Fecha de Pago]]="", "", TEXT(promesas[[#This Row],[Fecha de Pago]], "dd/mmm"))</f>
        <v/>
      </c>
      <c r="U923" s="13" t="str">
        <f>IF(promesas[[#This Row],[Fecha  promesa de pago]]="", "", TEXT(promesas[[#This Row],[Fecha  promesa de pago]], "dd/mmm"))</f>
        <v/>
      </c>
      <c r="V923" s="14" t="str">
        <f>IF(LEN(TRIM(promesas[[#This Row],[Fecha  promesa de pago]]))&gt;0,1,"")</f>
        <v/>
      </c>
      <c r="W923" s="14" t="str">
        <f>IF(LEN(TRIM(promesas[[#This Row],[Fecha de Pago]]))&gt;0,1,"")</f>
        <v/>
      </c>
    </row>
    <row r="924" spans="1:23" ht="15.75" customHeight="1">
      <c r="A924" s="11" t="str">
        <f>TEXT(promesas[[#This Row],[Marca temporal]],"dd/mmm")</f>
        <v>00/ene</v>
      </c>
      <c r="B924" s="186"/>
      <c r="C924" s="187"/>
      <c r="D924" s="187"/>
      <c r="E924" s="188"/>
      <c r="F924" s="187"/>
      <c r="G924" s="187"/>
      <c r="H924" s="189"/>
      <c r="I924" s="190"/>
      <c r="J924" s="195"/>
      <c r="K924"/>
      <c r="L924" s="191"/>
      <c r="M924" s="157"/>
      <c r="N924" s="159"/>
      <c r="O924" s="191"/>
      <c r="P924" s="157"/>
      <c r="Q924" s="189"/>
      <c r="R924" s="196" t="str">
        <f>IF(promesas[[#This Row],[Fecha de Pago]]="", "", TEXT(promesas[[#This Row],[Fecha de Pago]], "mmm"))</f>
        <v/>
      </c>
      <c r="S924" s="12" t="str">
        <f>IF(promesas[[#This Row],[Fecha  promesa de pago]]="", "", TEXT(promesas[[#This Row],[Fecha  promesa de pago]], "mmm"))</f>
        <v/>
      </c>
      <c r="T924" s="13" t="str">
        <f>IF(promesas[[#This Row],[Fecha de Pago]]="", "", TEXT(promesas[[#This Row],[Fecha de Pago]], "dd/mmm"))</f>
        <v/>
      </c>
      <c r="U924" s="13" t="str">
        <f>IF(promesas[[#This Row],[Fecha  promesa de pago]]="", "", TEXT(promesas[[#This Row],[Fecha  promesa de pago]], "dd/mmm"))</f>
        <v/>
      </c>
      <c r="V924" s="14" t="str">
        <f>IF(LEN(TRIM(promesas[[#This Row],[Fecha  promesa de pago]]))&gt;0,1,"")</f>
        <v/>
      </c>
      <c r="W924" s="14" t="str">
        <f>IF(LEN(TRIM(promesas[[#This Row],[Fecha de Pago]]))&gt;0,1,"")</f>
        <v/>
      </c>
    </row>
    <row r="925" spans="1:23" ht="15.75" customHeight="1">
      <c r="A925" s="11" t="str">
        <f>TEXT(promesas[[#This Row],[Marca temporal]],"dd/mmm")</f>
        <v>00/ene</v>
      </c>
      <c r="B925" s="186"/>
      <c r="C925" s="187"/>
      <c r="D925" s="187"/>
      <c r="E925" s="188"/>
      <c r="F925" s="187"/>
      <c r="G925" s="187"/>
      <c r="H925" s="189"/>
      <c r="I925" s="190"/>
      <c r="J925" s="195"/>
      <c r="K925"/>
      <c r="L925" s="191"/>
      <c r="M925" s="157"/>
      <c r="N925"/>
      <c r="O925" s="191"/>
      <c r="P925" s="157"/>
      <c r="Q925" s="189"/>
      <c r="R925" s="196" t="str">
        <f>IF(promesas[[#This Row],[Fecha de Pago]]="", "", TEXT(promesas[[#This Row],[Fecha de Pago]], "mmm"))</f>
        <v/>
      </c>
      <c r="S925" s="12" t="str">
        <f>IF(promesas[[#This Row],[Fecha  promesa de pago]]="", "", TEXT(promesas[[#This Row],[Fecha  promesa de pago]], "mmm"))</f>
        <v/>
      </c>
      <c r="T925" s="13" t="str">
        <f>IF(promesas[[#This Row],[Fecha de Pago]]="", "", TEXT(promesas[[#This Row],[Fecha de Pago]], "dd/mmm"))</f>
        <v/>
      </c>
      <c r="U925" s="13" t="str">
        <f>IF(promesas[[#This Row],[Fecha  promesa de pago]]="", "", TEXT(promesas[[#This Row],[Fecha  promesa de pago]], "dd/mmm"))</f>
        <v/>
      </c>
      <c r="V925" s="14" t="str">
        <f>IF(LEN(TRIM(promesas[[#This Row],[Fecha  promesa de pago]]))&gt;0,1,"")</f>
        <v/>
      </c>
      <c r="W925" s="14" t="str">
        <f>IF(LEN(TRIM(promesas[[#This Row],[Fecha de Pago]]))&gt;0,1,"")</f>
        <v/>
      </c>
    </row>
    <row r="926" spans="1:23" ht="15.75" customHeight="1">
      <c r="A926" s="11" t="str">
        <f>TEXT(promesas[[#This Row],[Marca temporal]],"dd/mmm")</f>
        <v>00/ene</v>
      </c>
      <c r="B926" s="186"/>
      <c r="C926" s="187"/>
      <c r="D926" s="187"/>
      <c r="E926" s="188"/>
      <c r="F926" s="187"/>
      <c r="G926" s="187"/>
      <c r="H926" s="189"/>
      <c r="I926" s="190"/>
      <c r="J926" s="195"/>
      <c r="K926"/>
      <c r="L926" s="191"/>
      <c r="M926" s="157"/>
      <c r="N926"/>
      <c r="O926" s="191"/>
      <c r="P926" s="157"/>
      <c r="Q926" s="189"/>
      <c r="R926" s="196" t="str">
        <f>IF(promesas[[#This Row],[Fecha de Pago]]="", "", TEXT(promesas[[#This Row],[Fecha de Pago]], "mmm"))</f>
        <v/>
      </c>
      <c r="S926" s="12" t="str">
        <f>IF(promesas[[#This Row],[Fecha  promesa de pago]]="", "", TEXT(promesas[[#This Row],[Fecha  promesa de pago]], "mmm"))</f>
        <v/>
      </c>
      <c r="T926" s="13" t="str">
        <f>IF(promesas[[#This Row],[Fecha de Pago]]="", "", TEXT(promesas[[#This Row],[Fecha de Pago]], "dd/mmm"))</f>
        <v/>
      </c>
      <c r="U926" s="13" t="str">
        <f>IF(promesas[[#This Row],[Fecha  promesa de pago]]="", "", TEXT(promesas[[#This Row],[Fecha  promesa de pago]], "dd/mmm"))</f>
        <v/>
      </c>
      <c r="V926" s="14" t="str">
        <f>IF(LEN(TRIM(promesas[[#This Row],[Fecha  promesa de pago]]))&gt;0,1,"")</f>
        <v/>
      </c>
      <c r="W926" s="14" t="str">
        <f>IF(LEN(TRIM(promesas[[#This Row],[Fecha de Pago]]))&gt;0,1,"")</f>
        <v/>
      </c>
    </row>
    <row r="927" spans="1:23" ht="15.75" customHeight="1">
      <c r="A927" s="11" t="str">
        <f>TEXT(promesas[[#This Row],[Marca temporal]],"dd/mmm")</f>
        <v>00/ene</v>
      </c>
      <c r="B927" s="186"/>
      <c r="C927" s="187"/>
      <c r="D927" s="187"/>
      <c r="E927" s="188"/>
      <c r="F927" s="187"/>
      <c r="G927" s="187"/>
      <c r="H927" s="189"/>
      <c r="I927" s="190"/>
      <c r="J927" s="195"/>
      <c r="K927"/>
      <c r="L927" s="191"/>
      <c r="M927" s="157"/>
      <c r="N927"/>
      <c r="O927" s="191"/>
      <c r="P927" s="157"/>
      <c r="Q927" s="189"/>
      <c r="R927" s="196" t="str">
        <f>IF(promesas[[#This Row],[Fecha de Pago]]="", "", TEXT(promesas[[#This Row],[Fecha de Pago]], "mmm"))</f>
        <v/>
      </c>
      <c r="S927" s="12" t="str">
        <f>IF(promesas[[#This Row],[Fecha  promesa de pago]]="", "", TEXT(promesas[[#This Row],[Fecha  promesa de pago]], "mmm"))</f>
        <v/>
      </c>
      <c r="T927" s="13" t="str">
        <f>IF(promesas[[#This Row],[Fecha de Pago]]="", "", TEXT(promesas[[#This Row],[Fecha de Pago]], "dd/mmm"))</f>
        <v/>
      </c>
      <c r="U927" s="13" t="str">
        <f>IF(promesas[[#This Row],[Fecha  promesa de pago]]="", "", TEXT(promesas[[#This Row],[Fecha  promesa de pago]], "dd/mmm"))</f>
        <v/>
      </c>
      <c r="V927" s="14" t="str">
        <f>IF(LEN(TRIM(promesas[[#This Row],[Fecha  promesa de pago]]))&gt;0,1,"")</f>
        <v/>
      </c>
      <c r="W927" s="14" t="str">
        <f>IF(LEN(TRIM(promesas[[#This Row],[Fecha de Pago]]))&gt;0,1,"")</f>
        <v/>
      </c>
    </row>
    <row r="928" spans="1:23" ht="15.75" customHeight="1">
      <c r="A928" s="11" t="str">
        <f>TEXT(promesas[[#This Row],[Marca temporal]],"dd/mmm")</f>
        <v>00/ene</v>
      </c>
      <c r="B928" s="186"/>
      <c r="C928" s="187"/>
      <c r="D928" s="187"/>
      <c r="E928" s="188"/>
      <c r="F928" s="187"/>
      <c r="G928" s="187"/>
      <c r="H928" s="189"/>
      <c r="I928" s="190"/>
      <c r="J928" s="195"/>
      <c r="K928"/>
      <c r="L928" s="191"/>
      <c r="M928" s="157"/>
      <c r="N928"/>
      <c r="O928" s="191"/>
      <c r="P928"/>
      <c r="Q928" s="189"/>
      <c r="R928" s="196" t="str">
        <f>IF(promesas[[#This Row],[Fecha de Pago]]="", "", TEXT(promesas[[#This Row],[Fecha de Pago]], "mmm"))</f>
        <v/>
      </c>
      <c r="S928" s="12" t="str">
        <f>IF(promesas[[#This Row],[Fecha  promesa de pago]]="", "", TEXT(promesas[[#This Row],[Fecha  promesa de pago]], "mmm"))</f>
        <v/>
      </c>
      <c r="T928" s="13" t="str">
        <f>IF(promesas[[#This Row],[Fecha de Pago]]="", "", TEXT(promesas[[#This Row],[Fecha de Pago]], "dd/mmm"))</f>
        <v/>
      </c>
      <c r="U928" s="13" t="str">
        <f>IF(promesas[[#This Row],[Fecha  promesa de pago]]="", "", TEXT(promesas[[#This Row],[Fecha  promesa de pago]], "dd/mmm"))</f>
        <v/>
      </c>
      <c r="V928" s="14" t="str">
        <f>IF(LEN(TRIM(promesas[[#This Row],[Fecha  promesa de pago]]))&gt;0,1,"")</f>
        <v/>
      </c>
      <c r="W928" s="14" t="str">
        <f>IF(LEN(TRIM(promesas[[#This Row],[Fecha de Pago]]))&gt;0,1,"")</f>
        <v/>
      </c>
    </row>
    <row r="929" spans="1:23" ht="15.75" customHeight="1">
      <c r="A929" s="11" t="str">
        <f>TEXT(promesas[[#This Row],[Marca temporal]],"dd/mmm")</f>
        <v>00/ene</v>
      </c>
      <c r="B929" s="186"/>
      <c r="C929" s="187"/>
      <c r="D929" s="187"/>
      <c r="E929" s="188"/>
      <c r="F929" s="187"/>
      <c r="G929" s="187"/>
      <c r="H929" s="189"/>
      <c r="I929" s="190"/>
      <c r="J929" s="195"/>
      <c r="K929"/>
      <c r="L929" s="191"/>
      <c r="M929" s="157"/>
      <c r="N929"/>
      <c r="O929" s="191"/>
      <c r="P929" s="157"/>
      <c r="Q929" s="189"/>
      <c r="R929" s="196" t="str">
        <f>IF(promesas[[#This Row],[Fecha de Pago]]="", "", TEXT(promesas[[#This Row],[Fecha de Pago]], "mmm"))</f>
        <v/>
      </c>
      <c r="S929" s="12" t="str">
        <f>IF(promesas[[#This Row],[Fecha  promesa de pago]]="", "", TEXT(promesas[[#This Row],[Fecha  promesa de pago]], "mmm"))</f>
        <v/>
      </c>
      <c r="T929" s="13" t="str">
        <f>IF(promesas[[#This Row],[Fecha de Pago]]="", "", TEXT(promesas[[#This Row],[Fecha de Pago]], "dd/mmm"))</f>
        <v/>
      </c>
      <c r="U929" s="13" t="str">
        <f>IF(promesas[[#This Row],[Fecha  promesa de pago]]="", "", TEXT(promesas[[#This Row],[Fecha  promesa de pago]], "dd/mmm"))</f>
        <v/>
      </c>
      <c r="V929" s="14" t="str">
        <f>IF(LEN(TRIM(promesas[[#This Row],[Fecha  promesa de pago]]))&gt;0,1,"")</f>
        <v/>
      </c>
      <c r="W929" s="14" t="str">
        <f>IF(LEN(TRIM(promesas[[#This Row],[Fecha de Pago]]))&gt;0,1,"")</f>
        <v/>
      </c>
    </row>
    <row r="930" spans="1:23" ht="15.75" customHeight="1">
      <c r="A930" s="11" t="str">
        <f>TEXT(promesas[[#This Row],[Marca temporal]],"dd/mmm")</f>
        <v>00/ene</v>
      </c>
      <c r="B930" s="186"/>
      <c r="C930" s="187"/>
      <c r="D930" s="187"/>
      <c r="E930" s="188"/>
      <c r="F930" s="187"/>
      <c r="G930" s="187"/>
      <c r="H930" s="189"/>
      <c r="I930" s="190"/>
      <c r="J930" s="195"/>
      <c r="K930"/>
      <c r="L930" s="191"/>
      <c r="M930" s="157"/>
      <c r="N930"/>
      <c r="O930" s="191"/>
      <c r="P930"/>
      <c r="Q930" s="189"/>
      <c r="R930" s="196" t="str">
        <f>IF(promesas[[#This Row],[Fecha de Pago]]="", "", TEXT(promesas[[#This Row],[Fecha de Pago]], "mmm"))</f>
        <v/>
      </c>
      <c r="S930" s="12" t="str">
        <f>IF(promesas[[#This Row],[Fecha  promesa de pago]]="", "", TEXT(promesas[[#This Row],[Fecha  promesa de pago]], "mmm"))</f>
        <v/>
      </c>
      <c r="T930" s="13" t="str">
        <f>IF(promesas[[#This Row],[Fecha de Pago]]="", "", TEXT(promesas[[#This Row],[Fecha de Pago]], "dd/mmm"))</f>
        <v/>
      </c>
      <c r="U930" s="13" t="str">
        <f>IF(promesas[[#This Row],[Fecha  promesa de pago]]="", "", TEXT(promesas[[#This Row],[Fecha  promesa de pago]], "dd/mmm"))</f>
        <v/>
      </c>
      <c r="V930" s="14" t="str">
        <f>IF(LEN(TRIM(promesas[[#This Row],[Fecha  promesa de pago]]))&gt;0,1,"")</f>
        <v/>
      </c>
      <c r="W930" s="14" t="str">
        <f>IF(LEN(TRIM(promesas[[#This Row],[Fecha de Pago]]))&gt;0,1,"")</f>
        <v/>
      </c>
    </row>
    <row r="931" spans="1:23" ht="15.75" customHeight="1">
      <c r="A931" s="11" t="str">
        <f>TEXT(promesas[[#This Row],[Marca temporal]],"dd/mmm")</f>
        <v>00/ene</v>
      </c>
      <c r="B931" s="186"/>
      <c r="C931" s="187"/>
      <c r="D931" s="187"/>
      <c r="E931" s="188"/>
      <c r="F931" s="187"/>
      <c r="G931" s="187"/>
      <c r="H931" s="189"/>
      <c r="I931" s="190"/>
      <c r="J931" s="195"/>
      <c r="K931"/>
      <c r="L931" s="191"/>
      <c r="M931" s="157"/>
      <c r="N931"/>
      <c r="O931" s="191"/>
      <c r="P931" s="157"/>
      <c r="Q931" s="189"/>
      <c r="R931" s="196" t="str">
        <f>IF(promesas[[#This Row],[Fecha de Pago]]="", "", TEXT(promesas[[#This Row],[Fecha de Pago]], "mmm"))</f>
        <v/>
      </c>
      <c r="S931" s="12" t="str">
        <f>IF(promesas[[#This Row],[Fecha  promesa de pago]]="", "", TEXT(promesas[[#This Row],[Fecha  promesa de pago]], "mmm"))</f>
        <v/>
      </c>
      <c r="T931" s="13" t="str">
        <f>IF(promesas[[#This Row],[Fecha de Pago]]="", "", TEXT(promesas[[#This Row],[Fecha de Pago]], "dd/mmm"))</f>
        <v/>
      </c>
      <c r="U931" s="13" t="str">
        <f>IF(promesas[[#This Row],[Fecha  promesa de pago]]="", "", TEXT(promesas[[#This Row],[Fecha  promesa de pago]], "dd/mmm"))</f>
        <v/>
      </c>
      <c r="V931" s="14" t="str">
        <f>IF(LEN(TRIM(promesas[[#This Row],[Fecha  promesa de pago]]))&gt;0,1,"")</f>
        <v/>
      </c>
      <c r="W931" s="14" t="str">
        <f>IF(LEN(TRIM(promesas[[#This Row],[Fecha de Pago]]))&gt;0,1,"")</f>
        <v/>
      </c>
    </row>
    <row r="932" spans="1:23" ht="15.75" customHeight="1">
      <c r="A932" s="11" t="str">
        <f>TEXT(promesas[[#This Row],[Marca temporal]],"dd/mmm")</f>
        <v>00/ene</v>
      </c>
      <c r="B932" s="186"/>
      <c r="C932" s="187"/>
      <c r="D932" s="187"/>
      <c r="E932" s="188"/>
      <c r="F932" s="187"/>
      <c r="G932" s="187"/>
      <c r="H932" s="189"/>
      <c r="I932" s="190"/>
      <c r="J932" s="195"/>
      <c r="K932" s="159"/>
      <c r="L932" s="167"/>
      <c r="M932" s="157"/>
      <c r="N932"/>
      <c r="O932" s="191"/>
      <c r="P932" s="157"/>
      <c r="Q932" s="189"/>
      <c r="R932" s="196" t="str">
        <f>IF(promesas[[#This Row],[Fecha de Pago]]="", "", TEXT(promesas[[#This Row],[Fecha de Pago]], "mmm"))</f>
        <v/>
      </c>
      <c r="S932" s="12" t="str">
        <f>IF(promesas[[#This Row],[Fecha  promesa de pago]]="", "", TEXT(promesas[[#This Row],[Fecha  promesa de pago]], "mmm"))</f>
        <v/>
      </c>
      <c r="T932" s="13" t="str">
        <f>IF(promesas[[#This Row],[Fecha de Pago]]="", "", TEXT(promesas[[#This Row],[Fecha de Pago]], "dd/mmm"))</f>
        <v/>
      </c>
      <c r="U932" s="13" t="str">
        <f>IF(promesas[[#This Row],[Fecha  promesa de pago]]="", "", TEXT(promesas[[#This Row],[Fecha  promesa de pago]], "dd/mmm"))</f>
        <v/>
      </c>
      <c r="V932" s="14" t="str">
        <f>IF(LEN(TRIM(promesas[[#This Row],[Fecha  promesa de pago]]))&gt;0,1,"")</f>
        <v/>
      </c>
      <c r="W932" s="14" t="str">
        <f>IF(LEN(TRIM(promesas[[#This Row],[Fecha de Pago]]))&gt;0,1,"")</f>
        <v/>
      </c>
    </row>
    <row r="933" spans="1:23" ht="15.75" customHeight="1">
      <c r="A933" s="11" t="str">
        <f>TEXT(promesas[[#This Row],[Marca temporal]],"dd/mmm")</f>
        <v>00/ene</v>
      </c>
      <c r="B933" s="186"/>
      <c r="C933" s="187"/>
      <c r="D933" s="187"/>
      <c r="E933" s="188"/>
      <c r="F933" s="187"/>
      <c r="G933" s="187"/>
      <c r="H933" s="189"/>
      <c r="I933" s="190"/>
      <c r="J933" s="195"/>
      <c r="K933"/>
      <c r="L933" s="191"/>
      <c r="M933" s="157"/>
      <c r="N933"/>
      <c r="O933" s="191"/>
      <c r="P933" s="157"/>
      <c r="Q933" s="189"/>
      <c r="R933" s="196" t="str">
        <f>IF(promesas[[#This Row],[Fecha de Pago]]="", "", TEXT(promesas[[#This Row],[Fecha de Pago]], "mmm"))</f>
        <v/>
      </c>
      <c r="S933" s="12" t="str">
        <f>IF(promesas[[#This Row],[Fecha  promesa de pago]]="", "", TEXT(promesas[[#This Row],[Fecha  promesa de pago]], "mmm"))</f>
        <v/>
      </c>
      <c r="T933" s="13" t="str">
        <f>IF(promesas[[#This Row],[Fecha de Pago]]="", "", TEXT(promesas[[#This Row],[Fecha de Pago]], "dd/mmm"))</f>
        <v/>
      </c>
      <c r="U933" s="13" t="str">
        <f>IF(promesas[[#This Row],[Fecha  promesa de pago]]="", "", TEXT(promesas[[#This Row],[Fecha  promesa de pago]], "dd/mmm"))</f>
        <v/>
      </c>
      <c r="V933" s="14" t="str">
        <f>IF(LEN(TRIM(promesas[[#This Row],[Fecha  promesa de pago]]))&gt;0,1,"")</f>
        <v/>
      </c>
      <c r="W933" s="14" t="str">
        <f>IF(LEN(TRIM(promesas[[#This Row],[Fecha de Pago]]))&gt;0,1,"")</f>
        <v/>
      </c>
    </row>
    <row r="934" spans="1:23" ht="15.75" customHeight="1">
      <c r="A934" s="11" t="str">
        <f>TEXT(promesas[[#This Row],[Marca temporal]],"dd/mmm")</f>
        <v>00/ene</v>
      </c>
      <c r="B934" s="186"/>
      <c r="C934" s="187"/>
      <c r="D934" s="187"/>
      <c r="E934" s="188"/>
      <c r="F934" s="187"/>
      <c r="G934" s="187"/>
      <c r="H934" s="189"/>
      <c r="I934" s="190"/>
      <c r="J934" s="195"/>
      <c r="K934"/>
      <c r="L934" s="191"/>
      <c r="M934" s="157"/>
      <c r="N934"/>
      <c r="O934" s="191"/>
      <c r="P934" s="157"/>
      <c r="Q934" s="189"/>
      <c r="R934" s="196" t="str">
        <f>IF(promesas[[#This Row],[Fecha de Pago]]="", "", TEXT(promesas[[#This Row],[Fecha de Pago]], "mmm"))</f>
        <v/>
      </c>
      <c r="S934" s="12" t="str">
        <f>IF(promesas[[#This Row],[Fecha  promesa de pago]]="", "", TEXT(promesas[[#This Row],[Fecha  promesa de pago]], "mmm"))</f>
        <v/>
      </c>
      <c r="T934" s="13" t="str">
        <f>IF(promesas[[#This Row],[Fecha de Pago]]="", "", TEXT(promesas[[#This Row],[Fecha de Pago]], "dd/mmm"))</f>
        <v/>
      </c>
      <c r="U934" s="13" t="str">
        <f>IF(promesas[[#This Row],[Fecha  promesa de pago]]="", "", TEXT(promesas[[#This Row],[Fecha  promesa de pago]], "dd/mmm"))</f>
        <v/>
      </c>
      <c r="V934" s="14" t="str">
        <f>IF(LEN(TRIM(promesas[[#This Row],[Fecha  promesa de pago]]))&gt;0,1,"")</f>
        <v/>
      </c>
      <c r="W934" s="14" t="str">
        <f>IF(LEN(TRIM(promesas[[#This Row],[Fecha de Pago]]))&gt;0,1,"")</f>
        <v/>
      </c>
    </row>
    <row r="935" spans="1:23" ht="15.75" customHeight="1">
      <c r="A935" s="11" t="str">
        <f>TEXT(promesas[[#This Row],[Marca temporal]],"dd/mmm")</f>
        <v>00/ene</v>
      </c>
      <c r="B935" s="186"/>
      <c r="C935" s="187"/>
      <c r="D935" s="187"/>
      <c r="E935" s="188"/>
      <c r="F935" s="187"/>
      <c r="G935" s="187"/>
      <c r="H935" s="189"/>
      <c r="I935" s="190"/>
      <c r="J935" s="195"/>
      <c r="K935"/>
      <c r="L935" s="191"/>
      <c r="M935" s="157"/>
      <c r="N935"/>
      <c r="O935" s="191"/>
      <c r="P935" s="157"/>
      <c r="Q935" s="189"/>
      <c r="R935" s="196" t="str">
        <f>IF(promesas[[#This Row],[Fecha de Pago]]="", "", TEXT(promesas[[#This Row],[Fecha de Pago]], "mmm"))</f>
        <v/>
      </c>
      <c r="S935" s="12" t="str">
        <f>IF(promesas[[#This Row],[Fecha  promesa de pago]]="", "", TEXT(promesas[[#This Row],[Fecha  promesa de pago]], "mmm"))</f>
        <v/>
      </c>
      <c r="T935" s="13" t="str">
        <f>IF(promesas[[#This Row],[Fecha de Pago]]="", "", TEXT(promesas[[#This Row],[Fecha de Pago]], "dd/mmm"))</f>
        <v/>
      </c>
      <c r="U935" s="13" t="str">
        <f>IF(promesas[[#This Row],[Fecha  promesa de pago]]="", "", TEXT(promesas[[#This Row],[Fecha  promesa de pago]], "dd/mmm"))</f>
        <v/>
      </c>
      <c r="V935" s="14" t="str">
        <f>IF(LEN(TRIM(promesas[[#This Row],[Fecha  promesa de pago]]))&gt;0,1,"")</f>
        <v/>
      </c>
      <c r="W935" s="14" t="str">
        <f>IF(LEN(TRIM(promesas[[#This Row],[Fecha de Pago]]))&gt;0,1,"")</f>
        <v/>
      </c>
    </row>
    <row r="936" spans="1:23" ht="15.75" customHeight="1">
      <c r="A936" s="11" t="str">
        <f>TEXT(promesas[[#This Row],[Marca temporal]],"dd/mmm")</f>
        <v>00/ene</v>
      </c>
      <c r="B936" s="186"/>
      <c r="C936" s="187"/>
      <c r="D936" s="187"/>
      <c r="E936" s="188"/>
      <c r="F936" s="187"/>
      <c r="G936" s="187"/>
      <c r="H936" s="189"/>
      <c r="I936" s="190"/>
      <c r="J936" s="195"/>
      <c r="K936"/>
      <c r="L936" s="191"/>
      <c r="M936" s="157"/>
      <c r="N936"/>
      <c r="O936" s="191"/>
      <c r="P936" s="157"/>
      <c r="Q936" s="189"/>
      <c r="R936" s="196" t="str">
        <f>IF(promesas[[#This Row],[Fecha de Pago]]="", "", TEXT(promesas[[#This Row],[Fecha de Pago]], "mmm"))</f>
        <v/>
      </c>
      <c r="S936" s="12" t="str">
        <f>IF(promesas[[#This Row],[Fecha  promesa de pago]]="", "", TEXT(promesas[[#This Row],[Fecha  promesa de pago]], "mmm"))</f>
        <v/>
      </c>
      <c r="T936" s="13" t="str">
        <f>IF(promesas[[#This Row],[Fecha de Pago]]="", "", TEXT(promesas[[#This Row],[Fecha de Pago]], "dd/mmm"))</f>
        <v/>
      </c>
      <c r="U936" s="13" t="str">
        <f>IF(promesas[[#This Row],[Fecha  promesa de pago]]="", "", TEXT(promesas[[#This Row],[Fecha  promesa de pago]], "dd/mmm"))</f>
        <v/>
      </c>
      <c r="V936" s="14" t="str">
        <f>IF(LEN(TRIM(promesas[[#This Row],[Fecha  promesa de pago]]))&gt;0,1,"")</f>
        <v/>
      </c>
      <c r="W936" s="14" t="str">
        <f>IF(LEN(TRIM(promesas[[#This Row],[Fecha de Pago]]))&gt;0,1,"")</f>
        <v/>
      </c>
    </row>
    <row r="937" spans="1:23" ht="15.75" customHeight="1">
      <c r="A937" s="11" t="str">
        <f>TEXT(promesas[[#This Row],[Marca temporal]],"dd/mmm")</f>
        <v>00/ene</v>
      </c>
      <c r="B937" s="186"/>
      <c r="C937" s="187"/>
      <c r="D937" s="187"/>
      <c r="E937" s="188"/>
      <c r="F937" s="187"/>
      <c r="G937" s="187"/>
      <c r="H937" s="189"/>
      <c r="I937" s="190"/>
      <c r="J937" s="195"/>
      <c r="K937"/>
      <c r="L937" s="191"/>
      <c r="M937" s="157"/>
      <c r="N937"/>
      <c r="O937" s="191"/>
      <c r="P937" s="157"/>
      <c r="Q937" s="189"/>
      <c r="R937" s="196" t="str">
        <f>IF(promesas[[#This Row],[Fecha de Pago]]="", "", TEXT(promesas[[#This Row],[Fecha de Pago]], "mmm"))</f>
        <v/>
      </c>
      <c r="S937" s="12" t="str">
        <f>IF(promesas[[#This Row],[Fecha  promesa de pago]]="", "", TEXT(promesas[[#This Row],[Fecha  promesa de pago]], "mmm"))</f>
        <v/>
      </c>
      <c r="T937" s="13" t="str">
        <f>IF(promesas[[#This Row],[Fecha de Pago]]="", "", TEXT(promesas[[#This Row],[Fecha de Pago]], "dd/mmm"))</f>
        <v/>
      </c>
      <c r="U937" s="13" t="str">
        <f>IF(promesas[[#This Row],[Fecha  promesa de pago]]="", "", TEXT(promesas[[#This Row],[Fecha  promesa de pago]], "dd/mmm"))</f>
        <v/>
      </c>
      <c r="V937" s="14" t="str">
        <f>IF(LEN(TRIM(promesas[[#This Row],[Fecha  promesa de pago]]))&gt;0,1,"")</f>
        <v/>
      </c>
      <c r="W937" s="14" t="str">
        <f>IF(LEN(TRIM(promesas[[#This Row],[Fecha de Pago]]))&gt;0,1,"")</f>
        <v/>
      </c>
    </row>
    <row r="938" spans="1:23" ht="15.75" customHeight="1">
      <c r="A938" s="11" t="str">
        <f>TEXT(promesas[[#This Row],[Marca temporal]],"dd/mmm")</f>
        <v>00/ene</v>
      </c>
      <c r="B938" s="186"/>
      <c r="C938" s="187"/>
      <c r="D938" s="187"/>
      <c r="E938" s="188"/>
      <c r="F938" s="187"/>
      <c r="G938" s="187"/>
      <c r="H938" s="189"/>
      <c r="I938" s="190"/>
      <c r="J938" s="195"/>
      <c r="K938"/>
      <c r="L938" s="191"/>
      <c r="M938" s="157"/>
      <c r="N938"/>
      <c r="O938" s="191"/>
      <c r="P938" s="157"/>
      <c r="Q938" s="189"/>
      <c r="R938" s="196" t="str">
        <f>IF(promesas[[#This Row],[Fecha de Pago]]="", "", TEXT(promesas[[#This Row],[Fecha de Pago]], "mmm"))</f>
        <v/>
      </c>
      <c r="S938" s="12" t="str">
        <f>IF(promesas[[#This Row],[Fecha  promesa de pago]]="", "", TEXT(promesas[[#This Row],[Fecha  promesa de pago]], "mmm"))</f>
        <v/>
      </c>
      <c r="T938" s="13" t="str">
        <f>IF(promesas[[#This Row],[Fecha de Pago]]="", "", TEXT(promesas[[#This Row],[Fecha de Pago]], "dd/mmm"))</f>
        <v/>
      </c>
      <c r="U938" s="13" t="str">
        <f>IF(promesas[[#This Row],[Fecha  promesa de pago]]="", "", TEXT(promesas[[#This Row],[Fecha  promesa de pago]], "dd/mmm"))</f>
        <v/>
      </c>
      <c r="V938" s="14" t="str">
        <f>IF(LEN(TRIM(promesas[[#This Row],[Fecha  promesa de pago]]))&gt;0,1,"")</f>
        <v/>
      </c>
      <c r="W938" s="14" t="str">
        <f>IF(LEN(TRIM(promesas[[#This Row],[Fecha de Pago]]))&gt;0,1,"")</f>
        <v/>
      </c>
    </row>
    <row r="939" spans="1:23" ht="15.75" customHeight="1">
      <c r="A939" s="11" t="str">
        <f>TEXT(promesas[[#This Row],[Marca temporal]],"dd/mmm")</f>
        <v>00/ene</v>
      </c>
      <c r="B939" s="186"/>
      <c r="C939" s="187"/>
      <c r="D939" s="187"/>
      <c r="E939" s="188"/>
      <c r="F939" s="187"/>
      <c r="G939" s="187"/>
      <c r="H939" s="189"/>
      <c r="I939" s="190"/>
      <c r="J939" s="195"/>
      <c r="K939"/>
      <c r="L939" s="191"/>
      <c r="M939" s="157"/>
      <c r="N939"/>
      <c r="O939" s="191"/>
      <c r="P939" s="157"/>
      <c r="Q939" s="189"/>
      <c r="R939" s="196" t="str">
        <f>IF(promesas[[#This Row],[Fecha de Pago]]="", "", TEXT(promesas[[#This Row],[Fecha de Pago]], "mmm"))</f>
        <v/>
      </c>
      <c r="S939" s="12" t="str">
        <f>IF(promesas[[#This Row],[Fecha  promesa de pago]]="", "", TEXT(promesas[[#This Row],[Fecha  promesa de pago]], "mmm"))</f>
        <v/>
      </c>
      <c r="T939" s="13" t="str">
        <f>IF(promesas[[#This Row],[Fecha de Pago]]="", "", TEXT(promesas[[#This Row],[Fecha de Pago]], "dd/mmm"))</f>
        <v/>
      </c>
      <c r="U939" s="13" t="str">
        <f>IF(promesas[[#This Row],[Fecha  promesa de pago]]="", "", TEXT(promesas[[#This Row],[Fecha  promesa de pago]], "dd/mmm"))</f>
        <v/>
      </c>
      <c r="V939" s="14" t="str">
        <f>IF(LEN(TRIM(promesas[[#This Row],[Fecha  promesa de pago]]))&gt;0,1,"")</f>
        <v/>
      </c>
      <c r="W939" s="14" t="str">
        <f>IF(LEN(TRIM(promesas[[#This Row],[Fecha de Pago]]))&gt;0,1,"")</f>
        <v/>
      </c>
    </row>
    <row r="940" spans="1:23" ht="15.75" customHeight="1">
      <c r="A940" s="11" t="str">
        <f>TEXT(promesas[[#This Row],[Marca temporal]],"dd/mmm")</f>
        <v>00/ene</v>
      </c>
      <c r="B940" s="186"/>
      <c r="C940" s="187"/>
      <c r="D940" s="187"/>
      <c r="E940" s="188"/>
      <c r="F940" s="187"/>
      <c r="G940" s="187"/>
      <c r="H940" s="189"/>
      <c r="I940" s="190"/>
      <c r="J940" s="195"/>
      <c r="K940"/>
      <c r="L940" s="191"/>
      <c r="M940" s="157"/>
      <c r="N940"/>
      <c r="O940" s="191"/>
      <c r="P940" s="157"/>
      <c r="Q940" s="189"/>
      <c r="R940" s="196" t="str">
        <f>IF(promesas[[#This Row],[Fecha de Pago]]="", "", TEXT(promesas[[#This Row],[Fecha de Pago]], "mmm"))</f>
        <v/>
      </c>
      <c r="S940" s="12" t="str">
        <f>IF(promesas[[#This Row],[Fecha  promesa de pago]]="", "", TEXT(promesas[[#This Row],[Fecha  promesa de pago]], "mmm"))</f>
        <v/>
      </c>
      <c r="T940" s="13" t="str">
        <f>IF(promesas[[#This Row],[Fecha de Pago]]="", "", TEXT(promesas[[#This Row],[Fecha de Pago]], "dd/mmm"))</f>
        <v/>
      </c>
      <c r="U940" s="13" t="str">
        <f>IF(promesas[[#This Row],[Fecha  promesa de pago]]="", "", TEXT(promesas[[#This Row],[Fecha  promesa de pago]], "dd/mmm"))</f>
        <v/>
      </c>
      <c r="V940" s="14" t="str">
        <f>IF(LEN(TRIM(promesas[[#This Row],[Fecha  promesa de pago]]))&gt;0,1,"")</f>
        <v/>
      </c>
      <c r="W940" s="14" t="str">
        <f>IF(LEN(TRIM(promesas[[#This Row],[Fecha de Pago]]))&gt;0,1,"")</f>
        <v/>
      </c>
    </row>
    <row r="941" spans="1:23" ht="15.75" customHeight="1">
      <c r="A941" s="11" t="str">
        <f>TEXT(promesas[[#This Row],[Marca temporal]],"dd/mmm")</f>
        <v>00/ene</v>
      </c>
      <c r="B941" s="186"/>
      <c r="C941" s="187"/>
      <c r="D941" s="187"/>
      <c r="E941" s="188"/>
      <c r="F941" s="187"/>
      <c r="G941" s="187"/>
      <c r="H941" s="189"/>
      <c r="I941" s="190"/>
      <c r="J941" s="195"/>
      <c r="K941"/>
      <c r="L941" s="191"/>
      <c r="M941" s="157"/>
      <c r="N941"/>
      <c r="O941" s="191"/>
      <c r="P941" s="157"/>
      <c r="Q941" s="189"/>
      <c r="R941" s="196" t="str">
        <f>IF(promesas[[#This Row],[Fecha de Pago]]="", "", TEXT(promesas[[#This Row],[Fecha de Pago]], "mmm"))</f>
        <v/>
      </c>
      <c r="S941" s="12" t="str">
        <f>IF(promesas[[#This Row],[Fecha  promesa de pago]]="", "", TEXT(promesas[[#This Row],[Fecha  promesa de pago]], "mmm"))</f>
        <v/>
      </c>
      <c r="T941" s="13" t="str">
        <f>IF(promesas[[#This Row],[Fecha de Pago]]="", "", TEXT(promesas[[#This Row],[Fecha de Pago]], "dd/mmm"))</f>
        <v/>
      </c>
      <c r="U941" s="13" t="str">
        <f>IF(promesas[[#This Row],[Fecha  promesa de pago]]="", "", TEXT(promesas[[#This Row],[Fecha  promesa de pago]], "dd/mmm"))</f>
        <v/>
      </c>
      <c r="V941" s="14" t="str">
        <f>IF(LEN(TRIM(promesas[[#This Row],[Fecha  promesa de pago]]))&gt;0,1,"")</f>
        <v/>
      </c>
      <c r="W941" s="14" t="str">
        <f>IF(LEN(TRIM(promesas[[#This Row],[Fecha de Pago]]))&gt;0,1,"")</f>
        <v/>
      </c>
    </row>
    <row r="942" spans="1:23" ht="15.75" customHeight="1">
      <c r="A942" s="11" t="str">
        <f>TEXT(promesas[[#This Row],[Marca temporal]],"dd/mmm")</f>
        <v>00/ene</v>
      </c>
      <c r="B942" s="186"/>
      <c r="C942" s="187"/>
      <c r="D942" s="187"/>
      <c r="E942" s="188"/>
      <c r="F942" s="187"/>
      <c r="G942" s="187"/>
      <c r="H942" s="189"/>
      <c r="I942" s="190"/>
      <c r="J942" s="195"/>
      <c r="K942"/>
      <c r="L942" s="191"/>
      <c r="M942" s="157"/>
      <c r="N942"/>
      <c r="O942" s="191"/>
      <c r="P942" s="157"/>
      <c r="Q942" s="189"/>
      <c r="R942" s="196" t="str">
        <f>IF(promesas[[#This Row],[Fecha de Pago]]="", "", TEXT(promesas[[#This Row],[Fecha de Pago]], "mmm"))</f>
        <v/>
      </c>
      <c r="S942" s="12" t="str">
        <f>IF(promesas[[#This Row],[Fecha  promesa de pago]]="", "", TEXT(promesas[[#This Row],[Fecha  promesa de pago]], "mmm"))</f>
        <v/>
      </c>
      <c r="T942" s="13" t="str">
        <f>IF(promesas[[#This Row],[Fecha de Pago]]="", "", TEXT(promesas[[#This Row],[Fecha de Pago]], "dd/mmm"))</f>
        <v/>
      </c>
      <c r="U942" s="13" t="str">
        <f>IF(promesas[[#This Row],[Fecha  promesa de pago]]="", "", TEXT(promesas[[#This Row],[Fecha  promesa de pago]], "dd/mmm"))</f>
        <v/>
      </c>
      <c r="V942" s="14" t="str">
        <f>IF(LEN(TRIM(promesas[[#This Row],[Fecha  promesa de pago]]))&gt;0,1,"")</f>
        <v/>
      </c>
      <c r="W942" s="14" t="str">
        <f>IF(LEN(TRIM(promesas[[#This Row],[Fecha de Pago]]))&gt;0,1,"")</f>
        <v/>
      </c>
    </row>
    <row r="943" spans="1:23" ht="15.75" customHeight="1">
      <c r="A943" s="11" t="str">
        <f>TEXT(promesas[[#This Row],[Marca temporal]],"dd/mmm")</f>
        <v>00/ene</v>
      </c>
      <c r="B943" s="186"/>
      <c r="C943" s="187"/>
      <c r="D943" s="187"/>
      <c r="E943" s="188"/>
      <c r="F943" s="187"/>
      <c r="G943" s="187"/>
      <c r="H943" s="189"/>
      <c r="I943" s="190"/>
      <c r="J943" s="195"/>
      <c r="K943"/>
      <c r="L943" s="191"/>
      <c r="M943" s="157"/>
      <c r="N943"/>
      <c r="O943" s="191"/>
      <c r="P943" s="157"/>
      <c r="Q943" s="189"/>
      <c r="R943" s="196" t="str">
        <f>IF(promesas[[#This Row],[Fecha de Pago]]="", "", TEXT(promesas[[#This Row],[Fecha de Pago]], "mmm"))</f>
        <v/>
      </c>
      <c r="S943" s="12" t="str">
        <f>IF(promesas[[#This Row],[Fecha  promesa de pago]]="", "", TEXT(promesas[[#This Row],[Fecha  promesa de pago]], "mmm"))</f>
        <v/>
      </c>
      <c r="T943" s="13" t="str">
        <f>IF(promesas[[#This Row],[Fecha de Pago]]="", "", TEXT(promesas[[#This Row],[Fecha de Pago]], "dd/mmm"))</f>
        <v/>
      </c>
      <c r="U943" s="13" t="str">
        <f>IF(promesas[[#This Row],[Fecha  promesa de pago]]="", "", TEXT(promesas[[#This Row],[Fecha  promesa de pago]], "dd/mmm"))</f>
        <v/>
      </c>
      <c r="V943" s="14" t="str">
        <f>IF(LEN(TRIM(promesas[[#This Row],[Fecha  promesa de pago]]))&gt;0,1,"")</f>
        <v/>
      </c>
      <c r="W943" s="14" t="str">
        <f>IF(LEN(TRIM(promesas[[#This Row],[Fecha de Pago]]))&gt;0,1,"")</f>
        <v/>
      </c>
    </row>
    <row r="944" spans="1:23" ht="15.75" customHeight="1">
      <c r="A944" s="11" t="str">
        <f>TEXT(promesas[[#This Row],[Marca temporal]],"dd/mmm")</f>
        <v>00/ene</v>
      </c>
      <c r="B944" s="186"/>
      <c r="C944" s="187"/>
      <c r="D944" s="187"/>
      <c r="E944" s="188"/>
      <c r="F944" s="187"/>
      <c r="G944" s="187"/>
      <c r="H944" s="189"/>
      <c r="I944" s="190"/>
      <c r="J944" s="195"/>
      <c r="K944"/>
      <c r="L944" s="191"/>
      <c r="M944" s="157"/>
      <c r="N944"/>
      <c r="O944" s="191"/>
      <c r="P944"/>
      <c r="Q944" s="189"/>
      <c r="R944" s="196" t="str">
        <f>IF(promesas[[#This Row],[Fecha de Pago]]="", "", TEXT(promesas[[#This Row],[Fecha de Pago]], "mmm"))</f>
        <v/>
      </c>
      <c r="S944" s="12" t="str">
        <f>IF(promesas[[#This Row],[Fecha  promesa de pago]]="", "", TEXT(promesas[[#This Row],[Fecha  promesa de pago]], "mmm"))</f>
        <v/>
      </c>
      <c r="T944" s="13" t="str">
        <f>IF(promesas[[#This Row],[Fecha de Pago]]="", "", TEXT(promesas[[#This Row],[Fecha de Pago]], "dd/mmm"))</f>
        <v/>
      </c>
      <c r="U944" s="13" t="str">
        <f>IF(promesas[[#This Row],[Fecha  promesa de pago]]="", "", TEXT(promesas[[#This Row],[Fecha  promesa de pago]], "dd/mmm"))</f>
        <v/>
      </c>
      <c r="V944" s="14" t="str">
        <f>IF(LEN(TRIM(promesas[[#This Row],[Fecha  promesa de pago]]))&gt;0,1,"")</f>
        <v/>
      </c>
      <c r="W944" s="14" t="str">
        <f>IF(LEN(TRIM(promesas[[#This Row],[Fecha de Pago]]))&gt;0,1,"")</f>
        <v/>
      </c>
    </row>
    <row r="945" spans="1:23" ht="15.75" customHeight="1">
      <c r="A945" s="11" t="str">
        <f>TEXT(promesas[[#This Row],[Marca temporal]],"dd/mmm")</f>
        <v>00/ene</v>
      </c>
      <c r="B945" s="186"/>
      <c r="C945" s="187"/>
      <c r="D945" s="187"/>
      <c r="E945" s="188"/>
      <c r="F945" s="187"/>
      <c r="G945" s="187"/>
      <c r="H945" s="189"/>
      <c r="I945" s="190"/>
      <c r="J945" s="195"/>
      <c r="K945"/>
      <c r="L945" s="191"/>
      <c r="M945" s="157"/>
      <c r="N945"/>
      <c r="O945" s="191"/>
      <c r="P945" s="157"/>
      <c r="Q945" s="189"/>
      <c r="R945" s="196" t="str">
        <f>IF(promesas[[#This Row],[Fecha de Pago]]="", "", TEXT(promesas[[#This Row],[Fecha de Pago]], "mmm"))</f>
        <v/>
      </c>
      <c r="S945" s="12" t="str">
        <f>IF(promesas[[#This Row],[Fecha  promesa de pago]]="", "", TEXT(promesas[[#This Row],[Fecha  promesa de pago]], "mmm"))</f>
        <v/>
      </c>
      <c r="T945" s="13" t="str">
        <f>IF(promesas[[#This Row],[Fecha de Pago]]="", "", TEXT(promesas[[#This Row],[Fecha de Pago]], "dd/mmm"))</f>
        <v/>
      </c>
      <c r="U945" s="13" t="str">
        <f>IF(promesas[[#This Row],[Fecha  promesa de pago]]="", "", TEXT(promesas[[#This Row],[Fecha  promesa de pago]], "dd/mmm"))</f>
        <v/>
      </c>
      <c r="V945" s="14" t="str">
        <f>IF(LEN(TRIM(promesas[[#This Row],[Fecha  promesa de pago]]))&gt;0,1,"")</f>
        <v/>
      </c>
      <c r="W945" s="14" t="str">
        <f>IF(LEN(TRIM(promesas[[#This Row],[Fecha de Pago]]))&gt;0,1,"")</f>
        <v/>
      </c>
    </row>
    <row r="946" spans="1:23" ht="15.75" customHeight="1">
      <c r="A946" s="11" t="str">
        <f>TEXT(promesas[[#This Row],[Marca temporal]],"dd/mmm")</f>
        <v>00/ene</v>
      </c>
      <c r="B946" s="186"/>
      <c r="C946" s="187"/>
      <c r="D946" s="187"/>
      <c r="E946" s="188"/>
      <c r="F946" s="187"/>
      <c r="G946" s="187"/>
      <c r="H946" s="189"/>
      <c r="I946" s="190"/>
      <c r="J946" s="195"/>
      <c r="K946"/>
      <c r="L946" s="191"/>
      <c r="M946" s="157"/>
      <c r="N946"/>
      <c r="O946" s="191"/>
      <c r="P946"/>
      <c r="Q946" s="189"/>
      <c r="R946" s="196" t="str">
        <f>IF(promesas[[#This Row],[Fecha de Pago]]="", "", TEXT(promesas[[#This Row],[Fecha de Pago]], "mmm"))</f>
        <v/>
      </c>
      <c r="S946" s="12" t="str">
        <f>IF(promesas[[#This Row],[Fecha  promesa de pago]]="", "", TEXT(promesas[[#This Row],[Fecha  promesa de pago]], "mmm"))</f>
        <v/>
      </c>
      <c r="T946" s="13" t="str">
        <f>IF(promesas[[#This Row],[Fecha de Pago]]="", "", TEXT(promesas[[#This Row],[Fecha de Pago]], "dd/mmm"))</f>
        <v/>
      </c>
      <c r="U946" s="13" t="str">
        <f>IF(promesas[[#This Row],[Fecha  promesa de pago]]="", "", TEXT(promesas[[#This Row],[Fecha  promesa de pago]], "dd/mmm"))</f>
        <v/>
      </c>
      <c r="V946" s="14" t="str">
        <f>IF(LEN(TRIM(promesas[[#This Row],[Fecha  promesa de pago]]))&gt;0,1,"")</f>
        <v/>
      </c>
      <c r="W946" s="14" t="str">
        <f>IF(LEN(TRIM(promesas[[#This Row],[Fecha de Pago]]))&gt;0,1,"")</f>
        <v/>
      </c>
    </row>
    <row r="947" spans="1:23" ht="15.75" customHeight="1">
      <c r="A947" s="11" t="str">
        <f>TEXT(promesas[[#This Row],[Marca temporal]],"dd/mmm")</f>
        <v>00/ene</v>
      </c>
      <c r="B947" s="186"/>
      <c r="C947" s="187"/>
      <c r="D947" s="187"/>
      <c r="E947" s="188"/>
      <c r="F947" s="187"/>
      <c r="G947" s="187"/>
      <c r="H947" s="189"/>
      <c r="I947" s="190"/>
      <c r="J947" s="195"/>
      <c r="K947"/>
      <c r="L947" s="191"/>
      <c r="M947" s="157"/>
      <c r="N947"/>
      <c r="O947" s="191"/>
      <c r="P947" s="157"/>
      <c r="Q947" s="189"/>
      <c r="R947" s="196" t="str">
        <f>IF(promesas[[#This Row],[Fecha de Pago]]="", "", TEXT(promesas[[#This Row],[Fecha de Pago]], "mmm"))</f>
        <v/>
      </c>
      <c r="S947" s="12" t="str">
        <f>IF(promesas[[#This Row],[Fecha  promesa de pago]]="", "", TEXT(promesas[[#This Row],[Fecha  promesa de pago]], "mmm"))</f>
        <v/>
      </c>
      <c r="T947" s="13" t="str">
        <f>IF(promesas[[#This Row],[Fecha de Pago]]="", "", TEXT(promesas[[#This Row],[Fecha de Pago]], "dd/mmm"))</f>
        <v/>
      </c>
      <c r="U947" s="13" t="str">
        <f>IF(promesas[[#This Row],[Fecha  promesa de pago]]="", "", TEXT(promesas[[#This Row],[Fecha  promesa de pago]], "dd/mmm"))</f>
        <v/>
      </c>
      <c r="V947" s="14" t="str">
        <f>IF(LEN(TRIM(promesas[[#This Row],[Fecha  promesa de pago]]))&gt;0,1,"")</f>
        <v/>
      </c>
      <c r="W947" s="14" t="str">
        <f>IF(LEN(TRIM(promesas[[#This Row],[Fecha de Pago]]))&gt;0,1,"")</f>
        <v/>
      </c>
    </row>
    <row r="948" spans="1:23" ht="15.75" customHeight="1">
      <c r="A948" s="11" t="str">
        <f>TEXT(promesas[[#This Row],[Marca temporal]],"dd/mmm")</f>
        <v>00/ene</v>
      </c>
      <c r="B948" s="186"/>
      <c r="C948" s="187"/>
      <c r="D948" s="187"/>
      <c r="E948" s="188"/>
      <c r="F948" s="187"/>
      <c r="G948" s="187"/>
      <c r="H948" s="189"/>
      <c r="I948" s="190"/>
      <c r="J948" s="195"/>
      <c r="K948"/>
      <c r="L948" s="191"/>
      <c r="M948" s="157"/>
      <c r="N948"/>
      <c r="O948" s="191"/>
      <c r="P948" s="157"/>
      <c r="Q948" s="189"/>
      <c r="R948" s="196" t="str">
        <f>IF(promesas[[#This Row],[Fecha de Pago]]="", "", TEXT(promesas[[#This Row],[Fecha de Pago]], "mmm"))</f>
        <v/>
      </c>
      <c r="S948" s="12" t="str">
        <f>IF(promesas[[#This Row],[Fecha  promesa de pago]]="", "", TEXT(promesas[[#This Row],[Fecha  promesa de pago]], "mmm"))</f>
        <v/>
      </c>
      <c r="T948" s="13" t="str">
        <f>IF(promesas[[#This Row],[Fecha de Pago]]="", "", TEXT(promesas[[#This Row],[Fecha de Pago]], "dd/mmm"))</f>
        <v/>
      </c>
      <c r="U948" s="13" t="str">
        <f>IF(promesas[[#This Row],[Fecha  promesa de pago]]="", "", TEXT(promesas[[#This Row],[Fecha  promesa de pago]], "dd/mmm"))</f>
        <v/>
      </c>
      <c r="V948" s="14" t="str">
        <f>IF(LEN(TRIM(promesas[[#This Row],[Fecha  promesa de pago]]))&gt;0,1,"")</f>
        <v/>
      </c>
      <c r="W948" s="14" t="str">
        <f>IF(LEN(TRIM(promesas[[#This Row],[Fecha de Pago]]))&gt;0,1,"")</f>
        <v/>
      </c>
    </row>
    <row r="949" spans="1:23" ht="15.75" customHeight="1">
      <c r="A949" s="11" t="str">
        <f>TEXT(promesas[[#This Row],[Marca temporal]],"dd/mmm")</f>
        <v>00/ene</v>
      </c>
      <c r="B949" s="186"/>
      <c r="C949" s="187"/>
      <c r="D949" s="187"/>
      <c r="E949" s="188"/>
      <c r="F949" s="187"/>
      <c r="G949" s="187"/>
      <c r="H949" s="189"/>
      <c r="I949" s="190"/>
      <c r="J949" s="195"/>
      <c r="K949"/>
      <c r="L949" s="191"/>
      <c r="M949" s="157"/>
      <c r="N949"/>
      <c r="O949" s="191"/>
      <c r="P949" s="157"/>
      <c r="Q949" s="189"/>
      <c r="R949" s="196" t="str">
        <f>IF(promesas[[#This Row],[Fecha de Pago]]="", "", TEXT(promesas[[#This Row],[Fecha de Pago]], "mmm"))</f>
        <v/>
      </c>
      <c r="S949" s="12" t="str">
        <f>IF(promesas[[#This Row],[Fecha  promesa de pago]]="", "", TEXT(promesas[[#This Row],[Fecha  promesa de pago]], "mmm"))</f>
        <v/>
      </c>
      <c r="T949" s="13" t="str">
        <f>IF(promesas[[#This Row],[Fecha de Pago]]="", "", TEXT(promesas[[#This Row],[Fecha de Pago]], "dd/mmm"))</f>
        <v/>
      </c>
      <c r="U949" s="13" t="str">
        <f>IF(promesas[[#This Row],[Fecha  promesa de pago]]="", "", TEXT(promesas[[#This Row],[Fecha  promesa de pago]], "dd/mmm"))</f>
        <v/>
      </c>
      <c r="V949" s="14" t="str">
        <f>IF(LEN(TRIM(promesas[[#This Row],[Fecha  promesa de pago]]))&gt;0,1,"")</f>
        <v/>
      </c>
      <c r="W949" s="14" t="str">
        <f>IF(LEN(TRIM(promesas[[#This Row],[Fecha de Pago]]))&gt;0,1,"")</f>
        <v/>
      </c>
    </row>
    <row r="950" spans="1:23" ht="15.75" customHeight="1">
      <c r="A950" s="11" t="str">
        <f>TEXT(promesas[[#This Row],[Marca temporal]],"dd/mmm")</f>
        <v>00/ene</v>
      </c>
      <c r="B950" s="186"/>
      <c r="C950" s="187"/>
      <c r="D950" s="187"/>
      <c r="E950" s="188"/>
      <c r="F950" s="187"/>
      <c r="G950" s="187"/>
      <c r="H950" s="189"/>
      <c r="I950" s="190"/>
      <c r="J950" s="195"/>
      <c r="K950"/>
      <c r="L950" s="191"/>
      <c r="M950" s="157"/>
      <c r="N950"/>
      <c r="O950" s="191"/>
      <c r="P950" s="157"/>
      <c r="Q950" s="189"/>
      <c r="R950" s="196" t="str">
        <f>IF(promesas[[#This Row],[Fecha de Pago]]="", "", TEXT(promesas[[#This Row],[Fecha de Pago]], "mmm"))</f>
        <v/>
      </c>
      <c r="S950" s="12" t="str">
        <f>IF(promesas[[#This Row],[Fecha  promesa de pago]]="", "", TEXT(promesas[[#This Row],[Fecha  promesa de pago]], "mmm"))</f>
        <v/>
      </c>
      <c r="T950" s="13" t="str">
        <f>IF(promesas[[#This Row],[Fecha de Pago]]="", "", TEXT(promesas[[#This Row],[Fecha de Pago]], "dd/mmm"))</f>
        <v/>
      </c>
      <c r="U950" s="13" t="str">
        <f>IF(promesas[[#This Row],[Fecha  promesa de pago]]="", "", TEXT(promesas[[#This Row],[Fecha  promesa de pago]], "dd/mmm"))</f>
        <v/>
      </c>
      <c r="V950" s="14" t="str">
        <f>IF(LEN(TRIM(promesas[[#This Row],[Fecha  promesa de pago]]))&gt;0,1,"")</f>
        <v/>
      </c>
      <c r="W950" s="14" t="str">
        <f>IF(LEN(TRIM(promesas[[#This Row],[Fecha de Pago]]))&gt;0,1,"")</f>
        <v/>
      </c>
    </row>
    <row r="951" spans="1:23" ht="15.75" customHeight="1">
      <c r="A951" s="11" t="str">
        <f>TEXT(promesas[[#This Row],[Marca temporal]],"dd/mmm")</f>
        <v>00/ene</v>
      </c>
      <c r="B951" s="186"/>
      <c r="C951" s="187"/>
      <c r="D951" s="187"/>
      <c r="E951" s="188"/>
      <c r="F951" s="187"/>
      <c r="G951" s="187"/>
      <c r="H951" s="189"/>
      <c r="I951" s="190"/>
      <c r="J951" s="195"/>
      <c r="K951"/>
      <c r="L951" s="191"/>
      <c r="M951" s="157"/>
      <c r="N951"/>
      <c r="O951" s="191"/>
      <c r="P951"/>
      <c r="Q951" s="189"/>
      <c r="R951" s="196" t="str">
        <f>IF(promesas[[#This Row],[Fecha de Pago]]="", "", TEXT(promesas[[#This Row],[Fecha de Pago]], "mmm"))</f>
        <v/>
      </c>
      <c r="S951" s="12" t="str">
        <f>IF(promesas[[#This Row],[Fecha  promesa de pago]]="", "", TEXT(promesas[[#This Row],[Fecha  promesa de pago]], "mmm"))</f>
        <v/>
      </c>
      <c r="T951" s="13" t="str">
        <f>IF(promesas[[#This Row],[Fecha de Pago]]="", "", TEXT(promesas[[#This Row],[Fecha de Pago]], "dd/mmm"))</f>
        <v/>
      </c>
      <c r="U951" s="13" t="str">
        <f>IF(promesas[[#This Row],[Fecha  promesa de pago]]="", "", TEXT(promesas[[#This Row],[Fecha  promesa de pago]], "dd/mmm"))</f>
        <v/>
      </c>
      <c r="V951" s="14" t="str">
        <f>IF(LEN(TRIM(promesas[[#This Row],[Fecha  promesa de pago]]))&gt;0,1,"")</f>
        <v/>
      </c>
      <c r="W951" s="14" t="str">
        <f>IF(LEN(TRIM(promesas[[#This Row],[Fecha de Pago]]))&gt;0,1,"")</f>
        <v/>
      </c>
    </row>
    <row r="952" spans="1:23" ht="15.75" customHeight="1">
      <c r="A952" s="11" t="str">
        <f>TEXT(promesas[[#This Row],[Marca temporal]],"dd/mmm")</f>
        <v>00/ene</v>
      </c>
      <c r="B952" s="186"/>
      <c r="C952" s="187"/>
      <c r="D952" s="187"/>
      <c r="E952" s="188"/>
      <c r="F952" s="187"/>
      <c r="G952" s="187"/>
      <c r="H952" s="189"/>
      <c r="I952" s="190"/>
      <c r="J952" s="195"/>
      <c r="K952"/>
      <c r="L952" s="191"/>
      <c r="M952" s="157"/>
      <c r="N952"/>
      <c r="O952" s="191"/>
      <c r="P952"/>
      <c r="Q952" s="189"/>
      <c r="R952" s="196" t="str">
        <f>IF(promesas[[#This Row],[Fecha de Pago]]="", "", TEXT(promesas[[#This Row],[Fecha de Pago]], "mmm"))</f>
        <v/>
      </c>
      <c r="S952" s="12" t="str">
        <f>IF(promesas[[#This Row],[Fecha  promesa de pago]]="", "", TEXT(promesas[[#This Row],[Fecha  promesa de pago]], "mmm"))</f>
        <v/>
      </c>
      <c r="T952" s="13" t="str">
        <f>IF(promesas[[#This Row],[Fecha de Pago]]="", "", TEXT(promesas[[#This Row],[Fecha de Pago]], "dd/mmm"))</f>
        <v/>
      </c>
      <c r="U952" s="13" t="str">
        <f>IF(promesas[[#This Row],[Fecha  promesa de pago]]="", "", TEXT(promesas[[#This Row],[Fecha  promesa de pago]], "dd/mmm"))</f>
        <v/>
      </c>
      <c r="V952" s="14" t="str">
        <f>IF(LEN(TRIM(promesas[[#This Row],[Fecha  promesa de pago]]))&gt;0,1,"")</f>
        <v/>
      </c>
      <c r="W952" s="14" t="str">
        <f>IF(LEN(TRIM(promesas[[#This Row],[Fecha de Pago]]))&gt;0,1,"")</f>
        <v/>
      </c>
    </row>
    <row r="953" spans="1:23" ht="15.75" customHeight="1">
      <c r="A953" s="11" t="str">
        <f>TEXT(promesas[[#This Row],[Marca temporal]],"dd/mmm")</f>
        <v>00/ene</v>
      </c>
      <c r="B953" s="186"/>
      <c r="C953" s="187"/>
      <c r="D953" s="187"/>
      <c r="E953" s="188"/>
      <c r="F953" s="187"/>
      <c r="G953" s="187"/>
      <c r="H953" s="189"/>
      <c r="I953" s="190"/>
      <c r="J953" s="195"/>
      <c r="K953"/>
      <c r="L953" s="191"/>
      <c r="M953" s="157"/>
      <c r="N953"/>
      <c r="O953" s="191"/>
      <c r="P953"/>
      <c r="Q953" s="189"/>
      <c r="R953" s="196" t="str">
        <f>IF(promesas[[#This Row],[Fecha de Pago]]="", "", TEXT(promesas[[#This Row],[Fecha de Pago]], "mmm"))</f>
        <v/>
      </c>
      <c r="S953" s="12" t="str">
        <f>IF(promesas[[#This Row],[Fecha  promesa de pago]]="", "", TEXT(promesas[[#This Row],[Fecha  promesa de pago]], "mmm"))</f>
        <v/>
      </c>
      <c r="T953" s="13" t="str">
        <f>IF(promesas[[#This Row],[Fecha de Pago]]="", "", TEXT(promesas[[#This Row],[Fecha de Pago]], "dd/mmm"))</f>
        <v/>
      </c>
      <c r="U953" s="13" t="str">
        <f>IF(promesas[[#This Row],[Fecha  promesa de pago]]="", "", TEXT(promesas[[#This Row],[Fecha  promesa de pago]], "dd/mmm"))</f>
        <v/>
      </c>
      <c r="V953" s="14" t="str">
        <f>IF(LEN(TRIM(promesas[[#This Row],[Fecha  promesa de pago]]))&gt;0,1,"")</f>
        <v/>
      </c>
      <c r="W953" s="14" t="str">
        <f>IF(LEN(TRIM(promesas[[#This Row],[Fecha de Pago]]))&gt;0,1,"")</f>
        <v/>
      </c>
    </row>
    <row r="954" spans="1:23" ht="15.75" customHeight="1">
      <c r="A954" s="11" t="str">
        <f>TEXT(promesas[[#This Row],[Marca temporal]],"dd/mmm")</f>
        <v>00/ene</v>
      </c>
      <c r="B954" s="186"/>
      <c r="C954" s="187"/>
      <c r="D954" s="187"/>
      <c r="E954" s="188"/>
      <c r="F954" s="187"/>
      <c r="G954" s="187"/>
      <c r="H954" s="189"/>
      <c r="I954" s="190"/>
      <c r="J954" s="195"/>
      <c r="K954"/>
      <c r="L954" s="191"/>
      <c r="M954" s="157"/>
      <c r="N954"/>
      <c r="O954" s="191"/>
      <c r="P954" s="157"/>
      <c r="Q954" s="189"/>
      <c r="R954" s="196" t="str">
        <f>IF(promesas[[#This Row],[Fecha de Pago]]="", "", TEXT(promesas[[#This Row],[Fecha de Pago]], "mmm"))</f>
        <v/>
      </c>
      <c r="S954" s="12" t="str">
        <f>IF(promesas[[#This Row],[Fecha  promesa de pago]]="", "", TEXT(promesas[[#This Row],[Fecha  promesa de pago]], "mmm"))</f>
        <v/>
      </c>
      <c r="T954" s="13" t="str">
        <f>IF(promesas[[#This Row],[Fecha de Pago]]="", "", TEXT(promesas[[#This Row],[Fecha de Pago]], "dd/mmm"))</f>
        <v/>
      </c>
      <c r="U954" s="13" t="str">
        <f>IF(promesas[[#This Row],[Fecha  promesa de pago]]="", "", TEXT(promesas[[#This Row],[Fecha  promesa de pago]], "dd/mmm"))</f>
        <v/>
      </c>
      <c r="V954" s="14" t="str">
        <f>IF(LEN(TRIM(promesas[[#This Row],[Fecha  promesa de pago]]))&gt;0,1,"")</f>
        <v/>
      </c>
      <c r="W954" s="14" t="str">
        <f>IF(LEN(TRIM(promesas[[#This Row],[Fecha de Pago]]))&gt;0,1,"")</f>
        <v/>
      </c>
    </row>
    <row r="955" spans="1:23" ht="15.75" customHeight="1">
      <c r="A955" s="11" t="str">
        <f>TEXT(promesas[[#This Row],[Marca temporal]],"dd/mmm")</f>
        <v>00/ene</v>
      </c>
      <c r="B955" s="186"/>
      <c r="C955" s="187"/>
      <c r="D955" s="187"/>
      <c r="E955" s="188"/>
      <c r="F955" s="187"/>
      <c r="G955" s="187"/>
      <c r="H955" s="189"/>
      <c r="I955" s="190"/>
      <c r="J955" s="195"/>
      <c r="K955"/>
      <c r="L955" s="191"/>
      <c r="M955" s="157"/>
      <c r="N955"/>
      <c r="O955" s="191"/>
      <c r="P955" s="157"/>
      <c r="Q955" s="189"/>
      <c r="R955" s="196" t="str">
        <f>IF(promesas[[#This Row],[Fecha de Pago]]="", "", TEXT(promesas[[#This Row],[Fecha de Pago]], "mmm"))</f>
        <v/>
      </c>
      <c r="S955" s="12" t="str">
        <f>IF(promesas[[#This Row],[Fecha  promesa de pago]]="", "", TEXT(promesas[[#This Row],[Fecha  promesa de pago]], "mmm"))</f>
        <v/>
      </c>
      <c r="T955" s="13" t="str">
        <f>IF(promesas[[#This Row],[Fecha de Pago]]="", "", TEXT(promesas[[#This Row],[Fecha de Pago]], "dd/mmm"))</f>
        <v/>
      </c>
      <c r="U955" s="13" t="str">
        <f>IF(promesas[[#This Row],[Fecha  promesa de pago]]="", "", TEXT(promesas[[#This Row],[Fecha  promesa de pago]], "dd/mmm"))</f>
        <v/>
      </c>
      <c r="V955" s="14" t="str">
        <f>IF(LEN(TRIM(promesas[[#This Row],[Fecha  promesa de pago]]))&gt;0,1,"")</f>
        <v/>
      </c>
      <c r="W955" s="14" t="str">
        <f>IF(LEN(TRIM(promesas[[#This Row],[Fecha de Pago]]))&gt;0,1,"")</f>
        <v/>
      </c>
    </row>
    <row r="956" spans="1:23" ht="15.75" customHeight="1">
      <c r="A956" s="11" t="str">
        <f>TEXT(promesas[[#This Row],[Marca temporal]],"dd/mmm")</f>
        <v>00/ene</v>
      </c>
      <c r="B956" s="186"/>
      <c r="C956" s="187"/>
      <c r="D956" s="187"/>
      <c r="E956" s="188"/>
      <c r="F956" s="187"/>
      <c r="G956" s="187"/>
      <c r="H956" s="189"/>
      <c r="I956" s="190"/>
      <c r="J956" s="195"/>
      <c r="K956"/>
      <c r="L956" s="191"/>
      <c r="M956" s="157"/>
      <c r="N956"/>
      <c r="O956" s="191"/>
      <c r="P956" s="157"/>
      <c r="Q956" s="189"/>
      <c r="R956" s="196" t="str">
        <f>IF(promesas[[#This Row],[Fecha de Pago]]="", "", TEXT(promesas[[#This Row],[Fecha de Pago]], "mmm"))</f>
        <v/>
      </c>
      <c r="S956" s="12" t="str">
        <f>IF(promesas[[#This Row],[Fecha  promesa de pago]]="", "", TEXT(promesas[[#This Row],[Fecha  promesa de pago]], "mmm"))</f>
        <v/>
      </c>
      <c r="T956" s="13" t="str">
        <f>IF(promesas[[#This Row],[Fecha de Pago]]="", "", TEXT(promesas[[#This Row],[Fecha de Pago]], "dd/mmm"))</f>
        <v/>
      </c>
      <c r="U956" s="13" t="str">
        <f>IF(promesas[[#This Row],[Fecha  promesa de pago]]="", "", TEXT(promesas[[#This Row],[Fecha  promesa de pago]], "dd/mmm"))</f>
        <v/>
      </c>
      <c r="V956" s="14" t="str">
        <f>IF(LEN(TRIM(promesas[[#This Row],[Fecha  promesa de pago]]))&gt;0,1,"")</f>
        <v/>
      </c>
      <c r="W956" s="14" t="str">
        <f>IF(LEN(TRIM(promesas[[#This Row],[Fecha de Pago]]))&gt;0,1,"")</f>
        <v/>
      </c>
    </row>
    <row r="957" spans="1:23" ht="15.75" customHeight="1">
      <c r="A957" s="11" t="str">
        <f>TEXT(promesas[[#This Row],[Marca temporal]],"dd/mmm")</f>
        <v>00/ene</v>
      </c>
      <c r="B957" s="186"/>
      <c r="C957" s="187"/>
      <c r="D957" s="187"/>
      <c r="E957" s="188"/>
      <c r="F957" s="187"/>
      <c r="G957" s="187"/>
      <c r="H957" s="189"/>
      <c r="I957" s="190"/>
      <c r="J957" s="195"/>
      <c r="K957"/>
      <c r="L957" s="191"/>
      <c r="M957" s="157"/>
      <c r="N957"/>
      <c r="O957" s="191"/>
      <c r="P957" s="157"/>
      <c r="Q957" s="189"/>
      <c r="R957" s="196" t="str">
        <f>IF(promesas[[#This Row],[Fecha de Pago]]="", "", TEXT(promesas[[#This Row],[Fecha de Pago]], "mmm"))</f>
        <v/>
      </c>
      <c r="S957" s="12" t="str">
        <f>IF(promesas[[#This Row],[Fecha  promesa de pago]]="", "", TEXT(promesas[[#This Row],[Fecha  promesa de pago]], "mmm"))</f>
        <v/>
      </c>
      <c r="T957" s="13" t="str">
        <f>IF(promesas[[#This Row],[Fecha de Pago]]="", "", TEXT(promesas[[#This Row],[Fecha de Pago]], "dd/mmm"))</f>
        <v/>
      </c>
      <c r="U957" s="13" t="str">
        <f>IF(promesas[[#This Row],[Fecha  promesa de pago]]="", "", TEXT(promesas[[#This Row],[Fecha  promesa de pago]], "dd/mmm"))</f>
        <v/>
      </c>
      <c r="V957" s="14" t="str">
        <f>IF(LEN(TRIM(promesas[[#This Row],[Fecha  promesa de pago]]))&gt;0,1,"")</f>
        <v/>
      </c>
      <c r="W957" s="14" t="str">
        <f>IF(LEN(TRIM(promesas[[#This Row],[Fecha de Pago]]))&gt;0,1,"")</f>
        <v/>
      </c>
    </row>
    <row r="958" spans="1:23" ht="15.75" customHeight="1">
      <c r="A958" s="11" t="str">
        <f>TEXT(promesas[[#This Row],[Marca temporal]],"dd/mmm")</f>
        <v>00/ene</v>
      </c>
      <c r="B958" s="186"/>
      <c r="C958" s="187"/>
      <c r="D958" s="187"/>
      <c r="E958" s="188"/>
      <c r="F958" s="187"/>
      <c r="G958" s="187"/>
      <c r="H958" s="189"/>
      <c r="I958" s="190"/>
      <c r="J958" s="195"/>
      <c r="K958"/>
      <c r="L958" s="191"/>
      <c r="M958" s="157"/>
      <c r="N958"/>
      <c r="O958" s="191"/>
      <c r="P958" s="157"/>
      <c r="Q958" s="189"/>
      <c r="R958" s="196" t="str">
        <f>IF(promesas[[#This Row],[Fecha de Pago]]="", "", TEXT(promesas[[#This Row],[Fecha de Pago]], "mmm"))</f>
        <v/>
      </c>
      <c r="S958" s="12" t="str">
        <f>IF(promesas[[#This Row],[Fecha  promesa de pago]]="", "", TEXT(promesas[[#This Row],[Fecha  promesa de pago]], "mmm"))</f>
        <v/>
      </c>
      <c r="T958" s="13" t="str">
        <f>IF(promesas[[#This Row],[Fecha de Pago]]="", "", TEXT(promesas[[#This Row],[Fecha de Pago]], "dd/mmm"))</f>
        <v/>
      </c>
      <c r="U958" s="13" t="str">
        <f>IF(promesas[[#This Row],[Fecha  promesa de pago]]="", "", TEXT(promesas[[#This Row],[Fecha  promesa de pago]], "dd/mmm"))</f>
        <v/>
      </c>
      <c r="V958" s="14" t="str">
        <f>IF(LEN(TRIM(promesas[[#This Row],[Fecha  promesa de pago]]))&gt;0,1,"")</f>
        <v/>
      </c>
      <c r="W958" s="14" t="str">
        <f>IF(LEN(TRIM(promesas[[#This Row],[Fecha de Pago]]))&gt;0,1,"")</f>
        <v/>
      </c>
    </row>
    <row r="959" spans="1:23" ht="15.75" customHeight="1">
      <c r="A959" s="11" t="str">
        <f>TEXT(promesas[[#This Row],[Marca temporal]],"dd/mmm")</f>
        <v>00/ene</v>
      </c>
      <c r="B959" s="186"/>
      <c r="C959" s="187"/>
      <c r="D959" s="187"/>
      <c r="E959" s="188"/>
      <c r="F959" s="187"/>
      <c r="G959" s="187"/>
      <c r="H959" s="189"/>
      <c r="I959" s="190"/>
      <c r="J959" s="195"/>
      <c r="K959"/>
      <c r="L959" s="191"/>
      <c r="M959" s="157"/>
      <c r="N959"/>
      <c r="O959" s="191"/>
      <c r="P959" s="157"/>
      <c r="Q959" s="189"/>
      <c r="R959" s="196" t="str">
        <f>IF(promesas[[#This Row],[Fecha de Pago]]="", "", TEXT(promesas[[#This Row],[Fecha de Pago]], "mmm"))</f>
        <v/>
      </c>
      <c r="S959" s="12" t="str">
        <f>IF(promesas[[#This Row],[Fecha  promesa de pago]]="", "", TEXT(promesas[[#This Row],[Fecha  promesa de pago]], "mmm"))</f>
        <v/>
      </c>
      <c r="T959" s="13" t="str">
        <f>IF(promesas[[#This Row],[Fecha de Pago]]="", "", TEXT(promesas[[#This Row],[Fecha de Pago]], "dd/mmm"))</f>
        <v/>
      </c>
      <c r="U959" s="13" t="str">
        <f>IF(promesas[[#This Row],[Fecha  promesa de pago]]="", "", TEXT(promesas[[#This Row],[Fecha  promesa de pago]], "dd/mmm"))</f>
        <v/>
      </c>
      <c r="V959" s="14" t="str">
        <f>IF(LEN(TRIM(promesas[[#This Row],[Fecha  promesa de pago]]))&gt;0,1,"")</f>
        <v/>
      </c>
      <c r="W959" s="14" t="str">
        <f>IF(LEN(TRIM(promesas[[#This Row],[Fecha de Pago]]))&gt;0,1,"")</f>
        <v/>
      </c>
    </row>
    <row r="960" spans="1:23" ht="15.75" customHeight="1">
      <c r="A960" s="11" t="str">
        <f>TEXT(promesas[[#This Row],[Marca temporal]],"dd/mmm")</f>
        <v>00/ene</v>
      </c>
      <c r="B960" s="186"/>
      <c r="C960" s="187"/>
      <c r="D960" s="187"/>
      <c r="E960" s="188"/>
      <c r="F960" s="187"/>
      <c r="G960" s="187"/>
      <c r="H960" s="189"/>
      <c r="I960" s="190"/>
      <c r="J960" s="195"/>
      <c r="K960"/>
      <c r="L960" s="191"/>
      <c r="M960" s="157"/>
      <c r="N960"/>
      <c r="O960" s="191"/>
      <c r="P960" s="157"/>
      <c r="Q960" s="189"/>
      <c r="R960" s="196" t="str">
        <f>IF(promesas[[#This Row],[Fecha de Pago]]="", "", TEXT(promesas[[#This Row],[Fecha de Pago]], "mmm"))</f>
        <v/>
      </c>
      <c r="S960" s="12" t="str">
        <f>IF(promesas[[#This Row],[Fecha  promesa de pago]]="", "", TEXT(promesas[[#This Row],[Fecha  promesa de pago]], "mmm"))</f>
        <v/>
      </c>
      <c r="T960" s="13" t="str">
        <f>IF(promesas[[#This Row],[Fecha de Pago]]="", "", TEXT(promesas[[#This Row],[Fecha de Pago]], "dd/mmm"))</f>
        <v/>
      </c>
      <c r="U960" s="13" t="str">
        <f>IF(promesas[[#This Row],[Fecha  promesa de pago]]="", "", TEXT(promesas[[#This Row],[Fecha  promesa de pago]], "dd/mmm"))</f>
        <v/>
      </c>
      <c r="V960" s="14" t="str">
        <f>IF(LEN(TRIM(promesas[[#This Row],[Fecha  promesa de pago]]))&gt;0,1,"")</f>
        <v/>
      </c>
      <c r="W960" s="14" t="str">
        <f>IF(LEN(TRIM(promesas[[#This Row],[Fecha de Pago]]))&gt;0,1,"")</f>
        <v/>
      </c>
    </row>
    <row r="961" spans="1:23" ht="15.75" customHeight="1">
      <c r="A961" s="11" t="str">
        <f>TEXT(promesas[[#This Row],[Marca temporal]],"dd/mmm")</f>
        <v>00/ene</v>
      </c>
      <c r="B961" s="186"/>
      <c r="C961" s="187"/>
      <c r="D961" s="187"/>
      <c r="E961" s="188"/>
      <c r="F961" s="187"/>
      <c r="G961" s="187"/>
      <c r="H961" s="189"/>
      <c r="I961" s="190"/>
      <c r="J961" s="195"/>
      <c r="K961"/>
      <c r="L961" s="191"/>
      <c r="M961" s="157"/>
      <c r="N961"/>
      <c r="O961" s="191"/>
      <c r="P961" s="157"/>
      <c r="Q961" s="189"/>
      <c r="R961" s="196" t="str">
        <f>IF(promesas[[#This Row],[Fecha de Pago]]="", "", TEXT(promesas[[#This Row],[Fecha de Pago]], "mmm"))</f>
        <v/>
      </c>
      <c r="S961" s="12" t="str">
        <f>IF(promesas[[#This Row],[Fecha  promesa de pago]]="", "", TEXT(promesas[[#This Row],[Fecha  promesa de pago]], "mmm"))</f>
        <v/>
      </c>
      <c r="T961" s="13" t="str">
        <f>IF(promesas[[#This Row],[Fecha de Pago]]="", "", TEXT(promesas[[#This Row],[Fecha de Pago]], "dd/mmm"))</f>
        <v/>
      </c>
      <c r="U961" s="13" t="str">
        <f>IF(promesas[[#This Row],[Fecha  promesa de pago]]="", "", TEXT(promesas[[#This Row],[Fecha  promesa de pago]], "dd/mmm"))</f>
        <v/>
      </c>
      <c r="V961" s="14" t="str">
        <f>IF(LEN(TRIM(promesas[[#This Row],[Fecha  promesa de pago]]))&gt;0,1,"")</f>
        <v/>
      </c>
      <c r="W961" s="14" t="str">
        <f>IF(LEN(TRIM(promesas[[#This Row],[Fecha de Pago]]))&gt;0,1,"")</f>
        <v/>
      </c>
    </row>
    <row r="962" spans="1:23" ht="15.75" customHeight="1">
      <c r="A962" s="11" t="str">
        <f>TEXT(promesas[[#This Row],[Marca temporal]],"dd/mmm")</f>
        <v>00/ene</v>
      </c>
      <c r="B962" s="186"/>
      <c r="C962" s="187"/>
      <c r="D962" s="187"/>
      <c r="E962" s="188"/>
      <c r="F962" s="187"/>
      <c r="G962" s="187"/>
      <c r="H962" s="189"/>
      <c r="I962" s="190"/>
      <c r="J962" s="195"/>
      <c r="K962"/>
      <c r="L962" s="191"/>
      <c r="M962" s="157"/>
      <c r="N962"/>
      <c r="O962" s="191"/>
      <c r="P962" s="157"/>
      <c r="Q962" s="189"/>
      <c r="R962" s="196" t="str">
        <f>IF(promesas[[#This Row],[Fecha de Pago]]="", "", TEXT(promesas[[#This Row],[Fecha de Pago]], "mmm"))</f>
        <v/>
      </c>
      <c r="S962" s="12" t="str">
        <f>IF(promesas[[#This Row],[Fecha  promesa de pago]]="", "", TEXT(promesas[[#This Row],[Fecha  promesa de pago]], "mmm"))</f>
        <v/>
      </c>
      <c r="T962" s="13" t="str">
        <f>IF(promesas[[#This Row],[Fecha de Pago]]="", "", TEXT(promesas[[#This Row],[Fecha de Pago]], "dd/mmm"))</f>
        <v/>
      </c>
      <c r="U962" s="13" t="str">
        <f>IF(promesas[[#This Row],[Fecha  promesa de pago]]="", "", TEXT(promesas[[#This Row],[Fecha  promesa de pago]], "dd/mmm"))</f>
        <v/>
      </c>
      <c r="V962" s="14" t="str">
        <f>IF(LEN(TRIM(promesas[[#This Row],[Fecha  promesa de pago]]))&gt;0,1,"")</f>
        <v/>
      </c>
      <c r="W962" s="14" t="str">
        <f>IF(LEN(TRIM(promesas[[#This Row],[Fecha de Pago]]))&gt;0,1,"")</f>
        <v/>
      </c>
    </row>
    <row r="963" spans="1:23" ht="15.75" customHeight="1">
      <c r="A963" s="11" t="str">
        <f>TEXT(promesas[[#This Row],[Marca temporal]],"dd/mmm")</f>
        <v>00/ene</v>
      </c>
      <c r="B963" s="186"/>
      <c r="C963" s="187"/>
      <c r="D963" s="187"/>
      <c r="E963" s="188"/>
      <c r="F963" s="187"/>
      <c r="G963" s="187"/>
      <c r="H963" s="189"/>
      <c r="I963" s="190"/>
      <c r="J963" s="195"/>
      <c r="K963"/>
      <c r="L963" s="191"/>
      <c r="M963" s="157"/>
      <c r="N963"/>
      <c r="O963" s="191"/>
      <c r="P963" s="157"/>
      <c r="Q963" s="189"/>
      <c r="R963" s="196" t="str">
        <f>IF(promesas[[#This Row],[Fecha de Pago]]="", "", TEXT(promesas[[#This Row],[Fecha de Pago]], "mmm"))</f>
        <v/>
      </c>
      <c r="S963" s="12" t="str">
        <f>IF(promesas[[#This Row],[Fecha  promesa de pago]]="", "", TEXT(promesas[[#This Row],[Fecha  promesa de pago]], "mmm"))</f>
        <v/>
      </c>
      <c r="T963" s="13" t="str">
        <f>IF(promesas[[#This Row],[Fecha de Pago]]="", "", TEXT(promesas[[#This Row],[Fecha de Pago]], "dd/mmm"))</f>
        <v/>
      </c>
      <c r="U963" s="13" t="str">
        <f>IF(promesas[[#This Row],[Fecha  promesa de pago]]="", "", TEXT(promesas[[#This Row],[Fecha  promesa de pago]], "dd/mmm"))</f>
        <v/>
      </c>
      <c r="V963" s="14" t="str">
        <f>IF(LEN(TRIM(promesas[[#This Row],[Fecha  promesa de pago]]))&gt;0,1,"")</f>
        <v/>
      </c>
      <c r="W963" s="14" t="str">
        <f>IF(LEN(TRIM(promesas[[#This Row],[Fecha de Pago]]))&gt;0,1,"")</f>
        <v/>
      </c>
    </row>
    <row r="964" spans="1:23" ht="15.75" customHeight="1">
      <c r="A964" s="11" t="str">
        <f>TEXT(promesas[[#This Row],[Marca temporal]],"dd/mmm")</f>
        <v>00/ene</v>
      </c>
      <c r="B964" s="186"/>
      <c r="C964" s="187"/>
      <c r="D964" s="187"/>
      <c r="E964" s="188"/>
      <c r="F964" s="187"/>
      <c r="G964" s="187"/>
      <c r="H964" s="189"/>
      <c r="I964" s="190"/>
      <c r="J964" s="195"/>
      <c r="K964"/>
      <c r="L964" s="191"/>
      <c r="M964" s="157"/>
      <c r="N964"/>
      <c r="O964" s="191"/>
      <c r="P964" s="157"/>
      <c r="Q964" s="189"/>
      <c r="R964" s="196" t="str">
        <f>IF(promesas[[#This Row],[Fecha de Pago]]="", "", TEXT(promesas[[#This Row],[Fecha de Pago]], "mmm"))</f>
        <v/>
      </c>
      <c r="S964" s="12" t="str">
        <f>IF(promesas[[#This Row],[Fecha  promesa de pago]]="", "", TEXT(promesas[[#This Row],[Fecha  promesa de pago]], "mmm"))</f>
        <v/>
      </c>
      <c r="T964" s="13" t="str">
        <f>IF(promesas[[#This Row],[Fecha de Pago]]="", "", TEXT(promesas[[#This Row],[Fecha de Pago]], "dd/mmm"))</f>
        <v/>
      </c>
      <c r="U964" s="13" t="str">
        <f>IF(promesas[[#This Row],[Fecha  promesa de pago]]="", "", TEXT(promesas[[#This Row],[Fecha  promesa de pago]], "dd/mmm"))</f>
        <v/>
      </c>
      <c r="V964" s="14" t="str">
        <f>IF(LEN(TRIM(promesas[[#This Row],[Fecha  promesa de pago]]))&gt;0,1,"")</f>
        <v/>
      </c>
      <c r="W964" s="14" t="str">
        <f>IF(LEN(TRIM(promesas[[#This Row],[Fecha de Pago]]))&gt;0,1,"")</f>
        <v/>
      </c>
    </row>
    <row r="965" spans="1:23" ht="15.75" customHeight="1">
      <c r="A965" s="11" t="str">
        <f>TEXT(promesas[[#This Row],[Marca temporal]],"dd/mmm")</f>
        <v>00/ene</v>
      </c>
      <c r="B965" s="186"/>
      <c r="C965" s="187"/>
      <c r="D965" s="187"/>
      <c r="E965" s="188"/>
      <c r="F965" s="187"/>
      <c r="G965" s="187"/>
      <c r="H965" s="189"/>
      <c r="I965" s="190"/>
      <c r="J965" s="195"/>
      <c r="K965"/>
      <c r="L965" s="191"/>
      <c r="M965" s="157"/>
      <c r="N965"/>
      <c r="O965" s="191"/>
      <c r="P965"/>
      <c r="Q965" s="189"/>
      <c r="R965" s="196" t="str">
        <f>IF(promesas[[#This Row],[Fecha de Pago]]="", "", TEXT(promesas[[#This Row],[Fecha de Pago]], "mmm"))</f>
        <v/>
      </c>
      <c r="S965" s="12" t="str">
        <f>IF(promesas[[#This Row],[Fecha  promesa de pago]]="", "", TEXT(promesas[[#This Row],[Fecha  promesa de pago]], "mmm"))</f>
        <v/>
      </c>
      <c r="T965" s="13" t="str">
        <f>IF(promesas[[#This Row],[Fecha de Pago]]="", "", TEXT(promesas[[#This Row],[Fecha de Pago]], "dd/mmm"))</f>
        <v/>
      </c>
      <c r="U965" s="13" t="str">
        <f>IF(promesas[[#This Row],[Fecha  promesa de pago]]="", "", TEXT(promesas[[#This Row],[Fecha  promesa de pago]], "dd/mmm"))</f>
        <v/>
      </c>
      <c r="V965" s="14" t="str">
        <f>IF(LEN(TRIM(promesas[[#This Row],[Fecha  promesa de pago]]))&gt;0,1,"")</f>
        <v/>
      </c>
      <c r="W965" s="14" t="str">
        <f>IF(LEN(TRIM(promesas[[#This Row],[Fecha de Pago]]))&gt;0,1,"")</f>
        <v/>
      </c>
    </row>
    <row r="966" spans="1:23" ht="15.75" customHeight="1">
      <c r="A966" s="11" t="str">
        <f>TEXT(promesas[[#This Row],[Marca temporal]],"dd/mmm")</f>
        <v>00/ene</v>
      </c>
      <c r="B966" s="186"/>
      <c r="C966" s="187"/>
      <c r="D966" s="187"/>
      <c r="E966" s="188"/>
      <c r="F966" s="187"/>
      <c r="G966" s="187"/>
      <c r="H966" s="189"/>
      <c r="I966" s="190"/>
      <c r="J966" s="195"/>
      <c r="K966"/>
      <c r="L966" s="191"/>
      <c r="M966" s="157"/>
      <c r="N966"/>
      <c r="O966" s="191"/>
      <c r="P966" s="157"/>
      <c r="Q966" s="189"/>
      <c r="R966" s="196" t="str">
        <f>IF(promesas[[#This Row],[Fecha de Pago]]="", "", TEXT(promesas[[#This Row],[Fecha de Pago]], "mmm"))</f>
        <v/>
      </c>
      <c r="S966" s="12" t="str">
        <f>IF(promesas[[#This Row],[Fecha  promesa de pago]]="", "", TEXT(promesas[[#This Row],[Fecha  promesa de pago]], "mmm"))</f>
        <v/>
      </c>
      <c r="T966" s="13" t="str">
        <f>IF(promesas[[#This Row],[Fecha de Pago]]="", "", TEXT(promesas[[#This Row],[Fecha de Pago]], "dd/mmm"))</f>
        <v/>
      </c>
      <c r="U966" s="13" t="str">
        <f>IF(promesas[[#This Row],[Fecha  promesa de pago]]="", "", TEXT(promesas[[#This Row],[Fecha  promesa de pago]], "dd/mmm"))</f>
        <v/>
      </c>
      <c r="V966" s="14" t="str">
        <f>IF(LEN(TRIM(promesas[[#This Row],[Fecha  promesa de pago]]))&gt;0,1,"")</f>
        <v/>
      </c>
      <c r="W966" s="14" t="str">
        <f>IF(LEN(TRIM(promesas[[#This Row],[Fecha de Pago]]))&gt;0,1,"")</f>
        <v/>
      </c>
    </row>
    <row r="967" spans="1:23" ht="15.75" customHeight="1">
      <c r="A967" s="11" t="str">
        <f>TEXT(promesas[[#This Row],[Marca temporal]],"dd/mmm")</f>
        <v>00/ene</v>
      </c>
      <c r="B967" s="186"/>
      <c r="C967" s="187"/>
      <c r="D967" s="187"/>
      <c r="E967" s="188"/>
      <c r="F967" s="187"/>
      <c r="G967" s="187"/>
      <c r="H967" s="189"/>
      <c r="I967" s="190"/>
      <c r="J967" s="195"/>
      <c r="K967"/>
      <c r="L967" s="191"/>
      <c r="M967" s="157"/>
      <c r="N967"/>
      <c r="O967" s="191"/>
      <c r="P967" s="157"/>
      <c r="Q967" s="189"/>
      <c r="R967" s="196" t="str">
        <f>IF(promesas[[#This Row],[Fecha de Pago]]="", "", TEXT(promesas[[#This Row],[Fecha de Pago]], "mmm"))</f>
        <v/>
      </c>
      <c r="S967" s="12" t="str">
        <f>IF(promesas[[#This Row],[Fecha  promesa de pago]]="", "", TEXT(promesas[[#This Row],[Fecha  promesa de pago]], "mmm"))</f>
        <v/>
      </c>
      <c r="T967" s="13" t="str">
        <f>IF(promesas[[#This Row],[Fecha de Pago]]="", "", TEXT(promesas[[#This Row],[Fecha de Pago]], "dd/mmm"))</f>
        <v/>
      </c>
      <c r="U967" s="13" t="str">
        <f>IF(promesas[[#This Row],[Fecha  promesa de pago]]="", "", TEXT(promesas[[#This Row],[Fecha  promesa de pago]], "dd/mmm"))</f>
        <v/>
      </c>
      <c r="V967" s="14" t="str">
        <f>IF(LEN(TRIM(promesas[[#This Row],[Fecha  promesa de pago]]))&gt;0,1,"")</f>
        <v/>
      </c>
      <c r="W967" s="14" t="str">
        <f>IF(LEN(TRIM(promesas[[#This Row],[Fecha de Pago]]))&gt;0,1,"")</f>
        <v/>
      </c>
    </row>
    <row r="968" spans="1:23" ht="15.75" customHeight="1">
      <c r="A968" s="11" t="str">
        <f>TEXT(promesas[[#This Row],[Marca temporal]],"dd/mmm")</f>
        <v>00/ene</v>
      </c>
      <c r="B968" s="186"/>
      <c r="C968" s="187"/>
      <c r="D968" s="187"/>
      <c r="E968" s="188"/>
      <c r="F968" s="187"/>
      <c r="G968" s="187"/>
      <c r="H968" s="189"/>
      <c r="I968" s="190"/>
      <c r="J968" s="195"/>
      <c r="K968"/>
      <c r="L968" s="191"/>
      <c r="M968" s="157"/>
      <c r="N968"/>
      <c r="O968" s="191"/>
      <c r="P968" s="157"/>
      <c r="Q968" s="189"/>
      <c r="R968" s="196" t="str">
        <f>IF(promesas[[#This Row],[Fecha de Pago]]="", "", TEXT(promesas[[#This Row],[Fecha de Pago]], "mmm"))</f>
        <v/>
      </c>
      <c r="S968" s="12" t="str">
        <f>IF(promesas[[#This Row],[Fecha  promesa de pago]]="", "", TEXT(promesas[[#This Row],[Fecha  promesa de pago]], "mmm"))</f>
        <v/>
      </c>
      <c r="T968" s="13" t="str">
        <f>IF(promesas[[#This Row],[Fecha de Pago]]="", "", TEXT(promesas[[#This Row],[Fecha de Pago]], "dd/mmm"))</f>
        <v/>
      </c>
      <c r="U968" s="13" t="str">
        <f>IF(promesas[[#This Row],[Fecha  promesa de pago]]="", "", TEXT(promesas[[#This Row],[Fecha  promesa de pago]], "dd/mmm"))</f>
        <v/>
      </c>
      <c r="V968" s="14" t="str">
        <f>IF(LEN(TRIM(promesas[[#This Row],[Fecha  promesa de pago]]))&gt;0,1,"")</f>
        <v/>
      </c>
      <c r="W968" s="14" t="str">
        <f>IF(LEN(TRIM(promesas[[#This Row],[Fecha de Pago]]))&gt;0,1,"")</f>
        <v/>
      </c>
    </row>
    <row r="969" spans="1:23" ht="15.75" customHeight="1">
      <c r="A969" s="11" t="str">
        <f>TEXT(promesas[[#This Row],[Marca temporal]],"dd/mmm")</f>
        <v>00/ene</v>
      </c>
      <c r="B969" s="186"/>
      <c r="C969" s="187"/>
      <c r="D969" s="187"/>
      <c r="E969" s="188"/>
      <c r="F969" s="187"/>
      <c r="G969" s="187"/>
      <c r="H969" s="189"/>
      <c r="I969" s="190"/>
      <c r="J969" s="195"/>
      <c r="K969"/>
      <c r="L969" s="191"/>
      <c r="M969" s="157"/>
      <c r="N969"/>
      <c r="O969" s="191"/>
      <c r="P969" s="157"/>
      <c r="Q969" s="189"/>
      <c r="R969" s="196" t="str">
        <f>IF(promesas[[#This Row],[Fecha de Pago]]="", "", TEXT(promesas[[#This Row],[Fecha de Pago]], "mmm"))</f>
        <v/>
      </c>
      <c r="S969" s="12" t="str">
        <f>IF(promesas[[#This Row],[Fecha  promesa de pago]]="", "", TEXT(promesas[[#This Row],[Fecha  promesa de pago]], "mmm"))</f>
        <v/>
      </c>
      <c r="T969" s="13" t="str">
        <f>IF(promesas[[#This Row],[Fecha de Pago]]="", "", TEXT(promesas[[#This Row],[Fecha de Pago]], "dd/mmm"))</f>
        <v/>
      </c>
      <c r="U969" s="13" t="str">
        <f>IF(promesas[[#This Row],[Fecha  promesa de pago]]="", "", TEXT(promesas[[#This Row],[Fecha  promesa de pago]], "dd/mmm"))</f>
        <v/>
      </c>
      <c r="V969" s="14" t="str">
        <f>IF(LEN(TRIM(promesas[[#This Row],[Fecha  promesa de pago]]))&gt;0,1,"")</f>
        <v/>
      </c>
      <c r="W969" s="14" t="str">
        <f>IF(LEN(TRIM(promesas[[#This Row],[Fecha de Pago]]))&gt;0,1,"")</f>
        <v/>
      </c>
    </row>
    <row r="970" spans="1:23" ht="15.75" customHeight="1">
      <c r="A970" s="11" t="str">
        <f>TEXT(promesas[[#This Row],[Marca temporal]],"dd/mmm")</f>
        <v>00/ene</v>
      </c>
      <c r="B970" s="186"/>
      <c r="C970" s="187"/>
      <c r="D970" s="187"/>
      <c r="E970" s="188"/>
      <c r="F970" s="187"/>
      <c r="G970" s="187"/>
      <c r="H970" s="189"/>
      <c r="I970" s="190"/>
      <c r="J970" s="195"/>
      <c r="K970"/>
      <c r="L970" s="191"/>
      <c r="M970" s="157"/>
      <c r="N970" s="159"/>
      <c r="O970" s="167"/>
      <c r="P970" s="157"/>
      <c r="Q970" s="189"/>
      <c r="R970" s="196" t="str">
        <f>IF(promesas[[#This Row],[Fecha de Pago]]="", "", TEXT(promesas[[#This Row],[Fecha de Pago]], "mmm"))</f>
        <v/>
      </c>
      <c r="S970" s="12" t="str">
        <f>IF(promesas[[#This Row],[Fecha  promesa de pago]]="", "", TEXT(promesas[[#This Row],[Fecha  promesa de pago]], "mmm"))</f>
        <v/>
      </c>
      <c r="T970" s="13" t="str">
        <f>IF(promesas[[#This Row],[Fecha de Pago]]="", "", TEXT(promesas[[#This Row],[Fecha de Pago]], "dd/mmm"))</f>
        <v/>
      </c>
      <c r="U970" s="13" t="str">
        <f>IF(promesas[[#This Row],[Fecha  promesa de pago]]="", "", TEXT(promesas[[#This Row],[Fecha  promesa de pago]], "dd/mmm"))</f>
        <v/>
      </c>
      <c r="V970" s="14" t="str">
        <f>IF(LEN(TRIM(promesas[[#This Row],[Fecha  promesa de pago]]))&gt;0,1,"")</f>
        <v/>
      </c>
      <c r="W970" s="14" t="str">
        <f>IF(LEN(TRIM(promesas[[#This Row],[Fecha de Pago]]))&gt;0,1,"")</f>
        <v/>
      </c>
    </row>
    <row r="971" spans="1:23" ht="15.75" customHeight="1">
      <c r="A971" s="11" t="str">
        <f>TEXT(promesas[[#This Row],[Marca temporal]],"dd/mmm")</f>
        <v>00/ene</v>
      </c>
      <c r="B971" s="186"/>
      <c r="C971" s="187"/>
      <c r="D971" s="187"/>
      <c r="E971" s="188"/>
      <c r="F971" s="187"/>
      <c r="G971" s="187"/>
      <c r="H971" s="189"/>
      <c r="I971" s="190"/>
      <c r="J971" s="195"/>
      <c r="K971"/>
      <c r="L971" s="191"/>
      <c r="M971" s="157"/>
      <c r="N971"/>
      <c r="O971" s="191"/>
      <c r="P971" s="157"/>
      <c r="Q971" s="189"/>
      <c r="R971" s="196" t="str">
        <f>IF(promesas[[#This Row],[Fecha de Pago]]="", "", TEXT(promesas[[#This Row],[Fecha de Pago]], "mmm"))</f>
        <v/>
      </c>
      <c r="S971" s="12" t="str">
        <f>IF(promesas[[#This Row],[Fecha  promesa de pago]]="", "", TEXT(promesas[[#This Row],[Fecha  promesa de pago]], "mmm"))</f>
        <v/>
      </c>
      <c r="T971" s="13" t="str">
        <f>IF(promesas[[#This Row],[Fecha de Pago]]="", "", TEXT(promesas[[#This Row],[Fecha de Pago]], "dd/mmm"))</f>
        <v/>
      </c>
      <c r="U971" s="13" t="str">
        <f>IF(promesas[[#This Row],[Fecha  promesa de pago]]="", "", TEXT(promesas[[#This Row],[Fecha  promesa de pago]], "dd/mmm"))</f>
        <v/>
      </c>
      <c r="V971" s="14" t="str">
        <f>IF(LEN(TRIM(promesas[[#This Row],[Fecha  promesa de pago]]))&gt;0,1,"")</f>
        <v/>
      </c>
      <c r="W971" s="14" t="str">
        <f>IF(LEN(TRIM(promesas[[#This Row],[Fecha de Pago]]))&gt;0,1,"")</f>
        <v/>
      </c>
    </row>
    <row r="972" spans="1:23" ht="15.75" customHeight="1">
      <c r="A972" s="11" t="str">
        <f>TEXT(promesas[[#This Row],[Marca temporal]],"dd/mmm")</f>
        <v>00/ene</v>
      </c>
      <c r="B972" s="186"/>
      <c r="C972" s="187"/>
      <c r="D972" s="187"/>
      <c r="E972" s="188"/>
      <c r="F972" s="187"/>
      <c r="G972" s="187"/>
      <c r="H972" s="189"/>
      <c r="I972" s="190"/>
      <c r="J972" s="195"/>
      <c r="K972"/>
      <c r="L972" s="191"/>
      <c r="M972" s="157"/>
      <c r="N972"/>
      <c r="O972" s="191"/>
      <c r="P972" s="157"/>
      <c r="Q972" s="189"/>
      <c r="R972" s="196" t="str">
        <f>IF(promesas[[#This Row],[Fecha de Pago]]="", "", TEXT(promesas[[#This Row],[Fecha de Pago]], "mmm"))</f>
        <v/>
      </c>
      <c r="S972" s="12" t="str">
        <f>IF(promesas[[#This Row],[Fecha  promesa de pago]]="", "", TEXT(promesas[[#This Row],[Fecha  promesa de pago]], "mmm"))</f>
        <v/>
      </c>
      <c r="T972" s="13" t="str">
        <f>IF(promesas[[#This Row],[Fecha de Pago]]="", "", TEXT(promesas[[#This Row],[Fecha de Pago]], "dd/mmm"))</f>
        <v/>
      </c>
      <c r="U972" s="13" t="str">
        <f>IF(promesas[[#This Row],[Fecha  promesa de pago]]="", "", TEXT(promesas[[#This Row],[Fecha  promesa de pago]], "dd/mmm"))</f>
        <v/>
      </c>
      <c r="V972" s="14" t="str">
        <f>IF(LEN(TRIM(promesas[[#This Row],[Fecha  promesa de pago]]))&gt;0,1,"")</f>
        <v/>
      </c>
      <c r="W972" s="14" t="str">
        <f>IF(LEN(TRIM(promesas[[#This Row],[Fecha de Pago]]))&gt;0,1,"")</f>
        <v/>
      </c>
    </row>
    <row r="973" spans="1:23" ht="15.75" customHeight="1">
      <c r="A973" s="11" t="str">
        <f>TEXT(promesas[[#This Row],[Marca temporal]],"dd/mmm")</f>
        <v>00/ene</v>
      </c>
      <c r="B973" s="186"/>
      <c r="C973" s="187"/>
      <c r="D973" s="187"/>
      <c r="E973" s="188"/>
      <c r="F973" s="187"/>
      <c r="G973" s="187"/>
      <c r="H973" s="189"/>
      <c r="I973" s="190"/>
      <c r="J973" s="195"/>
      <c r="K973"/>
      <c r="L973" s="191"/>
      <c r="M973" s="157"/>
      <c r="N973"/>
      <c r="O973" s="191"/>
      <c r="P973" s="157"/>
      <c r="Q973" s="189"/>
      <c r="R973" s="196" t="str">
        <f>IF(promesas[[#This Row],[Fecha de Pago]]="", "", TEXT(promesas[[#This Row],[Fecha de Pago]], "mmm"))</f>
        <v/>
      </c>
      <c r="S973" s="12" t="str">
        <f>IF(promesas[[#This Row],[Fecha  promesa de pago]]="", "", TEXT(promesas[[#This Row],[Fecha  promesa de pago]], "mmm"))</f>
        <v/>
      </c>
      <c r="T973" s="13" t="str">
        <f>IF(promesas[[#This Row],[Fecha de Pago]]="", "", TEXT(promesas[[#This Row],[Fecha de Pago]], "dd/mmm"))</f>
        <v/>
      </c>
      <c r="U973" s="13" t="str">
        <f>IF(promesas[[#This Row],[Fecha  promesa de pago]]="", "", TEXT(promesas[[#This Row],[Fecha  promesa de pago]], "dd/mmm"))</f>
        <v/>
      </c>
      <c r="V973" s="14" t="str">
        <f>IF(LEN(TRIM(promesas[[#This Row],[Fecha  promesa de pago]]))&gt;0,1,"")</f>
        <v/>
      </c>
      <c r="W973" s="14" t="str">
        <f>IF(LEN(TRIM(promesas[[#This Row],[Fecha de Pago]]))&gt;0,1,"")</f>
        <v/>
      </c>
    </row>
    <row r="974" spans="1:23" ht="15.75" customHeight="1">
      <c r="A974" s="11" t="str">
        <f>TEXT(promesas[[#This Row],[Marca temporal]],"dd/mmm")</f>
        <v>00/ene</v>
      </c>
      <c r="B974" s="186"/>
      <c r="C974" s="187"/>
      <c r="D974" s="187"/>
      <c r="E974" s="188"/>
      <c r="F974" s="187"/>
      <c r="G974" s="187"/>
      <c r="H974" s="189"/>
      <c r="I974" s="190"/>
      <c r="J974" s="195"/>
      <c r="K974"/>
      <c r="L974" s="191"/>
      <c r="M974" s="157"/>
      <c r="N974"/>
      <c r="O974" s="191"/>
      <c r="P974"/>
      <c r="Q974" s="189"/>
      <c r="R974" s="196" t="str">
        <f>IF(promesas[[#This Row],[Fecha de Pago]]="", "", TEXT(promesas[[#This Row],[Fecha de Pago]], "mmm"))</f>
        <v/>
      </c>
      <c r="S974" s="12" t="str">
        <f>IF(promesas[[#This Row],[Fecha  promesa de pago]]="", "", TEXT(promesas[[#This Row],[Fecha  promesa de pago]], "mmm"))</f>
        <v/>
      </c>
      <c r="T974" s="13" t="str">
        <f>IF(promesas[[#This Row],[Fecha de Pago]]="", "", TEXT(promesas[[#This Row],[Fecha de Pago]], "dd/mmm"))</f>
        <v/>
      </c>
      <c r="U974" s="13" t="str">
        <f>IF(promesas[[#This Row],[Fecha  promesa de pago]]="", "", TEXT(promesas[[#This Row],[Fecha  promesa de pago]], "dd/mmm"))</f>
        <v/>
      </c>
      <c r="V974" s="14" t="str">
        <f>IF(LEN(TRIM(promesas[[#This Row],[Fecha  promesa de pago]]))&gt;0,1,"")</f>
        <v/>
      </c>
      <c r="W974" s="14" t="str">
        <f>IF(LEN(TRIM(promesas[[#This Row],[Fecha de Pago]]))&gt;0,1,"")</f>
        <v/>
      </c>
    </row>
    <row r="975" spans="1:23" ht="15.75" customHeight="1">
      <c r="A975" s="11" t="str">
        <f>TEXT(promesas[[#This Row],[Marca temporal]],"dd/mmm")</f>
        <v>00/ene</v>
      </c>
      <c r="B975" s="186"/>
      <c r="C975" s="187"/>
      <c r="D975" s="187"/>
      <c r="E975" s="188"/>
      <c r="F975" s="187"/>
      <c r="G975" s="187"/>
      <c r="H975" s="189"/>
      <c r="I975" s="190"/>
      <c r="J975" s="195"/>
      <c r="K975"/>
      <c r="L975" s="191"/>
      <c r="M975" s="157"/>
      <c r="N975"/>
      <c r="O975" s="191"/>
      <c r="P975"/>
      <c r="Q975" s="189"/>
      <c r="R975" s="196" t="str">
        <f>IF(promesas[[#This Row],[Fecha de Pago]]="", "", TEXT(promesas[[#This Row],[Fecha de Pago]], "mmm"))</f>
        <v/>
      </c>
      <c r="S975" s="12" t="str">
        <f>IF(promesas[[#This Row],[Fecha  promesa de pago]]="", "", TEXT(promesas[[#This Row],[Fecha  promesa de pago]], "mmm"))</f>
        <v/>
      </c>
      <c r="T975" s="13" t="str">
        <f>IF(promesas[[#This Row],[Fecha de Pago]]="", "", TEXT(promesas[[#This Row],[Fecha de Pago]], "dd/mmm"))</f>
        <v/>
      </c>
      <c r="U975" s="13" t="str">
        <f>IF(promesas[[#This Row],[Fecha  promesa de pago]]="", "", TEXT(promesas[[#This Row],[Fecha  promesa de pago]], "dd/mmm"))</f>
        <v/>
      </c>
      <c r="V975" s="14" t="str">
        <f>IF(LEN(TRIM(promesas[[#This Row],[Fecha  promesa de pago]]))&gt;0,1,"")</f>
        <v/>
      </c>
      <c r="W975" s="14" t="str">
        <f>IF(LEN(TRIM(promesas[[#This Row],[Fecha de Pago]]))&gt;0,1,"")</f>
        <v/>
      </c>
    </row>
    <row r="976" spans="1:23" ht="15.75" customHeight="1">
      <c r="A976" s="11" t="str">
        <f>TEXT(promesas[[#This Row],[Marca temporal]],"dd/mmm")</f>
        <v>00/ene</v>
      </c>
      <c r="B976" s="186"/>
      <c r="C976" s="187"/>
      <c r="D976" s="187"/>
      <c r="E976" s="188"/>
      <c r="F976" s="187"/>
      <c r="G976" s="187"/>
      <c r="H976" s="189"/>
      <c r="I976" s="190"/>
      <c r="J976" s="195"/>
      <c r="K976"/>
      <c r="L976" s="191"/>
      <c r="M976" s="157"/>
      <c r="N976"/>
      <c r="O976" s="191"/>
      <c r="P976" s="157"/>
      <c r="Q976" s="189"/>
      <c r="R976" s="196" t="str">
        <f>IF(promesas[[#This Row],[Fecha de Pago]]="", "", TEXT(promesas[[#This Row],[Fecha de Pago]], "mmm"))</f>
        <v/>
      </c>
      <c r="S976" s="12" t="str">
        <f>IF(promesas[[#This Row],[Fecha  promesa de pago]]="", "", TEXT(promesas[[#This Row],[Fecha  promesa de pago]], "mmm"))</f>
        <v/>
      </c>
      <c r="T976" s="13" t="str">
        <f>IF(promesas[[#This Row],[Fecha de Pago]]="", "", TEXT(promesas[[#This Row],[Fecha de Pago]], "dd/mmm"))</f>
        <v/>
      </c>
      <c r="U976" s="13" t="str">
        <f>IF(promesas[[#This Row],[Fecha  promesa de pago]]="", "", TEXT(promesas[[#This Row],[Fecha  promesa de pago]], "dd/mmm"))</f>
        <v/>
      </c>
      <c r="V976" s="14" t="str">
        <f>IF(LEN(TRIM(promesas[[#This Row],[Fecha  promesa de pago]]))&gt;0,1,"")</f>
        <v/>
      </c>
      <c r="W976" s="14" t="str">
        <f>IF(LEN(TRIM(promesas[[#This Row],[Fecha de Pago]]))&gt;0,1,"")</f>
        <v/>
      </c>
    </row>
    <row r="977" spans="1:23" ht="15.75" customHeight="1">
      <c r="A977" s="11" t="str">
        <f>TEXT(promesas[[#This Row],[Marca temporal]],"dd/mmm")</f>
        <v>00/ene</v>
      </c>
      <c r="B977" s="186"/>
      <c r="C977" s="187"/>
      <c r="D977" s="187"/>
      <c r="E977" s="188"/>
      <c r="F977" s="187"/>
      <c r="G977" s="187"/>
      <c r="H977" s="189"/>
      <c r="I977" s="190"/>
      <c r="J977" s="195"/>
      <c r="K977"/>
      <c r="L977" s="191"/>
      <c r="M977" s="157"/>
      <c r="N977"/>
      <c r="O977" s="191"/>
      <c r="P977" s="157"/>
      <c r="Q977" s="189"/>
      <c r="R977" s="196" t="str">
        <f>IF(promesas[[#This Row],[Fecha de Pago]]="", "", TEXT(promesas[[#This Row],[Fecha de Pago]], "mmm"))</f>
        <v/>
      </c>
      <c r="S977" s="12" t="str">
        <f>IF(promesas[[#This Row],[Fecha  promesa de pago]]="", "", TEXT(promesas[[#This Row],[Fecha  promesa de pago]], "mmm"))</f>
        <v/>
      </c>
      <c r="T977" s="13" t="str">
        <f>IF(promesas[[#This Row],[Fecha de Pago]]="", "", TEXT(promesas[[#This Row],[Fecha de Pago]], "dd/mmm"))</f>
        <v/>
      </c>
      <c r="U977" s="13" t="str">
        <f>IF(promesas[[#This Row],[Fecha  promesa de pago]]="", "", TEXT(promesas[[#This Row],[Fecha  promesa de pago]], "dd/mmm"))</f>
        <v/>
      </c>
      <c r="V977" s="14" t="str">
        <f>IF(LEN(TRIM(promesas[[#This Row],[Fecha  promesa de pago]]))&gt;0,1,"")</f>
        <v/>
      </c>
      <c r="W977" s="14" t="str">
        <f>IF(LEN(TRIM(promesas[[#This Row],[Fecha de Pago]]))&gt;0,1,"")</f>
        <v/>
      </c>
    </row>
    <row r="978" spans="1:23" ht="15.75" customHeight="1">
      <c r="A978" s="11" t="str">
        <f>TEXT(promesas[[#This Row],[Marca temporal]],"dd/mmm")</f>
        <v>00/ene</v>
      </c>
      <c r="B978" s="186"/>
      <c r="C978" s="187"/>
      <c r="D978" s="187"/>
      <c r="E978" s="188"/>
      <c r="F978" s="187"/>
      <c r="G978" s="187"/>
      <c r="H978" s="189"/>
      <c r="I978" s="190"/>
      <c r="J978" s="195"/>
      <c r="K978"/>
      <c r="L978" s="191"/>
      <c r="M978" s="157"/>
      <c r="N978"/>
      <c r="O978" s="191"/>
      <c r="P978" s="157"/>
      <c r="Q978" s="189"/>
      <c r="R978" s="196" t="str">
        <f>IF(promesas[[#This Row],[Fecha de Pago]]="", "", TEXT(promesas[[#This Row],[Fecha de Pago]], "mmm"))</f>
        <v/>
      </c>
      <c r="S978" s="12" t="str">
        <f>IF(promesas[[#This Row],[Fecha  promesa de pago]]="", "", TEXT(promesas[[#This Row],[Fecha  promesa de pago]], "mmm"))</f>
        <v/>
      </c>
      <c r="T978" s="13" t="str">
        <f>IF(promesas[[#This Row],[Fecha de Pago]]="", "", TEXT(promesas[[#This Row],[Fecha de Pago]], "dd/mmm"))</f>
        <v/>
      </c>
      <c r="U978" s="13" t="str">
        <f>IF(promesas[[#This Row],[Fecha  promesa de pago]]="", "", TEXT(promesas[[#This Row],[Fecha  promesa de pago]], "dd/mmm"))</f>
        <v/>
      </c>
      <c r="V978" s="14" t="str">
        <f>IF(LEN(TRIM(promesas[[#This Row],[Fecha  promesa de pago]]))&gt;0,1,"")</f>
        <v/>
      </c>
      <c r="W978" s="14" t="str">
        <f>IF(LEN(TRIM(promesas[[#This Row],[Fecha de Pago]]))&gt;0,1,"")</f>
        <v/>
      </c>
    </row>
    <row r="979" spans="1:23" ht="15.75" customHeight="1">
      <c r="A979" s="11" t="str">
        <f>TEXT(promesas[[#This Row],[Marca temporal]],"dd/mmm")</f>
        <v>00/ene</v>
      </c>
      <c r="B979" s="186"/>
      <c r="C979" s="187"/>
      <c r="D979" s="187"/>
      <c r="E979" s="188"/>
      <c r="F979" s="187"/>
      <c r="G979" s="187"/>
      <c r="H979" s="189"/>
      <c r="I979" s="190"/>
      <c r="J979" s="195"/>
      <c r="K979" s="159"/>
      <c r="L979" s="167"/>
      <c r="M979" s="157"/>
      <c r="N979"/>
      <c r="O979" s="191"/>
      <c r="P979" s="157"/>
      <c r="Q979" s="189"/>
      <c r="R979" s="196" t="str">
        <f>IF(promesas[[#This Row],[Fecha de Pago]]="", "", TEXT(promesas[[#This Row],[Fecha de Pago]], "mmm"))</f>
        <v/>
      </c>
      <c r="S979" s="12" t="str">
        <f>IF(promesas[[#This Row],[Fecha  promesa de pago]]="", "", TEXT(promesas[[#This Row],[Fecha  promesa de pago]], "mmm"))</f>
        <v/>
      </c>
      <c r="T979" s="13" t="str">
        <f>IF(promesas[[#This Row],[Fecha de Pago]]="", "", TEXT(promesas[[#This Row],[Fecha de Pago]], "dd/mmm"))</f>
        <v/>
      </c>
      <c r="U979" s="13" t="str">
        <f>IF(promesas[[#This Row],[Fecha  promesa de pago]]="", "", TEXT(promesas[[#This Row],[Fecha  promesa de pago]], "dd/mmm"))</f>
        <v/>
      </c>
      <c r="V979" s="14" t="str">
        <f>IF(LEN(TRIM(promesas[[#This Row],[Fecha  promesa de pago]]))&gt;0,1,"")</f>
        <v/>
      </c>
      <c r="W979" s="14" t="str">
        <f>IF(LEN(TRIM(promesas[[#This Row],[Fecha de Pago]]))&gt;0,1,"")</f>
        <v/>
      </c>
    </row>
    <row r="980" spans="1:23" ht="15.75" customHeight="1">
      <c r="A980" s="11" t="str">
        <f>TEXT(promesas[[#This Row],[Marca temporal]],"dd/mmm")</f>
        <v>00/ene</v>
      </c>
      <c r="B980" s="186"/>
      <c r="C980" s="187"/>
      <c r="D980" s="187"/>
      <c r="E980" s="188"/>
      <c r="F980" s="187"/>
      <c r="G980" s="187"/>
      <c r="H980" s="189"/>
      <c r="I980" s="190"/>
      <c r="J980" s="195"/>
      <c r="K980"/>
      <c r="L980" s="191"/>
      <c r="M980" s="157"/>
      <c r="N980"/>
      <c r="O980" s="191"/>
      <c r="P980" s="157"/>
      <c r="Q980" s="189"/>
      <c r="R980" s="196" t="str">
        <f>IF(promesas[[#This Row],[Fecha de Pago]]="", "", TEXT(promesas[[#This Row],[Fecha de Pago]], "mmm"))</f>
        <v/>
      </c>
      <c r="S980" s="12" t="str">
        <f>IF(promesas[[#This Row],[Fecha  promesa de pago]]="", "", TEXT(promesas[[#This Row],[Fecha  promesa de pago]], "mmm"))</f>
        <v/>
      </c>
      <c r="T980" s="13" t="str">
        <f>IF(promesas[[#This Row],[Fecha de Pago]]="", "", TEXT(promesas[[#This Row],[Fecha de Pago]], "dd/mmm"))</f>
        <v/>
      </c>
      <c r="U980" s="13" t="str">
        <f>IF(promesas[[#This Row],[Fecha  promesa de pago]]="", "", TEXT(promesas[[#This Row],[Fecha  promesa de pago]], "dd/mmm"))</f>
        <v/>
      </c>
      <c r="V980" s="14" t="str">
        <f>IF(LEN(TRIM(promesas[[#This Row],[Fecha  promesa de pago]]))&gt;0,1,"")</f>
        <v/>
      </c>
      <c r="W980" s="14" t="str">
        <f>IF(LEN(TRIM(promesas[[#This Row],[Fecha de Pago]]))&gt;0,1,"")</f>
        <v/>
      </c>
    </row>
    <row r="981" spans="1:23" ht="15.75" customHeight="1">
      <c r="A981" s="11" t="str">
        <f>TEXT(promesas[[#This Row],[Marca temporal]],"dd/mmm")</f>
        <v>00/ene</v>
      </c>
      <c r="B981" s="186"/>
      <c r="C981" s="187"/>
      <c r="D981" s="187"/>
      <c r="E981" s="188"/>
      <c r="F981" s="187"/>
      <c r="G981" s="187"/>
      <c r="H981" s="189"/>
      <c r="I981" s="190"/>
      <c r="J981" s="195"/>
      <c r="K981"/>
      <c r="L981" s="191"/>
      <c r="M981" s="157"/>
      <c r="N981"/>
      <c r="O981" s="191"/>
      <c r="P981" s="157"/>
      <c r="Q981" s="189"/>
      <c r="R981" s="196" t="str">
        <f>IF(promesas[[#This Row],[Fecha de Pago]]="", "", TEXT(promesas[[#This Row],[Fecha de Pago]], "mmm"))</f>
        <v/>
      </c>
      <c r="S981" s="12" t="str">
        <f>IF(promesas[[#This Row],[Fecha  promesa de pago]]="", "", TEXT(promesas[[#This Row],[Fecha  promesa de pago]], "mmm"))</f>
        <v/>
      </c>
      <c r="T981" s="13" t="str">
        <f>IF(promesas[[#This Row],[Fecha de Pago]]="", "", TEXT(promesas[[#This Row],[Fecha de Pago]], "dd/mmm"))</f>
        <v/>
      </c>
      <c r="U981" s="13" t="str">
        <f>IF(promesas[[#This Row],[Fecha  promesa de pago]]="", "", TEXT(promesas[[#This Row],[Fecha  promesa de pago]], "dd/mmm"))</f>
        <v/>
      </c>
      <c r="V981" s="14" t="str">
        <f>IF(LEN(TRIM(promesas[[#This Row],[Fecha  promesa de pago]]))&gt;0,1,"")</f>
        <v/>
      </c>
      <c r="W981" s="14" t="str">
        <f>IF(LEN(TRIM(promesas[[#This Row],[Fecha de Pago]]))&gt;0,1,"")</f>
        <v/>
      </c>
    </row>
    <row r="982" spans="1:23" ht="15.75" customHeight="1">
      <c r="A982" s="11" t="str">
        <f>TEXT(promesas[[#This Row],[Marca temporal]],"dd/mmm")</f>
        <v>00/ene</v>
      </c>
      <c r="B982" s="186"/>
      <c r="C982" s="187"/>
      <c r="D982" s="187"/>
      <c r="E982" s="188"/>
      <c r="F982" s="187"/>
      <c r="G982" s="187"/>
      <c r="H982" s="189"/>
      <c r="I982" s="190"/>
      <c r="J982" s="195"/>
      <c r="K982"/>
      <c r="L982" s="191"/>
      <c r="M982" s="157"/>
      <c r="N982"/>
      <c r="O982" s="191"/>
      <c r="P982" s="157"/>
      <c r="Q982" s="189"/>
      <c r="R982" s="196" t="str">
        <f>IF(promesas[[#This Row],[Fecha de Pago]]="", "", TEXT(promesas[[#This Row],[Fecha de Pago]], "mmm"))</f>
        <v/>
      </c>
      <c r="S982" s="12" t="str">
        <f>IF(promesas[[#This Row],[Fecha  promesa de pago]]="", "", TEXT(promesas[[#This Row],[Fecha  promesa de pago]], "mmm"))</f>
        <v/>
      </c>
      <c r="T982" s="13" t="str">
        <f>IF(promesas[[#This Row],[Fecha de Pago]]="", "", TEXT(promesas[[#This Row],[Fecha de Pago]], "dd/mmm"))</f>
        <v/>
      </c>
      <c r="U982" s="13" t="str">
        <f>IF(promesas[[#This Row],[Fecha  promesa de pago]]="", "", TEXT(promesas[[#This Row],[Fecha  promesa de pago]], "dd/mmm"))</f>
        <v/>
      </c>
      <c r="V982" s="14" t="str">
        <f>IF(LEN(TRIM(promesas[[#This Row],[Fecha  promesa de pago]]))&gt;0,1,"")</f>
        <v/>
      </c>
      <c r="W982" s="14" t="str">
        <f>IF(LEN(TRIM(promesas[[#This Row],[Fecha de Pago]]))&gt;0,1,"")</f>
        <v/>
      </c>
    </row>
    <row r="983" spans="1:23" ht="15.75" customHeight="1">
      <c r="A983" s="11" t="str">
        <f>TEXT(promesas[[#This Row],[Marca temporal]],"dd/mmm")</f>
        <v>00/ene</v>
      </c>
      <c r="B983" s="186"/>
      <c r="C983" s="187"/>
      <c r="D983" s="187"/>
      <c r="E983" s="188"/>
      <c r="F983" s="187"/>
      <c r="G983" s="187"/>
      <c r="H983" s="189"/>
      <c r="I983" s="190"/>
      <c r="J983" s="195"/>
      <c r="K983"/>
      <c r="L983" s="191"/>
      <c r="M983" s="157"/>
      <c r="N983"/>
      <c r="O983" s="191"/>
      <c r="P983" s="157"/>
      <c r="Q983" s="189"/>
      <c r="R983" s="196" t="str">
        <f>IF(promesas[[#This Row],[Fecha de Pago]]="", "", TEXT(promesas[[#This Row],[Fecha de Pago]], "mmm"))</f>
        <v/>
      </c>
      <c r="S983" s="12" t="str">
        <f>IF(promesas[[#This Row],[Fecha  promesa de pago]]="", "", TEXT(promesas[[#This Row],[Fecha  promesa de pago]], "mmm"))</f>
        <v/>
      </c>
      <c r="T983" s="13" t="str">
        <f>IF(promesas[[#This Row],[Fecha de Pago]]="", "", TEXT(promesas[[#This Row],[Fecha de Pago]], "dd/mmm"))</f>
        <v/>
      </c>
      <c r="U983" s="13" t="str">
        <f>IF(promesas[[#This Row],[Fecha  promesa de pago]]="", "", TEXT(promesas[[#This Row],[Fecha  promesa de pago]], "dd/mmm"))</f>
        <v/>
      </c>
      <c r="V983" s="14" t="str">
        <f>IF(LEN(TRIM(promesas[[#This Row],[Fecha  promesa de pago]]))&gt;0,1,"")</f>
        <v/>
      </c>
      <c r="W983" s="14" t="str">
        <f>IF(LEN(TRIM(promesas[[#This Row],[Fecha de Pago]]))&gt;0,1,"")</f>
        <v/>
      </c>
    </row>
    <row r="984" spans="1:23" ht="15.75" customHeight="1">
      <c r="A984" s="11" t="str">
        <f>TEXT(promesas[[#This Row],[Marca temporal]],"dd/mmm")</f>
        <v>00/ene</v>
      </c>
      <c r="B984" s="186"/>
      <c r="C984" s="187"/>
      <c r="D984" s="187"/>
      <c r="E984" s="188"/>
      <c r="F984" s="187"/>
      <c r="G984" s="187"/>
      <c r="H984" s="189"/>
      <c r="I984" s="190"/>
      <c r="J984" s="195"/>
      <c r="K984"/>
      <c r="L984" s="191"/>
      <c r="M984" s="157"/>
      <c r="N984"/>
      <c r="O984" s="191"/>
      <c r="P984"/>
      <c r="Q984" s="189"/>
      <c r="R984" s="196" t="str">
        <f>IF(promesas[[#This Row],[Fecha de Pago]]="", "", TEXT(promesas[[#This Row],[Fecha de Pago]], "mmm"))</f>
        <v/>
      </c>
      <c r="S984" s="12" t="str">
        <f>IF(promesas[[#This Row],[Fecha  promesa de pago]]="", "", TEXT(promesas[[#This Row],[Fecha  promesa de pago]], "mmm"))</f>
        <v/>
      </c>
      <c r="T984" s="13" t="str">
        <f>IF(promesas[[#This Row],[Fecha de Pago]]="", "", TEXT(promesas[[#This Row],[Fecha de Pago]], "dd/mmm"))</f>
        <v/>
      </c>
      <c r="U984" s="13" t="str">
        <f>IF(promesas[[#This Row],[Fecha  promesa de pago]]="", "", TEXT(promesas[[#This Row],[Fecha  promesa de pago]], "dd/mmm"))</f>
        <v/>
      </c>
      <c r="V984" s="14" t="str">
        <f>IF(LEN(TRIM(promesas[[#This Row],[Fecha  promesa de pago]]))&gt;0,1,"")</f>
        <v/>
      </c>
      <c r="W984" s="14" t="str">
        <f>IF(LEN(TRIM(promesas[[#This Row],[Fecha de Pago]]))&gt;0,1,"")</f>
        <v/>
      </c>
    </row>
    <row r="985" spans="1:23" ht="15.75" customHeight="1">
      <c r="A985" s="11" t="str">
        <f>TEXT(promesas[[#This Row],[Marca temporal]],"dd/mmm")</f>
        <v>00/ene</v>
      </c>
      <c r="B985" s="186"/>
      <c r="C985" s="187"/>
      <c r="D985" s="187"/>
      <c r="E985" s="188"/>
      <c r="F985" s="187"/>
      <c r="G985" s="187"/>
      <c r="H985" s="189"/>
      <c r="I985" s="190"/>
      <c r="J985" s="195"/>
      <c r="K985"/>
      <c r="L985" s="191"/>
      <c r="M985" s="157"/>
      <c r="N985"/>
      <c r="O985" s="191"/>
      <c r="P985" s="157"/>
      <c r="Q985" s="189"/>
      <c r="R985" s="196" t="str">
        <f>IF(promesas[[#This Row],[Fecha de Pago]]="", "", TEXT(promesas[[#This Row],[Fecha de Pago]], "mmm"))</f>
        <v/>
      </c>
      <c r="S985" s="12" t="str">
        <f>IF(promesas[[#This Row],[Fecha  promesa de pago]]="", "", TEXT(promesas[[#This Row],[Fecha  promesa de pago]], "mmm"))</f>
        <v/>
      </c>
      <c r="T985" s="13" t="str">
        <f>IF(promesas[[#This Row],[Fecha de Pago]]="", "", TEXT(promesas[[#This Row],[Fecha de Pago]], "dd/mmm"))</f>
        <v/>
      </c>
      <c r="U985" s="13" t="str">
        <f>IF(promesas[[#This Row],[Fecha  promesa de pago]]="", "", TEXT(promesas[[#This Row],[Fecha  promesa de pago]], "dd/mmm"))</f>
        <v/>
      </c>
      <c r="V985" s="14" t="str">
        <f>IF(LEN(TRIM(promesas[[#This Row],[Fecha  promesa de pago]]))&gt;0,1,"")</f>
        <v/>
      </c>
      <c r="W985" s="14" t="str">
        <f>IF(LEN(TRIM(promesas[[#This Row],[Fecha de Pago]]))&gt;0,1,"")</f>
        <v/>
      </c>
    </row>
    <row r="986" spans="1:23" ht="15.75" customHeight="1">
      <c r="A986" s="11" t="str">
        <f>TEXT(promesas[[#This Row],[Marca temporal]],"dd/mmm")</f>
        <v>00/ene</v>
      </c>
      <c r="B986" s="186"/>
      <c r="C986" s="187"/>
      <c r="D986" s="187"/>
      <c r="E986" s="188"/>
      <c r="F986" s="187"/>
      <c r="G986" s="187"/>
      <c r="H986" s="189"/>
      <c r="I986" s="190"/>
      <c r="J986" s="195"/>
      <c r="K986"/>
      <c r="L986" s="191"/>
      <c r="M986" s="157"/>
      <c r="N986"/>
      <c r="O986" s="191"/>
      <c r="P986"/>
      <c r="Q986" s="189"/>
      <c r="R986" s="196" t="str">
        <f>IF(promesas[[#This Row],[Fecha de Pago]]="", "", TEXT(promesas[[#This Row],[Fecha de Pago]], "mmm"))</f>
        <v/>
      </c>
      <c r="S986" s="12" t="str">
        <f>IF(promesas[[#This Row],[Fecha  promesa de pago]]="", "", TEXT(promesas[[#This Row],[Fecha  promesa de pago]], "mmm"))</f>
        <v/>
      </c>
      <c r="T986" s="13" t="str">
        <f>IF(promesas[[#This Row],[Fecha de Pago]]="", "", TEXT(promesas[[#This Row],[Fecha de Pago]], "dd/mmm"))</f>
        <v/>
      </c>
      <c r="U986" s="13" t="str">
        <f>IF(promesas[[#This Row],[Fecha  promesa de pago]]="", "", TEXT(promesas[[#This Row],[Fecha  promesa de pago]], "dd/mmm"))</f>
        <v/>
      </c>
      <c r="V986" s="14" t="str">
        <f>IF(LEN(TRIM(promesas[[#This Row],[Fecha  promesa de pago]]))&gt;0,1,"")</f>
        <v/>
      </c>
      <c r="W986" s="14" t="str">
        <f>IF(LEN(TRIM(promesas[[#This Row],[Fecha de Pago]]))&gt;0,1,"")</f>
        <v/>
      </c>
    </row>
    <row r="987" spans="1:23" ht="15.75" customHeight="1">
      <c r="A987" s="11" t="str">
        <f>TEXT(promesas[[#This Row],[Marca temporal]],"dd/mmm")</f>
        <v>00/ene</v>
      </c>
      <c r="B987" s="186"/>
      <c r="C987" s="187"/>
      <c r="D987" s="187"/>
      <c r="E987" s="188"/>
      <c r="F987" s="187"/>
      <c r="G987" s="187"/>
      <c r="H987" s="189"/>
      <c r="I987" s="190"/>
      <c r="J987" s="195"/>
      <c r="K987" s="159"/>
      <c r="L987" s="167"/>
      <c r="M987" s="157"/>
      <c r="N987"/>
      <c r="O987" s="191"/>
      <c r="P987" s="157"/>
      <c r="Q987" s="189"/>
      <c r="R987" s="196" t="str">
        <f>IF(promesas[[#This Row],[Fecha de Pago]]="", "", TEXT(promesas[[#This Row],[Fecha de Pago]], "mmm"))</f>
        <v/>
      </c>
      <c r="S987" s="12" t="str">
        <f>IF(promesas[[#This Row],[Fecha  promesa de pago]]="", "", TEXT(promesas[[#This Row],[Fecha  promesa de pago]], "mmm"))</f>
        <v/>
      </c>
      <c r="T987" s="13" t="str">
        <f>IF(promesas[[#This Row],[Fecha de Pago]]="", "", TEXT(promesas[[#This Row],[Fecha de Pago]], "dd/mmm"))</f>
        <v/>
      </c>
      <c r="U987" s="13" t="str">
        <f>IF(promesas[[#This Row],[Fecha  promesa de pago]]="", "", TEXT(promesas[[#This Row],[Fecha  promesa de pago]], "dd/mmm"))</f>
        <v/>
      </c>
      <c r="V987" s="14" t="str">
        <f>IF(LEN(TRIM(promesas[[#This Row],[Fecha  promesa de pago]]))&gt;0,1,"")</f>
        <v/>
      </c>
      <c r="W987" s="14" t="str">
        <f>IF(LEN(TRIM(promesas[[#This Row],[Fecha de Pago]]))&gt;0,1,"")</f>
        <v/>
      </c>
    </row>
    <row r="988" spans="1:23" ht="15.75" customHeight="1">
      <c r="A988" s="11" t="str">
        <f>TEXT(promesas[[#This Row],[Marca temporal]],"dd/mmm")</f>
        <v>00/ene</v>
      </c>
      <c r="B988" s="186"/>
      <c r="C988" s="187"/>
      <c r="D988" s="187"/>
      <c r="E988" s="188"/>
      <c r="F988" s="187"/>
      <c r="G988" s="187"/>
      <c r="H988" s="189"/>
      <c r="I988" s="190"/>
      <c r="J988" s="195"/>
      <c r="K988"/>
      <c r="L988" s="191"/>
      <c r="M988" s="157"/>
      <c r="N988"/>
      <c r="O988" s="191"/>
      <c r="P988" s="157"/>
      <c r="Q988" s="189"/>
      <c r="R988" s="196" t="str">
        <f>IF(promesas[[#This Row],[Fecha de Pago]]="", "", TEXT(promesas[[#This Row],[Fecha de Pago]], "mmm"))</f>
        <v/>
      </c>
      <c r="S988" s="12" t="str">
        <f>IF(promesas[[#This Row],[Fecha  promesa de pago]]="", "", TEXT(promesas[[#This Row],[Fecha  promesa de pago]], "mmm"))</f>
        <v/>
      </c>
      <c r="T988" s="13" t="str">
        <f>IF(promesas[[#This Row],[Fecha de Pago]]="", "", TEXT(promesas[[#This Row],[Fecha de Pago]], "dd/mmm"))</f>
        <v/>
      </c>
      <c r="U988" s="13" t="str">
        <f>IF(promesas[[#This Row],[Fecha  promesa de pago]]="", "", TEXT(promesas[[#This Row],[Fecha  promesa de pago]], "dd/mmm"))</f>
        <v/>
      </c>
      <c r="V988" s="14" t="str">
        <f>IF(LEN(TRIM(promesas[[#This Row],[Fecha  promesa de pago]]))&gt;0,1,"")</f>
        <v/>
      </c>
      <c r="W988" s="14" t="str">
        <f>IF(LEN(TRIM(promesas[[#This Row],[Fecha de Pago]]))&gt;0,1,"")</f>
        <v/>
      </c>
    </row>
    <row r="989" spans="1:23" ht="15.75" customHeight="1">
      <c r="A989" s="11" t="str">
        <f>TEXT(promesas[[#This Row],[Marca temporal]],"dd/mmm")</f>
        <v>00/ene</v>
      </c>
      <c r="B989" s="186"/>
      <c r="C989" s="187"/>
      <c r="D989" s="187"/>
      <c r="E989" s="188"/>
      <c r="F989" s="187"/>
      <c r="G989" s="187"/>
      <c r="H989" s="189"/>
      <c r="I989" s="190"/>
      <c r="J989" s="195"/>
      <c r="K989" s="159"/>
      <c r="L989" s="167"/>
      <c r="M989" s="157"/>
      <c r="N989"/>
      <c r="O989" s="191"/>
      <c r="P989" s="157"/>
      <c r="Q989" s="189"/>
      <c r="R989" s="196" t="str">
        <f>IF(promesas[[#This Row],[Fecha de Pago]]="", "", TEXT(promesas[[#This Row],[Fecha de Pago]], "mmm"))</f>
        <v/>
      </c>
      <c r="S989" s="12" t="str">
        <f>IF(promesas[[#This Row],[Fecha  promesa de pago]]="", "", TEXT(promesas[[#This Row],[Fecha  promesa de pago]], "mmm"))</f>
        <v/>
      </c>
      <c r="T989" s="13" t="str">
        <f>IF(promesas[[#This Row],[Fecha de Pago]]="", "", TEXT(promesas[[#This Row],[Fecha de Pago]], "dd/mmm"))</f>
        <v/>
      </c>
      <c r="U989" s="13" t="str">
        <f>IF(promesas[[#This Row],[Fecha  promesa de pago]]="", "", TEXT(promesas[[#This Row],[Fecha  promesa de pago]], "dd/mmm"))</f>
        <v/>
      </c>
      <c r="V989" s="14" t="str">
        <f>IF(LEN(TRIM(promesas[[#This Row],[Fecha  promesa de pago]]))&gt;0,1,"")</f>
        <v/>
      </c>
      <c r="W989" s="14" t="str">
        <f>IF(LEN(TRIM(promesas[[#This Row],[Fecha de Pago]]))&gt;0,1,"")</f>
        <v/>
      </c>
    </row>
    <row r="990" spans="1:23" ht="15.75" customHeight="1">
      <c r="A990" s="11" t="str">
        <f>TEXT(promesas[[#This Row],[Marca temporal]],"dd/mmm")</f>
        <v>00/ene</v>
      </c>
      <c r="B990" s="186"/>
      <c r="C990" s="187"/>
      <c r="D990" s="187"/>
      <c r="E990" s="188"/>
      <c r="F990" s="187"/>
      <c r="G990" s="187"/>
      <c r="H990" s="189"/>
      <c r="I990" s="190"/>
      <c r="J990" s="195"/>
      <c r="K990"/>
      <c r="L990" s="191"/>
      <c r="M990" s="157"/>
      <c r="N990"/>
      <c r="O990" s="191"/>
      <c r="P990" s="157"/>
      <c r="Q990" s="189"/>
      <c r="R990" s="196" t="str">
        <f>IF(promesas[[#This Row],[Fecha de Pago]]="", "", TEXT(promesas[[#This Row],[Fecha de Pago]], "mmm"))</f>
        <v/>
      </c>
      <c r="S990" s="12" t="str">
        <f>IF(promesas[[#This Row],[Fecha  promesa de pago]]="", "", TEXT(promesas[[#This Row],[Fecha  promesa de pago]], "mmm"))</f>
        <v/>
      </c>
      <c r="T990" s="13" t="str">
        <f>IF(promesas[[#This Row],[Fecha de Pago]]="", "", TEXT(promesas[[#This Row],[Fecha de Pago]], "dd/mmm"))</f>
        <v/>
      </c>
      <c r="U990" s="13" t="str">
        <f>IF(promesas[[#This Row],[Fecha  promesa de pago]]="", "", TEXT(promesas[[#This Row],[Fecha  promesa de pago]], "dd/mmm"))</f>
        <v/>
      </c>
      <c r="V990" s="14" t="str">
        <f>IF(LEN(TRIM(promesas[[#This Row],[Fecha  promesa de pago]]))&gt;0,1,"")</f>
        <v/>
      </c>
      <c r="W990" s="14" t="str">
        <f>IF(LEN(TRIM(promesas[[#This Row],[Fecha de Pago]]))&gt;0,1,"")</f>
        <v/>
      </c>
    </row>
    <row r="991" spans="1:23" ht="15.75" customHeight="1">
      <c r="A991" s="11" t="str">
        <f>TEXT(promesas[[#This Row],[Marca temporal]],"dd/mmm")</f>
        <v>00/ene</v>
      </c>
      <c r="B991" s="186"/>
      <c r="C991" s="187"/>
      <c r="D991" s="187"/>
      <c r="E991" s="188"/>
      <c r="F991" s="187"/>
      <c r="G991" s="187"/>
      <c r="H991" s="189"/>
      <c r="I991" s="190"/>
      <c r="J991" s="195"/>
      <c r="K991"/>
      <c r="L991" s="191"/>
      <c r="M991" s="157"/>
      <c r="N991"/>
      <c r="O991" s="191"/>
      <c r="P991" s="157"/>
      <c r="Q991" s="189"/>
      <c r="R991" s="196" t="str">
        <f>IF(promesas[[#This Row],[Fecha de Pago]]="", "", TEXT(promesas[[#This Row],[Fecha de Pago]], "mmm"))</f>
        <v/>
      </c>
      <c r="S991" s="12" t="str">
        <f>IF(promesas[[#This Row],[Fecha  promesa de pago]]="", "", TEXT(promesas[[#This Row],[Fecha  promesa de pago]], "mmm"))</f>
        <v/>
      </c>
      <c r="T991" s="13" t="str">
        <f>IF(promesas[[#This Row],[Fecha de Pago]]="", "", TEXT(promesas[[#This Row],[Fecha de Pago]], "dd/mmm"))</f>
        <v/>
      </c>
      <c r="U991" s="13" t="str">
        <f>IF(promesas[[#This Row],[Fecha  promesa de pago]]="", "", TEXT(promesas[[#This Row],[Fecha  promesa de pago]], "dd/mmm"))</f>
        <v/>
      </c>
      <c r="V991" s="14" t="str">
        <f>IF(LEN(TRIM(promesas[[#This Row],[Fecha  promesa de pago]]))&gt;0,1,"")</f>
        <v/>
      </c>
      <c r="W991" s="14" t="str">
        <f>IF(LEN(TRIM(promesas[[#This Row],[Fecha de Pago]]))&gt;0,1,"")</f>
        <v/>
      </c>
    </row>
    <row r="992" spans="1:23" ht="15.75" customHeight="1">
      <c r="A992" s="11" t="str">
        <f>TEXT(promesas[[#This Row],[Marca temporal]],"dd/mmm")</f>
        <v>00/ene</v>
      </c>
      <c r="B992" s="186"/>
      <c r="C992" s="187"/>
      <c r="D992" s="187"/>
      <c r="E992" s="188"/>
      <c r="F992" s="187"/>
      <c r="G992" s="187"/>
      <c r="H992" s="189"/>
      <c r="I992" s="190"/>
      <c r="J992" s="195"/>
      <c r="K992"/>
      <c r="L992" s="191"/>
      <c r="M992" s="157"/>
      <c r="N992"/>
      <c r="O992" s="191"/>
      <c r="P992" s="157"/>
      <c r="Q992" s="189"/>
      <c r="R992" s="196" t="str">
        <f>IF(promesas[[#This Row],[Fecha de Pago]]="", "", TEXT(promesas[[#This Row],[Fecha de Pago]], "mmm"))</f>
        <v/>
      </c>
      <c r="S992" s="12" t="str">
        <f>IF(promesas[[#This Row],[Fecha  promesa de pago]]="", "", TEXT(promesas[[#This Row],[Fecha  promesa de pago]], "mmm"))</f>
        <v/>
      </c>
      <c r="T992" s="13" t="str">
        <f>IF(promesas[[#This Row],[Fecha de Pago]]="", "", TEXT(promesas[[#This Row],[Fecha de Pago]], "dd/mmm"))</f>
        <v/>
      </c>
      <c r="U992" s="13" t="str">
        <f>IF(promesas[[#This Row],[Fecha  promesa de pago]]="", "", TEXT(promesas[[#This Row],[Fecha  promesa de pago]], "dd/mmm"))</f>
        <v/>
      </c>
      <c r="V992" s="14" t="str">
        <f>IF(LEN(TRIM(promesas[[#This Row],[Fecha  promesa de pago]]))&gt;0,1,"")</f>
        <v/>
      </c>
      <c r="W992" s="14" t="str">
        <f>IF(LEN(TRIM(promesas[[#This Row],[Fecha de Pago]]))&gt;0,1,"")</f>
        <v/>
      </c>
    </row>
    <row r="993" spans="1:23" ht="15.75" customHeight="1">
      <c r="A993" s="11" t="str">
        <f>TEXT(promesas[[#This Row],[Marca temporal]],"dd/mmm")</f>
        <v>00/ene</v>
      </c>
      <c r="B993" s="186"/>
      <c r="C993" s="187"/>
      <c r="D993" s="187"/>
      <c r="E993" s="188"/>
      <c r="F993" s="187"/>
      <c r="G993" s="187"/>
      <c r="H993" s="189"/>
      <c r="I993" s="190"/>
      <c r="J993" s="195"/>
      <c r="K993"/>
      <c r="L993" s="191"/>
      <c r="M993" s="157"/>
      <c r="N993"/>
      <c r="O993" s="191"/>
      <c r="P993" s="157"/>
      <c r="Q993" s="189"/>
      <c r="R993" s="196" t="str">
        <f>IF(promesas[[#This Row],[Fecha de Pago]]="", "", TEXT(promesas[[#This Row],[Fecha de Pago]], "mmm"))</f>
        <v/>
      </c>
      <c r="S993" s="12" t="str">
        <f>IF(promesas[[#This Row],[Fecha  promesa de pago]]="", "", TEXT(promesas[[#This Row],[Fecha  promesa de pago]], "mmm"))</f>
        <v/>
      </c>
      <c r="T993" s="13" t="str">
        <f>IF(promesas[[#This Row],[Fecha de Pago]]="", "", TEXT(promesas[[#This Row],[Fecha de Pago]], "dd/mmm"))</f>
        <v/>
      </c>
      <c r="U993" s="13" t="str">
        <f>IF(promesas[[#This Row],[Fecha  promesa de pago]]="", "", TEXT(promesas[[#This Row],[Fecha  promesa de pago]], "dd/mmm"))</f>
        <v/>
      </c>
      <c r="V993" s="14" t="str">
        <f>IF(LEN(TRIM(promesas[[#This Row],[Fecha  promesa de pago]]))&gt;0,1,"")</f>
        <v/>
      </c>
      <c r="W993" s="14" t="str">
        <f>IF(LEN(TRIM(promesas[[#This Row],[Fecha de Pago]]))&gt;0,1,"")</f>
        <v/>
      </c>
    </row>
    <row r="994" spans="1:23" ht="15.75" customHeight="1">
      <c r="A994" s="11" t="str">
        <f>TEXT(promesas[[#This Row],[Marca temporal]],"dd/mmm")</f>
        <v>00/ene</v>
      </c>
      <c r="B994" s="186"/>
      <c r="C994" s="187"/>
      <c r="D994" s="187"/>
      <c r="E994" s="188"/>
      <c r="F994" s="187"/>
      <c r="G994" s="187"/>
      <c r="H994" s="189"/>
      <c r="I994" s="190"/>
      <c r="J994" s="195"/>
      <c r="K994"/>
      <c r="L994" s="191"/>
      <c r="M994" s="157"/>
      <c r="N994"/>
      <c r="O994" s="191"/>
      <c r="P994" s="157"/>
      <c r="Q994" s="189"/>
      <c r="R994" s="196" t="str">
        <f>IF(promesas[[#This Row],[Fecha de Pago]]="", "", TEXT(promesas[[#This Row],[Fecha de Pago]], "mmm"))</f>
        <v/>
      </c>
      <c r="S994" s="12" t="str">
        <f>IF(promesas[[#This Row],[Fecha  promesa de pago]]="", "", TEXT(promesas[[#This Row],[Fecha  promesa de pago]], "mmm"))</f>
        <v/>
      </c>
      <c r="T994" s="13" t="str">
        <f>IF(promesas[[#This Row],[Fecha de Pago]]="", "", TEXT(promesas[[#This Row],[Fecha de Pago]], "dd/mmm"))</f>
        <v/>
      </c>
      <c r="U994" s="13" t="str">
        <f>IF(promesas[[#This Row],[Fecha  promesa de pago]]="", "", TEXT(promesas[[#This Row],[Fecha  promesa de pago]], "dd/mmm"))</f>
        <v/>
      </c>
      <c r="V994" s="14" t="str">
        <f>IF(LEN(TRIM(promesas[[#This Row],[Fecha  promesa de pago]]))&gt;0,1,"")</f>
        <v/>
      </c>
      <c r="W994" s="14" t="str">
        <f>IF(LEN(TRIM(promesas[[#This Row],[Fecha de Pago]]))&gt;0,1,"")</f>
        <v/>
      </c>
    </row>
    <row r="995" spans="1:23" ht="15.75" customHeight="1">
      <c r="A995" s="11" t="str">
        <f>TEXT(promesas[[#This Row],[Marca temporal]],"dd/mmm")</f>
        <v>00/ene</v>
      </c>
      <c r="B995" s="186"/>
      <c r="C995" s="187"/>
      <c r="D995" s="187"/>
      <c r="E995" s="188"/>
      <c r="F995" s="187"/>
      <c r="G995" s="187"/>
      <c r="H995" s="189"/>
      <c r="I995" s="190"/>
      <c r="J995" s="195"/>
      <c r="K995"/>
      <c r="L995" s="191"/>
      <c r="M995" s="157"/>
      <c r="N995"/>
      <c r="O995" s="191"/>
      <c r="P995" s="157"/>
      <c r="Q995" s="189"/>
      <c r="R995" s="196" t="str">
        <f>IF(promesas[[#This Row],[Fecha de Pago]]="", "", TEXT(promesas[[#This Row],[Fecha de Pago]], "mmm"))</f>
        <v/>
      </c>
      <c r="S995" s="12" t="str">
        <f>IF(promesas[[#This Row],[Fecha  promesa de pago]]="", "", TEXT(promesas[[#This Row],[Fecha  promesa de pago]], "mmm"))</f>
        <v/>
      </c>
      <c r="T995" s="13" t="str">
        <f>IF(promesas[[#This Row],[Fecha de Pago]]="", "", TEXT(promesas[[#This Row],[Fecha de Pago]], "dd/mmm"))</f>
        <v/>
      </c>
      <c r="U995" s="13" t="str">
        <f>IF(promesas[[#This Row],[Fecha  promesa de pago]]="", "", TEXT(promesas[[#This Row],[Fecha  promesa de pago]], "dd/mmm"))</f>
        <v/>
      </c>
      <c r="V995" s="14" t="str">
        <f>IF(LEN(TRIM(promesas[[#This Row],[Fecha  promesa de pago]]))&gt;0,1,"")</f>
        <v/>
      </c>
      <c r="W995" s="14" t="str">
        <f>IF(LEN(TRIM(promesas[[#This Row],[Fecha de Pago]]))&gt;0,1,"")</f>
        <v/>
      </c>
    </row>
    <row r="996" spans="1:23" ht="15.75" customHeight="1">
      <c r="A996" s="11" t="str">
        <f>TEXT(promesas[[#This Row],[Marca temporal]],"dd/mmm")</f>
        <v>00/ene</v>
      </c>
      <c r="B996" s="186"/>
      <c r="C996" s="187"/>
      <c r="D996" s="187"/>
      <c r="E996" s="188"/>
      <c r="F996" s="187"/>
      <c r="G996" s="187"/>
      <c r="H996" s="189"/>
      <c r="I996" s="190"/>
      <c r="J996" s="195"/>
      <c r="K996"/>
      <c r="L996" s="191"/>
      <c r="M996" s="157"/>
      <c r="N996"/>
      <c r="O996" s="191"/>
      <c r="P996" s="157"/>
      <c r="Q996" s="189"/>
      <c r="R996" s="196" t="str">
        <f>IF(promesas[[#This Row],[Fecha de Pago]]="", "", TEXT(promesas[[#This Row],[Fecha de Pago]], "mmm"))</f>
        <v/>
      </c>
      <c r="S996" s="12" t="str">
        <f>IF(promesas[[#This Row],[Fecha  promesa de pago]]="", "", TEXT(promesas[[#This Row],[Fecha  promesa de pago]], "mmm"))</f>
        <v/>
      </c>
      <c r="T996" s="13" t="str">
        <f>IF(promesas[[#This Row],[Fecha de Pago]]="", "", TEXT(promesas[[#This Row],[Fecha de Pago]], "dd/mmm"))</f>
        <v/>
      </c>
      <c r="U996" s="13" t="str">
        <f>IF(promesas[[#This Row],[Fecha  promesa de pago]]="", "", TEXT(promesas[[#This Row],[Fecha  promesa de pago]], "dd/mmm"))</f>
        <v/>
      </c>
      <c r="V996" s="14" t="str">
        <f>IF(LEN(TRIM(promesas[[#This Row],[Fecha  promesa de pago]]))&gt;0,1,"")</f>
        <v/>
      </c>
      <c r="W996" s="14" t="str">
        <f>IF(LEN(TRIM(promesas[[#This Row],[Fecha de Pago]]))&gt;0,1,"")</f>
        <v/>
      </c>
    </row>
    <row r="997" spans="1:23" ht="15.75" customHeight="1">
      <c r="A997" s="11" t="str">
        <f>TEXT(promesas[[#This Row],[Marca temporal]],"dd/mmm")</f>
        <v>00/ene</v>
      </c>
      <c r="B997" s="186"/>
      <c r="C997" s="187"/>
      <c r="D997" s="187"/>
      <c r="E997" s="188"/>
      <c r="F997" s="187"/>
      <c r="G997" s="187"/>
      <c r="H997" s="189"/>
      <c r="I997" s="190"/>
      <c r="J997" s="195"/>
      <c r="K997"/>
      <c r="L997" s="191"/>
      <c r="M997" s="157"/>
      <c r="N997"/>
      <c r="O997" s="191"/>
      <c r="P997" s="157"/>
      <c r="Q997" s="189"/>
      <c r="R997" s="196" t="str">
        <f>IF(promesas[[#This Row],[Fecha de Pago]]="", "", TEXT(promesas[[#This Row],[Fecha de Pago]], "mmm"))</f>
        <v/>
      </c>
      <c r="S997" s="12" t="str">
        <f>IF(promesas[[#This Row],[Fecha  promesa de pago]]="", "", TEXT(promesas[[#This Row],[Fecha  promesa de pago]], "mmm"))</f>
        <v/>
      </c>
      <c r="T997" s="13" t="str">
        <f>IF(promesas[[#This Row],[Fecha de Pago]]="", "", TEXT(promesas[[#This Row],[Fecha de Pago]], "dd/mmm"))</f>
        <v/>
      </c>
      <c r="U997" s="13" t="str">
        <f>IF(promesas[[#This Row],[Fecha  promesa de pago]]="", "", TEXT(promesas[[#This Row],[Fecha  promesa de pago]], "dd/mmm"))</f>
        <v/>
      </c>
      <c r="V997" s="14" t="str">
        <f>IF(LEN(TRIM(promesas[[#This Row],[Fecha  promesa de pago]]))&gt;0,1,"")</f>
        <v/>
      </c>
      <c r="W997" s="14" t="str">
        <f>IF(LEN(TRIM(promesas[[#This Row],[Fecha de Pago]]))&gt;0,1,"")</f>
        <v/>
      </c>
    </row>
    <row r="998" spans="1:23" ht="15.75" customHeight="1">
      <c r="A998" s="11" t="str">
        <f>TEXT(promesas[[#This Row],[Marca temporal]],"dd/mmm")</f>
        <v>00/ene</v>
      </c>
      <c r="B998" s="186"/>
      <c r="C998" s="187"/>
      <c r="D998" s="187"/>
      <c r="E998" s="188"/>
      <c r="F998" s="187"/>
      <c r="G998" s="187"/>
      <c r="H998" s="189"/>
      <c r="I998" s="190"/>
      <c r="J998" s="195"/>
      <c r="K998"/>
      <c r="L998" s="191"/>
      <c r="M998" s="157"/>
      <c r="N998"/>
      <c r="O998" s="191"/>
      <c r="P998" s="157"/>
      <c r="Q998" s="189"/>
      <c r="R998" s="196" t="str">
        <f>IF(promesas[[#This Row],[Fecha de Pago]]="", "", TEXT(promesas[[#This Row],[Fecha de Pago]], "mmm"))</f>
        <v/>
      </c>
      <c r="S998" s="12" t="str">
        <f>IF(promesas[[#This Row],[Fecha  promesa de pago]]="", "", TEXT(promesas[[#This Row],[Fecha  promesa de pago]], "mmm"))</f>
        <v/>
      </c>
      <c r="T998" s="13" t="str">
        <f>IF(promesas[[#This Row],[Fecha de Pago]]="", "", TEXT(promesas[[#This Row],[Fecha de Pago]], "dd/mmm"))</f>
        <v/>
      </c>
      <c r="U998" s="13" t="str">
        <f>IF(promesas[[#This Row],[Fecha  promesa de pago]]="", "", TEXT(promesas[[#This Row],[Fecha  promesa de pago]], "dd/mmm"))</f>
        <v/>
      </c>
      <c r="V998" s="14" t="str">
        <f>IF(LEN(TRIM(promesas[[#This Row],[Fecha  promesa de pago]]))&gt;0,1,"")</f>
        <v/>
      </c>
      <c r="W998" s="14" t="str">
        <f>IF(LEN(TRIM(promesas[[#This Row],[Fecha de Pago]]))&gt;0,1,"")</f>
        <v/>
      </c>
    </row>
    <row r="999" spans="1:23" ht="15.75" customHeight="1">
      <c r="A999" s="11" t="str">
        <f>TEXT(promesas[[#This Row],[Marca temporal]],"dd/mmm")</f>
        <v>00/ene</v>
      </c>
      <c r="B999" s="186"/>
      <c r="C999" s="187"/>
      <c r="D999" s="187"/>
      <c r="E999" s="188"/>
      <c r="F999" s="187"/>
      <c r="G999" s="187"/>
      <c r="H999" s="189"/>
      <c r="I999" s="190"/>
      <c r="J999" s="195"/>
      <c r="K999"/>
      <c r="L999" s="191"/>
      <c r="M999" s="157"/>
      <c r="N999"/>
      <c r="O999" s="191"/>
      <c r="P999" s="157"/>
      <c r="Q999" s="189"/>
      <c r="R999" s="196" t="str">
        <f>IF(promesas[[#This Row],[Fecha de Pago]]="", "", TEXT(promesas[[#This Row],[Fecha de Pago]], "mmm"))</f>
        <v/>
      </c>
      <c r="S999" s="12" t="str">
        <f>IF(promesas[[#This Row],[Fecha  promesa de pago]]="", "", TEXT(promesas[[#This Row],[Fecha  promesa de pago]], "mmm"))</f>
        <v/>
      </c>
      <c r="T999" s="13" t="str">
        <f>IF(promesas[[#This Row],[Fecha de Pago]]="", "", TEXT(promesas[[#This Row],[Fecha de Pago]], "dd/mmm"))</f>
        <v/>
      </c>
      <c r="U999" s="13" t="str">
        <f>IF(promesas[[#This Row],[Fecha  promesa de pago]]="", "", TEXT(promesas[[#This Row],[Fecha  promesa de pago]], "dd/mmm"))</f>
        <v/>
      </c>
      <c r="V999" s="14" t="str">
        <f>IF(LEN(TRIM(promesas[[#This Row],[Fecha  promesa de pago]]))&gt;0,1,"")</f>
        <v/>
      </c>
      <c r="W999" s="14" t="str">
        <f>IF(LEN(TRIM(promesas[[#This Row],[Fecha de Pago]]))&gt;0,1,"")</f>
        <v/>
      </c>
    </row>
    <row r="1000" spans="1:23" ht="15.75" customHeight="1">
      <c r="A1000" s="11" t="str">
        <f>TEXT(promesas[[#This Row],[Marca temporal]],"dd/mmm")</f>
        <v>00/ene</v>
      </c>
      <c r="B1000" s="186"/>
      <c r="C1000" s="187"/>
      <c r="D1000" s="187"/>
      <c r="E1000" s="188"/>
      <c r="F1000" s="187"/>
      <c r="G1000" s="187"/>
      <c r="H1000" s="189"/>
      <c r="I1000" s="190"/>
      <c r="J1000" s="195"/>
      <c r="K1000"/>
      <c r="L1000" s="191"/>
      <c r="M1000" s="157"/>
      <c r="N1000"/>
      <c r="O1000" s="191"/>
      <c r="P1000"/>
      <c r="Q1000" s="189"/>
      <c r="R1000" s="196" t="str">
        <f>IF(promesas[[#This Row],[Fecha de Pago]]="", "", TEXT(promesas[[#This Row],[Fecha de Pago]], "mmm"))</f>
        <v/>
      </c>
      <c r="S1000" s="12" t="str">
        <f>IF(promesas[[#This Row],[Fecha  promesa de pago]]="", "", TEXT(promesas[[#This Row],[Fecha  promesa de pago]], "mmm"))</f>
        <v/>
      </c>
      <c r="T1000" s="13" t="str">
        <f>IF(promesas[[#This Row],[Fecha de Pago]]="", "", TEXT(promesas[[#This Row],[Fecha de Pago]], "dd/mmm"))</f>
        <v/>
      </c>
      <c r="U1000" s="13" t="str">
        <f>IF(promesas[[#This Row],[Fecha  promesa de pago]]="", "", TEXT(promesas[[#This Row],[Fecha  promesa de pago]], "dd/mmm"))</f>
        <v/>
      </c>
      <c r="V1000" s="14" t="str">
        <f>IF(LEN(TRIM(promesas[[#This Row],[Fecha  promesa de pago]]))&gt;0,1,"")</f>
        <v/>
      </c>
      <c r="W1000" s="14" t="str">
        <f>IF(LEN(TRIM(promesas[[#This Row],[Fecha de Pago]]))&gt;0,1,"")</f>
        <v/>
      </c>
    </row>
    <row r="1001" spans="1:23" ht="15.75" customHeight="1">
      <c r="A1001" s="11" t="str">
        <f>TEXT(promesas[[#This Row],[Marca temporal]],"dd/mmm")</f>
        <v>00/ene</v>
      </c>
      <c r="B1001" s="186"/>
      <c r="C1001" s="187"/>
      <c r="D1001" s="187"/>
      <c r="E1001" s="188"/>
      <c r="F1001" s="187"/>
      <c r="G1001" s="187"/>
      <c r="H1001" s="189"/>
      <c r="I1001" s="190"/>
      <c r="J1001" s="195"/>
      <c r="K1001"/>
      <c r="L1001" s="191"/>
      <c r="M1001" s="157"/>
      <c r="N1001"/>
      <c r="O1001" s="191"/>
      <c r="P1001"/>
      <c r="Q1001" s="189"/>
      <c r="R1001" s="196" t="str">
        <f>IF(promesas[[#This Row],[Fecha de Pago]]="", "", TEXT(promesas[[#This Row],[Fecha de Pago]], "mmm"))</f>
        <v/>
      </c>
      <c r="S1001" s="12" t="str">
        <f>IF(promesas[[#This Row],[Fecha  promesa de pago]]="", "", TEXT(promesas[[#This Row],[Fecha  promesa de pago]], "mmm"))</f>
        <v/>
      </c>
      <c r="T1001" s="13" t="str">
        <f>IF(promesas[[#This Row],[Fecha de Pago]]="", "", TEXT(promesas[[#This Row],[Fecha de Pago]], "dd/mmm"))</f>
        <v/>
      </c>
      <c r="U1001" s="13" t="str">
        <f>IF(promesas[[#This Row],[Fecha  promesa de pago]]="", "", TEXT(promesas[[#This Row],[Fecha  promesa de pago]], "dd/mmm"))</f>
        <v/>
      </c>
      <c r="V1001" s="14" t="str">
        <f>IF(LEN(TRIM(promesas[[#This Row],[Fecha  promesa de pago]]))&gt;0,1,"")</f>
        <v/>
      </c>
      <c r="W1001" s="14" t="str">
        <f>IF(LEN(TRIM(promesas[[#This Row],[Fecha de Pago]]))&gt;0,1,"")</f>
        <v/>
      </c>
    </row>
    <row r="1002" spans="1:23" ht="15.75" customHeight="1">
      <c r="A1002" s="11" t="str">
        <f>TEXT(promesas[[#This Row],[Marca temporal]],"dd/mmm")</f>
        <v>00/ene</v>
      </c>
      <c r="B1002" s="186"/>
      <c r="C1002" s="187"/>
      <c r="D1002" s="187"/>
      <c r="E1002" s="188"/>
      <c r="F1002" s="187"/>
      <c r="G1002" s="187"/>
      <c r="H1002" s="189"/>
      <c r="I1002" s="190"/>
      <c r="J1002" s="195"/>
      <c r="K1002"/>
      <c r="L1002" s="191"/>
      <c r="M1002" s="157"/>
      <c r="N1002"/>
      <c r="O1002" s="191"/>
      <c r="P1002" s="157"/>
      <c r="Q1002" s="189"/>
      <c r="R1002" s="196" t="str">
        <f>IF(promesas[[#This Row],[Fecha de Pago]]="", "", TEXT(promesas[[#This Row],[Fecha de Pago]], "mmm"))</f>
        <v/>
      </c>
      <c r="S1002" s="12" t="str">
        <f>IF(promesas[[#This Row],[Fecha  promesa de pago]]="", "", TEXT(promesas[[#This Row],[Fecha  promesa de pago]], "mmm"))</f>
        <v/>
      </c>
      <c r="T1002" s="13" t="str">
        <f>IF(promesas[[#This Row],[Fecha de Pago]]="", "", TEXT(promesas[[#This Row],[Fecha de Pago]], "dd/mmm"))</f>
        <v/>
      </c>
      <c r="U1002" s="13" t="str">
        <f>IF(promesas[[#This Row],[Fecha  promesa de pago]]="", "", TEXT(promesas[[#This Row],[Fecha  promesa de pago]], "dd/mmm"))</f>
        <v/>
      </c>
      <c r="V1002" s="14" t="str">
        <f>IF(LEN(TRIM(promesas[[#This Row],[Fecha  promesa de pago]]))&gt;0,1,"")</f>
        <v/>
      </c>
      <c r="W1002" s="14" t="str">
        <f>IF(LEN(TRIM(promesas[[#This Row],[Fecha de Pago]]))&gt;0,1,"")</f>
        <v/>
      </c>
    </row>
    <row r="1003" spans="1:23" ht="15.75" customHeight="1">
      <c r="A1003" s="11" t="str">
        <f>TEXT(promesas[[#This Row],[Marca temporal]],"dd/mmm")</f>
        <v>00/ene</v>
      </c>
      <c r="B1003" s="186"/>
      <c r="C1003" s="187"/>
      <c r="D1003" s="187"/>
      <c r="E1003" s="188"/>
      <c r="F1003" s="187"/>
      <c r="G1003" s="187"/>
      <c r="H1003" s="189"/>
      <c r="I1003" s="190"/>
      <c r="J1003" s="195"/>
      <c r="K1003"/>
      <c r="L1003" s="191"/>
      <c r="M1003" s="157"/>
      <c r="N1003" s="159"/>
      <c r="O1003" s="191"/>
      <c r="P1003" s="157"/>
      <c r="Q1003" s="189"/>
      <c r="R1003" s="196" t="str">
        <f>IF(promesas[[#This Row],[Fecha de Pago]]="", "", TEXT(promesas[[#This Row],[Fecha de Pago]], "mmm"))</f>
        <v/>
      </c>
      <c r="S1003" s="12" t="str">
        <f>IF(promesas[[#This Row],[Fecha  promesa de pago]]="", "", TEXT(promesas[[#This Row],[Fecha  promesa de pago]], "mmm"))</f>
        <v/>
      </c>
      <c r="T1003" s="13" t="str">
        <f>IF(promesas[[#This Row],[Fecha de Pago]]="", "", TEXT(promesas[[#This Row],[Fecha de Pago]], "dd/mmm"))</f>
        <v/>
      </c>
      <c r="U1003" s="13" t="str">
        <f>IF(promesas[[#This Row],[Fecha  promesa de pago]]="", "", TEXT(promesas[[#This Row],[Fecha  promesa de pago]], "dd/mmm"))</f>
        <v/>
      </c>
      <c r="V1003" s="14" t="str">
        <f>IF(LEN(TRIM(promesas[[#This Row],[Fecha  promesa de pago]]))&gt;0,1,"")</f>
        <v/>
      </c>
      <c r="W1003" s="14" t="str">
        <f>IF(LEN(TRIM(promesas[[#This Row],[Fecha de Pago]]))&gt;0,1,"")</f>
        <v/>
      </c>
    </row>
    <row r="1004" spans="1:23" ht="15.75" customHeight="1">
      <c r="A1004" s="11" t="str">
        <f>TEXT(promesas[[#This Row],[Marca temporal]],"dd/mmm")</f>
        <v>00/ene</v>
      </c>
      <c r="B1004" s="186"/>
      <c r="C1004" s="187"/>
      <c r="D1004" s="187"/>
      <c r="E1004" s="188"/>
      <c r="F1004" s="187"/>
      <c r="G1004" s="187"/>
      <c r="H1004" s="189"/>
      <c r="I1004" s="190"/>
      <c r="J1004" s="195"/>
      <c r="K1004"/>
      <c r="L1004" s="191"/>
      <c r="M1004" s="157"/>
      <c r="N1004"/>
      <c r="O1004" s="191"/>
      <c r="P1004" s="157"/>
      <c r="Q1004" s="189"/>
      <c r="R1004" s="196" t="str">
        <f>IF(promesas[[#This Row],[Fecha de Pago]]="", "", TEXT(promesas[[#This Row],[Fecha de Pago]], "mmm"))</f>
        <v/>
      </c>
      <c r="S1004" s="12" t="str">
        <f>IF(promesas[[#This Row],[Fecha  promesa de pago]]="", "", TEXT(promesas[[#This Row],[Fecha  promesa de pago]], "mmm"))</f>
        <v/>
      </c>
      <c r="T1004" s="13" t="str">
        <f>IF(promesas[[#This Row],[Fecha de Pago]]="", "", TEXT(promesas[[#This Row],[Fecha de Pago]], "dd/mmm"))</f>
        <v/>
      </c>
      <c r="U1004" s="13" t="str">
        <f>IF(promesas[[#This Row],[Fecha  promesa de pago]]="", "", TEXT(promesas[[#This Row],[Fecha  promesa de pago]], "dd/mmm"))</f>
        <v/>
      </c>
      <c r="V1004" s="14" t="str">
        <f>IF(LEN(TRIM(promesas[[#This Row],[Fecha  promesa de pago]]))&gt;0,1,"")</f>
        <v/>
      </c>
      <c r="W1004" s="14" t="str">
        <f>IF(LEN(TRIM(promesas[[#This Row],[Fecha de Pago]]))&gt;0,1,"")</f>
        <v/>
      </c>
    </row>
    <row r="1005" spans="1:23" ht="15.75" customHeight="1">
      <c r="A1005" s="11" t="str">
        <f>TEXT(promesas[[#This Row],[Marca temporal]],"dd/mmm")</f>
        <v>00/ene</v>
      </c>
      <c r="B1005" s="186"/>
      <c r="C1005" s="187"/>
      <c r="D1005" s="187"/>
      <c r="E1005" s="188"/>
      <c r="F1005" s="187"/>
      <c r="G1005" s="187"/>
      <c r="H1005" s="189"/>
      <c r="I1005" s="190"/>
      <c r="J1005" s="195"/>
      <c r="K1005"/>
      <c r="L1005" s="191"/>
      <c r="M1005" s="157"/>
      <c r="N1005"/>
      <c r="O1005" s="191"/>
      <c r="P1005" s="157"/>
      <c r="Q1005" s="189"/>
      <c r="R1005" s="196" t="str">
        <f>IF(promesas[[#This Row],[Fecha de Pago]]="", "", TEXT(promesas[[#This Row],[Fecha de Pago]], "mmm"))</f>
        <v/>
      </c>
      <c r="S1005" s="12" t="str">
        <f>IF(promesas[[#This Row],[Fecha  promesa de pago]]="", "", TEXT(promesas[[#This Row],[Fecha  promesa de pago]], "mmm"))</f>
        <v/>
      </c>
      <c r="T1005" s="13" t="str">
        <f>IF(promesas[[#This Row],[Fecha de Pago]]="", "", TEXT(promesas[[#This Row],[Fecha de Pago]], "dd/mmm"))</f>
        <v/>
      </c>
      <c r="U1005" s="13" t="str">
        <f>IF(promesas[[#This Row],[Fecha  promesa de pago]]="", "", TEXT(promesas[[#This Row],[Fecha  promesa de pago]], "dd/mmm"))</f>
        <v/>
      </c>
      <c r="V1005" s="14" t="str">
        <f>IF(LEN(TRIM(promesas[[#This Row],[Fecha  promesa de pago]]))&gt;0,1,"")</f>
        <v/>
      </c>
      <c r="W1005" s="14" t="str">
        <f>IF(LEN(TRIM(promesas[[#This Row],[Fecha de Pago]]))&gt;0,1,"")</f>
        <v/>
      </c>
    </row>
    <row r="1006" spans="1:23" ht="15.75" customHeight="1">
      <c r="A1006" s="11" t="str">
        <f>TEXT(promesas[[#This Row],[Marca temporal]],"dd/mmm")</f>
        <v>00/ene</v>
      </c>
      <c r="B1006" s="186"/>
      <c r="C1006" s="187"/>
      <c r="D1006" s="187"/>
      <c r="E1006" s="188"/>
      <c r="F1006" s="187"/>
      <c r="G1006" s="187"/>
      <c r="H1006" s="189"/>
      <c r="I1006" s="190"/>
      <c r="J1006" s="195"/>
      <c r="K1006"/>
      <c r="L1006" s="191"/>
      <c r="M1006" s="157"/>
      <c r="N1006"/>
      <c r="O1006" s="191"/>
      <c r="P1006" s="157"/>
      <c r="Q1006" s="189"/>
      <c r="R1006" s="196" t="str">
        <f>IF(promesas[[#This Row],[Fecha de Pago]]="", "", TEXT(promesas[[#This Row],[Fecha de Pago]], "mmm"))</f>
        <v/>
      </c>
      <c r="S1006" s="12" t="str">
        <f>IF(promesas[[#This Row],[Fecha  promesa de pago]]="", "", TEXT(promesas[[#This Row],[Fecha  promesa de pago]], "mmm"))</f>
        <v/>
      </c>
      <c r="T1006" s="13" t="str">
        <f>IF(promesas[[#This Row],[Fecha de Pago]]="", "", TEXT(promesas[[#This Row],[Fecha de Pago]], "dd/mmm"))</f>
        <v/>
      </c>
      <c r="U1006" s="13" t="str">
        <f>IF(promesas[[#This Row],[Fecha  promesa de pago]]="", "", TEXT(promesas[[#This Row],[Fecha  promesa de pago]], "dd/mmm"))</f>
        <v/>
      </c>
      <c r="V1006" s="14" t="str">
        <f>IF(LEN(TRIM(promesas[[#This Row],[Fecha  promesa de pago]]))&gt;0,1,"")</f>
        <v/>
      </c>
      <c r="W1006" s="14" t="str">
        <f>IF(LEN(TRIM(promesas[[#This Row],[Fecha de Pago]]))&gt;0,1,"")</f>
        <v/>
      </c>
    </row>
    <row r="1007" spans="1:23" ht="15.75" customHeight="1">
      <c r="A1007" s="11" t="str">
        <f>TEXT(promesas[[#This Row],[Marca temporal]],"dd/mmm")</f>
        <v>00/ene</v>
      </c>
      <c r="B1007" s="186"/>
      <c r="C1007" s="187"/>
      <c r="D1007" s="187"/>
      <c r="E1007" s="188"/>
      <c r="F1007" s="187"/>
      <c r="G1007" s="187"/>
      <c r="H1007" s="189"/>
      <c r="I1007" s="190"/>
      <c r="J1007" s="195"/>
      <c r="K1007"/>
      <c r="L1007" s="191"/>
      <c r="M1007" s="157"/>
      <c r="N1007"/>
      <c r="O1007" s="191"/>
      <c r="P1007"/>
      <c r="Q1007" s="189"/>
      <c r="R1007" s="196" t="str">
        <f>IF(promesas[[#This Row],[Fecha de Pago]]="", "", TEXT(promesas[[#This Row],[Fecha de Pago]], "mmm"))</f>
        <v/>
      </c>
      <c r="S1007" s="12" t="str">
        <f>IF(promesas[[#This Row],[Fecha  promesa de pago]]="", "", TEXT(promesas[[#This Row],[Fecha  promesa de pago]], "mmm"))</f>
        <v/>
      </c>
      <c r="T1007" s="13" t="str">
        <f>IF(promesas[[#This Row],[Fecha de Pago]]="", "", TEXT(promesas[[#This Row],[Fecha de Pago]], "dd/mmm"))</f>
        <v/>
      </c>
      <c r="U1007" s="13" t="str">
        <f>IF(promesas[[#This Row],[Fecha  promesa de pago]]="", "", TEXT(promesas[[#This Row],[Fecha  promesa de pago]], "dd/mmm"))</f>
        <v/>
      </c>
      <c r="V1007" s="14" t="str">
        <f>IF(LEN(TRIM(promesas[[#This Row],[Fecha  promesa de pago]]))&gt;0,1,"")</f>
        <v/>
      </c>
      <c r="W1007" s="14" t="str">
        <f>IF(LEN(TRIM(promesas[[#This Row],[Fecha de Pago]]))&gt;0,1,"")</f>
        <v/>
      </c>
    </row>
    <row r="1008" spans="1:23" ht="15.75" customHeight="1">
      <c r="A1008" s="11" t="str">
        <f>TEXT(promesas[[#This Row],[Marca temporal]],"dd/mmm")</f>
        <v>00/ene</v>
      </c>
      <c r="B1008" s="186"/>
      <c r="C1008" s="187"/>
      <c r="D1008" s="187"/>
      <c r="E1008" s="188"/>
      <c r="F1008" s="187"/>
      <c r="G1008" s="187"/>
      <c r="H1008" s="189"/>
      <c r="I1008" s="190"/>
      <c r="J1008" s="195"/>
      <c r="K1008"/>
      <c r="L1008" s="191"/>
      <c r="M1008" s="157"/>
      <c r="N1008"/>
      <c r="O1008" s="191"/>
      <c r="P1008" s="157"/>
      <c r="Q1008" s="189"/>
      <c r="R1008" s="196" t="str">
        <f>IF(promesas[[#This Row],[Fecha de Pago]]="", "", TEXT(promesas[[#This Row],[Fecha de Pago]], "mmm"))</f>
        <v/>
      </c>
      <c r="S1008" s="12" t="str">
        <f>IF(promesas[[#This Row],[Fecha  promesa de pago]]="", "", TEXT(promesas[[#This Row],[Fecha  promesa de pago]], "mmm"))</f>
        <v/>
      </c>
      <c r="T1008" s="13" t="str">
        <f>IF(promesas[[#This Row],[Fecha de Pago]]="", "", TEXT(promesas[[#This Row],[Fecha de Pago]], "dd/mmm"))</f>
        <v/>
      </c>
      <c r="U1008" s="13" t="str">
        <f>IF(promesas[[#This Row],[Fecha  promesa de pago]]="", "", TEXT(promesas[[#This Row],[Fecha  promesa de pago]], "dd/mmm"))</f>
        <v/>
      </c>
      <c r="V1008" s="14" t="str">
        <f>IF(LEN(TRIM(promesas[[#This Row],[Fecha  promesa de pago]]))&gt;0,1,"")</f>
        <v/>
      </c>
      <c r="W1008" s="14" t="str">
        <f>IF(LEN(TRIM(promesas[[#This Row],[Fecha de Pago]]))&gt;0,1,"")</f>
        <v/>
      </c>
    </row>
    <row r="1009" spans="1:23" ht="15.75" customHeight="1">
      <c r="A1009" s="11" t="str">
        <f>TEXT(promesas[[#This Row],[Marca temporal]],"dd/mmm")</f>
        <v>00/ene</v>
      </c>
      <c r="B1009" s="186"/>
      <c r="C1009" s="187"/>
      <c r="D1009" s="187"/>
      <c r="E1009" s="188"/>
      <c r="F1009" s="187"/>
      <c r="G1009" s="187"/>
      <c r="H1009" s="189"/>
      <c r="I1009" s="190"/>
      <c r="J1009" s="195"/>
      <c r="K1009"/>
      <c r="L1009" s="191"/>
      <c r="M1009" s="157"/>
      <c r="N1009"/>
      <c r="O1009" s="191"/>
      <c r="P1009" s="157"/>
      <c r="Q1009" s="189"/>
      <c r="R1009" s="196" t="str">
        <f>IF(promesas[[#This Row],[Fecha de Pago]]="", "", TEXT(promesas[[#This Row],[Fecha de Pago]], "mmm"))</f>
        <v/>
      </c>
      <c r="S1009" s="12" t="str">
        <f>IF(promesas[[#This Row],[Fecha  promesa de pago]]="", "", TEXT(promesas[[#This Row],[Fecha  promesa de pago]], "mmm"))</f>
        <v/>
      </c>
      <c r="T1009" s="13" t="str">
        <f>IF(promesas[[#This Row],[Fecha de Pago]]="", "", TEXT(promesas[[#This Row],[Fecha de Pago]], "dd/mmm"))</f>
        <v/>
      </c>
      <c r="U1009" s="13" t="str">
        <f>IF(promesas[[#This Row],[Fecha  promesa de pago]]="", "", TEXT(promesas[[#This Row],[Fecha  promesa de pago]], "dd/mmm"))</f>
        <v/>
      </c>
      <c r="V1009" s="14" t="str">
        <f>IF(LEN(TRIM(promesas[[#This Row],[Fecha  promesa de pago]]))&gt;0,1,"")</f>
        <v/>
      </c>
      <c r="W1009" s="14" t="str">
        <f>IF(LEN(TRIM(promesas[[#This Row],[Fecha de Pago]]))&gt;0,1,"")</f>
        <v/>
      </c>
    </row>
    <row r="1010" spans="1:23" ht="15.75" customHeight="1">
      <c r="A1010" s="11" t="str">
        <f>TEXT(promesas[[#This Row],[Marca temporal]],"dd/mmm")</f>
        <v>00/ene</v>
      </c>
      <c r="B1010" s="186"/>
      <c r="C1010" s="187"/>
      <c r="D1010" s="187"/>
      <c r="E1010" s="188"/>
      <c r="F1010" s="187"/>
      <c r="G1010" s="187"/>
      <c r="H1010" s="189"/>
      <c r="I1010" s="190"/>
      <c r="J1010" s="195"/>
      <c r="K1010"/>
      <c r="L1010" s="191"/>
      <c r="M1010" s="157"/>
      <c r="N1010"/>
      <c r="O1010" s="191"/>
      <c r="P1010" s="157"/>
      <c r="Q1010" s="189"/>
      <c r="R1010" s="196" t="str">
        <f>IF(promesas[[#This Row],[Fecha de Pago]]="", "", TEXT(promesas[[#This Row],[Fecha de Pago]], "mmm"))</f>
        <v/>
      </c>
      <c r="S1010" s="12" t="str">
        <f>IF(promesas[[#This Row],[Fecha  promesa de pago]]="", "", TEXT(promesas[[#This Row],[Fecha  promesa de pago]], "mmm"))</f>
        <v/>
      </c>
      <c r="T1010" s="13" t="str">
        <f>IF(promesas[[#This Row],[Fecha de Pago]]="", "", TEXT(promesas[[#This Row],[Fecha de Pago]], "dd/mmm"))</f>
        <v/>
      </c>
      <c r="U1010" s="13" t="str">
        <f>IF(promesas[[#This Row],[Fecha  promesa de pago]]="", "", TEXT(promesas[[#This Row],[Fecha  promesa de pago]], "dd/mmm"))</f>
        <v/>
      </c>
      <c r="V1010" s="14" t="str">
        <f>IF(LEN(TRIM(promesas[[#This Row],[Fecha  promesa de pago]]))&gt;0,1,"")</f>
        <v/>
      </c>
      <c r="W1010" s="14" t="str">
        <f>IF(LEN(TRIM(promesas[[#This Row],[Fecha de Pago]]))&gt;0,1,"")</f>
        <v/>
      </c>
    </row>
    <row r="1011" spans="1:23" ht="15.75" customHeight="1">
      <c r="A1011" s="11" t="str">
        <f>TEXT(promesas[[#This Row],[Marca temporal]],"dd/mmm")</f>
        <v>00/ene</v>
      </c>
      <c r="B1011" s="186"/>
      <c r="C1011" s="187"/>
      <c r="D1011" s="187"/>
      <c r="E1011" s="188"/>
      <c r="F1011" s="187"/>
      <c r="G1011" s="187"/>
      <c r="H1011" s="189"/>
      <c r="I1011" s="190"/>
      <c r="J1011" s="195"/>
      <c r="K1011"/>
      <c r="L1011" s="191"/>
      <c r="M1011" s="157"/>
      <c r="N1011"/>
      <c r="O1011" s="191"/>
      <c r="P1011"/>
      <c r="Q1011" s="189"/>
      <c r="R1011" s="196" t="str">
        <f>IF(promesas[[#This Row],[Fecha de Pago]]="", "", TEXT(promesas[[#This Row],[Fecha de Pago]], "mmm"))</f>
        <v/>
      </c>
      <c r="S1011" s="12" t="str">
        <f>IF(promesas[[#This Row],[Fecha  promesa de pago]]="", "", TEXT(promesas[[#This Row],[Fecha  promesa de pago]], "mmm"))</f>
        <v/>
      </c>
      <c r="T1011" s="13" t="str">
        <f>IF(promesas[[#This Row],[Fecha de Pago]]="", "", TEXT(promesas[[#This Row],[Fecha de Pago]], "dd/mmm"))</f>
        <v/>
      </c>
      <c r="U1011" s="13" t="str">
        <f>IF(promesas[[#This Row],[Fecha  promesa de pago]]="", "", TEXT(promesas[[#This Row],[Fecha  promesa de pago]], "dd/mmm"))</f>
        <v/>
      </c>
      <c r="V1011" s="14" t="str">
        <f>IF(LEN(TRIM(promesas[[#This Row],[Fecha  promesa de pago]]))&gt;0,1,"")</f>
        <v/>
      </c>
      <c r="W1011" s="14" t="str">
        <f>IF(LEN(TRIM(promesas[[#This Row],[Fecha de Pago]]))&gt;0,1,"")</f>
        <v/>
      </c>
    </row>
    <row r="1012" spans="1:23" ht="15.75" customHeight="1">
      <c r="A1012" s="11" t="str">
        <f>TEXT(promesas[[#This Row],[Marca temporal]],"dd/mmm")</f>
        <v>00/ene</v>
      </c>
      <c r="B1012" s="186"/>
      <c r="C1012" s="187"/>
      <c r="D1012" s="187"/>
      <c r="E1012" s="188"/>
      <c r="F1012" s="187"/>
      <c r="G1012" s="187"/>
      <c r="H1012" s="189"/>
      <c r="I1012" s="190"/>
      <c r="J1012" s="195"/>
      <c r="K1012"/>
      <c r="L1012" s="191"/>
      <c r="M1012" s="157"/>
      <c r="N1012"/>
      <c r="O1012" s="191"/>
      <c r="P1012" s="157"/>
      <c r="Q1012" s="189"/>
      <c r="R1012" s="196" t="str">
        <f>IF(promesas[[#This Row],[Fecha de Pago]]="", "", TEXT(promesas[[#This Row],[Fecha de Pago]], "mmm"))</f>
        <v/>
      </c>
      <c r="S1012" s="12" t="str">
        <f>IF(promesas[[#This Row],[Fecha  promesa de pago]]="", "", TEXT(promesas[[#This Row],[Fecha  promesa de pago]], "mmm"))</f>
        <v/>
      </c>
      <c r="T1012" s="13" t="str">
        <f>IF(promesas[[#This Row],[Fecha de Pago]]="", "", TEXT(promesas[[#This Row],[Fecha de Pago]], "dd/mmm"))</f>
        <v/>
      </c>
      <c r="U1012" s="13" t="str">
        <f>IF(promesas[[#This Row],[Fecha  promesa de pago]]="", "", TEXT(promesas[[#This Row],[Fecha  promesa de pago]], "dd/mmm"))</f>
        <v/>
      </c>
      <c r="V1012" s="14" t="str">
        <f>IF(LEN(TRIM(promesas[[#This Row],[Fecha  promesa de pago]]))&gt;0,1,"")</f>
        <v/>
      </c>
      <c r="W1012" s="14" t="str">
        <f>IF(LEN(TRIM(promesas[[#This Row],[Fecha de Pago]]))&gt;0,1,"")</f>
        <v/>
      </c>
    </row>
    <row r="1013" spans="1:23" ht="15.75" customHeight="1">
      <c r="A1013" s="11" t="str">
        <f>TEXT(promesas[[#This Row],[Marca temporal]],"dd/mmm")</f>
        <v>00/ene</v>
      </c>
      <c r="B1013" s="186"/>
      <c r="C1013" s="187"/>
      <c r="D1013" s="187"/>
      <c r="E1013" s="188"/>
      <c r="F1013" s="187"/>
      <c r="G1013" s="187"/>
      <c r="H1013" s="189"/>
      <c r="I1013" s="190"/>
      <c r="J1013" s="195"/>
      <c r="K1013"/>
      <c r="L1013" s="191"/>
      <c r="M1013" s="157"/>
      <c r="N1013"/>
      <c r="O1013" s="191"/>
      <c r="P1013"/>
      <c r="Q1013" s="189"/>
      <c r="R1013" s="196" t="str">
        <f>IF(promesas[[#This Row],[Fecha de Pago]]="", "", TEXT(promesas[[#This Row],[Fecha de Pago]], "mmm"))</f>
        <v/>
      </c>
      <c r="S1013" s="12" t="str">
        <f>IF(promesas[[#This Row],[Fecha  promesa de pago]]="", "", TEXT(promesas[[#This Row],[Fecha  promesa de pago]], "mmm"))</f>
        <v/>
      </c>
      <c r="T1013" s="13" t="str">
        <f>IF(promesas[[#This Row],[Fecha de Pago]]="", "", TEXT(promesas[[#This Row],[Fecha de Pago]], "dd/mmm"))</f>
        <v/>
      </c>
      <c r="U1013" s="13" t="str">
        <f>IF(promesas[[#This Row],[Fecha  promesa de pago]]="", "", TEXT(promesas[[#This Row],[Fecha  promesa de pago]], "dd/mmm"))</f>
        <v/>
      </c>
      <c r="V1013" s="14" t="str">
        <f>IF(LEN(TRIM(promesas[[#This Row],[Fecha  promesa de pago]]))&gt;0,1,"")</f>
        <v/>
      </c>
      <c r="W1013" s="14" t="str">
        <f>IF(LEN(TRIM(promesas[[#This Row],[Fecha de Pago]]))&gt;0,1,"")</f>
        <v/>
      </c>
    </row>
    <row r="1014" spans="1:23" ht="15.75" customHeight="1">
      <c r="A1014" s="11" t="str">
        <f>TEXT(promesas[[#This Row],[Marca temporal]],"dd/mmm")</f>
        <v>00/ene</v>
      </c>
      <c r="B1014" s="186"/>
      <c r="C1014" s="187"/>
      <c r="D1014" s="187"/>
      <c r="E1014" s="188"/>
      <c r="F1014" s="187"/>
      <c r="G1014" s="187"/>
      <c r="H1014" s="189"/>
      <c r="I1014" s="190"/>
      <c r="J1014" s="195"/>
      <c r="K1014"/>
      <c r="L1014" s="191"/>
      <c r="M1014" s="157"/>
      <c r="N1014"/>
      <c r="O1014" s="191"/>
      <c r="P1014" s="157"/>
      <c r="Q1014" s="189"/>
      <c r="R1014" s="196" t="str">
        <f>IF(promesas[[#This Row],[Fecha de Pago]]="", "", TEXT(promesas[[#This Row],[Fecha de Pago]], "mmm"))</f>
        <v/>
      </c>
      <c r="S1014" s="12" t="str">
        <f>IF(promesas[[#This Row],[Fecha  promesa de pago]]="", "", TEXT(promesas[[#This Row],[Fecha  promesa de pago]], "mmm"))</f>
        <v/>
      </c>
      <c r="T1014" s="13" t="str">
        <f>IF(promesas[[#This Row],[Fecha de Pago]]="", "", TEXT(promesas[[#This Row],[Fecha de Pago]], "dd/mmm"))</f>
        <v/>
      </c>
      <c r="U1014" s="13" t="str">
        <f>IF(promesas[[#This Row],[Fecha  promesa de pago]]="", "", TEXT(promesas[[#This Row],[Fecha  promesa de pago]], "dd/mmm"))</f>
        <v/>
      </c>
      <c r="V1014" s="14" t="str">
        <f>IF(LEN(TRIM(promesas[[#This Row],[Fecha  promesa de pago]]))&gt;0,1,"")</f>
        <v/>
      </c>
      <c r="W1014" s="14" t="str">
        <f>IF(LEN(TRIM(promesas[[#This Row],[Fecha de Pago]]))&gt;0,1,"")</f>
        <v/>
      </c>
    </row>
    <row r="1015" spans="1:23" ht="15.75" customHeight="1">
      <c r="A1015" s="11" t="str">
        <f>TEXT(promesas[[#This Row],[Marca temporal]],"dd/mmm")</f>
        <v>00/ene</v>
      </c>
      <c r="B1015" s="186"/>
      <c r="C1015" s="187"/>
      <c r="D1015" s="187"/>
      <c r="E1015" s="188"/>
      <c r="F1015" s="187"/>
      <c r="G1015" s="187"/>
      <c r="H1015" s="189"/>
      <c r="I1015" s="190"/>
      <c r="J1015" s="195"/>
      <c r="K1015"/>
      <c r="L1015" s="191"/>
      <c r="M1015" s="157"/>
      <c r="N1015"/>
      <c r="O1015" s="191"/>
      <c r="P1015"/>
      <c r="Q1015" s="189"/>
      <c r="R1015" s="196" t="str">
        <f>IF(promesas[[#This Row],[Fecha de Pago]]="", "", TEXT(promesas[[#This Row],[Fecha de Pago]], "mmm"))</f>
        <v/>
      </c>
      <c r="S1015" s="12" t="str">
        <f>IF(promesas[[#This Row],[Fecha  promesa de pago]]="", "", TEXT(promesas[[#This Row],[Fecha  promesa de pago]], "mmm"))</f>
        <v/>
      </c>
      <c r="T1015" s="13" t="str">
        <f>IF(promesas[[#This Row],[Fecha de Pago]]="", "", TEXT(promesas[[#This Row],[Fecha de Pago]], "dd/mmm"))</f>
        <v/>
      </c>
      <c r="U1015" s="13" t="str">
        <f>IF(promesas[[#This Row],[Fecha  promesa de pago]]="", "", TEXT(promesas[[#This Row],[Fecha  promesa de pago]], "dd/mmm"))</f>
        <v/>
      </c>
      <c r="V1015" s="14" t="str">
        <f>IF(LEN(TRIM(promesas[[#This Row],[Fecha  promesa de pago]]))&gt;0,1,"")</f>
        <v/>
      </c>
      <c r="W1015" s="14" t="str">
        <f>IF(LEN(TRIM(promesas[[#This Row],[Fecha de Pago]]))&gt;0,1,"")</f>
        <v/>
      </c>
    </row>
    <row r="1016" spans="1:23" ht="15.75" customHeight="1">
      <c r="A1016" s="11" t="str">
        <f>TEXT(promesas[[#This Row],[Marca temporal]],"dd/mmm")</f>
        <v>00/ene</v>
      </c>
      <c r="B1016" s="186"/>
      <c r="C1016" s="187"/>
      <c r="D1016" s="187"/>
      <c r="E1016" s="188"/>
      <c r="F1016" s="187"/>
      <c r="G1016" s="187"/>
      <c r="H1016" s="189"/>
      <c r="I1016" s="190"/>
      <c r="J1016" s="195"/>
      <c r="K1016"/>
      <c r="L1016" s="191"/>
      <c r="M1016" s="157"/>
      <c r="N1016"/>
      <c r="O1016" s="191"/>
      <c r="P1016" s="157"/>
      <c r="Q1016" s="189"/>
      <c r="R1016" s="196" t="str">
        <f>IF(promesas[[#This Row],[Fecha de Pago]]="", "", TEXT(promesas[[#This Row],[Fecha de Pago]], "mmm"))</f>
        <v/>
      </c>
      <c r="S1016" s="12" t="str">
        <f>IF(promesas[[#This Row],[Fecha  promesa de pago]]="", "", TEXT(promesas[[#This Row],[Fecha  promesa de pago]], "mmm"))</f>
        <v/>
      </c>
      <c r="T1016" s="13" t="str">
        <f>IF(promesas[[#This Row],[Fecha de Pago]]="", "", TEXT(promesas[[#This Row],[Fecha de Pago]], "dd/mmm"))</f>
        <v/>
      </c>
      <c r="U1016" s="13" t="str">
        <f>IF(promesas[[#This Row],[Fecha  promesa de pago]]="", "", TEXT(promesas[[#This Row],[Fecha  promesa de pago]], "dd/mmm"))</f>
        <v/>
      </c>
      <c r="V1016" s="14" t="str">
        <f>IF(LEN(TRIM(promesas[[#This Row],[Fecha  promesa de pago]]))&gt;0,1,"")</f>
        <v/>
      </c>
      <c r="W1016" s="14" t="str">
        <f>IF(LEN(TRIM(promesas[[#This Row],[Fecha de Pago]]))&gt;0,1,"")</f>
        <v/>
      </c>
    </row>
    <row r="1017" spans="1:23" ht="15.75" customHeight="1">
      <c r="A1017" s="11" t="str">
        <f>TEXT(promesas[[#This Row],[Marca temporal]],"dd/mmm")</f>
        <v>00/ene</v>
      </c>
      <c r="B1017" s="186"/>
      <c r="C1017" s="187"/>
      <c r="D1017" s="187"/>
      <c r="E1017" s="188"/>
      <c r="F1017" s="187"/>
      <c r="G1017" s="187"/>
      <c r="H1017" s="189"/>
      <c r="I1017" s="190"/>
      <c r="J1017" s="195"/>
      <c r="K1017"/>
      <c r="L1017" s="191"/>
      <c r="M1017" s="157"/>
      <c r="N1017" s="159"/>
      <c r="O1017" s="191"/>
      <c r="P1017" s="157"/>
      <c r="Q1017" s="189"/>
      <c r="R1017" s="196" t="str">
        <f>IF(promesas[[#This Row],[Fecha de Pago]]="", "", TEXT(promesas[[#This Row],[Fecha de Pago]], "mmm"))</f>
        <v/>
      </c>
      <c r="S1017" s="12" t="str">
        <f>IF(promesas[[#This Row],[Fecha  promesa de pago]]="", "", TEXT(promesas[[#This Row],[Fecha  promesa de pago]], "mmm"))</f>
        <v/>
      </c>
      <c r="T1017" s="13" t="str">
        <f>IF(promesas[[#This Row],[Fecha de Pago]]="", "", TEXT(promesas[[#This Row],[Fecha de Pago]], "dd/mmm"))</f>
        <v/>
      </c>
      <c r="U1017" s="13" t="str">
        <f>IF(promesas[[#This Row],[Fecha  promesa de pago]]="", "", TEXT(promesas[[#This Row],[Fecha  promesa de pago]], "dd/mmm"))</f>
        <v/>
      </c>
      <c r="V1017" s="14" t="str">
        <f>IF(LEN(TRIM(promesas[[#This Row],[Fecha  promesa de pago]]))&gt;0,1,"")</f>
        <v/>
      </c>
      <c r="W1017" s="14" t="str">
        <f>IF(LEN(TRIM(promesas[[#This Row],[Fecha de Pago]]))&gt;0,1,"")</f>
        <v/>
      </c>
    </row>
    <row r="1018" spans="1:23" ht="15.75" customHeight="1">
      <c r="A1018" s="11" t="str">
        <f>TEXT(promesas[[#This Row],[Marca temporal]],"dd/mmm")</f>
        <v>00/ene</v>
      </c>
      <c r="B1018" s="186"/>
      <c r="C1018" s="187"/>
      <c r="D1018" s="187"/>
      <c r="E1018" s="188"/>
      <c r="F1018" s="187"/>
      <c r="G1018" s="187"/>
      <c r="H1018" s="189"/>
      <c r="I1018" s="190"/>
      <c r="J1018" s="195"/>
      <c r="K1018"/>
      <c r="L1018" s="191"/>
      <c r="M1018" s="157"/>
      <c r="N1018"/>
      <c r="O1018" s="191"/>
      <c r="P1018" s="157"/>
      <c r="Q1018" s="189"/>
      <c r="R1018" s="196" t="str">
        <f>IF(promesas[[#This Row],[Fecha de Pago]]="", "", TEXT(promesas[[#This Row],[Fecha de Pago]], "mmm"))</f>
        <v/>
      </c>
      <c r="S1018" s="12" t="str">
        <f>IF(promesas[[#This Row],[Fecha  promesa de pago]]="", "", TEXT(promesas[[#This Row],[Fecha  promesa de pago]], "mmm"))</f>
        <v/>
      </c>
      <c r="T1018" s="13" t="str">
        <f>IF(promesas[[#This Row],[Fecha de Pago]]="", "", TEXT(promesas[[#This Row],[Fecha de Pago]], "dd/mmm"))</f>
        <v/>
      </c>
      <c r="U1018" s="13" t="str">
        <f>IF(promesas[[#This Row],[Fecha  promesa de pago]]="", "", TEXT(promesas[[#This Row],[Fecha  promesa de pago]], "dd/mmm"))</f>
        <v/>
      </c>
      <c r="V1018" s="14" t="str">
        <f>IF(LEN(TRIM(promesas[[#This Row],[Fecha  promesa de pago]]))&gt;0,1,"")</f>
        <v/>
      </c>
      <c r="W1018" s="14" t="str">
        <f>IF(LEN(TRIM(promesas[[#This Row],[Fecha de Pago]]))&gt;0,1,"")</f>
        <v/>
      </c>
    </row>
    <row r="1019" spans="1:23" ht="15.75" customHeight="1">
      <c r="A1019" s="11" t="str">
        <f>TEXT(promesas[[#This Row],[Marca temporal]],"dd/mmm")</f>
        <v>00/ene</v>
      </c>
      <c r="B1019" s="186"/>
      <c r="C1019" s="187"/>
      <c r="D1019" s="187"/>
      <c r="E1019" s="188"/>
      <c r="F1019" s="187"/>
      <c r="G1019" s="187"/>
      <c r="H1019" s="189"/>
      <c r="I1019" s="190"/>
      <c r="J1019" s="195"/>
      <c r="K1019"/>
      <c r="L1019" s="191"/>
      <c r="M1019" s="157"/>
      <c r="N1019"/>
      <c r="O1019" s="191"/>
      <c r="P1019" s="157"/>
      <c r="Q1019" s="189"/>
      <c r="R1019" s="196" t="str">
        <f>IF(promesas[[#This Row],[Fecha de Pago]]="", "", TEXT(promesas[[#This Row],[Fecha de Pago]], "mmm"))</f>
        <v/>
      </c>
      <c r="S1019" s="12" t="str">
        <f>IF(promesas[[#This Row],[Fecha  promesa de pago]]="", "", TEXT(promesas[[#This Row],[Fecha  promesa de pago]], "mmm"))</f>
        <v/>
      </c>
      <c r="T1019" s="13" t="str">
        <f>IF(promesas[[#This Row],[Fecha de Pago]]="", "", TEXT(promesas[[#This Row],[Fecha de Pago]], "dd/mmm"))</f>
        <v/>
      </c>
      <c r="U1019" s="13" t="str">
        <f>IF(promesas[[#This Row],[Fecha  promesa de pago]]="", "", TEXT(promesas[[#This Row],[Fecha  promesa de pago]], "dd/mmm"))</f>
        <v/>
      </c>
      <c r="V1019" s="14" t="str">
        <f>IF(LEN(TRIM(promesas[[#This Row],[Fecha  promesa de pago]]))&gt;0,1,"")</f>
        <v/>
      </c>
      <c r="W1019" s="14" t="str">
        <f>IF(LEN(TRIM(promesas[[#This Row],[Fecha de Pago]]))&gt;0,1,"")</f>
        <v/>
      </c>
    </row>
    <row r="1020" spans="1:23" ht="15.75" customHeight="1">
      <c r="A1020" s="11" t="str">
        <f>TEXT(promesas[[#This Row],[Marca temporal]],"dd/mmm")</f>
        <v>00/ene</v>
      </c>
      <c r="B1020" s="186"/>
      <c r="C1020" s="187"/>
      <c r="D1020" s="187"/>
      <c r="E1020" s="188"/>
      <c r="F1020" s="187"/>
      <c r="G1020" s="187"/>
      <c r="H1020" s="189"/>
      <c r="I1020" s="190"/>
      <c r="J1020" s="195"/>
      <c r="K1020"/>
      <c r="L1020" s="191"/>
      <c r="M1020" s="157"/>
      <c r="N1020"/>
      <c r="O1020" s="191"/>
      <c r="P1020" s="157"/>
      <c r="Q1020" s="189"/>
      <c r="R1020" s="196" t="str">
        <f>IF(promesas[[#This Row],[Fecha de Pago]]="", "", TEXT(promesas[[#This Row],[Fecha de Pago]], "mmm"))</f>
        <v/>
      </c>
      <c r="S1020" s="12" t="str">
        <f>IF(promesas[[#This Row],[Fecha  promesa de pago]]="", "", TEXT(promesas[[#This Row],[Fecha  promesa de pago]], "mmm"))</f>
        <v/>
      </c>
      <c r="T1020" s="13" t="str">
        <f>IF(promesas[[#This Row],[Fecha de Pago]]="", "", TEXT(promesas[[#This Row],[Fecha de Pago]], "dd/mmm"))</f>
        <v/>
      </c>
      <c r="U1020" s="13" t="str">
        <f>IF(promesas[[#This Row],[Fecha  promesa de pago]]="", "", TEXT(promesas[[#This Row],[Fecha  promesa de pago]], "dd/mmm"))</f>
        <v/>
      </c>
      <c r="V1020" s="14" t="str">
        <f>IF(LEN(TRIM(promesas[[#This Row],[Fecha  promesa de pago]]))&gt;0,1,"")</f>
        <v/>
      </c>
      <c r="W1020" s="14" t="str">
        <f>IF(LEN(TRIM(promesas[[#This Row],[Fecha de Pago]]))&gt;0,1,"")</f>
        <v/>
      </c>
    </row>
    <row r="1021" spans="1:23" ht="15.75" customHeight="1">
      <c r="A1021" s="11" t="str">
        <f>TEXT(promesas[[#This Row],[Marca temporal]],"dd/mmm")</f>
        <v>00/ene</v>
      </c>
      <c r="B1021" s="186"/>
      <c r="C1021" s="187"/>
      <c r="D1021" s="187"/>
      <c r="E1021" s="188"/>
      <c r="F1021" s="187"/>
      <c r="G1021" s="187"/>
      <c r="H1021" s="189"/>
      <c r="I1021" s="190"/>
      <c r="J1021" s="195"/>
      <c r="K1021"/>
      <c r="L1021" s="191"/>
      <c r="M1021" s="157"/>
      <c r="N1021"/>
      <c r="O1021" s="191"/>
      <c r="P1021" s="157"/>
      <c r="Q1021" s="189"/>
      <c r="R1021" s="196" t="str">
        <f>IF(promesas[[#This Row],[Fecha de Pago]]="", "", TEXT(promesas[[#This Row],[Fecha de Pago]], "mmm"))</f>
        <v/>
      </c>
      <c r="S1021" s="12" t="str">
        <f>IF(promesas[[#This Row],[Fecha  promesa de pago]]="", "", TEXT(promesas[[#This Row],[Fecha  promesa de pago]], "mmm"))</f>
        <v/>
      </c>
      <c r="T1021" s="13" t="str">
        <f>IF(promesas[[#This Row],[Fecha de Pago]]="", "", TEXT(promesas[[#This Row],[Fecha de Pago]], "dd/mmm"))</f>
        <v/>
      </c>
      <c r="U1021" s="13" t="str">
        <f>IF(promesas[[#This Row],[Fecha  promesa de pago]]="", "", TEXT(promesas[[#This Row],[Fecha  promesa de pago]], "dd/mmm"))</f>
        <v/>
      </c>
      <c r="V1021" s="14" t="str">
        <f>IF(LEN(TRIM(promesas[[#This Row],[Fecha  promesa de pago]]))&gt;0,1,"")</f>
        <v/>
      </c>
      <c r="W1021" s="14" t="str">
        <f>IF(LEN(TRIM(promesas[[#This Row],[Fecha de Pago]]))&gt;0,1,"")</f>
        <v/>
      </c>
    </row>
    <row r="1022" spans="1:23" ht="15.75" customHeight="1">
      <c r="A1022" s="11" t="str">
        <f>TEXT(promesas[[#This Row],[Marca temporal]],"dd/mmm")</f>
        <v>00/ene</v>
      </c>
      <c r="B1022" s="186"/>
      <c r="C1022" s="187"/>
      <c r="D1022" s="187"/>
      <c r="E1022" s="188"/>
      <c r="F1022" s="187"/>
      <c r="G1022" s="187"/>
      <c r="H1022" s="189"/>
      <c r="I1022" s="190"/>
      <c r="J1022" s="195"/>
      <c r="K1022" s="159"/>
      <c r="L1022" s="167"/>
      <c r="M1022" s="157"/>
      <c r="N1022"/>
      <c r="O1022" s="191"/>
      <c r="P1022" s="157"/>
      <c r="Q1022" s="189"/>
      <c r="R1022" s="196" t="str">
        <f>IF(promesas[[#This Row],[Fecha de Pago]]="", "", TEXT(promesas[[#This Row],[Fecha de Pago]], "mmm"))</f>
        <v/>
      </c>
      <c r="S1022" s="12" t="str">
        <f>IF(promesas[[#This Row],[Fecha  promesa de pago]]="", "", TEXT(promesas[[#This Row],[Fecha  promesa de pago]], "mmm"))</f>
        <v/>
      </c>
      <c r="T1022" s="13" t="str">
        <f>IF(promesas[[#This Row],[Fecha de Pago]]="", "", TEXT(promesas[[#This Row],[Fecha de Pago]], "dd/mmm"))</f>
        <v/>
      </c>
      <c r="U1022" s="13" t="str">
        <f>IF(promesas[[#This Row],[Fecha  promesa de pago]]="", "", TEXT(promesas[[#This Row],[Fecha  promesa de pago]], "dd/mmm"))</f>
        <v/>
      </c>
      <c r="V1022" s="14" t="str">
        <f>IF(LEN(TRIM(promesas[[#This Row],[Fecha  promesa de pago]]))&gt;0,1,"")</f>
        <v/>
      </c>
      <c r="W1022" s="14" t="str">
        <f>IF(LEN(TRIM(promesas[[#This Row],[Fecha de Pago]]))&gt;0,1,"")</f>
        <v/>
      </c>
    </row>
    <row r="1023" spans="1:23" ht="15.75" customHeight="1">
      <c r="A1023" s="11" t="str">
        <f>TEXT(promesas[[#This Row],[Marca temporal]],"dd/mmm")</f>
        <v>00/ene</v>
      </c>
      <c r="B1023" s="186"/>
      <c r="C1023" s="187"/>
      <c r="D1023" s="187"/>
      <c r="E1023" s="188"/>
      <c r="F1023" s="187"/>
      <c r="G1023" s="187"/>
      <c r="H1023" s="189"/>
      <c r="I1023" s="190"/>
      <c r="J1023" s="195"/>
      <c r="K1023"/>
      <c r="L1023" s="191"/>
      <c r="M1023" s="157"/>
      <c r="N1023"/>
      <c r="O1023" s="191"/>
      <c r="P1023" s="157"/>
      <c r="Q1023" s="189"/>
      <c r="R1023" s="196" t="str">
        <f>IF(promesas[[#This Row],[Fecha de Pago]]="", "", TEXT(promesas[[#This Row],[Fecha de Pago]], "mmm"))</f>
        <v/>
      </c>
      <c r="S1023" s="12" t="str">
        <f>IF(promesas[[#This Row],[Fecha  promesa de pago]]="", "", TEXT(promesas[[#This Row],[Fecha  promesa de pago]], "mmm"))</f>
        <v/>
      </c>
      <c r="T1023" s="13" t="str">
        <f>IF(promesas[[#This Row],[Fecha de Pago]]="", "", TEXT(promesas[[#This Row],[Fecha de Pago]], "dd/mmm"))</f>
        <v/>
      </c>
      <c r="U1023" s="13" t="str">
        <f>IF(promesas[[#This Row],[Fecha  promesa de pago]]="", "", TEXT(promesas[[#This Row],[Fecha  promesa de pago]], "dd/mmm"))</f>
        <v/>
      </c>
      <c r="V1023" s="14" t="str">
        <f>IF(LEN(TRIM(promesas[[#This Row],[Fecha  promesa de pago]]))&gt;0,1,"")</f>
        <v/>
      </c>
      <c r="W1023" s="14" t="str">
        <f>IF(LEN(TRIM(promesas[[#This Row],[Fecha de Pago]]))&gt;0,1,"")</f>
        <v/>
      </c>
    </row>
    <row r="1024" spans="1:23" ht="15.75" customHeight="1">
      <c r="A1024" s="11" t="str">
        <f>TEXT(promesas[[#This Row],[Marca temporal]],"dd/mmm")</f>
        <v>00/ene</v>
      </c>
      <c r="B1024" s="186"/>
      <c r="C1024" s="187"/>
      <c r="D1024" s="187"/>
      <c r="E1024" s="188"/>
      <c r="F1024" s="187"/>
      <c r="G1024" s="187"/>
      <c r="H1024" s="189"/>
      <c r="I1024" s="190"/>
      <c r="J1024" s="195"/>
      <c r="K1024" s="159"/>
      <c r="L1024" s="167"/>
      <c r="M1024" s="157"/>
      <c r="N1024"/>
      <c r="O1024" s="191"/>
      <c r="P1024" s="157"/>
      <c r="Q1024" s="189"/>
      <c r="R1024" s="196" t="str">
        <f>IF(promesas[[#This Row],[Fecha de Pago]]="", "", TEXT(promesas[[#This Row],[Fecha de Pago]], "mmm"))</f>
        <v/>
      </c>
      <c r="S1024" s="12" t="str">
        <f>IF(promesas[[#This Row],[Fecha  promesa de pago]]="", "", TEXT(promesas[[#This Row],[Fecha  promesa de pago]], "mmm"))</f>
        <v/>
      </c>
      <c r="T1024" s="13" t="str">
        <f>IF(promesas[[#This Row],[Fecha de Pago]]="", "", TEXT(promesas[[#This Row],[Fecha de Pago]], "dd/mmm"))</f>
        <v/>
      </c>
      <c r="U1024" s="13" t="str">
        <f>IF(promesas[[#This Row],[Fecha  promesa de pago]]="", "", TEXT(promesas[[#This Row],[Fecha  promesa de pago]], "dd/mmm"))</f>
        <v/>
      </c>
      <c r="V1024" s="14" t="str">
        <f>IF(LEN(TRIM(promesas[[#This Row],[Fecha  promesa de pago]]))&gt;0,1,"")</f>
        <v/>
      </c>
      <c r="W1024" s="14" t="str">
        <f>IF(LEN(TRIM(promesas[[#This Row],[Fecha de Pago]]))&gt;0,1,"")</f>
        <v/>
      </c>
    </row>
    <row r="1025" spans="1:23" ht="15.75" customHeight="1">
      <c r="A1025" s="11" t="str">
        <f>TEXT(promesas[[#This Row],[Marca temporal]],"dd/mmm")</f>
        <v>00/ene</v>
      </c>
      <c r="B1025" s="186"/>
      <c r="C1025" s="187"/>
      <c r="D1025" s="187"/>
      <c r="E1025" s="188"/>
      <c r="F1025" s="187"/>
      <c r="G1025" s="187"/>
      <c r="H1025" s="189"/>
      <c r="I1025" s="190"/>
      <c r="J1025" s="195"/>
      <c r="K1025"/>
      <c r="L1025" s="191"/>
      <c r="M1025" s="157"/>
      <c r="N1025"/>
      <c r="O1025" s="191"/>
      <c r="P1025"/>
      <c r="Q1025" s="189"/>
      <c r="R1025" s="196" t="str">
        <f>IF(promesas[[#This Row],[Fecha de Pago]]="", "", TEXT(promesas[[#This Row],[Fecha de Pago]], "mmm"))</f>
        <v/>
      </c>
      <c r="S1025" s="12" t="str">
        <f>IF(promesas[[#This Row],[Fecha  promesa de pago]]="", "", TEXT(promesas[[#This Row],[Fecha  promesa de pago]], "mmm"))</f>
        <v/>
      </c>
      <c r="T1025" s="13" t="str">
        <f>IF(promesas[[#This Row],[Fecha de Pago]]="", "", TEXT(promesas[[#This Row],[Fecha de Pago]], "dd/mmm"))</f>
        <v/>
      </c>
      <c r="U1025" s="13" t="str">
        <f>IF(promesas[[#This Row],[Fecha  promesa de pago]]="", "", TEXT(promesas[[#This Row],[Fecha  promesa de pago]], "dd/mmm"))</f>
        <v/>
      </c>
      <c r="V1025" s="14" t="str">
        <f>IF(LEN(TRIM(promesas[[#This Row],[Fecha  promesa de pago]]))&gt;0,1,"")</f>
        <v/>
      </c>
      <c r="W1025" s="14" t="str">
        <f>IF(LEN(TRIM(promesas[[#This Row],[Fecha de Pago]]))&gt;0,1,"")</f>
        <v/>
      </c>
    </row>
    <row r="1026" spans="1:23" ht="15.75" customHeight="1">
      <c r="A1026" s="11" t="str">
        <f>TEXT(promesas[[#This Row],[Marca temporal]],"dd/mmm")</f>
        <v>00/ene</v>
      </c>
      <c r="B1026" s="186"/>
      <c r="C1026" s="187"/>
      <c r="D1026" s="187"/>
      <c r="E1026" s="188"/>
      <c r="F1026" s="187"/>
      <c r="G1026" s="187"/>
      <c r="H1026" s="189"/>
      <c r="I1026" s="190"/>
      <c r="J1026" s="195"/>
      <c r="K1026"/>
      <c r="L1026" s="191"/>
      <c r="M1026" s="157"/>
      <c r="N1026"/>
      <c r="O1026" s="191"/>
      <c r="P1026"/>
      <c r="Q1026" s="189"/>
      <c r="R1026" s="196" t="str">
        <f>IF(promesas[[#This Row],[Fecha de Pago]]="", "", TEXT(promesas[[#This Row],[Fecha de Pago]], "mmm"))</f>
        <v/>
      </c>
      <c r="S1026" s="12" t="str">
        <f>IF(promesas[[#This Row],[Fecha  promesa de pago]]="", "", TEXT(promesas[[#This Row],[Fecha  promesa de pago]], "mmm"))</f>
        <v/>
      </c>
      <c r="T1026" s="13" t="str">
        <f>IF(promesas[[#This Row],[Fecha de Pago]]="", "", TEXT(promesas[[#This Row],[Fecha de Pago]], "dd/mmm"))</f>
        <v/>
      </c>
      <c r="U1026" s="13" t="str">
        <f>IF(promesas[[#This Row],[Fecha  promesa de pago]]="", "", TEXT(promesas[[#This Row],[Fecha  promesa de pago]], "dd/mmm"))</f>
        <v/>
      </c>
      <c r="V1026" s="14" t="str">
        <f>IF(LEN(TRIM(promesas[[#This Row],[Fecha  promesa de pago]]))&gt;0,1,"")</f>
        <v/>
      </c>
      <c r="W1026" s="14" t="str">
        <f>IF(LEN(TRIM(promesas[[#This Row],[Fecha de Pago]]))&gt;0,1,"")</f>
        <v/>
      </c>
    </row>
    <row r="1027" spans="1:23" ht="15.75" customHeight="1">
      <c r="A1027" s="11" t="str">
        <f>TEXT(promesas[[#This Row],[Marca temporal]],"dd/mmm")</f>
        <v>00/ene</v>
      </c>
      <c r="B1027" s="186"/>
      <c r="C1027" s="187"/>
      <c r="D1027" s="187"/>
      <c r="E1027" s="188"/>
      <c r="F1027" s="187"/>
      <c r="G1027" s="187"/>
      <c r="H1027" s="189"/>
      <c r="I1027" s="190"/>
      <c r="J1027" s="195"/>
      <c r="K1027"/>
      <c r="L1027" s="191"/>
      <c r="M1027" s="157"/>
      <c r="N1027"/>
      <c r="O1027" s="191"/>
      <c r="P1027"/>
      <c r="Q1027" s="189"/>
      <c r="R1027" s="196" t="str">
        <f>IF(promesas[[#This Row],[Fecha de Pago]]="", "", TEXT(promesas[[#This Row],[Fecha de Pago]], "mmm"))</f>
        <v/>
      </c>
      <c r="S1027" s="12" t="str">
        <f>IF(promesas[[#This Row],[Fecha  promesa de pago]]="", "", TEXT(promesas[[#This Row],[Fecha  promesa de pago]], "mmm"))</f>
        <v/>
      </c>
      <c r="T1027" s="13" t="str">
        <f>IF(promesas[[#This Row],[Fecha de Pago]]="", "", TEXT(promesas[[#This Row],[Fecha de Pago]], "dd/mmm"))</f>
        <v/>
      </c>
      <c r="U1027" s="13" t="str">
        <f>IF(promesas[[#This Row],[Fecha  promesa de pago]]="", "", TEXT(promesas[[#This Row],[Fecha  promesa de pago]], "dd/mmm"))</f>
        <v/>
      </c>
      <c r="V1027" s="14" t="str">
        <f>IF(LEN(TRIM(promesas[[#This Row],[Fecha  promesa de pago]]))&gt;0,1,"")</f>
        <v/>
      </c>
      <c r="W1027" s="14" t="str">
        <f>IF(LEN(TRIM(promesas[[#This Row],[Fecha de Pago]]))&gt;0,1,"")</f>
        <v/>
      </c>
    </row>
    <row r="1028" spans="1:23" ht="15.75" customHeight="1">
      <c r="A1028" s="11" t="str">
        <f>TEXT(promesas[[#This Row],[Marca temporal]],"dd/mmm")</f>
        <v>00/ene</v>
      </c>
      <c r="B1028" s="186"/>
      <c r="C1028" s="187"/>
      <c r="D1028" s="187"/>
      <c r="E1028" s="188"/>
      <c r="F1028" s="187"/>
      <c r="G1028" s="187"/>
      <c r="H1028" s="189"/>
      <c r="I1028" s="190"/>
      <c r="J1028" s="195"/>
      <c r="K1028"/>
      <c r="L1028" s="191"/>
      <c r="M1028" s="157"/>
      <c r="N1028"/>
      <c r="O1028" s="191"/>
      <c r="P1028" s="157"/>
      <c r="Q1028" s="189"/>
      <c r="R1028" s="196" t="str">
        <f>IF(promesas[[#This Row],[Fecha de Pago]]="", "", TEXT(promesas[[#This Row],[Fecha de Pago]], "mmm"))</f>
        <v/>
      </c>
      <c r="S1028" s="12" t="str">
        <f>IF(promesas[[#This Row],[Fecha  promesa de pago]]="", "", TEXT(promesas[[#This Row],[Fecha  promesa de pago]], "mmm"))</f>
        <v/>
      </c>
      <c r="T1028" s="13" t="str">
        <f>IF(promesas[[#This Row],[Fecha de Pago]]="", "", TEXT(promesas[[#This Row],[Fecha de Pago]], "dd/mmm"))</f>
        <v/>
      </c>
      <c r="U1028" s="13" t="str">
        <f>IF(promesas[[#This Row],[Fecha  promesa de pago]]="", "", TEXT(promesas[[#This Row],[Fecha  promesa de pago]], "dd/mmm"))</f>
        <v/>
      </c>
      <c r="V1028" s="14" t="str">
        <f>IF(LEN(TRIM(promesas[[#This Row],[Fecha  promesa de pago]]))&gt;0,1,"")</f>
        <v/>
      </c>
      <c r="W1028" s="14" t="str">
        <f>IF(LEN(TRIM(promesas[[#This Row],[Fecha de Pago]]))&gt;0,1,"")</f>
        <v/>
      </c>
    </row>
    <row r="1029" spans="1:23" ht="15.75" customHeight="1">
      <c r="A1029" s="11" t="str">
        <f>TEXT(promesas[[#This Row],[Marca temporal]],"dd/mmm")</f>
        <v>00/ene</v>
      </c>
      <c r="B1029" s="186"/>
      <c r="C1029" s="187"/>
      <c r="D1029" s="187"/>
      <c r="E1029" s="188"/>
      <c r="F1029" s="187"/>
      <c r="G1029" s="187"/>
      <c r="H1029" s="189"/>
      <c r="I1029" s="190"/>
      <c r="J1029" s="195"/>
      <c r="K1029"/>
      <c r="L1029" s="191"/>
      <c r="M1029" s="157"/>
      <c r="N1029"/>
      <c r="O1029" s="191"/>
      <c r="P1029" s="157"/>
      <c r="Q1029" s="189"/>
      <c r="R1029" s="196" t="str">
        <f>IF(promesas[[#This Row],[Fecha de Pago]]="", "", TEXT(promesas[[#This Row],[Fecha de Pago]], "mmm"))</f>
        <v/>
      </c>
      <c r="S1029" s="12" t="str">
        <f>IF(promesas[[#This Row],[Fecha  promesa de pago]]="", "", TEXT(promesas[[#This Row],[Fecha  promesa de pago]], "mmm"))</f>
        <v/>
      </c>
      <c r="T1029" s="13" t="str">
        <f>IF(promesas[[#This Row],[Fecha de Pago]]="", "", TEXT(promesas[[#This Row],[Fecha de Pago]], "dd/mmm"))</f>
        <v/>
      </c>
      <c r="U1029" s="13" t="str">
        <f>IF(promesas[[#This Row],[Fecha  promesa de pago]]="", "", TEXT(promesas[[#This Row],[Fecha  promesa de pago]], "dd/mmm"))</f>
        <v/>
      </c>
      <c r="V1029" s="14" t="str">
        <f>IF(LEN(TRIM(promesas[[#This Row],[Fecha  promesa de pago]]))&gt;0,1,"")</f>
        <v/>
      </c>
      <c r="W1029" s="14" t="str">
        <f>IF(LEN(TRIM(promesas[[#This Row],[Fecha de Pago]]))&gt;0,1,"")</f>
        <v/>
      </c>
    </row>
    <row r="1030" spans="1:23" ht="15.75" customHeight="1">
      <c r="A1030" s="11" t="str">
        <f>TEXT(promesas[[#This Row],[Marca temporal]],"dd/mmm")</f>
        <v>00/ene</v>
      </c>
      <c r="B1030" s="186"/>
      <c r="C1030" s="187"/>
      <c r="D1030" s="187"/>
      <c r="E1030" s="188"/>
      <c r="F1030" s="187"/>
      <c r="G1030" s="187"/>
      <c r="H1030" s="189"/>
      <c r="I1030" s="190"/>
      <c r="J1030" s="195"/>
      <c r="K1030"/>
      <c r="L1030" s="191"/>
      <c r="M1030" s="157"/>
      <c r="N1030"/>
      <c r="O1030" s="191"/>
      <c r="P1030"/>
      <c r="Q1030" s="189"/>
      <c r="R1030" s="196" t="str">
        <f>IF(promesas[[#This Row],[Fecha de Pago]]="", "", TEXT(promesas[[#This Row],[Fecha de Pago]], "mmm"))</f>
        <v/>
      </c>
      <c r="S1030" s="12" t="str">
        <f>IF(promesas[[#This Row],[Fecha  promesa de pago]]="", "", TEXT(promesas[[#This Row],[Fecha  promesa de pago]], "mmm"))</f>
        <v/>
      </c>
      <c r="T1030" s="13" t="str">
        <f>IF(promesas[[#This Row],[Fecha de Pago]]="", "", TEXT(promesas[[#This Row],[Fecha de Pago]], "dd/mmm"))</f>
        <v/>
      </c>
      <c r="U1030" s="13" t="str">
        <f>IF(promesas[[#This Row],[Fecha  promesa de pago]]="", "", TEXT(promesas[[#This Row],[Fecha  promesa de pago]], "dd/mmm"))</f>
        <v/>
      </c>
      <c r="V1030" s="14" t="str">
        <f>IF(LEN(TRIM(promesas[[#This Row],[Fecha  promesa de pago]]))&gt;0,1,"")</f>
        <v/>
      </c>
      <c r="W1030" s="14" t="str">
        <f>IF(LEN(TRIM(promesas[[#This Row],[Fecha de Pago]]))&gt;0,1,"")</f>
        <v/>
      </c>
    </row>
    <row r="1031" spans="1:23" ht="15.75" customHeight="1">
      <c r="A1031" s="11" t="str">
        <f>TEXT(promesas[[#This Row],[Marca temporal]],"dd/mmm")</f>
        <v>00/ene</v>
      </c>
      <c r="B1031" s="186"/>
      <c r="C1031" s="187"/>
      <c r="D1031" s="187"/>
      <c r="E1031" s="188"/>
      <c r="F1031" s="187"/>
      <c r="G1031" s="187"/>
      <c r="H1031" s="189"/>
      <c r="I1031" s="190"/>
      <c r="J1031" s="195"/>
      <c r="K1031"/>
      <c r="L1031" s="191"/>
      <c r="M1031" s="157"/>
      <c r="N1031"/>
      <c r="O1031" s="191"/>
      <c r="P1031" s="157"/>
      <c r="Q1031" s="189"/>
      <c r="R1031" s="196" t="str">
        <f>IF(promesas[[#This Row],[Fecha de Pago]]="", "", TEXT(promesas[[#This Row],[Fecha de Pago]], "mmm"))</f>
        <v/>
      </c>
      <c r="S1031" s="12" t="str">
        <f>IF(promesas[[#This Row],[Fecha  promesa de pago]]="", "", TEXT(promesas[[#This Row],[Fecha  promesa de pago]], "mmm"))</f>
        <v/>
      </c>
      <c r="T1031" s="13" t="str">
        <f>IF(promesas[[#This Row],[Fecha de Pago]]="", "", TEXT(promesas[[#This Row],[Fecha de Pago]], "dd/mmm"))</f>
        <v/>
      </c>
      <c r="U1031" s="13" t="str">
        <f>IF(promesas[[#This Row],[Fecha  promesa de pago]]="", "", TEXT(promesas[[#This Row],[Fecha  promesa de pago]], "dd/mmm"))</f>
        <v/>
      </c>
      <c r="V1031" s="14" t="str">
        <f>IF(LEN(TRIM(promesas[[#This Row],[Fecha  promesa de pago]]))&gt;0,1,"")</f>
        <v/>
      </c>
      <c r="W1031" s="14" t="str">
        <f>IF(LEN(TRIM(promesas[[#This Row],[Fecha de Pago]]))&gt;0,1,"")</f>
        <v/>
      </c>
    </row>
    <row r="1032" spans="1:23" ht="15.75" customHeight="1">
      <c r="A1032" s="11" t="str">
        <f>TEXT(promesas[[#This Row],[Marca temporal]],"dd/mmm")</f>
        <v>00/ene</v>
      </c>
      <c r="B1032" s="186"/>
      <c r="C1032" s="187"/>
      <c r="D1032" s="187"/>
      <c r="E1032" s="188"/>
      <c r="F1032" s="187"/>
      <c r="G1032" s="187"/>
      <c r="H1032" s="189"/>
      <c r="I1032" s="190"/>
      <c r="J1032" s="195"/>
      <c r="K1032"/>
      <c r="L1032" s="191"/>
      <c r="M1032" s="157"/>
      <c r="N1032"/>
      <c r="O1032" s="191"/>
      <c r="P1032" s="157"/>
      <c r="Q1032" s="189"/>
      <c r="R1032" s="196" t="str">
        <f>IF(promesas[[#This Row],[Fecha de Pago]]="", "", TEXT(promesas[[#This Row],[Fecha de Pago]], "mmm"))</f>
        <v/>
      </c>
      <c r="S1032" s="12" t="str">
        <f>IF(promesas[[#This Row],[Fecha  promesa de pago]]="", "", TEXT(promesas[[#This Row],[Fecha  promesa de pago]], "mmm"))</f>
        <v/>
      </c>
      <c r="T1032" s="13" t="str">
        <f>IF(promesas[[#This Row],[Fecha de Pago]]="", "", TEXT(promesas[[#This Row],[Fecha de Pago]], "dd/mmm"))</f>
        <v/>
      </c>
      <c r="U1032" s="13" t="str">
        <f>IF(promesas[[#This Row],[Fecha  promesa de pago]]="", "", TEXT(promesas[[#This Row],[Fecha  promesa de pago]], "dd/mmm"))</f>
        <v/>
      </c>
      <c r="V1032" s="14" t="str">
        <f>IF(LEN(TRIM(promesas[[#This Row],[Fecha  promesa de pago]]))&gt;0,1,"")</f>
        <v/>
      </c>
      <c r="W1032" s="14" t="str">
        <f>IF(LEN(TRIM(promesas[[#This Row],[Fecha de Pago]]))&gt;0,1,"")</f>
        <v/>
      </c>
    </row>
    <row r="1033" spans="1:23" ht="15.75" customHeight="1">
      <c r="A1033" s="11" t="str">
        <f>TEXT(promesas[[#This Row],[Marca temporal]],"dd/mmm")</f>
        <v>00/ene</v>
      </c>
      <c r="B1033" s="186"/>
      <c r="C1033" s="187"/>
      <c r="D1033" s="187"/>
      <c r="E1033" s="188"/>
      <c r="F1033" s="187"/>
      <c r="G1033" s="187"/>
      <c r="H1033" s="189"/>
      <c r="I1033" s="190"/>
      <c r="J1033" s="195"/>
      <c r="K1033"/>
      <c r="L1033" s="191"/>
      <c r="M1033" s="157"/>
      <c r="N1033"/>
      <c r="O1033" s="191"/>
      <c r="P1033" s="157"/>
      <c r="Q1033" s="189"/>
      <c r="R1033" s="196" t="str">
        <f>IF(promesas[[#This Row],[Fecha de Pago]]="", "", TEXT(promesas[[#This Row],[Fecha de Pago]], "mmm"))</f>
        <v/>
      </c>
      <c r="S1033" s="12" t="str">
        <f>IF(promesas[[#This Row],[Fecha  promesa de pago]]="", "", TEXT(promesas[[#This Row],[Fecha  promesa de pago]], "mmm"))</f>
        <v/>
      </c>
      <c r="T1033" s="13" t="str">
        <f>IF(promesas[[#This Row],[Fecha de Pago]]="", "", TEXT(promesas[[#This Row],[Fecha de Pago]], "dd/mmm"))</f>
        <v/>
      </c>
      <c r="U1033" s="13" t="str">
        <f>IF(promesas[[#This Row],[Fecha  promesa de pago]]="", "", TEXT(promesas[[#This Row],[Fecha  promesa de pago]], "dd/mmm"))</f>
        <v/>
      </c>
      <c r="V1033" s="14" t="str">
        <f>IF(LEN(TRIM(promesas[[#This Row],[Fecha  promesa de pago]]))&gt;0,1,"")</f>
        <v/>
      </c>
      <c r="W1033" s="14" t="str">
        <f>IF(LEN(TRIM(promesas[[#This Row],[Fecha de Pago]]))&gt;0,1,"")</f>
        <v/>
      </c>
    </row>
    <row r="1034" spans="1:23" ht="15.75" customHeight="1">
      <c r="A1034" s="11" t="str">
        <f>TEXT(promesas[[#This Row],[Marca temporal]],"dd/mmm")</f>
        <v>00/ene</v>
      </c>
      <c r="B1034" s="186"/>
      <c r="C1034" s="187"/>
      <c r="D1034" s="187"/>
      <c r="E1034" s="188"/>
      <c r="F1034" s="187"/>
      <c r="G1034" s="187"/>
      <c r="H1034" s="189"/>
      <c r="I1034" s="190"/>
      <c r="J1034" s="195"/>
      <c r="K1034"/>
      <c r="L1034" s="191"/>
      <c r="M1034" s="157"/>
      <c r="N1034"/>
      <c r="O1034" s="191"/>
      <c r="P1034" s="157"/>
      <c r="Q1034" s="189"/>
      <c r="R1034" s="196" t="str">
        <f>IF(promesas[[#This Row],[Fecha de Pago]]="", "", TEXT(promesas[[#This Row],[Fecha de Pago]], "mmm"))</f>
        <v/>
      </c>
      <c r="S1034" s="12" t="str">
        <f>IF(promesas[[#This Row],[Fecha  promesa de pago]]="", "", TEXT(promesas[[#This Row],[Fecha  promesa de pago]], "mmm"))</f>
        <v/>
      </c>
      <c r="T1034" s="13" t="str">
        <f>IF(promesas[[#This Row],[Fecha de Pago]]="", "", TEXT(promesas[[#This Row],[Fecha de Pago]], "dd/mmm"))</f>
        <v/>
      </c>
      <c r="U1034" s="13" t="str">
        <f>IF(promesas[[#This Row],[Fecha  promesa de pago]]="", "", TEXT(promesas[[#This Row],[Fecha  promesa de pago]], "dd/mmm"))</f>
        <v/>
      </c>
      <c r="V1034" s="14" t="str">
        <f>IF(LEN(TRIM(promesas[[#This Row],[Fecha  promesa de pago]]))&gt;0,1,"")</f>
        <v/>
      </c>
      <c r="W1034" s="14" t="str">
        <f>IF(LEN(TRIM(promesas[[#This Row],[Fecha de Pago]]))&gt;0,1,"")</f>
        <v/>
      </c>
    </row>
    <row r="1035" spans="1:23" ht="15.75" customHeight="1">
      <c r="A1035" s="11" t="str">
        <f>TEXT(promesas[[#This Row],[Marca temporal]],"dd/mmm")</f>
        <v>00/ene</v>
      </c>
      <c r="B1035" s="186"/>
      <c r="C1035" s="187"/>
      <c r="D1035" s="187"/>
      <c r="E1035" s="188"/>
      <c r="F1035" s="187"/>
      <c r="G1035" s="187"/>
      <c r="H1035" s="189"/>
      <c r="I1035" s="190"/>
      <c r="J1035" s="195"/>
      <c r="K1035"/>
      <c r="L1035" s="191"/>
      <c r="M1035" s="157"/>
      <c r="N1035"/>
      <c r="O1035" s="191"/>
      <c r="P1035" s="157"/>
      <c r="Q1035" s="189"/>
      <c r="R1035" s="196" t="str">
        <f>IF(promesas[[#This Row],[Fecha de Pago]]="", "", TEXT(promesas[[#This Row],[Fecha de Pago]], "mmm"))</f>
        <v/>
      </c>
      <c r="S1035" s="12" t="str">
        <f>IF(promesas[[#This Row],[Fecha  promesa de pago]]="", "", TEXT(promesas[[#This Row],[Fecha  promesa de pago]], "mmm"))</f>
        <v/>
      </c>
      <c r="T1035" s="13" t="str">
        <f>IF(promesas[[#This Row],[Fecha de Pago]]="", "", TEXT(promesas[[#This Row],[Fecha de Pago]], "dd/mmm"))</f>
        <v/>
      </c>
      <c r="U1035" s="13" t="str">
        <f>IF(promesas[[#This Row],[Fecha  promesa de pago]]="", "", TEXT(promesas[[#This Row],[Fecha  promesa de pago]], "dd/mmm"))</f>
        <v/>
      </c>
      <c r="V1035" s="14" t="str">
        <f>IF(LEN(TRIM(promesas[[#This Row],[Fecha  promesa de pago]]))&gt;0,1,"")</f>
        <v/>
      </c>
      <c r="W1035" s="14" t="str">
        <f>IF(LEN(TRIM(promesas[[#This Row],[Fecha de Pago]]))&gt;0,1,"")</f>
        <v/>
      </c>
    </row>
    <row r="1036" spans="1:23" ht="15.75" customHeight="1">
      <c r="A1036" s="11" t="str">
        <f>TEXT(promesas[[#This Row],[Marca temporal]],"dd/mmm")</f>
        <v>00/ene</v>
      </c>
      <c r="B1036" s="186"/>
      <c r="C1036" s="187"/>
      <c r="D1036" s="187"/>
      <c r="E1036" s="188"/>
      <c r="F1036" s="187"/>
      <c r="G1036" s="187"/>
      <c r="H1036" s="189"/>
      <c r="I1036" s="190"/>
      <c r="J1036" s="195"/>
      <c r="K1036"/>
      <c r="L1036" s="191"/>
      <c r="M1036" s="157"/>
      <c r="N1036"/>
      <c r="O1036" s="191"/>
      <c r="P1036" s="157"/>
      <c r="Q1036" s="189"/>
      <c r="R1036" s="196" t="str">
        <f>IF(promesas[[#This Row],[Fecha de Pago]]="", "", TEXT(promesas[[#This Row],[Fecha de Pago]], "mmm"))</f>
        <v/>
      </c>
      <c r="S1036" s="12" t="str">
        <f>IF(promesas[[#This Row],[Fecha  promesa de pago]]="", "", TEXT(promesas[[#This Row],[Fecha  promesa de pago]], "mmm"))</f>
        <v/>
      </c>
      <c r="T1036" s="13" t="str">
        <f>IF(promesas[[#This Row],[Fecha de Pago]]="", "", TEXT(promesas[[#This Row],[Fecha de Pago]], "dd/mmm"))</f>
        <v/>
      </c>
      <c r="U1036" s="13" t="str">
        <f>IF(promesas[[#This Row],[Fecha  promesa de pago]]="", "", TEXT(promesas[[#This Row],[Fecha  promesa de pago]], "dd/mmm"))</f>
        <v/>
      </c>
      <c r="V1036" s="14" t="str">
        <f>IF(LEN(TRIM(promesas[[#This Row],[Fecha  promesa de pago]]))&gt;0,1,"")</f>
        <v/>
      </c>
      <c r="W1036" s="14" t="str">
        <f>IF(LEN(TRIM(promesas[[#This Row],[Fecha de Pago]]))&gt;0,1,"")</f>
        <v/>
      </c>
    </row>
    <row r="1037" spans="1:23" ht="15.75" customHeight="1">
      <c r="A1037" s="11" t="str">
        <f>TEXT(promesas[[#This Row],[Marca temporal]],"dd/mmm")</f>
        <v>00/ene</v>
      </c>
      <c r="B1037" s="186"/>
      <c r="C1037" s="187"/>
      <c r="D1037" s="187"/>
      <c r="E1037" s="188"/>
      <c r="F1037" s="187"/>
      <c r="G1037" s="187"/>
      <c r="H1037" s="189"/>
      <c r="I1037" s="190"/>
      <c r="J1037" s="195"/>
      <c r="K1037"/>
      <c r="L1037" s="191"/>
      <c r="M1037" s="157"/>
      <c r="N1037"/>
      <c r="O1037" s="191"/>
      <c r="P1037" s="157"/>
      <c r="Q1037" s="189"/>
      <c r="R1037" s="196" t="str">
        <f>IF(promesas[[#This Row],[Fecha de Pago]]="", "", TEXT(promesas[[#This Row],[Fecha de Pago]], "mmm"))</f>
        <v/>
      </c>
      <c r="S1037" s="12" t="str">
        <f>IF(promesas[[#This Row],[Fecha  promesa de pago]]="", "", TEXT(promesas[[#This Row],[Fecha  promesa de pago]], "mmm"))</f>
        <v/>
      </c>
      <c r="T1037" s="13" t="str">
        <f>IF(promesas[[#This Row],[Fecha de Pago]]="", "", TEXT(promesas[[#This Row],[Fecha de Pago]], "dd/mmm"))</f>
        <v/>
      </c>
      <c r="U1037" s="13" t="str">
        <f>IF(promesas[[#This Row],[Fecha  promesa de pago]]="", "", TEXT(promesas[[#This Row],[Fecha  promesa de pago]], "dd/mmm"))</f>
        <v/>
      </c>
      <c r="V1037" s="14" t="str">
        <f>IF(LEN(TRIM(promesas[[#This Row],[Fecha  promesa de pago]]))&gt;0,1,"")</f>
        <v/>
      </c>
      <c r="W1037" s="14" t="str">
        <f>IF(LEN(TRIM(promesas[[#This Row],[Fecha de Pago]]))&gt;0,1,"")</f>
        <v/>
      </c>
    </row>
    <row r="1038" spans="1:23" ht="15.75" customHeight="1">
      <c r="A1038" s="11" t="str">
        <f>TEXT(promesas[[#This Row],[Marca temporal]],"dd/mmm")</f>
        <v>00/ene</v>
      </c>
      <c r="B1038" s="186"/>
      <c r="C1038" s="187"/>
      <c r="D1038" s="187"/>
      <c r="E1038" s="188"/>
      <c r="F1038" s="187"/>
      <c r="G1038" s="187"/>
      <c r="H1038" s="189"/>
      <c r="I1038" s="190"/>
      <c r="J1038" s="195"/>
      <c r="K1038" s="159"/>
      <c r="L1038" s="167"/>
      <c r="M1038" s="157"/>
      <c r="N1038"/>
      <c r="O1038" s="191"/>
      <c r="P1038"/>
      <c r="Q1038" s="189"/>
      <c r="R1038" s="196" t="str">
        <f>IF(promesas[[#This Row],[Fecha de Pago]]="", "", TEXT(promesas[[#This Row],[Fecha de Pago]], "mmm"))</f>
        <v/>
      </c>
      <c r="S1038" s="12" t="str">
        <f>IF(promesas[[#This Row],[Fecha  promesa de pago]]="", "", TEXT(promesas[[#This Row],[Fecha  promesa de pago]], "mmm"))</f>
        <v/>
      </c>
      <c r="T1038" s="13" t="str">
        <f>IF(promesas[[#This Row],[Fecha de Pago]]="", "", TEXT(promesas[[#This Row],[Fecha de Pago]], "dd/mmm"))</f>
        <v/>
      </c>
      <c r="U1038" s="13" t="str">
        <f>IF(promesas[[#This Row],[Fecha  promesa de pago]]="", "", TEXT(promesas[[#This Row],[Fecha  promesa de pago]], "dd/mmm"))</f>
        <v/>
      </c>
      <c r="V1038" s="14" t="str">
        <f>IF(LEN(TRIM(promesas[[#This Row],[Fecha  promesa de pago]]))&gt;0,1,"")</f>
        <v/>
      </c>
      <c r="W1038" s="14" t="str">
        <f>IF(LEN(TRIM(promesas[[#This Row],[Fecha de Pago]]))&gt;0,1,"")</f>
        <v/>
      </c>
    </row>
    <row r="1039" spans="1:23" ht="15.75" customHeight="1">
      <c r="A1039" s="11" t="str">
        <f>TEXT(promesas[[#This Row],[Marca temporal]],"dd/mmm")</f>
        <v>00/ene</v>
      </c>
      <c r="B1039" s="186"/>
      <c r="C1039" s="187"/>
      <c r="D1039" s="187"/>
      <c r="E1039" s="188"/>
      <c r="F1039" s="187"/>
      <c r="G1039" s="187"/>
      <c r="H1039" s="189"/>
      <c r="I1039" s="190"/>
      <c r="J1039" s="195"/>
      <c r="K1039"/>
      <c r="L1039" s="191"/>
      <c r="M1039" s="157"/>
      <c r="N1039"/>
      <c r="O1039" s="191"/>
      <c r="P1039"/>
      <c r="Q1039" s="189"/>
      <c r="R1039" s="196" t="str">
        <f>IF(promesas[[#This Row],[Fecha de Pago]]="", "", TEXT(promesas[[#This Row],[Fecha de Pago]], "mmm"))</f>
        <v/>
      </c>
      <c r="S1039" s="12" t="str">
        <f>IF(promesas[[#This Row],[Fecha  promesa de pago]]="", "", TEXT(promesas[[#This Row],[Fecha  promesa de pago]], "mmm"))</f>
        <v/>
      </c>
      <c r="T1039" s="13" t="str">
        <f>IF(promesas[[#This Row],[Fecha de Pago]]="", "", TEXT(promesas[[#This Row],[Fecha de Pago]], "dd/mmm"))</f>
        <v/>
      </c>
      <c r="U1039" s="13" t="str">
        <f>IF(promesas[[#This Row],[Fecha  promesa de pago]]="", "", TEXT(promesas[[#This Row],[Fecha  promesa de pago]], "dd/mmm"))</f>
        <v/>
      </c>
      <c r="V1039" s="14" t="str">
        <f>IF(LEN(TRIM(promesas[[#This Row],[Fecha  promesa de pago]]))&gt;0,1,"")</f>
        <v/>
      </c>
      <c r="W1039" s="14" t="str">
        <f>IF(LEN(TRIM(promesas[[#This Row],[Fecha de Pago]]))&gt;0,1,"")</f>
        <v/>
      </c>
    </row>
    <row r="1040" spans="1:23" ht="15.75" customHeight="1">
      <c r="A1040" s="11" t="str">
        <f>TEXT(promesas[[#This Row],[Marca temporal]],"dd/mmm")</f>
        <v>00/ene</v>
      </c>
      <c r="B1040" s="186"/>
      <c r="C1040" s="187"/>
      <c r="D1040" s="187"/>
      <c r="E1040" s="188"/>
      <c r="F1040" s="187"/>
      <c r="G1040" s="187"/>
      <c r="H1040" s="189"/>
      <c r="I1040" s="190"/>
      <c r="J1040" s="195"/>
      <c r="K1040"/>
      <c r="L1040" s="191"/>
      <c r="M1040" s="157"/>
      <c r="N1040" s="159"/>
      <c r="O1040" s="191"/>
      <c r="P1040" s="157"/>
      <c r="Q1040" s="189"/>
      <c r="R1040" s="196" t="str">
        <f>IF(promesas[[#This Row],[Fecha de Pago]]="", "", TEXT(promesas[[#This Row],[Fecha de Pago]], "mmm"))</f>
        <v/>
      </c>
      <c r="S1040" s="12" t="str">
        <f>IF(promesas[[#This Row],[Fecha  promesa de pago]]="", "", TEXT(promesas[[#This Row],[Fecha  promesa de pago]], "mmm"))</f>
        <v/>
      </c>
      <c r="T1040" s="13" t="str">
        <f>IF(promesas[[#This Row],[Fecha de Pago]]="", "", TEXT(promesas[[#This Row],[Fecha de Pago]], "dd/mmm"))</f>
        <v/>
      </c>
      <c r="U1040" s="13" t="str">
        <f>IF(promesas[[#This Row],[Fecha  promesa de pago]]="", "", TEXT(promesas[[#This Row],[Fecha  promesa de pago]], "dd/mmm"))</f>
        <v/>
      </c>
      <c r="V1040" s="14" t="str">
        <f>IF(LEN(TRIM(promesas[[#This Row],[Fecha  promesa de pago]]))&gt;0,1,"")</f>
        <v/>
      </c>
      <c r="W1040" s="14" t="str">
        <f>IF(LEN(TRIM(promesas[[#This Row],[Fecha de Pago]]))&gt;0,1,"")</f>
        <v/>
      </c>
    </row>
    <row r="1041" spans="1:23" ht="15.75" customHeight="1">
      <c r="A1041" s="11" t="str">
        <f>TEXT(promesas[[#This Row],[Marca temporal]],"dd/mmm")</f>
        <v>00/ene</v>
      </c>
      <c r="B1041" s="186"/>
      <c r="C1041" s="187"/>
      <c r="D1041" s="187"/>
      <c r="E1041" s="188"/>
      <c r="F1041" s="187"/>
      <c r="G1041" s="187"/>
      <c r="H1041" s="189"/>
      <c r="I1041" s="190"/>
      <c r="J1041" s="195"/>
      <c r="K1041"/>
      <c r="L1041" s="191"/>
      <c r="M1041" s="157"/>
      <c r="N1041"/>
      <c r="O1041" s="191"/>
      <c r="P1041" s="157"/>
      <c r="Q1041" s="189"/>
      <c r="R1041" s="196" t="str">
        <f>IF(promesas[[#This Row],[Fecha de Pago]]="", "", TEXT(promesas[[#This Row],[Fecha de Pago]], "mmm"))</f>
        <v/>
      </c>
      <c r="S1041" s="12" t="str">
        <f>IF(promesas[[#This Row],[Fecha  promesa de pago]]="", "", TEXT(promesas[[#This Row],[Fecha  promesa de pago]], "mmm"))</f>
        <v/>
      </c>
      <c r="T1041" s="13" t="str">
        <f>IF(promesas[[#This Row],[Fecha de Pago]]="", "", TEXT(promesas[[#This Row],[Fecha de Pago]], "dd/mmm"))</f>
        <v/>
      </c>
      <c r="U1041" s="13" t="str">
        <f>IF(promesas[[#This Row],[Fecha  promesa de pago]]="", "", TEXT(promesas[[#This Row],[Fecha  promesa de pago]], "dd/mmm"))</f>
        <v/>
      </c>
      <c r="V1041" s="14" t="str">
        <f>IF(LEN(TRIM(promesas[[#This Row],[Fecha  promesa de pago]]))&gt;0,1,"")</f>
        <v/>
      </c>
      <c r="W1041" s="14" t="str">
        <f>IF(LEN(TRIM(promesas[[#This Row],[Fecha de Pago]]))&gt;0,1,"")</f>
        <v/>
      </c>
    </row>
    <row r="1042" spans="1:23" ht="15.75" customHeight="1">
      <c r="A1042" s="11" t="str">
        <f>TEXT(promesas[[#This Row],[Marca temporal]],"dd/mmm")</f>
        <v>00/ene</v>
      </c>
      <c r="B1042" s="186"/>
      <c r="C1042" s="187"/>
      <c r="D1042" s="187"/>
      <c r="E1042" s="188"/>
      <c r="F1042" s="187"/>
      <c r="G1042" s="187"/>
      <c r="H1042" s="189"/>
      <c r="I1042" s="190"/>
      <c r="J1042" s="195"/>
      <c r="K1042"/>
      <c r="L1042" s="191"/>
      <c r="M1042" s="157"/>
      <c r="N1042"/>
      <c r="O1042" s="191"/>
      <c r="P1042" s="157"/>
      <c r="Q1042" s="189"/>
      <c r="R1042" s="196" t="str">
        <f>IF(promesas[[#This Row],[Fecha de Pago]]="", "", TEXT(promesas[[#This Row],[Fecha de Pago]], "mmm"))</f>
        <v/>
      </c>
      <c r="S1042" s="12" t="str">
        <f>IF(promesas[[#This Row],[Fecha  promesa de pago]]="", "", TEXT(promesas[[#This Row],[Fecha  promesa de pago]], "mmm"))</f>
        <v/>
      </c>
      <c r="T1042" s="13" t="str">
        <f>IF(promesas[[#This Row],[Fecha de Pago]]="", "", TEXT(promesas[[#This Row],[Fecha de Pago]], "dd/mmm"))</f>
        <v/>
      </c>
      <c r="U1042" s="13" t="str">
        <f>IF(promesas[[#This Row],[Fecha  promesa de pago]]="", "", TEXT(promesas[[#This Row],[Fecha  promesa de pago]], "dd/mmm"))</f>
        <v/>
      </c>
      <c r="V1042" s="14" t="str">
        <f>IF(LEN(TRIM(promesas[[#This Row],[Fecha  promesa de pago]]))&gt;0,1,"")</f>
        <v/>
      </c>
      <c r="W1042" s="14" t="str">
        <f>IF(LEN(TRIM(promesas[[#This Row],[Fecha de Pago]]))&gt;0,1,"")</f>
        <v/>
      </c>
    </row>
    <row r="1043" spans="1:23" ht="15.75" customHeight="1">
      <c r="A1043" s="11" t="str">
        <f>TEXT(promesas[[#This Row],[Marca temporal]],"dd/mmm")</f>
        <v>00/ene</v>
      </c>
      <c r="B1043" s="186"/>
      <c r="C1043" s="187"/>
      <c r="D1043" s="187"/>
      <c r="E1043" s="188"/>
      <c r="F1043" s="187"/>
      <c r="G1043" s="187"/>
      <c r="H1043" s="189"/>
      <c r="I1043" s="190"/>
      <c r="J1043" s="195"/>
      <c r="K1043"/>
      <c r="L1043" s="191"/>
      <c r="M1043" s="157"/>
      <c r="N1043" s="159"/>
      <c r="O1043" s="167"/>
      <c r="P1043"/>
      <c r="Q1043" s="189"/>
      <c r="R1043" s="196" t="str">
        <f>IF(promesas[[#This Row],[Fecha de Pago]]="", "", TEXT(promesas[[#This Row],[Fecha de Pago]], "mmm"))</f>
        <v/>
      </c>
      <c r="S1043" s="12" t="str">
        <f>IF(promesas[[#This Row],[Fecha  promesa de pago]]="", "", TEXT(promesas[[#This Row],[Fecha  promesa de pago]], "mmm"))</f>
        <v/>
      </c>
      <c r="T1043" s="13" t="str">
        <f>IF(promesas[[#This Row],[Fecha de Pago]]="", "", TEXT(promesas[[#This Row],[Fecha de Pago]], "dd/mmm"))</f>
        <v/>
      </c>
      <c r="U1043" s="13" t="str">
        <f>IF(promesas[[#This Row],[Fecha  promesa de pago]]="", "", TEXT(promesas[[#This Row],[Fecha  promesa de pago]], "dd/mmm"))</f>
        <v/>
      </c>
      <c r="V1043" s="14" t="str">
        <f>IF(LEN(TRIM(promesas[[#This Row],[Fecha  promesa de pago]]))&gt;0,1,"")</f>
        <v/>
      </c>
      <c r="W1043" s="14" t="str">
        <f>IF(LEN(TRIM(promesas[[#This Row],[Fecha de Pago]]))&gt;0,1,"")</f>
        <v/>
      </c>
    </row>
    <row r="1044" spans="1:23" ht="15.75" customHeight="1">
      <c r="A1044" s="11" t="str">
        <f>TEXT(promesas[[#This Row],[Marca temporal]],"dd/mmm")</f>
        <v>00/ene</v>
      </c>
      <c r="B1044" s="186"/>
      <c r="C1044" s="187"/>
      <c r="D1044" s="187"/>
      <c r="E1044" s="188"/>
      <c r="F1044" s="187"/>
      <c r="G1044" s="187"/>
      <c r="H1044" s="189"/>
      <c r="I1044" s="190"/>
      <c r="J1044" s="195"/>
      <c r="K1044"/>
      <c r="L1044" s="191"/>
      <c r="M1044" s="157"/>
      <c r="N1044" s="159"/>
      <c r="O1044" s="167"/>
      <c r="P1044" s="157"/>
      <c r="Q1044" s="189"/>
      <c r="R1044" s="196" t="str">
        <f>IF(promesas[[#This Row],[Fecha de Pago]]="", "", TEXT(promesas[[#This Row],[Fecha de Pago]], "mmm"))</f>
        <v/>
      </c>
      <c r="S1044" s="12" t="str">
        <f>IF(promesas[[#This Row],[Fecha  promesa de pago]]="", "", TEXT(promesas[[#This Row],[Fecha  promesa de pago]], "mmm"))</f>
        <v/>
      </c>
      <c r="T1044" s="13" t="str">
        <f>IF(promesas[[#This Row],[Fecha de Pago]]="", "", TEXT(promesas[[#This Row],[Fecha de Pago]], "dd/mmm"))</f>
        <v/>
      </c>
      <c r="U1044" s="13" t="str">
        <f>IF(promesas[[#This Row],[Fecha  promesa de pago]]="", "", TEXT(promesas[[#This Row],[Fecha  promesa de pago]], "dd/mmm"))</f>
        <v/>
      </c>
      <c r="V1044" s="14" t="str">
        <f>IF(LEN(TRIM(promesas[[#This Row],[Fecha  promesa de pago]]))&gt;0,1,"")</f>
        <v/>
      </c>
      <c r="W1044" s="14" t="str">
        <f>IF(LEN(TRIM(promesas[[#This Row],[Fecha de Pago]]))&gt;0,1,"")</f>
        <v/>
      </c>
    </row>
    <row r="1045" spans="1:23" ht="15.75" customHeight="1">
      <c r="A1045" s="11" t="str">
        <f>TEXT(promesas[[#This Row],[Marca temporal]],"dd/mmm")</f>
        <v>00/ene</v>
      </c>
      <c r="B1045" s="186"/>
      <c r="C1045" s="187"/>
      <c r="D1045" s="187"/>
      <c r="E1045" s="188"/>
      <c r="F1045" s="187"/>
      <c r="G1045" s="187"/>
      <c r="H1045" s="189"/>
      <c r="I1045" s="190"/>
      <c r="J1045" s="195"/>
      <c r="K1045"/>
      <c r="L1045" s="191"/>
      <c r="M1045" s="157"/>
      <c r="N1045" s="159"/>
      <c r="O1045" s="167"/>
      <c r="P1045" s="157"/>
      <c r="Q1045" s="189"/>
      <c r="R1045" s="196" t="str">
        <f>IF(promesas[[#This Row],[Fecha de Pago]]="", "", TEXT(promesas[[#This Row],[Fecha de Pago]], "mmm"))</f>
        <v/>
      </c>
      <c r="S1045" s="12" t="str">
        <f>IF(promesas[[#This Row],[Fecha  promesa de pago]]="", "", TEXT(promesas[[#This Row],[Fecha  promesa de pago]], "mmm"))</f>
        <v/>
      </c>
      <c r="T1045" s="13" t="str">
        <f>IF(promesas[[#This Row],[Fecha de Pago]]="", "", TEXT(promesas[[#This Row],[Fecha de Pago]], "dd/mmm"))</f>
        <v/>
      </c>
      <c r="U1045" s="13" t="str">
        <f>IF(promesas[[#This Row],[Fecha  promesa de pago]]="", "", TEXT(promesas[[#This Row],[Fecha  promesa de pago]], "dd/mmm"))</f>
        <v/>
      </c>
      <c r="V1045" s="14" t="str">
        <f>IF(LEN(TRIM(promesas[[#This Row],[Fecha  promesa de pago]]))&gt;0,1,"")</f>
        <v/>
      </c>
      <c r="W1045" s="14" t="str">
        <f>IF(LEN(TRIM(promesas[[#This Row],[Fecha de Pago]]))&gt;0,1,"")</f>
        <v/>
      </c>
    </row>
    <row r="1046" spans="1:23" ht="15.75" customHeight="1">
      <c r="A1046" s="11" t="str">
        <f>TEXT(promesas[[#This Row],[Marca temporal]],"dd/mmm")</f>
        <v>00/ene</v>
      </c>
      <c r="B1046" s="186"/>
      <c r="C1046" s="187"/>
      <c r="D1046" s="187"/>
      <c r="E1046" s="188"/>
      <c r="F1046" s="187"/>
      <c r="G1046" s="187"/>
      <c r="H1046" s="189"/>
      <c r="I1046" s="190"/>
      <c r="J1046" s="195"/>
      <c r="K1046"/>
      <c r="L1046" s="191"/>
      <c r="M1046" s="157"/>
      <c r="N1046"/>
      <c r="O1046" s="191"/>
      <c r="P1046" s="157"/>
      <c r="Q1046" s="189"/>
      <c r="R1046" s="196" t="str">
        <f>IF(promesas[[#This Row],[Fecha de Pago]]="", "", TEXT(promesas[[#This Row],[Fecha de Pago]], "mmm"))</f>
        <v/>
      </c>
      <c r="S1046" s="12" t="str">
        <f>IF(promesas[[#This Row],[Fecha  promesa de pago]]="", "", TEXT(promesas[[#This Row],[Fecha  promesa de pago]], "mmm"))</f>
        <v/>
      </c>
      <c r="T1046" s="13" t="str">
        <f>IF(promesas[[#This Row],[Fecha de Pago]]="", "", TEXT(promesas[[#This Row],[Fecha de Pago]], "dd/mmm"))</f>
        <v/>
      </c>
      <c r="U1046" s="13" t="str">
        <f>IF(promesas[[#This Row],[Fecha  promesa de pago]]="", "", TEXT(promesas[[#This Row],[Fecha  promesa de pago]], "dd/mmm"))</f>
        <v/>
      </c>
      <c r="V1046" s="14" t="str">
        <f>IF(LEN(TRIM(promesas[[#This Row],[Fecha  promesa de pago]]))&gt;0,1,"")</f>
        <v/>
      </c>
      <c r="W1046" s="14" t="str">
        <f>IF(LEN(TRIM(promesas[[#This Row],[Fecha de Pago]]))&gt;0,1,"")</f>
        <v/>
      </c>
    </row>
    <row r="1047" spans="1:23" ht="15.75" customHeight="1">
      <c r="A1047" s="11" t="str">
        <f>TEXT(promesas[[#This Row],[Marca temporal]],"dd/mmm")</f>
        <v>00/ene</v>
      </c>
      <c r="B1047" s="186"/>
      <c r="C1047" s="187"/>
      <c r="D1047" s="187"/>
      <c r="E1047" s="188"/>
      <c r="F1047" s="187"/>
      <c r="G1047" s="187"/>
      <c r="H1047" s="189"/>
      <c r="I1047" s="190"/>
      <c r="J1047" s="195"/>
      <c r="K1047"/>
      <c r="L1047" s="191"/>
      <c r="M1047" s="157"/>
      <c r="N1047"/>
      <c r="O1047" s="191"/>
      <c r="P1047" s="157"/>
      <c r="Q1047" s="189"/>
      <c r="R1047" s="196" t="str">
        <f>IF(promesas[[#This Row],[Fecha de Pago]]="", "", TEXT(promesas[[#This Row],[Fecha de Pago]], "mmm"))</f>
        <v/>
      </c>
      <c r="S1047" s="12" t="str">
        <f>IF(promesas[[#This Row],[Fecha  promesa de pago]]="", "", TEXT(promesas[[#This Row],[Fecha  promesa de pago]], "mmm"))</f>
        <v/>
      </c>
      <c r="T1047" s="13" t="str">
        <f>IF(promesas[[#This Row],[Fecha de Pago]]="", "", TEXT(promesas[[#This Row],[Fecha de Pago]], "dd/mmm"))</f>
        <v/>
      </c>
      <c r="U1047" s="13" t="str">
        <f>IF(promesas[[#This Row],[Fecha  promesa de pago]]="", "", TEXT(promesas[[#This Row],[Fecha  promesa de pago]], "dd/mmm"))</f>
        <v/>
      </c>
      <c r="V1047" s="14" t="str">
        <f>IF(LEN(TRIM(promesas[[#This Row],[Fecha  promesa de pago]]))&gt;0,1,"")</f>
        <v/>
      </c>
      <c r="W1047" s="14" t="str">
        <f>IF(LEN(TRIM(promesas[[#This Row],[Fecha de Pago]]))&gt;0,1,"")</f>
        <v/>
      </c>
    </row>
    <row r="1048" spans="1:23" ht="15.75" customHeight="1">
      <c r="A1048" s="11" t="str">
        <f>TEXT(promesas[[#This Row],[Marca temporal]],"dd/mmm")</f>
        <v>00/ene</v>
      </c>
      <c r="B1048" s="186"/>
      <c r="C1048" s="187"/>
      <c r="D1048" s="187"/>
      <c r="E1048" s="188"/>
      <c r="F1048" s="187"/>
      <c r="G1048" s="187"/>
      <c r="H1048" s="189"/>
      <c r="I1048" s="190"/>
      <c r="J1048" s="195"/>
      <c r="K1048"/>
      <c r="L1048" s="191"/>
      <c r="M1048" s="157"/>
      <c r="N1048" s="159"/>
      <c r="O1048" s="191"/>
      <c r="P1048"/>
      <c r="Q1048" s="189"/>
      <c r="R1048" s="196" t="str">
        <f>IF(promesas[[#This Row],[Fecha de Pago]]="", "", TEXT(promesas[[#This Row],[Fecha de Pago]], "mmm"))</f>
        <v/>
      </c>
      <c r="S1048" s="12" t="str">
        <f>IF(promesas[[#This Row],[Fecha  promesa de pago]]="", "", TEXT(promesas[[#This Row],[Fecha  promesa de pago]], "mmm"))</f>
        <v/>
      </c>
      <c r="T1048" s="13" t="str">
        <f>IF(promesas[[#This Row],[Fecha de Pago]]="", "", TEXT(promesas[[#This Row],[Fecha de Pago]], "dd/mmm"))</f>
        <v/>
      </c>
      <c r="U1048" s="13" t="str">
        <f>IF(promesas[[#This Row],[Fecha  promesa de pago]]="", "", TEXT(promesas[[#This Row],[Fecha  promesa de pago]], "dd/mmm"))</f>
        <v/>
      </c>
      <c r="V1048" s="14" t="str">
        <f>IF(LEN(TRIM(promesas[[#This Row],[Fecha  promesa de pago]]))&gt;0,1,"")</f>
        <v/>
      </c>
      <c r="W1048" s="14" t="str">
        <f>IF(LEN(TRIM(promesas[[#This Row],[Fecha de Pago]]))&gt;0,1,"")</f>
        <v/>
      </c>
    </row>
    <row r="1049" spans="1:23" ht="15.75" customHeight="1">
      <c r="A1049" s="11" t="str">
        <f>TEXT(promesas[[#This Row],[Marca temporal]],"dd/mmm")</f>
        <v>00/ene</v>
      </c>
      <c r="B1049" s="186"/>
      <c r="C1049" s="187"/>
      <c r="D1049" s="187"/>
      <c r="E1049" s="188"/>
      <c r="F1049" s="187"/>
      <c r="G1049" s="187"/>
      <c r="H1049" s="189"/>
      <c r="I1049" s="190"/>
      <c r="J1049" s="195"/>
      <c r="K1049"/>
      <c r="L1049" s="191"/>
      <c r="M1049" s="157"/>
      <c r="N1049"/>
      <c r="O1049" s="191"/>
      <c r="P1049"/>
      <c r="Q1049" s="189"/>
      <c r="R1049" s="196" t="str">
        <f>IF(promesas[[#This Row],[Fecha de Pago]]="", "", TEXT(promesas[[#This Row],[Fecha de Pago]], "mmm"))</f>
        <v/>
      </c>
      <c r="S1049" s="12" t="str">
        <f>IF(promesas[[#This Row],[Fecha  promesa de pago]]="", "", TEXT(promesas[[#This Row],[Fecha  promesa de pago]], "mmm"))</f>
        <v/>
      </c>
      <c r="T1049" s="13" t="str">
        <f>IF(promesas[[#This Row],[Fecha de Pago]]="", "", TEXT(promesas[[#This Row],[Fecha de Pago]], "dd/mmm"))</f>
        <v/>
      </c>
      <c r="U1049" s="13" t="str">
        <f>IF(promesas[[#This Row],[Fecha  promesa de pago]]="", "", TEXT(promesas[[#This Row],[Fecha  promesa de pago]], "dd/mmm"))</f>
        <v/>
      </c>
      <c r="V1049" s="14" t="str">
        <f>IF(LEN(TRIM(promesas[[#This Row],[Fecha  promesa de pago]]))&gt;0,1,"")</f>
        <v/>
      </c>
      <c r="W1049" s="14" t="str">
        <f>IF(LEN(TRIM(promesas[[#This Row],[Fecha de Pago]]))&gt;0,1,"")</f>
        <v/>
      </c>
    </row>
    <row r="1050" spans="1:23" ht="15.75" customHeight="1">
      <c r="A1050" s="11" t="str">
        <f>TEXT(promesas[[#This Row],[Marca temporal]],"dd/mmm")</f>
        <v>00/ene</v>
      </c>
      <c r="B1050" s="186"/>
      <c r="C1050" s="187"/>
      <c r="D1050" s="187"/>
      <c r="E1050" s="188"/>
      <c r="F1050" s="187"/>
      <c r="G1050" s="187"/>
      <c r="H1050" s="189"/>
      <c r="I1050" s="190"/>
      <c r="J1050" s="195"/>
      <c r="K1050"/>
      <c r="L1050" s="191"/>
      <c r="M1050" s="157"/>
      <c r="N1050"/>
      <c r="O1050" s="191"/>
      <c r="P1050"/>
      <c r="Q1050" s="189"/>
      <c r="R1050" s="196" t="str">
        <f>IF(promesas[[#This Row],[Fecha de Pago]]="", "", TEXT(promesas[[#This Row],[Fecha de Pago]], "mmm"))</f>
        <v/>
      </c>
      <c r="S1050" s="12" t="str">
        <f>IF(promesas[[#This Row],[Fecha  promesa de pago]]="", "", TEXT(promesas[[#This Row],[Fecha  promesa de pago]], "mmm"))</f>
        <v/>
      </c>
      <c r="T1050" s="13" t="str">
        <f>IF(promesas[[#This Row],[Fecha de Pago]]="", "", TEXT(promesas[[#This Row],[Fecha de Pago]], "dd/mmm"))</f>
        <v/>
      </c>
      <c r="U1050" s="13" t="str">
        <f>IF(promesas[[#This Row],[Fecha  promesa de pago]]="", "", TEXT(promesas[[#This Row],[Fecha  promesa de pago]], "dd/mmm"))</f>
        <v/>
      </c>
      <c r="V1050" s="14" t="str">
        <f>IF(LEN(TRIM(promesas[[#This Row],[Fecha  promesa de pago]]))&gt;0,1,"")</f>
        <v/>
      </c>
      <c r="W1050" s="14" t="str">
        <f>IF(LEN(TRIM(promesas[[#This Row],[Fecha de Pago]]))&gt;0,1,"")</f>
        <v/>
      </c>
    </row>
    <row r="1051" spans="1:23" ht="15.75" customHeight="1">
      <c r="A1051" s="11" t="str">
        <f>TEXT(promesas[[#This Row],[Marca temporal]],"dd/mmm")</f>
        <v>00/ene</v>
      </c>
      <c r="B1051" s="186"/>
      <c r="C1051" s="187"/>
      <c r="D1051" s="187"/>
      <c r="E1051" s="188"/>
      <c r="F1051" s="187"/>
      <c r="G1051" s="187"/>
      <c r="H1051" s="189"/>
      <c r="I1051" s="190"/>
      <c r="J1051" s="195"/>
      <c r="K1051"/>
      <c r="L1051" s="191"/>
      <c r="M1051" s="157"/>
      <c r="N1051"/>
      <c r="O1051" s="191"/>
      <c r="P1051" s="157"/>
      <c r="Q1051" s="189"/>
      <c r="R1051" s="196" t="str">
        <f>IF(promesas[[#This Row],[Fecha de Pago]]="", "", TEXT(promesas[[#This Row],[Fecha de Pago]], "mmm"))</f>
        <v/>
      </c>
      <c r="S1051" s="12" t="str">
        <f>IF(promesas[[#This Row],[Fecha  promesa de pago]]="", "", TEXT(promesas[[#This Row],[Fecha  promesa de pago]], "mmm"))</f>
        <v/>
      </c>
      <c r="T1051" s="13" t="str">
        <f>IF(promesas[[#This Row],[Fecha de Pago]]="", "", TEXT(promesas[[#This Row],[Fecha de Pago]], "dd/mmm"))</f>
        <v/>
      </c>
      <c r="U1051" s="13" t="str">
        <f>IF(promesas[[#This Row],[Fecha  promesa de pago]]="", "", TEXT(promesas[[#This Row],[Fecha  promesa de pago]], "dd/mmm"))</f>
        <v/>
      </c>
      <c r="V1051" s="14" t="str">
        <f>IF(LEN(TRIM(promesas[[#This Row],[Fecha  promesa de pago]]))&gt;0,1,"")</f>
        <v/>
      </c>
      <c r="W1051" s="14" t="str">
        <f>IF(LEN(TRIM(promesas[[#This Row],[Fecha de Pago]]))&gt;0,1,"")</f>
        <v/>
      </c>
    </row>
    <row r="1052" spans="1:23" ht="15.75" customHeight="1">
      <c r="A1052" s="11" t="str">
        <f>TEXT(promesas[[#This Row],[Marca temporal]],"dd/mmm")</f>
        <v>00/ene</v>
      </c>
      <c r="B1052" s="186"/>
      <c r="C1052" s="187"/>
      <c r="D1052" s="187"/>
      <c r="E1052" s="188"/>
      <c r="F1052" s="187"/>
      <c r="G1052" s="187"/>
      <c r="H1052" s="189"/>
      <c r="I1052" s="190"/>
      <c r="J1052" s="195"/>
      <c r="K1052"/>
      <c r="L1052" s="191"/>
      <c r="M1052" s="157"/>
      <c r="N1052" s="159"/>
      <c r="O1052" s="167"/>
      <c r="P1052" s="157"/>
      <c r="Q1052" s="189"/>
      <c r="R1052" s="196" t="str">
        <f>IF(promesas[[#This Row],[Fecha de Pago]]="", "", TEXT(promesas[[#This Row],[Fecha de Pago]], "mmm"))</f>
        <v/>
      </c>
      <c r="S1052" s="12" t="str">
        <f>IF(promesas[[#This Row],[Fecha  promesa de pago]]="", "", TEXT(promesas[[#This Row],[Fecha  promesa de pago]], "mmm"))</f>
        <v/>
      </c>
      <c r="T1052" s="13" t="str">
        <f>IF(promesas[[#This Row],[Fecha de Pago]]="", "", TEXT(promesas[[#This Row],[Fecha de Pago]], "dd/mmm"))</f>
        <v/>
      </c>
      <c r="U1052" s="13" t="str">
        <f>IF(promesas[[#This Row],[Fecha  promesa de pago]]="", "", TEXT(promesas[[#This Row],[Fecha  promesa de pago]], "dd/mmm"))</f>
        <v/>
      </c>
      <c r="V1052" s="14" t="str">
        <f>IF(LEN(TRIM(promesas[[#This Row],[Fecha  promesa de pago]]))&gt;0,1,"")</f>
        <v/>
      </c>
      <c r="W1052" s="14" t="str">
        <f>IF(LEN(TRIM(promesas[[#This Row],[Fecha de Pago]]))&gt;0,1,"")</f>
        <v/>
      </c>
    </row>
    <row r="1053" spans="1:23" ht="15.75" customHeight="1">
      <c r="A1053" s="11" t="str">
        <f>TEXT(promesas[[#This Row],[Marca temporal]],"dd/mmm")</f>
        <v>00/ene</v>
      </c>
      <c r="B1053" s="186"/>
      <c r="C1053" s="187"/>
      <c r="D1053" s="187"/>
      <c r="E1053" s="188"/>
      <c r="F1053" s="187"/>
      <c r="G1053" s="187"/>
      <c r="H1053" s="189"/>
      <c r="I1053" s="190"/>
      <c r="J1053" s="195"/>
      <c r="K1053"/>
      <c r="L1053" s="191"/>
      <c r="M1053" s="157"/>
      <c r="N1053" s="159"/>
      <c r="O1053" s="191"/>
      <c r="P1053" s="157"/>
      <c r="Q1053" s="189"/>
      <c r="R1053" s="196" t="str">
        <f>IF(promesas[[#This Row],[Fecha de Pago]]="", "", TEXT(promesas[[#This Row],[Fecha de Pago]], "mmm"))</f>
        <v/>
      </c>
      <c r="S1053" s="12" t="str">
        <f>IF(promesas[[#This Row],[Fecha  promesa de pago]]="", "", TEXT(promesas[[#This Row],[Fecha  promesa de pago]], "mmm"))</f>
        <v/>
      </c>
      <c r="T1053" s="13" t="str">
        <f>IF(promesas[[#This Row],[Fecha de Pago]]="", "", TEXT(promesas[[#This Row],[Fecha de Pago]], "dd/mmm"))</f>
        <v/>
      </c>
      <c r="U1053" s="13" t="str">
        <f>IF(promesas[[#This Row],[Fecha  promesa de pago]]="", "", TEXT(promesas[[#This Row],[Fecha  promesa de pago]], "dd/mmm"))</f>
        <v/>
      </c>
      <c r="V1053" s="14" t="str">
        <f>IF(LEN(TRIM(promesas[[#This Row],[Fecha  promesa de pago]]))&gt;0,1,"")</f>
        <v/>
      </c>
      <c r="W1053" s="14" t="str">
        <f>IF(LEN(TRIM(promesas[[#This Row],[Fecha de Pago]]))&gt;0,1,"")</f>
        <v/>
      </c>
    </row>
    <row r="1054" spans="1:23" ht="15.75" customHeight="1">
      <c r="A1054" s="11" t="str">
        <f>TEXT(promesas[[#This Row],[Marca temporal]],"dd/mmm")</f>
        <v>00/ene</v>
      </c>
      <c r="B1054" s="186"/>
      <c r="C1054" s="187"/>
      <c r="D1054" s="187"/>
      <c r="E1054" s="188"/>
      <c r="F1054" s="187"/>
      <c r="G1054" s="187"/>
      <c r="H1054" s="189"/>
      <c r="I1054" s="190"/>
      <c r="J1054" s="195"/>
      <c r="K1054"/>
      <c r="L1054" s="191"/>
      <c r="M1054" s="157"/>
      <c r="N1054"/>
      <c r="O1054" s="191"/>
      <c r="P1054" s="157"/>
      <c r="Q1054" s="189"/>
      <c r="R1054" s="196" t="str">
        <f>IF(promesas[[#This Row],[Fecha de Pago]]="", "", TEXT(promesas[[#This Row],[Fecha de Pago]], "mmm"))</f>
        <v/>
      </c>
      <c r="S1054" s="12" t="str">
        <f>IF(promesas[[#This Row],[Fecha  promesa de pago]]="", "", TEXT(promesas[[#This Row],[Fecha  promesa de pago]], "mmm"))</f>
        <v/>
      </c>
      <c r="T1054" s="13" t="str">
        <f>IF(promesas[[#This Row],[Fecha de Pago]]="", "", TEXT(promesas[[#This Row],[Fecha de Pago]], "dd/mmm"))</f>
        <v/>
      </c>
      <c r="U1054" s="13" t="str">
        <f>IF(promesas[[#This Row],[Fecha  promesa de pago]]="", "", TEXT(promesas[[#This Row],[Fecha  promesa de pago]], "dd/mmm"))</f>
        <v/>
      </c>
      <c r="V1054" s="14" t="str">
        <f>IF(LEN(TRIM(promesas[[#This Row],[Fecha  promesa de pago]]))&gt;0,1,"")</f>
        <v/>
      </c>
      <c r="W1054" s="14" t="str">
        <f>IF(LEN(TRIM(promesas[[#This Row],[Fecha de Pago]]))&gt;0,1,"")</f>
        <v/>
      </c>
    </row>
    <row r="1055" spans="1:23" ht="15.75" customHeight="1">
      <c r="A1055" s="11" t="str">
        <f>TEXT(promesas[[#This Row],[Marca temporal]],"dd/mmm")</f>
        <v>00/ene</v>
      </c>
      <c r="B1055" s="186"/>
      <c r="C1055" s="187"/>
      <c r="D1055" s="187"/>
      <c r="E1055" s="188"/>
      <c r="F1055" s="187"/>
      <c r="G1055" s="187"/>
      <c r="H1055" s="189"/>
      <c r="I1055" s="190"/>
      <c r="J1055" s="195"/>
      <c r="K1055"/>
      <c r="L1055" s="191"/>
      <c r="M1055" s="157"/>
      <c r="N1055"/>
      <c r="O1055" s="191"/>
      <c r="P1055"/>
      <c r="Q1055" s="189"/>
      <c r="R1055" s="196" t="str">
        <f>IF(promesas[[#This Row],[Fecha de Pago]]="", "", TEXT(promesas[[#This Row],[Fecha de Pago]], "mmm"))</f>
        <v/>
      </c>
      <c r="S1055" s="12" t="str">
        <f>IF(promesas[[#This Row],[Fecha  promesa de pago]]="", "", TEXT(promesas[[#This Row],[Fecha  promesa de pago]], "mmm"))</f>
        <v/>
      </c>
      <c r="T1055" s="13" t="str">
        <f>IF(promesas[[#This Row],[Fecha de Pago]]="", "", TEXT(promesas[[#This Row],[Fecha de Pago]], "dd/mmm"))</f>
        <v/>
      </c>
      <c r="U1055" s="13" t="str">
        <f>IF(promesas[[#This Row],[Fecha  promesa de pago]]="", "", TEXT(promesas[[#This Row],[Fecha  promesa de pago]], "dd/mmm"))</f>
        <v/>
      </c>
      <c r="V1055" s="14" t="str">
        <f>IF(LEN(TRIM(promesas[[#This Row],[Fecha  promesa de pago]]))&gt;0,1,"")</f>
        <v/>
      </c>
      <c r="W1055" s="14" t="str">
        <f>IF(LEN(TRIM(promesas[[#This Row],[Fecha de Pago]]))&gt;0,1,"")</f>
        <v/>
      </c>
    </row>
    <row r="1056" spans="1:23" ht="15.75" customHeight="1">
      <c r="A1056" s="11" t="str">
        <f>TEXT(promesas[[#This Row],[Marca temporal]],"dd/mmm")</f>
        <v>00/ene</v>
      </c>
      <c r="B1056" s="186"/>
      <c r="C1056" s="187"/>
      <c r="D1056" s="187"/>
      <c r="E1056" s="188"/>
      <c r="F1056" s="187"/>
      <c r="G1056" s="187"/>
      <c r="H1056" s="189"/>
      <c r="I1056" s="190"/>
      <c r="J1056" s="195"/>
      <c r="K1056"/>
      <c r="L1056" s="191"/>
      <c r="M1056" s="157"/>
      <c r="N1056"/>
      <c r="O1056" s="191"/>
      <c r="P1056"/>
      <c r="Q1056" s="189"/>
      <c r="R1056" s="196" t="str">
        <f>IF(promesas[[#This Row],[Fecha de Pago]]="", "", TEXT(promesas[[#This Row],[Fecha de Pago]], "mmm"))</f>
        <v/>
      </c>
      <c r="S1056" s="12" t="str">
        <f>IF(promesas[[#This Row],[Fecha  promesa de pago]]="", "", TEXT(promesas[[#This Row],[Fecha  promesa de pago]], "mmm"))</f>
        <v/>
      </c>
      <c r="T1056" s="13" t="str">
        <f>IF(promesas[[#This Row],[Fecha de Pago]]="", "", TEXT(promesas[[#This Row],[Fecha de Pago]], "dd/mmm"))</f>
        <v/>
      </c>
      <c r="U1056" s="13" t="str">
        <f>IF(promesas[[#This Row],[Fecha  promesa de pago]]="", "", TEXT(promesas[[#This Row],[Fecha  promesa de pago]], "dd/mmm"))</f>
        <v/>
      </c>
      <c r="V1056" s="14" t="str">
        <f>IF(LEN(TRIM(promesas[[#This Row],[Fecha  promesa de pago]]))&gt;0,1,"")</f>
        <v/>
      </c>
      <c r="W1056" s="14" t="str">
        <f>IF(LEN(TRIM(promesas[[#This Row],[Fecha de Pago]]))&gt;0,1,"")</f>
        <v/>
      </c>
    </row>
    <row r="1057" spans="1:23" ht="15.75" customHeight="1">
      <c r="A1057" s="11" t="str">
        <f>TEXT(promesas[[#This Row],[Marca temporal]],"dd/mmm")</f>
        <v>00/ene</v>
      </c>
      <c r="B1057" s="186"/>
      <c r="C1057" s="187"/>
      <c r="D1057" s="187"/>
      <c r="E1057" s="188"/>
      <c r="F1057" s="187"/>
      <c r="G1057" s="187"/>
      <c r="H1057" s="189"/>
      <c r="I1057" s="190"/>
      <c r="J1057" s="195"/>
      <c r="K1057"/>
      <c r="L1057" s="191"/>
      <c r="M1057" s="157"/>
      <c r="N1057"/>
      <c r="O1057" s="191"/>
      <c r="P1057" s="157"/>
      <c r="Q1057" s="189"/>
      <c r="R1057" s="196" t="str">
        <f>IF(promesas[[#This Row],[Fecha de Pago]]="", "", TEXT(promesas[[#This Row],[Fecha de Pago]], "mmm"))</f>
        <v/>
      </c>
      <c r="S1057" s="12" t="str">
        <f>IF(promesas[[#This Row],[Fecha  promesa de pago]]="", "", TEXT(promesas[[#This Row],[Fecha  promesa de pago]], "mmm"))</f>
        <v/>
      </c>
      <c r="T1057" s="13" t="str">
        <f>IF(promesas[[#This Row],[Fecha de Pago]]="", "", TEXT(promesas[[#This Row],[Fecha de Pago]], "dd/mmm"))</f>
        <v/>
      </c>
      <c r="U1057" s="13" t="str">
        <f>IF(promesas[[#This Row],[Fecha  promesa de pago]]="", "", TEXT(promesas[[#This Row],[Fecha  promesa de pago]], "dd/mmm"))</f>
        <v/>
      </c>
      <c r="V1057" s="14" t="str">
        <f>IF(LEN(TRIM(promesas[[#This Row],[Fecha  promesa de pago]]))&gt;0,1,"")</f>
        <v/>
      </c>
      <c r="W1057" s="14" t="str">
        <f>IF(LEN(TRIM(promesas[[#This Row],[Fecha de Pago]]))&gt;0,1,"")</f>
        <v/>
      </c>
    </row>
    <row r="1058" spans="1:23" ht="15.75" customHeight="1">
      <c r="A1058" s="11" t="str">
        <f>TEXT(promesas[[#This Row],[Marca temporal]],"dd/mmm")</f>
        <v>00/ene</v>
      </c>
      <c r="B1058" s="186"/>
      <c r="C1058" s="187"/>
      <c r="D1058" s="187"/>
      <c r="E1058" s="188"/>
      <c r="F1058" s="187"/>
      <c r="G1058" s="187"/>
      <c r="H1058" s="189"/>
      <c r="I1058" s="190"/>
      <c r="J1058" s="195"/>
      <c r="K1058"/>
      <c r="L1058" s="191"/>
      <c r="M1058" s="157"/>
      <c r="N1058"/>
      <c r="O1058" s="191"/>
      <c r="P1058"/>
      <c r="Q1058" s="189"/>
      <c r="R1058" s="196" t="str">
        <f>IF(promesas[[#This Row],[Fecha de Pago]]="", "", TEXT(promesas[[#This Row],[Fecha de Pago]], "mmm"))</f>
        <v/>
      </c>
      <c r="S1058" s="12" t="str">
        <f>IF(promesas[[#This Row],[Fecha  promesa de pago]]="", "", TEXT(promesas[[#This Row],[Fecha  promesa de pago]], "mmm"))</f>
        <v/>
      </c>
      <c r="T1058" s="13" t="str">
        <f>IF(promesas[[#This Row],[Fecha de Pago]]="", "", TEXT(promesas[[#This Row],[Fecha de Pago]], "dd/mmm"))</f>
        <v/>
      </c>
      <c r="U1058" s="13" t="str">
        <f>IF(promesas[[#This Row],[Fecha  promesa de pago]]="", "", TEXT(promesas[[#This Row],[Fecha  promesa de pago]], "dd/mmm"))</f>
        <v/>
      </c>
      <c r="V1058" s="14" t="str">
        <f>IF(LEN(TRIM(promesas[[#This Row],[Fecha  promesa de pago]]))&gt;0,1,"")</f>
        <v/>
      </c>
      <c r="W1058" s="14" t="str">
        <f>IF(LEN(TRIM(promesas[[#This Row],[Fecha de Pago]]))&gt;0,1,"")</f>
        <v/>
      </c>
    </row>
    <row r="1059" spans="1:23" ht="15.75" customHeight="1">
      <c r="A1059" s="11" t="str">
        <f>TEXT(promesas[[#This Row],[Marca temporal]],"dd/mmm")</f>
        <v>00/ene</v>
      </c>
      <c r="B1059" s="186"/>
      <c r="C1059" s="187"/>
      <c r="D1059" s="187"/>
      <c r="E1059" s="188"/>
      <c r="F1059" s="187"/>
      <c r="G1059" s="187"/>
      <c r="H1059" s="189"/>
      <c r="I1059" s="190"/>
      <c r="J1059" s="195"/>
      <c r="K1059"/>
      <c r="L1059" s="191"/>
      <c r="M1059" s="157"/>
      <c r="N1059"/>
      <c r="O1059" s="191"/>
      <c r="P1059"/>
      <c r="Q1059" s="189"/>
      <c r="R1059" s="196" t="str">
        <f>IF(promesas[[#This Row],[Fecha de Pago]]="", "", TEXT(promesas[[#This Row],[Fecha de Pago]], "mmm"))</f>
        <v/>
      </c>
      <c r="S1059" s="12" t="str">
        <f>IF(promesas[[#This Row],[Fecha  promesa de pago]]="", "", TEXT(promesas[[#This Row],[Fecha  promesa de pago]], "mmm"))</f>
        <v/>
      </c>
      <c r="T1059" s="13" t="str">
        <f>IF(promesas[[#This Row],[Fecha de Pago]]="", "", TEXT(promesas[[#This Row],[Fecha de Pago]], "dd/mmm"))</f>
        <v/>
      </c>
      <c r="U1059" s="13" t="str">
        <f>IF(promesas[[#This Row],[Fecha  promesa de pago]]="", "", TEXT(promesas[[#This Row],[Fecha  promesa de pago]], "dd/mmm"))</f>
        <v/>
      </c>
      <c r="V1059" s="14" t="str">
        <f>IF(LEN(TRIM(promesas[[#This Row],[Fecha  promesa de pago]]))&gt;0,1,"")</f>
        <v/>
      </c>
      <c r="W1059" s="14" t="str">
        <f>IF(LEN(TRIM(promesas[[#This Row],[Fecha de Pago]]))&gt;0,1,"")</f>
        <v/>
      </c>
    </row>
    <row r="1060" spans="1:23" ht="15.75" customHeight="1">
      <c r="A1060" s="11" t="str">
        <f>TEXT(promesas[[#This Row],[Marca temporal]],"dd/mmm")</f>
        <v>00/ene</v>
      </c>
      <c r="B1060" s="186"/>
      <c r="C1060" s="187"/>
      <c r="D1060" s="187"/>
      <c r="E1060" s="188"/>
      <c r="F1060" s="187"/>
      <c r="G1060" s="187"/>
      <c r="H1060" s="189"/>
      <c r="I1060" s="190"/>
      <c r="J1060" s="195"/>
      <c r="K1060"/>
      <c r="L1060" s="191"/>
      <c r="M1060" s="157"/>
      <c r="N1060"/>
      <c r="O1060" s="191"/>
      <c r="P1060" s="157"/>
      <c r="Q1060" s="189"/>
      <c r="R1060" s="196" t="str">
        <f>IF(promesas[[#This Row],[Fecha de Pago]]="", "", TEXT(promesas[[#This Row],[Fecha de Pago]], "mmm"))</f>
        <v/>
      </c>
      <c r="S1060" s="12" t="str">
        <f>IF(promesas[[#This Row],[Fecha  promesa de pago]]="", "", TEXT(promesas[[#This Row],[Fecha  promesa de pago]], "mmm"))</f>
        <v/>
      </c>
      <c r="T1060" s="13" t="str">
        <f>IF(promesas[[#This Row],[Fecha de Pago]]="", "", TEXT(promesas[[#This Row],[Fecha de Pago]], "dd/mmm"))</f>
        <v/>
      </c>
      <c r="U1060" s="13" t="str">
        <f>IF(promesas[[#This Row],[Fecha  promesa de pago]]="", "", TEXT(promesas[[#This Row],[Fecha  promesa de pago]], "dd/mmm"))</f>
        <v/>
      </c>
      <c r="V1060" s="14" t="str">
        <f>IF(LEN(TRIM(promesas[[#This Row],[Fecha  promesa de pago]]))&gt;0,1,"")</f>
        <v/>
      </c>
      <c r="W1060" s="14" t="str">
        <f>IF(LEN(TRIM(promesas[[#This Row],[Fecha de Pago]]))&gt;0,1,"")</f>
        <v/>
      </c>
    </row>
    <row r="1061" spans="1:23" ht="15.75" customHeight="1">
      <c r="A1061" s="11" t="str">
        <f>TEXT(promesas[[#This Row],[Marca temporal]],"dd/mmm")</f>
        <v>00/ene</v>
      </c>
      <c r="B1061" s="186"/>
      <c r="C1061" s="187"/>
      <c r="D1061" s="187"/>
      <c r="E1061" s="188"/>
      <c r="F1061" s="187"/>
      <c r="G1061" s="187"/>
      <c r="H1061" s="189"/>
      <c r="I1061" s="190"/>
      <c r="J1061" s="195"/>
      <c r="K1061"/>
      <c r="L1061" s="191"/>
      <c r="M1061" s="157"/>
      <c r="N1061"/>
      <c r="O1061" s="191"/>
      <c r="P1061" s="157"/>
      <c r="Q1061" s="189"/>
      <c r="R1061" s="196" t="str">
        <f>IF(promesas[[#This Row],[Fecha de Pago]]="", "", TEXT(promesas[[#This Row],[Fecha de Pago]], "mmm"))</f>
        <v/>
      </c>
      <c r="S1061" s="12" t="str">
        <f>IF(promesas[[#This Row],[Fecha  promesa de pago]]="", "", TEXT(promesas[[#This Row],[Fecha  promesa de pago]], "mmm"))</f>
        <v/>
      </c>
      <c r="T1061" s="13" t="str">
        <f>IF(promesas[[#This Row],[Fecha de Pago]]="", "", TEXT(promesas[[#This Row],[Fecha de Pago]], "dd/mmm"))</f>
        <v/>
      </c>
      <c r="U1061" s="13" t="str">
        <f>IF(promesas[[#This Row],[Fecha  promesa de pago]]="", "", TEXT(promesas[[#This Row],[Fecha  promesa de pago]], "dd/mmm"))</f>
        <v/>
      </c>
      <c r="V1061" s="14" t="str">
        <f>IF(LEN(TRIM(promesas[[#This Row],[Fecha  promesa de pago]]))&gt;0,1,"")</f>
        <v/>
      </c>
      <c r="W1061" s="14" t="str">
        <f>IF(LEN(TRIM(promesas[[#This Row],[Fecha de Pago]]))&gt;0,1,"")</f>
        <v/>
      </c>
    </row>
    <row r="1062" spans="1:23" ht="15.75" customHeight="1">
      <c r="A1062" s="11" t="str">
        <f>TEXT(promesas[[#This Row],[Marca temporal]],"dd/mmm")</f>
        <v>00/ene</v>
      </c>
      <c r="B1062" s="186"/>
      <c r="C1062" s="187"/>
      <c r="D1062" s="187"/>
      <c r="E1062" s="188"/>
      <c r="F1062" s="187"/>
      <c r="G1062" s="187"/>
      <c r="H1062" s="189"/>
      <c r="I1062" s="190"/>
      <c r="J1062" s="195"/>
      <c r="K1062"/>
      <c r="L1062" s="191"/>
      <c r="M1062" s="157"/>
      <c r="N1062"/>
      <c r="O1062" s="191"/>
      <c r="P1062"/>
      <c r="Q1062" s="189"/>
      <c r="R1062" s="196" t="str">
        <f>IF(promesas[[#This Row],[Fecha de Pago]]="", "", TEXT(promesas[[#This Row],[Fecha de Pago]], "mmm"))</f>
        <v/>
      </c>
      <c r="S1062" s="12" t="str">
        <f>IF(promesas[[#This Row],[Fecha  promesa de pago]]="", "", TEXT(promesas[[#This Row],[Fecha  promesa de pago]], "mmm"))</f>
        <v/>
      </c>
      <c r="T1062" s="13" t="str">
        <f>IF(promesas[[#This Row],[Fecha de Pago]]="", "", TEXT(promesas[[#This Row],[Fecha de Pago]], "dd/mmm"))</f>
        <v/>
      </c>
      <c r="U1062" s="13" t="str">
        <f>IF(promesas[[#This Row],[Fecha  promesa de pago]]="", "", TEXT(promesas[[#This Row],[Fecha  promesa de pago]], "dd/mmm"))</f>
        <v/>
      </c>
      <c r="V1062" s="14" t="str">
        <f>IF(LEN(TRIM(promesas[[#This Row],[Fecha  promesa de pago]]))&gt;0,1,"")</f>
        <v/>
      </c>
      <c r="W1062" s="14" t="str">
        <f>IF(LEN(TRIM(promesas[[#This Row],[Fecha de Pago]]))&gt;0,1,"")</f>
        <v/>
      </c>
    </row>
    <row r="1063" spans="1:23" ht="15.75" customHeight="1">
      <c r="A1063" s="11" t="str">
        <f>TEXT(promesas[[#This Row],[Marca temporal]],"dd/mmm")</f>
        <v>00/ene</v>
      </c>
      <c r="B1063" s="186"/>
      <c r="C1063" s="187"/>
      <c r="D1063" s="187"/>
      <c r="E1063" s="188"/>
      <c r="F1063" s="187"/>
      <c r="G1063" s="187"/>
      <c r="H1063" s="189"/>
      <c r="I1063" s="190"/>
      <c r="J1063" s="195"/>
      <c r="K1063"/>
      <c r="L1063" s="191"/>
      <c r="M1063" s="157"/>
      <c r="N1063"/>
      <c r="O1063" s="191"/>
      <c r="P1063" s="157"/>
      <c r="Q1063" s="189"/>
      <c r="R1063" s="196" t="str">
        <f>IF(promesas[[#This Row],[Fecha de Pago]]="", "", TEXT(promesas[[#This Row],[Fecha de Pago]], "mmm"))</f>
        <v/>
      </c>
      <c r="S1063" s="12" t="str">
        <f>IF(promesas[[#This Row],[Fecha  promesa de pago]]="", "", TEXT(promesas[[#This Row],[Fecha  promesa de pago]], "mmm"))</f>
        <v/>
      </c>
      <c r="T1063" s="13" t="str">
        <f>IF(promesas[[#This Row],[Fecha de Pago]]="", "", TEXT(promesas[[#This Row],[Fecha de Pago]], "dd/mmm"))</f>
        <v/>
      </c>
      <c r="U1063" s="13" t="str">
        <f>IF(promesas[[#This Row],[Fecha  promesa de pago]]="", "", TEXT(promesas[[#This Row],[Fecha  promesa de pago]], "dd/mmm"))</f>
        <v/>
      </c>
      <c r="V1063" s="14" t="str">
        <f>IF(LEN(TRIM(promesas[[#This Row],[Fecha  promesa de pago]]))&gt;0,1,"")</f>
        <v/>
      </c>
      <c r="W1063" s="14" t="str">
        <f>IF(LEN(TRIM(promesas[[#This Row],[Fecha de Pago]]))&gt;0,1,"")</f>
        <v/>
      </c>
    </row>
    <row r="1064" spans="1:23" ht="15.75" customHeight="1">
      <c r="A1064" s="11" t="str">
        <f>TEXT(promesas[[#This Row],[Marca temporal]],"dd/mmm")</f>
        <v>00/ene</v>
      </c>
      <c r="B1064" s="186"/>
      <c r="C1064" s="187"/>
      <c r="D1064" s="187"/>
      <c r="E1064" s="188"/>
      <c r="F1064" s="187"/>
      <c r="G1064" s="187"/>
      <c r="H1064" s="189"/>
      <c r="I1064" s="190"/>
      <c r="J1064" s="195"/>
      <c r="K1064"/>
      <c r="L1064" s="191"/>
      <c r="M1064" s="157"/>
      <c r="N1064"/>
      <c r="O1064" s="191"/>
      <c r="P1064" s="157"/>
      <c r="Q1064" s="189"/>
      <c r="R1064" s="196" t="str">
        <f>IF(promesas[[#This Row],[Fecha de Pago]]="", "", TEXT(promesas[[#This Row],[Fecha de Pago]], "mmm"))</f>
        <v/>
      </c>
      <c r="S1064" s="12" t="str">
        <f>IF(promesas[[#This Row],[Fecha  promesa de pago]]="", "", TEXT(promesas[[#This Row],[Fecha  promesa de pago]], "mmm"))</f>
        <v/>
      </c>
      <c r="T1064" s="13" t="str">
        <f>IF(promesas[[#This Row],[Fecha de Pago]]="", "", TEXT(promesas[[#This Row],[Fecha de Pago]], "dd/mmm"))</f>
        <v/>
      </c>
      <c r="U1064" s="13" t="str">
        <f>IF(promesas[[#This Row],[Fecha  promesa de pago]]="", "", TEXT(promesas[[#This Row],[Fecha  promesa de pago]], "dd/mmm"))</f>
        <v/>
      </c>
      <c r="V1064" s="14" t="str">
        <f>IF(LEN(TRIM(promesas[[#This Row],[Fecha  promesa de pago]]))&gt;0,1,"")</f>
        <v/>
      </c>
      <c r="W1064" s="14" t="str">
        <f>IF(LEN(TRIM(promesas[[#This Row],[Fecha de Pago]]))&gt;0,1,"")</f>
        <v/>
      </c>
    </row>
    <row r="1065" spans="1:23" ht="15.75" customHeight="1">
      <c r="A1065" s="11" t="str">
        <f>TEXT(promesas[[#This Row],[Marca temporal]],"dd/mmm")</f>
        <v>00/ene</v>
      </c>
      <c r="B1065" s="186"/>
      <c r="C1065" s="187"/>
      <c r="D1065" s="187"/>
      <c r="E1065" s="188"/>
      <c r="F1065" s="187"/>
      <c r="G1065" s="187"/>
      <c r="H1065" s="189"/>
      <c r="I1065" s="190"/>
      <c r="J1065" s="195"/>
      <c r="K1065"/>
      <c r="L1065" s="191"/>
      <c r="M1065" s="157"/>
      <c r="N1065" s="159"/>
      <c r="O1065" s="191"/>
      <c r="P1065" s="157"/>
      <c r="Q1065" s="189"/>
      <c r="R1065" s="196" t="str">
        <f>IF(promesas[[#This Row],[Fecha de Pago]]="", "", TEXT(promesas[[#This Row],[Fecha de Pago]], "mmm"))</f>
        <v/>
      </c>
      <c r="S1065" s="12" t="str">
        <f>IF(promesas[[#This Row],[Fecha  promesa de pago]]="", "", TEXT(promesas[[#This Row],[Fecha  promesa de pago]], "mmm"))</f>
        <v/>
      </c>
      <c r="T1065" s="13" t="str">
        <f>IF(promesas[[#This Row],[Fecha de Pago]]="", "", TEXT(promesas[[#This Row],[Fecha de Pago]], "dd/mmm"))</f>
        <v/>
      </c>
      <c r="U1065" s="13" t="str">
        <f>IF(promesas[[#This Row],[Fecha  promesa de pago]]="", "", TEXT(promesas[[#This Row],[Fecha  promesa de pago]], "dd/mmm"))</f>
        <v/>
      </c>
      <c r="V1065" s="14" t="str">
        <f>IF(LEN(TRIM(promesas[[#This Row],[Fecha  promesa de pago]]))&gt;0,1,"")</f>
        <v/>
      </c>
      <c r="W1065" s="14" t="str">
        <f>IF(LEN(TRIM(promesas[[#This Row],[Fecha de Pago]]))&gt;0,1,"")</f>
        <v/>
      </c>
    </row>
    <row r="1066" spans="1:23" ht="15.75" customHeight="1">
      <c r="A1066" s="11" t="str">
        <f>TEXT(promesas[[#This Row],[Marca temporal]],"dd/mmm")</f>
        <v>00/ene</v>
      </c>
      <c r="B1066" s="186"/>
      <c r="C1066" s="187"/>
      <c r="D1066" s="187"/>
      <c r="E1066" s="188"/>
      <c r="F1066" s="187"/>
      <c r="G1066" s="187"/>
      <c r="H1066" s="189"/>
      <c r="I1066" s="190"/>
      <c r="J1066" s="195"/>
      <c r="K1066"/>
      <c r="L1066" s="191"/>
      <c r="M1066" s="157"/>
      <c r="N1066"/>
      <c r="O1066" s="191"/>
      <c r="P1066" s="157"/>
      <c r="Q1066" s="189"/>
      <c r="R1066" s="196" t="str">
        <f>IF(promesas[[#This Row],[Fecha de Pago]]="", "", TEXT(promesas[[#This Row],[Fecha de Pago]], "mmm"))</f>
        <v/>
      </c>
      <c r="S1066" s="12" t="str">
        <f>IF(promesas[[#This Row],[Fecha  promesa de pago]]="", "", TEXT(promesas[[#This Row],[Fecha  promesa de pago]], "mmm"))</f>
        <v/>
      </c>
      <c r="T1066" s="13" t="str">
        <f>IF(promesas[[#This Row],[Fecha de Pago]]="", "", TEXT(promesas[[#This Row],[Fecha de Pago]], "dd/mmm"))</f>
        <v/>
      </c>
      <c r="U1066" s="13" t="str">
        <f>IF(promesas[[#This Row],[Fecha  promesa de pago]]="", "", TEXT(promesas[[#This Row],[Fecha  promesa de pago]], "dd/mmm"))</f>
        <v/>
      </c>
      <c r="V1066" s="14" t="str">
        <f>IF(LEN(TRIM(promesas[[#This Row],[Fecha  promesa de pago]]))&gt;0,1,"")</f>
        <v/>
      </c>
      <c r="W1066" s="14" t="str">
        <f>IF(LEN(TRIM(promesas[[#This Row],[Fecha de Pago]]))&gt;0,1,"")</f>
        <v/>
      </c>
    </row>
    <row r="1067" spans="1:23" ht="15.75" customHeight="1">
      <c r="A1067" s="11" t="str">
        <f>TEXT(promesas[[#This Row],[Marca temporal]],"dd/mmm")</f>
        <v>00/ene</v>
      </c>
      <c r="B1067" s="186"/>
      <c r="C1067" s="187"/>
      <c r="D1067" s="187"/>
      <c r="E1067" s="188"/>
      <c r="F1067" s="187"/>
      <c r="G1067" s="187"/>
      <c r="H1067" s="189"/>
      <c r="I1067" s="190"/>
      <c r="J1067" s="195"/>
      <c r="K1067"/>
      <c r="L1067" s="191"/>
      <c r="M1067" s="157"/>
      <c r="N1067"/>
      <c r="O1067" s="191"/>
      <c r="P1067" s="157"/>
      <c r="Q1067" s="189"/>
      <c r="R1067" s="196" t="str">
        <f>IF(promesas[[#This Row],[Fecha de Pago]]="", "", TEXT(promesas[[#This Row],[Fecha de Pago]], "mmm"))</f>
        <v/>
      </c>
      <c r="S1067" s="12" t="str">
        <f>IF(promesas[[#This Row],[Fecha  promesa de pago]]="", "", TEXT(promesas[[#This Row],[Fecha  promesa de pago]], "mmm"))</f>
        <v/>
      </c>
      <c r="T1067" s="13" t="str">
        <f>IF(promesas[[#This Row],[Fecha de Pago]]="", "", TEXT(promesas[[#This Row],[Fecha de Pago]], "dd/mmm"))</f>
        <v/>
      </c>
      <c r="U1067" s="13" t="str">
        <f>IF(promesas[[#This Row],[Fecha  promesa de pago]]="", "", TEXT(promesas[[#This Row],[Fecha  promesa de pago]], "dd/mmm"))</f>
        <v/>
      </c>
      <c r="V1067" s="14" t="str">
        <f>IF(LEN(TRIM(promesas[[#This Row],[Fecha  promesa de pago]]))&gt;0,1,"")</f>
        <v/>
      </c>
      <c r="W1067" s="14" t="str">
        <f>IF(LEN(TRIM(promesas[[#This Row],[Fecha de Pago]]))&gt;0,1,"")</f>
        <v/>
      </c>
    </row>
    <row r="1068" spans="1:23" ht="15.75" customHeight="1">
      <c r="A1068" s="11" t="str">
        <f>TEXT(promesas[[#This Row],[Marca temporal]],"dd/mmm")</f>
        <v>00/ene</v>
      </c>
      <c r="B1068" s="186"/>
      <c r="C1068" s="187"/>
      <c r="D1068" s="187"/>
      <c r="E1068" s="188"/>
      <c r="F1068" s="187"/>
      <c r="G1068" s="187"/>
      <c r="H1068" s="189"/>
      <c r="I1068" s="190"/>
      <c r="J1068" s="195"/>
      <c r="K1068"/>
      <c r="L1068" s="191"/>
      <c r="M1068" s="157"/>
      <c r="N1068"/>
      <c r="O1068" s="191"/>
      <c r="P1068" s="157"/>
      <c r="Q1068" s="189"/>
      <c r="R1068" s="196" t="str">
        <f>IF(promesas[[#This Row],[Fecha de Pago]]="", "", TEXT(promesas[[#This Row],[Fecha de Pago]], "mmm"))</f>
        <v/>
      </c>
      <c r="S1068" s="12" t="str">
        <f>IF(promesas[[#This Row],[Fecha  promesa de pago]]="", "", TEXT(promesas[[#This Row],[Fecha  promesa de pago]], "mmm"))</f>
        <v/>
      </c>
      <c r="T1068" s="13" t="str">
        <f>IF(promesas[[#This Row],[Fecha de Pago]]="", "", TEXT(promesas[[#This Row],[Fecha de Pago]], "dd/mmm"))</f>
        <v/>
      </c>
      <c r="U1068" s="13" t="str">
        <f>IF(promesas[[#This Row],[Fecha  promesa de pago]]="", "", TEXT(promesas[[#This Row],[Fecha  promesa de pago]], "dd/mmm"))</f>
        <v/>
      </c>
      <c r="V1068" s="14" t="str">
        <f>IF(LEN(TRIM(promesas[[#This Row],[Fecha  promesa de pago]]))&gt;0,1,"")</f>
        <v/>
      </c>
      <c r="W1068" s="14" t="str">
        <f>IF(LEN(TRIM(promesas[[#This Row],[Fecha de Pago]]))&gt;0,1,"")</f>
        <v/>
      </c>
    </row>
    <row r="1069" spans="1:23" ht="15.75" customHeight="1">
      <c r="A1069" s="11" t="str">
        <f>TEXT(promesas[[#This Row],[Marca temporal]],"dd/mmm")</f>
        <v>00/ene</v>
      </c>
      <c r="B1069" s="186"/>
      <c r="C1069" s="187"/>
      <c r="D1069" s="187"/>
      <c r="E1069" s="188"/>
      <c r="F1069" s="187"/>
      <c r="G1069" s="187"/>
      <c r="H1069" s="189"/>
      <c r="I1069" s="190"/>
      <c r="J1069" s="195"/>
      <c r="K1069"/>
      <c r="L1069" s="191"/>
      <c r="M1069" s="157"/>
      <c r="N1069"/>
      <c r="O1069" s="191"/>
      <c r="P1069" s="157"/>
      <c r="Q1069" s="189"/>
      <c r="R1069" s="196" t="str">
        <f>IF(promesas[[#This Row],[Fecha de Pago]]="", "", TEXT(promesas[[#This Row],[Fecha de Pago]], "mmm"))</f>
        <v/>
      </c>
      <c r="S1069" s="12" t="str">
        <f>IF(promesas[[#This Row],[Fecha  promesa de pago]]="", "", TEXT(promesas[[#This Row],[Fecha  promesa de pago]], "mmm"))</f>
        <v/>
      </c>
      <c r="T1069" s="13" t="str">
        <f>IF(promesas[[#This Row],[Fecha de Pago]]="", "", TEXT(promesas[[#This Row],[Fecha de Pago]], "dd/mmm"))</f>
        <v/>
      </c>
      <c r="U1069" s="13" t="str">
        <f>IF(promesas[[#This Row],[Fecha  promesa de pago]]="", "", TEXT(promesas[[#This Row],[Fecha  promesa de pago]], "dd/mmm"))</f>
        <v/>
      </c>
      <c r="V1069" s="14" t="str">
        <f>IF(LEN(TRIM(promesas[[#This Row],[Fecha  promesa de pago]]))&gt;0,1,"")</f>
        <v/>
      </c>
      <c r="W1069" s="14" t="str">
        <f>IF(LEN(TRIM(promesas[[#This Row],[Fecha de Pago]]))&gt;0,1,"")</f>
        <v/>
      </c>
    </row>
    <row r="1070" spans="1:23" ht="15.75" customHeight="1">
      <c r="A1070" s="11" t="str">
        <f>TEXT(promesas[[#This Row],[Marca temporal]],"dd/mmm")</f>
        <v>00/ene</v>
      </c>
      <c r="B1070" s="159"/>
      <c r="C1070" s="157"/>
      <c r="D1070" s="157"/>
      <c r="E1070" s="157"/>
      <c r="F1070" s="157"/>
      <c r="G1070" s="157"/>
      <c r="H1070" s="157"/>
      <c r="I1070" s="157"/>
      <c r="J1070"/>
      <c r="K1070"/>
      <c r="L1070" s="191"/>
      <c r="M1070" s="157"/>
      <c r="N1070"/>
      <c r="O1070" s="191"/>
      <c r="P1070" s="157"/>
      <c r="Q1070" s="189"/>
      <c r="R1070" s="196" t="str">
        <f>IF(promesas[[#This Row],[Fecha de Pago]]="", "", TEXT(promesas[[#This Row],[Fecha de Pago]], "mmm"))</f>
        <v/>
      </c>
      <c r="S1070" s="12" t="str">
        <f>IF(promesas[[#This Row],[Fecha  promesa de pago]]="", "", TEXT(promesas[[#This Row],[Fecha  promesa de pago]], "mmm"))</f>
        <v/>
      </c>
      <c r="T1070" s="13" t="str">
        <f>IF(promesas[[#This Row],[Fecha de Pago]]="", "", TEXT(promesas[[#This Row],[Fecha de Pago]], "dd/mmm"))</f>
        <v/>
      </c>
      <c r="U1070" s="13" t="str">
        <f>IF(promesas[[#This Row],[Fecha  promesa de pago]]="", "", TEXT(promesas[[#This Row],[Fecha  promesa de pago]], "dd/mmm"))</f>
        <v/>
      </c>
      <c r="V1070" s="14" t="str">
        <f>IF(LEN(TRIM(promesas[[#This Row],[Fecha  promesa de pago]]))&gt;0,1,"")</f>
        <v/>
      </c>
      <c r="W1070" s="14" t="str">
        <f>IF(LEN(TRIM(promesas[[#This Row],[Fecha de Pago]]))&gt;0,1,"")</f>
        <v/>
      </c>
    </row>
    <row r="1071" spans="1:23" ht="15.75" customHeight="1">
      <c r="A1071" s="11" t="str">
        <f>TEXT(promesas[[#This Row],[Marca temporal]],"dd/mmm")</f>
        <v>00/ene</v>
      </c>
      <c r="B1071" s="159"/>
      <c r="C1071" s="157"/>
      <c r="D1071" s="157"/>
      <c r="E1071" s="157"/>
      <c r="F1071" s="157"/>
      <c r="G1071" s="157"/>
      <c r="H1071" s="157"/>
      <c r="I1071" s="157"/>
      <c r="J1071"/>
      <c r="K1071"/>
      <c r="L1071" s="191"/>
      <c r="M1071" s="157"/>
      <c r="N1071"/>
      <c r="O1071" s="191"/>
      <c r="P1071"/>
      <c r="Q1071" s="189"/>
      <c r="R1071" s="196" t="str">
        <f>IF(promesas[[#This Row],[Fecha de Pago]]="", "", TEXT(promesas[[#This Row],[Fecha de Pago]], "mmm"))</f>
        <v/>
      </c>
      <c r="S1071" s="12" t="str">
        <f>IF(promesas[[#This Row],[Fecha  promesa de pago]]="", "", TEXT(promesas[[#This Row],[Fecha  promesa de pago]], "mmm"))</f>
        <v/>
      </c>
      <c r="T1071" s="13" t="str">
        <f>IF(promesas[[#This Row],[Fecha de Pago]]="", "", TEXT(promesas[[#This Row],[Fecha de Pago]], "dd/mmm"))</f>
        <v/>
      </c>
      <c r="U1071" s="13" t="str">
        <f>IF(promesas[[#This Row],[Fecha  promesa de pago]]="", "", TEXT(promesas[[#This Row],[Fecha  promesa de pago]], "dd/mmm"))</f>
        <v/>
      </c>
      <c r="V1071" s="14" t="str">
        <f>IF(LEN(TRIM(promesas[[#This Row],[Fecha  promesa de pago]]))&gt;0,1,"")</f>
        <v/>
      </c>
      <c r="W1071" s="14" t="str">
        <f>IF(LEN(TRIM(promesas[[#This Row],[Fecha de Pago]]))&gt;0,1,"")</f>
        <v/>
      </c>
    </row>
    <row r="1072" spans="1:23" ht="15.75" customHeight="1">
      <c r="A1072" s="11" t="str">
        <f>TEXT(promesas[[#This Row],[Marca temporal]],"dd/mmm")</f>
        <v>00/ene</v>
      </c>
      <c r="B1072" s="159"/>
      <c r="C1072" s="157"/>
      <c r="D1072" s="157"/>
      <c r="E1072" s="157"/>
      <c r="F1072" s="157"/>
      <c r="G1072" s="157"/>
      <c r="H1072" s="157"/>
      <c r="I1072" s="157"/>
      <c r="J1072"/>
      <c r="K1072"/>
      <c r="L1072" s="191"/>
      <c r="M1072" s="157"/>
      <c r="N1072"/>
      <c r="O1072" s="191"/>
      <c r="P1072" s="157"/>
      <c r="Q1072" s="189"/>
      <c r="R1072" s="196" t="str">
        <f>IF(promesas[[#This Row],[Fecha de Pago]]="", "", TEXT(promesas[[#This Row],[Fecha de Pago]], "mmm"))</f>
        <v/>
      </c>
      <c r="S1072" s="12" t="str">
        <f>IF(promesas[[#This Row],[Fecha  promesa de pago]]="", "", TEXT(promesas[[#This Row],[Fecha  promesa de pago]], "mmm"))</f>
        <v/>
      </c>
      <c r="T1072" s="13" t="str">
        <f>IF(promesas[[#This Row],[Fecha de Pago]]="", "", TEXT(promesas[[#This Row],[Fecha de Pago]], "dd/mmm"))</f>
        <v/>
      </c>
      <c r="U1072" s="13" t="str">
        <f>IF(promesas[[#This Row],[Fecha  promesa de pago]]="", "", TEXT(promesas[[#This Row],[Fecha  promesa de pago]], "dd/mmm"))</f>
        <v/>
      </c>
      <c r="V1072" s="14" t="str">
        <f>IF(LEN(TRIM(promesas[[#This Row],[Fecha  promesa de pago]]))&gt;0,1,"")</f>
        <v/>
      </c>
      <c r="W1072" s="14" t="str">
        <f>IF(LEN(TRIM(promesas[[#This Row],[Fecha de Pago]]))&gt;0,1,"")</f>
        <v/>
      </c>
    </row>
    <row r="1073" spans="1:23" ht="15.75" customHeight="1">
      <c r="A1073" s="11" t="str">
        <f>TEXT(promesas[[#This Row],[Marca temporal]],"dd/mmm")</f>
        <v>00/ene</v>
      </c>
      <c r="B1073" s="159"/>
      <c r="C1073" s="157"/>
      <c r="D1073" s="157"/>
      <c r="E1073" s="157"/>
      <c r="F1073" s="157"/>
      <c r="G1073" s="157"/>
      <c r="H1073" s="157"/>
      <c r="I1073" s="157"/>
      <c r="J1073"/>
      <c r="K1073"/>
      <c r="L1073" s="191"/>
      <c r="M1073" s="157"/>
      <c r="N1073"/>
      <c r="O1073" s="191"/>
      <c r="P1073" s="157"/>
      <c r="Q1073" s="189"/>
      <c r="R1073" s="196" t="str">
        <f>IF(promesas[[#This Row],[Fecha de Pago]]="", "", TEXT(promesas[[#This Row],[Fecha de Pago]], "mmm"))</f>
        <v/>
      </c>
      <c r="S1073" s="12" t="str">
        <f>IF(promesas[[#This Row],[Fecha  promesa de pago]]="", "", TEXT(promesas[[#This Row],[Fecha  promesa de pago]], "mmm"))</f>
        <v/>
      </c>
      <c r="T1073" s="13" t="str">
        <f>IF(promesas[[#This Row],[Fecha de Pago]]="", "", TEXT(promesas[[#This Row],[Fecha de Pago]], "dd/mmm"))</f>
        <v/>
      </c>
      <c r="U1073" s="13" t="str">
        <f>IF(promesas[[#This Row],[Fecha  promesa de pago]]="", "", TEXT(promesas[[#This Row],[Fecha  promesa de pago]], "dd/mmm"))</f>
        <v/>
      </c>
      <c r="V1073" s="14" t="str">
        <f>IF(LEN(TRIM(promesas[[#This Row],[Fecha  promesa de pago]]))&gt;0,1,"")</f>
        <v/>
      </c>
      <c r="W1073" s="14" t="str">
        <f>IF(LEN(TRIM(promesas[[#This Row],[Fecha de Pago]]))&gt;0,1,"")</f>
        <v/>
      </c>
    </row>
    <row r="1074" spans="1:23" ht="15.75" customHeight="1">
      <c r="A1074" s="11" t="str">
        <f>TEXT(promesas[[#This Row],[Marca temporal]],"dd/mmm")</f>
        <v>00/ene</v>
      </c>
      <c r="B1074" s="159"/>
      <c r="C1074" s="157"/>
      <c r="D1074" s="157"/>
      <c r="E1074" s="157"/>
      <c r="F1074" s="157"/>
      <c r="G1074" s="157"/>
      <c r="H1074" s="157"/>
      <c r="I1074" s="157"/>
      <c r="J1074"/>
      <c r="K1074"/>
      <c r="L1074" s="191"/>
      <c r="M1074" s="157"/>
      <c r="N1074"/>
      <c r="O1074" s="191"/>
      <c r="P1074" s="157"/>
      <c r="Q1074" s="189"/>
      <c r="R1074" s="196" t="str">
        <f>IF(promesas[[#This Row],[Fecha de Pago]]="", "", TEXT(promesas[[#This Row],[Fecha de Pago]], "mmm"))</f>
        <v/>
      </c>
      <c r="S1074" s="12" t="str">
        <f>IF(promesas[[#This Row],[Fecha  promesa de pago]]="", "", TEXT(promesas[[#This Row],[Fecha  promesa de pago]], "mmm"))</f>
        <v/>
      </c>
      <c r="T1074" s="13" t="str">
        <f>IF(promesas[[#This Row],[Fecha de Pago]]="", "", TEXT(promesas[[#This Row],[Fecha de Pago]], "dd/mmm"))</f>
        <v/>
      </c>
      <c r="U1074" s="13" t="str">
        <f>IF(promesas[[#This Row],[Fecha  promesa de pago]]="", "", TEXT(promesas[[#This Row],[Fecha  promesa de pago]], "dd/mmm"))</f>
        <v/>
      </c>
      <c r="V1074" s="14" t="str">
        <f>IF(LEN(TRIM(promesas[[#This Row],[Fecha  promesa de pago]]))&gt;0,1,"")</f>
        <v/>
      </c>
      <c r="W1074" s="14" t="str">
        <f>IF(LEN(TRIM(promesas[[#This Row],[Fecha de Pago]]))&gt;0,1,"")</f>
        <v/>
      </c>
    </row>
    <row r="1075" spans="1:23" ht="15.75" customHeight="1">
      <c r="A1075" s="11" t="str">
        <f>TEXT(promesas[[#This Row],[Marca temporal]],"dd/mmm")</f>
        <v>00/ene</v>
      </c>
      <c r="B1075" s="159"/>
      <c r="C1075" s="157"/>
      <c r="D1075" s="157"/>
      <c r="E1075" s="157"/>
      <c r="F1075" s="157"/>
      <c r="G1075" s="157"/>
      <c r="H1075" s="157"/>
      <c r="I1075" s="157"/>
      <c r="J1075"/>
      <c r="K1075"/>
      <c r="L1075" s="191"/>
      <c r="M1075" s="157"/>
      <c r="N1075"/>
      <c r="O1075" s="191"/>
      <c r="P1075" s="157"/>
      <c r="Q1075" s="189"/>
      <c r="R1075" s="196" t="str">
        <f>IF(promesas[[#This Row],[Fecha de Pago]]="", "", TEXT(promesas[[#This Row],[Fecha de Pago]], "mmm"))</f>
        <v/>
      </c>
      <c r="S1075" s="12" t="str">
        <f>IF(promesas[[#This Row],[Fecha  promesa de pago]]="", "", TEXT(promesas[[#This Row],[Fecha  promesa de pago]], "mmm"))</f>
        <v/>
      </c>
      <c r="T1075" s="13" t="str">
        <f>IF(promesas[[#This Row],[Fecha de Pago]]="", "", TEXT(promesas[[#This Row],[Fecha de Pago]], "dd/mmm"))</f>
        <v/>
      </c>
      <c r="U1075" s="13" t="str">
        <f>IF(promesas[[#This Row],[Fecha  promesa de pago]]="", "", TEXT(promesas[[#This Row],[Fecha  promesa de pago]], "dd/mmm"))</f>
        <v/>
      </c>
      <c r="V1075" s="14" t="str">
        <f>IF(LEN(TRIM(promesas[[#This Row],[Fecha  promesa de pago]]))&gt;0,1,"")</f>
        <v/>
      </c>
      <c r="W1075" s="14" t="str">
        <f>IF(LEN(TRIM(promesas[[#This Row],[Fecha de Pago]]))&gt;0,1,"")</f>
        <v/>
      </c>
    </row>
    <row r="1076" spans="1:23" ht="15.75" customHeight="1">
      <c r="A1076" s="11" t="str">
        <f>TEXT(promesas[[#This Row],[Marca temporal]],"dd/mmm")</f>
        <v>00/ene</v>
      </c>
      <c r="B1076" s="159"/>
      <c r="C1076" s="157"/>
      <c r="D1076" s="157"/>
      <c r="E1076" s="157"/>
      <c r="F1076" s="157"/>
      <c r="G1076" s="157"/>
      <c r="H1076" s="157"/>
      <c r="I1076" s="157"/>
      <c r="J1076"/>
      <c r="K1076"/>
      <c r="L1076" s="191"/>
      <c r="M1076" s="157"/>
      <c r="N1076"/>
      <c r="O1076" s="191"/>
      <c r="P1076" s="157"/>
      <c r="Q1076" s="189"/>
      <c r="R1076" s="196" t="str">
        <f>IF(promesas[[#This Row],[Fecha de Pago]]="", "", TEXT(promesas[[#This Row],[Fecha de Pago]], "mmm"))</f>
        <v/>
      </c>
      <c r="S1076" s="12" t="str">
        <f>IF(promesas[[#This Row],[Fecha  promesa de pago]]="", "", TEXT(promesas[[#This Row],[Fecha  promesa de pago]], "mmm"))</f>
        <v/>
      </c>
      <c r="T1076" s="13" t="str">
        <f>IF(promesas[[#This Row],[Fecha de Pago]]="", "", TEXT(promesas[[#This Row],[Fecha de Pago]], "dd/mmm"))</f>
        <v/>
      </c>
      <c r="U1076" s="13" t="str">
        <f>IF(promesas[[#This Row],[Fecha  promesa de pago]]="", "", TEXT(promesas[[#This Row],[Fecha  promesa de pago]], "dd/mmm"))</f>
        <v/>
      </c>
      <c r="V1076" s="14" t="str">
        <f>IF(LEN(TRIM(promesas[[#This Row],[Fecha  promesa de pago]]))&gt;0,1,"")</f>
        <v/>
      </c>
      <c r="W1076" s="14" t="str">
        <f>IF(LEN(TRIM(promesas[[#This Row],[Fecha de Pago]]))&gt;0,1,"")</f>
        <v/>
      </c>
    </row>
    <row r="1077" spans="1:23" ht="15.75" customHeight="1">
      <c r="A1077" s="11" t="str">
        <f>TEXT(promesas[[#This Row],[Marca temporal]],"dd/mmm")</f>
        <v>00/ene</v>
      </c>
      <c r="B1077" s="159"/>
      <c r="C1077" s="157"/>
      <c r="D1077" s="157"/>
      <c r="E1077" s="157"/>
      <c r="F1077" s="157"/>
      <c r="G1077" s="157"/>
      <c r="H1077" s="157"/>
      <c r="I1077" s="157"/>
      <c r="J1077"/>
      <c r="K1077"/>
      <c r="L1077" s="191"/>
      <c r="M1077" s="157"/>
      <c r="N1077"/>
      <c r="O1077" s="191"/>
      <c r="P1077" s="157"/>
      <c r="Q1077" s="189"/>
      <c r="R1077" s="196" t="str">
        <f>IF(promesas[[#This Row],[Fecha de Pago]]="", "", TEXT(promesas[[#This Row],[Fecha de Pago]], "mmm"))</f>
        <v/>
      </c>
      <c r="S1077" s="12" t="str">
        <f>IF(promesas[[#This Row],[Fecha  promesa de pago]]="", "", TEXT(promesas[[#This Row],[Fecha  promesa de pago]], "mmm"))</f>
        <v/>
      </c>
      <c r="T1077" s="13" t="str">
        <f>IF(promesas[[#This Row],[Fecha de Pago]]="", "", TEXT(promesas[[#This Row],[Fecha de Pago]], "dd/mmm"))</f>
        <v/>
      </c>
      <c r="U1077" s="13" t="str">
        <f>IF(promesas[[#This Row],[Fecha  promesa de pago]]="", "", TEXT(promesas[[#This Row],[Fecha  promesa de pago]], "dd/mmm"))</f>
        <v/>
      </c>
      <c r="V1077" s="14" t="str">
        <f>IF(LEN(TRIM(promesas[[#This Row],[Fecha  promesa de pago]]))&gt;0,1,"")</f>
        <v/>
      </c>
      <c r="W1077" s="14" t="str">
        <f>IF(LEN(TRIM(promesas[[#This Row],[Fecha de Pago]]))&gt;0,1,"")</f>
        <v/>
      </c>
    </row>
    <row r="1078" spans="1:23" ht="15.75" customHeight="1">
      <c r="A1078" s="11" t="str">
        <f>TEXT(promesas[[#This Row],[Marca temporal]],"dd/mmm")</f>
        <v>00/ene</v>
      </c>
      <c r="B1078" s="159"/>
      <c r="C1078" s="157"/>
      <c r="D1078" s="157"/>
      <c r="E1078" s="157"/>
      <c r="F1078" s="157"/>
      <c r="G1078" s="157"/>
      <c r="H1078" s="157"/>
      <c r="I1078" s="157"/>
      <c r="J1078"/>
      <c r="K1078"/>
      <c r="L1078" s="191"/>
      <c r="M1078" s="157"/>
      <c r="N1078"/>
      <c r="O1078" s="191"/>
      <c r="P1078" s="157"/>
      <c r="Q1078" s="189"/>
      <c r="R1078" s="196" t="str">
        <f>IF(promesas[[#This Row],[Fecha de Pago]]="", "", TEXT(promesas[[#This Row],[Fecha de Pago]], "mmm"))</f>
        <v/>
      </c>
      <c r="S1078" s="12" t="str">
        <f>IF(promesas[[#This Row],[Fecha  promesa de pago]]="", "", TEXT(promesas[[#This Row],[Fecha  promesa de pago]], "mmm"))</f>
        <v/>
      </c>
      <c r="T1078" s="13" t="str">
        <f>IF(promesas[[#This Row],[Fecha de Pago]]="", "", TEXT(promesas[[#This Row],[Fecha de Pago]], "dd/mmm"))</f>
        <v/>
      </c>
      <c r="U1078" s="13" t="str">
        <f>IF(promesas[[#This Row],[Fecha  promesa de pago]]="", "", TEXT(promesas[[#This Row],[Fecha  promesa de pago]], "dd/mmm"))</f>
        <v/>
      </c>
      <c r="V1078" s="14" t="str">
        <f>IF(LEN(TRIM(promesas[[#This Row],[Fecha  promesa de pago]]))&gt;0,1,"")</f>
        <v/>
      </c>
      <c r="W1078" s="14" t="str">
        <f>IF(LEN(TRIM(promesas[[#This Row],[Fecha de Pago]]))&gt;0,1,"")</f>
        <v/>
      </c>
    </row>
    <row r="1079" spans="1:23" ht="15.75" customHeight="1">
      <c r="A1079" s="11" t="str">
        <f>TEXT(promesas[[#This Row],[Marca temporal]],"dd/mmm")</f>
        <v>00/ene</v>
      </c>
      <c r="B1079" s="159"/>
      <c r="C1079" s="157"/>
      <c r="D1079" s="157"/>
      <c r="E1079" s="157"/>
      <c r="F1079" s="157"/>
      <c r="G1079" s="157"/>
      <c r="H1079" s="157"/>
      <c r="I1079" s="157"/>
      <c r="J1079"/>
      <c r="K1079"/>
      <c r="L1079" s="191"/>
      <c r="M1079" s="157"/>
      <c r="N1079"/>
      <c r="O1079" s="191"/>
      <c r="P1079" s="157"/>
      <c r="Q1079" s="189"/>
      <c r="R1079" s="196" t="str">
        <f>IF(promesas[[#This Row],[Fecha de Pago]]="", "", TEXT(promesas[[#This Row],[Fecha de Pago]], "mmm"))</f>
        <v/>
      </c>
      <c r="S1079" s="12" t="str">
        <f>IF(promesas[[#This Row],[Fecha  promesa de pago]]="", "", TEXT(promesas[[#This Row],[Fecha  promesa de pago]], "mmm"))</f>
        <v/>
      </c>
      <c r="T1079" s="13" t="str">
        <f>IF(promesas[[#This Row],[Fecha de Pago]]="", "", TEXT(promesas[[#This Row],[Fecha de Pago]], "dd/mmm"))</f>
        <v/>
      </c>
      <c r="U1079" s="13" t="str">
        <f>IF(promesas[[#This Row],[Fecha  promesa de pago]]="", "", TEXT(promesas[[#This Row],[Fecha  promesa de pago]], "dd/mmm"))</f>
        <v/>
      </c>
      <c r="V1079" s="14" t="str">
        <f>IF(LEN(TRIM(promesas[[#This Row],[Fecha  promesa de pago]]))&gt;0,1,"")</f>
        <v/>
      </c>
      <c r="W1079" s="14" t="str">
        <f>IF(LEN(TRIM(promesas[[#This Row],[Fecha de Pago]]))&gt;0,1,"")</f>
        <v/>
      </c>
    </row>
    <row r="1080" spans="1:23" ht="15.75" customHeight="1">
      <c r="A1080" s="11" t="str">
        <f>TEXT(promesas[[#This Row],[Marca temporal]],"dd/mmm")</f>
        <v>00/ene</v>
      </c>
      <c r="B1080" s="159"/>
      <c r="C1080" s="157"/>
      <c r="D1080" s="157"/>
      <c r="E1080" s="157"/>
      <c r="F1080" s="157"/>
      <c r="G1080" s="157"/>
      <c r="H1080" s="157"/>
      <c r="I1080" s="157"/>
      <c r="J1080"/>
      <c r="K1080"/>
      <c r="L1080" s="191"/>
      <c r="M1080" s="157"/>
      <c r="N1080" s="159"/>
      <c r="O1080" s="191"/>
      <c r="P1080" s="157"/>
      <c r="Q1080" s="189"/>
      <c r="R1080" s="196" t="str">
        <f>IF(promesas[[#This Row],[Fecha de Pago]]="", "", TEXT(promesas[[#This Row],[Fecha de Pago]], "mmm"))</f>
        <v/>
      </c>
      <c r="S1080" s="12" t="str">
        <f>IF(promesas[[#This Row],[Fecha  promesa de pago]]="", "", TEXT(promesas[[#This Row],[Fecha  promesa de pago]], "mmm"))</f>
        <v/>
      </c>
      <c r="T1080" s="13" t="str">
        <f>IF(promesas[[#This Row],[Fecha de Pago]]="", "", TEXT(promesas[[#This Row],[Fecha de Pago]], "dd/mmm"))</f>
        <v/>
      </c>
      <c r="U1080" s="13" t="str">
        <f>IF(promesas[[#This Row],[Fecha  promesa de pago]]="", "", TEXT(promesas[[#This Row],[Fecha  promesa de pago]], "dd/mmm"))</f>
        <v/>
      </c>
      <c r="V1080" s="14" t="str">
        <f>IF(LEN(TRIM(promesas[[#This Row],[Fecha  promesa de pago]]))&gt;0,1,"")</f>
        <v/>
      </c>
      <c r="W1080" s="14" t="str">
        <f>IF(LEN(TRIM(promesas[[#This Row],[Fecha de Pago]]))&gt;0,1,"")</f>
        <v/>
      </c>
    </row>
    <row r="1081" spans="1:23" ht="15.75" customHeight="1">
      <c r="A1081" s="11" t="str">
        <f>TEXT(promesas[[#This Row],[Marca temporal]],"dd/mmm")</f>
        <v>00/ene</v>
      </c>
      <c r="B1081" s="159"/>
      <c r="C1081" s="157"/>
      <c r="D1081" s="157"/>
      <c r="E1081" s="157"/>
      <c r="F1081" s="157"/>
      <c r="G1081" s="157"/>
      <c r="H1081" s="157"/>
      <c r="I1081" s="157"/>
      <c r="J1081" s="157"/>
      <c r="K1081" s="159"/>
      <c r="L1081" s="167"/>
      <c r="M1081" s="157"/>
      <c r="N1081"/>
      <c r="O1081" s="191"/>
      <c r="P1081" s="157"/>
      <c r="Q1081" s="189"/>
      <c r="R1081" s="196" t="str">
        <f>IF(promesas[[#This Row],[Fecha de Pago]]="", "", TEXT(promesas[[#This Row],[Fecha de Pago]], "mmm"))</f>
        <v/>
      </c>
      <c r="S1081" s="12" t="str">
        <f>IF(promesas[[#This Row],[Fecha  promesa de pago]]="", "", TEXT(promesas[[#This Row],[Fecha  promesa de pago]], "mmm"))</f>
        <v/>
      </c>
      <c r="T1081" s="13" t="str">
        <f>IF(promesas[[#This Row],[Fecha de Pago]]="", "", TEXT(promesas[[#This Row],[Fecha de Pago]], "dd/mmm"))</f>
        <v/>
      </c>
      <c r="U1081" s="13" t="str">
        <f>IF(promesas[[#This Row],[Fecha  promesa de pago]]="", "", TEXT(promesas[[#This Row],[Fecha  promesa de pago]], "dd/mmm"))</f>
        <v/>
      </c>
      <c r="V1081" s="14" t="str">
        <f>IF(LEN(TRIM(promesas[[#This Row],[Fecha  promesa de pago]]))&gt;0,1,"")</f>
        <v/>
      </c>
      <c r="W1081" s="14" t="str">
        <f>IF(LEN(TRIM(promesas[[#This Row],[Fecha de Pago]]))&gt;0,1,"")</f>
        <v/>
      </c>
    </row>
    <row r="1082" spans="1:23" ht="15.75" customHeight="1">
      <c r="A1082" s="11" t="str">
        <f>TEXT(promesas[[#This Row],[Marca temporal]],"dd/mmm")</f>
        <v>00/ene</v>
      </c>
      <c r="B1082" s="159"/>
      <c r="C1082" s="157"/>
      <c r="D1082" s="157"/>
      <c r="E1082" s="157"/>
      <c r="F1082" s="157"/>
      <c r="G1082" s="157"/>
      <c r="H1082" s="157"/>
      <c r="I1082" s="157"/>
      <c r="J1082"/>
      <c r="K1082"/>
      <c r="L1082" s="191"/>
      <c r="M1082" s="157"/>
      <c r="N1082"/>
      <c r="O1082" s="191"/>
      <c r="P1082"/>
      <c r="Q1082" s="189"/>
      <c r="R1082" s="196" t="str">
        <f>IF(promesas[[#This Row],[Fecha de Pago]]="", "", TEXT(promesas[[#This Row],[Fecha de Pago]], "mmm"))</f>
        <v/>
      </c>
      <c r="S1082" s="12" t="str">
        <f>IF(promesas[[#This Row],[Fecha  promesa de pago]]="", "", TEXT(promesas[[#This Row],[Fecha  promesa de pago]], "mmm"))</f>
        <v/>
      </c>
      <c r="T1082" s="13" t="str">
        <f>IF(promesas[[#This Row],[Fecha de Pago]]="", "", TEXT(promesas[[#This Row],[Fecha de Pago]], "dd/mmm"))</f>
        <v/>
      </c>
      <c r="U1082" s="13" t="str">
        <f>IF(promesas[[#This Row],[Fecha  promesa de pago]]="", "", TEXT(promesas[[#This Row],[Fecha  promesa de pago]], "dd/mmm"))</f>
        <v/>
      </c>
      <c r="V1082" s="14" t="str">
        <f>IF(LEN(TRIM(promesas[[#This Row],[Fecha  promesa de pago]]))&gt;0,1,"")</f>
        <v/>
      </c>
      <c r="W1082" s="14" t="str">
        <f>IF(LEN(TRIM(promesas[[#This Row],[Fecha de Pago]]))&gt;0,1,"")</f>
        <v/>
      </c>
    </row>
    <row r="1083" spans="1:23" ht="15.75" customHeight="1">
      <c r="A1083" s="11" t="str">
        <f>TEXT(promesas[[#This Row],[Marca temporal]],"dd/mmm")</f>
        <v>00/ene</v>
      </c>
      <c r="B1083" s="159"/>
      <c r="C1083" s="157"/>
      <c r="D1083" s="157"/>
      <c r="E1083" s="157"/>
      <c r="F1083" s="157"/>
      <c r="G1083" s="157"/>
      <c r="H1083" s="157"/>
      <c r="I1083" s="157"/>
      <c r="J1083"/>
      <c r="K1083"/>
      <c r="L1083" s="191"/>
      <c r="M1083" s="157"/>
      <c r="N1083"/>
      <c r="O1083" s="191"/>
      <c r="P1083" s="157"/>
      <c r="Q1083" s="189"/>
      <c r="R1083" s="196" t="str">
        <f>IF(promesas[[#This Row],[Fecha de Pago]]="", "", TEXT(promesas[[#This Row],[Fecha de Pago]], "mmm"))</f>
        <v/>
      </c>
      <c r="S1083" s="12" t="str">
        <f>IF(promesas[[#This Row],[Fecha  promesa de pago]]="", "", TEXT(promesas[[#This Row],[Fecha  promesa de pago]], "mmm"))</f>
        <v/>
      </c>
      <c r="T1083" s="13" t="str">
        <f>IF(promesas[[#This Row],[Fecha de Pago]]="", "", TEXT(promesas[[#This Row],[Fecha de Pago]], "dd/mmm"))</f>
        <v/>
      </c>
      <c r="U1083" s="13" t="str">
        <f>IF(promesas[[#This Row],[Fecha  promesa de pago]]="", "", TEXT(promesas[[#This Row],[Fecha  promesa de pago]], "dd/mmm"))</f>
        <v/>
      </c>
      <c r="V1083" s="14" t="str">
        <f>IF(LEN(TRIM(promesas[[#This Row],[Fecha  promesa de pago]]))&gt;0,1,"")</f>
        <v/>
      </c>
      <c r="W1083" s="14" t="str">
        <f>IF(LEN(TRIM(promesas[[#This Row],[Fecha de Pago]]))&gt;0,1,"")</f>
        <v/>
      </c>
    </row>
    <row r="1084" spans="1:23" ht="15.75" customHeight="1">
      <c r="A1084" s="11" t="str">
        <f>TEXT(promesas[[#This Row],[Marca temporal]],"dd/mmm")</f>
        <v>00/ene</v>
      </c>
      <c r="B1084" s="159"/>
      <c r="C1084" s="157"/>
      <c r="D1084" s="157"/>
      <c r="E1084" s="157"/>
      <c r="F1084" s="157"/>
      <c r="G1084" s="157"/>
      <c r="H1084" s="157"/>
      <c r="I1084" s="157"/>
      <c r="J1084"/>
      <c r="K1084"/>
      <c r="L1084" s="191"/>
      <c r="M1084" s="157"/>
      <c r="N1084"/>
      <c r="O1084" s="191"/>
      <c r="P1084" s="157"/>
      <c r="Q1084" s="189"/>
      <c r="R1084" s="196" t="str">
        <f>IF(promesas[[#This Row],[Fecha de Pago]]="", "", TEXT(promesas[[#This Row],[Fecha de Pago]], "mmm"))</f>
        <v/>
      </c>
      <c r="S1084" s="12" t="str">
        <f>IF(promesas[[#This Row],[Fecha  promesa de pago]]="", "", TEXT(promesas[[#This Row],[Fecha  promesa de pago]], "mmm"))</f>
        <v/>
      </c>
      <c r="T1084" s="13" t="str">
        <f>IF(promesas[[#This Row],[Fecha de Pago]]="", "", TEXT(promesas[[#This Row],[Fecha de Pago]], "dd/mmm"))</f>
        <v/>
      </c>
      <c r="U1084" s="13" t="str">
        <f>IF(promesas[[#This Row],[Fecha  promesa de pago]]="", "", TEXT(promesas[[#This Row],[Fecha  promesa de pago]], "dd/mmm"))</f>
        <v/>
      </c>
      <c r="V1084" s="14" t="str">
        <f>IF(LEN(TRIM(promesas[[#This Row],[Fecha  promesa de pago]]))&gt;0,1,"")</f>
        <v/>
      </c>
      <c r="W1084" s="14" t="str">
        <f>IF(LEN(TRIM(promesas[[#This Row],[Fecha de Pago]]))&gt;0,1,"")</f>
        <v/>
      </c>
    </row>
    <row r="1085" spans="1:23" ht="15.75" customHeight="1">
      <c r="A1085" s="11" t="str">
        <f>TEXT(promesas[[#This Row],[Marca temporal]],"dd/mmm")</f>
        <v>00/ene</v>
      </c>
      <c r="B1085" s="159"/>
      <c r="C1085" s="157"/>
      <c r="D1085" s="157"/>
      <c r="E1085" s="157"/>
      <c r="F1085" s="157"/>
      <c r="G1085" s="157"/>
      <c r="H1085" s="157"/>
      <c r="I1085" s="157"/>
      <c r="J1085"/>
      <c r="K1085"/>
      <c r="L1085" s="191"/>
      <c r="M1085" s="157"/>
      <c r="N1085"/>
      <c r="O1085" s="191"/>
      <c r="P1085" s="157"/>
      <c r="Q1085" s="189"/>
      <c r="R1085" s="196" t="str">
        <f>IF(promesas[[#This Row],[Fecha de Pago]]="", "", TEXT(promesas[[#This Row],[Fecha de Pago]], "mmm"))</f>
        <v/>
      </c>
      <c r="S1085" s="12" t="str">
        <f>IF(promesas[[#This Row],[Fecha  promesa de pago]]="", "", TEXT(promesas[[#This Row],[Fecha  promesa de pago]], "mmm"))</f>
        <v/>
      </c>
      <c r="T1085" s="13" t="str">
        <f>IF(promesas[[#This Row],[Fecha de Pago]]="", "", TEXT(promesas[[#This Row],[Fecha de Pago]], "dd/mmm"))</f>
        <v/>
      </c>
      <c r="U1085" s="13" t="str">
        <f>IF(promesas[[#This Row],[Fecha  promesa de pago]]="", "", TEXT(promesas[[#This Row],[Fecha  promesa de pago]], "dd/mmm"))</f>
        <v/>
      </c>
      <c r="V1085" s="14" t="str">
        <f>IF(LEN(TRIM(promesas[[#This Row],[Fecha  promesa de pago]]))&gt;0,1,"")</f>
        <v/>
      </c>
      <c r="W1085" s="14" t="str">
        <f>IF(LEN(TRIM(promesas[[#This Row],[Fecha de Pago]]))&gt;0,1,"")</f>
        <v/>
      </c>
    </row>
    <row r="1086" spans="1:23" ht="15.75" customHeight="1">
      <c r="A1086" s="11" t="str">
        <f>TEXT(promesas[[#This Row],[Marca temporal]],"dd/mmm")</f>
        <v>00/ene</v>
      </c>
      <c r="B1086" s="159"/>
      <c r="C1086" s="157"/>
      <c r="D1086" s="157"/>
      <c r="E1086" s="157"/>
      <c r="F1086" s="157"/>
      <c r="G1086" s="157"/>
      <c r="H1086" s="157"/>
      <c r="I1086" s="157"/>
      <c r="J1086"/>
      <c r="K1086"/>
      <c r="L1086" s="191"/>
      <c r="M1086" s="157"/>
      <c r="N1086"/>
      <c r="O1086" s="191"/>
      <c r="P1086" s="157"/>
      <c r="Q1086" s="189"/>
      <c r="R1086" s="196" t="str">
        <f>IF(promesas[[#This Row],[Fecha de Pago]]="", "", TEXT(promesas[[#This Row],[Fecha de Pago]], "mmm"))</f>
        <v/>
      </c>
      <c r="S1086" s="12" t="str">
        <f>IF(promesas[[#This Row],[Fecha  promesa de pago]]="", "", TEXT(promesas[[#This Row],[Fecha  promesa de pago]], "mmm"))</f>
        <v/>
      </c>
      <c r="T1086" s="13" t="str">
        <f>IF(promesas[[#This Row],[Fecha de Pago]]="", "", TEXT(promesas[[#This Row],[Fecha de Pago]], "dd/mmm"))</f>
        <v/>
      </c>
      <c r="U1086" s="13" t="str">
        <f>IF(promesas[[#This Row],[Fecha  promesa de pago]]="", "", TEXT(promesas[[#This Row],[Fecha  promesa de pago]], "dd/mmm"))</f>
        <v/>
      </c>
      <c r="V1086" s="14" t="str">
        <f>IF(LEN(TRIM(promesas[[#This Row],[Fecha  promesa de pago]]))&gt;0,1,"")</f>
        <v/>
      </c>
      <c r="W1086" s="14" t="str">
        <f>IF(LEN(TRIM(promesas[[#This Row],[Fecha de Pago]]))&gt;0,1,"")</f>
        <v/>
      </c>
    </row>
    <row r="1087" spans="1:23" ht="15.75" customHeight="1">
      <c r="A1087" s="11" t="str">
        <f>TEXT(promesas[[#This Row],[Marca temporal]],"dd/mmm")</f>
        <v>00/ene</v>
      </c>
      <c r="B1087" s="159"/>
      <c r="C1087" s="157"/>
      <c r="D1087" s="157"/>
      <c r="E1087" s="157"/>
      <c r="F1087" s="157"/>
      <c r="G1087" s="157"/>
      <c r="H1087" s="157"/>
      <c r="I1087" s="157"/>
      <c r="J1087"/>
      <c r="K1087"/>
      <c r="L1087" s="191"/>
      <c r="M1087" s="157"/>
      <c r="N1087"/>
      <c r="O1087" s="191"/>
      <c r="P1087" s="157"/>
      <c r="Q1087" s="189"/>
      <c r="R1087" s="196" t="str">
        <f>IF(promesas[[#This Row],[Fecha de Pago]]="", "", TEXT(promesas[[#This Row],[Fecha de Pago]], "mmm"))</f>
        <v/>
      </c>
      <c r="S1087" s="12" t="str">
        <f>IF(promesas[[#This Row],[Fecha  promesa de pago]]="", "", TEXT(promesas[[#This Row],[Fecha  promesa de pago]], "mmm"))</f>
        <v/>
      </c>
      <c r="T1087" s="13" t="str">
        <f>IF(promesas[[#This Row],[Fecha de Pago]]="", "", TEXT(promesas[[#This Row],[Fecha de Pago]], "dd/mmm"))</f>
        <v/>
      </c>
      <c r="U1087" s="13" t="str">
        <f>IF(promesas[[#This Row],[Fecha  promesa de pago]]="", "", TEXT(promesas[[#This Row],[Fecha  promesa de pago]], "dd/mmm"))</f>
        <v/>
      </c>
      <c r="V1087" s="14" t="str">
        <f>IF(LEN(TRIM(promesas[[#This Row],[Fecha  promesa de pago]]))&gt;0,1,"")</f>
        <v/>
      </c>
      <c r="W1087" s="14" t="str">
        <f>IF(LEN(TRIM(promesas[[#This Row],[Fecha de Pago]]))&gt;0,1,"")</f>
        <v/>
      </c>
    </row>
    <row r="1088" spans="1:23" ht="15.75" customHeight="1">
      <c r="A1088" s="11" t="str">
        <f>TEXT(promesas[[#This Row],[Marca temporal]],"dd/mmm")</f>
        <v>00/ene</v>
      </c>
      <c r="B1088" s="159"/>
      <c r="C1088" s="157"/>
      <c r="D1088" s="157"/>
      <c r="E1088" s="157"/>
      <c r="F1088" s="157"/>
      <c r="G1088" s="157"/>
      <c r="H1088" s="157"/>
      <c r="I1088" s="157"/>
      <c r="J1088"/>
      <c r="K1088"/>
      <c r="L1088" s="191"/>
      <c r="M1088" s="157"/>
      <c r="N1088"/>
      <c r="O1088" s="191"/>
      <c r="P1088" s="157"/>
      <c r="Q1088" s="189"/>
      <c r="R1088" s="196" t="str">
        <f>IF(promesas[[#This Row],[Fecha de Pago]]="", "", TEXT(promesas[[#This Row],[Fecha de Pago]], "mmm"))</f>
        <v/>
      </c>
      <c r="S1088" s="12" t="str">
        <f>IF(promesas[[#This Row],[Fecha  promesa de pago]]="", "", TEXT(promesas[[#This Row],[Fecha  promesa de pago]], "mmm"))</f>
        <v/>
      </c>
      <c r="T1088" s="13" t="str">
        <f>IF(promesas[[#This Row],[Fecha de Pago]]="", "", TEXT(promesas[[#This Row],[Fecha de Pago]], "dd/mmm"))</f>
        <v/>
      </c>
      <c r="U1088" s="13" t="str">
        <f>IF(promesas[[#This Row],[Fecha  promesa de pago]]="", "", TEXT(promesas[[#This Row],[Fecha  promesa de pago]], "dd/mmm"))</f>
        <v/>
      </c>
      <c r="V1088" s="14" t="str">
        <f>IF(LEN(TRIM(promesas[[#This Row],[Fecha  promesa de pago]]))&gt;0,1,"")</f>
        <v/>
      </c>
      <c r="W1088" s="14" t="str">
        <f>IF(LEN(TRIM(promesas[[#This Row],[Fecha de Pago]]))&gt;0,1,"")</f>
        <v/>
      </c>
    </row>
    <row r="1089" spans="1:23" ht="15.75" customHeight="1">
      <c r="A1089" s="11" t="str">
        <f>TEXT(promesas[[#This Row],[Marca temporal]],"dd/mmm")</f>
        <v>00/ene</v>
      </c>
      <c r="B1089" s="159"/>
      <c r="C1089" s="157"/>
      <c r="D1089" s="157"/>
      <c r="E1089" s="157"/>
      <c r="F1089" s="157"/>
      <c r="G1089" s="157"/>
      <c r="H1089" s="157"/>
      <c r="I1089" s="157"/>
      <c r="J1089"/>
      <c r="K1089"/>
      <c r="L1089" s="191"/>
      <c r="M1089" s="157"/>
      <c r="N1089"/>
      <c r="O1089" s="191"/>
      <c r="P1089" s="157"/>
      <c r="Q1089" s="189"/>
      <c r="R1089" s="196" t="str">
        <f>IF(promesas[[#This Row],[Fecha de Pago]]="", "", TEXT(promesas[[#This Row],[Fecha de Pago]], "mmm"))</f>
        <v/>
      </c>
      <c r="S1089" s="12" t="str">
        <f>IF(promesas[[#This Row],[Fecha  promesa de pago]]="", "", TEXT(promesas[[#This Row],[Fecha  promesa de pago]], "mmm"))</f>
        <v/>
      </c>
      <c r="T1089" s="13" t="str">
        <f>IF(promesas[[#This Row],[Fecha de Pago]]="", "", TEXT(promesas[[#This Row],[Fecha de Pago]], "dd/mmm"))</f>
        <v/>
      </c>
      <c r="U1089" s="13" t="str">
        <f>IF(promesas[[#This Row],[Fecha  promesa de pago]]="", "", TEXT(promesas[[#This Row],[Fecha  promesa de pago]], "dd/mmm"))</f>
        <v/>
      </c>
      <c r="V1089" s="14" t="str">
        <f>IF(LEN(TRIM(promesas[[#This Row],[Fecha  promesa de pago]]))&gt;0,1,"")</f>
        <v/>
      </c>
      <c r="W1089" s="14" t="str">
        <f>IF(LEN(TRIM(promesas[[#This Row],[Fecha de Pago]]))&gt;0,1,"")</f>
        <v/>
      </c>
    </row>
    <row r="1090" spans="1:23" ht="15.75" customHeight="1">
      <c r="A1090" s="11" t="str">
        <f>TEXT(promesas[[#This Row],[Marca temporal]],"dd/mmm")</f>
        <v>00/ene</v>
      </c>
      <c r="B1090" s="159"/>
      <c r="C1090" s="157"/>
      <c r="D1090" s="157"/>
      <c r="E1090" s="157"/>
      <c r="F1090" s="157"/>
      <c r="G1090" s="157"/>
      <c r="H1090" s="157"/>
      <c r="I1090" s="157"/>
      <c r="J1090"/>
      <c r="K1090"/>
      <c r="L1090" s="191"/>
      <c r="M1090" s="157"/>
      <c r="N1090"/>
      <c r="O1090" s="191"/>
      <c r="P1090" s="157"/>
      <c r="Q1090" s="189"/>
      <c r="R1090" s="196" t="str">
        <f>IF(promesas[[#This Row],[Fecha de Pago]]="", "", TEXT(promesas[[#This Row],[Fecha de Pago]], "mmm"))</f>
        <v/>
      </c>
      <c r="S1090" s="12" t="str">
        <f>IF(promesas[[#This Row],[Fecha  promesa de pago]]="", "", TEXT(promesas[[#This Row],[Fecha  promesa de pago]], "mmm"))</f>
        <v/>
      </c>
      <c r="T1090" s="13" t="str">
        <f>IF(promesas[[#This Row],[Fecha de Pago]]="", "", TEXT(promesas[[#This Row],[Fecha de Pago]], "dd/mmm"))</f>
        <v/>
      </c>
      <c r="U1090" s="13" t="str">
        <f>IF(promesas[[#This Row],[Fecha  promesa de pago]]="", "", TEXT(promesas[[#This Row],[Fecha  promesa de pago]], "dd/mmm"))</f>
        <v/>
      </c>
      <c r="V1090" s="14" t="str">
        <f>IF(LEN(TRIM(promesas[[#This Row],[Fecha  promesa de pago]]))&gt;0,1,"")</f>
        <v/>
      </c>
      <c r="W1090" s="14" t="str">
        <f>IF(LEN(TRIM(promesas[[#This Row],[Fecha de Pago]]))&gt;0,1,"")</f>
        <v/>
      </c>
    </row>
    <row r="1091" spans="1:23" ht="15.75" customHeight="1">
      <c r="A1091" s="11" t="str">
        <f>TEXT(promesas[[#This Row],[Marca temporal]],"dd/mmm")</f>
        <v>00/ene</v>
      </c>
      <c r="B1091" s="159"/>
      <c r="C1091" s="157"/>
      <c r="D1091" s="157"/>
      <c r="E1091" s="157"/>
      <c r="F1091" s="157"/>
      <c r="G1091" s="157"/>
      <c r="H1091" s="157"/>
      <c r="I1091" s="157"/>
      <c r="J1091"/>
      <c r="K1091"/>
      <c r="L1091" s="191"/>
      <c r="M1091" s="157"/>
      <c r="N1091"/>
      <c r="O1091" s="191"/>
      <c r="P1091" s="157"/>
      <c r="Q1091" s="189"/>
      <c r="R1091" s="196" t="str">
        <f>IF(promesas[[#This Row],[Fecha de Pago]]="", "", TEXT(promesas[[#This Row],[Fecha de Pago]], "mmm"))</f>
        <v/>
      </c>
      <c r="S1091" s="12" t="str">
        <f>IF(promesas[[#This Row],[Fecha  promesa de pago]]="", "", TEXT(promesas[[#This Row],[Fecha  promesa de pago]], "mmm"))</f>
        <v/>
      </c>
      <c r="T1091" s="13" t="str">
        <f>IF(promesas[[#This Row],[Fecha de Pago]]="", "", TEXT(promesas[[#This Row],[Fecha de Pago]], "dd/mmm"))</f>
        <v/>
      </c>
      <c r="U1091" s="13" t="str">
        <f>IF(promesas[[#This Row],[Fecha  promesa de pago]]="", "", TEXT(promesas[[#This Row],[Fecha  promesa de pago]], "dd/mmm"))</f>
        <v/>
      </c>
      <c r="V1091" s="14" t="str">
        <f>IF(LEN(TRIM(promesas[[#This Row],[Fecha  promesa de pago]]))&gt;0,1,"")</f>
        <v/>
      </c>
      <c r="W1091" s="14" t="str">
        <f>IF(LEN(TRIM(promesas[[#This Row],[Fecha de Pago]]))&gt;0,1,"")</f>
        <v/>
      </c>
    </row>
    <row r="1092" spans="1:23" ht="15.75" customHeight="1">
      <c r="A1092" s="11" t="str">
        <f>TEXT(promesas[[#This Row],[Marca temporal]],"dd/mmm")</f>
        <v>00/ene</v>
      </c>
      <c r="B1092" s="159"/>
      <c r="C1092" s="157"/>
      <c r="D1092" s="157"/>
      <c r="E1092" s="157"/>
      <c r="F1092" s="157"/>
      <c r="G1092" s="157"/>
      <c r="H1092" s="157"/>
      <c r="I1092" s="157"/>
      <c r="J1092"/>
      <c r="K1092"/>
      <c r="L1092" s="191"/>
      <c r="M1092" s="157"/>
      <c r="N1092"/>
      <c r="O1092" s="191"/>
      <c r="P1092"/>
      <c r="Q1092" s="189"/>
      <c r="R1092" s="196" t="str">
        <f>IF(promesas[[#This Row],[Fecha de Pago]]="", "", TEXT(promesas[[#This Row],[Fecha de Pago]], "mmm"))</f>
        <v/>
      </c>
      <c r="S1092" s="12" t="str">
        <f>IF(promesas[[#This Row],[Fecha  promesa de pago]]="", "", TEXT(promesas[[#This Row],[Fecha  promesa de pago]], "mmm"))</f>
        <v/>
      </c>
      <c r="T1092" s="13" t="str">
        <f>IF(promesas[[#This Row],[Fecha de Pago]]="", "", TEXT(promesas[[#This Row],[Fecha de Pago]], "dd/mmm"))</f>
        <v/>
      </c>
      <c r="U1092" s="13" t="str">
        <f>IF(promesas[[#This Row],[Fecha  promesa de pago]]="", "", TEXT(promesas[[#This Row],[Fecha  promesa de pago]], "dd/mmm"))</f>
        <v/>
      </c>
      <c r="V1092" s="14" t="str">
        <f>IF(LEN(TRIM(promesas[[#This Row],[Fecha  promesa de pago]]))&gt;0,1,"")</f>
        <v/>
      </c>
      <c r="W1092" s="14" t="str">
        <f>IF(LEN(TRIM(promesas[[#This Row],[Fecha de Pago]]))&gt;0,1,"")</f>
        <v/>
      </c>
    </row>
    <row r="1093" spans="1:23" ht="15.75" customHeight="1">
      <c r="A1093" s="11" t="str">
        <f>TEXT(promesas[[#This Row],[Marca temporal]],"dd/mmm")</f>
        <v>00/ene</v>
      </c>
      <c r="B1093" s="159"/>
      <c r="C1093" s="157"/>
      <c r="D1093" s="157"/>
      <c r="E1093" s="157"/>
      <c r="F1093" s="157"/>
      <c r="G1093" s="157"/>
      <c r="H1093" s="157"/>
      <c r="I1093" s="157"/>
      <c r="J1093"/>
      <c r="K1093"/>
      <c r="L1093" s="191"/>
      <c r="M1093" s="157"/>
      <c r="N1093"/>
      <c r="O1093" s="191"/>
      <c r="P1093" s="157"/>
      <c r="Q1093" s="189"/>
      <c r="R1093" s="196" t="str">
        <f>IF(promesas[[#This Row],[Fecha de Pago]]="", "", TEXT(promesas[[#This Row],[Fecha de Pago]], "mmm"))</f>
        <v/>
      </c>
      <c r="S1093" s="12" t="str">
        <f>IF(promesas[[#This Row],[Fecha  promesa de pago]]="", "", TEXT(promesas[[#This Row],[Fecha  promesa de pago]], "mmm"))</f>
        <v/>
      </c>
      <c r="T1093" s="13" t="str">
        <f>IF(promesas[[#This Row],[Fecha de Pago]]="", "", TEXT(promesas[[#This Row],[Fecha de Pago]], "dd/mmm"))</f>
        <v/>
      </c>
      <c r="U1093" s="13" t="str">
        <f>IF(promesas[[#This Row],[Fecha  promesa de pago]]="", "", TEXT(promesas[[#This Row],[Fecha  promesa de pago]], "dd/mmm"))</f>
        <v/>
      </c>
      <c r="V1093" s="14" t="str">
        <f>IF(LEN(TRIM(promesas[[#This Row],[Fecha  promesa de pago]]))&gt;0,1,"")</f>
        <v/>
      </c>
      <c r="W1093" s="14" t="str">
        <f>IF(LEN(TRIM(promesas[[#This Row],[Fecha de Pago]]))&gt;0,1,"")</f>
        <v/>
      </c>
    </row>
    <row r="1094" spans="1:23" ht="15.75" customHeight="1">
      <c r="A1094" s="11" t="str">
        <f>TEXT(promesas[[#This Row],[Marca temporal]],"dd/mmm")</f>
        <v>00/ene</v>
      </c>
      <c r="B1094" s="159"/>
      <c r="C1094" s="157"/>
      <c r="D1094" s="157"/>
      <c r="E1094" s="157"/>
      <c r="F1094" s="157"/>
      <c r="G1094" s="157"/>
      <c r="H1094" s="157"/>
      <c r="I1094" s="157"/>
      <c r="J1094"/>
      <c r="K1094"/>
      <c r="L1094" s="191"/>
      <c r="M1094" s="157"/>
      <c r="N1094"/>
      <c r="O1094" s="191"/>
      <c r="P1094" s="157"/>
      <c r="Q1094" s="189"/>
      <c r="R1094" s="196" t="str">
        <f>IF(promesas[[#This Row],[Fecha de Pago]]="", "", TEXT(promesas[[#This Row],[Fecha de Pago]], "mmm"))</f>
        <v/>
      </c>
      <c r="S1094" s="12" t="str">
        <f>IF(promesas[[#This Row],[Fecha  promesa de pago]]="", "", TEXT(promesas[[#This Row],[Fecha  promesa de pago]], "mmm"))</f>
        <v/>
      </c>
      <c r="T1094" s="13" t="str">
        <f>IF(promesas[[#This Row],[Fecha de Pago]]="", "", TEXT(promesas[[#This Row],[Fecha de Pago]], "dd/mmm"))</f>
        <v/>
      </c>
      <c r="U1094" s="13" t="str">
        <f>IF(promesas[[#This Row],[Fecha  promesa de pago]]="", "", TEXT(promesas[[#This Row],[Fecha  promesa de pago]], "dd/mmm"))</f>
        <v/>
      </c>
      <c r="V1094" s="14" t="str">
        <f>IF(LEN(TRIM(promesas[[#This Row],[Fecha  promesa de pago]]))&gt;0,1,"")</f>
        <v/>
      </c>
      <c r="W1094" s="14" t="str">
        <f>IF(LEN(TRIM(promesas[[#This Row],[Fecha de Pago]]))&gt;0,1,"")</f>
        <v/>
      </c>
    </row>
    <row r="1095" spans="1:23" ht="15.75" customHeight="1">
      <c r="A1095" s="11" t="str">
        <f>TEXT(promesas[[#This Row],[Marca temporal]],"dd/mmm")</f>
        <v>00/ene</v>
      </c>
      <c r="B1095" s="159"/>
      <c r="C1095" s="157"/>
      <c r="D1095" s="157"/>
      <c r="E1095" s="157"/>
      <c r="F1095" s="157"/>
      <c r="G1095" s="157"/>
      <c r="H1095" s="157"/>
      <c r="I1095" s="157"/>
      <c r="J1095"/>
      <c r="K1095"/>
      <c r="L1095" s="191"/>
      <c r="M1095" s="157"/>
      <c r="N1095"/>
      <c r="O1095" s="191"/>
      <c r="P1095" s="157"/>
      <c r="Q1095" s="189"/>
      <c r="R1095" s="196" t="str">
        <f>IF(promesas[[#This Row],[Fecha de Pago]]="", "", TEXT(promesas[[#This Row],[Fecha de Pago]], "mmm"))</f>
        <v/>
      </c>
      <c r="S1095" s="12" t="str">
        <f>IF(promesas[[#This Row],[Fecha  promesa de pago]]="", "", TEXT(promesas[[#This Row],[Fecha  promesa de pago]], "mmm"))</f>
        <v/>
      </c>
      <c r="T1095" s="13" t="str">
        <f>IF(promesas[[#This Row],[Fecha de Pago]]="", "", TEXT(promesas[[#This Row],[Fecha de Pago]], "dd/mmm"))</f>
        <v/>
      </c>
      <c r="U1095" s="13" t="str">
        <f>IF(promesas[[#This Row],[Fecha  promesa de pago]]="", "", TEXT(promesas[[#This Row],[Fecha  promesa de pago]], "dd/mmm"))</f>
        <v/>
      </c>
      <c r="V1095" s="14" t="str">
        <f>IF(LEN(TRIM(promesas[[#This Row],[Fecha  promesa de pago]]))&gt;0,1,"")</f>
        <v/>
      </c>
      <c r="W1095" s="14" t="str">
        <f>IF(LEN(TRIM(promesas[[#This Row],[Fecha de Pago]]))&gt;0,1,"")</f>
        <v/>
      </c>
    </row>
    <row r="1096" spans="1:23" ht="15.75" customHeight="1">
      <c r="A1096" s="11" t="str">
        <f>TEXT(promesas[[#This Row],[Marca temporal]],"dd/mmm")</f>
        <v>00/ene</v>
      </c>
      <c r="B1096" s="159"/>
      <c r="C1096" s="157"/>
      <c r="D1096" s="157"/>
      <c r="E1096" s="157"/>
      <c r="F1096" s="157"/>
      <c r="G1096" s="157"/>
      <c r="H1096" s="157"/>
      <c r="I1096" s="157"/>
      <c r="J1096"/>
      <c r="K1096"/>
      <c r="L1096" s="191"/>
      <c r="M1096" s="157"/>
      <c r="N1096"/>
      <c r="O1096" s="191"/>
      <c r="P1096" s="157"/>
      <c r="Q1096" s="189"/>
      <c r="R1096" s="196" t="str">
        <f>IF(promesas[[#This Row],[Fecha de Pago]]="", "", TEXT(promesas[[#This Row],[Fecha de Pago]], "mmm"))</f>
        <v/>
      </c>
      <c r="S1096" s="12" t="str">
        <f>IF(promesas[[#This Row],[Fecha  promesa de pago]]="", "", TEXT(promesas[[#This Row],[Fecha  promesa de pago]], "mmm"))</f>
        <v/>
      </c>
      <c r="T1096" s="13" t="str">
        <f>IF(promesas[[#This Row],[Fecha de Pago]]="", "", TEXT(promesas[[#This Row],[Fecha de Pago]], "dd/mmm"))</f>
        <v/>
      </c>
      <c r="U1096" s="13" t="str">
        <f>IF(promesas[[#This Row],[Fecha  promesa de pago]]="", "", TEXT(promesas[[#This Row],[Fecha  promesa de pago]], "dd/mmm"))</f>
        <v/>
      </c>
      <c r="V1096" s="14" t="str">
        <f>IF(LEN(TRIM(promesas[[#This Row],[Fecha  promesa de pago]]))&gt;0,1,"")</f>
        <v/>
      </c>
      <c r="W1096" s="14" t="str">
        <f>IF(LEN(TRIM(promesas[[#This Row],[Fecha de Pago]]))&gt;0,1,"")</f>
        <v/>
      </c>
    </row>
    <row r="1097" spans="1:23" ht="15.75" customHeight="1">
      <c r="A1097" s="11" t="str">
        <f>TEXT(promesas[[#This Row],[Marca temporal]],"dd/mmm")</f>
        <v>00/ene</v>
      </c>
      <c r="B1097" s="159"/>
      <c r="C1097" s="157"/>
      <c r="D1097" s="157"/>
      <c r="E1097" s="157"/>
      <c r="F1097" s="157"/>
      <c r="G1097" s="157"/>
      <c r="H1097" s="157"/>
      <c r="I1097" s="157"/>
      <c r="J1097"/>
      <c r="K1097"/>
      <c r="L1097" s="191"/>
      <c r="M1097" s="157"/>
      <c r="N1097"/>
      <c r="O1097" s="191"/>
      <c r="P1097" s="157"/>
      <c r="Q1097" s="189"/>
      <c r="R1097" s="196" t="str">
        <f>IF(promesas[[#This Row],[Fecha de Pago]]="", "", TEXT(promesas[[#This Row],[Fecha de Pago]], "mmm"))</f>
        <v/>
      </c>
      <c r="S1097" s="12" t="str">
        <f>IF(promesas[[#This Row],[Fecha  promesa de pago]]="", "", TEXT(promesas[[#This Row],[Fecha  promesa de pago]], "mmm"))</f>
        <v/>
      </c>
      <c r="T1097" s="13" t="str">
        <f>IF(promesas[[#This Row],[Fecha de Pago]]="", "", TEXT(promesas[[#This Row],[Fecha de Pago]], "dd/mmm"))</f>
        <v/>
      </c>
      <c r="U1097" s="13" t="str">
        <f>IF(promesas[[#This Row],[Fecha  promesa de pago]]="", "", TEXT(promesas[[#This Row],[Fecha  promesa de pago]], "dd/mmm"))</f>
        <v/>
      </c>
      <c r="V1097" s="14" t="str">
        <f>IF(LEN(TRIM(promesas[[#This Row],[Fecha  promesa de pago]]))&gt;0,1,"")</f>
        <v/>
      </c>
      <c r="W1097" s="14" t="str">
        <f>IF(LEN(TRIM(promesas[[#This Row],[Fecha de Pago]]))&gt;0,1,"")</f>
        <v/>
      </c>
    </row>
    <row r="1098" spans="1:23" ht="15.75" customHeight="1">
      <c r="A1098" s="11" t="str">
        <f>TEXT(promesas[[#This Row],[Marca temporal]],"dd/mmm")</f>
        <v>00/ene</v>
      </c>
      <c r="B1098" s="159"/>
      <c r="C1098" s="157"/>
      <c r="D1098" s="157"/>
      <c r="E1098" s="157"/>
      <c r="F1098" s="157"/>
      <c r="G1098" s="157"/>
      <c r="H1098" s="157"/>
      <c r="I1098" s="157"/>
      <c r="J1098"/>
      <c r="K1098"/>
      <c r="L1098" s="191"/>
      <c r="M1098" s="157"/>
      <c r="N1098"/>
      <c r="O1098" s="191"/>
      <c r="P1098"/>
      <c r="Q1098" s="189"/>
      <c r="R1098" s="196" t="str">
        <f>IF(promesas[[#This Row],[Fecha de Pago]]="", "", TEXT(promesas[[#This Row],[Fecha de Pago]], "mmm"))</f>
        <v/>
      </c>
      <c r="S1098" s="12" t="str">
        <f>IF(promesas[[#This Row],[Fecha  promesa de pago]]="", "", TEXT(promesas[[#This Row],[Fecha  promesa de pago]], "mmm"))</f>
        <v/>
      </c>
      <c r="T1098" s="13" t="str">
        <f>IF(promesas[[#This Row],[Fecha de Pago]]="", "", TEXT(promesas[[#This Row],[Fecha de Pago]], "dd/mmm"))</f>
        <v/>
      </c>
      <c r="U1098" s="13" t="str">
        <f>IF(promesas[[#This Row],[Fecha  promesa de pago]]="", "", TEXT(promesas[[#This Row],[Fecha  promesa de pago]], "dd/mmm"))</f>
        <v/>
      </c>
      <c r="V1098" s="14" t="str">
        <f>IF(LEN(TRIM(promesas[[#This Row],[Fecha  promesa de pago]]))&gt;0,1,"")</f>
        <v/>
      </c>
      <c r="W1098" s="14" t="str">
        <f>IF(LEN(TRIM(promesas[[#This Row],[Fecha de Pago]]))&gt;0,1,"")</f>
        <v/>
      </c>
    </row>
    <row r="1099" spans="1:23" ht="15.75" customHeight="1">
      <c r="A1099" s="11" t="str">
        <f>TEXT(promesas[[#This Row],[Marca temporal]],"dd/mmm")</f>
        <v>00/ene</v>
      </c>
      <c r="B1099" s="159"/>
      <c r="C1099" s="157"/>
      <c r="D1099" s="157"/>
      <c r="E1099" s="157"/>
      <c r="F1099" s="157"/>
      <c r="G1099" s="157"/>
      <c r="H1099" s="157"/>
      <c r="I1099" s="157"/>
      <c r="J1099" s="157"/>
      <c r="K1099" s="159"/>
      <c r="L1099" s="167"/>
      <c r="M1099" s="157"/>
      <c r="N1099"/>
      <c r="O1099" s="191"/>
      <c r="P1099" s="157"/>
      <c r="Q1099" s="189"/>
      <c r="R1099" s="196" t="str">
        <f>IF(promesas[[#This Row],[Fecha de Pago]]="", "", TEXT(promesas[[#This Row],[Fecha de Pago]], "mmm"))</f>
        <v/>
      </c>
      <c r="S1099" s="12" t="str">
        <f>IF(promesas[[#This Row],[Fecha  promesa de pago]]="", "", TEXT(promesas[[#This Row],[Fecha  promesa de pago]], "mmm"))</f>
        <v/>
      </c>
      <c r="T1099" s="13" t="str">
        <f>IF(promesas[[#This Row],[Fecha de Pago]]="", "", TEXT(promesas[[#This Row],[Fecha de Pago]], "dd/mmm"))</f>
        <v/>
      </c>
      <c r="U1099" s="13" t="str">
        <f>IF(promesas[[#This Row],[Fecha  promesa de pago]]="", "", TEXT(promesas[[#This Row],[Fecha  promesa de pago]], "dd/mmm"))</f>
        <v/>
      </c>
      <c r="V1099" s="14" t="str">
        <f>IF(LEN(TRIM(promesas[[#This Row],[Fecha  promesa de pago]]))&gt;0,1,"")</f>
        <v/>
      </c>
      <c r="W1099" s="14" t="str">
        <f>IF(LEN(TRIM(promesas[[#This Row],[Fecha de Pago]]))&gt;0,1,"")</f>
        <v/>
      </c>
    </row>
    <row r="1100" spans="1:23" ht="15.75" customHeight="1">
      <c r="A1100" s="11" t="str">
        <f>TEXT(promesas[[#This Row],[Marca temporal]],"dd/mmm")</f>
        <v>00/ene</v>
      </c>
      <c r="B1100" s="159"/>
      <c r="C1100" s="157"/>
      <c r="D1100" s="157"/>
      <c r="E1100" s="157"/>
      <c r="F1100" s="157"/>
      <c r="G1100" s="157"/>
      <c r="H1100" s="157"/>
      <c r="I1100" s="157"/>
      <c r="J1100"/>
      <c r="K1100"/>
      <c r="L1100" s="191"/>
      <c r="M1100" s="157"/>
      <c r="N1100"/>
      <c r="O1100" s="191"/>
      <c r="P1100" s="157"/>
      <c r="Q1100" s="189"/>
      <c r="R1100" s="196" t="str">
        <f>IF(promesas[[#This Row],[Fecha de Pago]]="", "", TEXT(promesas[[#This Row],[Fecha de Pago]], "mmm"))</f>
        <v/>
      </c>
      <c r="S1100" s="12" t="str">
        <f>IF(promesas[[#This Row],[Fecha  promesa de pago]]="", "", TEXT(promesas[[#This Row],[Fecha  promesa de pago]], "mmm"))</f>
        <v/>
      </c>
      <c r="T1100" s="13" t="str">
        <f>IF(promesas[[#This Row],[Fecha de Pago]]="", "", TEXT(promesas[[#This Row],[Fecha de Pago]], "dd/mmm"))</f>
        <v/>
      </c>
      <c r="U1100" s="13" t="str">
        <f>IF(promesas[[#This Row],[Fecha  promesa de pago]]="", "", TEXT(promesas[[#This Row],[Fecha  promesa de pago]], "dd/mmm"))</f>
        <v/>
      </c>
      <c r="V1100" s="14" t="str">
        <f>IF(LEN(TRIM(promesas[[#This Row],[Fecha  promesa de pago]]))&gt;0,1,"")</f>
        <v/>
      </c>
      <c r="W1100" s="14" t="str">
        <f>IF(LEN(TRIM(promesas[[#This Row],[Fecha de Pago]]))&gt;0,1,"")</f>
        <v/>
      </c>
    </row>
    <row r="1101" spans="1:23" ht="15.75" customHeight="1">
      <c r="A1101" s="11" t="str">
        <f>TEXT(promesas[[#This Row],[Marca temporal]],"dd/mmm")</f>
        <v>00/ene</v>
      </c>
      <c r="B1101" s="159"/>
      <c r="C1101" s="157"/>
      <c r="D1101" s="157"/>
      <c r="E1101" s="157"/>
      <c r="F1101" s="157"/>
      <c r="G1101" s="157"/>
      <c r="H1101" s="157"/>
      <c r="I1101" s="157"/>
      <c r="J1101"/>
      <c r="K1101"/>
      <c r="L1101" s="191"/>
      <c r="M1101" s="157"/>
      <c r="N1101"/>
      <c r="O1101" s="191"/>
      <c r="P1101" s="157"/>
      <c r="Q1101" s="189"/>
      <c r="R1101" s="196" t="str">
        <f>IF(promesas[[#This Row],[Fecha de Pago]]="", "", TEXT(promesas[[#This Row],[Fecha de Pago]], "mmm"))</f>
        <v/>
      </c>
      <c r="S1101" s="12" t="str">
        <f>IF(promesas[[#This Row],[Fecha  promesa de pago]]="", "", TEXT(promesas[[#This Row],[Fecha  promesa de pago]], "mmm"))</f>
        <v/>
      </c>
      <c r="T1101" s="13" t="str">
        <f>IF(promesas[[#This Row],[Fecha de Pago]]="", "", TEXT(promesas[[#This Row],[Fecha de Pago]], "dd/mmm"))</f>
        <v/>
      </c>
      <c r="U1101" s="13" t="str">
        <f>IF(promesas[[#This Row],[Fecha  promesa de pago]]="", "", TEXT(promesas[[#This Row],[Fecha  promesa de pago]], "dd/mmm"))</f>
        <v/>
      </c>
      <c r="V1101" s="14" t="str">
        <f>IF(LEN(TRIM(promesas[[#This Row],[Fecha  promesa de pago]]))&gt;0,1,"")</f>
        <v/>
      </c>
      <c r="W1101" s="14" t="str">
        <f>IF(LEN(TRIM(promesas[[#This Row],[Fecha de Pago]]))&gt;0,1,"")</f>
        <v/>
      </c>
    </row>
    <row r="1102" spans="1:23" ht="15.75" customHeight="1">
      <c r="A1102" s="11" t="str">
        <f>TEXT(promesas[[#This Row],[Marca temporal]],"dd/mmm")</f>
        <v>00/ene</v>
      </c>
      <c r="B1102" s="159"/>
      <c r="C1102" s="157"/>
      <c r="D1102" s="157"/>
      <c r="E1102" s="157"/>
      <c r="F1102" s="157"/>
      <c r="G1102" s="157"/>
      <c r="H1102" s="157"/>
      <c r="I1102" s="157"/>
      <c r="J1102"/>
      <c r="K1102"/>
      <c r="L1102" s="191"/>
      <c r="M1102" s="157"/>
      <c r="N1102"/>
      <c r="O1102" s="191"/>
      <c r="P1102" s="157"/>
      <c r="Q1102" s="200"/>
      <c r="R1102" s="196" t="str">
        <f>IF(promesas[[#This Row],[Fecha de Pago]]="", "", TEXT(promesas[[#This Row],[Fecha de Pago]], "mmm"))</f>
        <v/>
      </c>
      <c r="S1102" s="12" t="str">
        <f>IF(promesas[[#This Row],[Fecha  promesa de pago]]="", "", TEXT(promesas[[#This Row],[Fecha  promesa de pago]], "mmm"))</f>
        <v/>
      </c>
      <c r="T1102" s="13" t="str">
        <f>IF(promesas[[#This Row],[Fecha de Pago]]="", "", TEXT(promesas[[#This Row],[Fecha de Pago]], "dd/mmm"))</f>
        <v/>
      </c>
      <c r="U1102" s="13" t="str">
        <f>IF(promesas[[#This Row],[Fecha  promesa de pago]]="", "", TEXT(promesas[[#This Row],[Fecha  promesa de pago]], "dd/mmm"))</f>
        <v/>
      </c>
      <c r="V1102" s="14" t="str">
        <f>IF(LEN(TRIM(promesas[[#This Row],[Fecha  promesa de pago]]))&gt;0,1,"")</f>
        <v/>
      </c>
      <c r="W1102" s="14" t="str">
        <f>IF(LEN(TRIM(promesas[[#This Row],[Fecha de Pago]]))&gt;0,1,"")</f>
        <v/>
      </c>
    </row>
    <row r="1103" spans="1:23" ht="15.75" customHeight="1">
      <c r="A1103" s="11" t="str">
        <f>TEXT(promesas[[#This Row],[Marca temporal]],"dd/mmm")</f>
        <v>00/ene</v>
      </c>
      <c r="B1103" s="159"/>
      <c r="C1103" s="157"/>
      <c r="D1103" s="157"/>
      <c r="E1103" s="157"/>
      <c r="F1103" s="157"/>
      <c r="G1103" s="157"/>
      <c r="H1103" s="157"/>
      <c r="I1103" s="157"/>
      <c r="J1103"/>
      <c r="K1103"/>
      <c r="L1103" s="191"/>
      <c r="M1103" s="157"/>
      <c r="N1103"/>
      <c r="O1103" s="191"/>
      <c r="P1103" s="157"/>
      <c r="Q1103" s="189"/>
      <c r="R1103" s="196" t="str">
        <f>IF(promesas[[#This Row],[Fecha de Pago]]="", "", TEXT(promesas[[#This Row],[Fecha de Pago]], "mmm"))</f>
        <v/>
      </c>
      <c r="S1103" s="12" t="str">
        <f>IF(promesas[[#This Row],[Fecha  promesa de pago]]="", "", TEXT(promesas[[#This Row],[Fecha  promesa de pago]], "mmm"))</f>
        <v/>
      </c>
      <c r="T1103" s="13" t="str">
        <f>IF(promesas[[#This Row],[Fecha de Pago]]="", "", TEXT(promesas[[#This Row],[Fecha de Pago]], "dd/mmm"))</f>
        <v/>
      </c>
      <c r="U1103" s="13" t="str">
        <f>IF(promesas[[#This Row],[Fecha  promesa de pago]]="", "", TEXT(promesas[[#This Row],[Fecha  promesa de pago]], "dd/mmm"))</f>
        <v/>
      </c>
      <c r="V1103" s="14" t="str">
        <f>IF(LEN(TRIM(promesas[[#This Row],[Fecha  promesa de pago]]))&gt;0,1,"")</f>
        <v/>
      </c>
      <c r="W1103" s="14" t="str">
        <f>IF(LEN(TRIM(promesas[[#This Row],[Fecha de Pago]]))&gt;0,1,"")</f>
        <v/>
      </c>
    </row>
    <row r="1104" spans="1:23" ht="15.75" customHeight="1">
      <c r="A1104" s="11" t="str">
        <f>TEXT(promesas[[#This Row],[Marca temporal]],"dd/mmm")</f>
        <v>00/ene</v>
      </c>
      <c r="B1104" s="159"/>
      <c r="C1104" s="157"/>
      <c r="D1104" s="157"/>
      <c r="E1104" s="157"/>
      <c r="F1104" s="157"/>
      <c r="G1104" s="157"/>
      <c r="H1104" s="157"/>
      <c r="I1104" s="157"/>
      <c r="J1104"/>
      <c r="K1104"/>
      <c r="L1104" s="191"/>
      <c r="M1104" s="157"/>
      <c r="N1104"/>
      <c r="O1104" s="191"/>
      <c r="P1104"/>
      <c r="Q1104" s="189"/>
      <c r="R1104" s="196" t="str">
        <f>IF(promesas[[#This Row],[Fecha de Pago]]="", "", TEXT(promesas[[#This Row],[Fecha de Pago]], "mmm"))</f>
        <v/>
      </c>
      <c r="S1104" s="12" t="str">
        <f>IF(promesas[[#This Row],[Fecha  promesa de pago]]="", "", TEXT(promesas[[#This Row],[Fecha  promesa de pago]], "mmm"))</f>
        <v/>
      </c>
      <c r="T1104" s="13" t="str">
        <f>IF(promesas[[#This Row],[Fecha de Pago]]="", "", TEXT(promesas[[#This Row],[Fecha de Pago]], "dd/mmm"))</f>
        <v/>
      </c>
      <c r="U1104" s="13" t="str">
        <f>IF(promesas[[#This Row],[Fecha  promesa de pago]]="", "", TEXT(promesas[[#This Row],[Fecha  promesa de pago]], "dd/mmm"))</f>
        <v/>
      </c>
      <c r="V1104" s="14" t="str">
        <f>IF(LEN(TRIM(promesas[[#This Row],[Fecha  promesa de pago]]))&gt;0,1,"")</f>
        <v/>
      </c>
      <c r="W1104" s="14" t="str">
        <f>IF(LEN(TRIM(promesas[[#This Row],[Fecha de Pago]]))&gt;0,1,"")</f>
        <v/>
      </c>
    </row>
    <row r="1105" spans="1:23" ht="15.75" customHeight="1">
      <c r="A1105" s="11" t="str">
        <f>TEXT(promesas[[#This Row],[Marca temporal]],"dd/mmm")</f>
        <v>00/ene</v>
      </c>
      <c r="B1105" s="159"/>
      <c r="C1105" s="157"/>
      <c r="D1105" s="157"/>
      <c r="E1105" s="157"/>
      <c r="F1105" s="157"/>
      <c r="G1105" s="157"/>
      <c r="H1105" s="157"/>
      <c r="I1105" s="157"/>
      <c r="J1105"/>
      <c r="K1105"/>
      <c r="L1105" s="191"/>
      <c r="M1105" s="157"/>
      <c r="N1105"/>
      <c r="O1105" s="191"/>
      <c r="P1105"/>
      <c r="Q1105" s="189"/>
      <c r="R1105" s="196" t="str">
        <f>IF(promesas[[#This Row],[Fecha de Pago]]="", "", TEXT(promesas[[#This Row],[Fecha de Pago]], "mmm"))</f>
        <v/>
      </c>
      <c r="S1105" s="12" t="str">
        <f>IF(promesas[[#This Row],[Fecha  promesa de pago]]="", "", TEXT(promesas[[#This Row],[Fecha  promesa de pago]], "mmm"))</f>
        <v/>
      </c>
      <c r="T1105" s="13" t="str">
        <f>IF(promesas[[#This Row],[Fecha de Pago]]="", "", TEXT(promesas[[#This Row],[Fecha de Pago]], "dd/mmm"))</f>
        <v/>
      </c>
      <c r="U1105" s="13" t="str">
        <f>IF(promesas[[#This Row],[Fecha  promesa de pago]]="", "", TEXT(promesas[[#This Row],[Fecha  promesa de pago]], "dd/mmm"))</f>
        <v/>
      </c>
      <c r="V1105" s="14" t="str">
        <f>IF(LEN(TRIM(promesas[[#This Row],[Fecha  promesa de pago]]))&gt;0,1,"")</f>
        <v/>
      </c>
      <c r="W1105" s="14" t="str">
        <f>IF(LEN(TRIM(promesas[[#This Row],[Fecha de Pago]]))&gt;0,1,"")</f>
        <v/>
      </c>
    </row>
    <row r="1106" spans="1:23" ht="15.75" customHeight="1">
      <c r="A1106" s="11" t="str">
        <f>TEXT(promesas[[#This Row],[Marca temporal]],"dd/mmm")</f>
        <v>00/ene</v>
      </c>
      <c r="B1106" s="159"/>
      <c r="C1106" s="157"/>
      <c r="D1106" s="157"/>
      <c r="E1106" s="157"/>
      <c r="F1106" s="157"/>
      <c r="G1106" s="157"/>
      <c r="H1106" s="157"/>
      <c r="I1106" s="157"/>
      <c r="J1106"/>
      <c r="K1106"/>
      <c r="L1106" s="191"/>
      <c r="M1106" s="157"/>
      <c r="N1106"/>
      <c r="O1106" s="191"/>
      <c r="P1106" s="157"/>
      <c r="Q1106" s="189"/>
      <c r="R1106" s="196" t="str">
        <f>IF(promesas[[#This Row],[Fecha de Pago]]="", "", TEXT(promesas[[#This Row],[Fecha de Pago]], "mmm"))</f>
        <v/>
      </c>
      <c r="S1106" s="12" t="str">
        <f>IF(promesas[[#This Row],[Fecha  promesa de pago]]="", "", TEXT(promesas[[#This Row],[Fecha  promesa de pago]], "mmm"))</f>
        <v/>
      </c>
      <c r="T1106" s="13" t="str">
        <f>IF(promesas[[#This Row],[Fecha de Pago]]="", "", TEXT(promesas[[#This Row],[Fecha de Pago]], "dd/mmm"))</f>
        <v/>
      </c>
      <c r="U1106" s="13" t="str">
        <f>IF(promesas[[#This Row],[Fecha  promesa de pago]]="", "", TEXT(promesas[[#This Row],[Fecha  promesa de pago]], "dd/mmm"))</f>
        <v/>
      </c>
      <c r="V1106" s="14" t="str">
        <f>IF(LEN(TRIM(promesas[[#This Row],[Fecha  promesa de pago]]))&gt;0,1,"")</f>
        <v/>
      </c>
      <c r="W1106" s="14" t="str">
        <f>IF(LEN(TRIM(promesas[[#This Row],[Fecha de Pago]]))&gt;0,1,"")</f>
        <v/>
      </c>
    </row>
    <row r="1107" spans="1:23" ht="15.75" customHeight="1">
      <c r="A1107" s="11" t="str">
        <f>TEXT(promesas[[#This Row],[Marca temporal]],"dd/mmm")</f>
        <v>00/ene</v>
      </c>
      <c r="B1107" s="159"/>
      <c r="C1107" s="157"/>
      <c r="D1107" s="157"/>
      <c r="E1107" s="157"/>
      <c r="F1107" s="157"/>
      <c r="G1107" s="157"/>
      <c r="H1107" s="157"/>
      <c r="I1107" s="157"/>
      <c r="J1107"/>
      <c r="K1107"/>
      <c r="L1107" s="191"/>
      <c r="M1107" s="157"/>
      <c r="N1107"/>
      <c r="O1107" s="191"/>
      <c r="P1107" s="157"/>
      <c r="Q1107" s="189"/>
      <c r="R1107" s="196" t="str">
        <f>IF(promesas[[#This Row],[Fecha de Pago]]="", "", TEXT(promesas[[#This Row],[Fecha de Pago]], "mmm"))</f>
        <v/>
      </c>
      <c r="S1107" s="12" t="str">
        <f>IF(promesas[[#This Row],[Fecha  promesa de pago]]="", "", TEXT(promesas[[#This Row],[Fecha  promesa de pago]], "mmm"))</f>
        <v/>
      </c>
      <c r="T1107" s="13" t="str">
        <f>IF(promesas[[#This Row],[Fecha de Pago]]="", "", TEXT(promesas[[#This Row],[Fecha de Pago]], "dd/mmm"))</f>
        <v/>
      </c>
      <c r="U1107" s="13" t="str">
        <f>IF(promesas[[#This Row],[Fecha  promesa de pago]]="", "", TEXT(promesas[[#This Row],[Fecha  promesa de pago]], "dd/mmm"))</f>
        <v/>
      </c>
      <c r="V1107" s="14" t="str">
        <f>IF(LEN(TRIM(promesas[[#This Row],[Fecha  promesa de pago]]))&gt;0,1,"")</f>
        <v/>
      </c>
      <c r="W1107" s="14" t="str">
        <f>IF(LEN(TRIM(promesas[[#This Row],[Fecha de Pago]]))&gt;0,1,"")</f>
        <v/>
      </c>
    </row>
    <row r="1108" spans="1:23" ht="15.75" customHeight="1">
      <c r="A1108" s="11" t="str">
        <f>TEXT(promesas[[#This Row],[Marca temporal]],"dd/mmm")</f>
        <v>00/ene</v>
      </c>
      <c r="B1108" s="159"/>
      <c r="C1108" s="157"/>
      <c r="D1108" s="157"/>
      <c r="E1108" s="157"/>
      <c r="F1108" s="157"/>
      <c r="G1108" s="157"/>
      <c r="H1108" s="157"/>
      <c r="I1108" s="157"/>
      <c r="J1108"/>
      <c r="K1108"/>
      <c r="L1108" s="191"/>
      <c r="M1108" s="157"/>
      <c r="N1108"/>
      <c r="O1108" s="191"/>
      <c r="P1108" s="157"/>
      <c r="Q1108" s="189"/>
      <c r="R1108" s="196" t="str">
        <f>IF(promesas[[#This Row],[Fecha de Pago]]="", "", TEXT(promesas[[#This Row],[Fecha de Pago]], "mmm"))</f>
        <v/>
      </c>
      <c r="S1108" s="12" t="str">
        <f>IF(promesas[[#This Row],[Fecha  promesa de pago]]="", "", TEXT(promesas[[#This Row],[Fecha  promesa de pago]], "mmm"))</f>
        <v/>
      </c>
      <c r="T1108" s="13" t="str">
        <f>IF(promesas[[#This Row],[Fecha de Pago]]="", "", TEXT(promesas[[#This Row],[Fecha de Pago]], "dd/mmm"))</f>
        <v/>
      </c>
      <c r="U1108" s="13" t="str">
        <f>IF(promesas[[#This Row],[Fecha  promesa de pago]]="", "", TEXT(promesas[[#This Row],[Fecha  promesa de pago]], "dd/mmm"))</f>
        <v/>
      </c>
      <c r="V1108" s="14" t="str">
        <f>IF(LEN(TRIM(promesas[[#This Row],[Fecha  promesa de pago]]))&gt;0,1,"")</f>
        <v/>
      </c>
      <c r="W1108" s="14" t="str">
        <f>IF(LEN(TRIM(promesas[[#This Row],[Fecha de Pago]]))&gt;0,1,"")</f>
        <v/>
      </c>
    </row>
    <row r="1109" spans="1:23" ht="15.75" customHeight="1">
      <c r="A1109" s="11" t="str">
        <f>TEXT(promesas[[#This Row],[Marca temporal]],"dd/mmm")</f>
        <v>00/ene</v>
      </c>
      <c r="B1109" s="159"/>
      <c r="C1109" s="157"/>
      <c r="D1109" s="157"/>
      <c r="E1109" s="157"/>
      <c r="F1109" s="157"/>
      <c r="G1109" s="157"/>
      <c r="H1109" s="157"/>
      <c r="I1109" s="157"/>
      <c r="J1109"/>
      <c r="K1109"/>
      <c r="L1109" s="191"/>
      <c r="M1109" s="157"/>
      <c r="N1109"/>
      <c r="O1109" s="191"/>
      <c r="P1109" s="157"/>
      <c r="Q1109" s="189"/>
      <c r="R1109" s="196" t="str">
        <f>IF(promesas[[#This Row],[Fecha de Pago]]="", "", TEXT(promesas[[#This Row],[Fecha de Pago]], "mmm"))</f>
        <v/>
      </c>
      <c r="S1109" s="12" t="str">
        <f>IF(promesas[[#This Row],[Fecha  promesa de pago]]="", "", TEXT(promesas[[#This Row],[Fecha  promesa de pago]], "mmm"))</f>
        <v/>
      </c>
      <c r="T1109" s="13" t="str">
        <f>IF(promesas[[#This Row],[Fecha de Pago]]="", "", TEXT(promesas[[#This Row],[Fecha de Pago]], "dd/mmm"))</f>
        <v/>
      </c>
      <c r="U1109" s="13" t="str">
        <f>IF(promesas[[#This Row],[Fecha  promesa de pago]]="", "", TEXT(promesas[[#This Row],[Fecha  promesa de pago]], "dd/mmm"))</f>
        <v/>
      </c>
      <c r="V1109" s="14" t="str">
        <f>IF(LEN(TRIM(promesas[[#This Row],[Fecha  promesa de pago]]))&gt;0,1,"")</f>
        <v/>
      </c>
      <c r="W1109" s="14" t="str">
        <f>IF(LEN(TRIM(promesas[[#This Row],[Fecha de Pago]]))&gt;0,1,"")</f>
        <v/>
      </c>
    </row>
    <row r="1110" spans="1:23" ht="15.75" customHeight="1">
      <c r="A1110" s="11" t="str">
        <f>TEXT(promesas[[#This Row],[Marca temporal]],"dd/mmm")</f>
        <v>00/ene</v>
      </c>
      <c r="B1110" s="159"/>
      <c r="C1110" s="157"/>
      <c r="D1110" s="157"/>
      <c r="E1110" s="157"/>
      <c r="F1110" s="157"/>
      <c r="G1110" s="157"/>
      <c r="H1110" s="157"/>
      <c r="I1110" s="157"/>
      <c r="J1110"/>
      <c r="K1110"/>
      <c r="L1110" s="191"/>
      <c r="M1110" s="157"/>
      <c r="N1110"/>
      <c r="O1110" s="191"/>
      <c r="P1110" s="157"/>
      <c r="Q1110" s="189"/>
      <c r="R1110" s="196" t="str">
        <f>IF(promesas[[#This Row],[Fecha de Pago]]="", "", TEXT(promesas[[#This Row],[Fecha de Pago]], "mmm"))</f>
        <v/>
      </c>
      <c r="S1110" s="12" t="str">
        <f>IF(promesas[[#This Row],[Fecha  promesa de pago]]="", "", TEXT(promesas[[#This Row],[Fecha  promesa de pago]], "mmm"))</f>
        <v/>
      </c>
      <c r="T1110" s="13" t="str">
        <f>IF(promesas[[#This Row],[Fecha de Pago]]="", "", TEXT(promesas[[#This Row],[Fecha de Pago]], "dd/mmm"))</f>
        <v/>
      </c>
      <c r="U1110" s="13" t="str">
        <f>IF(promesas[[#This Row],[Fecha  promesa de pago]]="", "", TEXT(promesas[[#This Row],[Fecha  promesa de pago]], "dd/mmm"))</f>
        <v/>
      </c>
      <c r="V1110" s="14" t="str">
        <f>IF(LEN(TRIM(promesas[[#This Row],[Fecha  promesa de pago]]))&gt;0,1,"")</f>
        <v/>
      </c>
      <c r="W1110" s="14" t="str">
        <f>IF(LEN(TRIM(promesas[[#This Row],[Fecha de Pago]]))&gt;0,1,"")</f>
        <v/>
      </c>
    </row>
    <row r="1111" spans="1:23" ht="15.75" customHeight="1">
      <c r="A1111" s="11" t="str">
        <f>TEXT(promesas[[#This Row],[Marca temporal]],"dd/mmm")</f>
        <v>00/ene</v>
      </c>
      <c r="B1111" s="159"/>
      <c r="C1111" s="157"/>
      <c r="D1111" s="157"/>
      <c r="E1111" s="157"/>
      <c r="F1111" s="157"/>
      <c r="G1111" s="157"/>
      <c r="H1111" s="157"/>
      <c r="I1111" s="157"/>
      <c r="J1111"/>
      <c r="K1111"/>
      <c r="L1111" s="191"/>
      <c r="M1111" s="157"/>
      <c r="N1111"/>
      <c r="O1111" s="191"/>
      <c r="P1111" s="157"/>
      <c r="Q1111" s="189"/>
      <c r="R1111" s="196" t="str">
        <f>IF(promesas[[#This Row],[Fecha de Pago]]="", "", TEXT(promesas[[#This Row],[Fecha de Pago]], "mmm"))</f>
        <v/>
      </c>
      <c r="S1111" s="12" t="str">
        <f>IF(promesas[[#This Row],[Fecha  promesa de pago]]="", "", TEXT(promesas[[#This Row],[Fecha  promesa de pago]], "mmm"))</f>
        <v/>
      </c>
      <c r="T1111" s="13" t="str">
        <f>IF(promesas[[#This Row],[Fecha de Pago]]="", "", TEXT(promesas[[#This Row],[Fecha de Pago]], "dd/mmm"))</f>
        <v/>
      </c>
      <c r="U1111" s="13" t="str">
        <f>IF(promesas[[#This Row],[Fecha  promesa de pago]]="", "", TEXT(promesas[[#This Row],[Fecha  promesa de pago]], "dd/mmm"))</f>
        <v/>
      </c>
      <c r="V1111" s="14" t="str">
        <f>IF(LEN(TRIM(promesas[[#This Row],[Fecha  promesa de pago]]))&gt;0,1,"")</f>
        <v/>
      </c>
      <c r="W1111" s="14" t="str">
        <f>IF(LEN(TRIM(promesas[[#This Row],[Fecha de Pago]]))&gt;0,1,"")</f>
        <v/>
      </c>
    </row>
    <row r="1112" spans="1:23" ht="15.75" customHeight="1">
      <c r="A1112" s="11" t="str">
        <f>TEXT(promesas[[#This Row],[Marca temporal]],"dd/mmm")</f>
        <v>00/ene</v>
      </c>
      <c r="B1112" s="159"/>
      <c r="C1112" s="157"/>
      <c r="D1112" s="157"/>
      <c r="E1112" s="157"/>
      <c r="F1112" s="157"/>
      <c r="G1112" s="157"/>
      <c r="H1112" s="157"/>
      <c r="I1112" s="157"/>
      <c r="J1112"/>
      <c r="K1112"/>
      <c r="L1112" s="191"/>
      <c r="M1112" s="157"/>
      <c r="N1112"/>
      <c r="O1112" s="191"/>
      <c r="P1112" s="157"/>
      <c r="Q1112" s="189"/>
      <c r="R1112" s="196" t="str">
        <f>IF(promesas[[#This Row],[Fecha de Pago]]="", "", TEXT(promesas[[#This Row],[Fecha de Pago]], "mmm"))</f>
        <v/>
      </c>
      <c r="S1112" s="12" t="str">
        <f>IF(promesas[[#This Row],[Fecha  promesa de pago]]="", "", TEXT(promesas[[#This Row],[Fecha  promesa de pago]], "mmm"))</f>
        <v/>
      </c>
      <c r="T1112" s="13" t="str">
        <f>IF(promesas[[#This Row],[Fecha de Pago]]="", "", TEXT(promesas[[#This Row],[Fecha de Pago]], "dd/mmm"))</f>
        <v/>
      </c>
      <c r="U1112" s="13" t="str">
        <f>IF(promesas[[#This Row],[Fecha  promesa de pago]]="", "", TEXT(promesas[[#This Row],[Fecha  promesa de pago]], "dd/mmm"))</f>
        <v/>
      </c>
      <c r="V1112" s="14" t="str">
        <f>IF(LEN(TRIM(promesas[[#This Row],[Fecha  promesa de pago]]))&gt;0,1,"")</f>
        <v/>
      </c>
      <c r="W1112" s="14" t="str">
        <f>IF(LEN(TRIM(promesas[[#This Row],[Fecha de Pago]]))&gt;0,1,"")</f>
        <v/>
      </c>
    </row>
    <row r="1113" spans="1:23" ht="15.75" customHeight="1">
      <c r="A1113" s="11" t="str">
        <f>TEXT(promesas[[#This Row],[Marca temporal]],"dd/mmm")</f>
        <v>00/ene</v>
      </c>
      <c r="B1113" s="159"/>
      <c r="C1113" s="157"/>
      <c r="D1113" s="157"/>
      <c r="E1113" s="157"/>
      <c r="F1113" s="157"/>
      <c r="G1113" s="157"/>
      <c r="H1113" s="157"/>
      <c r="I1113" s="157"/>
      <c r="J1113"/>
      <c r="K1113"/>
      <c r="L1113" s="191"/>
      <c r="M1113" s="157"/>
      <c r="N1113"/>
      <c r="O1113" s="191"/>
      <c r="P1113" s="157"/>
      <c r="Q1113" s="189"/>
      <c r="R1113" s="196" t="str">
        <f>IF(promesas[[#This Row],[Fecha de Pago]]="", "", TEXT(promesas[[#This Row],[Fecha de Pago]], "mmm"))</f>
        <v/>
      </c>
      <c r="S1113" s="12" t="str">
        <f>IF(promesas[[#This Row],[Fecha  promesa de pago]]="", "", TEXT(promesas[[#This Row],[Fecha  promesa de pago]], "mmm"))</f>
        <v/>
      </c>
      <c r="T1113" s="13" t="str">
        <f>IF(promesas[[#This Row],[Fecha de Pago]]="", "", TEXT(promesas[[#This Row],[Fecha de Pago]], "dd/mmm"))</f>
        <v/>
      </c>
      <c r="U1113" s="13" t="str">
        <f>IF(promesas[[#This Row],[Fecha  promesa de pago]]="", "", TEXT(promesas[[#This Row],[Fecha  promesa de pago]], "dd/mmm"))</f>
        <v/>
      </c>
      <c r="V1113" s="14" t="str">
        <f>IF(LEN(TRIM(promesas[[#This Row],[Fecha  promesa de pago]]))&gt;0,1,"")</f>
        <v/>
      </c>
      <c r="W1113" s="14" t="str">
        <f>IF(LEN(TRIM(promesas[[#This Row],[Fecha de Pago]]))&gt;0,1,"")</f>
        <v/>
      </c>
    </row>
    <row r="1114" spans="1:23" ht="15.75" customHeight="1">
      <c r="A1114" s="11" t="str">
        <f>TEXT(promesas[[#This Row],[Marca temporal]],"dd/mmm")</f>
        <v>00/ene</v>
      </c>
      <c r="B1114" s="159"/>
      <c r="C1114" s="157"/>
      <c r="D1114" s="157"/>
      <c r="E1114" s="157"/>
      <c r="F1114" s="157"/>
      <c r="G1114" s="157"/>
      <c r="H1114" s="157"/>
      <c r="I1114" s="157"/>
      <c r="J1114"/>
      <c r="K1114"/>
      <c r="L1114" s="191"/>
      <c r="M1114" s="157"/>
      <c r="N1114"/>
      <c r="O1114" s="191"/>
      <c r="P1114" s="157"/>
      <c r="Q1114" s="189"/>
      <c r="R1114" s="196" t="str">
        <f>IF(promesas[[#This Row],[Fecha de Pago]]="", "", TEXT(promesas[[#This Row],[Fecha de Pago]], "mmm"))</f>
        <v/>
      </c>
      <c r="S1114" s="12" t="str">
        <f>IF(promesas[[#This Row],[Fecha  promesa de pago]]="", "", TEXT(promesas[[#This Row],[Fecha  promesa de pago]], "mmm"))</f>
        <v/>
      </c>
      <c r="T1114" s="13" t="str">
        <f>IF(promesas[[#This Row],[Fecha de Pago]]="", "", TEXT(promesas[[#This Row],[Fecha de Pago]], "dd/mmm"))</f>
        <v/>
      </c>
      <c r="U1114" s="13" t="str">
        <f>IF(promesas[[#This Row],[Fecha  promesa de pago]]="", "", TEXT(promesas[[#This Row],[Fecha  promesa de pago]], "dd/mmm"))</f>
        <v/>
      </c>
      <c r="V1114" s="14" t="str">
        <f>IF(LEN(TRIM(promesas[[#This Row],[Fecha  promesa de pago]]))&gt;0,1,"")</f>
        <v/>
      </c>
      <c r="W1114" s="14" t="str">
        <f>IF(LEN(TRIM(promesas[[#This Row],[Fecha de Pago]]))&gt;0,1,"")</f>
        <v/>
      </c>
    </row>
    <row r="1115" spans="1:23" ht="15.75" customHeight="1">
      <c r="A1115" s="11" t="str">
        <f>TEXT(promesas[[#This Row],[Marca temporal]],"dd/mmm")</f>
        <v>00/ene</v>
      </c>
      <c r="B1115" s="159"/>
      <c r="C1115" s="157"/>
      <c r="D1115" s="157"/>
      <c r="E1115" s="157"/>
      <c r="F1115" s="157"/>
      <c r="G1115" s="157"/>
      <c r="H1115" s="157"/>
      <c r="I1115" s="157"/>
      <c r="J1115"/>
      <c r="K1115"/>
      <c r="L1115" s="191"/>
      <c r="M1115" s="157"/>
      <c r="N1115" s="159"/>
      <c r="O1115" s="191"/>
      <c r="P1115" s="157"/>
      <c r="Q1115" s="189"/>
      <c r="R1115" s="196" t="str">
        <f>IF(promesas[[#This Row],[Fecha de Pago]]="", "", TEXT(promesas[[#This Row],[Fecha de Pago]], "mmm"))</f>
        <v/>
      </c>
      <c r="S1115" s="12" t="str">
        <f>IF(promesas[[#This Row],[Fecha  promesa de pago]]="", "", TEXT(promesas[[#This Row],[Fecha  promesa de pago]], "mmm"))</f>
        <v/>
      </c>
      <c r="T1115" s="13" t="str">
        <f>IF(promesas[[#This Row],[Fecha de Pago]]="", "", TEXT(promesas[[#This Row],[Fecha de Pago]], "dd/mmm"))</f>
        <v/>
      </c>
      <c r="U1115" s="13" t="str">
        <f>IF(promesas[[#This Row],[Fecha  promesa de pago]]="", "", TEXT(promesas[[#This Row],[Fecha  promesa de pago]], "dd/mmm"))</f>
        <v/>
      </c>
      <c r="V1115" s="14" t="str">
        <f>IF(LEN(TRIM(promesas[[#This Row],[Fecha  promesa de pago]]))&gt;0,1,"")</f>
        <v/>
      </c>
      <c r="W1115" s="14" t="str">
        <f>IF(LEN(TRIM(promesas[[#This Row],[Fecha de Pago]]))&gt;0,1,"")</f>
        <v/>
      </c>
    </row>
    <row r="1116" spans="1:23" ht="15.75" customHeight="1">
      <c r="A1116" s="11" t="str">
        <f>TEXT(promesas[[#This Row],[Marca temporal]],"dd/mmm")</f>
        <v>00/ene</v>
      </c>
      <c r="B1116" s="159"/>
      <c r="C1116" s="157"/>
      <c r="D1116" s="157"/>
      <c r="E1116" s="157"/>
      <c r="F1116" s="157"/>
      <c r="G1116" s="157"/>
      <c r="H1116" s="157"/>
      <c r="I1116" s="157"/>
      <c r="J1116"/>
      <c r="K1116"/>
      <c r="L1116" s="191"/>
      <c r="M1116" s="157"/>
      <c r="N1116"/>
      <c r="O1116" s="191"/>
      <c r="P1116" s="157"/>
      <c r="Q1116" s="189"/>
      <c r="R1116" s="196" t="str">
        <f>IF(promesas[[#This Row],[Fecha de Pago]]="", "", TEXT(promesas[[#This Row],[Fecha de Pago]], "mmm"))</f>
        <v/>
      </c>
      <c r="S1116" s="12" t="str">
        <f>IF(promesas[[#This Row],[Fecha  promesa de pago]]="", "", TEXT(promesas[[#This Row],[Fecha  promesa de pago]], "mmm"))</f>
        <v/>
      </c>
      <c r="T1116" s="13" t="str">
        <f>IF(promesas[[#This Row],[Fecha de Pago]]="", "", TEXT(promesas[[#This Row],[Fecha de Pago]], "dd/mmm"))</f>
        <v/>
      </c>
      <c r="U1116" s="13" t="str">
        <f>IF(promesas[[#This Row],[Fecha  promesa de pago]]="", "", TEXT(promesas[[#This Row],[Fecha  promesa de pago]], "dd/mmm"))</f>
        <v/>
      </c>
      <c r="V1116" s="14" t="str">
        <f>IF(LEN(TRIM(promesas[[#This Row],[Fecha  promesa de pago]]))&gt;0,1,"")</f>
        <v/>
      </c>
      <c r="W1116" s="14" t="str">
        <f>IF(LEN(TRIM(promesas[[#This Row],[Fecha de Pago]]))&gt;0,1,"")</f>
        <v/>
      </c>
    </row>
    <row r="1117" spans="1:23" ht="15.75" customHeight="1">
      <c r="A1117" s="11" t="str">
        <f>TEXT(promesas[[#This Row],[Marca temporal]],"dd/mmm")</f>
        <v>00/ene</v>
      </c>
      <c r="B1117" s="159"/>
      <c r="C1117" s="157"/>
      <c r="D1117" s="157"/>
      <c r="E1117" s="157"/>
      <c r="F1117" s="157"/>
      <c r="G1117" s="157"/>
      <c r="H1117" s="157"/>
      <c r="I1117" s="157"/>
      <c r="J1117"/>
      <c r="K1117"/>
      <c r="L1117" s="191"/>
      <c r="M1117" s="157"/>
      <c r="N1117"/>
      <c r="O1117" s="191"/>
      <c r="P1117" s="157"/>
      <c r="Q1117" s="189"/>
      <c r="R1117" s="196" t="str">
        <f>IF(promesas[[#This Row],[Fecha de Pago]]="", "", TEXT(promesas[[#This Row],[Fecha de Pago]], "mmm"))</f>
        <v/>
      </c>
      <c r="S1117" s="12" t="str">
        <f>IF(promesas[[#This Row],[Fecha  promesa de pago]]="", "", TEXT(promesas[[#This Row],[Fecha  promesa de pago]], "mmm"))</f>
        <v/>
      </c>
      <c r="T1117" s="13" t="str">
        <f>IF(promesas[[#This Row],[Fecha de Pago]]="", "", TEXT(promesas[[#This Row],[Fecha de Pago]], "dd/mmm"))</f>
        <v/>
      </c>
      <c r="U1117" s="13" t="str">
        <f>IF(promesas[[#This Row],[Fecha  promesa de pago]]="", "", TEXT(promesas[[#This Row],[Fecha  promesa de pago]], "dd/mmm"))</f>
        <v/>
      </c>
      <c r="V1117" s="14" t="str">
        <f>IF(LEN(TRIM(promesas[[#This Row],[Fecha  promesa de pago]]))&gt;0,1,"")</f>
        <v/>
      </c>
      <c r="W1117" s="14" t="str">
        <f>IF(LEN(TRIM(promesas[[#This Row],[Fecha de Pago]]))&gt;0,1,"")</f>
        <v/>
      </c>
    </row>
    <row r="1118" spans="1:23" ht="15.75" customHeight="1">
      <c r="A1118" s="11" t="str">
        <f>TEXT(promesas[[#This Row],[Marca temporal]],"dd/mmm")</f>
        <v>00/ene</v>
      </c>
      <c r="B1118" s="159"/>
      <c r="C1118" s="157"/>
      <c r="D1118" s="157"/>
      <c r="E1118" s="157"/>
      <c r="F1118" s="157"/>
      <c r="G1118" s="157"/>
      <c r="H1118" s="157"/>
      <c r="I1118" s="157"/>
      <c r="J1118"/>
      <c r="K1118"/>
      <c r="L1118" s="191"/>
      <c r="M1118" s="157"/>
      <c r="N1118"/>
      <c r="O1118" s="191"/>
      <c r="P1118" s="157"/>
      <c r="Q1118" s="189"/>
      <c r="R1118" s="196" t="str">
        <f>IF(promesas[[#This Row],[Fecha de Pago]]="", "", TEXT(promesas[[#This Row],[Fecha de Pago]], "mmm"))</f>
        <v/>
      </c>
      <c r="S1118" s="12" t="str">
        <f>IF(promesas[[#This Row],[Fecha  promesa de pago]]="", "", TEXT(promesas[[#This Row],[Fecha  promesa de pago]], "mmm"))</f>
        <v/>
      </c>
      <c r="T1118" s="13" t="str">
        <f>IF(promesas[[#This Row],[Fecha de Pago]]="", "", TEXT(promesas[[#This Row],[Fecha de Pago]], "dd/mmm"))</f>
        <v/>
      </c>
      <c r="U1118" s="13" t="str">
        <f>IF(promesas[[#This Row],[Fecha  promesa de pago]]="", "", TEXT(promesas[[#This Row],[Fecha  promesa de pago]], "dd/mmm"))</f>
        <v/>
      </c>
      <c r="V1118" s="14" t="str">
        <f>IF(LEN(TRIM(promesas[[#This Row],[Fecha  promesa de pago]]))&gt;0,1,"")</f>
        <v/>
      </c>
      <c r="W1118" s="14" t="str">
        <f>IF(LEN(TRIM(promesas[[#This Row],[Fecha de Pago]]))&gt;0,1,"")</f>
        <v/>
      </c>
    </row>
    <row r="1119" spans="1:23" ht="15.75" customHeight="1">
      <c r="A1119" s="11" t="str">
        <f>TEXT(promesas[[#This Row],[Marca temporal]],"dd/mmm")</f>
        <v>00/ene</v>
      </c>
      <c r="B1119" s="159"/>
      <c r="C1119" s="157"/>
      <c r="D1119" s="157"/>
      <c r="E1119" s="157"/>
      <c r="F1119" s="157"/>
      <c r="G1119" s="157"/>
      <c r="H1119" s="157"/>
      <c r="I1119" s="157"/>
      <c r="J1119"/>
      <c r="K1119"/>
      <c r="L1119" s="191"/>
      <c r="M1119" s="157"/>
      <c r="N1119"/>
      <c r="O1119" s="191"/>
      <c r="P1119" s="157"/>
      <c r="Q1119" s="189"/>
      <c r="R1119" s="196" t="str">
        <f>IF(promesas[[#This Row],[Fecha de Pago]]="", "", TEXT(promesas[[#This Row],[Fecha de Pago]], "mmm"))</f>
        <v/>
      </c>
      <c r="S1119" s="12" t="str">
        <f>IF(promesas[[#This Row],[Fecha  promesa de pago]]="", "", TEXT(promesas[[#This Row],[Fecha  promesa de pago]], "mmm"))</f>
        <v/>
      </c>
      <c r="T1119" s="13" t="str">
        <f>IF(promesas[[#This Row],[Fecha de Pago]]="", "", TEXT(promesas[[#This Row],[Fecha de Pago]], "dd/mmm"))</f>
        <v/>
      </c>
      <c r="U1119" s="13" t="str">
        <f>IF(promesas[[#This Row],[Fecha  promesa de pago]]="", "", TEXT(promesas[[#This Row],[Fecha  promesa de pago]], "dd/mmm"))</f>
        <v/>
      </c>
      <c r="V1119" s="14" t="str">
        <f>IF(LEN(TRIM(promesas[[#This Row],[Fecha  promesa de pago]]))&gt;0,1,"")</f>
        <v/>
      </c>
      <c r="W1119" s="14" t="str">
        <f>IF(LEN(TRIM(promesas[[#This Row],[Fecha de Pago]]))&gt;0,1,"")</f>
        <v/>
      </c>
    </row>
    <row r="1120" spans="1:23" ht="15.75" customHeight="1">
      <c r="A1120" s="11" t="str">
        <f>TEXT(promesas[[#This Row],[Marca temporal]],"dd/mmm")</f>
        <v>00/ene</v>
      </c>
      <c r="B1120" s="159"/>
      <c r="C1120" s="157"/>
      <c r="D1120" s="157"/>
      <c r="E1120" s="157"/>
      <c r="F1120" s="157"/>
      <c r="G1120" s="157"/>
      <c r="H1120" s="157"/>
      <c r="I1120" s="157"/>
      <c r="J1120"/>
      <c r="K1120"/>
      <c r="L1120" s="191"/>
      <c r="M1120" s="157"/>
      <c r="N1120"/>
      <c r="O1120" s="191"/>
      <c r="P1120"/>
      <c r="Q1120" s="189"/>
      <c r="R1120" s="196" t="str">
        <f>IF(promesas[[#This Row],[Fecha de Pago]]="", "", TEXT(promesas[[#This Row],[Fecha de Pago]], "mmm"))</f>
        <v/>
      </c>
      <c r="S1120" s="12" t="str">
        <f>IF(promesas[[#This Row],[Fecha  promesa de pago]]="", "", TEXT(promesas[[#This Row],[Fecha  promesa de pago]], "mmm"))</f>
        <v/>
      </c>
      <c r="T1120" s="13" t="str">
        <f>IF(promesas[[#This Row],[Fecha de Pago]]="", "", TEXT(promesas[[#This Row],[Fecha de Pago]], "dd/mmm"))</f>
        <v/>
      </c>
      <c r="U1120" s="13" t="str">
        <f>IF(promesas[[#This Row],[Fecha  promesa de pago]]="", "", TEXT(promesas[[#This Row],[Fecha  promesa de pago]], "dd/mmm"))</f>
        <v/>
      </c>
      <c r="V1120" s="14" t="str">
        <f>IF(LEN(TRIM(promesas[[#This Row],[Fecha  promesa de pago]]))&gt;0,1,"")</f>
        <v/>
      </c>
      <c r="W1120" s="14" t="str">
        <f>IF(LEN(TRIM(promesas[[#This Row],[Fecha de Pago]]))&gt;0,1,"")</f>
        <v/>
      </c>
    </row>
    <row r="1121" spans="1:23" ht="15.75" customHeight="1">
      <c r="A1121" s="11" t="str">
        <f>TEXT(promesas[[#This Row],[Marca temporal]],"dd/mmm")</f>
        <v>00/ene</v>
      </c>
      <c r="B1121" s="159"/>
      <c r="C1121" s="157"/>
      <c r="D1121" s="157"/>
      <c r="E1121" s="157"/>
      <c r="F1121" s="157"/>
      <c r="G1121" s="157"/>
      <c r="H1121" s="157"/>
      <c r="I1121" s="157"/>
      <c r="J1121"/>
      <c r="K1121"/>
      <c r="L1121" s="191"/>
      <c r="M1121" s="157"/>
      <c r="N1121"/>
      <c r="O1121" s="191"/>
      <c r="P1121" s="157"/>
      <c r="Q1121" s="189"/>
      <c r="R1121" s="196" t="str">
        <f>IF(promesas[[#This Row],[Fecha de Pago]]="", "", TEXT(promesas[[#This Row],[Fecha de Pago]], "mmm"))</f>
        <v/>
      </c>
      <c r="S1121" s="12" t="str">
        <f>IF(promesas[[#This Row],[Fecha  promesa de pago]]="", "", TEXT(promesas[[#This Row],[Fecha  promesa de pago]], "mmm"))</f>
        <v/>
      </c>
      <c r="T1121" s="13" t="str">
        <f>IF(promesas[[#This Row],[Fecha de Pago]]="", "", TEXT(promesas[[#This Row],[Fecha de Pago]], "dd/mmm"))</f>
        <v/>
      </c>
      <c r="U1121" s="13" t="str">
        <f>IF(promesas[[#This Row],[Fecha  promesa de pago]]="", "", TEXT(promesas[[#This Row],[Fecha  promesa de pago]], "dd/mmm"))</f>
        <v/>
      </c>
      <c r="V1121" s="14" t="str">
        <f>IF(LEN(TRIM(promesas[[#This Row],[Fecha  promesa de pago]]))&gt;0,1,"")</f>
        <v/>
      </c>
      <c r="W1121" s="14" t="str">
        <f>IF(LEN(TRIM(promesas[[#This Row],[Fecha de Pago]]))&gt;0,1,"")</f>
        <v/>
      </c>
    </row>
    <row r="1122" spans="1:23" ht="15.75" customHeight="1">
      <c r="A1122" s="11" t="str">
        <f>TEXT(promesas[[#This Row],[Marca temporal]],"dd/mmm")</f>
        <v>00/ene</v>
      </c>
      <c r="B1122" s="159"/>
      <c r="C1122" s="157"/>
      <c r="D1122" s="157"/>
      <c r="E1122" s="157"/>
      <c r="F1122" s="157"/>
      <c r="G1122" s="157"/>
      <c r="H1122" s="157"/>
      <c r="I1122" s="157"/>
      <c r="J1122"/>
      <c r="K1122"/>
      <c r="L1122" s="191"/>
      <c r="M1122" s="157"/>
      <c r="N1122" s="159"/>
      <c r="O1122" s="191"/>
      <c r="P1122" s="157"/>
      <c r="Q1122" s="189"/>
      <c r="R1122" s="196" t="str">
        <f>IF(promesas[[#This Row],[Fecha de Pago]]="", "", TEXT(promesas[[#This Row],[Fecha de Pago]], "mmm"))</f>
        <v/>
      </c>
      <c r="S1122" s="12" t="str">
        <f>IF(promesas[[#This Row],[Fecha  promesa de pago]]="", "", TEXT(promesas[[#This Row],[Fecha  promesa de pago]], "mmm"))</f>
        <v/>
      </c>
      <c r="T1122" s="13" t="str">
        <f>IF(promesas[[#This Row],[Fecha de Pago]]="", "", TEXT(promesas[[#This Row],[Fecha de Pago]], "dd/mmm"))</f>
        <v/>
      </c>
      <c r="U1122" s="13" t="str">
        <f>IF(promesas[[#This Row],[Fecha  promesa de pago]]="", "", TEXT(promesas[[#This Row],[Fecha  promesa de pago]], "dd/mmm"))</f>
        <v/>
      </c>
      <c r="V1122" s="14" t="str">
        <f>IF(LEN(TRIM(promesas[[#This Row],[Fecha  promesa de pago]]))&gt;0,1,"")</f>
        <v/>
      </c>
      <c r="W1122" s="14" t="str">
        <f>IF(LEN(TRIM(promesas[[#This Row],[Fecha de Pago]]))&gt;0,1,"")</f>
        <v/>
      </c>
    </row>
    <row r="1123" spans="1:23" ht="15.75" customHeight="1">
      <c r="A1123" s="11" t="str">
        <f>TEXT(promesas[[#This Row],[Marca temporal]],"dd/mmm")</f>
        <v>00/ene</v>
      </c>
      <c r="B1123" s="159"/>
      <c r="C1123" s="157"/>
      <c r="D1123" s="157"/>
      <c r="E1123" s="157"/>
      <c r="F1123" s="157"/>
      <c r="G1123" s="157"/>
      <c r="H1123" s="157"/>
      <c r="I1123" s="157"/>
      <c r="J1123"/>
      <c r="K1123"/>
      <c r="L1123" s="191"/>
      <c r="M1123" s="157"/>
      <c r="N1123"/>
      <c r="O1123" s="191"/>
      <c r="P1123" s="157"/>
      <c r="Q1123" s="189"/>
      <c r="R1123" s="196" t="str">
        <f>IF(promesas[[#This Row],[Fecha de Pago]]="", "", TEXT(promesas[[#This Row],[Fecha de Pago]], "mmm"))</f>
        <v/>
      </c>
      <c r="S1123" s="12" t="str">
        <f>IF(promesas[[#This Row],[Fecha  promesa de pago]]="", "", TEXT(promesas[[#This Row],[Fecha  promesa de pago]], "mmm"))</f>
        <v/>
      </c>
      <c r="T1123" s="13" t="str">
        <f>IF(promesas[[#This Row],[Fecha de Pago]]="", "", TEXT(promesas[[#This Row],[Fecha de Pago]], "dd/mmm"))</f>
        <v/>
      </c>
      <c r="U1123" s="13" t="str">
        <f>IF(promesas[[#This Row],[Fecha  promesa de pago]]="", "", TEXT(promesas[[#This Row],[Fecha  promesa de pago]], "dd/mmm"))</f>
        <v/>
      </c>
      <c r="V1123" s="14" t="str">
        <f>IF(LEN(TRIM(promesas[[#This Row],[Fecha  promesa de pago]]))&gt;0,1,"")</f>
        <v/>
      </c>
      <c r="W1123" s="14" t="str">
        <f>IF(LEN(TRIM(promesas[[#This Row],[Fecha de Pago]]))&gt;0,1,"")</f>
        <v/>
      </c>
    </row>
    <row r="1124" spans="1:23" ht="15.75" customHeight="1">
      <c r="A1124" s="11" t="str">
        <f>TEXT(promesas[[#This Row],[Marca temporal]],"dd/mmm")</f>
        <v>00/ene</v>
      </c>
      <c r="B1124" s="159"/>
      <c r="C1124" s="157"/>
      <c r="D1124" s="157"/>
      <c r="E1124" s="157"/>
      <c r="F1124" s="157"/>
      <c r="G1124" s="157"/>
      <c r="H1124" s="157"/>
      <c r="I1124" s="157"/>
      <c r="J1124"/>
      <c r="K1124"/>
      <c r="L1124" s="191"/>
      <c r="M1124" s="157"/>
      <c r="N1124"/>
      <c r="O1124" s="191"/>
      <c r="P1124" s="157"/>
      <c r="Q1124" s="189"/>
      <c r="R1124" s="196" t="str">
        <f>IF(promesas[[#This Row],[Fecha de Pago]]="", "", TEXT(promesas[[#This Row],[Fecha de Pago]], "mmm"))</f>
        <v/>
      </c>
      <c r="S1124" s="12" t="str">
        <f>IF(promesas[[#This Row],[Fecha  promesa de pago]]="", "", TEXT(promesas[[#This Row],[Fecha  promesa de pago]], "mmm"))</f>
        <v/>
      </c>
      <c r="T1124" s="13" t="str">
        <f>IF(promesas[[#This Row],[Fecha de Pago]]="", "", TEXT(promesas[[#This Row],[Fecha de Pago]], "dd/mmm"))</f>
        <v/>
      </c>
      <c r="U1124" s="13" t="str">
        <f>IF(promesas[[#This Row],[Fecha  promesa de pago]]="", "", TEXT(promesas[[#This Row],[Fecha  promesa de pago]], "dd/mmm"))</f>
        <v/>
      </c>
      <c r="V1124" s="14" t="str">
        <f>IF(LEN(TRIM(promesas[[#This Row],[Fecha  promesa de pago]]))&gt;0,1,"")</f>
        <v/>
      </c>
      <c r="W1124" s="14" t="str">
        <f>IF(LEN(TRIM(promesas[[#This Row],[Fecha de Pago]]))&gt;0,1,"")</f>
        <v/>
      </c>
    </row>
    <row r="1125" spans="1:23" ht="15.75" customHeight="1">
      <c r="A1125" s="11" t="str">
        <f>TEXT(promesas[[#This Row],[Marca temporal]],"dd/mmm")</f>
        <v>00/ene</v>
      </c>
      <c r="B1125" s="159"/>
      <c r="C1125" s="157"/>
      <c r="D1125" s="157"/>
      <c r="E1125" s="157"/>
      <c r="F1125" s="157"/>
      <c r="G1125" s="157"/>
      <c r="H1125" s="157"/>
      <c r="I1125" s="157"/>
      <c r="J1125"/>
      <c r="K1125"/>
      <c r="L1125" s="191"/>
      <c r="M1125" s="157"/>
      <c r="N1125"/>
      <c r="O1125" s="191"/>
      <c r="P1125" s="157"/>
      <c r="Q1125" s="189"/>
      <c r="R1125" s="196" t="str">
        <f>IF(promesas[[#This Row],[Fecha de Pago]]="", "", TEXT(promesas[[#This Row],[Fecha de Pago]], "mmm"))</f>
        <v/>
      </c>
      <c r="S1125" s="12" t="str">
        <f>IF(promesas[[#This Row],[Fecha  promesa de pago]]="", "", TEXT(promesas[[#This Row],[Fecha  promesa de pago]], "mmm"))</f>
        <v/>
      </c>
      <c r="T1125" s="13" t="str">
        <f>IF(promesas[[#This Row],[Fecha de Pago]]="", "", TEXT(promesas[[#This Row],[Fecha de Pago]], "dd/mmm"))</f>
        <v/>
      </c>
      <c r="U1125" s="13" t="str">
        <f>IF(promesas[[#This Row],[Fecha  promesa de pago]]="", "", TEXT(promesas[[#This Row],[Fecha  promesa de pago]], "dd/mmm"))</f>
        <v/>
      </c>
      <c r="V1125" s="14" t="str">
        <f>IF(LEN(TRIM(promesas[[#This Row],[Fecha  promesa de pago]]))&gt;0,1,"")</f>
        <v/>
      </c>
      <c r="W1125" s="14" t="str">
        <f>IF(LEN(TRIM(promesas[[#This Row],[Fecha de Pago]]))&gt;0,1,"")</f>
        <v/>
      </c>
    </row>
    <row r="1126" spans="1:23" ht="15.75" customHeight="1">
      <c r="A1126" s="11" t="str">
        <f>TEXT(promesas[[#This Row],[Marca temporal]],"dd/mmm")</f>
        <v>00/ene</v>
      </c>
      <c r="B1126" s="159"/>
      <c r="C1126" s="157"/>
      <c r="D1126" s="157"/>
      <c r="E1126" s="157"/>
      <c r="F1126" s="157"/>
      <c r="G1126" s="157"/>
      <c r="H1126" s="157"/>
      <c r="I1126" s="157"/>
      <c r="J1126"/>
      <c r="K1126"/>
      <c r="L1126" s="191"/>
      <c r="M1126" s="157"/>
      <c r="N1126"/>
      <c r="O1126" s="191"/>
      <c r="P1126" s="157"/>
      <c r="Q1126" s="189"/>
      <c r="R1126" s="196" t="str">
        <f>IF(promesas[[#This Row],[Fecha de Pago]]="", "", TEXT(promesas[[#This Row],[Fecha de Pago]], "mmm"))</f>
        <v/>
      </c>
      <c r="S1126" s="12" t="str">
        <f>IF(promesas[[#This Row],[Fecha  promesa de pago]]="", "", TEXT(promesas[[#This Row],[Fecha  promesa de pago]], "mmm"))</f>
        <v/>
      </c>
      <c r="T1126" s="13" t="str">
        <f>IF(promesas[[#This Row],[Fecha de Pago]]="", "", TEXT(promesas[[#This Row],[Fecha de Pago]], "dd/mmm"))</f>
        <v/>
      </c>
      <c r="U1126" s="13" t="str">
        <f>IF(promesas[[#This Row],[Fecha  promesa de pago]]="", "", TEXT(promesas[[#This Row],[Fecha  promesa de pago]], "dd/mmm"))</f>
        <v/>
      </c>
      <c r="V1126" s="14" t="str">
        <f>IF(LEN(TRIM(promesas[[#This Row],[Fecha  promesa de pago]]))&gt;0,1,"")</f>
        <v/>
      </c>
      <c r="W1126" s="14" t="str">
        <f>IF(LEN(TRIM(promesas[[#This Row],[Fecha de Pago]]))&gt;0,1,"")</f>
        <v/>
      </c>
    </row>
    <row r="1127" spans="1:23" ht="15.75" customHeight="1">
      <c r="A1127" s="11" t="str">
        <f>TEXT(promesas[[#This Row],[Marca temporal]],"dd/mmm")</f>
        <v>00/ene</v>
      </c>
      <c r="B1127" s="159"/>
      <c r="C1127" s="157"/>
      <c r="D1127" s="157"/>
      <c r="E1127" s="157"/>
      <c r="F1127" s="157"/>
      <c r="G1127" s="157"/>
      <c r="H1127" s="157"/>
      <c r="I1127" s="157"/>
      <c r="J1127"/>
      <c r="K1127"/>
      <c r="L1127" s="191"/>
      <c r="M1127" s="157"/>
      <c r="N1127"/>
      <c r="O1127" s="191"/>
      <c r="P1127" s="157"/>
      <c r="Q1127" s="189"/>
      <c r="R1127" s="196" t="str">
        <f>IF(promesas[[#This Row],[Fecha de Pago]]="", "", TEXT(promesas[[#This Row],[Fecha de Pago]], "mmm"))</f>
        <v/>
      </c>
      <c r="S1127" s="12" t="str">
        <f>IF(promesas[[#This Row],[Fecha  promesa de pago]]="", "", TEXT(promesas[[#This Row],[Fecha  promesa de pago]], "mmm"))</f>
        <v/>
      </c>
      <c r="T1127" s="13" t="str">
        <f>IF(promesas[[#This Row],[Fecha de Pago]]="", "", TEXT(promesas[[#This Row],[Fecha de Pago]], "dd/mmm"))</f>
        <v/>
      </c>
      <c r="U1127" s="13" t="str">
        <f>IF(promesas[[#This Row],[Fecha  promesa de pago]]="", "", TEXT(promesas[[#This Row],[Fecha  promesa de pago]], "dd/mmm"))</f>
        <v/>
      </c>
      <c r="V1127" s="14" t="str">
        <f>IF(LEN(TRIM(promesas[[#This Row],[Fecha  promesa de pago]]))&gt;0,1,"")</f>
        <v/>
      </c>
      <c r="W1127" s="14" t="str">
        <f>IF(LEN(TRIM(promesas[[#This Row],[Fecha de Pago]]))&gt;0,1,"")</f>
        <v/>
      </c>
    </row>
    <row r="1128" spans="1:23" ht="15.75" customHeight="1">
      <c r="A1128" s="11" t="str">
        <f>TEXT(promesas[[#This Row],[Marca temporal]],"dd/mmm")</f>
        <v>00/ene</v>
      </c>
      <c r="B1128" s="159"/>
      <c r="C1128" s="157"/>
      <c r="D1128" s="157"/>
      <c r="E1128" s="157"/>
      <c r="F1128" s="157"/>
      <c r="G1128" s="157"/>
      <c r="H1128" s="157"/>
      <c r="I1128" s="157"/>
      <c r="J1128"/>
      <c r="K1128"/>
      <c r="L1128" s="191"/>
      <c r="M1128" s="157"/>
      <c r="N1128" s="159"/>
      <c r="O1128" s="191"/>
      <c r="P1128" s="157"/>
      <c r="Q1128" s="189"/>
      <c r="R1128" s="196" t="str">
        <f>IF(promesas[[#This Row],[Fecha de Pago]]="", "", TEXT(promesas[[#This Row],[Fecha de Pago]], "mmm"))</f>
        <v/>
      </c>
      <c r="S1128" s="12" t="str">
        <f>IF(promesas[[#This Row],[Fecha  promesa de pago]]="", "", TEXT(promesas[[#This Row],[Fecha  promesa de pago]], "mmm"))</f>
        <v/>
      </c>
      <c r="T1128" s="13" t="str">
        <f>IF(promesas[[#This Row],[Fecha de Pago]]="", "", TEXT(promesas[[#This Row],[Fecha de Pago]], "dd/mmm"))</f>
        <v/>
      </c>
      <c r="U1128" s="13" t="str">
        <f>IF(promesas[[#This Row],[Fecha  promesa de pago]]="", "", TEXT(promesas[[#This Row],[Fecha  promesa de pago]], "dd/mmm"))</f>
        <v/>
      </c>
      <c r="V1128" s="14" t="str">
        <f>IF(LEN(TRIM(promesas[[#This Row],[Fecha  promesa de pago]]))&gt;0,1,"")</f>
        <v/>
      </c>
      <c r="W1128" s="14" t="str">
        <f>IF(LEN(TRIM(promesas[[#This Row],[Fecha de Pago]]))&gt;0,1,"")</f>
        <v/>
      </c>
    </row>
    <row r="1129" spans="1:23" ht="15.75" customHeight="1">
      <c r="A1129" s="11" t="str">
        <f>TEXT(promesas[[#This Row],[Marca temporal]],"dd/mmm")</f>
        <v>00/ene</v>
      </c>
      <c r="B1129" s="159"/>
      <c r="C1129" s="157"/>
      <c r="D1129" s="157"/>
      <c r="E1129" s="157"/>
      <c r="F1129" s="157"/>
      <c r="G1129" s="157"/>
      <c r="H1129" s="157"/>
      <c r="I1129" s="157"/>
      <c r="J1129"/>
      <c r="K1129"/>
      <c r="L1129" s="191"/>
      <c r="M1129" s="157"/>
      <c r="N1129"/>
      <c r="O1129" s="191"/>
      <c r="P1129" s="157"/>
      <c r="Q1129" s="189"/>
      <c r="R1129" s="196" t="str">
        <f>IF(promesas[[#This Row],[Fecha de Pago]]="", "", TEXT(promesas[[#This Row],[Fecha de Pago]], "mmm"))</f>
        <v/>
      </c>
      <c r="S1129" s="12" t="str">
        <f>IF(promesas[[#This Row],[Fecha  promesa de pago]]="", "", TEXT(promesas[[#This Row],[Fecha  promesa de pago]], "mmm"))</f>
        <v/>
      </c>
      <c r="T1129" s="13" t="str">
        <f>IF(promesas[[#This Row],[Fecha de Pago]]="", "", TEXT(promesas[[#This Row],[Fecha de Pago]], "dd/mmm"))</f>
        <v/>
      </c>
      <c r="U1129" s="13" t="str">
        <f>IF(promesas[[#This Row],[Fecha  promesa de pago]]="", "", TEXT(promesas[[#This Row],[Fecha  promesa de pago]], "dd/mmm"))</f>
        <v/>
      </c>
      <c r="V1129" s="14" t="str">
        <f>IF(LEN(TRIM(promesas[[#This Row],[Fecha  promesa de pago]]))&gt;0,1,"")</f>
        <v/>
      </c>
      <c r="W1129" s="14" t="str">
        <f>IF(LEN(TRIM(promesas[[#This Row],[Fecha de Pago]]))&gt;0,1,"")</f>
        <v/>
      </c>
    </row>
    <row r="1130" spans="1:23" ht="15.75" customHeight="1">
      <c r="A1130" s="11" t="str">
        <f>TEXT(promesas[[#This Row],[Marca temporal]],"dd/mmm")</f>
        <v>00/ene</v>
      </c>
      <c r="B1130" s="159"/>
      <c r="C1130" s="157"/>
      <c r="D1130" s="157"/>
      <c r="E1130" s="157"/>
      <c r="F1130" s="157"/>
      <c r="G1130" s="157"/>
      <c r="H1130" s="157"/>
      <c r="I1130" s="157"/>
      <c r="J1130"/>
      <c r="K1130"/>
      <c r="L1130" s="191"/>
      <c r="M1130" s="157"/>
      <c r="N1130"/>
      <c r="O1130" s="191"/>
      <c r="P1130" s="157"/>
      <c r="Q1130" s="189"/>
      <c r="R1130" s="196" t="str">
        <f>IF(promesas[[#This Row],[Fecha de Pago]]="", "", TEXT(promesas[[#This Row],[Fecha de Pago]], "mmm"))</f>
        <v/>
      </c>
      <c r="S1130" s="12" t="str">
        <f>IF(promesas[[#This Row],[Fecha  promesa de pago]]="", "", TEXT(promesas[[#This Row],[Fecha  promesa de pago]], "mmm"))</f>
        <v/>
      </c>
      <c r="T1130" s="13" t="str">
        <f>IF(promesas[[#This Row],[Fecha de Pago]]="", "", TEXT(promesas[[#This Row],[Fecha de Pago]], "dd/mmm"))</f>
        <v/>
      </c>
      <c r="U1130" s="13" t="str">
        <f>IF(promesas[[#This Row],[Fecha  promesa de pago]]="", "", TEXT(promesas[[#This Row],[Fecha  promesa de pago]], "dd/mmm"))</f>
        <v/>
      </c>
      <c r="V1130" s="14" t="str">
        <f>IF(LEN(TRIM(promesas[[#This Row],[Fecha  promesa de pago]]))&gt;0,1,"")</f>
        <v/>
      </c>
      <c r="W1130" s="14" t="str">
        <f>IF(LEN(TRIM(promesas[[#This Row],[Fecha de Pago]]))&gt;0,1,"")</f>
        <v/>
      </c>
    </row>
    <row r="1131" spans="1:23" ht="15.75" customHeight="1">
      <c r="A1131" s="11" t="str">
        <f>TEXT(promesas[[#This Row],[Marca temporal]],"dd/mmm")</f>
        <v>00/ene</v>
      </c>
      <c r="B1131" s="159"/>
      <c r="C1131" s="157"/>
      <c r="D1131" s="157"/>
      <c r="E1131" s="157"/>
      <c r="F1131" s="157"/>
      <c r="G1131" s="157"/>
      <c r="H1131" s="157"/>
      <c r="I1131" s="157"/>
      <c r="J1131"/>
      <c r="K1131"/>
      <c r="L1131" s="191"/>
      <c r="M1131" s="157"/>
      <c r="N1131"/>
      <c r="O1131" s="191"/>
      <c r="P1131" s="157"/>
      <c r="Q1131" s="189"/>
      <c r="R1131" s="196" t="str">
        <f>IF(promesas[[#This Row],[Fecha de Pago]]="", "", TEXT(promesas[[#This Row],[Fecha de Pago]], "mmm"))</f>
        <v/>
      </c>
      <c r="S1131" s="12" t="str">
        <f>IF(promesas[[#This Row],[Fecha  promesa de pago]]="", "", TEXT(promesas[[#This Row],[Fecha  promesa de pago]], "mmm"))</f>
        <v/>
      </c>
      <c r="T1131" s="13" t="str">
        <f>IF(promesas[[#This Row],[Fecha de Pago]]="", "", TEXT(promesas[[#This Row],[Fecha de Pago]], "dd/mmm"))</f>
        <v/>
      </c>
      <c r="U1131" s="13" t="str">
        <f>IF(promesas[[#This Row],[Fecha  promesa de pago]]="", "", TEXT(promesas[[#This Row],[Fecha  promesa de pago]], "dd/mmm"))</f>
        <v/>
      </c>
      <c r="V1131" s="14" t="str">
        <f>IF(LEN(TRIM(promesas[[#This Row],[Fecha  promesa de pago]]))&gt;0,1,"")</f>
        <v/>
      </c>
      <c r="W1131" s="14" t="str">
        <f>IF(LEN(TRIM(promesas[[#This Row],[Fecha de Pago]]))&gt;0,1,"")</f>
        <v/>
      </c>
    </row>
    <row r="1132" spans="1:23" ht="15.75" customHeight="1">
      <c r="A1132" s="11" t="str">
        <f>TEXT(promesas[[#This Row],[Marca temporal]],"dd/mmm")</f>
        <v>00/ene</v>
      </c>
      <c r="B1132" s="159"/>
      <c r="C1132" s="157"/>
      <c r="D1132" s="157"/>
      <c r="E1132" s="157"/>
      <c r="F1132" s="157"/>
      <c r="G1132" s="157"/>
      <c r="H1132" s="157"/>
      <c r="I1132" s="157"/>
      <c r="J1132"/>
      <c r="K1132"/>
      <c r="L1132" s="191"/>
      <c r="M1132" s="157"/>
      <c r="N1132"/>
      <c r="O1132" s="191"/>
      <c r="P1132"/>
      <c r="Q1132" s="189"/>
      <c r="R1132" s="196" t="str">
        <f>IF(promesas[[#This Row],[Fecha de Pago]]="", "", TEXT(promesas[[#This Row],[Fecha de Pago]], "mmm"))</f>
        <v/>
      </c>
      <c r="S1132" s="12" t="str">
        <f>IF(promesas[[#This Row],[Fecha  promesa de pago]]="", "", TEXT(promesas[[#This Row],[Fecha  promesa de pago]], "mmm"))</f>
        <v/>
      </c>
      <c r="T1132" s="13" t="str">
        <f>IF(promesas[[#This Row],[Fecha de Pago]]="", "", TEXT(promesas[[#This Row],[Fecha de Pago]], "dd/mmm"))</f>
        <v/>
      </c>
      <c r="U1132" s="13" t="str">
        <f>IF(promesas[[#This Row],[Fecha  promesa de pago]]="", "", TEXT(promesas[[#This Row],[Fecha  promesa de pago]], "dd/mmm"))</f>
        <v/>
      </c>
      <c r="V1132" s="14" t="str">
        <f>IF(LEN(TRIM(promesas[[#This Row],[Fecha  promesa de pago]]))&gt;0,1,"")</f>
        <v/>
      </c>
      <c r="W1132" s="14" t="str">
        <f>IF(LEN(TRIM(promesas[[#This Row],[Fecha de Pago]]))&gt;0,1,"")</f>
        <v/>
      </c>
    </row>
    <row r="1133" spans="1:23" ht="15.75" customHeight="1">
      <c r="A1133" s="11" t="str">
        <f>TEXT(promesas[[#This Row],[Marca temporal]],"dd/mmm")</f>
        <v>00/ene</v>
      </c>
      <c r="B1133" s="159"/>
      <c r="C1133" s="157"/>
      <c r="D1133" s="157"/>
      <c r="E1133" s="157"/>
      <c r="F1133" s="157"/>
      <c r="G1133" s="157"/>
      <c r="H1133" s="157"/>
      <c r="I1133" s="157"/>
      <c r="J1133"/>
      <c r="K1133"/>
      <c r="L1133" s="191"/>
      <c r="M1133" s="157"/>
      <c r="N1133"/>
      <c r="O1133" s="191"/>
      <c r="P1133" s="157"/>
      <c r="Q1133" s="189"/>
      <c r="R1133" s="196" t="str">
        <f>IF(promesas[[#This Row],[Fecha de Pago]]="", "", TEXT(promesas[[#This Row],[Fecha de Pago]], "mmm"))</f>
        <v/>
      </c>
      <c r="S1133" s="12" t="str">
        <f>IF(promesas[[#This Row],[Fecha  promesa de pago]]="", "", TEXT(promesas[[#This Row],[Fecha  promesa de pago]], "mmm"))</f>
        <v/>
      </c>
      <c r="T1133" s="13" t="str">
        <f>IF(promesas[[#This Row],[Fecha de Pago]]="", "", TEXT(promesas[[#This Row],[Fecha de Pago]], "dd/mmm"))</f>
        <v/>
      </c>
      <c r="U1133" s="13" t="str">
        <f>IF(promesas[[#This Row],[Fecha  promesa de pago]]="", "", TEXT(promesas[[#This Row],[Fecha  promesa de pago]], "dd/mmm"))</f>
        <v/>
      </c>
      <c r="V1133" s="14" t="str">
        <f>IF(LEN(TRIM(promesas[[#This Row],[Fecha  promesa de pago]]))&gt;0,1,"")</f>
        <v/>
      </c>
      <c r="W1133" s="14" t="str">
        <f>IF(LEN(TRIM(promesas[[#This Row],[Fecha de Pago]]))&gt;0,1,"")</f>
        <v/>
      </c>
    </row>
    <row r="1134" spans="1:23" ht="15.75" customHeight="1">
      <c r="A1134" s="11" t="str">
        <f>TEXT(promesas[[#This Row],[Marca temporal]],"dd/mmm")</f>
        <v>00/ene</v>
      </c>
      <c r="B1134" s="159"/>
      <c r="C1134" s="157"/>
      <c r="D1134" s="157"/>
      <c r="E1134" s="157"/>
      <c r="F1134" s="157"/>
      <c r="G1134" s="157"/>
      <c r="H1134" s="157"/>
      <c r="I1134" s="157"/>
      <c r="J1134"/>
      <c r="K1134"/>
      <c r="L1134" s="191"/>
      <c r="M1134" s="157"/>
      <c r="N1134"/>
      <c r="O1134" s="191"/>
      <c r="P1134"/>
      <c r="Q1134" s="189"/>
      <c r="R1134" s="196" t="str">
        <f>IF(promesas[[#This Row],[Fecha de Pago]]="", "", TEXT(promesas[[#This Row],[Fecha de Pago]], "mmm"))</f>
        <v/>
      </c>
      <c r="S1134" s="12" t="str">
        <f>IF(promesas[[#This Row],[Fecha  promesa de pago]]="", "", TEXT(promesas[[#This Row],[Fecha  promesa de pago]], "mmm"))</f>
        <v/>
      </c>
      <c r="T1134" s="13" t="str">
        <f>IF(promesas[[#This Row],[Fecha de Pago]]="", "", TEXT(promesas[[#This Row],[Fecha de Pago]], "dd/mmm"))</f>
        <v/>
      </c>
      <c r="U1134" s="13" t="str">
        <f>IF(promesas[[#This Row],[Fecha  promesa de pago]]="", "", TEXT(promesas[[#This Row],[Fecha  promesa de pago]], "dd/mmm"))</f>
        <v/>
      </c>
      <c r="V1134" s="14" t="str">
        <f>IF(LEN(TRIM(promesas[[#This Row],[Fecha  promesa de pago]]))&gt;0,1,"")</f>
        <v/>
      </c>
      <c r="W1134" s="14" t="str">
        <f>IF(LEN(TRIM(promesas[[#This Row],[Fecha de Pago]]))&gt;0,1,"")</f>
        <v/>
      </c>
    </row>
    <row r="1135" spans="1:23" ht="15.75" customHeight="1">
      <c r="A1135" s="11" t="str">
        <f>TEXT(promesas[[#This Row],[Marca temporal]],"dd/mmm")</f>
        <v>00/ene</v>
      </c>
      <c r="B1135" s="159"/>
      <c r="C1135" s="157"/>
      <c r="D1135" s="157"/>
      <c r="E1135" s="157"/>
      <c r="F1135" s="157"/>
      <c r="G1135" s="157"/>
      <c r="H1135" s="157"/>
      <c r="I1135" s="157"/>
      <c r="J1135"/>
      <c r="K1135"/>
      <c r="L1135" s="191"/>
      <c r="M1135" s="157"/>
      <c r="N1135"/>
      <c r="O1135" s="191"/>
      <c r="P1135" s="157"/>
      <c r="Q1135" s="189"/>
      <c r="R1135" s="196" t="str">
        <f>IF(promesas[[#This Row],[Fecha de Pago]]="", "", TEXT(promesas[[#This Row],[Fecha de Pago]], "mmm"))</f>
        <v/>
      </c>
      <c r="S1135" s="12" t="str">
        <f>IF(promesas[[#This Row],[Fecha  promesa de pago]]="", "", TEXT(promesas[[#This Row],[Fecha  promesa de pago]], "mmm"))</f>
        <v/>
      </c>
      <c r="T1135" s="13" t="str">
        <f>IF(promesas[[#This Row],[Fecha de Pago]]="", "", TEXT(promesas[[#This Row],[Fecha de Pago]], "dd/mmm"))</f>
        <v/>
      </c>
      <c r="U1135" s="13" t="str">
        <f>IF(promesas[[#This Row],[Fecha  promesa de pago]]="", "", TEXT(promesas[[#This Row],[Fecha  promesa de pago]], "dd/mmm"))</f>
        <v/>
      </c>
      <c r="V1135" s="14" t="str">
        <f>IF(LEN(TRIM(promesas[[#This Row],[Fecha  promesa de pago]]))&gt;0,1,"")</f>
        <v/>
      </c>
      <c r="W1135" s="14" t="str">
        <f>IF(LEN(TRIM(promesas[[#This Row],[Fecha de Pago]]))&gt;0,1,"")</f>
        <v/>
      </c>
    </row>
    <row r="1136" spans="1:23" ht="15.75" customHeight="1">
      <c r="A1136" s="11" t="str">
        <f>TEXT(promesas[[#This Row],[Marca temporal]],"dd/mmm")</f>
        <v>00/ene</v>
      </c>
      <c r="B1136" s="159"/>
      <c r="C1136" s="157"/>
      <c r="D1136" s="157"/>
      <c r="E1136" s="157"/>
      <c r="F1136" s="157"/>
      <c r="G1136" s="157"/>
      <c r="H1136" s="157"/>
      <c r="I1136" s="157"/>
      <c r="J1136"/>
      <c r="K1136"/>
      <c r="L1136" s="191"/>
      <c r="M1136" s="157"/>
      <c r="N1136"/>
      <c r="O1136" s="191"/>
      <c r="P1136" s="157"/>
      <c r="Q1136" s="189"/>
      <c r="R1136" s="196" t="str">
        <f>IF(promesas[[#This Row],[Fecha de Pago]]="", "", TEXT(promesas[[#This Row],[Fecha de Pago]], "mmm"))</f>
        <v/>
      </c>
      <c r="S1136" s="12" t="str">
        <f>IF(promesas[[#This Row],[Fecha  promesa de pago]]="", "", TEXT(promesas[[#This Row],[Fecha  promesa de pago]], "mmm"))</f>
        <v/>
      </c>
      <c r="T1136" s="13" t="str">
        <f>IF(promesas[[#This Row],[Fecha de Pago]]="", "", TEXT(promesas[[#This Row],[Fecha de Pago]], "dd/mmm"))</f>
        <v/>
      </c>
      <c r="U1136" s="13" t="str">
        <f>IF(promesas[[#This Row],[Fecha  promesa de pago]]="", "", TEXT(promesas[[#This Row],[Fecha  promesa de pago]], "dd/mmm"))</f>
        <v/>
      </c>
      <c r="V1136" s="14" t="str">
        <f>IF(LEN(TRIM(promesas[[#This Row],[Fecha  promesa de pago]]))&gt;0,1,"")</f>
        <v/>
      </c>
      <c r="W1136" s="14" t="str">
        <f>IF(LEN(TRIM(promesas[[#This Row],[Fecha de Pago]]))&gt;0,1,"")</f>
        <v/>
      </c>
    </row>
    <row r="1137" spans="1:23" ht="15.75" customHeight="1">
      <c r="A1137" s="11" t="str">
        <f>TEXT(promesas[[#This Row],[Marca temporal]],"dd/mmm")</f>
        <v>00/ene</v>
      </c>
      <c r="B1137" s="159"/>
      <c r="C1137" s="157"/>
      <c r="D1137" s="157"/>
      <c r="E1137" s="157"/>
      <c r="F1137" s="201"/>
      <c r="G1137" s="157"/>
      <c r="H1137" s="157"/>
      <c r="I1137" s="157"/>
      <c r="J1137"/>
      <c r="K1137"/>
      <c r="L1137" s="191"/>
      <c r="M1137" s="157"/>
      <c r="N1137"/>
      <c r="O1137" s="191"/>
      <c r="P1137"/>
      <c r="Q1137" s="189"/>
      <c r="R1137" s="196" t="str">
        <f>IF(promesas[[#This Row],[Fecha de Pago]]="", "", TEXT(promesas[[#This Row],[Fecha de Pago]], "mmm"))</f>
        <v/>
      </c>
      <c r="S1137" s="12" t="str">
        <f>IF(promesas[[#This Row],[Fecha  promesa de pago]]="", "", TEXT(promesas[[#This Row],[Fecha  promesa de pago]], "mmm"))</f>
        <v/>
      </c>
      <c r="T1137" s="13" t="str">
        <f>IF(promesas[[#This Row],[Fecha de Pago]]="", "", TEXT(promesas[[#This Row],[Fecha de Pago]], "dd/mmm"))</f>
        <v/>
      </c>
      <c r="U1137" s="13" t="str">
        <f>IF(promesas[[#This Row],[Fecha  promesa de pago]]="", "", TEXT(promesas[[#This Row],[Fecha  promesa de pago]], "dd/mmm"))</f>
        <v/>
      </c>
      <c r="V1137" s="14" t="str">
        <f>IF(LEN(TRIM(promesas[[#This Row],[Fecha  promesa de pago]]))&gt;0,1,"")</f>
        <v/>
      </c>
      <c r="W1137" s="14" t="str">
        <f>IF(LEN(TRIM(promesas[[#This Row],[Fecha de Pago]]))&gt;0,1,"")</f>
        <v/>
      </c>
    </row>
    <row r="1138" spans="1:23" ht="15.75" customHeight="1">
      <c r="A1138" s="11" t="str">
        <f>TEXT(promesas[[#This Row],[Marca temporal]],"dd/mmm")</f>
        <v>00/ene</v>
      </c>
      <c r="B1138" s="159"/>
      <c r="C1138" s="157"/>
      <c r="D1138" s="157"/>
      <c r="E1138" s="157"/>
      <c r="F1138" s="157"/>
      <c r="G1138" s="157"/>
      <c r="H1138" s="157"/>
      <c r="I1138" s="157"/>
      <c r="J1138"/>
      <c r="K1138"/>
      <c r="L1138" s="191"/>
      <c r="M1138" s="157"/>
      <c r="N1138"/>
      <c r="O1138" s="191"/>
      <c r="P1138" s="157"/>
      <c r="Q1138" s="189"/>
      <c r="R1138" s="196" t="str">
        <f>IF(promesas[[#This Row],[Fecha de Pago]]="", "", TEXT(promesas[[#This Row],[Fecha de Pago]], "mmm"))</f>
        <v/>
      </c>
      <c r="S1138" s="12" t="str">
        <f>IF(promesas[[#This Row],[Fecha  promesa de pago]]="", "", TEXT(promesas[[#This Row],[Fecha  promesa de pago]], "mmm"))</f>
        <v/>
      </c>
      <c r="T1138" s="13" t="str">
        <f>IF(promesas[[#This Row],[Fecha de Pago]]="", "", TEXT(promesas[[#This Row],[Fecha de Pago]], "dd/mmm"))</f>
        <v/>
      </c>
      <c r="U1138" s="13" t="str">
        <f>IF(promesas[[#This Row],[Fecha  promesa de pago]]="", "", TEXT(promesas[[#This Row],[Fecha  promesa de pago]], "dd/mmm"))</f>
        <v/>
      </c>
      <c r="V1138" s="14" t="str">
        <f>IF(LEN(TRIM(promesas[[#This Row],[Fecha  promesa de pago]]))&gt;0,1,"")</f>
        <v/>
      </c>
      <c r="W1138" s="14" t="str">
        <f>IF(LEN(TRIM(promesas[[#This Row],[Fecha de Pago]]))&gt;0,1,"")</f>
        <v/>
      </c>
    </row>
    <row r="1139" spans="1:23" ht="15.75" customHeight="1">
      <c r="A1139" s="11" t="str">
        <f>TEXT(promesas[[#This Row],[Marca temporal]],"dd/mmm")</f>
        <v>00/ene</v>
      </c>
      <c r="B1139" s="159"/>
      <c r="C1139" s="157"/>
      <c r="D1139" s="157"/>
      <c r="E1139" s="157"/>
      <c r="F1139" s="157"/>
      <c r="G1139" s="157"/>
      <c r="H1139" s="157"/>
      <c r="I1139" s="157"/>
      <c r="J1139"/>
      <c r="K1139"/>
      <c r="L1139" s="191"/>
      <c r="M1139" s="157"/>
      <c r="N1139"/>
      <c r="O1139" s="191"/>
      <c r="P1139" s="157"/>
      <c r="Q1139" s="189"/>
      <c r="R1139" s="196" t="str">
        <f>IF(promesas[[#This Row],[Fecha de Pago]]="", "", TEXT(promesas[[#This Row],[Fecha de Pago]], "mmm"))</f>
        <v/>
      </c>
      <c r="S1139" s="12" t="str">
        <f>IF(promesas[[#This Row],[Fecha  promesa de pago]]="", "", TEXT(promesas[[#This Row],[Fecha  promesa de pago]], "mmm"))</f>
        <v/>
      </c>
      <c r="T1139" s="13" t="str">
        <f>IF(promesas[[#This Row],[Fecha de Pago]]="", "", TEXT(promesas[[#This Row],[Fecha de Pago]], "dd/mmm"))</f>
        <v/>
      </c>
      <c r="U1139" s="13" t="str">
        <f>IF(promesas[[#This Row],[Fecha  promesa de pago]]="", "", TEXT(promesas[[#This Row],[Fecha  promesa de pago]], "dd/mmm"))</f>
        <v/>
      </c>
      <c r="V1139" s="14" t="str">
        <f>IF(LEN(TRIM(promesas[[#This Row],[Fecha  promesa de pago]]))&gt;0,1,"")</f>
        <v/>
      </c>
      <c r="W1139" s="14" t="str">
        <f>IF(LEN(TRIM(promesas[[#This Row],[Fecha de Pago]]))&gt;0,1,"")</f>
        <v/>
      </c>
    </row>
    <row r="1140" spans="1:23" ht="15.75" customHeight="1">
      <c r="A1140" s="11" t="str">
        <f>TEXT(promesas[[#This Row],[Marca temporal]],"dd/mmm")</f>
        <v>00/ene</v>
      </c>
      <c r="B1140" s="159"/>
      <c r="C1140" s="157"/>
      <c r="D1140" s="157"/>
      <c r="E1140" s="157"/>
      <c r="F1140" s="157"/>
      <c r="G1140" s="157"/>
      <c r="H1140" s="157"/>
      <c r="I1140" s="157"/>
      <c r="J1140"/>
      <c r="K1140"/>
      <c r="L1140" s="191"/>
      <c r="M1140" s="157"/>
      <c r="N1140"/>
      <c r="O1140" s="191"/>
      <c r="P1140" s="157"/>
      <c r="Q1140" s="189"/>
      <c r="R1140" s="196" t="str">
        <f>IF(promesas[[#This Row],[Fecha de Pago]]="", "", TEXT(promesas[[#This Row],[Fecha de Pago]], "mmm"))</f>
        <v/>
      </c>
      <c r="S1140" s="12" t="str">
        <f>IF(promesas[[#This Row],[Fecha  promesa de pago]]="", "", TEXT(promesas[[#This Row],[Fecha  promesa de pago]], "mmm"))</f>
        <v/>
      </c>
      <c r="T1140" s="13" t="str">
        <f>IF(promesas[[#This Row],[Fecha de Pago]]="", "", TEXT(promesas[[#This Row],[Fecha de Pago]], "dd/mmm"))</f>
        <v/>
      </c>
      <c r="U1140" s="13" t="str">
        <f>IF(promesas[[#This Row],[Fecha  promesa de pago]]="", "", TEXT(promesas[[#This Row],[Fecha  promesa de pago]], "dd/mmm"))</f>
        <v/>
      </c>
      <c r="V1140" s="14" t="str">
        <f>IF(LEN(TRIM(promesas[[#This Row],[Fecha  promesa de pago]]))&gt;0,1,"")</f>
        <v/>
      </c>
      <c r="W1140" s="14" t="str">
        <f>IF(LEN(TRIM(promesas[[#This Row],[Fecha de Pago]]))&gt;0,1,"")</f>
        <v/>
      </c>
    </row>
    <row r="1141" spans="1:23" ht="15.75" customHeight="1">
      <c r="A1141" s="11" t="str">
        <f>TEXT(promesas[[#This Row],[Marca temporal]],"dd/mmm")</f>
        <v>00/ene</v>
      </c>
      <c r="B1141" s="159"/>
      <c r="C1141" s="157"/>
      <c r="D1141" s="157"/>
      <c r="E1141" s="157"/>
      <c r="F1141" s="157"/>
      <c r="G1141" s="157"/>
      <c r="H1141" s="157"/>
      <c r="I1141" s="157"/>
      <c r="J1141"/>
      <c r="K1141"/>
      <c r="L1141" s="191"/>
      <c r="M1141" s="157"/>
      <c r="N1141"/>
      <c r="O1141" s="191"/>
      <c r="P1141" s="157"/>
      <c r="Q1141" s="189"/>
      <c r="R1141" s="196" t="str">
        <f>IF(promesas[[#This Row],[Fecha de Pago]]="", "", TEXT(promesas[[#This Row],[Fecha de Pago]], "mmm"))</f>
        <v/>
      </c>
      <c r="S1141" s="12" t="str">
        <f>IF(promesas[[#This Row],[Fecha  promesa de pago]]="", "", TEXT(promesas[[#This Row],[Fecha  promesa de pago]], "mmm"))</f>
        <v/>
      </c>
      <c r="T1141" s="13" t="str">
        <f>IF(promesas[[#This Row],[Fecha de Pago]]="", "", TEXT(promesas[[#This Row],[Fecha de Pago]], "dd/mmm"))</f>
        <v/>
      </c>
      <c r="U1141" s="13" t="str">
        <f>IF(promesas[[#This Row],[Fecha  promesa de pago]]="", "", TEXT(promesas[[#This Row],[Fecha  promesa de pago]], "dd/mmm"))</f>
        <v/>
      </c>
      <c r="V1141" s="14" t="str">
        <f>IF(LEN(TRIM(promesas[[#This Row],[Fecha  promesa de pago]]))&gt;0,1,"")</f>
        <v/>
      </c>
      <c r="W1141" s="14" t="str">
        <f>IF(LEN(TRIM(promesas[[#This Row],[Fecha de Pago]]))&gt;0,1,"")</f>
        <v/>
      </c>
    </row>
    <row r="1142" spans="1:23" ht="15.75" customHeight="1">
      <c r="A1142" s="11" t="str">
        <f>TEXT(promesas[[#This Row],[Marca temporal]],"dd/mmm")</f>
        <v>00/ene</v>
      </c>
      <c r="B1142" s="159"/>
      <c r="C1142" s="157"/>
      <c r="D1142" s="157"/>
      <c r="E1142" s="157"/>
      <c r="F1142" s="157"/>
      <c r="G1142" s="157"/>
      <c r="H1142" s="157"/>
      <c r="I1142" s="157"/>
      <c r="J1142"/>
      <c r="K1142" s="159"/>
      <c r="L1142" s="167"/>
      <c r="M1142" s="157"/>
      <c r="N1142"/>
      <c r="O1142" s="191"/>
      <c r="P1142"/>
      <c r="Q1142" s="189"/>
      <c r="R1142" s="196" t="str">
        <f>IF(promesas[[#This Row],[Fecha de Pago]]="", "", TEXT(promesas[[#This Row],[Fecha de Pago]], "mmm"))</f>
        <v/>
      </c>
      <c r="S1142" s="12" t="str">
        <f>IF(promesas[[#This Row],[Fecha  promesa de pago]]="", "", TEXT(promesas[[#This Row],[Fecha  promesa de pago]], "mmm"))</f>
        <v/>
      </c>
      <c r="T1142" s="13" t="str">
        <f>IF(promesas[[#This Row],[Fecha de Pago]]="", "", TEXT(promesas[[#This Row],[Fecha de Pago]], "dd/mmm"))</f>
        <v/>
      </c>
      <c r="U1142" s="13" t="str">
        <f>IF(promesas[[#This Row],[Fecha  promesa de pago]]="", "", TEXT(promesas[[#This Row],[Fecha  promesa de pago]], "dd/mmm"))</f>
        <v/>
      </c>
      <c r="V1142" s="14" t="str">
        <f>IF(LEN(TRIM(promesas[[#This Row],[Fecha  promesa de pago]]))&gt;0,1,"")</f>
        <v/>
      </c>
      <c r="W1142" s="14" t="str">
        <f>IF(LEN(TRIM(promesas[[#This Row],[Fecha de Pago]]))&gt;0,1,"")</f>
        <v/>
      </c>
    </row>
    <row r="1143" spans="1:23" ht="15.75" customHeight="1">
      <c r="A1143" s="11" t="str">
        <f>TEXT(promesas[[#This Row],[Marca temporal]],"dd/mmm")</f>
        <v>00/ene</v>
      </c>
      <c r="B1143" s="159"/>
      <c r="C1143" s="157"/>
      <c r="D1143" s="157"/>
      <c r="E1143" s="157"/>
      <c r="F1143" s="157"/>
      <c r="G1143" s="157"/>
      <c r="H1143" s="157"/>
      <c r="I1143" s="157"/>
      <c r="J1143"/>
      <c r="K1143"/>
      <c r="L1143" s="191"/>
      <c r="M1143" s="157"/>
      <c r="N1143"/>
      <c r="O1143" s="191"/>
      <c r="P1143" s="157"/>
      <c r="Q1143" s="189"/>
      <c r="R1143" s="196" t="str">
        <f>IF(promesas[[#This Row],[Fecha de Pago]]="", "", TEXT(promesas[[#This Row],[Fecha de Pago]], "mmm"))</f>
        <v/>
      </c>
      <c r="S1143" s="12" t="str">
        <f>IF(promesas[[#This Row],[Fecha  promesa de pago]]="", "", TEXT(promesas[[#This Row],[Fecha  promesa de pago]], "mmm"))</f>
        <v/>
      </c>
      <c r="T1143" s="13" t="str">
        <f>IF(promesas[[#This Row],[Fecha de Pago]]="", "", TEXT(promesas[[#This Row],[Fecha de Pago]], "dd/mmm"))</f>
        <v/>
      </c>
      <c r="U1143" s="13" t="str">
        <f>IF(promesas[[#This Row],[Fecha  promesa de pago]]="", "", TEXT(promesas[[#This Row],[Fecha  promesa de pago]], "dd/mmm"))</f>
        <v/>
      </c>
      <c r="V1143" s="14" t="str">
        <f>IF(LEN(TRIM(promesas[[#This Row],[Fecha  promesa de pago]]))&gt;0,1,"")</f>
        <v/>
      </c>
      <c r="W1143" s="14" t="str">
        <f>IF(LEN(TRIM(promesas[[#This Row],[Fecha de Pago]]))&gt;0,1,"")</f>
        <v/>
      </c>
    </row>
    <row r="1144" spans="1:23" ht="15.75" customHeight="1">
      <c r="A1144" s="11" t="str">
        <f>TEXT(promesas[[#This Row],[Marca temporal]],"dd/mmm")</f>
        <v>00/ene</v>
      </c>
      <c r="B1144" s="159"/>
      <c r="C1144" s="157"/>
      <c r="D1144" s="157"/>
      <c r="E1144" s="157"/>
      <c r="F1144" s="157"/>
      <c r="G1144" s="157"/>
      <c r="H1144" s="157"/>
      <c r="I1144" s="157"/>
      <c r="J1144"/>
      <c r="K1144"/>
      <c r="L1144" s="191"/>
      <c r="M1144" s="157"/>
      <c r="N1144"/>
      <c r="O1144" s="191"/>
      <c r="P1144" s="157"/>
      <c r="Q1144" s="189"/>
      <c r="R1144" s="196" t="str">
        <f>IF(promesas[[#This Row],[Fecha de Pago]]="", "", TEXT(promesas[[#This Row],[Fecha de Pago]], "mmm"))</f>
        <v/>
      </c>
      <c r="S1144" s="12" t="str">
        <f>IF(promesas[[#This Row],[Fecha  promesa de pago]]="", "", TEXT(promesas[[#This Row],[Fecha  promesa de pago]], "mmm"))</f>
        <v/>
      </c>
      <c r="T1144" s="13" t="str">
        <f>IF(promesas[[#This Row],[Fecha de Pago]]="", "", TEXT(promesas[[#This Row],[Fecha de Pago]], "dd/mmm"))</f>
        <v/>
      </c>
      <c r="U1144" s="13" t="str">
        <f>IF(promesas[[#This Row],[Fecha  promesa de pago]]="", "", TEXT(promesas[[#This Row],[Fecha  promesa de pago]], "dd/mmm"))</f>
        <v/>
      </c>
      <c r="V1144" s="14" t="str">
        <f>IF(LEN(TRIM(promesas[[#This Row],[Fecha  promesa de pago]]))&gt;0,1,"")</f>
        <v/>
      </c>
      <c r="W1144" s="14" t="str">
        <f>IF(LEN(TRIM(promesas[[#This Row],[Fecha de Pago]]))&gt;0,1,"")</f>
        <v/>
      </c>
    </row>
    <row r="1145" spans="1:23" ht="15.75" customHeight="1">
      <c r="A1145" s="11" t="str">
        <f>TEXT(promesas[[#This Row],[Marca temporal]],"dd/mmm")</f>
        <v>00/ene</v>
      </c>
      <c r="B1145" s="159"/>
      <c r="C1145" s="157"/>
      <c r="D1145" s="157"/>
      <c r="E1145" s="157"/>
      <c r="F1145" s="157"/>
      <c r="G1145" s="157"/>
      <c r="H1145" s="157"/>
      <c r="I1145" s="157"/>
      <c r="J1145"/>
      <c r="K1145"/>
      <c r="L1145" s="191"/>
      <c r="M1145" s="157"/>
      <c r="N1145"/>
      <c r="O1145" s="191"/>
      <c r="P1145" s="157"/>
      <c r="Q1145" s="189"/>
      <c r="R1145" s="196" t="str">
        <f>IF(promesas[[#This Row],[Fecha de Pago]]="", "", TEXT(promesas[[#This Row],[Fecha de Pago]], "mmm"))</f>
        <v/>
      </c>
      <c r="S1145" s="12" t="str">
        <f>IF(promesas[[#This Row],[Fecha  promesa de pago]]="", "", TEXT(promesas[[#This Row],[Fecha  promesa de pago]], "mmm"))</f>
        <v/>
      </c>
      <c r="T1145" s="13" t="str">
        <f>IF(promesas[[#This Row],[Fecha de Pago]]="", "", TEXT(promesas[[#This Row],[Fecha de Pago]], "dd/mmm"))</f>
        <v/>
      </c>
      <c r="U1145" s="13" t="str">
        <f>IF(promesas[[#This Row],[Fecha  promesa de pago]]="", "", TEXT(promesas[[#This Row],[Fecha  promesa de pago]], "dd/mmm"))</f>
        <v/>
      </c>
      <c r="V1145" s="14" t="str">
        <f>IF(LEN(TRIM(promesas[[#This Row],[Fecha  promesa de pago]]))&gt;0,1,"")</f>
        <v/>
      </c>
      <c r="W1145" s="14" t="str">
        <f>IF(LEN(TRIM(promesas[[#This Row],[Fecha de Pago]]))&gt;0,1,"")</f>
        <v/>
      </c>
    </row>
    <row r="1146" spans="1:23" ht="15.75" customHeight="1">
      <c r="A1146" s="11" t="str">
        <f>TEXT(promesas[[#This Row],[Marca temporal]],"dd/mmm")</f>
        <v>00/ene</v>
      </c>
      <c r="B1146" s="159"/>
      <c r="C1146" s="157"/>
      <c r="D1146" s="157"/>
      <c r="E1146" s="157"/>
      <c r="F1146" s="157"/>
      <c r="G1146" s="157"/>
      <c r="H1146" s="157"/>
      <c r="I1146" s="157"/>
      <c r="J1146"/>
      <c r="K1146"/>
      <c r="L1146" s="191"/>
      <c r="M1146" s="157"/>
      <c r="N1146"/>
      <c r="O1146" s="191"/>
      <c r="P1146" s="157"/>
      <c r="Q1146" s="189"/>
      <c r="R1146" s="196" t="str">
        <f>IF(promesas[[#This Row],[Fecha de Pago]]="", "", TEXT(promesas[[#This Row],[Fecha de Pago]], "mmm"))</f>
        <v/>
      </c>
      <c r="S1146" s="12" t="str">
        <f>IF(promesas[[#This Row],[Fecha  promesa de pago]]="", "", TEXT(promesas[[#This Row],[Fecha  promesa de pago]], "mmm"))</f>
        <v/>
      </c>
      <c r="T1146" s="13" t="str">
        <f>IF(promesas[[#This Row],[Fecha de Pago]]="", "", TEXT(promesas[[#This Row],[Fecha de Pago]], "dd/mmm"))</f>
        <v/>
      </c>
      <c r="U1146" s="13" t="str">
        <f>IF(promesas[[#This Row],[Fecha  promesa de pago]]="", "", TEXT(promesas[[#This Row],[Fecha  promesa de pago]], "dd/mmm"))</f>
        <v/>
      </c>
      <c r="V1146" s="14" t="str">
        <f>IF(LEN(TRIM(promesas[[#This Row],[Fecha  promesa de pago]]))&gt;0,1,"")</f>
        <v/>
      </c>
      <c r="W1146" s="14" t="str">
        <f>IF(LEN(TRIM(promesas[[#This Row],[Fecha de Pago]]))&gt;0,1,"")</f>
        <v/>
      </c>
    </row>
    <row r="1147" spans="1:23" ht="15.75" customHeight="1">
      <c r="A1147" s="11" t="str">
        <f>TEXT(promesas[[#This Row],[Marca temporal]],"dd/mmm")</f>
        <v>00/ene</v>
      </c>
      <c r="B1147" s="159"/>
      <c r="C1147" s="157"/>
      <c r="D1147" s="157"/>
      <c r="E1147" s="157"/>
      <c r="F1147" s="157"/>
      <c r="G1147" s="157"/>
      <c r="H1147" s="157"/>
      <c r="I1147" s="157"/>
      <c r="J1147"/>
      <c r="K1147"/>
      <c r="L1147" s="191"/>
      <c r="M1147" s="157"/>
      <c r="N1147"/>
      <c r="O1147" s="191"/>
      <c r="P1147"/>
      <c r="Q1147" s="189"/>
      <c r="R1147" s="196" t="str">
        <f>IF(promesas[[#This Row],[Fecha de Pago]]="", "", TEXT(promesas[[#This Row],[Fecha de Pago]], "mmm"))</f>
        <v/>
      </c>
      <c r="S1147" s="12" t="str">
        <f>IF(promesas[[#This Row],[Fecha  promesa de pago]]="", "", TEXT(promesas[[#This Row],[Fecha  promesa de pago]], "mmm"))</f>
        <v/>
      </c>
      <c r="T1147" s="13" t="str">
        <f>IF(promesas[[#This Row],[Fecha de Pago]]="", "", TEXT(promesas[[#This Row],[Fecha de Pago]], "dd/mmm"))</f>
        <v/>
      </c>
      <c r="U1147" s="13" t="str">
        <f>IF(promesas[[#This Row],[Fecha  promesa de pago]]="", "", TEXT(promesas[[#This Row],[Fecha  promesa de pago]], "dd/mmm"))</f>
        <v/>
      </c>
      <c r="V1147" s="14" t="str">
        <f>IF(LEN(TRIM(promesas[[#This Row],[Fecha  promesa de pago]]))&gt;0,1,"")</f>
        <v/>
      </c>
      <c r="W1147" s="14" t="str">
        <f>IF(LEN(TRIM(promesas[[#This Row],[Fecha de Pago]]))&gt;0,1,"")</f>
        <v/>
      </c>
    </row>
    <row r="1148" spans="1:23" ht="15.75" customHeight="1">
      <c r="A1148" s="11" t="str">
        <f>TEXT(promesas[[#This Row],[Marca temporal]],"dd/mmm")</f>
        <v>00/ene</v>
      </c>
      <c r="B1148" s="159"/>
      <c r="C1148" s="157"/>
      <c r="D1148" s="157"/>
      <c r="E1148" s="157"/>
      <c r="F1148" s="157"/>
      <c r="G1148" s="157"/>
      <c r="H1148" s="157"/>
      <c r="I1148" s="157"/>
      <c r="J1148"/>
      <c r="K1148"/>
      <c r="L1148" s="191"/>
      <c r="M1148" s="157"/>
      <c r="N1148"/>
      <c r="O1148" s="191"/>
      <c r="P1148" s="157"/>
      <c r="Q1148" s="189"/>
      <c r="R1148" s="196" t="str">
        <f>IF(promesas[[#This Row],[Fecha de Pago]]="", "", TEXT(promesas[[#This Row],[Fecha de Pago]], "mmm"))</f>
        <v/>
      </c>
      <c r="S1148" s="12" t="str">
        <f>IF(promesas[[#This Row],[Fecha  promesa de pago]]="", "", TEXT(promesas[[#This Row],[Fecha  promesa de pago]], "mmm"))</f>
        <v/>
      </c>
      <c r="T1148" s="13" t="str">
        <f>IF(promesas[[#This Row],[Fecha de Pago]]="", "", TEXT(promesas[[#This Row],[Fecha de Pago]], "dd/mmm"))</f>
        <v/>
      </c>
      <c r="U1148" s="13" t="str">
        <f>IF(promesas[[#This Row],[Fecha  promesa de pago]]="", "", TEXT(promesas[[#This Row],[Fecha  promesa de pago]], "dd/mmm"))</f>
        <v/>
      </c>
      <c r="V1148" s="14" t="str">
        <f>IF(LEN(TRIM(promesas[[#This Row],[Fecha  promesa de pago]]))&gt;0,1,"")</f>
        <v/>
      </c>
      <c r="W1148" s="14" t="str">
        <f>IF(LEN(TRIM(promesas[[#This Row],[Fecha de Pago]]))&gt;0,1,"")</f>
        <v/>
      </c>
    </row>
    <row r="1149" spans="1:23" ht="15.75" customHeight="1">
      <c r="A1149" s="11" t="str">
        <f>TEXT(promesas[[#This Row],[Marca temporal]],"dd/mmm")</f>
        <v>00/ene</v>
      </c>
      <c r="B1149" s="159"/>
      <c r="C1149" s="157"/>
      <c r="D1149" s="157"/>
      <c r="E1149" s="157"/>
      <c r="F1149" s="157"/>
      <c r="G1149" s="157"/>
      <c r="H1149" s="157"/>
      <c r="I1149" s="157"/>
      <c r="J1149"/>
      <c r="K1149"/>
      <c r="L1149" s="191"/>
      <c r="M1149" s="157"/>
      <c r="N1149"/>
      <c r="O1149" s="191"/>
      <c r="P1149" s="157"/>
      <c r="Q1149" s="189"/>
      <c r="R1149" s="196" t="str">
        <f>IF(promesas[[#This Row],[Fecha de Pago]]="", "", TEXT(promesas[[#This Row],[Fecha de Pago]], "mmm"))</f>
        <v/>
      </c>
      <c r="S1149" s="12" t="str">
        <f>IF(promesas[[#This Row],[Fecha  promesa de pago]]="", "", TEXT(promesas[[#This Row],[Fecha  promesa de pago]], "mmm"))</f>
        <v/>
      </c>
      <c r="T1149" s="13" t="str">
        <f>IF(promesas[[#This Row],[Fecha de Pago]]="", "", TEXT(promesas[[#This Row],[Fecha de Pago]], "dd/mmm"))</f>
        <v/>
      </c>
      <c r="U1149" s="13" t="str">
        <f>IF(promesas[[#This Row],[Fecha  promesa de pago]]="", "", TEXT(promesas[[#This Row],[Fecha  promesa de pago]], "dd/mmm"))</f>
        <v/>
      </c>
      <c r="V1149" s="14" t="str">
        <f>IF(LEN(TRIM(promesas[[#This Row],[Fecha  promesa de pago]]))&gt;0,1,"")</f>
        <v/>
      </c>
      <c r="W1149" s="14" t="str">
        <f>IF(LEN(TRIM(promesas[[#This Row],[Fecha de Pago]]))&gt;0,1,"")</f>
        <v/>
      </c>
    </row>
    <row r="1150" spans="1:23" ht="15.75" customHeight="1">
      <c r="A1150" s="11" t="str">
        <f>TEXT(promesas[[#This Row],[Marca temporal]],"dd/mmm")</f>
        <v>00/ene</v>
      </c>
      <c r="B1150" s="159"/>
      <c r="C1150" s="157"/>
      <c r="D1150" s="157"/>
      <c r="E1150" s="157"/>
      <c r="F1150" s="157"/>
      <c r="G1150" s="157"/>
      <c r="H1150" s="157"/>
      <c r="I1150" s="157"/>
      <c r="J1150"/>
      <c r="K1150"/>
      <c r="L1150" s="191"/>
      <c r="M1150" s="157"/>
      <c r="N1150"/>
      <c r="O1150" s="191"/>
      <c r="P1150" s="157"/>
      <c r="Q1150" s="189"/>
      <c r="R1150" s="196" t="str">
        <f>IF(promesas[[#This Row],[Fecha de Pago]]="", "", TEXT(promesas[[#This Row],[Fecha de Pago]], "mmm"))</f>
        <v/>
      </c>
      <c r="S1150" s="12" t="str">
        <f>IF(promesas[[#This Row],[Fecha  promesa de pago]]="", "", TEXT(promesas[[#This Row],[Fecha  promesa de pago]], "mmm"))</f>
        <v/>
      </c>
      <c r="T1150" s="13" t="str">
        <f>IF(promesas[[#This Row],[Fecha de Pago]]="", "", TEXT(promesas[[#This Row],[Fecha de Pago]], "dd/mmm"))</f>
        <v/>
      </c>
      <c r="U1150" s="13" t="str">
        <f>IF(promesas[[#This Row],[Fecha  promesa de pago]]="", "", TEXT(promesas[[#This Row],[Fecha  promesa de pago]], "dd/mmm"))</f>
        <v/>
      </c>
      <c r="V1150" s="14" t="str">
        <f>IF(LEN(TRIM(promesas[[#This Row],[Fecha  promesa de pago]]))&gt;0,1,"")</f>
        <v/>
      </c>
      <c r="W1150" s="14" t="str">
        <f>IF(LEN(TRIM(promesas[[#This Row],[Fecha de Pago]]))&gt;0,1,"")</f>
        <v/>
      </c>
    </row>
    <row r="1151" spans="1:23" ht="15.75" customHeight="1">
      <c r="A1151" s="11" t="str">
        <f>TEXT(promesas[[#This Row],[Marca temporal]],"dd/mmm")</f>
        <v>00/ene</v>
      </c>
      <c r="B1151" s="159"/>
      <c r="C1151" s="157"/>
      <c r="D1151" s="157"/>
      <c r="E1151" s="157"/>
      <c r="F1151" s="157"/>
      <c r="G1151" s="157"/>
      <c r="H1151" s="157"/>
      <c r="I1151" s="157"/>
      <c r="J1151"/>
      <c r="K1151"/>
      <c r="L1151" s="191"/>
      <c r="M1151" s="157"/>
      <c r="N1151"/>
      <c r="O1151" s="191"/>
      <c r="P1151" s="157"/>
      <c r="Q1151" s="189"/>
      <c r="R1151" s="196" t="str">
        <f>IF(promesas[[#This Row],[Fecha de Pago]]="", "", TEXT(promesas[[#This Row],[Fecha de Pago]], "mmm"))</f>
        <v/>
      </c>
      <c r="S1151" s="12" t="str">
        <f>IF(promesas[[#This Row],[Fecha  promesa de pago]]="", "", TEXT(promesas[[#This Row],[Fecha  promesa de pago]], "mmm"))</f>
        <v/>
      </c>
      <c r="T1151" s="13" t="str">
        <f>IF(promesas[[#This Row],[Fecha de Pago]]="", "", TEXT(promesas[[#This Row],[Fecha de Pago]], "dd/mmm"))</f>
        <v/>
      </c>
      <c r="U1151" s="13" t="str">
        <f>IF(promesas[[#This Row],[Fecha  promesa de pago]]="", "", TEXT(promesas[[#This Row],[Fecha  promesa de pago]], "dd/mmm"))</f>
        <v/>
      </c>
      <c r="V1151" s="14" t="str">
        <f>IF(LEN(TRIM(promesas[[#This Row],[Fecha  promesa de pago]]))&gt;0,1,"")</f>
        <v/>
      </c>
      <c r="W1151" s="14" t="str">
        <f>IF(LEN(TRIM(promesas[[#This Row],[Fecha de Pago]]))&gt;0,1,"")</f>
        <v/>
      </c>
    </row>
    <row r="1152" spans="1:23" ht="15.75" customHeight="1">
      <c r="A1152" s="11" t="str">
        <f>TEXT(promesas[[#This Row],[Marca temporal]],"dd/mmm")</f>
        <v>00/ene</v>
      </c>
      <c r="B1152" s="159"/>
      <c r="C1152" s="157"/>
      <c r="D1152" s="157"/>
      <c r="E1152" s="157"/>
      <c r="F1152" s="157"/>
      <c r="G1152" s="157"/>
      <c r="H1152" s="157"/>
      <c r="I1152" s="157"/>
      <c r="J1152"/>
      <c r="K1152"/>
      <c r="L1152" s="191"/>
      <c r="M1152" s="157"/>
      <c r="N1152"/>
      <c r="O1152" s="191"/>
      <c r="P1152"/>
      <c r="Q1152" s="189"/>
      <c r="R1152" s="196" t="str">
        <f>IF(promesas[[#This Row],[Fecha de Pago]]="", "", TEXT(promesas[[#This Row],[Fecha de Pago]], "mmm"))</f>
        <v/>
      </c>
      <c r="S1152" s="12" t="str">
        <f>IF(promesas[[#This Row],[Fecha  promesa de pago]]="", "", TEXT(promesas[[#This Row],[Fecha  promesa de pago]], "mmm"))</f>
        <v/>
      </c>
      <c r="T1152" s="13" t="str">
        <f>IF(promesas[[#This Row],[Fecha de Pago]]="", "", TEXT(promesas[[#This Row],[Fecha de Pago]], "dd/mmm"))</f>
        <v/>
      </c>
      <c r="U1152" s="13" t="str">
        <f>IF(promesas[[#This Row],[Fecha  promesa de pago]]="", "", TEXT(promesas[[#This Row],[Fecha  promesa de pago]], "dd/mmm"))</f>
        <v/>
      </c>
      <c r="V1152" s="14" t="str">
        <f>IF(LEN(TRIM(promesas[[#This Row],[Fecha  promesa de pago]]))&gt;0,1,"")</f>
        <v/>
      </c>
      <c r="W1152" s="14" t="str">
        <f>IF(LEN(TRIM(promesas[[#This Row],[Fecha de Pago]]))&gt;0,1,"")</f>
        <v/>
      </c>
    </row>
    <row r="1153" spans="1:23" ht="15.75" customHeight="1">
      <c r="A1153" s="11" t="str">
        <f>TEXT(promesas[[#This Row],[Marca temporal]],"dd/mmm")</f>
        <v>00/ene</v>
      </c>
      <c r="B1153" s="159"/>
      <c r="C1153" s="157"/>
      <c r="D1153" s="157"/>
      <c r="E1153" s="157"/>
      <c r="F1153" s="157"/>
      <c r="G1153" s="157"/>
      <c r="H1153" s="157"/>
      <c r="I1153" s="157"/>
      <c r="J1153"/>
      <c r="K1153"/>
      <c r="L1153" s="191"/>
      <c r="M1153" s="157"/>
      <c r="N1153"/>
      <c r="O1153" s="191"/>
      <c r="P1153" s="157"/>
      <c r="Q1153" s="189"/>
      <c r="R1153" s="196" t="str">
        <f>IF(promesas[[#This Row],[Fecha de Pago]]="", "", TEXT(promesas[[#This Row],[Fecha de Pago]], "mmm"))</f>
        <v/>
      </c>
      <c r="S1153" s="12" t="str">
        <f>IF(promesas[[#This Row],[Fecha  promesa de pago]]="", "", TEXT(promesas[[#This Row],[Fecha  promesa de pago]], "mmm"))</f>
        <v/>
      </c>
      <c r="T1153" s="13" t="str">
        <f>IF(promesas[[#This Row],[Fecha de Pago]]="", "", TEXT(promesas[[#This Row],[Fecha de Pago]], "dd/mmm"))</f>
        <v/>
      </c>
      <c r="U1153" s="13" t="str">
        <f>IF(promesas[[#This Row],[Fecha  promesa de pago]]="", "", TEXT(promesas[[#This Row],[Fecha  promesa de pago]], "dd/mmm"))</f>
        <v/>
      </c>
      <c r="V1153" s="14" t="str">
        <f>IF(LEN(TRIM(promesas[[#This Row],[Fecha  promesa de pago]]))&gt;0,1,"")</f>
        <v/>
      </c>
      <c r="W1153" s="14" t="str">
        <f>IF(LEN(TRIM(promesas[[#This Row],[Fecha de Pago]]))&gt;0,1,"")</f>
        <v/>
      </c>
    </row>
    <row r="1154" spans="1:23" ht="15.75" customHeight="1">
      <c r="A1154" s="11" t="str">
        <f>TEXT(promesas[[#This Row],[Marca temporal]],"dd/mmm")</f>
        <v>00/ene</v>
      </c>
      <c r="B1154" s="159"/>
      <c r="C1154" s="157"/>
      <c r="D1154" s="157"/>
      <c r="E1154" s="157"/>
      <c r="F1154" s="157"/>
      <c r="G1154" s="157"/>
      <c r="H1154" s="157"/>
      <c r="I1154" s="157"/>
      <c r="J1154"/>
      <c r="K1154" s="159"/>
      <c r="L1154" s="167"/>
      <c r="M1154" s="157"/>
      <c r="N1154"/>
      <c r="O1154" s="191"/>
      <c r="P1154" s="157"/>
      <c r="Q1154" s="189"/>
      <c r="R1154" s="196" t="str">
        <f>IF(promesas[[#This Row],[Fecha de Pago]]="", "", TEXT(promesas[[#This Row],[Fecha de Pago]], "mmm"))</f>
        <v/>
      </c>
      <c r="S1154" s="12" t="str">
        <f>IF(promesas[[#This Row],[Fecha  promesa de pago]]="", "", TEXT(promesas[[#This Row],[Fecha  promesa de pago]], "mmm"))</f>
        <v/>
      </c>
      <c r="T1154" s="13" t="str">
        <f>IF(promesas[[#This Row],[Fecha de Pago]]="", "", TEXT(promesas[[#This Row],[Fecha de Pago]], "dd/mmm"))</f>
        <v/>
      </c>
      <c r="U1154" s="13" t="str">
        <f>IF(promesas[[#This Row],[Fecha  promesa de pago]]="", "", TEXT(promesas[[#This Row],[Fecha  promesa de pago]], "dd/mmm"))</f>
        <v/>
      </c>
      <c r="V1154" s="14" t="str">
        <f>IF(LEN(TRIM(promesas[[#This Row],[Fecha  promesa de pago]]))&gt;0,1,"")</f>
        <v/>
      </c>
      <c r="W1154" s="14" t="str">
        <f>IF(LEN(TRIM(promesas[[#This Row],[Fecha de Pago]]))&gt;0,1,"")</f>
        <v/>
      </c>
    </row>
    <row r="1155" spans="1:23" ht="15.75" customHeight="1">
      <c r="A1155" s="11" t="str">
        <f>TEXT(promesas[[#This Row],[Marca temporal]],"dd/mmm")</f>
        <v>00/ene</v>
      </c>
      <c r="B1155" s="159"/>
      <c r="C1155" s="157"/>
      <c r="D1155" s="157"/>
      <c r="E1155" s="157"/>
      <c r="F1155" s="157"/>
      <c r="G1155" s="157"/>
      <c r="H1155" s="157"/>
      <c r="I1155" s="157"/>
      <c r="J1155"/>
      <c r="K1155"/>
      <c r="L1155" s="191"/>
      <c r="M1155" s="157"/>
      <c r="N1155"/>
      <c r="O1155" s="191"/>
      <c r="P1155" s="157"/>
      <c r="Q1155" s="189"/>
      <c r="R1155" s="196" t="str">
        <f>IF(promesas[[#This Row],[Fecha de Pago]]="", "", TEXT(promesas[[#This Row],[Fecha de Pago]], "mmm"))</f>
        <v/>
      </c>
      <c r="S1155" s="12" t="str">
        <f>IF(promesas[[#This Row],[Fecha  promesa de pago]]="", "", TEXT(promesas[[#This Row],[Fecha  promesa de pago]], "mmm"))</f>
        <v/>
      </c>
      <c r="T1155" s="13" t="str">
        <f>IF(promesas[[#This Row],[Fecha de Pago]]="", "", TEXT(promesas[[#This Row],[Fecha de Pago]], "dd/mmm"))</f>
        <v/>
      </c>
      <c r="U1155" s="13" t="str">
        <f>IF(promesas[[#This Row],[Fecha  promesa de pago]]="", "", TEXT(promesas[[#This Row],[Fecha  promesa de pago]], "dd/mmm"))</f>
        <v/>
      </c>
      <c r="V1155" s="14" t="str">
        <f>IF(LEN(TRIM(promesas[[#This Row],[Fecha  promesa de pago]]))&gt;0,1,"")</f>
        <v/>
      </c>
      <c r="W1155" s="14" t="str">
        <f>IF(LEN(TRIM(promesas[[#This Row],[Fecha de Pago]]))&gt;0,1,"")</f>
        <v/>
      </c>
    </row>
    <row r="1156" spans="1:23" ht="15.75" customHeight="1">
      <c r="A1156" s="11" t="str">
        <f>TEXT(promesas[[#This Row],[Marca temporal]],"dd/mmm")</f>
        <v>00/ene</v>
      </c>
      <c r="B1156" s="159"/>
      <c r="C1156" s="157"/>
      <c r="D1156" s="157"/>
      <c r="E1156" s="157"/>
      <c r="F1156" s="157"/>
      <c r="G1156" s="157"/>
      <c r="H1156" s="157"/>
      <c r="I1156" s="157"/>
      <c r="J1156"/>
      <c r="K1156"/>
      <c r="L1156" s="191"/>
      <c r="M1156" s="157"/>
      <c r="N1156"/>
      <c r="O1156" s="191"/>
      <c r="P1156" s="157"/>
      <c r="Q1156" s="189"/>
      <c r="R1156" s="196" t="str">
        <f>IF(promesas[[#This Row],[Fecha de Pago]]="", "", TEXT(promesas[[#This Row],[Fecha de Pago]], "mmm"))</f>
        <v/>
      </c>
      <c r="S1156" s="12" t="str">
        <f>IF(promesas[[#This Row],[Fecha  promesa de pago]]="", "", TEXT(promesas[[#This Row],[Fecha  promesa de pago]], "mmm"))</f>
        <v/>
      </c>
      <c r="T1156" s="13" t="str">
        <f>IF(promesas[[#This Row],[Fecha de Pago]]="", "", TEXT(promesas[[#This Row],[Fecha de Pago]], "dd/mmm"))</f>
        <v/>
      </c>
      <c r="U1156" s="13" t="str">
        <f>IF(promesas[[#This Row],[Fecha  promesa de pago]]="", "", TEXT(promesas[[#This Row],[Fecha  promesa de pago]], "dd/mmm"))</f>
        <v/>
      </c>
      <c r="V1156" s="14" t="str">
        <f>IF(LEN(TRIM(promesas[[#This Row],[Fecha  promesa de pago]]))&gt;0,1,"")</f>
        <v/>
      </c>
      <c r="W1156" s="14" t="str">
        <f>IF(LEN(TRIM(promesas[[#This Row],[Fecha de Pago]]))&gt;0,1,"")</f>
        <v/>
      </c>
    </row>
    <row r="1157" spans="1:23" ht="15.75" customHeight="1">
      <c r="A1157" s="11" t="str">
        <f>TEXT(promesas[[#This Row],[Marca temporal]],"dd/mmm")</f>
        <v>00/ene</v>
      </c>
      <c r="B1157" s="159"/>
      <c r="C1157" s="157"/>
      <c r="D1157" s="157"/>
      <c r="E1157" s="157"/>
      <c r="F1157" s="157"/>
      <c r="G1157" s="157"/>
      <c r="H1157" s="157"/>
      <c r="I1157" s="157"/>
      <c r="J1157"/>
      <c r="K1157"/>
      <c r="L1157" s="191"/>
      <c r="M1157" s="157"/>
      <c r="N1157" s="159"/>
      <c r="O1157" s="167"/>
      <c r="P1157" s="157"/>
      <c r="Q1157" s="189"/>
      <c r="R1157" s="196" t="str">
        <f>IF(promesas[[#This Row],[Fecha de Pago]]="", "", TEXT(promesas[[#This Row],[Fecha de Pago]], "mmm"))</f>
        <v/>
      </c>
      <c r="S1157" s="12" t="str">
        <f>IF(promesas[[#This Row],[Fecha  promesa de pago]]="", "", TEXT(promesas[[#This Row],[Fecha  promesa de pago]], "mmm"))</f>
        <v/>
      </c>
      <c r="T1157" s="13" t="str">
        <f>IF(promesas[[#This Row],[Fecha de Pago]]="", "", TEXT(promesas[[#This Row],[Fecha de Pago]], "dd/mmm"))</f>
        <v/>
      </c>
      <c r="U1157" s="13" t="str">
        <f>IF(promesas[[#This Row],[Fecha  promesa de pago]]="", "", TEXT(promesas[[#This Row],[Fecha  promesa de pago]], "dd/mmm"))</f>
        <v/>
      </c>
      <c r="V1157" s="14" t="str">
        <f>IF(LEN(TRIM(promesas[[#This Row],[Fecha  promesa de pago]]))&gt;0,1,"")</f>
        <v/>
      </c>
      <c r="W1157" s="14" t="str">
        <f>IF(LEN(TRIM(promesas[[#This Row],[Fecha de Pago]]))&gt;0,1,"")</f>
        <v/>
      </c>
    </row>
    <row r="1158" spans="1:23" ht="15.75" customHeight="1">
      <c r="A1158" s="11" t="str">
        <f>TEXT(promesas[[#This Row],[Marca temporal]],"dd/mmm")</f>
        <v>00/ene</v>
      </c>
      <c r="B1158" s="159"/>
      <c r="C1158" s="157"/>
      <c r="D1158" s="157"/>
      <c r="E1158" s="157"/>
      <c r="F1158" s="157"/>
      <c r="G1158" s="157"/>
      <c r="H1158" s="157"/>
      <c r="I1158" s="157"/>
      <c r="J1158"/>
      <c r="K1158"/>
      <c r="L1158" s="191"/>
      <c r="M1158" s="157"/>
      <c r="N1158"/>
      <c r="O1158" s="191"/>
      <c r="P1158" s="157"/>
      <c r="Q1158" s="189"/>
      <c r="R1158" s="196" t="str">
        <f>IF(promesas[[#This Row],[Fecha de Pago]]="", "", TEXT(promesas[[#This Row],[Fecha de Pago]], "mmm"))</f>
        <v/>
      </c>
      <c r="S1158" s="12" t="str">
        <f>IF(promesas[[#This Row],[Fecha  promesa de pago]]="", "", TEXT(promesas[[#This Row],[Fecha  promesa de pago]], "mmm"))</f>
        <v/>
      </c>
      <c r="T1158" s="13" t="str">
        <f>IF(promesas[[#This Row],[Fecha de Pago]]="", "", TEXT(promesas[[#This Row],[Fecha de Pago]], "dd/mmm"))</f>
        <v/>
      </c>
      <c r="U1158" s="13" t="str">
        <f>IF(promesas[[#This Row],[Fecha  promesa de pago]]="", "", TEXT(promesas[[#This Row],[Fecha  promesa de pago]], "dd/mmm"))</f>
        <v/>
      </c>
      <c r="V1158" s="14" t="str">
        <f>IF(LEN(TRIM(promesas[[#This Row],[Fecha  promesa de pago]]))&gt;0,1,"")</f>
        <v/>
      </c>
      <c r="W1158" s="14" t="str">
        <f>IF(LEN(TRIM(promesas[[#This Row],[Fecha de Pago]]))&gt;0,1,"")</f>
        <v/>
      </c>
    </row>
    <row r="1159" spans="1:23" ht="15.75" customHeight="1">
      <c r="A1159" s="11" t="str">
        <f>TEXT(promesas[[#This Row],[Marca temporal]],"dd/mmm")</f>
        <v>00/ene</v>
      </c>
      <c r="B1159" s="159"/>
      <c r="C1159" s="157"/>
      <c r="D1159" s="157"/>
      <c r="E1159" s="157"/>
      <c r="F1159" s="157"/>
      <c r="G1159" s="157"/>
      <c r="H1159" s="157"/>
      <c r="I1159" s="157"/>
      <c r="J1159"/>
      <c r="K1159"/>
      <c r="L1159" s="191"/>
      <c r="M1159" s="157"/>
      <c r="N1159"/>
      <c r="O1159" s="191"/>
      <c r="P1159" s="157"/>
      <c r="Q1159" s="189"/>
      <c r="R1159" s="196" t="str">
        <f>IF(promesas[[#This Row],[Fecha de Pago]]="", "", TEXT(promesas[[#This Row],[Fecha de Pago]], "mmm"))</f>
        <v/>
      </c>
      <c r="S1159" s="12" t="str">
        <f>IF(promesas[[#This Row],[Fecha  promesa de pago]]="", "", TEXT(promesas[[#This Row],[Fecha  promesa de pago]], "mmm"))</f>
        <v/>
      </c>
      <c r="T1159" s="13" t="str">
        <f>IF(promesas[[#This Row],[Fecha de Pago]]="", "", TEXT(promesas[[#This Row],[Fecha de Pago]], "dd/mmm"))</f>
        <v/>
      </c>
      <c r="U1159" s="13" t="str">
        <f>IF(promesas[[#This Row],[Fecha  promesa de pago]]="", "", TEXT(promesas[[#This Row],[Fecha  promesa de pago]], "dd/mmm"))</f>
        <v/>
      </c>
      <c r="V1159" s="14" t="str">
        <f>IF(LEN(TRIM(promesas[[#This Row],[Fecha  promesa de pago]]))&gt;0,1,"")</f>
        <v/>
      </c>
      <c r="W1159" s="14" t="str">
        <f>IF(LEN(TRIM(promesas[[#This Row],[Fecha de Pago]]))&gt;0,1,"")</f>
        <v/>
      </c>
    </row>
    <row r="1160" spans="1:23" ht="15.75" customHeight="1">
      <c r="A1160" s="11" t="str">
        <f>TEXT(promesas[[#This Row],[Marca temporal]],"dd/mmm")</f>
        <v>00/ene</v>
      </c>
      <c r="B1160" s="159"/>
      <c r="C1160" s="157"/>
      <c r="D1160" s="157"/>
      <c r="E1160" s="157"/>
      <c r="F1160" s="157"/>
      <c r="G1160" s="157"/>
      <c r="H1160" s="157"/>
      <c r="I1160" s="157"/>
      <c r="J1160"/>
      <c r="K1160"/>
      <c r="L1160" s="191"/>
      <c r="M1160" s="157"/>
      <c r="N1160"/>
      <c r="O1160" s="191"/>
      <c r="P1160" s="157"/>
      <c r="Q1160" s="189"/>
      <c r="R1160" s="196" t="str">
        <f>IF(promesas[[#This Row],[Fecha de Pago]]="", "", TEXT(promesas[[#This Row],[Fecha de Pago]], "mmm"))</f>
        <v/>
      </c>
      <c r="S1160" s="12" t="str">
        <f>IF(promesas[[#This Row],[Fecha  promesa de pago]]="", "", TEXT(promesas[[#This Row],[Fecha  promesa de pago]], "mmm"))</f>
        <v/>
      </c>
      <c r="T1160" s="13" t="str">
        <f>IF(promesas[[#This Row],[Fecha de Pago]]="", "", TEXT(promesas[[#This Row],[Fecha de Pago]], "dd/mmm"))</f>
        <v/>
      </c>
      <c r="U1160" s="13" t="str">
        <f>IF(promesas[[#This Row],[Fecha  promesa de pago]]="", "", TEXT(promesas[[#This Row],[Fecha  promesa de pago]], "dd/mmm"))</f>
        <v/>
      </c>
      <c r="V1160" s="14" t="str">
        <f>IF(LEN(TRIM(promesas[[#This Row],[Fecha  promesa de pago]]))&gt;0,1,"")</f>
        <v/>
      </c>
      <c r="W1160" s="14" t="str">
        <f>IF(LEN(TRIM(promesas[[#This Row],[Fecha de Pago]]))&gt;0,1,"")</f>
        <v/>
      </c>
    </row>
    <row r="1161" spans="1:23" ht="15.75" customHeight="1">
      <c r="A1161" s="11" t="str">
        <f>TEXT(promesas[[#This Row],[Marca temporal]],"dd/mmm")</f>
        <v>00/ene</v>
      </c>
      <c r="B1161" s="159"/>
      <c r="C1161" s="157"/>
      <c r="D1161" s="157"/>
      <c r="E1161" s="157"/>
      <c r="F1161" s="157"/>
      <c r="G1161" s="157"/>
      <c r="H1161" s="157"/>
      <c r="I1161" s="157"/>
      <c r="J1161"/>
      <c r="K1161"/>
      <c r="L1161" s="191"/>
      <c r="M1161" s="157"/>
      <c r="N1161"/>
      <c r="O1161" s="191"/>
      <c r="P1161" s="157"/>
      <c r="Q1161" s="189"/>
      <c r="R1161" s="196" t="str">
        <f>IF(promesas[[#This Row],[Fecha de Pago]]="", "", TEXT(promesas[[#This Row],[Fecha de Pago]], "mmm"))</f>
        <v/>
      </c>
      <c r="S1161" s="12" t="str">
        <f>IF(promesas[[#This Row],[Fecha  promesa de pago]]="", "", TEXT(promesas[[#This Row],[Fecha  promesa de pago]], "mmm"))</f>
        <v/>
      </c>
      <c r="T1161" s="13" t="str">
        <f>IF(promesas[[#This Row],[Fecha de Pago]]="", "", TEXT(promesas[[#This Row],[Fecha de Pago]], "dd/mmm"))</f>
        <v/>
      </c>
      <c r="U1161" s="13" t="str">
        <f>IF(promesas[[#This Row],[Fecha  promesa de pago]]="", "", TEXT(promesas[[#This Row],[Fecha  promesa de pago]], "dd/mmm"))</f>
        <v/>
      </c>
      <c r="V1161" s="14" t="str">
        <f>IF(LEN(TRIM(promesas[[#This Row],[Fecha  promesa de pago]]))&gt;0,1,"")</f>
        <v/>
      </c>
      <c r="W1161" s="14" t="str">
        <f>IF(LEN(TRIM(promesas[[#This Row],[Fecha de Pago]]))&gt;0,1,"")</f>
        <v/>
      </c>
    </row>
    <row r="1162" spans="1:23" ht="15.75" customHeight="1">
      <c r="A1162" s="11" t="str">
        <f>TEXT(promesas[[#This Row],[Marca temporal]],"dd/mmm")</f>
        <v>00/ene</v>
      </c>
      <c r="B1162" s="159"/>
      <c r="C1162" s="157"/>
      <c r="D1162" s="157"/>
      <c r="E1162" s="157"/>
      <c r="F1162" s="157"/>
      <c r="G1162" s="157"/>
      <c r="H1162" s="157"/>
      <c r="I1162" s="157"/>
      <c r="J1162"/>
      <c r="K1162"/>
      <c r="L1162" s="191"/>
      <c r="M1162" s="157"/>
      <c r="N1162"/>
      <c r="O1162" s="191"/>
      <c r="P1162" s="157"/>
      <c r="Q1162" s="189"/>
      <c r="R1162" s="196" t="str">
        <f>IF(promesas[[#This Row],[Fecha de Pago]]="", "", TEXT(promesas[[#This Row],[Fecha de Pago]], "mmm"))</f>
        <v/>
      </c>
      <c r="S1162" s="12" t="str">
        <f>IF(promesas[[#This Row],[Fecha  promesa de pago]]="", "", TEXT(promesas[[#This Row],[Fecha  promesa de pago]], "mmm"))</f>
        <v/>
      </c>
      <c r="T1162" s="13" t="str">
        <f>IF(promesas[[#This Row],[Fecha de Pago]]="", "", TEXT(promesas[[#This Row],[Fecha de Pago]], "dd/mmm"))</f>
        <v/>
      </c>
      <c r="U1162" s="13" t="str">
        <f>IF(promesas[[#This Row],[Fecha  promesa de pago]]="", "", TEXT(promesas[[#This Row],[Fecha  promesa de pago]], "dd/mmm"))</f>
        <v/>
      </c>
      <c r="V1162" s="14" t="str">
        <f>IF(LEN(TRIM(promesas[[#This Row],[Fecha  promesa de pago]]))&gt;0,1,"")</f>
        <v/>
      </c>
      <c r="W1162" s="14" t="str">
        <f>IF(LEN(TRIM(promesas[[#This Row],[Fecha de Pago]]))&gt;0,1,"")</f>
        <v/>
      </c>
    </row>
    <row r="1163" spans="1:23" ht="15.75" customHeight="1">
      <c r="A1163" s="11" t="str">
        <f>TEXT(promesas[[#This Row],[Marca temporal]],"dd/mmm")</f>
        <v>00/ene</v>
      </c>
      <c r="B1163" s="159"/>
      <c r="C1163" s="157"/>
      <c r="D1163" s="157"/>
      <c r="E1163" s="157"/>
      <c r="F1163" s="157"/>
      <c r="G1163" s="157"/>
      <c r="H1163" s="157"/>
      <c r="I1163" s="157"/>
      <c r="J1163"/>
      <c r="K1163"/>
      <c r="L1163" s="191"/>
      <c r="M1163" s="157"/>
      <c r="N1163"/>
      <c r="O1163" s="191"/>
      <c r="P1163" s="157"/>
      <c r="Q1163" s="189"/>
      <c r="R1163" s="196" t="str">
        <f>IF(promesas[[#This Row],[Fecha de Pago]]="", "", TEXT(promesas[[#This Row],[Fecha de Pago]], "mmm"))</f>
        <v/>
      </c>
      <c r="S1163" s="12" t="str">
        <f>IF(promesas[[#This Row],[Fecha  promesa de pago]]="", "", TEXT(promesas[[#This Row],[Fecha  promesa de pago]], "mmm"))</f>
        <v/>
      </c>
      <c r="T1163" s="13" t="str">
        <f>IF(promesas[[#This Row],[Fecha de Pago]]="", "", TEXT(promesas[[#This Row],[Fecha de Pago]], "dd/mmm"))</f>
        <v/>
      </c>
      <c r="U1163" s="13" t="str">
        <f>IF(promesas[[#This Row],[Fecha  promesa de pago]]="", "", TEXT(promesas[[#This Row],[Fecha  promesa de pago]], "dd/mmm"))</f>
        <v/>
      </c>
      <c r="V1163" s="14" t="str">
        <f>IF(LEN(TRIM(promesas[[#This Row],[Fecha  promesa de pago]]))&gt;0,1,"")</f>
        <v/>
      </c>
      <c r="W1163" s="14" t="str">
        <f>IF(LEN(TRIM(promesas[[#This Row],[Fecha de Pago]]))&gt;0,1,"")</f>
        <v/>
      </c>
    </row>
    <row r="1164" spans="1:23" ht="15.75" customHeight="1">
      <c r="A1164" s="11" t="str">
        <f>TEXT(promesas[[#This Row],[Marca temporal]],"dd/mmm")</f>
        <v>00/ene</v>
      </c>
      <c r="B1164" s="159"/>
      <c r="C1164" s="157"/>
      <c r="D1164" s="157"/>
      <c r="E1164" s="157"/>
      <c r="F1164" s="157"/>
      <c r="G1164" s="157"/>
      <c r="H1164" s="157"/>
      <c r="I1164" s="157"/>
      <c r="J1164"/>
      <c r="K1164"/>
      <c r="L1164" s="191"/>
      <c r="M1164" s="157"/>
      <c r="N1164"/>
      <c r="O1164" s="191"/>
      <c r="P1164" s="157"/>
      <c r="Q1164" s="189"/>
      <c r="R1164" s="196" t="str">
        <f>IF(promesas[[#This Row],[Fecha de Pago]]="", "", TEXT(promesas[[#This Row],[Fecha de Pago]], "mmm"))</f>
        <v/>
      </c>
      <c r="S1164" s="12" t="str">
        <f>IF(promesas[[#This Row],[Fecha  promesa de pago]]="", "", TEXT(promesas[[#This Row],[Fecha  promesa de pago]], "mmm"))</f>
        <v/>
      </c>
      <c r="T1164" s="13" t="str">
        <f>IF(promesas[[#This Row],[Fecha de Pago]]="", "", TEXT(promesas[[#This Row],[Fecha de Pago]], "dd/mmm"))</f>
        <v/>
      </c>
      <c r="U1164" s="13" t="str">
        <f>IF(promesas[[#This Row],[Fecha  promesa de pago]]="", "", TEXT(promesas[[#This Row],[Fecha  promesa de pago]], "dd/mmm"))</f>
        <v/>
      </c>
      <c r="V1164" s="14" t="str">
        <f>IF(LEN(TRIM(promesas[[#This Row],[Fecha  promesa de pago]]))&gt;0,1,"")</f>
        <v/>
      </c>
      <c r="W1164" s="14" t="str">
        <f>IF(LEN(TRIM(promesas[[#This Row],[Fecha de Pago]]))&gt;0,1,"")</f>
        <v/>
      </c>
    </row>
    <row r="1165" spans="1:23" ht="15.75" customHeight="1">
      <c r="A1165" s="11" t="str">
        <f>TEXT(promesas[[#This Row],[Marca temporal]],"dd/mmm")</f>
        <v>00/ene</v>
      </c>
      <c r="B1165" s="159"/>
      <c r="C1165" s="157"/>
      <c r="D1165" s="157"/>
      <c r="E1165" s="157"/>
      <c r="F1165" s="157"/>
      <c r="G1165" s="157"/>
      <c r="H1165" s="157"/>
      <c r="I1165" s="157"/>
      <c r="J1165"/>
      <c r="K1165" s="159"/>
      <c r="L1165" s="167"/>
      <c r="M1165" s="157"/>
      <c r="N1165"/>
      <c r="O1165" s="191"/>
      <c r="P1165"/>
      <c r="Q1165" s="189"/>
      <c r="R1165" s="196" t="str">
        <f>IF(promesas[[#This Row],[Fecha de Pago]]="", "", TEXT(promesas[[#This Row],[Fecha de Pago]], "mmm"))</f>
        <v/>
      </c>
      <c r="S1165" s="12" t="str">
        <f>IF(promesas[[#This Row],[Fecha  promesa de pago]]="", "", TEXT(promesas[[#This Row],[Fecha  promesa de pago]], "mmm"))</f>
        <v/>
      </c>
      <c r="T1165" s="13" t="str">
        <f>IF(promesas[[#This Row],[Fecha de Pago]]="", "", TEXT(promesas[[#This Row],[Fecha de Pago]], "dd/mmm"))</f>
        <v/>
      </c>
      <c r="U1165" s="13" t="str">
        <f>IF(promesas[[#This Row],[Fecha  promesa de pago]]="", "", TEXT(promesas[[#This Row],[Fecha  promesa de pago]], "dd/mmm"))</f>
        <v/>
      </c>
      <c r="V1165" s="14" t="str">
        <f>IF(LEN(TRIM(promesas[[#This Row],[Fecha  promesa de pago]]))&gt;0,1,"")</f>
        <v/>
      </c>
      <c r="W1165" s="14" t="str">
        <f>IF(LEN(TRIM(promesas[[#This Row],[Fecha de Pago]]))&gt;0,1,"")</f>
        <v/>
      </c>
    </row>
    <row r="1166" spans="1:23" ht="15.75" customHeight="1">
      <c r="A1166" s="11" t="str">
        <f>TEXT(promesas[[#This Row],[Marca temporal]],"dd/mmm")</f>
        <v>00/ene</v>
      </c>
      <c r="B1166" s="159"/>
      <c r="C1166" s="157"/>
      <c r="D1166" s="157"/>
      <c r="E1166" s="157"/>
      <c r="F1166" s="157"/>
      <c r="G1166" s="157"/>
      <c r="H1166" s="157"/>
      <c r="I1166" s="157"/>
      <c r="J1166"/>
      <c r="K1166"/>
      <c r="L1166" s="191"/>
      <c r="M1166" s="157"/>
      <c r="N1166"/>
      <c r="O1166" s="191"/>
      <c r="P1166" s="157"/>
      <c r="Q1166" s="189"/>
      <c r="R1166" s="196" t="str">
        <f>IF(promesas[[#This Row],[Fecha de Pago]]="", "", TEXT(promesas[[#This Row],[Fecha de Pago]], "mmm"))</f>
        <v/>
      </c>
      <c r="S1166" s="12" t="str">
        <f>IF(promesas[[#This Row],[Fecha  promesa de pago]]="", "", TEXT(promesas[[#This Row],[Fecha  promesa de pago]], "mmm"))</f>
        <v/>
      </c>
      <c r="T1166" s="13" t="str">
        <f>IF(promesas[[#This Row],[Fecha de Pago]]="", "", TEXT(promesas[[#This Row],[Fecha de Pago]], "dd/mmm"))</f>
        <v/>
      </c>
      <c r="U1166" s="13" t="str">
        <f>IF(promesas[[#This Row],[Fecha  promesa de pago]]="", "", TEXT(promesas[[#This Row],[Fecha  promesa de pago]], "dd/mmm"))</f>
        <v/>
      </c>
      <c r="V1166" s="14" t="str">
        <f>IF(LEN(TRIM(promesas[[#This Row],[Fecha  promesa de pago]]))&gt;0,1,"")</f>
        <v/>
      </c>
      <c r="W1166" s="14" t="str">
        <f>IF(LEN(TRIM(promesas[[#This Row],[Fecha de Pago]]))&gt;0,1,"")</f>
        <v/>
      </c>
    </row>
    <row r="1167" spans="1:23" ht="15.75" customHeight="1">
      <c r="A1167" s="11" t="str">
        <f>TEXT(promesas[[#This Row],[Marca temporal]],"dd/mmm")</f>
        <v>00/ene</v>
      </c>
      <c r="B1167" s="159"/>
      <c r="C1167" s="157"/>
      <c r="D1167" s="157"/>
      <c r="E1167" s="157"/>
      <c r="F1167" s="157"/>
      <c r="G1167" s="157"/>
      <c r="H1167" s="157"/>
      <c r="I1167" s="157"/>
      <c r="J1167"/>
      <c r="K1167"/>
      <c r="L1167" s="191"/>
      <c r="M1167" s="157"/>
      <c r="N1167"/>
      <c r="O1167" s="191"/>
      <c r="P1167" s="157"/>
      <c r="Q1167" s="189"/>
      <c r="R1167" s="196" t="str">
        <f>IF(promesas[[#This Row],[Fecha de Pago]]="", "", TEXT(promesas[[#This Row],[Fecha de Pago]], "mmm"))</f>
        <v/>
      </c>
      <c r="S1167" s="12" t="str">
        <f>IF(promesas[[#This Row],[Fecha  promesa de pago]]="", "", TEXT(promesas[[#This Row],[Fecha  promesa de pago]], "mmm"))</f>
        <v/>
      </c>
      <c r="T1167" s="13" t="str">
        <f>IF(promesas[[#This Row],[Fecha de Pago]]="", "", TEXT(promesas[[#This Row],[Fecha de Pago]], "dd/mmm"))</f>
        <v/>
      </c>
      <c r="U1167" s="13" t="str">
        <f>IF(promesas[[#This Row],[Fecha  promesa de pago]]="", "", TEXT(promesas[[#This Row],[Fecha  promesa de pago]], "dd/mmm"))</f>
        <v/>
      </c>
      <c r="V1167" s="14" t="str">
        <f>IF(LEN(TRIM(promesas[[#This Row],[Fecha  promesa de pago]]))&gt;0,1,"")</f>
        <v/>
      </c>
      <c r="W1167" s="14" t="str">
        <f>IF(LEN(TRIM(promesas[[#This Row],[Fecha de Pago]]))&gt;0,1,"")</f>
        <v/>
      </c>
    </row>
    <row r="1168" spans="1:23" ht="15.75" customHeight="1">
      <c r="A1168" s="11" t="str">
        <f>TEXT(promesas[[#This Row],[Marca temporal]],"dd/mmm")</f>
        <v>00/ene</v>
      </c>
      <c r="B1168" s="159"/>
      <c r="C1168" s="157"/>
      <c r="D1168" s="157"/>
      <c r="E1168" s="157"/>
      <c r="F1168" s="157"/>
      <c r="G1168" s="157"/>
      <c r="H1168" s="157"/>
      <c r="I1168" s="157"/>
      <c r="J1168"/>
      <c r="K1168"/>
      <c r="L1168" s="191"/>
      <c r="M1168" s="157"/>
      <c r="N1168"/>
      <c r="O1168" s="191"/>
      <c r="P1168" s="157"/>
      <c r="Q1168" s="189"/>
      <c r="R1168" s="196" t="str">
        <f>IF(promesas[[#This Row],[Fecha de Pago]]="", "", TEXT(promesas[[#This Row],[Fecha de Pago]], "mmm"))</f>
        <v/>
      </c>
      <c r="S1168" s="12" t="str">
        <f>IF(promesas[[#This Row],[Fecha  promesa de pago]]="", "", TEXT(promesas[[#This Row],[Fecha  promesa de pago]], "mmm"))</f>
        <v/>
      </c>
      <c r="T1168" s="13" t="str">
        <f>IF(promesas[[#This Row],[Fecha de Pago]]="", "", TEXT(promesas[[#This Row],[Fecha de Pago]], "dd/mmm"))</f>
        <v/>
      </c>
      <c r="U1168" s="13" t="str">
        <f>IF(promesas[[#This Row],[Fecha  promesa de pago]]="", "", TEXT(promesas[[#This Row],[Fecha  promesa de pago]], "dd/mmm"))</f>
        <v/>
      </c>
      <c r="V1168" s="14" t="str">
        <f>IF(LEN(TRIM(promesas[[#This Row],[Fecha  promesa de pago]]))&gt;0,1,"")</f>
        <v/>
      </c>
      <c r="W1168" s="14" t="str">
        <f>IF(LEN(TRIM(promesas[[#This Row],[Fecha de Pago]]))&gt;0,1,"")</f>
        <v/>
      </c>
    </row>
    <row r="1169" spans="1:23" ht="15.75" customHeight="1">
      <c r="A1169" s="11" t="str">
        <f>TEXT(promesas[[#This Row],[Marca temporal]],"dd/mmm")</f>
        <v>00/ene</v>
      </c>
      <c r="B1169" s="159"/>
      <c r="C1169" s="157"/>
      <c r="D1169" s="157"/>
      <c r="E1169" s="157"/>
      <c r="F1169" s="157"/>
      <c r="G1169" s="157"/>
      <c r="H1169" s="157"/>
      <c r="I1169" s="157"/>
      <c r="J1169"/>
      <c r="K1169"/>
      <c r="L1169" s="191"/>
      <c r="M1169" s="157"/>
      <c r="N1169" s="159"/>
      <c r="O1169" s="191"/>
      <c r="P1169" s="157"/>
      <c r="Q1169" s="189"/>
      <c r="R1169" s="196" t="str">
        <f>IF(promesas[[#This Row],[Fecha de Pago]]="", "", TEXT(promesas[[#This Row],[Fecha de Pago]], "mmm"))</f>
        <v/>
      </c>
      <c r="S1169" s="12" t="str">
        <f>IF(promesas[[#This Row],[Fecha  promesa de pago]]="", "", TEXT(promesas[[#This Row],[Fecha  promesa de pago]], "mmm"))</f>
        <v/>
      </c>
      <c r="T1169" s="13" t="str">
        <f>IF(promesas[[#This Row],[Fecha de Pago]]="", "", TEXT(promesas[[#This Row],[Fecha de Pago]], "dd/mmm"))</f>
        <v/>
      </c>
      <c r="U1169" s="13" t="str">
        <f>IF(promesas[[#This Row],[Fecha  promesa de pago]]="", "", TEXT(promesas[[#This Row],[Fecha  promesa de pago]], "dd/mmm"))</f>
        <v/>
      </c>
      <c r="V1169" s="14" t="str">
        <f>IF(LEN(TRIM(promesas[[#This Row],[Fecha  promesa de pago]]))&gt;0,1,"")</f>
        <v/>
      </c>
      <c r="W1169" s="14" t="str">
        <f>IF(LEN(TRIM(promesas[[#This Row],[Fecha de Pago]]))&gt;0,1,"")</f>
        <v/>
      </c>
    </row>
    <row r="1170" spans="1:23" ht="15.75" customHeight="1">
      <c r="A1170" s="11" t="str">
        <f>TEXT(promesas[[#This Row],[Marca temporal]],"dd/mmm")</f>
        <v>00/ene</v>
      </c>
      <c r="B1170" s="159"/>
      <c r="C1170" s="157"/>
      <c r="D1170" s="157"/>
      <c r="E1170" s="157"/>
      <c r="F1170" s="157"/>
      <c r="G1170" s="157"/>
      <c r="H1170" s="157"/>
      <c r="I1170" s="157"/>
      <c r="J1170"/>
      <c r="K1170"/>
      <c r="L1170" s="191"/>
      <c r="M1170" s="157"/>
      <c r="N1170"/>
      <c r="O1170" s="191"/>
      <c r="P1170"/>
      <c r="Q1170" s="189"/>
      <c r="R1170" s="196" t="str">
        <f>IF(promesas[[#This Row],[Fecha de Pago]]="", "", TEXT(promesas[[#This Row],[Fecha de Pago]], "mmm"))</f>
        <v/>
      </c>
      <c r="S1170" s="12" t="str">
        <f>IF(promesas[[#This Row],[Fecha  promesa de pago]]="", "", TEXT(promesas[[#This Row],[Fecha  promesa de pago]], "mmm"))</f>
        <v/>
      </c>
      <c r="T1170" s="13" t="str">
        <f>IF(promesas[[#This Row],[Fecha de Pago]]="", "", TEXT(promesas[[#This Row],[Fecha de Pago]], "dd/mmm"))</f>
        <v/>
      </c>
      <c r="U1170" s="13" t="str">
        <f>IF(promesas[[#This Row],[Fecha  promesa de pago]]="", "", TEXT(promesas[[#This Row],[Fecha  promesa de pago]], "dd/mmm"))</f>
        <v/>
      </c>
      <c r="V1170" s="14" t="str">
        <f>IF(LEN(TRIM(promesas[[#This Row],[Fecha  promesa de pago]]))&gt;0,1,"")</f>
        <v/>
      </c>
      <c r="W1170" s="14" t="str">
        <f>IF(LEN(TRIM(promesas[[#This Row],[Fecha de Pago]]))&gt;0,1,"")</f>
        <v/>
      </c>
    </row>
    <row r="1171" spans="1:23" ht="15.75" customHeight="1">
      <c r="A1171" s="11" t="str">
        <f>TEXT(promesas[[#This Row],[Marca temporal]],"dd/mmm")</f>
        <v>00/ene</v>
      </c>
      <c r="B1171" s="159"/>
      <c r="C1171" s="157"/>
      <c r="D1171" s="157"/>
      <c r="E1171" s="157"/>
      <c r="F1171" s="157"/>
      <c r="G1171" s="157"/>
      <c r="H1171" s="157"/>
      <c r="I1171" s="157"/>
      <c r="J1171"/>
      <c r="K1171"/>
      <c r="L1171" s="191"/>
      <c r="M1171" s="157"/>
      <c r="N1171"/>
      <c r="O1171" s="191"/>
      <c r="P1171" s="157"/>
      <c r="Q1171" s="189"/>
      <c r="R1171" s="196" t="str">
        <f>IF(promesas[[#This Row],[Fecha de Pago]]="", "", TEXT(promesas[[#This Row],[Fecha de Pago]], "mmm"))</f>
        <v/>
      </c>
      <c r="S1171" s="12" t="str">
        <f>IF(promesas[[#This Row],[Fecha  promesa de pago]]="", "", TEXT(promesas[[#This Row],[Fecha  promesa de pago]], "mmm"))</f>
        <v/>
      </c>
      <c r="T1171" s="13" t="str">
        <f>IF(promesas[[#This Row],[Fecha de Pago]]="", "", TEXT(promesas[[#This Row],[Fecha de Pago]], "dd/mmm"))</f>
        <v/>
      </c>
      <c r="U1171" s="13" t="str">
        <f>IF(promesas[[#This Row],[Fecha  promesa de pago]]="", "", TEXT(promesas[[#This Row],[Fecha  promesa de pago]], "dd/mmm"))</f>
        <v/>
      </c>
      <c r="V1171" s="14" t="str">
        <f>IF(LEN(TRIM(promesas[[#This Row],[Fecha  promesa de pago]]))&gt;0,1,"")</f>
        <v/>
      </c>
      <c r="W1171" s="14" t="str">
        <f>IF(LEN(TRIM(promesas[[#This Row],[Fecha de Pago]]))&gt;0,1,"")</f>
        <v/>
      </c>
    </row>
    <row r="1172" spans="1:23" ht="15.75" customHeight="1">
      <c r="A1172" s="11" t="str">
        <f>TEXT(promesas[[#This Row],[Marca temporal]],"dd/mmm")</f>
        <v>00/ene</v>
      </c>
      <c r="B1172" s="159"/>
      <c r="C1172" s="157"/>
      <c r="D1172" s="157"/>
      <c r="E1172" s="157"/>
      <c r="F1172" s="157"/>
      <c r="G1172" s="157"/>
      <c r="H1172" s="157"/>
      <c r="I1172" s="157"/>
      <c r="J1172"/>
      <c r="K1172"/>
      <c r="L1172" s="191"/>
      <c r="M1172" s="157"/>
      <c r="N1172"/>
      <c r="O1172" s="191"/>
      <c r="P1172" s="157"/>
      <c r="Q1172" s="189"/>
      <c r="R1172" s="196" t="str">
        <f>IF(promesas[[#This Row],[Fecha de Pago]]="", "", TEXT(promesas[[#This Row],[Fecha de Pago]], "mmm"))</f>
        <v/>
      </c>
      <c r="S1172" s="12" t="str">
        <f>IF(promesas[[#This Row],[Fecha  promesa de pago]]="", "", TEXT(promesas[[#This Row],[Fecha  promesa de pago]], "mmm"))</f>
        <v/>
      </c>
      <c r="T1172" s="13" t="str">
        <f>IF(promesas[[#This Row],[Fecha de Pago]]="", "", TEXT(promesas[[#This Row],[Fecha de Pago]], "dd/mmm"))</f>
        <v/>
      </c>
      <c r="U1172" s="13" t="str">
        <f>IF(promesas[[#This Row],[Fecha  promesa de pago]]="", "", TEXT(promesas[[#This Row],[Fecha  promesa de pago]], "dd/mmm"))</f>
        <v/>
      </c>
      <c r="V1172" s="14" t="str">
        <f>IF(LEN(TRIM(promesas[[#This Row],[Fecha  promesa de pago]]))&gt;0,1,"")</f>
        <v/>
      </c>
      <c r="W1172" s="14" t="str">
        <f>IF(LEN(TRIM(promesas[[#This Row],[Fecha de Pago]]))&gt;0,1,"")</f>
        <v/>
      </c>
    </row>
    <row r="1173" spans="1:23" ht="15.75" customHeight="1">
      <c r="A1173" s="11" t="str">
        <f>TEXT(promesas[[#This Row],[Marca temporal]],"dd/mmm")</f>
        <v>00/ene</v>
      </c>
      <c r="B1173" s="159"/>
      <c r="C1173" s="157"/>
      <c r="D1173" s="157"/>
      <c r="E1173" s="157"/>
      <c r="F1173" s="157"/>
      <c r="G1173" s="157"/>
      <c r="H1173" s="157"/>
      <c r="I1173" s="157"/>
      <c r="J1173"/>
      <c r="K1173"/>
      <c r="L1173" s="191"/>
      <c r="M1173" s="157"/>
      <c r="N1173"/>
      <c r="O1173" s="191"/>
      <c r="P1173"/>
      <c r="Q1173" s="189"/>
      <c r="R1173" s="196" t="str">
        <f>IF(promesas[[#This Row],[Fecha de Pago]]="", "", TEXT(promesas[[#This Row],[Fecha de Pago]], "mmm"))</f>
        <v/>
      </c>
      <c r="S1173" s="12" t="str">
        <f>IF(promesas[[#This Row],[Fecha  promesa de pago]]="", "", TEXT(promesas[[#This Row],[Fecha  promesa de pago]], "mmm"))</f>
        <v/>
      </c>
      <c r="T1173" s="13" t="str">
        <f>IF(promesas[[#This Row],[Fecha de Pago]]="", "", TEXT(promesas[[#This Row],[Fecha de Pago]], "dd/mmm"))</f>
        <v/>
      </c>
      <c r="U1173" s="13" t="str">
        <f>IF(promesas[[#This Row],[Fecha  promesa de pago]]="", "", TEXT(promesas[[#This Row],[Fecha  promesa de pago]], "dd/mmm"))</f>
        <v/>
      </c>
      <c r="V1173" s="14" t="str">
        <f>IF(LEN(TRIM(promesas[[#This Row],[Fecha  promesa de pago]]))&gt;0,1,"")</f>
        <v/>
      </c>
      <c r="W1173" s="14" t="str">
        <f>IF(LEN(TRIM(promesas[[#This Row],[Fecha de Pago]]))&gt;0,1,"")</f>
        <v/>
      </c>
    </row>
    <row r="1174" spans="1:23" ht="15.75" customHeight="1">
      <c r="A1174" s="11" t="str">
        <f>TEXT(promesas[[#This Row],[Marca temporal]],"dd/mmm")</f>
        <v>00/ene</v>
      </c>
      <c r="B1174" s="159"/>
      <c r="C1174" s="157"/>
      <c r="D1174" s="157"/>
      <c r="E1174" s="157"/>
      <c r="F1174" s="157"/>
      <c r="G1174" s="157"/>
      <c r="H1174" s="157"/>
      <c r="I1174" s="157"/>
      <c r="J1174"/>
      <c r="K1174"/>
      <c r="L1174" s="191"/>
      <c r="M1174" s="157"/>
      <c r="N1174"/>
      <c r="O1174" s="191"/>
      <c r="P1174" s="157"/>
      <c r="Q1174" s="189"/>
      <c r="R1174" s="196" t="str">
        <f>IF(promesas[[#This Row],[Fecha de Pago]]="", "", TEXT(promesas[[#This Row],[Fecha de Pago]], "mmm"))</f>
        <v/>
      </c>
      <c r="S1174" s="12" t="str">
        <f>IF(promesas[[#This Row],[Fecha  promesa de pago]]="", "", TEXT(promesas[[#This Row],[Fecha  promesa de pago]], "mmm"))</f>
        <v/>
      </c>
      <c r="T1174" s="13" t="str">
        <f>IF(promesas[[#This Row],[Fecha de Pago]]="", "", TEXT(promesas[[#This Row],[Fecha de Pago]], "dd/mmm"))</f>
        <v/>
      </c>
      <c r="U1174" s="13" t="str">
        <f>IF(promesas[[#This Row],[Fecha  promesa de pago]]="", "", TEXT(promesas[[#This Row],[Fecha  promesa de pago]], "dd/mmm"))</f>
        <v/>
      </c>
      <c r="V1174" s="14" t="str">
        <f>IF(LEN(TRIM(promesas[[#This Row],[Fecha  promesa de pago]]))&gt;0,1,"")</f>
        <v/>
      </c>
      <c r="W1174" s="14" t="str">
        <f>IF(LEN(TRIM(promesas[[#This Row],[Fecha de Pago]]))&gt;0,1,"")</f>
        <v/>
      </c>
    </row>
    <row r="1175" spans="1:23" ht="15.75" customHeight="1">
      <c r="A1175" s="11" t="str">
        <f>TEXT(promesas[[#This Row],[Marca temporal]],"dd/mmm")</f>
        <v>00/ene</v>
      </c>
      <c r="B1175" s="159"/>
      <c r="C1175" s="157"/>
      <c r="D1175" s="157"/>
      <c r="E1175" s="157"/>
      <c r="F1175" s="157"/>
      <c r="G1175" s="157"/>
      <c r="H1175" s="157"/>
      <c r="I1175" s="157"/>
      <c r="J1175"/>
      <c r="K1175"/>
      <c r="L1175" s="191"/>
      <c r="M1175" s="157"/>
      <c r="N1175"/>
      <c r="O1175" s="191"/>
      <c r="P1175" s="157"/>
      <c r="Q1175" s="189"/>
      <c r="R1175" s="196" t="str">
        <f>IF(promesas[[#This Row],[Fecha de Pago]]="", "", TEXT(promesas[[#This Row],[Fecha de Pago]], "mmm"))</f>
        <v/>
      </c>
      <c r="S1175" s="12" t="str">
        <f>IF(promesas[[#This Row],[Fecha  promesa de pago]]="", "", TEXT(promesas[[#This Row],[Fecha  promesa de pago]], "mmm"))</f>
        <v/>
      </c>
      <c r="T1175" s="13" t="str">
        <f>IF(promesas[[#This Row],[Fecha de Pago]]="", "", TEXT(promesas[[#This Row],[Fecha de Pago]], "dd/mmm"))</f>
        <v/>
      </c>
      <c r="U1175" s="13" t="str">
        <f>IF(promesas[[#This Row],[Fecha  promesa de pago]]="", "", TEXT(promesas[[#This Row],[Fecha  promesa de pago]], "dd/mmm"))</f>
        <v/>
      </c>
      <c r="V1175" s="14" t="str">
        <f>IF(LEN(TRIM(promesas[[#This Row],[Fecha  promesa de pago]]))&gt;0,1,"")</f>
        <v/>
      </c>
      <c r="W1175" s="14" t="str">
        <f>IF(LEN(TRIM(promesas[[#This Row],[Fecha de Pago]]))&gt;0,1,"")</f>
        <v/>
      </c>
    </row>
    <row r="1176" spans="1:23" ht="15.75" customHeight="1">
      <c r="A1176" s="11" t="str">
        <f>TEXT(promesas[[#This Row],[Marca temporal]],"dd/mmm")</f>
        <v>00/ene</v>
      </c>
      <c r="B1176" s="159"/>
      <c r="C1176" s="157"/>
      <c r="D1176" s="157"/>
      <c r="E1176" s="157"/>
      <c r="F1176" s="157"/>
      <c r="G1176" s="157"/>
      <c r="H1176" s="157"/>
      <c r="I1176" s="157"/>
      <c r="J1176"/>
      <c r="K1176"/>
      <c r="L1176" s="191"/>
      <c r="M1176" s="157"/>
      <c r="N1176"/>
      <c r="O1176" s="191"/>
      <c r="P1176" s="157"/>
      <c r="Q1176" s="189"/>
      <c r="R1176" s="196" t="str">
        <f>IF(promesas[[#This Row],[Fecha de Pago]]="", "", TEXT(promesas[[#This Row],[Fecha de Pago]], "mmm"))</f>
        <v/>
      </c>
      <c r="S1176" s="12" t="str">
        <f>IF(promesas[[#This Row],[Fecha  promesa de pago]]="", "", TEXT(promesas[[#This Row],[Fecha  promesa de pago]], "mmm"))</f>
        <v/>
      </c>
      <c r="T1176" s="13" t="str">
        <f>IF(promesas[[#This Row],[Fecha de Pago]]="", "", TEXT(promesas[[#This Row],[Fecha de Pago]], "dd/mmm"))</f>
        <v/>
      </c>
      <c r="U1176" s="13" t="str">
        <f>IF(promesas[[#This Row],[Fecha  promesa de pago]]="", "", TEXT(promesas[[#This Row],[Fecha  promesa de pago]], "dd/mmm"))</f>
        <v/>
      </c>
      <c r="V1176" s="14" t="str">
        <f>IF(LEN(TRIM(promesas[[#This Row],[Fecha  promesa de pago]]))&gt;0,1,"")</f>
        <v/>
      </c>
      <c r="W1176" s="14" t="str">
        <f>IF(LEN(TRIM(promesas[[#This Row],[Fecha de Pago]]))&gt;0,1,"")</f>
        <v/>
      </c>
    </row>
    <row r="1177" spans="1:23" ht="15.75" customHeight="1">
      <c r="A1177" s="11" t="str">
        <f>TEXT(promesas[[#This Row],[Marca temporal]],"dd/mmm")</f>
        <v>00/ene</v>
      </c>
      <c r="B1177" s="159"/>
      <c r="C1177" s="157"/>
      <c r="D1177" s="157"/>
      <c r="E1177" s="157"/>
      <c r="F1177" s="157"/>
      <c r="G1177" s="157"/>
      <c r="H1177" s="157"/>
      <c r="I1177" s="157"/>
      <c r="J1177"/>
      <c r="K1177"/>
      <c r="L1177" s="191"/>
      <c r="M1177" s="157"/>
      <c r="N1177"/>
      <c r="O1177" s="191"/>
      <c r="P1177" s="157"/>
      <c r="Q1177" s="189"/>
      <c r="R1177" s="196" t="str">
        <f>IF(promesas[[#This Row],[Fecha de Pago]]="", "", TEXT(promesas[[#This Row],[Fecha de Pago]], "mmm"))</f>
        <v/>
      </c>
      <c r="S1177" s="12" t="str">
        <f>IF(promesas[[#This Row],[Fecha  promesa de pago]]="", "", TEXT(promesas[[#This Row],[Fecha  promesa de pago]], "mmm"))</f>
        <v/>
      </c>
      <c r="T1177" s="13" t="str">
        <f>IF(promesas[[#This Row],[Fecha de Pago]]="", "", TEXT(promesas[[#This Row],[Fecha de Pago]], "dd/mmm"))</f>
        <v/>
      </c>
      <c r="U1177" s="13" t="str">
        <f>IF(promesas[[#This Row],[Fecha  promesa de pago]]="", "", TEXT(promesas[[#This Row],[Fecha  promesa de pago]], "dd/mmm"))</f>
        <v/>
      </c>
      <c r="V1177" s="14" t="str">
        <f>IF(LEN(TRIM(promesas[[#This Row],[Fecha  promesa de pago]]))&gt;0,1,"")</f>
        <v/>
      </c>
      <c r="W1177" s="14" t="str">
        <f>IF(LEN(TRIM(promesas[[#This Row],[Fecha de Pago]]))&gt;0,1,"")</f>
        <v/>
      </c>
    </row>
    <row r="1178" spans="1:23" ht="15.75" customHeight="1">
      <c r="A1178" s="11" t="str">
        <f>TEXT(promesas[[#This Row],[Marca temporal]],"dd/mmm")</f>
        <v>00/ene</v>
      </c>
      <c r="B1178" s="159"/>
      <c r="C1178" s="157"/>
      <c r="D1178" s="157"/>
      <c r="E1178" s="157"/>
      <c r="F1178" s="157"/>
      <c r="G1178" s="157"/>
      <c r="H1178" s="157"/>
      <c r="I1178" s="157"/>
      <c r="J1178"/>
      <c r="K1178"/>
      <c r="L1178" s="191"/>
      <c r="M1178" s="157"/>
      <c r="N1178"/>
      <c r="O1178" s="191"/>
      <c r="P1178" s="157"/>
      <c r="Q1178" s="189"/>
      <c r="R1178" s="196" t="str">
        <f>IF(promesas[[#This Row],[Fecha de Pago]]="", "", TEXT(promesas[[#This Row],[Fecha de Pago]], "mmm"))</f>
        <v/>
      </c>
      <c r="S1178" s="12" t="str">
        <f>IF(promesas[[#This Row],[Fecha  promesa de pago]]="", "", TEXT(promesas[[#This Row],[Fecha  promesa de pago]], "mmm"))</f>
        <v/>
      </c>
      <c r="T1178" s="13" t="str">
        <f>IF(promesas[[#This Row],[Fecha de Pago]]="", "", TEXT(promesas[[#This Row],[Fecha de Pago]], "dd/mmm"))</f>
        <v/>
      </c>
      <c r="U1178" s="13" t="str">
        <f>IF(promesas[[#This Row],[Fecha  promesa de pago]]="", "", TEXT(promesas[[#This Row],[Fecha  promesa de pago]], "dd/mmm"))</f>
        <v/>
      </c>
      <c r="V1178" s="14" t="str">
        <f>IF(LEN(TRIM(promesas[[#This Row],[Fecha  promesa de pago]]))&gt;0,1,"")</f>
        <v/>
      </c>
      <c r="W1178" s="14" t="str">
        <f>IF(LEN(TRIM(promesas[[#This Row],[Fecha de Pago]]))&gt;0,1,"")</f>
        <v/>
      </c>
    </row>
    <row r="1179" spans="1:23" ht="15.75" customHeight="1">
      <c r="A1179" s="11" t="str">
        <f>TEXT(promesas[[#This Row],[Marca temporal]],"dd/mmm")</f>
        <v>00/ene</v>
      </c>
      <c r="B1179" s="159"/>
      <c r="C1179" s="157"/>
      <c r="D1179" s="157"/>
      <c r="E1179" s="157"/>
      <c r="F1179" s="157"/>
      <c r="G1179" s="157"/>
      <c r="H1179" s="157"/>
      <c r="I1179" s="157"/>
      <c r="J1179"/>
      <c r="K1179"/>
      <c r="L1179" s="191"/>
      <c r="M1179" s="157"/>
      <c r="N1179"/>
      <c r="O1179" s="191"/>
      <c r="P1179" s="157"/>
      <c r="Q1179" s="189"/>
      <c r="R1179" s="196" t="str">
        <f>IF(promesas[[#This Row],[Fecha de Pago]]="", "", TEXT(promesas[[#This Row],[Fecha de Pago]], "mmm"))</f>
        <v/>
      </c>
      <c r="S1179" s="12" t="str">
        <f>IF(promesas[[#This Row],[Fecha  promesa de pago]]="", "", TEXT(promesas[[#This Row],[Fecha  promesa de pago]], "mmm"))</f>
        <v/>
      </c>
      <c r="T1179" s="13" t="str">
        <f>IF(promesas[[#This Row],[Fecha de Pago]]="", "", TEXT(promesas[[#This Row],[Fecha de Pago]], "dd/mmm"))</f>
        <v/>
      </c>
      <c r="U1179" s="13" t="str">
        <f>IF(promesas[[#This Row],[Fecha  promesa de pago]]="", "", TEXT(promesas[[#This Row],[Fecha  promesa de pago]], "dd/mmm"))</f>
        <v/>
      </c>
      <c r="V1179" s="14" t="str">
        <f>IF(LEN(TRIM(promesas[[#This Row],[Fecha  promesa de pago]]))&gt;0,1,"")</f>
        <v/>
      </c>
      <c r="W1179" s="14" t="str">
        <f>IF(LEN(TRIM(promesas[[#This Row],[Fecha de Pago]]))&gt;0,1,"")</f>
        <v/>
      </c>
    </row>
    <row r="1180" spans="1:23" ht="15.75" customHeight="1">
      <c r="A1180" s="11" t="str">
        <f>TEXT(promesas[[#This Row],[Marca temporal]],"dd/mmm")</f>
        <v>00/ene</v>
      </c>
      <c r="B1180" s="159"/>
      <c r="C1180" s="157"/>
      <c r="D1180" s="157"/>
      <c r="E1180" s="157"/>
      <c r="F1180" s="157"/>
      <c r="G1180" s="157"/>
      <c r="H1180" s="157"/>
      <c r="I1180" s="157"/>
      <c r="J1180"/>
      <c r="K1180"/>
      <c r="L1180" s="191"/>
      <c r="M1180" s="157"/>
      <c r="N1180" s="159"/>
      <c r="O1180" s="191"/>
      <c r="P1180" s="157"/>
      <c r="Q1180" s="189"/>
      <c r="R1180" s="196" t="str">
        <f>IF(promesas[[#This Row],[Fecha de Pago]]="", "", TEXT(promesas[[#This Row],[Fecha de Pago]], "mmm"))</f>
        <v/>
      </c>
      <c r="S1180" s="12" t="str">
        <f>IF(promesas[[#This Row],[Fecha  promesa de pago]]="", "", TEXT(promesas[[#This Row],[Fecha  promesa de pago]], "mmm"))</f>
        <v/>
      </c>
      <c r="T1180" s="13" t="str">
        <f>IF(promesas[[#This Row],[Fecha de Pago]]="", "", TEXT(promesas[[#This Row],[Fecha de Pago]], "dd/mmm"))</f>
        <v/>
      </c>
      <c r="U1180" s="13" t="str">
        <f>IF(promesas[[#This Row],[Fecha  promesa de pago]]="", "", TEXT(promesas[[#This Row],[Fecha  promesa de pago]], "dd/mmm"))</f>
        <v/>
      </c>
      <c r="V1180" s="14" t="str">
        <f>IF(LEN(TRIM(promesas[[#This Row],[Fecha  promesa de pago]]))&gt;0,1,"")</f>
        <v/>
      </c>
      <c r="W1180" s="14" t="str">
        <f>IF(LEN(TRIM(promesas[[#This Row],[Fecha de Pago]]))&gt;0,1,"")</f>
        <v/>
      </c>
    </row>
    <row r="1181" spans="1:23" ht="15.75" customHeight="1">
      <c r="A1181" s="11" t="str">
        <f>TEXT(promesas[[#This Row],[Marca temporal]],"dd/mmm")</f>
        <v>00/ene</v>
      </c>
      <c r="B1181" s="159"/>
      <c r="C1181" s="157"/>
      <c r="D1181" s="157"/>
      <c r="E1181" s="157"/>
      <c r="F1181" s="157"/>
      <c r="G1181" s="157"/>
      <c r="H1181" s="157"/>
      <c r="I1181" s="157"/>
      <c r="J1181"/>
      <c r="K1181"/>
      <c r="L1181" s="191"/>
      <c r="M1181" s="157"/>
      <c r="N1181"/>
      <c r="O1181" s="191"/>
      <c r="P1181" s="157"/>
      <c r="Q1181" s="189"/>
      <c r="R1181" s="196" t="str">
        <f>IF(promesas[[#This Row],[Fecha de Pago]]="", "", TEXT(promesas[[#This Row],[Fecha de Pago]], "mmm"))</f>
        <v/>
      </c>
      <c r="S1181" s="12" t="str">
        <f>IF(promesas[[#This Row],[Fecha  promesa de pago]]="", "", TEXT(promesas[[#This Row],[Fecha  promesa de pago]], "mmm"))</f>
        <v/>
      </c>
      <c r="T1181" s="13" t="str">
        <f>IF(promesas[[#This Row],[Fecha de Pago]]="", "", TEXT(promesas[[#This Row],[Fecha de Pago]], "dd/mmm"))</f>
        <v/>
      </c>
      <c r="U1181" s="13" t="str">
        <f>IF(promesas[[#This Row],[Fecha  promesa de pago]]="", "", TEXT(promesas[[#This Row],[Fecha  promesa de pago]], "dd/mmm"))</f>
        <v/>
      </c>
      <c r="V1181" s="14" t="str">
        <f>IF(LEN(TRIM(promesas[[#This Row],[Fecha  promesa de pago]]))&gt;0,1,"")</f>
        <v/>
      </c>
      <c r="W1181" s="14" t="str">
        <f>IF(LEN(TRIM(promesas[[#This Row],[Fecha de Pago]]))&gt;0,1,"")</f>
        <v/>
      </c>
    </row>
    <row r="1182" spans="1:23" ht="15.75" customHeight="1">
      <c r="A1182" s="11" t="str">
        <f>TEXT(promesas[[#This Row],[Marca temporal]],"dd/mmm")</f>
        <v>00/ene</v>
      </c>
      <c r="B1182" s="159"/>
      <c r="C1182" s="157"/>
      <c r="D1182" s="157"/>
      <c r="E1182" s="157"/>
      <c r="F1182" s="157"/>
      <c r="G1182" s="157"/>
      <c r="H1182" s="157"/>
      <c r="I1182" s="157"/>
      <c r="J1182"/>
      <c r="K1182"/>
      <c r="L1182" s="191"/>
      <c r="M1182" s="157"/>
      <c r="N1182"/>
      <c r="O1182" s="191"/>
      <c r="P1182"/>
      <c r="Q1182" s="189"/>
      <c r="R1182" s="196" t="str">
        <f>IF(promesas[[#This Row],[Fecha de Pago]]="", "", TEXT(promesas[[#This Row],[Fecha de Pago]], "mmm"))</f>
        <v/>
      </c>
      <c r="S1182" s="12" t="str">
        <f>IF(promesas[[#This Row],[Fecha  promesa de pago]]="", "", TEXT(promesas[[#This Row],[Fecha  promesa de pago]], "mmm"))</f>
        <v/>
      </c>
      <c r="T1182" s="13" t="str">
        <f>IF(promesas[[#This Row],[Fecha de Pago]]="", "", TEXT(promesas[[#This Row],[Fecha de Pago]], "dd/mmm"))</f>
        <v/>
      </c>
      <c r="U1182" s="13" t="str">
        <f>IF(promesas[[#This Row],[Fecha  promesa de pago]]="", "", TEXT(promesas[[#This Row],[Fecha  promesa de pago]], "dd/mmm"))</f>
        <v/>
      </c>
      <c r="V1182" s="14" t="str">
        <f>IF(LEN(TRIM(promesas[[#This Row],[Fecha  promesa de pago]]))&gt;0,1,"")</f>
        <v/>
      </c>
      <c r="W1182" s="14" t="str">
        <f>IF(LEN(TRIM(promesas[[#This Row],[Fecha de Pago]]))&gt;0,1,"")</f>
        <v/>
      </c>
    </row>
    <row r="1183" spans="1:23" ht="15.75" customHeight="1">
      <c r="A1183" s="11" t="str">
        <f>TEXT(promesas[[#This Row],[Marca temporal]],"dd/mmm")</f>
        <v>00/ene</v>
      </c>
      <c r="B1183" s="159"/>
      <c r="C1183" s="157"/>
      <c r="D1183" s="157"/>
      <c r="E1183" s="157"/>
      <c r="F1183" s="157"/>
      <c r="G1183" s="157"/>
      <c r="H1183" s="157"/>
      <c r="I1183" s="157"/>
      <c r="J1183"/>
      <c r="K1183" s="159"/>
      <c r="L1183" s="167"/>
      <c r="M1183" s="157"/>
      <c r="N1183"/>
      <c r="O1183" s="191"/>
      <c r="P1183" s="157"/>
      <c r="Q1183" s="189"/>
      <c r="R1183" s="196" t="str">
        <f>IF(promesas[[#This Row],[Fecha de Pago]]="", "", TEXT(promesas[[#This Row],[Fecha de Pago]], "mmm"))</f>
        <v/>
      </c>
      <c r="S1183" s="12" t="str">
        <f>IF(promesas[[#This Row],[Fecha  promesa de pago]]="", "", TEXT(promesas[[#This Row],[Fecha  promesa de pago]], "mmm"))</f>
        <v/>
      </c>
      <c r="T1183" s="13" t="str">
        <f>IF(promesas[[#This Row],[Fecha de Pago]]="", "", TEXT(promesas[[#This Row],[Fecha de Pago]], "dd/mmm"))</f>
        <v/>
      </c>
      <c r="U1183" s="13" t="str">
        <f>IF(promesas[[#This Row],[Fecha  promesa de pago]]="", "", TEXT(promesas[[#This Row],[Fecha  promesa de pago]], "dd/mmm"))</f>
        <v/>
      </c>
      <c r="V1183" s="14" t="str">
        <f>IF(LEN(TRIM(promesas[[#This Row],[Fecha  promesa de pago]]))&gt;0,1,"")</f>
        <v/>
      </c>
      <c r="W1183" s="14" t="str">
        <f>IF(LEN(TRIM(promesas[[#This Row],[Fecha de Pago]]))&gt;0,1,"")</f>
        <v/>
      </c>
    </row>
    <row r="1184" spans="1:23" ht="15.75" customHeight="1">
      <c r="A1184" s="11" t="str">
        <f>TEXT(promesas[[#This Row],[Marca temporal]],"dd/mmm")</f>
        <v>00/ene</v>
      </c>
      <c r="B1184" s="159"/>
      <c r="C1184" s="157"/>
      <c r="D1184" s="157"/>
      <c r="E1184" s="157"/>
      <c r="F1184" s="157"/>
      <c r="G1184" s="157"/>
      <c r="H1184" s="157"/>
      <c r="I1184" s="157"/>
      <c r="J1184"/>
      <c r="K1184"/>
      <c r="L1184" s="191"/>
      <c r="M1184" s="157"/>
      <c r="N1184"/>
      <c r="O1184" s="191"/>
      <c r="P1184" s="157"/>
      <c r="Q1184" s="189"/>
      <c r="R1184" s="196" t="str">
        <f>IF(promesas[[#This Row],[Fecha de Pago]]="", "", TEXT(promesas[[#This Row],[Fecha de Pago]], "mmm"))</f>
        <v/>
      </c>
      <c r="S1184" s="12" t="str">
        <f>IF(promesas[[#This Row],[Fecha  promesa de pago]]="", "", TEXT(promesas[[#This Row],[Fecha  promesa de pago]], "mmm"))</f>
        <v/>
      </c>
      <c r="T1184" s="13" t="str">
        <f>IF(promesas[[#This Row],[Fecha de Pago]]="", "", TEXT(promesas[[#This Row],[Fecha de Pago]], "dd/mmm"))</f>
        <v/>
      </c>
      <c r="U1184" s="13" t="str">
        <f>IF(promesas[[#This Row],[Fecha  promesa de pago]]="", "", TEXT(promesas[[#This Row],[Fecha  promesa de pago]], "dd/mmm"))</f>
        <v/>
      </c>
      <c r="V1184" s="14" t="str">
        <f>IF(LEN(TRIM(promesas[[#This Row],[Fecha  promesa de pago]]))&gt;0,1,"")</f>
        <v/>
      </c>
      <c r="W1184" s="14" t="str">
        <f>IF(LEN(TRIM(promesas[[#This Row],[Fecha de Pago]]))&gt;0,1,"")</f>
        <v/>
      </c>
    </row>
    <row r="1185" spans="1:23" ht="15.75" customHeight="1">
      <c r="A1185" s="11" t="str">
        <f>TEXT(promesas[[#This Row],[Marca temporal]],"dd/mmm")</f>
        <v>00/ene</v>
      </c>
      <c r="B1185" s="159"/>
      <c r="C1185" s="157"/>
      <c r="D1185" s="157"/>
      <c r="E1185" s="157"/>
      <c r="F1185" s="157"/>
      <c r="G1185" s="157"/>
      <c r="H1185" s="157"/>
      <c r="I1185" s="157"/>
      <c r="J1185"/>
      <c r="K1185"/>
      <c r="L1185" s="191"/>
      <c r="M1185" s="157"/>
      <c r="N1185"/>
      <c r="O1185" s="191"/>
      <c r="P1185" s="157"/>
      <c r="Q1185" s="189"/>
      <c r="R1185" s="196" t="str">
        <f>IF(promesas[[#This Row],[Fecha de Pago]]="", "", TEXT(promesas[[#This Row],[Fecha de Pago]], "mmm"))</f>
        <v/>
      </c>
      <c r="S1185" s="12" t="str">
        <f>IF(promesas[[#This Row],[Fecha  promesa de pago]]="", "", TEXT(promesas[[#This Row],[Fecha  promesa de pago]], "mmm"))</f>
        <v/>
      </c>
      <c r="T1185" s="13" t="str">
        <f>IF(promesas[[#This Row],[Fecha de Pago]]="", "", TEXT(promesas[[#This Row],[Fecha de Pago]], "dd/mmm"))</f>
        <v/>
      </c>
      <c r="U1185" s="13" t="str">
        <f>IF(promesas[[#This Row],[Fecha  promesa de pago]]="", "", TEXT(promesas[[#This Row],[Fecha  promesa de pago]], "dd/mmm"))</f>
        <v/>
      </c>
      <c r="V1185" s="14" t="str">
        <f>IF(LEN(TRIM(promesas[[#This Row],[Fecha  promesa de pago]]))&gt;0,1,"")</f>
        <v/>
      </c>
      <c r="W1185" s="14" t="str">
        <f>IF(LEN(TRIM(promesas[[#This Row],[Fecha de Pago]]))&gt;0,1,"")</f>
        <v/>
      </c>
    </row>
    <row r="1186" spans="1:23" ht="15.75" customHeight="1">
      <c r="A1186" s="11" t="str">
        <f>TEXT(promesas[[#This Row],[Marca temporal]],"dd/mmm")</f>
        <v>00/ene</v>
      </c>
      <c r="B1186" s="159"/>
      <c r="C1186" s="157"/>
      <c r="D1186" s="157"/>
      <c r="E1186" s="157"/>
      <c r="F1186" s="157"/>
      <c r="G1186" s="157"/>
      <c r="H1186" s="157"/>
      <c r="I1186" s="157"/>
      <c r="J1186" s="157"/>
      <c r="K1186"/>
      <c r="L1186" s="191"/>
      <c r="M1186" s="157"/>
      <c r="N1186"/>
      <c r="O1186" s="191"/>
      <c r="P1186" s="157"/>
      <c r="Q1186" s="189"/>
      <c r="R1186" s="196" t="str">
        <f>IF(promesas[[#This Row],[Fecha de Pago]]="", "", TEXT(promesas[[#This Row],[Fecha de Pago]], "mmm"))</f>
        <v/>
      </c>
      <c r="S1186" s="12" t="str">
        <f>IF(promesas[[#This Row],[Fecha  promesa de pago]]="", "", TEXT(promesas[[#This Row],[Fecha  promesa de pago]], "mmm"))</f>
        <v/>
      </c>
      <c r="T1186" s="13" t="str">
        <f>IF(promesas[[#This Row],[Fecha de Pago]]="", "", TEXT(promesas[[#This Row],[Fecha de Pago]], "dd/mmm"))</f>
        <v/>
      </c>
      <c r="U1186" s="13" t="str">
        <f>IF(promesas[[#This Row],[Fecha  promesa de pago]]="", "", TEXT(promesas[[#This Row],[Fecha  promesa de pago]], "dd/mmm"))</f>
        <v/>
      </c>
      <c r="V1186" s="14" t="str">
        <f>IF(LEN(TRIM(promesas[[#This Row],[Fecha  promesa de pago]]))&gt;0,1,"")</f>
        <v/>
      </c>
      <c r="W1186" s="14" t="str">
        <f>IF(LEN(TRIM(promesas[[#This Row],[Fecha de Pago]]))&gt;0,1,"")</f>
        <v/>
      </c>
    </row>
    <row r="1187" spans="1:23" ht="15.75" customHeight="1">
      <c r="A1187" s="11" t="str">
        <f>TEXT(promesas[[#This Row],[Marca temporal]],"dd/mmm")</f>
        <v>00/ene</v>
      </c>
      <c r="B1187" s="159"/>
      <c r="C1187" s="157"/>
      <c r="D1187" s="157"/>
      <c r="E1187" s="157"/>
      <c r="F1187" s="157"/>
      <c r="G1187" s="157"/>
      <c r="H1187" s="157"/>
      <c r="I1187" s="157"/>
      <c r="J1187"/>
      <c r="K1187"/>
      <c r="L1187" s="191"/>
      <c r="M1187" s="157"/>
      <c r="N1187"/>
      <c r="O1187" s="191"/>
      <c r="P1187" s="157"/>
      <c r="Q1187" s="189"/>
      <c r="R1187" s="196" t="str">
        <f>IF(promesas[[#This Row],[Fecha de Pago]]="", "", TEXT(promesas[[#This Row],[Fecha de Pago]], "mmm"))</f>
        <v/>
      </c>
      <c r="S1187" s="12" t="str">
        <f>IF(promesas[[#This Row],[Fecha  promesa de pago]]="", "", TEXT(promesas[[#This Row],[Fecha  promesa de pago]], "mmm"))</f>
        <v/>
      </c>
      <c r="T1187" s="13" t="str">
        <f>IF(promesas[[#This Row],[Fecha de Pago]]="", "", TEXT(promesas[[#This Row],[Fecha de Pago]], "dd/mmm"))</f>
        <v/>
      </c>
      <c r="U1187" s="13" t="str">
        <f>IF(promesas[[#This Row],[Fecha  promesa de pago]]="", "", TEXT(promesas[[#This Row],[Fecha  promesa de pago]], "dd/mmm"))</f>
        <v/>
      </c>
      <c r="V1187" s="14" t="str">
        <f>IF(LEN(TRIM(promesas[[#This Row],[Fecha  promesa de pago]]))&gt;0,1,"")</f>
        <v/>
      </c>
      <c r="W1187" s="14" t="str">
        <f>IF(LEN(TRIM(promesas[[#This Row],[Fecha de Pago]]))&gt;0,1,"")</f>
        <v/>
      </c>
    </row>
    <row r="1188" spans="1:23" ht="15.75" customHeight="1">
      <c r="A1188" s="11" t="str">
        <f>TEXT(promesas[[#This Row],[Marca temporal]],"dd/mmm")</f>
        <v>00/ene</v>
      </c>
      <c r="B1188" s="159"/>
      <c r="C1188" s="157"/>
      <c r="D1188" s="157"/>
      <c r="E1188" s="157"/>
      <c r="F1188" s="157"/>
      <c r="G1188" s="157"/>
      <c r="H1188" s="157"/>
      <c r="I1188" s="157"/>
      <c r="J1188"/>
      <c r="K1188"/>
      <c r="L1188" s="191"/>
      <c r="M1188" s="157"/>
      <c r="N1188"/>
      <c r="O1188" s="191"/>
      <c r="P1188" s="157"/>
      <c r="Q1188" s="189"/>
      <c r="R1188" s="196" t="str">
        <f>IF(promesas[[#This Row],[Fecha de Pago]]="", "", TEXT(promesas[[#This Row],[Fecha de Pago]], "mmm"))</f>
        <v/>
      </c>
      <c r="S1188" s="12" t="str">
        <f>IF(promesas[[#This Row],[Fecha  promesa de pago]]="", "", TEXT(promesas[[#This Row],[Fecha  promesa de pago]], "mmm"))</f>
        <v/>
      </c>
      <c r="T1188" s="13" t="str">
        <f>IF(promesas[[#This Row],[Fecha de Pago]]="", "", TEXT(promesas[[#This Row],[Fecha de Pago]], "dd/mmm"))</f>
        <v/>
      </c>
      <c r="U1188" s="13" t="str">
        <f>IF(promesas[[#This Row],[Fecha  promesa de pago]]="", "", TEXT(promesas[[#This Row],[Fecha  promesa de pago]], "dd/mmm"))</f>
        <v/>
      </c>
      <c r="V1188" s="14" t="str">
        <f>IF(LEN(TRIM(promesas[[#This Row],[Fecha  promesa de pago]]))&gt;0,1,"")</f>
        <v/>
      </c>
      <c r="W1188" s="14" t="str">
        <f>IF(LEN(TRIM(promesas[[#This Row],[Fecha de Pago]]))&gt;0,1,"")</f>
        <v/>
      </c>
    </row>
    <row r="1189" spans="1:23" ht="15.75" customHeight="1">
      <c r="A1189" s="11" t="str">
        <f>TEXT(promesas[[#This Row],[Marca temporal]],"dd/mmm")</f>
        <v>00/ene</v>
      </c>
      <c r="B1189" s="159"/>
      <c r="C1189" s="157"/>
      <c r="D1189" s="157"/>
      <c r="E1189" s="157"/>
      <c r="F1189" s="157"/>
      <c r="G1189" s="157"/>
      <c r="H1189" s="157"/>
      <c r="I1189" s="157"/>
      <c r="J1189"/>
      <c r="K1189" s="159"/>
      <c r="L1189" s="167"/>
      <c r="M1189" s="157"/>
      <c r="N1189"/>
      <c r="O1189" s="191"/>
      <c r="P1189" s="157"/>
      <c r="Q1189" s="189"/>
      <c r="R1189" s="196" t="str">
        <f>IF(promesas[[#This Row],[Fecha de Pago]]="", "", TEXT(promesas[[#This Row],[Fecha de Pago]], "mmm"))</f>
        <v/>
      </c>
      <c r="S1189" s="12" t="str">
        <f>IF(promesas[[#This Row],[Fecha  promesa de pago]]="", "", TEXT(promesas[[#This Row],[Fecha  promesa de pago]], "mmm"))</f>
        <v/>
      </c>
      <c r="T1189" s="13" t="str">
        <f>IF(promesas[[#This Row],[Fecha de Pago]]="", "", TEXT(promesas[[#This Row],[Fecha de Pago]], "dd/mmm"))</f>
        <v/>
      </c>
      <c r="U1189" s="13" t="str">
        <f>IF(promesas[[#This Row],[Fecha  promesa de pago]]="", "", TEXT(promesas[[#This Row],[Fecha  promesa de pago]], "dd/mmm"))</f>
        <v/>
      </c>
      <c r="V1189" s="14" t="str">
        <f>IF(LEN(TRIM(promesas[[#This Row],[Fecha  promesa de pago]]))&gt;0,1,"")</f>
        <v/>
      </c>
      <c r="W1189" s="14" t="str">
        <f>IF(LEN(TRIM(promesas[[#This Row],[Fecha de Pago]]))&gt;0,1,"")</f>
        <v/>
      </c>
    </row>
    <row r="1190" spans="1:23" ht="15.75" customHeight="1">
      <c r="A1190" s="11" t="str">
        <f>TEXT(promesas[[#This Row],[Marca temporal]],"dd/mmm")</f>
        <v>00/ene</v>
      </c>
      <c r="B1190" s="186"/>
      <c r="C1190" s="187"/>
      <c r="D1190" s="187"/>
      <c r="E1190" s="188"/>
      <c r="F1190" s="187"/>
      <c r="G1190" s="187"/>
      <c r="H1190" s="189"/>
      <c r="I1190" s="190"/>
      <c r="J1190" s="195"/>
      <c r="K1190" s="204"/>
      <c r="L1190" s="205"/>
      <c r="M1190" s="206"/>
      <c r="N1190" s="207"/>
      <c r="O1190" s="208"/>
      <c r="P1190" s="192"/>
      <c r="Q1190" s="189"/>
      <c r="R1190" s="196" t="str">
        <f>IF(promesas[[#This Row],[Fecha de Pago]]="", "", TEXT(promesas[[#This Row],[Fecha de Pago]], "mmm"))</f>
        <v/>
      </c>
      <c r="S1190" s="12" t="str">
        <f>IF(promesas[[#This Row],[Fecha  promesa de pago]]="", "", TEXT(promesas[[#This Row],[Fecha  promesa de pago]], "mmm"))</f>
        <v/>
      </c>
      <c r="T1190" s="13" t="str">
        <f>IF(promesas[[#This Row],[Fecha de Pago]]="", "", TEXT(promesas[[#This Row],[Fecha de Pago]], "dd/mmm"))</f>
        <v/>
      </c>
      <c r="U1190" s="13" t="str">
        <f>IF(promesas[[#This Row],[Fecha  promesa de pago]]="", "", TEXT(promesas[[#This Row],[Fecha  promesa de pago]], "dd/mmm"))</f>
        <v/>
      </c>
      <c r="V1190" s="14" t="str">
        <f>IF(LEN(TRIM(promesas[[#This Row],[Fecha  promesa de pago]]))&gt;0,1,"")</f>
        <v/>
      </c>
      <c r="W1190" s="14" t="str">
        <f>IF(LEN(TRIM(promesas[[#This Row],[Fecha de Pago]]))&gt;0,1,"")</f>
        <v/>
      </c>
    </row>
    <row r="1191" spans="1:23" ht="15.75" customHeight="1">
      <c r="A1191" s="11" t="str">
        <f>TEXT(promesas[[#This Row],[Marca temporal]],"dd/mmm")</f>
        <v>00/ene</v>
      </c>
      <c r="B1191" s="186"/>
      <c r="C1191" s="187"/>
      <c r="D1191" s="187"/>
      <c r="E1191" s="188"/>
      <c r="F1191" s="187"/>
      <c r="G1191" s="187"/>
      <c r="H1191" s="189"/>
      <c r="I1191" s="190"/>
      <c r="J1191" s="195"/>
      <c r="K1191" s="204"/>
      <c r="L1191" s="205"/>
      <c r="M1191" s="206"/>
      <c r="N1191" s="207"/>
      <c r="O1191" s="208"/>
      <c r="P1191" s="192"/>
      <c r="Q1191" s="189"/>
      <c r="R1191" s="196" t="str">
        <f>IF(promesas[[#This Row],[Fecha de Pago]]="", "", TEXT(promesas[[#This Row],[Fecha de Pago]], "mmm"))</f>
        <v/>
      </c>
      <c r="S1191" s="12" t="str">
        <f>IF(promesas[[#This Row],[Fecha  promesa de pago]]="", "", TEXT(promesas[[#This Row],[Fecha  promesa de pago]], "mmm"))</f>
        <v/>
      </c>
      <c r="T1191" s="13" t="str">
        <f>IF(promesas[[#This Row],[Fecha de Pago]]="", "", TEXT(promesas[[#This Row],[Fecha de Pago]], "dd/mmm"))</f>
        <v/>
      </c>
      <c r="U1191" s="13" t="str">
        <f>IF(promesas[[#This Row],[Fecha  promesa de pago]]="", "", TEXT(promesas[[#This Row],[Fecha  promesa de pago]], "dd/mmm"))</f>
        <v/>
      </c>
      <c r="V1191" s="14" t="str">
        <f>IF(LEN(TRIM(promesas[[#This Row],[Fecha  promesa de pago]]))&gt;0,1,"")</f>
        <v/>
      </c>
      <c r="W1191" s="14" t="str">
        <f>IF(LEN(TRIM(promesas[[#This Row],[Fecha de Pago]]))&gt;0,1,"")</f>
        <v/>
      </c>
    </row>
    <row r="1192" spans="1:23" ht="15.75" customHeight="1">
      <c r="A1192" s="11" t="str">
        <f>TEXT(promesas[[#This Row],[Marca temporal]],"dd/mmm")</f>
        <v>00/ene</v>
      </c>
      <c r="B1192" s="186"/>
      <c r="C1192" s="187"/>
      <c r="D1192" s="187"/>
      <c r="E1192" s="188"/>
      <c r="F1192" s="187"/>
      <c r="G1192" s="187"/>
      <c r="H1192" s="189"/>
      <c r="I1192" s="190"/>
      <c r="J1192" s="195"/>
      <c r="K1192" s="204"/>
      <c r="L1192" s="205"/>
      <c r="M1192" s="206"/>
      <c r="N1192" s="207"/>
      <c r="O1192" s="208"/>
      <c r="P1192" s="192"/>
      <c r="Q1192" s="189"/>
      <c r="R1192" s="196" t="str">
        <f>IF(promesas[[#This Row],[Fecha de Pago]]="", "", TEXT(promesas[[#This Row],[Fecha de Pago]], "mmm"))</f>
        <v/>
      </c>
      <c r="S1192" s="12" t="str">
        <f>IF(promesas[[#This Row],[Fecha  promesa de pago]]="", "", TEXT(promesas[[#This Row],[Fecha  promesa de pago]], "mmm"))</f>
        <v/>
      </c>
      <c r="T1192" s="13" t="str">
        <f>IF(promesas[[#This Row],[Fecha de Pago]]="", "", TEXT(promesas[[#This Row],[Fecha de Pago]], "dd/mmm"))</f>
        <v/>
      </c>
      <c r="U1192" s="13" t="str">
        <f>IF(promesas[[#This Row],[Fecha  promesa de pago]]="", "", TEXT(promesas[[#This Row],[Fecha  promesa de pago]], "dd/mmm"))</f>
        <v/>
      </c>
      <c r="V1192" s="14" t="str">
        <f>IF(LEN(TRIM(promesas[[#This Row],[Fecha  promesa de pago]]))&gt;0,1,"")</f>
        <v/>
      </c>
      <c r="W1192" s="14" t="str">
        <f>IF(LEN(TRIM(promesas[[#This Row],[Fecha de Pago]]))&gt;0,1,"")</f>
        <v/>
      </c>
    </row>
    <row r="1193" spans="1:23" ht="15.75" customHeight="1">
      <c r="A1193" s="11" t="str">
        <f>TEXT(promesas[[#This Row],[Marca temporal]],"dd/mmm")</f>
        <v>00/ene</v>
      </c>
      <c r="B1193" s="186"/>
      <c r="C1193" s="187"/>
      <c r="D1193" s="187"/>
      <c r="E1193" s="188"/>
      <c r="F1193" s="187"/>
      <c r="G1193" s="187"/>
      <c r="H1193" s="189"/>
      <c r="I1193" s="190"/>
      <c r="J1193" s="195"/>
      <c r="K1193" s="204"/>
      <c r="L1193" s="205"/>
      <c r="M1193" s="206"/>
      <c r="N1193" s="207"/>
      <c r="O1193" s="208"/>
      <c r="P1193" s="192"/>
      <c r="Q1193" s="189"/>
      <c r="R1193" s="196" t="str">
        <f>IF(promesas[[#This Row],[Fecha de Pago]]="", "", TEXT(promesas[[#This Row],[Fecha de Pago]], "mmm"))</f>
        <v/>
      </c>
      <c r="S1193" s="12" t="str">
        <f>IF(promesas[[#This Row],[Fecha  promesa de pago]]="", "", TEXT(promesas[[#This Row],[Fecha  promesa de pago]], "mmm"))</f>
        <v/>
      </c>
      <c r="T1193" s="13" t="str">
        <f>IF(promesas[[#This Row],[Fecha de Pago]]="", "", TEXT(promesas[[#This Row],[Fecha de Pago]], "dd/mmm"))</f>
        <v/>
      </c>
      <c r="U1193" s="13" t="str">
        <f>IF(promesas[[#This Row],[Fecha  promesa de pago]]="", "", TEXT(promesas[[#This Row],[Fecha  promesa de pago]], "dd/mmm"))</f>
        <v/>
      </c>
      <c r="V1193" s="14" t="str">
        <f>IF(LEN(TRIM(promesas[[#This Row],[Fecha  promesa de pago]]))&gt;0,1,"")</f>
        <v/>
      </c>
      <c r="W1193" s="14" t="str">
        <f>IF(LEN(TRIM(promesas[[#This Row],[Fecha de Pago]]))&gt;0,1,"")</f>
        <v/>
      </c>
    </row>
    <row r="1194" spans="1:23" ht="15.75" customHeight="1">
      <c r="A1194" s="11" t="str">
        <f>TEXT(promesas[[#This Row],[Marca temporal]],"dd/mmm")</f>
        <v>00/ene</v>
      </c>
      <c r="B1194" s="186"/>
      <c r="C1194" s="187"/>
      <c r="D1194" s="187"/>
      <c r="E1194" s="188"/>
      <c r="F1194" s="187"/>
      <c r="G1194" s="187"/>
      <c r="H1194" s="189"/>
      <c r="I1194" s="190"/>
      <c r="J1194" s="195"/>
      <c r="K1194" s="204"/>
      <c r="L1194" s="205"/>
      <c r="M1194" s="206"/>
      <c r="N1194" s="207"/>
      <c r="O1194" s="208"/>
      <c r="P1194" s="192"/>
      <c r="Q1194" s="189"/>
      <c r="R1194" s="196" t="str">
        <f>IF(promesas[[#This Row],[Fecha de Pago]]="", "", TEXT(promesas[[#This Row],[Fecha de Pago]], "mmm"))</f>
        <v/>
      </c>
      <c r="S1194" s="12" t="str">
        <f>IF(promesas[[#This Row],[Fecha  promesa de pago]]="", "", TEXT(promesas[[#This Row],[Fecha  promesa de pago]], "mmm"))</f>
        <v/>
      </c>
      <c r="T1194" s="13" t="str">
        <f>IF(promesas[[#This Row],[Fecha de Pago]]="", "", TEXT(promesas[[#This Row],[Fecha de Pago]], "dd/mmm"))</f>
        <v/>
      </c>
      <c r="U1194" s="13" t="str">
        <f>IF(promesas[[#This Row],[Fecha  promesa de pago]]="", "", TEXT(promesas[[#This Row],[Fecha  promesa de pago]], "dd/mmm"))</f>
        <v/>
      </c>
      <c r="V1194" s="14" t="str">
        <f>IF(LEN(TRIM(promesas[[#This Row],[Fecha  promesa de pago]]))&gt;0,1,"")</f>
        <v/>
      </c>
      <c r="W1194" s="14" t="str">
        <f>IF(LEN(TRIM(promesas[[#This Row],[Fecha de Pago]]))&gt;0,1,"")</f>
        <v/>
      </c>
    </row>
    <row r="1195" spans="1:23" ht="15.75" customHeight="1">
      <c r="A1195" s="11" t="str">
        <f>TEXT(promesas[[#This Row],[Marca temporal]],"dd/mmm")</f>
        <v>00/ene</v>
      </c>
      <c r="B1195" s="186"/>
      <c r="C1195" s="187"/>
      <c r="D1195" s="187"/>
      <c r="E1195" s="188"/>
      <c r="F1195" s="187"/>
      <c r="G1195" s="187"/>
      <c r="H1195" s="189"/>
      <c r="I1195" s="190"/>
      <c r="J1195" s="195"/>
      <c r="K1195" s="204"/>
      <c r="L1195" s="205"/>
      <c r="M1195" s="206"/>
      <c r="N1195" s="207"/>
      <c r="O1195" s="208"/>
      <c r="P1195" s="192"/>
      <c r="Q1195" s="189"/>
      <c r="R1195" s="196" t="str">
        <f>IF(promesas[[#This Row],[Fecha de Pago]]="", "", TEXT(promesas[[#This Row],[Fecha de Pago]], "mmm"))</f>
        <v/>
      </c>
      <c r="S1195" s="12" t="str">
        <f>IF(promesas[[#This Row],[Fecha  promesa de pago]]="", "", TEXT(promesas[[#This Row],[Fecha  promesa de pago]], "mmm"))</f>
        <v/>
      </c>
      <c r="T1195" s="13" t="str">
        <f>IF(promesas[[#This Row],[Fecha de Pago]]="", "", TEXT(promesas[[#This Row],[Fecha de Pago]], "dd/mmm"))</f>
        <v/>
      </c>
      <c r="U1195" s="13" t="str">
        <f>IF(promesas[[#This Row],[Fecha  promesa de pago]]="", "", TEXT(promesas[[#This Row],[Fecha  promesa de pago]], "dd/mmm"))</f>
        <v/>
      </c>
      <c r="V1195" s="14" t="str">
        <f>IF(LEN(TRIM(promesas[[#This Row],[Fecha  promesa de pago]]))&gt;0,1,"")</f>
        <v/>
      </c>
      <c r="W1195" s="14" t="str">
        <f>IF(LEN(TRIM(promesas[[#This Row],[Fecha de Pago]]))&gt;0,1,"")</f>
        <v/>
      </c>
    </row>
    <row r="1196" spans="1:23" ht="15.75" customHeight="1">
      <c r="A1196" s="11" t="str">
        <f>TEXT(promesas[[#This Row],[Marca temporal]],"dd/mmm")</f>
        <v>00/ene</v>
      </c>
      <c r="B1196" s="186"/>
      <c r="C1196" s="187"/>
      <c r="D1196" s="187"/>
      <c r="E1196" s="188"/>
      <c r="F1196" s="187"/>
      <c r="G1196" s="187"/>
      <c r="H1196" s="189"/>
      <c r="I1196" s="190"/>
      <c r="J1196" s="195"/>
      <c r="K1196" s="204"/>
      <c r="L1196" s="205"/>
      <c r="M1196" s="206"/>
      <c r="N1196" s="207"/>
      <c r="O1196" s="208"/>
      <c r="P1196" s="157"/>
      <c r="Q1196" s="189"/>
      <c r="R1196" s="196" t="str">
        <f>IF(promesas[[#This Row],[Fecha de Pago]]="", "", TEXT(promesas[[#This Row],[Fecha de Pago]], "mmm"))</f>
        <v/>
      </c>
      <c r="S1196" s="12" t="str">
        <f>IF(promesas[[#This Row],[Fecha  promesa de pago]]="", "", TEXT(promesas[[#This Row],[Fecha  promesa de pago]], "mmm"))</f>
        <v/>
      </c>
      <c r="T1196" s="13" t="str">
        <f>IF(promesas[[#This Row],[Fecha de Pago]]="", "", TEXT(promesas[[#This Row],[Fecha de Pago]], "dd/mmm"))</f>
        <v/>
      </c>
      <c r="U1196" s="13" t="str">
        <f>IF(promesas[[#This Row],[Fecha  promesa de pago]]="", "", TEXT(promesas[[#This Row],[Fecha  promesa de pago]], "dd/mmm"))</f>
        <v/>
      </c>
      <c r="V1196" s="14" t="str">
        <f>IF(LEN(TRIM(promesas[[#This Row],[Fecha  promesa de pago]]))&gt;0,1,"")</f>
        <v/>
      </c>
      <c r="W1196" s="14" t="str">
        <f>IF(LEN(TRIM(promesas[[#This Row],[Fecha de Pago]]))&gt;0,1,"")</f>
        <v/>
      </c>
    </row>
    <row r="1197" spans="1:23" ht="15.75" customHeight="1">
      <c r="A1197" s="11" t="str">
        <f>TEXT(promesas[[#This Row],[Marca temporal]],"dd/mmm")</f>
        <v>00/ene</v>
      </c>
      <c r="B1197" s="186"/>
      <c r="C1197" s="187"/>
      <c r="D1197" s="187"/>
      <c r="E1197" s="188"/>
      <c r="F1197" s="187"/>
      <c r="G1197" s="187"/>
      <c r="H1197" s="189"/>
      <c r="I1197" s="190"/>
      <c r="J1197" s="195"/>
      <c r="K1197" s="204"/>
      <c r="L1197" s="205"/>
      <c r="M1197" s="206"/>
      <c r="N1197" s="207"/>
      <c r="O1197" s="208"/>
      <c r="P1197"/>
      <c r="Q1197" s="189"/>
      <c r="R1197" s="196" t="str">
        <f>IF(promesas[[#This Row],[Fecha de Pago]]="", "", TEXT(promesas[[#This Row],[Fecha de Pago]], "mmm"))</f>
        <v/>
      </c>
      <c r="S1197" s="12" t="str">
        <f>IF(promesas[[#This Row],[Fecha  promesa de pago]]="", "", TEXT(promesas[[#This Row],[Fecha  promesa de pago]], "mmm"))</f>
        <v/>
      </c>
      <c r="T1197" s="13" t="str">
        <f>IF(promesas[[#This Row],[Fecha de Pago]]="", "", TEXT(promesas[[#This Row],[Fecha de Pago]], "dd/mmm"))</f>
        <v/>
      </c>
      <c r="U1197" s="13" t="str">
        <f>IF(promesas[[#This Row],[Fecha  promesa de pago]]="", "", TEXT(promesas[[#This Row],[Fecha  promesa de pago]], "dd/mmm"))</f>
        <v/>
      </c>
      <c r="V1197" s="14" t="str">
        <f>IF(LEN(TRIM(promesas[[#This Row],[Fecha  promesa de pago]]))&gt;0,1,"")</f>
        <v/>
      </c>
      <c r="W1197" s="14" t="str">
        <f>IF(LEN(TRIM(promesas[[#This Row],[Fecha de Pago]]))&gt;0,1,"")</f>
        <v/>
      </c>
    </row>
    <row r="1198" spans="1:23" ht="15.75" customHeight="1">
      <c r="A1198" s="11" t="str">
        <f>TEXT(promesas[[#This Row],[Marca temporal]],"dd/mmm")</f>
        <v>00/ene</v>
      </c>
      <c r="B1198" s="186"/>
      <c r="C1198" s="187"/>
      <c r="D1198" s="187"/>
      <c r="E1198" s="188"/>
      <c r="F1198" s="187"/>
      <c r="G1198" s="187"/>
      <c r="H1198" s="189"/>
      <c r="I1198" s="190"/>
      <c r="J1198" s="195"/>
      <c r="K1198" s="204"/>
      <c r="L1198" s="205"/>
      <c r="M1198" s="206"/>
      <c r="N1198" s="207"/>
      <c r="O1198" s="208"/>
      <c r="P1198" s="192"/>
      <c r="Q1198" s="189"/>
      <c r="R1198" s="196" t="str">
        <f>IF(promesas[[#This Row],[Fecha de Pago]]="", "", TEXT(promesas[[#This Row],[Fecha de Pago]], "mmm"))</f>
        <v/>
      </c>
      <c r="S1198" s="12" t="str">
        <f>IF(promesas[[#This Row],[Fecha  promesa de pago]]="", "", TEXT(promesas[[#This Row],[Fecha  promesa de pago]], "mmm"))</f>
        <v/>
      </c>
      <c r="T1198" s="13" t="str">
        <f>IF(promesas[[#This Row],[Fecha de Pago]]="", "", TEXT(promesas[[#This Row],[Fecha de Pago]], "dd/mmm"))</f>
        <v/>
      </c>
      <c r="U1198" s="13" t="str">
        <f>IF(promesas[[#This Row],[Fecha  promesa de pago]]="", "", TEXT(promesas[[#This Row],[Fecha  promesa de pago]], "dd/mmm"))</f>
        <v/>
      </c>
      <c r="V1198" s="14" t="str">
        <f>IF(LEN(TRIM(promesas[[#This Row],[Fecha  promesa de pago]]))&gt;0,1,"")</f>
        <v/>
      </c>
      <c r="W1198" s="14" t="str">
        <f>IF(LEN(TRIM(promesas[[#This Row],[Fecha de Pago]]))&gt;0,1,"")</f>
        <v/>
      </c>
    </row>
    <row r="1199" spans="1:23" ht="15.75" customHeight="1">
      <c r="A1199" s="11" t="str">
        <f>TEXT(promesas[[#This Row],[Marca temporal]],"dd/mmm")</f>
        <v>00/ene</v>
      </c>
      <c r="B1199" s="186"/>
      <c r="C1199" s="187"/>
      <c r="D1199" s="187"/>
      <c r="E1199" s="188"/>
      <c r="F1199" s="187"/>
      <c r="G1199" s="187"/>
      <c r="H1199" s="189"/>
      <c r="I1199" s="190"/>
      <c r="J1199" s="195"/>
      <c r="K1199" s="204"/>
      <c r="L1199" s="205"/>
      <c r="M1199" s="206"/>
      <c r="N1199" s="207"/>
      <c r="O1199" s="208"/>
      <c r="P1199" s="192"/>
      <c r="Q1199" s="189"/>
      <c r="R1199" s="196" t="str">
        <f>IF(promesas[[#This Row],[Fecha de Pago]]="", "", TEXT(promesas[[#This Row],[Fecha de Pago]], "mmm"))</f>
        <v/>
      </c>
      <c r="S1199" s="12" t="str">
        <f>IF(promesas[[#This Row],[Fecha  promesa de pago]]="", "", TEXT(promesas[[#This Row],[Fecha  promesa de pago]], "mmm"))</f>
        <v/>
      </c>
      <c r="T1199" s="13" t="str">
        <f>IF(promesas[[#This Row],[Fecha de Pago]]="", "", TEXT(promesas[[#This Row],[Fecha de Pago]], "dd/mmm"))</f>
        <v/>
      </c>
      <c r="U1199" s="13" t="str">
        <f>IF(promesas[[#This Row],[Fecha  promesa de pago]]="", "", TEXT(promesas[[#This Row],[Fecha  promesa de pago]], "dd/mmm"))</f>
        <v/>
      </c>
      <c r="V1199" s="14" t="str">
        <f>IF(LEN(TRIM(promesas[[#This Row],[Fecha  promesa de pago]]))&gt;0,1,"")</f>
        <v/>
      </c>
      <c r="W1199" s="14" t="str">
        <f>IF(LEN(TRIM(promesas[[#This Row],[Fecha de Pago]]))&gt;0,1,"")</f>
        <v/>
      </c>
    </row>
    <row r="1200" spans="1:23" ht="15.75" customHeight="1">
      <c r="A1200" s="11" t="str">
        <f>TEXT(promesas[[#This Row],[Marca temporal]],"dd/mmm")</f>
        <v>00/ene</v>
      </c>
      <c r="B1200" s="186"/>
      <c r="C1200" s="187"/>
      <c r="D1200" s="187"/>
      <c r="E1200" s="188"/>
      <c r="F1200" s="187"/>
      <c r="G1200" s="187"/>
      <c r="H1200" s="189"/>
      <c r="I1200" s="190"/>
      <c r="J1200" s="195"/>
      <c r="K1200" s="204"/>
      <c r="L1200" s="205"/>
      <c r="M1200" s="206"/>
      <c r="N1200" s="207"/>
      <c r="O1200" s="208"/>
      <c r="P1200" s="192"/>
      <c r="Q1200" s="189"/>
      <c r="R1200" s="196" t="str">
        <f>IF(promesas[[#This Row],[Fecha de Pago]]="", "", TEXT(promesas[[#This Row],[Fecha de Pago]], "mmm"))</f>
        <v/>
      </c>
      <c r="S1200" s="12" t="str">
        <f>IF(promesas[[#This Row],[Fecha  promesa de pago]]="", "", TEXT(promesas[[#This Row],[Fecha  promesa de pago]], "mmm"))</f>
        <v/>
      </c>
      <c r="T1200" s="13" t="str">
        <f>IF(promesas[[#This Row],[Fecha de Pago]]="", "", TEXT(promesas[[#This Row],[Fecha de Pago]], "dd/mmm"))</f>
        <v/>
      </c>
      <c r="U1200" s="13" t="str">
        <f>IF(promesas[[#This Row],[Fecha  promesa de pago]]="", "", TEXT(promesas[[#This Row],[Fecha  promesa de pago]], "dd/mmm"))</f>
        <v/>
      </c>
      <c r="V1200" s="14" t="str">
        <f>IF(LEN(TRIM(promesas[[#This Row],[Fecha  promesa de pago]]))&gt;0,1,"")</f>
        <v/>
      </c>
      <c r="W1200" s="14" t="str">
        <f>IF(LEN(TRIM(promesas[[#This Row],[Fecha de Pago]]))&gt;0,1,"")</f>
        <v/>
      </c>
    </row>
    <row r="1201" spans="1:23" ht="15.75" customHeight="1">
      <c r="A1201" s="11" t="str">
        <f>TEXT(promesas[[#This Row],[Marca temporal]],"dd/mmm")</f>
        <v>00/ene</v>
      </c>
      <c r="B1201" s="186"/>
      <c r="C1201" s="187"/>
      <c r="D1201" s="187"/>
      <c r="E1201" s="188"/>
      <c r="F1201" s="187"/>
      <c r="G1201" s="187"/>
      <c r="H1201" s="189"/>
      <c r="I1201" s="190"/>
      <c r="J1201" s="195"/>
      <c r="K1201" s="204"/>
      <c r="L1201" s="205"/>
      <c r="M1201" s="206"/>
      <c r="N1201" s="207"/>
      <c r="O1201" s="208"/>
      <c r="P1201" s="192"/>
      <c r="Q1201" s="189"/>
      <c r="R1201" s="196" t="str">
        <f>IF(promesas[[#This Row],[Fecha de Pago]]="", "", TEXT(promesas[[#This Row],[Fecha de Pago]], "mmm"))</f>
        <v/>
      </c>
      <c r="S1201" s="12" t="str">
        <f>IF(promesas[[#This Row],[Fecha  promesa de pago]]="", "", TEXT(promesas[[#This Row],[Fecha  promesa de pago]], "mmm"))</f>
        <v/>
      </c>
      <c r="T1201" s="13" t="str">
        <f>IF(promesas[[#This Row],[Fecha de Pago]]="", "", TEXT(promesas[[#This Row],[Fecha de Pago]], "dd/mmm"))</f>
        <v/>
      </c>
      <c r="U1201" s="13" t="str">
        <f>IF(promesas[[#This Row],[Fecha  promesa de pago]]="", "", TEXT(promesas[[#This Row],[Fecha  promesa de pago]], "dd/mmm"))</f>
        <v/>
      </c>
      <c r="V1201" s="14" t="str">
        <f>IF(LEN(TRIM(promesas[[#This Row],[Fecha  promesa de pago]]))&gt;0,1,"")</f>
        <v/>
      </c>
      <c r="W1201" s="14" t="str">
        <f>IF(LEN(TRIM(promesas[[#This Row],[Fecha de Pago]]))&gt;0,1,"")</f>
        <v/>
      </c>
    </row>
    <row r="1202" spans="1:23" ht="15.75" customHeight="1">
      <c r="A1202" s="11" t="str">
        <f>TEXT(promesas[[#This Row],[Marca temporal]],"dd/mmm")</f>
        <v>00/ene</v>
      </c>
      <c r="B1202" s="186"/>
      <c r="C1202" s="187"/>
      <c r="D1202" s="187"/>
      <c r="E1202" s="188"/>
      <c r="F1202" s="187"/>
      <c r="G1202" s="187"/>
      <c r="H1202" s="189"/>
      <c r="I1202" s="190"/>
      <c r="J1202" s="195"/>
      <c r="K1202" s="204"/>
      <c r="L1202" s="205"/>
      <c r="M1202" s="206"/>
      <c r="N1202" s="207"/>
      <c r="O1202" s="208"/>
      <c r="P1202"/>
      <c r="Q1202" s="189"/>
      <c r="R1202" s="196" t="str">
        <f>IF(promesas[[#This Row],[Fecha de Pago]]="", "", TEXT(promesas[[#This Row],[Fecha de Pago]], "mmm"))</f>
        <v/>
      </c>
      <c r="S1202" s="12" t="str">
        <f>IF(promesas[[#This Row],[Fecha  promesa de pago]]="", "", TEXT(promesas[[#This Row],[Fecha  promesa de pago]], "mmm"))</f>
        <v/>
      </c>
      <c r="T1202" s="13" t="str">
        <f>IF(promesas[[#This Row],[Fecha de Pago]]="", "", TEXT(promesas[[#This Row],[Fecha de Pago]], "dd/mmm"))</f>
        <v/>
      </c>
      <c r="U1202" s="13" t="str">
        <f>IF(promesas[[#This Row],[Fecha  promesa de pago]]="", "", TEXT(promesas[[#This Row],[Fecha  promesa de pago]], "dd/mmm"))</f>
        <v/>
      </c>
      <c r="V1202" s="14" t="str">
        <f>IF(LEN(TRIM(promesas[[#This Row],[Fecha  promesa de pago]]))&gt;0,1,"")</f>
        <v/>
      </c>
      <c r="W1202" s="14" t="str">
        <f>IF(LEN(TRIM(promesas[[#This Row],[Fecha de Pago]]))&gt;0,1,"")</f>
        <v/>
      </c>
    </row>
    <row r="1203" spans="1:23" ht="15.75" customHeight="1">
      <c r="A1203" s="11" t="str">
        <f>TEXT(promesas[[#This Row],[Marca temporal]],"dd/mmm")</f>
        <v>00/ene</v>
      </c>
      <c r="B1203" s="186"/>
      <c r="C1203" s="187"/>
      <c r="D1203" s="187"/>
      <c r="E1203" s="188"/>
      <c r="F1203" s="187"/>
      <c r="G1203" s="187"/>
      <c r="H1203" s="189"/>
      <c r="I1203" s="190"/>
      <c r="J1203" s="195"/>
      <c r="K1203" s="204"/>
      <c r="L1203" s="205"/>
      <c r="M1203" s="206"/>
      <c r="N1203" s="207"/>
      <c r="O1203" s="208"/>
      <c r="P1203" s="192"/>
      <c r="Q1203" s="189"/>
      <c r="R1203" s="196" t="str">
        <f>IF(promesas[[#This Row],[Fecha de Pago]]="", "", TEXT(promesas[[#This Row],[Fecha de Pago]], "mmm"))</f>
        <v/>
      </c>
      <c r="S1203" s="12" t="str">
        <f>IF(promesas[[#This Row],[Fecha  promesa de pago]]="", "", TEXT(promesas[[#This Row],[Fecha  promesa de pago]], "mmm"))</f>
        <v/>
      </c>
      <c r="T1203" s="13" t="str">
        <f>IF(promesas[[#This Row],[Fecha de Pago]]="", "", TEXT(promesas[[#This Row],[Fecha de Pago]], "dd/mmm"))</f>
        <v/>
      </c>
      <c r="U1203" s="13" t="str">
        <f>IF(promesas[[#This Row],[Fecha  promesa de pago]]="", "", TEXT(promesas[[#This Row],[Fecha  promesa de pago]], "dd/mmm"))</f>
        <v/>
      </c>
      <c r="V1203" s="14" t="str">
        <f>IF(LEN(TRIM(promesas[[#This Row],[Fecha  promesa de pago]]))&gt;0,1,"")</f>
        <v/>
      </c>
      <c r="W1203" s="14" t="str">
        <f>IF(LEN(TRIM(promesas[[#This Row],[Fecha de Pago]]))&gt;0,1,"")</f>
        <v/>
      </c>
    </row>
    <row r="1204" spans="1:23" ht="15.75" customHeight="1">
      <c r="A1204" s="11" t="str">
        <f>TEXT(promesas[[#This Row],[Marca temporal]],"dd/mmm")</f>
        <v>00/ene</v>
      </c>
      <c r="B1204" s="186"/>
      <c r="C1204" s="187"/>
      <c r="D1204" s="187"/>
      <c r="E1204" s="188"/>
      <c r="F1204" s="187"/>
      <c r="G1204" s="187"/>
      <c r="H1204" s="189"/>
      <c r="I1204" s="190"/>
      <c r="J1204" s="195"/>
      <c r="K1204" s="204"/>
      <c r="L1204" s="205"/>
      <c r="M1204" s="206"/>
      <c r="N1204" s="207"/>
      <c r="O1204" s="208"/>
      <c r="P1204" s="157"/>
      <c r="Q1204" s="189"/>
      <c r="R1204" s="196" t="str">
        <f>IF(promesas[[#This Row],[Fecha de Pago]]="", "", TEXT(promesas[[#This Row],[Fecha de Pago]], "mmm"))</f>
        <v/>
      </c>
      <c r="S1204" s="12" t="str">
        <f>IF(promesas[[#This Row],[Fecha  promesa de pago]]="", "", TEXT(promesas[[#This Row],[Fecha  promesa de pago]], "mmm"))</f>
        <v/>
      </c>
      <c r="T1204" s="13" t="str">
        <f>IF(promesas[[#This Row],[Fecha de Pago]]="", "", TEXT(promesas[[#This Row],[Fecha de Pago]], "dd/mmm"))</f>
        <v/>
      </c>
      <c r="U1204" s="13" t="str">
        <f>IF(promesas[[#This Row],[Fecha  promesa de pago]]="", "", TEXT(promesas[[#This Row],[Fecha  promesa de pago]], "dd/mmm"))</f>
        <v/>
      </c>
      <c r="V1204" s="14" t="str">
        <f>IF(LEN(TRIM(promesas[[#This Row],[Fecha  promesa de pago]]))&gt;0,1,"")</f>
        <v/>
      </c>
      <c r="W1204" s="14" t="str">
        <f>IF(LEN(TRIM(promesas[[#This Row],[Fecha de Pago]]))&gt;0,1,"")</f>
        <v/>
      </c>
    </row>
    <row r="1205" spans="1:23" ht="15.75" customHeight="1">
      <c r="A1205" s="11" t="str">
        <f>TEXT(promesas[[#This Row],[Marca temporal]],"dd/mmm")</f>
        <v>00/ene</v>
      </c>
      <c r="B1205" s="186"/>
      <c r="C1205" s="187"/>
      <c r="D1205" s="187"/>
      <c r="E1205" s="188"/>
      <c r="F1205" s="187"/>
      <c r="G1205" s="187"/>
      <c r="H1205" s="189"/>
      <c r="I1205" s="190"/>
      <c r="J1205" s="195"/>
      <c r="K1205" s="204"/>
      <c r="L1205" s="205"/>
      <c r="M1205" s="206"/>
      <c r="N1205" s="207"/>
      <c r="O1205" s="208"/>
      <c r="P1205" s="192"/>
      <c r="Q1205" s="189"/>
      <c r="R1205" s="196" t="str">
        <f>IF(promesas[[#This Row],[Fecha de Pago]]="", "", TEXT(promesas[[#This Row],[Fecha de Pago]], "mmm"))</f>
        <v/>
      </c>
      <c r="S1205" s="12" t="str">
        <f>IF(promesas[[#This Row],[Fecha  promesa de pago]]="", "", TEXT(promesas[[#This Row],[Fecha  promesa de pago]], "mmm"))</f>
        <v/>
      </c>
      <c r="T1205" s="13" t="str">
        <f>IF(promesas[[#This Row],[Fecha de Pago]]="", "", TEXT(promesas[[#This Row],[Fecha de Pago]], "dd/mmm"))</f>
        <v/>
      </c>
      <c r="U1205" s="13" t="str">
        <f>IF(promesas[[#This Row],[Fecha  promesa de pago]]="", "", TEXT(promesas[[#This Row],[Fecha  promesa de pago]], "dd/mmm"))</f>
        <v/>
      </c>
      <c r="V1205" s="14" t="str">
        <f>IF(LEN(TRIM(promesas[[#This Row],[Fecha  promesa de pago]]))&gt;0,1,"")</f>
        <v/>
      </c>
      <c r="W1205" s="14" t="str">
        <f>IF(LEN(TRIM(promesas[[#This Row],[Fecha de Pago]]))&gt;0,1,"")</f>
        <v/>
      </c>
    </row>
    <row r="1206" spans="1:23" ht="15.75" customHeight="1">
      <c r="A1206" s="11" t="str">
        <f>TEXT(promesas[[#This Row],[Marca temporal]],"dd/mmm")</f>
        <v>00/ene</v>
      </c>
      <c r="B1206" s="186"/>
      <c r="C1206" s="187"/>
      <c r="D1206" s="187"/>
      <c r="E1206" s="188"/>
      <c r="F1206" s="187"/>
      <c r="G1206" s="187"/>
      <c r="H1206" s="189"/>
      <c r="I1206" s="190"/>
      <c r="J1206" s="195"/>
      <c r="K1206" s="204"/>
      <c r="L1206" s="205"/>
      <c r="M1206" s="206"/>
      <c r="N1206" s="207"/>
      <c r="O1206" s="208"/>
      <c r="P1206"/>
      <c r="Q1206" s="189"/>
      <c r="R1206" s="196" t="str">
        <f>IF(promesas[[#This Row],[Fecha de Pago]]="", "", TEXT(promesas[[#This Row],[Fecha de Pago]], "mmm"))</f>
        <v/>
      </c>
      <c r="S1206" s="12" t="str">
        <f>IF(promesas[[#This Row],[Fecha  promesa de pago]]="", "", TEXT(promesas[[#This Row],[Fecha  promesa de pago]], "mmm"))</f>
        <v/>
      </c>
      <c r="T1206" s="13" t="str">
        <f>IF(promesas[[#This Row],[Fecha de Pago]]="", "", TEXT(promesas[[#This Row],[Fecha de Pago]], "dd/mmm"))</f>
        <v/>
      </c>
      <c r="U1206" s="13" t="str">
        <f>IF(promesas[[#This Row],[Fecha  promesa de pago]]="", "", TEXT(promesas[[#This Row],[Fecha  promesa de pago]], "dd/mmm"))</f>
        <v/>
      </c>
      <c r="V1206" s="14" t="str">
        <f>IF(LEN(TRIM(promesas[[#This Row],[Fecha  promesa de pago]]))&gt;0,1,"")</f>
        <v/>
      </c>
      <c r="W1206" s="14" t="str">
        <f>IF(LEN(TRIM(promesas[[#This Row],[Fecha de Pago]]))&gt;0,1,"")</f>
        <v/>
      </c>
    </row>
    <row r="1207" spans="1:23" ht="15.75" customHeight="1">
      <c r="A1207" s="11" t="str">
        <f>TEXT(promesas[[#This Row],[Marca temporal]],"dd/mmm")</f>
        <v>00/ene</v>
      </c>
      <c r="B1207" s="186"/>
      <c r="C1207" s="187"/>
      <c r="D1207" s="187"/>
      <c r="E1207" s="188"/>
      <c r="F1207" s="187"/>
      <c r="G1207" s="187"/>
      <c r="H1207" s="189"/>
      <c r="I1207" s="190"/>
      <c r="J1207" s="195"/>
      <c r="K1207" s="204"/>
      <c r="L1207" s="205"/>
      <c r="M1207" s="206"/>
      <c r="N1207" s="207"/>
      <c r="O1207" s="208"/>
      <c r="P1207" s="192"/>
      <c r="Q1207" s="189"/>
      <c r="R1207" s="196" t="str">
        <f>IF(promesas[[#This Row],[Fecha de Pago]]="", "", TEXT(promesas[[#This Row],[Fecha de Pago]], "mmm"))</f>
        <v/>
      </c>
      <c r="S1207" s="12" t="str">
        <f>IF(promesas[[#This Row],[Fecha  promesa de pago]]="", "", TEXT(promesas[[#This Row],[Fecha  promesa de pago]], "mmm"))</f>
        <v/>
      </c>
      <c r="T1207" s="13" t="str">
        <f>IF(promesas[[#This Row],[Fecha de Pago]]="", "", TEXT(promesas[[#This Row],[Fecha de Pago]], "dd/mmm"))</f>
        <v/>
      </c>
      <c r="U1207" s="13" t="str">
        <f>IF(promesas[[#This Row],[Fecha  promesa de pago]]="", "", TEXT(promesas[[#This Row],[Fecha  promesa de pago]], "dd/mmm"))</f>
        <v/>
      </c>
      <c r="V1207" s="14" t="str">
        <f>IF(LEN(TRIM(promesas[[#This Row],[Fecha  promesa de pago]]))&gt;0,1,"")</f>
        <v/>
      </c>
      <c r="W1207" s="14" t="str">
        <f>IF(LEN(TRIM(promesas[[#This Row],[Fecha de Pago]]))&gt;0,1,"")</f>
        <v/>
      </c>
    </row>
    <row r="1208" spans="1:23" ht="15.75" customHeight="1">
      <c r="A1208" s="11" t="str">
        <f>TEXT(promesas[[#This Row],[Marca temporal]],"dd/mmm")</f>
        <v>00/ene</v>
      </c>
      <c r="B1208" s="186"/>
      <c r="C1208" s="187"/>
      <c r="D1208" s="187"/>
      <c r="E1208" s="188"/>
      <c r="F1208" s="187"/>
      <c r="G1208" s="187"/>
      <c r="H1208" s="189"/>
      <c r="I1208" s="190"/>
      <c r="J1208" s="195"/>
      <c r="K1208" s="204"/>
      <c r="L1208" s="205"/>
      <c r="M1208" s="206"/>
      <c r="N1208" s="207"/>
      <c r="O1208" s="208"/>
      <c r="P1208" s="192"/>
      <c r="Q1208" s="189"/>
      <c r="R1208" s="196" t="str">
        <f>IF(promesas[[#This Row],[Fecha de Pago]]="", "", TEXT(promesas[[#This Row],[Fecha de Pago]], "mmm"))</f>
        <v/>
      </c>
      <c r="S1208" s="12" t="str">
        <f>IF(promesas[[#This Row],[Fecha  promesa de pago]]="", "", TEXT(promesas[[#This Row],[Fecha  promesa de pago]], "mmm"))</f>
        <v/>
      </c>
      <c r="T1208" s="13" t="str">
        <f>IF(promesas[[#This Row],[Fecha de Pago]]="", "", TEXT(promesas[[#This Row],[Fecha de Pago]], "dd/mmm"))</f>
        <v/>
      </c>
      <c r="U1208" s="13" t="str">
        <f>IF(promesas[[#This Row],[Fecha  promesa de pago]]="", "", TEXT(promesas[[#This Row],[Fecha  promesa de pago]], "dd/mmm"))</f>
        <v/>
      </c>
      <c r="V1208" s="14" t="str">
        <f>IF(LEN(TRIM(promesas[[#This Row],[Fecha  promesa de pago]]))&gt;0,1,"")</f>
        <v/>
      </c>
      <c r="W1208" s="14" t="str">
        <f>IF(LEN(TRIM(promesas[[#This Row],[Fecha de Pago]]))&gt;0,1,"")</f>
        <v/>
      </c>
    </row>
    <row r="1209" spans="1:23" ht="15.75" customHeight="1">
      <c r="A1209" s="11" t="str">
        <f>TEXT(promesas[[#This Row],[Marca temporal]],"dd/mmm")</f>
        <v>00/ene</v>
      </c>
      <c r="B1209" s="186"/>
      <c r="C1209" s="187"/>
      <c r="D1209" s="187"/>
      <c r="E1209" s="188"/>
      <c r="F1209" s="187"/>
      <c r="G1209" s="187"/>
      <c r="H1209" s="189"/>
      <c r="I1209" s="190"/>
      <c r="J1209" s="195"/>
      <c r="K1209" s="204"/>
      <c r="L1209" s="205"/>
      <c r="M1209" s="206"/>
      <c r="N1209" s="207"/>
      <c r="O1209" s="208"/>
      <c r="P1209" s="192"/>
      <c r="Q1209" s="189"/>
      <c r="R1209" s="196" t="str">
        <f>IF(promesas[[#This Row],[Fecha de Pago]]="", "", TEXT(promesas[[#This Row],[Fecha de Pago]], "mmm"))</f>
        <v/>
      </c>
      <c r="S1209" s="12" t="str">
        <f>IF(promesas[[#This Row],[Fecha  promesa de pago]]="", "", TEXT(promesas[[#This Row],[Fecha  promesa de pago]], "mmm"))</f>
        <v/>
      </c>
      <c r="T1209" s="13" t="str">
        <f>IF(promesas[[#This Row],[Fecha de Pago]]="", "", TEXT(promesas[[#This Row],[Fecha de Pago]], "dd/mmm"))</f>
        <v/>
      </c>
      <c r="U1209" s="13" t="str">
        <f>IF(promesas[[#This Row],[Fecha  promesa de pago]]="", "", TEXT(promesas[[#This Row],[Fecha  promesa de pago]], "dd/mmm"))</f>
        <v/>
      </c>
      <c r="V1209" s="14" t="str">
        <f>IF(LEN(TRIM(promesas[[#This Row],[Fecha  promesa de pago]]))&gt;0,1,"")</f>
        <v/>
      </c>
      <c r="W1209" s="14" t="str">
        <f>IF(LEN(TRIM(promesas[[#This Row],[Fecha de Pago]]))&gt;0,1,"")</f>
        <v/>
      </c>
    </row>
    <row r="1210" spans="1:23" ht="15.75" customHeight="1">
      <c r="A1210" s="11" t="str">
        <f>TEXT(promesas[[#This Row],[Marca temporal]],"dd/mmm")</f>
        <v>00/ene</v>
      </c>
      <c r="B1210" s="186"/>
      <c r="C1210" s="187"/>
      <c r="D1210" s="187"/>
      <c r="E1210" s="188"/>
      <c r="F1210" s="187"/>
      <c r="G1210" s="187"/>
      <c r="H1210" s="189"/>
      <c r="I1210" s="190"/>
      <c r="J1210" s="195"/>
      <c r="K1210" s="204"/>
      <c r="L1210" s="205"/>
      <c r="M1210" s="206"/>
      <c r="N1210" s="207"/>
      <c r="O1210" s="208"/>
      <c r="P1210" s="157"/>
      <c r="Q1210" s="189"/>
      <c r="R1210" s="196" t="str">
        <f>IF(promesas[[#This Row],[Fecha de Pago]]="", "", TEXT(promesas[[#This Row],[Fecha de Pago]], "mmm"))</f>
        <v/>
      </c>
      <c r="S1210" s="12" t="str">
        <f>IF(promesas[[#This Row],[Fecha  promesa de pago]]="", "", TEXT(promesas[[#This Row],[Fecha  promesa de pago]], "mmm"))</f>
        <v/>
      </c>
      <c r="T1210" s="13" t="str">
        <f>IF(promesas[[#This Row],[Fecha de Pago]]="", "", TEXT(promesas[[#This Row],[Fecha de Pago]], "dd/mmm"))</f>
        <v/>
      </c>
      <c r="U1210" s="13" t="str">
        <f>IF(promesas[[#This Row],[Fecha  promesa de pago]]="", "", TEXT(promesas[[#This Row],[Fecha  promesa de pago]], "dd/mmm"))</f>
        <v/>
      </c>
      <c r="V1210" s="14" t="str">
        <f>IF(LEN(TRIM(promesas[[#This Row],[Fecha  promesa de pago]]))&gt;0,1,"")</f>
        <v/>
      </c>
      <c r="W1210" s="14" t="str">
        <f>IF(LEN(TRIM(promesas[[#This Row],[Fecha de Pago]]))&gt;0,1,"")</f>
        <v/>
      </c>
    </row>
    <row r="1211" spans="1:23" ht="15.75" customHeight="1">
      <c r="A1211" s="11" t="str">
        <f>TEXT(promesas[[#This Row],[Marca temporal]],"dd/mmm")</f>
        <v>00/ene</v>
      </c>
      <c r="B1211" s="186"/>
      <c r="C1211" s="187"/>
      <c r="D1211" s="187"/>
      <c r="E1211" s="188"/>
      <c r="F1211" s="187"/>
      <c r="G1211" s="187"/>
      <c r="H1211" s="189"/>
      <c r="I1211" s="190"/>
      <c r="J1211" s="195"/>
      <c r="K1211" s="204"/>
      <c r="L1211" s="205"/>
      <c r="M1211" s="206"/>
      <c r="N1211" s="207"/>
      <c r="O1211" s="208"/>
      <c r="P1211" s="192"/>
      <c r="Q1211" s="189"/>
      <c r="R1211" s="196" t="str">
        <f>IF(promesas[[#This Row],[Fecha de Pago]]="", "", TEXT(promesas[[#This Row],[Fecha de Pago]], "mmm"))</f>
        <v/>
      </c>
      <c r="S1211" s="12" t="str">
        <f>IF(promesas[[#This Row],[Fecha  promesa de pago]]="", "", TEXT(promesas[[#This Row],[Fecha  promesa de pago]], "mmm"))</f>
        <v/>
      </c>
      <c r="T1211" s="13" t="str">
        <f>IF(promesas[[#This Row],[Fecha de Pago]]="", "", TEXT(promesas[[#This Row],[Fecha de Pago]], "dd/mmm"))</f>
        <v/>
      </c>
      <c r="U1211" s="13" t="str">
        <f>IF(promesas[[#This Row],[Fecha  promesa de pago]]="", "", TEXT(promesas[[#This Row],[Fecha  promesa de pago]], "dd/mmm"))</f>
        <v/>
      </c>
      <c r="V1211" s="14" t="str">
        <f>IF(LEN(TRIM(promesas[[#This Row],[Fecha  promesa de pago]]))&gt;0,1,"")</f>
        <v/>
      </c>
      <c r="W1211" s="14" t="str">
        <f>IF(LEN(TRIM(promesas[[#This Row],[Fecha de Pago]]))&gt;0,1,"")</f>
        <v/>
      </c>
    </row>
    <row r="1212" spans="1:23" ht="15.75" customHeight="1">
      <c r="A1212" s="11" t="str">
        <f>TEXT(promesas[[#This Row],[Marca temporal]],"dd/mmm")</f>
        <v>00/ene</v>
      </c>
      <c r="B1212" s="186"/>
      <c r="C1212" s="187"/>
      <c r="D1212" s="187"/>
      <c r="E1212" s="188"/>
      <c r="F1212" s="187"/>
      <c r="G1212" s="187"/>
      <c r="H1212" s="189"/>
      <c r="I1212" s="190"/>
      <c r="J1212" s="195"/>
      <c r="K1212" s="204"/>
      <c r="L1212" s="205"/>
      <c r="M1212" s="206"/>
      <c r="N1212" s="207"/>
      <c r="O1212" s="208"/>
      <c r="P1212" s="192"/>
      <c r="Q1212" s="189"/>
      <c r="R1212" s="196" t="str">
        <f>IF(promesas[[#This Row],[Fecha de Pago]]="", "", TEXT(promesas[[#This Row],[Fecha de Pago]], "mmm"))</f>
        <v/>
      </c>
      <c r="S1212" s="12" t="str">
        <f>IF(promesas[[#This Row],[Fecha  promesa de pago]]="", "", TEXT(promesas[[#This Row],[Fecha  promesa de pago]], "mmm"))</f>
        <v/>
      </c>
      <c r="T1212" s="13" t="str">
        <f>IF(promesas[[#This Row],[Fecha de Pago]]="", "", TEXT(promesas[[#This Row],[Fecha de Pago]], "dd/mmm"))</f>
        <v/>
      </c>
      <c r="U1212" s="13" t="str">
        <f>IF(promesas[[#This Row],[Fecha  promesa de pago]]="", "", TEXT(promesas[[#This Row],[Fecha  promesa de pago]], "dd/mmm"))</f>
        <v/>
      </c>
      <c r="V1212" s="14" t="str">
        <f>IF(LEN(TRIM(promesas[[#This Row],[Fecha  promesa de pago]]))&gt;0,1,"")</f>
        <v/>
      </c>
      <c r="W1212" s="14" t="str">
        <f>IF(LEN(TRIM(promesas[[#This Row],[Fecha de Pago]]))&gt;0,1,"")</f>
        <v/>
      </c>
    </row>
    <row r="1213" spans="1:23" ht="15.75" customHeight="1">
      <c r="A1213" s="11" t="str">
        <f>TEXT(promesas[[#This Row],[Marca temporal]],"dd/mmm")</f>
        <v>00/ene</v>
      </c>
      <c r="B1213" s="186"/>
      <c r="C1213" s="187"/>
      <c r="D1213" s="187"/>
      <c r="E1213" s="188"/>
      <c r="F1213" s="187"/>
      <c r="G1213" s="187"/>
      <c r="H1213" s="189"/>
      <c r="I1213" s="190"/>
      <c r="J1213" s="195"/>
      <c r="K1213" s="204"/>
      <c r="L1213" s="205"/>
      <c r="M1213" s="206"/>
      <c r="N1213" s="207"/>
      <c r="O1213" s="208"/>
      <c r="P1213" s="192"/>
      <c r="Q1213" s="189"/>
      <c r="R1213" s="196" t="str">
        <f>IF(promesas[[#This Row],[Fecha de Pago]]="", "", TEXT(promesas[[#This Row],[Fecha de Pago]], "mmm"))</f>
        <v/>
      </c>
      <c r="S1213" s="12" t="str">
        <f>IF(promesas[[#This Row],[Fecha  promesa de pago]]="", "", TEXT(promesas[[#This Row],[Fecha  promesa de pago]], "mmm"))</f>
        <v/>
      </c>
      <c r="T1213" s="13" t="str">
        <f>IF(promesas[[#This Row],[Fecha de Pago]]="", "", TEXT(promesas[[#This Row],[Fecha de Pago]], "dd/mmm"))</f>
        <v/>
      </c>
      <c r="U1213" s="13" t="str">
        <f>IF(promesas[[#This Row],[Fecha  promesa de pago]]="", "", TEXT(promesas[[#This Row],[Fecha  promesa de pago]], "dd/mmm"))</f>
        <v/>
      </c>
      <c r="V1213" s="14" t="str">
        <f>IF(LEN(TRIM(promesas[[#This Row],[Fecha  promesa de pago]]))&gt;0,1,"")</f>
        <v/>
      </c>
      <c r="W1213" s="14" t="str">
        <f>IF(LEN(TRIM(promesas[[#This Row],[Fecha de Pago]]))&gt;0,1,"")</f>
        <v/>
      </c>
    </row>
    <row r="1214" spans="1:23" ht="15.75" customHeight="1">
      <c r="A1214" s="11" t="str">
        <f>TEXT(promesas[[#This Row],[Marca temporal]],"dd/mmm")</f>
        <v>00/ene</v>
      </c>
      <c r="B1214" s="186"/>
      <c r="C1214" s="187"/>
      <c r="D1214" s="187"/>
      <c r="E1214" s="188"/>
      <c r="F1214" s="187"/>
      <c r="G1214" s="187"/>
      <c r="H1214" s="189"/>
      <c r="I1214" s="190"/>
      <c r="J1214" s="195"/>
      <c r="K1214" s="204"/>
      <c r="L1214" s="205"/>
      <c r="M1214" s="206"/>
      <c r="N1214" s="207"/>
      <c r="O1214" s="208"/>
      <c r="P1214" s="192"/>
      <c r="Q1214" s="189"/>
      <c r="R1214" s="196" t="str">
        <f>IF(promesas[[#This Row],[Fecha de Pago]]="", "", TEXT(promesas[[#This Row],[Fecha de Pago]], "mmm"))</f>
        <v/>
      </c>
      <c r="S1214" s="12" t="str">
        <f>IF(promesas[[#This Row],[Fecha  promesa de pago]]="", "", TEXT(promesas[[#This Row],[Fecha  promesa de pago]], "mmm"))</f>
        <v/>
      </c>
      <c r="T1214" s="13" t="str">
        <f>IF(promesas[[#This Row],[Fecha de Pago]]="", "", TEXT(promesas[[#This Row],[Fecha de Pago]], "dd/mmm"))</f>
        <v/>
      </c>
      <c r="U1214" s="13" t="str">
        <f>IF(promesas[[#This Row],[Fecha  promesa de pago]]="", "", TEXT(promesas[[#This Row],[Fecha  promesa de pago]], "dd/mmm"))</f>
        <v/>
      </c>
      <c r="V1214" s="14" t="str">
        <f>IF(LEN(TRIM(promesas[[#This Row],[Fecha  promesa de pago]]))&gt;0,1,"")</f>
        <v/>
      </c>
      <c r="W1214" s="14" t="str">
        <f>IF(LEN(TRIM(promesas[[#This Row],[Fecha de Pago]]))&gt;0,1,"")</f>
        <v/>
      </c>
    </row>
    <row r="1215" spans="1:23" ht="15.75" customHeight="1">
      <c r="A1215" s="11" t="str">
        <f>TEXT(promesas[[#This Row],[Marca temporal]],"dd/mmm")</f>
        <v>00/ene</v>
      </c>
      <c r="B1215" s="186"/>
      <c r="C1215" s="187"/>
      <c r="D1215" s="187"/>
      <c r="E1215" s="188"/>
      <c r="F1215" s="187"/>
      <c r="G1215" s="187"/>
      <c r="H1215" s="189"/>
      <c r="I1215" s="190"/>
      <c r="J1215" s="195"/>
      <c r="K1215" s="204"/>
      <c r="L1215" s="205"/>
      <c r="M1215" s="206"/>
      <c r="N1215" s="207"/>
      <c r="O1215" s="208"/>
      <c r="P1215"/>
      <c r="Q1215" s="189"/>
      <c r="R1215" s="196" t="str">
        <f>IF(promesas[[#This Row],[Fecha de Pago]]="", "", TEXT(promesas[[#This Row],[Fecha de Pago]], "mmm"))</f>
        <v/>
      </c>
      <c r="S1215" s="12" t="str">
        <f>IF(promesas[[#This Row],[Fecha  promesa de pago]]="", "", TEXT(promesas[[#This Row],[Fecha  promesa de pago]], "mmm"))</f>
        <v/>
      </c>
      <c r="T1215" s="13" t="str">
        <f>IF(promesas[[#This Row],[Fecha de Pago]]="", "", TEXT(promesas[[#This Row],[Fecha de Pago]], "dd/mmm"))</f>
        <v/>
      </c>
      <c r="U1215" s="13" t="str">
        <f>IF(promesas[[#This Row],[Fecha  promesa de pago]]="", "", TEXT(promesas[[#This Row],[Fecha  promesa de pago]], "dd/mmm"))</f>
        <v/>
      </c>
      <c r="V1215" s="14" t="str">
        <f>IF(LEN(TRIM(promesas[[#This Row],[Fecha  promesa de pago]]))&gt;0,1,"")</f>
        <v/>
      </c>
      <c r="W1215" s="14" t="str">
        <f>IF(LEN(TRIM(promesas[[#This Row],[Fecha de Pago]]))&gt;0,1,"")</f>
        <v/>
      </c>
    </row>
    <row r="1216" spans="1:23" ht="15.75" customHeight="1">
      <c r="A1216" s="11" t="str">
        <f>TEXT(promesas[[#This Row],[Marca temporal]],"dd/mmm")</f>
        <v>00/ene</v>
      </c>
      <c r="B1216" s="186"/>
      <c r="C1216" s="187"/>
      <c r="D1216" s="187"/>
      <c r="E1216" s="188"/>
      <c r="F1216" s="187"/>
      <c r="G1216" s="187"/>
      <c r="H1216" s="189"/>
      <c r="I1216" s="190"/>
      <c r="J1216" s="195"/>
      <c r="K1216" s="204"/>
      <c r="L1216" s="205"/>
      <c r="M1216" s="206"/>
      <c r="N1216" s="207"/>
      <c r="O1216" s="208"/>
      <c r="P1216" s="192"/>
      <c r="Q1216" s="189"/>
      <c r="R1216" s="196" t="str">
        <f>IF(promesas[[#This Row],[Fecha de Pago]]="", "", TEXT(promesas[[#This Row],[Fecha de Pago]], "mmm"))</f>
        <v/>
      </c>
      <c r="S1216" s="12" t="str">
        <f>IF(promesas[[#This Row],[Fecha  promesa de pago]]="", "", TEXT(promesas[[#This Row],[Fecha  promesa de pago]], "mmm"))</f>
        <v/>
      </c>
      <c r="T1216" s="13" t="str">
        <f>IF(promesas[[#This Row],[Fecha de Pago]]="", "", TEXT(promesas[[#This Row],[Fecha de Pago]], "dd/mmm"))</f>
        <v/>
      </c>
      <c r="U1216" s="13" t="str">
        <f>IF(promesas[[#This Row],[Fecha  promesa de pago]]="", "", TEXT(promesas[[#This Row],[Fecha  promesa de pago]], "dd/mmm"))</f>
        <v/>
      </c>
      <c r="V1216" s="14" t="str">
        <f>IF(LEN(TRIM(promesas[[#This Row],[Fecha  promesa de pago]]))&gt;0,1,"")</f>
        <v/>
      </c>
      <c r="W1216" s="14" t="str">
        <f>IF(LEN(TRIM(promesas[[#This Row],[Fecha de Pago]]))&gt;0,1,"")</f>
        <v/>
      </c>
    </row>
    <row r="1217" spans="1:23" ht="15.75" customHeight="1">
      <c r="A1217" s="11" t="str">
        <f>TEXT(promesas[[#This Row],[Marca temporal]],"dd/mmm")</f>
        <v>00/ene</v>
      </c>
      <c r="B1217" s="186"/>
      <c r="C1217" s="187"/>
      <c r="D1217" s="187"/>
      <c r="E1217" s="188"/>
      <c r="F1217" s="187"/>
      <c r="G1217" s="187"/>
      <c r="H1217" s="189"/>
      <c r="I1217" s="190"/>
      <c r="J1217" s="195"/>
      <c r="K1217" s="204"/>
      <c r="L1217" s="205"/>
      <c r="M1217" s="206"/>
      <c r="N1217" s="207"/>
      <c r="O1217" s="208"/>
      <c r="P1217" s="192"/>
      <c r="Q1217" s="189"/>
      <c r="R1217" s="196" t="str">
        <f>IF(promesas[[#This Row],[Fecha de Pago]]="", "", TEXT(promesas[[#This Row],[Fecha de Pago]], "mmm"))</f>
        <v/>
      </c>
      <c r="S1217" s="12" t="str">
        <f>IF(promesas[[#This Row],[Fecha  promesa de pago]]="", "", TEXT(promesas[[#This Row],[Fecha  promesa de pago]], "mmm"))</f>
        <v/>
      </c>
      <c r="T1217" s="13" t="str">
        <f>IF(promesas[[#This Row],[Fecha de Pago]]="", "", TEXT(promesas[[#This Row],[Fecha de Pago]], "dd/mmm"))</f>
        <v/>
      </c>
      <c r="U1217" s="13" t="str">
        <f>IF(promesas[[#This Row],[Fecha  promesa de pago]]="", "", TEXT(promesas[[#This Row],[Fecha  promesa de pago]], "dd/mmm"))</f>
        <v/>
      </c>
      <c r="V1217" s="14" t="str">
        <f>IF(LEN(TRIM(promesas[[#This Row],[Fecha  promesa de pago]]))&gt;0,1,"")</f>
        <v/>
      </c>
      <c r="W1217" s="14" t="str">
        <f>IF(LEN(TRIM(promesas[[#This Row],[Fecha de Pago]]))&gt;0,1,"")</f>
        <v/>
      </c>
    </row>
    <row r="1218" spans="1:23" ht="15.75" customHeight="1">
      <c r="A1218" s="11" t="str">
        <f>TEXT(promesas[[#This Row],[Marca temporal]],"dd/mmm")</f>
        <v>00/ene</v>
      </c>
      <c r="B1218" s="186"/>
      <c r="C1218" s="187"/>
      <c r="D1218" s="187"/>
      <c r="E1218" s="188"/>
      <c r="F1218" s="187"/>
      <c r="G1218" s="187"/>
      <c r="H1218" s="189"/>
      <c r="I1218" s="190"/>
      <c r="J1218" s="195"/>
      <c r="K1218" s="204"/>
      <c r="L1218" s="205"/>
      <c r="M1218" s="206"/>
      <c r="N1218" s="207"/>
      <c r="O1218" s="208"/>
      <c r="P1218" s="192"/>
      <c r="Q1218" s="189"/>
      <c r="R1218" s="196" t="str">
        <f>IF(promesas[[#This Row],[Fecha de Pago]]="", "", TEXT(promesas[[#This Row],[Fecha de Pago]], "mmm"))</f>
        <v/>
      </c>
      <c r="S1218" s="12" t="str">
        <f>IF(promesas[[#This Row],[Fecha  promesa de pago]]="", "", TEXT(promesas[[#This Row],[Fecha  promesa de pago]], "mmm"))</f>
        <v/>
      </c>
      <c r="T1218" s="13" t="str">
        <f>IF(promesas[[#This Row],[Fecha de Pago]]="", "", TEXT(promesas[[#This Row],[Fecha de Pago]], "dd/mmm"))</f>
        <v/>
      </c>
      <c r="U1218" s="13" t="str">
        <f>IF(promesas[[#This Row],[Fecha  promesa de pago]]="", "", TEXT(promesas[[#This Row],[Fecha  promesa de pago]], "dd/mmm"))</f>
        <v/>
      </c>
      <c r="V1218" s="14" t="str">
        <f>IF(LEN(TRIM(promesas[[#This Row],[Fecha  promesa de pago]]))&gt;0,1,"")</f>
        <v/>
      </c>
      <c r="W1218" s="14" t="str">
        <f>IF(LEN(TRIM(promesas[[#This Row],[Fecha de Pago]]))&gt;0,1,"")</f>
        <v/>
      </c>
    </row>
    <row r="1219" spans="1:23" ht="15.75" customHeight="1">
      <c r="A1219" s="11" t="str">
        <f>TEXT(promesas[[#This Row],[Marca temporal]],"dd/mmm")</f>
        <v>00/ene</v>
      </c>
      <c r="B1219" s="186"/>
      <c r="C1219" s="187"/>
      <c r="D1219" s="187"/>
      <c r="E1219" s="188"/>
      <c r="F1219" s="187"/>
      <c r="G1219" s="187"/>
      <c r="H1219" s="189"/>
      <c r="I1219" s="190"/>
      <c r="J1219" s="195"/>
      <c r="K1219" s="204"/>
      <c r="L1219" s="205"/>
      <c r="M1219" s="206"/>
      <c r="N1219" s="207"/>
      <c r="O1219" s="208"/>
      <c r="P1219" s="192"/>
      <c r="Q1219" s="189"/>
      <c r="R1219" s="196" t="str">
        <f>IF(promesas[[#This Row],[Fecha de Pago]]="", "", TEXT(promesas[[#This Row],[Fecha de Pago]], "mmm"))</f>
        <v/>
      </c>
      <c r="S1219" s="12" t="str">
        <f>IF(promesas[[#This Row],[Fecha  promesa de pago]]="", "", TEXT(promesas[[#This Row],[Fecha  promesa de pago]], "mmm"))</f>
        <v/>
      </c>
      <c r="T1219" s="13" t="str">
        <f>IF(promesas[[#This Row],[Fecha de Pago]]="", "", TEXT(promesas[[#This Row],[Fecha de Pago]], "dd/mmm"))</f>
        <v/>
      </c>
      <c r="U1219" s="13" t="str">
        <f>IF(promesas[[#This Row],[Fecha  promesa de pago]]="", "", TEXT(promesas[[#This Row],[Fecha  promesa de pago]], "dd/mmm"))</f>
        <v/>
      </c>
      <c r="V1219" s="14" t="str">
        <f>IF(LEN(TRIM(promesas[[#This Row],[Fecha  promesa de pago]]))&gt;0,1,"")</f>
        <v/>
      </c>
      <c r="W1219" s="14" t="str">
        <f>IF(LEN(TRIM(promesas[[#This Row],[Fecha de Pago]]))&gt;0,1,"")</f>
        <v/>
      </c>
    </row>
    <row r="1220" spans="1:23" ht="15.75" customHeight="1">
      <c r="A1220" s="11" t="str">
        <f>TEXT(promesas[[#This Row],[Marca temporal]],"dd/mmm")</f>
        <v>00/ene</v>
      </c>
      <c r="B1220" s="186"/>
      <c r="C1220" s="187"/>
      <c r="D1220" s="187"/>
      <c r="E1220" s="188"/>
      <c r="F1220" s="187"/>
      <c r="G1220" s="187"/>
      <c r="H1220" s="189"/>
      <c r="I1220" s="190"/>
      <c r="J1220" s="195"/>
      <c r="K1220" s="204"/>
      <c r="L1220" s="205"/>
      <c r="M1220" s="206"/>
      <c r="N1220" s="207"/>
      <c r="O1220" s="208"/>
      <c r="P1220"/>
      <c r="Q1220" s="189"/>
      <c r="R1220" s="196" t="str">
        <f>IF(promesas[[#This Row],[Fecha de Pago]]="", "", TEXT(promesas[[#This Row],[Fecha de Pago]], "mmm"))</f>
        <v/>
      </c>
      <c r="S1220" s="12" t="str">
        <f>IF(promesas[[#This Row],[Fecha  promesa de pago]]="", "", TEXT(promesas[[#This Row],[Fecha  promesa de pago]], "mmm"))</f>
        <v/>
      </c>
      <c r="T1220" s="13" t="str">
        <f>IF(promesas[[#This Row],[Fecha de Pago]]="", "", TEXT(promesas[[#This Row],[Fecha de Pago]], "dd/mmm"))</f>
        <v/>
      </c>
      <c r="U1220" s="13" t="str">
        <f>IF(promesas[[#This Row],[Fecha  promesa de pago]]="", "", TEXT(promesas[[#This Row],[Fecha  promesa de pago]], "dd/mmm"))</f>
        <v/>
      </c>
      <c r="V1220" s="14" t="str">
        <f>IF(LEN(TRIM(promesas[[#This Row],[Fecha  promesa de pago]]))&gt;0,1,"")</f>
        <v/>
      </c>
      <c r="W1220" s="14" t="str">
        <f>IF(LEN(TRIM(promesas[[#This Row],[Fecha de Pago]]))&gt;0,1,"")</f>
        <v/>
      </c>
    </row>
    <row r="1221" spans="1:23" ht="15.75" customHeight="1">
      <c r="A1221" s="11" t="str">
        <f>TEXT(promesas[[#This Row],[Marca temporal]],"dd/mmm")</f>
        <v>00/ene</v>
      </c>
      <c r="B1221" s="186"/>
      <c r="C1221" s="187"/>
      <c r="D1221" s="187"/>
      <c r="E1221" s="188"/>
      <c r="F1221" s="187"/>
      <c r="G1221" s="187"/>
      <c r="H1221" s="189"/>
      <c r="I1221" s="190"/>
      <c r="J1221" s="195"/>
      <c r="K1221" s="204"/>
      <c r="L1221" s="205"/>
      <c r="M1221" s="206"/>
      <c r="N1221" s="207"/>
      <c r="O1221" s="208"/>
      <c r="P1221" s="192"/>
      <c r="Q1221" s="189"/>
      <c r="R1221" s="196" t="str">
        <f>IF(promesas[[#This Row],[Fecha de Pago]]="", "", TEXT(promesas[[#This Row],[Fecha de Pago]], "mmm"))</f>
        <v/>
      </c>
      <c r="S1221" s="12" t="str">
        <f>IF(promesas[[#This Row],[Fecha  promesa de pago]]="", "", TEXT(promesas[[#This Row],[Fecha  promesa de pago]], "mmm"))</f>
        <v/>
      </c>
      <c r="T1221" s="13" t="str">
        <f>IF(promesas[[#This Row],[Fecha de Pago]]="", "", TEXT(promesas[[#This Row],[Fecha de Pago]], "dd/mmm"))</f>
        <v/>
      </c>
      <c r="U1221" s="13" t="str">
        <f>IF(promesas[[#This Row],[Fecha  promesa de pago]]="", "", TEXT(promesas[[#This Row],[Fecha  promesa de pago]], "dd/mmm"))</f>
        <v/>
      </c>
      <c r="V1221" s="14" t="str">
        <f>IF(LEN(TRIM(promesas[[#This Row],[Fecha  promesa de pago]]))&gt;0,1,"")</f>
        <v/>
      </c>
      <c r="W1221" s="14" t="str">
        <f>IF(LEN(TRIM(promesas[[#This Row],[Fecha de Pago]]))&gt;0,1,"")</f>
        <v/>
      </c>
    </row>
    <row r="1222" spans="1:23" ht="15.75" customHeight="1">
      <c r="A1222" s="11" t="str">
        <f>TEXT(promesas[[#This Row],[Marca temporal]],"dd/mmm")</f>
        <v>00/ene</v>
      </c>
      <c r="B1222" s="186"/>
      <c r="C1222" s="187"/>
      <c r="D1222" s="187"/>
      <c r="E1222" s="188"/>
      <c r="F1222" s="187"/>
      <c r="G1222" s="187"/>
      <c r="H1222" s="189"/>
      <c r="I1222" s="190"/>
      <c r="J1222" s="195"/>
      <c r="K1222" s="204"/>
      <c r="L1222" s="205"/>
      <c r="M1222" s="206"/>
      <c r="N1222" s="207"/>
      <c r="O1222" s="208"/>
      <c r="P1222" s="157"/>
      <c r="Q1222" s="189"/>
      <c r="R1222" s="196" t="str">
        <f>IF(promesas[[#This Row],[Fecha de Pago]]="", "", TEXT(promesas[[#This Row],[Fecha de Pago]], "mmm"))</f>
        <v/>
      </c>
      <c r="S1222" s="12" t="str">
        <f>IF(promesas[[#This Row],[Fecha  promesa de pago]]="", "", TEXT(promesas[[#This Row],[Fecha  promesa de pago]], "mmm"))</f>
        <v/>
      </c>
      <c r="T1222" s="13" t="str">
        <f>IF(promesas[[#This Row],[Fecha de Pago]]="", "", TEXT(promesas[[#This Row],[Fecha de Pago]], "dd/mmm"))</f>
        <v/>
      </c>
      <c r="U1222" s="13" t="str">
        <f>IF(promesas[[#This Row],[Fecha  promesa de pago]]="", "", TEXT(promesas[[#This Row],[Fecha  promesa de pago]], "dd/mmm"))</f>
        <v/>
      </c>
      <c r="V1222" s="14" t="str">
        <f>IF(LEN(TRIM(promesas[[#This Row],[Fecha  promesa de pago]]))&gt;0,1,"")</f>
        <v/>
      </c>
      <c r="W1222" s="14" t="str">
        <f>IF(LEN(TRIM(promesas[[#This Row],[Fecha de Pago]]))&gt;0,1,"")</f>
        <v/>
      </c>
    </row>
    <row r="1223" spans="1:23" ht="15.75" customHeight="1">
      <c r="A1223" s="11" t="str">
        <f>TEXT(promesas[[#This Row],[Marca temporal]],"dd/mmm")</f>
        <v>00/ene</v>
      </c>
      <c r="B1223" s="186"/>
      <c r="C1223" s="187"/>
      <c r="D1223" s="187"/>
      <c r="E1223" s="188"/>
      <c r="F1223" s="187"/>
      <c r="G1223" s="187"/>
      <c r="H1223" s="189"/>
      <c r="I1223" s="190"/>
      <c r="J1223" s="195"/>
      <c r="K1223" s="204"/>
      <c r="L1223" s="205"/>
      <c r="M1223" s="206"/>
      <c r="N1223" s="207"/>
      <c r="O1223" s="208"/>
      <c r="P1223" s="192"/>
      <c r="Q1223" s="189"/>
      <c r="R1223" s="196" t="str">
        <f>IF(promesas[[#This Row],[Fecha de Pago]]="", "", TEXT(promesas[[#This Row],[Fecha de Pago]], "mmm"))</f>
        <v/>
      </c>
      <c r="S1223" s="12" t="str">
        <f>IF(promesas[[#This Row],[Fecha  promesa de pago]]="", "", TEXT(promesas[[#This Row],[Fecha  promesa de pago]], "mmm"))</f>
        <v/>
      </c>
      <c r="T1223" s="13" t="str">
        <f>IF(promesas[[#This Row],[Fecha de Pago]]="", "", TEXT(promesas[[#This Row],[Fecha de Pago]], "dd/mmm"))</f>
        <v/>
      </c>
      <c r="U1223" s="13" t="str">
        <f>IF(promesas[[#This Row],[Fecha  promesa de pago]]="", "", TEXT(promesas[[#This Row],[Fecha  promesa de pago]], "dd/mmm"))</f>
        <v/>
      </c>
      <c r="V1223" s="14" t="str">
        <f>IF(LEN(TRIM(promesas[[#This Row],[Fecha  promesa de pago]]))&gt;0,1,"")</f>
        <v/>
      </c>
      <c r="W1223" s="14" t="str">
        <f>IF(LEN(TRIM(promesas[[#This Row],[Fecha de Pago]]))&gt;0,1,"")</f>
        <v/>
      </c>
    </row>
    <row r="1224" spans="1:23" ht="15.75" customHeight="1">
      <c r="A1224" s="11" t="str">
        <f>TEXT(promesas[[#This Row],[Marca temporal]],"dd/mmm")</f>
        <v>00/ene</v>
      </c>
      <c r="B1224" s="186"/>
      <c r="C1224" s="187"/>
      <c r="D1224" s="187"/>
      <c r="E1224" s="188"/>
      <c r="F1224" s="187"/>
      <c r="G1224" s="187"/>
      <c r="H1224" s="189"/>
      <c r="I1224" s="190"/>
      <c r="J1224" s="195"/>
      <c r="K1224" s="204"/>
      <c r="L1224" s="205"/>
      <c r="M1224" s="206"/>
      <c r="N1224" s="207"/>
      <c r="O1224" s="208"/>
      <c r="P1224" s="192"/>
      <c r="Q1224" s="189"/>
      <c r="R1224" s="196" t="str">
        <f>IF(promesas[[#This Row],[Fecha de Pago]]="", "", TEXT(promesas[[#This Row],[Fecha de Pago]], "mmm"))</f>
        <v/>
      </c>
      <c r="S1224" s="12" t="str">
        <f>IF(promesas[[#This Row],[Fecha  promesa de pago]]="", "", TEXT(promesas[[#This Row],[Fecha  promesa de pago]], "mmm"))</f>
        <v/>
      </c>
      <c r="T1224" s="13" t="str">
        <f>IF(promesas[[#This Row],[Fecha de Pago]]="", "", TEXT(promesas[[#This Row],[Fecha de Pago]], "dd/mmm"))</f>
        <v/>
      </c>
      <c r="U1224" s="13" t="str">
        <f>IF(promesas[[#This Row],[Fecha  promesa de pago]]="", "", TEXT(promesas[[#This Row],[Fecha  promesa de pago]], "dd/mmm"))</f>
        <v/>
      </c>
      <c r="V1224" s="14" t="str">
        <f>IF(LEN(TRIM(promesas[[#This Row],[Fecha  promesa de pago]]))&gt;0,1,"")</f>
        <v/>
      </c>
      <c r="W1224" s="14" t="str">
        <f>IF(LEN(TRIM(promesas[[#This Row],[Fecha de Pago]]))&gt;0,1,"")</f>
        <v/>
      </c>
    </row>
    <row r="1225" spans="1:23" ht="15.75" customHeight="1">
      <c r="A1225" s="11" t="str">
        <f>TEXT(promesas[[#This Row],[Marca temporal]],"dd/mmm")</f>
        <v>00/ene</v>
      </c>
      <c r="B1225" s="186"/>
      <c r="C1225" s="187"/>
      <c r="D1225" s="187"/>
      <c r="E1225" s="188"/>
      <c r="F1225" s="187"/>
      <c r="G1225" s="187"/>
      <c r="H1225" s="189"/>
      <c r="I1225" s="190"/>
      <c r="J1225" s="195"/>
      <c r="K1225" s="204"/>
      <c r="L1225" s="205"/>
      <c r="M1225" s="206"/>
      <c r="N1225" s="207"/>
      <c r="O1225" s="208"/>
      <c r="P1225" s="192"/>
      <c r="Q1225" s="189"/>
      <c r="R1225" s="196" t="str">
        <f>IF(promesas[[#This Row],[Fecha de Pago]]="", "", TEXT(promesas[[#This Row],[Fecha de Pago]], "mmm"))</f>
        <v/>
      </c>
      <c r="S1225" s="12" t="str">
        <f>IF(promesas[[#This Row],[Fecha  promesa de pago]]="", "", TEXT(promesas[[#This Row],[Fecha  promesa de pago]], "mmm"))</f>
        <v/>
      </c>
      <c r="T1225" s="13" t="str">
        <f>IF(promesas[[#This Row],[Fecha de Pago]]="", "", TEXT(promesas[[#This Row],[Fecha de Pago]], "dd/mmm"))</f>
        <v/>
      </c>
      <c r="U1225" s="13" t="str">
        <f>IF(promesas[[#This Row],[Fecha  promesa de pago]]="", "", TEXT(promesas[[#This Row],[Fecha  promesa de pago]], "dd/mmm"))</f>
        <v/>
      </c>
      <c r="V1225" s="14" t="str">
        <f>IF(LEN(TRIM(promesas[[#This Row],[Fecha  promesa de pago]]))&gt;0,1,"")</f>
        <v/>
      </c>
      <c r="W1225" s="14" t="str">
        <f>IF(LEN(TRIM(promesas[[#This Row],[Fecha de Pago]]))&gt;0,1,"")</f>
        <v/>
      </c>
    </row>
    <row r="1226" spans="1:23" ht="15.75" customHeight="1">
      <c r="A1226" s="11" t="str">
        <f>TEXT(promesas[[#This Row],[Marca temporal]],"dd/mmm")</f>
        <v>00/ene</v>
      </c>
      <c r="B1226" s="186"/>
      <c r="C1226" s="187"/>
      <c r="D1226" s="187"/>
      <c r="E1226" s="188"/>
      <c r="F1226" s="187"/>
      <c r="G1226" s="187"/>
      <c r="H1226" s="189"/>
      <c r="I1226" s="190"/>
      <c r="J1226" s="195"/>
      <c r="K1226" s="204"/>
      <c r="L1226" s="205"/>
      <c r="M1226" s="206"/>
      <c r="N1226" s="207"/>
      <c r="O1226" s="208"/>
      <c r="P1226" s="192"/>
      <c r="Q1226" s="189"/>
      <c r="R1226" s="196" t="str">
        <f>IF(promesas[[#This Row],[Fecha de Pago]]="", "", TEXT(promesas[[#This Row],[Fecha de Pago]], "mmm"))</f>
        <v/>
      </c>
      <c r="S1226" s="12" t="str">
        <f>IF(promesas[[#This Row],[Fecha  promesa de pago]]="", "", TEXT(promesas[[#This Row],[Fecha  promesa de pago]], "mmm"))</f>
        <v/>
      </c>
      <c r="T1226" s="13" t="str">
        <f>IF(promesas[[#This Row],[Fecha de Pago]]="", "", TEXT(promesas[[#This Row],[Fecha de Pago]], "dd/mmm"))</f>
        <v/>
      </c>
      <c r="U1226" s="13" t="str">
        <f>IF(promesas[[#This Row],[Fecha  promesa de pago]]="", "", TEXT(promesas[[#This Row],[Fecha  promesa de pago]], "dd/mmm"))</f>
        <v/>
      </c>
      <c r="V1226" s="14" t="str">
        <f>IF(LEN(TRIM(promesas[[#This Row],[Fecha  promesa de pago]]))&gt;0,1,"")</f>
        <v/>
      </c>
      <c r="W1226" s="14" t="str">
        <f>IF(LEN(TRIM(promesas[[#This Row],[Fecha de Pago]]))&gt;0,1,"")</f>
        <v/>
      </c>
    </row>
    <row r="1227" spans="1:23" ht="15.75" customHeight="1">
      <c r="A1227" s="11" t="str">
        <f>TEXT(promesas[[#This Row],[Marca temporal]],"dd/mmm")</f>
        <v>00/ene</v>
      </c>
      <c r="B1227" s="186"/>
      <c r="C1227" s="187"/>
      <c r="D1227" s="187"/>
      <c r="E1227" s="188"/>
      <c r="F1227" s="187"/>
      <c r="G1227" s="187"/>
      <c r="H1227" s="189"/>
      <c r="I1227" s="190"/>
      <c r="J1227" s="195"/>
      <c r="K1227" s="204"/>
      <c r="L1227" s="205"/>
      <c r="M1227" s="206"/>
      <c r="N1227" s="207"/>
      <c r="O1227" s="208"/>
      <c r="P1227" s="192"/>
      <c r="Q1227" s="189"/>
      <c r="R1227" s="196" t="str">
        <f>IF(promesas[[#This Row],[Fecha de Pago]]="", "", TEXT(promesas[[#This Row],[Fecha de Pago]], "mmm"))</f>
        <v/>
      </c>
      <c r="S1227" s="12" t="str">
        <f>IF(promesas[[#This Row],[Fecha  promesa de pago]]="", "", TEXT(promesas[[#This Row],[Fecha  promesa de pago]], "mmm"))</f>
        <v/>
      </c>
      <c r="T1227" s="13" t="str">
        <f>IF(promesas[[#This Row],[Fecha de Pago]]="", "", TEXT(promesas[[#This Row],[Fecha de Pago]], "dd/mmm"))</f>
        <v/>
      </c>
      <c r="U1227" s="13" t="str">
        <f>IF(promesas[[#This Row],[Fecha  promesa de pago]]="", "", TEXT(promesas[[#This Row],[Fecha  promesa de pago]], "dd/mmm"))</f>
        <v/>
      </c>
      <c r="V1227" s="14" t="str">
        <f>IF(LEN(TRIM(promesas[[#This Row],[Fecha  promesa de pago]]))&gt;0,1,"")</f>
        <v/>
      </c>
      <c r="W1227" s="14" t="str">
        <f>IF(LEN(TRIM(promesas[[#This Row],[Fecha de Pago]]))&gt;0,1,"")</f>
        <v/>
      </c>
    </row>
    <row r="1228" spans="1:23" ht="15.75" customHeight="1">
      <c r="A1228" s="11" t="str">
        <f>TEXT(promesas[[#This Row],[Marca temporal]],"dd/mmm")</f>
        <v>00/ene</v>
      </c>
      <c r="B1228" s="186"/>
      <c r="C1228" s="187"/>
      <c r="D1228" s="187"/>
      <c r="E1228" s="188"/>
      <c r="F1228" s="187"/>
      <c r="G1228" s="187"/>
      <c r="H1228" s="189"/>
      <c r="I1228" s="190"/>
      <c r="J1228" s="195"/>
      <c r="K1228" s="204"/>
      <c r="L1228" s="205"/>
      <c r="M1228" s="206"/>
      <c r="N1228" s="207"/>
      <c r="O1228" s="208"/>
      <c r="P1228" s="192"/>
      <c r="Q1228" s="189"/>
      <c r="R1228" s="196" t="str">
        <f>IF(promesas[[#This Row],[Fecha de Pago]]="", "", TEXT(promesas[[#This Row],[Fecha de Pago]], "mmm"))</f>
        <v/>
      </c>
      <c r="S1228" s="12" t="str">
        <f>IF(promesas[[#This Row],[Fecha  promesa de pago]]="", "", TEXT(promesas[[#This Row],[Fecha  promesa de pago]], "mmm"))</f>
        <v/>
      </c>
      <c r="T1228" s="13" t="str">
        <f>IF(promesas[[#This Row],[Fecha de Pago]]="", "", TEXT(promesas[[#This Row],[Fecha de Pago]], "dd/mmm"))</f>
        <v/>
      </c>
      <c r="U1228" s="13" t="str">
        <f>IF(promesas[[#This Row],[Fecha  promesa de pago]]="", "", TEXT(promesas[[#This Row],[Fecha  promesa de pago]], "dd/mmm"))</f>
        <v/>
      </c>
      <c r="V1228" s="14" t="str">
        <f>IF(LEN(TRIM(promesas[[#This Row],[Fecha  promesa de pago]]))&gt;0,1,"")</f>
        <v/>
      </c>
      <c r="W1228" s="14" t="str">
        <f>IF(LEN(TRIM(promesas[[#This Row],[Fecha de Pago]]))&gt;0,1,"")</f>
        <v/>
      </c>
    </row>
    <row r="1229" spans="1:23" ht="15.75" customHeight="1">
      <c r="A1229" s="11" t="str">
        <f>TEXT(promesas[[#This Row],[Marca temporal]],"dd/mmm")</f>
        <v>00/ene</v>
      </c>
      <c r="B1229" s="186"/>
      <c r="C1229" s="187"/>
      <c r="D1229" s="187"/>
      <c r="E1229" s="188"/>
      <c r="F1229" s="187"/>
      <c r="G1229" s="187"/>
      <c r="H1229" s="189"/>
      <c r="I1229" s="190"/>
      <c r="J1229" s="195"/>
      <c r="K1229" s="204"/>
      <c r="L1229" s="205"/>
      <c r="M1229" s="206"/>
      <c r="N1229" s="207"/>
      <c r="O1229" s="208"/>
      <c r="P1229" s="157"/>
      <c r="Q1229" s="189"/>
      <c r="R1229" s="196" t="str">
        <f>IF(promesas[[#This Row],[Fecha de Pago]]="", "", TEXT(promesas[[#This Row],[Fecha de Pago]], "mmm"))</f>
        <v/>
      </c>
      <c r="S1229" s="12" t="str">
        <f>IF(promesas[[#This Row],[Fecha  promesa de pago]]="", "", TEXT(promesas[[#This Row],[Fecha  promesa de pago]], "mmm"))</f>
        <v/>
      </c>
      <c r="T1229" s="13" t="str">
        <f>IF(promesas[[#This Row],[Fecha de Pago]]="", "", TEXT(promesas[[#This Row],[Fecha de Pago]], "dd/mmm"))</f>
        <v/>
      </c>
      <c r="U1229" s="13" t="str">
        <f>IF(promesas[[#This Row],[Fecha  promesa de pago]]="", "", TEXT(promesas[[#This Row],[Fecha  promesa de pago]], "dd/mmm"))</f>
        <v/>
      </c>
      <c r="V1229" s="14" t="str">
        <f>IF(LEN(TRIM(promesas[[#This Row],[Fecha  promesa de pago]]))&gt;0,1,"")</f>
        <v/>
      </c>
      <c r="W1229" s="14" t="str">
        <f>IF(LEN(TRIM(promesas[[#This Row],[Fecha de Pago]]))&gt;0,1,"")</f>
        <v/>
      </c>
    </row>
    <row r="1230" spans="1:23" ht="15.75" customHeight="1">
      <c r="A1230" s="11" t="str">
        <f>TEXT(promesas[[#This Row],[Marca temporal]],"dd/mmm")</f>
        <v>00/ene</v>
      </c>
      <c r="B1230" s="186"/>
      <c r="C1230" s="187"/>
      <c r="D1230" s="187"/>
      <c r="E1230" s="188"/>
      <c r="F1230" s="187"/>
      <c r="G1230" s="187"/>
      <c r="H1230" s="189"/>
      <c r="I1230" s="190"/>
      <c r="J1230" s="195"/>
      <c r="K1230" s="204"/>
      <c r="L1230" s="205"/>
      <c r="M1230" s="206"/>
      <c r="N1230" s="207"/>
      <c r="O1230" s="208"/>
      <c r="P1230"/>
      <c r="Q1230" s="189"/>
      <c r="R1230" s="196" t="str">
        <f>IF(promesas[[#This Row],[Fecha de Pago]]="", "", TEXT(promesas[[#This Row],[Fecha de Pago]], "mmm"))</f>
        <v/>
      </c>
      <c r="S1230" s="12" t="str">
        <f>IF(promesas[[#This Row],[Fecha  promesa de pago]]="", "", TEXT(promesas[[#This Row],[Fecha  promesa de pago]], "mmm"))</f>
        <v/>
      </c>
      <c r="T1230" s="13" t="str">
        <f>IF(promesas[[#This Row],[Fecha de Pago]]="", "", TEXT(promesas[[#This Row],[Fecha de Pago]], "dd/mmm"))</f>
        <v/>
      </c>
      <c r="U1230" s="13" t="str">
        <f>IF(promesas[[#This Row],[Fecha  promesa de pago]]="", "", TEXT(promesas[[#This Row],[Fecha  promesa de pago]], "dd/mmm"))</f>
        <v/>
      </c>
      <c r="V1230" s="14" t="str">
        <f>IF(LEN(TRIM(promesas[[#This Row],[Fecha  promesa de pago]]))&gt;0,1,"")</f>
        <v/>
      </c>
      <c r="W1230" s="14" t="str">
        <f>IF(LEN(TRIM(promesas[[#This Row],[Fecha de Pago]]))&gt;0,1,"")</f>
        <v/>
      </c>
    </row>
    <row r="1231" spans="1:23" ht="15.75" customHeight="1">
      <c r="A1231" s="11" t="str">
        <f>TEXT(promesas[[#This Row],[Marca temporal]],"dd/mmm")</f>
        <v>00/ene</v>
      </c>
      <c r="B1231" s="186"/>
      <c r="C1231" s="187"/>
      <c r="D1231" s="187"/>
      <c r="E1231" s="188"/>
      <c r="F1231" s="187"/>
      <c r="G1231" s="187"/>
      <c r="H1231" s="189"/>
      <c r="I1231" s="190"/>
      <c r="J1231" s="195"/>
      <c r="K1231" s="204"/>
      <c r="L1231" s="205"/>
      <c r="M1231" s="206"/>
      <c r="N1231" s="207"/>
      <c r="O1231" s="208"/>
      <c r="P1231"/>
      <c r="Q1231" s="189"/>
      <c r="R1231" s="196" t="str">
        <f>IF(promesas[[#This Row],[Fecha de Pago]]="", "", TEXT(promesas[[#This Row],[Fecha de Pago]], "mmm"))</f>
        <v/>
      </c>
      <c r="S1231" s="12" t="str">
        <f>IF(promesas[[#This Row],[Fecha  promesa de pago]]="", "", TEXT(promesas[[#This Row],[Fecha  promesa de pago]], "mmm"))</f>
        <v/>
      </c>
      <c r="T1231" s="13" t="str">
        <f>IF(promesas[[#This Row],[Fecha de Pago]]="", "", TEXT(promesas[[#This Row],[Fecha de Pago]], "dd/mmm"))</f>
        <v/>
      </c>
      <c r="U1231" s="13" t="str">
        <f>IF(promesas[[#This Row],[Fecha  promesa de pago]]="", "", TEXT(promesas[[#This Row],[Fecha  promesa de pago]], "dd/mmm"))</f>
        <v/>
      </c>
      <c r="V1231" s="14" t="str">
        <f>IF(LEN(TRIM(promesas[[#This Row],[Fecha  promesa de pago]]))&gt;0,1,"")</f>
        <v/>
      </c>
      <c r="W1231" s="14" t="str">
        <f>IF(LEN(TRIM(promesas[[#This Row],[Fecha de Pago]]))&gt;0,1,"")</f>
        <v/>
      </c>
    </row>
    <row r="1232" spans="1:23" ht="15.75" customHeight="1">
      <c r="A1232" s="11" t="str">
        <f>TEXT(promesas[[#This Row],[Marca temporal]],"dd/mmm")</f>
        <v>00/ene</v>
      </c>
      <c r="B1232" s="186"/>
      <c r="C1232" s="187"/>
      <c r="D1232" s="187"/>
      <c r="E1232" s="188"/>
      <c r="F1232" s="187"/>
      <c r="G1232" s="187"/>
      <c r="H1232" s="189"/>
      <c r="I1232" s="190"/>
      <c r="J1232" s="195"/>
      <c r="K1232" s="204"/>
      <c r="L1232" s="205"/>
      <c r="M1232" s="206"/>
      <c r="N1232" s="207"/>
      <c r="O1232" s="208"/>
      <c r="P1232"/>
      <c r="Q1232" s="189"/>
      <c r="R1232" s="196" t="str">
        <f>IF(promesas[[#This Row],[Fecha de Pago]]="", "", TEXT(promesas[[#This Row],[Fecha de Pago]], "mmm"))</f>
        <v/>
      </c>
      <c r="S1232" s="12" t="str">
        <f>IF(promesas[[#This Row],[Fecha  promesa de pago]]="", "", TEXT(promesas[[#This Row],[Fecha  promesa de pago]], "mmm"))</f>
        <v/>
      </c>
      <c r="T1232" s="13" t="str">
        <f>IF(promesas[[#This Row],[Fecha de Pago]]="", "", TEXT(promesas[[#This Row],[Fecha de Pago]], "dd/mmm"))</f>
        <v/>
      </c>
      <c r="U1232" s="13" t="str">
        <f>IF(promesas[[#This Row],[Fecha  promesa de pago]]="", "", TEXT(promesas[[#This Row],[Fecha  promesa de pago]], "dd/mmm"))</f>
        <v/>
      </c>
      <c r="V1232" s="14" t="str">
        <f>IF(LEN(TRIM(promesas[[#This Row],[Fecha  promesa de pago]]))&gt;0,1,"")</f>
        <v/>
      </c>
      <c r="W1232" s="14" t="str">
        <f>IF(LEN(TRIM(promesas[[#This Row],[Fecha de Pago]]))&gt;0,1,"")</f>
        <v/>
      </c>
    </row>
    <row r="1233" spans="1:23" ht="15.75" customHeight="1">
      <c r="A1233" s="11" t="str">
        <f>TEXT(promesas[[#This Row],[Marca temporal]],"dd/mmm")</f>
        <v>00/ene</v>
      </c>
      <c r="B1233" s="186"/>
      <c r="C1233" s="187"/>
      <c r="D1233" s="187"/>
      <c r="E1233" s="188"/>
      <c r="F1233" s="187"/>
      <c r="G1233" s="187"/>
      <c r="H1233" s="189"/>
      <c r="I1233" s="190"/>
      <c r="J1233" s="195"/>
      <c r="K1233" s="204"/>
      <c r="L1233" s="205"/>
      <c r="M1233" s="206"/>
      <c r="N1233" s="207"/>
      <c r="O1233" s="208"/>
      <c r="P1233"/>
      <c r="Q1233" s="189"/>
      <c r="R1233" s="196" t="str">
        <f>IF(promesas[[#This Row],[Fecha de Pago]]="", "", TEXT(promesas[[#This Row],[Fecha de Pago]], "mmm"))</f>
        <v/>
      </c>
      <c r="S1233" s="12" t="str">
        <f>IF(promesas[[#This Row],[Fecha  promesa de pago]]="", "", TEXT(promesas[[#This Row],[Fecha  promesa de pago]], "mmm"))</f>
        <v/>
      </c>
      <c r="T1233" s="13" t="str">
        <f>IF(promesas[[#This Row],[Fecha de Pago]]="", "", TEXT(promesas[[#This Row],[Fecha de Pago]], "dd/mmm"))</f>
        <v/>
      </c>
      <c r="U1233" s="13" t="str">
        <f>IF(promesas[[#This Row],[Fecha  promesa de pago]]="", "", TEXT(promesas[[#This Row],[Fecha  promesa de pago]], "dd/mmm"))</f>
        <v/>
      </c>
      <c r="V1233" s="14" t="str">
        <f>IF(LEN(TRIM(promesas[[#This Row],[Fecha  promesa de pago]]))&gt;0,1,"")</f>
        <v/>
      </c>
      <c r="W1233" s="14" t="str">
        <f>IF(LEN(TRIM(promesas[[#This Row],[Fecha de Pago]]))&gt;0,1,"")</f>
        <v/>
      </c>
    </row>
    <row r="1234" spans="1:23" ht="15.75" customHeight="1">
      <c r="A1234" s="11" t="str">
        <f>TEXT(promesas[[#This Row],[Marca temporal]],"dd/mmm")</f>
        <v>00/ene</v>
      </c>
      <c r="B1234" s="186"/>
      <c r="C1234" s="187"/>
      <c r="D1234" s="187"/>
      <c r="E1234" s="188"/>
      <c r="F1234" s="187"/>
      <c r="G1234" s="187"/>
      <c r="H1234" s="189"/>
      <c r="I1234" s="190"/>
      <c r="J1234" s="195"/>
      <c r="K1234" s="204"/>
      <c r="L1234" s="205"/>
      <c r="M1234" s="206"/>
      <c r="N1234" s="207"/>
      <c r="O1234" s="208"/>
      <c r="P1234"/>
      <c r="Q1234" s="189"/>
      <c r="R1234" s="196" t="str">
        <f>IF(promesas[[#This Row],[Fecha de Pago]]="", "", TEXT(promesas[[#This Row],[Fecha de Pago]], "mmm"))</f>
        <v/>
      </c>
      <c r="S1234" s="12" t="str">
        <f>IF(promesas[[#This Row],[Fecha  promesa de pago]]="", "", TEXT(promesas[[#This Row],[Fecha  promesa de pago]], "mmm"))</f>
        <v/>
      </c>
      <c r="T1234" s="13" t="str">
        <f>IF(promesas[[#This Row],[Fecha de Pago]]="", "", TEXT(promesas[[#This Row],[Fecha de Pago]], "dd/mmm"))</f>
        <v/>
      </c>
      <c r="U1234" s="13" t="str">
        <f>IF(promesas[[#This Row],[Fecha  promesa de pago]]="", "", TEXT(promesas[[#This Row],[Fecha  promesa de pago]], "dd/mmm"))</f>
        <v/>
      </c>
      <c r="V1234" s="14" t="str">
        <f>IF(LEN(TRIM(promesas[[#This Row],[Fecha  promesa de pago]]))&gt;0,1,"")</f>
        <v/>
      </c>
      <c r="W1234" s="14" t="str">
        <f>IF(LEN(TRIM(promesas[[#This Row],[Fecha de Pago]]))&gt;0,1,"")</f>
        <v/>
      </c>
    </row>
    <row r="1235" spans="1:23" ht="15.75" customHeight="1">
      <c r="A1235" s="11" t="str">
        <f>TEXT(promesas[[#This Row],[Marca temporal]],"dd/mmm")</f>
        <v>00/ene</v>
      </c>
      <c r="B1235" s="186"/>
      <c r="C1235" s="187"/>
      <c r="D1235" s="187"/>
      <c r="E1235" s="188"/>
      <c r="F1235" s="187"/>
      <c r="G1235" s="187"/>
      <c r="H1235" s="189"/>
      <c r="I1235" s="190"/>
      <c r="J1235" s="195"/>
      <c r="K1235" s="204"/>
      <c r="L1235" s="205"/>
      <c r="M1235" s="206"/>
      <c r="N1235" s="207"/>
      <c r="O1235" s="208"/>
      <c r="P1235"/>
      <c r="Q1235" s="189"/>
      <c r="R1235" s="196" t="str">
        <f>IF(promesas[[#This Row],[Fecha de Pago]]="", "", TEXT(promesas[[#This Row],[Fecha de Pago]], "mmm"))</f>
        <v/>
      </c>
      <c r="S1235" s="12" t="str">
        <f>IF(promesas[[#This Row],[Fecha  promesa de pago]]="", "", TEXT(promesas[[#This Row],[Fecha  promesa de pago]], "mmm"))</f>
        <v/>
      </c>
      <c r="T1235" s="13" t="str">
        <f>IF(promesas[[#This Row],[Fecha de Pago]]="", "", TEXT(promesas[[#This Row],[Fecha de Pago]], "dd/mmm"))</f>
        <v/>
      </c>
      <c r="U1235" s="13" t="str">
        <f>IF(promesas[[#This Row],[Fecha  promesa de pago]]="", "", TEXT(promesas[[#This Row],[Fecha  promesa de pago]], "dd/mmm"))</f>
        <v/>
      </c>
      <c r="V1235" s="14" t="str">
        <f>IF(LEN(TRIM(promesas[[#This Row],[Fecha  promesa de pago]]))&gt;0,1,"")</f>
        <v/>
      </c>
      <c r="W1235" s="14" t="str">
        <f>IF(LEN(TRIM(promesas[[#This Row],[Fecha de Pago]]))&gt;0,1,"")</f>
        <v/>
      </c>
    </row>
    <row r="1236" spans="1:23" ht="15.75" customHeight="1">
      <c r="A1236" s="11" t="str">
        <f>TEXT(promesas[[#This Row],[Marca temporal]],"dd/mmm")</f>
        <v>00/ene</v>
      </c>
      <c r="B1236" s="186"/>
      <c r="C1236" s="187"/>
      <c r="D1236" s="187"/>
      <c r="E1236" s="188"/>
      <c r="F1236" s="187"/>
      <c r="G1236" s="187"/>
      <c r="H1236" s="189"/>
      <c r="I1236" s="190"/>
      <c r="J1236" s="195"/>
      <c r="K1236" s="204"/>
      <c r="L1236" s="205"/>
      <c r="M1236" s="206"/>
      <c r="N1236" s="207"/>
      <c r="O1236" s="208"/>
      <c r="P1236"/>
      <c r="Q1236" s="189"/>
      <c r="R1236" s="196" t="str">
        <f>IF(promesas[[#This Row],[Fecha de Pago]]="", "", TEXT(promesas[[#This Row],[Fecha de Pago]], "mmm"))</f>
        <v/>
      </c>
      <c r="S1236" s="12" t="str">
        <f>IF(promesas[[#This Row],[Fecha  promesa de pago]]="", "", TEXT(promesas[[#This Row],[Fecha  promesa de pago]], "mmm"))</f>
        <v/>
      </c>
      <c r="T1236" s="13" t="str">
        <f>IF(promesas[[#This Row],[Fecha de Pago]]="", "", TEXT(promesas[[#This Row],[Fecha de Pago]], "dd/mmm"))</f>
        <v/>
      </c>
      <c r="U1236" s="13" t="str">
        <f>IF(promesas[[#This Row],[Fecha  promesa de pago]]="", "", TEXT(promesas[[#This Row],[Fecha  promesa de pago]], "dd/mmm"))</f>
        <v/>
      </c>
      <c r="V1236" s="14" t="str">
        <f>IF(LEN(TRIM(promesas[[#This Row],[Fecha  promesa de pago]]))&gt;0,1,"")</f>
        <v/>
      </c>
      <c r="W1236" s="14" t="str">
        <f>IF(LEN(TRIM(promesas[[#This Row],[Fecha de Pago]]))&gt;0,1,"")</f>
        <v/>
      </c>
    </row>
    <row r="1237" spans="1:23" ht="15.75" customHeight="1">
      <c r="A1237" s="11" t="str">
        <f>TEXT(promesas[[#This Row],[Marca temporal]],"dd/mmm")</f>
        <v>00/ene</v>
      </c>
      <c r="B1237" s="186"/>
      <c r="C1237" s="187"/>
      <c r="D1237" s="187"/>
      <c r="E1237" s="188"/>
      <c r="F1237" s="187"/>
      <c r="G1237" s="187"/>
      <c r="H1237" s="189"/>
      <c r="I1237" s="190"/>
      <c r="J1237" s="195"/>
      <c r="K1237" s="204"/>
      <c r="L1237" s="205"/>
      <c r="M1237" s="206"/>
      <c r="N1237" s="207"/>
      <c r="O1237" s="208"/>
      <c r="P1237" s="192"/>
      <c r="Q1237" s="189"/>
      <c r="R1237" s="196" t="str">
        <f>IF(promesas[[#This Row],[Fecha de Pago]]="", "", TEXT(promesas[[#This Row],[Fecha de Pago]], "mmm"))</f>
        <v/>
      </c>
      <c r="S1237" s="12" t="str">
        <f>IF(promesas[[#This Row],[Fecha  promesa de pago]]="", "", TEXT(promesas[[#This Row],[Fecha  promesa de pago]], "mmm"))</f>
        <v/>
      </c>
      <c r="T1237" s="13" t="str">
        <f>IF(promesas[[#This Row],[Fecha de Pago]]="", "", TEXT(promesas[[#This Row],[Fecha de Pago]], "dd/mmm"))</f>
        <v/>
      </c>
      <c r="U1237" s="13" t="str">
        <f>IF(promesas[[#This Row],[Fecha  promesa de pago]]="", "", TEXT(promesas[[#This Row],[Fecha  promesa de pago]], "dd/mmm"))</f>
        <v/>
      </c>
      <c r="V1237" s="14" t="str">
        <f>IF(LEN(TRIM(promesas[[#This Row],[Fecha  promesa de pago]]))&gt;0,1,"")</f>
        <v/>
      </c>
      <c r="W1237" s="14" t="str">
        <f>IF(LEN(TRIM(promesas[[#This Row],[Fecha de Pago]]))&gt;0,1,"")</f>
        <v/>
      </c>
    </row>
    <row r="1238" spans="1:23" ht="15.75" customHeight="1">
      <c r="A1238" s="11" t="str">
        <f>TEXT(promesas[[#This Row],[Marca temporal]],"dd/mmm")</f>
        <v>00/ene</v>
      </c>
      <c r="B1238" s="186"/>
      <c r="C1238" s="187"/>
      <c r="D1238" s="187"/>
      <c r="E1238" s="188"/>
      <c r="F1238" s="187"/>
      <c r="G1238" s="187"/>
      <c r="H1238" s="189"/>
      <c r="I1238" s="190"/>
      <c r="J1238" s="195"/>
      <c r="K1238" s="204"/>
      <c r="L1238" s="205"/>
      <c r="M1238" s="206"/>
      <c r="N1238" s="207"/>
      <c r="O1238" s="208"/>
      <c r="P1238" s="192"/>
      <c r="Q1238" s="189"/>
      <c r="R1238" s="196" t="str">
        <f>IF(promesas[[#This Row],[Fecha de Pago]]="", "", TEXT(promesas[[#This Row],[Fecha de Pago]], "mmm"))</f>
        <v/>
      </c>
      <c r="S1238" s="12" t="str">
        <f>IF(promesas[[#This Row],[Fecha  promesa de pago]]="", "", TEXT(promesas[[#This Row],[Fecha  promesa de pago]], "mmm"))</f>
        <v/>
      </c>
      <c r="T1238" s="13" t="str">
        <f>IF(promesas[[#This Row],[Fecha de Pago]]="", "", TEXT(promesas[[#This Row],[Fecha de Pago]], "dd/mmm"))</f>
        <v/>
      </c>
      <c r="U1238" s="13" t="str">
        <f>IF(promesas[[#This Row],[Fecha  promesa de pago]]="", "", TEXT(promesas[[#This Row],[Fecha  promesa de pago]], "dd/mmm"))</f>
        <v/>
      </c>
      <c r="V1238" s="14" t="str">
        <f>IF(LEN(TRIM(promesas[[#This Row],[Fecha  promesa de pago]]))&gt;0,1,"")</f>
        <v/>
      </c>
      <c r="W1238" s="14" t="str">
        <f>IF(LEN(TRIM(promesas[[#This Row],[Fecha de Pago]]))&gt;0,1,"")</f>
        <v/>
      </c>
    </row>
    <row r="1239" spans="1:23" ht="15.75" customHeight="1">
      <c r="A1239" s="11" t="str">
        <f>TEXT(promesas[[#This Row],[Marca temporal]],"dd/mmm")</f>
        <v>00/ene</v>
      </c>
      <c r="B1239" s="186"/>
      <c r="C1239" s="187"/>
      <c r="D1239" s="187"/>
      <c r="E1239" s="188"/>
      <c r="F1239" s="187"/>
      <c r="G1239" s="187"/>
      <c r="H1239" s="189"/>
      <c r="I1239" s="190"/>
      <c r="J1239" s="195"/>
      <c r="K1239" s="204"/>
      <c r="L1239" s="205"/>
      <c r="M1239" s="206"/>
      <c r="N1239" s="207"/>
      <c r="O1239" s="208"/>
      <c r="P1239" s="192"/>
      <c r="Q1239" s="189"/>
      <c r="R1239" s="196" t="str">
        <f>IF(promesas[[#This Row],[Fecha de Pago]]="", "", TEXT(promesas[[#This Row],[Fecha de Pago]], "mmm"))</f>
        <v/>
      </c>
      <c r="S1239" s="12" t="str">
        <f>IF(promesas[[#This Row],[Fecha  promesa de pago]]="", "", TEXT(promesas[[#This Row],[Fecha  promesa de pago]], "mmm"))</f>
        <v/>
      </c>
      <c r="T1239" s="13" t="str">
        <f>IF(promesas[[#This Row],[Fecha de Pago]]="", "", TEXT(promesas[[#This Row],[Fecha de Pago]], "dd/mmm"))</f>
        <v/>
      </c>
      <c r="U1239" s="13" t="str">
        <f>IF(promesas[[#This Row],[Fecha  promesa de pago]]="", "", TEXT(promesas[[#This Row],[Fecha  promesa de pago]], "dd/mmm"))</f>
        <v/>
      </c>
      <c r="V1239" s="14" t="str">
        <f>IF(LEN(TRIM(promesas[[#This Row],[Fecha  promesa de pago]]))&gt;0,1,"")</f>
        <v/>
      </c>
      <c r="W1239" s="14" t="str">
        <f>IF(LEN(TRIM(promesas[[#This Row],[Fecha de Pago]]))&gt;0,1,"")</f>
        <v/>
      </c>
    </row>
    <row r="1240" spans="1:23" ht="15.75" customHeight="1">
      <c r="A1240" s="11" t="str">
        <f>TEXT(promesas[[#This Row],[Marca temporal]],"dd/mmm")</f>
        <v>00/ene</v>
      </c>
      <c r="B1240" s="186"/>
      <c r="C1240" s="187"/>
      <c r="D1240" s="187"/>
      <c r="E1240" s="188"/>
      <c r="F1240" s="187"/>
      <c r="G1240" s="187"/>
      <c r="H1240" s="189"/>
      <c r="I1240" s="190"/>
      <c r="J1240" s="195"/>
      <c r="K1240" s="204"/>
      <c r="L1240" s="205"/>
      <c r="M1240" s="206"/>
      <c r="N1240" s="207"/>
      <c r="O1240" s="208"/>
      <c r="P1240"/>
      <c r="Q1240" s="189"/>
      <c r="R1240" s="196" t="str">
        <f>IF(promesas[[#This Row],[Fecha de Pago]]="", "", TEXT(promesas[[#This Row],[Fecha de Pago]], "mmm"))</f>
        <v/>
      </c>
      <c r="S1240" s="12" t="str">
        <f>IF(promesas[[#This Row],[Fecha  promesa de pago]]="", "", TEXT(promesas[[#This Row],[Fecha  promesa de pago]], "mmm"))</f>
        <v/>
      </c>
      <c r="T1240" s="13" t="str">
        <f>IF(promesas[[#This Row],[Fecha de Pago]]="", "", TEXT(promesas[[#This Row],[Fecha de Pago]], "dd/mmm"))</f>
        <v/>
      </c>
      <c r="U1240" s="13" t="str">
        <f>IF(promesas[[#This Row],[Fecha  promesa de pago]]="", "", TEXT(promesas[[#This Row],[Fecha  promesa de pago]], "dd/mmm"))</f>
        <v/>
      </c>
      <c r="V1240" s="14" t="str">
        <f>IF(LEN(TRIM(promesas[[#This Row],[Fecha  promesa de pago]]))&gt;0,1,"")</f>
        <v/>
      </c>
      <c r="W1240" s="14" t="str">
        <f>IF(LEN(TRIM(promesas[[#This Row],[Fecha de Pago]]))&gt;0,1,"")</f>
        <v/>
      </c>
    </row>
    <row r="1241" spans="1:23" ht="15.75" customHeight="1">
      <c r="A1241" s="11" t="str">
        <f>TEXT(promesas[[#This Row],[Marca temporal]],"dd/mmm")</f>
        <v>00/ene</v>
      </c>
      <c r="B1241" s="186"/>
      <c r="C1241" s="187"/>
      <c r="D1241" s="187"/>
      <c r="E1241" s="188"/>
      <c r="F1241" s="187"/>
      <c r="G1241" s="187"/>
      <c r="H1241" s="189"/>
      <c r="I1241" s="190"/>
      <c r="J1241" s="195"/>
      <c r="K1241" s="204"/>
      <c r="L1241" s="205"/>
      <c r="M1241" s="206"/>
      <c r="N1241" s="207"/>
      <c r="O1241" s="208"/>
      <c r="P1241" s="192"/>
      <c r="Q1241" s="189"/>
      <c r="R1241" s="196" t="str">
        <f>IF(promesas[[#This Row],[Fecha de Pago]]="", "", TEXT(promesas[[#This Row],[Fecha de Pago]], "mmm"))</f>
        <v/>
      </c>
      <c r="S1241" s="12" t="str">
        <f>IF(promesas[[#This Row],[Fecha  promesa de pago]]="", "", TEXT(promesas[[#This Row],[Fecha  promesa de pago]], "mmm"))</f>
        <v/>
      </c>
      <c r="T1241" s="13" t="str">
        <f>IF(promesas[[#This Row],[Fecha de Pago]]="", "", TEXT(promesas[[#This Row],[Fecha de Pago]], "dd/mmm"))</f>
        <v/>
      </c>
      <c r="U1241" s="13" t="str">
        <f>IF(promesas[[#This Row],[Fecha  promesa de pago]]="", "", TEXT(promesas[[#This Row],[Fecha  promesa de pago]], "dd/mmm"))</f>
        <v/>
      </c>
      <c r="V1241" s="14" t="str">
        <f>IF(LEN(TRIM(promesas[[#This Row],[Fecha  promesa de pago]]))&gt;0,1,"")</f>
        <v/>
      </c>
      <c r="W1241" s="14" t="str">
        <f>IF(LEN(TRIM(promesas[[#This Row],[Fecha de Pago]]))&gt;0,1,"")</f>
        <v/>
      </c>
    </row>
    <row r="1242" spans="1:23" ht="15.75" customHeight="1">
      <c r="A1242" s="11" t="str">
        <f>TEXT(promesas[[#This Row],[Marca temporal]],"dd/mmm")</f>
        <v>00/ene</v>
      </c>
      <c r="B1242" s="186"/>
      <c r="C1242" s="187"/>
      <c r="D1242" s="187"/>
      <c r="E1242" s="188"/>
      <c r="F1242" s="187"/>
      <c r="G1242" s="187"/>
      <c r="H1242" s="189"/>
      <c r="I1242" s="190"/>
      <c r="J1242" s="195"/>
      <c r="K1242" s="204"/>
      <c r="L1242" s="205"/>
      <c r="M1242" s="206"/>
      <c r="N1242" s="207"/>
      <c r="O1242" s="208"/>
      <c r="P1242" s="192"/>
      <c r="Q1242" s="189"/>
      <c r="R1242" s="196" t="str">
        <f>IF(promesas[[#This Row],[Fecha de Pago]]="", "", TEXT(promesas[[#This Row],[Fecha de Pago]], "mmm"))</f>
        <v/>
      </c>
      <c r="S1242" s="12" t="str">
        <f>IF(promesas[[#This Row],[Fecha  promesa de pago]]="", "", TEXT(promesas[[#This Row],[Fecha  promesa de pago]], "mmm"))</f>
        <v/>
      </c>
      <c r="T1242" s="13" t="str">
        <f>IF(promesas[[#This Row],[Fecha de Pago]]="", "", TEXT(promesas[[#This Row],[Fecha de Pago]], "dd/mmm"))</f>
        <v/>
      </c>
      <c r="U1242" s="13" t="str">
        <f>IF(promesas[[#This Row],[Fecha  promesa de pago]]="", "", TEXT(promesas[[#This Row],[Fecha  promesa de pago]], "dd/mmm"))</f>
        <v/>
      </c>
      <c r="V1242" s="14" t="str">
        <f>IF(LEN(TRIM(promesas[[#This Row],[Fecha  promesa de pago]]))&gt;0,1,"")</f>
        <v/>
      </c>
      <c r="W1242" s="14" t="str">
        <f>IF(LEN(TRIM(promesas[[#This Row],[Fecha de Pago]]))&gt;0,1,"")</f>
        <v/>
      </c>
    </row>
    <row r="1243" spans="1:23" ht="15.75" customHeight="1">
      <c r="A1243" s="11" t="str">
        <f>TEXT(promesas[[#This Row],[Marca temporal]],"dd/mmm")</f>
        <v>00/ene</v>
      </c>
      <c r="B1243" s="186"/>
      <c r="C1243" s="187"/>
      <c r="D1243" s="187"/>
      <c r="E1243" s="188"/>
      <c r="F1243" s="187"/>
      <c r="G1243" s="187"/>
      <c r="H1243" s="189"/>
      <c r="I1243" s="190"/>
      <c r="J1243" s="195"/>
      <c r="K1243" s="204"/>
      <c r="L1243" s="205"/>
      <c r="M1243" s="206"/>
      <c r="N1243" s="207"/>
      <c r="O1243" s="208"/>
      <c r="P1243" s="192"/>
      <c r="Q1243" s="189"/>
      <c r="R1243" s="196" t="str">
        <f>IF(promesas[[#This Row],[Fecha de Pago]]="", "", TEXT(promesas[[#This Row],[Fecha de Pago]], "mmm"))</f>
        <v/>
      </c>
      <c r="S1243" s="12" t="str">
        <f>IF(promesas[[#This Row],[Fecha  promesa de pago]]="", "", TEXT(promesas[[#This Row],[Fecha  promesa de pago]], "mmm"))</f>
        <v/>
      </c>
      <c r="T1243" s="13" t="str">
        <f>IF(promesas[[#This Row],[Fecha de Pago]]="", "", TEXT(promesas[[#This Row],[Fecha de Pago]], "dd/mmm"))</f>
        <v/>
      </c>
      <c r="U1243" s="13" t="str">
        <f>IF(promesas[[#This Row],[Fecha  promesa de pago]]="", "", TEXT(promesas[[#This Row],[Fecha  promesa de pago]], "dd/mmm"))</f>
        <v/>
      </c>
      <c r="V1243" s="14" t="str">
        <f>IF(LEN(TRIM(promesas[[#This Row],[Fecha  promesa de pago]]))&gt;0,1,"")</f>
        <v/>
      </c>
      <c r="W1243" s="14" t="str">
        <f>IF(LEN(TRIM(promesas[[#This Row],[Fecha de Pago]]))&gt;0,1,"")</f>
        <v/>
      </c>
    </row>
    <row r="1244" spans="1:23" ht="15.75" customHeight="1">
      <c r="A1244" s="11" t="str">
        <f>TEXT(promesas[[#This Row],[Marca temporal]],"dd/mmm")</f>
        <v>00/ene</v>
      </c>
      <c r="B1244" s="186"/>
      <c r="C1244" s="187"/>
      <c r="D1244" s="187"/>
      <c r="E1244" s="188"/>
      <c r="F1244" s="187"/>
      <c r="G1244" s="187"/>
      <c r="H1244" s="189"/>
      <c r="I1244" s="190"/>
      <c r="J1244" s="195"/>
      <c r="K1244" s="204"/>
      <c r="L1244" s="205"/>
      <c r="M1244" s="206"/>
      <c r="N1244" s="207"/>
      <c r="O1244" s="208"/>
      <c r="P1244" s="192"/>
      <c r="Q1244" s="189"/>
      <c r="R1244" s="196" t="str">
        <f>IF(promesas[[#This Row],[Fecha de Pago]]="", "", TEXT(promesas[[#This Row],[Fecha de Pago]], "mmm"))</f>
        <v/>
      </c>
      <c r="S1244" s="12" t="str">
        <f>IF(promesas[[#This Row],[Fecha  promesa de pago]]="", "", TEXT(promesas[[#This Row],[Fecha  promesa de pago]], "mmm"))</f>
        <v/>
      </c>
      <c r="T1244" s="13" t="str">
        <f>IF(promesas[[#This Row],[Fecha de Pago]]="", "", TEXT(promesas[[#This Row],[Fecha de Pago]], "dd/mmm"))</f>
        <v/>
      </c>
      <c r="U1244" s="13" t="str">
        <f>IF(promesas[[#This Row],[Fecha  promesa de pago]]="", "", TEXT(promesas[[#This Row],[Fecha  promesa de pago]], "dd/mmm"))</f>
        <v/>
      </c>
      <c r="V1244" s="14" t="str">
        <f>IF(LEN(TRIM(promesas[[#This Row],[Fecha  promesa de pago]]))&gt;0,1,"")</f>
        <v/>
      </c>
      <c r="W1244" s="14" t="str">
        <f>IF(LEN(TRIM(promesas[[#This Row],[Fecha de Pago]]))&gt;0,1,"")</f>
        <v/>
      </c>
    </row>
    <row r="1245" spans="1:23" ht="15.75" customHeight="1">
      <c r="A1245" s="11" t="str">
        <f>TEXT(promesas[[#This Row],[Marca temporal]],"dd/mmm")</f>
        <v>00/ene</v>
      </c>
      <c r="B1245" s="186"/>
      <c r="C1245" s="187"/>
      <c r="D1245" s="187"/>
      <c r="E1245" s="188"/>
      <c r="F1245" s="187"/>
      <c r="G1245" s="187"/>
      <c r="H1245" s="189"/>
      <c r="I1245" s="190"/>
      <c r="J1245" s="195"/>
      <c r="K1245" s="204"/>
      <c r="L1245" s="205"/>
      <c r="M1245" s="206"/>
      <c r="N1245" s="207"/>
      <c r="O1245" s="208"/>
      <c r="P1245" s="192"/>
      <c r="Q1245" s="189"/>
      <c r="R1245" s="196" t="str">
        <f>IF(promesas[[#This Row],[Fecha de Pago]]="", "", TEXT(promesas[[#This Row],[Fecha de Pago]], "mmm"))</f>
        <v/>
      </c>
      <c r="S1245" s="12" t="str">
        <f>IF(promesas[[#This Row],[Fecha  promesa de pago]]="", "", TEXT(promesas[[#This Row],[Fecha  promesa de pago]], "mmm"))</f>
        <v/>
      </c>
      <c r="T1245" s="13" t="str">
        <f>IF(promesas[[#This Row],[Fecha de Pago]]="", "", TEXT(promesas[[#This Row],[Fecha de Pago]], "dd/mmm"))</f>
        <v/>
      </c>
      <c r="U1245" s="13" t="str">
        <f>IF(promesas[[#This Row],[Fecha  promesa de pago]]="", "", TEXT(promesas[[#This Row],[Fecha  promesa de pago]], "dd/mmm"))</f>
        <v/>
      </c>
      <c r="V1245" s="14" t="str">
        <f>IF(LEN(TRIM(promesas[[#This Row],[Fecha  promesa de pago]]))&gt;0,1,"")</f>
        <v/>
      </c>
      <c r="W1245" s="14" t="str">
        <f>IF(LEN(TRIM(promesas[[#This Row],[Fecha de Pago]]))&gt;0,1,"")</f>
        <v/>
      </c>
    </row>
    <row r="1246" spans="1:23" ht="15.75" customHeight="1">
      <c r="A1246" s="11" t="str">
        <f>TEXT(promesas[[#This Row],[Marca temporal]],"dd/mmm")</f>
        <v>00/ene</v>
      </c>
      <c r="B1246" s="186"/>
      <c r="C1246" s="187"/>
      <c r="D1246" s="187"/>
      <c r="E1246" s="188"/>
      <c r="F1246" s="187"/>
      <c r="G1246" s="187"/>
      <c r="H1246" s="189"/>
      <c r="I1246" s="190"/>
      <c r="J1246" s="195"/>
      <c r="K1246" s="204"/>
      <c r="L1246" s="205"/>
      <c r="M1246" s="206"/>
      <c r="N1246" s="207"/>
      <c r="O1246" s="208"/>
      <c r="P1246" s="157"/>
      <c r="Q1246" s="189"/>
      <c r="R1246" s="196" t="str">
        <f>IF(promesas[[#This Row],[Fecha de Pago]]="", "", TEXT(promesas[[#This Row],[Fecha de Pago]], "mmm"))</f>
        <v/>
      </c>
      <c r="S1246" s="12" t="str">
        <f>IF(promesas[[#This Row],[Fecha  promesa de pago]]="", "", TEXT(promesas[[#This Row],[Fecha  promesa de pago]], "mmm"))</f>
        <v/>
      </c>
      <c r="T1246" s="13" t="str">
        <f>IF(promesas[[#This Row],[Fecha de Pago]]="", "", TEXT(promesas[[#This Row],[Fecha de Pago]], "dd/mmm"))</f>
        <v/>
      </c>
      <c r="U1246" s="13" t="str">
        <f>IF(promesas[[#This Row],[Fecha  promesa de pago]]="", "", TEXT(promesas[[#This Row],[Fecha  promesa de pago]], "dd/mmm"))</f>
        <v/>
      </c>
      <c r="V1246" s="14" t="str">
        <f>IF(LEN(TRIM(promesas[[#This Row],[Fecha  promesa de pago]]))&gt;0,1,"")</f>
        <v/>
      </c>
      <c r="W1246" s="14" t="str">
        <f>IF(LEN(TRIM(promesas[[#This Row],[Fecha de Pago]]))&gt;0,1,"")</f>
        <v/>
      </c>
    </row>
    <row r="1247" spans="1:23" ht="15.75" customHeight="1">
      <c r="A1247" s="11" t="str">
        <f>TEXT(promesas[[#This Row],[Marca temporal]],"dd/mmm")</f>
        <v>00/ene</v>
      </c>
      <c r="B1247" s="186"/>
      <c r="C1247" s="187"/>
      <c r="D1247" s="187"/>
      <c r="E1247" s="188"/>
      <c r="F1247" s="187"/>
      <c r="G1247" s="187"/>
      <c r="H1247" s="189"/>
      <c r="I1247" s="190"/>
      <c r="J1247" s="195"/>
      <c r="K1247" s="204"/>
      <c r="L1247" s="205"/>
      <c r="M1247" s="206"/>
      <c r="N1247" s="207"/>
      <c r="O1247" s="208"/>
      <c r="P1247"/>
      <c r="Q1247" s="189"/>
      <c r="R1247" s="196" t="str">
        <f>IF(promesas[[#This Row],[Fecha de Pago]]="", "", TEXT(promesas[[#This Row],[Fecha de Pago]], "mmm"))</f>
        <v/>
      </c>
      <c r="S1247" s="12" t="str">
        <f>IF(promesas[[#This Row],[Fecha  promesa de pago]]="", "", TEXT(promesas[[#This Row],[Fecha  promesa de pago]], "mmm"))</f>
        <v/>
      </c>
      <c r="T1247" s="13" t="str">
        <f>IF(promesas[[#This Row],[Fecha de Pago]]="", "", TEXT(promesas[[#This Row],[Fecha de Pago]], "dd/mmm"))</f>
        <v/>
      </c>
      <c r="U1247" s="13" t="str">
        <f>IF(promesas[[#This Row],[Fecha  promesa de pago]]="", "", TEXT(promesas[[#This Row],[Fecha  promesa de pago]], "dd/mmm"))</f>
        <v/>
      </c>
      <c r="V1247" s="14" t="str">
        <f>IF(LEN(TRIM(promesas[[#This Row],[Fecha  promesa de pago]]))&gt;0,1,"")</f>
        <v/>
      </c>
      <c r="W1247" s="14" t="str">
        <f>IF(LEN(TRIM(promesas[[#This Row],[Fecha de Pago]]))&gt;0,1,"")</f>
        <v/>
      </c>
    </row>
    <row r="1248" spans="1:23" ht="15.75" customHeight="1">
      <c r="A1248" s="11" t="str">
        <f>TEXT(promesas[[#This Row],[Marca temporal]],"dd/mmm")</f>
        <v>00/ene</v>
      </c>
      <c r="B1248" s="186"/>
      <c r="C1248" s="187"/>
      <c r="D1248" s="187"/>
      <c r="E1248" s="188"/>
      <c r="F1248" s="187"/>
      <c r="G1248" s="187"/>
      <c r="H1248" s="189"/>
      <c r="I1248" s="190"/>
      <c r="J1248" s="195"/>
      <c r="K1248" s="204"/>
      <c r="L1248" s="205"/>
      <c r="M1248" s="206"/>
      <c r="N1248" s="207"/>
      <c r="O1248" s="208"/>
      <c r="P1248"/>
      <c r="Q1248" s="189"/>
      <c r="R1248" s="196" t="str">
        <f>IF(promesas[[#This Row],[Fecha de Pago]]="", "", TEXT(promesas[[#This Row],[Fecha de Pago]], "mmm"))</f>
        <v/>
      </c>
      <c r="S1248" s="12" t="str">
        <f>IF(promesas[[#This Row],[Fecha  promesa de pago]]="", "", TEXT(promesas[[#This Row],[Fecha  promesa de pago]], "mmm"))</f>
        <v/>
      </c>
      <c r="T1248" s="13" t="str">
        <f>IF(promesas[[#This Row],[Fecha de Pago]]="", "", TEXT(promesas[[#This Row],[Fecha de Pago]], "dd/mmm"))</f>
        <v/>
      </c>
      <c r="U1248" s="13" t="str">
        <f>IF(promesas[[#This Row],[Fecha  promesa de pago]]="", "", TEXT(promesas[[#This Row],[Fecha  promesa de pago]], "dd/mmm"))</f>
        <v/>
      </c>
      <c r="V1248" s="14" t="str">
        <f>IF(LEN(TRIM(promesas[[#This Row],[Fecha  promesa de pago]]))&gt;0,1,"")</f>
        <v/>
      </c>
      <c r="W1248" s="14" t="str">
        <f>IF(LEN(TRIM(promesas[[#This Row],[Fecha de Pago]]))&gt;0,1,"")</f>
        <v/>
      </c>
    </row>
    <row r="1249" spans="1:23" ht="15.75" customHeight="1">
      <c r="A1249" s="11" t="str">
        <f>TEXT(promesas[[#This Row],[Marca temporal]],"dd/mmm")</f>
        <v>00/ene</v>
      </c>
      <c r="B1249" s="186"/>
      <c r="C1249" s="187"/>
      <c r="D1249" s="187"/>
      <c r="E1249" s="188"/>
      <c r="F1249" s="187"/>
      <c r="G1249" s="187"/>
      <c r="H1249" s="189"/>
      <c r="I1249" s="190"/>
      <c r="J1249" s="195"/>
      <c r="K1249" s="204"/>
      <c r="L1249" s="205"/>
      <c r="M1249" s="206"/>
      <c r="N1249" s="207"/>
      <c r="O1249" s="208"/>
      <c r="P1249"/>
      <c r="Q1249" s="189"/>
      <c r="R1249" s="196" t="str">
        <f>IF(promesas[[#This Row],[Fecha de Pago]]="", "", TEXT(promesas[[#This Row],[Fecha de Pago]], "mmm"))</f>
        <v/>
      </c>
      <c r="S1249" s="12" t="str">
        <f>IF(promesas[[#This Row],[Fecha  promesa de pago]]="", "", TEXT(promesas[[#This Row],[Fecha  promesa de pago]], "mmm"))</f>
        <v/>
      </c>
      <c r="T1249" s="13" t="str">
        <f>IF(promesas[[#This Row],[Fecha de Pago]]="", "", TEXT(promesas[[#This Row],[Fecha de Pago]], "dd/mmm"))</f>
        <v/>
      </c>
      <c r="U1249" s="13" t="str">
        <f>IF(promesas[[#This Row],[Fecha  promesa de pago]]="", "", TEXT(promesas[[#This Row],[Fecha  promesa de pago]], "dd/mmm"))</f>
        <v/>
      </c>
      <c r="V1249" s="14" t="str">
        <f>IF(LEN(TRIM(promesas[[#This Row],[Fecha  promesa de pago]]))&gt;0,1,"")</f>
        <v/>
      </c>
      <c r="W1249" s="14" t="str">
        <f>IF(LEN(TRIM(promesas[[#This Row],[Fecha de Pago]]))&gt;0,1,"")</f>
        <v/>
      </c>
    </row>
    <row r="1250" spans="1:23" ht="15.75" customHeight="1">
      <c r="A1250" s="11" t="str">
        <f>TEXT(promesas[[#This Row],[Marca temporal]],"dd/mmm")</f>
        <v>00/ene</v>
      </c>
      <c r="B1250" s="186"/>
      <c r="C1250" s="187"/>
      <c r="D1250" s="187"/>
      <c r="E1250" s="188"/>
      <c r="F1250" s="187"/>
      <c r="G1250" s="187"/>
      <c r="H1250" s="189"/>
      <c r="I1250" s="190"/>
      <c r="J1250" s="195"/>
      <c r="K1250" s="204"/>
      <c r="L1250" s="205"/>
      <c r="M1250" s="206"/>
      <c r="N1250" s="207"/>
      <c r="O1250" s="208"/>
      <c r="P1250"/>
      <c r="Q1250" s="189"/>
      <c r="R1250" s="196" t="str">
        <f>IF(promesas[[#This Row],[Fecha de Pago]]="", "", TEXT(promesas[[#This Row],[Fecha de Pago]], "mmm"))</f>
        <v/>
      </c>
      <c r="S1250" s="12" t="str">
        <f>IF(promesas[[#This Row],[Fecha  promesa de pago]]="", "", TEXT(promesas[[#This Row],[Fecha  promesa de pago]], "mmm"))</f>
        <v/>
      </c>
      <c r="T1250" s="13" t="str">
        <f>IF(promesas[[#This Row],[Fecha de Pago]]="", "", TEXT(promesas[[#This Row],[Fecha de Pago]], "dd/mmm"))</f>
        <v/>
      </c>
      <c r="U1250" s="13" t="str">
        <f>IF(promesas[[#This Row],[Fecha  promesa de pago]]="", "", TEXT(promesas[[#This Row],[Fecha  promesa de pago]], "dd/mmm"))</f>
        <v/>
      </c>
      <c r="V1250" s="14" t="str">
        <f>IF(LEN(TRIM(promesas[[#This Row],[Fecha  promesa de pago]]))&gt;0,1,"")</f>
        <v/>
      </c>
      <c r="W1250" s="14" t="str">
        <f>IF(LEN(TRIM(promesas[[#This Row],[Fecha de Pago]]))&gt;0,1,"")</f>
        <v/>
      </c>
    </row>
    <row r="1251" spans="1:23" ht="15.75" customHeight="1">
      <c r="A1251" s="11" t="str">
        <f>TEXT(promesas[[#This Row],[Marca temporal]],"dd/mmm")</f>
        <v>00/ene</v>
      </c>
      <c r="B1251" s="186"/>
      <c r="C1251" s="187"/>
      <c r="D1251" s="187"/>
      <c r="E1251" s="188"/>
      <c r="F1251" s="187"/>
      <c r="G1251" s="187"/>
      <c r="H1251" s="189"/>
      <c r="I1251" s="190"/>
      <c r="J1251" s="195"/>
      <c r="K1251" s="204"/>
      <c r="L1251" s="205"/>
      <c r="M1251" s="206"/>
      <c r="N1251" s="207"/>
      <c r="O1251" s="208"/>
      <c r="P1251" s="192"/>
      <c r="Q1251" s="189"/>
      <c r="R1251" s="196" t="str">
        <f>IF(promesas[[#This Row],[Fecha de Pago]]="", "", TEXT(promesas[[#This Row],[Fecha de Pago]], "mmm"))</f>
        <v/>
      </c>
      <c r="S1251" s="12" t="str">
        <f>IF(promesas[[#This Row],[Fecha  promesa de pago]]="", "", TEXT(promesas[[#This Row],[Fecha  promesa de pago]], "mmm"))</f>
        <v/>
      </c>
      <c r="T1251" s="13" t="str">
        <f>IF(promesas[[#This Row],[Fecha de Pago]]="", "", TEXT(promesas[[#This Row],[Fecha de Pago]], "dd/mmm"))</f>
        <v/>
      </c>
      <c r="U1251" s="13" t="str">
        <f>IF(promesas[[#This Row],[Fecha  promesa de pago]]="", "", TEXT(promesas[[#This Row],[Fecha  promesa de pago]], "dd/mmm"))</f>
        <v/>
      </c>
      <c r="V1251" s="14" t="str">
        <f>IF(LEN(TRIM(promesas[[#This Row],[Fecha  promesa de pago]]))&gt;0,1,"")</f>
        <v/>
      </c>
      <c r="W1251" s="14" t="str">
        <f>IF(LEN(TRIM(promesas[[#This Row],[Fecha de Pago]]))&gt;0,1,"")</f>
        <v/>
      </c>
    </row>
    <row r="1252" spans="1:23" ht="15.75" customHeight="1">
      <c r="A1252" s="11" t="str">
        <f>TEXT(promesas[[#This Row],[Marca temporal]],"dd/mmm")</f>
        <v>00/ene</v>
      </c>
      <c r="B1252" s="186"/>
      <c r="C1252" s="187"/>
      <c r="D1252" s="187"/>
      <c r="E1252" s="188"/>
      <c r="F1252" s="187"/>
      <c r="G1252" s="187"/>
      <c r="H1252" s="189"/>
      <c r="I1252" s="190"/>
      <c r="J1252" s="195"/>
      <c r="K1252" s="204"/>
      <c r="L1252" s="205"/>
      <c r="M1252" s="206"/>
      <c r="N1252" s="207"/>
      <c r="O1252" s="208"/>
      <c r="P1252" s="192"/>
      <c r="Q1252" s="189"/>
      <c r="R1252" s="196" t="str">
        <f>IF(promesas[[#This Row],[Fecha de Pago]]="", "", TEXT(promesas[[#This Row],[Fecha de Pago]], "mmm"))</f>
        <v/>
      </c>
      <c r="S1252" s="12" t="str">
        <f>IF(promesas[[#This Row],[Fecha  promesa de pago]]="", "", TEXT(promesas[[#This Row],[Fecha  promesa de pago]], "mmm"))</f>
        <v/>
      </c>
      <c r="T1252" s="13" t="str">
        <f>IF(promesas[[#This Row],[Fecha de Pago]]="", "", TEXT(promesas[[#This Row],[Fecha de Pago]], "dd/mmm"))</f>
        <v/>
      </c>
      <c r="U1252" s="13" t="str">
        <f>IF(promesas[[#This Row],[Fecha  promesa de pago]]="", "", TEXT(promesas[[#This Row],[Fecha  promesa de pago]], "dd/mmm"))</f>
        <v/>
      </c>
      <c r="V1252" s="14" t="str">
        <f>IF(LEN(TRIM(promesas[[#This Row],[Fecha  promesa de pago]]))&gt;0,1,"")</f>
        <v/>
      </c>
      <c r="W1252" s="14" t="str">
        <f>IF(LEN(TRIM(promesas[[#This Row],[Fecha de Pago]]))&gt;0,1,"")</f>
        <v/>
      </c>
    </row>
    <row r="1253" spans="1:23" ht="15.75" customHeight="1">
      <c r="A1253" s="11" t="str">
        <f>TEXT(promesas[[#This Row],[Marca temporal]],"dd/mmm")</f>
        <v>00/ene</v>
      </c>
      <c r="B1253" s="186"/>
      <c r="C1253" s="187"/>
      <c r="D1253" s="187"/>
      <c r="E1253" s="188"/>
      <c r="F1253" s="187"/>
      <c r="G1253" s="187"/>
      <c r="H1253" s="189"/>
      <c r="I1253" s="190"/>
      <c r="J1253" s="195"/>
      <c r="K1253" s="204"/>
      <c r="L1253" s="205"/>
      <c r="M1253" s="206"/>
      <c r="N1253" s="207"/>
      <c r="O1253" s="208"/>
      <c r="P1253" s="192"/>
      <c r="Q1253" s="189"/>
      <c r="R1253" s="196" t="str">
        <f>IF(promesas[[#This Row],[Fecha de Pago]]="", "", TEXT(promesas[[#This Row],[Fecha de Pago]], "mmm"))</f>
        <v/>
      </c>
      <c r="S1253" s="12" t="str">
        <f>IF(promesas[[#This Row],[Fecha  promesa de pago]]="", "", TEXT(promesas[[#This Row],[Fecha  promesa de pago]], "mmm"))</f>
        <v/>
      </c>
      <c r="T1253" s="13" t="str">
        <f>IF(promesas[[#This Row],[Fecha de Pago]]="", "", TEXT(promesas[[#This Row],[Fecha de Pago]], "dd/mmm"))</f>
        <v/>
      </c>
      <c r="U1253" s="13" t="str">
        <f>IF(promesas[[#This Row],[Fecha  promesa de pago]]="", "", TEXT(promesas[[#This Row],[Fecha  promesa de pago]], "dd/mmm"))</f>
        <v/>
      </c>
      <c r="V1253" s="14" t="str">
        <f>IF(LEN(TRIM(promesas[[#This Row],[Fecha  promesa de pago]]))&gt;0,1,"")</f>
        <v/>
      </c>
      <c r="W1253" s="14" t="str">
        <f>IF(LEN(TRIM(promesas[[#This Row],[Fecha de Pago]]))&gt;0,1,"")</f>
        <v/>
      </c>
    </row>
    <row r="1254" spans="1:23" ht="15.75" customHeight="1">
      <c r="A1254" s="11" t="str">
        <f>TEXT(promesas[[#This Row],[Marca temporal]],"dd/mmm")</f>
        <v>00/ene</v>
      </c>
      <c r="B1254" s="186"/>
      <c r="C1254" s="187"/>
      <c r="D1254" s="187"/>
      <c r="E1254" s="188"/>
      <c r="F1254" s="187"/>
      <c r="G1254" s="187"/>
      <c r="H1254" s="189"/>
      <c r="I1254" s="190"/>
      <c r="J1254" s="195"/>
      <c r="K1254" s="204"/>
      <c r="L1254" s="205"/>
      <c r="M1254" s="206"/>
      <c r="N1254" s="207"/>
      <c r="O1254" s="208"/>
      <c r="P1254" s="157"/>
      <c r="Q1254" s="189"/>
      <c r="R1254" s="196" t="str">
        <f>IF(promesas[[#This Row],[Fecha de Pago]]="", "", TEXT(promesas[[#This Row],[Fecha de Pago]], "mmm"))</f>
        <v/>
      </c>
      <c r="S1254" s="12" t="str">
        <f>IF(promesas[[#This Row],[Fecha  promesa de pago]]="", "", TEXT(promesas[[#This Row],[Fecha  promesa de pago]], "mmm"))</f>
        <v/>
      </c>
      <c r="T1254" s="13" t="str">
        <f>IF(promesas[[#This Row],[Fecha de Pago]]="", "", TEXT(promesas[[#This Row],[Fecha de Pago]], "dd/mmm"))</f>
        <v/>
      </c>
      <c r="U1254" s="13" t="str">
        <f>IF(promesas[[#This Row],[Fecha  promesa de pago]]="", "", TEXT(promesas[[#This Row],[Fecha  promesa de pago]], "dd/mmm"))</f>
        <v/>
      </c>
      <c r="V1254" s="14" t="str">
        <f>IF(LEN(TRIM(promesas[[#This Row],[Fecha  promesa de pago]]))&gt;0,1,"")</f>
        <v/>
      </c>
      <c r="W1254" s="14" t="str">
        <f>IF(LEN(TRIM(promesas[[#This Row],[Fecha de Pago]]))&gt;0,1,"")</f>
        <v/>
      </c>
    </row>
    <row r="1255" spans="1:23" ht="15.75" customHeight="1">
      <c r="A1255" s="11" t="str">
        <f>TEXT(promesas[[#This Row],[Marca temporal]],"dd/mmm")</f>
        <v>00/ene</v>
      </c>
      <c r="B1255" s="186"/>
      <c r="C1255" s="187"/>
      <c r="D1255" s="187"/>
      <c r="E1255" s="188"/>
      <c r="F1255" s="187"/>
      <c r="G1255" s="187"/>
      <c r="H1255" s="189"/>
      <c r="I1255" s="190"/>
      <c r="J1255" s="195"/>
      <c r="K1255" s="204"/>
      <c r="L1255" s="205"/>
      <c r="M1255" s="206"/>
      <c r="N1255" s="207"/>
      <c r="O1255" s="208"/>
      <c r="P1255" s="192"/>
      <c r="Q1255" s="189"/>
      <c r="R1255" s="196" t="str">
        <f>IF(promesas[[#This Row],[Fecha de Pago]]="", "", TEXT(promesas[[#This Row],[Fecha de Pago]], "mmm"))</f>
        <v/>
      </c>
      <c r="S1255" s="12" t="str">
        <f>IF(promesas[[#This Row],[Fecha  promesa de pago]]="", "", TEXT(promesas[[#This Row],[Fecha  promesa de pago]], "mmm"))</f>
        <v/>
      </c>
      <c r="T1255" s="13" t="str">
        <f>IF(promesas[[#This Row],[Fecha de Pago]]="", "", TEXT(promesas[[#This Row],[Fecha de Pago]], "dd/mmm"))</f>
        <v/>
      </c>
      <c r="U1255" s="13" t="str">
        <f>IF(promesas[[#This Row],[Fecha  promesa de pago]]="", "", TEXT(promesas[[#This Row],[Fecha  promesa de pago]], "dd/mmm"))</f>
        <v/>
      </c>
      <c r="V1255" s="14" t="str">
        <f>IF(LEN(TRIM(promesas[[#This Row],[Fecha  promesa de pago]]))&gt;0,1,"")</f>
        <v/>
      </c>
      <c r="W1255" s="14" t="str">
        <f>IF(LEN(TRIM(promesas[[#This Row],[Fecha de Pago]]))&gt;0,1,"")</f>
        <v/>
      </c>
    </row>
    <row r="1256" spans="1:23" ht="15.75" customHeight="1">
      <c r="A1256" s="11" t="str">
        <f>TEXT(promesas[[#This Row],[Marca temporal]],"dd/mmm")</f>
        <v>00/ene</v>
      </c>
      <c r="B1256" s="186"/>
      <c r="C1256" s="187"/>
      <c r="D1256" s="187"/>
      <c r="E1256" s="188"/>
      <c r="F1256" s="187"/>
      <c r="G1256" s="187"/>
      <c r="H1256" s="189"/>
      <c r="I1256" s="190"/>
      <c r="J1256" s="195"/>
      <c r="K1256" s="204"/>
      <c r="L1256" s="205"/>
      <c r="M1256" s="206"/>
      <c r="N1256" s="207"/>
      <c r="O1256" s="208"/>
      <c r="P1256" s="192"/>
      <c r="Q1256" s="189"/>
      <c r="R1256" s="196" t="str">
        <f>IF(promesas[[#This Row],[Fecha de Pago]]="", "", TEXT(promesas[[#This Row],[Fecha de Pago]], "mmm"))</f>
        <v/>
      </c>
      <c r="S1256" s="12" t="str">
        <f>IF(promesas[[#This Row],[Fecha  promesa de pago]]="", "", TEXT(promesas[[#This Row],[Fecha  promesa de pago]], "mmm"))</f>
        <v/>
      </c>
      <c r="T1256" s="13" t="str">
        <f>IF(promesas[[#This Row],[Fecha de Pago]]="", "", TEXT(promesas[[#This Row],[Fecha de Pago]], "dd/mmm"))</f>
        <v/>
      </c>
      <c r="U1256" s="13" t="str">
        <f>IF(promesas[[#This Row],[Fecha  promesa de pago]]="", "", TEXT(promesas[[#This Row],[Fecha  promesa de pago]], "dd/mmm"))</f>
        <v/>
      </c>
      <c r="V1256" s="14" t="str">
        <f>IF(LEN(TRIM(promesas[[#This Row],[Fecha  promesa de pago]]))&gt;0,1,"")</f>
        <v/>
      </c>
      <c r="W1256" s="14" t="str">
        <f>IF(LEN(TRIM(promesas[[#This Row],[Fecha de Pago]]))&gt;0,1,"")</f>
        <v/>
      </c>
    </row>
    <row r="1257" spans="1:23" ht="15.75" customHeight="1">
      <c r="A1257" s="11" t="str">
        <f>TEXT(promesas[[#This Row],[Marca temporal]],"dd/mmm")</f>
        <v>00/ene</v>
      </c>
      <c r="B1257" s="186"/>
      <c r="C1257" s="187"/>
      <c r="D1257" s="187"/>
      <c r="E1257" s="188"/>
      <c r="F1257" s="187"/>
      <c r="G1257" s="187"/>
      <c r="H1257" s="189"/>
      <c r="I1257" s="190"/>
      <c r="J1257" s="195"/>
      <c r="K1257" s="204"/>
      <c r="L1257" s="205"/>
      <c r="M1257" s="206"/>
      <c r="N1257" s="207"/>
      <c r="O1257" s="208"/>
      <c r="P1257" s="192"/>
      <c r="Q1257" s="189"/>
      <c r="R1257" s="196" t="str">
        <f>IF(promesas[[#This Row],[Fecha de Pago]]="", "", TEXT(promesas[[#This Row],[Fecha de Pago]], "mmm"))</f>
        <v/>
      </c>
      <c r="S1257" s="12" t="str">
        <f>IF(promesas[[#This Row],[Fecha  promesa de pago]]="", "", TEXT(promesas[[#This Row],[Fecha  promesa de pago]], "mmm"))</f>
        <v/>
      </c>
      <c r="T1257" s="13" t="str">
        <f>IF(promesas[[#This Row],[Fecha de Pago]]="", "", TEXT(promesas[[#This Row],[Fecha de Pago]], "dd/mmm"))</f>
        <v/>
      </c>
      <c r="U1257" s="13" t="str">
        <f>IF(promesas[[#This Row],[Fecha  promesa de pago]]="", "", TEXT(promesas[[#This Row],[Fecha  promesa de pago]], "dd/mmm"))</f>
        <v/>
      </c>
      <c r="V1257" s="14" t="str">
        <f>IF(LEN(TRIM(promesas[[#This Row],[Fecha  promesa de pago]]))&gt;0,1,"")</f>
        <v/>
      </c>
      <c r="W1257" s="14" t="str">
        <f>IF(LEN(TRIM(promesas[[#This Row],[Fecha de Pago]]))&gt;0,1,"")</f>
        <v/>
      </c>
    </row>
    <row r="1258" spans="1:23" ht="15.75" customHeight="1">
      <c r="A1258" s="11" t="str">
        <f>TEXT(promesas[[#This Row],[Marca temporal]],"dd/mmm")</f>
        <v>00/ene</v>
      </c>
      <c r="B1258" s="186"/>
      <c r="C1258" s="187"/>
      <c r="D1258" s="187"/>
      <c r="E1258" s="188"/>
      <c r="F1258" s="187"/>
      <c r="G1258" s="187"/>
      <c r="H1258" s="189"/>
      <c r="I1258" s="190"/>
      <c r="J1258" s="195"/>
      <c r="K1258" s="204"/>
      <c r="L1258" s="205"/>
      <c r="M1258" s="206"/>
      <c r="N1258" s="207"/>
      <c r="O1258" s="208"/>
      <c r="P1258" s="192"/>
      <c r="Q1258" s="189"/>
      <c r="R1258" s="196" t="str">
        <f>IF(promesas[[#This Row],[Fecha de Pago]]="", "", TEXT(promesas[[#This Row],[Fecha de Pago]], "mmm"))</f>
        <v/>
      </c>
      <c r="S1258" s="12" t="str">
        <f>IF(promesas[[#This Row],[Fecha  promesa de pago]]="", "", TEXT(promesas[[#This Row],[Fecha  promesa de pago]], "mmm"))</f>
        <v/>
      </c>
      <c r="T1258" s="13" t="str">
        <f>IF(promesas[[#This Row],[Fecha de Pago]]="", "", TEXT(promesas[[#This Row],[Fecha de Pago]], "dd/mmm"))</f>
        <v/>
      </c>
      <c r="U1258" s="13" t="str">
        <f>IF(promesas[[#This Row],[Fecha  promesa de pago]]="", "", TEXT(promesas[[#This Row],[Fecha  promesa de pago]], "dd/mmm"))</f>
        <v/>
      </c>
      <c r="V1258" s="14" t="str">
        <f>IF(LEN(TRIM(promesas[[#This Row],[Fecha  promesa de pago]]))&gt;0,1,"")</f>
        <v/>
      </c>
      <c r="W1258" s="14" t="str">
        <f>IF(LEN(TRIM(promesas[[#This Row],[Fecha de Pago]]))&gt;0,1,"")</f>
        <v/>
      </c>
    </row>
    <row r="1259" spans="1:23" ht="15.75" customHeight="1">
      <c r="A1259" s="11" t="str">
        <f>TEXT(promesas[[#This Row],[Marca temporal]],"dd/mmm")</f>
        <v>00/ene</v>
      </c>
      <c r="B1259" s="186"/>
      <c r="C1259" s="187"/>
      <c r="D1259" s="187"/>
      <c r="E1259" s="188"/>
      <c r="F1259" s="187"/>
      <c r="G1259" s="187"/>
      <c r="H1259" s="189"/>
      <c r="I1259" s="190"/>
      <c r="J1259" s="195"/>
      <c r="K1259" s="204"/>
      <c r="L1259" s="205"/>
      <c r="M1259" s="206"/>
      <c r="N1259" s="207"/>
      <c r="O1259" s="208"/>
      <c r="P1259" s="192"/>
      <c r="Q1259" s="189"/>
      <c r="R1259" s="196" t="str">
        <f>IF(promesas[[#This Row],[Fecha de Pago]]="", "", TEXT(promesas[[#This Row],[Fecha de Pago]], "mmm"))</f>
        <v/>
      </c>
      <c r="S1259" s="12" t="str">
        <f>IF(promesas[[#This Row],[Fecha  promesa de pago]]="", "", TEXT(promesas[[#This Row],[Fecha  promesa de pago]], "mmm"))</f>
        <v/>
      </c>
      <c r="T1259" s="13" t="str">
        <f>IF(promesas[[#This Row],[Fecha de Pago]]="", "", TEXT(promesas[[#This Row],[Fecha de Pago]], "dd/mmm"))</f>
        <v/>
      </c>
      <c r="U1259" s="13" t="str">
        <f>IF(promesas[[#This Row],[Fecha  promesa de pago]]="", "", TEXT(promesas[[#This Row],[Fecha  promesa de pago]], "dd/mmm"))</f>
        <v/>
      </c>
      <c r="V1259" s="14" t="str">
        <f>IF(LEN(TRIM(promesas[[#This Row],[Fecha  promesa de pago]]))&gt;0,1,"")</f>
        <v/>
      </c>
      <c r="W1259" s="14" t="str">
        <f>IF(LEN(TRIM(promesas[[#This Row],[Fecha de Pago]]))&gt;0,1,"")</f>
        <v/>
      </c>
    </row>
    <row r="1260" spans="1:23" ht="15.75" customHeight="1">
      <c r="A1260" s="11" t="str">
        <f>TEXT(promesas[[#This Row],[Marca temporal]],"dd/mmm")</f>
        <v>00/ene</v>
      </c>
      <c r="B1260" s="186"/>
      <c r="C1260" s="187"/>
      <c r="D1260" s="187"/>
      <c r="E1260" s="188"/>
      <c r="F1260" s="187"/>
      <c r="G1260" s="187"/>
      <c r="H1260" s="189"/>
      <c r="I1260" s="190"/>
      <c r="J1260" s="195"/>
      <c r="K1260" s="204"/>
      <c r="L1260" s="205"/>
      <c r="M1260" s="206"/>
      <c r="N1260" s="207"/>
      <c r="O1260" s="208"/>
      <c r="P1260" s="192"/>
      <c r="Q1260" s="189"/>
      <c r="R1260" s="196" t="str">
        <f>IF(promesas[[#This Row],[Fecha de Pago]]="", "", TEXT(promesas[[#This Row],[Fecha de Pago]], "mmm"))</f>
        <v/>
      </c>
      <c r="S1260" s="12" t="str">
        <f>IF(promesas[[#This Row],[Fecha  promesa de pago]]="", "", TEXT(promesas[[#This Row],[Fecha  promesa de pago]], "mmm"))</f>
        <v/>
      </c>
      <c r="T1260" s="13" t="str">
        <f>IF(promesas[[#This Row],[Fecha de Pago]]="", "", TEXT(promesas[[#This Row],[Fecha de Pago]], "dd/mmm"))</f>
        <v/>
      </c>
      <c r="U1260" s="13" t="str">
        <f>IF(promesas[[#This Row],[Fecha  promesa de pago]]="", "", TEXT(promesas[[#This Row],[Fecha  promesa de pago]], "dd/mmm"))</f>
        <v/>
      </c>
      <c r="V1260" s="14" t="str">
        <f>IF(LEN(TRIM(promesas[[#This Row],[Fecha  promesa de pago]]))&gt;0,1,"")</f>
        <v/>
      </c>
      <c r="W1260" s="14" t="str">
        <f>IF(LEN(TRIM(promesas[[#This Row],[Fecha de Pago]]))&gt;0,1,"")</f>
        <v/>
      </c>
    </row>
    <row r="1261" spans="1:23" ht="15.75" customHeight="1">
      <c r="A1261" s="11" t="str">
        <f>TEXT(promesas[[#This Row],[Marca temporal]],"dd/mmm")</f>
        <v>00/ene</v>
      </c>
      <c r="B1261" s="186"/>
      <c r="C1261" s="187"/>
      <c r="D1261" s="187"/>
      <c r="E1261" s="188"/>
      <c r="F1261" s="187"/>
      <c r="G1261" s="187"/>
      <c r="H1261" s="189"/>
      <c r="I1261" s="190"/>
      <c r="J1261" s="195"/>
      <c r="K1261" s="204"/>
      <c r="L1261" s="205"/>
      <c r="M1261" s="206"/>
      <c r="N1261" s="207"/>
      <c r="O1261" s="208"/>
      <c r="P1261" s="192"/>
      <c r="Q1261" s="189"/>
      <c r="R1261" s="196" t="str">
        <f>IF(promesas[[#This Row],[Fecha de Pago]]="", "", TEXT(promesas[[#This Row],[Fecha de Pago]], "mmm"))</f>
        <v/>
      </c>
      <c r="S1261" s="12" t="str">
        <f>IF(promesas[[#This Row],[Fecha  promesa de pago]]="", "", TEXT(promesas[[#This Row],[Fecha  promesa de pago]], "mmm"))</f>
        <v/>
      </c>
      <c r="T1261" s="13" t="str">
        <f>IF(promesas[[#This Row],[Fecha de Pago]]="", "", TEXT(promesas[[#This Row],[Fecha de Pago]], "dd/mmm"))</f>
        <v/>
      </c>
      <c r="U1261" s="13" t="str">
        <f>IF(promesas[[#This Row],[Fecha  promesa de pago]]="", "", TEXT(promesas[[#This Row],[Fecha  promesa de pago]], "dd/mmm"))</f>
        <v/>
      </c>
      <c r="V1261" s="14" t="str">
        <f>IF(LEN(TRIM(promesas[[#This Row],[Fecha  promesa de pago]]))&gt;0,1,"")</f>
        <v/>
      </c>
      <c r="W1261" s="14" t="str">
        <f>IF(LEN(TRIM(promesas[[#This Row],[Fecha de Pago]]))&gt;0,1,"")</f>
        <v/>
      </c>
    </row>
    <row r="1262" spans="1:23" ht="15.75" customHeight="1">
      <c r="A1262" s="11" t="str">
        <f>TEXT(promesas[[#This Row],[Marca temporal]],"dd/mmm")</f>
        <v>00/ene</v>
      </c>
      <c r="B1262" s="186"/>
      <c r="C1262" s="187"/>
      <c r="D1262" s="187"/>
      <c r="E1262" s="188"/>
      <c r="F1262" s="187"/>
      <c r="G1262" s="187"/>
      <c r="H1262" s="189"/>
      <c r="I1262" s="190"/>
      <c r="J1262" s="195"/>
      <c r="K1262" s="204"/>
      <c r="L1262" s="205"/>
      <c r="M1262" s="206"/>
      <c r="N1262" s="207"/>
      <c r="O1262" s="208"/>
      <c r="P1262" s="192"/>
      <c r="Q1262" s="189"/>
      <c r="R1262" s="196" t="str">
        <f>IF(promesas[[#This Row],[Fecha de Pago]]="", "", TEXT(promesas[[#This Row],[Fecha de Pago]], "mmm"))</f>
        <v/>
      </c>
      <c r="S1262" s="12" t="str">
        <f>IF(promesas[[#This Row],[Fecha  promesa de pago]]="", "", TEXT(promesas[[#This Row],[Fecha  promesa de pago]], "mmm"))</f>
        <v/>
      </c>
      <c r="T1262" s="13" t="str">
        <f>IF(promesas[[#This Row],[Fecha de Pago]]="", "", TEXT(promesas[[#This Row],[Fecha de Pago]], "dd/mmm"))</f>
        <v/>
      </c>
      <c r="U1262" s="13" t="str">
        <f>IF(promesas[[#This Row],[Fecha  promesa de pago]]="", "", TEXT(promesas[[#This Row],[Fecha  promesa de pago]], "dd/mmm"))</f>
        <v/>
      </c>
      <c r="V1262" s="14" t="str">
        <f>IF(LEN(TRIM(promesas[[#This Row],[Fecha  promesa de pago]]))&gt;0,1,"")</f>
        <v/>
      </c>
      <c r="W1262" s="14" t="str">
        <f>IF(LEN(TRIM(promesas[[#This Row],[Fecha de Pago]]))&gt;0,1,"")</f>
        <v/>
      </c>
    </row>
    <row r="1263" spans="1:23" ht="15.75" customHeight="1">
      <c r="A1263" s="11" t="str">
        <f>TEXT(promesas[[#This Row],[Marca temporal]],"dd/mmm")</f>
        <v>00/ene</v>
      </c>
      <c r="B1263" s="186"/>
      <c r="C1263" s="187"/>
      <c r="D1263" s="187"/>
      <c r="E1263" s="188"/>
      <c r="F1263" s="187"/>
      <c r="G1263" s="187"/>
      <c r="H1263" s="189"/>
      <c r="I1263" s="190"/>
      <c r="J1263" s="195"/>
      <c r="K1263" s="204"/>
      <c r="L1263" s="205"/>
      <c r="M1263" s="206"/>
      <c r="N1263" s="207"/>
      <c r="O1263" s="208"/>
      <c r="P1263" s="192"/>
      <c r="Q1263" s="189"/>
      <c r="R1263" s="196" t="str">
        <f>IF(promesas[[#This Row],[Fecha de Pago]]="", "", TEXT(promesas[[#This Row],[Fecha de Pago]], "mmm"))</f>
        <v/>
      </c>
      <c r="S1263" s="12" t="str">
        <f>IF(promesas[[#This Row],[Fecha  promesa de pago]]="", "", TEXT(promesas[[#This Row],[Fecha  promesa de pago]], "mmm"))</f>
        <v/>
      </c>
      <c r="T1263" s="13" t="str">
        <f>IF(promesas[[#This Row],[Fecha de Pago]]="", "", TEXT(promesas[[#This Row],[Fecha de Pago]], "dd/mmm"))</f>
        <v/>
      </c>
      <c r="U1263" s="13" t="str">
        <f>IF(promesas[[#This Row],[Fecha  promesa de pago]]="", "", TEXT(promesas[[#This Row],[Fecha  promesa de pago]], "dd/mmm"))</f>
        <v/>
      </c>
      <c r="V1263" s="14" t="str">
        <f>IF(LEN(TRIM(promesas[[#This Row],[Fecha  promesa de pago]]))&gt;0,1,"")</f>
        <v/>
      </c>
      <c r="W1263" s="14" t="str">
        <f>IF(LEN(TRIM(promesas[[#This Row],[Fecha de Pago]]))&gt;0,1,"")</f>
        <v/>
      </c>
    </row>
    <row r="1264" spans="1:23" ht="15.75" customHeight="1">
      <c r="A1264" s="11" t="str">
        <f>TEXT(promesas[[#This Row],[Marca temporal]],"dd/mmm")</f>
        <v>00/ene</v>
      </c>
      <c r="B1264" s="186"/>
      <c r="C1264" s="187"/>
      <c r="D1264" s="187"/>
      <c r="E1264" s="188"/>
      <c r="F1264" s="187"/>
      <c r="G1264" s="187"/>
      <c r="H1264" s="189"/>
      <c r="I1264" s="190"/>
      <c r="J1264" s="195"/>
      <c r="K1264" s="204"/>
      <c r="L1264" s="205"/>
      <c r="M1264" s="206"/>
      <c r="N1264" s="207"/>
      <c r="O1264" s="208"/>
      <c r="P1264" s="192"/>
      <c r="Q1264" s="189"/>
      <c r="R1264" s="196" t="str">
        <f>IF(promesas[[#This Row],[Fecha de Pago]]="", "", TEXT(promesas[[#This Row],[Fecha de Pago]], "mmm"))</f>
        <v/>
      </c>
      <c r="S1264" s="12" t="str">
        <f>IF(promesas[[#This Row],[Fecha  promesa de pago]]="", "", TEXT(promesas[[#This Row],[Fecha  promesa de pago]], "mmm"))</f>
        <v/>
      </c>
      <c r="T1264" s="13" t="str">
        <f>IF(promesas[[#This Row],[Fecha de Pago]]="", "", TEXT(promesas[[#This Row],[Fecha de Pago]], "dd/mmm"))</f>
        <v/>
      </c>
      <c r="U1264" s="13" t="str">
        <f>IF(promesas[[#This Row],[Fecha  promesa de pago]]="", "", TEXT(promesas[[#This Row],[Fecha  promesa de pago]], "dd/mmm"))</f>
        <v/>
      </c>
      <c r="V1264" s="14" t="str">
        <f>IF(LEN(TRIM(promesas[[#This Row],[Fecha  promesa de pago]]))&gt;0,1,"")</f>
        <v/>
      </c>
      <c r="W1264" s="14" t="str">
        <f>IF(LEN(TRIM(promesas[[#This Row],[Fecha de Pago]]))&gt;0,1,"")</f>
        <v/>
      </c>
    </row>
    <row r="1265" spans="1:23" ht="15.75" customHeight="1">
      <c r="A1265" s="11" t="str">
        <f>TEXT(promesas[[#This Row],[Marca temporal]],"dd/mmm")</f>
        <v>00/ene</v>
      </c>
      <c r="B1265" s="186"/>
      <c r="C1265" s="187"/>
      <c r="D1265" s="187"/>
      <c r="E1265" s="188"/>
      <c r="F1265" s="187"/>
      <c r="G1265" s="187"/>
      <c r="H1265" s="189"/>
      <c r="I1265" s="190"/>
      <c r="J1265" s="195"/>
      <c r="K1265" s="204"/>
      <c r="L1265" s="205"/>
      <c r="M1265" s="206"/>
      <c r="N1265" s="207"/>
      <c r="O1265" s="208"/>
      <c r="P1265" s="192"/>
      <c r="Q1265" s="189"/>
      <c r="R1265" s="196" t="str">
        <f>IF(promesas[[#This Row],[Fecha de Pago]]="", "", TEXT(promesas[[#This Row],[Fecha de Pago]], "mmm"))</f>
        <v/>
      </c>
      <c r="S1265" s="12" t="str">
        <f>IF(promesas[[#This Row],[Fecha  promesa de pago]]="", "", TEXT(promesas[[#This Row],[Fecha  promesa de pago]], "mmm"))</f>
        <v/>
      </c>
      <c r="T1265" s="13" t="str">
        <f>IF(promesas[[#This Row],[Fecha de Pago]]="", "", TEXT(promesas[[#This Row],[Fecha de Pago]], "dd/mmm"))</f>
        <v/>
      </c>
      <c r="U1265" s="13" t="str">
        <f>IF(promesas[[#This Row],[Fecha  promesa de pago]]="", "", TEXT(promesas[[#This Row],[Fecha  promesa de pago]], "dd/mmm"))</f>
        <v/>
      </c>
      <c r="V1265" s="14" t="str">
        <f>IF(LEN(TRIM(promesas[[#This Row],[Fecha  promesa de pago]]))&gt;0,1,"")</f>
        <v/>
      </c>
      <c r="W1265" s="14" t="str">
        <f>IF(LEN(TRIM(promesas[[#This Row],[Fecha de Pago]]))&gt;0,1,"")</f>
        <v/>
      </c>
    </row>
    <row r="1266" spans="1:23" ht="15.75" customHeight="1">
      <c r="A1266" s="11" t="str">
        <f>TEXT(promesas[[#This Row],[Marca temporal]],"dd/mmm")</f>
        <v>00/ene</v>
      </c>
      <c r="B1266" s="186"/>
      <c r="C1266" s="187"/>
      <c r="D1266" s="187"/>
      <c r="E1266" s="188"/>
      <c r="F1266" s="187"/>
      <c r="G1266" s="187"/>
      <c r="H1266" s="189"/>
      <c r="I1266" s="190"/>
      <c r="J1266" s="195"/>
      <c r="K1266" s="204"/>
      <c r="L1266" s="205"/>
      <c r="M1266" s="206"/>
      <c r="N1266" s="207"/>
      <c r="O1266" s="208"/>
      <c r="P1266" s="192"/>
      <c r="Q1266" s="189"/>
      <c r="R1266" s="196" t="str">
        <f>IF(promesas[[#This Row],[Fecha de Pago]]="", "", TEXT(promesas[[#This Row],[Fecha de Pago]], "mmm"))</f>
        <v/>
      </c>
      <c r="S1266" s="12" t="str">
        <f>IF(promesas[[#This Row],[Fecha  promesa de pago]]="", "", TEXT(promesas[[#This Row],[Fecha  promesa de pago]], "mmm"))</f>
        <v/>
      </c>
      <c r="T1266" s="13" t="str">
        <f>IF(promesas[[#This Row],[Fecha de Pago]]="", "", TEXT(promesas[[#This Row],[Fecha de Pago]], "dd/mmm"))</f>
        <v/>
      </c>
      <c r="U1266" s="13" t="str">
        <f>IF(promesas[[#This Row],[Fecha  promesa de pago]]="", "", TEXT(promesas[[#This Row],[Fecha  promesa de pago]], "dd/mmm"))</f>
        <v/>
      </c>
      <c r="V1266" s="14" t="str">
        <f>IF(LEN(TRIM(promesas[[#This Row],[Fecha  promesa de pago]]))&gt;0,1,"")</f>
        <v/>
      </c>
      <c r="W1266" s="14" t="str">
        <f>IF(LEN(TRIM(promesas[[#This Row],[Fecha de Pago]]))&gt;0,1,"")</f>
        <v/>
      </c>
    </row>
    <row r="1267" spans="1:23" ht="15.75" customHeight="1">
      <c r="A1267" s="11" t="str">
        <f>TEXT(promesas[[#This Row],[Marca temporal]],"dd/mmm")</f>
        <v>00/ene</v>
      </c>
      <c r="B1267" s="186"/>
      <c r="C1267" s="187"/>
      <c r="D1267" s="187"/>
      <c r="E1267" s="188"/>
      <c r="F1267" s="187"/>
      <c r="G1267" s="187"/>
      <c r="H1267" s="189"/>
      <c r="I1267" s="190"/>
      <c r="J1267" s="195"/>
      <c r="K1267" s="204"/>
      <c r="L1267" s="205"/>
      <c r="M1267" s="206"/>
      <c r="N1267" s="207"/>
      <c r="O1267" s="208"/>
      <c r="P1267" s="192"/>
      <c r="Q1267" s="189"/>
      <c r="R1267" s="196" t="str">
        <f>IF(promesas[[#This Row],[Fecha de Pago]]="", "", TEXT(promesas[[#This Row],[Fecha de Pago]], "mmm"))</f>
        <v/>
      </c>
      <c r="S1267" s="12" t="str">
        <f>IF(promesas[[#This Row],[Fecha  promesa de pago]]="", "", TEXT(promesas[[#This Row],[Fecha  promesa de pago]], "mmm"))</f>
        <v/>
      </c>
      <c r="T1267" s="13" t="str">
        <f>IF(promesas[[#This Row],[Fecha de Pago]]="", "", TEXT(promesas[[#This Row],[Fecha de Pago]], "dd/mmm"))</f>
        <v/>
      </c>
      <c r="U1267" s="13" t="str">
        <f>IF(promesas[[#This Row],[Fecha  promesa de pago]]="", "", TEXT(promesas[[#This Row],[Fecha  promesa de pago]], "dd/mmm"))</f>
        <v/>
      </c>
      <c r="V1267" s="14" t="str">
        <f>IF(LEN(TRIM(promesas[[#This Row],[Fecha  promesa de pago]]))&gt;0,1,"")</f>
        <v/>
      </c>
      <c r="W1267" s="14" t="str">
        <f>IF(LEN(TRIM(promesas[[#This Row],[Fecha de Pago]]))&gt;0,1,"")</f>
        <v/>
      </c>
    </row>
    <row r="1268" spans="1:23" ht="15.75" customHeight="1">
      <c r="A1268" s="11" t="str">
        <f>TEXT(promesas[[#This Row],[Marca temporal]],"dd/mmm")</f>
        <v>00/ene</v>
      </c>
      <c r="B1268" s="186"/>
      <c r="C1268" s="187"/>
      <c r="D1268" s="187"/>
      <c r="E1268" s="188"/>
      <c r="F1268" s="187"/>
      <c r="G1268" s="187"/>
      <c r="H1268" s="189"/>
      <c r="I1268" s="190"/>
      <c r="J1268" s="195"/>
      <c r="K1268" s="204"/>
      <c r="L1268" s="205"/>
      <c r="M1268" s="206"/>
      <c r="N1268" s="207"/>
      <c r="O1268" s="208"/>
      <c r="P1268" s="192"/>
      <c r="Q1268" s="189"/>
      <c r="R1268" s="196" t="str">
        <f>IF(promesas[[#This Row],[Fecha de Pago]]="", "", TEXT(promesas[[#This Row],[Fecha de Pago]], "mmm"))</f>
        <v/>
      </c>
      <c r="S1268" s="12" t="str">
        <f>IF(promesas[[#This Row],[Fecha  promesa de pago]]="", "", TEXT(promesas[[#This Row],[Fecha  promesa de pago]], "mmm"))</f>
        <v/>
      </c>
      <c r="T1268" s="13" t="str">
        <f>IF(promesas[[#This Row],[Fecha de Pago]]="", "", TEXT(promesas[[#This Row],[Fecha de Pago]], "dd/mmm"))</f>
        <v/>
      </c>
      <c r="U1268" s="13" t="str">
        <f>IF(promesas[[#This Row],[Fecha  promesa de pago]]="", "", TEXT(promesas[[#This Row],[Fecha  promesa de pago]], "dd/mmm"))</f>
        <v/>
      </c>
      <c r="V1268" s="14" t="str">
        <f>IF(LEN(TRIM(promesas[[#This Row],[Fecha  promesa de pago]]))&gt;0,1,"")</f>
        <v/>
      </c>
      <c r="W1268" s="14" t="str">
        <f>IF(LEN(TRIM(promesas[[#This Row],[Fecha de Pago]]))&gt;0,1,"")</f>
        <v/>
      </c>
    </row>
    <row r="1269" spans="1:23" ht="15.75" customHeight="1">
      <c r="A1269" s="11" t="str">
        <f>TEXT(promesas[[#This Row],[Marca temporal]],"dd/mmm")</f>
        <v>00/ene</v>
      </c>
      <c r="B1269" s="186"/>
      <c r="C1269" s="187"/>
      <c r="D1269" s="187"/>
      <c r="E1269" s="188"/>
      <c r="F1269" s="187"/>
      <c r="G1269" s="187"/>
      <c r="H1269" s="189"/>
      <c r="I1269" s="190"/>
      <c r="J1269" s="195"/>
      <c r="K1269" s="204"/>
      <c r="L1269" s="205"/>
      <c r="M1269" s="206"/>
      <c r="N1269" s="207"/>
      <c r="O1269" s="208"/>
      <c r="P1269" s="157"/>
      <c r="Q1269" s="189"/>
      <c r="R1269" s="196" t="str">
        <f>IF(promesas[[#This Row],[Fecha de Pago]]="", "", TEXT(promesas[[#This Row],[Fecha de Pago]], "mmm"))</f>
        <v/>
      </c>
      <c r="S1269" s="12" t="str">
        <f>IF(promesas[[#This Row],[Fecha  promesa de pago]]="", "", TEXT(promesas[[#This Row],[Fecha  promesa de pago]], "mmm"))</f>
        <v/>
      </c>
      <c r="T1269" s="13" t="str">
        <f>IF(promesas[[#This Row],[Fecha de Pago]]="", "", TEXT(promesas[[#This Row],[Fecha de Pago]], "dd/mmm"))</f>
        <v/>
      </c>
      <c r="U1269" s="13" t="str">
        <f>IF(promesas[[#This Row],[Fecha  promesa de pago]]="", "", TEXT(promesas[[#This Row],[Fecha  promesa de pago]], "dd/mmm"))</f>
        <v/>
      </c>
      <c r="V1269" s="14" t="str">
        <f>IF(LEN(TRIM(promesas[[#This Row],[Fecha  promesa de pago]]))&gt;0,1,"")</f>
        <v/>
      </c>
      <c r="W1269" s="14" t="str">
        <f>IF(LEN(TRIM(promesas[[#This Row],[Fecha de Pago]]))&gt;0,1,"")</f>
        <v/>
      </c>
    </row>
    <row r="1270" spans="1:23" ht="15.75" customHeight="1">
      <c r="A1270" s="11" t="str">
        <f>TEXT(promesas[[#This Row],[Marca temporal]],"dd/mmm")</f>
        <v>00/ene</v>
      </c>
      <c r="B1270" s="186"/>
      <c r="C1270" s="187"/>
      <c r="D1270" s="187"/>
      <c r="E1270" s="188"/>
      <c r="F1270" s="187"/>
      <c r="G1270" s="187"/>
      <c r="H1270" s="189"/>
      <c r="I1270" s="190"/>
      <c r="J1270" s="195"/>
      <c r="K1270" s="204"/>
      <c r="L1270" s="205"/>
      <c r="M1270" s="206"/>
      <c r="N1270" s="207"/>
      <c r="O1270" s="208"/>
      <c r="P1270" s="157"/>
      <c r="Q1270" s="189"/>
      <c r="R1270" s="196" t="str">
        <f>IF(promesas[[#This Row],[Fecha de Pago]]="", "", TEXT(promesas[[#This Row],[Fecha de Pago]], "mmm"))</f>
        <v/>
      </c>
      <c r="S1270" s="12" t="str">
        <f>IF(promesas[[#This Row],[Fecha  promesa de pago]]="", "", TEXT(promesas[[#This Row],[Fecha  promesa de pago]], "mmm"))</f>
        <v/>
      </c>
      <c r="T1270" s="13" t="str">
        <f>IF(promesas[[#This Row],[Fecha de Pago]]="", "", TEXT(promesas[[#This Row],[Fecha de Pago]], "dd/mmm"))</f>
        <v/>
      </c>
      <c r="U1270" s="13" t="str">
        <f>IF(promesas[[#This Row],[Fecha  promesa de pago]]="", "", TEXT(promesas[[#This Row],[Fecha  promesa de pago]], "dd/mmm"))</f>
        <v/>
      </c>
      <c r="V1270" s="14" t="str">
        <f>IF(LEN(TRIM(promesas[[#This Row],[Fecha  promesa de pago]]))&gt;0,1,"")</f>
        <v/>
      </c>
      <c r="W1270" s="14" t="str">
        <f>IF(LEN(TRIM(promesas[[#This Row],[Fecha de Pago]]))&gt;0,1,"")</f>
        <v/>
      </c>
    </row>
    <row r="1271" spans="1:23" ht="15.75" customHeight="1">
      <c r="A1271" s="11" t="str">
        <f>TEXT(promesas[[#This Row],[Marca temporal]],"dd/mmm")</f>
        <v>00/ene</v>
      </c>
      <c r="B1271" s="186"/>
      <c r="C1271" s="187"/>
      <c r="D1271" s="187"/>
      <c r="E1271" s="188"/>
      <c r="F1271" s="187"/>
      <c r="G1271" s="187"/>
      <c r="H1271" s="189"/>
      <c r="I1271" s="190"/>
      <c r="J1271" s="195"/>
      <c r="K1271" s="204"/>
      <c r="L1271" s="205"/>
      <c r="M1271" s="206"/>
      <c r="N1271" s="207"/>
      <c r="O1271" s="208"/>
      <c r="P1271" s="157"/>
      <c r="Q1271" s="189"/>
      <c r="R1271" s="196" t="str">
        <f>IF(promesas[[#This Row],[Fecha de Pago]]="", "", TEXT(promesas[[#This Row],[Fecha de Pago]], "mmm"))</f>
        <v/>
      </c>
      <c r="S1271" s="12" t="str">
        <f>IF(promesas[[#This Row],[Fecha  promesa de pago]]="", "", TEXT(promesas[[#This Row],[Fecha  promesa de pago]], "mmm"))</f>
        <v/>
      </c>
      <c r="T1271" s="13" t="str">
        <f>IF(promesas[[#This Row],[Fecha de Pago]]="", "", TEXT(promesas[[#This Row],[Fecha de Pago]], "dd/mmm"))</f>
        <v/>
      </c>
      <c r="U1271" s="13" t="str">
        <f>IF(promesas[[#This Row],[Fecha  promesa de pago]]="", "", TEXT(promesas[[#This Row],[Fecha  promesa de pago]], "dd/mmm"))</f>
        <v/>
      </c>
      <c r="V1271" s="14" t="str">
        <f>IF(LEN(TRIM(promesas[[#This Row],[Fecha  promesa de pago]]))&gt;0,1,"")</f>
        <v/>
      </c>
      <c r="W1271" s="14" t="str">
        <f>IF(LEN(TRIM(promesas[[#This Row],[Fecha de Pago]]))&gt;0,1,"")</f>
        <v/>
      </c>
    </row>
    <row r="1272" spans="1:23" ht="15.75" customHeight="1">
      <c r="A1272" s="11" t="str">
        <f>TEXT(promesas[[#This Row],[Marca temporal]],"dd/mmm")</f>
        <v>00/ene</v>
      </c>
      <c r="B1272" s="186"/>
      <c r="C1272" s="187"/>
      <c r="D1272" s="187"/>
      <c r="E1272" s="188"/>
      <c r="F1272" s="187"/>
      <c r="G1272" s="187"/>
      <c r="H1272" s="189"/>
      <c r="I1272" s="190"/>
      <c r="J1272" s="195"/>
      <c r="K1272" s="204"/>
      <c r="L1272" s="205"/>
      <c r="M1272" s="206"/>
      <c r="N1272" s="207"/>
      <c r="O1272" s="208"/>
      <c r="P1272" s="192"/>
      <c r="Q1272" s="189"/>
      <c r="R1272" s="196" t="str">
        <f>IF(promesas[[#This Row],[Fecha de Pago]]="", "", TEXT(promesas[[#This Row],[Fecha de Pago]], "mmm"))</f>
        <v/>
      </c>
      <c r="S1272" s="12" t="str">
        <f>IF(promesas[[#This Row],[Fecha  promesa de pago]]="", "", TEXT(promesas[[#This Row],[Fecha  promesa de pago]], "mmm"))</f>
        <v/>
      </c>
      <c r="T1272" s="13" t="str">
        <f>IF(promesas[[#This Row],[Fecha de Pago]]="", "", TEXT(promesas[[#This Row],[Fecha de Pago]], "dd/mmm"))</f>
        <v/>
      </c>
      <c r="U1272" s="13" t="str">
        <f>IF(promesas[[#This Row],[Fecha  promesa de pago]]="", "", TEXT(promesas[[#This Row],[Fecha  promesa de pago]], "dd/mmm"))</f>
        <v/>
      </c>
      <c r="V1272" s="14" t="str">
        <f>IF(LEN(TRIM(promesas[[#This Row],[Fecha  promesa de pago]]))&gt;0,1,"")</f>
        <v/>
      </c>
      <c r="W1272" s="14" t="str">
        <f>IF(LEN(TRIM(promesas[[#This Row],[Fecha de Pago]]))&gt;0,1,"")</f>
        <v/>
      </c>
    </row>
    <row r="1273" spans="1:23" ht="15.75" customHeight="1">
      <c r="A1273" s="11" t="str">
        <f>TEXT(promesas[[#This Row],[Marca temporal]],"dd/mmm")</f>
        <v>00/ene</v>
      </c>
      <c r="B1273" s="186"/>
      <c r="C1273" s="187"/>
      <c r="D1273" s="187"/>
      <c r="E1273" s="188"/>
      <c r="F1273" s="187"/>
      <c r="G1273" s="187"/>
      <c r="H1273" s="189"/>
      <c r="I1273" s="190"/>
      <c r="J1273" s="195"/>
      <c r="K1273" s="204"/>
      <c r="L1273" s="205"/>
      <c r="M1273" s="206"/>
      <c r="N1273" s="207"/>
      <c r="O1273" s="208"/>
      <c r="P1273" s="192"/>
      <c r="Q1273" s="189"/>
      <c r="R1273" s="196" t="str">
        <f>IF(promesas[[#This Row],[Fecha de Pago]]="", "", TEXT(promesas[[#This Row],[Fecha de Pago]], "mmm"))</f>
        <v/>
      </c>
      <c r="S1273" s="12" t="str">
        <f>IF(promesas[[#This Row],[Fecha  promesa de pago]]="", "", TEXT(promesas[[#This Row],[Fecha  promesa de pago]], "mmm"))</f>
        <v/>
      </c>
      <c r="T1273" s="13" t="str">
        <f>IF(promesas[[#This Row],[Fecha de Pago]]="", "", TEXT(promesas[[#This Row],[Fecha de Pago]], "dd/mmm"))</f>
        <v/>
      </c>
      <c r="U1273" s="13" t="str">
        <f>IF(promesas[[#This Row],[Fecha  promesa de pago]]="", "", TEXT(promesas[[#This Row],[Fecha  promesa de pago]], "dd/mmm"))</f>
        <v/>
      </c>
      <c r="V1273" s="14" t="str">
        <f>IF(LEN(TRIM(promesas[[#This Row],[Fecha  promesa de pago]]))&gt;0,1,"")</f>
        <v/>
      </c>
      <c r="W1273" s="14" t="str">
        <f>IF(LEN(TRIM(promesas[[#This Row],[Fecha de Pago]]))&gt;0,1,"")</f>
        <v/>
      </c>
    </row>
    <row r="1274" spans="1:23" ht="15.75" customHeight="1">
      <c r="A1274" s="11" t="str">
        <f>TEXT(promesas[[#This Row],[Marca temporal]],"dd/mmm")</f>
        <v>00/ene</v>
      </c>
      <c r="B1274" s="186"/>
      <c r="C1274" s="187"/>
      <c r="D1274" s="187"/>
      <c r="E1274" s="188"/>
      <c r="F1274" s="187"/>
      <c r="G1274" s="187"/>
      <c r="H1274" s="189"/>
      <c r="I1274" s="190"/>
      <c r="J1274" s="195"/>
      <c r="K1274" s="204"/>
      <c r="L1274" s="205"/>
      <c r="M1274" s="206"/>
      <c r="N1274" s="207"/>
      <c r="O1274" s="208"/>
      <c r="P1274" s="192"/>
      <c r="Q1274" s="189"/>
      <c r="R1274" s="196" t="str">
        <f>IF(promesas[[#This Row],[Fecha de Pago]]="", "", TEXT(promesas[[#This Row],[Fecha de Pago]], "mmm"))</f>
        <v/>
      </c>
      <c r="S1274" s="12" t="str">
        <f>IF(promesas[[#This Row],[Fecha  promesa de pago]]="", "", TEXT(promesas[[#This Row],[Fecha  promesa de pago]], "mmm"))</f>
        <v/>
      </c>
      <c r="T1274" s="13" t="str">
        <f>IF(promesas[[#This Row],[Fecha de Pago]]="", "", TEXT(promesas[[#This Row],[Fecha de Pago]], "dd/mmm"))</f>
        <v/>
      </c>
      <c r="U1274" s="13" t="str">
        <f>IF(promesas[[#This Row],[Fecha  promesa de pago]]="", "", TEXT(promesas[[#This Row],[Fecha  promesa de pago]], "dd/mmm"))</f>
        <v/>
      </c>
      <c r="V1274" s="14" t="str">
        <f>IF(LEN(TRIM(promesas[[#This Row],[Fecha  promesa de pago]]))&gt;0,1,"")</f>
        <v/>
      </c>
      <c r="W1274" s="14" t="str">
        <f>IF(LEN(TRIM(promesas[[#This Row],[Fecha de Pago]]))&gt;0,1,"")</f>
        <v/>
      </c>
    </row>
    <row r="1275" spans="1:23" ht="15.75" customHeight="1">
      <c r="A1275" s="11" t="str">
        <f>TEXT(promesas[[#This Row],[Marca temporal]],"dd/mmm")</f>
        <v>00/ene</v>
      </c>
      <c r="B1275" s="186"/>
      <c r="C1275" s="187"/>
      <c r="D1275" s="187"/>
      <c r="E1275" s="188"/>
      <c r="F1275" s="187"/>
      <c r="G1275" s="187"/>
      <c r="H1275" s="189"/>
      <c r="I1275" s="190"/>
      <c r="J1275" s="195"/>
      <c r="K1275" s="204"/>
      <c r="L1275" s="205"/>
      <c r="M1275" s="206"/>
      <c r="N1275" s="207"/>
      <c r="O1275" s="208"/>
      <c r="P1275" s="192"/>
      <c r="Q1275" s="189"/>
      <c r="R1275" s="196" t="str">
        <f>IF(promesas[[#This Row],[Fecha de Pago]]="", "", TEXT(promesas[[#This Row],[Fecha de Pago]], "mmm"))</f>
        <v/>
      </c>
      <c r="S1275" s="12" t="str">
        <f>IF(promesas[[#This Row],[Fecha  promesa de pago]]="", "", TEXT(promesas[[#This Row],[Fecha  promesa de pago]], "mmm"))</f>
        <v/>
      </c>
      <c r="T1275" s="13" t="str">
        <f>IF(promesas[[#This Row],[Fecha de Pago]]="", "", TEXT(promesas[[#This Row],[Fecha de Pago]], "dd/mmm"))</f>
        <v/>
      </c>
      <c r="U1275" s="13" t="str">
        <f>IF(promesas[[#This Row],[Fecha  promesa de pago]]="", "", TEXT(promesas[[#This Row],[Fecha  promesa de pago]], "dd/mmm"))</f>
        <v/>
      </c>
      <c r="V1275" s="14" t="str">
        <f>IF(LEN(TRIM(promesas[[#This Row],[Fecha  promesa de pago]]))&gt;0,1,"")</f>
        <v/>
      </c>
      <c r="W1275" s="14" t="str">
        <f>IF(LEN(TRIM(promesas[[#This Row],[Fecha de Pago]]))&gt;0,1,"")</f>
        <v/>
      </c>
    </row>
    <row r="1276" spans="1:23" ht="15.75" customHeight="1">
      <c r="A1276" s="11" t="str">
        <f>TEXT(promesas[[#This Row],[Marca temporal]],"dd/mmm")</f>
        <v>00/ene</v>
      </c>
      <c r="B1276" s="186"/>
      <c r="C1276" s="187"/>
      <c r="D1276" s="187"/>
      <c r="E1276" s="188"/>
      <c r="F1276" s="187"/>
      <c r="G1276" s="187"/>
      <c r="H1276" s="189"/>
      <c r="I1276" s="190"/>
      <c r="J1276" s="195"/>
      <c r="K1276" s="204"/>
      <c r="L1276" s="205"/>
      <c r="M1276" s="206"/>
      <c r="N1276" s="207"/>
      <c r="O1276" s="208"/>
      <c r="P1276" s="192"/>
      <c r="Q1276" s="189"/>
      <c r="R1276" s="196" t="str">
        <f>IF(promesas[[#This Row],[Fecha de Pago]]="", "", TEXT(promesas[[#This Row],[Fecha de Pago]], "mmm"))</f>
        <v/>
      </c>
      <c r="S1276" s="12" t="str">
        <f>IF(promesas[[#This Row],[Fecha  promesa de pago]]="", "", TEXT(promesas[[#This Row],[Fecha  promesa de pago]], "mmm"))</f>
        <v/>
      </c>
      <c r="T1276" s="13" t="str">
        <f>IF(promesas[[#This Row],[Fecha de Pago]]="", "", TEXT(promesas[[#This Row],[Fecha de Pago]], "dd/mmm"))</f>
        <v/>
      </c>
      <c r="U1276" s="13" t="str">
        <f>IF(promesas[[#This Row],[Fecha  promesa de pago]]="", "", TEXT(promesas[[#This Row],[Fecha  promesa de pago]], "dd/mmm"))</f>
        <v/>
      </c>
      <c r="V1276" s="14" t="str">
        <f>IF(LEN(TRIM(promesas[[#This Row],[Fecha  promesa de pago]]))&gt;0,1,"")</f>
        <v/>
      </c>
      <c r="W1276" s="14" t="str">
        <f>IF(LEN(TRIM(promesas[[#This Row],[Fecha de Pago]]))&gt;0,1,"")</f>
        <v/>
      </c>
    </row>
    <row r="1277" spans="1:23" ht="15.75" customHeight="1">
      <c r="A1277" s="11" t="str">
        <f>TEXT(promesas[[#This Row],[Marca temporal]],"dd/mmm")</f>
        <v>00/ene</v>
      </c>
      <c r="B1277" s="186"/>
      <c r="C1277" s="187"/>
      <c r="D1277" s="187"/>
      <c r="E1277" s="188"/>
      <c r="F1277" s="187"/>
      <c r="G1277" s="187"/>
      <c r="H1277" s="189"/>
      <c r="I1277" s="190"/>
      <c r="J1277" s="195"/>
      <c r="K1277" s="204"/>
      <c r="L1277" s="205"/>
      <c r="M1277" s="206"/>
      <c r="N1277" s="207"/>
      <c r="O1277" s="208"/>
      <c r="P1277" s="157"/>
      <c r="Q1277" s="189"/>
      <c r="R1277" s="196" t="str">
        <f>IF(promesas[[#This Row],[Fecha de Pago]]="", "", TEXT(promesas[[#This Row],[Fecha de Pago]], "mmm"))</f>
        <v/>
      </c>
      <c r="S1277" s="12" t="str">
        <f>IF(promesas[[#This Row],[Fecha  promesa de pago]]="", "", TEXT(promesas[[#This Row],[Fecha  promesa de pago]], "mmm"))</f>
        <v/>
      </c>
      <c r="T1277" s="13" t="str">
        <f>IF(promesas[[#This Row],[Fecha de Pago]]="", "", TEXT(promesas[[#This Row],[Fecha de Pago]], "dd/mmm"))</f>
        <v/>
      </c>
      <c r="U1277" s="13" t="str">
        <f>IF(promesas[[#This Row],[Fecha  promesa de pago]]="", "", TEXT(promesas[[#This Row],[Fecha  promesa de pago]], "dd/mmm"))</f>
        <v/>
      </c>
      <c r="V1277" s="14" t="str">
        <f>IF(LEN(TRIM(promesas[[#This Row],[Fecha  promesa de pago]]))&gt;0,1,"")</f>
        <v/>
      </c>
      <c r="W1277" s="14" t="str">
        <f>IF(LEN(TRIM(promesas[[#This Row],[Fecha de Pago]]))&gt;0,1,"")</f>
        <v/>
      </c>
    </row>
    <row r="1278" spans="1:23" ht="15.75" customHeight="1">
      <c r="A1278" s="11" t="str">
        <f>TEXT(promesas[[#This Row],[Marca temporal]],"dd/mmm")</f>
        <v>00/ene</v>
      </c>
      <c r="B1278" s="186"/>
      <c r="C1278" s="187"/>
      <c r="D1278" s="187"/>
      <c r="E1278" s="188"/>
      <c r="F1278" s="187"/>
      <c r="G1278" s="187"/>
      <c r="H1278" s="189"/>
      <c r="I1278" s="190"/>
      <c r="J1278" s="195"/>
      <c r="K1278" s="204"/>
      <c r="L1278" s="205"/>
      <c r="M1278" s="206"/>
      <c r="N1278" s="207"/>
      <c r="O1278" s="208"/>
      <c r="P1278"/>
      <c r="Q1278" s="189"/>
      <c r="R1278" s="196" t="str">
        <f>IF(promesas[[#This Row],[Fecha de Pago]]="", "", TEXT(promesas[[#This Row],[Fecha de Pago]], "mmm"))</f>
        <v/>
      </c>
      <c r="S1278" s="12" t="str">
        <f>IF(promesas[[#This Row],[Fecha  promesa de pago]]="", "", TEXT(promesas[[#This Row],[Fecha  promesa de pago]], "mmm"))</f>
        <v/>
      </c>
      <c r="T1278" s="13" t="str">
        <f>IF(promesas[[#This Row],[Fecha de Pago]]="", "", TEXT(promesas[[#This Row],[Fecha de Pago]], "dd/mmm"))</f>
        <v/>
      </c>
      <c r="U1278" s="13" t="str">
        <f>IF(promesas[[#This Row],[Fecha  promesa de pago]]="", "", TEXT(promesas[[#This Row],[Fecha  promesa de pago]], "dd/mmm"))</f>
        <v/>
      </c>
      <c r="V1278" s="14" t="str">
        <f>IF(LEN(TRIM(promesas[[#This Row],[Fecha  promesa de pago]]))&gt;0,1,"")</f>
        <v/>
      </c>
      <c r="W1278" s="14" t="str">
        <f>IF(LEN(TRIM(promesas[[#This Row],[Fecha de Pago]]))&gt;0,1,"")</f>
        <v/>
      </c>
    </row>
    <row r="1279" spans="1:23" ht="15.75" customHeight="1">
      <c r="A1279" s="11" t="str">
        <f>TEXT(promesas[[#This Row],[Marca temporal]],"dd/mmm")</f>
        <v>00/ene</v>
      </c>
      <c r="B1279" s="186"/>
      <c r="C1279" s="187"/>
      <c r="D1279" s="187"/>
      <c r="E1279" s="188"/>
      <c r="F1279" s="187"/>
      <c r="G1279" s="187"/>
      <c r="H1279" s="189"/>
      <c r="I1279" s="190"/>
      <c r="J1279" s="195"/>
      <c r="K1279" s="204"/>
      <c r="L1279" s="205"/>
      <c r="M1279" s="206"/>
      <c r="N1279" s="207"/>
      <c r="O1279" s="208"/>
      <c r="P1279"/>
      <c r="Q1279" s="189"/>
      <c r="R1279" s="196" t="str">
        <f>IF(promesas[[#This Row],[Fecha de Pago]]="", "", TEXT(promesas[[#This Row],[Fecha de Pago]], "mmm"))</f>
        <v/>
      </c>
      <c r="S1279" s="12" t="str">
        <f>IF(promesas[[#This Row],[Fecha  promesa de pago]]="", "", TEXT(promesas[[#This Row],[Fecha  promesa de pago]], "mmm"))</f>
        <v/>
      </c>
      <c r="T1279" s="13" t="str">
        <f>IF(promesas[[#This Row],[Fecha de Pago]]="", "", TEXT(promesas[[#This Row],[Fecha de Pago]], "dd/mmm"))</f>
        <v/>
      </c>
      <c r="U1279" s="13" t="str">
        <f>IF(promesas[[#This Row],[Fecha  promesa de pago]]="", "", TEXT(promesas[[#This Row],[Fecha  promesa de pago]], "dd/mmm"))</f>
        <v/>
      </c>
      <c r="V1279" s="14" t="str">
        <f>IF(LEN(TRIM(promesas[[#This Row],[Fecha  promesa de pago]]))&gt;0,1,"")</f>
        <v/>
      </c>
      <c r="W1279" s="14" t="str">
        <f>IF(LEN(TRIM(promesas[[#This Row],[Fecha de Pago]]))&gt;0,1,"")</f>
        <v/>
      </c>
    </row>
    <row r="1280" spans="1:23" ht="15.75" customHeight="1">
      <c r="A1280" s="11" t="str">
        <f>TEXT(promesas[[#This Row],[Marca temporal]],"dd/mmm")</f>
        <v>00/ene</v>
      </c>
      <c r="B1280" s="186"/>
      <c r="C1280" s="187"/>
      <c r="D1280" s="187"/>
      <c r="E1280" s="188"/>
      <c r="F1280" s="187"/>
      <c r="G1280" s="187"/>
      <c r="H1280" s="189"/>
      <c r="I1280" s="190"/>
      <c r="J1280" s="195"/>
      <c r="K1280" s="204"/>
      <c r="L1280" s="205"/>
      <c r="M1280" s="206"/>
      <c r="N1280" s="207"/>
      <c r="O1280" s="208"/>
      <c r="P1280" s="157"/>
      <c r="Q1280" s="189"/>
      <c r="R1280" s="196" t="str">
        <f>IF(promesas[[#This Row],[Fecha de Pago]]="", "", TEXT(promesas[[#This Row],[Fecha de Pago]], "mmm"))</f>
        <v/>
      </c>
      <c r="S1280" s="12" t="str">
        <f>IF(promesas[[#This Row],[Fecha  promesa de pago]]="", "", TEXT(promesas[[#This Row],[Fecha  promesa de pago]], "mmm"))</f>
        <v/>
      </c>
      <c r="T1280" s="13" t="str">
        <f>IF(promesas[[#This Row],[Fecha de Pago]]="", "", TEXT(promesas[[#This Row],[Fecha de Pago]], "dd/mmm"))</f>
        <v/>
      </c>
      <c r="U1280" s="13" t="str">
        <f>IF(promesas[[#This Row],[Fecha  promesa de pago]]="", "", TEXT(promesas[[#This Row],[Fecha  promesa de pago]], "dd/mmm"))</f>
        <v/>
      </c>
      <c r="V1280" s="14" t="str">
        <f>IF(LEN(TRIM(promesas[[#This Row],[Fecha  promesa de pago]]))&gt;0,1,"")</f>
        <v/>
      </c>
      <c r="W1280" s="14" t="str">
        <f>IF(LEN(TRIM(promesas[[#This Row],[Fecha de Pago]]))&gt;0,1,"")</f>
        <v/>
      </c>
    </row>
    <row r="1281" spans="1:23" ht="15.75" customHeight="1">
      <c r="A1281" s="11" t="str">
        <f>TEXT(promesas[[#This Row],[Marca temporal]],"dd/mmm")</f>
        <v>00/ene</v>
      </c>
      <c r="B1281" s="186"/>
      <c r="C1281" s="187"/>
      <c r="D1281" s="187"/>
      <c r="E1281" s="188"/>
      <c r="F1281" s="187"/>
      <c r="G1281" s="187"/>
      <c r="H1281" s="189"/>
      <c r="I1281" s="190"/>
      <c r="J1281" s="195"/>
      <c r="K1281" s="204"/>
      <c r="L1281" s="205"/>
      <c r="M1281" s="206"/>
      <c r="N1281" s="207"/>
      <c r="O1281" s="208"/>
      <c r="P1281" s="157"/>
      <c r="Q1281" s="189"/>
      <c r="R1281" s="196" t="str">
        <f>IF(promesas[[#This Row],[Fecha de Pago]]="", "", TEXT(promesas[[#This Row],[Fecha de Pago]], "mmm"))</f>
        <v/>
      </c>
      <c r="S1281" s="12" t="str">
        <f>IF(promesas[[#This Row],[Fecha  promesa de pago]]="", "", TEXT(promesas[[#This Row],[Fecha  promesa de pago]], "mmm"))</f>
        <v/>
      </c>
      <c r="T1281" s="13" t="str">
        <f>IF(promesas[[#This Row],[Fecha de Pago]]="", "", TEXT(promesas[[#This Row],[Fecha de Pago]], "dd/mmm"))</f>
        <v/>
      </c>
      <c r="U1281" s="13" t="str">
        <f>IF(promesas[[#This Row],[Fecha  promesa de pago]]="", "", TEXT(promesas[[#This Row],[Fecha  promesa de pago]], "dd/mmm"))</f>
        <v/>
      </c>
      <c r="V1281" s="14" t="str">
        <f>IF(LEN(TRIM(promesas[[#This Row],[Fecha  promesa de pago]]))&gt;0,1,"")</f>
        <v/>
      </c>
      <c r="W1281" s="14" t="str">
        <f>IF(LEN(TRIM(promesas[[#This Row],[Fecha de Pago]]))&gt;0,1,"")</f>
        <v/>
      </c>
    </row>
    <row r="1282" spans="1:23" ht="15.75" customHeight="1">
      <c r="A1282" s="11" t="str">
        <f>TEXT(promesas[[#This Row],[Marca temporal]],"dd/mmm")</f>
        <v>00/ene</v>
      </c>
      <c r="B1282" s="186"/>
      <c r="C1282" s="187"/>
      <c r="D1282" s="187"/>
      <c r="E1282" s="188"/>
      <c r="F1282" s="187"/>
      <c r="G1282" s="187"/>
      <c r="H1282" s="189"/>
      <c r="I1282" s="190"/>
      <c r="J1282" s="195"/>
      <c r="K1282" s="204"/>
      <c r="L1282" s="205"/>
      <c r="M1282" s="206"/>
      <c r="N1282" s="207"/>
      <c r="O1282" s="208"/>
      <c r="P1282" s="157"/>
      <c r="Q1282" s="189"/>
      <c r="R1282" s="196" t="str">
        <f>IF(promesas[[#This Row],[Fecha de Pago]]="", "", TEXT(promesas[[#This Row],[Fecha de Pago]], "mmm"))</f>
        <v/>
      </c>
      <c r="S1282" s="12" t="str">
        <f>IF(promesas[[#This Row],[Fecha  promesa de pago]]="", "", TEXT(promesas[[#This Row],[Fecha  promesa de pago]], "mmm"))</f>
        <v/>
      </c>
      <c r="T1282" s="13" t="str">
        <f>IF(promesas[[#This Row],[Fecha de Pago]]="", "", TEXT(promesas[[#This Row],[Fecha de Pago]], "dd/mmm"))</f>
        <v/>
      </c>
      <c r="U1282" s="13" t="str">
        <f>IF(promesas[[#This Row],[Fecha  promesa de pago]]="", "", TEXT(promesas[[#This Row],[Fecha  promesa de pago]], "dd/mmm"))</f>
        <v/>
      </c>
      <c r="V1282" s="14" t="str">
        <f>IF(LEN(TRIM(promesas[[#This Row],[Fecha  promesa de pago]]))&gt;0,1,"")</f>
        <v/>
      </c>
      <c r="W1282" s="14" t="str">
        <f>IF(LEN(TRIM(promesas[[#This Row],[Fecha de Pago]]))&gt;0,1,"")</f>
        <v/>
      </c>
    </row>
    <row r="1283" spans="1:23" ht="15.75" customHeight="1">
      <c r="A1283" s="11" t="str">
        <f>TEXT(promesas[[#This Row],[Marca temporal]],"dd/mmm")</f>
        <v>00/ene</v>
      </c>
      <c r="B1283" s="186"/>
      <c r="C1283" s="187"/>
      <c r="D1283" s="187"/>
      <c r="E1283" s="188"/>
      <c r="F1283" s="187"/>
      <c r="G1283" s="187"/>
      <c r="H1283" s="189"/>
      <c r="I1283" s="190"/>
      <c r="J1283" s="195"/>
      <c r="K1283" s="204"/>
      <c r="L1283" s="205"/>
      <c r="M1283" s="206"/>
      <c r="N1283" s="207"/>
      <c r="O1283" s="208"/>
      <c r="P1283" s="157"/>
      <c r="Q1283" s="189"/>
      <c r="R1283" s="196" t="str">
        <f>IF(promesas[[#This Row],[Fecha de Pago]]="", "", TEXT(promesas[[#This Row],[Fecha de Pago]], "mmm"))</f>
        <v/>
      </c>
      <c r="S1283" s="12" t="str">
        <f>IF(promesas[[#This Row],[Fecha  promesa de pago]]="", "", TEXT(promesas[[#This Row],[Fecha  promesa de pago]], "mmm"))</f>
        <v/>
      </c>
      <c r="T1283" s="13" t="str">
        <f>IF(promesas[[#This Row],[Fecha de Pago]]="", "", TEXT(promesas[[#This Row],[Fecha de Pago]], "dd/mmm"))</f>
        <v/>
      </c>
      <c r="U1283" s="13" t="str">
        <f>IF(promesas[[#This Row],[Fecha  promesa de pago]]="", "", TEXT(promesas[[#This Row],[Fecha  promesa de pago]], "dd/mmm"))</f>
        <v/>
      </c>
      <c r="V1283" s="14" t="str">
        <f>IF(LEN(TRIM(promesas[[#This Row],[Fecha  promesa de pago]]))&gt;0,1,"")</f>
        <v/>
      </c>
      <c r="W1283" s="14" t="str">
        <f>IF(LEN(TRIM(promesas[[#This Row],[Fecha de Pago]]))&gt;0,1,"")</f>
        <v/>
      </c>
    </row>
    <row r="1284" spans="1:23" ht="15.75" customHeight="1">
      <c r="A1284" s="11" t="str">
        <f>TEXT(promesas[[#This Row],[Marca temporal]],"dd/mmm")</f>
        <v>00/ene</v>
      </c>
      <c r="B1284" s="186"/>
      <c r="C1284" s="187"/>
      <c r="D1284" s="187"/>
      <c r="E1284" s="188"/>
      <c r="F1284" s="187"/>
      <c r="G1284" s="187"/>
      <c r="H1284" s="189"/>
      <c r="I1284" s="190"/>
      <c r="J1284" s="195"/>
      <c r="K1284" s="204"/>
      <c r="L1284" s="205"/>
      <c r="M1284" s="206"/>
      <c r="N1284" s="207"/>
      <c r="O1284" s="208"/>
      <c r="P1284" s="157"/>
      <c r="Q1284" s="189"/>
      <c r="R1284" s="196" t="str">
        <f>IF(promesas[[#This Row],[Fecha de Pago]]="", "", TEXT(promesas[[#This Row],[Fecha de Pago]], "mmm"))</f>
        <v/>
      </c>
      <c r="S1284" s="12" t="str">
        <f>IF(promesas[[#This Row],[Fecha  promesa de pago]]="", "", TEXT(promesas[[#This Row],[Fecha  promesa de pago]], "mmm"))</f>
        <v/>
      </c>
      <c r="T1284" s="13" t="str">
        <f>IF(promesas[[#This Row],[Fecha de Pago]]="", "", TEXT(promesas[[#This Row],[Fecha de Pago]], "dd/mmm"))</f>
        <v/>
      </c>
      <c r="U1284" s="13" t="str">
        <f>IF(promesas[[#This Row],[Fecha  promesa de pago]]="", "", TEXT(promesas[[#This Row],[Fecha  promesa de pago]], "dd/mmm"))</f>
        <v/>
      </c>
      <c r="V1284" s="14" t="str">
        <f>IF(LEN(TRIM(promesas[[#This Row],[Fecha  promesa de pago]]))&gt;0,1,"")</f>
        <v/>
      </c>
      <c r="W1284" s="14" t="str">
        <f>IF(LEN(TRIM(promesas[[#This Row],[Fecha de Pago]]))&gt;0,1,"")</f>
        <v/>
      </c>
    </row>
    <row r="1285" spans="1:23" ht="15.75" customHeight="1">
      <c r="A1285" s="11" t="str">
        <f>TEXT(promesas[[#This Row],[Marca temporal]],"dd/mmm")</f>
        <v>00/ene</v>
      </c>
      <c r="B1285" s="186"/>
      <c r="C1285" s="187"/>
      <c r="D1285" s="187"/>
      <c r="E1285" s="188"/>
      <c r="F1285" s="187"/>
      <c r="G1285" s="187"/>
      <c r="H1285" s="189"/>
      <c r="I1285" s="190"/>
      <c r="J1285" s="195"/>
      <c r="K1285" s="204"/>
      <c r="L1285" s="205"/>
      <c r="M1285" s="206"/>
      <c r="N1285" s="207"/>
      <c r="O1285" s="208"/>
      <c r="P1285"/>
      <c r="Q1285" s="189"/>
      <c r="R1285" s="196" t="str">
        <f>IF(promesas[[#This Row],[Fecha de Pago]]="", "", TEXT(promesas[[#This Row],[Fecha de Pago]], "mmm"))</f>
        <v/>
      </c>
      <c r="S1285" s="12" t="str">
        <f>IF(promesas[[#This Row],[Fecha  promesa de pago]]="", "", TEXT(promesas[[#This Row],[Fecha  promesa de pago]], "mmm"))</f>
        <v/>
      </c>
      <c r="T1285" s="13" t="str">
        <f>IF(promesas[[#This Row],[Fecha de Pago]]="", "", TEXT(promesas[[#This Row],[Fecha de Pago]], "dd/mmm"))</f>
        <v/>
      </c>
      <c r="U1285" s="13" t="str">
        <f>IF(promesas[[#This Row],[Fecha  promesa de pago]]="", "", TEXT(promesas[[#This Row],[Fecha  promesa de pago]], "dd/mmm"))</f>
        <v/>
      </c>
      <c r="V1285" s="14" t="str">
        <f>IF(LEN(TRIM(promesas[[#This Row],[Fecha  promesa de pago]]))&gt;0,1,"")</f>
        <v/>
      </c>
      <c r="W1285" s="14" t="str">
        <f>IF(LEN(TRIM(promesas[[#This Row],[Fecha de Pago]]))&gt;0,1,"")</f>
        <v/>
      </c>
    </row>
    <row r="1286" spans="1:23" ht="15.75" customHeight="1">
      <c r="A1286" s="11" t="str">
        <f>TEXT(promesas[[#This Row],[Marca temporal]],"dd/mmm")</f>
        <v>00/ene</v>
      </c>
      <c r="B1286" s="186"/>
      <c r="C1286" s="187"/>
      <c r="D1286" s="187"/>
      <c r="E1286" s="188"/>
      <c r="F1286" s="187"/>
      <c r="G1286" s="187"/>
      <c r="H1286" s="189"/>
      <c r="I1286" s="190"/>
      <c r="J1286" s="195"/>
      <c r="K1286" s="204"/>
      <c r="L1286" s="205"/>
      <c r="M1286" s="206"/>
      <c r="N1286" s="207"/>
      <c r="O1286" s="208"/>
      <c r="P1286"/>
      <c r="Q1286" s="189"/>
      <c r="R1286" s="196" t="str">
        <f>IF(promesas[[#This Row],[Fecha de Pago]]="", "", TEXT(promesas[[#This Row],[Fecha de Pago]], "mmm"))</f>
        <v/>
      </c>
      <c r="S1286" s="12" t="str">
        <f>IF(promesas[[#This Row],[Fecha  promesa de pago]]="", "", TEXT(promesas[[#This Row],[Fecha  promesa de pago]], "mmm"))</f>
        <v/>
      </c>
      <c r="T1286" s="13" t="str">
        <f>IF(promesas[[#This Row],[Fecha de Pago]]="", "", TEXT(promesas[[#This Row],[Fecha de Pago]], "dd/mmm"))</f>
        <v/>
      </c>
      <c r="U1286" s="13" t="str">
        <f>IF(promesas[[#This Row],[Fecha  promesa de pago]]="", "", TEXT(promesas[[#This Row],[Fecha  promesa de pago]], "dd/mmm"))</f>
        <v/>
      </c>
      <c r="V1286" s="14" t="str">
        <f>IF(LEN(TRIM(promesas[[#This Row],[Fecha  promesa de pago]]))&gt;0,1,"")</f>
        <v/>
      </c>
      <c r="W1286" s="14" t="str">
        <f>IF(LEN(TRIM(promesas[[#This Row],[Fecha de Pago]]))&gt;0,1,"")</f>
        <v/>
      </c>
    </row>
    <row r="1287" spans="1:23" ht="15.75" customHeight="1">
      <c r="A1287" s="11" t="str">
        <f>TEXT(promesas[[#This Row],[Marca temporal]],"dd/mmm")</f>
        <v>00/ene</v>
      </c>
      <c r="B1287" s="186"/>
      <c r="C1287" s="187"/>
      <c r="D1287" s="187"/>
      <c r="E1287" s="188"/>
      <c r="F1287" s="187"/>
      <c r="G1287" s="187"/>
      <c r="H1287" s="189"/>
      <c r="I1287" s="190"/>
      <c r="J1287" s="195"/>
      <c r="K1287" s="204"/>
      <c r="L1287" s="205"/>
      <c r="M1287" s="206"/>
      <c r="N1287" s="207"/>
      <c r="O1287" s="208"/>
      <c r="P1287"/>
      <c r="Q1287" s="189"/>
      <c r="R1287" s="196" t="str">
        <f>IF(promesas[[#This Row],[Fecha de Pago]]="", "", TEXT(promesas[[#This Row],[Fecha de Pago]], "mmm"))</f>
        <v/>
      </c>
      <c r="S1287" s="12" t="str">
        <f>IF(promesas[[#This Row],[Fecha  promesa de pago]]="", "", TEXT(promesas[[#This Row],[Fecha  promesa de pago]], "mmm"))</f>
        <v/>
      </c>
      <c r="T1287" s="13" t="str">
        <f>IF(promesas[[#This Row],[Fecha de Pago]]="", "", TEXT(promesas[[#This Row],[Fecha de Pago]], "dd/mmm"))</f>
        <v/>
      </c>
      <c r="U1287" s="13" t="str">
        <f>IF(promesas[[#This Row],[Fecha  promesa de pago]]="", "", TEXT(promesas[[#This Row],[Fecha  promesa de pago]], "dd/mmm"))</f>
        <v/>
      </c>
      <c r="V1287" s="14" t="str">
        <f>IF(LEN(TRIM(promesas[[#This Row],[Fecha  promesa de pago]]))&gt;0,1,"")</f>
        <v/>
      </c>
      <c r="W1287" s="14" t="str">
        <f>IF(LEN(TRIM(promesas[[#This Row],[Fecha de Pago]]))&gt;0,1,"")</f>
        <v/>
      </c>
    </row>
    <row r="1288" spans="1:23" ht="15.75" customHeight="1">
      <c r="A1288" s="11" t="str">
        <f>TEXT(promesas[[#This Row],[Marca temporal]],"dd/mmm")</f>
        <v>00/ene</v>
      </c>
      <c r="B1288" s="186"/>
      <c r="C1288" s="187"/>
      <c r="D1288" s="187"/>
      <c r="E1288" s="188"/>
      <c r="F1288" s="187"/>
      <c r="G1288" s="187"/>
      <c r="H1288" s="189"/>
      <c r="I1288" s="190"/>
      <c r="J1288" s="195"/>
      <c r="K1288" s="204"/>
      <c r="L1288" s="205"/>
      <c r="M1288" s="206"/>
      <c r="N1288" s="207"/>
      <c r="O1288" s="208"/>
      <c r="P1288"/>
      <c r="Q1288" s="189"/>
      <c r="R1288" s="196" t="str">
        <f>IF(promesas[[#This Row],[Fecha de Pago]]="", "", TEXT(promesas[[#This Row],[Fecha de Pago]], "mmm"))</f>
        <v/>
      </c>
      <c r="S1288" s="12" t="str">
        <f>IF(promesas[[#This Row],[Fecha  promesa de pago]]="", "", TEXT(promesas[[#This Row],[Fecha  promesa de pago]], "mmm"))</f>
        <v/>
      </c>
      <c r="T1288" s="13" t="str">
        <f>IF(promesas[[#This Row],[Fecha de Pago]]="", "", TEXT(promesas[[#This Row],[Fecha de Pago]], "dd/mmm"))</f>
        <v/>
      </c>
      <c r="U1288" s="13" t="str">
        <f>IF(promesas[[#This Row],[Fecha  promesa de pago]]="", "", TEXT(promesas[[#This Row],[Fecha  promesa de pago]], "dd/mmm"))</f>
        <v/>
      </c>
      <c r="V1288" s="14" t="str">
        <f>IF(LEN(TRIM(promesas[[#This Row],[Fecha  promesa de pago]]))&gt;0,1,"")</f>
        <v/>
      </c>
      <c r="W1288" s="14" t="str">
        <f>IF(LEN(TRIM(promesas[[#This Row],[Fecha de Pago]]))&gt;0,1,"")</f>
        <v/>
      </c>
    </row>
    <row r="1289" spans="1:23" ht="15.75" customHeight="1">
      <c r="A1289" s="11" t="str">
        <f>TEXT(promesas[[#This Row],[Marca temporal]],"dd/mmm")</f>
        <v>00/ene</v>
      </c>
      <c r="B1289" s="186"/>
      <c r="C1289" s="187"/>
      <c r="D1289" s="187"/>
      <c r="E1289" s="188"/>
      <c r="F1289" s="187"/>
      <c r="G1289" s="187"/>
      <c r="H1289" s="189"/>
      <c r="I1289" s="190"/>
      <c r="J1289" s="195"/>
      <c r="K1289" s="204"/>
      <c r="L1289" s="205"/>
      <c r="M1289" s="206"/>
      <c r="N1289" s="207"/>
      <c r="O1289" s="208"/>
      <c r="P1289"/>
      <c r="Q1289" s="189"/>
      <c r="R1289" s="196" t="str">
        <f>IF(promesas[[#This Row],[Fecha de Pago]]="", "", TEXT(promesas[[#This Row],[Fecha de Pago]], "mmm"))</f>
        <v/>
      </c>
      <c r="S1289" s="12" t="str">
        <f>IF(promesas[[#This Row],[Fecha  promesa de pago]]="", "", TEXT(promesas[[#This Row],[Fecha  promesa de pago]], "mmm"))</f>
        <v/>
      </c>
      <c r="T1289" s="13" t="str">
        <f>IF(promesas[[#This Row],[Fecha de Pago]]="", "", TEXT(promesas[[#This Row],[Fecha de Pago]], "dd/mmm"))</f>
        <v/>
      </c>
      <c r="U1289" s="13" t="str">
        <f>IF(promesas[[#This Row],[Fecha  promesa de pago]]="", "", TEXT(promesas[[#This Row],[Fecha  promesa de pago]], "dd/mmm"))</f>
        <v/>
      </c>
      <c r="V1289" s="14" t="str">
        <f>IF(LEN(TRIM(promesas[[#This Row],[Fecha  promesa de pago]]))&gt;0,1,"")</f>
        <v/>
      </c>
      <c r="W1289" s="14" t="str">
        <f>IF(LEN(TRIM(promesas[[#This Row],[Fecha de Pago]]))&gt;0,1,"")</f>
        <v/>
      </c>
    </row>
    <row r="1290" spans="1:23" ht="15.75" customHeight="1">
      <c r="A1290" s="11" t="str">
        <f>TEXT(promesas[[#This Row],[Marca temporal]],"dd/mmm")</f>
        <v>00/ene</v>
      </c>
      <c r="B1290" s="186"/>
      <c r="C1290" s="187"/>
      <c r="D1290" s="187"/>
      <c r="E1290" s="188"/>
      <c r="F1290" s="187"/>
      <c r="G1290" s="187"/>
      <c r="H1290" s="189"/>
      <c r="I1290" s="190"/>
      <c r="J1290" s="195"/>
      <c r="K1290" s="204"/>
      <c r="L1290" s="205"/>
      <c r="M1290" s="206"/>
      <c r="N1290" s="207"/>
      <c r="O1290" s="208"/>
      <c r="P1290"/>
      <c r="Q1290" s="189"/>
      <c r="R1290" s="196" t="str">
        <f>IF(promesas[[#This Row],[Fecha de Pago]]="", "", TEXT(promesas[[#This Row],[Fecha de Pago]], "mmm"))</f>
        <v/>
      </c>
      <c r="S1290" s="12" t="str">
        <f>IF(promesas[[#This Row],[Fecha  promesa de pago]]="", "", TEXT(promesas[[#This Row],[Fecha  promesa de pago]], "mmm"))</f>
        <v/>
      </c>
      <c r="T1290" s="13" t="str">
        <f>IF(promesas[[#This Row],[Fecha de Pago]]="", "", TEXT(promesas[[#This Row],[Fecha de Pago]], "dd/mmm"))</f>
        <v/>
      </c>
      <c r="U1290" s="13" t="str">
        <f>IF(promesas[[#This Row],[Fecha  promesa de pago]]="", "", TEXT(promesas[[#This Row],[Fecha  promesa de pago]], "dd/mmm"))</f>
        <v/>
      </c>
      <c r="V1290" s="14" t="str">
        <f>IF(LEN(TRIM(promesas[[#This Row],[Fecha  promesa de pago]]))&gt;0,1,"")</f>
        <v/>
      </c>
      <c r="W1290" s="14" t="str">
        <f>IF(LEN(TRIM(promesas[[#This Row],[Fecha de Pago]]))&gt;0,1,"")</f>
        <v/>
      </c>
    </row>
    <row r="1291" spans="1:23" ht="15.75" customHeight="1">
      <c r="A1291" s="11" t="str">
        <f>TEXT(promesas[[#This Row],[Marca temporal]],"dd/mmm")</f>
        <v>00/ene</v>
      </c>
      <c r="B1291" s="186"/>
      <c r="C1291" s="187"/>
      <c r="D1291" s="187"/>
      <c r="E1291" s="188"/>
      <c r="F1291" s="187"/>
      <c r="G1291" s="187"/>
      <c r="H1291" s="189"/>
      <c r="I1291" s="190"/>
      <c r="J1291" s="195"/>
      <c r="K1291" s="204"/>
      <c r="L1291" s="205"/>
      <c r="M1291" s="206"/>
      <c r="N1291" s="207"/>
      <c r="O1291" s="208"/>
      <c r="P1291" s="192"/>
      <c r="Q1291" s="189"/>
      <c r="R1291" s="196" t="str">
        <f>IF(promesas[[#This Row],[Fecha de Pago]]="", "", TEXT(promesas[[#This Row],[Fecha de Pago]], "mmm"))</f>
        <v/>
      </c>
      <c r="S1291" s="12" t="str">
        <f>IF(promesas[[#This Row],[Fecha  promesa de pago]]="", "", TEXT(promesas[[#This Row],[Fecha  promesa de pago]], "mmm"))</f>
        <v/>
      </c>
      <c r="T1291" s="13" t="str">
        <f>IF(promesas[[#This Row],[Fecha de Pago]]="", "", TEXT(promesas[[#This Row],[Fecha de Pago]], "dd/mmm"))</f>
        <v/>
      </c>
      <c r="U1291" s="13" t="str">
        <f>IF(promesas[[#This Row],[Fecha  promesa de pago]]="", "", TEXT(promesas[[#This Row],[Fecha  promesa de pago]], "dd/mmm"))</f>
        <v/>
      </c>
      <c r="V1291" s="14" t="str">
        <f>IF(LEN(TRIM(promesas[[#This Row],[Fecha  promesa de pago]]))&gt;0,1,"")</f>
        <v/>
      </c>
      <c r="W1291" s="14" t="str">
        <f>IF(LEN(TRIM(promesas[[#This Row],[Fecha de Pago]]))&gt;0,1,"")</f>
        <v/>
      </c>
    </row>
    <row r="1292" spans="1:23" ht="15.75" customHeight="1">
      <c r="A1292" s="11" t="str">
        <f>TEXT(promesas[[#This Row],[Marca temporal]],"dd/mmm")</f>
        <v>00/ene</v>
      </c>
      <c r="B1292" s="186"/>
      <c r="C1292" s="187"/>
      <c r="D1292" s="187"/>
      <c r="E1292" s="188"/>
      <c r="F1292" s="187"/>
      <c r="G1292" s="187"/>
      <c r="H1292" s="189"/>
      <c r="I1292" s="190"/>
      <c r="J1292" s="195"/>
      <c r="K1292" s="204"/>
      <c r="L1292" s="205"/>
      <c r="M1292" s="206"/>
      <c r="N1292" s="207"/>
      <c r="O1292" s="208"/>
      <c r="P1292"/>
      <c r="Q1292" s="189"/>
      <c r="R1292" s="196" t="str">
        <f>IF(promesas[[#This Row],[Fecha de Pago]]="", "", TEXT(promesas[[#This Row],[Fecha de Pago]], "mmm"))</f>
        <v/>
      </c>
      <c r="S1292" s="12" t="str">
        <f>IF(promesas[[#This Row],[Fecha  promesa de pago]]="", "", TEXT(promesas[[#This Row],[Fecha  promesa de pago]], "mmm"))</f>
        <v/>
      </c>
      <c r="T1292" s="13" t="str">
        <f>IF(promesas[[#This Row],[Fecha de Pago]]="", "", TEXT(promesas[[#This Row],[Fecha de Pago]], "dd/mmm"))</f>
        <v/>
      </c>
      <c r="U1292" s="13" t="str">
        <f>IF(promesas[[#This Row],[Fecha  promesa de pago]]="", "", TEXT(promesas[[#This Row],[Fecha  promesa de pago]], "dd/mmm"))</f>
        <v/>
      </c>
      <c r="V1292" s="14" t="str">
        <f>IF(LEN(TRIM(promesas[[#This Row],[Fecha  promesa de pago]]))&gt;0,1,"")</f>
        <v/>
      </c>
      <c r="W1292" s="14" t="str">
        <f>IF(LEN(TRIM(promesas[[#This Row],[Fecha de Pago]]))&gt;0,1,"")</f>
        <v/>
      </c>
    </row>
    <row r="1293" spans="1:23" ht="15.75" customHeight="1">
      <c r="A1293" s="11" t="str">
        <f>TEXT(promesas[[#This Row],[Marca temporal]],"dd/mmm")</f>
        <v>00/ene</v>
      </c>
      <c r="B1293" s="186"/>
      <c r="C1293" s="187"/>
      <c r="D1293" s="187"/>
      <c r="E1293" s="188"/>
      <c r="F1293" s="187"/>
      <c r="G1293" s="187"/>
      <c r="H1293" s="189"/>
      <c r="I1293" s="190"/>
      <c r="J1293" s="195"/>
      <c r="K1293" s="204"/>
      <c r="L1293" s="205"/>
      <c r="M1293" s="206"/>
      <c r="N1293" s="207"/>
      <c r="O1293" s="208"/>
      <c r="P1293" s="192"/>
      <c r="Q1293" s="189"/>
      <c r="R1293" s="196" t="str">
        <f>IF(promesas[[#This Row],[Fecha de Pago]]="", "", TEXT(promesas[[#This Row],[Fecha de Pago]], "mmm"))</f>
        <v/>
      </c>
      <c r="S1293" s="12" t="str">
        <f>IF(promesas[[#This Row],[Fecha  promesa de pago]]="", "", TEXT(promesas[[#This Row],[Fecha  promesa de pago]], "mmm"))</f>
        <v/>
      </c>
      <c r="T1293" s="13" t="str">
        <f>IF(promesas[[#This Row],[Fecha de Pago]]="", "", TEXT(promesas[[#This Row],[Fecha de Pago]], "dd/mmm"))</f>
        <v/>
      </c>
      <c r="U1293" s="13" t="str">
        <f>IF(promesas[[#This Row],[Fecha  promesa de pago]]="", "", TEXT(promesas[[#This Row],[Fecha  promesa de pago]], "dd/mmm"))</f>
        <v/>
      </c>
      <c r="V1293" s="14" t="str">
        <f>IF(LEN(TRIM(promesas[[#This Row],[Fecha  promesa de pago]]))&gt;0,1,"")</f>
        <v/>
      </c>
      <c r="W1293" s="14" t="str">
        <f>IF(LEN(TRIM(promesas[[#This Row],[Fecha de Pago]]))&gt;0,1,"")</f>
        <v/>
      </c>
    </row>
    <row r="1294" spans="1:23" ht="15.75" customHeight="1">
      <c r="A1294" s="11" t="str">
        <f>TEXT(promesas[[#This Row],[Marca temporal]],"dd/mmm")</f>
        <v>00/ene</v>
      </c>
      <c r="B1294" s="186"/>
      <c r="C1294" s="187"/>
      <c r="D1294" s="187"/>
      <c r="E1294" s="188"/>
      <c r="F1294" s="187"/>
      <c r="G1294" s="187"/>
      <c r="H1294" s="189"/>
      <c r="I1294" s="190"/>
      <c r="J1294" s="195"/>
      <c r="K1294" s="204"/>
      <c r="L1294" s="205"/>
      <c r="M1294" s="206"/>
      <c r="N1294" s="207"/>
      <c r="O1294" s="208"/>
      <c r="P1294" s="192"/>
      <c r="Q1294" s="189"/>
      <c r="R1294" s="196" t="str">
        <f>IF(promesas[[#This Row],[Fecha de Pago]]="", "", TEXT(promesas[[#This Row],[Fecha de Pago]], "mmm"))</f>
        <v/>
      </c>
      <c r="S1294" s="12" t="str">
        <f>IF(promesas[[#This Row],[Fecha  promesa de pago]]="", "", TEXT(promesas[[#This Row],[Fecha  promesa de pago]], "mmm"))</f>
        <v/>
      </c>
      <c r="T1294" s="13" t="str">
        <f>IF(promesas[[#This Row],[Fecha de Pago]]="", "", TEXT(promesas[[#This Row],[Fecha de Pago]], "dd/mmm"))</f>
        <v/>
      </c>
      <c r="U1294" s="13" t="str">
        <f>IF(promesas[[#This Row],[Fecha  promesa de pago]]="", "", TEXT(promesas[[#This Row],[Fecha  promesa de pago]], "dd/mmm"))</f>
        <v/>
      </c>
      <c r="V1294" s="14" t="str">
        <f>IF(LEN(TRIM(promesas[[#This Row],[Fecha  promesa de pago]]))&gt;0,1,"")</f>
        <v/>
      </c>
      <c r="W1294" s="14" t="str">
        <f>IF(LEN(TRIM(promesas[[#This Row],[Fecha de Pago]]))&gt;0,1,"")</f>
        <v/>
      </c>
    </row>
    <row r="1295" spans="1:23" ht="15.75" customHeight="1">
      <c r="A1295" s="11" t="str">
        <f>TEXT(promesas[[#This Row],[Marca temporal]],"dd/mmm")</f>
        <v>00/ene</v>
      </c>
      <c r="B1295" s="186"/>
      <c r="C1295" s="187"/>
      <c r="D1295" s="187"/>
      <c r="E1295" s="188"/>
      <c r="F1295" s="187"/>
      <c r="G1295" s="187"/>
      <c r="H1295" s="189"/>
      <c r="I1295" s="190"/>
      <c r="J1295" s="195"/>
      <c r="K1295" s="204"/>
      <c r="L1295" s="205"/>
      <c r="M1295" s="206"/>
      <c r="N1295" s="207"/>
      <c r="O1295" s="208"/>
      <c r="P1295"/>
      <c r="Q1295" s="189"/>
      <c r="R1295" s="196" t="str">
        <f>IF(promesas[[#This Row],[Fecha de Pago]]="", "", TEXT(promesas[[#This Row],[Fecha de Pago]], "mmm"))</f>
        <v/>
      </c>
      <c r="S1295" s="12" t="str">
        <f>IF(promesas[[#This Row],[Fecha  promesa de pago]]="", "", TEXT(promesas[[#This Row],[Fecha  promesa de pago]], "mmm"))</f>
        <v/>
      </c>
      <c r="T1295" s="13" t="str">
        <f>IF(promesas[[#This Row],[Fecha de Pago]]="", "", TEXT(promesas[[#This Row],[Fecha de Pago]], "dd/mmm"))</f>
        <v/>
      </c>
      <c r="U1295" s="13" t="str">
        <f>IF(promesas[[#This Row],[Fecha  promesa de pago]]="", "", TEXT(promesas[[#This Row],[Fecha  promesa de pago]], "dd/mmm"))</f>
        <v/>
      </c>
      <c r="V1295" s="14" t="str">
        <f>IF(LEN(TRIM(promesas[[#This Row],[Fecha  promesa de pago]]))&gt;0,1,"")</f>
        <v/>
      </c>
      <c r="W1295" s="14" t="str">
        <f>IF(LEN(TRIM(promesas[[#This Row],[Fecha de Pago]]))&gt;0,1,"")</f>
        <v/>
      </c>
    </row>
    <row r="1296" spans="1:23" ht="15.75" customHeight="1">
      <c r="A1296" s="11" t="str">
        <f>TEXT(promesas[[#This Row],[Marca temporal]],"dd/mmm")</f>
        <v>00/ene</v>
      </c>
      <c r="B1296" s="186"/>
      <c r="C1296" s="187"/>
      <c r="D1296" s="187"/>
      <c r="E1296" s="188"/>
      <c r="F1296" s="187"/>
      <c r="G1296" s="187"/>
      <c r="H1296" s="189"/>
      <c r="I1296" s="190"/>
      <c r="J1296" s="195"/>
      <c r="K1296" s="204"/>
      <c r="L1296" s="205"/>
      <c r="M1296" s="206"/>
      <c r="N1296" s="207"/>
      <c r="O1296" s="208"/>
      <c r="P1296" s="192"/>
      <c r="Q1296" s="189"/>
      <c r="R1296" s="196" t="str">
        <f>IF(promesas[[#This Row],[Fecha de Pago]]="", "", TEXT(promesas[[#This Row],[Fecha de Pago]], "mmm"))</f>
        <v/>
      </c>
      <c r="S1296" s="12" t="str">
        <f>IF(promesas[[#This Row],[Fecha  promesa de pago]]="", "", TEXT(promesas[[#This Row],[Fecha  promesa de pago]], "mmm"))</f>
        <v/>
      </c>
      <c r="T1296" s="13" t="str">
        <f>IF(promesas[[#This Row],[Fecha de Pago]]="", "", TEXT(promesas[[#This Row],[Fecha de Pago]], "dd/mmm"))</f>
        <v/>
      </c>
      <c r="U1296" s="13" t="str">
        <f>IF(promesas[[#This Row],[Fecha  promesa de pago]]="", "", TEXT(promesas[[#This Row],[Fecha  promesa de pago]], "dd/mmm"))</f>
        <v/>
      </c>
      <c r="V1296" s="14" t="str">
        <f>IF(LEN(TRIM(promesas[[#This Row],[Fecha  promesa de pago]]))&gt;0,1,"")</f>
        <v/>
      </c>
      <c r="W1296" s="14" t="str">
        <f>IF(LEN(TRIM(promesas[[#This Row],[Fecha de Pago]]))&gt;0,1,"")</f>
        <v/>
      </c>
    </row>
    <row r="1297" spans="1:23" ht="15.75" customHeight="1">
      <c r="A1297" s="11" t="str">
        <f>TEXT(promesas[[#This Row],[Marca temporal]],"dd/mmm")</f>
        <v>00/ene</v>
      </c>
      <c r="B1297" s="186"/>
      <c r="C1297" s="187"/>
      <c r="D1297" s="187"/>
      <c r="E1297" s="188"/>
      <c r="F1297" s="187"/>
      <c r="G1297" s="187"/>
      <c r="H1297" s="189"/>
      <c r="I1297" s="190"/>
      <c r="J1297" s="195"/>
      <c r="K1297" s="204"/>
      <c r="L1297" s="205"/>
      <c r="M1297" s="206"/>
      <c r="N1297" s="207"/>
      <c r="O1297" s="208"/>
      <c r="P1297"/>
      <c r="Q1297" s="189"/>
      <c r="R1297" s="196" t="str">
        <f>IF(promesas[[#This Row],[Fecha de Pago]]="", "", TEXT(promesas[[#This Row],[Fecha de Pago]], "mmm"))</f>
        <v/>
      </c>
      <c r="S1297" s="12" t="str">
        <f>IF(promesas[[#This Row],[Fecha  promesa de pago]]="", "", TEXT(promesas[[#This Row],[Fecha  promesa de pago]], "mmm"))</f>
        <v/>
      </c>
      <c r="T1297" s="13" t="str">
        <f>IF(promesas[[#This Row],[Fecha de Pago]]="", "", TEXT(promesas[[#This Row],[Fecha de Pago]], "dd/mmm"))</f>
        <v/>
      </c>
      <c r="U1297" s="13" t="str">
        <f>IF(promesas[[#This Row],[Fecha  promesa de pago]]="", "", TEXT(promesas[[#This Row],[Fecha  promesa de pago]], "dd/mmm"))</f>
        <v/>
      </c>
      <c r="V1297" s="14" t="str">
        <f>IF(LEN(TRIM(promesas[[#This Row],[Fecha  promesa de pago]]))&gt;0,1,"")</f>
        <v/>
      </c>
      <c r="W1297" s="14" t="str">
        <f>IF(LEN(TRIM(promesas[[#This Row],[Fecha de Pago]]))&gt;0,1,"")</f>
        <v/>
      </c>
    </row>
    <row r="1298" spans="1:23" ht="15.75" customHeight="1">
      <c r="A1298" s="11" t="str">
        <f>TEXT(promesas[[#This Row],[Marca temporal]],"dd/mmm")</f>
        <v>00/ene</v>
      </c>
      <c r="B1298" s="186"/>
      <c r="C1298" s="187"/>
      <c r="D1298" s="187"/>
      <c r="E1298" s="188"/>
      <c r="F1298" s="187"/>
      <c r="G1298" s="187"/>
      <c r="H1298" s="189"/>
      <c r="I1298" s="190"/>
      <c r="J1298" s="195"/>
      <c r="K1298" s="204"/>
      <c r="L1298" s="205"/>
      <c r="M1298" s="206"/>
      <c r="N1298" s="207"/>
      <c r="O1298" s="208"/>
      <c r="P1298" s="192"/>
      <c r="Q1298" s="189"/>
      <c r="R1298" s="196" t="str">
        <f>IF(promesas[[#This Row],[Fecha de Pago]]="", "", TEXT(promesas[[#This Row],[Fecha de Pago]], "mmm"))</f>
        <v/>
      </c>
      <c r="S1298" s="12" t="str">
        <f>IF(promesas[[#This Row],[Fecha  promesa de pago]]="", "", TEXT(promesas[[#This Row],[Fecha  promesa de pago]], "mmm"))</f>
        <v/>
      </c>
      <c r="T1298" s="13" t="str">
        <f>IF(promesas[[#This Row],[Fecha de Pago]]="", "", TEXT(promesas[[#This Row],[Fecha de Pago]], "dd/mmm"))</f>
        <v/>
      </c>
      <c r="U1298" s="13" t="str">
        <f>IF(promesas[[#This Row],[Fecha  promesa de pago]]="", "", TEXT(promesas[[#This Row],[Fecha  promesa de pago]], "dd/mmm"))</f>
        <v/>
      </c>
      <c r="V1298" s="14" t="str">
        <f>IF(LEN(TRIM(promesas[[#This Row],[Fecha  promesa de pago]]))&gt;0,1,"")</f>
        <v/>
      </c>
      <c r="W1298" s="14" t="str">
        <f>IF(LEN(TRIM(promesas[[#This Row],[Fecha de Pago]]))&gt;0,1,"")</f>
        <v/>
      </c>
    </row>
    <row r="1299" spans="1:23" ht="15.75" customHeight="1">
      <c r="A1299" s="11" t="str">
        <f>TEXT(promesas[[#This Row],[Marca temporal]],"dd/mmm")</f>
        <v>00/ene</v>
      </c>
      <c r="B1299" s="186"/>
      <c r="C1299" s="187"/>
      <c r="D1299" s="187"/>
      <c r="E1299" s="188"/>
      <c r="F1299" s="187"/>
      <c r="G1299" s="187"/>
      <c r="H1299" s="189"/>
      <c r="I1299" s="190"/>
      <c r="J1299" s="195"/>
      <c r="K1299" s="204"/>
      <c r="L1299" s="205"/>
      <c r="M1299" s="206"/>
      <c r="N1299" s="207"/>
      <c r="O1299" s="208"/>
      <c r="P1299" s="192"/>
      <c r="Q1299" s="189"/>
      <c r="R1299" s="196" t="str">
        <f>IF(promesas[[#This Row],[Fecha de Pago]]="", "", TEXT(promesas[[#This Row],[Fecha de Pago]], "mmm"))</f>
        <v/>
      </c>
      <c r="S1299" s="12" t="str">
        <f>IF(promesas[[#This Row],[Fecha  promesa de pago]]="", "", TEXT(promesas[[#This Row],[Fecha  promesa de pago]], "mmm"))</f>
        <v/>
      </c>
      <c r="T1299" s="13" t="str">
        <f>IF(promesas[[#This Row],[Fecha de Pago]]="", "", TEXT(promesas[[#This Row],[Fecha de Pago]], "dd/mmm"))</f>
        <v/>
      </c>
      <c r="U1299" s="13" t="str">
        <f>IF(promesas[[#This Row],[Fecha  promesa de pago]]="", "", TEXT(promesas[[#This Row],[Fecha  promesa de pago]], "dd/mmm"))</f>
        <v/>
      </c>
      <c r="V1299" s="14" t="str">
        <f>IF(LEN(TRIM(promesas[[#This Row],[Fecha  promesa de pago]]))&gt;0,1,"")</f>
        <v/>
      </c>
      <c r="W1299" s="14" t="str">
        <f>IF(LEN(TRIM(promesas[[#This Row],[Fecha de Pago]]))&gt;0,1,"")</f>
        <v/>
      </c>
    </row>
    <row r="1300" spans="1:23" ht="15.75" customHeight="1">
      <c r="A1300" s="11" t="str">
        <f>TEXT(promesas[[#This Row],[Marca temporal]],"dd/mmm")</f>
        <v>00/ene</v>
      </c>
      <c r="B1300" s="186"/>
      <c r="C1300" s="187"/>
      <c r="D1300" s="187"/>
      <c r="E1300" s="188"/>
      <c r="F1300" s="187"/>
      <c r="G1300" s="187"/>
      <c r="H1300" s="189"/>
      <c r="I1300" s="190"/>
      <c r="J1300" s="195"/>
      <c r="K1300" s="204"/>
      <c r="L1300" s="205"/>
      <c r="M1300" s="206"/>
      <c r="N1300" s="207"/>
      <c r="O1300" s="208"/>
      <c r="P1300" s="192"/>
      <c r="Q1300" s="189"/>
      <c r="R1300" s="196" t="str">
        <f>IF(promesas[[#This Row],[Fecha de Pago]]="", "", TEXT(promesas[[#This Row],[Fecha de Pago]], "mmm"))</f>
        <v/>
      </c>
      <c r="S1300" s="12" t="str">
        <f>IF(promesas[[#This Row],[Fecha  promesa de pago]]="", "", TEXT(promesas[[#This Row],[Fecha  promesa de pago]], "mmm"))</f>
        <v/>
      </c>
      <c r="T1300" s="13" t="str">
        <f>IF(promesas[[#This Row],[Fecha de Pago]]="", "", TEXT(promesas[[#This Row],[Fecha de Pago]], "dd/mmm"))</f>
        <v/>
      </c>
      <c r="U1300" s="13" t="str">
        <f>IF(promesas[[#This Row],[Fecha  promesa de pago]]="", "", TEXT(promesas[[#This Row],[Fecha  promesa de pago]], "dd/mmm"))</f>
        <v/>
      </c>
      <c r="V1300" s="14" t="str">
        <f>IF(LEN(TRIM(promesas[[#This Row],[Fecha  promesa de pago]]))&gt;0,1,"")</f>
        <v/>
      </c>
      <c r="W1300" s="14" t="str">
        <f>IF(LEN(TRIM(promesas[[#This Row],[Fecha de Pago]]))&gt;0,1,"")</f>
        <v/>
      </c>
    </row>
    <row r="1301" spans="1:23" ht="15.75" customHeight="1">
      <c r="A1301" s="11" t="str">
        <f>TEXT(promesas[[#This Row],[Marca temporal]],"dd/mmm")</f>
        <v>00/ene</v>
      </c>
      <c r="B1301" s="186"/>
      <c r="C1301" s="187"/>
      <c r="D1301" s="187"/>
      <c r="E1301" s="188"/>
      <c r="F1301" s="187"/>
      <c r="G1301" s="187"/>
      <c r="H1301" s="189"/>
      <c r="I1301" s="190"/>
      <c r="J1301" s="195"/>
      <c r="K1301" s="204"/>
      <c r="L1301" s="205"/>
      <c r="M1301" s="206"/>
      <c r="N1301" s="207"/>
      <c r="O1301" s="208"/>
      <c r="P1301" s="192"/>
      <c r="Q1301" s="189"/>
      <c r="R1301" s="196" t="str">
        <f>IF(promesas[[#This Row],[Fecha de Pago]]="", "", TEXT(promesas[[#This Row],[Fecha de Pago]], "mmm"))</f>
        <v/>
      </c>
      <c r="S1301" s="12" t="str">
        <f>IF(promesas[[#This Row],[Fecha  promesa de pago]]="", "", TEXT(promesas[[#This Row],[Fecha  promesa de pago]], "mmm"))</f>
        <v/>
      </c>
      <c r="T1301" s="13" t="str">
        <f>IF(promesas[[#This Row],[Fecha de Pago]]="", "", TEXT(promesas[[#This Row],[Fecha de Pago]], "dd/mmm"))</f>
        <v/>
      </c>
      <c r="U1301" s="13" t="str">
        <f>IF(promesas[[#This Row],[Fecha  promesa de pago]]="", "", TEXT(promesas[[#This Row],[Fecha  promesa de pago]], "dd/mmm"))</f>
        <v/>
      </c>
      <c r="V1301" s="14" t="str">
        <f>IF(LEN(TRIM(promesas[[#This Row],[Fecha  promesa de pago]]))&gt;0,1,"")</f>
        <v/>
      </c>
      <c r="W1301" s="14" t="str">
        <f>IF(LEN(TRIM(promesas[[#This Row],[Fecha de Pago]]))&gt;0,1,"")</f>
        <v/>
      </c>
    </row>
    <row r="1302" spans="1:23" ht="15.75" customHeight="1">
      <c r="A1302" s="11" t="str">
        <f>TEXT(promesas[[#This Row],[Marca temporal]],"dd/mmm")</f>
        <v>00/ene</v>
      </c>
      <c r="B1302" s="186"/>
      <c r="C1302" s="187"/>
      <c r="D1302" s="187"/>
      <c r="E1302" s="188"/>
      <c r="F1302" s="187"/>
      <c r="G1302" s="187"/>
      <c r="H1302" s="189"/>
      <c r="I1302" s="190"/>
      <c r="J1302" s="195"/>
      <c r="K1302" s="204"/>
      <c r="L1302" s="205"/>
      <c r="M1302" s="206"/>
      <c r="N1302" s="207"/>
      <c r="O1302" s="208"/>
      <c r="P1302" s="192"/>
      <c r="Q1302" s="189"/>
      <c r="R1302" s="196" t="str">
        <f>IF(promesas[[#This Row],[Fecha de Pago]]="", "", TEXT(promesas[[#This Row],[Fecha de Pago]], "mmm"))</f>
        <v/>
      </c>
      <c r="S1302" s="12" t="str">
        <f>IF(promesas[[#This Row],[Fecha  promesa de pago]]="", "", TEXT(promesas[[#This Row],[Fecha  promesa de pago]], "mmm"))</f>
        <v/>
      </c>
      <c r="T1302" s="13" t="str">
        <f>IF(promesas[[#This Row],[Fecha de Pago]]="", "", TEXT(promesas[[#This Row],[Fecha de Pago]], "dd/mmm"))</f>
        <v/>
      </c>
      <c r="U1302" s="13" t="str">
        <f>IF(promesas[[#This Row],[Fecha  promesa de pago]]="", "", TEXT(promesas[[#This Row],[Fecha  promesa de pago]], "dd/mmm"))</f>
        <v/>
      </c>
      <c r="V1302" s="14" t="str">
        <f>IF(LEN(TRIM(promesas[[#This Row],[Fecha  promesa de pago]]))&gt;0,1,"")</f>
        <v/>
      </c>
      <c r="W1302" s="14" t="str">
        <f>IF(LEN(TRIM(promesas[[#This Row],[Fecha de Pago]]))&gt;0,1,"")</f>
        <v/>
      </c>
    </row>
    <row r="1303" spans="1:23" ht="15.75" customHeight="1">
      <c r="A1303" s="11" t="str">
        <f>TEXT(promesas[[#This Row],[Marca temporal]],"dd/mmm")</f>
        <v>00/ene</v>
      </c>
      <c r="B1303" s="186"/>
      <c r="C1303" s="187"/>
      <c r="D1303" s="187"/>
      <c r="E1303" s="188"/>
      <c r="F1303" s="187"/>
      <c r="G1303" s="187"/>
      <c r="H1303" s="189"/>
      <c r="I1303" s="190"/>
      <c r="J1303" s="195"/>
      <c r="K1303" s="204"/>
      <c r="L1303" s="205"/>
      <c r="M1303" s="206"/>
      <c r="N1303" s="207"/>
      <c r="O1303" s="208"/>
      <c r="P1303" s="192"/>
      <c r="Q1303" s="189"/>
      <c r="R1303" s="196" t="str">
        <f>IF(promesas[[#This Row],[Fecha de Pago]]="", "", TEXT(promesas[[#This Row],[Fecha de Pago]], "mmm"))</f>
        <v/>
      </c>
      <c r="S1303" s="12" t="str">
        <f>IF(promesas[[#This Row],[Fecha  promesa de pago]]="", "", TEXT(promesas[[#This Row],[Fecha  promesa de pago]], "mmm"))</f>
        <v/>
      </c>
      <c r="T1303" s="13" t="str">
        <f>IF(promesas[[#This Row],[Fecha de Pago]]="", "", TEXT(promesas[[#This Row],[Fecha de Pago]], "dd/mmm"))</f>
        <v/>
      </c>
      <c r="U1303" s="13" t="str">
        <f>IF(promesas[[#This Row],[Fecha  promesa de pago]]="", "", TEXT(promesas[[#This Row],[Fecha  promesa de pago]], "dd/mmm"))</f>
        <v/>
      </c>
      <c r="V1303" s="14" t="str">
        <f>IF(LEN(TRIM(promesas[[#This Row],[Fecha  promesa de pago]]))&gt;0,1,"")</f>
        <v/>
      </c>
      <c r="W1303" s="14" t="str">
        <f>IF(LEN(TRIM(promesas[[#This Row],[Fecha de Pago]]))&gt;0,1,"")</f>
        <v/>
      </c>
    </row>
    <row r="1304" spans="1:23" ht="15.75" customHeight="1">
      <c r="A1304" s="11" t="str">
        <f>TEXT(promesas[[#This Row],[Marca temporal]],"dd/mmm")</f>
        <v>00/ene</v>
      </c>
      <c r="B1304" s="186"/>
      <c r="C1304" s="187"/>
      <c r="D1304" s="187"/>
      <c r="E1304" s="188"/>
      <c r="F1304" s="187"/>
      <c r="G1304" s="187"/>
      <c r="H1304" s="189"/>
      <c r="I1304" s="190"/>
      <c r="J1304" s="195"/>
      <c r="K1304" s="204"/>
      <c r="L1304" s="205"/>
      <c r="M1304" s="206"/>
      <c r="N1304" s="207"/>
      <c r="O1304" s="208"/>
      <c r="P1304" s="157"/>
      <c r="Q1304" s="189"/>
      <c r="R1304" s="196" t="str">
        <f>IF(promesas[[#This Row],[Fecha de Pago]]="", "", TEXT(promesas[[#This Row],[Fecha de Pago]], "mmm"))</f>
        <v/>
      </c>
      <c r="S1304" s="12" t="str">
        <f>IF(promesas[[#This Row],[Fecha  promesa de pago]]="", "", TEXT(promesas[[#This Row],[Fecha  promesa de pago]], "mmm"))</f>
        <v/>
      </c>
      <c r="T1304" s="13" t="str">
        <f>IF(promesas[[#This Row],[Fecha de Pago]]="", "", TEXT(promesas[[#This Row],[Fecha de Pago]], "dd/mmm"))</f>
        <v/>
      </c>
      <c r="U1304" s="13" t="str">
        <f>IF(promesas[[#This Row],[Fecha  promesa de pago]]="", "", TEXT(promesas[[#This Row],[Fecha  promesa de pago]], "dd/mmm"))</f>
        <v/>
      </c>
      <c r="V1304" s="14" t="str">
        <f>IF(LEN(TRIM(promesas[[#This Row],[Fecha  promesa de pago]]))&gt;0,1,"")</f>
        <v/>
      </c>
      <c r="W1304" s="14" t="str">
        <f>IF(LEN(TRIM(promesas[[#This Row],[Fecha de Pago]]))&gt;0,1,"")</f>
        <v/>
      </c>
    </row>
    <row r="1305" spans="1:23" ht="15.75" customHeight="1">
      <c r="A1305" s="11" t="str">
        <f>TEXT(promesas[[#This Row],[Marca temporal]],"dd/mmm")</f>
        <v>00/ene</v>
      </c>
      <c r="B1305" s="186"/>
      <c r="C1305" s="187"/>
      <c r="D1305" s="187"/>
      <c r="E1305" s="188"/>
      <c r="F1305" s="187"/>
      <c r="G1305" s="187"/>
      <c r="H1305" s="189"/>
      <c r="I1305" s="190"/>
      <c r="J1305" s="195"/>
      <c r="K1305" s="204"/>
      <c r="L1305" s="205"/>
      <c r="M1305" s="206"/>
      <c r="N1305" s="207"/>
      <c r="O1305" s="208"/>
      <c r="P1305" s="192"/>
      <c r="Q1305" s="189"/>
      <c r="R1305" s="196" t="str">
        <f>IF(promesas[[#This Row],[Fecha de Pago]]="", "", TEXT(promesas[[#This Row],[Fecha de Pago]], "mmm"))</f>
        <v/>
      </c>
      <c r="S1305" s="12" t="str">
        <f>IF(promesas[[#This Row],[Fecha  promesa de pago]]="", "", TEXT(promesas[[#This Row],[Fecha  promesa de pago]], "mmm"))</f>
        <v/>
      </c>
      <c r="T1305" s="13" t="str">
        <f>IF(promesas[[#This Row],[Fecha de Pago]]="", "", TEXT(promesas[[#This Row],[Fecha de Pago]], "dd/mmm"))</f>
        <v/>
      </c>
      <c r="U1305" s="13" t="str">
        <f>IF(promesas[[#This Row],[Fecha  promesa de pago]]="", "", TEXT(promesas[[#This Row],[Fecha  promesa de pago]], "dd/mmm"))</f>
        <v/>
      </c>
      <c r="V1305" s="14" t="str">
        <f>IF(LEN(TRIM(promesas[[#This Row],[Fecha  promesa de pago]]))&gt;0,1,"")</f>
        <v/>
      </c>
      <c r="W1305" s="14" t="str">
        <f>IF(LEN(TRIM(promesas[[#This Row],[Fecha de Pago]]))&gt;0,1,"")</f>
        <v/>
      </c>
    </row>
    <row r="1306" spans="1:23" ht="15.75" customHeight="1">
      <c r="A1306" s="11" t="str">
        <f>TEXT(promesas[[#This Row],[Marca temporal]],"dd/mmm")</f>
        <v>00/ene</v>
      </c>
      <c r="B1306" s="186"/>
      <c r="C1306" s="187"/>
      <c r="D1306" s="187"/>
      <c r="E1306" s="188"/>
      <c r="F1306" s="187"/>
      <c r="G1306" s="187"/>
      <c r="H1306" s="189"/>
      <c r="I1306" s="190"/>
      <c r="J1306" s="195"/>
      <c r="K1306" s="204"/>
      <c r="L1306" s="205"/>
      <c r="M1306" s="206"/>
      <c r="N1306" s="207"/>
      <c r="O1306" s="208"/>
      <c r="P1306" s="192"/>
      <c r="Q1306" s="189"/>
      <c r="R1306" s="196" t="str">
        <f>IF(promesas[[#This Row],[Fecha de Pago]]="", "", TEXT(promesas[[#This Row],[Fecha de Pago]], "mmm"))</f>
        <v/>
      </c>
      <c r="S1306" s="12" t="str">
        <f>IF(promesas[[#This Row],[Fecha  promesa de pago]]="", "", TEXT(promesas[[#This Row],[Fecha  promesa de pago]], "mmm"))</f>
        <v/>
      </c>
      <c r="T1306" s="13" t="str">
        <f>IF(promesas[[#This Row],[Fecha de Pago]]="", "", TEXT(promesas[[#This Row],[Fecha de Pago]], "dd/mmm"))</f>
        <v/>
      </c>
      <c r="U1306" s="13" t="str">
        <f>IF(promesas[[#This Row],[Fecha  promesa de pago]]="", "", TEXT(promesas[[#This Row],[Fecha  promesa de pago]], "dd/mmm"))</f>
        <v/>
      </c>
      <c r="V1306" s="14" t="str">
        <f>IF(LEN(TRIM(promesas[[#This Row],[Fecha  promesa de pago]]))&gt;0,1,"")</f>
        <v/>
      </c>
      <c r="W1306" s="14" t="str">
        <f>IF(LEN(TRIM(promesas[[#This Row],[Fecha de Pago]]))&gt;0,1,"")</f>
        <v/>
      </c>
    </row>
    <row r="1307" spans="1:23" ht="15.75" customHeight="1">
      <c r="A1307" s="11" t="str">
        <f>TEXT(promesas[[#This Row],[Marca temporal]],"dd/mmm")</f>
        <v>00/ene</v>
      </c>
      <c r="B1307" s="186"/>
      <c r="C1307" s="187"/>
      <c r="D1307" s="187"/>
      <c r="E1307" s="188"/>
      <c r="F1307" s="187"/>
      <c r="G1307" s="187"/>
      <c r="H1307" s="189"/>
      <c r="I1307" s="190"/>
      <c r="J1307" s="195"/>
      <c r="K1307" s="204"/>
      <c r="L1307" s="205"/>
      <c r="M1307" s="206"/>
      <c r="N1307" s="207"/>
      <c r="O1307" s="208"/>
      <c r="P1307" s="192"/>
      <c r="Q1307" s="189"/>
      <c r="R1307" s="196" t="str">
        <f>IF(promesas[[#This Row],[Fecha de Pago]]="", "", TEXT(promesas[[#This Row],[Fecha de Pago]], "mmm"))</f>
        <v/>
      </c>
      <c r="S1307" s="12" t="str">
        <f>IF(promesas[[#This Row],[Fecha  promesa de pago]]="", "", TEXT(promesas[[#This Row],[Fecha  promesa de pago]], "mmm"))</f>
        <v/>
      </c>
      <c r="T1307" s="13" t="str">
        <f>IF(promesas[[#This Row],[Fecha de Pago]]="", "", TEXT(promesas[[#This Row],[Fecha de Pago]], "dd/mmm"))</f>
        <v/>
      </c>
      <c r="U1307" s="13" t="str">
        <f>IF(promesas[[#This Row],[Fecha  promesa de pago]]="", "", TEXT(promesas[[#This Row],[Fecha  promesa de pago]], "dd/mmm"))</f>
        <v/>
      </c>
      <c r="V1307" s="14" t="str">
        <f>IF(LEN(TRIM(promesas[[#This Row],[Fecha  promesa de pago]]))&gt;0,1,"")</f>
        <v/>
      </c>
      <c r="W1307" s="14" t="str">
        <f>IF(LEN(TRIM(promesas[[#This Row],[Fecha de Pago]]))&gt;0,1,"")</f>
        <v/>
      </c>
    </row>
    <row r="1308" spans="1:23" ht="15.75" customHeight="1">
      <c r="A1308" s="11" t="str">
        <f>TEXT(promesas[[#This Row],[Marca temporal]],"dd/mmm")</f>
        <v>00/ene</v>
      </c>
      <c r="B1308" s="186"/>
      <c r="C1308" s="187"/>
      <c r="D1308" s="187"/>
      <c r="E1308" s="188"/>
      <c r="F1308" s="187"/>
      <c r="G1308" s="187"/>
      <c r="H1308" s="189"/>
      <c r="I1308" s="190"/>
      <c r="J1308" s="195"/>
      <c r="K1308" s="204"/>
      <c r="L1308" s="205"/>
      <c r="M1308" s="206"/>
      <c r="N1308" s="207"/>
      <c r="O1308" s="208"/>
      <c r="P1308" s="192"/>
      <c r="Q1308" s="189"/>
      <c r="R1308" s="196" t="str">
        <f>IF(promesas[[#This Row],[Fecha de Pago]]="", "", TEXT(promesas[[#This Row],[Fecha de Pago]], "mmm"))</f>
        <v/>
      </c>
      <c r="S1308" s="12" t="str">
        <f>IF(promesas[[#This Row],[Fecha  promesa de pago]]="", "", TEXT(promesas[[#This Row],[Fecha  promesa de pago]], "mmm"))</f>
        <v/>
      </c>
      <c r="T1308" s="13" t="str">
        <f>IF(promesas[[#This Row],[Fecha de Pago]]="", "", TEXT(promesas[[#This Row],[Fecha de Pago]], "dd/mmm"))</f>
        <v/>
      </c>
      <c r="U1308" s="13" t="str">
        <f>IF(promesas[[#This Row],[Fecha  promesa de pago]]="", "", TEXT(promesas[[#This Row],[Fecha  promesa de pago]], "dd/mmm"))</f>
        <v/>
      </c>
      <c r="V1308" s="14" t="str">
        <f>IF(LEN(TRIM(promesas[[#This Row],[Fecha  promesa de pago]]))&gt;0,1,"")</f>
        <v/>
      </c>
      <c r="W1308" s="14" t="str">
        <f>IF(LEN(TRIM(promesas[[#This Row],[Fecha de Pago]]))&gt;0,1,"")</f>
        <v/>
      </c>
    </row>
    <row r="1309" spans="1:23" ht="15.75" customHeight="1">
      <c r="A1309" s="11" t="str">
        <f>TEXT(promesas[[#This Row],[Marca temporal]],"dd/mmm")</f>
        <v>00/ene</v>
      </c>
      <c r="B1309" s="186"/>
      <c r="C1309" s="187"/>
      <c r="D1309" s="187"/>
      <c r="E1309" s="188"/>
      <c r="F1309" s="187"/>
      <c r="G1309" s="187"/>
      <c r="H1309" s="189"/>
      <c r="I1309" s="190"/>
      <c r="J1309" s="195"/>
      <c r="K1309" s="204"/>
      <c r="L1309" s="205"/>
      <c r="M1309" s="206"/>
      <c r="N1309" s="207"/>
      <c r="O1309" s="208"/>
      <c r="P1309" s="192"/>
      <c r="Q1309" s="189"/>
      <c r="R1309" s="196" t="str">
        <f>IF(promesas[[#This Row],[Fecha de Pago]]="", "", TEXT(promesas[[#This Row],[Fecha de Pago]], "mmm"))</f>
        <v/>
      </c>
      <c r="S1309" s="12" t="str">
        <f>IF(promesas[[#This Row],[Fecha  promesa de pago]]="", "", TEXT(promesas[[#This Row],[Fecha  promesa de pago]], "mmm"))</f>
        <v/>
      </c>
      <c r="T1309" s="13" t="str">
        <f>IF(promesas[[#This Row],[Fecha de Pago]]="", "", TEXT(promesas[[#This Row],[Fecha de Pago]], "dd/mmm"))</f>
        <v/>
      </c>
      <c r="U1309" s="13" t="str">
        <f>IF(promesas[[#This Row],[Fecha  promesa de pago]]="", "", TEXT(promesas[[#This Row],[Fecha  promesa de pago]], "dd/mmm"))</f>
        <v/>
      </c>
      <c r="V1309" s="14" t="str">
        <f>IF(LEN(TRIM(promesas[[#This Row],[Fecha  promesa de pago]]))&gt;0,1,"")</f>
        <v/>
      </c>
      <c r="W1309" s="14" t="str">
        <f>IF(LEN(TRIM(promesas[[#This Row],[Fecha de Pago]]))&gt;0,1,"")</f>
        <v/>
      </c>
    </row>
    <row r="1310" spans="1:23" ht="15.75" customHeight="1">
      <c r="A1310" s="11" t="str">
        <f>TEXT(promesas[[#This Row],[Marca temporal]],"dd/mmm")</f>
        <v>00/ene</v>
      </c>
      <c r="B1310" s="186"/>
      <c r="C1310" s="187"/>
      <c r="D1310" s="187"/>
      <c r="E1310" s="188"/>
      <c r="F1310" s="187"/>
      <c r="G1310" s="187"/>
      <c r="H1310" s="189"/>
      <c r="I1310" s="190"/>
      <c r="J1310" s="195"/>
      <c r="K1310" s="204"/>
      <c r="L1310" s="205"/>
      <c r="M1310" s="206"/>
      <c r="N1310" s="207"/>
      <c r="O1310" s="208"/>
      <c r="P1310"/>
      <c r="Q1310" s="189"/>
      <c r="R1310" s="196" t="str">
        <f>IF(promesas[[#This Row],[Fecha de Pago]]="", "", TEXT(promesas[[#This Row],[Fecha de Pago]], "mmm"))</f>
        <v/>
      </c>
      <c r="S1310" s="12" t="str">
        <f>IF(promesas[[#This Row],[Fecha  promesa de pago]]="", "", TEXT(promesas[[#This Row],[Fecha  promesa de pago]], "mmm"))</f>
        <v/>
      </c>
      <c r="T1310" s="13" t="str">
        <f>IF(promesas[[#This Row],[Fecha de Pago]]="", "", TEXT(promesas[[#This Row],[Fecha de Pago]], "dd/mmm"))</f>
        <v/>
      </c>
      <c r="U1310" s="13" t="str">
        <f>IF(promesas[[#This Row],[Fecha  promesa de pago]]="", "", TEXT(promesas[[#This Row],[Fecha  promesa de pago]], "dd/mmm"))</f>
        <v/>
      </c>
      <c r="V1310" s="14" t="str">
        <f>IF(LEN(TRIM(promesas[[#This Row],[Fecha  promesa de pago]]))&gt;0,1,"")</f>
        <v/>
      </c>
      <c r="W1310" s="14" t="str">
        <f>IF(LEN(TRIM(promesas[[#This Row],[Fecha de Pago]]))&gt;0,1,"")</f>
        <v/>
      </c>
    </row>
    <row r="1311" spans="1:23" ht="15.75" customHeight="1">
      <c r="A1311" s="11" t="str">
        <f>TEXT(promesas[[#This Row],[Marca temporal]],"dd/mmm")</f>
        <v>00/ene</v>
      </c>
      <c r="B1311" s="186"/>
      <c r="C1311" s="187"/>
      <c r="D1311" s="187"/>
      <c r="E1311" s="188"/>
      <c r="F1311" s="187"/>
      <c r="G1311" s="187"/>
      <c r="H1311" s="189"/>
      <c r="I1311" s="190"/>
      <c r="J1311" s="195"/>
      <c r="K1311" s="204"/>
      <c r="L1311" s="205"/>
      <c r="M1311" s="206"/>
      <c r="N1311" s="207"/>
      <c r="O1311" s="208"/>
      <c r="P1311" s="157"/>
      <c r="Q1311" s="189"/>
      <c r="R1311" s="196" t="str">
        <f>IF(promesas[[#This Row],[Fecha de Pago]]="", "", TEXT(promesas[[#This Row],[Fecha de Pago]], "mmm"))</f>
        <v/>
      </c>
      <c r="S1311" s="12" t="str">
        <f>IF(promesas[[#This Row],[Fecha  promesa de pago]]="", "", TEXT(promesas[[#This Row],[Fecha  promesa de pago]], "mmm"))</f>
        <v/>
      </c>
      <c r="T1311" s="13" t="str">
        <f>IF(promesas[[#This Row],[Fecha de Pago]]="", "", TEXT(promesas[[#This Row],[Fecha de Pago]], "dd/mmm"))</f>
        <v/>
      </c>
      <c r="U1311" s="13" t="str">
        <f>IF(promesas[[#This Row],[Fecha  promesa de pago]]="", "", TEXT(promesas[[#This Row],[Fecha  promesa de pago]], "dd/mmm"))</f>
        <v/>
      </c>
      <c r="V1311" s="14" t="str">
        <f>IF(LEN(TRIM(promesas[[#This Row],[Fecha  promesa de pago]]))&gt;0,1,"")</f>
        <v/>
      </c>
      <c r="W1311" s="14" t="str">
        <f>IF(LEN(TRIM(promesas[[#This Row],[Fecha de Pago]]))&gt;0,1,"")</f>
        <v/>
      </c>
    </row>
    <row r="1312" spans="1:23" ht="15.75" customHeight="1">
      <c r="A1312" s="11" t="str">
        <f>TEXT(promesas[[#This Row],[Marca temporal]],"dd/mmm")</f>
        <v>00/ene</v>
      </c>
      <c r="B1312" s="186"/>
      <c r="C1312" s="187"/>
      <c r="D1312" s="187"/>
      <c r="E1312" s="188"/>
      <c r="F1312" s="187"/>
      <c r="G1312" s="187"/>
      <c r="H1312" s="189"/>
      <c r="I1312" s="190"/>
      <c r="J1312" s="195"/>
      <c r="K1312" s="204"/>
      <c r="L1312" s="205"/>
      <c r="M1312" s="206"/>
      <c r="N1312" s="207"/>
      <c r="O1312" s="208"/>
      <c r="P1312" s="157"/>
      <c r="Q1312" s="189"/>
      <c r="R1312" s="196" t="str">
        <f>IF(promesas[[#This Row],[Fecha de Pago]]="", "", TEXT(promesas[[#This Row],[Fecha de Pago]], "mmm"))</f>
        <v/>
      </c>
      <c r="S1312" s="12" t="str">
        <f>IF(promesas[[#This Row],[Fecha  promesa de pago]]="", "", TEXT(promesas[[#This Row],[Fecha  promesa de pago]], "mmm"))</f>
        <v/>
      </c>
      <c r="T1312" s="13" t="str">
        <f>IF(promesas[[#This Row],[Fecha de Pago]]="", "", TEXT(promesas[[#This Row],[Fecha de Pago]], "dd/mmm"))</f>
        <v/>
      </c>
      <c r="U1312" s="13" t="str">
        <f>IF(promesas[[#This Row],[Fecha  promesa de pago]]="", "", TEXT(promesas[[#This Row],[Fecha  promesa de pago]], "dd/mmm"))</f>
        <v/>
      </c>
      <c r="V1312" s="14" t="str">
        <f>IF(LEN(TRIM(promesas[[#This Row],[Fecha  promesa de pago]]))&gt;0,1,"")</f>
        <v/>
      </c>
      <c r="W1312" s="14" t="str">
        <f>IF(LEN(TRIM(promesas[[#This Row],[Fecha de Pago]]))&gt;0,1,"")</f>
        <v/>
      </c>
    </row>
    <row r="1313" spans="1:23" ht="15.75" customHeight="1">
      <c r="A1313" s="11" t="str">
        <f>TEXT(promesas[[#This Row],[Marca temporal]],"dd/mmm")</f>
        <v>00/ene</v>
      </c>
      <c r="B1313" s="186"/>
      <c r="C1313" s="187"/>
      <c r="D1313" s="187"/>
      <c r="E1313" s="188"/>
      <c r="F1313" s="187"/>
      <c r="G1313" s="187"/>
      <c r="H1313" s="189"/>
      <c r="I1313" s="190"/>
      <c r="J1313" s="195"/>
      <c r="K1313" s="204"/>
      <c r="L1313" s="205"/>
      <c r="M1313" s="206"/>
      <c r="N1313" s="207"/>
      <c r="O1313" s="208"/>
      <c r="P1313" s="157"/>
      <c r="Q1313" s="189"/>
      <c r="R1313" s="196" t="str">
        <f>IF(promesas[[#This Row],[Fecha de Pago]]="", "", TEXT(promesas[[#This Row],[Fecha de Pago]], "mmm"))</f>
        <v/>
      </c>
      <c r="S1313" s="12" t="str">
        <f>IF(promesas[[#This Row],[Fecha  promesa de pago]]="", "", TEXT(promesas[[#This Row],[Fecha  promesa de pago]], "mmm"))</f>
        <v/>
      </c>
      <c r="T1313" s="13" t="str">
        <f>IF(promesas[[#This Row],[Fecha de Pago]]="", "", TEXT(promesas[[#This Row],[Fecha de Pago]], "dd/mmm"))</f>
        <v/>
      </c>
      <c r="U1313" s="13" t="str">
        <f>IF(promesas[[#This Row],[Fecha  promesa de pago]]="", "", TEXT(promesas[[#This Row],[Fecha  promesa de pago]], "dd/mmm"))</f>
        <v/>
      </c>
      <c r="V1313" s="14" t="str">
        <f>IF(LEN(TRIM(promesas[[#This Row],[Fecha  promesa de pago]]))&gt;0,1,"")</f>
        <v/>
      </c>
      <c r="W1313" s="14" t="str">
        <f>IF(LEN(TRIM(promesas[[#This Row],[Fecha de Pago]]))&gt;0,1,"")</f>
        <v/>
      </c>
    </row>
    <row r="1314" spans="1:23" ht="15.75" customHeight="1">
      <c r="A1314" s="11" t="str">
        <f>TEXT(promesas[[#This Row],[Marca temporal]],"dd/mmm")</f>
        <v>00/ene</v>
      </c>
      <c r="B1314" s="186"/>
      <c r="C1314" s="187"/>
      <c r="D1314" s="187"/>
      <c r="E1314" s="188"/>
      <c r="F1314" s="187"/>
      <c r="G1314" s="187"/>
      <c r="H1314" s="189"/>
      <c r="I1314" s="190"/>
      <c r="J1314" s="195"/>
      <c r="K1314" s="204"/>
      <c r="L1314" s="205"/>
      <c r="M1314" s="206"/>
      <c r="N1314" s="207"/>
      <c r="O1314" s="208"/>
      <c r="P1314" s="157"/>
      <c r="Q1314" s="189"/>
      <c r="R1314" s="196" t="str">
        <f>IF(promesas[[#This Row],[Fecha de Pago]]="", "", TEXT(promesas[[#This Row],[Fecha de Pago]], "mmm"))</f>
        <v/>
      </c>
      <c r="S1314" s="12" t="str">
        <f>IF(promesas[[#This Row],[Fecha  promesa de pago]]="", "", TEXT(promesas[[#This Row],[Fecha  promesa de pago]], "mmm"))</f>
        <v/>
      </c>
      <c r="T1314" s="13" t="str">
        <f>IF(promesas[[#This Row],[Fecha de Pago]]="", "", TEXT(promesas[[#This Row],[Fecha de Pago]], "dd/mmm"))</f>
        <v/>
      </c>
      <c r="U1314" s="13" t="str">
        <f>IF(promesas[[#This Row],[Fecha  promesa de pago]]="", "", TEXT(promesas[[#This Row],[Fecha  promesa de pago]], "dd/mmm"))</f>
        <v/>
      </c>
      <c r="V1314" s="14" t="str">
        <f>IF(LEN(TRIM(promesas[[#This Row],[Fecha  promesa de pago]]))&gt;0,1,"")</f>
        <v/>
      </c>
      <c r="W1314" s="14" t="str">
        <f>IF(LEN(TRIM(promesas[[#This Row],[Fecha de Pago]]))&gt;0,1,"")</f>
        <v/>
      </c>
    </row>
    <row r="1315" spans="1:23" ht="15.75" customHeight="1">
      <c r="A1315" s="220" t="str">
        <f>TEXT(promesas[[#This Row],[Marca temporal]],"dd/mmm")</f>
        <v>00/ene</v>
      </c>
      <c r="B1315" s="221"/>
      <c r="C1315" s="187"/>
      <c r="D1315" s="187"/>
      <c r="E1315" s="188"/>
      <c r="F1315" s="187"/>
      <c r="G1315" s="187"/>
      <c r="H1315" s="189"/>
      <c r="I1315" s="222"/>
      <c r="J1315" s="195"/>
      <c r="K1315" s="204"/>
      <c r="L1315" s="205"/>
      <c r="M1315" s="223"/>
      <c r="N1315" s="207"/>
      <c r="O1315" s="208"/>
      <c r="P1315" s="193"/>
      <c r="Q1315" s="189"/>
      <c r="R1315" s="224" t="str">
        <f>IF(promesas[[#This Row],[Fecha de Pago]]="", "", TEXT(promesas[[#This Row],[Fecha de Pago]], "mmm"))</f>
        <v/>
      </c>
      <c r="S1315" s="225" t="str">
        <f>IF(promesas[[#This Row],[Fecha  promesa de pago]]="", "", TEXT(promesas[[#This Row],[Fecha  promesa de pago]], "mmm"))</f>
        <v/>
      </c>
      <c r="T1315" s="226" t="str">
        <f>IF(promesas[[#This Row],[Fecha de Pago]]="", "", TEXT(promesas[[#This Row],[Fecha de Pago]], "dd/mmm"))</f>
        <v/>
      </c>
      <c r="U1315" s="226" t="str">
        <f>IF(promesas[[#This Row],[Fecha  promesa de pago]]="", "", TEXT(promesas[[#This Row],[Fecha  promesa de pago]], "dd/mmm"))</f>
        <v/>
      </c>
      <c r="V1315" s="227" t="str">
        <f>IF(LEN(TRIM(promesas[[#This Row],[Fecha  promesa de pago]]))&gt;0,1,"")</f>
        <v/>
      </c>
      <c r="W1315" s="227" t="str">
        <f>IF(LEN(TRIM(promesas[[#This Row],[Fecha de Pago]]))&gt;0,1,"")</f>
        <v/>
      </c>
    </row>
    <row r="1316" spans="1:23" ht="15.75" customHeight="1">
      <c r="A1316" s="220" t="str">
        <f>TEXT(promesas[[#This Row],[Marca temporal]],"dd/mmm")</f>
        <v>00/ene</v>
      </c>
      <c r="B1316" s="228"/>
      <c r="C1316" s="229"/>
      <c r="D1316" s="229"/>
      <c r="E1316" s="230"/>
      <c r="F1316" s="229"/>
      <c r="G1316" s="229"/>
      <c r="H1316" s="200"/>
      <c r="I1316" s="231"/>
      <c r="J1316" s="232"/>
      <c r="K1316" s="233"/>
      <c r="L1316" s="234"/>
      <c r="M1316" s="223"/>
      <c r="N1316" s="235"/>
      <c r="O1316" s="236"/>
      <c r="P1316" s="237"/>
      <c r="Q1316" s="200"/>
      <c r="R1316" s="224" t="str">
        <f>IF(promesas[[#This Row],[Fecha de Pago]]="", "", TEXT(promesas[[#This Row],[Fecha de Pago]], "mmm"))</f>
        <v/>
      </c>
      <c r="S1316" s="225" t="str">
        <f>IF(promesas[[#This Row],[Fecha  promesa de pago]]="", "", TEXT(promesas[[#This Row],[Fecha  promesa de pago]], "mmm"))</f>
        <v/>
      </c>
      <c r="T1316" s="226" t="str">
        <f>IF(promesas[[#This Row],[Fecha de Pago]]="", "", TEXT(promesas[[#This Row],[Fecha de Pago]], "dd/mmm"))</f>
        <v/>
      </c>
      <c r="U1316" s="226" t="str">
        <f>IF(promesas[[#This Row],[Fecha  promesa de pago]]="", "", TEXT(promesas[[#This Row],[Fecha  promesa de pago]], "dd/mmm"))</f>
        <v/>
      </c>
      <c r="V1316" s="227" t="str">
        <f>IF(LEN(TRIM(promesas[[#This Row],[Fecha  promesa de pago]]))&gt;0,1,"")</f>
        <v/>
      </c>
      <c r="W1316" s="227" t="str">
        <f>IF(LEN(TRIM(promesas[[#This Row],[Fecha de Pago]]))&gt;0,1,"")</f>
        <v/>
      </c>
    </row>
    <row r="1317" spans="1:23" ht="15.75" customHeight="1">
      <c r="A1317" s="220" t="str">
        <f>TEXT(promesas[[#This Row],[Marca temporal]],"dd/mmm")</f>
        <v>00/ene</v>
      </c>
      <c r="B1317" s="221"/>
      <c r="C1317" s="187"/>
      <c r="D1317" s="187"/>
      <c r="E1317" s="188"/>
      <c r="F1317" s="187"/>
      <c r="G1317" s="187"/>
      <c r="H1317" s="189"/>
      <c r="I1317" s="222"/>
      <c r="J1317" s="195"/>
      <c r="K1317" s="204"/>
      <c r="L1317" s="205"/>
      <c r="M1317" s="223"/>
      <c r="N1317" s="207"/>
      <c r="O1317" s="208"/>
      <c r="P1317"/>
      <c r="Q1317" s="189"/>
      <c r="R1317" s="224" t="str">
        <f>IF(promesas[[#This Row],[Fecha de Pago]]="", "", TEXT(promesas[[#This Row],[Fecha de Pago]], "mmm"))</f>
        <v/>
      </c>
      <c r="S1317" s="225" t="str">
        <f>IF(promesas[[#This Row],[Fecha  promesa de pago]]="", "", TEXT(promesas[[#This Row],[Fecha  promesa de pago]], "mmm"))</f>
        <v/>
      </c>
      <c r="T1317" s="226" t="str">
        <f>IF(promesas[[#This Row],[Fecha de Pago]]="", "", TEXT(promesas[[#This Row],[Fecha de Pago]], "dd/mmm"))</f>
        <v/>
      </c>
      <c r="U1317" s="226" t="str">
        <f>IF(promesas[[#This Row],[Fecha  promesa de pago]]="", "", TEXT(promesas[[#This Row],[Fecha  promesa de pago]], "dd/mmm"))</f>
        <v/>
      </c>
      <c r="V1317" s="227" t="str">
        <f>IF(LEN(TRIM(promesas[[#This Row],[Fecha  promesa de pago]]))&gt;0,1,"")</f>
        <v/>
      </c>
      <c r="W1317" s="227" t="str">
        <f>IF(LEN(TRIM(promesas[[#This Row],[Fecha de Pago]]))&gt;0,1,"")</f>
        <v/>
      </c>
    </row>
    <row r="1318" spans="1:23" ht="15.75" customHeight="1">
      <c r="A1318" s="220" t="str">
        <f>TEXT(promesas[[#This Row],[Marca temporal]],"dd/mmm")</f>
        <v>00/ene</v>
      </c>
      <c r="B1318" s="221"/>
      <c r="C1318" s="187"/>
      <c r="D1318" s="187"/>
      <c r="E1318" s="188"/>
      <c r="F1318" s="187"/>
      <c r="G1318" s="187"/>
      <c r="H1318" s="189"/>
      <c r="I1318" s="222"/>
      <c r="J1318" s="195"/>
      <c r="K1318" s="204"/>
      <c r="L1318" s="205"/>
      <c r="M1318" s="223"/>
      <c r="N1318" s="207"/>
      <c r="O1318" s="208"/>
      <c r="P1318"/>
      <c r="Q1318" s="189"/>
      <c r="R1318" s="224" t="str">
        <f>IF(promesas[[#This Row],[Fecha de Pago]]="", "", TEXT(promesas[[#This Row],[Fecha de Pago]], "mmm"))</f>
        <v/>
      </c>
      <c r="S1318" s="225" t="str">
        <f>IF(promesas[[#This Row],[Fecha  promesa de pago]]="", "", TEXT(promesas[[#This Row],[Fecha  promesa de pago]], "mmm"))</f>
        <v/>
      </c>
      <c r="T1318" s="226" t="str">
        <f>IF(promesas[[#This Row],[Fecha de Pago]]="", "", TEXT(promesas[[#This Row],[Fecha de Pago]], "dd/mmm"))</f>
        <v/>
      </c>
      <c r="U1318" s="226" t="str">
        <f>IF(promesas[[#This Row],[Fecha  promesa de pago]]="", "", TEXT(promesas[[#This Row],[Fecha  promesa de pago]], "dd/mmm"))</f>
        <v/>
      </c>
      <c r="V1318" s="227" t="str">
        <f>IF(LEN(TRIM(promesas[[#This Row],[Fecha  promesa de pago]]))&gt;0,1,"")</f>
        <v/>
      </c>
      <c r="W1318" s="227" t="str">
        <f>IF(LEN(TRIM(promesas[[#This Row],[Fecha de Pago]]))&gt;0,1,"")</f>
        <v/>
      </c>
    </row>
    <row r="1319" spans="1:23" ht="15.75" customHeight="1">
      <c r="A1319" s="220" t="str">
        <f>TEXT(promesas[[#This Row],[Marca temporal]],"dd/mmm")</f>
        <v>00/ene</v>
      </c>
      <c r="B1319" s="221"/>
      <c r="C1319" s="187"/>
      <c r="D1319" s="187"/>
      <c r="E1319" s="188"/>
      <c r="F1319" s="187"/>
      <c r="G1319" s="187"/>
      <c r="H1319" s="189"/>
      <c r="I1319" s="222"/>
      <c r="J1319" s="195"/>
      <c r="K1319" s="204"/>
      <c r="L1319" s="205"/>
      <c r="M1319" s="223"/>
      <c r="N1319" s="207"/>
      <c r="O1319" s="208"/>
      <c r="P1319"/>
      <c r="Q1319" s="189"/>
      <c r="R1319" s="224" t="str">
        <f>IF(promesas[[#This Row],[Fecha de Pago]]="", "", TEXT(promesas[[#This Row],[Fecha de Pago]], "mmm"))</f>
        <v/>
      </c>
      <c r="S1319" s="225" t="str">
        <f>IF(promesas[[#This Row],[Fecha  promesa de pago]]="", "", TEXT(promesas[[#This Row],[Fecha  promesa de pago]], "mmm"))</f>
        <v/>
      </c>
      <c r="T1319" s="226" t="str">
        <f>IF(promesas[[#This Row],[Fecha de Pago]]="", "", TEXT(promesas[[#This Row],[Fecha de Pago]], "dd/mmm"))</f>
        <v/>
      </c>
      <c r="U1319" s="226" t="str">
        <f>IF(promesas[[#This Row],[Fecha  promesa de pago]]="", "", TEXT(promesas[[#This Row],[Fecha  promesa de pago]], "dd/mmm"))</f>
        <v/>
      </c>
      <c r="V1319" s="227" t="str">
        <f>IF(LEN(TRIM(promesas[[#This Row],[Fecha  promesa de pago]]))&gt;0,1,"")</f>
        <v/>
      </c>
      <c r="W1319" s="227" t="str">
        <f>IF(LEN(TRIM(promesas[[#This Row],[Fecha de Pago]]))&gt;0,1,"")</f>
        <v/>
      </c>
    </row>
    <row r="1320" spans="1:23" ht="15.75" customHeight="1">
      <c r="A1320" s="220" t="str">
        <f>TEXT(promesas[[#This Row],[Marca temporal]],"dd/mmm")</f>
        <v>00/ene</v>
      </c>
      <c r="B1320" s="221"/>
      <c r="C1320" s="187"/>
      <c r="D1320" s="187"/>
      <c r="E1320" s="188"/>
      <c r="F1320" s="187"/>
      <c r="G1320" s="187"/>
      <c r="H1320" s="189"/>
      <c r="I1320" s="222"/>
      <c r="J1320" s="195"/>
      <c r="K1320" s="204"/>
      <c r="L1320" s="205"/>
      <c r="M1320" s="223"/>
      <c r="N1320" s="207"/>
      <c r="O1320" s="208"/>
      <c r="P1320"/>
      <c r="Q1320" s="189"/>
      <c r="R1320" s="224" t="str">
        <f>IF(promesas[[#This Row],[Fecha de Pago]]="", "", TEXT(promesas[[#This Row],[Fecha de Pago]], "mmm"))</f>
        <v/>
      </c>
      <c r="S1320" s="225" t="str">
        <f>IF(promesas[[#This Row],[Fecha  promesa de pago]]="", "", TEXT(promesas[[#This Row],[Fecha  promesa de pago]], "mmm"))</f>
        <v/>
      </c>
      <c r="T1320" s="226" t="str">
        <f>IF(promesas[[#This Row],[Fecha de Pago]]="", "", TEXT(promesas[[#This Row],[Fecha de Pago]], "dd/mmm"))</f>
        <v/>
      </c>
      <c r="U1320" s="226" t="str">
        <f>IF(promesas[[#This Row],[Fecha  promesa de pago]]="", "", TEXT(promesas[[#This Row],[Fecha  promesa de pago]], "dd/mmm"))</f>
        <v/>
      </c>
      <c r="V1320" s="227" t="str">
        <f>IF(LEN(TRIM(promesas[[#This Row],[Fecha  promesa de pago]]))&gt;0,1,"")</f>
        <v/>
      </c>
      <c r="W1320" s="227" t="str">
        <f>IF(LEN(TRIM(promesas[[#This Row],[Fecha de Pago]]))&gt;0,1,"")</f>
        <v/>
      </c>
    </row>
    <row r="1321" spans="1:23" ht="15.75" customHeight="1">
      <c r="A1321" s="220" t="str">
        <f>TEXT(promesas[[#This Row],[Marca temporal]],"dd/mmm")</f>
        <v>00/ene</v>
      </c>
      <c r="B1321" s="221"/>
      <c r="C1321" s="187"/>
      <c r="D1321" s="187"/>
      <c r="E1321" s="188"/>
      <c r="F1321" s="187"/>
      <c r="G1321" s="187"/>
      <c r="H1321" s="189"/>
      <c r="I1321" s="222"/>
      <c r="J1321" s="195"/>
      <c r="K1321" s="204"/>
      <c r="L1321" s="205"/>
      <c r="M1321" s="223"/>
      <c r="N1321" s="207"/>
      <c r="O1321" s="208"/>
      <c r="P1321"/>
      <c r="Q1321" s="189"/>
      <c r="R1321" s="224" t="str">
        <f>IF(promesas[[#This Row],[Fecha de Pago]]="", "", TEXT(promesas[[#This Row],[Fecha de Pago]], "mmm"))</f>
        <v/>
      </c>
      <c r="S1321" s="225" t="str">
        <f>IF(promesas[[#This Row],[Fecha  promesa de pago]]="", "", TEXT(promesas[[#This Row],[Fecha  promesa de pago]], "mmm"))</f>
        <v/>
      </c>
      <c r="T1321" s="226" t="str">
        <f>IF(promesas[[#This Row],[Fecha de Pago]]="", "", TEXT(promesas[[#This Row],[Fecha de Pago]], "dd/mmm"))</f>
        <v/>
      </c>
      <c r="U1321" s="226" t="str">
        <f>IF(promesas[[#This Row],[Fecha  promesa de pago]]="", "", TEXT(promesas[[#This Row],[Fecha  promesa de pago]], "dd/mmm"))</f>
        <v/>
      </c>
      <c r="V1321" s="227" t="str">
        <f>IF(LEN(TRIM(promesas[[#This Row],[Fecha  promesa de pago]]))&gt;0,1,"")</f>
        <v/>
      </c>
      <c r="W1321" s="227" t="str">
        <f>IF(LEN(TRIM(promesas[[#This Row],[Fecha de Pago]]))&gt;0,1,"")</f>
        <v/>
      </c>
    </row>
    <row r="1322" spans="1:23" ht="15.75" customHeight="1">
      <c r="A1322" s="220" t="str">
        <f>TEXT(promesas[[#This Row],[Marca temporal]],"dd/mmm")</f>
        <v>00/ene</v>
      </c>
      <c r="B1322" s="221"/>
      <c r="C1322" s="187"/>
      <c r="D1322" s="187"/>
      <c r="E1322" s="188"/>
      <c r="F1322" s="187"/>
      <c r="G1322" s="187"/>
      <c r="H1322" s="189"/>
      <c r="I1322" s="222"/>
      <c r="J1322" s="195"/>
      <c r="K1322" s="204"/>
      <c r="L1322" s="205"/>
      <c r="M1322" s="223"/>
      <c r="N1322" s="207"/>
      <c r="O1322" s="208"/>
      <c r="P1322"/>
      <c r="Q1322" s="189"/>
      <c r="R1322" s="224" t="str">
        <f>IF(promesas[[#This Row],[Fecha de Pago]]="", "", TEXT(promesas[[#This Row],[Fecha de Pago]], "mmm"))</f>
        <v/>
      </c>
      <c r="S1322" s="225" t="str">
        <f>IF(promesas[[#This Row],[Fecha  promesa de pago]]="", "", TEXT(promesas[[#This Row],[Fecha  promesa de pago]], "mmm"))</f>
        <v/>
      </c>
      <c r="T1322" s="226" t="str">
        <f>IF(promesas[[#This Row],[Fecha de Pago]]="", "", TEXT(promesas[[#This Row],[Fecha de Pago]], "dd/mmm"))</f>
        <v/>
      </c>
      <c r="U1322" s="226" t="str">
        <f>IF(promesas[[#This Row],[Fecha  promesa de pago]]="", "", TEXT(promesas[[#This Row],[Fecha  promesa de pago]], "dd/mmm"))</f>
        <v/>
      </c>
      <c r="V1322" s="227" t="str">
        <f>IF(LEN(TRIM(promesas[[#This Row],[Fecha  promesa de pago]]))&gt;0,1,"")</f>
        <v/>
      </c>
      <c r="W1322" s="227" t="str">
        <f>IF(LEN(TRIM(promesas[[#This Row],[Fecha de Pago]]))&gt;0,1,"")</f>
        <v/>
      </c>
    </row>
    <row r="1323" spans="1:23" ht="15.75" customHeight="1">
      <c r="A1323" s="220" t="str">
        <f>TEXT(promesas[[#This Row],[Marca temporal]],"dd/mmm")</f>
        <v>00/ene</v>
      </c>
      <c r="B1323" s="221"/>
      <c r="C1323" s="187"/>
      <c r="D1323" s="187"/>
      <c r="E1323" s="188"/>
      <c r="F1323" s="187"/>
      <c r="G1323" s="187"/>
      <c r="H1323" s="189"/>
      <c r="I1323" s="222"/>
      <c r="J1323" s="195"/>
      <c r="K1323" s="204"/>
      <c r="L1323" s="205"/>
      <c r="M1323" s="223"/>
      <c r="N1323" s="207"/>
      <c r="O1323" s="208"/>
      <c r="P1323"/>
      <c r="Q1323" s="189"/>
      <c r="R1323" s="224" t="str">
        <f>IF(promesas[[#This Row],[Fecha de Pago]]="", "", TEXT(promesas[[#This Row],[Fecha de Pago]], "mmm"))</f>
        <v/>
      </c>
      <c r="S1323" s="225" t="str">
        <f>IF(promesas[[#This Row],[Fecha  promesa de pago]]="", "", TEXT(promesas[[#This Row],[Fecha  promesa de pago]], "mmm"))</f>
        <v/>
      </c>
      <c r="T1323" s="226" t="str">
        <f>IF(promesas[[#This Row],[Fecha de Pago]]="", "", TEXT(promesas[[#This Row],[Fecha de Pago]], "dd/mmm"))</f>
        <v/>
      </c>
      <c r="U1323" s="226" t="str">
        <f>IF(promesas[[#This Row],[Fecha  promesa de pago]]="", "", TEXT(promesas[[#This Row],[Fecha  promesa de pago]], "dd/mmm"))</f>
        <v/>
      </c>
      <c r="V1323" s="227" t="str">
        <f>IF(LEN(TRIM(promesas[[#This Row],[Fecha  promesa de pago]]))&gt;0,1,"")</f>
        <v/>
      </c>
      <c r="W1323" s="227" t="str">
        <f>IF(LEN(TRIM(promesas[[#This Row],[Fecha de Pago]]))&gt;0,1,"")</f>
        <v/>
      </c>
    </row>
    <row r="1324" spans="1:23" ht="15.75" customHeight="1">
      <c r="A1324" s="220" t="str">
        <f>TEXT(promesas[[#This Row],[Marca temporal]],"dd/mmm")</f>
        <v>00/ene</v>
      </c>
      <c r="B1324" s="221"/>
      <c r="C1324" s="187"/>
      <c r="D1324" s="187"/>
      <c r="E1324" s="188"/>
      <c r="F1324" s="187"/>
      <c r="G1324" s="187"/>
      <c r="H1324" s="189"/>
      <c r="I1324" s="222"/>
      <c r="J1324" s="195"/>
      <c r="K1324" s="204"/>
      <c r="L1324" s="205"/>
      <c r="M1324" s="223"/>
      <c r="N1324" s="207"/>
      <c r="O1324" s="208"/>
      <c r="P1324"/>
      <c r="Q1324" s="189"/>
      <c r="R1324" s="224" t="str">
        <f>IF(promesas[[#This Row],[Fecha de Pago]]="", "", TEXT(promesas[[#This Row],[Fecha de Pago]], "mmm"))</f>
        <v/>
      </c>
      <c r="S1324" s="225" t="str">
        <f>IF(promesas[[#This Row],[Fecha  promesa de pago]]="", "", TEXT(promesas[[#This Row],[Fecha  promesa de pago]], "mmm"))</f>
        <v/>
      </c>
      <c r="T1324" s="226" t="str">
        <f>IF(promesas[[#This Row],[Fecha de Pago]]="", "", TEXT(promesas[[#This Row],[Fecha de Pago]], "dd/mmm"))</f>
        <v/>
      </c>
      <c r="U1324" s="226" t="str">
        <f>IF(promesas[[#This Row],[Fecha  promesa de pago]]="", "", TEXT(promesas[[#This Row],[Fecha  promesa de pago]], "dd/mmm"))</f>
        <v/>
      </c>
      <c r="V1324" s="227" t="str">
        <f>IF(LEN(TRIM(promesas[[#This Row],[Fecha  promesa de pago]]))&gt;0,1,"")</f>
        <v/>
      </c>
      <c r="W1324" s="227" t="str">
        <f>IF(LEN(TRIM(promesas[[#This Row],[Fecha de Pago]]))&gt;0,1,"")</f>
        <v/>
      </c>
    </row>
    <row r="1325" spans="1:23" ht="15.75" customHeight="1">
      <c r="A1325" s="220" t="str">
        <f>TEXT(promesas[[#This Row],[Marca temporal]],"dd/mmm")</f>
        <v>00/ene</v>
      </c>
      <c r="B1325" s="221"/>
      <c r="C1325" s="187"/>
      <c r="D1325" s="187"/>
      <c r="E1325" s="188"/>
      <c r="F1325" s="187"/>
      <c r="G1325" s="187"/>
      <c r="H1325" s="189"/>
      <c r="I1325" s="222"/>
      <c r="J1325" s="195"/>
      <c r="K1325" s="204"/>
      <c r="L1325" s="205"/>
      <c r="M1325" s="223"/>
      <c r="N1325" s="207"/>
      <c r="O1325" s="208"/>
      <c r="P1325"/>
      <c r="Q1325" s="189"/>
      <c r="R1325" s="224" t="str">
        <f>IF(promesas[[#This Row],[Fecha de Pago]]="", "", TEXT(promesas[[#This Row],[Fecha de Pago]], "mmm"))</f>
        <v/>
      </c>
      <c r="S1325" s="225" t="str">
        <f>IF(promesas[[#This Row],[Fecha  promesa de pago]]="", "", TEXT(promesas[[#This Row],[Fecha  promesa de pago]], "mmm"))</f>
        <v/>
      </c>
      <c r="T1325" s="226" t="str">
        <f>IF(promesas[[#This Row],[Fecha de Pago]]="", "", TEXT(promesas[[#This Row],[Fecha de Pago]], "dd/mmm"))</f>
        <v/>
      </c>
      <c r="U1325" s="226" t="str">
        <f>IF(promesas[[#This Row],[Fecha  promesa de pago]]="", "", TEXT(promesas[[#This Row],[Fecha  promesa de pago]], "dd/mmm"))</f>
        <v/>
      </c>
      <c r="V1325" s="227" t="str">
        <f>IF(LEN(TRIM(promesas[[#This Row],[Fecha  promesa de pago]]))&gt;0,1,"")</f>
        <v/>
      </c>
      <c r="W1325" s="227" t="str">
        <f>IF(LEN(TRIM(promesas[[#This Row],[Fecha de Pago]]))&gt;0,1,"")</f>
        <v/>
      </c>
    </row>
    <row r="1326" spans="1:23" ht="15.75" customHeight="1">
      <c r="A1326" s="220" t="str">
        <f>TEXT(promesas[[#This Row],[Marca temporal]],"dd/mmm")</f>
        <v>00/ene</v>
      </c>
      <c r="B1326" s="221"/>
      <c r="C1326" s="187"/>
      <c r="D1326" s="187"/>
      <c r="E1326" s="188"/>
      <c r="F1326" s="187"/>
      <c r="G1326" s="187"/>
      <c r="H1326" s="189"/>
      <c r="I1326" s="222"/>
      <c r="J1326" s="195"/>
      <c r="K1326" s="204"/>
      <c r="L1326" s="205"/>
      <c r="M1326" s="223"/>
      <c r="N1326" s="207"/>
      <c r="O1326" s="208"/>
      <c r="P1326"/>
      <c r="Q1326" s="189"/>
      <c r="R1326" s="224" t="str">
        <f>IF(promesas[[#This Row],[Fecha de Pago]]="", "", TEXT(promesas[[#This Row],[Fecha de Pago]], "mmm"))</f>
        <v/>
      </c>
      <c r="S1326" s="225" t="str">
        <f>IF(promesas[[#This Row],[Fecha  promesa de pago]]="", "", TEXT(promesas[[#This Row],[Fecha  promesa de pago]], "mmm"))</f>
        <v/>
      </c>
      <c r="T1326" s="226" t="str">
        <f>IF(promesas[[#This Row],[Fecha de Pago]]="", "", TEXT(promesas[[#This Row],[Fecha de Pago]], "dd/mmm"))</f>
        <v/>
      </c>
      <c r="U1326" s="226" t="str">
        <f>IF(promesas[[#This Row],[Fecha  promesa de pago]]="", "", TEXT(promesas[[#This Row],[Fecha  promesa de pago]], "dd/mmm"))</f>
        <v/>
      </c>
      <c r="V1326" s="227" t="str">
        <f>IF(LEN(TRIM(promesas[[#This Row],[Fecha  promesa de pago]]))&gt;0,1,"")</f>
        <v/>
      </c>
      <c r="W1326" s="227" t="str">
        <f>IF(LEN(TRIM(promesas[[#This Row],[Fecha de Pago]]))&gt;0,1,"")</f>
        <v/>
      </c>
    </row>
    <row r="1327" spans="1:23" ht="15.75" customHeight="1">
      <c r="A1327" s="220" t="str">
        <f>TEXT(promesas[[#This Row],[Marca temporal]],"dd/mmm")</f>
        <v>00/ene</v>
      </c>
      <c r="B1327" s="221"/>
      <c r="C1327" s="187"/>
      <c r="D1327" s="187"/>
      <c r="E1327" s="188"/>
      <c r="F1327" s="187"/>
      <c r="G1327" s="187"/>
      <c r="H1327" s="189"/>
      <c r="I1327" s="222"/>
      <c r="J1327" s="195"/>
      <c r="K1327" s="204"/>
      <c r="L1327" s="205"/>
      <c r="M1327" s="223"/>
      <c r="N1327" s="207"/>
      <c r="O1327" s="208"/>
      <c r="P1327"/>
      <c r="Q1327" s="189"/>
      <c r="R1327" s="224" t="str">
        <f>IF(promesas[[#This Row],[Fecha de Pago]]="", "", TEXT(promesas[[#This Row],[Fecha de Pago]], "mmm"))</f>
        <v/>
      </c>
      <c r="S1327" s="225" t="str">
        <f>IF(promesas[[#This Row],[Fecha  promesa de pago]]="", "", TEXT(promesas[[#This Row],[Fecha  promesa de pago]], "mmm"))</f>
        <v/>
      </c>
      <c r="T1327" s="226" t="str">
        <f>IF(promesas[[#This Row],[Fecha de Pago]]="", "", TEXT(promesas[[#This Row],[Fecha de Pago]], "dd/mmm"))</f>
        <v/>
      </c>
      <c r="U1327" s="226" t="str">
        <f>IF(promesas[[#This Row],[Fecha  promesa de pago]]="", "", TEXT(promesas[[#This Row],[Fecha  promesa de pago]], "dd/mmm"))</f>
        <v/>
      </c>
      <c r="V1327" s="227" t="str">
        <f>IF(LEN(TRIM(promesas[[#This Row],[Fecha  promesa de pago]]))&gt;0,1,"")</f>
        <v/>
      </c>
      <c r="W1327" s="227" t="str">
        <f>IF(LEN(TRIM(promesas[[#This Row],[Fecha de Pago]]))&gt;0,1,"")</f>
        <v/>
      </c>
    </row>
    <row r="1328" spans="1:23" ht="15.75" customHeight="1">
      <c r="A1328" s="220" t="str">
        <f>TEXT(promesas[[#This Row],[Marca temporal]],"dd/mmm")</f>
        <v>00/ene</v>
      </c>
      <c r="B1328" s="221"/>
      <c r="C1328" s="187"/>
      <c r="D1328" s="187"/>
      <c r="E1328" s="188"/>
      <c r="F1328" s="187"/>
      <c r="G1328" s="187"/>
      <c r="H1328" s="189"/>
      <c r="I1328" s="222"/>
      <c r="J1328" s="195"/>
      <c r="K1328" s="204"/>
      <c r="L1328" s="205"/>
      <c r="M1328" s="223"/>
      <c r="N1328" s="207"/>
      <c r="O1328" s="208"/>
      <c r="P1328"/>
      <c r="Q1328" s="189"/>
      <c r="R1328" s="224" t="str">
        <f>IF(promesas[[#This Row],[Fecha de Pago]]="", "", TEXT(promesas[[#This Row],[Fecha de Pago]], "mmm"))</f>
        <v/>
      </c>
      <c r="S1328" s="225" t="str">
        <f>IF(promesas[[#This Row],[Fecha  promesa de pago]]="", "", TEXT(promesas[[#This Row],[Fecha  promesa de pago]], "mmm"))</f>
        <v/>
      </c>
      <c r="T1328" s="226" t="str">
        <f>IF(promesas[[#This Row],[Fecha de Pago]]="", "", TEXT(promesas[[#This Row],[Fecha de Pago]], "dd/mmm"))</f>
        <v/>
      </c>
      <c r="U1328" s="226" t="str">
        <f>IF(promesas[[#This Row],[Fecha  promesa de pago]]="", "", TEXT(promesas[[#This Row],[Fecha  promesa de pago]], "dd/mmm"))</f>
        <v/>
      </c>
      <c r="V1328" s="227" t="str">
        <f>IF(LEN(TRIM(promesas[[#This Row],[Fecha  promesa de pago]]))&gt;0,1,"")</f>
        <v/>
      </c>
      <c r="W1328" s="227" t="str">
        <f>IF(LEN(TRIM(promesas[[#This Row],[Fecha de Pago]]))&gt;0,1,"")</f>
        <v/>
      </c>
    </row>
    <row r="1329" spans="1:23" ht="15.75" customHeight="1">
      <c r="A1329" s="220" t="str">
        <f>TEXT(promesas[[#This Row],[Marca temporal]],"dd/mmm")</f>
        <v>00/ene</v>
      </c>
      <c r="B1329" s="221"/>
      <c r="C1329" s="187"/>
      <c r="D1329" s="187"/>
      <c r="E1329" s="188"/>
      <c r="F1329" s="187"/>
      <c r="G1329" s="187"/>
      <c r="H1329" s="189"/>
      <c r="I1329" s="222"/>
      <c r="J1329" s="195"/>
      <c r="K1329" s="204"/>
      <c r="L1329" s="205"/>
      <c r="M1329" s="223"/>
      <c r="N1329" s="207"/>
      <c r="O1329" s="208"/>
      <c r="P1329"/>
      <c r="Q1329" s="189"/>
      <c r="R1329" s="224" t="str">
        <f>IF(promesas[[#This Row],[Fecha de Pago]]="", "", TEXT(promesas[[#This Row],[Fecha de Pago]], "mmm"))</f>
        <v/>
      </c>
      <c r="S1329" s="225" t="str">
        <f>IF(promesas[[#This Row],[Fecha  promesa de pago]]="", "", TEXT(promesas[[#This Row],[Fecha  promesa de pago]], "mmm"))</f>
        <v/>
      </c>
      <c r="T1329" s="226" t="str">
        <f>IF(promesas[[#This Row],[Fecha de Pago]]="", "", TEXT(promesas[[#This Row],[Fecha de Pago]], "dd/mmm"))</f>
        <v/>
      </c>
      <c r="U1329" s="226" t="str">
        <f>IF(promesas[[#This Row],[Fecha  promesa de pago]]="", "", TEXT(promesas[[#This Row],[Fecha  promesa de pago]], "dd/mmm"))</f>
        <v/>
      </c>
      <c r="V1329" s="227" t="str">
        <f>IF(LEN(TRIM(promesas[[#This Row],[Fecha  promesa de pago]]))&gt;0,1,"")</f>
        <v/>
      </c>
      <c r="W1329" s="227" t="str">
        <f>IF(LEN(TRIM(promesas[[#This Row],[Fecha de Pago]]))&gt;0,1,"")</f>
        <v/>
      </c>
    </row>
    <row r="1330" spans="1:23" ht="15.75" customHeight="1">
      <c r="A1330" s="220" t="str">
        <f>TEXT(promesas[[#This Row],[Marca temporal]],"dd/mmm")</f>
        <v>00/ene</v>
      </c>
      <c r="B1330" s="221"/>
      <c r="C1330" s="187"/>
      <c r="D1330" s="187"/>
      <c r="E1330" s="188"/>
      <c r="F1330" s="187"/>
      <c r="G1330" s="187"/>
      <c r="H1330" s="189"/>
      <c r="I1330" s="222"/>
      <c r="J1330" s="195"/>
      <c r="K1330" s="204"/>
      <c r="L1330" s="205"/>
      <c r="M1330" s="223"/>
      <c r="N1330" s="207"/>
      <c r="O1330" s="208"/>
      <c r="P1330" s="192"/>
      <c r="Q1330" s="189"/>
      <c r="R1330" s="224" t="str">
        <f>IF(promesas[[#This Row],[Fecha de Pago]]="", "", TEXT(promesas[[#This Row],[Fecha de Pago]], "mmm"))</f>
        <v/>
      </c>
      <c r="S1330" s="225" t="str">
        <f>IF(promesas[[#This Row],[Fecha  promesa de pago]]="", "", TEXT(promesas[[#This Row],[Fecha  promesa de pago]], "mmm"))</f>
        <v/>
      </c>
      <c r="T1330" s="226" t="str">
        <f>IF(promesas[[#This Row],[Fecha de Pago]]="", "", TEXT(promesas[[#This Row],[Fecha de Pago]], "dd/mmm"))</f>
        <v/>
      </c>
      <c r="U1330" s="226" t="str">
        <f>IF(promesas[[#This Row],[Fecha  promesa de pago]]="", "", TEXT(promesas[[#This Row],[Fecha  promesa de pago]], "dd/mmm"))</f>
        <v/>
      </c>
      <c r="V1330" s="227" t="str">
        <f>IF(LEN(TRIM(promesas[[#This Row],[Fecha  promesa de pago]]))&gt;0,1,"")</f>
        <v/>
      </c>
      <c r="W1330" s="227" t="str">
        <f>IF(LEN(TRIM(promesas[[#This Row],[Fecha de Pago]]))&gt;0,1,"")</f>
        <v/>
      </c>
    </row>
    <row r="1331" spans="1:23" ht="15.75" customHeight="1">
      <c r="A1331" s="220" t="str">
        <f>TEXT(promesas[[#This Row],[Marca temporal]],"dd/mmm")</f>
        <v>00/ene</v>
      </c>
      <c r="B1331" s="221"/>
      <c r="C1331" s="187"/>
      <c r="D1331" s="187"/>
      <c r="E1331" s="188"/>
      <c r="F1331" s="187"/>
      <c r="G1331" s="187"/>
      <c r="H1331" s="189"/>
      <c r="I1331" s="222"/>
      <c r="J1331" s="195"/>
      <c r="K1331" s="204"/>
      <c r="L1331" s="205"/>
      <c r="M1331" s="223"/>
      <c r="N1331" s="207"/>
      <c r="O1331" s="208"/>
      <c r="P1331"/>
      <c r="Q1331" s="189"/>
      <c r="R1331" s="224" t="str">
        <f>IF(promesas[[#This Row],[Fecha de Pago]]="", "", TEXT(promesas[[#This Row],[Fecha de Pago]], "mmm"))</f>
        <v/>
      </c>
      <c r="S1331" s="225" t="str">
        <f>IF(promesas[[#This Row],[Fecha  promesa de pago]]="", "", TEXT(promesas[[#This Row],[Fecha  promesa de pago]], "mmm"))</f>
        <v/>
      </c>
      <c r="T1331" s="226" t="str">
        <f>IF(promesas[[#This Row],[Fecha de Pago]]="", "", TEXT(promesas[[#This Row],[Fecha de Pago]], "dd/mmm"))</f>
        <v/>
      </c>
      <c r="U1331" s="226" t="str">
        <f>IF(promesas[[#This Row],[Fecha  promesa de pago]]="", "", TEXT(promesas[[#This Row],[Fecha  promesa de pago]], "dd/mmm"))</f>
        <v/>
      </c>
      <c r="V1331" s="227" t="str">
        <f>IF(LEN(TRIM(promesas[[#This Row],[Fecha  promesa de pago]]))&gt;0,1,"")</f>
        <v/>
      </c>
      <c r="W1331" s="227" t="str">
        <f>IF(LEN(TRIM(promesas[[#This Row],[Fecha de Pago]]))&gt;0,1,"")</f>
        <v/>
      </c>
    </row>
    <row r="1332" spans="1:23" ht="15.75" customHeight="1">
      <c r="A1332" s="220" t="str">
        <f>TEXT(promesas[[#This Row],[Marca temporal]],"dd/mmm")</f>
        <v>00/ene</v>
      </c>
      <c r="B1332" s="221"/>
      <c r="C1332" s="187"/>
      <c r="D1332" s="187"/>
      <c r="E1332" s="188"/>
      <c r="F1332" s="187"/>
      <c r="G1332" s="187"/>
      <c r="H1332" s="189"/>
      <c r="I1332" s="222"/>
      <c r="J1332" s="195"/>
      <c r="K1332" s="204"/>
      <c r="L1332" s="205"/>
      <c r="M1332" s="223"/>
      <c r="N1332" s="207"/>
      <c r="O1332" s="208"/>
      <c r="P1332"/>
      <c r="Q1332" s="189"/>
      <c r="R1332" s="224" t="str">
        <f>IF(promesas[[#This Row],[Fecha de Pago]]="", "", TEXT(promesas[[#This Row],[Fecha de Pago]], "mmm"))</f>
        <v/>
      </c>
      <c r="S1332" s="225" t="str">
        <f>IF(promesas[[#This Row],[Fecha  promesa de pago]]="", "", TEXT(promesas[[#This Row],[Fecha  promesa de pago]], "mmm"))</f>
        <v/>
      </c>
      <c r="T1332" s="226" t="str">
        <f>IF(promesas[[#This Row],[Fecha de Pago]]="", "", TEXT(promesas[[#This Row],[Fecha de Pago]], "dd/mmm"))</f>
        <v/>
      </c>
      <c r="U1332" s="226" t="str">
        <f>IF(promesas[[#This Row],[Fecha  promesa de pago]]="", "", TEXT(promesas[[#This Row],[Fecha  promesa de pago]], "dd/mmm"))</f>
        <v/>
      </c>
      <c r="V1332" s="227" t="str">
        <f>IF(LEN(TRIM(promesas[[#This Row],[Fecha  promesa de pago]]))&gt;0,1,"")</f>
        <v/>
      </c>
      <c r="W1332" s="227" t="str">
        <f>IF(LEN(TRIM(promesas[[#This Row],[Fecha de Pago]]))&gt;0,1,"")</f>
        <v/>
      </c>
    </row>
    <row r="1333" spans="1:23" ht="15.75" customHeight="1">
      <c r="A1333" s="220" t="str">
        <f>TEXT(promesas[[#This Row],[Marca temporal]],"dd/mmm")</f>
        <v>00/ene</v>
      </c>
      <c r="B1333" s="221"/>
      <c r="C1333" s="187"/>
      <c r="D1333" s="187"/>
      <c r="E1333" s="188"/>
      <c r="F1333" s="187"/>
      <c r="G1333" s="187"/>
      <c r="H1333" s="189"/>
      <c r="I1333" s="222"/>
      <c r="J1333" s="195"/>
      <c r="K1333" s="204"/>
      <c r="L1333" s="205"/>
      <c r="M1333" s="223"/>
      <c r="N1333" s="207"/>
      <c r="O1333" s="208"/>
      <c r="P1333"/>
      <c r="Q1333" s="189"/>
      <c r="R1333" s="224" t="str">
        <f>IF(promesas[[#This Row],[Fecha de Pago]]="", "", TEXT(promesas[[#This Row],[Fecha de Pago]], "mmm"))</f>
        <v/>
      </c>
      <c r="S1333" s="225" t="str">
        <f>IF(promesas[[#This Row],[Fecha  promesa de pago]]="", "", TEXT(promesas[[#This Row],[Fecha  promesa de pago]], "mmm"))</f>
        <v/>
      </c>
      <c r="T1333" s="226" t="str">
        <f>IF(promesas[[#This Row],[Fecha de Pago]]="", "", TEXT(promesas[[#This Row],[Fecha de Pago]], "dd/mmm"))</f>
        <v/>
      </c>
      <c r="U1333" s="226" t="str">
        <f>IF(promesas[[#This Row],[Fecha  promesa de pago]]="", "", TEXT(promesas[[#This Row],[Fecha  promesa de pago]], "dd/mmm"))</f>
        <v/>
      </c>
      <c r="V1333" s="227" t="str">
        <f>IF(LEN(TRIM(promesas[[#This Row],[Fecha  promesa de pago]]))&gt;0,1,"")</f>
        <v/>
      </c>
      <c r="W1333" s="227" t="str">
        <f>IF(LEN(TRIM(promesas[[#This Row],[Fecha de Pago]]))&gt;0,1,"")</f>
        <v/>
      </c>
    </row>
    <row r="1334" spans="1:23" ht="15.75" customHeight="1">
      <c r="A1334" s="220" t="str">
        <f>TEXT(promesas[[#This Row],[Marca temporal]],"dd/mmm")</f>
        <v>00/ene</v>
      </c>
      <c r="B1334" s="221"/>
      <c r="C1334" s="187"/>
      <c r="D1334" s="187"/>
      <c r="E1334" s="188"/>
      <c r="F1334" s="187"/>
      <c r="G1334" s="187"/>
      <c r="H1334" s="189"/>
      <c r="I1334" s="222"/>
      <c r="J1334" s="195"/>
      <c r="K1334" s="204"/>
      <c r="L1334" s="205"/>
      <c r="M1334" s="223"/>
      <c r="N1334" s="207"/>
      <c r="O1334" s="208"/>
      <c r="P1334"/>
      <c r="Q1334" s="189"/>
      <c r="R1334" s="224" t="str">
        <f>IF(promesas[[#This Row],[Fecha de Pago]]="", "", TEXT(promesas[[#This Row],[Fecha de Pago]], "mmm"))</f>
        <v/>
      </c>
      <c r="S1334" s="225" t="str">
        <f>IF(promesas[[#This Row],[Fecha  promesa de pago]]="", "", TEXT(promesas[[#This Row],[Fecha  promesa de pago]], "mmm"))</f>
        <v/>
      </c>
      <c r="T1334" s="226" t="str">
        <f>IF(promesas[[#This Row],[Fecha de Pago]]="", "", TEXT(promesas[[#This Row],[Fecha de Pago]], "dd/mmm"))</f>
        <v/>
      </c>
      <c r="U1334" s="226" t="str">
        <f>IF(promesas[[#This Row],[Fecha  promesa de pago]]="", "", TEXT(promesas[[#This Row],[Fecha  promesa de pago]], "dd/mmm"))</f>
        <v/>
      </c>
      <c r="V1334" s="227" t="str">
        <f>IF(LEN(TRIM(promesas[[#This Row],[Fecha  promesa de pago]]))&gt;0,1,"")</f>
        <v/>
      </c>
      <c r="W1334" s="227" t="str">
        <f>IF(LEN(TRIM(promesas[[#This Row],[Fecha de Pago]]))&gt;0,1,"")</f>
        <v/>
      </c>
    </row>
    <row r="1335" spans="1:23" ht="15.75" customHeight="1">
      <c r="A1335" s="220" t="str">
        <f>TEXT(promesas[[#This Row],[Marca temporal]],"dd/mmm")</f>
        <v>00/ene</v>
      </c>
      <c r="B1335" s="221"/>
      <c r="C1335" s="187"/>
      <c r="D1335" s="187"/>
      <c r="E1335" s="188"/>
      <c r="F1335" s="187"/>
      <c r="G1335" s="187"/>
      <c r="H1335" s="189"/>
      <c r="I1335" s="222"/>
      <c r="J1335" s="195"/>
      <c r="K1335" s="204"/>
      <c r="L1335" s="205"/>
      <c r="M1335" s="223"/>
      <c r="N1335" s="207"/>
      <c r="O1335" s="208"/>
      <c r="P1335"/>
      <c r="Q1335" s="189"/>
      <c r="R1335" s="224" t="str">
        <f>IF(promesas[[#This Row],[Fecha de Pago]]="", "", TEXT(promesas[[#This Row],[Fecha de Pago]], "mmm"))</f>
        <v/>
      </c>
      <c r="S1335" s="225" t="str">
        <f>IF(promesas[[#This Row],[Fecha  promesa de pago]]="", "", TEXT(promesas[[#This Row],[Fecha  promesa de pago]], "mmm"))</f>
        <v/>
      </c>
      <c r="T1335" s="226" t="str">
        <f>IF(promesas[[#This Row],[Fecha de Pago]]="", "", TEXT(promesas[[#This Row],[Fecha de Pago]], "dd/mmm"))</f>
        <v/>
      </c>
      <c r="U1335" s="226" t="str">
        <f>IF(promesas[[#This Row],[Fecha  promesa de pago]]="", "", TEXT(promesas[[#This Row],[Fecha  promesa de pago]], "dd/mmm"))</f>
        <v/>
      </c>
      <c r="V1335" s="227" t="str">
        <f>IF(LEN(TRIM(promesas[[#This Row],[Fecha  promesa de pago]]))&gt;0,1,"")</f>
        <v/>
      </c>
      <c r="W1335" s="227" t="str">
        <f>IF(LEN(TRIM(promesas[[#This Row],[Fecha de Pago]]))&gt;0,1,"")</f>
        <v/>
      </c>
    </row>
    <row r="1336" spans="1:23" ht="15.75" customHeight="1">
      <c r="A1336" s="220" t="str">
        <f>TEXT(promesas[[#This Row],[Marca temporal]],"dd/mmm")</f>
        <v>00/ene</v>
      </c>
      <c r="B1336" s="221"/>
      <c r="C1336" s="187"/>
      <c r="D1336" s="187"/>
      <c r="E1336" s="188"/>
      <c r="F1336" s="187"/>
      <c r="G1336" s="187"/>
      <c r="H1336" s="189"/>
      <c r="I1336" s="222"/>
      <c r="J1336" s="195"/>
      <c r="K1336" s="204"/>
      <c r="L1336" s="205"/>
      <c r="M1336" s="223"/>
      <c r="N1336" s="207"/>
      <c r="O1336" s="208"/>
      <c r="P1336"/>
      <c r="Q1336" s="189"/>
      <c r="R1336" s="224" t="str">
        <f>IF(promesas[[#This Row],[Fecha de Pago]]="", "", TEXT(promesas[[#This Row],[Fecha de Pago]], "mmm"))</f>
        <v/>
      </c>
      <c r="S1336" s="225" t="str">
        <f>IF(promesas[[#This Row],[Fecha  promesa de pago]]="", "", TEXT(promesas[[#This Row],[Fecha  promesa de pago]], "mmm"))</f>
        <v/>
      </c>
      <c r="T1336" s="226" t="str">
        <f>IF(promesas[[#This Row],[Fecha de Pago]]="", "", TEXT(promesas[[#This Row],[Fecha de Pago]], "dd/mmm"))</f>
        <v/>
      </c>
      <c r="U1336" s="226" t="str">
        <f>IF(promesas[[#This Row],[Fecha  promesa de pago]]="", "", TEXT(promesas[[#This Row],[Fecha  promesa de pago]], "dd/mmm"))</f>
        <v/>
      </c>
      <c r="V1336" s="227" t="str">
        <f>IF(LEN(TRIM(promesas[[#This Row],[Fecha  promesa de pago]]))&gt;0,1,"")</f>
        <v/>
      </c>
      <c r="W1336" s="227" t="str">
        <f>IF(LEN(TRIM(promesas[[#This Row],[Fecha de Pago]]))&gt;0,1,"")</f>
        <v/>
      </c>
    </row>
    <row r="1337" spans="1:23" ht="15.75" customHeight="1">
      <c r="A1337" s="220" t="str">
        <f>TEXT(promesas[[#This Row],[Marca temporal]],"dd/mmm")</f>
        <v>00/ene</v>
      </c>
      <c r="B1337" s="221"/>
      <c r="C1337" s="187"/>
      <c r="D1337" s="187"/>
      <c r="E1337" s="188"/>
      <c r="F1337" s="187"/>
      <c r="G1337" s="187"/>
      <c r="H1337" s="189"/>
      <c r="I1337" s="222"/>
      <c r="J1337" s="195"/>
      <c r="K1337" s="204"/>
      <c r="L1337" s="205"/>
      <c r="M1337" s="223"/>
      <c r="N1337" s="207"/>
      <c r="O1337" s="208"/>
      <c r="P1337"/>
      <c r="Q1337" s="189"/>
      <c r="R1337" s="224" t="str">
        <f>IF(promesas[[#This Row],[Fecha de Pago]]="", "", TEXT(promesas[[#This Row],[Fecha de Pago]], "mmm"))</f>
        <v/>
      </c>
      <c r="S1337" s="225" t="str">
        <f>IF(promesas[[#This Row],[Fecha  promesa de pago]]="", "", TEXT(promesas[[#This Row],[Fecha  promesa de pago]], "mmm"))</f>
        <v/>
      </c>
      <c r="T1337" s="226" t="str">
        <f>IF(promesas[[#This Row],[Fecha de Pago]]="", "", TEXT(promesas[[#This Row],[Fecha de Pago]], "dd/mmm"))</f>
        <v/>
      </c>
      <c r="U1337" s="226" t="str">
        <f>IF(promesas[[#This Row],[Fecha  promesa de pago]]="", "", TEXT(promesas[[#This Row],[Fecha  promesa de pago]], "dd/mmm"))</f>
        <v/>
      </c>
      <c r="V1337" s="227" t="str">
        <f>IF(LEN(TRIM(promesas[[#This Row],[Fecha  promesa de pago]]))&gt;0,1,"")</f>
        <v/>
      </c>
      <c r="W1337" s="227" t="str">
        <f>IF(LEN(TRIM(promesas[[#This Row],[Fecha de Pago]]))&gt;0,1,"")</f>
        <v/>
      </c>
    </row>
    <row r="1338" spans="1:23" ht="15.75" customHeight="1">
      <c r="A1338" s="220" t="str">
        <f>TEXT(promesas[[#This Row],[Marca temporal]],"dd/mmm")</f>
        <v>00/ene</v>
      </c>
      <c r="B1338" s="221"/>
      <c r="C1338" s="187"/>
      <c r="D1338" s="187"/>
      <c r="E1338" s="188"/>
      <c r="F1338" s="187"/>
      <c r="G1338" s="187"/>
      <c r="H1338" s="189"/>
      <c r="I1338" s="222"/>
      <c r="J1338" s="195"/>
      <c r="K1338" s="204"/>
      <c r="L1338" s="205"/>
      <c r="M1338" s="223"/>
      <c r="N1338" s="207"/>
      <c r="O1338" s="208"/>
      <c r="P1338"/>
      <c r="Q1338" s="189"/>
      <c r="R1338" s="224" t="str">
        <f>IF(promesas[[#This Row],[Fecha de Pago]]="", "", TEXT(promesas[[#This Row],[Fecha de Pago]], "mmm"))</f>
        <v/>
      </c>
      <c r="S1338" s="225" t="str">
        <f>IF(promesas[[#This Row],[Fecha  promesa de pago]]="", "", TEXT(promesas[[#This Row],[Fecha  promesa de pago]], "mmm"))</f>
        <v/>
      </c>
      <c r="T1338" s="226" t="str">
        <f>IF(promesas[[#This Row],[Fecha de Pago]]="", "", TEXT(promesas[[#This Row],[Fecha de Pago]], "dd/mmm"))</f>
        <v/>
      </c>
      <c r="U1338" s="226" t="str">
        <f>IF(promesas[[#This Row],[Fecha  promesa de pago]]="", "", TEXT(promesas[[#This Row],[Fecha  promesa de pago]], "dd/mmm"))</f>
        <v/>
      </c>
      <c r="V1338" s="227" t="str">
        <f>IF(LEN(TRIM(promesas[[#This Row],[Fecha  promesa de pago]]))&gt;0,1,"")</f>
        <v/>
      </c>
      <c r="W1338" s="227" t="str">
        <f>IF(LEN(TRIM(promesas[[#This Row],[Fecha de Pago]]))&gt;0,1,"")</f>
        <v/>
      </c>
    </row>
    <row r="1339" spans="1:23" ht="15.75" customHeight="1">
      <c r="A1339" s="220" t="str">
        <f>TEXT(promesas[[#This Row],[Marca temporal]],"dd/mmm")</f>
        <v>00/ene</v>
      </c>
      <c r="B1339" s="221"/>
      <c r="C1339" s="187"/>
      <c r="D1339" s="187"/>
      <c r="E1339" s="188"/>
      <c r="F1339" s="187"/>
      <c r="G1339" s="187"/>
      <c r="H1339" s="189"/>
      <c r="I1339" s="222"/>
      <c r="J1339" s="195"/>
      <c r="K1339" s="204"/>
      <c r="L1339" s="205"/>
      <c r="M1339" s="223"/>
      <c r="N1339" s="207"/>
      <c r="O1339" s="208"/>
      <c r="P1339"/>
      <c r="Q1339" s="189"/>
      <c r="R1339" s="224" t="str">
        <f>IF(promesas[[#This Row],[Fecha de Pago]]="", "", TEXT(promesas[[#This Row],[Fecha de Pago]], "mmm"))</f>
        <v/>
      </c>
      <c r="S1339" s="225" t="str">
        <f>IF(promesas[[#This Row],[Fecha  promesa de pago]]="", "", TEXT(promesas[[#This Row],[Fecha  promesa de pago]], "mmm"))</f>
        <v/>
      </c>
      <c r="T1339" s="226" t="str">
        <f>IF(promesas[[#This Row],[Fecha de Pago]]="", "", TEXT(promesas[[#This Row],[Fecha de Pago]], "dd/mmm"))</f>
        <v/>
      </c>
      <c r="U1339" s="226" t="str">
        <f>IF(promesas[[#This Row],[Fecha  promesa de pago]]="", "", TEXT(promesas[[#This Row],[Fecha  promesa de pago]], "dd/mmm"))</f>
        <v/>
      </c>
      <c r="V1339" s="227" t="str">
        <f>IF(LEN(TRIM(promesas[[#This Row],[Fecha  promesa de pago]]))&gt;0,1,"")</f>
        <v/>
      </c>
      <c r="W1339" s="227" t="str">
        <f>IF(LEN(TRIM(promesas[[#This Row],[Fecha de Pago]]))&gt;0,1,"")</f>
        <v/>
      </c>
    </row>
    <row r="1340" spans="1:23" ht="15.75" customHeight="1">
      <c r="A1340" s="220" t="str">
        <f>TEXT(promesas[[#This Row],[Marca temporal]],"dd/mmm")</f>
        <v>00/ene</v>
      </c>
      <c r="B1340" s="221"/>
      <c r="C1340" s="187"/>
      <c r="D1340" s="187"/>
      <c r="E1340" s="188"/>
      <c r="F1340" s="187"/>
      <c r="G1340" s="187"/>
      <c r="H1340" s="189"/>
      <c r="I1340" s="222"/>
      <c r="J1340" s="195"/>
      <c r="K1340" s="204"/>
      <c r="L1340" s="205"/>
      <c r="M1340" s="223"/>
      <c r="N1340" s="207"/>
      <c r="O1340" s="208"/>
      <c r="P1340"/>
      <c r="Q1340" s="189"/>
      <c r="R1340" s="224" t="str">
        <f>IF(promesas[[#This Row],[Fecha de Pago]]="", "", TEXT(promesas[[#This Row],[Fecha de Pago]], "mmm"))</f>
        <v/>
      </c>
      <c r="S1340" s="225" t="str">
        <f>IF(promesas[[#This Row],[Fecha  promesa de pago]]="", "", TEXT(promesas[[#This Row],[Fecha  promesa de pago]], "mmm"))</f>
        <v/>
      </c>
      <c r="T1340" s="226" t="str">
        <f>IF(promesas[[#This Row],[Fecha de Pago]]="", "", TEXT(promesas[[#This Row],[Fecha de Pago]], "dd/mmm"))</f>
        <v/>
      </c>
      <c r="U1340" s="226" t="str">
        <f>IF(promesas[[#This Row],[Fecha  promesa de pago]]="", "", TEXT(promesas[[#This Row],[Fecha  promesa de pago]], "dd/mmm"))</f>
        <v/>
      </c>
      <c r="V1340" s="227" t="str">
        <f>IF(LEN(TRIM(promesas[[#This Row],[Fecha  promesa de pago]]))&gt;0,1,"")</f>
        <v/>
      </c>
      <c r="W1340" s="227" t="str">
        <f>IF(LEN(TRIM(promesas[[#This Row],[Fecha de Pago]]))&gt;0,1,"")</f>
        <v/>
      </c>
    </row>
    <row r="1341" spans="1:23" ht="15.75" customHeight="1">
      <c r="A1341" s="220" t="str">
        <f>TEXT(promesas[[#This Row],[Marca temporal]],"dd/mmm")</f>
        <v>00/ene</v>
      </c>
      <c r="B1341" s="221"/>
      <c r="C1341" s="187"/>
      <c r="D1341" s="187"/>
      <c r="E1341" s="188"/>
      <c r="F1341" s="187"/>
      <c r="G1341" s="187"/>
      <c r="H1341" s="189"/>
      <c r="I1341" s="222"/>
      <c r="J1341" s="195"/>
      <c r="K1341" s="204"/>
      <c r="L1341" s="205"/>
      <c r="M1341" s="223"/>
      <c r="N1341" s="207"/>
      <c r="O1341" s="208"/>
      <c r="P1341"/>
      <c r="Q1341" s="189"/>
      <c r="R1341" s="224" t="str">
        <f>IF(promesas[[#This Row],[Fecha de Pago]]="", "", TEXT(promesas[[#This Row],[Fecha de Pago]], "mmm"))</f>
        <v/>
      </c>
      <c r="S1341" s="225" t="str">
        <f>IF(promesas[[#This Row],[Fecha  promesa de pago]]="", "", TEXT(promesas[[#This Row],[Fecha  promesa de pago]], "mmm"))</f>
        <v/>
      </c>
      <c r="T1341" s="226" t="str">
        <f>IF(promesas[[#This Row],[Fecha de Pago]]="", "", TEXT(promesas[[#This Row],[Fecha de Pago]], "dd/mmm"))</f>
        <v/>
      </c>
      <c r="U1341" s="226" t="str">
        <f>IF(promesas[[#This Row],[Fecha  promesa de pago]]="", "", TEXT(promesas[[#This Row],[Fecha  promesa de pago]], "dd/mmm"))</f>
        <v/>
      </c>
      <c r="V1341" s="227" t="str">
        <f>IF(LEN(TRIM(promesas[[#This Row],[Fecha  promesa de pago]]))&gt;0,1,"")</f>
        <v/>
      </c>
      <c r="W1341" s="227" t="str">
        <f>IF(LEN(TRIM(promesas[[#This Row],[Fecha de Pago]]))&gt;0,1,"")</f>
        <v/>
      </c>
    </row>
    <row r="1342" spans="1:23" ht="15.75" customHeight="1">
      <c r="A1342" s="220" t="str">
        <f>TEXT(promesas[[#This Row],[Marca temporal]],"dd/mmm")</f>
        <v>00/ene</v>
      </c>
      <c r="B1342" s="221"/>
      <c r="C1342" s="187"/>
      <c r="D1342" s="187"/>
      <c r="E1342" s="188"/>
      <c r="F1342" s="187"/>
      <c r="G1342" s="187"/>
      <c r="H1342" s="189"/>
      <c r="I1342" s="222"/>
      <c r="J1342" s="195"/>
      <c r="K1342" s="204"/>
      <c r="L1342" s="205"/>
      <c r="M1342" s="223"/>
      <c r="N1342" s="207"/>
      <c r="O1342" s="208"/>
      <c r="P1342"/>
      <c r="Q1342" s="189"/>
      <c r="R1342" s="224" t="str">
        <f>IF(promesas[[#This Row],[Fecha de Pago]]="", "", TEXT(promesas[[#This Row],[Fecha de Pago]], "mmm"))</f>
        <v/>
      </c>
      <c r="S1342" s="225" t="str">
        <f>IF(promesas[[#This Row],[Fecha  promesa de pago]]="", "", TEXT(promesas[[#This Row],[Fecha  promesa de pago]], "mmm"))</f>
        <v/>
      </c>
      <c r="T1342" s="226" t="str">
        <f>IF(promesas[[#This Row],[Fecha de Pago]]="", "", TEXT(promesas[[#This Row],[Fecha de Pago]], "dd/mmm"))</f>
        <v/>
      </c>
      <c r="U1342" s="226" t="str">
        <f>IF(promesas[[#This Row],[Fecha  promesa de pago]]="", "", TEXT(promesas[[#This Row],[Fecha  promesa de pago]], "dd/mmm"))</f>
        <v/>
      </c>
      <c r="V1342" s="227" t="str">
        <f>IF(LEN(TRIM(promesas[[#This Row],[Fecha  promesa de pago]]))&gt;0,1,"")</f>
        <v/>
      </c>
      <c r="W1342" s="227" t="str">
        <f>IF(LEN(TRIM(promesas[[#This Row],[Fecha de Pago]]))&gt;0,1,"")</f>
        <v/>
      </c>
    </row>
    <row r="1343" spans="1:23" ht="15.75" customHeight="1">
      <c r="A1343" s="220" t="str">
        <f>TEXT(promesas[[#This Row],[Marca temporal]],"dd/mmm")</f>
        <v>00/ene</v>
      </c>
      <c r="B1343" s="221"/>
      <c r="C1343" s="187"/>
      <c r="D1343" s="187"/>
      <c r="E1343" s="188"/>
      <c r="F1343" s="187"/>
      <c r="G1343" s="187"/>
      <c r="H1343" s="189"/>
      <c r="I1343" s="222"/>
      <c r="J1343" s="195"/>
      <c r="K1343" s="204"/>
      <c r="L1343" s="205"/>
      <c r="M1343" s="223"/>
      <c r="N1343" s="207"/>
      <c r="O1343" s="208"/>
      <c r="P1343"/>
      <c r="Q1343" s="189"/>
      <c r="R1343" s="224" t="str">
        <f>IF(promesas[[#This Row],[Fecha de Pago]]="", "", TEXT(promesas[[#This Row],[Fecha de Pago]], "mmm"))</f>
        <v/>
      </c>
      <c r="S1343" s="225" t="str">
        <f>IF(promesas[[#This Row],[Fecha  promesa de pago]]="", "", TEXT(promesas[[#This Row],[Fecha  promesa de pago]], "mmm"))</f>
        <v/>
      </c>
      <c r="T1343" s="226" t="str">
        <f>IF(promesas[[#This Row],[Fecha de Pago]]="", "", TEXT(promesas[[#This Row],[Fecha de Pago]], "dd/mmm"))</f>
        <v/>
      </c>
      <c r="U1343" s="226" t="str">
        <f>IF(promesas[[#This Row],[Fecha  promesa de pago]]="", "", TEXT(promesas[[#This Row],[Fecha  promesa de pago]], "dd/mmm"))</f>
        <v/>
      </c>
      <c r="V1343" s="227" t="str">
        <f>IF(LEN(TRIM(promesas[[#This Row],[Fecha  promesa de pago]]))&gt;0,1,"")</f>
        <v/>
      </c>
      <c r="W1343" s="227" t="str">
        <f>IF(LEN(TRIM(promesas[[#This Row],[Fecha de Pago]]))&gt;0,1,"")</f>
        <v/>
      </c>
    </row>
    <row r="1344" spans="1:23" ht="15.75" customHeight="1">
      <c r="A1344" s="220" t="str">
        <f>TEXT(promesas[[#This Row],[Marca temporal]],"dd/mmm")</f>
        <v>00/ene</v>
      </c>
      <c r="B1344" s="221"/>
      <c r="C1344" s="187"/>
      <c r="D1344" s="187"/>
      <c r="E1344" s="188"/>
      <c r="F1344" s="187"/>
      <c r="G1344" s="187"/>
      <c r="H1344" s="189"/>
      <c r="I1344" s="222"/>
      <c r="J1344" s="195"/>
      <c r="K1344" s="204"/>
      <c r="L1344" s="205"/>
      <c r="M1344" s="223"/>
      <c r="N1344" s="207"/>
      <c r="O1344" s="208"/>
      <c r="P1344"/>
      <c r="Q1344" s="189"/>
      <c r="R1344" s="224" t="str">
        <f>IF(promesas[[#This Row],[Fecha de Pago]]="", "", TEXT(promesas[[#This Row],[Fecha de Pago]], "mmm"))</f>
        <v/>
      </c>
      <c r="S1344" s="225" t="str">
        <f>IF(promesas[[#This Row],[Fecha  promesa de pago]]="", "", TEXT(promesas[[#This Row],[Fecha  promesa de pago]], "mmm"))</f>
        <v/>
      </c>
      <c r="T1344" s="226" t="str">
        <f>IF(promesas[[#This Row],[Fecha de Pago]]="", "", TEXT(promesas[[#This Row],[Fecha de Pago]], "dd/mmm"))</f>
        <v/>
      </c>
      <c r="U1344" s="226" t="str">
        <f>IF(promesas[[#This Row],[Fecha  promesa de pago]]="", "", TEXT(promesas[[#This Row],[Fecha  promesa de pago]], "dd/mmm"))</f>
        <v/>
      </c>
      <c r="V1344" s="227" t="str">
        <f>IF(LEN(TRIM(promesas[[#This Row],[Fecha  promesa de pago]]))&gt;0,1,"")</f>
        <v/>
      </c>
      <c r="W1344" s="227" t="str">
        <f>IF(LEN(TRIM(promesas[[#This Row],[Fecha de Pago]]))&gt;0,1,"")</f>
        <v/>
      </c>
    </row>
    <row r="1345" spans="1:23" ht="15.75" customHeight="1">
      <c r="A1345" s="220" t="str">
        <f>TEXT(promesas[[#This Row],[Marca temporal]],"dd/mmm")</f>
        <v>00/ene</v>
      </c>
      <c r="B1345" s="221"/>
      <c r="C1345" s="187"/>
      <c r="D1345" s="187"/>
      <c r="E1345" s="188"/>
      <c r="F1345" s="187"/>
      <c r="G1345" s="187"/>
      <c r="H1345" s="189"/>
      <c r="I1345" s="222"/>
      <c r="J1345" s="195"/>
      <c r="K1345" s="204"/>
      <c r="L1345" s="205"/>
      <c r="M1345" s="223"/>
      <c r="N1345" s="207"/>
      <c r="O1345" s="208"/>
      <c r="P1345"/>
      <c r="Q1345" s="189"/>
      <c r="R1345" s="224" t="str">
        <f>IF(promesas[[#This Row],[Fecha de Pago]]="", "", TEXT(promesas[[#This Row],[Fecha de Pago]], "mmm"))</f>
        <v/>
      </c>
      <c r="S1345" s="225" t="str">
        <f>IF(promesas[[#This Row],[Fecha  promesa de pago]]="", "", TEXT(promesas[[#This Row],[Fecha  promesa de pago]], "mmm"))</f>
        <v/>
      </c>
      <c r="T1345" s="226" t="str">
        <f>IF(promesas[[#This Row],[Fecha de Pago]]="", "", TEXT(promesas[[#This Row],[Fecha de Pago]], "dd/mmm"))</f>
        <v/>
      </c>
      <c r="U1345" s="226" t="str">
        <f>IF(promesas[[#This Row],[Fecha  promesa de pago]]="", "", TEXT(promesas[[#This Row],[Fecha  promesa de pago]], "dd/mmm"))</f>
        <v/>
      </c>
      <c r="V1345" s="227" t="str">
        <f>IF(LEN(TRIM(promesas[[#This Row],[Fecha  promesa de pago]]))&gt;0,1,"")</f>
        <v/>
      </c>
      <c r="W1345" s="227" t="str">
        <f>IF(LEN(TRIM(promesas[[#This Row],[Fecha de Pago]]))&gt;0,1,"")</f>
        <v/>
      </c>
    </row>
    <row r="1346" spans="1:23" ht="15.75" customHeight="1">
      <c r="A1346" s="220" t="str">
        <f>TEXT(promesas[[#This Row],[Marca temporal]],"dd/mmm")</f>
        <v>00/ene</v>
      </c>
      <c r="B1346" s="221"/>
      <c r="C1346" s="187"/>
      <c r="D1346" s="187"/>
      <c r="E1346" s="188"/>
      <c r="F1346" s="187"/>
      <c r="G1346" s="187"/>
      <c r="H1346" s="189"/>
      <c r="I1346" s="222"/>
      <c r="J1346" s="195"/>
      <c r="K1346" s="204"/>
      <c r="L1346" s="205"/>
      <c r="M1346" s="223"/>
      <c r="N1346" s="207"/>
      <c r="O1346" s="208"/>
      <c r="P1346" s="192"/>
      <c r="Q1346" s="189"/>
      <c r="R1346" s="224" t="str">
        <f>IF(promesas[[#This Row],[Fecha de Pago]]="", "", TEXT(promesas[[#This Row],[Fecha de Pago]], "mmm"))</f>
        <v/>
      </c>
      <c r="S1346" s="225" t="str">
        <f>IF(promesas[[#This Row],[Fecha  promesa de pago]]="", "", TEXT(promesas[[#This Row],[Fecha  promesa de pago]], "mmm"))</f>
        <v/>
      </c>
      <c r="T1346" s="226" t="str">
        <f>IF(promesas[[#This Row],[Fecha de Pago]]="", "", TEXT(promesas[[#This Row],[Fecha de Pago]], "dd/mmm"))</f>
        <v/>
      </c>
      <c r="U1346" s="226" t="str">
        <f>IF(promesas[[#This Row],[Fecha  promesa de pago]]="", "", TEXT(promesas[[#This Row],[Fecha  promesa de pago]], "dd/mmm"))</f>
        <v/>
      </c>
      <c r="V1346" s="227" t="str">
        <f>IF(LEN(TRIM(promesas[[#This Row],[Fecha  promesa de pago]]))&gt;0,1,"")</f>
        <v/>
      </c>
      <c r="W1346" s="227" t="str">
        <f>IF(LEN(TRIM(promesas[[#This Row],[Fecha de Pago]]))&gt;0,1,"")</f>
        <v/>
      </c>
    </row>
    <row r="1347" spans="1:23" ht="15.75" customHeight="1">
      <c r="A1347" s="220" t="str">
        <f>TEXT(promesas[[#This Row],[Marca temporal]],"dd/mmm")</f>
        <v>00/ene</v>
      </c>
      <c r="B1347" s="221"/>
      <c r="C1347" s="187"/>
      <c r="D1347" s="187"/>
      <c r="E1347" s="188"/>
      <c r="F1347" s="187"/>
      <c r="G1347" s="187"/>
      <c r="H1347" s="189"/>
      <c r="I1347" s="222"/>
      <c r="J1347" s="195"/>
      <c r="K1347" s="204"/>
      <c r="L1347" s="205"/>
      <c r="M1347" s="223"/>
      <c r="N1347" s="207"/>
      <c r="O1347" s="208"/>
      <c r="P1347"/>
      <c r="Q1347" s="189"/>
      <c r="R1347" s="224" t="str">
        <f>IF(promesas[[#This Row],[Fecha de Pago]]="", "", TEXT(promesas[[#This Row],[Fecha de Pago]], "mmm"))</f>
        <v/>
      </c>
      <c r="S1347" s="225" t="str">
        <f>IF(promesas[[#This Row],[Fecha  promesa de pago]]="", "", TEXT(promesas[[#This Row],[Fecha  promesa de pago]], "mmm"))</f>
        <v/>
      </c>
      <c r="T1347" s="226" t="str">
        <f>IF(promesas[[#This Row],[Fecha de Pago]]="", "", TEXT(promesas[[#This Row],[Fecha de Pago]], "dd/mmm"))</f>
        <v/>
      </c>
      <c r="U1347" s="226" t="str">
        <f>IF(promesas[[#This Row],[Fecha  promesa de pago]]="", "", TEXT(promesas[[#This Row],[Fecha  promesa de pago]], "dd/mmm"))</f>
        <v/>
      </c>
      <c r="V1347" s="227" t="str">
        <f>IF(LEN(TRIM(promesas[[#This Row],[Fecha  promesa de pago]]))&gt;0,1,"")</f>
        <v/>
      </c>
      <c r="W1347" s="227" t="str">
        <f>IF(LEN(TRIM(promesas[[#This Row],[Fecha de Pago]]))&gt;0,1,"")</f>
        <v/>
      </c>
    </row>
    <row r="1348" spans="1:23" ht="15.75" customHeight="1">
      <c r="A1348" s="220" t="str">
        <f>TEXT(promesas[[#This Row],[Marca temporal]],"dd/mmm")</f>
        <v>00/ene</v>
      </c>
      <c r="B1348" s="221"/>
      <c r="C1348" s="187"/>
      <c r="D1348" s="187"/>
      <c r="E1348" s="188"/>
      <c r="F1348" s="187"/>
      <c r="G1348" s="187"/>
      <c r="H1348" s="189"/>
      <c r="I1348" s="222"/>
      <c r="J1348" s="195"/>
      <c r="K1348" s="204"/>
      <c r="L1348" s="205"/>
      <c r="M1348" s="223"/>
      <c r="N1348" s="207"/>
      <c r="O1348" s="208"/>
      <c r="P1348"/>
      <c r="Q1348" s="189"/>
      <c r="R1348" s="224" t="str">
        <f>IF(promesas[[#This Row],[Fecha de Pago]]="", "", TEXT(promesas[[#This Row],[Fecha de Pago]], "mmm"))</f>
        <v/>
      </c>
      <c r="S1348" s="225" t="str">
        <f>IF(promesas[[#This Row],[Fecha  promesa de pago]]="", "", TEXT(promesas[[#This Row],[Fecha  promesa de pago]], "mmm"))</f>
        <v/>
      </c>
      <c r="T1348" s="226" t="str">
        <f>IF(promesas[[#This Row],[Fecha de Pago]]="", "", TEXT(promesas[[#This Row],[Fecha de Pago]], "dd/mmm"))</f>
        <v/>
      </c>
      <c r="U1348" s="226" t="str">
        <f>IF(promesas[[#This Row],[Fecha  promesa de pago]]="", "", TEXT(promesas[[#This Row],[Fecha  promesa de pago]], "dd/mmm"))</f>
        <v/>
      </c>
      <c r="V1348" s="227" t="str">
        <f>IF(LEN(TRIM(promesas[[#This Row],[Fecha  promesa de pago]]))&gt;0,1,"")</f>
        <v/>
      </c>
      <c r="W1348" s="227" t="str">
        <f>IF(LEN(TRIM(promesas[[#This Row],[Fecha de Pago]]))&gt;0,1,"")</f>
        <v/>
      </c>
    </row>
    <row r="1349" spans="1:23" ht="15.75" customHeight="1">
      <c r="A1349" s="220" t="str">
        <f>TEXT(promesas[[#This Row],[Marca temporal]],"dd/mmm")</f>
        <v>00/ene</v>
      </c>
      <c r="B1349" s="221"/>
      <c r="C1349" s="187"/>
      <c r="D1349" s="187"/>
      <c r="E1349" s="188"/>
      <c r="F1349" s="187"/>
      <c r="G1349" s="187"/>
      <c r="H1349" s="189"/>
      <c r="I1349" s="222"/>
      <c r="J1349" s="195"/>
      <c r="K1349" s="204"/>
      <c r="L1349" s="205"/>
      <c r="M1349" s="223"/>
      <c r="N1349" s="207"/>
      <c r="O1349" s="208"/>
      <c r="P1349"/>
      <c r="Q1349" s="189"/>
      <c r="R1349" s="224" t="str">
        <f>IF(promesas[[#This Row],[Fecha de Pago]]="", "", TEXT(promesas[[#This Row],[Fecha de Pago]], "mmm"))</f>
        <v/>
      </c>
      <c r="S1349" s="225" t="str">
        <f>IF(promesas[[#This Row],[Fecha  promesa de pago]]="", "", TEXT(promesas[[#This Row],[Fecha  promesa de pago]], "mmm"))</f>
        <v/>
      </c>
      <c r="T1349" s="226" t="str">
        <f>IF(promesas[[#This Row],[Fecha de Pago]]="", "", TEXT(promesas[[#This Row],[Fecha de Pago]], "dd/mmm"))</f>
        <v/>
      </c>
      <c r="U1349" s="226" t="str">
        <f>IF(promesas[[#This Row],[Fecha  promesa de pago]]="", "", TEXT(promesas[[#This Row],[Fecha  promesa de pago]], "dd/mmm"))</f>
        <v/>
      </c>
      <c r="V1349" s="227" t="str">
        <f>IF(LEN(TRIM(promesas[[#This Row],[Fecha  promesa de pago]]))&gt;0,1,"")</f>
        <v/>
      </c>
      <c r="W1349" s="227" t="str">
        <f>IF(LEN(TRIM(promesas[[#This Row],[Fecha de Pago]]))&gt;0,1,"")</f>
        <v/>
      </c>
    </row>
    <row r="1350" spans="1:23" ht="15.75" customHeight="1">
      <c r="A1350" s="220" t="str">
        <f>TEXT(promesas[[#This Row],[Marca temporal]],"dd/mmm")</f>
        <v>00/ene</v>
      </c>
      <c r="B1350" s="221"/>
      <c r="C1350" s="187"/>
      <c r="D1350" s="187"/>
      <c r="E1350" s="188"/>
      <c r="F1350" s="187"/>
      <c r="G1350" s="187"/>
      <c r="H1350" s="189"/>
      <c r="I1350" s="222"/>
      <c r="J1350" s="195"/>
      <c r="K1350" s="204"/>
      <c r="L1350" s="205"/>
      <c r="M1350" s="223"/>
      <c r="N1350" s="207"/>
      <c r="O1350" s="208"/>
      <c r="P1350"/>
      <c r="Q1350" s="189"/>
      <c r="R1350" s="224" t="str">
        <f>IF(promesas[[#This Row],[Fecha de Pago]]="", "", TEXT(promesas[[#This Row],[Fecha de Pago]], "mmm"))</f>
        <v/>
      </c>
      <c r="S1350" s="225" t="str">
        <f>IF(promesas[[#This Row],[Fecha  promesa de pago]]="", "", TEXT(promesas[[#This Row],[Fecha  promesa de pago]], "mmm"))</f>
        <v/>
      </c>
      <c r="T1350" s="226" t="str">
        <f>IF(promesas[[#This Row],[Fecha de Pago]]="", "", TEXT(promesas[[#This Row],[Fecha de Pago]], "dd/mmm"))</f>
        <v/>
      </c>
      <c r="U1350" s="226" t="str">
        <f>IF(promesas[[#This Row],[Fecha  promesa de pago]]="", "", TEXT(promesas[[#This Row],[Fecha  promesa de pago]], "dd/mmm"))</f>
        <v/>
      </c>
      <c r="V1350" s="227" t="str">
        <f>IF(LEN(TRIM(promesas[[#This Row],[Fecha  promesa de pago]]))&gt;0,1,"")</f>
        <v/>
      </c>
      <c r="W1350" s="227" t="str">
        <f>IF(LEN(TRIM(promesas[[#This Row],[Fecha de Pago]]))&gt;0,1,"")</f>
        <v/>
      </c>
    </row>
    <row r="1351" spans="1:23" ht="15.75" customHeight="1">
      <c r="A1351" s="220" t="str">
        <f>TEXT(promesas[[#This Row],[Marca temporal]],"dd/mmm")</f>
        <v>00/ene</v>
      </c>
      <c r="B1351" s="221"/>
      <c r="C1351" s="187"/>
      <c r="D1351" s="187"/>
      <c r="E1351" s="188"/>
      <c r="F1351" s="187"/>
      <c r="G1351" s="187"/>
      <c r="H1351" s="189"/>
      <c r="I1351" s="222"/>
      <c r="J1351" s="195"/>
      <c r="K1351" s="204"/>
      <c r="L1351" s="205"/>
      <c r="M1351" s="223"/>
      <c r="N1351" s="207"/>
      <c r="O1351" s="208"/>
      <c r="P1351"/>
      <c r="Q1351" s="189"/>
      <c r="R1351" s="224" t="str">
        <f>IF(promesas[[#This Row],[Fecha de Pago]]="", "", TEXT(promesas[[#This Row],[Fecha de Pago]], "mmm"))</f>
        <v/>
      </c>
      <c r="S1351" s="225" t="str">
        <f>IF(promesas[[#This Row],[Fecha  promesa de pago]]="", "", TEXT(promesas[[#This Row],[Fecha  promesa de pago]], "mmm"))</f>
        <v/>
      </c>
      <c r="T1351" s="226" t="str">
        <f>IF(promesas[[#This Row],[Fecha de Pago]]="", "", TEXT(promesas[[#This Row],[Fecha de Pago]], "dd/mmm"))</f>
        <v/>
      </c>
      <c r="U1351" s="226" t="str">
        <f>IF(promesas[[#This Row],[Fecha  promesa de pago]]="", "", TEXT(promesas[[#This Row],[Fecha  promesa de pago]], "dd/mmm"))</f>
        <v/>
      </c>
      <c r="V1351" s="227" t="str">
        <f>IF(LEN(TRIM(promesas[[#This Row],[Fecha  promesa de pago]]))&gt;0,1,"")</f>
        <v/>
      </c>
      <c r="W1351" s="227" t="str">
        <f>IF(LEN(TRIM(promesas[[#This Row],[Fecha de Pago]]))&gt;0,1,"")</f>
        <v/>
      </c>
    </row>
    <row r="1352" spans="1:23" ht="15.75" customHeight="1">
      <c r="A1352" s="220" t="str">
        <f>TEXT(promesas[[#This Row],[Marca temporal]],"dd/mmm")</f>
        <v>00/ene</v>
      </c>
      <c r="B1352" s="221"/>
      <c r="C1352" s="187"/>
      <c r="D1352" s="187"/>
      <c r="E1352" s="188"/>
      <c r="F1352" s="187"/>
      <c r="G1352" s="187"/>
      <c r="H1352" s="189"/>
      <c r="I1352" s="222"/>
      <c r="J1352" s="195"/>
      <c r="K1352" s="204"/>
      <c r="L1352" s="205"/>
      <c r="M1352" s="223"/>
      <c r="N1352" s="207"/>
      <c r="O1352" s="208"/>
      <c r="P1352" s="157"/>
      <c r="Q1352" s="189"/>
      <c r="R1352" s="224" t="str">
        <f>IF(promesas[[#This Row],[Fecha de Pago]]="", "", TEXT(promesas[[#This Row],[Fecha de Pago]], "mmm"))</f>
        <v/>
      </c>
      <c r="S1352" s="225" t="str">
        <f>IF(promesas[[#This Row],[Fecha  promesa de pago]]="", "", TEXT(promesas[[#This Row],[Fecha  promesa de pago]], "mmm"))</f>
        <v/>
      </c>
      <c r="T1352" s="226" t="str">
        <f>IF(promesas[[#This Row],[Fecha de Pago]]="", "", TEXT(promesas[[#This Row],[Fecha de Pago]], "dd/mmm"))</f>
        <v/>
      </c>
      <c r="U1352" s="226" t="str">
        <f>IF(promesas[[#This Row],[Fecha  promesa de pago]]="", "", TEXT(promesas[[#This Row],[Fecha  promesa de pago]], "dd/mmm"))</f>
        <v/>
      </c>
      <c r="V1352" s="227" t="str">
        <f>IF(LEN(TRIM(promesas[[#This Row],[Fecha  promesa de pago]]))&gt;0,1,"")</f>
        <v/>
      </c>
      <c r="W1352" s="227" t="str">
        <f>IF(LEN(TRIM(promesas[[#This Row],[Fecha de Pago]]))&gt;0,1,"")</f>
        <v/>
      </c>
    </row>
    <row r="1353" spans="1:23" ht="15.75" customHeight="1">
      <c r="A1353" s="220" t="str">
        <f>TEXT(promesas[[#This Row],[Marca temporal]],"dd/mmm")</f>
        <v>00/ene</v>
      </c>
      <c r="B1353" s="221"/>
      <c r="C1353" s="187"/>
      <c r="D1353" s="187"/>
      <c r="E1353" s="188"/>
      <c r="F1353" s="187"/>
      <c r="G1353" s="187"/>
      <c r="H1353" s="189"/>
      <c r="I1353" s="222"/>
      <c r="J1353" s="195"/>
      <c r="K1353" s="204"/>
      <c r="L1353" s="205"/>
      <c r="M1353" s="223"/>
      <c r="N1353" s="207"/>
      <c r="O1353" s="208"/>
      <c r="P1353" s="157"/>
      <c r="Q1353" s="189"/>
      <c r="R1353" s="224" t="str">
        <f>IF(promesas[[#This Row],[Fecha de Pago]]="", "", TEXT(promesas[[#This Row],[Fecha de Pago]], "mmm"))</f>
        <v/>
      </c>
      <c r="S1353" s="225" t="str">
        <f>IF(promesas[[#This Row],[Fecha  promesa de pago]]="", "", TEXT(promesas[[#This Row],[Fecha  promesa de pago]], "mmm"))</f>
        <v/>
      </c>
      <c r="T1353" s="226" t="str">
        <f>IF(promesas[[#This Row],[Fecha de Pago]]="", "", TEXT(promesas[[#This Row],[Fecha de Pago]], "dd/mmm"))</f>
        <v/>
      </c>
      <c r="U1353" s="226" t="str">
        <f>IF(promesas[[#This Row],[Fecha  promesa de pago]]="", "", TEXT(promesas[[#This Row],[Fecha  promesa de pago]], "dd/mmm"))</f>
        <v/>
      </c>
      <c r="V1353" s="227" t="str">
        <f>IF(LEN(TRIM(promesas[[#This Row],[Fecha  promesa de pago]]))&gt;0,1,"")</f>
        <v/>
      </c>
      <c r="W1353" s="227" t="str">
        <f>IF(LEN(TRIM(promesas[[#This Row],[Fecha de Pago]]))&gt;0,1,"")</f>
        <v/>
      </c>
    </row>
    <row r="1354" spans="1:23" ht="15.75" customHeight="1">
      <c r="A1354" s="220" t="str">
        <f>TEXT(promesas[[#This Row],[Marca temporal]],"dd/mmm")</f>
        <v>00/ene</v>
      </c>
      <c r="B1354" s="221"/>
      <c r="C1354" s="187"/>
      <c r="D1354" s="187"/>
      <c r="E1354" s="188"/>
      <c r="F1354" s="187"/>
      <c r="G1354" s="187"/>
      <c r="H1354" s="189"/>
      <c r="I1354" s="222"/>
      <c r="J1354" s="195"/>
      <c r="K1354" s="204"/>
      <c r="L1354" s="205"/>
      <c r="M1354" s="223"/>
      <c r="N1354" s="207"/>
      <c r="O1354" s="208"/>
      <c r="P1354"/>
      <c r="Q1354" s="189"/>
      <c r="R1354" s="224" t="str">
        <f>IF(promesas[[#This Row],[Fecha de Pago]]="", "", TEXT(promesas[[#This Row],[Fecha de Pago]], "mmm"))</f>
        <v/>
      </c>
      <c r="S1354" s="225" t="str">
        <f>IF(promesas[[#This Row],[Fecha  promesa de pago]]="", "", TEXT(promesas[[#This Row],[Fecha  promesa de pago]], "mmm"))</f>
        <v/>
      </c>
      <c r="T1354" s="226" t="str">
        <f>IF(promesas[[#This Row],[Fecha de Pago]]="", "", TEXT(promesas[[#This Row],[Fecha de Pago]], "dd/mmm"))</f>
        <v/>
      </c>
      <c r="U1354" s="226" t="str">
        <f>IF(promesas[[#This Row],[Fecha  promesa de pago]]="", "", TEXT(promesas[[#This Row],[Fecha  promesa de pago]], "dd/mmm"))</f>
        <v/>
      </c>
      <c r="V1354" s="227" t="str">
        <f>IF(LEN(TRIM(promesas[[#This Row],[Fecha  promesa de pago]]))&gt;0,1,"")</f>
        <v/>
      </c>
      <c r="W1354" s="227" t="str">
        <f>IF(LEN(TRIM(promesas[[#This Row],[Fecha de Pago]]))&gt;0,1,"")</f>
        <v/>
      </c>
    </row>
    <row r="1355" spans="1:23" ht="15.75" customHeight="1">
      <c r="A1355" s="220" t="str">
        <f>TEXT(promesas[[#This Row],[Marca temporal]],"dd/mmm")</f>
        <v>00/ene</v>
      </c>
      <c r="B1355" s="221"/>
      <c r="C1355" s="187"/>
      <c r="D1355" s="187"/>
      <c r="E1355" s="188"/>
      <c r="F1355" s="187"/>
      <c r="G1355" s="187"/>
      <c r="H1355" s="189"/>
      <c r="I1355" s="222"/>
      <c r="J1355" s="195"/>
      <c r="K1355" s="204"/>
      <c r="L1355" s="205"/>
      <c r="M1355" s="223"/>
      <c r="N1355" s="207"/>
      <c r="O1355" s="208"/>
      <c r="P1355"/>
      <c r="Q1355" s="189"/>
      <c r="R1355" s="224" t="str">
        <f>IF(promesas[[#This Row],[Fecha de Pago]]="", "", TEXT(promesas[[#This Row],[Fecha de Pago]], "mmm"))</f>
        <v/>
      </c>
      <c r="S1355" s="225" t="str">
        <f>IF(promesas[[#This Row],[Fecha  promesa de pago]]="", "", TEXT(promesas[[#This Row],[Fecha  promesa de pago]], "mmm"))</f>
        <v/>
      </c>
      <c r="T1355" s="226" t="str">
        <f>IF(promesas[[#This Row],[Fecha de Pago]]="", "", TEXT(promesas[[#This Row],[Fecha de Pago]], "dd/mmm"))</f>
        <v/>
      </c>
      <c r="U1355" s="226" t="str">
        <f>IF(promesas[[#This Row],[Fecha  promesa de pago]]="", "", TEXT(promesas[[#This Row],[Fecha  promesa de pago]], "dd/mmm"))</f>
        <v/>
      </c>
      <c r="V1355" s="227" t="str">
        <f>IF(LEN(TRIM(promesas[[#This Row],[Fecha  promesa de pago]]))&gt;0,1,"")</f>
        <v/>
      </c>
      <c r="W1355" s="227" t="str">
        <f>IF(LEN(TRIM(promesas[[#This Row],[Fecha de Pago]]))&gt;0,1,"")</f>
        <v/>
      </c>
    </row>
    <row r="1356" spans="1:23" ht="15.75" customHeight="1">
      <c r="A1356" s="220" t="str">
        <f>TEXT(promesas[[#This Row],[Marca temporal]],"dd/mmm")</f>
        <v>00/ene</v>
      </c>
      <c r="B1356" s="221"/>
      <c r="C1356" s="187"/>
      <c r="D1356" s="187"/>
      <c r="E1356" s="188"/>
      <c r="F1356" s="187"/>
      <c r="G1356" s="187"/>
      <c r="H1356" s="189"/>
      <c r="I1356" s="222"/>
      <c r="J1356" s="195"/>
      <c r="K1356" s="204"/>
      <c r="L1356" s="205"/>
      <c r="M1356" s="223"/>
      <c r="N1356" s="207"/>
      <c r="O1356" s="208"/>
      <c r="P1356" s="192"/>
      <c r="Q1356" s="189"/>
      <c r="R1356" s="224" t="str">
        <f>IF(promesas[[#This Row],[Fecha de Pago]]="", "", TEXT(promesas[[#This Row],[Fecha de Pago]], "mmm"))</f>
        <v/>
      </c>
      <c r="S1356" s="225" t="str">
        <f>IF(promesas[[#This Row],[Fecha  promesa de pago]]="", "", TEXT(promesas[[#This Row],[Fecha  promesa de pago]], "mmm"))</f>
        <v/>
      </c>
      <c r="T1356" s="226" t="str">
        <f>IF(promesas[[#This Row],[Fecha de Pago]]="", "", TEXT(promesas[[#This Row],[Fecha de Pago]], "dd/mmm"))</f>
        <v/>
      </c>
      <c r="U1356" s="226" t="str">
        <f>IF(promesas[[#This Row],[Fecha  promesa de pago]]="", "", TEXT(promesas[[#This Row],[Fecha  promesa de pago]], "dd/mmm"))</f>
        <v/>
      </c>
      <c r="V1356" s="227" t="str">
        <f>IF(LEN(TRIM(promesas[[#This Row],[Fecha  promesa de pago]]))&gt;0,1,"")</f>
        <v/>
      </c>
      <c r="W1356" s="227" t="str">
        <f>IF(LEN(TRIM(promesas[[#This Row],[Fecha de Pago]]))&gt;0,1,"")</f>
        <v/>
      </c>
    </row>
    <row r="1357" spans="1:23" ht="15.75" customHeight="1">
      <c r="A1357" s="220" t="str">
        <f>TEXT(promesas[[#This Row],[Marca temporal]],"dd/mmm")</f>
        <v>00/ene</v>
      </c>
      <c r="B1357" s="221"/>
      <c r="C1357" s="187"/>
      <c r="D1357" s="187"/>
      <c r="E1357" s="188"/>
      <c r="F1357" s="187"/>
      <c r="G1357" s="187"/>
      <c r="H1357" s="189"/>
      <c r="I1357" s="222"/>
      <c r="J1357" s="195"/>
      <c r="K1357" s="204"/>
      <c r="L1357" s="205"/>
      <c r="M1357" s="223"/>
      <c r="N1357" s="207"/>
      <c r="O1357" s="208"/>
      <c r="P1357" s="192"/>
      <c r="Q1357" s="189"/>
      <c r="R1357" s="224" t="str">
        <f>IF(promesas[[#This Row],[Fecha de Pago]]="", "", TEXT(promesas[[#This Row],[Fecha de Pago]], "mmm"))</f>
        <v/>
      </c>
      <c r="S1357" s="225" t="str">
        <f>IF(promesas[[#This Row],[Fecha  promesa de pago]]="", "", TEXT(promesas[[#This Row],[Fecha  promesa de pago]], "mmm"))</f>
        <v/>
      </c>
      <c r="T1357" s="226" t="str">
        <f>IF(promesas[[#This Row],[Fecha de Pago]]="", "", TEXT(promesas[[#This Row],[Fecha de Pago]], "dd/mmm"))</f>
        <v/>
      </c>
      <c r="U1357" s="226" t="str">
        <f>IF(promesas[[#This Row],[Fecha  promesa de pago]]="", "", TEXT(promesas[[#This Row],[Fecha  promesa de pago]], "dd/mmm"))</f>
        <v/>
      </c>
      <c r="V1357" s="227" t="str">
        <f>IF(LEN(TRIM(promesas[[#This Row],[Fecha  promesa de pago]]))&gt;0,1,"")</f>
        <v/>
      </c>
      <c r="W1357" s="227" t="str">
        <f>IF(LEN(TRIM(promesas[[#This Row],[Fecha de Pago]]))&gt;0,1,"")</f>
        <v/>
      </c>
    </row>
    <row r="1358" spans="1:23" ht="15.75" customHeight="1">
      <c r="A1358" s="220" t="str">
        <f>TEXT(promesas[[#This Row],[Marca temporal]],"dd/mmm")</f>
        <v>00/ene</v>
      </c>
      <c r="B1358" s="221"/>
      <c r="C1358" s="187"/>
      <c r="D1358" s="187"/>
      <c r="E1358" s="188"/>
      <c r="F1358" s="187"/>
      <c r="G1358" s="187"/>
      <c r="H1358" s="189"/>
      <c r="I1358" s="222"/>
      <c r="J1358" s="195"/>
      <c r="K1358" s="204"/>
      <c r="L1358" s="205"/>
      <c r="M1358" s="223"/>
      <c r="N1358" s="207"/>
      <c r="O1358" s="208"/>
      <c r="P1358"/>
      <c r="Q1358" s="189"/>
      <c r="R1358" s="224" t="str">
        <f>IF(promesas[[#This Row],[Fecha de Pago]]="", "", TEXT(promesas[[#This Row],[Fecha de Pago]], "mmm"))</f>
        <v/>
      </c>
      <c r="S1358" s="225" t="str">
        <f>IF(promesas[[#This Row],[Fecha  promesa de pago]]="", "", TEXT(promesas[[#This Row],[Fecha  promesa de pago]], "mmm"))</f>
        <v/>
      </c>
      <c r="T1358" s="226" t="str">
        <f>IF(promesas[[#This Row],[Fecha de Pago]]="", "", TEXT(promesas[[#This Row],[Fecha de Pago]], "dd/mmm"))</f>
        <v/>
      </c>
      <c r="U1358" s="226" t="str">
        <f>IF(promesas[[#This Row],[Fecha  promesa de pago]]="", "", TEXT(promesas[[#This Row],[Fecha  promesa de pago]], "dd/mmm"))</f>
        <v/>
      </c>
      <c r="V1358" s="227" t="str">
        <f>IF(LEN(TRIM(promesas[[#This Row],[Fecha  promesa de pago]]))&gt;0,1,"")</f>
        <v/>
      </c>
      <c r="W1358" s="227" t="str">
        <f>IF(LEN(TRIM(promesas[[#This Row],[Fecha de Pago]]))&gt;0,1,"")</f>
        <v/>
      </c>
    </row>
    <row r="1359" spans="1:23" ht="15.75" customHeight="1">
      <c r="A1359" s="220" t="str">
        <f>TEXT(promesas[[#This Row],[Marca temporal]],"dd/mmm")</f>
        <v>00/ene</v>
      </c>
      <c r="B1359" s="221"/>
      <c r="C1359" s="187"/>
      <c r="D1359" s="187"/>
      <c r="E1359" s="188"/>
      <c r="F1359" s="187"/>
      <c r="G1359" s="187"/>
      <c r="H1359" s="189"/>
      <c r="I1359" s="222"/>
      <c r="J1359" s="195"/>
      <c r="K1359" s="204"/>
      <c r="L1359" s="205"/>
      <c r="M1359" s="223"/>
      <c r="N1359" s="207"/>
      <c r="O1359" s="208"/>
      <c r="P1359" s="192"/>
      <c r="Q1359" s="189"/>
      <c r="R1359" s="224" t="str">
        <f>IF(promesas[[#This Row],[Fecha de Pago]]="", "", TEXT(promesas[[#This Row],[Fecha de Pago]], "mmm"))</f>
        <v/>
      </c>
      <c r="S1359" s="225" t="str">
        <f>IF(promesas[[#This Row],[Fecha  promesa de pago]]="", "", TEXT(promesas[[#This Row],[Fecha  promesa de pago]], "mmm"))</f>
        <v/>
      </c>
      <c r="T1359" s="226" t="str">
        <f>IF(promesas[[#This Row],[Fecha de Pago]]="", "", TEXT(promesas[[#This Row],[Fecha de Pago]], "dd/mmm"))</f>
        <v/>
      </c>
      <c r="U1359" s="226" t="str">
        <f>IF(promesas[[#This Row],[Fecha  promesa de pago]]="", "", TEXT(promesas[[#This Row],[Fecha  promesa de pago]], "dd/mmm"))</f>
        <v/>
      </c>
      <c r="V1359" s="227" t="str">
        <f>IF(LEN(TRIM(promesas[[#This Row],[Fecha  promesa de pago]]))&gt;0,1,"")</f>
        <v/>
      </c>
      <c r="W1359" s="227" t="str">
        <f>IF(LEN(TRIM(promesas[[#This Row],[Fecha de Pago]]))&gt;0,1,"")</f>
        <v/>
      </c>
    </row>
    <row r="1360" spans="1:23" ht="15.75" customHeight="1">
      <c r="A1360" s="220" t="str">
        <f>TEXT(promesas[[#This Row],[Marca temporal]],"dd/mmm")</f>
        <v>00/ene</v>
      </c>
      <c r="B1360" s="221"/>
      <c r="C1360" s="187"/>
      <c r="D1360" s="187"/>
      <c r="E1360" s="188"/>
      <c r="F1360" s="187"/>
      <c r="G1360" s="187"/>
      <c r="H1360" s="189"/>
      <c r="I1360" s="222"/>
      <c r="J1360" s="195"/>
      <c r="K1360" s="204"/>
      <c r="L1360" s="205"/>
      <c r="M1360" s="223"/>
      <c r="N1360" s="207"/>
      <c r="O1360" s="208"/>
      <c r="P1360" s="157"/>
      <c r="Q1360" s="189"/>
      <c r="R1360" s="224" t="str">
        <f>IF(promesas[[#This Row],[Fecha de Pago]]="", "", TEXT(promesas[[#This Row],[Fecha de Pago]], "mmm"))</f>
        <v/>
      </c>
      <c r="S1360" s="225" t="str">
        <f>IF(promesas[[#This Row],[Fecha  promesa de pago]]="", "", TEXT(promesas[[#This Row],[Fecha  promesa de pago]], "mmm"))</f>
        <v/>
      </c>
      <c r="T1360" s="226" t="str">
        <f>IF(promesas[[#This Row],[Fecha de Pago]]="", "", TEXT(promesas[[#This Row],[Fecha de Pago]], "dd/mmm"))</f>
        <v/>
      </c>
      <c r="U1360" s="226" t="str">
        <f>IF(promesas[[#This Row],[Fecha  promesa de pago]]="", "", TEXT(promesas[[#This Row],[Fecha  promesa de pago]], "dd/mmm"))</f>
        <v/>
      </c>
      <c r="V1360" s="227" t="str">
        <f>IF(LEN(TRIM(promesas[[#This Row],[Fecha  promesa de pago]]))&gt;0,1,"")</f>
        <v/>
      </c>
      <c r="W1360" s="227" t="str">
        <f>IF(LEN(TRIM(promesas[[#This Row],[Fecha de Pago]]))&gt;0,1,"")</f>
        <v/>
      </c>
    </row>
    <row r="1361" spans="1:23" ht="15.75" customHeight="1">
      <c r="A1361" s="220" t="str">
        <f>TEXT(promesas[[#This Row],[Marca temporal]],"dd/mmm")</f>
        <v>00/ene</v>
      </c>
      <c r="B1361" s="221"/>
      <c r="C1361" s="187"/>
      <c r="D1361" s="187"/>
      <c r="E1361" s="188"/>
      <c r="F1361" s="187"/>
      <c r="G1361" s="187"/>
      <c r="H1361" s="189"/>
      <c r="I1361" s="222"/>
      <c r="J1361" s="195"/>
      <c r="K1361" s="204"/>
      <c r="L1361" s="205"/>
      <c r="M1361" s="223"/>
      <c r="N1361" s="207"/>
      <c r="O1361" s="208"/>
      <c r="P1361"/>
      <c r="Q1361" s="189"/>
      <c r="R1361" s="224" t="str">
        <f>IF(promesas[[#This Row],[Fecha de Pago]]="", "", TEXT(promesas[[#This Row],[Fecha de Pago]], "mmm"))</f>
        <v/>
      </c>
      <c r="S1361" s="225" t="str">
        <f>IF(promesas[[#This Row],[Fecha  promesa de pago]]="", "", TEXT(promesas[[#This Row],[Fecha  promesa de pago]], "mmm"))</f>
        <v/>
      </c>
      <c r="T1361" s="226" t="str">
        <f>IF(promesas[[#This Row],[Fecha de Pago]]="", "", TEXT(promesas[[#This Row],[Fecha de Pago]], "dd/mmm"))</f>
        <v/>
      </c>
      <c r="U1361" s="226" t="str">
        <f>IF(promesas[[#This Row],[Fecha  promesa de pago]]="", "", TEXT(promesas[[#This Row],[Fecha  promesa de pago]], "dd/mmm"))</f>
        <v/>
      </c>
      <c r="V1361" s="227" t="str">
        <f>IF(LEN(TRIM(promesas[[#This Row],[Fecha  promesa de pago]]))&gt;0,1,"")</f>
        <v/>
      </c>
      <c r="W1361" s="227" t="str">
        <f>IF(LEN(TRIM(promesas[[#This Row],[Fecha de Pago]]))&gt;0,1,"")</f>
        <v/>
      </c>
    </row>
    <row r="1362" spans="1:23" ht="15.75" customHeight="1">
      <c r="A1362" s="220" t="str">
        <f>TEXT(promesas[[#This Row],[Marca temporal]],"dd/mmm")</f>
        <v>00/ene</v>
      </c>
      <c r="B1362" s="221"/>
      <c r="C1362" s="187"/>
      <c r="D1362" s="187"/>
      <c r="E1362" s="188"/>
      <c r="F1362" s="187"/>
      <c r="G1362" s="187"/>
      <c r="H1362" s="189"/>
      <c r="I1362" s="222"/>
      <c r="J1362" s="195"/>
      <c r="K1362" s="204"/>
      <c r="L1362" s="205"/>
      <c r="M1362" s="223"/>
      <c r="N1362" s="207"/>
      <c r="O1362" s="208"/>
      <c r="P1362" s="157"/>
      <c r="Q1362" s="189"/>
      <c r="R1362" s="224" t="str">
        <f>IF(promesas[[#This Row],[Fecha de Pago]]="", "", TEXT(promesas[[#This Row],[Fecha de Pago]], "mmm"))</f>
        <v/>
      </c>
      <c r="S1362" s="225" t="str">
        <f>IF(promesas[[#This Row],[Fecha  promesa de pago]]="", "", TEXT(promesas[[#This Row],[Fecha  promesa de pago]], "mmm"))</f>
        <v/>
      </c>
      <c r="T1362" s="226" t="str">
        <f>IF(promesas[[#This Row],[Fecha de Pago]]="", "", TEXT(promesas[[#This Row],[Fecha de Pago]], "dd/mmm"))</f>
        <v/>
      </c>
      <c r="U1362" s="226" t="str">
        <f>IF(promesas[[#This Row],[Fecha  promesa de pago]]="", "", TEXT(promesas[[#This Row],[Fecha  promesa de pago]], "dd/mmm"))</f>
        <v/>
      </c>
      <c r="V1362" s="227" t="str">
        <f>IF(LEN(TRIM(promesas[[#This Row],[Fecha  promesa de pago]]))&gt;0,1,"")</f>
        <v/>
      </c>
      <c r="W1362" s="227" t="str">
        <f>IF(LEN(TRIM(promesas[[#This Row],[Fecha de Pago]]))&gt;0,1,"")</f>
        <v/>
      </c>
    </row>
    <row r="1363" spans="1:23" ht="15.75" customHeight="1">
      <c r="A1363" s="220" t="str">
        <f>TEXT(promesas[[#This Row],[Marca temporal]],"dd/mmm")</f>
        <v>00/ene</v>
      </c>
      <c r="B1363" s="221"/>
      <c r="C1363" s="187"/>
      <c r="D1363" s="187"/>
      <c r="E1363" s="188"/>
      <c r="F1363" s="187"/>
      <c r="G1363" s="187"/>
      <c r="H1363" s="189"/>
      <c r="I1363" s="222"/>
      <c r="J1363" s="195"/>
      <c r="K1363" s="204"/>
      <c r="L1363" s="205"/>
      <c r="M1363" s="223"/>
      <c r="N1363" s="207"/>
      <c r="O1363" s="208"/>
      <c r="P1363" s="192"/>
      <c r="Q1363" s="189"/>
      <c r="R1363" s="224" t="str">
        <f>IF(promesas[[#This Row],[Fecha de Pago]]="", "", TEXT(promesas[[#This Row],[Fecha de Pago]], "mmm"))</f>
        <v/>
      </c>
      <c r="S1363" s="225" t="str">
        <f>IF(promesas[[#This Row],[Fecha  promesa de pago]]="", "", TEXT(promesas[[#This Row],[Fecha  promesa de pago]], "mmm"))</f>
        <v/>
      </c>
      <c r="T1363" s="226" t="str">
        <f>IF(promesas[[#This Row],[Fecha de Pago]]="", "", TEXT(promesas[[#This Row],[Fecha de Pago]], "dd/mmm"))</f>
        <v/>
      </c>
      <c r="U1363" s="226" t="str">
        <f>IF(promesas[[#This Row],[Fecha  promesa de pago]]="", "", TEXT(promesas[[#This Row],[Fecha  promesa de pago]], "dd/mmm"))</f>
        <v/>
      </c>
      <c r="V1363" s="227" t="str">
        <f>IF(LEN(TRIM(promesas[[#This Row],[Fecha  promesa de pago]]))&gt;0,1,"")</f>
        <v/>
      </c>
      <c r="W1363" s="227" t="str">
        <f>IF(LEN(TRIM(promesas[[#This Row],[Fecha de Pago]]))&gt;0,1,"")</f>
        <v/>
      </c>
    </row>
    <row r="1364" spans="1:23" ht="15.75" customHeight="1">
      <c r="A1364" s="220" t="str">
        <f>TEXT(promesas[[#This Row],[Marca temporal]],"dd/mmm")</f>
        <v>00/ene</v>
      </c>
      <c r="B1364" s="221"/>
      <c r="C1364" s="187"/>
      <c r="D1364" s="187"/>
      <c r="E1364" s="188"/>
      <c r="F1364" s="187"/>
      <c r="G1364" s="187"/>
      <c r="H1364" s="189"/>
      <c r="I1364" s="222"/>
      <c r="J1364" s="195"/>
      <c r="K1364" s="204"/>
      <c r="L1364" s="205"/>
      <c r="M1364" s="223"/>
      <c r="N1364" s="207"/>
      <c r="O1364" s="208"/>
      <c r="P1364" s="192"/>
      <c r="Q1364" s="189"/>
      <c r="R1364" s="224" t="str">
        <f>IF(promesas[[#This Row],[Fecha de Pago]]="", "", TEXT(promesas[[#This Row],[Fecha de Pago]], "mmm"))</f>
        <v/>
      </c>
      <c r="S1364" s="225" t="str">
        <f>IF(promesas[[#This Row],[Fecha  promesa de pago]]="", "", TEXT(promesas[[#This Row],[Fecha  promesa de pago]], "mmm"))</f>
        <v/>
      </c>
      <c r="T1364" s="226" t="str">
        <f>IF(promesas[[#This Row],[Fecha de Pago]]="", "", TEXT(promesas[[#This Row],[Fecha de Pago]], "dd/mmm"))</f>
        <v/>
      </c>
      <c r="U1364" s="226" t="str">
        <f>IF(promesas[[#This Row],[Fecha  promesa de pago]]="", "", TEXT(promesas[[#This Row],[Fecha  promesa de pago]], "dd/mmm"))</f>
        <v/>
      </c>
      <c r="V1364" s="227" t="str">
        <f>IF(LEN(TRIM(promesas[[#This Row],[Fecha  promesa de pago]]))&gt;0,1,"")</f>
        <v/>
      </c>
      <c r="W1364" s="227" t="str">
        <f>IF(LEN(TRIM(promesas[[#This Row],[Fecha de Pago]]))&gt;0,1,"")</f>
        <v/>
      </c>
    </row>
    <row r="1365" spans="1:23" ht="15.75" customHeight="1">
      <c r="A1365" s="220" t="str">
        <f>TEXT(promesas[[#This Row],[Marca temporal]],"dd/mmm")</f>
        <v>00/ene</v>
      </c>
      <c r="B1365" s="221"/>
      <c r="C1365" s="187"/>
      <c r="D1365" s="187"/>
      <c r="E1365" s="188"/>
      <c r="F1365" s="187"/>
      <c r="G1365" s="187"/>
      <c r="H1365" s="189"/>
      <c r="I1365" s="222"/>
      <c r="J1365" s="195"/>
      <c r="K1365" s="204"/>
      <c r="L1365" s="205"/>
      <c r="M1365" s="223"/>
      <c r="N1365" s="207"/>
      <c r="O1365" s="208"/>
      <c r="P1365" s="192"/>
      <c r="Q1365" s="189"/>
      <c r="R1365" s="224" t="str">
        <f>IF(promesas[[#This Row],[Fecha de Pago]]="", "", TEXT(promesas[[#This Row],[Fecha de Pago]], "mmm"))</f>
        <v/>
      </c>
      <c r="S1365" s="225" t="str">
        <f>IF(promesas[[#This Row],[Fecha  promesa de pago]]="", "", TEXT(promesas[[#This Row],[Fecha  promesa de pago]], "mmm"))</f>
        <v/>
      </c>
      <c r="T1365" s="226" t="str">
        <f>IF(promesas[[#This Row],[Fecha de Pago]]="", "", TEXT(promesas[[#This Row],[Fecha de Pago]], "dd/mmm"))</f>
        <v/>
      </c>
      <c r="U1365" s="226" t="str">
        <f>IF(promesas[[#This Row],[Fecha  promesa de pago]]="", "", TEXT(promesas[[#This Row],[Fecha  promesa de pago]], "dd/mmm"))</f>
        <v/>
      </c>
      <c r="V1365" s="227" t="str">
        <f>IF(LEN(TRIM(promesas[[#This Row],[Fecha  promesa de pago]]))&gt;0,1,"")</f>
        <v/>
      </c>
      <c r="W1365" s="227" t="str">
        <f>IF(LEN(TRIM(promesas[[#This Row],[Fecha de Pago]]))&gt;0,1,"")</f>
        <v/>
      </c>
    </row>
    <row r="1366" spans="1:23" ht="15.75" customHeight="1">
      <c r="A1366" s="220" t="str">
        <f>TEXT(promesas[[#This Row],[Marca temporal]],"dd/mmm")</f>
        <v>00/ene</v>
      </c>
      <c r="B1366" s="221"/>
      <c r="C1366" s="187"/>
      <c r="D1366" s="187"/>
      <c r="E1366" s="188"/>
      <c r="F1366" s="187"/>
      <c r="G1366" s="187"/>
      <c r="H1366" s="189"/>
      <c r="I1366" s="222"/>
      <c r="J1366" s="195"/>
      <c r="K1366" s="204"/>
      <c r="L1366" s="205"/>
      <c r="M1366" s="223"/>
      <c r="N1366" s="207"/>
      <c r="O1366" s="208"/>
      <c r="P1366" s="157"/>
      <c r="Q1366" s="189"/>
      <c r="R1366" s="224" t="str">
        <f>IF(promesas[[#This Row],[Fecha de Pago]]="", "", TEXT(promesas[[#This Row],[Fecha de Pago]], "mmm"))</f>
        <v/>
      </c>
      <c r="S1366" s="225" t="str">
        <f>IF(promesas[[#This Row],[Fecha  promesa de pago]]="", "", TEXT(promesas[[#This Row],[Fecha  promesa de pago]], "mmm"))</f>
        <v/>
      </c>
      <c r="T1366" s="226" t="str">
        <f>IF(promesas[[#This Row],[Fecha de Pago]]="", "", TEXT(promesas[[#This Row],[Fecha de Pago]], "dd/mmm"))</f>
        <v/>
      </c>
      <c r="U1366" s="226" t="str">
        <f>IF(promesas[[#This Row],[Fecha  promesa de pago]]="", "", TEXT(promesas[[#This Row],[Fecha  promesa de pago]], "dd/mmm"))</f>
        <v/>
      </c>
      <c r="V1366" s="227" t="str">
        <f>IF(LEN(TRIM(promesas[[#This Row],[Fecha  promesa de pago]]))&gt;0,1,"")</f>
        <v/>
      </c>
      <c r="W1366" s="227" t="str">
        <f>IF(LEN(TRIM(promesas[[#This Row],[Fecha de Pago]]))&gt;0,1,"")</f>
        <v/>
      </c>
    </row>
    <row r="1367" spans="1:23" ht="15.75" customHeight="1">
      <c r="A1367" s="220" t="str">
        <f>TEXT(promesas[[#This Row],[Marca temporal]],"dd/mmm")</f>
        <v>00/ene</v>
      </c>
      <c r="B1367" s="221"/>
      <c r="C1367" s="187"/>
      <c r="D1367" s="187"/>
      <c r="E1367" s="188"/>
      <c r="F1367" s="187"/>
      <c r="G1367" s="187"/>
      <c r="H1367" s="189"/>
      <c r="I1367" s="222"/>
      <c r="J1367" s="195"/>
      <c r="K1367" s="204"/>
      <c r="L1367" s="205"/>
      <c r="M1367" s="223"/>
      <c r="N1367" s="207"/>
      <c r="O1367" s="208"/>
      <c r="P1367"/>
      <c r="Q1367" s="189"/>
      <c r="R1367" s="224" t="str">
        <f>IF(promesas[[#This Row],[Fecha de Pago]]="", "", TEXT(promesas[[#This Row],[Fecha de Pago]], "mmm"))</f>
        <v/>
      </c>
      <c r="S1367" s="225" t="str">
        <f>IF(promesas[[#This Row],[Fecha  promesa de pago]]="", "", TEXT(promesas[[#This Row],[Fecha  promesa de pago]], "mmm"))</f>
        <v/>
      </c>
      <c r="T1367" s="226" t="str">
        <f>IF(promesas[[#This Row],[Fecha de Pago]]="", "", TEXT(promesas[[#This Row],[Fecha de Pago]], "dd/mmm"))</f>
        <v/>
      </c>
      <c r="U1367" s="226" t="str">
        <f>IF(promesas[[#This Row],[Fecha  promesa de pago]]="", "", TEXT(promesas[[#This Row],[Fecha  promesa de pago]], "dd/mmm"))</f>
        <v/>
      </c>
      <c r="V1367" s="227" t="str">
        <f>IF(LEN(TRIM(promesas[[#This Row],[Fecha  promesa de pago]]))&gt;0,1,"")</f>
        <v/>
      </c>
      <c r="W1367" s="227" t="str">
        <f>IF(LEN(TRIM(promesas[[#This Row],[Fecha de Pago]]))&gt;0,1,"")</f>
        <v/>
      </c>
    </row>
    <row r="1368" spans="1:23" ht="15.75" customHeight="1">
      <c r="A1368" s="220" t="str">
        <f>TEXT(promesas[[#This Row],[Marca temporal]],"dd/mmm")</f>
        <v>00/ene</v>
      </c>
      <c r="B1368" s="221"/>
      <c r="C1368" s="187"/>
      <c r="D1368" s="187"/>
      <c r="E1368" s="188"/>
      <c r="F1368" s="187"/>
      <c r="G1368" s="187"/>
      <c r="H1368" s="189"/>
      <c r="I1368" s="222"/>
      <c r="J1368" s="195"/>
      <c r="K1368" s="204"/>
      <c r="L1368" s="205"/>
      <c r="M1368" s="223"/>
      <c r="N1368" s="207"/>
      <c r="O1368" s="208"/>
      <c r="P1368"/>
      <c r="Q1368" s="189"/>
      <c r="R1368" s="224" t="str">
        <f>IF(promesas[[#This Row],[Fecha de Pago]]="", "", TEXT(promesas[[#This Row],[Fecha de Pago]], "mmm"))</f>
        <v/>
      </c>
      <c r="S1368" s="225" t="str">
        <f>IF(promesas[[#This Row],[Fecha  promesa de pago]]="", "", TEXT(promesas[[#This Row],[Fecha  promesa de pago]], "mmm"))</f>
        <v/>
      </c>
      <c r="T1368" s="226" t="str">
        <f>IF(promesas[[#This Row],[Fecha de Pago]]="", "", TEXT(promesas[[#This Row],[Fecha de Pago]], "dd/mmm"))</f>
        <v/>
      </c>
      <c r="U1368" s="226" t="str">
        <f>IF(promesas[[#This Row],[Fecha  promesa de pago]]="", "", TEXT(promesas[[#This Row],[Fecha  promesa de pago]], "dd/mmm"))</f>
        <v/>
      </c>
      <c r="V1368" s="227" t="str">
        <f>IF(LEN(TRIM(promesas[[#This Row],[Fecha  promesa de pago]]))&gt;0,1,"")</f>
        <v/>
      </c>
      <c r="W1368" s="227" t="str">
        <f>IF(LEN(TRIM(promesas[[#This Row],[Fecha de Pago]]))&gt;0,1,"")</f>
        <v/>
      </c>
    </row>
    <row r="1369" spans="1:23" ht="15.75" customHeight="1">
      <c r="A1369" s="220" t="str">
        <f>TEXT(promesas[[#This Row],[Marca temporal]],"dd/mmm")</f>
        <v>00/ene</v>
      </c>
      <c r="B1369" s="221"/>
      <c r="C1369" s="187"/>
      <c r="D1369" s="187"/>
      <c r="E1369" s="188"/>
      <c r="F1369" s="187"/>
      <c r="G1369" s="187"/>
      <c r="H1369" s="189"/>
      <c r="I1369" s="222"/>
      <c r="J1369" s="195"/>
      <c r="K1369" s="204"/>
      <c r="L1369" s="205"/>
      <c r="M1369" s="223"/>
      <c r="N1369" s="207"/>
      <c r="O1369" s="208"/>
      <c r="P1369" s="192"/>
      <c r="Q1369" s="189"/>
      <c r="R1369" s="224" t="str">
        <f>IF(promesas[[#This Row],[Fecha de Pago]]="", "", TEXT(promesas[[#This Row],[Fecha de Pago]], "mmm"))</f>
        <v/>
      </c>
      <c r="S1369" s="225" t="str">
        <f>IF(promesas[[#This Row],[Fecha  promesa de pago]]="", "", TEXT(promesas[[#This Row],[Fecha  promesa de pago]], "mmm"))</f>
        <v/>
      </c>
      <c r="T1369" s="226" t="str">
        <f>IF(promesas[[#This Row],[Fecha de Pago]]="", "", TEXT(promesas[[#This Row],[Fecha de Pago]], "dd/mmm"))</f>
        <v/>
      </c>
      <c r="U1369" s="226" t="str">
        <f>IF(promesas[[#This Row],[Fecha  promesa de pago]]="", "", TEXT(promesas[[#This Row],[Fecha  promesa de pago]], "dd/mmm"))</f>
        <v/>
      </c>
      <c r="V1369" s="227" t="str">
        <f>IF(LEN(TRIM(promesas[[#This Row],[Fecha  promesa de pago]]))&gt;0,1,"")</f>
        <v/>
      </c>
      <c r="W1369" s="227" t="str">
        <f>IF(LEN(TRIM(promesas[[#This Row],[Fecha de Pago]]))&gt;0,1,"")</f>
        <v/>
      </c>
    </row>
    <row r="1370" spans="1:23" ht="15.75" customHeight="1">
      <c r="A1370" s="220" t="str">
        <f>TEXT(promesas[[#This Row],[Marca temporal]],"dd/mmm")</f>
        <v>00/ene</v>
      </c>
      <c r="B1370" s="221"/>
      <c r="C1370" s="187"/>
      <c r="D1370" s="187"/>
      <c r="E1370" s="188"/>
      <c r="F1370" s="187"/>
      <c r="G1370" s="187"/>
      <c r="H1370" s="189"/>
      <c r="I1370" s="222"/>
      <c r="J1370" s="195"/>
      <c r="K1370" s="204"/>
      <c r="L1370" s="205"/>
      <c r="M1370" s="223"/>
      <c r="N1370" s="207"/>
      <c r="O1370" s="208"/>
      <c r="P1370" s="157"/>
      <c r="Q1370" s="189"/>
      <c r="R1370" s="224" t="str">
        <f>IF(promesas[[#This Row],[Fecha de Pago]]="", "", TEXT(promesas[[#This Row],[Fecha de Pago]], "mmm"))</f>
        <v/>
      </c>
      <c r="S1370" s="225" t="str">
        <f>IF(promesas[[#This Row],[Fecha  promesa de pago]]="", "", TEXT(promesas[[#This Row],[Fecha  promesa de pago]], "mmm"))</f>
        <v/>
      </c>
      <c r="T1370" s="226" t="str">
        <f>IF(promesas[[#This Row],[Fecha de Pago]]="", "", TEXT(promesas[[#This Row],[Fecha de Pago]], "dd/mmm"))</f>
        <v/>
      </c>
      <c r="U1370" s="226" t="str">
        <f>IF(promesas[[#This Row],[Fecha  promesa de pago]]="", "", TEXT(promesas[[#This Row],[Fecha  promesa de pago]], "dd/mmm"))</f>
        <v/>
      </c>
      <c r="V1370" s="227" t="str">
        <f>IF(LEN(TRIM(promesas[[#This Row],[Fecha  promesa de pago]]))&gt;0,1,"")</f>
        <v/>
      </c>
      <c r="W1370" s="227" t="str">
        <f>IF(LEN(TRIM(promesas[[#This Row],[Fecha de Pago]]))&gt;0,1,"")</f>
        <v/>
      </c>
    </row>
    <row r="1371" spans="1:23" ht="15.75" customHeight="1">
      <c r="A1371" s="220" t="str">
        <f>TEXT(promesas[[#This Row],[Marca temporal]],"dd/mmm")</f>
        <v>00/ene</v>
      </c>
      <c r="B1371" s="221"/>
      <c r="C1371" s="187"/>
      <c r="D1371" s="187"/>
      <c r="E1371" s="188"/>
      <c r="F1371" s="187"/>
      <c r="G1371" s="187"/>
      <c r="H1371" s="189"/>
      <c r="I1371" s="222"/>
      <c r="J1371" s="195"/>
      <c r="K1371" s="204"/>
      <c r="L1371" s="205"/>
      <c r="M1371" s="223"/>
      <c r="N1371" s="207"/>
      <c r="O1371" s="208"/>
      <c r="P1371" s="192"/>
      <c r="Q1371" s="189"/>
      <c r="R1371" s="224" t="str">
        <f>IF(promesas[[#This Row],[Fecha de Pago]]="", "", TEXT(promesas[[#This Row],[Fecha de Pago]], "mmm"))</f>
        <v/>
      </c>
      <c r="S1371" s="225" t="str">
        <f>IF(promesas[[#This Row],[Fecha  promesa de pago]]="", "", TEXT(promesas[[#This Row],[Fecha  promesa de pago]], "mmm"))</f>
        <v/>
      </c>
      <c r="T1371" s="226" t="str">
        <f>IF(promesas[[#This Row],[Fecha de Pago]]="", "", TEXT(promesas[[#This Row],[Fecha de Pago]], "dd/mmm"))</f>
        <v/>
      </c>
      <c r="U1371" s="226" t="str">
        <f>IF(promesas[[#This Row],[Fecha  promesa de pago]]="", "", TEXT(promesas[[#This Row],[Fecha  promesa de pago]], "dd/mmm"))</f>
        <v/>
      </c>
      <c r="V1371" s="227" t="str">
        <f>IF(LEN(TRIM(promesas[[#This Row],[Fecha  promesa de pago]]))&gt;0,1,"")</f>
        <v/>
      </c>
      <c r="W1371" s="227" t="str">
        <f>IF(LEN(TRIM(promesas[[#This Row],[Fecha de Pago]]))&gt;0,1,"")</f>
        <v/>
      </c>
    </row>
    <row r="1372" spans="1:23" ht="15.75" customHeight="1">
      <c r="A1372" s="220" t="str">
        <f>TEXT(promesas[[#This Row],[Marca temporal]],"dd/mmm")</f>
        <v>00/ene</v>
      </c>
      <c r="B1372" s="221"/>
      <c r="C1372" s="187"/>
      <c r="D1372" s="187"/>
      <c r="E1372" s="188"/>
      <c r="F1372" s="187"/>
      <c r="G1372" s="187"/>
      <c r="H1372" s="189"/>
      <c r="I1372" s="222"/>
      <c r="J1372" s="195"/>
      <c r="K1372" s="204"/>
      <c r="L1372" s="205"/>
      <c r="M1372" s="223"/>
      <c r="N1372" s="207"/>
      <c r="O1372" s="208"/>
      <c r="P1372" s="192"/>
      <c r="Q1372" s="189"/>
      <c r="R1372" s="224" t="str">
        <f>IF(promesas[[#This Row],[Fecha de Pago]]="", "", TEXT(promesas[[#This Row],[Fecha de Pago]], "mmm"))</f>
        <v/>
      </c>
      <c r="S1372" s="225" t="str">
        <f>IF(promesas[[#This Row],[Fecha  promesa de pago]]="", "", TEXT(promesas[[#This Row],[Fecha  promesa de pago]], "mmm"))</f>
        <v/>
      </c>
      <c r="T1372" s="226" t="str">
        <f>IF(promesas[[#This Row],[Fecha de Pago]]="", "", TEXT(promesas[[#This Row],[Fecha de Pago]], "dd/mmm"))</f>
        <v/>
      </c>
      <c r="U1372" s="226" t="str">
        <f>IF(promesas[[#This Row],[Fecha  promesa de pago]]="", "", TEXT(promesas[[#This Row],[Fecha  promesa de pago]], "dd/mmm"))</f>
        <v/>
      </c>
      <c r="V1372" s="227" t="str">
        <f>IF(LEN(TRIM(promesas[[#This Row],[Fecha  promesa de pago]]))&gt;0,1,"")</f>
        <v/>
      </c>
      <c r="W1372" s="227" t="str">
        <f>IF(LEN(TRIM(promesas[[#This Row],[Fecha de Pago]]))&gt;0,1,"")</f>
        <v/>
      </c>
    </row>
    <row r="1373" spans="1:23" ht="15.75" customHeight="1">
      <c r="A1373" s="220" t="str">
        <f>TEXT(promesas[[#This Row],[Marca temporal]],"dd/mmm")</f>
        <v>00/ene</v>
      </c>
      <c r="B1373" s="221"/>
      <c r="C1373" s="187"/>
      <c r="D1373" s="187"/>
      <c r="E1373" s="188"/>
      <c r="F1373" s="187"/>
      <c r="G1373" s="187"/>
      <c r="H1373" s="189"/>
      <c r="I1373" s="222"/>
      <c r="J1373" s="195"/>
      <c r="K1373" s="204"/>
      <c r="L1373" s="205"/>
      <c r="M1373" s="223"/>
      <c r="N1373" s="207"/>
      <c r="O1373" s="208"/>
      <c r="P1373" s="192"/>
      <c r="Q1373" s="189"/>
      <c r="R1373" s="224" t="str">
        <f>IF(promesas[[#This Row],[Fecha de Pago]]="", "", TEXT(promesas[[#This Row],[Fecha de Pago]], "mmm"))</f>
        <v/>
      </c>
      <c r="S1373" s="225" t="str">
        <f>IF(promesas[[#This Row],[Fecha  promesa de pago]]="", "", TEXT(promesas[[#This Row],[Fecha  promesa de pago]], "mmm"))</f>
        <v/>
      </c>
      <c r="T1373" s="226" t="str">
        <f>IF(promesas[[#This Row],[Fecha de Pago]]="", "", TEXT(promesas[[#This Row],[Fecha de Pago]], "dd/mmm"))</f>
        <v/>
      </c>
      <c r="U1373" s="226" t="str">
        <f>IF(promesas[[#This Row],[Fecha  promesa de pago]]="", "", TEXT(promesas[[#This Row],[Fecha  promesa de pago]], "dd/mmm"))</f>
        <v/>
      </c>
      <c r="V1373" s="227" t="str">
        <f>IF(LEN(TRIM(promesas[[#This Row],[Fecha  promesa de pago]]))&gt;0,1,"")</f>
        <v/>
      </c>
      <c r="W1373" s="227" t="str">
        <f>IF(LEN(TRIM(promesas[[#This Row],[Fecha de Pago]]))&gt;0,1,"")</f>
        <v/>
      </c>
    </row>
    <row r="1374" spans="1:23" ht="15.75" customHeight="1">
      <c r="A1374" s="220" t="str">
        <f>TEXT(promesas[[#This Row],[Marca temporal]],"dd/mmm")</f>
        <v>00/ene</v>
      </c>
      <c r="B1374" s="221"/>
      <c r="C1374" s="187"/>
      <c r="D1374" s="187"/>
      <c r="E1374" s="188"/>
      <c r="F1374" s="187"/>
      <c r="G1374" s="187"/>
      <c r="H1374" s="189"/>
      <c r="I1374" s="222"/>
      <c r="J1374" s="195"/>
      <c r="K1374" s="204"/>
      <c r="L1374" s="205"/>
      <c r="M1374" s="223"/>
      <c r="N1374" s="207"/>
      <c r="O1374" s="208"/>
      <c r="P1374" s="192"/>
      <c r="Q1374" s="189"/>
      <c r="R1374" s="224" t="str">
        <f>IF(promesas[[#This Row],[Fecha de Pago]]="", "", TEXT(promesas[[#This Row],[Fecha de Pago]], "mmm"))</f>
        <v/>
      </c>
      <c r="S1374" s="225" t="str">
        <f>IF(promesas[[#This Row],[Fecha  promesa de pago]]="", "", TEXT(promesas[[#This Row],[Fecha  promesa de pago]], "mmm"))</f>
        <v/>
      </c>
      <c r="T1374" s="226" t="str">
        <f>IF(promesas[[#This Row],[Fecha de Pago]]="", "", TEXT(promesas[[#This Row],[Fecha de Pago]], "dd/mmm"))</f>
        <v/>
      </c>
      <c r="U1374" s="226" t="str">
        <f>IF(promesas[[#This Row],[Fecha  promesa de pago]]="", "", TEXT(promesas[[#This Row],[Fecha  promesa de pago]], "dd/mmm"))</f>
        <v/>
      </c>
      <c r="V1374" s="227" t="str">
        <f>IF(LEN(TRIM(promesas[[#This Row],[Fecha  promesa de pago]]))&gt;0,1,"")</f>
        <v/>
      </c>
      <c r="W1374" s="227" t="str">
        <f>IF(LEN(TRIM(promesas[[#This Row],[Fecha de Pago]]))&gt;0,1,"")</f>
        <v/>
      </c>
    </row>
    <row r="1375" spans="1:23" ht="15.75" customHeight="1">
      <c r="A1375" s="220" t="str">
        <f>TEXT(promesas[[#This Row],[Marca temporal]],"dd/mmm")</f>
        <v>00/ene</v>
      </c>
      <c r="B1375" s="221"/>
      <c r="C1375" s="187"/>
      <c r="D1375" s="187"/>
      <c r="E1375" s="188"/>
      <c r="F1375" s="187"/>
      <c r="G1375" s="187"/>
      <c r="H1375" s="189"/>
      <c r="I1375" s="222"/>
      <c r="J1375" s="195"/>
      <c r="K1375" s="204"/>
      <c r="L1375" s="205"/>
      <c r="M1375" s="223"/>
      <c r="N1375" s="207"/>
      <c r="O1375" s="208"/>
      <c r="P1375" s="192"/>
      <c r="Q1375" s="189"/>
      <c r="R1375" s="224" t="str">
        <f>IF(promesas[[#This Row],[Fecha de Pago]]="", "", TEXT(promesas[[#This Row],[Fecha de Pago]], "mmm"))</f>
        <v/>
      </c>
      <c r="S1375" s="225" t="str">
        <f>IF(promesas[[#This Row],[Fecha  promesa de pago]]="", "", TEXT(promesas[[#This Row],[Fecha  promesa de pago]], "mmm"))</f>
        <v/>
      </c>
      <c r="T1375" s="226" t="str">
        <f>IF(promesas[[#This Row],[Fecha de Pago]]="", "", TEXT(promesas[[#This Row],[Fecha de Pago]], "dd/mmm"))</f>
        <v/>
      </c>
      <c r="U1375" s="226" t="str">
        <f>IF(promesas[[#This Row],[Fecha  promesa de pago]]="", "", TEXT(promesas[[#This Row],[Fecha  promesa de pago]], "dd/mmm"))</f>
        <v/>
      </c>
      <c r="V1375" s="227" t="str">
        <f>IF(LEN(TRIM(promesas[[#This Row],[Fecha  promesa de pago]]))&gt;0,1,"")</f>
        <v/>
      </c>
      <c r="W1375" s="227" t="str">
        <f>IF(LEN(TRIM(promesas[[#This Row],[Fecha de Pago]]))&gt;0,1,"")</f>
        <v/>
      </c>
    </row>
    <row r="1376" spans="1:23" ht="15.75" customHeight="1">
      <c r="A1376" s="220" t="str">
        <f>TEXT(promesas[[#This Row],[Marca temporal]],"dd/mmm")</f>
        <v>00/ene</v>
      </c>
      <c r="B1376" s="221"/>
      <c r="C1376" s="187"/>
      <c r="D1376" s="187"/>
      <c r="E1376" s="188"/>
      <c r="F1376" s="187"/>
      <c r="G1376" s="187"/>
      <c r="H1376" s="189"/>
      <c r="I1376" s="222"/>
      <c r="J1376" s="195"/>
      <c r="K1376" s="204"/>
      <c r="L1376" s="205"/>
      <c r="M1376" s="223"/>
      <c r="N1376" s="207"/>
      <c r="O1376" s="208"/>
      <c r="P1376" s="192"/>
      <c r="Q1376" s="189"/>
      <c r="R1376" s="224" t="str">
        <f>IF(promesas[[#This Row],[Fecha de Pago]]="", "", TEXT(promesas[[#This Row],[Fecha de Pago]], "mmm"))</f>
        <v/>
      </c>
      <c r="S1376" s="225" t="str">
        <f>IF(promesas[[#This Row],[Fecha  promesa de pago]]="", "", TEXT(promesas[[#This Row],[Fecha  promesa de pago]], "mmm"))</f>
        <v/>
      </c>
      <c r="T1376" s="226" t="str">
        <f>IF(promesas[[#This Row],[Fecha de Pago]]="", "", TEXT(promesas[[#This Row],[Fecha de Pago]], "dd/mmm"))</f>
        <v/>
      </c>
      <c r="U1376" s="226" t="str">
        <f>IF(promesas[[#This Row],[Fecha  promesa de pago]]="", "", TEXT(promesas[[#This Row],[Fecha  promesa de pago]], "dd/mmm"))</f>
        <v/>
      </c>
      <c r="V1376" s="227" t="str">
        <f>IF(LEN(TRIM(promesas[[#This Row],[Fecha  promesa de pago]]))&gt;0,1,"")</f>
        <v/>
      </c>
      <c r="W1376" s="227" t="str">
        <f>IF(LEN(TRIM(promesas[[#This Row],[Fecha de Pago]]))&gt;0,1,"")</f>
        <v/>
      </c>
    </row>
    <row r="1377" spans="1:23" ht="15.75" customHeight="1">
      <c r="A1377" s="220" t="str">
        <f>TEXT(promesas[[#This Row],[Marca temporal]],"dd/mmm")</f>
        <v>00/ene</v>
      </c>
      <c r="B1377" s="221"/>
      <c r="C1377" s="187"/>
      <c r="D1377" s="187"/>
      <c r="E1377" s="188"/>
      <c r="F1377" s="187"/>
      <c r="G1377" s="187"/>
      <c r="H1377" s="189"/>
      <c r="I1377" s="222"/>
      <c r="J1377" s="195"/>
      <c r="K1377" s="204"/>
      <c r="L1377" s="205"/>
      <c r="M1377" s="223"/>
      <c r="N1377" s="207"/>
      <c r="O1377" s="208"/>
      <c r="P1377" s="157"/>
      <c r="Q1377" s="189"/>
      <c r="R1377" s="224" t="str">
        <f>IF(promesas[[#This Row],[Fecha de Pago]]="", "", TEXT(promesas[[#This Row],[Fecha de Pago]], "mmm"))</f>
        <v/>
      </c>
      <c r="S1377" s="225" t="str">
        <f>IF(promesas[[#This Row],[Fecha  promesa de pago]]="", "", TEXT(promesas[[#This Row],[Fecha  promesa de pago]], "mmm"))</f>
        <v/>
      </c>
      <c r="T1377" s="226" t="str">
        <f>IF(promesas[[#This Row],[Fecha de Pago]]="", "", TEXT(promesas[[#This Row],[Fecha de Pago]], "dd/mmm"))</f>
        <v/>
      </c>
      <c r="U1377" s="226" t="str">
        <f>IF(promesas[[#This Row],[Fecha  promesa de pago]]="", "", TEXT(promesas[[#This Row],[Fecha  promesa de pago]], "dd/mmm"))</f>
        <v/>
      </c>
      <c r="V1377" s="227" t="str">
        <f>IF(LEN(TRIM(promesas[[#This Row],[Fecha  promesa de pago]]))&gt;0,1,"")</f>
        <v/>
      </c>
      <c r="W1377" s="227" t="str">
        <f>IF(LEN(TRIM(promesas[[#This Row],[Fecha de Pago]]))&gt;0,1,"")</f>
        <v/>
      </c>
    </row>
    <row r="1378" spans="1:23" ht="15.75" customHeight="1">
      <c r="A1378" s="220" t="str">
        <f>TEXT(promesas[[#This Row],[Marca temporal]],"dd/mmm")</f>
        <v>00/ene</v>
      </c>
      <c r="B1378" s="221"/>
      <c r="C1378" s="187"/>
      <c r="D1378" s="187"/>
      <c r="E1378" s="188"/>
      <c r="F1378" s="187"/>
      <c r="G1378" s="187"/>
      <c r="H1378" s="189"/>
      <c r="I1378" s="222"/>
      <c r="J1378" s="195"/>
      <c r="K1378" s="204"/>
      <c r="L1378" s="205"/>
      <c r="M1378" s="223"/>
      <c r="N1378" s="207"/>
      <c r="O1378" s="208"/>
      <c r="P1378" s="192"/>
      <c r="Q1378" s="189"/>
      <c r="R1378" s="224" t="str">
        <f>IF(promesas[[#This Row],[Fecha de Pago]]="", "", TEXT(promesas[[#This Row],[Fecha de Pago]], "mmm"))</f>
        <v/>
      </c>
      <c r="S1378" s="225" t="str">
        <f>IF(promesas[[#This Row],[Fecha  promesa de pago]]="", "", TEXT(promesas[[#This Row],[Fecha  promesa de pago]], "mmm"))</f>
        <v/>
      </c>
      <c r="T1378" s="226" t="str">
        <f>IF(promesas[[#This Row],[Fecha de Pago]]="", "", TEXT(promesas[[#This Row],[Fecha de Pago]], "dd/mmm"))</f>
        <v/>
      </c>
      <c r="U1378" s="226" t="str">
        <f>IF(promesas[[#This Row],[Fecha  promesa de pago]]="", "", TEXT(promesas[[#This Row],[Fecha  promesa de pago]], "dd/mmm"))</f>
        <v/>
      </c>
      <c r="V1378" s="227" t="str">
        <f>IF(LEN(TRIM(promesas[[#This Row],[Fecha  promesa de pago]]))&gt;0,1,"")</f>
        <v/>
      </c>
      <c r="W1378" s="227" t="str">
        <f>IF(LEN(TRIM(promesas[[#This Row],[Fecha de Pago]]))&gt;0,1,"")</f>
        <v/>
      </c>
    </row>
    <row r="1379" spans="1:23" ht="15.75" customHeight="1">
      <c r="A1379" s="220" t="str">
        <f>TEXT(promesas[[#This Row],[Marca temporal]],"dd/mmm")</f>
        <v>00/ene</v>
      </c>
      <c r="B1379" s="221"/>
      <c r="C1379" s="187"/>
      <c r="D1379" s="187"/>
      <c r="E1379" s="188"/>
      <c r="F1379" s="187"/>
      <c r="G1379" s="187"/>
      <c r="H1379" s="189"/>
      <c r="I1379" s="222"/>
      <c r="J1379" s="195"/>
      <c r="K1379" s="204"/>
      <c r="L1379" s="205"/>
      <c r="M1379" s="223"/>
      <c r="N1379" s="207"/>
      <c r="O1379" s="208"/>
      <c r="P1379" s="192"/>
      <c r="Q1379" s="189"/>
      <c r="R1379" s="224" t="str">
        <f>IF(promesas[[#This Row],[Fecha de Pago]]="", "", TEXT(promesas[[#This Row],[Fecha de Pago]], "mmm"))</f>
        <v/>
      </c>
      <c r="S1379" s="225" t="str">
        <f>IF(promesas[[#This Row],[Fecha  promesa de pago]]="", "", TEXT(promesas[[#This Row],[Fecha  promesa de pago]], "mmm"))</f>
        <v/>
      </c>
      <c r="T1379" s="226" t="str">
        <f>IF(promesas[[#This Row],[Fecha de Pago]]="", "", TEXT(promesas[[#This Row],[Fecha de Pago]], "dd/mmm"))</f>
        <v/>
      </c>
      <c r="U1379" s="226" t="str">
        <f>IF(promesas[[#This Row],[Fecha  promesa de pago]]="", "", TEXT(promesas[[#This Row],[Fecha  promesa de pago]], "dd/mmm"))</f>
        <v/>
      </c>
      <c r="V1379" s="227" t="str">
        <f>IF(LEN(TRIM(promesas[[#This Row],[Fecha  promesa de pago]]))&gt;0,1,"")</f>
        <v/>
      </c>
      <c r="W1379" s="227" t="str">
        <f>IF(LEN(TRIM(promesas[[#This Row],[Fecha de Pago]]))&gt;0,1,"")</f>
        <v/>
      </c>
    </row>
    <row r="1380" spans="1:23" ht="15.75" customHeight="1">
      <c r="A1380" s="220" t="str">
        <f>TEXT(promesas[[#This Row],[Marca temporal]],"dd/mmm")</f>
        <v>00/ene</v>
      </c>
      <c r="B1380" s="221"/>
      <c r="C1380" s="187"/>
      <c r="D1380" s="187"/>
      <c r="E1380" s="188"/>
      <c r="F1380" s="187"/>
      <c r="G1380" s="187"/>
      <c r="H1380" s="189"/>
      <c r="I1380" s="222"/>
      <c r="J1380" s="195"/>
      <c r="K1380" s="204"/>
      <c r="L1380" s="205"/>
      <c r="M1380" s="223"/>
      <c r="N1380" s="207"/>
      <c r="O1380" s="208"/>
      <c r="P1380" s="157"/>
      <c r="Q1380" s="189"/>
      <c r="R1380" s="224" t="str">
        <f>IF(promesas[[#This Row],[Fecha de Pago]]="", "", TEXT(promesas[[#This Row],[Fecha de Pago]], "mmm"))</f>
        <v/>
      </c>
      <c r="S1380" s="225" t="str">
        <f>IF(promesas[[#This Row],[Fecha  promesa de pago]]="", "", TEXT(promesas[[#This Row],[Fecha  promesa de pago]], "mmm"))</f>
        <v/>
      </c>
      <c r="T1380" s="226" t="str">
        <f>IF(promesas[[#This Row],[Fecha de Pago]]="", "", TEXT(promesas[[#This Row],[Fecha de Pago]], "dd/mmm"))</f>
        <v/>
      </c>
      <c r="U1380" s="226" t="str">
        <f>IF(promesas[[#This Row],[Fecha  promesa de pago]]="", "", TEXT(promesas[[#This Row],[Fecha  promesa de pago]], "dd/mmm"))</f>
        <v/>
      </c>
      <c r="V1380" s="227" t="str">
        <f>IF(LEN(TRIM(promesas[[#This Row],[Fecha  promesa de pago]]))&gt;0,1,"")</f>
        <v/>
      </c>
      <c r="W1380" s="227" t="str">
        <f>IF(LEN(TRIM(promesas[[#This Row],[Fecha de Pago]]))&gt;0,1,"")</f>
        <v/>
      </c>
    </row>
    <row r="1381" spans="1:23" ht="15.75" customHeight="1">
      <c r="A1381" s="220" t="str">
        <f>TEXT(promesas[[#This Row],[Marca temporal]],"dd/mmm")</f>
        <v>00/ene</v>
      </c>
      <c r="B1381" s="221"/>
      <c r="C1381" s="187"/>
      <c r="D1381" s="187"/>
      <c r="E1381" s="188"/>
      <c r="F1381" s="187"/>
      <c r="G1381" s="187"/>
      <c r="H1381" s="189"/>
      <c r="I1381" s="222"/>
      <c r="J1381" s="195"/>
      <c r="K1381" s="204"/>
      <c r="L1381" s="205"/>
      <c r="M1381" s="223"/>
      <c r="N1381" s="207"/>
      <c r="O1381" s="208"/>
      <c r="P1381" s="157"/>
      <c r="Q1381" s="189"/>
      <c r="R1381" s="224" t="str">
        <f>IF(promesas[[#This Row],[Fecha de Pago]]="", "", TEXT(promesas[[#This Row],[Fecha de Pago]], "mmm"))</f>
        <v/>
      </c>
      <c r="S1381" s="225" t="str">
        <f>IF(promesas[[#This Row],[Fecha  promesa de pago]]="", "", TEXT(promesas[[#This Row],[Fecha  promesa de pago]], "mmm"))</f>
        <v/>
      </c>
      <c r="T1381" s="226" t="str">
        <f>IF(promesas[[#This Row],[Fecha de Pago]]="", "", TEXT(promesas[[#This Row],[Fecha de Pago]], "dd/mmm"))</f>
        <v/>
      </c>
      <c r="U1381" s="226" t="str">
        <f>IF(promesas[[#This Row],[Fecha  promesa de pago]]="", "", TEXT(promesas[[#This Row],[Fecha  promesa de pago]], "dd/mmm"))</f>
        <v/>
      </c>
      <c r="V1381" s="227" t="str">
        <f>IF(LEN(TRIM(promesas[[#This Row],[Fecha  promesa de pago]]))&gt;0,1,"")</f>
        <v/>
      </c>
      <c r="W1381" s="227" t="str">
        <f>IF(LEN(TRIM(promesas[[#This Row],[Fecha de Pago]]))&gt;0,1,"")</f>
        <v/>
      </c>
    </row>
    <row r="1382" spans="1:23" ht="15.75" customHeight="1">
      <c r="A1382" s="220" t="str">
        <f>TEXT(promesas[[#This Row],[Marca temporal]],"dd/mmm")</f>
        <v>00/ene</v>
      </c>
      <c r="B1382" s="221"/>
      <c r="C1382" s="187"/>
      <c r="D1382" s="187"/>
      <c r="E1382" s="188"/>
      <c r="F1382" s="187"/>
      <c r="G1382" s="187"/>
      <c r="H1382" s="189"/>
      <c r="I1382" s="222"/>
      <c r="J1382" s="195"/>
      <c r="K1382" s="204"/>
      <c r="L1382" s="205"/>
      <c r="M1382" s="223"/>
      <c r="N1382" s="207"/>
      <c r="O1382" s="208"/>
      <c r="P1382" s="192"/>
      <c r="Q1382" s="189"/>
      <c r="R1382" s="224" t="str">
        <f>IF(promesas[[#This Row],[Fecha de Pago]]="", "", TEXT(promesas[[#This Row],[Fecha de Pago]], "mmm"))</f>
        <v/>
      </c>
      <c r="S1382" s="225" t="str">
        <f>IF(promesas[[#This Row],[Fecha  promesa de pago]]="", "", TEXT(promesas[[#This Row],[Fecha  promesa de pago]], "mmm"))</f>
        <v/>
      </c>
      <c r="T1382" s="226" t="str">
        <f>IF(promesas[[#This Row],[Fecha de Pago]]="", "", TEXT(promesas[[#This Row],[Fecha de Pago]], "dd/mmm"))</f>
        <v/>
      </c>
      <c r="U1382" s="226" t="str">
        <f>IF(promesas[[#This Row],[Fecha  promesa de pago]]="", "", TEXT(promesas[[#This Row],[Fecha  promesa de pago]], "dd/mmm"))</f>
        <v/>
      </c>
      <c r="V1382" s="227" t="str">
        <f>IF(LEN(TRIM(promesas[[#This Row],[Fecha  promesa de pago]]))&gt;0,1,"")</f>
        <v/>
      </c>
      <c r="W1382" s="227" t="str">
        <f>IF(LEN(TRIM(promesas[[#This Row],[Fecha de Pago]]))&gt;0,1,"")</f>
        <v/>
      </c>
    </row>
    <row r="1383" spans="1:23" ht="15.75" customHeight="1">
      <c r="A1383" s="220" t="str">
        <f>TEXT(promesas[[#This Row],[Marca temporal]],"dd/mmm")</f>
        <v>00/ene</v>
      </c>
      <c r="B1383" s="221"/>
      <c r="C1383" s="187"/>
      <c r="D1383" s="187"/>
      <c r="E1383" s="188"/>
      <c r="F1383" s="187"/>
      <c r="G1383" s="187"/>
      <c r="H1383" s="189"/>
      <c r="I1383" s="222"/>
      <c r="J1383" s="195"/>
      <c r="K1383" s="204"/>
      <c r="L1383" s="205"/>
      <c r="M1383" s="223"/>
      <c r="N1383" s="207"/>
      <c r="O1383" s="208"/>
      <c r="P1383"/>
      <c r="Q1383" s="189"/>
      <c r="R1383" s="224" t="str">
        <f>IF(promesas[[#This Row],[Fecha de Pago]]="", "", TEXT(promesas[[#This Row],[Fecha de Pago]], "mmm"))</f>
        <v/>
      </c>
      <c r="S1383" s="225" t="str">
        <f>IF(promesas[[#This Row],[Fecha  promesa de pago]]="", "", TEXT(promesas[[#This Row],[Fecha  promesa de pago]], "mmm"))</f>
        <v/>
      </c>
      <c r="T1383" s="226" t="str">
        <f>IF(promesas[[#This Row],[Fecha de Pago]]="", "", TEXT(promesas[[#This Row],[Fecha de Pago]], "dd/mmm"))</f>
        <v/>
      </c>
      <c r="U1383" s="226" t="str">
        <f>IF(promesas[[#This Row],[Fecha  promesa de pago]]="", "", TEXT(promesas[[#This Row],[Fecha  promesa de pago]], "dd/mmm"))</f>
        <v/>
      </c>
      <c r="V1383" s="227" t="str">
        <f>IF(LEN(TRIM(promesas[[#This Row],[Fecha  promesa de pago]]))&gt;0,1,"")</f>
        <v/>
      </c>
      <c r="W1383" s="227" t="str">
        <f>IF(LEN(TRIM(promesas[[#This Row],[Fecha de Pago]]))&gt;0,1,"")</f>
        <v/>
      </c>
    </row>
    <row r="1384" spans="1:23" ht="15.75" customHeight="1">
      <c r="A1384" s="220" t="str">
        <f>TEXT(promesas[[#This Row],[Marca temporal]],"dd/mmm")</f>
        <v>00/ene</v>
      </c>
      <c r="B1384" s="221"/>
      <c r="C1384" s="187"/>
      <c r="D1384" s="187"/>
      <c r="E1384" s="188"/>
      <c r="F1384" s="187"/>
      <c r="G1384" s="187"/>
      <c r="H1384" s="189"/>
      <c r="I1384" s="222"/>
      <c r="J1384" s="195"/>
      <c r="K1384" s="204"/>
      <c r="L1384" s="205"/>
      <c r="M1384" s="223"/>
      <c r="N1384" s="207"/>
      <c r="O1384" s="208"/>
      <c r="P1384"/>
      <c r="Q1384" s="189"/>
      <c r="R1384" s="224" t="str">
        <f>IF(promesas[[#This Row],[Fecha de Pago]]="", "", TEXT(promesas[[#This Row],[Fecha de Pago]], "mmm"))</f>
        <v/>
      </c>
      <c r="S1384" s="225" t="str">
        <f>IF(promesas[[#This Row],[Fecha  promesa de pago]]="", "", TEXT(promesas[[#This Row],[Fecha  promesa de pago]], "mmm"))</f>
        <v/>
      </c>
      <c r="T1384" s="226" t="str">
        <f>IF(promesas[[#This Row],[Fecha de Pago]]="", "", TEXT(promesas[[#This Row],[Fecha de Pago]], "dd/mmm"))</f>
        <v/>
      </c>
      <c r="U1384" s="226" t="str">
        <f>IF(promesas[[#This Row],[Fecha  promesa de pago]]="", "", TEXT(promesas[[#This Row],[Fecha  promesa de pago]], "dd/mmm"))</f>
        <v/>
      </c>
      <c r="V1384" s="227" t="str">
        <f>IF(LEN(TRIM(promesas[[#This Row],[Fecha  promesa de pago]]))&gt;0,1,"")</f>
        <v/>
      </c>
      <c r="W1384" s="227" t="str">
        <f>IF(LEN(TRIM(promesas[[#This Row],[Fecha de Pago]]))&gt;0,1,"")</f>
        <v/>
      </c>
    </row>
    <row r="1385" spans="1:23" ht="15.75" customHeight="1">
      <c r="A1385" s="220" t="str">
        <f>TEXT(promesas[[#This Row],[Marca temporal]],"dd/mmm")</f>
        <v>00/ene</v>
      </c>
      <c r="B1385" s="221"/>
      <c r="C1385" s="187"/>
      <c r="D1385" s="187"/>
      <c r="E1385" s="188"/>
      <c r="F1385" s="187"/>
      <c r="G1385" s="187"/>
      <c r="H1385" s="189"/>
      <c r="I1385" s="222"/>
      <c r="J1385" s="195"/>
      <c r="K1385" s="204"/>
      <c r="L1385" s="205"/>
      <c r="M1385" s="223"/>
      <c r="N1385" s="207"/>
      <c r="O1385" s="208"/>
      <c r="P1385" s="192"/>
      <c r="Q1385" s="189"/>
      <c r="R1385" s="224" t="str">
        <f>IF(promesas[[#This Row],[Fecha de Pago]]="", "", TEXT(promesas[[#This Row],[Fecha de Pago]], "mmm"))</f>
        <v/>
      </c>
      <c r="S1385" s="225" t="str">
        <f>IF(promesas[[#This Row],[Fecha  promesa de pago]]="", "", TEXT(promesas[[#This Row],[Fecha  promesa de pago]], "mmm"))</f>
        <v/>
      </c>
      <c r="T1385" s="226" t="str">
        <f>IF(promesas[[#This Row],[Fecha de Pago]]="", "", TEXT(promesas[[#This Row],[Fecha de Pago]], "dd/mmm"))</f>
        <v/>
      </c>
      <c r="U1385" s="226" t="str">
        <f>IF(promesas[[#This Row],[Fecha  promesa de pago]]="", "", TEXT(promesas[[#This Row],[Fecha  promesa de pago]], "dd/mmm"))</f>
        <v/>
      </c>
      <c r="V1385" s="227" t="str">
        <f>IF(LEN(TRIM(promesas[[#This Row],[Fecha  promesa de pago]]))&gt;0,1,"")</f>
        <v/>
      </c>
      <c r="W1385" s="227" t="str">
        <f>IF(LEN(TRIM(promesas[[#This Row],[Fecha de Pago]]))&gt;0,1,"")</f>
        <v/>
      </c>
    </row>
    <row r="1386" spans="1:23" ht="15.75" customHeight="1">
      <c r="A1386" s="220" t="str">
        <f>TEXT(promesas[[#This Row],[Marca temporal]],"dd/mmm")</f>
        <v>00/ene</v>
      </c>
      <c r="B1386" s="221"/>
      <c r="C1386" s="187"/>
      <c r="D1386" s="187"/>
      <c r="E1386" s="188"/>
      <c r="F1386" s="187"/>
      <c r="G1386" s="187"/>
      <c r="H1386" s="189"/>
      <c r="I1386" s="222"/>
      <c r="J1386" s="195"/>
      <c r="K1386" s="204"/>
      <c r="L1386" s="205"/>
      <c r="M1386" s="223"/>
      <c r="N1386" s="207"/>
      <c r="O1386" s="208"/>
      <c r="P1386" s="192"/>
      <c r="Q1386" s="189"/>
      <c r="R1386" s="224" t="str">
        <f>IF(promesas[[#This Row],[Fecha de Pago]]="", "", TEXT(promesas[[#This Row],[Fecha de Pago]], "mmm"))</f>
        <v/>
      </c>
      <c r="S1386" s="225" t="str">
        <f>IF(promesas[[#This Row],[Fecha  promesa de pago]]="", "", TEXT(promesas[[#This Row],[Fecha  promesa de pago]], "mmm"))</f>
        <v/>
      </c>
      <c r="T1386" s="226" t="str">
        <f>IF(promesas[[#This Row],[Fecha de Pago]]="", "", TEXT(promesas[[#This Row],[Fecha de Pago]], "dd/mmm"))</f>
        <v/>
      </c>
      <c r="U1386" s="226" t="str">
        <f>IF(promesas[[#This Row],[Fecha  promesa de pago]]="", "", TEXT(promesas[[#This Row],[Fecha  promesa de pago]], "dd/mmm"))</f>
        <v/>
      </c>
      <c r="V1386" s="227" t="str">
        <f>IF(LEN(TRIM(promesas[[#This Row],[Fecha  promesa de pago]]))&gt;0,1,"")</f>
        <v/>
      </c>
      <c r="W1386" s="227" t="str">
        <f>IF(LEN(TRIM(promesas[[#This Row],[Fecha de Pago]]))&gt;0,1,"")</f>
        <v/>
      </c>
    </row>
    <row r="1387" spans="1:23" ht="15.75" customHeight="1">
      <c r="A1387" s="220" t="str">
        <f>TEXT(promesas[[#This Row],[Marca temporal]],"dd/mmm")</f>
        <v>00/ene</v>
      </c>
      <c r="B1387" s="221"/>
      <c r="C1387" s="187"/>
      <c r="D1387" s="187"/>
      <c r="E1387" s="188"/>
      <c r="F1387" s="187"/>
      <c r="G1387" s="187"/>
      <c r="H1387" s="189"/>
      <c r="I1387" s="222"/>
      <c r="J1387" s="195"/>
      <c r="K1387" s="204"/>
      <c r="L1387" s="205"/>
      <c r="M1387" s="223"/>
      <c r="N1387" s="207"/>
      <c r="O1387" s="208"/>
      <c r="P1387" s="192"/>
      <c r="Q1387" s="189"/>
      <c r="R1387" s="224" t="str">
        <f>IF(promesas[[#This Row],[Fecha de Pago]]="", "", TEXT(promesas[[#This Row],[Fecha de Pago]], "mmm"))</f>
        <v/>
      </c>
      <c r="S1387" s="225" t="str">
        <f>IF(promesas[[#This Row],[Fecha  promesa de pago]]="", "", TEXT(promesas[[#This Row],[Fecha  promesa de pago]], "mmm"))</f>
        <v/>
      </c>
      <c r="T1387" s="226" t="str">
        <f>IF(promesas[[#This Row],[Fecha de Pago]]="", "", TEXT(promesas[[#This Row],[Fecha de Pago]], "dd/mmm"))</f>
        <v/>
      </c>
      <c r="U1387" s="226" t="str">
        <f>IF(promesas[[#This Row],[Fecha  promesa de pago]]="", "", TEXT(promesas[[#This Row],[Fecha  promesa de pago]], "dd/mmm"))</f>
        <v/>
      </c>
      <c r="V1387" s="227" t="str">
        <f>IF(LEN(TRIM(promesas[[#This Row],[Fecha  promesa de pago]]))&gt;0,1,"")</f>
        <v/>
      </c>
      <c r="W1387" s="227" t="str">
        <f>IF(LEN(TRIM(promesas[[#This Row],[Fecha de Pago]]))&gt;0,1,"")</f>
        <v/>
      </c>
    </row>
    <row r="1388" spans="1:23" ht="15.75" customHeight="1">
      <c r="A1388" s="220" t="str">
        <f>TEXT(promesas[[#This Row],[Marca temporal]],"dd/mmm")</f>
        <v>00/ene</v>
      </c>
      <c r="B1388" s="221"/>
      <c r="C1388" s="187"/>
      <c r="D1388" s="187"/>
      <c r="E1388" s="188"/>
      <c r="F1388" s="187"/>
      <c r="G1388" s="187"/>
      <c r="H1388" s="189"/>
      <c r="I1388" s="222"/>
      <c r="J1388" s="195"/>
      <c r="K1388" s="204"/>
      <c r="L1388" s="205"/>
      <c r="M1388" s="223"/>
      <c r="N1388" s="207"/>
      <c r="O1388" s="208"/>
      <c r="P1388" s="157"/>
      <c r="Q1388" s="189"/>
      <c r="R1388" s="224" t="str">
        <f>IF(promesas[[#This Row],[Fecha de Pago]]="", "", TEXT(promesas[[#This Row],[Fecha de Pago]], "mmm"))</f>
        <v/>
      </c>
      <c r="S1388" s="225" t="str">
        <f>IF(promesas[[#This Row],[Fecha  promesa de pago]]="", "", TEXT(promesas[[#This Row],[Fecha  promesa de pago]], "mmm"))</f>
        <v/>
      </c>
      <c r="T1388" s="226" t="str">
        <f>IF(promesas[[#This Row],[Fecha de Pago]]="", "", TEXT(promesas[[#This Row],[Fecha de Pago]], "dd/mmm"))</f>
        <v/>
      </c>
      <c r="U1388" s="226" t="str">
        <f>IF(promesas[[#This Row],[Fecha  promesa de pago]]="", "", TEXT(promesas[[#This Row],[Fecha  promesa de pago]], "dd/mmm"))</f>
        <v/>
      </c>
      <c r="V1388" s="227" t="str">
        <f>IF(LEN(TRIM(promesas[[#This Row],[Fecha  promesa de pago]]))&gt;0,1,"")</f>
        <v/>
      </c>
      <c r="W1388" s="227" t="str">
        <f>IF(LEN(TRIM(promesas[[#This Row],[Fecha de Pago]]))&gt;0,1,"")</f>
        <v/>
      </c>
    </row>
    <row r="1389" spans="1:23" ht="15.75" customHeight="1">
      <c r="A1389" s="220" t="str">
        <f>TEXT(promesas[[#This Row],[Marca temporal]],"dd/mmm")</f>
        <v>00/ene</v>
      </c>
      <c r="B1389" s="221"/>
      <c r="C1389" s="187"/>
      <c r="D1389" s="187"/>
      <c r="E1389" s="188"/>
      <c r="F1389" s="187"/>
      <c r="G1389" s="187"/>
      <c r="H1389" s="189"/>
      <c r="I1389" s="222"/>
      <c r="J1389" s="195"/>
      <c r="K1389" s="204"/>
      <c r="L1389" s="205"/>
      <c r="M1389" s="223"/>
      <c r="N1389" s="207"/>
      <c r="O1389" s="208"/>
      <c r="P1389" s="192"/>
      <c r="Q1389" s="189"/>
      <c r="R1389" s="224" t="str">
        <f>IF(promesas[[#This Row],[Fecha de Pago]]="", "", TEXT(promesas[[#This Row],[Fecha de Pago]], "mmm"))</f>
        <v/>
      </c>
      <c r="S1389" s="225" t="str">
        <f>IF(promesas[[#This Row],[Fecha  promesa de pago]]="", "", TEXT(promesas[[#This Row],[Fecha  promesa de pago]], "mmm"))</f>
        <v/>
      </c>
      <c r="T1389" s="226" t="str">
        <f>IF(promesas[[#This Row],[Fecha de Pago]]="", "", TEXT(promesas[[#This Row],[Fecha de Pago]], "dd/mmm"))</f>
        <v/>
      </c>
      <c r="U1389" s="226" t="str">
        <f>IF(promesas[[#This Row],[Fecha  promesa de pago]]="", "", TEXT(promesas[[#This Row],[Fecha  promesa de pago]], "dd/mmm"))</f>
        <v/>
      </c>
      <c r="V1389" s="227" t="str">
        <f>IF(LEN(TRIM(promesas[[#This Row],[Fecha  promesa de pago]]))&gt;0,1,"")</f>
        <v/>
      </c>
      <c r="W1389" s="227" t="str">
        <f>IF(LEN(TRIM(promesas[[#This Row],[Fecha de Pago]]))&gt;0,1,"")</f>
        <v/>
      </c>
    </row>
    <row r="1390" spans="1:23" ht="15.75" customHeight="1">
      <c r="A1390" s="220" t="str">
        <f>TEXT(promesas[[#This Row],[Marca temporal]],"dd/mmm")</f>
        <v>00/ene</v>
      </c>
      <c r="B1390" s="221"/>
      <c r="C1390" s="187"/>
      <c r="D1390" s="187"/>
      <c r="E1390" s="188"/>
      <c r="F1390" s="187"/>
      <c r="G1390" s="187"/>
      <c r="H1390" s="189"/>
      <c r="I1390" s="222"/>
      <c r="J1390" s="195"/>
      <c r="K1390" s="204"/>
      <c r="L1390" s="205"/>
      <c r="M1390" s="223"/>
      <c r="N1390" s="207"/>
      <c r="O1390" s="208"/>
      <c r="P1390" s="192"/>
      <c r="Q1390" s="189"/>
      <c r="R1390" s="224" t="str">
        <f>IF(promesas[[#This Row],[Fecha de Pago]]="", "", TEXT(promesas[[#This Row],[Fecha de Pago]], "mmm"))</f>
        <v/>
      </c>
      <c r="S1390" s="225" t="str">
        <f>IF(promesas[[#This Row],[Fecha  promesa de pago]]="", "", TEXT(promesas[[#This Row],[Fecha  promesa de pago]], "mmm"))</f>
        <v/>
      </c>
      <c r="T1390" s="226" t="str">
        <f>IF(promesas[[#This Row],[Fecha de Pago]]="", "", TEXT(promesas[[#This Row],[Fecha de Pago]], "dd/mmm"))</f>
        <v/>
      </c>
      <c r="U1390" s="226" t="str">
        <f>IF(promesas[[#This Row],[Fecha  promesa de pago]]="", "", TEXT(promesas[[#This Row],[Fecha  promesa de pago]], "dd/mmm"))</f>
        <v/>
      </c>
      <c r="V1390" s="227" t="str">
        <f>IF(LEN(TRIM(promesas[[#This Row],[Fecha  promesa de pago]]))&gt;0,1,"")</f>
        <v/>
      </c>
      <c r="W1390" s="227" t="str">
        <f>IF(LEN(TRIM(promesas[[#This Row],[Fecha de Pago]]))&gt;0,1,"")</f>
        <v/>
      </c>
    </row>
    <row r="1391" spans="1:23" ht="15.75" customHeight="1">
      <c r="A1391" s="220" t="str">
        <f>TEXT(promesas[[#This Row],[Marca temporal]],"dd/mmm")</f>
        <v>00/ene</v>
      </c>
      <c r="B1391" s="221"/>
      <c r="C1391" s="187"/>
      <c r="D1391" s="187"/>
      <c r="E1391" s="188"/>
      <c r="F1391" s="187"/>
      <c r="G1391" s="187"/>
      <c r="H1391" s="189"/>
      <c r="I1391" s="222"/>
      <c r="J1391" s="195"/>
      <c r="K1391" s="204"/>
      <c r="L1391" s="205"/>
      <c r="M1391" s="223"/>
      <c r="N1391" s="207"/>
      <c r="O1391" s="208"/>
      <c r="P1391" s="192"/>
      <c r="Q1391" s="189"/>
      <c r="R1391" s="224" t="str">
        <f>IF(promesas[[#This Row],[Fecha de Pago]]="", "", TEXT(promesas[[#This Row],[Fecha de Pago]], "mmm"))</f>
        <v/>
      </c>
      <c r="S1391" s="225" t="str">
        <f>IF(promesas[[#This Row],[Fecha  promesa de pago]]="", "", TEXT(promesas[[#This Row],[Fecha  promesa de pago]], "mmm"))</f>
        <v/>
      </c>
      <c r="T1391" s="226" t="str">
        <f>IF(promesas[[#This Row],[Fecha de Pago]]="", "", TEXT(promesas[[#This Row],[Fecha de Pago]], "dd/mmm"))</f>
        <v/>
      </c>
      <c r="U1391" s="226" t="str">
        <f>IF(promesas[[#This Row],[Fecha  promesa de pago]]="", "", TEXT(promesas[[#This Row],[Fecha  promesa de pago]], "dd/mmm"))</f>
        <v/>
      </c>
      <c r="V1391" s="227" t="str">
        <f>IF(LEN(TRIM(promesas[[#This Row],[Fecha  promesa de pago]]))&gt;0,1,"")</f>
        <v/>
      </c>
      <c r="W1391" s="227" t="str">
        <f>IF(LEN(TRIM(promesas[[#This Row],[Fecha de Pago]]))&gt;0,1,"")</f>
        <v/>
      </c>
    </row>
    <row r="1392" spans="1:23" ht="15.75" customHeight="1">
      <c r="A1392" s="220" t="str">
        <f>TEXT(promesas[[#This Row],[Marca temporal]],"dd/mmm")</f>
        <v>00/ene</v>
      </c>
      <c r="B1392" s="221"/>
      <c r="C1392" s="187"/>
      <c r="D1392" s="187"/>
      <c r="E1392" s="188"/>
      <c r="F1392" s="187"/>
      <c r="G1392" s="187"/>
      <c r="H1392" s="189"/>
      <c r="I1392" s="222"/>
      <c r="J1392" s="195"/>
      <c r="K1392" s="204"/>
      <c r="L1392" s="205"/>
      <c r="M1392" s="223"/>
      <c r="N1392" s="207"/>
      <c r="O1392" s="208"/>
      <c r="P1392" s="192"/>
      <c r="Q1392" s="189"/>
      <c r="R1392" s="224" t="str">
        <f>IF(promesas[[#This Row],[Fecha de Pago]]="", "", TEXT(promesas[[#This Row],[Fecha de Pago]], "mmm"))</f>
        <v/>
      </c>
      <c r="S1392" s="225" t="str">
        <f>IF(promesas[[#This Row],[Fecha  promesa de pago]]="", "", TEXT(promesas[[#This Row],[Fecha  promesa de pago]], "mmm"))</f>
        <v/>
      </c>
      <c r="T1392" s="226" t="str">
        <f>IF(promesas[[#This Row],[Fecha de Pago]]="", "", TEXT(promesas[[#This Row],[Fecha de Pago]], "dd/mmm"))</f>
        <v/>
      </c>
      <c r="U1392" s="226" t="str">
        <f>IF(promesas[[#This Row],[Fecha  promesa de pago]]="", "", TEXT(promesas[[#This Row],[Fecha  promesa de pago]], "dd/mmm"))</f>
        <v/>
      </c>
      <c r="V1392" s="227" t="str">
        <f>IF(LEN(TRIM(promesas[[#This Row],[Fecha  promesa de pago]]))&gt;0,1,"")</f>
        <v/>
      </c>
      <c r="W1392" s="227" t="str">
        <f>IF(LEN(TRIM(promesas[[#This Row],[Fecha de Pago]]))&gt;0,1,"")</f>
        <v/>
      </c>
    </row>
    <row r="1393" spans="1:23" ht="15.75" customHeight="1">
      <c r="A1393" s="220" t="str">
        <f>TEXT(promesas[[#This Row],[Marca temporal]],"dd/mmm")</f>
        <v>00/ene</v>
      </c>
      <c r="B1393" s="221"/>
      <c r="C1393" s="187"/>
      <c r="D1393" s="187"/>
      <c r="E1393" s="188"/>
      <c r="F1393" s="187"/>
      <c r="G1393" s="187"/>
      <c r="H1393" s="189"/>
      <c r="I1393" s="222"/>
      <c r="J1393" s="195"/>
      <c r="K1393" s="204"/>
      <c r="L1393" s="205"/>
      <c r="M1393" s="223"/>
      <c r="N1393" s="207"/>
      <c r="O1393" s="208"/>
      <c r="P1393" s="192"/>
      <c r="Q1393" s="189"/>
      <c r="R1393" s="224" t="str">
        <f>IF(promesas[[#This Row],[Fecha de Pago]]="", "", TEXT(promesas[[#This Row],[Fecha de Pago]], "mmm"))</f>
        <v/>
      </c>
      <c r="S1393" s="225" t="str">
        <f>IF(promesas[[#This Row],[Fecha  promesa de pago]]="", "", TEXT(promesas[[#This Row],[Fecha  promesa de pago]], "mmm"))</f>
        <v/>
      </c>
      <c r="T1393" s="226" t="str">
        <f>IF(promesas[[#This Row],[Fecha de Pago]]="", "", TEXT(promesas[[#This Row],[Fecha de Pago]], "dd/mmm"))</f>
        <v/>
      </c>
      <c r="U1393" s="226" t="str">
        <f>IF(promesas[[#This Row],[Fecha  promesa de pago]]="", "", TEXT(promesas[[#This Row],[Fecha  promesa de pago]], "dd/mmm"))</f>
        <v/>
      </c>
      <c r="V1393" s="227" t="str">
        <f>IF(LEN(TRIM(promesas[[#This Row],[Fecha  promesa de pago]]))&gt;0,1,"")</f>
        <v/>
      </c>
      <c r="W1393" s="227" t="str">
        <f>IF(LEN(TRIM(promesas[[#This Row],[Fecha de Pago]]))&gt;0,1,"")</f>
        <v/>
      </c>
    </row>
    <row r="1394" spans="1:23" ht="15.75" customHeight="1">
      <c r="A1394" s="220" t="str">
        <f>TEXT(promesas[[#This Row],[Marca temporal]],"dd/mmm")</f>
        <v>00/ene</v>
      </c>
      <c r="B1394" s="221"/>
      <c r="C1394" s="187"/>
      <c r="D1394" s="187"/>
      <c r="E1394" s="188"/>
      <c r="F1394" s="187"/>
      <c r="G1394" s="187"/>
      <c r="H1394" s="189"/>
      <c r="I1394" s="222"/>
      <c r="J1394" s="195"/>
      <c r="K1394" s="204"/>
      <c r="L1394" s="205"/>
      <c r="M1394" s="223"/>
      <c r="N1394" s="207"/>
      <c r="O1394" s="208"/>
      <c r="P1394" s="192"/>
      <c r="Q1394" s="189"/>
      <c r="R1394" s="224" t="str">
        <f>IF(promesas[[#This Row],[Fecha de Pago]]="", "", TEXT(promesas[[#This Row],[Fecha de Pago]], "mmm"))</f>
        <v/>
      </c>
      <c r="S1394" s="225" t="str">
        <f>IF(promesas[[#This Row],[Fecha  promesa de pago]]="", "", TEXT(promesas[[#This Row],[Fecha  promesa de pago]], "mmm"))</f>
        <v/>
      </c>
      <c r="T1394" s="226" t="str">
        <f>IF(promesas[[#This Row],[Fecha de Pago]]="", "", TEXT(promesas[[#This Row],[Fecha de Pago]], "dd/mmm"))</f>
        <v/>
      </c>
      <c r="U1394" s="226" t="str">
        <f>IF(promesas[[#This Row],[Fecha  promesa de pago]]="", "", TEXT(promesas[[#This Row],[Fecha  promesa de pago]], "dd/mmm"))</f>
        <v/>
      </c>
      <c r="V1394" s="227" t="str">
        <f>IF(LEN(TRIM(promesas[[#This Row],[Fecha  promesa de pago]]))&gt;0,1,"")</f>
        <v/>
      </c>
      <c r="W1394" s="227" t="str">
        <f>IF(LEN(TRIM(promesas[[#This Row],[Fecha de Pago]]))&gt;0,1,"")</f>
        <v/>
      </c>
    </row>
    <row r="1395" spans="1:23" ht="15.75" customHeight="1">
      <c r="A1395" s="220" t="str">
        <f>TEXT(promesas[[#This Row],[Marca temporal]],"dd/mmm")</f>
        <v>00/ene</v>
      </c>
      <c r="B1395" s="221"/>
      <c r="C1395" s="187"/>
      <c r="D1395" s="187"/>
      <c r="E1395" s="188"/>
      <c r="F1395" s="187"/>
      <c r="G1395" s="187"/>
      <c r="H1395" s="189"/>
      <c r="I1395" s="222"/>
      <c r="J1395" s="195"/>
      <c r="K1395" s="204"/>
      <c r="L1395" s="205"/>
      <c r="M1395" s="223"/>
      <c r="N1395" s="207"/>
      <c r="O1395" s="208"/>
      <c r="P1395" s="157"/>
      <c r="Q1395" s="189"/>
      <c r="R1395" s="224" t="str">
        <f>IF(promesas[[#This Row],[Fecha de Pago]]="", "", TEXT(promesas[[#This Row],[Fecha de Pago]], "mmm"))</f>
        <v/>
      </c>
      <c r="S1395" s="225" t="str">
        <f>IF(promesas[[#This Row],[Fecha  promesa de pago]]="", "", TEXT(promesas[[#This Row],[Fecha  promesa de pago]], "mmm"))</f>
        <v/>
      </c>
      <c r="T1395" s="226" t="str">
        <f>IF(promesas[[#This Row],[Fecha de Pago]]="", "", TEXT(promesas[[#This Row],[Fecha de Pago]], "dd/mmm"))</f>
        <v/>
      </c>
      <c r="U1395" s="226" t="str">
        <f>IF(promesas[[#This Row],[Fecha  promesa de pago]]="", "", TEXT(promesas[[#This Row],[Fecha  promesa de pago]], "dd/mmm"))</f>
        <v/>
      </c>
      <c r="V1395" s="227" t="str">
        <f>IF(LEN(TRIM(promesas[[#This Row],[Fecha  promesa de pago]]))&gt;0,1,"")</f>
        <v/>
      </c>
      <c r="W1395" s="227" t="str">
        <f>IF(LEN(TRIM(promesas[[#This Row],[Fecha de Pago]]))&gt;0,1,"")</f>
        <v/>
      </c>
    </row>
    <row r="1396" spans="1:23" ht="15.75" customHeight="1">
      <c r="A1396" s="220" t="str">
        <f>TEXT(promesas[[#This Row],[Marca temporal]],"dd/mmm")</f>
        <v>00/ene</v>
      </c>
      <c r="B1396" s="221"/>
      <c r="C1396" s="187"/>
      <c r="D1396" s="187"/>
      <c r="E1396" s="188"/>
      <c r="F1396" s="187"/>
      <c r="G1396" s="187"/>
      <c r="H1396" s="189"/>
      <c r="I1396" s="222"/>
      <c r="J1396" s="195"/>
      <c r="K1396" s="204"/>
      <c r="L1396" s="205"/>
      <c r="M1396" s="223"/>
      <c r="N1396" s="207"/>
      <c r="O1396" s="208"/>
      <c r="P1396" s="192"/>
      <c r="Q1396" s="189"/>
      <c r="R1396" s="224" t="str">
        <f>IF(promesas[[#This Row],[Fecha de Pago]]="", "", TEXT(promesas[[#This Row],[Fecha de Pago]], "mmm"))</f>
        <v/>
      </c>
      <c r="S1396" s="225" t="str">
        <f>IF(promesas[[#This Row],[Fecha  promesa de pago]]="", "", TEXT(promesas[[#This Row],[Fecha  promesa de pago]], "mmm"))</f>
        <v/>
      </c>
      <c r="T1396" s="226" t="str">
        <f>IF(promesas[[#This Row],[Fecha de Pago]]="", "", TEXT(promesas[[#This Row],[Fecha de Pago]], "dd/mmm"))</f>
        <v/>
      </c>
      <c r="U1396" s="226" t="str">
        <f>IF(promesas[[#This Row],[Fecha  promesa de pago]]="", "", TEXT(promesas[[#This Row],[Fecha  promesa de pago]], "dd/mmm"))</f>
        <v/>
      </c>
      <c r="V1396" s="227" t="str">
        <f>IF(LEN(TRIM(promesas[[#This Row],[Fecha  promesa de pago]]))&gt;0,1,"")</f>
        <v/>
      </c>
      <c r="W1396" s="227" t="str">
        <f>IF(LEN(TRIM(promesas[[#This Row],[Fecha de Pago]]))&gt;0,1,"")</f>
        <v/>
      </c>
    </row>
    <row r="1397" spans="1:23" ht="15.75" customHeight="1">
      <c r="A1397" s="220" t="str">
        <f>TEXT(promesas[[#This Row],[Marca temporal]],"dd/mmm")</f>
        <v>00/ene</v>
      </c>
      <c r="B1397" s="221"/>
      <c r="C1397" s="187"/>
      <c r="D1397" s="187"/>
      <c r="E1397" s="188"/>
      <c r="F1397" s="187"/>
      <c r="G1397" s="187"/>
      <c r="H1397" s="189"/>
      <c r="I1397" s="222"/>
      <c r="J1397" s="195"/>
      <c r="K1397" s="204"/>
      <c r="L1397" s="205"/>
      <c r="M1397" s="223"/>
      <c r="N1397" s="207"/>
      <c r="O1397" s="208"/>
      <c r="P1397" s="192"/>
      <c r="Q1397" s="189"/>
      <c r="R1397" s="224" t="str">
        <f>IF(promesas[[#This Row],[Fecha de Pago]]="", "", TEXT(promesas[[#This Row],[Fecha de Pago]], "mmm"))</f>
        <v/>
      </c>
      <c r="S1397" s="225" t="str">
        <f>IF(promesas[[#This Row],[Fecha  promesa de pago]]="", "", TEXT(promesas[[#This Row],[Fecha  promesa de pago]], "mmm"))</f>
        <v/>
      </c>
      <c r="T1397" s="226" t="str">
        <f>IF(promesas[[#This Row],[Fecha de Pago]]="", "", TEXT(promesas[[#This Row],[Fecha de Pago]], "dd/mmm"))</f>
        <v/>
      </c>
      <c r="U1397" s="226" t="str">
        <f>IF(promesas[[#This Row],[Fecha  promesa de pago]]="", "", TEXT(promesas[[#This Row],[Fecha  promesa de pago]], "dd/mmm"))</f>
        <v/>
      </c>
      <c r="V1397" s="227" t="str">
        <f>IF(LEN(TRIM(promesas[[#This Row],[Fecha  promesa de pago]]))&gt;0,1,"")</f>
        <v/>
      </c>
      <c r="W1397" s="227" t="str">
        <f>IF(LEN(TRIM(promesas[[#This Row],[Fecha de Pago]]))&gt;0,1,"")</f>
        <v/>
      </c>
    </row>
    <row r="1398" spans="1:23" ht="15.75" customHeight="1">
      <c r="A1398" s="220" t="str">
        <f>TEXT(promesas[[#This Row],[Marca temporal]],"dd/mmm")</f>
        <v>00/ene</v>
      </c>
      <c r="B1398" s="221"/>
      <c r="C1398" s="187"/>
      <c r="D1398" s="187"/>
      <c r="E1398" s="188"/>
      <c r="F1398" s="187"/>
      <c r="G1398" s="187"/>
      <c r="H1398" s="189"/>
      <c r="I1398" s="222"/>
      <c r="J1398" s="195"/>
      <c r="K1398" s="204"/>
      <c r="L1398" s="205"/>
      <c r="M1398" s="223"/>
      <c r="N1398" s="207"/>
      <c r="O1398" s="208"/>
      <c r="P1398" s="157"/>
      <c r="Q1398" s="189"/>
      <c r="R1398" s="224" t="str">
        <f>IF(promesas[[#This Row],[Fecha de Pago]]="", "", TEXT(promesas[[#This Row],[Fecha de Pago]], "mmm"))</f>
        <v/>
      </c>
      <c r="S1398" s="225" t="str">
        <f>IF(promesas[[#This Row],[Fecha  promesa de pago]]="", "", TEXT(promesas[[#This Row],[Fecha  promesa de pago]], "mmm"))</f>
        <v/>
      </c>
      <c r="T1398" s="226" t="str">
        <f>IF(promesas[[#This Row],[Fecha de Pago]]="", "", TEXT(promesas[[#This Row],[Fecha de Pago]], "dd/mmm"))</f>
        <v/>
      </c>
      <c r="U1398" s="226" t="str">
        <f>IF(promesas[[#This Row],[Fecha  promesa de pago]]="", "", TEXT(promesas[[#This Row],[Fecha  promesa de pago]], "dd/mmm"))</f>
        <v/>
      </c>
      <c r="V1398" s="227" t="str">
        <f>IF(LEN(TRIM(promesas[[#This Row],[Fecha  promesa de pago]]))&gt;0,1,"")</f>
        <v/>
      </c>
      <c r="W1398" s="227" t="str">
        <f>IF(LEN(TRIM(promesas[[#This Row],[Fecha de Pago]]))&gt;0,1,"")</f>
        <v/>
      </c>
    </row>
    <row r="1399" spans="1:23" ht="15.75" customHeight="1">
      <c r="A1399" s="220" t="str">
        <f>TEXT(promesas[[#This Row],[Marca temporal]],"dd/mmm")</f>
        <v>00/ene</v>
      </c>
      <c r="B1399" s="221"/>
      <c r="C1399" s="187"/>
      <c r="D1399" s="187"/>
      <c r="E1399" s="188"/>
      <c r="F1399" s="187"/>
      <c r="G1399" s="187"/>
      <c r="H1399" s="189"/>
      <c r="I1399" s="222"/>
      <c r="J1399" s="195"/>
      <c r="K1399" s="204"/>
      <c r="L1399" s="205"/>
      <c r="M1399" s="223"/>
      <c r="N1399" s="207"/>
      <c r="O1399" s="208"/>
      <c r="P1399" s="192"/>
      <c r="Q1399" s="189"/>
      <c r="R1399" s="224" t="str">
        <f>IF(promesas[[#This Row],[Fecha de Pago]]="", "", TEXT(promesas[[#This Row],[Fecha de Pago]], "mmm"))</f>
        <v/>
      </c>
      <c r="S1399" s="225" t="str">
        <f>IF(promesas[[#This Row],[Fecha  promesa de pago]]="", "", TEXT(promesas[[#This Row],[Fecha  promesa de pago]], "mmm"))</f>
        <v/>
      </c>
      <c r="T1399" s="226" t="str">
        <f>IF(promesas[[#This Row],[Fecha de Pago]]="", "", TEXT(promesas[[#This Row],[Fecha de Pago]], "dd/mmm"))</f>
        <v/>
      </c>
      <c r="U1399" s="226" t="str">
        <f>IF(promesas[[#This Row],[Fecha  promesa de pago]]="", "", TEXT(promesas[[#This Row],[Fecha  promesa de pago]], "dd/mmm"))</f>
        <v/>
      </c>
      <c r="V1399" s="227" t="str">
        <f>IF(LEN(TRIM(promesas[[#This Row],[Fecha  promesa de pago]]))&gt;0,1,"")</f>
        <v/>
      </c>
      <c r="W1399" s="227" t="str">
        <f>IF(LEN(TRIM(promesas[[#This Row],[Fecha de Pago]]))&gt;0,1,"")</f>
        <v/>
      </c>
    </row>
    <row r="1400" spans="1:23" ht="15.75" customHeight="1">
      <c r="A1400" s="220" t="str">
        <f>TEXT(promesas[[#This Row],[Marca temporal]],"dd/mmm")</f>
        <v>00/ene</v>
      </c>
      <c r="B1400" s="221"/>
      <c r="C1400" s="187"/>
      <c r="D1400" s="187"/>
      <c r="E1400" s="188"/>
      <c r="F1400" s="187"/>
      <c r="G1400" s="187"/>
      <c r="H1400" s="189"/>
      <c r="I1400" s="222"/>
      <c r="J1400" s="195"/>
      <c r="K1400" s="204"/>
      <c r="L1400" s="205"/>
      <c r="M1400" s="223"/>
      <c r="N1400" s="207"/>
      <c r="O1400" s="208"/>
      <c r="P1400" s="157"/>
      <c r="Q1400" s="189"/>
      <c r="R1400" s="224" t="str">
        <f>IF(promesas[[#This Row],[Fecha de Pago]]="", "", TEXT(promesas[[#This Row],[Fecha de Pago]], "mmm"))</f>
        <v/>
      </c>
      <c r="S1400" s="225" t="str">
        <f>IF(promesas[[#This Row],[Fecha  promesa de pago]]="", "", TEXT(promesas[[#This Row],[Fecha  promesa de pago]], "mmm"))</f>
        <v/>
      </c>
      <c r="T1400" s="226" t="str">
        <f>IF(promesas[[#This Row],[Fecha de Pago]]="", "", TEXT(promesas[[#This Row],[Fecha de Pago]], "dd/mmm"))</f>
        <v/>
      </c>
      <c r="U1400" s="226" t="str">
        <f>IF(promesas[[#This Row],[Fecha  promesa de pago]]="", "", TEXT(promesas[[#This Row],[Fecha  promesa de pago]], "dd/mmm"))</f>
        <v/>
      </c>
      <c r="V1400" s="227" t="str">
        <f>IF(LEN(TRIM(promesas[[#This Row],[Fecha  promesa de pago]]))&gt;0,1,"")</f>
        <v/>
      </c>
      <c r="W1400" s="227" t="str">
        <f>IF(LEN(TRIM(promesas[[#This Row],[Fecha de Pago]]))&gt;0,1,"")</f>
        <v/>
      </c>
    </row>
    <row r="1401" spans="1:23" ht="15.75" customHeight="1">
      <c r="A1401" s="220" t="str">
        <f>TEXT(promesas[[#This Row],[Marca temporal]],"dd/mmm")</f>
        <v>00/ene</v>
      </c>
      <c r="B1401" s="221"/>
      <c r="C1401" s="187"/>
      <c r="D1401" s="187"/>
      <c r="E1401" s="188"/>
      <c r="F1401" s="187"/>
      <c r="G1401" s="187"/>
      <c r="H1401" s="189"/>
      <c r="I1401" s="222"/>
      <c r="J1401" s="195"/>
      <c r="K1401" s="204"/>
      <c r="L1401" s="205"/>
      <c r="M1401" s="223"/>
      <c r="N1401" s="207"/>
      <c r="O1401" s="208"/>
      <c r="P1401" s="157"/>
      <c r="Q1401" s="189"/>
      <c r="R1401" s="224" t="str">
        <f>IF(promesas[[#This Row],[Fecha de Pago]]="", "", TEXT(promesas[[#This Row],[Fecha de Pago]], "mmm"))</f>
        <v/>
      </c>
      <c r="S1401" s="225" t="str">
        <f>IF(promesas[[#This Row],[Fecha  promesa de pago]]="", "", TEXT(promesas[[#This Row],[Fecha  promesa de pago]], "mmm"))</f>
        <v/>
      </c>
      <c r="T1401" s="226" t="str">
        <f>IF(promesas[[#This Row],[Fecha de Pago]]="", "", TEXT(promesas[[#This Row],[Fecha de Pago]], "dd/mmm"))</f>
        <v/>
      </c>
      <c r="U1401" s="226" t="str">
        <f>IF(promesas[[#This Row],[Fecha  promesa de pago]]="", "", TEXT(promesas[[#This Row],[Fecha  promesa de pago]], "dd/mmm"))</f>
        <v/>
      </c>
      <c r="V1401" s="227" t="str">
        <f>IF(LEN(TRIM(promesas[[#This Row],[Fecha  promesa de pago]]))&gt;0,1,"")</f>
        <v/>
      </c>
      <c r="W1401" s="227" t="str">
        <f>IF(LEN(TRIM(promesas[[#This Row],[Fecha de Pago]]))&gt;0,1,"")</f>
        <v/>
      </c>
    </row>
    <row r="1402" spans="1:23" ht="15.75" customHeight="1">
      <c r="A1402" s="220" t="str">
        <f>TEXT(promesas[[#This Row],[Marca temporal]],"dd/mmm")</f>
        <v>00/ene</v>
      </c>
      <c r="B1402" s="221"/>
      <c r="C1402" s="187"/>
      <c r="D1402" s="187"/>
      <c r="E1402" s="188"/>
      <c r="F1402" s="187"/>
      <c r="G1402" s="187"/>
      <c r="H1402" s="189"/>
      <c r="I1402" s="222"/>
      <c r="J1402" s="195"/>
      <c r="K1402" s="204"/>
      <c r="L1402" s="205"/>
      <c r="M1402" s="223"/>
      <c r="N1402" s="207"/>
      <c r="O1402" s="208"/>
      <c r="P1402" s="192"/>
      <c r="Q1402" s="189"/>
      <c r="R1402" s="224" t="str">
        <f>IF(promesas[[#This Row],[Fecha de Pago]]="", "", TEXT(promesas[[#This Row],[Fecha de Pago]], "mmm"))</f>
        <v/>
      </c>
      <c r="S1402" s="225" t="str">
        <f>IF(promesas[[#This Row],[Fecha  promesa de pago]]="", "", TEXT(promesas[[#This Row],[Fecha  promesa de pago]], "mmm"))</f>
        <v/>
      </c>
      <c r="T1402" s="226" t="str">
        <f>IF(promesas[[#This Row],[Fecha de Pago]]="", "", TEXT(promesas[[#This Row],[Fecha de Pago]], "dd/mmm"))</f>
        <v/>
      </c>
      <c r="U1402" s="226" t="str">
        <f>IF(promesas[[#This Row],[Fecha  promesa de pago]]="", "", TEXT(promesas[[#This Row],[Fecha  promesa de pago]], "dd/mmm"))</f>
        <v/>
      </c>
      <c r="V1402" s="227" t="str">
        <f>IF(LEN(TRIM(promesas[[#This Row],[Fecha  promesa de pago]]))&gt;0,1,"")</f>
        <v/>
      </c>
      <c r="W1402" s="227" t="str">
        <f>IF(LEN(TRIM(promesas[[#This Row],[Fecha de Pago]]))&gt;0,1,"")</f>
        <v/>
      </c>
    </row>
    <row r="1403" spans="1:23" ht="15.75" customHeight="1">
      <c r="A1403" s="220" t="str">
        <f>TEXT(promesas[[#This Row],[Marca temporal]],"dd/mmm")</f>
        <v>00/ene</v>
      </c>
      <c r="B1403" s="221"/>
      <c r="C1403" s="187"/>
      <c r="D1403" s="187"/>
      <c r="E1403" s="188"/>
      <c r="F1403" s="187"/>
      <c r="G1403" s="187"/>
      <c r="H1403" s="189"/>
      <c r="I1403" s="222"/>
      <c r="J1403" s="195"/>
      <c r="K1403" s="204"/>
      <c r="L1403" s="205"/>
      <c r="M1403" s="223"/>
      <c r="N1403" s="207"/>
      <c r="O1403" s="208"/>
      <c r="P1403" s="192"/>
      <c r="Q1403" s="189"/>
      <c r="R1403" s="224" t="str">
        <f>IF(promesas[[#This Row],[Fecha de Pago]]="", "", TEXT(promesas[[#This Row],[Fecha de Pago]], "mmm"))</f>
        <v/>
      </c>
      <c r="S1403" s="225" t="str">
        <f>IF(promesas[[#This Row],[Fecha  promesa de pago]]="", "", TEXT(promesas[[#This Row],[Fecha  promesa de pago]], "mmm"))</f>
        <v/>
      </c>
      <c r="T1403" s="226" t="str">
        <f>IF(promesas[[#This Row],[Fecha de Pago]]="", "", TEXT(promesas[[#This Row],[Fecha de Pago]], "dd/mmm"))</f>
        <v/>
      </c>
      <c r="U1403" s="226" t="str">
        <f>IF(promesas[[#This Row],[Fecha  promesa de pago]]="", "", TEXT(promesas[[#This Row],[Fecha  promesa de pago]], "dd/mmm"))</f>
        <v/>
      </c>
      <c r="V1403" s="227" t="str">
        <f>IF(LEN(TRIM(promesas[[#This Row],[Fecha  promesa de pago]]))&gt;0,1,"")</f>
        <v/>
      </c>
      <c r="W1403" s="227" t="str">
        <f>IF(LEN(TRIM(promesas[[#This Row],[Fecha de Pago]]))&gt;0,1,"")</f>
        <v/>
      </c>
    </row>
    <row r="1404" spans="1:23" ht="15.75" customHeight="1">
      <c r="A1404" s="220" t="str">
        <f>TEXT(promesas[[#This Row],[Marca temporal]],"dd/mmm")</f>
        <v>00/ene</v>
      </c>
      <c r="B1404" s="221"/>
      <c r="C1404" s="187"/>
      <c r="D1404" s="187"/>
      <c r="E1404" s="188"/>
      <c r="F1404" s="187"/>
      <c r="G1404" s="187"/>
      <c r="H1404" s="189"/>
      <c r="I1404" s="222"/>
      <c r="J1404" s="195"/>
      <c r="K1404" s="204"/>
      <c r="L1404" s="205"/>
      <c r="M1404" s="223"/>
      <c r="N1404" s="207"/>
      <c r="O1404" s="208"/>
      <c r="P1404" s="192"/>
      <c r="Q1404" s="189"/>
      <c r="R1404" s="224" t="str">
        <f>IF(promesas[[#This Row],[Fecha de Pago]]="", "", TEXT(promesas[[#This Row],[Fecha de Pago]], "mmm"))</f>
        <v/>
      </c>
      <c r="S1404" s="225" t="str">
        <f>IF(promesas[[#This Row],[Fecha  promesa de pago]]="", "", TEXT(promesas[[#This Row],[Fecha  promesa de pago]], "mmm"))</f>
        <v/>
      </c>
      <c r="T1404" s="226" t="str">
        <f>IF(promesas[[#This Row],[Fecha de Pago]]="", "", TEXT(promesas[[#This Row],[Fecha de Pago]], "dd/mmm"))</f>
        <v/>
      </c>
      <c r="U1404" s="226" t="str">
        <f>IF(promesas[[#This Row],[Fecha  promesa de pago]]="", "", TEXT(promesas[[#This Row],[Fecha  promesa de pago]], "dd/mmm"))</f>
        <v/>
      </c>
      <c r="V1404" s="227" t="str">
        <f>IF(LEN(TRIM(promesas[[#This Row],[Fecha  promesa de pago]]))&gt;0,1,"")</f>
        <v/>
      </c>
      <c r="W1404" s="227" t="str">
        <f>IF(LEN(TRIM(promesas[[#This Row],[Fecha de Pago]]))&gt;0,1,"")</f>
        <v/>
      </c>
    </row>
    <row r="1405" spans="1:23" ht="15.75" customHeight="1">
      <c r="A1405" s="220" t="str">
        <f>TEXT(promesas[[#This Row],[Marca temporal]],"dd/mmm")</f>
        <v>00/ene</v>
      </c>
      <c r="B1405" s="221"/>
      <c r="C1405" s="187"/>
      <c r="D1405" s="187"/>
      <c r="E1405" s="188"/>
      <c r="F1405" s="187"/>
      <c r="G1405" s="187"/>
      <c r="H1405" s="189"/>
      <c r="I1405" s="222"/>
      <c r="J1405" s="195"/>
      <c r="K1405" s="204"/>
      <c r="L1405" s="205"/>
      <c r="M1405" s="223"/>
      <c r="N1405" s="207"/>
      <c r="O1405" s="208"/>
      <c r="P1405" s="192"/>
      <c r="Q1405" s="189"/>
      <c r="R1405" s="224" t="str">
        <f>IF(promesas[[#This Row],[Fecha de Pago]]="", "", TEXT(promesas[[#This Row],[Fecha de Pago]], "mmm"))</f>
        <v/>
      </c>
      <c r="S1405" s="225" t="str">
        <f>IF(promesas[[#This Row],[Fecha  promesa de pago]]="", "", TEXT(promesas[[#This Row],[Fecha  promesa de pago]], "mmm"))</f>
        <v/>
      </c>
      <c r="T1405" s="226" t="str">
        <f>IF(promesas[[#This Row],[Fecha de Pago]]="", "", TEXT(promesas[[#This Row],[Fecha de Pago]], "dd/mmm"))</f>
        <v/>
      </c>
      <c r="U1405" s="226" t="str">
        <f>IF(promesas[[#This Row],[Fecha  promesa de pago]]="", "", TEXT(promesas[[#This Row],[Fecha  promesa de pago]], "dd/mmm"))</f>
        <v/>
      </c>
      <c r="V1405" s="227" t="str">
        <f>IF(LEN(TRIM(promesas[[#This Row],[Fecha  promesa de pago]]))&gt;0,1,"")</f>
        <v/>
      </c>
      <c r="W1405" s="227" t="str">
        <f>IF(LEN(TRIM(promesas[[#This Row],[Fecha de Pago]]))&gt;0,1,"")</f>
        <v/>
      </c>
    </row>
    <row r="1406" spans="1:23" ht="15.75" customHeight="1">
      <c r="A1406" s="220" t="str">
        <f>TEXT(promesas[[#This Row],[Marca temporal]],"dd/mmm")</f>
        <v>00/ene</v>
      </c>
      <c r="B1406" s="221"/>
      <c r="C1406" s="187"/>
      <c r="D1406" s="187"/>
      <c r="E1406" s="188"/>
      <c r="F1406" s="187"/>
      <c r="G1406" s="187"/>
      <c r="H1406" s="189"/>
      <c r="I1406" s="222"/>
      <c r="J1406" s="195"/>
      <c r="K1406" s="204"/>
      <c r="L1406" s="205"/>
      <c r="M1406" s="223"/>
      <c r="N1406" s="207"/>
      <c r="O1406" s="208"/>
      <c r="P1406" s="192"/>
      <c r="Q1406" s="189"/>
      <c r="R1406" s="224" t="str">
        <f>IF(promesas[[#This Row],[Fecha de Pago]]="", "", TEXT(promesas[[#This Row],[Fecha de Pago]], "mmm"))</f>
        <v/>
      </c>
      <c r="S1406" s="225" t="str">
        <f>IF(promesas[[#This Row],[Fecha  promesa de pago]]="", "", TEXT(promesas[[#This Row],[Fecha  promesa de pago]], "mmm"))</f>
        <v/>
      </c>
      <c r="T1406" s="226" t="str">
        <f>IF(promesas[[#This Row],[Fecha de Pago]]="", "", TEXT(promesas[[#This Row],[Fecha de Pago]], "dd/mmm"))</f>
        <v/>
      </c>
      <c r="U1406" s="226" t="str">
        <f>IF(promesas[[#This Row],[Fecha  promesa de pago]]="", "", TEXT(promesas[[#This Row],[Fecha  promesa de pago]], "dd/mmm"))</f>
        <v/>
      </c>
      <c r="V1406" s="227" t="str">
        <f>IF(LEN(TRIM(promesas[[#This Row],[Fecha  promesa de pago]]))&gt;0,1,"")</f>
        <v/>
      </c>
      <c r="W1406" s="227" t="str">
        <f>IF(LEN(TRIM(promesas[[#This Row],[Fecha de Pago]]))&gt;0,1,"")</f>
        <v/>
      </c>
    </row>
    <row r="1407" spans="1:23" ht="15.75" customHeight="1">
      <c r="A1407" s="220" t="str">
        <f>TEXT(promesas[[#This Row],[Marca temporal]],"dd/mmm")</f>
        <v>00/ene</v>
      </c>
      <c r="B1407" s="221"/>
      <c r="C1407" s="187"/>
      <c r="D1407" s="187"/>
      <c r="E1407" s="188"/>
      <c r="F1407" s="187"/>
      <c r="G1407" s="187"/>
      <c r="H1407" s="189"/>
      <c r="I1407" s="222"/>
      <c r="J1407" s="195"/>
      <c r="K1407" s="204"/>
      <c r="L1407" s="205"/>
      <c r="M1407" s="223"/>
      <c r="N1407" s="207"/>
      <c r="O1407" s="208"/>
      <c r="P1407" s="192"/>
      <c r="Q1407" s="189"/>
      <c r="R1407" s="224" t="str">
        <f>IF(promesas[[#This Row],[Fecha de Pago]]="", "", TEXT(promesas[[#This Row],[Fecha de Pago]], "mmm"))</f>
        <v/>
      </c>
      <c r="S1407" s="225" t="str">
        <f>IF(promesas[[#This Row],[Fecha  promesa de pago]]="", "", TEXT(promesas[[#This Row],[Fecha  promesa de pago]], "mmm"))</f>
        <v/>
      </c>
      <c r="T1407" s="226" t="str">
        <f>IF(promesas[[#This Row],[Fecha de Pago]]="", "", TEXT(promesas[[#This Row],[Fecha de Pago]], "dd/mmm"))</f>
        <v/>
      </c>
      <c r="U1407" s="226" t="str">
        <f>IF(promesas[[#This Row],[Fecha  promesa de pago]]="", "", TEXT(promesas[[#This Row],[Fecha  promesa de pago]], "dd/mmm"))</f>
        <v/>
      </c>
      <c r="V1407" s="227" t="str">
        <f>IF(LEN(TRIM(promesas[[#This Row],[Fecha  promesa de pago]]))&gt;0,1,"")</f>
        <v/>
      </c>
      <c r="W1407" s="227" t="str">
        <f>IF(LEN(TRIM(promesas[[#This Row],[Fecha de Pago]]))&gt;0,1,"")</f>
        <v/>
      </c>
    </row>
    <row r="1408" spans="1:23" ht="15.75" customHeight="1">
      <c r="A1408" s="220" t="str">
        <f>TEXT(promesas[[#This Row],[Marca temporal]],"dd/mmm")</f>
        <v>00/ene</v>
      </c>
      <c r="B1408" s="221"/>
      <c r="C1408" s="187"/>
      <c r="D1408" s="187"/>
      <c r="E1408" s="188"/>
      <c r="F1408" s="187"/>
      <c r="G1408" s="187"/>
      <c r="H1408" s="189"/>
      <c r="I1408" s="222"/>
      <c r="J1408" s="195"/>
      <c r="K1408" s="204"/>
      <c r="L1408" s="205"/>
      <c r="M1408" s="223"/>
      <c r="N1408" s="207"/>
      <c r="O1408" s="208"/>
      <c r="P1408" s="192"/>
      <c r="Q1408" s="189"/>
      <c r="R1408" s="224" t="str">
        <f>IF(promesas[[#This Row],[Fecha de Pago]]="", "", TEXT(promesas[[#This Row],[Fecha de Pago]], "mmm"))</f>
        <v/>
      </c>
      <c r="S1408" s="225" t="str">
        <f>IF(promesas[[#This Row],[Fecha  promesa de pago]]="", "", TEXT(promesas[[#This Row],[Fecha  promesa de pago]], "mmm"))</f>
        <v/>
      </c>
      <c r="T1408" s="226" t="str">
        <f>IF(promesas[[#This Row],[Fecha de Pago]]="", "", TEXT(promesas[[#This Row],[Fecha de Pago]], "dd/mmm"))</f>
        <v/>
      </c>
      <c r="U1408" s="226" t="str">
        <f>IF(promesas[[#This Row],[Fecha  promesa de pago]]="", "", TEXT(promesas[[#This Row],[Fecha  promesa de pago]], "dd/mmm"))</f>
        <v/>
      </c>
      <c r="V1408" s="227" t="str">
        <f>IF(LEN(TRIM(promesas[[#This Row],[Fecha  promesa de pago]]))&gt;0,1,"")</f>
        <v/>
      </c>
      <c r="W1408" s="227" t="str">
        <f>IF(LEN(TRIM(promesas[[#This Row],[Fecha de Pago]]))&gt;0,1,"")</f>
        <v/>
      </c>
    </row>
    <row r="1409" spans="1:23" ht="15.75" customHeight="1">
      <c r="A1409" s="220" t="str">
        <f>TEXT(promesas[[#This Row],[Marca temporal]],"dd/mmm")</f>
        <v>00/ene</v>
      </c>
      <c r="B1409" s="221"/>
      <c r="C1409" s="187"/>
      <c r="D1409" s="187"/>
      <c r="E1409" s="188"/>
      <c r="F1409" s="187"/>
      <c r="G1409" s="187"/>
      <c r="H1409" s="189"/>
      <c r="I1409" s="222"/>
      <c r="J1409" s="195"/>
      <c r="K1409" s="204"/>
      <c r="L1409" s="205"/>
      <c r="M1409" s="223"/>
      <c r="N1409" s="207"/>
      <c r="O1409" s="208"/>
      <c r="P1409" s="192"/>
      <c r="Q1409" s="189"/>
      <c r="R1409" s="224" t="str">
        <f>IF(promesas[[#This Row],[Fecha de Pago]]="", "", TEXT(promesas[[#This Row],[Fecha de Pago]], "mmm"))</f>
        <v/>
      </c>
      <c r="S1409" s="225" t="str">
        <f>IF(promesas[[#This Row],[Fecha  promesa de pago]]="", "", TEXT(promesas[[#This Row],[Fecha  promesa de pago]], "mmm"))</f>
        <v/>
      </c>
      <c r="T1409" s="226" t="str">
        <f>IF(promesas[[#This Row],[Fecha de Pago]]="", "", TEXT(promesas[[#This Row],[Fecha de Pago]], "dd/mmm"))</f>
        <v/>
      </c>
      <c r="U1409" s="226" t="str">
        <f>IF(promesas[[#This Row],[Fecha  promesa de pago]]="", "", TEXT(promesas[[#This Row],[Fecha  promesa de pago]], "dd/mmm"))</f>
        <v/>
      </c>
      <c r="V1409" s="227" t="str">
        <f>IF(LEN(TRIM(promesas[[#This Row],[Fecha  promesa de pago]]))&gt;0,1,"")</f>
        <v/>
      </c>
      <c r="W1409" s="227" t="str">
        <f>IF(LEN(TRIM(promesas[[#This Row],[Fecha de Pago]]))&gt;0,1,"")</f>
        <v/>
      </c>
    </row>
    <row r="1410" spans="1:23" ht="15.75" customHeight="1">
      <c r="A1410" s="220" t="str">
        <f>TEXT(promesas[[#This Row],[Marca temporal]],"dd/mmm")</f>
        <v>00/ene</v>
      </c>
      <c r="B1410" s="221"/>
      <c r="C1410" s="187"/>
      <c r="D1410" s="187"/>
      <c r="E1410" s="188"/>
      <c r="F1410" s="187"/>
      <c r="G1410" s="187"/>
      <c r="H1410" s="189"/>
      <c r="I1410" s="222"/>
      <c r="J1410" s="195"/>
      <c r="K1410" s="204"/>
      <c r="L1410" s="205"/>
      <c r="M1410" s="223"/>
      <c r="N1410" s="207"/>
      <c r="O1410" s="208"/>
      <c r="P1410" s="192"/>
      <c r="Q1410" s="189"/>
      <c r="R1410" s="224" t="str">
        <f>IF(promesas[[#This Row],[Fecha de Pago]]="", "", TEXT(promesas[[#This Row],[Fecha de Pago]], "mmm"))</f>
        <v/>
      </c>
      <c r="S1410" s="225" t="str">
        <f>IF(promesas[[#This Row],[Fecha  promesa de pago]]="", "", TEXT(promesas[[#This Row],[Fecha  promesa de pago]], "mmm"))</f>
        <v/>
      </c>
      <c r="T1410" s="226" t="str">
        <f>IF(promesas[[#This Row],[Fecha de Pago]]="", "", TEXT(promesas[[#This Row],[Fecha de Pago]], "dd/mmm"))</f>
        <v/>
      </c>
      <c r="U1410" s="226" t="str">
        <f>IF(promesas[[#This Row],[Fecha  promesa de pago]]="", "", TEXT(promesas[[#This Row],[Fecha  promesa de pago]], "dd/mmm"))</f>
        <v/>
      </c>
      <c r="V1410" s="227" t="str">
        <f>IF(LEN(TRIM(promesas[[#This Row],[Fecha  promesa de pago]]))&gt;0,1,"")</f>
        <v/>
      </c>
      <c r="W1410" s="227" t="str">
        <f>IF(LEN(TRIM(promesas[[#This Row],[Fecha de Pago]]))&gt;0,1,"")</f>
        <v/>
      </c>
    </row>
    <row r="1411" spans="1:23" ht="15.75" customHeight="1">
      <c r="A1411" s="220" t="str">
        <f>TEXT(promesas[[#This Row],[Marca temporal]],"dd/mmm")</f>
        <v>00/ene</v>
      </c>
      <c r="B1411" s="221"/>
      <c r="C1411" s="187"/>
      <c r="D1411" s="187"/>
      <c r="E1411" s="188"/>
      <c r="F1411" s="187"/>
      <c r="G1411" s="187"/>
      <c r="H1411" s="189"/>
      <c r="I1411" s="222"/>
      <c r="J1411" s="195"/>
      <c r="K1411" s="204"/>
      <c r="L1411" s="205"/>
      <c r="M1411" s="223"/>
      <c r="N1411" s="207"/>
      <c r="O1411" s="208"/>
      <c r="P1411" s="192"/>
      <c r="Q1411" s="189"/>
      <c r="R1411" s="224" t="str">
        <f>IF(promesas[[#This Row],[Fecha de Pago]]="", "", TEXT(promesas[[#This Row],[Fecha de Pago]], "mmm"))</f>
        <v/>
      </c>
      <c r="S1411" s="225" t="str">
        <f>IF(promesas[[#This Row],[Fecha  promesa de pago]]="", "", TEXT(promesas[[#This Row],[Fecha  promesa de pago]], "mmm"))</f>
        <v/>
      </c>
      <c r="T1411" s="226" t="str">
        <f>IF(promesas[[#This Row],[Fecha de Pago]]="", "", TEXT(promesas[[#This Row],[Fecha de Pago]], "dd/mmm"))</f>
        <v/>
      </c>
      <c r="U1411" s="226" t="str">
        <f>IF(promesas[[#This Row],[Fecha  promesa de pago]]="", "", TEXT(promesas[[#This Row],[Fecha  promesa de pago]], "dd/mmm"))</f>
        <v/>
      </c>
      <c r="V1411" s="227" t="str">
        <f>IF(LEN(TRIM(promesas[[#This Row],[Fecha  promesa de pago]]))&gt;0,1,"")</f>
        <v/>
      </c>
      <c r="W1411" s="227" t="str">
        <f>IF(LEN(TRIM(promesas[[#This Row],[Fecha de Pago]]))&gt;0,1,"")</f>
        <v/>
      </c>
    </row>
    <row r="1412" spans="1:23" ht="15.75" customHeight="1">
      <c r="A1412" s="220" t="str">
        <f>TEXT(promesas[[#This Row],[Marca temporal]],"dd/mmm")</f>
        <v>00/ene</v>
      </c>
      <c r="B1412" s="221"/>
      <c r="C1412" s="187"/>
      <c r="D1412" s="187"/>
      <c r="E1412" s="188"/>
      <c r="F1412" s="187"/>
      <c r="G1412" s="187"/>
      <c r="H1412" s="189"/>
      <c r="I1412" s="222"/>
      <c r="J1412" s="195"/>
      <c r="K1412" s="204"/>
      <c r="L1412" s="205"/>
      <c r="M1412" s="223"/>
      <c r="N1412" s="207"/>
      <c r="O1412" s="208"/>
      <c r="P1412" s="192"/>
      <c r="Q1412" s="189"/>
      <c r="R1412" s="224" t="str">
        <f>IF(promesas[[#This Row],[Fecha de Pago]]="", "", TEXT(promesas[[#This Row],[Fecha de Pago]], "mmm"))</f>
        <v/>
      </c>
      <c r="S1412" s="225" t="str">
        <f>IF(promesas[[#This Row],[Fecha  promesa de pago]]="", "", TEXT(promesas[[#This Row],[Fecha  promesa de pago]], "mmm"))</f>
        <v/>
      </c>
      <c r="T1412" s="226" t="str">
        <f>IF(promesas[[#This Row],[Fecha de Pago]]="", "", TEXT(promesas[[#This Row],[Fecha de Pago]], "dd/mmm"))</f>
        <v/>
      </c>
      <c r="U1412" s="226" t="str">
        <f>IF(promesas[[#This Row],[Fecha  promesa de pago]]="", "", TEXT(promesas[[#This Row],[Fecha  promesa de pago]], "dd/mmm"))</f>
        <v/>
      </c>
      <c r="V1412" s="227" t="str">
        <f>IF(LEN(TRIM(promesas[[#This Row],[Fecha  promesa de pago]]))&gt;0,1,"")</f>
        <v/>
      </c>
      <c r="W1412" s="227" t="str">
        <f>IF(LEN(TRIM(promesas[[#This Row],[Fecha de Pago]]))&gt;0,1,"")</f>
        <v/>
      </c>
    </row>
    <row r="1413" spans="1:23" ht="15.75" customHeight="1">
      <c r="A1413" s="220" t="str">
        <f>TEXT(promesas[[#This Row],[Marca temporal]],"dd/mmm")</f>
        <v>00/ene</v>
      </c>
      <c r="B1413" s="221"/>
      <c r="C1413" s="187"/>
      <c r="D1413" s="187"/>
      <c r="E1413" s="188"/>
      <c r="F1413" s="187"/>
      <c r="G1413" s="187"/>
      <c r="H1413" s="189"/>
      <c r="I1413" s="222"/>
      <c r="J1413" s="195"/>
      <c r="K1413" s="204"/>
      <c r="L1413" s="205"/>
      <c r="M1413" s="223"/>
      <c r="N1413" s="207"/>
      <c r="O1413" s="208"/>
      <c r="P1413" s="192"/>
      <c r="Q1413" s="189"/>
      <c r="R1413" s="224" t="str">
        <f>IF(promesas[[#This Row],[Fecha de Pago]]="", "", TEXT(promesas[[#This Row],[Fecha de Pago]], "mmm"))</f>
        <v/>
      </c>
      <c r="S1413" s="225" t="str">
        <f>IF(promesas[[#This Row],[Fecha  promesa de pago]]="", "", TEXT(promesas[[#This Row],[Fecha  promesa de pago]], "mmm"))</f>
        <v/>
      </c>
      <c r="T1413" s="226" t="str">
        <f>IF(promesas[[#This Row],[Fecha de Pago]]="", "", TEXT(promesas[[#This Row],[Fecha de Pago]], "dd/mmm"))</f>
        <v/>
      </c>
      <c r="U1413" s="226" t="str">
        <f>IF(promesas[[#This Row],[Fecha  promesa de pago]]="", "", TEXT(promesas[[#This Row],[Fecha  promesa de pago]], "dd/mmm"))</f>
        <v/>
      </c>
      <c r="V1413" s="227" t="str">
        <f>IF(LEN(TRIM(promesas[[#This Row],[Fecha  promesa de pago]]))&gt;0,1,"")</f>
        <v/>
      </c>
      <c r="W1413" s="227" t="str">
        <f>IF(LEN(TRIM(promesas[[#This Row],[Fecha de Pago]]))&gt;0,1,"")</f>
        <v/>
      </c>
    </row>
    <row r="1414" spans="1:23" ht="15.75" customHeight="1">
      <c r="A1414" s="220" t="str">
        <f>TEXT(promesas[[#This Row],[Marca temporal]],"dd/mmm")</f>
        <v>00/ene</v>
      </c>
      <c r="B1414" s="221"/>
      <c r="C1414" s="187"/>
      <c r="D1414" s="187"/>
      <c r="E1414" s="188"/>
      <c r="F1414" s="187"/>
      <c r="G1414" s="187"/>
      <c r="H1414" s="189"/>
      <c r="I1414" s="222"/>
      <c r="J1414" s="195"/>
      <c r="K1414" s="204"/>
      <c r="L1414" s="205"/>
      <c r="M1414" s="223"/>
      <c r="N1414" s="207"/>
      <c r="O1414" s="208"/>
      <c r="P1414" s="192"/>
      <c r="Q1414" s="189"/>
      <c r="R1414" s="224" t="str">
        <f>IF(promesas[[#This Row],[Fecha de Pago]]="", "", TEXT(promesas[[#This Row],[Fecha de Pago]], "mmm"))</f>
        <v/>
      </c>
      <c r="S1414" s="225" t="str">
        <f>IF(promesas[[#This Row],[Fecha  promesa de pago]]="", "", TEXT(promesas[[#This Row],[Fecha  promesa de pago]], "mmm"))</f>
        <v/>
      </c>
      <c r="T1414" s="226" t="str">
        <f>IF(promesas[[#This Row],[Fecha de Pago]]="", "", TEXT(promesas[[#This Row],[Fecha de Pago]], "dd/mmm"))</f>
        <v/>
      </c>
      <c r="U1414" s="226" t="str">
        <f>IF(promesas[[#This Row],[Fecha  promesa de pago]]="", "", TEXT(promesas[[#This Row],[Fecha  promesa de pago]], "dd/mmm"))</f>
        <v/>
      </c>
      <c r="V1414" s="227" t="str">
        <f>IF(LEN(TRIM(promesas[[#This Row],[Fecha  promesa de pago]]))&gt;0,1,"")</f>
        <v/>
      </c>
      <c r="W1414" s="227" t="str">
        <f>IF(LEN(TRIM(promesas[[#This Row],[Fecha de Pago]]))&gt;0,1,"")</f>
        <v/>
      </c>
    </row>
    <row r="1415" spans="1:23" ht="15.75" customHeight="1">
      <c r="A1415" s="220" t="str">
        <f>TEXT(promesas[[#This Row],[Marca temporal]],"dd/mmm")</f>
        <v>00/ene</v>
      </c>
      <c r="B1415" s="221"/>
      <c r="C1415" s="187"/>
      <c r="D1415" s="187"/>
      <c r="E1415" s="188"/>
      <c r="F1415" s="187"/>
      <c r="G1415" s="187"/>
      <c r="H1415" s="189"/>
      <c r="I1415" s="222"/>
      <c r="J1415" s="195"/>
      <c r="K1415" s="204"/>
      <c r="L1415" s="205"/>
      <c r="M1415" s="223"/>
      <c r="N1415" s="207"/>
      <c r="O1415" s="208"/>
      <c r="P1415" s="192"/>
      <c r="Q1415" s="189"/>
      <c r="R1415" s="224" t="str">
        <f>IF(promesas[[#This Row],[Fecha de Pago]]="", "", TEXT(promesas[[#This Row],[Fecha de Pago]], "mmm"))</f>
        <v/>
      </c>
      <c r="S1415" s="225" t="str">
        <f>IF(promesas[[#This Row],[Fecha  promesa de pago]]="", "", TEXT(promesas[[#This Row],[Fecha  promesa de pago]], "mmm"))</f>
        <v/>
      </c>
      <c r="T1415" s="226" t="str">
        <f>IF(promesas[[#This Row],[Fecha de Pago]]="", "", TEXT(promesas[[#This Row],[Fecha de Pago]], "dd/mmm"))</f>
        <v/>
      </c>
      <c r="U1415" s="226" t="str">
        <f>IF(promesas[[#This Row],[Fecha  promesa de pago]]="", "", TEXT(promesas[[#This Row],[Fecha  promesa de pago]], "dd/mmm"))</f>
        <v/>
      </c>
      <c r="V1415" s="227" t="str">
        <f>IF(LEN(TRIM(promesas[[#This Row],[Fecha  promesa de pago]]))&gt;0,1,"")</f>
        <v/>
      </c>
      <c r="W1415" s="227" t="str">
        <f>IF(LEN(TRIM(promesas[[#This Row],[Fecha de Pago]]))&gt;0,1,"")</f>
        <v/>
      </c>
    </row>
    <row r="1416" spans="1:23" ht="15.75" customHeight="1">
      <c r="A1416" s="220" t="str">
        <f>TEXT(promesas[[#This Row],[Marca temporal]],"dd/mmm")</f>
        <v>00/ene</v>
      </c>
      <c r="B1416" s="221"/>
      <c r="C1416" s="187"/>
      <c r="D1416" s="187"/>
      <c r="E1416" s="188"/>
      <c r="F1416" s="187"/>
      <c r="G1416" s="187"/>
      <c r="H1416" s="189"/>
      <c r="I1416" s="222"/>
      <c r="J1416" s="195"/>
      <c r="K1416" s="204"/>
      <c r="L1416" s="205"/>
      <c r="M1416" s="223"/>
      <c r="N1416" s="207"/>
      <c r="O1416" s="208"/>
      <c r="P1416" s="192"/>
      <c r="Q1416" s="189"/>
      <c r="R1416" s="224" t="str">
        <f>IF(promesas[[#This Row],[Fecha de Pago]]="", "", TEXT(promesas[[#This Row],[Fecha de Pago]], "mmm"))</f>
        <v/>
      </c>
      <c r="S1416" s="225" t="str">
        <f>IF(promesas[[#This Row],[Fecha  promesa de pago]]="", "", TEXT(promesas[[#This Row],[Fecha  promesa de pago]], "mmm"))</f>
        <v/>
      </c>
      <c r="T1416" s="226" t="str">
        <f>IF(promesas[[#This Row],[Fecha de Pago]]="", "", TEXT(promesas[[#This Row],[Fecha de Pago]], "dd/mmm"))</f>
        <v/>
      </c>
      <c r="U1416" s="226" t="str">
        <f>IF(promesas[[#This Row],[Fecha  promesa de pago]]="", "", TEXT(promesas[[#This Row],[Fecha  promesa de pago]], "dd/mmm"))</f>
        <v/>
      </c>
      <c r="V1416" s="227" t="str">
        <f>IF(LEN(TRIM(promesas[[#This Row],[Fecha  promesa de pago]]))&gt;0,1,"")</f>
        <v/>
      </c>
      <c r="W1416" s="227" t="str">
        <f>IF(LEN(TRIM(promesas[[#This Row],[Fecha de Pago]]))&gt;0,1,"")</f>
        <v/>
      </c>
    </row>
    <row r="1417" spans="1:23" ht="15.75" customHeight="1">
      <c r="A1417" s="220" t="str">
        <f>TEXT(promesas[[#This Row],[Marca temporal]],"dd/mmm")</f>
        <v>00/ene</v>
      </c>
      <c r="B1417" s="221"/>
      <c r="C1417" s="187"/>
      <c r="D1417" s="187"/>
      <c r="E1417" s="188"/>
      <c r="F1417" s="187"/>
      <c r="G1417" s="187"/>
      <c r="H1417" s="189"/>
      <c r="I1417" s="222"/>
      <c r="J1417" s="195"/>
      <c r="K1417" s="204"/>
      <c r="L1417" s="205"/>
      <c r="M1417" s="223"/>
      <c r="N1417" s="207"/>
      <c r="O1417" s="208"/>
      <c r="P1417" s="192"/>
      <c r="Q1417" s="189"/>
      <c r="R1417" s="224" t="str">
        <f>IF(promesas[[#This Row],[Fecha de Pago]]="", "", TEXT(promesas[[#This Row],[Fecha de Pago]], "mmm"))</f>
        <v/>
      </c>
      <c r="S1417" s="225" t="str">
        <f>IF(promesas[[#This Row],[Fecha  promesa de pago]]="", "", TEXT(promesas[[#This Row],[Fecha  promesa de pago]], "mmm"))</f>
        <v/>
      </c>
      <c r="T1417" s="226" t="str">
        <f>IF(promesas[[#This Row],[Fecha de Pago]]="", "", TEXT(promesas[[#This Row],[Fecha de Pago]], "dd/mmm"))</f>
        <v/>
      </c>
      <c r="U1417" s="226" t="str">
        <f>IF(promesas[[#This Row],[Fecha  promesa de pago]]="", "", TEXT(promesas[[#This Row],[Fecha  promesa de pago]], "dd/mmm"))</f>
        <v/>
      </c>
      <c r="V1417" s="227" t="str">
        <f>IF(LEN(TRIM(promesas[[#This Row],[Fecha  promesa de pago]]))&gt;0,1,"")</f>
        <v/>
      </c>
      <c r="W1417" s="227" t="str">
        <f>IF(LEN(TRIM(promesas[[#This Row],[Fecha de Pago]]))&gt;0,1,"")</f>
        <v/>
      </c>
    </row>
    <row r="1418" spans="1:23" ht="15.75" customHeight="1">
      <c r="A1418" s="220" t="str">
        <f>TEXT(promesas[[#This Row],[Marca temporal]],"dd/mmm")</f>
        <v>00/ene</v>
      </c>
      <c r="B1418" s="221"/>
      <c r="C1418" s="187"/>
      <c r="D1418" s="187"/>
      <c r="E1418" s="188"/>
      <c r="F1418" s="187"/>
      <c r="G1418" s="187"/>
      <c r="H1418" s="189"/>
      <c r="I1418" s="222"/>
      <c r="J1418" s="195"/>
      <c r="K1418" s="204"/>
      <c r="L1418" s="205"/>
      <c r="M1418" s="223"/>
      <c r="N1418" s="207"/>
      <c r="O1418" s="208"/>
      <c r="P1418" s="192"/>
      <c r="Q1418" s="189"/>
      <c r="R1418" s="224" t="str">
        <f>IF(promesas[[#This Row],[Fecha de Pago]]="", "", TEXT(promesas[[#This Row],[Fecha de Pago]], "mmm"))</f>
        <v/>
      </c>
      <c r="S1418" s="225" t="str">
        <f>IF(promesas[[#This Row],[Fecha  promesa de pago]]="", "", TEXT(promesas[[#This Row],[Fecha  promesa de pago]], "mmm"))</f>
        <v/>
      </c>
      <c r="T1418" s="226" t="str">
        <f>IF(promesas[[#This Row],[Fecha de Pago]]="", "", TEXT(promesas[[#This Row],[Fecha de Pago]], "dd/mmm"))</f>
        <v/>
      </c>
      <c r="U1418" s="226" t="str">
        <f>IF(promesas[[#This Row],[Fecha  promesa de pago]]="", "", TEXT(promesas[[#This Row],[Fecha  promesa de pago]], "dd/mmm"))</f>
        <v/>
      </c>
      <c r="V1418" s="227" t="str">
        <f>IF(LEN(TRIM(promesas[[#This Row],[Fecha  promesa de pago]]))&gt;0,1,"")</f>
        <v/>
      </c>
      <c r="W1418" s="227" t="str">
        <f>IF(LEN(TRIM(promesas[[#This Row],[Fecha de Pago]]))&gt;0,1,"")</f>
        <v/>
      </c>
    </row>
    <row r="1419" spans="1:23" ht="15.75" customHeight="1">
      <c r="A1419" s="220" t="str">
        <f>TEXT(promesas[[#This Row],[Marca temporal]],"dd/mmm")</f>
        <v>00/ene</v>
      </c>
      <c r="B1419" s="221"/>
      <c r="C1419" s="187"/>
      <c r="D1419" s="187"/>
      <c r="E1419" s="188"/>
      <c r="F1419" s="187"/>
      <c r="G1419" s="187"/>
      <c r="H1419" s="189"/>
      <c r="I1419" s="222"/>
      <c r="J1419" s="195"/>
      <c r="K1419" s="204"/>
      <c r="L1419" s="205"/>
      <c r="M1419" s="223"/>
      <c r="N1419" s="207"/>
      <c r="O1419" s="208"/>
      <c r="P1419" s="192"/>
      <c r="Q1419" s="189"/>
      <c r="R1419" s="224" t="str">
        <f>IF(promesas[[#This Row],[Fecha de Pago]]="", "", TEXT(promesas[[#This Row],[Fecha de Pago]], "mmm"))</f>
        <v/>
      </c>
      <c r="S1419" s="225" t="str">
        <f>IF(promesas[[#This Row],[Fecha  promesa de pago]]="", "", TEXT(promesas[[#This Row],[Fecha  promesa de pago]], "mmm"))</f>
        <v/>
      </c>
      <c r="T1419" s="226" t="str">
        <f>IF(promesas[[#This Row],[Fecha de Pago]]="", "", TEXT(promesas[[#This Row],[Fecha de Pago]], "dd/mmm"))</f>
        <v/>
      </c>
      <c r="U1419" s="226" t="str">
        <f>IF(promesas[[#This Row],[Fecha  promesa de pago]]="", "", TEXT(promesas[[#This Row],[Fecha  promesa de pago]], "dd/mmm"))</f>
        <v/>
      </c>
      <c r="V1419" s="227" t="str">
        <f>IF(LEN(TRIM(promesas[[#This Row],[Fecha  promesa de pago]]))&gt;0,1,"")</f>
        <v/>
      </c>
      <c r="W1419" s="227" t="str">
        <f>IF(LEN(TRIM(promesas[[#This Row],[Fecha de Pago]]))&gt;0,1,"")</f>
        <v/>
      </c>
    </row>
    <row r="1420" spans="1:23" ht="15.75" customHeight="1">
      <c r="A1420" s="220" t="str">
        <f>TEXT(promesas[[#This Row],[Marca temporal]],"dd/mmm")</f>
        <v>00/ene</v>
      </c>
      <c r="B1420" s="221"/>
      <c r="C1420" s="187"/>
      <c r="D1420" s="187"/>
      <c r="E1420" s="188"/>
      <c r="F1420" s="187"/>
      <c r="G1420" s="187"/>
      <c r="H1420" s="189"/>
      <c r="I1420" s="222"/>
      <c r="J1420" s="195"/>
      <c r="K1420" s="204"/>
      <c r="L1420" s="205"/>
      <c r="M1420" s="223"/>
      <c r="N1420" s="207"/>
      <c r="O1420" s="208"/>
      <c r="P1420"/>
      <c r="Q1420" s="189"/>
      <c r="R1420" s="224" t="str">
        <f>IF(promesas[[#This Row],[Fecha de Pago]]="", "", TEXT(promesas[[#This Row],[Fecha de Pago]], "mmm"))</f>
        <v/>
      </c>
      <c r="S1420" s="225" t="str">
        <f>IF(promesas[[#This Row],[Fecha  promesa de pago]]="", "", TEXT(promesas[[#This Row],[Fecha  promesa de pago]], "mmm"))</f>
        <v/>
      </c>
      <c r="T1420" s="226" t="str">
        <f>IF(promesas[[#This Row],[Fecha de Pago]]="", "", TEXT(promesas[[#This Row],[Fecha de Pago]], "dd/mmm"))</f>
        <v/>
      </c>
      <c r="U1420" s="226" t="str">
        <f>IF(promesas[[#This Row],[Fecha  promesa de pago]]="", "", TEXT(promesas[[#This Row],[Fecha  promesa de pago]], "dd/mmm"))</f>
        <v/>
      </c>
      <c r="V1420" s="227" t="str">
        <f>IF(LEN(TRIM(promesas[[#This Row],[Fecha  promesa de pago]]))&gt;0,1,"")</f>
        <v/>
      </c>
      <c r="W1420" s="227" t="str">
        <f>IF(LEN(TRIM(promesas[[#This Row],[Fecha de Pago]]))&gt;0,1,"")</f>
        <v/>
      </c>
    </row>
    <row r="1421" spans="1:23" ht="15.75" customHeight="1">
      <c r="A1421" s="220" t="str">
        <f>TEXT(promesas[[#This Row],[Marca temporal]],"dd/mmm")</f>
        <v>00/ene</v>
      </c>
      <c r="B1421" s="221"/>
      <c r="C1421" s="187"/>
      <c r="D1421" s="187"/>
      <c r="E1421" s="188"/>
      <c r="F1421" s="187"/>
      <c r="G1421" s="187"/>
      <c r="H1421" s="189"/>
      <c r="I1421" s="222"/>
      <c r="J1421" s="195"/>
      <c r="K1421" s="204"/>
      <c r="L1421" s="205"/>
      <c r="M1421" s="223"/>
      <c r="N1421" s="207"/>
      <c r="O1421" s="208"/>
      <c r="P1421"/>
      <c r="Q1421" s="189"/>
      <c r="R1421" s="224" t="str">
        <f>IF(promesas[[#This Row],[Fecha de Pago]]="", "", TEXT(promesas[[#This Row],[Fecha de Pago]], "mmm"))</f>
        <v/>
      </c>
      <c r="S1421" s="225" t="str">
        <f>IF(promesas[[#This Row],[Fecha  promesa de pago]]="", "", TEXT(promesas[[#This Row],[Fecha  promesa de pago]], "mmm"))</f>
        <v/>
      </c>
      <c r="T1421" s="226" t="str">
        <f>IF(promesas[[#This Row],[Fecha de Pago]]="", "", TEXT(promesas[[#This Row],[Fecha de Pago]], "dd/mmm"))</f>
        <v/>
      </c>
      <c r="U1421" s="226" t="str">
        <f>IF(promesas[[#This Row],[Fecha  promesa de pago]]="", "", TEXT(promesas[[#This Row],[Fecha  promesa de pago]], "dd/mmm"))</f>
        <v/>
      </c>
      <c r="V1421" s="227" t="str">
        <f>IF(LEN(TRIM(promesas[[#This Row],[Fecha  promesa de pago]]))&gt;0,1,"")</f>
        <v/>
      </c>
      <c r="W1421" s="227" t="str">
        <f>IF(LEN(TRIM(promesas[[#This Row],[Fecha de Pago]]))&gt;0,1,"")</f>
        <v/>
      </c>
    </row>
    <row r="1422" spans="1:23" ht="15.75" customHeight="1">
      <c r="A1422" s="220" t="str">
        <f>TEXT(promesas[[#This Row],[Marca temporal]],"dd/mmm")</f>
        <v>00/ene</v>
      </c>
      <c r="B1422" s="221"/>
      <c r="C1422" s="187"/>
      <c r="D1422" s="187"/>
      <c r="E1422" s="188"/>
      <c r="F1422" s="187"/>
      <c r="G1422" s="187"/>
      <c r="H1422" s="189"/>
      <c r="I1422" s="222"/>
      <c r="J1422" s="195"/>
      <c r="K1422" s="204"/>
      <c r="L1422" s="205"/>
      <c r="M1422" s="223"/>
      <c r="N1422" s="207"/>
      <c r="O1422" s="208"/>
      <c r="P1422" s="192"/>
      <c r="Q1422" s="189"/>
      <c r="R1422" s="224" t="str">
        <f>IF(promesas[[#This Row],[Fecha de Pago]]="", "", TEXT(promesas[[#This Row],[Fecha de Pago]], "mmm"))</f>
        <v/>
      </c>
      <c r="S1422" s="225" t="str">
        <f>IF(promesas[[#This Row],[Fecha  promesa de pago]]="", "", TEXT(promesas[[#This Row],[Fecha  promesa de pago]], "mmm"))</f>
        <v/>
      </c>
      <c r="T1422" s="226" t="str">
        <f>IF(promesas[[#This Row],[Fecha de Pago]]="", "", TEXT(promesas[[#This Row],[Fecha de Pago]], "dd/mmm"))</f>
        <v/>
      </c>
      <c r="U1422" s="226" t="str">
        <f>IF(promesas[[#This Row],[Fecha  promesa de pago]]="", "", TEXT(promesas[[#This Row],[Fecha  promesa de pago]], "dd/mmm"))</f>
        <v/>
      </c>
      <c r="V1422" s="227" t="str">
        <f>IF(LEN(TRIM(promesas[[#This Row],[Fecha  promesa de pago]]))&gt;0,1,"")</f>
        <v/>
      </c>
      <c r="W1422" s="227" t="str">
        <f>IF(LEN(TRIM(promesas[[#This Row],[Fecha de Pago]]))&gt;0,1,"")</f>
        <v/>
      </c>
    </row>
    <row r="1423" spans="1:23" ht="15.75" customHeight="1">
      <c r="A1423" s="220" t="str">
        <f>TEXT(promesas[[#This Row],[Marca temporal]],"dd/mmm")</f>
        <v>00/ene</v>
      </c>
      <c r="B1423" s="221"/>
      <c r="C1423" s="187"/>
      <c r="D1423" s="187"/>
      <c r="E1423" s="188"/>
      <c r="F1423" s="187"/>
      <c r="G1423" s="187"/>
      <c r="H1423" s="189"/>
      <c r="I1423" s="222"/>
      <c r="J1423" s="195"/>
      <c r="K1423" s="204"/>
      <c r="L1423" s="205"/>
      <c r="M1423" s="223"/>
      <c r="N1423" s="207"/>
      <c r="O1423" s="208"/>
      <c r="P1423" s="192"/>
      <c r="Q1423" s="189"/>
      <c r="R1423" s="224" t="str">
        <f>IF(promesas[[#This Row],[Fecha de Pago]]="", "", TEXT(promesas[[#This Row],[Fecha de Pago]], "mmm"))</f>
        <v/>
      </c>
      <c r="S1423" s="225" t="str">
        <f>IF(promesas[[#This Row],[Fecha  promesa de pago]]="", "", TEXT(promesas[[#This Row],[Fecha  promesa de pago]], "mmm"))</f>
        <v/>
      </c>
      <c r="T1423" s="226" t="str">
        <f>IF(promesas[[#This Row],[Fecha de Pago]]="", "", TEXT(promesas[[#This Row],[Fecha de Pago]], "dd/mmm"))</f>
        <v/>
      </c>
      <c r="U1423" s="226" t="str">
        <f>IF(promesas[[#This Row],[Fecha  promesa de pago]]="", "", TEXT(promesas[[#This Row],[Fecha  promesa de pago]], "dd/mmm"))</f>
        <v/>
      </c>
      <c r="V1423" s="227" t="str">
        <f>IF(LEN(TRIM(promesas[[#This Row],[Fecha  promesa de pago]]))&gt;0,1,"")</f>
        <v/>
      </c>
      <c r="W1423" s="227" t="str">
        <f>IF(LEN(TRIM(promesas[[#This Row],[Fecha de Pago]]))&gt;0,1,"")</f>
        <v/>
      </c>
    </row>
    <row r="1424" spans="1:23" ht="15.75" customHeight="1">
      <c r="A1424" s="220" t="str">
        <f>TEXT(promesas[[#This Row],[Marca temporal]],"dd/mmm")</f>
        <v>00/ene</v>
      </c>
      <c r="B1424" s="221"/>
      <c r="C1424" s="187"/>
      <c r="D1424" s="187"/>
      <c r="E1424" s="188"/>
      <c r="F1424" s="187"/>
      <c r="G1424" s="187"/>
      <c r="H1424" s="189"/>
      <c r="I1424" s="222"/>
      <c r="J1424" s="195"/>
      <c r="K1424" s="204"/>
      <c r="L1424" s="205"/>
      <c r="M1424" s="223"/>
      <c r="N1424" s="207"/>
      <c r="O1424" s="208"/>
      <c r="P1424" s="192"/>
      <c r="Q1424" s="189"/>
      <c r="R1424" s="224" t="str">
        <f>IF(promesas[[#This Row],[Fecha de Pago]]="", "", TEXT(promesas[[#This Row],[Fecha de Pago]], "mmm"))</f>
        <v/>
      </c>
      <c r="S1424" s="225" t="str">
        <f>IF(promesas[[#This Row],[Fecha  promesa de pago]]="", "", TEXT(promesas[[#This Row],[Fecha  promesa de pago]], "mmm"))</f>
        <v/>
      </c>
      <c r="T1424" s="226" t="str">
        <f>IF(promesas[[#This Row],[Fecha de Pago]]="", "", TEXT(promesas[[#This Row],[Fecha de Pago]], "dd/mmm"))</f>
        <v/>
      </c>
      <c r="U1424" s="226" t="str">
        <f>IF(promesas[[#This Row],[Fecha  promesa de pago]]="", "", TEXT(promesas[[#This Row],[Fecha  promesa de pago]], "dd/mmm"))</f>
        <v/>
      </c>
      <c r="V1424" s="227" t="str">
        <f>IF(LEN(TRIM(promesas[[#This Row],[Fecha  promesa de pago]]))&gt;0,1,"")</f>
        <v/>
      </c>
      <c r="W1424" s="227" t="str">
        <f>IF(LEN(TRIM(promesas[[#This Row],[Fecha de Pago]]))&gt;0,1,"")</f>
        <v/>
      </c>
    </row>
    <row r="1425" spans="1:23" ht="15.75" customHeight="1">
      <c r="A1425" s="220" t="str">
        <f>TEXT(promesas[[#This Row],[Marca temporal]],"dd/mmm")</f>
        <v>00/ene</v>
      </c>
      <c r="B1425" s="221"/>
      <c r="C1425" s="187"/>
      <c r="D1425" s="187"/>
      <c r="E1425" s="188"/>
      <c r="F1425" s="187"/>
      <c r="G1425" s="187"/>
      <c r="H1425" s="189"/>
      <c r="I1425" s="222"/>
      <c r="J1425" s="195"/>
      <c r="K1425" s="204"/>
      <c r="L1425" s="205"/>
      <c r="M1425" s="223"/>
      <c r="N1425" s="207"/>
      <c r="O1425" s="208"/>
      <c r="P1425" s="192"/>
      <c r="Q1425" s="189"/>
      <c r="R1425" s="224" t="str">
        <f>IF(promesas[[#This Row],[Fecha de Pago]]="", "", TEXT(promesas[[#This Row],[Fecha de Pago]], "mmm"))</f>
        <v/>
      </c>
      <c r="S1425" s="225" t="str">
        <f>IF(promesas[[#This Row],[Fecha  promesa de pago]]="", "", TEXT(promesas[[#This Row],[Fecha  promesa de pago]], "mmm"))</f>
        <v/>
      </c>
      <c r="T1425" s="226" t="str">
        <f>IF(promesas[[#This Row],[Fecha de Pago]]="", "", TEXT(promesas[[#This Row],[Fecha de Pago]], "dd/mmm"))</f>
        <v/>
      </c>
      <c r="U1425" s="226" t="str">
        <f>IF(promesas[[#This Row],[Fecha  promesa de pago]]="", "", TEXT(promesas[[#This Row],[Fecha  promesa de pago]], "dd/mmm"))</f>
        <v/>
      </c>
      <c r="V1425" s="227" t="str">
        <f>IF(LEN(TRIM(promesas[[#This Row],[Fecha  promesa de pago]]))&gt;0,1,"")</f>
        <v/>
      </c>
      <c r="W1425" s="227" t="str">
        <f>IF(LEN(TRIM(promesas[[#This Row],[Fecha de Pago]]))&gt;0,1,"")</f>
        <v/>
      </c>
    </row>
    <row r="1426" spans="1:23" ht="15.75" customHeight="1">
      <c r="A1426" s="154"/>
      <c r="B1426" s="165"/>
      <c r="C1426" s="155"/>
      <c r="D1426" s="155"/>
      <c r="E1426" s="156"/>
      <c r="F1426" s="155"/>
      <c r="G1426" s="155"/>
      <c r="H1426" s="157"/>
      <c r="I1426" s="158"/>
      <c r="J1426" s="159"/>
      <c r="K1426" s="181">
        <f>SUBTOTAL(109,promesas[Fecha  promesa de pago])</f>
        <v>0</v>
      </c>
      <c r="L1426" s="167"/>
      <c r="M1426" s="160"/>
      <c r="N1426" s="159">
        <f>SUBTOTAL(109,promesas[Fecha de Pago])</f>
        <v>0</v>
      </c>
      <c r="O1426" s="183"/>
      <c r="P1426" s="193"/>
      <c r="Q1426" s="157"/>
      <c r="R1426" s="161">
        <f>+COUNTA(promesas[Mes Pago])</f>
        <v>1424</v>
      </c>
      <c r="S1426" s="162"/>
      <c r="T1426" s="163"/>
      <c r="U1426" s="163"/>
      <c r="V1426">
        <f>SUBTOTAL(109,promesas[Intentos de Promesas])</f>
        <v>0</v>
      </c>
      <c r="W1426">
        <f>SUBTOTAL(109,promesas[Intentos de pago])</f>
        <v>0</v>
      </c>
    </row>
  </sheetData>
  <phoneticPr fontId="28" type="noConversion"/>
  <dataValidations count="1">
    <dataValidation type="custom" allowBlank="1" showDropDown="1" sqref="B2:B1425" xr:uid="{581F12C0-580F-47BF-952B-794399AD7FE3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BC1C-E0B4-4781-AD63-1824F94F7A8A}">
  <dimension ref="A1:AT6497"/>
  <sheetViews>
    <sheetView zoomScale="85" zoomScaleNormal="85" workbookViewId="0">
      <selection activeCell="H2" sqref="H2:AT6497"/>
    </sheetView>
  </sheetViews>
  <sheetFormatPr baseColWidth="10" defaultRowHeight="14.5"/>
  <cols>
    <col min="1" max="1" width="24.6328125" customWidth="1"/>
    <col min="2" max="4" width="11.54296875" style="18"/>
    <col min="5" max="5" width="20.36328125" style="18" bestFit="1" customWidth="1"/>
    <col min="6" max="6" width="10.90625" style="18" customWidth="1"/>
    <col min="7" max="7" width="11.54296875" style="18"/>
    <col min="8" max="8" width="11.54296875" style="3"/>
    <col min="9" max="9" width="22.08984375" customWidth="1"/>
    <col min="13" max="13" width="13.6328125" customWidth="1"/>
    <col min="14" max="14" width="18.54296875" customWidth="1"/>
    <col min="17" max="17" width="16.6328125" customWidth="1"/>
    <col min="18" max="18" width="13.453125" customWidth="1"/>
    <col min="19" max="19" width="16" customWidth="1"/>
    <col min="21" max="21" width="11.90625" customWidth="1"/>
    <col min="22" max="22" width="14.36328125" customWidth="1"/>
    <col min="30" max="30" width="13.08984375" customWidth="1"/>
    <col min="31" max="31" width="14.54296875" customWidth="1"/>
    <col min="33" max="33" width="14.453125" customWidth="1"/>
    <col min="36" max="36" width="16.08984375" customWidth="1"/>
    <col min="37" max="37" width="11.6328125" customWidth="1"/>
    <col min="38" max="38" width="14.453125" customWidth="1"/>
    <col min="39" max="39" width="12.453125" customWidth="1"/>
    <col min="44" max="44" width="21.08984375" customWidth="1"/>
    <col min="45" max="45" width="15.54296875" customWidth="1"/>
    <col min="46" max="46" width="17.6328125" bestFit="1" customWidth="1"/>
  </cols>
  <sheetData>
    <row r="1" spans="1:46">
      <c r="A1" s="17" t="s">
        <v>1873</v>
      </c>
      <c r="B1" s="18" t="s">
        <v>1908</v>
      </c>
      <c r="C1" s="18" t="s">
        <v>7</v>
      </c>
      <c r="D1" s="18" t="s">
        <v>1909</v>
      </c>
      <c r="E1" s="18" t="s">
        <v>1910</v>
      </c>
      <c r="F1" s="18" t="s">
        <v>1911</v>
      </c>
      <c r="G1" s="18" t="s">
        <v>1912</v>
      </c>
      <c r="H1" s="3" t="s">
        <v>1913</v>
      </c>
      <c r="I1" t="s">
        <v>1914</v>
      </c>
      <c r="J1" t="s">
        <v>1915</v>
      </c>
      <c r="K1" t="s">
        <v>1916</v>
      </c>
      <c r="L1" t="s">
        <v>1917</v>
      </c>
      <c r="M1" t="s">
        <v>1918</v>
      </c>
      <c r="N1" t="s">
        <v>1919</v>
      </c>
      <c r="O1" t="s">
        <v>1920</v>
      </c>
      <c r="P1" t="s">
        <v>1921</v>
      </c>
      <c r="Q1" t="s">
        <v>1922</v>
      </c>
      <c r="R1" t="s">
        <v>1923</v>
      </c>
      <c r="S1" t="s">
        <v>1924</v>
      </c>
      <c r="T1" t="s">
        <v>1925</v>
      </c>
      <c r="U1" t="s">
        <v>1926</v>
      </c>
      <c r="V1" t="s">
        <v>1927</v>
      </c>
      <c r="W1" t="s">
        <v>1928</v>
      </c>
      <c r="X1" t="s">
        <v>1929</v>
      </c>
      <c r="Y1" t="s">
        <v>1930</v>
      </c>
      <c r="Z1" t="s">
        <v>1931</v>
      </c>
      <c r="AA1" t="s">
        <v>1932</v>
      </c>
      <c r="AB1" t="s">
        <v>1933</v>
      </c>
      <c r="AC1" t="s">
        <v>1934</v>
      </c>
      <c r="AD1" t="s">
        <v>1935</v>
      </c>
      <c r="AE1" t="s">
        <v>1936</v>
      </c>
      <c r="AF1" t="s">
        <v>1937</v>
      </c>
      <c r="AG1" t="s">
        <v>1938</v>
      </c>
      <c r="AH1" t="s">
        <v>1939</v>
      </c>
      <c r="AI1" t="s">
        <v>49</v>
      </c>
      <c r="AJ1" t="s">
        <v>1940</v>
      </c>
      <c r="AK1" t="s">
        <v>1941</v>
      </c>
      <c r="AL1" t="s">
        <v>1942</v>
      </c>
      <c r="AM1" t="s">
        <v>1943</v>
      </c>
      <c r="AN1" t="s">
        <v>1944</v>
      </c>
      <c r="AO1" t="s">
        <v>1945</v>
      </c>
      <c r="AP1" t="s">
        <v>1946</v>
      </c>
      <c r="AQ1" t="s">
        <v>1947</v>
      </c>
      <c r="AR1" t="s">
        <v>1948</v>
      </c>
      <c r="AS1" t="s">
        <v>1949</v>
      </c>
      <c r="AT1" t="s">
        <v>1950</v>
      </c>
    </row>
    <row r="2" spans="1:46">
      <c r="A2" t="e">
        <f>_xlfn.XLOOKUP(I2,UTILIZADAS[Contacto1],UTILIZADAS[Source.Name],,0)</f>
        <v>#N/A</v>
      </c>
      <c r="B2" s="18" t="e">
        <f>VLOOKUP(J2,Ref!A:C,3,0)</f>
        <v>#N/A</v>
      </c>
      <c r="C2" s="18" t="e">
        <f>VLOOKUP(J2,Ref!A:D,4,0)</f>
        <v>#N/A</v>
      </c>
      <c r="D2" s="18" t="str">
        <f t="shared" ref="D2:D65" si="0">TEXT(H2,"dd/mmm")</f>
        <v>00/ene</v>
      </c>
      <c r="E2" s="18">
        <f t="shared" ref="E2:E65" si="1">+COUNTIF(I:I,I2)</f>
        <v>0</v>
      </c>
      <c r="F2" s="18">
        <v>1</v>
      </c>
      <c r="G2" s="18">
        <f>IF(I2=I3,0,1)</f>
        <v>0</v>
      </c>
    </row>
    <row r="3" spans="1:46">
      <c r="A3" t="e">
        <f>_xlfn.XLOOKUP(I3,UTILIZADAS[Contacto1],UTILIZADAS[Source.Name],,0)</f>
        <v>#N/A</v>
      </c>
      <c r="B3" s="18" t="e">
        <f>VLOOKUP(J3,Ref!A:C,3,0)</f>
        <v>#N/A</v>
      </c>
      <c r="C3" s="18" t="e">
        <f>VLOOKUP(J3,Ref!A:D,4,0)</f>
        <v>#N/A</v>
      </c>
      <c r="D3" s="18" t="str">
        <f t="shared" si="0"/>
        <v>00/ene</v>
      </c>
      <c r="E3" s="18">
        <f t="shared" si="1"/>
        <v>0</v>
      </c>
      <c r="F3" s="18">
        <v>1</v>
      </c>
      <c r="G3" s="18">
        <f t="shared" ref="G3:G66" si="2">IF(I3=I4,0,1)</f>
        <v>0</v>
      </c>
    </row>
    <row r="4" spans="1:46">
      <c r="A4" t="e">
        <f>_xlfn.XLOOKUP(I4,UTILIZADAS[Contacto1],UTILIZADAS[Source.Name],,0)</f>
        <v>#N/A</v>
      </c>
      <c r="B4" s="18" t="e">
        <f>VLOOKUP(J4,Ref!A:C,3,0)</f>
        <v>#N/A</v>
      </c>
      <c r="C4" s="18" t="e">
        <f>VLOOKUP(J4,Ref!A:D,4,0)</f>
        <v>#N/A</v>
      </c>
      <c r="D4" s="18" t="str">
        <f t="shared" si="0"/>
        <v>00/ene</v>
      </c>
      <c r="E4" s="18">
        <f t="shared" si="1"/>
        <v>0</v>
      </c>
      <c r="F4" s="18">
        <v>1</v>
      </c>
      <c r="G4" s="18">
        <f t="shared" si="2"/>
        <v>0</v>
      </c>
    </row>
    <row r="5" spans="1:46">
      <c r="A5" t="e">
        <f>_xlfn.XLOOKUP(I5,UTILIZADAS[Contacto1],UTILIZADAS[Source.Name],,0)</f>
        <v>#N/A</v>
      </c>
      <c r="B5" s="18" t="e">
        <f>VLOOKUP(J5,Ref!A:C,3,0)</f>
        <v>#N/A</v>
      </c>
      <c r="C5" s="18" t="e">
        <f>VLOOKUP(J5,Ref!A:D,4,0)</f>
        <v>#N/A</v>
      </c>
      <c r="D5" s="18" t="str">
        <f t="shared" si="0"/>
        <v>00/ene</v>
      </c>
      <c r="E5" s="18">
        <f t="shared" si="1"/>
        <v>0</v>
      </c>
      <c r="F5" s="18">
        <v>1</v>
      </c>
      <c r="G5" s="18">
        <f t="shared" si="2"/>
        <v>0</v>
      </c>
    </row>
    <row r="6" spans="1:46">
      <c r="A6" t="e">
        <f>_xlfn.XLOOKUP(I6,UTILIZADAS[Contacto1],UTILIZADAS[Source.Name],,0)</f>
        <v>#N/A</v>
      </c>
      <c r="B6" s="18" t="e">
        <f>VLOOKUP(J6,Ref!A:C,3,0)</f>
        <v>#N/A</v>
      </c>
      <c r="C6" s="18" t="e">
        <f>VLOOKUP(J6,Ref!A:D,4,0)</f>
        <v>#N/A</v>
      </c>
      <c r="D6" s="18" t="str">
        <f t="shared" si="0"/>
        <v>00/ene</v>
      </c>
      <c r="E6" s="18">
        <f t="shared" si="1"/>
        <v>0</v>
      </c>
      <c r="F6" s="18">
        <v>1</v>
      </c>
      <c r="G6" s="18">
        <f t="shared" si="2"/>
        <v>0</v>
      </c>
    </row>
    <row r="7" spans="1:46">
      <c r="A7" t="e">
        <f>_xlfn.XLOOKUP(I7,UTILIZADAS[Contacto1],UTILIZADAS[Source.Name],,0)</f>
        <v>#N/A</v>
      </c>
      <c r="B7" s="18" t="e">
        <f>VLOOKUP(J7,Ref!A:C,3,0)</f>
        <v>#N/A</v>
      </c>
      <c r="C7" s="18" t="e">
        <f>VLOOKUP(J7,Ref!A:D,4,0)</f>
        <v>#N/A</v>
      </c>
      <c r="D7" s="18" t="str">
        <f t="shared" si="0"/>
        <v>00/ene</v>
      </c>
      <c r="E7" s="18">
        <f t="shared" si="1"/>
        <v>0</v>
      </c>
      <c r="F7" s="18">
        <v>1</v>
      </c>
      <c r="G7" s="18">
        <f t="shared" si="2"/>
        <v>0</v>
      </c>
    </row>
    <row r="8" spans="1:46">
      <c r="A8" t="e">
        <f>_xlfn.XLOOKUP(I8,UTILIZADAS[Contacto1],UTILIZADAS[Source.Name],,0)</f>
        <v>#N/A</v>
      </c>
      <c r="B8" s="18" t="e">
        <f>VLOOKUP(J8,Ref!A:C,3,0)</f>
        <v>#N/A</v>
      </c>
      <c r="C8" s="18" t="e">
        <f>VLOOKUP(J8,Ref!A:D,4,0)</f>
        <v>#N/A</v>
      </c>
      <c r="D8" s="18" t="str">
        <f t="shared" si="0"/>
        <v>00/ene</v>
      </c>
      <c r="E8" s="18">
        <f t="shared" si="1"/>
        <v>0</v>
      </c>
      <c r="F8" s="18">
        <v>1</v>
      </c>
      <c r="G8" s="18">
        <f t="shared" si="2"/>
        <v>0</v>
      </c>
    </row>
    <row r="9" spans="1:46">
      <c r="A9" t="e">
        <f>_xlfn.XLOOKUP(I9,UTILIZADAS[Contacto1],UTILIZADAS[Source.Name],,0)</f>
        <v>#N/A</v>
      </c>
      <c r="B9" s="18" t="e">
        <f>VLOOKUP(J9,Ref!A:C,3,0)</f>
        <v>#N/A</v>
      </c>
      <c r="C9" s="18" t="e">
        <f>VLOOKUP(J9,Ref!A:D,4,0)</f>
        <v>#N/A</v>
      </c>
      <c r="D9" s="18" t="str">
        <f t="shared" si="0"/>
        <v>00/ene</v>
      </c>
      <c r="E9" s="18">
        <f t="shared" si="1"/>
        <v>0</v>
      </c>
      <c r="F9" s="18">
        <v>1</v>
      </c>
      <c r="G9" s="18">
        <f t="shared" si="2"/>
        <v>0</v>
      </c>
    </row>
    <row r="10" spans="1:46">
      <c r="A10" t="e">
        <f>_xlfn.XLOOKUP(I10,UTILIZADAS[Contacto1],UTILIZADAS[Source.Name],,0)</f>
        <v>#N/A</v>
      </c>
      <c r="B10" s="18" t="e">
        <f>VLOOKUP(J10,Ref!A:C,3,0)</f>
        <v>#N/A</v>
      </c>
      <c r="C10" s="18" t="e">
        <f>VLOOKUP(J10,Ref!A:D,4,0)</f>
        <v>#N/A</v>
      </c>
      <c r="D10" s="18" t="str">
        <f t="shared" si="0"/>
        <v>00/ene</v>
      </c>
      <c r="E10" s="18">
        <f t="shared" si="1"/>
        <v>0</v>
      </c>
      <c r="F10" s="18">
        <v>1</v>
      </c>
      <c r="G10" s="18">
        <f t="shared" si="2"/>
        <v>0</v>
      </c>
    </row>
    <row r="11" spans="1:46">
      <c r="A11" t="e">
        <f>_xlfn.XLOOKUP(I11,UTILIZADAS[Contacto1],UTILIZADAS[Source.Name],,0)</f>
        <v>#N/A</v>
      </c>
      <c r="B11" s="18" t="e">
        <f>VLOOKUP(J11,Ref!A:C,3,0)</f>
        <v>#N/A</v>
      </c>
      <c r="C11" s="18" t="e">
        <f>VLOOKUP(J11,Ref!A:D,4,0)</f>
        <v>#N/A</v>
      </c>
      <c r="D11" s="18" t="str">
        <f t="shared" si="0"/>
        <v>00/ene</v>
      </c>
      <c r="E11" s="18">
        <f t="shared" si="1"/>
        <v>0</v>
      </c>
      <c r="F11" s="18">
        <v>1</v>
      </c>
      <c r="G11" s="18">
        <f t="shared" si="2"/>
        <v>0</v>
      </c>
    </row>
    <row r="12" spans="1:46">
      <c r="A12" t="e">
        <f>_xlfn.XLOOKUP(I12,UTILIZADAS[Contacto1],UTILIZADAS[Source.Name],,0)</f>
        <v>#N/A</v>
      </c>
      <c r="B12" s="18" t="e">
        <f>VLOOKUP(J12,Ref!A:C,3,0)</f>
        <v>#N/A</v>
      </c>
      <c r="C12" s="18" t="e">
        <f>VLOOKUP(J12,Ref!A:D,4,0)</f>
        <v>#N/A</v>
      </c>
      <c r="D12" s="18" t="str">
        <f t="shared" si="0"/>
        <v>00/ene</v>
      </c>
      <c r="E12" s="18">
        <f t="shared" si="1"/>
        <v>0</v>
      </c>
      <c r="F12" s="18">
        <v>1</v>
      </c>
      <c r="G12" s="18">
        <f t="shared" si="2"/>
        <v>0</v>
      </c>
    </row>
    <row r="13" spans="1:46">
      <c r="A13" t="e">
        <f>_xlfn.XLOOKUP(I13,UTILIZADAS[Contacto1],UTILIZADAS[Source.Name],,0)</f>
        <v>#N/A</v>
      </c>
      <c r="B13" s="18" t="e">
        <f>VLOOKUP(J13,Ref!A:C,3,0)</f>
        <v>#N/A</v>
      </c>
      <c r="C13" s="18" t="e">
        <f>VLOOKUP(J13,Ref!A:D,4,0)</f>
        <v>#N/A</v>
      </c>
      <c r="D13" s="18" t="str">
        <f t="shared" si="0"/>
        <v>00/ene</v>
      </c>
      <c r="E13" s="18">
        <f t="shared" si="1"/>
        <v>0</v>
      </c>
      <c r="F13" s="18">
        <v>1</v>
      </c>
      <c r="G13" s="18">
        <f t="shared" si="2"/>
        <v>0</v>
      </c>
    </row>
    <row r="14" spans="1:46">
      <c r="A14" t="e">
        <f>_xlfn.XLOOKUP(I14,UTILIZADAS[Contacto1],UTILIZADAS[Source.Name],,0)</f>
        <v>#N/A</v>
      </c>
      <c r="B14" s="18" t="e">
        <f>VLOOKUP(J14,Ref!A:C,3,0)</f>
        <v>#N/A</v>
      </c>
      <c r="C14" s="18" t="e">
        <f>VLOOKUP(J14,Ref!A:D,4,0)</f>
        <v>#N/A</v>
      </c>
      <c r="D14" s="18" t="str">
        <f t="shared" si="0"/>
        <v>00/ene</v>
      </c>
      <c r="E14" s="18">
        <f t="shared" si="1"/>
        <v>0</v>
      </c>
      <c r="F14" s="18">
        <v>1</v>
      </c>
      <c r="G14" s="18">
        <f t="shared" si="2"/>
        <v>0</v>
      </c>
    </row>
    <row r="15" spans="1:46">
      <c r="A15" t="e">
        <f>_xlfn.XLOOKUP(I15,UTILIZADAS[Contacto1],UTILIZADAS[Source.Name],,0)</f>
        <v>#N/A</v>
      </c>
      <c r="B15" s="18" t="e">
        <f>VLOOKUP(J15,Ref!A:C,3,0)</f>
        <v>#N/A</v>
      </c>
      <c r="C15" s="18" t="e">
        <f>VLOOKUP(J15,Ref!A:D,4,0)</f>
        <v>#N/A</v>
      </c>
      <c r="D15" s="18" t="str">
        <f t="shared" si="0"/>
        <v>00/ene</v>
      </c>
      <c r="E15" s="18">
        <f t="shared" si="1"/>
        <v>0</v>
      </c>
      <c r="F15" s="18">
        <v>1</v>
      </c>
      <c r="G15" s="18">
        <f t="shared" si="2"/>
        <v>0</v>
      </c>
    </row>
    <row r="16" spans="1:46">
      <c r="A16" t="e">
        <f>_xlfn.XLOOKUP(I16,UTILIZADAS[Contacto1],UTILIZADAS[Source.Name],,0)</f>
        <v>#N/A</v>
      </c>
      <c r="B16" s="18" t="e">
        <f>VLOOKUP(J16,Ref!A:C,3,0)</f>
        <v>#N/A</v>
      </c>
      <c r="C16" s="18" t="e">
        <f>VLOOKUP(J16,Ref!A:D,4,0)</f>
        <v>#N/A</v>
      </c>
      <c r="D16" s="18" t="str">
        <f t="shared" si="0"/>
        <v>00/ene</v>
      </c>
      <c r="E16" s="18">
        <f t="shared" si="1"/>
        <v>0</v>
      </c>
      <c r="F16" s="18">
        <v>1</v>
      </c>
      <c r="G16" s="18">
        <f t="shared" si="2"/>
        <v>0</v>
      </c>
    </row>
    <row r="17" spans="1:7">
      <c r="A17" t="e">
        <f>_xlfn.XLOOKUP(I17,UTILIZADAS[Contacto1],UTILIZADAS[Source.Name],,0)</f>
        <v>#N/A</v>
      </c>
      <c r="B17" s="18" t="e">
        <f>VLOOKUP(J17,Ref!A:C,3,0)</f>
        <v>#N/A</v>
      </c>
      <c r="C17" s="18" t="e">
        <f>VLOOKUP(J17,Ref!A:D,4,0)</f>
        <v>#N/A</v>
      </c>
      <c r="D17" s="18" t="str">
        <f t="shared" si="0"/>
        <v>00/ene</v>
      </c>
      <c r="E17" s="18">
        <f t="shared" si="1"/>
        <v>0</v>
      </c>
      <c r="F17" s="18">
        <v>1</v>
      </c>
      <c r="G17" s="18">
        <f t="shared" si="2"/>
        <v>0</v>
      </c>
    </row>
    <row r="18" spans="1:7">
      <c r="A18" t="e">
        <f>_xlfn.XLOOKUP(I18,UTILIZADAS[Contacto1],UTILIZADAS[Source.Name],,0)</f>
        <v>#N/A</v>
      </c>
      <c r="B18" s="18" t="e">
        <f>VLOOKUP(J18,Ref!A:C,3,0)</f>
        <v>#N/A</v>
      </c>
      <c r="C18" s="18" t="e">
        <f>VLOOKUP(J18,Ref!A:D,4,0)</f>
        <v>#N/A</v>
      </c>
      <c r="D18" s="18" t="str">
        <f t="shared" si="0"/>
        <v>00/ene</v>
      </c>
      <c r="E18" s="18">
        <f t="shared" si="1"/>
        <v>0</v>
      </c>
      <c r="F18" s="18">
        <v>1</v>
      </c>
      <c r="G18" s="18">
        <f t="shared" si="2"/>
        <v>0</v>
      </c>
    </row>
    <row r="19" spans="1:7">
      <c r="A19" t="e">
        <f>_xlfn.XLOOKUP(I19,UTILIZADAS[Contacto1],UTILIZADAS[Source.Name],,0)</f>
        <v>#N/A</v>
      </c>
      <c r="B19" s="18" t="e">
        <f>VLOOKUP(J19,Ref!A:C,3,0)</f>
        <v>#N/A</v>
      </c>
      <c r="C19" s="18" t="e">
        <f>VLOOKUP(J19,Ref!A:D,4,0)</f>
        <v>#N/A</v>
      </c>
      <c r="D19" s="18" t="str">
        <f t="shared" si="0"/>
        <v>00/ene</v>
      </c>
      <c r="E19" s="18">
        <f t="shared" si="1"/>
        <v>0</v>
      </c>
      <c r="F19" s="18">
        <v>1</v>
      </c>
      <c r="G19" s="18">
        <f t="shared" si="2"/>
        <v>0</v>
      </c>
    </row>
    <row r="20" spans="1:7">
      <c r="A20" t="e">
        <f>_xlfn.XLOOKUP(I20,UTILIZADAS[Contacto1],UTILIZADAS[Source.Name],,0)</f>
        <v>#N/A</v>
      </c>
      <c r="B20" s="18" t="e">
        <f>VLOOKUP(J20,Ref!A:C,3,0)</f>
        <v>#N/A</v>
      </c>
      <c r="C20" s="18" t="e">
        <f>VLOOKUP(J20,Ref!A:D,4,0)</f>
        <v>#N/A</v>
      </c>
      <c r="D20" s="18" t="str">
        <f t="shared" si="0"/>
        <v>00/ene</v>
      </c>
      <c r="E20" s="18">
        <f t="shared" si="1"/>
        <v>0</v>
      </c>
      <c r="F20" s="18">
        <v>1</v>
      </c>
      <c r="G20" s="18">
        <f t="shared" si="2"/>
        <v>0</v>
      </c>
    </row>
    <row r="21" spans="1:7">
      <c r="A21" t="e">
        <f>_xlfn.XLOOKUP(I21,UTILIZADAS[Contacto1],UTILIZADAS[Source.Name],,0)</f>
        <v>#N/A</v>
      </c>
      <c r="B21" s="18" t="e">
        <f>VLOOKUP(J21,Ref!A:C,3,0)</f>
        <v>#N/A</v>
      </c>
      <c r="C21" s="18" t="e">
        <f>VLOOKUP(J21,Ref!A:D,4,0)</f>
        <v>#N/A</v>
      </c>
      <c r="D21" s="18" t="str">
        <f t="shared" si="0"/>
        <v>00/ene</v>
      </c>
      <c r="E21" s="18">
        <f t="shared" si="1"/>
        <v>0</v>
      </c>
      <c r="F21" s="18">
        <v>1</v>
      </c>
      <c r="G21" s="18">
        <f t="shared" si="2"/>
        <v>0</v>
      </c>
    </row>
    <row r="22" spans="1:7">
      <c r="A22" t="e">
        <f>_xlfn.XLOOKUP(I22,UTILIZADAS[Contacto1],UTILIZADAS[Source.Name],,0)</f>
        <v>#N/A</v>
      </c>
      <c r="B22" s="18" t="e">
        <f>VLOOKUP(J22,Ref!A:C,3,0)</f>
        <v>#N/A</v>
      </c>
      <c r="C22" s="18" t="e">
        <f>VLOOKUP(J22,Ref!A:D,4,0)</f>
        <v>#N/A</v>
      </c>
      <c r="D22" s="18" t="str">
        <f t="shared" si="0"/>
        <v>00/ene</v>
      </c>
      <c r="E22" s="18">
        <f t="shared" si="1"/>
        <v>0</v>
      </c>
      <c r="F22" s="18">
        <v>1</v>
      </c>
      <c r="G22" s="18">
        <f t="shared" si="2"/>
        <v>0</v>
      </c>
    </row>
    <row r="23" spans="1:7">
      <c r="A23" t="e">
        <f>_xlfn.XLOOKUP(I23,UTILIZADAS[Contacto1],UTILIZADAS[Source.Name],,0)</f>
        <v>#N/A</v>
      </c>
      <c r="B23" s="18" t="e">
        <f>VLOOKUP(J23,Ref!A:C,3,0)</f>
        <v>#N/A</v>
      </c>
      <c r="C23" s="18" t="e">
        <f>VLOOKUP(J23,Ref!A:D,4,0)</f>
        <v>#N/A</v>
      </c>
      <c r="D23" s="18" t="str">
        <f t="shared" si="0"/>
        <v>00/ene</v>
      </c>
      <c r="E23" s="18">
        <f t="shared" si="1"/>
        <v>0</v>
      </c>
      <c r="F23" s="18">
        <v>1</v>
      </c>
      <c r="G23" s="18">
        <f t="shared" si="2"/>
        <v>0</v>
      </c>
    </row>
    <row r="24" spans="1:7">
      <c r="A24" t="e">
        <f>_xlfn.XLOOKUP(I24,UTILIZADAS[Contacto1],UTILIZADAS[Source.Name],,0)</f>
        <v>#N/A</v>
      </c>
      <c r="B24" s="18" t="e">
        <f>VLOOKUP(J24,Ref!A:C,3,0)</f>
        <v>#N/A</v>
      </c>
      <c r="C24" s="18" t="e">
        <f>VLOOKUP(J24,Ref!A:D,4,0)</f>
        <v>#N/A</v>
      </c>
      <c r="D24" s="18" t="str">
        <f t="shared" si="0"/>
        <v>00/ene</v>
      </c>
      <c r="E24" s="18">
        <f t="shared" si="1"/>
        <v>0</v>
      </c>
      <c r="F24" s="18">
        <v>1</v>
      </c>
      <c r="G24" s="18">
        <f t="shared" si="2"/>
        <v>0</v>
      </c>
    </row>
    <row r="25" spans="1:7">
      <c r="A25" t="e">
        <f>_xlfn.XLOOKUP(I25,UTILIZADAS[Contacto1],UTILIZADAS[Source.Name],,0)</f>
        <v>#N/A</v>
      </c>
      <c r="B25" s="18" t="e">
        <f>VLOOKUP(J25,Ref!A:C,3,0)</f>
        <v>#N/A</v>
      </c>
      <c r="C25" s="18" t="e">
        <f>VLOOKUP(J25,Ref!A:D,4,0)</f>
        <v>#N/A</v>
      </c>
      <c r="D25" s="18" t="str">
        <f t="shared" si="0"/>
        <v>00/ene</v>
      </c>
      <c r="E25" s="18">
        <f t="shared" si="1"/>
        <v>0</v>
      </c>
      <c r="F25" s="18">
        <v>1</v>
      </c>
      <c r="G25" s="18">
        <f t="shared" si="2"/>
        <v>0</v>
      </c>
    </row>
    <row r="26" spans="1:7">
      <c r="A26" t="e">
        <f>_xlfn.XLOOKUP(I26,UTILIZADAS[Contacto1],UTILIZADAS[Source.Name],,0)</f>
        <v>#N/A</v>
      </c>
      <c r="B26" s="18" t="e">
        <f>VLOOKUP(J26,Ref!A:C,3,0)</f>
        <v>#N/A</v>
      </c>
      <c r="C26" s="18" t="e">
        <f>VLOOKUP(J26,Ref!A:D,4,0)</f>
        <v>#N/A</v>
      </c>
      <c r="D26" s="18" t="str">
        <f t="shared" si="0"/>
        <v>00/ene</v>
      </c>
      <c r="E26" s="18">
        <f t="shared" si="1"/>
        <v>0</v>
      </c>
      <c r="F26" s="18">
        <v>1</v>
      </c>
      <c r="G26" s="18">
        <f t="shared" si="2"/>
        <v>0</v>
      </c>
    </row>
    <row r="27" spans="1:7">
      <c r="A27" t="e">
        <f>_xlfn.XLOOKUP(I27,UTILIZADAS[Contacto1],UTILIZADAS[Source.Name],,0)</f>
        <v>#N/A</v>
      </c>
      <c r="B27" s="18" t="e">
        <f>VLOOKUP(J27,Ref!A:C,3,0)</f>
        <v>#N/A</v>
      </c>
      <c r="C27" s="18" t="e">
        <f>VLOOKUP(J27,Ref!A:D,4,0)</f>
        <v>#N/A</v>
      </c>
      <c r="D27" s="18" t="str">
        <f t="shared" si="0"/>
        <v>00/ene</v>
      </c>
      <c r="E27" s="18">
        <f t="shared" si="1"/>
        <v>0</v>
      </c>
      <c r="F27" s="18">
        <v>1</v>
      </c>
      <c r="G27" s="18">
        <f t="shared" si="2"/>
        <v>0</v>
      </c>
    </row>
    <row r="28" spans="1:7">
      <c r="A28" t="e">
        <f>_xlfn.XLOOKUP(I28,UTILIZADAS[Contacto1],UTILIZADAS[Source.Name],,0)</f>
        <v>#N/A</v>
      </c>
      <c r="B28" s="18" t="e">
        <f>VLOOKUP(J28,Ref!A:C,3,0)</f>
        <v>#N/A</v>
      </c>
      <c r="C28" s="18" t="e">
        <f>VLOOKUP(J28,Ref!A:D,4,0)</f>
        <v>#N/A</v>
      </c>
      <c r="D28" s="18" t="str">
        <f t="shared" si="0"/>
        <v>00/ene</v>
      </c>
      <c r="E28" s="18">
        <f t="shared" si="1"/>
        <v>0</v>
      </c>
      <c r="F28" s="18">
        <v>1</v>
      </c>
      <c r="G28" s="18">
        <f t="shared" si="2"/>
        <v>0</v>
      </c>
    </row>
    <row r="29" spans="1:7">
      <c r="A29" t="e">
        <f>_xlfn.XLOOKUP(I29,UTILIZADAS[Contacto1],UTILIZADAS[Source.Name],,0)</f>
        <v>#N/A</v>
      </c>
      <c r="B29" s="18" t="e">
        <f>VLOOKUP(J29,Ref!A:C,3,0)</f>
        <v>#N/A</v>
      </c>
      <c r="C29" s="18" t="e">
        <f>VLOOKUP(J29,Ref!A:D,4,0)</f>
        <v>#N/A</v>
      </c>
      <c r="D29" s="18" t="str">
        <f t="shared" si="0"/>
        <v>00/ene</v>
      </c>
      <c r="E29" s="18">
        <f t="shared" si="1"/>
        <v>0</v>
      </c>
      <c r="F29" s="18">
        <v>1</v>
      </c>
      <c r="G29" s="18">
        <f t="shared" si="2"/>
        <v>0</v>
      </c>
    </row>
    <row r="30" spans="1:7">
      <c r="A30" t="e">
        <f>_xlfn.XLOOKUP(I30,UTILIZADAS[Contacto1],UTILIZADAS[Source.Name],,0)</f>
        <v>#N/A</v>
      </c>
      <c r="B30" s="18" t="e">
        <f>VLOOKUP(J30,Ref!A:C,3,0)</f>
        <v>#N/A</v>
      </c>
      <c r="C30" s="18" t="e">
        <f>VLOOKUP(J30,Ref!A:D,4,0)</f>
        <v>#N/A</v>
      </c>
      <c r="D30" s="18" t="str">
        <f t="shared" si="0"/>
        <v>00/ene</v>
      </c>
      <c r="E30" s="18">
        <f t="shared" si="1"/>
        <v>0</v>
      </c>
      <c r="F30" s="18">
        <v>1</v>
      </c>
      <c r="G30" s="18">
        <f t="shared" si="2"/>
        <v>0</v>
      </c>
    </row>
    <row r="31" spans="1:7">
      <c r="A31" t="e">
        <f>_xlfn.XLOOKUP(I31,UTILIZADAS[Contacto1],UTILIZADAS[Source.Name],,0)</f>
        <v>#N/A</v>
      </c>
      <c r="B31" s="18" t="e">
        <f>VLOOKUP(J31,Ref!A:C,3,0)</f>
        <v>#N/A</v>
      </c>
      <c r="C31" s="18" t="e">
        <f>VLOOKUP(J31,Ref!A:D,4,0)</f>
        <v>#N/A</v>
      </c>
      <c r="D31" s="18" t="str">
        <f t="shared" si="0"/>
        <v>00/ene</v>
      </c>
      <c r="E31" s="18">
        <f t="shared" si="1"/>
        <v>0</v>
      </c>
      <c r="F31" s="18">
        <v>1</v>
      </c>
      <c r="G31" s="18">
        <f t="shared" si="2"/>
        <v>0</v>
      </c>
    </row>
    <row r="32" spans="1:7">
      <c r="A32" t="e">
        <f>_xlfn.XLOOKUP(I32,UTILIZADAS[Contacto1],UTILIZADAS[Source.Name],,0)</f>
        <v>#N/A</v>
      </c>
      <c r="B32" s="18" t="e">
        <f>VLOOKUP(J32,Ref!A:C,3,0)</f>
        <v>#N/A</v>
      </c>
      <c r="C32" s="18" t="e">
        <f>VLOOKUP(J32,Ref!A:D,4,0)</f>
        <v>#N/A</v>
      </c>
      <c r="D32" s="18" t="str">
        <f t="shared" si="0"/>
        <v>00/ene</v>
      </c>
      <c r="E32" s="18">
        <f t="shared" si="1"/>
        <v>0</v>
      </c>
      <c r="F32" s="18">
        <v>1</v>
      </c>
      <c r="G32" s="18">
        <f t="shared" si="2"/>
        <v>0</v>
      </c>
    </row>
    <row r="33" spans="1:7">
      <c r="A33" t="e">
        <f>_xlfn.XLOOKUP(I33,UTILIZADAS[Contacto1],UTILIZADAS[Source.Name],,0)</f>
        <v>#N/A</v>
      </c>
      <c r="B33" s="18" t="e">
        <f>VLOOKUP(J33,Ref!A:C,3,0)</f>
        <v>#N/A</v>
      </c>
      <c r="C33" s="18" t="e">
        <f>VLOOKUP(J33,Ref!A:D,4,0)</f>
        <v>#N/A</v>
      </c>
      <c r="D33" s="18" t="str">
        <f t="shared" si="0"/>
        <v>00/ene</v>
      </c>
      <c r="E33" s="18">
        <f t="shared" si="1"/>
        <v>0</v>
      </c>
      <c r="F33" s="18">
        <v>1</v>
      </c>
      <c r="G33" s="18">
        <f t="shared" si="2"/>
        <v>0</v>
      </c>
    </row>
    <row r="34" spans="1:7">
      <c r="A34" t="e">
        <f>_xlfn.XLOOKUP(I34,UTILIZADAS[Contacto1],UTILIZADAS[Source.Name],,0)</f>
        <v>#N/A</v>
      </c>
      <c r="B34" s="18" t="e">
        <f>VLOOKUP(J34,Ref!A:C,3,0)</f>
        <v>#N/A</v>
      </c>
      <c r="C34" s="18" t="e">
        <f>VLOOKUP(J34,Ref!A:D,4,0)</f>
        <v>#N/A</v>
      </c>
      <c r="D34" s="18" t="str">
        <f t="shared" si="0"/>
        <v>00/ene</v>
      </c>
      <c r="E34" s="18">
        <f t="shared" si="1"/>
        <v>0</v>
      </c>
      <c r="F34" s="18">
        <v>1</v>
      </c>
      <c r="G34" s="18">
        <f t="shared" si="2"/>
        <v>0</v>
      </c>
    </row>
    <row r="35" spans="1:7">
      <c r="A35" t="e">
        <f>_xlfn.XLOOKUP(I35,UTILIZADAS[Contacto1],UTILIZADAS[Source.Name],,0)</f>
        <v>#N/A</v>
      </c>
      <c r="B35" s="18" t="e">
        <f>VLOOKUP(J35,Ref!A:C,3,0)</f>
        <v>#N/A</v>
      </c>
      <c r="C35" s="18" t="e">
        <f>VLOOKUP(J35,Ref!A:D,4,0)</f>
        <v>#N/A</v>
      </c>
      <c r="D35" s="18" t="str">
        <f t="shared" si="0"/>
        <v>00/ene</v>
      </c>
      <c r="E35" s="18">
        <f t="shared" si="1"/>
        <v>0</v>
      </c>
      <c r="F35" s="18">
        <v>1</v>
      </c>
      <c r="G35" s="18">
        <f t="shared" si="2"/>
        <v>0</v>
      </c>
    </row>
    <row r="36" spans="1:7">
      <c r="A36" t="e">
        <f>_xlfn.XLOOKUP(I36,UTILIZADAS[Contacto1],UTILIZADAS[Source.Name],,0)</f>
        <v>#N/A</v>
      </c>
      <c r="B36" s="18" t="e">
        <f>VLOOKUP(J36,Ref!A:C,3,0)</f>
        <v>#N/A</v>
      </c>
      <c r="C36" s="18" t="e">
        <f>VLOOKUP(J36,Ref!A:D,4,0)</f>
        <v>#N/A</v>
      </c>
      <c r="D36" s="18" t="str">
        <f t="shared" si="0"/>
        <v>00/ene</v>
      </c>
      <c r="E36" s="18">
        <f t="shared" si="1"/>
        <v>0</v>
      </c>
      <c r="F36" s="18">
        <v>1</v>
      </c>
      <c r="G36" s="18">
        <f t="shared" si="2"/>
        <v>0</v>
      </c>
    </row>
    <row r="37" spans="1:7">
      <c r="A37" t="e">
        <f>_xlfn.XLOOKUP(I37,UTILIZADAS[Contacto1],UTILIZADAS[Source.Name],,0)</f>
        <v>#N/A</v>
      </c>
      <c r="B37" s="18" t="e">
        <f>VLOOKUP(J37,Ref!A:C,3,0)</f>
        <v>#N/A</v>
      </c>
      <c r="C37" s="18" t="e">
        <f>VLOOKUP(J37,Ref!A:D,4,0)</f>
        <v>#N/A</v>
      </c>
      <c r="D37" s="18" t="str">
        <f t="shared" si="0"/>
        <v>00/ene</v>
      </c>
      <c r="E37" s="18">
        <f t="shared" si="1"/>
        <v>0</v>
      </c>
      <c r="F37" s="18">
        <v>1</v>
      </c>
      <c r="G37" s="18">
        <f t="shared" si="2"/>
        <v>0</v>
      </c>
    </row>
    <row r="38" spans="1:7">
      <c r="A38" t="e">
        <f>_xlfn.XLOOKUP(I38,UTILIZADAS[Contacto1],UTILIZADAS[Source.Name],,0)</f>
        <v>#N/A</v>
      </c>
      <c r="B38" s="18" t="e">
        <f>VLOOKUP(J38,Ref!A:C,3,0)</f>
        <v>#N/A</v>
      </c>
      <c r="C38" s="18" t="e">
        <f>VLOOKUP(J38,Ref!A:D,4,0)</f>
        <v>#N/A</v>
      </c>
      <c r="D38" s="18" t="str">
        <f t="shared" si="0"/>
        <v>00/ene</v>
      </c>
      <c r="E38" s="18">
        <f t="shared" si="1"/>
        <v>0</v>
      </c>
      <c r="F38" s="18">
        <v>1</v>
      </c>
      <c r="G38" s="18">
        <f t="shared" si="2"/>
        <v>0</v>
      </c>
    </row>
    <row r="39" spans="1:7">
      <c r="A39" t="e">
        <f>_xlfn.XLOOKUP(I39,UTILIZADAS[Contacto1],UTILIZADAS[Source.Name],,0)</f>
        <v>#N/A</v>
      </c>
      <c r="B39" s="18" t="e">
        <f>VLOOKUP(J39,Ref!A:C,3,0)</f>
        <v>#N/A</v>
      </c>
      <c r="C39" s="18" t="e">
        <f>VLOOKUP(J39,Ref!A:D,4,0)</f>
        <v>#N/A</v>
      </c>
      <c r="D39" s="18" t="str">
        <f t="shared" si="0"/>
        <v>00/ene</v>
      </c>
      <c r="E39" s="18">
        <f t="shared" si="1"/>
        <v>0</v>
      </c>
      <c r="F39" s="18">
        <v>1</v>
      </c>
      <c r="G39" s="18">
        <f t="shared" si="2"/>
        <v>0</v>
      </c>
    </row>
    <row r="40" spans="1:7">
      <c r="A40" t="e">
        <f>_xlfn.XLOOKUP(I40,UTILIZADAS[Contacto1],UTILIZADAS[Source.Name],,0)</f>
        <v>#N/A</v>
      </c>
      <c r="B40" s="18" t="e">
        <f>VLOOKUP(J40,Ref!A:C,3,0)</f>
        <v>#N/A</v>
      </c>
      <c r="C40" s="18" t="e">
        <f>VLOOKUP(J40,Ref!A:D,4,0)</f>
        <v>#N/A</v>
      </c>
      <c r="D40" s="18" t="str">
        <f t="shared" si="0"/>
        <v>00/ene</v>
      </c>
      <c r="E40" s="18">
        <f t="shared" si="1"/>
        <v>0</v>
      </c>
      <c r="F40" s="18">
        <v>1</v>
      </c>
      <c r="G40" s="18">
        <f t="shared" si="2"/>
        <v>0</v>
      </c>
    </row>
    <row r="41" spans="1:7">
      <c r="A41" t="e">
        <f>_xlfn.XLOOKUP(I41,UTILIZADAS[Contacto1],UTILIZADAS[Source.Name],,0)</f>
        <v>#N/A</v>
      </c>
      <c r="B41" s="18" t="e">
        <f>VLOOKUP(J41,Ref!A:C,3,0)</f>
        <v>#N/A</v>
      </c>
      <c r="C41" s="18" t="e">
        <f>VLOOKUP(J41,Ref!A:D,4,0)</f>
        <v>#N/A</v>
      </c>
      <c r="D41" s="18" t="str">
        <f t="shared" si="0"/>
        <v>00/ene</v>
      </c>
      <c r="E41" s="18">
        <f t="shared" si="1"/>
        <v>0</v>
      </c>
      <c r="F41" s="18">
        <v>1</v>
      </c>
      <c r="G41" s="18">
        <f t="shared" si="2"/>
        <v>0</v>
      </c>
    </row>
    <row r="42" spans="1:7">
      <c r="A42" t="e">
        <f>_xlfn.XLOOKUP(I42,UTILIZADAS[Contacto1],UTILIZADAS[Source.Name],,0)</f>
        <v>#N/A</v>
      </c>
      <c r="B42" s="18" t="e">
        <f>VLOOKUP(J42,Ref!A:C,3,0)</f>
        <v>#N/A</v>
      </c>
      <c r="C42" s="18" t="e">
        <f>VLOOKUP(J42,Ref!A:D,4,0)</f>
        <v>#N/A</v>
      </c>
      <c r="D42" s="18" t="str">
        <f t="shared" si="0"/>
        <v>00/ene</v>
      </c>
      <c r="E42" s="18">
        <f t="shared" si="1"/>
        <v>0</v>
      </c>
      <c r="F42" s="18">
        <v>1</v>
      </c>
      <c r="G42" s="18">
        <f t="shared" si="2"/>
        <v>0</v>
      </c>
    </row>
    <row r="43" spans="1:7">
      <c r="A43" t="e">
        <f>_xlfn.XLOOKUP(I43,UTILIZADAS[Contacto1],UTILIZADAS[Source.Name],,0)</f>
        <v>#N/A</v>
      </c>
      <c r="B43" s="18" t="e">
        <f>VLOOKUP(J43,Ref!A:C,3,0)</f>
        <v>#N/A</v>
      </c>
      <c r="C43" s="18" t="e">
        <f>VLOOKUP(J43,Ref!A:D,4,0)</f>
        <v>#N/A</v>
      </c>
      <c r="D43" s="18" t="str">
        <f t="shared" si="0"/>
        <v>00/ene</v>
      </c>
      <c r="E43" s="18">
        <f t="shared" si="1"/>
        <v>0</v>
      </c>
      <c r="F43" s="18">
        <v>1</v>
      </c>
      <c r="G43" s="18">
        <f t="shared" si="2"/>
        <v>0</v>
      </c>
    </row>
    <row r="44" spans="1:7">
      <c r="A44" t="e">
        <f>_xlfn.XLOOKUP(I44,UTILIZADAS[Contacto1],UTILIZADAS[Source.Name],,0)</f>
        <v>#N/A</v>
      </c>
      <c r="B44" s="18" t="e">
        <f>VLOOKUP(J44,Ref!A:C,3,0)</f>
        <v>#N/A</v>
      </c>
      <c r="C44" s="18" t="e">
        <f>VLOOKUP(J44,Ref!A:D,4,0)</f>
        <v>#N/A</v>
      </c>
      <c r="D44" s="18" t="str">
        <f t="shared" si="0"/>
        <v>00/ene</v>
      </c>
      <c r="E44" s="18">
        <f t="shared" si="1"/>
        <v>0</v>
      </c>
      <c r="F44" s="18">
        <v>1</v>
      </c>
      <c r="G44" s="18">
        <f t="shared" si="2"/>
        <v>0</v>
      </c>
    </row>
    <row r="45" spans="1:7">
      <c r="A45" t="e">
        <f>_xlfn.XLOOKUP(I45,UTILIZADAS[Contacto1],UTILIZADAS[Source.Name],,0)</f>
        <v>#N/A</v>
      </c>
      <c r="B45" s="18" t="e">
        <f>VLOOKUP(J45,Ref!A:C,3,0)</f>
        <v>#N/A</v>
      </c>
      <c r="C45" s="18" t="e">
        <f>VLOOKUP(J45,Ref!A:D,4,0)</f>
        <v>#N/A</v>
      </c>
      <c r="D45" s="18" t="str">
        <f t="shared" si="0"/>
        <v>00/ene</v>
      </c>
      <c r="E45" s="18">
        <f t="shared" si="1"/>
        <v>0</v>
      </c>
      <c r="F45" s="18">
        <v>1</v>
      </c>
      <c r="G45" s="18">
        <f t="shared" si="2"/>
        <v>0</v>
      </c>
    </row>
    <row r="46" spans="1:7">
      <c r="A46" t="e">
        <f>_xlfn.XLOOKUP(I46,UTILIZADAS[Contacto1],UTILIZADAS[Source.Name],,0)</f>
        <v>#N/A</v>
      </c>
      <c r="B46" s="18" t="e">
        <f>VLOOKUP(J46,Ref!A:C,3,0)</f>
        <v>#N/A</v>
      </c>
      <c r="C46" s="18" t="e">
        <f>VLOOKUP(J46,Ref!A:D,4,0)</f>
        <v>#N/A</v>
      </c>
      <c r="D46" s="18" t="str">
        <f t="shared" si="0"/>
        <v>00/ene</v>
      </c>
      <c r="E46" s="18">
        <f t="shared" si="1"/>
        <v>0</v>
      </c>
      <c r="F46" s="18">
        <v>1</v>
      </c>
      <c r="G46" s="18">
        <f t="shared" si="2"/>
        <v>0</v>
      </c>
    </row>
    <row r="47" spans="1:7">
      <c r="A47" t="e">
        <f>_xlfn.XLOOKUP(I47,UTILIZADAS[Contacto1],UTILIZADAS[Source.Name],,0)</f>
        <v>#N/A</v>
      </c>
      <c r="B47" s="18" t="e">
        <f>VLOOKUP(J47,Ref!A:C,3,0)</f>
        <v>#N/A</v>
      </c>
      <c r="C47" s="18" t="e">
        <f>VLOOKUP(J47,Ref!A:D,4,0)</f>
        <v>#N/A</v>
      </c>
      <c r="D47" s="18" t="str">
        <f t="shared" si="0"/>
        <v>00/ene</v>
      </c>
      <c r="E47" s="18">
        <f t="shared" si="1"/>
        <v>0</v>
      </c>
      <c r="F47" s="18">
        <v>1</v>
      </c>
      <c r="G47" s="18">
        <f t="shared" si="2"/>
        <v>0</v>
      </c>
    </row>
    <row r="48" spans="1:7">
      <c r="A48" t="e">
        <f>_xlfn.XLOOKUP(I48,UTILIZADAS[Contacto1],UTILIZADAS[Source.Name],,0)</f>
        <v>#N/A</v>
      </c>
      <c r="B48" s="18" t="e">
        <f>VLOOKUP(J48,Ref!A:C,3,0)</f>
        <v>#N/A</v>
      </c>
      <c r="C48" s="18" t="e">
        <f>VLOOKUP(J48,Ref!A:D,4,0)</f>
        <v>#N/A</v>
      </c>
      <c r="D48" s="18" t="str">
        <f t="shared" si="0"/>
        <v>00/ene</v>
      </c>
      <c r="E48" s="18">
        <f t="shared" si="1"/>
        <v>0</v>
      </c>
      <c r="F48" s="18">
        <v>1</v>
      </c>
      <c r="G48" s="18">
        <f t="shared" si="2"/>
        <v>0</v>
      </c>
    </row>
    <row r="49" spans="1:7">
      <c r="A49" t="e">
        <f>_xlfn.XLOOKUP(I49,UTILIZADAS[Contacto1],UTILIZADAS[Source.Name],,0)</f>
        <v>#N/A</v>
      </c>
      <c r="B49" s="18" t="e">
        <f>VLOOKUP(J49,Ref!A:C,3,0)</f>
        <v>#N/A</v>
      </c>
      <c r="C49" s="18" t="e">
        <f>VLOOKUP(J49,Ref!A:D,4,0)</f>
        <v>#N/A</v>
      </c>
      <c r="D49" s="18" t="str">
        <f t="shared" si="0"/>
        <v>00/ene</v>
      </c>
      <c r="E49" s="18">
        <f t="shared" si="1"/>
        <v>0</v>
      </c>
      <c r="F49" s="18">
        <v>1</v>
      </c>
      <c r="G49" s="18">
        <f t="shared" si="2"/>
        <v>0</v>
      </c>
    </row>
    <row r="50" spans="1:7">
      <c r="A50" t="e">
        <f>_xlfn.XLOOKUP(I50,UTILIZADAS[Contacto1],UTILIZADAS[Source.Name],,0)</f>
        <v>#N/A</v>
      </c>
      <c r="B50" s="18" t="e">
        <f>VLOOKUP(J50,Ref!A:C,3,0)</f>
        <v>#N/A</v>
      </c>
      <c r="C50" s="18" t="e">
        <f>VLOOKUP(J50,Ref!A:D,4,0)</f>
        <v>#N/A</v>
      </c>
      <c r="D50" s="18" t="str">
        <f t="shared" si="0"/>
        <v>00/ene</v>
      </c>
      <c r="E50" s="18">
        <f t="shared" si="1"/>
        <v>0</v>
      </c>
      <c r="F50" s="18">
        <v>1</v>
      </c>
      <c r="G50" s="18">
        <f t="shared" si="2"/>
        <v>0</v>
      </c>
    </row>
    <row r="51" spans="1:7">
      <c r="A51" t="e">
        <f>_xlfn.XLOOKUP(I51,UTILIZADAS[Contacto1],UTILIZADAS[Source.Name],,0)</f>
        <v>#N/A</v>
      </c>
      <c r="B51" s="18" t="e">
        <f>VLOOKUP(J51,Ref!A:C,3,0)</f>
        <v>#N/A</v>
      </c>
      <c r="C51" s="18" t="e">
        <f>VLOOKUP(J51,Ref!A:D,4,0)</f>
        <v>#N/A</v>
      </c>
      <c r="D51" s="18" t="str">
        <f t="shared" si="0"/>
        <v>00/ene</v>
      </c>
      <c r="E51" s="18">
        <f t="shared" si="1"/>
        <v>0</v>
      </c>
      <c r="F51" s="18">
        <v>1</v>
      </c>
      <c r="G51" s="18">
        <f t="shared" si="2"/>
        <v>0</v>
      </c>
    </row>
    <row r="52" spans="1:7">
      <c r="A52" t="e">
        <f>_xlfn.XLOOKUP(I52,UTILIZADAS[Contacto1],UTILIZADAS[Source.Name],,0)</f>
        <v>#N/A</v>
      </c>
      <c r="B52" s="18" t="e">
        <f>VLOOKUP(J52,Ref!A:C,3,0)</f>
        <v>#N/A</v>
      </c>
      <c r="C52" s="18" t="e">
        <f>VLOOKUP(J52,Ref!A:D,4,0)</f>
        <v>#N/A</v>
      </c>
      <c r="D52" s="18" t="str">
        <f t="shared" si="0"/>
        <v>00/ene</v>
      </c>
      <c r="E52" s="18">
        <f t="shared" si="1"/>
        <v>0</v>
      </c>
      <c r="F52" s="18">
        <v>1</v>
      </c>
      <c r="G52" s="18">
        <f t="shared" si="2"/>
        <v>0</v>
      </c>
    </row>
    <row r="53" spans="1:7">
      <c r="A53" t="e">
        <f>_xlfn.XLOOKUP(I53,UTILIZADAS[Contacto1],UTILIZADAS[Source.Name],,0)</f>
        <v>#N/A</v>
      </c>
      <c r="B53" s="18" t="e">
        <f>VLOOKUP(J53,Ref!A:C,3,0)</f>
        <v>#N/A</v>
      </c>
      <c r="C53" s="18" t="e">
        <f>VLOOKUP(J53,Ref!A:D,4,0)</f>
        <v>#N/A</v>
      </c>
      <c r="D53" s="18" t="str">
        <f t="shared" si="0"/>
        <v>00/ene</v>
      </c>
      <c r="E53" s="18">
        <f t="shared" si="1"/>
        <v>0</v>
      </c>
      <c r="F53" s="18">
        <v>1</v>
      </c>
      <c r="G53" s="18">
        <f t="shared" si="2"/>
        <v>0</v>
      </c>
    </row>
    <row r="54" spans="1:7">
      <c r="A54" t="e">
        <f>_xlfn.XLOOKUP(I54,UTILIZADAS[Contacto1],UTILIZADAS[Source.Name],,0)</f>
        <v>#N/A</v>
      </c>
      <c r="B54" s="18" t="e">
        <f>VLOOKUP(J54,Ref!A:C,3,0)</f>
        <v>#N/A</v>
      </c>
      <c r="C54" s="18" t="e">
        <f>VLOOKUP(J54,Ref!A:D,4,0)</f>
        <v>#N/A</v>
      </c>
      <c r="D54" s="18" t="str">
        <f t="shared" si="0"/>
        <v>00/ene</v>
      </c>
      <c r="E54" s="18">
        <f t="shared" si="1"/>
        <v>0</v>
      </c>
      <c r="F54" s="18">
        <v>1</v>
      </c>
      <c r="G54" s="18">
        <f t="shared" si="2"/>
        <v>0</v>
      </c>
    </row>
    <row r="55" spans="1:7">
      <c r="A55" t="e">
        <f>_xlfn.XLOOKUP(I55,UTILIZADAS[Contacto1],UTILIZADAS[Source.Name],,0)</f>
        <v>#N/A</v>
      </c>
      <c r="B55" s="18" t="e">
        <f>VLOOKUP(J55,Ref!A:C,3,0)</f>
        <v>#N/A</v>
      </c>
      <c r="C55" s="18" t="e">
        <f>VLOOKUP(J55,Ref!A:D,4,0)</f>
        <v>#N/A</v>
      </c>
      <c r="D55" s="18" t="str">
        <f t="shared" si="0"/>
        <v>00/ene</v>
      </c>
      <c r="E55" s="18">
        <f t="shared" si="1"/>
        <v>0</v>
      </c>
      <c r="F55" s="18">
        <v>1</v>
      </c>
      <c r="G55" s="18">
        <f t="shared" si="2"/>
        <v>0</v>
      </c>
    </row>
    <row r="56" spans="1:7">
      <c r="A56" t="e">
        <f>_xlfn.XLOOKUP(I56,UTILIZADAS[Contacto1],UTILIZADAS[Source.Name],,0)</f>
        <v>#N/A</v>
      </c>
      <c r="B56" s="18" t="e">
        <f>VLOOKUP(J56,Ref!A:C,3,0)</f>
        <v>#N/A</v>
      </c>
      <c r="C56" s="18" t="e">
        <f>VLOOKUP(J56,Ref!A:D,4,0)</f>
        <v>#N/A</v>
      </c>
      <c r="D56" s="18" t="str">
        <f t="shared" si="0"/>
        <v>00/ene</v>
      </c>
      <c r="E56" s="18">
        <f t="shared" si="1"/>
        <v>0</v>
      </c>
      <c r="F56" s="18">
        <v>1</v>
      </c>
      <c r="G56" s="18">
        <f t="shared" si="2"/>
        <v>0</v>
      </c>
    </row>
    <row r="57" spans="1:7">
      <c r="A57" t="e">
        <f>_xlfn.XLOOKUP(I57,UTILIZADAS[Contacto1],UTILIZADAS[Source.Name],,0)</f>
        <v>#N/A</v>
      </c>
      <c r="B57" s="18" t="e">
        <f>VLOOKUP(J57,Ref!A:C,3,0)</f>
        <v>#N/A</v>
      </c>
      <c r="C57" s="18" t="e">
        <f>VLOOKUP(J57,Ref!A:D,4,0)</f>
        <v>#N/A</v>
      </c>
      <c r="D57" s="18" t="str">
        <f t="shared" si="0"/>
        <v>00/ene</v>
      </c>
      <c r="E57" s="18">
        <f t="shared" si="1"/>
        <v>0</v>
      </c>
      <c r="F57" s="18">
        <v>1</v>
      </c>
      <c r="G57" s="18">
        <f t="shared" si="2"/>
        <v>0</v>
      </c>
    </row>
    <row r="58" spans="1:7">
      <c r="A58" t="e">
        <f>_xlfn.XLOOKUP(I58,UTILIZADAS[Contacto1],UTILIZADAS[Source.Name],,0)</f>
        <v>#N/A</v>
      </c>
      <c r="B58" s="18" t="e">
        <f>VLOOKUP(J58,Ref!A:C,3,0)</f>
        <v>#N/A</v>
      </c>
      <c r="C58" s="18" t="e">
        <f>VLOOKUP(J58,Ref!A:D,4,0)</f>
        <v>#N/A</v>
      </c>
      <c r="D58" s="18" t="str">
        <f t="shared" si="0"/>
        <v>00/ene</v>
      </c>
      <c r="E58" s="18">
        <f t="shared" si="1"/>
        <v>0</v>
      </c>
      <c r="F58" s="18">
        <v>1</v>
      </c>
      <c r="G58" s="18">
        <f t="shared" si="2"/>
        <v>0</v>
      </c>
    </row>
    <row r="59" spans="1:7">
      <c r="A59" t="e">
        <f>_xlfn.XLOOKUP(I59,UTILIZADAS[Contacto1],UTILIZADAS[Source.Name],,0)</f>
        <v>#N/A</v>
      </c>
      <c r="B59" s="18" t="e">
        <f>VLOOKUP(J59,Ref!A:C,3,0)</f>
        <v>#N/A</v>
      </c>
      <c r="C59" s="18" t="e">
        <f>VLOOKUP(J59,Ref!A:D,4,0)</f>
        <v>#N/A</v>
      </c>
      <c r="D59" s="18" t="str">
        <f t="shared" si="0"/>
        <v>00/ene</v>
      </c>
      <c r="E59" s="18">
        <f t="shared" si="1"/>
        <v>0</v>
      </c>
      <c r="F59" s="18">
        <v>1</v>
      </c>
      <c r="G59" s="18">
        <f t="shared" si="2"/>
        <v>0</v>
      </c>
    </row>
    <row r="60" spans="1:7">
      <c r="A60" t="e">
        <f>_xlfn.XLOOKUP(I60,UTILIZADAS[Contacto1],UTILIZADAS[Source.Name],,0)</f>
        <v>#N/A</v>
      </c>
      <c r="B60" s="18" t="e">
        <f>VLOOKUP(J60,Ref!A:C,3,0)</f>
        <v>#N/A</v>
      </c>
      <c r="C60" s="18" t="e">
        <f>VLOOKUP(J60,Ref!A:D,4,0)</f>
        <v>#N/A</v>
      </c>
      <c r="D60" s="18" t="str">
        <f t="shared" si="0"/>
        <v>00/ene</v>
      </c>
      <c r="E60" s="18">
        <f t="shared" si="1"/>
        <v>0</v>
      </c>
      <c r="F60" s="18">
        <v>1</v>
      </c>
      <c r="G60" s="18">
        <f t="shared" si="2"/>
        <v>0</v>
      </c>
    </row>
    <row r="61" spans="1:7">
      <c r="A61" t="e">
        <f>_xlfn.XLOOKUP(I61,UTILIZADAS[Contacto1],UTILIZADAS[Source.Name],,0)</f>
        <v>#N/A</v>
      </c>
      <c r="B61" s="18" t="e">
        <f>VLOOKUP(J61,Ref!A:C,3,0)</f>
        <v>#N/A</v>
      </c>
      <c r="C61" s="18" t="e">
        <f>VLOOKUP(J61,Ref!A:D,4,0)</f>
        <v>#N/A</v>
      </c>
      <c r="D61" s="18" t="str">
        <f t="shared" si="0"/>
        <v>00/ene</v>
      </c>
      <c r="E61" s="18">
        <f t="shared" si="1"/>
        <v>0</v>
      </c>
      <c r="F61" s="18">
        <v>1</v>
      </c>
      <c r="G61" s="18">
        <f t="shared" si="2"/>
        <v>0</v>
      </c>
    </row>
    <row r="62" spans="1:7">
      <c r="A62" t="e">
        <f>_xlfn.XLOOKUP(I62,UTILIZADAS[Contacto1],UTILIZADAS[Source.Name],,0)</f>
        <v>#N/A</v>
      </c>
      <c r="B62" s="18" t="e">
        <f>VLOOKUP(J62,Ref!A:C,3,0)</f>
        <v>#N/A</v>
      </c>
      <c r="C62" s="18" t="e">
        <f>VLOOKUP(J62,Ref!A:D,4,0)</f>
        <v>#N/A</v>
      </c>
      <c r="D62" s="18" t="str">
        <f t="shared" si="0"/>
        <v>00/ene</v>
      </c>
      <c r="E62" s="18">
        <f t="shared" si="1"/>
        <v>0</v>
      </c>
      <c r="F62" s="18">
        <v>1</v>
      </c>
      <c r="G62" s="18">
        <f t="shared" si="2"/>
        <v>0</v>
      </c>
    </row>
    <row r="63" spans="1:7">
      <c r="A63" t="e">
        <f>_xlfn.XLOOKUP(I63,UTILIZADAS[Contacto1],UTILIZADAS[Source.Name],,0)</f>
        <v>#N/A</v>
      </c>
      <c r="B63" s="18" t="e">
        <f>VLOOKUP(J63,Ref!A:C,3,0)</f>
        <v>#N/A</v>
      </c>
      <c r="C63" s="18" t="e">
        <f>VLOOKUP(J63,Ref!A:D,4,0)</f>
        <v>#N/A</v>
      </c>
      <c r="D63" s="18" t="str">
        <f t="shared" si="0"/>
        <v>00/ene</v>
      </c>
      <c r="E63" s="18">
        <f t="shared" si="1"/>
        <v>0</v>
      </c>
      <c r="F63" s="18">
        <v>1</v>
      </c>
      <c r="G63" s="18">
        <f t="shared" si="2"/>
        <v>0</v>
      </c>
    </row>
    <row r="64" spans="1:7">
      <c r="A64" t="e">
        <f>_xlfn.XLOOKUP(I64,UTILIZADAS[Contacto1],UTILIZADAS[Source.Name],,0)</f>
        <v>#N/A</v>
      </c>
      <c r="B64" s="18" t="e">
        <f>VLOOKUP(J64,Ref!A:C,3,0)</f>
        <v>#N/A</v>
      </c>
      <c r="C64" s="18" t="e">
        <f>VLOOKUP(J64,Ref!A:D,4,0)</f>
        <v>#N/A</v>
      </c>
      <c r="D64" s="18" t="str">
        <f t="shared" si="0"/>
        <v>00/ene</v>
      </c>
      <c r="E64" s="18">
        <f t="shared" si="1"/>
        <v>0</v>
      </c>
      <c r="F64" s="18">
        <v>1</v>
      </c>
      <c r="G64" s="18">
        <f t="shared" si="2"/>
        <v>0</v>
      </c>
    </row>
    <row r="65" spans="1:24">
      <c r="A65" t="e">
        <f>_xlfn.XLOOKUP(I65,UTILIZADAS[Contacto1],UTILIZADAS[Source.Name],,0)</f>
        <v>#N/A</v>
      </c>
      <c r="B65" s="18" t="e">
        <f>VLOOKUP(J65,Ref!A:C,3,0)</f>
        <v>#N/A</v>
      </c>
      <c r="C65" s="18" t="e">
        <f>VLOOKUP(J65,Ref!A:D,4,0)</f>
        <v>#N/A</v>
      </c>
      <c r="D65" s="18" t="str">
        <f t="shared" si="0"/>
        <v>00/ene</v>
      </c>
      <c r="E65" s="18">
        <f t="shared" si="1"/>
        <v>0</v>
      </c>
      <c r="F65" s="18">
        <v>1</v>
      </c>
      <c r="G65" s="18">
        <f t="shared" si="2"/>
        <v>0</v>
      </c>
    </row>
    <row r="66" spans="1:24">
      <c r="A66" t="e">
        <f>_xlfn.XLOOKUP(I66,UTILIZADAS[Contacto1],UTILIZADAS[Source.Name],,0)</f>
        <v>#N/A</v>
      </c>
      <c r="B66" s="18" t="e">
        <f>VLOOKUP(J66,Ref!A:C,3,0)</f>
        <v>#N/A</v>
      </c>
      <c r="C66" s="18" t="e">
        <f>VLOOKUP(J66,Ref!A:D,4,0)</f>
        <v>#N/A</v>
      </c>
      <c r="D66" s="18" t="str">
        <f t="shared" ref="D66:D129" si="3">TEXT(H66,"dd/mmm")</f>
        <v>00/ene</v>
      </c>
      <c r="E66" s="18">
        <f t="shared" ref="E66:E129" si="4">+COUNTIF(I:I,I66)</f>
        <v>0</v>
      </c>
      <c r="F66" s="18">
        <v>1</v>
      </c>
      <c r="G66" s="18">
        <f t="shared" si="2"/>
        <v>0</v>
      </c>
    </row>
    <row r="67" spans="1:24">
      <c r="A67" t="e">
        <f>_xlfn.XLOOKUP(I67,UTILIZADAS[Contacto1],UTILIZADAS[Source.Name],,0)</f>
        <v>#N/A</v>
      </c>
      <c r="B67" s="18" t="e">
        <f>VLOOKUP(J67,Ref!A:C,3,0)</f>
        <v>#N/A</v>
      </c>
      <c r="C67" s="18" t="e">
        <f>VLOOKUP(J67,Ref!A:D,4,0)</f>
        <v>#N/A</v>
      </c>
      <c r="D67" s="18" t="str">
        <f t="shared" si="3"/>
        <v>00/ene</v>
      </c>
      <c r="E67" s="18">
        <f t="shared" si="4"/>
        <v>0</v>
      </c>
      <c r="F67" s="18">
        <v>1</v>
      </c>
      <c r="G67" s="18">
        <f t="shared" ref="G67:G130" si="5">IF(I67=I68,0,1)</f>
        <v>0</v>
      </c>
    </row>
    <row r="68" spans="1:24">
      <c r="A68" t="e">
        <f>_xlfn.XLOOKUP(I68,UTILIZADAS[Contacto1],UTILIZADAS[Source.Name],,0)</f>
        <v>#N/A</v>
      </c>
      <c r="B68" s="18" t="e">
        <f>VLOOKUP(J68,Ref!A:C,3,0)</f>
        <v>#N/A</v>
      </c>
      <c r="C68" s="18" t="e">
        <f>VLOOKUP(J68,Ref!A:D,4,0)</f>
        <v>#N/A</v>
      </c>
      <c r="D68" s="18" t="str">
        <f t="shared" si="3"/>
        <v>00/ene</v>
      </c>
      <c r="E68" s="18">
        <f t="shared" si="4"/>
        <v>0</v>
      </c>
      <c r="F68" s="18">
        <v>1</v>
      </c>
      <c r="G68" s="18">
        <f t="shared" si="5"/>
        <v>0</v>
      </c>
    </row>
    <row r="69" spans="1:24">
      <c r="A69" t="e">
        <f>_xlfn.XLOOKUP(I69,UTILIZADAS[Contacto1],UTILIZADAS[Source.Name],,0)</f>
        <v>#N/A</v>
      </c>
      <c r="B69" s="18" t="e">
        <f>VLOOKUP(J69,Ref!A:C,3,0)</f>
        <v>#N/A</v>
      </c>
      <c r="C69" s="18" t="e">
        <f>VLOOKUP(J69,Ref!A:D,4,0)</f>
        <v>#N/A</v>
      </c>
      <c r="D69" s="18" t="str">
        <f t="shared" si="3"/>
        <v>00/ene</v>
      </c>
      <c r="E69" s="18">
        <f t="shared" si="4"/>
        <v>0</v>
      </c>
      <c r="F69" s="18">
        <v>1</v>
      </c>
      <c r="G69" s="18">
        <f t="shared" si="5"/>
        <v>0</v>
      </c>
    </row>
    <row r="70" spans="1:24">
      <c r="A70" t="e">
        <f>_xlfn.XLOOKUP(I70,UTILIZADAS[Contacto1],UTILIZADAS[Source.Name],,0)</f>
        <v>#N/A</v>
      </c>
      <c r="B70" s="18" t="e">
        <f>VLOOKUP(J70,Ref!A:C,3,0)</f>
        <v>#N/A</v>
      </c>
      <c r="C70" s="18" t="e">
        <f>VLOOKUP(J70,Ref!A:D,4,0)</f>
        <v>#N/A</v>
      </c>
      <c r="D70" s="18" t="str">
        <f t="shared" si="3"/>
        <v>00/ene</v>
      </c>
      <c r="E70" s="18">
        <f t="shared" si="4"/>
        <v>0</v>
      </c>
      <c r="F70" s="18">
        <v>1</v>
      </c>
      <c r="G70" s="18">
        <f t="shared" si="5"/>
        <v>0</v>
      </c>
    </row>
    <row r="71" spans="1:24">
      <c r="A71" t="e">
        <f>_xlfn.XLOOKUP(I71,UTILIZADAS[Contacto1],UTILIZADAS[Source.Name],,0)</f>
        <v>#N/A</v>
      </c>
      <c r="B71" s="18" t="e">
        <f>VLOOKUP(J71,Ref!A:C,3,0)</f>
        <v>#N/A</v>
      </c>
      <c r="C71" s="18" t="e">
        <f>VLOOKUP(J71,Ref!A:D,4,0)</f>
        <v>#N/A</v>
      </c>
      <c r="D71" s="18" t="str">
        <f t="shared" si="3"/>
        <v>00/ene</v>
      </c>
      <c r="E71" s="18">
        <f t="shared" si="4"/>
        <v>0</v>
      </c>
      <c r="F71" s="18">
        <v>1</v>
      </c>
      <c r="G71" s="18">
        <f t="shared" si="5"/>
        <v>0</v>
      </c>
    </row>
    <row r="72" spans="1:24">
      <c r="A72" t="e">
        <f>_xlfn.XLOOKUP(I72,UTILIZADAS[Contacto1],UTILIZADAS[Source.Name],,0)</f>
        <v>#N/A</v>
      </c>
      <c r="B72" s="18" t="e">
        <f>VLOOKUP(J72,Ref!A:C,3,0)</f>
        <v>#N/A</v>
      </c>
      <c r="C72" s="18" t="e">
        <f>VLOOKUP(J72,Ref!A:D,4,0)</f>
        <v>#N/A</v>
      </c>
      <c r="D72" s="18" t="str">
        <f t="shared" si="3"/>
        <v>00/ene</v>
      </c>
      <c r="E72" s="18">
        <f t="shared" si="4"/>
        <v>0</v>
      </c>
      <c r="F72" s="18">
        <v>1</v>
      </c>
      <c r="G72" s="18">
        <f t="shared" si="5"/>
        <v>0</v>
      </c>
    </row>
    <row r="73" spans="1:24">
      <c r="A73" t="e">
        <f>_xlfn.XLOOKUP(I73,UTILIZADAS[Contacto1],UTILIZADAS[Source.Name],,0)</f>
        <v>#N/A</v>
      </c>
      <c r="B73" s="18" t="e">
        <f>VLOOKUP(J73,Ref!A:C,3,0)</f>
        <v>#N/A</v>
      </c>
      <c r="C73" s="18" t="e">
        <f>VLOOKUP(J73,Ref!A:D,4,0)</f>
        <v>#N/A</v>
      </c>
      <c r="D73" s="18" t="str">
        <f t="shared" si="3"/>
        <v>00/ene</v>
      </c>
      <c r="E73" s="18">
        <f t="shared" si="4"/>
        <v>0</v>
      </c>
      <c r="F73" s="18">
        <v>1</v>
      </c>
      <c r="G73" s="18">
        <f t="shared" si="5"/>
        <v>0</v>
      </c>
    </row>
    <row r="74" spans="1:24">
      <c r="A74" t="e">
        <f>_xlfn.XLOOKUP(I74,UTILIZADAS[Contacto1],UTILIZADAS[Source.Name],,0)</f>
        <v>#N/A</v>
      </c>
      <c r="B74" s="18" t="e">
        <f>VLOOKUP(J74,Ref!A:C,3,0)</f>
        <v>#N/A</v>
      </c>
      <c r="C74" s="18" t="e">
        <f>VLOOKUP(J74,Ref!A:D,4,0)</f>
        <v>#N/A</v>
      </c>
      <c r="D74" s="18" t="str">
        <f t="shared" si="3"/>
        <v>00/ene</v>
      </c>
      <c r="E74" s="18">
        <f t="shared" si="4"/>
        <v>0</v>
      </c>
      <c r="F74" s="18">
        <v>1</v>
      </c>
      <c r="G74" s="18">
        <f t="shared" si="5"/>
        <v>0</v>
      </c>
      <c r="X74" s="197"/>
    </row>
    <row r="75" spans="1:24">
      <c r="A75" t="e">
        <f>_xlfn.XLOOKUP(I75,UTILIZADAS[Contacto1],UTILIZADAS[Source.Name],,0)</f>
        <v>#N/A</v>
      </c>
      <c r="B75" s="18" t="e">
        <f>VLOOKUP(J75,Ref!A:C,3,0)</f>
        <v>#N/A</v>
      </c>
      <c r="C75" s="18" t="e">
        <f>VLOOKUP(J75,Ref!A:D,4,0)</f>
        <v>#N/A</v>
      </c>
      <c r="D75" s="18" t="str">
        <f t="shared" si="3"/>
        <v>00/ene</v>
      </c>
      <c r="E75" s="18">
        <f t="shared" si="4"/>
        <v>0</v>
      </c>
      <c r="F75" s="18">
        <v>1</v>
      </c>
      <c r="G75" s="18">
        <f t="shared" si="5"/>
        <v>0</v>
      </c>
    </row>
    <row r="76" spans="1:24">
      <c r="A76" t="e">
        <f>_xlfn.XLOOKUP(I76,UTILIZADAS[Contacto1],UTILIZADAS[Source.Name],,0)</f>
        <v>#N/A</v>
      </c>
      <c r="B76" s="18" t="e">
        <f>VLOOKUP(J76,Ref!A:C,3,0)</f>
        <v>#N/A</v>
      </c>
      <c r="C76" s="18" t="e">
        <f>VLOOKUP(J76,Ref!A:D,4,0)</f>
        <v>#N/A</v>
      </c>
      <c r="D76" s="18" t="str">
        <f t="shared" si="3"/>
        <v>00/ene</v>
      </c>
      <c r="E76" s="18">
        <f t="shared" si="4"/>
        <v>0</v>
      </c>
      <c r="F76" s="18">
        <v>1</v>
      </c>
      <c r="G76" s="18">
        <f t="shared" si="5"/>
        <v>0</v>
      </c>
    </row>
    <row r="77" spans="1:24">
      <c r="A77" t="e">
        <f>_xlfn.XLOOKUP(I77,UTILIZADAS[Contacto1],UTILIZADAS[Source.Name],,0)</f>
        <v>#N/A</v>
      </c>
      <c r="B77" s="18" t="e">
        <f>VLOOKUP(J77,Ref!A:C,3,0)</f>
        <v>#N/A</v>
      </c>
      <c r="C77" s="18" t="e">
        <f>VLOOKUP(J77,Ref!A:D,4,0)</f>
        <v>#N/A</v>
      </c>
      <c r="D77" s="18" t="str">
        <f t="shared" si="3"/>
        <v>00/ene</v>
      </c>
      <c r="E77" s="18">
        <f t="shared" si="4"/>
        <v>0</v>
      </c>
      <c r="F77" s="18">
        <v>1</v>
      </c>
      <c r="G77" s="18">
        <f t="shared" si="5"/>
        <v>0</v>
      </c>
    </row>
    <row r="78" spans="1:24">
      <c r="A78" t="e">
        <f>_xlfn.XLOOKUP(I78,UTILIZADAS[Contacto1],UTILIZADAS[Source.Name],,0)</f>
        <v>#N/A</v>
      </c>
      <c r="B78" s="18" t="e">
        <f>VLOOKUP(J78,Ref!A:C,3,0)</f>
        <v>#N/A</v>
      </c>
      <c r="C78" s="18" t="e">
        <f>VLOOKUP(J78,Ref!A:D,4,0)</f>
        <v>#N/A</v>
      </c>
      <c r="D78" s="18" t="str">
        <f t="shared" si="3"/>
        <v>00/ene</v>
      </c>
      <c r="E78" s="18">
        <f t="shared" si="4"/>
        <v>0</v>
      </c>
      <c r="F78" s="18">
        <v>1</v>
      </c>
      <c r="G78" s="18">
        <f t="shared" si="5"/>
        <v>0</v>
      </c>
    </row>
    <row r="79" spans="1:24">
      <c r="A79" t="e">
        <f>_xlfn.XLOOKUP(I79,UTILIZADAS[Contacto1],UTILIZADAS[Source.Name],,0)</f>
        <v>#N/A</v>
      </c>
      <c r="B79" s="18" t="e">
        <f>VLOOKUP(J79,Ref!A:C,3,0)</f>
        <v>#N/A</v>
      </c>
      <c r="C79" s="18" t="e">
        <f>VLOOKUP(J79,Ref!A:D,4,0)</f>
        <v>#N/A</v>
      </c>
      <c r="D79" s="18" t="str">
        <f t="shared" si="3"/>
        <v>00/ene</v>
      </c>
      <c r="E79" s="18">
        <f t="shared" si="4"/>
        <v>0</v>
      </c>
      <c r="F79" s="18">
        <v>1</v>
      </c>
      <c r="G79" s="18">
        <f t="shared" si="5"/>
        <v>0</v>
      </c>
    </row>
    <row r="80" spans="1:24">
      <c r="A80" t="e">
        <f>_xlfn.XLOOKUP(I80,UTILIZADAS[Contacto1],UTILIZADAS[Source.Name],,0)</f>
        <v>#N/A</v>
      </c>
      <c r="B80" s="18" t="e">
        <f>VLOOKUP(J80,Ref!A:C,3,0)</f>
        <v>#N/A</v>
      </c>
      <c r="C80" s="18" t="e">
        <f>VLOOKUP(J80,Ref!A:D,4,0)</f>
        <v>#N/A</v>
      </c>
      <c r="D80" s="18" t="str">
        <f t="shared" si="3"/>
        <v>00/ene</v>
      </c>
      <c r="E80" s="18">
        <f t="shared" si="4"/>
        <v>0</v>
      </c>
      <c r="F80" s="18">
        <v>1</v>
      </c>
      <c r="G80" s="18">
        <f t="shared" si="5"/>
        <v>0</v>
      </c>
    </row>
    <row r="81" spans="1:7">
      <c r="A81" t="e">
        <f>_xlfn.XLOOKUP(I81,UTILIZADAS[Contacto1],UTILIZADAS[Source.Name],,0)</f>
        <v>#N/A</v>
      </c>
      <c r="B81" s="18" t="e">
        <f>VLOOKUP(J81,Ref!A:C,3,0)</f>
        <v>#N/A</v>
      </c>
      <c r="C81" s="18" t="e">
        <f>VLOOKUP(J81,Ref!A:D,4,0)</f>
        <v>#N/A</v>
      </c>
      <c r="D81" s="18" t="str">
        <f t="shared" si="3"/>
        <v>00/ene</v>
      </c>
      <c r="E81" s="18">
        <f t="shared" si="4"/>
        <v>0</v>
      </c>
      <c r="F81" s="18">
        <v>1</v>
      </c>
      <c r="G81" s="18">
        <f t="shared" si="5"/>
        <v>0</v>
      </c>
    </row>
    <row r="82" spans="1:7">
      <c r="A82" t="e">
        <f>_xlfn.XLOOKUP(I82,UTILIZADAS[Contacto1],UTILIZADAS[Source.Name],,0)</f>
        <v>#N/A</v>
      </c>
      <c r="B82" s="18" t="e">
        <f>VLOOKUP(J82,Ref!A:C,3,0)</f>
        <v>#N/A</v>
      </c>
      <c r="C82" s="18" t="e">
        <f>VLOOKUP(J82,Ref!A:D,4,0)</f>
        <v>#N/A</v>
      </c>
      <c r="D82" s="18" t="str">
        <f t="shared" si="3"/>
        <v>00/ene</v>
      </c>
      <c r="E82" s="18">
        <f t="shared" si="4"/>
        <v>0</v>
      </c>
      <c r="F82" s="18">
        <v>1</v>
      </c>
      <c r="G82" s="18">
        <f t="shared" si="5"/>
        <v>0</v>
      </c>
    </row>
    <row r="83" spans="1:7">
      <c r="A83" t="e">
        <f>_xlfn.XLOOKUP(I83,UTILIZADAS[Contacto1],UTILIZADAS[Source.Name],,0)</f>
        <v>#N/A</v>
      </c>
      <c r="B83" s="18" t="e">
        <f>VLOOKUP(J83,Ref!A:C,3,0)</f>
        <v>#N/A</v>
      </c>
      <c r="C83" s="18" t="e">
        <f>VLOOKUP(J83,Ref!A:D,4,0)</f>
        <v>#N/A</v>
      </c>
      <c r="D83" s="18" t="str">
        <f t="shared" si="3"/>
        <v>00/ene</v>
      </c>
      <c r="E83" s="18">
        <f t="shared" si="4"/>
        <v>0</v>
      </c>
      <c r="F83" s="18">
        <v>1</v>
      </c>
      <c r="G83" s="18">
        <f t="shared" si="5"/>
        <v>0</v>
      </c>
    </row>
    <row r="84" spans="1:7">
      <c r="A84" t="e">
        <f>_xlfn.XLOOKUP(I84,UTILIZADAS[Contacto1],UTILIZADAS[Source.Name],,0)</f>
        <v>#N/A</v>
      </c>
      <c r="B84" s="18" t="e">
        <f>VLOOKUP(J84,Ref!A:C,3,0)</f>
        <v>#N/A</v>
      </c>
      <c r="C84" s="18" t="e">
        <f>VLOOKUP(J84,Ref!A:D,4,0)</f>
        <v>#N/A</v>
      </c>
      <c r="D84" s="18" t="str">
        <f t="shared" si="3"/>
        <v>00/ene</v>
      </c>
      <c r="E84" s="18">
        <f t="shared" si="4"/>
        <v>0</v>
      </c>
      <c r="F84" s="18">
        <v>1</v>
      </c>
      <c r="G84" s="18">
        <f t="shared" si="5"/>
        <v>0</v>
      </c>
    </row>
    <row r="85" spans="1:7">
      <c r="A85" t="e">
        <f>_xlfn.XLOOKUP(I85,UTILIZADAS[Contacto1],UTILIZADAS[Source.Name],,0)</f>
        <v>#N/A</v>
      </c>
      <c r="B85" s="18" t="e">
        <f>VLOOKUP(J85,Ref!A:C,3,0)</f>
        <v>#N/A</v>
      </c>
      <c r="C85" s="18" t="e">
        <f>VLOOKUP(J85,Ref!A:D,4,0)</f>
        <v>#N/A</v>
      </c>
      <c r="D85" s="18" t="str">
        <f t="shared" si="3"/>
        <v>00/ene</v>
      </c>
      <c r="E85" s="18">
        <f t="shared" si="4"/>
        <v>0</v>
      </c>
      <c r="F85" s="18">
        <v>1</v>
      </c>
      <c r="G85" s="18">
        <f t="shared" si="5"/>
        <v>0</v>
      </c>
    </row>
    <row r="86" spans="1:7">
      <c r="A86" t="e">
        <f>_xlfn.XLOOKUP(I86,UTILIZADAS[Contacto1],UTILIZADAS[Source.Name],,0)</f>
        <v>#N/A</v>
      </c>
      <c r="B86" s="18" t="e">
        <f>VLOOKUP(J86,Ref!A:C,3,0)</f>
        <v>#N/A</v>
      </c>
      <c r="C86" s="18" t="e">
        <f>VLOOKUP(J86,Ref!A:D,4,0)</f>
        <v>#N/A</v>
      </c>
      <c r="D86" s="18" t="str">
        <f t="shared" si="3"/>
        <v>00/ene</v>
      </c>
      <c r="E86" s="18">
        <f t="shared" si="4"/>
        <v>0</v>
      </c>
      <c r="F86" s="18">
        <v>1</v>
      </c>
      <c r="G86" s="18">
        <f t="shared" si="5"/>
        <v>0</v>
      </c>
    </row>
    <row r="87" spans="1:7">
      <c r="A87" t="e">
        <f>_xlfn.XLOOKUP(I87,UTILIZADAS[Contacto1],UTILIZADAS[Source.Name],,0)</f>
        <v>#N/A</v>
      </c>
      <c r="B87" s="18" t="e">
        <f>VLOOKUP(J87,Ref!A:C,3,0)</f>
        <v>#N/A</v>
      </c>
      <c r="C87" s="18" t="e">
        <f>VLOOKUP(J87,Ref!A:D,4,0)</f>
        <v>#N/A</v>
      </c>
      <c r="D87" s="18" t="str">
        <f t="shared" si="3"/>
        <v>00/ene</v>
      </c>
      <c r="E87" s="18">
        <f t="shared" si="4"/>
        <v>0</v>
      </c>
      <c r="F87" s="18">
        <v>1</v>
      </c>
      <c r="G87" s="18">
        <f t="shared" si="5"/>
        <v>0</v>
      </c>
    </row>
    <row r="88" spans="1:7">
      <c r="A88" t="e">
        <f>_xlfn.XLOOKUP(I88,UTILIZADAS[Contacto1],UTILIZADAS[Source.Name],,0)</f>
        <v>#N/A</v>
      </c>
      <c r="B88" s="18" t="e">
        <f>VLOOKUP(J88,Ref!A:C,3,0)</f>
        <v>#N/A</v>
      </c>
      <c r="C88" s="18" t="e">
        <f>VLOOKUP(J88,Ref!A:D,4,0)</f>
        <v>#N/A</v>
      </c>
      <c r="D88" s="18" t="str">
        <f t="shared" si="3"/>
        <v>00/ene</v>
      </c>
      <c r="E88" s="18">
        <f t="shared" si="4"/>
        <v>0</v>
      </c>
      <c r="F88" s="18">
        <v>1</v>
      </c>
      <c r="G88" s="18">
        <f t="shared" si="5"/>
        <v>0</v>
      </c>
    </row>
    <row r="89" spans="1:7">
      <c r="A89" t="e">
        <f>_xlfn.XLOOKUP(I89,UTILIZADAS[Contacto1],UTILIZADAS[Source.Name],,0)</f>
        <v>#N/A</v>
      </c>
      <c r="B89" s="18" t="e">
        <f>VLOOKUP(J89,Ref!A:C,3,0)</f>
        <v>#N/A</v>
      </c>
      <c r="C89" s="18" t="e">
        <f>VLOOKUP(J89,Ref!A:D,4,0)</f>
        <v>#N/A</v>
      </c>
      <c r="D89" s="18" t="str">
        <f t="shared" si="3"/>
        <v>00/ene</v>
      </c>
      <c r="E89" s="18">
        <f t="shared" si="4"/>
        <v>0</v>
      </c>
      <c r="F89" s="18">
        <v>1</v>
      </c>
      <c r="G89" s="18">
        <f t="shared" si="5"/>
        <v>0</v>
      </c>
    </row>
    <row r="90" spans="1:7">
      <c r="A90" t="e">
        <f>_xlfn.XLOOKUP(I90,UTILIZADAS[Contacto1],UTILIZADAS[Source.Name],,0)</f>
        <v>#N/A</v>
      </c>
      <c r="B90" s="18" t="e">
        <f>VLOOKUP(J90,Ref!A:C,3,0)</f>
        <v>#N/A</v>
      </c>
      <c r="C90" s="18" t="e">
        <f>VLOOKUP(J90,Ref!A:D,4,0)</f>
        <v>#N/A</v>
      </c>
      <c r="D90" s="18" t="str">
        <f t="shared" si="3"/>
        <v>00/ene</v>
      </c>
      <c r="E90" s="18">
        <f t="shared" si="4"/>
        <v>0</v>
      </c>
      <c r="F90" s="18">
        <v>1</v>
      </c>
      <c r="G90" s="18">
        <f t="shared" si="5"/>
        <v>0</v>
      </c>
    </row>
    <row r="91" spans="1:7">
      <c r="A91" t="e">
        <f>_xlfn.XLOOKUP(I91,UTILIZADAS[Contacto1],UTILIZADAS[Source.Name],,0)</f>
        <v>#N/A</v>
      </c>
      <c r="B91" s="18" t="e">
        <f>VLOOKUP(J91,Ref!A:C,3,0)</f>
        <v>#N/A</v>
      </c>
      <c r="C91" s="18" t="e">
        <f>VLOOKUP(J91,Ref!A:D,4,0)</f>
        <v>#N/A</v>
      </c>
      <c r="D91" s="18" t="str">
        <f t="shared" si="3"/>
        <v>00/ene</v>
      </c>
      <c r="E91" s="18">
        <f t="shared" si="4"/>
        <v>0</v>
      </c>
      <c r="F91" s="18">
        <v>1</v>
      </c>
      <c r="G91" s="18">
        <f t="shared" si="5"/>
        <v>0</v>
      </c>
    </row>
    <row r="92" spans="1:7">
      <c r="A92" t="e">
        <f>_xlfn.XLOOKUP(I92,UTILIZADAS[Contacto1],UTILIZADAS[Source.Name],,0)</f>
        <v>#N/A</v>
      </c>
      <c r="B92" s="18" t="e">
        <f>VLOOKUP(J92,Ref!A:C,3,0)</f>
        <v>#N/A</v>
      </c>
      <c r="C92" s="18" t="e">
        <f>VLOOKUP(J92,Ref!A:D,4,0)</f>
        <v>#N/A</v>
      </c>
      <c r="D92" s="18" t="str">
        <f t="shared" si="3"/>
        <v>00/ene</v>
      </c>
      <c r="E92" s="18">
        <f t="shared" si="4"/>
        <v>0</v>
      </c>
      <c r="F92" s="18">
        <v>1</v>
      </c>
      <c r="G92" s="18">
        <f t="shared" si="5"/>
        <v>0</v>
      </c>
    </row>
    <row r="93" spans="1:7">
      <c r="A93" t="e">
        <f>_xlfn.XLOOKUP(I93,UTILIZADAS[Contacto1],UTILIZADAS[Source.Name],,0)</f>
        <v>#N/A</v>
      </c>
      <c r="B93" s="18" t="e">
        <f>VLOOKUP(J93,Ref!A:C,3,0)</f>
        <v>#N/A</v>
      </c>
      <c r="C93" s="18" t="e">
        <f>VLOOKUP(J93,Ref!A:D,4,0)</f>
        <v>#N/A</v>
      </c>
      <c r="D93" s="18" t="str">
        <f t="shared" si="3"/>
        <v>00/ene</v>
      </c>
      <c r="E93" s="18">
        <f t="shared" si="4"/>
        <v>0</v>
      </c>
      <c r="F93" s="18">
        <v>1</v>
      </c>
      <c r="G93" s="18">
        <f t="shared" si="5"/>
        <v>0</v>
      </c>
    </row>
    <row r="94" spans="1:7">
      <c r="A94" t="e">
        <f>_xlfn.XLOOKUP(I94,UTILIZADAS[Contacto1],UTILIZADAS[Source.Name],,0)</f>
        <v>#N/A</v>
      </c>
      <c r="B94" s="18" t="e">
        <f>VLOOKUP(J94,Ref!A:C,3,0)</f>
        <v>#N/A</v>
      </c>
      <c r="C94" s="18" t="e">
        <f>VLOOKUP(J94,Ref!A:D,4,0)</f>
        <v>#N/A</v>
      </c>
      <c r="D94" s="18" t="str">
        <f t="shared" si="3"/>
        <v>00/ene</v>
      </c>
      <c r="E94" s="18">
        <f t="shared" si="4"/>
        <v>0</v>
      </c>
      <c r="F94" s="18">
        <v>1</v>
      </c>
      <c r="G94" s="18">
        <f t="shared" si="5"/>
        <v>0</v>
      </c>
    </row>
    <row r="95" spans="1:7">
      <c r="A95" t="e">
        <f>_xlfn.XLOOKUP(I95,UTILIZADAS[Contacto1],UTILIZADAS[Source.Name],,0)</f>
        <v>#N/A</v>
      </c>
      <c r="B95" s="18" t="e">
        <f>VLOOKUP(J95,Ref!A:C,3,0)</f>
        <v>#N/A</v>
      </c>
      <c r="C95" s="18" t="e">
        <f>VLOOKUP(J95,Ref!A:D,4,0)</f>
        <v>#N/A</v>
      </c>
      <c r="D95" s="18" t="str">
        <f t="shared" si="3"/>
        <v>00/ene</v>
      </c>
      <c r="E95" s="18">
        <f t="shared" si="4"/>
        <v>0</v>
      </c>
      <c r="F95" s="18">
        <v>1</v>
      </c>
      <c r="G95" s="18">
        <f t="shared" si="5"/>
        <v>0</v>
      </c>
    </row>
    <row r="96" spans="1:7">
      <c r="A96" t="e">
        <f>_xlfn.XLOOKUP(I96,UTILIZADAS[Contacto1],UTILIZADAS[Source.Name],,0)</f>
        <v>#N/A</v>
      </c>
      <c r="B96" s="18" t="e">
        <f>VLOOKUP(J96,Ref!A:C,3,0)</f>
        <v>#N/A</v>
      </c>
      <c r="C96" s="18" t="e">
        <f>VLOOKUP(J96,Ref!A:D,4,0)</f>
        <v>#N/A</v>
      </c>
      <c r="D96" s="18" t="str">
        <f t="shared" si="3"/>
        <v>00/ene</v>
      </c>
      <c r="E96" s="18">
        <f t="shared" si="4"/>
        <v>0</v>
      </c>
      <c r="F96" s="18">
        <v>1</v>
      </c>
      <c r="G96" s="18">
        <f t="shared" si="5"/>
        <v>0</v>
      </c>
    </row>
    <row r="97" spans="1:7">
      <c r="A97" t="e">
        <f>_xlfn.XLOOKUP(I97,UTILIZADAS[Contacto1],UTILIZADAS[Source.Name],,0)</f>
        <v>#N/A</v>
      </c>
      <c r="B97" s="18" t="e">
        <f>VLOOKUP(J97,Ref!A:C,3,0)</f>
        <v>#N/A</v>
      </c>
      <c r="C97" s="18" t="e">
        <f>VLOOKUP(J97,Ref!A:D,4,0)</f>
        <v>#N/A</v>
      </c>
      <c r="D97" s="18" t="str">
        <f t="shared" si="3"/>
        <v>00/ene</v>
      </c>
      <c r="E97" s="18">
        <f t="shared" si="4"/>
        <v>0</v>
      </c>
      <c r="F97" s="18">
        <v>1</v>
      </c>
      <c r="G97" s="18">
        <f t="shared" si="5"/>
        <v>0</v>
      </c>
    </row>
    <row r="98" spans="1:7">
      <c r="A98" t="e">
        <f>_xlfn.XLOOKUP(I98,UTILIZADAS[Contacto1],UTILIZADAS[Source.Name],,0)</f>
        <v>#N/A</v>
      </c>
      <c r="B98" s="18" t="e">
        <f>VLOOKUP(J98,Ref!A:C,3,0)</f>
        <v>#N/A</v>
      </c>
      <c r="C98" s="18" t="e">
        <f>VLOOKUP(J98,Ref!A:D,4,0)</f>
        <v>#N/A</v>
      </c>
      <c r="D98" s="18" t="str">
        <f t="shared" si="3"/>
        <v>00/ene</v>
      </c>
      <c r="E98" s="18">
        <f t="shared" si="4"/>
        <v>0</v>
      </c>
      <c r="F98" s="18">
        <v>1</v>
      </c>
      <c r="G98" s="18">
        <f t="shared" si="5"/>
        <v>0</v>
      </c>
    </row>
    <row r="99" spans="1:7">
      <c r="A99" t="e">
        <f>_xlfn.XLOOKUP(I99,UTILIZADAS[Contacto1],UTILIZADAS[Source.Name],,0)</f>
        <v>#N/A</v>
      </c>
      <c r="B99" s="18" t="e">
        <f>VLOOKUP(J99,Ref!A:C,3,0)</f>
        <v>#N/A</v>
      </c>
      <c r="C99" s="18" t="e">
        <f>VLOOKUP(J99,Ref!A:D,4,0)</f>
        <v>#N/A</v>
      </c>
      <c r="D99" s="18" t="str">
        <f t="shared" si="3"/>
        <v>00/ene</v>
      </c>
      <c r="E99" s="18">
        <f t="shared" si="4"/>
        <v>0</v>
      </c>
      <c r="F99" s="18">
        <v>1</v>
      </c>
      <c r="G99" s="18">
        <f t="shared" si="5"/>
        <v>0</v>
      </c>
    </row>
    <row r="100" spans="1:7">
      <c r="A100" t="e">
        <f>_xlfn.XLOOKUP(I100,UTILIZADAS[Contacto1],UTILIZADAS[Source.Name],,0)</f>
        <v>#N/A</v>
      </c>
      <c r="B100" s="18" t="e">
        <f>VLOOKUP(J100,Ref!A:C,3,0)</f>
        <v>#N/A</v>
      </c>
      <c r="C100" s="18" t="e">
        <f>VLOOKUP(J100,Ref!A:D,4,0)</f>
        <v>#N/A</v>
      </c>
      <c r="D100" s="18" t="str">
        <f t="shared" si="3"/>
        <v>00/ene</v>
      </c>
      <c r="E100" s="18">
        <f t="shared" si="4"/>
        <v>0</v>
      </c>
      <c r="F100" s="18">
        <v>1</v>
      </c>
      <c r="G100" s="18">
        <f t="shared" si="5"/>
        <v>0</v>
      </c>
    </row>
    <row r="101" spans="1:7">
      <c r="A101" t="e">
        <f>_xlfn.XLOOKUP(I101,UTILIZADAS[Contacto1],UTILIZADAS[Source.Name],,0)</f>
        <v>#N/A</v>
      </c>
      <c r="B101" s="18" t="e">
        <f>VLOOKUP(J101,Ref!A:C,3,0)</f>
        <v>#N/A</v>
      </c>
      <c r="C101" s="18" t="e">
        <f>VLOOKUP(J101,Ref!A:D,4,0)</f>
        <v>#N/A</v>
      </c>
      <c r="D101" s="18" t="str">
        <f t="shared" si="3"/>
        <v>00/ene</v>
      </c>
      <c r="E101" s="18">
        <f t="shared" si="4"/>
        <v>0</v>
      </c>
      <c r="F101" s="18">
        <v>1</v>
      </c>
      <c r="G101" s="18">
        <f t="shared" si="5"/>
        <v>0</v>
      </c>
    </row>
    <row r="102" spans="1:7">
      <c r="A102" t="e">
        <f>_xlfn.XLOOKUP(I102,UTILIZADAS[Contacto1],UTILIZADAS[Source.Name],,0)</f>
        <v>#N/A</v>
      </c>
      <c r="B102" s="18" t="e">
        <f>VLOOKUP(J102,Ref!A:C,3,0)</f>
        <v>#N/A</v>
      </c>
      <c r="C102" s="18" t="e">
        <f>VLOOKUP(J102,Ref!A:D,4,0)</f>
        <v>#N/A</v>
      </c>
      <c r="D102" s="18" t="str">
        <f t="shared" si="3"/>
        <v>00/ene</v>
      </c>
      <c r="E102" s="18">
        <f t="shared" si="4"/>
        <v>0</v>
      </c>
      <c r="F102" s="18">
        <v>1</v>
      </c>
      <c r="G102" s="18">
        <f t="shared" si="5"/>
        <v>0</v>
      </c>
    </row>
    <row r="103" spans="1:7">
      <c r="A103" t="e">
        <f>_xlfn.XLOOKUP(I103,UTILIZADAS[Contacto1],UTILIZADAS[Source.Name],,0)</f>
        <v>#N/A</v>
      </c>
      <c r="B103" s="18" t="e">
        <f>VLOOKUP(J103,Ref!A:C,3,0)</f>
        <v>#N/A</v>
      </c>
      <c r="C103" s="18" t="e">
        <f>VLOOKUP(J103,Ref!A:D,4,0)</f>
        <v>#N/A</v>
      </c>
      <c r="D103" s="18" t="str">
        <f t="shared" si="3"/>
        <v>00/ene</v>
      </c>
      <c r="E103" s="18">
        <f t="shared" si="4"/>
        <v>0</v>
      </c>
      <c r="F103" s="18">
        <v>1</v>
      </c>
      <c r="G103" s="18">
        <f t="shared" si="5"/>
        <v>0</v>
      </c>
    </row>
    <row r="104" spans="1:7">
      <c r="A104" t="e">
        <f>_xlfn.XLOOKUP(I104,UTILIZADAS[Contacto1],UTILIZADAS[Source.Name],,0)</f>
        <v>#N/A</v>
      </c>
      <c r="B104" s="18" t="e">
        <f>VLOOKUP(J104,Ref!A:C,3,0)</f>
        <v>#N/A</v>
      </c>
      <c r="C104" s="18" t="e">
        <f>VLOOKUP(J104,Ref!A:D,4,0)</f>
        <v>#N/A</v>
      </c>
      <c r="D104" s="18" t="str">
        <f t="shared" si="3"/>
        <v>00/ene</v>
      </c>
      <c r="E104" s="18">
        <f t="shared" si="4"/>
        <v>0</v>
      </c>
      <c r="F104" s="18">
        <v>1</v>
      </c>
      <c r="G104" s="18">
        <f t="shared" si="5"/>
        <v>0</v>
      </c>
    </row>
    <row r="105" spans="1:7">
      <c r="A105" t="e">
        <f>_xlfn.XLOOKUP(I105,UTILIZADAS[Contacto1],UTILIZADAS[Source.Name],,0)</f>
        <v>#N/A</v>
      </c>
      <c r="B105" s="18" t="e">
        <f>VLOOKUP(J105,Ref!A:C,3,0)</f>
        <v>#N/A</v>
      </c>
      <c r="C105" s="18" t="e">
        <f>VLOOKUP(J105,Ref!A:D,4,0)</f>
        <v>#N/A</v>
      </c>
      <c r="D105" s="18" t="str">
        <f t="shared" si="3"/>
        <v>00/ene</v>
      </c>
      <c r="E105" s="18">
        <f t="shared" si="4"/>
        <v>0</v>
      </c>
      <c r="F105" s="18">
        <v>1</v>
      </c>
      <c r="G105" s="18">
        <f t="shared" si="5"/>
        <v>0</v>
      </c>
    </row>
    <row r="106" spans="1:7">
      <c r="A106" t="e">
        <f>_xlfn.XLOOKUP(I106,UTILIZADAS[Contacto1],UTILIZADAS[Source.Name],,0)</f>
        <v>#N/A</v>
      </c>
      <c r="B106" s="18" t="e">
        <f>VLOOKUP(J106,Ref!A:C,3,0)</f>
        <v>#N/A</v>
      </c>
      <c r="C106" s="18" t="e">
        <f>VLOOKUP(J106,Ref!A:D,4,0)</f>
        <v>#N/A</v>
      </c>
      <c r="D106" s="18" t="str">
        <f t="shared" si="3"/>
        <v>00/ene</v>
      </c>
      <c r="E106" s="18">
        <f t="shared" si="4"/>
        <v>0</v>
      </c>
      <c r="F106" s="18">
        <v>1</v>
      </c>
      <c r="G106" s="18">
        <f t="shared" si="5"/>
        <v>0</v>
      </c>
    </row>
    <row r="107" spans="1:7">
      <c r="A107" t="e">
        <f>_xlfn.XLOOKUP(I107,UTILIZADAS[Contacto1],UTILIZADAS[Source.Name],,0)</f>
        <v>#N/A</v>
      </c>
      <c r="B107" s="18" t="e">
        <f>VLOOKUP(J107,Ref!A:C,3,0)</f>
        <v>#N/A</v>
      </c>
      <c r="C107" s="18" t="e">
        <f>VLOOKUP(J107,Ref!A:D,4,0)</f>
        <v>#N/A</v>
      </c>
      <c r="D107" s="18" t="str">
        <f t="shared" si="3"/>
        <v>00/ene</v>
      </c>
      <c r="E107" s="18">
        <f t="shared" si="4"/>
        <v>0</v>
      </c>
      <c r="F107" s="18">
        <v>1</v>
      </c>
      <c r="G107" s="18">
        <f t="shared" si="5"/>
        <v>0</v>
      </c>
    </row>
    <row r="108" spans="1:7">
      <c r="A108" t="e">
        <f>_xlfn.XLOOKUP(I108,UTILIZADAS[Contacto1],UTILIZADAS[Source.Name],,0)</f>
        <v>#N/A</v>
      </c>
      <c r="B108" s="18" t="e">
        <f>VLOOKUP(J108,Ref!A:C,3,0)</f>
        <v>#N/A</v>
      </c>
      <c r="C108" s="18" t="e">
        <f>VLOOKUP(J108,Ref!A:D,4,0)</f>
        <v>#N/A</v>
      </c>
      <c r="D108" s="18" t="str">
        <f t="shared" si="3"/>
        <v>00/ene</v>
      </c>
      <c r="E108" s="18">
        <f t="shared" si="4"/>
        <v>0</v>
      </c>
      <c r="F108" s="18">
        <v>1</v>
      </c>
      <c r="G108" s="18">
        <f t="shared" si="5"/>
        <v>0</v>
      </c>
    </row>
    <row r="109" spans="1:7">
      <c r="A109" t="e">
        <f>_xlfn.XLOOKUP(I109,UTILIZADAS[Contacto1],UTILIZADAS[Source.Name],,0)</f>
        <v>#N/A</v>
      </c>
      <c r="B109" s="18" t="e">
        <f>VLOOKUP(J109,Ref!A:C,3,0)</f>
        <v>#N/A</v>
      </c>
      <c r="C109" s="18" t="e">
        <f>VLOOKUP(J109,Ref!A:D,4,0)</f>
        <v>#N/A</v>
      </c>
      <c r="D109" s="18" t="str">
        <f t="shared" si="3"/>
        <v>00/ene</v>
      </c>
      <c r="E109" s="18">
        <f t="shared" si="4"/>
        <v>0</v>
      </c>
      <c r="F109" s="18">
        <v>1</v>
      </c>
      <c r="G109" s="18">
        <f t="shared" si="5"/>
        <v>0</v>
      </c>
    </row>
    <row r="110" spans="1:7">
      <c r="A110" t="e">
        <f>_xlfn.XLOOKUP(I110,UTILIZADAS[Contacto1],UTILIZADAS[Source.Name],,0)</f>
        <v>#N/A</v>
      </c>
      <c r="B110" s="18" t="e">
        <f>VLOOKUP(J110,Ref!A:C,3,0)</f>
        <v>#N/A</v>
      </c>
      <c r="C110" s="18" t="e">
        <f>VLOOKUP(J110,Ref!A:D,4,0)</f>
        <v>#N/A</v>
      </c>
      <c r="D110" s="18" t="str">
        <f t="shared" si="3"/>
        <v>00/ene</v>
      </c>
      <c r="E110" s="18">
        <f t="shared" si="4"/>
        <v>0</v>
      </c>
      <c r="F110" s="18">
        <v>1</v>
      </c>
      <c r="G110" s="18">
        <f t="shared" si="5"/>
        <v>0</v>
      </c>
    </row>
    <row r="111" spans="1:7">
      <c r="A111" t="e">
        <f>_xlfn.XLOOKUP(I111,UTILIZADAS[Contacto1],UTILIZADAS[Source.Name],,0)</f>
        <v>#N/A</v>
      </c>
      <c r="B111" s="18" t="e">
        <f>VLOOKUP(J111,Ref!A:C,3,0)</f>
        <v>#N/A</v>
      </c>
      <c r="C111" s="18" t="e">
        <f>VLOOKUP(J111,Ref!A:D,4,0)</f>
        <v>#N/A</v>
      </c>
      <c r="D111" s="18" t="str">
        <f t="shared" si="3"/>
        <v>00/ene</v>
      </c>
      <c r="E111" s="18">
        <f t="shared" si="4"/>
        <v>0</v>
      </c>
      <c r="F111" s="18">
        <v>1</v>
      </c>
      <c r="G111" s="18">
        <f t="shared" si="5"/>
        <v>0</v>
      </c>
    </row>
    <row r="112" spans="1:7">
      <c r="A112" t="e">
        <f>_xlfn.XLOOKUP(I112,UTILIZADAS[Contacto1],UTILIZADAS[Source.Name],,0)</f>
        <v>#N/A</v>
      </c>
      <c r="B112" s="18" t="e">
        <f>VLOOKUP(J112,Ref!A:C,3,0)</f>
        <v>#N/A</v>
      </c>
      <c r="C112" s="18" t="e">
        <f>VLOOKUP(J112,Ref!A:D,4,0)</f>
        <v>#N/A</v>
      </c>
      <c r="D112" s="18" t="str">
        <f t="shared" si="3"/>
        <v>00/ene</v>
      </c>
      <c r="E112" s="18">
        <f t="shared" si="4"/>
        <v>0</v>
      </c>
      <c r="F112" s="18">
        <v>1</v>
      </c>
      <c r="G112" s="18">
        <f t="shared" si="5"/>
        <v>0</v>
      </c>
    </row>
    <row r="113" spans="1:7">
      <c r="A113" t="e">
        <f>_xlfn.XLOOKUP(I113,UTILIZADAS[Contacto1],UTILIZADAS[Source.Name],,0)</f>
        <v>#N/A</v>
      </c>
      <c r="B113" s="18" t="e">
        <f>VLOOKUP(J113,Ref!A:C,3,0)</f>
        <v>#N/A</v>
      </c>
      <c r="C113" s="18" t="e">
        <f>VLOOKUP(J113,Ref!A:D,4,0)</f>
        <v>#N/A</v>
      </c>
      <c r="D113" s="18" t="str">
        <f t="shared" si="3"/>
        <v>00/ene</v>
      </c>
      <c r="E113" s="18">
        <f t="shared" si="4"/>
        <v>0</v>
      </c>
      <c r="F113" s="18">
        <v>1</v>
      </c>
      <c r="G113" s="18">
        <f t="shared" si="5"/>
        <v>0</v>
      </c>
    </row>
    <row r="114" spans="1:7">
      <c r="A114" t="e">
        <f>_xlfn.XLOOKUP(I114,UTILIZADAS[Contacto1],UTILIZADAS[Source.Name],,0)</f>
        <v>#N/A</v>
      </c>
      <c r="B114" s="18" t="e">
        <f>VLOOKUP(J114,Ref!A:C,3,0)</f>
        <v>#N/A</v>
      </c>
      <c r="C114" s="18" t="e">
        <f>VLOOKUP(J114,Ref!A:D,4,0)</f>
        <v>#N/A</v>
      </c>
      <c r="D114" s="18" t="str">
        <f t="shared" si="3"/>
        <v>00/ene</v>
      </c>
      <c r="E114" s="18">
        <f t="shared" si="4"/>
        <v>0</v>
      </c>
      <c r="F114" s="18">
        <v>1</v>
      </c>
      <c r="G114" s="18">
        <f t="shared" si="5"/>
        <v>0</v>
      </c>
    </row>
    <row r="115" spans="1:7">
      <c r="A115" t="e">
        <f>_xlfn.XLOOKUP(I115,UTILIZADAS[Contacto1],UTILIZADAS[Source.Name],,0)</f>
        <v>#N/A</v>
      </c>
      <c r="B115" s="18" t="e">
        <f>VLOOKUP(J115,Ref!A:C,3,0)</f>
        <v>#N/A</v>
      </c>
      <c r="C115" s="18" t="e">
        <f>VLOOKUP(J115,Ref!A:D,4,0)</f>
        <v>#N/A</v>
      </c>
      <c r="D115" s="18" t="str">
        <f t="shared" si="3"/>
        <v>00/ene</v>
      </c>
      <c r="E115" s="18">
        <f t="shared" si="4"/>
        <v>0</v>
      </c>
      <c r="F115" s="18">
        <v>1</v>
      </c>
      <c r="G115" s="18">
        <f t="shared" si="5"/>
        <v>0</v>
      </c>
    </row>
    <row r="116" spans="1:7">
      <c r="A116" t="e">
        <f>_xlfn.XLOOKUP(I116,UTILIZADAS[Contacto1],UTILIZADAS[Source.Name],,0)</f>
        <v>#N/A</v>
      </c>
      <c r="B116" s="18" t="e">
        <f>VLOOKUP(J116,Ref!A:C,3,0)</f>
        <v>#N/A</v>
      </c>
      <c r="C116" s="18" t="e">
        <f>VLOOKUP(J116,Ref!A:D,4,0)</f>
        <v>#N/A</v>
      </c>
      <c r="D116" s="18" t="str">
        <f t="shared" si="3"/>
        <v>00/ene</v>
      </c>
      <c r="E116" s="18">
        <f t="shared" si="4"/>
        <v>0</v>
      </c>
      <c r="F116" s="18">
        <v>1</v>
      </c>
      <c r="G116" s="18">
        <f t="shared" si="5"/>
        <v>0</v>
      </c>
    </row>
    <row r="117" spans="1:7">
      <c r="A117" t="e">
        <f>_xlfn.XLOOKUP(I117,UTILIZADAS[Contacto1],UTILIZADAS[Source.Name],,0)</f>
        <v>#N/A</v>
      </c>
      <c r="B117" s="18" t="e">
        <f>VLOOKUP(J117,Ref!A:C,3,0)</f>
        <v>#N/A</v>
      </c>
      <c r="C117" s="18" t="e">
        <f>VLOOKUP(J117,Ref!A:D,4,0)</f>
        <v>#N/A</v>
      </c>
      <c r="D117" s="18" t="str">
        <f t="shared" si="3"/>
        <v>00/ene</v>
      </c>
      <c r="E117" s="18">
        <f t="shared" si="4"/>
        <v>0</v>
      </c>
      <c r="F117" s="18">
        <v>1</v>
      </c>
      <c r="G117" s="18">
        <f t="shared" si="5"/>
        <v>0</v>
      </c>
    </row>
    <row r="118" spans="1:7">
      <c r="A118" t="e">
        <f>_xlfn.XLOOKUP(I118,UTILIZADAS[Contacto1],UTILIZADAS[Source.Name],,0)</f>
        <v>#N/A</v>
      </c>
      <c r="B118" s="18" t="e">
        <f>VLOOKUP(J118,Ref!A:C,3,0)</f>
        <v>#N/A</v>
      </c>
      <c r="C118" s="18" t="e">
        <f>VLOOKUP(J118,Ref!A:D,4,0)</f>
        <v>#N/A</v>
      </c>
      <c r="D118" s="18" t="str">
        <f t="shared" si="3"/>
        <v>00/ene</v>
      </c>
      <c r="E118" s="18">
        <f t="shared" si="4"/>
        <v>0</v>
      </c>
      <c r="F118" s="18">
        <v>1</v>
      </c>
      <c r="G118" s="18">
        <f t="shared" si="5"/>
        <v>0</v>
      </c>
    </row>
    <row r="119" spans="1:7">
      <c r="A119" t="e">
        <f>_xlfn.XLOOKUP(I119,UTILIZADAS[Contacto1],UTILIZADAS[Source.Name],,0)</f>
        <v>#N/A</v>
      </c>
      <c r="B119" s="18" t="e">
        <f>VLOOKUP(J119,Ref!A:C,3,0)</f>
        <v>#N/A</v>
      </c>
      <c r="C119" s="18" t="e">
        <f>VLOOKUP(J119,Ref!A:D,4,0)</f>
        <v>#N/A</v>
      </c>
      <c r="D119" s="18" t="str">
        <f t="shared" si="3"/>
        <v>00/ene</v>
      </c>
      <c r="E119" s="18">
        <f t="shared" si="4"/>
        <v>0</v>
      </c>
      <c r="F119" s="18">
        <v>1</v>
      </c>
      <c r="G119" s="18">
        <f t="shared" si="5"/>
        <v>0</v>
      </c>
    </row>
    <row r="120" spans="1:7">
      <c r="A120" t="e">
        <f>_xlfn.XLOOKUP(I120,UTILIZADAS[Contacto1],UTILIZADAS[Source.Name],,0)</f>
        <v>#N/A</v>
      </c>
      <c r="B120" s="18" t="e">
        <f>VLOOKUP(J120,Ref!A:C,3,0)</f>
        <v>#N/A</v>
      </c>
      <c r="C120" s="18" t="e">
        <f>VLOOKUP(J120,Ref!A:D,4,0)</f>
        <v>#N/A</v>
      </c>
      <c r="D120" s="18" t="str">
        <f t="shared" si="3"/>
        <v>00/ene</v>
      </c>
      <c r="E120" s="18">
        <f t="shared" si="4"/>
        <v>0</v>
      </c>
      <c r="F120" s="18">
        <v>1</v>
      </c>
      <c r="G120" s="18">
        <f t="shared" si="5"/>
        <v>0</v>
      </c>
    </row>
    <row r="121" spans="1:7">
      <c r="A121" t="e">
        <f>_xlfn.XLOOKUP(I121,UTILIZADAS[Contacto1],UTILIZADAS[Source.Name],,0)</f>
        <v>#N/A</v>
      </c>
      <c r="B121" s="18" t="e">
        <f>VLOOKUP(J121,Ref!A:C,3,0)</f>
        <v>#N/A</v>
      </c>
      <c r="C121" s="18" t="e">
        <f>VLOOKUP(J121,Ref!A:D,4,0)</f>
        <v>#N/A</v>
      </c>
      <c r="D121" s="18" t="str">
        <f t="shared" si="3"/>
        <v>00/ene</v>
      </c>
      <c r="E121" s="18">
        <f t="shared" si="4"/>
        <v>0</v>
      </c>
      <c r="F121" s="18">
        <v>1</v>
      </c>
      <c r="G121" s="18">
        <f t="shared" si="5"/>
        <v>0</v>
      </c>
    </row>
    <row r="122" spans="1:7">
      <c r="A122" t="e">
        <f>_xlfn.XLOOKUP(I122,UTILIZADAS[Contacto1],UTILIZADAS[Source.Name],,0)</f>
        <v>#N/A</v>
      </c>
      <c r="B122" s="18" t="e">
        <f>VLOOKUP(J122,Ref!A:C,3,0)</f>
        <v>#N/A</v>
      </c>
      <c r="C122" s="18" t="e">
        <f>VLOOKUP(J122,Ref!A:D,4,0)</f>
        <v>#N/A</v>
      </c>
      <c r="D122" s="18" t="str">
        <f t="shared" si="3"/>
        <v>00/ene</v>
      </c>
      <c r="E122" s="18">
        <f t="shared" si="4"/>
        <v>0</v>
      </c>
      <c r="F122" s="18">
        <v>1</v>
      </c>
      <c r="G122" s="18">
        <f t="shared" si="5"/>
        <v>0</v>
      </c>
    </row>
    <row r="123" spans="1:7">
      <c r="A123" t="e">
        <f>_xlfn.XLOOKUP(I123,UTILIZADAS[Contacto1],UTILIZADAS[Source.Name],,0)</f>
        <v>#N/A</v>
      </c>
      <c r="B123" s="18" t="e">
        <f>VLOOKUP(J123,Ref!A:C,3,0)</f>
        <v>#N/A</v>
      </c>
      <c r="C123" s="18" t="e">
        <f>VLOOKUP(J123,Ref!A:D,4,0)</f>
        <v>#N/A</v>
      </c>
      <c r="D123" s="18" t="str">
        <f t="shared" si="3"/>
        <v>00/ene</v>
      </c>
      <c r="E123" s="18">
        <f t="shared" si="4"/>
        <v>0</v>
      </c>
      <c r="F123" s="18">
        <v>1</v>
      </c>
      <c r="G123" s="18">
        <f t="shared" si="5"/>
        <v>0</v>
      </c>
    </row>
    <row r="124" spans="1:7">
      <c r="A124" t="e">
        <f>_xlfn.XLOOKUP(I124,UTILIZADAS[Contacto1],UTILIZADAS[Source.Name],,0)</f>
        <v>#N/A</v>
      </c>
      <c r="B124" s="18" t="e">
        <f>VLOOKUP(J124,Ref!A:C,3,0)</f>
        <v>#N/A</v>
      </c>
      <c r="C124" s="18" t="e">
        <f>VLOOKUP(J124,Ref!A:D,4,0)</f>
        <v>#N/A</v>
      </c>
      <c r="D124" s="18" t="str">
        <f t="shared" si="3"/>
        <v>00/ene</v>
      </c>
      <c r="E124" s="18">
        <f t="shared" si="4"/>
        <v>0</v>
      </c>
      <c r="F124" s="18">
        <v>1</v>
      </c>
      <c r="G124" s="18">
        <f t="shared" si="5"/>
        <v>0</v>
      </c>
    </row>
    <row r="125" spans="1:7">
      <c r="A125" t="e">
        <f>_xlfn.XLOOKUP(I125,UTILIZADAS[Contacto1],UTILIZADAS[Source.Name],,0)</f>
        <v>#N/A</v>
      </c>
      <c r="B125" s="18" t="e">
        <f>VLOOKUP(J125,Ref!A:C,3,0)</f>
        <v>#N/A</v>
      </c>
      <c r="C125" s="18" t="e">
        <f>VLOOKUP(J125,Ref!A:D,4,0)</f>
        <v>#N/A</v>
      </c>
      <c r="D125" s="18" t="str">
        <f t="shared" si="3"/>
        <v>00/ene</v>
      </c>
      <c r="E125" s="18">
        <f t="shared" si="4"/>
        <v>0</v>
      </c>
      <c r="F125" s="18">
        <v>1</v>
      </c>
      <c r="G125" s="18">
        <f t="shared" si="5"/>
        <v>0</v>
      </c>
    </row>
    <row r="126" spans="1:7">
      <c r="A126" t="e">
        <f>_xlfn.XLOOKUP(I126,UTILIZADAS[Contacto1],UTILIZADAS[Source.Name],,0)</f>
        <v>#N/A</v>
      </c>
      <c r="B126" s="18" t="e">
        <f>VLOOKUP(J126,Ref!A:C,3,0)</f>
        <v>#N/A</v>
      </c>
      <c r="C126" s="18" t="e">
        <f>VLOOKUP(J126,Ref!A:D,4,0)</f>
        <v>#N/A</v>
      </c>
      <c r="D126" s="18" t="str">
        <f t="shared" si="3"/>
        <v>00/ene</v>
      </c>
      <c r="E126" s="18">
        <f t="shared" si="4"/>
        <v>0</v>
      </c>
      <c r="F126" s="18">
        <v>1</v>
      </c>
      <c r="G126" s="18">
        <f t="shared" si="5"/>
        <v>0</v>
      </c>
    </row>
    <row r="127" spans="1:7">
      <c r="A127" t="e">
        <f>_xlfn.XLOOKUP(I127,UTILIZADAS[Contacto1],UTILIZADAS[Source.Name],,0)</f>
        <v>#N/A</v>
      </c>
      <c r="B127" s="18" t="e">
        <f>VLOOKUP(J127,Ref!A:C,3,0)</f>
        <v>#N/A</v>
      </c>
      <c r="C127" s="18" t="e">
        <f>VLOOKUP(J127,Ref!A:D,4,0)</f>
        <v>#N/A</v>
      </c>
      <c r="D127" s="18" t="str">
        <f t="shared" si="3"/>
        <v>00/ene</v>
      </c>
      <c r="E127" s="18">
        <f t="shared" si="4"/>
        <v>0</v>
      </c>
      <c r="F127" s="18">
        <v>1</v>
      </c>
      <c r="G127" s="18">
        <f t="shared" si="5"/>
        <v>0</v>
      </c>
    </row>
    <row r="128" spans="1:7">
      <c r="A128" t="e">
        <f>_xlfn.XLOOKUP(I128,UTILIZADAS[Contacto1],UTILIZADAS[Source.Name],,0)</f>
        <v>#N/A</v>
      </c>
      <c r="B128" s="18" t="e">
        <f>VLOOKUP(J128,Ref!A:C,3,0)</f>
        <v>#N/A</v>
      </c>
      <c r="C128" s="18" t="e">
        <f>VLOOKUP(J128,Ref!A:D,4,0)</f>
        <v>#N/A</v>
      </c>
      <c r="D128" s="18" t="str">
        <f t="shared" si="3"/>
        <v>00/ene</v>
      </c>
      <c r="E128" s="18">
        <f t="shared" si="4"/>
        <v>0</v>
      </c>
      <c r="F128" s="18">
        <v>1</v>
      </c>
      <c r="G128" s="18">
        <f t="shared" si="5"/>
        <v>0</v>
      </c>
    </row>
    <row r="129" spans="1:7">
      <c r="A129" t="e">
        <f>_xlfn.XLOOKUP(I129,UTILIZADAS[Contacto1],UTILIZADAS[Source.Name],,0)</f>
        <v>#N/A</v>
      </c>
      <c r="B129" s="18" t="e">
        <f>VLOOKUP(J129,Ref!A:C,3,0)</f>
        <v>#N/A</v>
      </c>
      <c r="C129" s="18" t="e">
        <f>VLOOKUP(J129,Ref!A:D,4,0)</f>
        <v>#N/A</v>
      </c>
      <c r="D129" s="18" t="str">
        <f t="shared" si="3"/>
        <v>00/ene</v>
      </c>
      <c r="E129" s="18">
        <f t="shared" si="4"/>
        <v>0</v>
      </c>
      <c r="F129" s="18">
        <v>1</v>
      </c>
      <c r="G129" s="18">
        <f t="shared" si="5"/>
        <v>0</v>
      </c>
    </row>
    <row r="130" spans="1:7">
      <c r="A130" t="e">
        <f>_xlfn.XLOOKUP(I130,UTILIZADAS[Contacto1],UTILIZADAS[Source.Name],,0)</f>
        <v>#N/A</v>
      </c>
      <c r="B130" s="18" t="e">
        <f>VLOOKUP(J130,Ref!A:C,3,0)</f>
        <v>#N/A</v>
      </c>
      <c r="C130" s="18" t="e">
        <f>VLOOKUP(J130,Ref!A:D,4,0)</f>
        <v>#N/A</v>
      </c>
      <c r="D130" s="18" t="str">
        <f t="shared" ref="D130:D193" si="6">TEXT(H130,"dd/mmm")</f>
        <v>00/ene</v>
      </c>
      <c r="E130" s="18">
        <f t="shared" ref="E130:E193" si="7">+COUNTIF(I:I,I130)</f>
        <v>0</v>
      </c>
      <c r="F130" s="18">
        <v>1</v>
      </c>
      <c r="G130" s="18">
        <f t="shared" si="5"/>
        <v>0</v>
      </c>
    </row>
    <row r="131" spans="1:7">
      <c r="A131" t="e">
        <f>_xlfn.XLOOKUP(I131,UTILIZADAS[Contacto1],UTILIZADAS[Source.Name],,0)</f>
        <v>#N/A</v>
      </c>
      <c r="B131" s="18" t="e">
        <f>VLOOKUP(J131,Ref!A:C,3,0)</f>
        <v>#N/A</v>
      </c>
      <c r="C131" s="18" t="e">
        <f>VLOOKUP(J131,Ref!A:D,4,0)</f>
        <v>#N/A</v>
      </c>
      <c r="D131" s="18" t="str">
        <f t="shared" si="6"/>
        <v>00/ene</v>
      </c>
      <c r="E131" s="18">
        <f t="shared" si="7"/>
        <v>0</v>
      </c>
      <c r="F131" s="18">
        <v>1</v>
      </c>
      <c r="G131" s="18">
        <f t="shared" ref="G131:G194" si="8">IF(I131=I132,0,1)</f>
        <v>0</v>
      </c>
    </row>
    <row r="132" spans="1:7">
      <c r="A132" t="e">
        <f>_xlfn.XLOOKUP(I132,UTILIZADAS[Contacto1],UTILIZADAS[Source.Name],,0)</f>
        <v>#N/A</v>
      </c>
      <c r="B132" s="18" t="e">
        <f>VLOOKUP(J132,Ref!A:C,3,0)</f>
        <v>#N/A</v>
      </c>
      <c r="C132" s="18" t="e">
        <f>VLOOKUP(J132,Ref!A:D,4,0)</f>
        <v>#N/A</v>
      </c>
      <c r="D132" s="18" t="str">
        <f t="shared" si="6"/>
        <v>00/ene</v>
      </c>
      <c r="E132" s="18">
        <f t="shared" si="7"/>
        <v>0</v>
      </c>
      <c r="F132" s="18">
        <v>1</v>
      </c>
      <c r="G132" s="18">
        <f t="shared" si="8"/>
        <v>0</v>
      </c>
    </row>
    <row r="133" spans="1:7">
      <c r="A133" t="e">
        <f>_xlfn.XLOOKUP(I133,UTILIZADAS[Contacto1],UTILIZADAS[Source.Name],,0)</f>
        <v>#N/A</v>
      </c>
      <c r="B133" s="18" t="e">
        <f>VLOOKUP(J133,Ref!A:C,3,0)</f>
        <v>#N/A</v>
      </c>
      <c r="C133" s="18" t="e">
        <f>VLOOKUP(J133,Ref!A:D,4,0)</f>
        <v>#N/A</v>
      </c>
      <c r="D133" s="18" t="str">
        <f t="shared" si="6"/>
        <v>00/ene</v>
      </c>
      <c r="E133" s="18">
        <f t="shared" si="7"/>
        <v>0</v>
      </c>
      <c r="F133" s="18">
        <v>1</v>
      </c>
      <c r="G133" s="18">
        <f t="shared" si="8"/>
        <v>0</v>
      </c>
    </row>
    <row r="134" spans="1:7">
      <c r="A134" t="e">
        <f>_xlfn.XLOOKUP(I134,UTILIZADAS[Contacto1],UTILIZADAS[Source.Name],,0)</f>
        <v>#N/A</v>
      </c>
      <c r="B134" s="18" t="e">
        <f>VLOOKUP(J134,Ref!A:C,3,0)</f>
        <v>#N/A</v>
      </c>
      <c r="C134" s="18" t="e">
        <f>VLOOKUP(J134,Ref!A:D,4,0)</f>
        <v>#N/A</v>
      </c>
      <c r="D134" s="18" t="str">
        <f t="shared" si="6"/>
        <v>00/ene</v>
      </c>
      <c r="E134" s="18">
        <f t="shared" si="7"/>
        <v>0</v>
      </c>
      <c r="F134" s="18">
        <v>1</v>
      </c>
      <c r="G134" s="18">
        <f t="shared" si="8"/>
        <v>0</v>
      </c>
    </row>
    <row r="135" spans="1:7">
      <c r="A135" t="e">
        <f>_xlfn.XLOOKUP(I135,UTILIZADAS[Contacto1],UTILIZADAS[Source.Name],,0)</f>
        <v>#N/A</v>
      </c>
      <c r="B135" s="18" t="e">
        <f>VLOOKUP(J135,Ref!A:C,3,0)</f>
        <v>#N/A</v>
      </c>
      <c r="C135" s="18" t="e">
        <f>VLOOKUP(J135,Ref!A:D,4,0)</f>
        <v>#N/A</v>
      </c>
      <c r="D135" s="18" t="str">
        <f t="shared" si="6"/>
        <v>00/ene</v>
      </c>
      <c r="E135" s="18">
        <f t="shared" si="7"/>
        <v>0</v>
      </c>
      <c r="F135" s="18">
        <v>1</v>
      </c>
      <c r="G135" s="18">
        <f t="shared" si="8"/>
        <v>0</v>
      </c>
    </row>
    <row r="136" spans="1:7">
      <c r="A136" t="e">
        <f>_xlfn.XLOOKUP(I136,UTILIZADAS[Contacto1],UTILIZADAS[Source.Name],,0)</f>
        <v>#N/A</v>
      </c>
      <c r="B136" s="18" t="e">
        <f>VLOOKUP(J136,Ref!A:C,3,0)</f>
        <v>#N/A</v>
      </c>
      <c r="C136" s="18" t="e">
        <f>VLOOKUP(J136,Ref!A:D,4,0)</f>
        <v>#N/A</v>
      </c>
      <c r="D136" s="18" t="str">
        <f t="shared" si="6"/>
        <v>00/ene</v>
      </c>
      <c r="E136" s="18">
        <f t="shared" si="7"/>
        <v>0</v>
      </c>
      <c r="F136" s="18">
        <v>1</v>
      </c>
      <c r="G136" s="18">
        <f t="shared" si="8"/>
        <v>0</v>
      </c>
    </row>
    <row r="137" spans="1:7">
      <c r="A137" t="e">
        <f>_xlfn.XLOOKUP(I137,UTILIZADAS[Contacto1],UTILIZADAS[Source.Name],,0)</f>
        <v>#N/A</v>
      </c>
      <c r="B137" s="18" t="e">
        <f>VLOOKUP(J137,Ref!A:C,3,0)</f>
        <v>#N/A</v>
      </c>
      <c r="C137" s="18" t="e">
        <f>VLOOKUP(J137,Ref!A:D,4,0)</f>
        <v>#N/A</v>
      </c>
      <c r="D137" s="18" t="str">
        <f t="shared" si="6"/>
        <v>00/ene</v>
      </c>
      <c r="E137" s="18">
        <f t="shared" si="7"/>
        <v>0</v>
      </c>
      <c r="F137" s="18">
        <v>1</v>
      </c>
      <c r="G137" s="18">
        <f t="shared" si="8"/>
        <v>0</v>
      </c>
    </row>
    <row r="138" spans="1:7">
      <c r="A138" t="e">
        <f>_xlfn.XLOOKUP(I138,UTILIZADAS[Contacto1],UTILIZADAS[Source.Name],,0)</f>
        <v>#N/A</v>
      </c>
      <c r="B138" s="18" t="e">
        <f>VLOOKUP(J138,Ref!A:C,3,0)</f>
        <v>#N/A</v>
      </c>
      <c r="C138" s="18" t="e">
        <f>VLOOKUP(J138,Ref!A:D,4,0)</f>
        <v>#N/A</v>
      </c>
      <c r="D138" s="18" t="str">
        <f t="shared" si="6"/>
        <v>00/ene</v>
      </c>
      <c r="E138" s="18">
        <f t="shared" si="7"/>
        <v>0</v>
      </c>
      <c r="F138" s="18">
        <v>1</v>
      </c>
      <c r="G138" s="18">
        <f t="shared" si="8"/>
        <v>0</v>
      </c>
    </row>
    <row r="139" spans="1:7">
      <c r="A139" t="e">
        <f>_xlfn.XLOOKUP(I139,UTILIZADAS[Contacto1],UTILIZADAS[Source.Name],,0)</f>
        <v>#N/A</v>
      </c>
      <c r="B139" s="18" t="e">
        <f>VLOOKUP(J139,Ref!A:C,3,0)</f>
        <v>#N/A</v>
      </c>
      <c r="C139" s="18" t="e">
        <f>VLOOKUP(J139,Ref!A:D,4,0)</f>
        <v>#N/A</v>
      </c>
      <c r="D139" s="18" t="str">
        <f t="shared" si="6"/>
        <v>00/ene</v>
      </c>
      <c r="E139" s="18">
        <f t="shared" si="7"/>
        <v>0</v>
      </c>
      <c r="F139" s="18">
        <v>1</v>
      </c>
      <c r="G139" s="18">
        <f t="shared" si="8"/>
        <v>0</v>
      </c>
    </row>
    <row r="140" spans="1:7">
      <c r="A140" t="e">
        <f>_xlfn.XLOOKUP(I140,UTILIZADAS[Contacto1],UTILIZADAS[Source.Name],,0)</f>
        <v>#N/A</v>
      </c>
      <c r="B140" s="18" t="e">
        <f>VLOOKUP(J140,Ref!A:C,3,0)</f>
        <v>#N/A</v>
      </c>
      <c r="C140" s="18" t="e">
        <f>VLOOKUP(J140,Ref!A:D,4,0)</f>
        <v>#N/A</v>
      </c>
      <c r="D140" s="18" t="str">
        <f t="shared" si="6"/>
        <v>00/ene</v>
      </c>
      <c r="E140" s="18">
        <f t="shared" si="7"/>
        <v>0</v>
      </c>
      <c r="F140" s="18">
        <v>1</v>
      </c>
      <c r="G140" s="18">
        <f t="shared" si="8"/>
        <v>0</v>
      </c>
    </row>
    <row r="141" spans="1:7">
      <c r="A141" t="e">
        <f>_xlfn.XLOOKUP(I141,UTILIZADAS[Contacto1],UTILIZADAS[Source.Name],,0)</f>
        <v>#N/A</v>
      </c>
      <c r="B141" s="18" t="e">
        <f>VLOOKUP(J141,Ref!A:C,3,0)</f>
        <v>#N/A</v>
      </c>
      <c r="C141" s="18" t="e">
        <f>VLOOKUP(J141,Ref!A:D,4,0)</f>
        <v>#N/A</v>
      </c>
      <c r="D141" s="18" t="str">
        <f t="shared" si="6"/>
        <v>00/ene</v>
      </c>
      <c r="E141" s="18">
        <f t="shared" si="7"/>
        <v>0</v>
      </c>
      <c r="F141" s="18">
        <v>1</v>
      </c>
      <c r="G141" s="18">
        <f t="shared" si="8"/>
        <v>0</v>
      </c>
    </row>
    <row r="142" spans="1:7">
      <c r="A142" t="e">
        <f>_xlfn.XLOOKUP(I142,UTILIZADAS[Contacto1],UTILIZADAS[Source.Name],,0)</f>
        <v>#N/A</v>
      </c>
      <c r="B142" s="18" t="e">
        <f>VLOOKUP(J142,Ref!A:C,3,0)</f>
        <v>#N/A</v>
      </c>
      <c r="C142" s="18" t="e">
        <f>VLOOKUP(J142,Ref!A:D,4,0)</f>
        <v>#N/A</v>
      </c>
      <c r="D142" s="18" t="str">
        <f t="shared" si="6"/>
        <v>00/ene</v>
      </c>
      <c r="E142" s="18">
        <f t="shared" si="7"/>
        <v>0</v>
      </c>
      <c r="F142" s="18">
        <v>1</v>
      </c>
      <c r="G142" s="18">
        <f t="shared" si="8"/>
        <v>0</v>
      </c>
    </row>
    <row r="143" spans="1:7">
      <c r="A143" t="e">
        <f>_xlfn.XLOOKUP(I143,UTILIZADAS[Contacto1],UTILIZADAS[Source.Name],,0)</f>
        <v>#N/A</v>
      </c>
      <c r="B143" s="18" t="e">
        <f>VLOOKUP(J143,Ref!A:C,3,0)</f>
        <v>#N/A</v>
      </c>
      <c r="C143" s="18" t="e">
        <f>VLOOKUP(J143,Ref!A:D,4,0)</f>
        <v>#N/A</v>
      </c>
      <c r="D143" s="18" t="str">
        <f t="shared" si="6"/>
        <v>00/ene</v>
      </c>
      <c r="E143" s="18">
        <f t="shared" si="7"/>
        <v>0</v>
      </c>
      <c r="F143" s="18">
        <v>1</v>
      </c>
      <c r="G143" s="18">
        <f t="shared" si="8"/>
        <v>0</v>
      </c>
    </row>
    <row r="144" spans="1:7">
      <c r="A144" t="e">
        <f>_xlfn.XLOOKUP(I144,UTILIZADAS[Contacto1],UTILIZADAS[Source.Name],,0)</f>
        <v>#N/A</v>
      </c>
      <c r="B144" s="18" t="e">
        <f>VLOOKUP(J144,Ref!A:C,3,0)</f>
        <v>#N/A</v>
      </c>
      <c r="C144" s="18" t="e">
        <f>VLOOKUP(J144,Ref!A:D,4,0)</f>
        <v>#N/A</v>
      </c>
      <c r="D144" s="18" t="str">
        <f t="shared" si="6"/>
        <v>00/ene</v>
      </c>
      <c r="E144" s="18">
        <f t="shared" si="7"/>
        <v>0</v>
      </c>
      <c r="F144" s="18">
        <v>1</v>
      </c>
      <c r="G144" s="18">
        <f t="shared" si="8"/>
        <v>0</v>
      </c>
    </row>
    <row r="145" spans="1:7">
      <c r="A145" t="e">
        <f>_xlfn.XLOOKUP(I145,UTILIZADAS[Contacto1],UTILIZADAS[Source.Name],,0)</f>
        <v>#N/A</v>
      </c>
      <c r="B145" s="18" t="e">
        <f>VLOOKUP(J145,Ref!A:C,3,0)</f>
        <v>#N/A</v>
      </c>
      <c r="C145" s="18" t="e">
        <f>VLOOKUP(J145,Ref!A:D,4,0)</f>
        <v>#N/A</v>
      </c>
      <c r="D145" s="18" t="str">
        <f t="shared" si="6"/>
        <v>00/ene</v>
      </c>
      <c r="E145" s="18">
        <f t="shared" si="7"/>
        <v>0</v>
      </c>
      <c r="F145" s="18">
        <v>1</v>
      </c>
      <c r="G145" s="18">
        <f t="shared" si="8"/>
        <v>0</v>
      </c>
    </row>
    <row r="146" spans="1:7">
      <c r="A146" t="e">
        <f>_xlfn.XLOOKUP(I146,UTILIZADAS[Contacto1],UTILIZADAS[Source.Name],,0)</f>
        <v>#N/A</v>
      </c>
      <c r="B146" s="18" t="e">
        <f>VLOOKUP(J146,Ref!A:C,3,0)</f>
        <v>#N/A</v>
      </c>
      <c r="C146" s="18" t="e">
        <f>VLOOKUP(J146,Ref!A:D,4,0)</f>
        <v>#N/A</v>
      </c>
      <c r="D146" s="18" t="str">
        <f t="shared" si="6"/>
        <v>00/ene</v>
      </c>
      <c r="E146" s="18">
        <f t="shared" si="7"/>
        <v>0</v>
      </c>
      <c r="F146" s="18">
        <v>1</v>
      </c>
      <c r="G146" s="18">
        <f t="shared" si="8"/>
        <v>0</v>
      </c>
    </row>
    <row r="147" spans="1:7">
      <c r="A147" t="e">
        <f>_xlfn.XLOOKUP(I147,UTILIZADAS[Contacto1],UTILIZADAS[Source.Name],,0)</f>
        <v>#N/A</v>
      </c>
      <c r="B147" s="18" t="e">
        <f>VLOOKUP(J147,Ref!A:C,3,0)</f>
        <v>#N/A</v>
      </c>
      <c r="C147" s="18" t="e">
        <f>VLOOKUP(J147,Ref!A:D,4,0)</f>
        <v>#N/A</v>
      </c>
      <c r="D147" s="18" t="str">
        <f t="shared" si="6"/>
        <v>00/ene</v>
      </c>
      <c r="E147" s="18">
        <f t="shared" si="7"/>
        <v>0</v>
      </c>
      <c r="F147" s="18">
        <v>1</v>
      </c>
      <c r="G147" s="18">
        <f t="shared" si="8"/>
        <v>0</v>
      </c>
    </row>
    <row r="148" spans="1:7">
      <c r="A148" t="e">
        <f>_xlfn.XLOOKUP(I148,UTILIZADAS[Contacto1],UTILIZADAS[Source.Name],,0)</f>
        <v>#N/A</v>
      </c>
      <c r="B148" s="18" t="e">
        <f>VLOOKUP(J148,Ref!A:C,3,0)</f>
        <v>#N/A</v>
      </c>
      <c r="C148" s="18" t="e">
        <f>VLOOKUP(J148,Ref!A:D,4,0)</f>
        <v>#N/A</v>
      </c>
      <c r="D148" s="18" t="str">
        <f t="shared" si="6"/>
        <v>00/ene</v>
      </c>
      <c r="E148" s="18">
        <f t="shared" si="7"/>
        <v>0</v>
      </c>
      <c r="F148" s="18">
        <v>1</v>
      </c>
      <c r="G148" s="18">
        <f t="shared" si="8"/>
        <v>0</v>
      </c>
    </row>
    <row r="149" spans="1:7">
      <c r="A149" t="e">
        <f>_xlfn.XLOOKUP(I149,UTILIZADAS[Contacto1],UTILIZADAS[Source.Name],,0)</f>
        <v>#N/A</v>
      </c>
      <c r="B149" s="18" t="e">
        <f>VLOOKUP(J149,Ref!A:C,3,0)</f>
        <v>#N/A</v>
      </c>
      <c r="C149" s="18" t="e">
        <f>VLOOKUP(J149,Ref!A:D,4,0)</f>
        <v>#N/A</v>
      </c>
      <c r="D149" s="18" t="str">
        <f t="shared" si="6"/>
        <v>00/ene</v>
      </c>
      <c r="E149" s="18">
        <f t="shared" si="7"/>
        <v>0</v>
      </c>
      <c r="F149" s="18">
        <v>1</v>
      </c>
      <c r="G149" s="18">
        <f t="shared" si="8"/>
        <v>0</v>
      </c>
    </row>
    <row r="150" spans="1:7">
      <c r="A150" t="e">
        <f>_xlfn.XLOOKUP(I150,UTILIZADAS[Contacto1],UTILIZADAS[Source.Name],,0)</f>
        <v>#N/A</v>
      </c>
      <c r="B150" s="18" t="e">
        <f>VLOOKUP(J150,Ref!A:C,3,0)</f>
        <v>#N/A</v>
      </c>
      <c r="C150" s="18" t="e">
        <f>VLOOKUP(J150,Ref!A:D,4,0)</f>
        <v>#N/A</v>
      </c>
      <c r="D150" s="18" t="str">
        <f t="shared" si="6"/>
        <v>00/ene</v>
      </c>
      <c r="E150" s="18">
        <f t="shared" si="7"/>
        <v>0</v>
      </c>
      <c r="F150" s="18">
        <v>1</v>
      </c>
      <c r="G150" s="18">
        <f t="shared" si="8"/>
        <v>0</v>
      </c>
    </row>
    <row r="151" spans="1:7">
      <c r="A151" t="e">
        <f>_xlfn.XLOOKUP(I151,UTILIZADAS[Contacto1],UTILIZADAS[Source.Name],,0)</f>
        <v>#N/A</v>
      </c>
      <c r="B151" s="18" t="e">
        <f>VLOOKUP(J151,Ref!A:C,3,0)</f>
        <v>#N/A</v>
      </c>
      <c r="C151" s="18" t="e">
        <f>VLOOKUP(J151,Ref!A:D,4,0)</f>
        <v>#N/A</v>
      </c>
      <c r="D151" s="18" t="str">
        <f t="shared" si="6"/>
        <v>00/ene</v>
      </c>
      <c r="E151" s="18">
        <f t="shared" si="7"/>
        <v>0</v>
      </c>
      <c r="F151" s="18">
        <v>1</v>
      </c>
      <c r="G151" s="18">
        <f t="shared" si="8"/>
        <v>0</v>
      </c>
    </row>
    <row r="152" spans="1:7">
      <c r="A152" t="e">
        <f>_xlfn.XLOOKUP(I152,UTILIZADAS[Contacto1],UTILIZADAS[Source.Name],,0)</f>
        <v>#N/A</v>
      </c>
      <c r="B152" s="18" t="e">
        <f>VLOOKUP(J152,Ref!A:C,3,0)</f>
        <v>#N/A</v>
      </c>
      <c r="C152" s="18" t="e">
        <f>VLOOKUP(J152,Ref!A:D,4,0)</f>
        <v>#N/A</v>
      </c>
      <c r="D152" s="18" t="str">
        <f t="shared" si="6"/>
        <v>00/ene</v>
      </c>
      <c r="E152" s="18">
        <f t="shared" si="7"/>
        <v>0</v>
      </c>
      <c r="F152" s="18">
        <v>1</v>
      </c>
      <c r="G152" s="18">
        <f t="shared" si="8"/>
        <v>0</v>
      </c>
    </row>
    <row r="153" spans="1:7">
      <c r="A153" t="e">
        <f>_xlfn.XLOOKUP(I153,UTILIZADAS[Contacto1],UTILIZADAS[Source.Name],,0)</f>
        <v>#N/A</v>
      </c>
      <c r="B153" s="18" t="e">
        <f>VLOOKUP(J153,Ref!A:C,3,0)</f>
        <v>#N/A</v>
      </c>
      <c r="C153" s="18" t="e">
        <f>VLOOKUP(J153,Ref!A:D,4,0)</f>
        <v>#N/A</v>
      </c>
      <c r="D153" s="18" t="str">
        <f t="shared" si="6"/>
        <v>00/ene</v>
      </c>
      <c r="E153" s="18">
        <f t="shared" si="7"/>
        <v>0</v>
      </c>
      <c r="F153" s="18">
        <v>1</v>
      </c>
      <c r="G153" s="18">
        <f t="shared" si="8"/>
        <v>0</v>
      </c>
    </row>
    <row r="154" spans="1:7">
      <c r="A154" t="e">
        <f>_xlfn.XLOOKUP(I154,UTILIZADAS[Contacto1],UTILIZADAS[Source.Name],,0)</f>
        <v>#N/A</v>
      </c>
      <c r="B154" s="18" t="e">
        <f>VLOOKUP(J154,Ref!A:C,3,0)</f>
        <v>#N/A</v>
      </c>
      <c r="C154" s="18" t="e">
        <f>VLOOKUP(J154,Ref!A:D,4,0)</f>
        <v>#N/A</v>
      </c>
      <c r="D154" s="18" t="str">
        <f t="shared" si="6"/>
        <v>00/ene</v>
      </c>
      <c r="E154" s="18">
        <f t="shared" si="7"/>
        <v>0</v>
      </c>
      <c r="F154" s="18">
        <v>1</v>
      </c>
      <c r="G154" s="18">
        <f t="shared" si="8"/>
        <v>0</v>
      </c>
    </row>
    <row r="155" spans="1:7">
      <c r="A155" t="e">
        <f>_xlfn.XLOOKUP(I155,UTILIZADAS[Contacto1],UTILIZADAS[Source.Name],,0)</f>
        <v>#N/A</v>
      </c>
      <c r="B155" s="18" t="e">
        <f>VLOOKUP(J155,Ref!A:C,3,0)</f>
        <v>#N/A</v>
      </c>
      <c r="C155" s="18" t="e">
        <f>VLOOKUP(J155,Ref!A:D,4,0)</f>
        <v>#N/A</v>
      </c>
      <c r="D155" s="18" t="str">
        <f t="shared" si="6"/>
        <v>00/ene</v>
      </c>
      <c r="E155" s="18">
        <f t="shared" si="7"/>
        <v>0</v>
      </c>
      <c r="F155" s="18">
        <v>1</v>
      </c>
      <c r="G155" s="18">
        <f t="shared" si="8"/>
        <v>0</v>
      </c>
    </row>
    <row r="156" spans="1:7">
      <c r="A156" t="e">
        <f>_xlfn.XLOOKUP(I156,UTILIZADAS[Contacto1],UTILIZADAS[Source.Name],,0)</f>
        <v>#N/A</v>
      </c>
      <c r="B156" s="18" t="e">
        <f>VLOOKUP(J156,Ref!A:C,3,0)</f>
        <v>#N/A</v>
      </c>
      <c r="C156" s="18" t="e">
        <f>VLOOKUP(J156,Ref!A:D,4,0)</f>
        <v>#N/A</v>
      </c>
      <c r="D156" s="18" t="str">
        <f t="shared" si="6"/>
        <v>00/ene</v>
      </c>
      <c r="E156" s="18">
        <f t="shared" si="7"/>
        <v>0</v>
      </c>
      <c r="F156" s="18">
        <v>1</v>
      </c>
      <c r="G156" s="18">
        <f t="shared" si="8"/>
        <v>0</v>
      </c>
    </row>
    <row r="157" spans="1:7">
      <c r="A157" t="e">
        <f>_xlfn.XLOOKUP(I157,UTILIZADAS[Contacto1],UTILIZADAS[Source.Name],,0)</f>
        <v>#N/A</v>
      </c>
      <c r="B157" s="18" t="e">
        <f>VLOOKUP(J157,Ref!A:C,3,0)</f>
        <v>#N/A</v>
      </c>
      <c r="C157" s="18" t="e">
        <f>VLOOKUP(J157,Ref!A:D,4,0)</f>
        <v>#N/A</v>
      </c>
      <c r="D157" s="18" t="str">
        <f t="shared" si="6"/>
        <v>00/ene</v>
      </c>
      <c r="E157" s="18">
        <f t="shared" si="7"/>
        <v>0</v>
      </c>
      <c r="F157" s="18">
        <v>1</v>
      </c>
      <c r="G157" s="18">
        <f t="shared" si="8"/>
        <v>0</v>
      </c>
    </row>
    <row r="158" spans="1:7">
      <c r="A158" t="e">
        <f>_xlfn.XLOOKUP(I158,UTILIZADAS[Contacto1],UTILIZADAS[Source.Name],,0)</f>
        <v>#N/A</v>
      </c>
      <c r="B158" s="18" t="e">
        <f>VLOOKUP(J158,Ref!A:C,3,0)</f>
        <v>#N/A</v>
      </c>
      <c r="C158" s="18" t="e">
        <f>VLOOKUP(J158,Ref!A:D,4,0)</f>
        <v>#N/A</v>
      </c>
      <c r="D158" s="18" t="str">
        <f t="shared" si="6"/>
        <v>00/ene</v>
      </c>
      <c r="E158" s="18">
        <f t="shared" si="7"/>
        <v>0</v>
      </c>
      <c r="F158" s="18">
        <v>1</v>
      </c>
      <c r="G158" s="18">
        <f t="shared" si="8"/>
        <v>0</v>
      </c>
    </row>
    <row r="159" spans="1:7">
      <c r="A159" t="e">
        <f>_xlfn.XLOOKUP(I159,UTILIZADAS[Contacto1],UTILIZADAS[Source.Name],,0)</f>
        <v>#N/A</v>
      </c>
      <c r="B159" s="18" t="e">
        <f>VLOOKUP(J159,Ref!A:C,3,0)</f>
        <v>#N/A</v>
      </c>
      <c r="C159" s="18" t="e">
        <f>VLOOKUP(J159,Ref!A:D,4,0)</f>
        <v>#N/A</v>
      </c>
      <c r="D159" s="18" t="str">
        <f t="shared" si="6"/>
        <v>00/ene</v>
      </c>
      <c r="E159" s="18">
        <f t="shared" si="7"/>
        <v>0</v>
      </c>
      <c r="F159" s="18">
        <v>1</v>
      </c>
      <c r="G159" s="18">
        <f t="shared" si="8"/>
        <v>0</v>
      </c>
    </row>
    <row r="160" spans="1:7">
      <c r="A160" t="e">
        <f>_xlfn.XLOOKUP(I160,UTILIZADAS[Contacto1],UTILIZADAS[Source.Name],,0)</f>
        <v>#N/A</v>
      </c>
      <c r="B160" s="18" t="e">
        <f>VLOOKUP(J160,Ref!A:C,3,0)</f>
        <v>#N/A</v>
      </c>
      <c r="C160" s="18" t="e">
        <f>VLOOKUP(J160,Ref!A:D,4,0)</f>
        <v>#N/A</v>
      </c>
      <c r="D160" s="18" t="str">
        <f t="shared" si="6"/>
        <v>00/ene</v>
      </c>
      <c r="E160" s="18">
        <f t="shared" si="7"/>
        <v>0</v>
      </c>
      <c r="F160" s="18">
        <v>1</v>
      </c>
      <c r="G160" s="18">
        <f t="shared" si="8"/>
        <v>0</v>
      </c>
    </row>
    <row r="161" spans="1:7">
      <c r="A161" t="e">
        <f>_xlfn.XLOOKUP(I161,UTILIZADAS[Contacto1],UTILIZADAS[Source.Name],,0)</f>
        <v>#N/A</v>
      </c>
      <c r="B161" s="18" t="e">
        <f>VLOOKUP(J161,Ref!A:C,3,0)</f>
        <v>#N/A</v>
      </c>
      <c r="C161" s="18" t="e">
        <f>VLOOKUP(J161,Ref!A:D,4,0)</f>
        <v>#N/A</v>
      </c>
      <c r="D161" s="18" t="str">
        <f t="shared" si="6"/>
        <v>00/ene</v>
      </c>
      <c r="E161" s="18">
        <f t="shared" si="7"/>
        <v>0</v>
      </c>
      <c r="F161" s="18">
        <v>1</v>
      </c>
      <c r="G161" s="18">
        <f t="shared" si="8"/>
        <v>0</v>
      </c>
    </row>
    <row r="162" spans="1:7">
      <c r="A162" t="e">
        <f>_xlfn.XLOOKUP(I162,UTILIZADAS[Contacto1],UTILIZADAS[Source.Name],,0)</f>
        <v>#N/A</v>
      </c>
      <c r="B162" s="18" t="e">
        <f>VLOOKUP(J162,Ref!A:C,3,0)</f>
        <v>#N/A</v>
      </c>
      <c r="C162" s="18" t="e">
        <f>VLOOKUP(J162,Ref!A:D,4,0)</f>
        <v>#N/A</v>
      </c>
      <c r="D162" s="18" t="str">
        <f t="shared" si="6"/>
        <v>00/ene</v>
      </c>
      <c r="E162" s="18">
        <f t="shared" si="7"/>
        <v>0</v>
      </c>
      <c r="F162" s="18">
        <v>1</v>
      </c>
      <c r="G162" s="18">
        <f t="shared" si="8"/>
        <v>0</v>
      </c>
    </row>
    <row r="163" spans="1:7">
      <c r="A163" t="e">
        <f>_xlfn.XLOOKUP(I163,UTILIZADAS[Contacto1],UTILIZADAS[Source.Name],,0)</f>
        <v>#N/A</v>
      </c>
      <c r="B163" s="18" t="e">
        <f>VLOOKUP(J163,Ref!A:C,3,0)</f>
        <v>#N/A</v>
      </c>
      <c r="C163" s="18" t="e">
        <f>VLOOKUP(J163,Ref!A:D,4,0)</f>
        <v>#N/A</v>
      </c>
      <c r="D163" s="18" t="str">
        <f t="shared" si="6"/>
        <v>00/ene</v>
      </c>
      <c r="E163" s="18">
        <f t="shared" si="7"/>
        <v>0</v>
      </c>
      <c r="F163" s="18">
        <v>1</v>
      </c>
      <c r="G163" s="18">
        <f t="shared" si="8"/>
        <v>0</v>
      </c>
    </row>
    <row r="164" spans="1:7">
      <c r="A164" t="e">
        <f>_xlfn.XLOOKUP(I164,UTILIZADAS[Contacto1],UTILIZADAS[Source.Name],,0)</f>
        <v>#N/A</v>
      </c>
      <c r="B164" s="18" t="e">
        <f>VLOOKUP(J164,Ref!A:C,3,0)</f>
        <v>#N/A</v>
      </c>
      <c r="C164" s="18" t="e">
        <f>VLOOKUP(J164,Ref!A:D,4,0)</f>
        <v>#N/A</v>
      </c>
      <c r="D164" s="18" t="str">
        <f t="shared" si="6"/>
        <v>00/ene</v>
      </c>
      <c r="E164" s="18">
        <f t="shared" si="7"/>
        <v>0</v>
      </c>
      <c r="F164" s="18">
        <v>1</v>
      </c>
      <c r="G164" s="18">
        <f t="shared" si="8"/>
        <v>0</v>
      </c>
    </row>
    <row r="165" spans="1:7">
      <c r="A165" t="e">
        <f>_xlfn.XLOOKUP(I165,UTILIZADAS[Contacto1],UTILIZADAS[Source.Name],,0)</f>
        <v>#N/A</v>
      </c>
      <c r="B165" s="18" t="e">
        <f>VLOOKUP(J165,Ref!A:C,3,0)</f>
        <v>#N/A</v>
      </c>
      <c r="C165" s="18" t="e">
        <f>VLOOKUP(J165,Ref!A:D,4,0)</f>
        <v>#N/A</v>
      </c>
      <c r="D165" s="18" t="str">
        <f t="shared" si="6"/>
        <v>00/ene</v>
      </c>
      <c r="E165" s="18">
        <f t="shared" si="7"/>
        <v>0</v>
      </c>
      <c r="F165" s="18">
        <v>1</v>
      </c>
      <c r="G165" s="18">
        <f t="shared" si="8"/>
        <v>0</v>
      </c>
    </row>
    <row r="166" spans="1:7">
      <c r="A166" t="e">
        <f>_xlfn.XLOOKUP(I166,UTILIZADAS[Contacto1],UTILIZADAS[Source.Name],,0)</f>
        <v>#N/A</v>
      </c>
      <c r="B166" s="18" t="e">
        <f>VLOOKUP(J166,Ref!A:C,3,0)</f>
        <v>#N/A</v>
      </c>
      <c r="C166" s="18" t="e">
        <f>VLOOKUP(J166,Ref!A:D,4,0)</f>
        <v>#N/A</v>
      </c>
      <c r="D166" s="18" t="str">
        <f t="shared" si="6"/>
        <v>00/ene</v>
      </c>
      <c r="E166" s="18">
        <f t="shared" si="7"/>
        <v>0</v>
      </c>
      <c r="F166" s="18">
        <v>1</v>
      </c>
      <c r="G166" s="18">
        <f t="shared" si="8"/>
        <v>0</v>
      </c>
    </row>
    <row r="167" spans="1:7">
      <c r="A167" t="e">
        <f>_xlfn.XLOOKUP(I167,UTILIZADAS[Contacto1],UTILIZADAS[Source.Name],,0)</f>
        <v>#N/A</v>
      </c>
      <c r="B167" s="18" t="e">
        <f>VLOOKUP(J167,Ref!A:C,3,0)</f>
        <v>#N/A</v>
      </c>
      <c r="C167" s="18" t="e">
        <f>VLOOKUP(J167,Ref!A:D,4,0)</f>
        <v>#N/A</v>
      </c>
      <c r="D167" s="18" t="str">
        <f t="shared" si="6"/>
        <v>00/ene</v>
      </c>
      <c r="E167" s="18">
        <f t="shared" si="7"/>
        <v>0</v>
      </c>
      <c r="F167" s="18">
        <v>1</v>
      </c>
      <c r="G167" s="18">
        <f t="shared" si="8"/>
        <v>0</v>
      </c>
    </row>
    <row r="168" spans="1:7">
      <c r="A168" t="e">
        <f>_xlfn.XLOOKUP(I168,UTILIZADAS[Contacto1],UTILIZADAS[Source.Name],,0)</f>
        <v>#N/A</v>
      </c>
      <c r="B168" s="18" t="e">
        <f>VLOOKUP(J168,Ref!A:C,3,0)</f>
        <v>#N/A</v>
      </c>
      <c r="C168" s="18" t="e">
        <f>VLOOKUP(J168,Ref!A:D,4,0)</f>
        <v>#N/A</v>
      </c>
      <c r="D168" s="18" t="str">
        <f t="shared" si="6"/>
        <v>00/ene</v>
      </c>
      <c r="E168" s="18">
        <f t="shared" si="7"/>
        <v>0</v>
      </c>
      <c r="F168" s="18">
        <v>1</v>
      </c>
      <c r="G168" s="18">
        <f t="shared" si="8"/>
        <v>0</v>
      </c>
    </row>
    <row r="169" spans="1:7">
      <c r="A169" t="e">
        <f>_xlfn.XLOOKUP(I169,UTILIZADAS[Contacto1],UTILIZADAS[Source.Name],,0)</f>
        <v>#N/A</v>
      </c>
      <c r="B169" s="18" t="e">
        <f>VLOOKUP(J169,Ref!A:C,3,0)</f>
        <v>#N/A</v>
      </c>
      <c r="C169" s="18" t="e">
        <f>VLOOKUP(J169,Ref!A:D,4,0)</f>
        <v>#N/A</v>
      </c>
      <c r="D169" s="18" t="str">
        <f t="shared" si="6"/>
        <v>00/ene</v>
      </c>
      <c r="E169" s="18">
        <f t="shared" si="7"/>
        <v>0</v>
      </c>
      <c r="F169" s="18">
        <v>1</v>
      </c>
      <c r="G169" s="18">
        <f t="shared" si="8"/>
        <v>0</v>
      </c>
    </row>
    <row r="170" spans="1:7">
      <c r="A170" t="e">
        <f>_xlfn.XLOOKUP(I170,UTILIZADAS[Contacto1],UTILIZADAS[Source.Name],,0)</f>
        <v>#N/A</v>
      </c>
      <c r="B170" s="18" t="e">
        <f>VLOOKUP(J170,Ref!A:C,3,0)</f>
        <v>#N/A</v>
      </c>
      <c r="C170" s="18" t="e">
        <f>VLOOKUP(J170,Ref!A:D,4,0)</f>
        <v>#N/A</v>
      </c>
      <c r="D170" s="18" t="str">
        <f t="shared" si="6"/>
        <v>00/ene</v>
      </c>
      <c r="E170" s="18">
        <f t="shared" si="7"/>
        <v>0</v>
      </c>
      <c r="F170" s="18">
        <v>1</v>
      </c>
      <c r="G170" s="18">
        <f t="shared" si="8"/>
        <v>0</v>
      </c>
    </row>
    <row r="171" spans="1:7">
      <c r="A171" t="e">
        <f>_xlfn.XLOOKUP(I171,UTILIZADAS[Contacto1],UTILIZADAS[Source.Name],,0)</f>
        <v>#N/A</v>
      </c>
      <c r="B171" s="18" t="e">
        <f>VLOOKUP(J171,Ref!A:C,3,0)</f>
        <v>#N/A</v>
      </c>
      <c r="C171" s="18" t="e">
        <f>VLOOKUP(J171,Ref!A:D,4,0)</f>
        <v>#N/A</v>
      </c>
      <c r="D171" s="18" t="str">
        <f t="shared" si="6"/>
        <v>00/ene</v>
      </c>
      <c r="E171" s="18">
        <f t="shared" si="7"/>
        <v>0</v>
      </c>
      <c r="F171" s="18">
        <v>1</v>
      </c>
      <c r="G171" s="18">
        <f t="shared" si="8"/>
        <v>0</v>
      </c>
    </row>
    <row r="172" spans="1:7">
      <c r="A172" t="e">
        <f>_xlfn.XLOOKUP(I172,UTILIZADAS[Contacto1],UTILIZADAS[Source.Name],,0)</f>
        <v>#N/A</v>
      </c>
      <c r="B172" s="18" t="e">
        <f>VLOOKUP(J172,Ref!A:C,3,0)</f>
        <v>#N/A</v>
      </c>
      <c r="C172" s="18" t="e">
        <f>VLOOKUP(J172,Ref!A:D,4,0)</f>
        <v>#N/A</v>
      </c>
      <c r="D172" s="18" t="str">
        <f t="shared" si="6"/>
        <v>00/ene</v>
      </c>
      <c r="E172" s="18">
        <f t="shared" si="7"/>
        <v>0</v>
      </c>
      <c r="F172" s="18">
        <v>1</v>
      </c>
      <c r="G172" s="18">
        <f t="shared" si="8"/>
        <v>0</v>
      </c>
    </row>
    <row r="173" spans="1:7">
      <c r="A173" t="e">
        <f>_xlfn.XLOOKUP(I173,UTILIZADAS[Contacto1],UTILIZADAS[Source.Name],,0)</f>
        <v>#N/A</v>
      </c>
      <c r="B173" s="18" t="e">
        <f>VLOOKUP(J173,Ref!A:C,3,0)</f>
        <v>#N/A</v>
      </c>
      <c r="C173" s="18" t="e">
        <f>VLOOKUP(J173,Ref!A:D,4,0)</f>
        <v>#N/A</v>
      </c>
      <c r="D173" s="18" t="str">
        <f t="shared" si="6"/>
        <v>00/ene</v>
      </c>
      <c r="E173" s="18">
        <f t="shared" si="7"/>
        <v>0</v>
      </c>
      <c r="F173" s="18">
        <v>1</v>
      </c>
      <c r="G173" s="18">
        <f t="shared" si="8"/>
        <v>0</v>
      </c>
    </row>
    <row r="174" spans="1:7">
      <c r="A174" t="e">
        <f>_xlfn.XLOOKUP(I174,UTILIZADAS[Contacto1],UTILIZADAS[Source.Name],,0)</f>
        <v>#N/A</v>
      </c>
      <c r="B174" s="18" t="e">
        <f>VLOOKUP(J174,Ref!A:C,3,0)</f>
        <v>#N/A</v>
      </c>
      <c r="C174" s="18" t="e">
        <f>VLOOKUP(J174,Ref!A:D,4,0)</f>
        <v>#N/A</v>
      </c>
      <c r="D174" s="18" t="str">
        <f t="shared" si="6"/>
        <v>00/ene</v>
      </c>
      <c r="E174" s="18">
        <f t="shared" si="7"/>
        <v>0</v>
      </c>
      <c r="F174" s="18">
        <v>1</v>
      </c>
      <c r="G174" s="18">
        <f t="shared" si="8"/>
        <v>0</v>
      </c>
    </row>
    <row r="175" spans="1:7">
      <c r="A175" t="e">
        <f>_xlfn.XLOOKUP(I175,UTILIZADAS[Contacto1],UTILIZADAS[Source.Name],,0)</f>
        <v>#N/A</v>
      </c>
      <c r="B175" s="18" t="e">
        <f>VLOOKUP(J175,Ref!A:C,3,0)</f>
        <v>#N/A</v>
      </c>
      <c r="C175" s="18" t="e">
        <f>VLOOKUP(J175,Ref!A:D,4,0)</f>
        <v>#N/A</v>
      </c>
      <c r="D175" s="18" t="str">
        <f t="shared" si="6"/>
        <v>00/ene</v>
      </c>
      <c r="E175" s="18">
        <f t="shared" si="7"/>
        <v>0</v>
      </c>
      <c r="F175" s="18">
        <v>1</v>
      </c>
      <c r="G175" s="18">
        <f t="shared" si="8"/>
        <v>0</v>
      </c>
    </row>
    <row r="176" spans="1:7">
      <c r="A176" t="e">
        <f>_xlfn.XLOOKUP(I176,UTILIZADAS[Contacto1],UTILIZADAS[Source.Name],,0)</f>
        <v>#N/A</v>
      </c>
      <c r="B176" s="18" t="e">
        <f>VLOOKUP(J176,Ref!A:C,3,0)</f>
        <v>#N/A</v>
      </c>
      <c r="C176" s="18" t="e">
        <f>VLOOKUP(J176,Ref!A:D,4,0)</f>
        <v>#N/A</v>
      </c>
      <c r="D176" s="18" t="str">
        <f t="shared" si="6"/>
        <v>00/ene</v>
      </c>
      <c r="E176" s="18">
        <f t="shared" si="7"/>
        <v>0</v>
      </c>
      <c r="F176" s="18">
        <v>1</v>
      </c>
      <c r="G176" s="18">
        <f t="shared" si="8"/>
        <v>0</v>
      </c>
    </row>
    <row r="177" spans="1:7">
      <c r="A177" t="e">
        <f>_xlfn.XLOOKUP(I177,UTILIZADAS[Contacto1],UTILIZADAS[Source.Name],,0)</f>
        <v>#N/A</v>
      </c>
      <c r="B177" s="18" t="e">
        <f>VLOOKUP(J177,Ref!A:C,3,0)</f>
        <v>#N/A</v>
      </c>
      <c r="C177" s="18" t="e">
        <f>VLOOKUP(J177,Ref!A:D,4,0)</f>
        <v>#N/A</v>
      </c>
      <c r="D177" s="18" t="str">
        <f t="shared" si="6"/>
        <v>00/ene</v>
      </c>
      <c r="E177" s="18">
        <f t="shared" si="7"/>
        <v>0</v>
      </c>
      <c r="F177" s="18">
        <v>1</v>
      </c>
      <c r="G177" s="18">
        <f t="shared" si="8"/>
        <v>0</v>
      </c>
    </row>
    <row r="178" spans="1:7">
      <c r="A178" t="e">
        <f>_xlfn.XLOOKUP(I178,UTILIZADAS[Contacto1],UTILIZADAS[Source.Name],,0)</f>
        <v>#N/A</v>
      </c>
      <c r="B178" s="18" t="e">
        <f>VLOOKUP(J178,Ref!A:C,3,0)</f>
        <v>#N/A</v>
      </c>
      <c r="C178" s="18" t="e">
        <f>VLOOKUP(J178,Ref!A:D,4,0)</f>
        <v>#N/A</v>
      </c>
      <c r="D178" s="18" t="str">
        <f t="shared" si="6"/>
        <v>00/ene</v>
      </c>
      <c r="E178" s="18">
        <f t="shared" si="7"/>
        <v>0</v>
      </c>
      <c r="F178" s="18">
        <v>1</v>
      </c>
      <c r="G178" s="18">
        <f t="shared" si="8"/>
        <v>0</v>
      </c>
    </row>
    <row r="179" spans="1:7">
      <c r="A179" t="e">
        <f>_xlfn.XLOOKUP(I179,UTILIZADAS[Contacto1],UTILIZADAS[Source.Name],,0)</f>
        <v>#N/A</v>
      </c>
      <c r="B179" s="18" t="e">
        <f>VLOOKUP(J179,Ref!A:C,3,0)</f>
        <v>#N/A</v>
      </c>
      <c r="C179" s="18" t="e">
        <f>VLOOKUP(J179,Ref!A:D,4,0)</f>
        <v>#N/A</v>
      </c>
      <c r="D179" s="18" t="str">
        <f t="shared" si="6"/>
        <v>00/ene</v>
      </c>
      <c r="E179" s="18">
        <f t="shared" si="7"/>
        <v>0</v>
      </c>
      <c r="F179" s="18">
        <v>1</v>
      </c>
      <c r="G179" s="18">
        <f t="shared" si="8"/>
        <v>0</v>
      </c>
    </row>
    <row r="180" spans="1:7">
      <c r="A180" t="e">
        <f>_xlfn.XLOOKUP(I180,UTILIZADAS[Contacto1],UTILIZADAS[Source.Name],,0)</f>
        <v>#N/A</v>
      </c>
      <c r="B180" s="18" t="e">
        <f>VLOOKUP(J180,Ref!A:C,3,0)</f>
        <v>#N/A</v>
      </c>
      <c r="C180" s="18" t="e">
        <f>VLOOKUP(J180,Ref!A:D,4,0)</f>
        <v>#N/A</v>
      </c>
      <c r="D180" s="18" t="str">
        <f t="shared" si="6"/>
        <v>00/ene</v>
      </c>
      <c r="E180" s="18">
        <f t="shared" si="7"/>
        <v>0</v>
      </c>
      <c r="F180" s="18">
        <v>1</v>
      </c>
      <c r="G180" s="18">
        <f t="shared" si="8"/>
        <v>0</v>
      </c>
    </row>
    <row r="181" spans="1:7">
      <c r="A181" t="e">
        <f>_xlfn.XLOOKUP(I181,UTILIZADAS[Contacto1],UTILIZADAS[Source.Name],,0)</f>
        <v>#N/A</v>
      </c>
      <c r="B181" s="18" t="e">
        <f>VLOOKUP(J181,Ref!A:C,3,0)</f>
        <v>#N/A</v>
      </c>
      <c r="C181" s="18" t="e">
        <f>VLOOKUP(J181,Ref!A:D,4,0)</f>
        <v>#N/A</v>
      </c>
      <c r="D181" s="18" t="str">
        <f t="shared" si="6"/>
        <v>00/ene</v>
      </c>
      <c r="E181" s="18">
        <f t="shared" si="7"/>
        <v>0</v>
      </c>
      <c r="F181" s="18">
        <v>1</v>
      </c>
      <c r="G181" s="18">
        <f t="shared" si="8"/>
        <v>0</v>
      </c>
    </row>
    <row r="182" spans="1:7">
      <c r="A182" t="e">
        <f>_xlfn.XLOOKUP(I182,UTILIZADAS[Contacto1],UTILIZADAS[Source.Name],,0)</f>
        <v>#N/A</v>
      </c>
      <c r="B182" s="18" t="e">
        <f>VLOOKUP(J182,Ref!A:C,3,0)</f>
        <v>#N/A</v>
      </c>
      <c r="C182" s="18" t="e">
        <f>VLOOKUP(J182,Ref!A:D,4,0)</f>
        <v>#N/A</v>
      </c>
      <c r="D182" s="18" t="str">
        <f t="shared" si="6"/>
        <v>00/ene</v>
      </c>
      <c r="E182" s="18">
        <f t="shared" si="7"/>
        <v>0</v>
      </c>
      <c r="F182" s="18">
        <v>1</v>
      </c>
      <c r="G182" s="18">
        <f t="shared" si="8"/>
        <v>0</v>
      </c>
    </row>
    <row r="183" spans="1:7">
      <c r="A183" t="e">
        <f>_xlfn.XLOOKUP(I183,UTILIZADAS[Contacto1],UTILIZADAS[Source.Name],,0)</f>
        <v>#N/A</v>
      </c>
      <c r="B183" s="18" t="e">
        <f>VLOOKUP(J183,Ref!A:C,3,0)</f>
        <v>#N/A</v>
      </c>
      <c r="C183" s="18" t="e">
        <f>VLOOKUP(J183,Ref!A:D,4,0)</f>
        <v>#N/A</v>
      </c>
      <c r="D183" s="18" t="str">
        <f t="shared" si="6"/>
        <v>00/ene</v>
      </c>
      <c r="E183" s="18">
        <f t="shared" si="7"/>
        <v>0</v>
      </c>
      <c r="F183" s="18">
        <v>1</v>
      </c>
      <c r="G183" s="18">
        <f t="shared" si="8"/>
        <v>0</v>
      </c>
    </row>
    <row r="184" spans="1:7">
      <c r="A184" t="e">
        <f>_xlfn.XLOOKUP(I184,UTILIZADAS[Contacto1],UTILIZADAS[Source.Name],,0)</f>
        <v>#N/A</v>
      </c>
      <c r="B184" s="18" t="e">
        <f>VLOOKUP(J184,Ref!A:C,3,0)</f>
        <v>#N/A</v>
      </c>
      <c r="C184" s="18" t="e">
        <f>VLOOKUP(J184,Ref!A:D,4,0)</f>
        <v>#N/A</v>
      </c>
      <c r="D184" s="18" t="str">
        <f t="shared" si="6"/>
        <v>00/ene</v>
      </c>
      <c r="E184" s="18">
        <f t="shared" si="7"/>
        <v>0</v>
      </c>
      <c r="F184" s="18">
        <v>1</v>
      </c>
      <c r="G184" s="18">
        <f t="shared" si="8"/>
        <v>0</v>
      </c>
    </row>
    <row r="185" spans="1:7">
      <c r="A185" t="e">
        <f>_xlfn.XLOOKUP(I185,UTILIZADAS[Contacto1],UTILIZADAS[Source.Name],,0)</f>
        <v>#N/A</v>
      </c>
      <c r="B185" s="18" t="e">
        <f>VLOOKUP(J185,Ref!A:C,3,0)</f>
        <v>#N/A</v>
      </c>
      <c r="C185" s="18" t="e">
        <f>VLOOKUP(J185,Ref!A:D,4,0)</f>
        <v>#N/A</v>
      </c>
      <c r="D185" s="18" t="str">
        <f t="shared" si="6"/>
        <v>00/ene</v>
      </c>
      <c r="E185" s="18">
        <f t="shared" si="7"/>
        <v>0</v>
      </c>
      <c r="F185" s="18">
        <v>1</v>
      </c>
      <c r="G185" s="18">
        <f t="shared" si="8"/>
        <v>0</v>
      </c>
    </row>
    <row r="186" spans="1:7">
      <c r="A186" t="e">
        <f>_xlfn.XLOOKUP(I186,UTILIZADAS[Contacto1],UTILIZADAS[Source.Name],,0)</f>
        <v>#N/A</v>
      </c>
      <c r="B186" s="18" t="e">
        <f>VLOOKUP(J186,Ref!A:C,3,0)</f>
        <v>#N/A</v>
      </c>
      <c r="C186" s="18" t="e">
        <f>VLOOKUP(J186,Ref!A:D,4,0)</f>
        <v>#N/A</v>
      </c>
      <c r="D186" s="18" t="str">
        <f t="shared" si="6"/>
        <v>00/ene</v>
      </c>
      <c r="E186" s="18">
        <f t="shared" si="7"/>
        <v>0</v>
      </c>
      <c r="F186" s="18">
        <v>1</v>
      </c>
      <c r="G186" s="18">
        <f t="shared" si="8"/>
        <v>0</v>
      </c>
    </row>
    <row r="187" spans="1:7">
      <c r="A187" t="e">
        <f>_xlfn.XLOOKUP(I187,UTILIZADAS[Contacto1],UTILIZADAS[Source.Name],,0)</f>
        <v>#N/A</v>
      </c>
      <c r="B187" s="18" t="e">
        <f>VLOOKUP(J187,Ref!A:C,3,0)</f>
        <v>#N/A</v>
      </c>
      <c r="C187" s="18" t="e">
        <f>VLOOKUP(J187,Ref!A:D,4,0)</f>
        <v>#N/A</v>
      </c>
      <c r="D187" s="18" t="str">
        <f t="shared" si="6"/>
        <v>00/ene</v>
      </c>
      <c r="E187" s="18">
        <f t="shared" si="7"/>
        <v>0</v>
      </c>
      <c r="F187" s="18">
        <v>1</v>
      </c>
      <c r="G187" s="18">
        <f t="shared" si="8"/>
        <v>0</v>
      </c>
    </row>
    <row r="188" spans="1:7">
      <c r="A188" t="e">
        <f>_xlfn.XLOOKUP(I188,UTILIZADAS[Contacto1],UTILIZADAS[Source.Name],,0)</f>
        <v>#N/A</v>
      </c>
      <c r="B188" s="18" t="e">
        <f>VLOOKUP(J188,Ref!A:C,3,0)</f>
        <v>#N/A</v>
      </c>
      <c r="C188" s="18" t="e">
        <f>VLOOKUP(J188,Ref!A:D,4,0)</f>
        <v>#N/A</v>
      </c>
      <c r="D188" s="18" t="str">
        <f t="shared" si="6"/>
        <v>00/ene</v>
      </c>
      <c r="E188" s="18">
        <f t="shared" si="7"/>
        <v>0</v>
      </c>
      <c r="F188" s="18">
        <v>1</v>
      </c>
      <c r="G188" s="18">
        <f t="shared" si="8"/>
        <v>0</v>
      </c>
    </row>
    <row r="189" spans="1:7">
      <c r="A189" t="e">
        <f>_xlfn.XLOOKUP(I189,UTILIZADAS[Contacto1],UTILIZADAS[Source.Name],,0)</f>
        <v>#N/A</v>
      </c>
      <c r="B189" s="18" t="e">
        <f>VLOOKUP(J189,Ref!A:C,3,0)</f>
        <v>#N/A</v>
      </c>
      <c r="C189" s="18" t="e">
        <f>VLOOKUP(J189,Ref!A:D,4,0)</f>
        <v>#N/A</v>
      </c>
      <c r="D189" s="18" t="str">
        <f t="shared" si="6"/>
        <v>00/ene</v>
      </c>
      <c r="E189" s="18">
        <f t="shared" si="7"/>
        <v>0</v>
      </c>
      <c r="F189" s="18">
        <v>1</v>
      </c>
      <c r="G189" s="18">
        <f t="shared" si="8"/>
        <v>0</v>
      </c>
    </row>
    <row r="190" spans="1:7">
      <c r="A190" t="e">
        <f>_xlfn.XLOOKUP(I190,UTILIZADAS[Contacto1],UTILIZADAS[Source.Name],,0)</f>
        <v>#N/A</v>
      </c>
      <c r="B190" s="18" t="e">
        <f>VLOOKUP(J190,Ref!A:C,3,0)</f>
        <v>#N/A</v>
      </c>
      <c r="C190" s="18" t="e">
        <f>VLOOKUP(J190,Ref!A:D,4,0)</f>
        <v>#N/A</v>
      </c>
      <c r="D190" s="18" t="str">
        <f t="shared" si="6"/>
        <v>00/ene</v>
      </c>
      <c r="E190" s="18">
        <f t="shared" si="7"/>
        <v>0</v>
      </c>
      <c r="F190" s="18">
        <v>1</v>
      </c>
      <c r="G190" s="18">
        <f t="shared" si="8"/>
        <v>0</v>
      </c>
    </row>
    <row r="191" spans="1:7">
      <c r="A191" t="e">
        <f>_xlfn.XLOOKUP(I191,UTILIZADAS[Contacto1],UTILIZADAS[Source.Name],,0)</f>
        <v>#N/A</v>
      </c>
      <c r="B191" s="18" t="e">
        <f>VLOOKUP(J191,Ref!A:C,3,0)</f>
        <v>#N/A</v>
      </c>
      <c r="C191" s="18" t="e">
        <f>VLOOKUP(J191,Ref!A:D,4,0)</f>
        <v>#N/A</v>
      </c>
      <c r="D191" s="18" t="str">
        <f t="shared" si="6"/>
        <v>00/ene</v>
      </c>
      <c r="E191" s="18">
        <f t="shared" si="7"/>
        <v>0</v>
      </c>
      <c r="F191" s="18">
        <v>1</v>
      </c>
      <c r="G191" s="18">
        <f t="shared" si="8"/>
        <v>0</v>
      </c>
    </row>
    <row r="192" spans="1:7">
      <c r="A192" t="e">
        <f>_xlfn.XLOOKUP(I192,UTILIZADAS[Contacto1],UTILIZADAS[Source.Name],,0)</f>
        <v>#N/A</v>
      </c>
      <c r="B192" s="18" t="e">
        <f>VLOOKUP(J192,Ref!A:C,3,0)</f>
        <v>#N/A</v>
      </c>
      <c r="C192" s="18" t="e">
        <f>VLOOKUP(J192,Ref!A:D,4,0)</f>
        <v>#N/A</v>
      </c>
      <c r="D192" s="18" t="str">
        <f t="shared" si="6"/>
        <v>00/ene</v>
      </c>
      <c r="E192" s="18">
        <f t="shared" si="7"/>
        <v>0</v>
      </c>
      <c r="F192" s="18">
        <v>1</v>
      </c>
      <c r="G192" s="18">
        <f t="shared" si="8"/>
        <v>0</v>
      </c>
    </row>
    <row r="193" spans="1:7">
      <c r="A193" t="e">
        <f>_xlfn.XLOOKUP(I193,UTILIZADAS[Contacto1],UTILIZADAS[Source.Name],,0)</f>
        <v>#N/A</v>
      </c>
      <c r="B193" s="18" t="e">
        <f>VLOOKUP(J193,Ref!A:C,3,0)</f>
        <v>#N/A</v>
      </c>
      <c r="C193" s="18" t="e">
        <f>VLOOKUP(J193,Ref!A:D,4,0)</f>
        <v>#N/A</v>
      </c>
      <c r="D193" s="18" t="str">
        <f t="shared" si="6"/>
        <v>00/ene</v>
      </c>
      <c r="E193" s="18">
        <f t="shared" si="7"/>
        <v>0</v>
      </c>
      <c r="F193" s="18">
        <v>1</v>
      </c>
      <c r="G193" s="18">
        <f t="shared" si="8"/>
        <v>0</v>
      </c>
    </row>
    <row r="194" spans="1:7">
      <c r="A194" t="e">
        <f>_xlfn.XLOOKUP(I194,UTILIZADAS[Contacto1],UTILIZADAS[Source.Name],,0)</f>
        <v>#N/A</v>
      </c>
      <c r="B194" s="18" t="e">
        <f>VLOOKUP(J194,Ref!A:C,3,0)</f>
        <v>#N/A</v>
      </c>
      <c r="C194" s="18" t="e">
        <f>VLOOKUP(J194,Ref!A:D,4,0)</f>
        <v>#N/A</v>
      </c>
      <c r="D194" s="18" t="str">
        <f t="shared" ref="D194:D257" si="9">TEXT(H194,"dd/mmm")</f>
        <v>00/ene</v>
      </c>
      <c r="E194" s="18">
        <f t="shared" ref="E194:E257" si="10">+COUNTIF(I:I,I194)</f>
        <v>0</v>
      </c>
      <c r="F194" s="18">
        <v>1</v>
      </c>
      <c r="G194" s="18">
        <f t="shared" si="8"/>
        <v>0</v>
      </c>
    </row>
    <row r="195" spans="1:7">
      <c r="A195" t="e">
        <f>_xlfn.XLOOKUP(I195,UTILIZADAS[Contacto1],UTILIZADAS[Source.Name],,0)</f>
        <v>#N/A</v>
      </c>
      <c r="B195" s="18" t="e">
        <f>VLOOKUP(J195,Ref!A:C,3,0)</f>
        <v>#N/A</v>
      </c>
      <c r="C195" s="18" t="e">
        <f>VLOOKUP(J195,Ref!A:D,4,0)</f>
        <v>#N/A</v>
      </c>
      <c r="D195" s="18" t="str">
        <f t="shared" si="9"/>
        <v>00/ene</v>
      </c>
      <c r="E195" s="18">
        <f t="shared" si="10"/>
        <v>0</v>
      </c>
      <c r="F195" s="18">
        <v>1</v>
      </c>
      <c r="G195" s="18">
        <f t="shared" ref="G195:G258" si="11">IF(I195=I196,0,1)</f>
        <v>0</v>
      </c>
    </row>
    <row r="196" spans="1:7">
      <c r="A196" t="e">
        <f>_xlfn.XLOOKUP(I196,UTILIZADAS[Contacto1],UTILIZADAS[Source.Name],,0)</f>
        <v>#N/A</v>
      </c>
      <c r="B196" s="18" t="e">
        <f>VLOOKUP(J196,Ref!A:C,3,0)</f>
        <v>#N/A</v>
      </c>
      <c r="C196" s="18" t="e">
        <f>VLOOKUP(J196,Ref!A:D,4,0)</f>
        <v>#N/A</v>
      </c>
      <c r="D196" s="18" t="str">
        <f t="shared" si="9"/>
        <v>00/ene</v>
      </c>
      <c r="E196" s="18">
        <f t="shared" si="10"/>
        <v>0</v>
      </c>
      <c r="F196" s="18">
        <v>1</v>
      </c>
      <c r="G196" s="18">
        <f t="shared" si="11"/>
        <v>0</v>
      </c>
    </row>
    <row r="197" spans="1:7">
      <c r="A197" t="e">
        <f>_xlfn.XLOOKUP(I197,UTILIZADAS[Contacto1],UTILIZADAS[Source.Name],,0)</f>
        <v>#N/A</v>
      </c>
      <c r="B197" s="18" t="e">
        <f>VLOOKUP(J197,Ref!A:C,3,0)</f>
        <v>#N/A</v>
      </c>
      <c r="C197" s="18" t="e">
        <f>VLOOKUP(J197,Ref!A:D,4,0)</f>
        <v>#N/A</v>
      </c>
      <c r="D197" s="18" t="str">
        <f t="shared" si="9"/>
        <v>00/ene</v>
      </c>
      <c r="E197" s="18">
        <f t="shared" si="10"/>
        <v>0</v>
      </c>
      <c r="F197" s="18">
        <v>1</v>
      </c>
      <c r="G197" s="18">
        <f t="shared" si="11"/>
        <v>0</v>
      </c>
    </row>
    <row r="198" spans="1:7">
      <c r="A198" t="e">
        <f>_xlfn.XLOOKUP(I198,UTILIZADAS[Contacto1],UTILIZADAS[Source.Name],,0)</f>
        <v>#N/A</v>
      </c>
      <c r="B198" s="18" t="e">
        <f>VLOOKUP(J198,Ref!A:C,3,0)</f>
        <v>#N/A</v>
      </c>
      <c r="C198" s="18" t="e">
        <f>VLOOKUP(J198,Ref!A:D,4,0)</f>
        <v>#N/A</v>
      </c>
      <c r="D198" s="18" t="str">
        <f t="shared" si="9"/>
        <v>00/ene</v>
      </c>
      <c r="E198" s="18">
        <f t="shared" si="10"/>
        <v>0</v>
      </c>
      <c r="F198" s="18">
        <v>1</v>
      </c>
      <c r="G198" s="18">
        <f t="shared" si="11"/>
        <v>0</v>
      </c>
    </row>
    <row r="199" spans="1:7">
      <c r="A199" t="e">
        <f>_xlfn.XLOOKUP(I199,UTILIZADAS[Contacto1],UTILIZADAS[Source.Name],,0)</f>
        <v>#N/A</v>
      </c>
      <c r="B199" s="18" t="e">
        <f>VLOOKUP(J199,Ref!A:C,3,0)</f>
        <v>#N/A</v>
      </c>
      <c r="C199" s="18" t="e">
        <f>VLOOKUP(J199,Ref!A:D,4,0)</f>
        <v>#N/A</v>
      </c>
      <c r="D199" s="18" t="str">
        <f t="shared" si="9"/>
        <v>00/ene</v>
      </c>
      <c r="E199" s="18">
        <f t="shared" si="10"/>
        <v>0</v>
      </c>
      <c r="F199" s="18">
        <v>1</v>
      </c>
      <c r="G199" s="18">
        <f t="shared" si="11"/>
        <v>0</v>
      </c>
    </row>
    <row r="200" spans="1:7">
      <c r="A200" t="e">
        <f>_xlfn.XLOOKUP(I200,UTILIZADAS[Contacto1],UTILIZADAS[Source.Name],,0)</f>
        <v>#N/A</v>
      </c>
      <c r="B200" s="18" t="e">
        <f>VLOOKUP(J200,Ref!A:C,3,0)</f>
        <v>#N/A</v>
      </c>
      <c r="C200" s="18" t="e">
        <f>VLOOKUP(J200,Ref!A:D,4,0)</f>
        <v>#N/A</v>
      </c>
      <c r="D200" s="18" t="str">
        <f t="shared" si="9"/>
        <v>00/ene</v>
      </c>
      <c r="E200" s="18">
        <f t="shared" si="10"/>
        <v>0</v>
      </c>
      <c r="F200" s="18">
        <v>1</v>
      </c>
      <c r="G200" s="18">
        <f t="shared" si="11"/>
        <v>0</v>
      </c>
    </row>
    <row r="201" spans="1:7">
      <c r="A201" t="e">
        <f>_xlfn.XLOOKUP(I201,UTILIZADAS[Contacto1],UTILIZADAS[Source.Name],,0)</f>
        <v>#N/A</v>
      </c>
      <c r="B201" s="18" t="e">
        <f>VLOOKUP(J201,Ref!A:C,3,0)</f>
        <v>#N/A</v>
      </c>
      <c r="C201" s="18" t="e">
        <f>VLOOKUP(J201,Ref!A:D,4,0)</f>
        <v>#N/A</v>
      </c>
      <c r="D201" s="18" t="str">
        <f t="shared" si="9"/>
        <v>00/ene</v>
      </c>
      <c r="E201" s="18">
        <f t="shared" si="10"/>
        <v>0</v>
      </c>
      <c r="F201" s="18">
        <v>1</v>
      </c>
      <c r="G201" s="18">
        <f t="shared" si="11"/>
        <v>0</v>
      </c>
    </row>
    <row r="202" spans="1:7">
      <c r="A202" t="e">
        <f>_xlfn.XLOOKUP(I202,UTILIZADAS[Contacto1],UTILIZADAS[Source.Name],,0)</f>
        <v>#N/A</v>
      </c>
      <c r="B202" s="18" t="e">
        <f>VLOOKUP(J202,Ref!A:C,3,0)</f>
        <v>#N/A</v>
      </c>
      <c r="C202" s="18" t="e">
        <f>VLOOKUP(J202,Ref!A:D,4,0)</f>
        <v>#N/A</v>
      </c>
      <c r="D202" s="18" t="str">
        <f t="shared" si="9"/>
        <v>00/ene</v>
      </c>
      <c r="E202" s="18">
        <f t="shared" si="10"/>
        <v>0</v>
      </c>
      <c r="F202" s="18">
        <v>1</v>
      </c>
      <c r="G202" s="18">
        <f t="shared" si="11"/>
        <v>0</v>
      </c>
    </row>
    <row r="203" spans="1:7">
      <c r="A203" t="e">
        <f>_xlfn.XLOOKUP(I203,UTILIZADAS[Contacto1],UTILIZADAS[Source.Name],,0)</f>
        <v>#N/A</v>
      </c>
      <c r="B203" s="18" t="e">
        <f>VLOOKUP(J203,Ref!A:C,3,0)</f>
        <v>#N/A</v>
      </c>
      <c r="C203" s="18" t="e">
        <f>VLOOKUP(J203,Ref!A:D,4,0)</f>
        <v>#N/A</v>
      </c>
      <c r="D203" s="18" t="str">
        <f t="shared" si="9"/>
        <v>00/ene</v>
      </c>
      <c r="E203" s="18">
        <f t="shared" si="10"/>
        <v>0</v>
      </c>
      <c r="F203" s="18">
        <v>1</v>
      </c>
      <c r="G203" s="18">
        <f t="shared" si="11"/>
        <v>0</v>
      </c>
    </row>
    <row r="204" spans="1:7">
      <c r="A204" t="e">
        <f>_xlfn.XLOOKUP(I204,UTILIZADAS[Contacto1],UTILIZADAS[Source.Name],,0)</f>
        <v>#N/A</v>
      </c>
      <c r="B204" s="18" t="e">
        <f>VLOOKUP(J204,Ref!A:C,3,0)</f>
        <v>#N/A</v>
      </c>
      <c r="C204" s="18" t="e">
        <f>VLOOKUP(J204,Ref!A:D,4,0)</f>
        <v>#N/A</v>
      </c>
      <c r="D204" s="18" t="str">
        <f t="shared" si="9"/>
        <v>00/ene</v>
      </c>
      <c r="E204" s="18">
        <f t="shared" si="10"/>
        <v>0</v>
      </c>
      <c r="F204" s="18">
        <v>1</v>
      </c>
      <c r="G204" s="18">
        <f t="shared" si="11"/>
        <v>0</v>
      </c>
    </row>
    <row r="205" spans="1:7">
      <c r="A205" t="e">
        <f>_xlfn.XLOOKUP(I205,UTILIZADAS[Contacto1],UTILIZADAS[Source.Name],,0)</f>
        <v>#N/A</v>
      </c>
      <c r="B205" s="18" t="e">
        <f>VLOOKUP(J205,Ref!A:C,3,0)</f>
        <v>#N/A</v>
      </c>
      <c r="C205" s="18" t="e">
        <f>VLOOKUP(J205,Ref!A:D,4,0)</f>
        <v>#N/A</v>
      </c>
      <c r="D205" s="18" t="str">
        <f t="shared" si="9"/>
        <v>00/ene</v>
      </c>
      <c r="E205" s="18">
        <f t="shared" si="10"/>
        <v>0</v>
      </c>
      <c r="F205" s="18">
        <v>1</v>
      </c>
      <c r="G205" s="18">
        <f t="shared" si="11"/>
        <v>0</v>
      </c>
    </row>
    <row r="206" spans="1:7">
      <c r="A206" t="e">
        <f>_xlfn.XLOOKUP(I206,UTILIZADAS[Contacto1],UTILIZADAS[Source.Name],,0)</f>
        <v>#N/A</v>
      </c>
      <c r="B206" s="18" t="e">
        <f>VLOOKUP(J206,Ref!A:C,3,0)</f>
        <v>#N/A</v>
      </c>
      <c r="C206" s="18" t="e">
        <f>VLOOKUP(J206,Ref!A:D,4,0)</f>
        <v>#N/A</v>
      </c>
      <c r="D206" s="18" t="str">
        <f t="shared" si="9"/>
        <v>00/ene</v>
      </c>
      <c r="E206" s="18">
        <f t="shared" si="10"/>
        <v>0</v>
      </c>
      <c r="F206" s="18">
        <v>1</v>
      </c>
      <c r="G206" s="18">
        <f t="shared" si="11"/>
        <v>0</v>
      </c>
    </row>
    <row r="207" spans="1:7">
      <c r="A207" t="e">
        <f>_xlfn.XLOOKUP(I207,UTILIZADAS[Contacto1],UTILIZADAS[Source.Name],,0)</f>
        <v>#N/A</v>
      </c>
      <c r="B207" s="18" t="e">
        <f>VLOOKUP(J207,Ref!A:C,3,0)</f>
        <v>#N/A</v>
      </c>
      <c r="C207" s="18" t="e">
        <f>VLOOKUP(J207,Ref!A:D,4,0)</f>
        <v>#N/A</v>
      </c>
      <c r="D207" s="18" t="str">
        <f t="shared" si="9"/>
        <v>00/ene</v>
      </c>
      <c r="E207" s="18">
        <f t="shared" si="10"/>
        <v>0</v>
      </c>
      <c r="F207" s="18">
        <v>1</v>
      </c>
      <c r="G207" s="18">
        <f t="shared" si="11"/>
        <v>0</v>
      </c>
    </row>
    <row r="208" spans="1:7">
      <c r="A208" t="e">
        <f>_xlfn.XLOOKUP(I208,UTILIZADAS[Contacto1],UTILIZADAS[Source.Name],,0)</f>
        <v>#N/A</v>
      </c>
      <c r="B208" s="18" t="e">
        <f>VLOOKUP(J208,Ref!A:C,3,0)</f>
        <v>#N/A</v>
      </c>
      <c r="C208" s="18" t="e">
        <f>VLOOKUP(J208,Ref!A:D,4,0)</f>
        <v>#N/A</v>
      </c>
      <c r="D208" s="18" t="str">
        <f t="shared" si="9"/>
        <v>00/ene</v>
      </c>
      <c r="E208" s="18">
        <f t="shared" si="10"/>
        <v>0</v>
      </c>
      <c r="F208" s="18">
        <v>1</v>
      </c>
      <c r="G208" s="18">
        <f t="shared" si="11"/>
        <v>0</v>
      </c>
    </row>
    <row r="209" spans="1:7">
      <c r="A209" t="e">
        <f>_xlfn.XLOOKUP(I209,UTILIZADAS[Contacto1],UTILIZADAS[Source.Name],,0)</f>
        <v>#N/A</v>
      </c>
      <c r="B209" s="18" t="e">
        <f>VLOOKUP(J209,Ref!A:C,3,0)</f>
        <v>#N/A</v>
      </c>
      <c r="C209" s="18" t="e">
        <f>VLOOKUP(J209,Ref!A:D,4,0)</f>
        <v>#N/A</v>
      </c>
      <c r="D209" s="18" t="str">
        <f t="shared" si="9"/>
        <v>00/ene</v>
      </c>
      <c r="E209" s="18">
        <f t="shared" si="10"/>
        <v>0</v>
      </c>
      <c r="F209" s="18">
        <v>1</v>
      </c>
      <c r="G209" s="18">
        <f t="shared" si="11"/>
        <v>0</v>
      </c>
    </row>
    <row r="210" spans="1:7">
      <c r="A210" t="e">
        <f>_xlfn.XLOOKUP(I210,UTILIZADAS[Contacto1],UTILIZADAS[Source.Name],,0)</f>
        <v>#N/A</v>
      </c>
      <c r="B210" s="18" t="e">
        <f>VLOOKUP(J210,Ref!A:C,3,0)</f>
        <v>#N/A</v>
      </c>
      <c r="C210" s="18" t="e">
        <f>VLOOKUP(J210,Ref!A:D,4,0)</f>
        <v>#N/A</v>
      </c>
      <c r="D210" s="18" t="str">
        <f t="shared" si="9"/>
        <v>00/ene</v>
      </c>
      <c r="E210" s="18">
        <f t="shared" si="10"/>
        <v>0</v>
      </c>
      <c r="F210" s="18">
        <v>1</v>
      </c>
      <c r="G210" s="18">
        <f t="shared" si="11"/>
        <v>0</v>
      </c>
    </row>
    <row r="211" spans="1:7">
      <c r="A211" t="e">
        <f>_xlfn.XLOOKUP(I211,UTILIZADAS[Contacto1],UTILIZADAS[Source.Name],,0)</f>
        <v>#N/A</v>
      </c>
      <c r="B211" s="18" t="e">
        <f>VLOOKUP(J211,Ref!A:C,3,0)</f>
        <v>#N/A</v>
      </c>
      <c r="C211" s="18" t="e">
        <f>VLOOKUP(J211,Ref!A:D,4,0)</f>
        <v>#N/A</v>
      </c>
      <c r="D211" s="18" t="str">
        <f t="shared" si="9"/>
        <v>00/ene</v>
      </c>
      <c r="E211" s="18">
        <f t="shared" si="10"/>
        <v>0</v>
      </c>
      <c r="F211" s="18">
        <v>1</v>
      </c>
      <c r="G211" s="18">
        <f t="shared" si="11"/>
        <v>0</v>
      </c>
    </row>
    <row r="212" spans="1:7">
      <c r="A212" t="e">
        <f>_xlfn.XLOOKUP(I212,UTILIZADAS[Contacto1],UTILIZADAS[Source.Name],,0)</f>
        <v>#N/A</v>
      </c>
      <c r="B212" s="18" t="e">
        <f>VLOOKUP(J212,Ref!A:C,3,0)</f>
        <v>#N/A</v>
      </c>
      <c r="C212" s="18" t="e">
        <f>VLOOKUP(J212,Ref!A:D,4,0)</f>
        <v>#N/A</v>
      </c>
      <c r="D212" s="18" t="str">
        <f t="shared" si="9"/>
        <v>00/ene</v>
      </c>
      <c r="E212" s="18">
        <f t="shared" si="10"/>
        <v>0</v>
      </c>
      <c r="F212" s="18">
        <v>1</v>
      </c>
      <c r="G212" s="18">
        <f t="shared" si="11"/>
        <v>0</v>
      </c>
    </row>
    <row r="213" spans="1:7">
      <c r="A213" t="e">
        <f>_xlfn.XLOOKUP(I213,UTILIZADAS[Contacto1],UTILIZADAS[Source.Name],,0)</f>
        <v>#N/A</v>
      </c>
      <c r="B213" s="18" t="e">
        <f>VLOOKUP(J213,Ref!A:C,3,0)</f>
        <v>#N/A</v>
      </c>
      <c r="C213" s="18" t="e">
        <f>VLOOKUP(J213,Ref!A:D,4,0)</f>
        <v>#N/A</v>
      </c>
      <c r="D213" s="18" t="str">
        <f t="shared" si="9"/>
        <v>00/ene</v>
      </c>
      <c r="E213" s="18">
        <f t="shared" si="10"/>
        <v>0</v>
      </c>
      <c r="F213" s="18">
        <v>1</v>
      </c>
      <c r="G213" s="18">
        <f t="shared" si="11"/>
        <v>0</v>
      </c>
    </row>
    <row r="214" spans="1:7">
      <c r="A214" t="e">
        <f>_xlfn.XLOOKUP(I214,UTILIZADAS[Contacto1],UTILIZADAS[Source.Name],,0)</f>
        <v>#N/A</v>
      </c>
      <c r="B214" s="18" t="e">
        <f>VLOOKUP(J214,Ref!A:C,3,0)</f>
        <v>#N/A</v>
      </c>
      <c r="C214" s="18" t="e">
        <f>VLOOKUP(J214,Ref!A:D,4,0)</f>
        <v>#N/A</v>
      </c>
      <c r="D214" s="18" t="str">
        <f t="shared" si="9"/>
        <v>00/ene</v>
      </c>
      <c r="E214" s="18">
        <f t="shared" si="10"/>
        <v>0</v>
      </c>
      <c r="F214" s="18">
        <v>1</v>
      </c>
      <c r="G214" s="18">
        <f t="shared" si="11"/>
        <v>0</v>
      </c>
    </row>
    <row r="215" spans="1:7">
      <c r="A215" t="e">
        <f>_xlfn.XLOOKUP(I215,UTILIZADAS[Contacto1],UTILIZADAS[Source.Name],,0)</f>
        <v>#N/A</v>
      </c>
      <c r="B215" s="18" t="e">
        <f>VLOOKUP(J215,Ref!A:C,3,0)</f>
        <v>#N/A</v>
      </c>
      <c r="C215" s="18" t="e">
        <f>VLOOKUP(J215,Ref!A:D,4,0)</f>
        <v>#N/A</v>
      </c>
      <c r="D215" s="18" t="str">
        <f t="shared" si="9"/>
        <v>00/ene</v>
      </c>
      <c r="E215" s="18">
        <f t="shared" si="10"/>
        <v>0</v>
      </c>
      <c r="F215" s="18">
        <v>1</v>
      </c>
      <c r="G215" s="18">
        <f t="shared" si="11"/>
        <v>0</v>
      </c>
    </row>
    <row r="216" spans="1:7">
      <c r="A216" t="e">
        <f>_xlfn.XLOOKUP(I216,UTILIZADAS[Contacto1],UTILIZADAS[Source.Name],,0)</f>
        <v>#N/A</v>
      </c>
      <c r="B216" s="18" t="e">
        <f>VLOOKUP(J216,Ref!A:C,3,0)</f>
        <v>#N/A</v>
      </c>
      <c r="C216" s="18" t="e">
        <f>VLOOKUP(J216,Ref!A:D,4,0)</f>
        <v>#N/A</v>
      </c>
      <c r="D216" s="18" t="str">
        <f t="shared" si="9"/>
        <v>00/ene</v>
      </c>
      <c r="E216" s="18">
        <f t="shared" si="10"/>
        <v>0</v>
      </c>
      <c r="F216" s="18">
        <v>1</v>
      </c>
      <c r="G216" s="18">
        <f t="shared" si="11"/>
        <v>0</v>
      </c>
    </row>
    <row r="217" spans="1:7">
      <c r="A217" t="e">
        <f>_xlfn.XLOOKUP(I217,UTILIZADAS[Contacto1],UTILIZADAS[Source.Name],,0)</f>
        <v>#N/A</v>
      </c>
      <c r="B217" s="18" t="e">
        <f>VLOOKUP(J217,Ref!A:C,3,0)</f>
        <v>#N/A</v>
      </c>
      <c r="C217" s="18" t="e">
        <f>VLOOKUP(J217,Ref!A:D,4,0)</f>
        <v>#N/A</v>
      </c>
      <c r="D217" s="18" t="str">
        <f t="shared" si="9"/>
        <v>00/ene</v>
      </c>
      <c r="E217" s="18">
        <f t="shared" si="10"/>
        <v>0</v>
      </c>
      <c r="F217" s="18">
        <v>1</v>
      </c>
      <c r="G217" s="18">
        <f t="shared" si="11"/>
        <v>0</v>
      </c>
    </row>
    <row r="218" spans="1:7">
      <c r="A218" t="e">
        <f>_xlfn.XLOOKUP(I218,UTILIZADAS[Contacto1],UTILIZADAS[Source.Name],,0)</f>
        <v>#N/A</v>
      </c>
      <c r="B218" s="18" t="e">
        <f>VLOOKUP(J218,Ref!A:C,3,0)</f>
        <v>#N/A</v>
      </c>
      <c r="C218" s="18" t="e">
        <f>VLOOKUP(J218,Ref!A:D,4,0)</f>
        <v>#N/A</v>
      </c>
      <c r="D218" s="18" t="str">
        <f t="shared" si="9"/>
        <v>00/ene</v>
      </c>
      <c r="E218" s="18">
        <f t="shared" si="10"/>
        <v>0</v>
      </c>
      <c r="F218" s="18">
        <v>1</v>
      </c>
      <c r="G218" s="18">
        <f t="shared" si="11"/>
        <v>0</v>
      </c>
    </row>
    <row r="219" spans="1:7">
      <c r="A219" t="e">
        <f>_xlfn.XLOOKUP(I219,UTILIZADAS[Contacto1],UTILIZADAS[Source.Name],,0)</f>
        <v>#N/A</v>
      </c>
      <c r="B219" s="18" t="e">
        <f>VLOOKUP(J219,Ref!A:C,3,0)</f>
        <v>#N/A</v>
      </c>
      <c r="C219" s="18" t="e">
        <f>VLOOKUP(J219,Ref!A:D,4,0)</f>
        <v>#N/A</v>
      </c>
      <c r="D219" s="18" t="str">
        <f t="shared" si="9"/>
        <v>00/ene</v>
      </c>
      <c r="E219" s="18">
        <f t="shared" si="10"/>
        <v>0</v>
      </c>
      <c r="F219" s="18">
        <v>1</v>
      </c>
      <c r="G219" s="18">
        <f t="shared" si="11"/>
        <v>0</v>
      </c>
    </row>
    <row r="220" spans="1:7">
      <c r="A220" t="e">
        <f>_xlfn.XLOOKUP(I220,UTILIZADAS[Contacto1],UTILIZADAS[Source.Name],,0)</f>
        <v>#N/A</v>
      </c>
      <c r="B220" s="18" t="e">
        <f>VLOOKUP(J220,Ref!A:C,3,0)</f>
        <v>#N/A</v>
      </c>
      <c r="C220" s="18" t="e">
        <f>VLOOKUP(J220,Ref!A:D,4,0)</f>
        <v>#N/A</v>
      </c>
      <c r="D220" s="18" t="str">
        <f t="shared" si="9"/>
        <v>00/ene</v>
      </c>
      <c r="E220" s="18">
        <f t="shared" si="10"/>
        <v>0</v>
      </c>
      <c r="F220" s="18">
        <v>1</v>
      </c>
      <c r="G220" s="18">
        <f t="shared" si="11"/>
        <v>0</v>
      </c>
    </row>
    <row r="221" spans="1:7">
      <c r="A221" t="e">
        <f>_xlfn.XLOOKUP(I221,UTILIZADAS[Contacto1],UTILIZADAS[Source.Name],,0)</f>
        <v>#N/A</v>
      </c>
      <c r="B221" s="18" t="e">
        <f>VLOOKUP(J221,Ref!A:C,3,0)</f>
        <v>#N/A</v>
      </c>
      <c r="C221" s="18" t="e">
        <f>VLOOKUP(J221,Ref!A:D,4,0)</f>
        <v>#N/A</v>
      </c>
      <c r="D221" s="18" t="str">
        <f t="shared" si="9"/>
        <v>00/ene</v>
      </c>
      <c r="E221" s="18">
        <f t="shared" si="10"/>
        <v>0</v>
      </c>
      <c r="F221" s="18">
        <v>1</v>
      </c>
      <c r="G221" s="18">
        <f t="shared" si="11"/>
        <v>0</v>
      </c>
    </row>
    <row r="222" spans="1:7">
      <c r="A222" t="e">
        <f>_xlfn.XLOOKUP(I222,UTILIZADAS[Contacto1],UTILIZADAS[Source.Name],,0)</f>
        <v>#N/A</v>
      </c>
      <c r="B222" s="18" t="e">
        <f>VLOOKUP(J222,Ref!A:C,3,0)</f>
        <v>#N/A</v>
      </c>
      <c r="C222" s="18" t="e">
        <f>VLOOKUP(J222,Ref!A:D,4,0)</f>
        <v>#N/A</v>
      </c>
      <c r="D222" s="18" t="str">
        <f t="shared" si="9"/>
        <v>00/ene</v>
      </c>
      <c r="E222" s="18">
        <f t="shared" si="10"/>
        <v>0</v>
      </c>
      <c r="F222" s="18">
        <v>1</v>
      </c>
      <c r="G222" s="18">
        <f t="shared" si="11"/>
        <v>0</v>
      </c>
    </row>
    <row r="223" spans="1:7">
      <c r="A223" t="e">
        <f>_xlfn.XLOOKUP(I223,UTILIZADAS[Contacto1],UTILIZADAS[Source.Name],,0)</f>
        <v>#N/A</v>
      </c>
      <c r="B223" s="18" t="e">
        <f>VLOOKUP(J223,Ref!A:C,3,0)</f>
        <v>#N/A</v>
      </c>
      <c r="C223" s="18" t="e">
        <f>VLOOKUP(J223,Ref!A:D,4,0)</f>
        <v>#N/A</v>
      </c>
      <c r="D223" s="18" t="str">
        <f t="shared" si="9"/>
        <v>00/ene</v>
      </c>
      <c r="E223" s="18">
        <f t="shared" si="10"/>
        <v>0</v>
      </c>
      <c r="F223" s="18">
        <v>1</v>
      </c>
      <c r="G223" s="18">
        <f t="shared" si="11"/>
        <v>0</v>
      </c>
    </row>
    <row r="224" spans="1:7">
      <c r="A224" t="e">
        <f>_xlfn.XLOOKUP(I224,UTILIZADAS[Contacto1],UTILIZADAS[Source.Name],,0)</f>
        <v>#N/A</v>
      </c>
      <c r="B224" s="18" t="e">
        <f>VLOOKUP(J224,Ref!A:C,3,0)</f>
        <v>#N/A</v>
      </c>
      <c r="C224" s="18" t="e">
        <f>VLOOKUP(J224,Ref!A:D,4,0)</f>
        <v>#N/A</v>
      </c>
      <c r="D224" s="18" t="str">
        <f t="shared" si="9"/>
        <v>00/ene</v>
      </c>
      <c r="E224" s="18">
        <f t="shared" si="10"/>
        <v>0</v>
      </c>
      <c r="F224" s="18">
        <v>1</v>
      </c>
      <c r="G224" s="18">
        <f t="shared" si="11"/>
        <v>0</v>
      </c>
    </row>
    <row r="225" spans="1:7">
      <c r="A225" t="e">
        <f>_xlfn.XLOOKUP(I225,UTILIZADAS[Contacto1],UTILIZADAS[Source.Name],,0)</f>
        <v>#N/A</v>
      </c>
      <c r="B225" s="18" t="e">
        <f>VLOOKUP(J225,Ref!A:C,3,0)</f>
        <v>#N/A</v>
      </c>
      <c r="C225" s="18" t="e">
        <f>VLOOKUP(J225,Ref!A:D,4,0)</f>
        <v>#N/A</v>
      </c>
      <c r="D225" s="18" t="str">
        <f t="shared" si="9"/>
        <v>00/ene</v>
      </c>
      <c r="E225" s="18">
        <f t="shared" si="10"/>
        <v>0</v>
      </c>
      <c r="F225" s="18">
        <v>1</v>
      </c>
      <c r="G225" s="18">
        <f t="shared" si="11"/>
        <v>0</v>
      </c>
    </row>
    <row r="226" spans="1:7">
      <c r="A226" t="e">
        <f>_xlfn.XLOOKUP(I226,UTILIZADAS[Contacto1],UTILIZADAS[Source.Name],,0)</f>
        <v>#N/A</v>
      </c>
      <c r="B226" s="18" t="e">
        <f>VLOOKUP(J226,Ref!A:C,3,0)</f>
        <v>#N/A</v>
      </c>
      <c r="C226" s="18" t="e">
        <f>VLOOKUP(J226,Ref!A:D,4,0)</f>
        <v>#N/A</v>
      </c>
      <c r="D226" s="18" t="str">
        <f t="shared" si="9"/>
        <v>00/ene</v>
      </c>
      <c r="E226" s="18">
        <f t="shared" si="10"/>
        <v>0</v>
      </c>
      <c r="F226" s="18">
        <v>1</v>
      </c>
      <c r="G226" s="18">
        <f t="shared" si="11"/>
        <v>0</v>
      </c>
    </row>
    <row r="227" spans="1:7">
      <c r="A227" t="e">
        <f>_xlfn.XLOOKUP(I227,UTILIZADAS[Contacto1],UTILIZADAS[Source.Name],,0)</f>
        <v>#N/A</v>
      </c>
      <c r="B227" s="18" t="e">
        <f>VLOOKUP(J227,Ref!A:C,3,0)</f>
        <v>#N/A</v>
      </c>
      <c r="C227" s="18" t="e">
        <f>VLOOKUP(J227,Ref!A:D,4,0)</f>
        <v>#N/A</v>
      </c>
      <c r="D227" s="18" t="str">
        <f t="shared" si="9"/>
        <v>00/ene</v>
      </c>
      <c r="E227" s="18">
        <f t="shared" si="10"/>
        <v>0</v>
      </c>
      <c r="F227" s="18">
        <v>1</v>
      </c>
      <c r="G227" s="18">
        <f t="shared" si="11"/>
        <v>0</v>
      </c>
    </row>
    <row r="228" spans="1:7">
      <c r="A228" t="e">
        <f>_xlfn.XLOOKUP(I228,UTILIZADAS[Contacto1],UTILIZADAS[Source.Name],,0)</f>
        <v>#N/A</v>
      </c>
      <c r="B228" s="18" t="e">
        <f>VLOOKUP(J228,Ref!A:C,3,0)</f>
        <v>#N/A</v>
      </c>
      <c r="C228" s="18" t="e">
        <f>VLOOKUP(J228,Ref!A:D,4,0)</f>
        <v>#N/A</v>
      </c>
      <c r="D228" s="18" t="str">
        <f t="shared" si="9"/>
        <v>00/ene</v>
      </c>
      <c r="E228" s="18">
        <f t="shared" si="10"/>
        <v>0</v>
      </c>
      <c r="F228" s="18">
        <v>1</v>
      </c>
      <c r="G228" s="18">
        <f t="shared" si="11"/>
        <v>0</v>
      </c>
    </row>
    <row r="229" spans="1:7">
      <c r="A229" t="e">
        <f>_xlfn.XLOOKUP(I229,UTILIZADAS[Contacto1],UTILIZADAS[Source.Name],,0)</f>
        <v>#N/A</v>
      </c>
      <c r="B229" s="18" t="e">
        <f>VLOOKUP(J229,Ref!A:C,3,0)</f>
        <v>#N/A</v>
      </c>
      <c r="C229" s="18" t="e">
        <f>VLOOKUP(J229,Ref!A:D,4,0)</f>
        <v>#N/A</v>
      </c>
      <c r="D229" s="18" t="str">
        <f t="shared" si="9"/>
        <v>00/ene</v>
      </c>
      <c r="E229" s="18">
        <f t="shared" si="10"/>
        <v>0</v>
      </c>
      <c r="F229" s="18">
        <v>1</v>
      </c>
      <c r="G229" s="18">
        <f t="shared" si="11"/>
        <v>0</v>
      </c>
    </row>
    <row r="230" spans="1:7">
      <c r="A230" t="e">
        <f>_xlfn.XLOOKUP(I230,UTILIZADAS[Contacto1],UTILIZADAS[Source.Name],,0)</f>
        <v>#N/A</v>
      </c>
      <c r="B230" s="18" t="e">
        <f>VLOOKUP(J230,Ref!A:C,3,0)</f>
        <v>#N/A</v>
      </c>
      <c r="C230" s="18" t="e">
        <f>VLOOKUP(J230,Ref!A:D,4,0)</f>
        <v>#N/A</v>
      </c>
      <c r="D230" s="18" t="str">
        <f t="shared" si="9"/>
        <v>00/ene</v>
      </c>
      <c r="E230" s="18">
        <f t="shared" si="10"/>
        <v>0</v>
      </c>
      <c r="F230" s="18">
        <v>1</v>
      </c>
      <c r="G230" s="18">
        <f t="shared" si="11"/>
        <v>0</v>
      </c>
    </row>
    <row r="231" spans="1:7">
      <c r="A231" t="e">
        <f>_xlfn.XLOOKUP(I231,UTILIZADAS[Contacto1],UTILIZADAS[Source.Name],,0)</f>
        <v>#N/A</v>
      </c>
      <c r="B231" s="18" t="e">
        <f>VLOOKUP(J231,Ref!A:C,3,0)</f>
        <v>#N/A</v>
      </c>
      <c r="C231" s="18" t="e">
        <f>VLOOKUP(J231,Ref!A:D,4,0)</f>
        <v>#N/A</v>
      </c>
      <c r="D231" s="18" t="str">
        <f t="shared" si="9"/>
        <v>00/ene</v>
      </c>
      <c r="E231" s="18">
        <f t="shared" si="10"/>
        <v>0</v>
      </c>
      <c r="F231" s="18">
        <v>1</v>
      </c>
      <c r="G231" s="18">
        <f t="shared" si="11"/>
        <v>0</v>
      </c>
    </row>
    <row r="232" spans="1:7">
      <c r="A232" t="e">
        <f>_xlfn.XLOOKUP(I232,UTILIZADAS[Contacto1],UTILIZADAS[Source.Name],,0)</f>
        <v>#N/A</v>
      </c>
      <c r="B232" s="18" t="e">
        <f>VLOOKUP(J232,Ref!A:C,3,0)</f>
        <v>#N/A</v>
      </c>
      <c r="C232" s="18" t="e">
        <f>VLOOKUP(J232,Ref!A:D,4,0)</f>
        <v>#N/A</v>
      </c>
      <c r="D232" s="18" t="str">
        <f t="shared" si="9"/>
        <v>00/ene</v>
      </c>
      <c r="E232" s="18">
        <f t="shared" si="10"/>
        <v>0</v>
      </c>
      <c r="F232" s="18">
        <v>1</v>
      </c>
      <c r="G232" s="18">
        <f t="shared" si="11"/>
        <v>0</v>
      </c>
    </row>
    <row r="233" spans="1:7">
      <c r="A233" t="e">
        <f>_xlfn.XLOOKUP(I233,UTILIZADAS[Contacto1],UTILIZADAS[Source.Name],,0)</f>
        <v>#N/A</v>
      </c>
      <c r="B233" s="18" t="e">
        <f>VLOOKUP(J233,Ref!A:C,3,0)</f>
        <v>#N/A</v>
      </c>
      <c r="C233" s="18" t="e">
        <f>VLOOKUP(J233,Ref!A:D,4,0)</f>
        <v>#N/A</v>
      </c>
      <c r="D233" s="18" t="str">
        <f t="shared" si="9"/>
        <v>00/ene</v>
      </c>
      <c r="E233" s="18">
        <f t="shared" si="10"/>
        <v>0</v>
      </c>
      <c r="F233" s="18">
        <v>1</v>
      </c>
      <c r="G233" s="18">
        <f t="shared" si="11"/>
        <v>0</v>
      </c>
    </row>
    <row r="234" spans="1:7">
      <c r="A234" t="e">
        <f>_xlfn.XLOOKUP(I234,UTILIZADAS[Contacto1],UTILIZADAS[Source.Name],,0)</f>
        <v>#N/A</v>
      </c>
      <c r="B234" s="18" t="e">
        <f>VLOOKUP(J234,Ref!A:C,3,0)</f>
        <v>#N/A</v>
      </c>
      <c r="C234" s="18" t="e">
        <f>VLOOKUP(J234,Ref!A:D,4,0)</f>
        <v>#N/A</v>
      </c>
      <c r="D234" s="18" t="str">
        <f t="shared" si="9"/>
        <v>00/ene</v>
      </c>
      <c r="E234" s="18">
        <f t="shared" si="10"/>
        <v>0</v>
      </c>
      <c r="F234" s="18">
        <v>1</v>
      </c>
      <c r="G234" s="18">
        <f t="shared" si="11"/>
        <v>0</v>
      </c>
    </row>
    <row r="235" spans="1:7">
      <c r="A235" t="e">
        <f>_xlfn.XLOOKUP(I235,UTILIZADAS[Contacto1],UTILIZADAS[Source.Name],,0)</f>
        <v>#N/A</v>
      </c>
      <c r="B235" s="18" t="e">
        <f>VLOOKUP(J235,Ref!A:C,3,0)</f>
        <v>#N/A</v>
      </c>
      <c r="C235" s="18" t="e">
        <f>VLOOKUP(J235,Ref!A:D,4,0)</f>
        <v>#N/A</v>
      </c>
      <c r="D235" s="18" t="str">
        <f t="shared" si="9"/>
        <v>00/ene</v>
      </c>
      <c r="E235" s="18">
        <f t="shared" si="10"/>
        <v>0</v>
      </c>
      <c r="F235" s="18">
        <v>1</v>
      </c>
      <c r="G235" s="18">
        <f t="shared" si="11"/>
        <v>0</v>
      </c>
    </row>
    <row r="236" spans="1:7">
      <c r="A236" t="e">
        <f>_xlfn.XLOOKUP(I236,UTILIZADAS[Contacto1],UTILIZADAS[Source.Name],,0)</f>
        <v>#N/A</v>
      </c>
      <c r="B236" s="18" t="e">
        <f>VLOOKUP(J236,Ref!A:C,3,0)</f>
        <v>#N/A</v>
      </c>
      <c r="C236" s="18" t="e">
        <f>VLOOKUP(J236,Ref!A:D,4,0)</f>
        <v>#N/A</v>
      </c>
      <c r="D236" s="18" t="str">
        <f t="shared" si="9"/>
        <v>00/ene</v>
      </c>
      <c r="E236" s="18">
        <f t="shared" si="10"/>
        <v>0</v>
      </c>
      <c r="F236" s="18">
        <v>1</v>
      </c>
      <c r="G236" s="18">
        <f t="shared" si="11"/>
        <v>0</v>
      </c>
    </row>
    <row r="237" spans="1:7">
      <c r="A237" t="e">
        <f>_xlfn.XLOOKUP(I237,UTILIZADAS[Contacto1],UTILIZADAS[Source.Name],,0)</f>
        <v>#N/A</v>
      </c>
      <c r="B237" s="18" t="e">
        <f>VLOOKUP(J237,Ref!A:C,3,0)</f>
        <v>#N/A</v>
      </c>
      <c r="C237" s="18" t="e">
        <f>VLOOKUP(J237,Ref!A:D,4,0)</f>
        <v>#N/A</v>
      </c>
      <c r="D237" s="18" t="str">
        <f t="shared" si="9"/>
        <v>00/ene</v>
      </c>
      <c r="E237" s="18">
        <f t="shared" si="10"/>
        <v>0</v>
      </c>
      <c r="F237" s="18">
        <v>1</v>
      </c>
      <c r="G237" s="18">
        <f t="shared" si="11"/>
        <v>0</v>
      </c>
    </row>
    <row r="238" spans="1:7">
      <c r="A238" t="e">
        <f>_xlfn.XLOOKUP(I238,UTILIZADAS[Contacto1],UTILIZADAS[Source.Name],,0)</f>
        <v>#N/A</v>
      </c>
      <c r="B238" s="18" t="e">
        <f>VLOOKUP(J238,Ref!A:C,3,0)</f>
        <v>#N/A</v>
      </c>
      <c r="C238" s="18" t="e">
        <f>VLOOKUP(J238,Ref!A:D,4,0)</f>
        <v>#N/A</v>
      </c>
      <c r="D238" s="18" t="str">
        <f t="shared" si="9"/>
        <v>00/ene</v>
      </c>
      <c r="E238" s="18">
        <f t="shared" si="10"/>
        <v>0</v>
      </c>
      <c r="F238" s="18">
        <v>1</v>
      </c>
      <c r="G238" s="18">
        <f t="shared" si="11"/>
        <v>0</v>
      </c>
    </row>
    <row r="239" spans="1:7">
      <c r="A239" t="e">
        <f>_xlfn.XLOOKUP(I239,UTILIZADAS[Contacto1],UTILIZADAS[Source.Name],,0)</f>
        <v>#N/A</v>
      </c>
      <c r="B239" s="18" t="e">
        <f>VLOOKUP(J239,Ref!A:C,3,0)</f>
        <v>#N/A</v>
      </c>
      <c r="C239" s="18" t="e">
        <f>VLOOKUP(J239,Ref!A:D,4,0)</f>
        <v>#N/A</v>
      </c>
      <c r="D239" s="18" t="str">
        <f t="shared" si="9"/>
        <v>00/ene</v>
      </c>
      <c r="E239" s="18">
        <f t="shared" si="10"/>
        <v>0</v>
      </c>
      <c r="F239" s="18">
        <v>1</v>
      </c>
      <c r="G239" s="18">
        <f t="shared" si="11"/>
        <v>0</v>
      </c>
    </row>
    <row r="240" spans="1:7">
      <c r="A240" t="e">
        <f>_xlfn.XLOOKUP(I240,UTILIZADAS[Contacto1],UTILIZADAS[Source.Name],,0)</f>
        <v>#N/A</v>
      </c>
      <c r="B240" s="18" t="e">
        <f>VLOOKUP(J240,Ref!A:C,3,0)</f>
        <v>#N/A</v>
      </c>
      <c r="C240" s="18" t="e">
        <f>VLOOKUP(J240,Ref!A:D,4,0)</f>
        <v>#N/A</v>
      </c>
      <c r="D240" s="18" t="str">
        <f t="shared" si="9"/>
        <v>00/ene</v>
      </c>
      <c r="E240" s="18">
        <f t="shared" si="10"/>
        <v>0</v>
      </c>
      <c r="F240" s="18">
        <v>1</v>
      </c>
      <c r="G240" s="18">
        <f t="shared" si="11"/>
        <v>0</v>
      </c>
    </row>
    <row r="241" spans="1:7">
      <c r="A241" t="e">
        <f>_xlfn.XLOOKUP(I241,UTILIZADAS[Contacto1],UTILIZADAS[Source.Name],,0)</f>
        <v>#N/A</v>
      </c>
      <c r="B241" s="18" t="e">
        <f>VLOOKUP(J241,Ref!A:C,3,0)</f>
        <v>#N/A</v>
      </c>
      <c r="C241" s="18" t="e">
        <f>VLOOKUP(J241,Ref!A:D,4,0)</f>
        <v>#N/A</v>
      </c>
      <c r="D241" s="18" t="str">
        <f t="shared" si="9"/>
        <v>00/ene</v>
      </c>
      <c r="E241" s="18">
        <f t="shared" si="10"/>
        <v>0</v>
      </c>
      <c r="F241" s="18">
        <v>1</v>
      </c>
      <c r="G241" s="18">
        <f t="shared" si="11"/>
        <v>0</v>
      </c>
    </row>
    <row r="242" spans="1:7">
      <c r="A242" t="e">
        <f>_xlfn.XLOOKUP(I242,UTILIZADAS[Contacto1],UTILIZADAS[Source.Name],,0)</f>
        <v>#N/A</v>
      </c>
      <c r="B242" s="18" t="e">
        <f>VLOOKUP(J242,Ref!A:C,3,0)</f>
        <v>#N/A</v>
      </c>
      <c r="C242" s="18" t="e">
        <f>VLOOKUP(J242,Ref!A:D,4,0)</f>
        <v>#N/A</v>
      </c>
      <c r="D242" s="18" t="str">
        <f t="shared" si="9"/>
        <v>00/ene</v>
      </c>
      <c r="E242" s="18">
        <f t="shared" si="10"/>
        <v>0</v>
      </c>
      <c r="F242" s="18">
        <v>1</v>
      </c>
      <c r="G242" s="18">
        <f t="shared" si="11"/>
        <v>0</v>
      </c>
    </row>
    <row r="243" spans="1:7">
      <c r="A243" t="e">
        <f>_xlfn.XLOOKUP(I243,UTILIZADAS[Contacto1],UTILIZADAS[Source.Name],,0)</f>
        <v>#N/A</v>
      </c>
      <c r="B243" s="18" t="e">
        <f>VLOOKUP(J243,Ref!A:C,3,0)</f>
        <v>#N/A</v>
      </c>
      <c r="C243" s="18" t="e">
        <f>VLOOKUP(J243,Ref!A:D,4,0)</f>
        <v>#N/A</v>
      </c>
      <c r="D243" s="18" t="str">
        <f t="shared" si="9"/>
        <v>00/ene</v>
      </c>
      <c r="E243" s="18">
        <f t="shared" si="10"/>
        <v>0</v>
      </c>
      <c r="F243" s="18">
        <v>1</v>
      </c>
      <c r="G243" s="18">
        <f t="shared" si="11"/>
        <v>0</v>
      </c>
    </row>
    <row r="244" spans="1:7">
      <c r="A244" t="e">
        <f>_xlfn.XLOOKUP(I244,UTILIZADAS[Contacto1],UTILIZADAS[Source.Name],,0)</f>
        <v>#N/A</v>
      </c>
      <c r="B244" s="18" t="e">
        <f>VLOOKUP(J244,Ref!A:C,3,0)</f>
        <v>#N/A</v>
      </c>
      <c r="C244" s="18" t="e">
        <f>VLOOKUP(J244,Ref!A:D,4,0)</f>
        <v>#N/A</v>
      </c>
      <c r="D244" s="18" t="str">
        <f t="shared" si="9"/>
        <v>00/ene</v>
      </c>
      <c r="E244" s="18">
        <f t="shared" si="10"/>
        <v>0</v>
      </c>
      <c r="F244" s="18">
        <v>1</v>
      </c>
      <c r="G244" s="18">
        <f t="shared" si="11"/>
        <v>0</v>
      </c>
    </row>
    <row r="245" spans="1:7">
      <c r="A245" t="e">
        <f>_xlfn.XLOOKUP(I245,UTILIZADAS[Contacto1],UTILIZADAS[Source.Name],,0)</f>
        <v>#N/A</v>
      </c>
      <c r="B245" s="18" t="e">
        <f>VLOOKUP(J245,Ref!A:C,3,0)</f>
        <v>#N/A</v>
      </c>
      <c r="C245" s="18" t="e">
        <f>VLOOKUP(J245,Ref!A:D,4,0)</f>
        <v>#N/A</v>
      </c>
      <c r="D245" s="18" t="str">
        <f t="shared" si="9"/>
        <v>00/ene</v>
      </c>
      <c r="E245" s="18">
        <f t="shared" si="10"/>
        <v>0</v>
      </c>
      <c r="F245" s="18">
        <v>1</v>
      </c>
      <c r="G245" s="18">
        <f t="shared" si="11"/>
        <v>0</v>
      </c>
    </row>
    <row r="246" spans="1:7">
      <c r="A246" t="e">
        <f>_xlfn.XLOOKUP(I246,UTILIZADAS[Contacto1],UTILIZADAS[Source.Name],,0)</f>
        <v>#N/A</v>
      </c>
      <c r="B246" s="18" t="e">
        <f>VLOOKUP(J246,Ref!A:C,3,0)</f>
        <v>#N/A</v>
      </c>
      <c r="C246" s="18" t="e">
        <f>VLOOKUP(J246,Ref!A:D,4,0)</f>
        <v>#N/A</v>
      </c>
      <c r="D246" s="18" t="str">
        <f t="shared" si="9"/>
        <v>00/ene</v>
      </c>
      <c r="E246" s="18">
        <f t="shared" si="10"/>
        <v>0</v>
      </c>
      <c r="F246" s="18">
        <v>1</v>
      </c>
      <c r="G246" s="18">
        <f t="shared" si="11"/>
        <v>0</v>
      </c>
    </row>
    <row r="247" spans="1:7">
      <c r="A247" t="e">
        <f>_xlfn.XLOOKUP(I247,UTILIZADAS[Contacto1],UTILIZADAS[Source.Name],,0)</f>
        <v>#N/A</v>
      </c>
      <c r="B247" s="18" t="e">
        <f>VLOOKUP(J247,Ref!A:C,3,0)</f>
        <v>#N/A</v>
      </c>
      <c r="C247" s="18" t="e">
        <f>VLOOKUP(J247,Ref!A:D,4,0)</f>
        <v>#N/A</v>
      </c>
      <c r="D247" s="18" t="str">
        <f t="shared" si="9"/>
        <v>00/ene</v>
      </c>
      <c r="E247" s="18">
        <f t="shared" si="10"/>
        <v>0</v>
      </c>
      <c r="F247" s="18">
        <v>1</v>
      </c>
      <c r="G247" s="18">
        <f t="shared" si="11"/>
        <v>0</v>
      </c>
    </row>
    <row r="248" spans="1:7">
      <c r="A248" t="e">
        <f>_xlfn.XLOOKUP(I248,UTILIZADAS[Contacto1],UTILIZADAS[Source.Name],,0)</f>
        <v>#N/A</v>
      </c>
      <c r="B248" s="18" t="e">
        <f>VLOOKUP(J248,Ref!A:C,3,0)</f>
        <v>#N/A</v>
      </c>
      <c r="C248" s="18" t="e">
        <f>VLOOKUP(J248,Ref!A:D,4,0)</f>
        <v>#N/A</v>
      </c>
      <c r="D248" s="18" t="str">
        <f t="shared" si="9"/>
        <v>00/ene</v>
      </c>
      <c r="E248" s="18">
        <f t="shared" si="10"/>
        <v>0</v>
      </c>
      <c r="F248" s="18">
        <v>1</v>
      </c>
      <c r="G248" s="18">
        <f t="shared" si="11"/>
        <v>0</v>
      </c>
    </row>
    <row r="249" spans="1:7">
      <c r="A249" t="e">
        <f>_xlfn.XLOOKUP(I249,UTILIZADAS[Contacto1],UTILIZADAS[Source.Name],,0)</f>
        <v>#N/A</v>
      </c>
      <c r="B249" s="18" t="e">
        <f>VLOOKUP(J249,Ref!A:C,3,0)</f>
        <v>#N/A</v>
      </c>
      <c r="C249" s="18" t="e">
        <f>VLOOKUP(J249,Ref!A:D,4,0)</f>
        <v>#N/A</v>
      </c>
      <c r="D249" s="18" t="str">
        <f t="shared" si="9"/>
        <v>00/ene</v>
      </c>
      <c r="E249" s="18">
        <f t="shared" si="10"/>
        <v>0</v>
      </c>
      <c r="F249" s="18">
        <v>1</v>
      </c>
      <c r="G249" s="18">
        <f t="shared" si="11"/>
        <v>0</v>
      </c>
    </row>
    <row r="250" spans="1:7">
      <c r="A250" t="e">
        <f>_xlfn.XLOOKUP(I250,UTILIZADAS[Contacto1],UTILIZADAS[Source.Name],,0)</f>
        <v>#N/A</v>
      </c>
      <c r="B250" s="18" t="e">
        <f>VLOOKUP(J250,Ref!A:C,3,0)</f>
        <v>#N/A</v>
      </c>
      <c r="C250" s="18" t="e">
        <f>VLOOKUP(J250,Ref!A:D,4,0)</f>
        <v>#N/A</v>
      </c>
      <c r="D250" s="18" t="str">
        <f t="shared" si="9"/>
        <v>00/ene</v>
      </c>
      <c r="E250" s="18">
        <f t="shared" si="10"/>
        <v>0</v>
      </c>
      <c r="F250" s="18">
        <v>1</v>
      </c>
      <c r="G250" s="18">
        <f t="shared" si="11"/>
        <v>0</v>
      </c>
    </row>
    <row r="251" spans="1:7">
      <c r="A251" t="e">
        <f>_xlfn.XLOOKUP(I251,UTILIZADAS[Contacto1],UTILIZADAS[Source.Name],,0)</f>
        <v>#N/A</v>
      </c>
      <c r="B251" s="18" t="e">
        <f>VLOOKUP(J251,Ref!A:C,3,0)</f>
        <v>#N/A</v>
      </c>
      <c r="C251" s="18" t="e">
        <f>VLOOKUP(J251,Ref!A:D,4,0)</f>
        <v>#N/A</v>
      </c>
      <c r="D251" s="18" t="str">
        <f t="shared" si="9"/>
        <v>00/ene</v>
      </c>
      <c r="E251" s="18">
        <f t="shared" si="10"/>
        <v>0</v>
      </c>
      <c r="F251" s="18">
        <v>1</v>
      </c>
      <c r="G251" s="18">
        <f t="shared" si="11"/>
        <v>0</v>
      </c>
    </row>
    <row r="252" spans="1:7">
      <c r="A252" t="e">
        <f>_xlfn.XLOOKUP(I252,UTILIZADAS[Contacto1],UTILIZADAS[Source.Name],,0)</f>
        <v>#N/A</v>
      </c>
      <c r="B252" s="18" t="e">
        <f>VLOOKUP(J252,Ref!A:C,3,0)</f>
        <v>#N/A</v>
      </c>
      <c r="C252" s="18" t="e">
        <f>VLOOKUP(J252,Ref!A:D,4,0)</f>
        <v>#N/A</v>
      </c>
      <c r="D252" s="18" t="str">
        <f t="shared" si="9"/>
        <v>00/ene</v>
      </c>
      <c r="E252" s="18">
        <f t="shared" si="10"/>
        <v>0</v>
      </c>
      <c r="F252" s="18">
        <v>1</v>
      </c>
      <c r="G252" s="18">
        <f t="shared" si="11"/>
        <v>0</v>
      </c>
    </row>
    <row r="253" spans="1:7">
      <c r="A253" t="e">
        <f>_xlfn.XLOOKUP(I253,UTILIZADAS[Contacto1],UTILIZADAS[Source.Name],,0)</f>
        <v>#N/A</v>
      </c>
      <c r="B253" s="18" t="e">
        <f>VLOOKUP(J253,Ref!A:C,3,0)</f>
        <v>#N/A</v>
      </c>
      <c r="C253" s="18" t="e">
        <f>VLOOKUP(J253,Ref!A:D,4,0)</f>
        <v>#N/A</v>
      </c>
      <c r="D253" s="18" t="str">
        <f t="shared" si="9"/>
        <v>00/ene</v>
      </c>
      <c r="E253" s="18">
        <f t="shared" si="10"/>
        <v>0</v>
      </c>
      <c r="F253" s="18">
        <v>1</v>
      </c>
      <c r="G253" s="18">
        <f t="shared" si="11"/>
        <v>0</v>
      </c>
    </row>
    <row r="254" spans="1:7">
      <c r="A254" t="e">
        <f>_xlfn.XLOOKUP(I254,UTILIZADAS[Contacto1],UTILIZADAS[Source.Name],,0)</f>
        <v>#N/A</v>
      </c>
      <c r="B254" s="18" t="e">
        <f>VLOOKUP(J254,Ref!A:C,3,0)</f>
        <v>#N/A</v>
      </c>
      <c r="C254" s="18" t="e">
        <f>VLOOKUP(J254,Ref!A:D,4,0)</f>
        <v>#N/A</v>
      </c>
      <c r="D254" s="18" t="str">
        <f t="shared" si="9"/>
        <v>00/ene</v>
      </c>
      <c r="E254" s="18">
        <f t="shared" si="10"/>
        <v>0</v>
      </c>
      <c r="F254" s="18">
        <v>1</v>
      </c>
      <c r="G254" s="18">
        <f t="shared" si="11"/>
        <v>0</v>
      </c>
    </row>
    <row r="255" spans="1:7">
      <c r="A255" t="e">
        <f>_xlfn.XLOOKUP(I255,UTILIZADAS[Contacto1],UTILIZADAS[Source.Name],,0)</f>
        <v>#N/A</v>
      </c>
      <c r="B255" s="18" t="e">
        <f>VLOOKUP(J255,Ref!A:C,3,0)</f>
        <v>#N/A</v>
      </c>
      <c r="C255" s="18" t="e">
        <f>VLOOKUP(J255,Ref!A:D,4,0)</f>
        <v>#N/A</v>
      </c>
      <c r="D255" s="18" t="str">
        <f t="shared" si="9"/>
        <v>00/ene</v>
      </c>
      <c r="E255" s="18">
        <f t="shared" si="10"/>
        <v>0</v>
      </c>
      <c r="F255" s="18">
        <v>1</v>
      </c>
      <c r="G255" s="18">
        <f t="shared" si="11"/>
        <v>0</v>
      </c>
    </row>
    <row r="256" spans="1:7">
      <c r="A256" t="e">
        <f>_xlfn.XLOOKUP(I256,UTILIZADAS[Contacto1],UTILIZADAS[Source.Name],,0)</f>
        <v>#N/A</v>
      </c>
      <c r="B256" s="18" t="e">
        <f>VLOOKUP(J256,Ref!A:C,3,0)</f>
        <v>#N/A</v>
      </c>
      <c r="C256" s="18" t="e">
        <f>VLOOKUP(J256,Ref!A:D,4,0)</f>
        <v>#N/A</v>
      </c>
      <c r="D256" s="18" t="str">
        <f t="shared" si="9"/>
        <v>00/ene</v>
      </c>
      <c r="E256" s="18">
        <f t="shared" si="10"/>
        <v>0</v>
      </c>
      <c r="F256" s="18">
        <v>1</v>
      </c>
      <c r="G256" s="18">
        <f t="shared" si="11"/>
        <v>0</v>
      </c>
    </row>
    <row r="257" spans="1:7">
      <c r="A257" t="e">
        <f>_xlfn.XLOOKUP(I257,UTILIZADAS[Contacto1],UTILIZADAS[Source.Name],,0)</f>
        <v>#N/A</v>
      </c>
      <c r="B257" s="18" t="e">
        <f>VLOOKUP(J257,Ref!A:C,3,0)</f>
        <v>#N/A</v>
      </c>
      <c r="C257" s="18" t="e">
        <f>VLOOKUP(J257,Ref!A:D,4,0)</f>
        <v>#N/A</v>
      </c>
      <c r="D257" s="18" t="str">
        <f t="shared" si="9"/>
        <v>00/ene</v>
      </c>
      <c r="E257" s="18">
        <f t="shared" si="10"/>
        <v>0</v>
      </c>
      <c r="F257" s="18">
        <v>1</v>
      </c>
      <c r="G257" s="18">
        <f t="shared" si="11"/>
        <v>0</v>
      </c>
    </row>
    <row r="258" spans="1:7">
      <c r="A258" t="e">
        <f>_xlfn.XLOOKUP(I258,UTILIZADAS[Contacto1],UTILIZADAS[Source.Name],,0)</f>
        <v>#N/A</v>
      </c>
      <c r="B258" s="18" t="e">
        <f>VLOOKUP(J258,Ref!A:C,3,0)</f>
        <v>#N/A</v>
      </c>
      <c r="C258" s="18" t="e">
        <f>VLOOKUP(J258,Ref!A:D,4,0)</f>
        <v>#N/A</v>
      </c>
      <c r="D258" s="18" t="str">
        <f t="shared" ref="D258:D321" si="12">TEXT(H258,"dd/mmm")</f>
        <v>00/ene</v>
      </c>
      <c r="E258" s="18">
        <f t="shared" ref="E258:E321" si="13">+COUNTIF(I:I,I258)</f>
        <v>0</v>
      </c>
      <c r="F258" s="18">
        <v>1</v>
      </c>
      <c r="G258" s="18">
        <f t="shared" si="11"/>
        <v>0</v>
      </c>
    </row>
    <row r="259" spans="1:7">
      <c r="A259" t="e">
        <f>_xlfn.XLOOKUP(I259,UTILIZADAS[Contacto1],UTILIZADAS[Source.Name],,0)</f>
        <v>#N/A</v>
      </c>
      <c r="B259" s="18" t="e">
        <f>VLOOKUP(J259,Ref!A:C,3,0)</f>
        <v>#N/A</v>
      </c>
      <c r="C259" s="18" t="e">
        <f>VLOOKUP(J259,Ref!A:D,4,0)</f>
        <v>#N/A</v>
      </c>
      <c r="D259" s="18" t="str">
        <f t="shared" si="12"/>
        <v>00/ene</v>
      </c>
      <c r="E259" s="18">
        <f t="shared" si="13"/>
        <v>0</v>
      </c>
      <c r="F259" s="18">
        <v>1</v>
      </c>
      <c r="G259" s="18">
        <f t="shared" ref="G259:G322" si="14">IF(I259=I260,0,1)</f>
        <v>0</v>
      </c>
    </row>
    <row r="260" spans="1:7">
      <c r="A260" t="e">
        <f>_xlfn.XLOOKUP(I260,UTILIZADAS[Contacto1],UTILIZADAS[Source.Name],,0)</f>
        <v>#N/A</v>
      </c>
      <c r="B260" s="18" t="e">
        <f>VLOOKUP(J260,Ref!A:C,3,0)</f>
        <v>#N/A</v>
      </c>
      <c r="C260" s="18" t="e">
        <f>VLOOKUP(J260,Ref!A:D,4,0)</f>
        <v>#N/A</v>
      </c>
      <c r="D260" s="18" t="str">
        <f t="shared" si="12"/>
        <v>00/ene</v>
      </c>
      <c r="E260" s="18">
        <f t="shared" si="13"/>
        <v>0</v>
      </c>
      <c r="F260" s="18">
        <v>1</v>
      </c>
      <c r="G260" s="18">
        <f t="shared" si="14"/>
        <v>0</v>
      </c>
    </row>
    <row r="261" spans="1:7">
      <c r="A261" t="e">
        <f>_xlfn.XLOOKUP(I261,UTILIZADAS[Contacto1],UTILIZADAS[Source.Name],,0)</f>
        <v>#N/A</v>
      </c>
      <c r="B261" s="18" t="e">
        <f>VLOOKUP(J261,Ref!A:C,3,0)</f>
        <v>#N/A</v>
      </c>
      <c r="C261" s="18" t="e">
        <f>VLOOKUP(J261,Ref!A:D,4,0)</f>
        <v>#N/A</v>
      </c>
      <c r="D261" s="18" t="str">
        <f t="shared" si="12"/>
        <v>00/ene</v>
      </c>
      <c r="E261" s="18">
        <f t="shared" si="13"/>
        <v>0</v>
      </c>
      <c r="F261" s="18">
        <v>1</v>
      </c>
      <c r="G261" s="18">
        <f t="shared" si="14"/>
        <v>0</v>
      </c>
    </row>
    <row r="262" spans="1:7">
      <c r="A262" t="e">
        <f>_xlfn.XLOOKUP(I262,UTILIZADAS[Contacto1],UTILIZADAS[Source.Name],,0)</f>
        <v>#N/A</v>
      </c>
      <c r="B262" s="18" t="e">
        <f>VLOOKUP(J262,Ref!A:C,3,0)</f>
        <v>#N/A</v>
      </c>
      <c r="C262" s="18" t="e">
        <f>VLOOKUP(J262,Ref!A:D,4,0)</f>
        <v>#N/A</v>
      </c>
      <c r="D262" s="18" t="str">
        <f t="shared" si="12"/>
        <v>00/ene</v>
      </c>
      <c r="E262" s="18">
        <f t="shared" si="13"/>
        <v>0</v>
      </c>
      <c r="F262" s="18">
        <v>1</v>
      </c>
      <c r="G262" s="18">
        <f t="shared" si="14"/>
        <v>0</v>
      </c>
    </row>
    <row r="263" spans="1:7">
      <c r="A263" t="e">
        <f>_xlfn.XLOOKUP(I263,UTILIZADAS[Contacto1],UTILIZADAS[Source.Name],,0)</f>
        <v>#N/A</v>
      </c>
      <c r="B263" s="18" t="e">
        <f>VLOOKUP(J263,Ref!A:C,3,0)</f>
        <v>#N/A</v>
      </c>
      <c r="C263" s="18" t="e">
        <f>VLOOKUP(J263,Ref!A:D,4,0)</f>
        <v>#N/A</v>
      </c>
      <c r="D263" s="18" t="str">
        <f t="shared" si="12"/>
        <v>00/ene</v>
      </c>
      <c r="E263" s="18">
        <f t="shared" si="13"/>
        <v>0</v>
      </c>
      <c r="F263" s="18">
        <v>1</v>
      </c>
      <c r="G263" s="18">
        <f t="shared" si="14"/>
        <v>0</v>
      </c>
    </row>
    <row r="264" spans="1:7">
      <c r="A264" t="e">
        <f>_xlfn.XLOOKUP(I264,UTILIZADAS[Contacto1],UTILIZADAS[Source.Name],,0)</f>
        <v>#N/A</v>
      </c>
      <c r="B264" s="18" t="e">
        <f>VLOOKUP(J264,Ref!A:C,3,0)</f>
        <v>#N/A</v>
      </c>
      <c r="C264" s="18" t="e">
        <f>VLOOKUP(J264,Ref!A:D,4,0)</f>
        <v>#N/A</v>
      </c>
      <c r="D264" s="18" t="str">
        <f t="shared" si="12"/>
        <v>00/ene</v>
      </c>
      <c r="E264" s="18">
        <f t="shared" si="13"/>
        <v>0</v>
      </c>
      <c r="F264" s="18">
        <v>1</v>
      </c>
      <c r="G264" s="18">
        <f t="shared" si="14"/>
        <v>0</v>
      </c>
    </row>
    <row r="265" spans="1:7">
      <c r="A265" t="e">
        <f>_xlfn.XLOOKUP(I265,UTILIZADAS[Contacto1],UTILIZADAS[Source.Name],,0)</f>
        <v>#N/A</v>
      </c>
      <c r="B265" s="18" t="e">
        <f>VLOOKUP(J265,Ref!A:C,3,0)</f>
        <v>#N/A</v>
      </c>
      <c r="C265" s="18" t="e">
        <f>VLOOKUP(J265,Ref!A:D,4,0)</f>
        <v>#N/A</v>
      </c>
      <c r="D265" s="18" t="str">
        <f t="shared" si="12"/>
        <v>00/ene</v>
      </c>
      <c r="E265" s="18">
        <f t="shared" si="13"/>
        <v>0</v>
      </c>
      <c r="F265" s="18">
        <v>1</v>
      </c>
      <c r="G265" s="18">
        <f t="shared" si="14"/>
        <v>0</v>
      </c>
    </row>
    <row r="266" spans="1:7">
      <c r="A266" t="e">
        <f>_xlfn.XLOOKUP(I266,UTILIZADAS[Contacto1],UTILIZADAS[Source.Name],,0)</f>
        <v>#N/A</v>
      </c>
      <c r="B266" s="18" t="e">
        <f>VLOOKUP(J266,Ref!A:C,3,0)</f>
        <v>#N/A</v>
      </c>
      <c r="C266" s="18" t="e">
        <f>VLOOKUP(J266,Ref!A:D,4,0)</f>
        <v>#N/A</v>
      </c>
      <c r="D266" s="18" t="str">
        <f t="shared" si="12"/>
        <v>00/ene</v>
      </c>
      <c r="E266" s="18">
        <f t="shared" si="13"/>
        <v>0</v>
      </c>
      <c r="F266" s="18">
        <v>1</v>
      </c>
      <c r="G266" s="18">
        <f t="shared" si="14"/>
        <v>0</v>
      </c>
    </row>
    <row r="267" spans="1:7">
      <c r="A267" t="e">
        <f>_xlfn.XLOOKUP(I267,UTILIZADAS[Contacto1],UTILIZADAS[Source.Name],,0)</f>
        <v>#N/A</v>
      </c>
      <c r="B267" s="18" t="e">
        <f>VLOOKUP(J267,Ref!A:C,3,0)</f>
        <v>#N/A</v>
      </c>
      <c r="C267" s="18" t="e">
        <f>VLOOKUP(J267,Ref!A:D,4,0)</f>
        <v>#N/A</v>
      </c>
      <c r="D267" s="18" t="str">
        <f t="shared" si="12"/>
        <v>00/ene</v>
      </c>
      <c r="E267" s="18">
        <f t="shared" si="13"/>
        <v>0</v>
      </c>
      <c r="F267" s="18">
        <v>1</v>
      </c>
      <c r="G267" s="18">
        <f t="shared" si="14"/>
        <v>0</v>
      </c>
    </row>
    <row r="268" spans="1:7">
      <c r="A268" t="e">
        <f>_xlfn.XLOOKUP(I268,UTILIZADAS[Contacto1],UTILIZADAS[Source.Name],,0)</f>
        <v>#N/A</v>
      </c>
      <c r="B268" s="18" t="e">
        <f>VLOOKUP(J268,Ref!A:C,3,0)</f>
        <v>#N/A</v>
      </c>
      <c r="C268" s="18" t="e">
        <f>VLOOKUP(J268,Ref!A:D,4,0)</f>
        <v>#N/A</v>
      </c>
      <c r="D268" s="18" t="str">
        <f t="shared" si="12"/>
        <v>00/ene</v>
      </c>
      <c r="E268" s="18">
        <f t="shared" si="13"/>
        <v>0</v>
      </c>
      <c r="F268" s="18">
        <v>1</v>
      </c>
      <c r="G268" s="18">
        <f t="shared" si="14"/>
        <v>0</v>
      </c>
    </row>
    <row r="269" spans="1:7">
      <c r="A269" t="e">
        <f>_xlfn.XLOOKUP(I269,UTILIZADAS[Contacto1],UTILIZADAS[Source.Name],,0)</f>
        <v>#N/A</v>
      </c>
      <c r="B269" s="18" t="e">
        <f>VLOOKUP(J269,Ref!A:C,3,0)</f>
        <v>#N/A</v>
      </c>
      <c r="C269" s="18" t="e">
        <f>VLOOKUP(J269,Ref!A:D,4,0)</f>
        <v>#N/A</v>
      </c>
      <c r="D269" s="18" t="str">
        <f t="shared" si="12"/>
        <v>00/ene</v>
      </c>
      <c r="E269" s="18">
        <f t="shared" si="13"/>
        <v>0</v>
      </c>
      <c r="F269" s="18">
        <v>1</v>
      </c>
      <c r="G269" s="18">
        <f t="shared" si="14"/>
        <v>0</v>
      </c>
    </row>
    <row r="270" spans="1:7">
      <c r="A270" t="e">
        <f>_xlfn.XLOOKUP(I270,UTILIZADAS[Contacto1],UTILIZADAS[Source.Name],,0)</f>
        <v>#N/A</v>
      </c>
      <c r="B270" s="18" t="e">
        <f>VLOOKUP(J270,Ref!A:C,3,0)</f>
        <v>#N/A</v>
      </c>
      <c r="C270" s="18" t="e">
        <f>VLOOKUP(J270,Ref!A:D,4,0)</f>
        <v>#N/A</v>
      </c>
      <c r="D270" s="18" t="str">
        <f t="shared" si="12"/>
        <v>00/ene</v>
      </c>
      <c r="E270" s="18">
        <f t="shared" si="13"/>
        <v>0</v>
      </c>
      <c r="F270" s="18">
        <v>1</v>
      </c>
      <c r="G270" s="18">
        <f t="shared" si="14"/>
        <v>0</v>
      </c>
    </row>
    <row r="271" spans="1:7">
      <c r="A271" t="e">
        <f>_xlfn.XLOOKUP(I271,UTILIZADAS[Contacto1],UTILIZADAS[Source.Name],,0)</f>
        <v>#N/A</v>
      </c>
      <c r="B271" s="18" t="e">
        <f>VLOOKUP(J271,Ref!A:C,3,0)</f>
        <v>#N/A</v>
      </c>
      <c r="C271" s="18" t="e">
        <f>VLOOKUP(J271,Ref!A:D,4,0)</f>
        <v>#N/A</v>
      </c>
      <c r="D271" s="18" t="str">
        <f t="shared" si="12"/>
        <v>00/ene</v>
      </c>
      <c r="E271" s="18">
        <f t="shared" si="13"/>
        <v>0</v>
      </c>
      <c r="F271" s="18">
        <v>1</v>
      </c>
      <c r="G271" s="18">
        <f t="shared" si="14"/>
        <v>0</v>
      </c>
    </row>
    <row r="272" spans="1:7">
      <c r="A272" t="e">
        <f>_xlfn.XLOOKUP(I272,UTILIZADAS[Contacto1],UTILIZADAS[Source.Name],,0)</f>
        <v>#N/A</v>
      </c>
      <c r="B272" s="18" t="e">
        <f>VLOOKUP(J272,Ref!A:C,3,0)</f>
        <v>#N/A</v>
      </c>
      <c r="C272" s="18" t="e">
        <f>VLOOKUP(J272,Ref!A:D,4,0)</f>
        <v>#N/A</v>
      </c>
      <c r="D272" s="18" t="str">
        <f t="shared" si="12"/>
        <v>00/ene</v>
      </c>
      <c r="E272" s="18">
        <f t="shared" si="13"/>
        <v>0</v>
      </c>
      <c r="F272" s="18">
        <v>1</v>
      </c>
      <c r="G272" s="18">
        <f t="shared" si="14"/>
        <v>0</v>
      </c>
    </row>
    <row r="273" spans="1:7">
      <c r="A273" t="e">
        <f>_xlfn.XLOOKUP(I273,UTILIZADAS[Contacto1],UTILIZADAS[Source.Name],,0)</f>
        <v>#N/A</v>
      </c>
      <c r="B273" s="18" t="e">
        <f>VLOOKUP(J273,Ref!A:C,3,0)</f>
        <v>#N/A</v>
      </c>
      <c r="C273" s="18" t="e">
        <f>VLOOKUP(J273,Ref!A:D,4,0)</f>
        <v>#N/A</v>
      </c>
      <c r="D273" s="18" t="str">
        <f t="shared" si="12"/>
        <v>00/ene</v>
      </c>
      <c r="E273" s="18">
        <f t="shared" si="13"/>
        <v>0</v>
      </c>
      <c r="F273" s="18">
        <v>1</v>
      </c>
      <c r="G273" s="18">
        <f t="shared" si="14"/>
        <v>0</v>
      </c>
    </row>
    <row r="274" spans="1:7">
      <c r="A274" t="e">
        <f>_xlfn.XLOOKUP(I274,UTILIZADAS[Contacto1],UTILIZADAS[Source.Name],,0)</f>
        <v>#N/A</v>
      </c>
      <c r="B274" s="18" t="e">
        <f>VLOOKUP(J274,Ref!A:C,3,0)</f>
        <v>#N/A</v>
      </c>
      <c r="C274" s="18" t="e">
        <f>VLOOKUP(J274,Ref!A:D,4,0)</f>
        <v>#N/A</v>
      </c>
      <c r="D274" s="18" t="str">
        <f t="shared" si="12"/>
        <v>00/ene</v>
      </c>
      <c r="E274" s="18">
        <f t="shared" si="13"/>
        <v>0</v>
      </c>
      <c r="F274" s="18">
        <v>1</v>
      </c>
      <c r="G274" s="18">
        <f t="shared" si="14"/>
        <v>0</v>
      </c>
    </row>
    <row r="275" spans="1:7">
      <c r="A275" t="e">
        <f>_xlfn.XLOOKUP(I275,UTILIZADAS[Contacto1],UTILIZADAS[Source.Name],,0)</f>
        <v>#N/A</v>
      </c>
      <c r="B275" s="18" t="e">
        <f>VLOOKUP(J275,Ref!A:C,3,0)</f>
        <v>#N/A</v>
      </c>
      <c r="C275" s="18" t="e">
        <f>VLOOKUP(J275,Ref!A:D,4,0)</f>
        <v>#N/A</v>
      </c>
      <c r="D275" s="18" t="str">
        <f t="shared" si="12"/>
        <v>00/ene</v>
      </c>
      <c r="E275" s="18">
        <f t="shared" si="13"/>
        <v>0</v>
      </c>
      <c r="F275" s="18">
        <v>1</v>
      </c>
      <c r="G275" s="18">
        <f t="shared" si="14"/>
        <v>0</v>
      </c>
    </row>
    <row r="276" spans="1:7">
      <c r="A276" t="e">
        <f>_xlfn.XLOOKUP(I276,UTILIZADAS[Contacto1],UTILIZADAS[Source.Name],,0)</f>
        <v>#N/A</v>
      </c>
      <c r="B276" s="18" t="e">
        <f>VLOOKUP(J276,Ref!A:C,3,0)</f>
        <v>#N/A</v>
      </c>
      <c r="C276" s="18" t="e">
        <f>VLOOKUP(J276,Ref!A:D,4,0)</f>
        <v>#N/A</v>
      </c>
      <c r="D276" s="18" t="str">
        <f t="shared" si="12"/>
        <v>00/ene</v>
      </c>
      <c r="E276" s="18">
        <f t="shared" si="13"/>
        <v>0</v>
      </c>
      <c r="F276" s="18">
        <v>1</v>
      </c>
      <c r="G276" s="18">
        <f t="shared" si="14"/>
        <v>0</v>
      </c>
    </row>
    <row r="277" spans="1:7">
      <c r="A277" t="e">
        <f>_xlfn.XLOOKUP(I277,UTILIZADAS[Contacto1],UTILIZADAS[Source.Name],,0)</f>
        <v>#N/A</v>
      </c>
      <c r="B277" s="18" t="e">
        <f>VLOOKUP(J277,Ref!A:C,3,0)</f>
        <v>#N/A</v>
      </c>
      <c r="C277" s="18" t="e">
        <f>VLOOKUP(J277,Ref!A:D,4,0)</f>
        <v>#N/A</v>
      </c>
      <c r="D277" s="18" t="str">
        <f t="shared" si="12"/>
        <v>00/ene</v>
      </c>
      <c r="E277" s="18">
        <f t="shared" si="13"/>
        <v>0</v>
      </c>
      <c r="F277" s="18">
        <v>1</v>
      </c>
      <c r="G277" s="18">
        <f t="shared" si="14"/>
        <v>0</v>
      </c>
    </row>
    <row r="278" spans="1:7">
      <c r="A278" t="e">
        <f>_xlfn.XLOOKUP(I278,UTILIZADAS[Contacto1],UTILIZADAS[Source.Name],,0)</f>
        <v>#N/A</v>
      </c>
      <c r="B278" s="18" t="e">
        <f>VLOOKUP(J278,Ref!A:C,3,0)</f>
        <v>#N/A</v>
      </c>
      <c r="C278" s="18" t="e">
        <f>VLOOKUP(J278,Ref!A:D,4,0)</f>
        <v>#N/A</v>
      </c>
      <c r="D278" s="18" t="str">
        <f t="shared" si="12"/>
        <v>00/ene</v>
      </c>
      <c r="E278" s="18">
        <f t="shared" si="13"/>
        <v>0</v>
      </c>
      <c r="F278" s="18">
        <v>1</v>
      </c>
      <c r="G278" s="18">
        <f t="shared" si="14"/>
        <v>0</v>
      </c>
    </row>
    <row r="279" spans="1:7">
      <c r="A279" t="e">
        <f>_xlfn.XLOOKUP(I279,UTILIZADAS[Contacto1],UTILIZADAS[Source.Name],,0)</f>
        <v>#N/A</v>
      </c>
      <c r="B279" s="18" t="e">
        <f>VLOOKUP(J279,Ref!A:C,3,0)</f>
        <v>#N/A</v>
      </c>
      <c r="C279" s="18" t="e">
        <f>VLOOKUP(J279,Ref!A:D,4,0)</f>
        <v>#N/A</v>
      </c>
      <c r="D279" s="18" t="str">
        <f t="shared" si="12"/>
        <v>00/ene</v>
      </c>
      <c r="E279" s="18">
        <f t="shared" si="13"/>
        <v>0</v>
      </c>
      <c r="F279" s="18">
        <v>1</v>
      </c>
      <c r="G279" s="18">
        <f t="shared" si="14"/>
        <v>0</v>
      </c>
    </row>
    <row r="280" spans="1:7">
      <c r="A280" t="e">
        <f>_xlfn.XLOOKUP(I280,UTILIZADAS[Contacto1],UTILIZADAS[Source.Name],,0)</f>
        <v>#N/A</v>
      </c>
      <c r="B280" s="18" t="e">
        <f>VLOOKUP(J280,Ref!A:C,3,0)</f>
        <v>#N/A</v>
      </c>
      <c r="C280" s="18" t="e">
        <f>VLOOKUP(J280,Ref!A:D,4,0)</f>
        <v>#N/A</v>
      </c>
      <c r="D280" s="18" t="str">
        <f t="shared" si="12"/>
        <v>00/ene</v>
      </c>
      <c r="E280" s="18">
        <f t="shared" si="13"/>
        <v>0</v>
      </c>
      <c r="F280" s="18">
        <v>1</v>
      </c>
      <c r="G280" s="18">
        <f t="shared" si="14"/>
        <v>0</v>
      </c>
    </row>
    <row r="281" spans="1:7">
      <c r="A281" t="e">
        <f>_xlfn.XLOOKUP(I281,UTILIZADAS[Contacto1],UTILIZADAS[Source.Name],,0)</f>
        <v>#N/A</v>
      </c>
      <c r="B281" s="18" t="e">
        <f>VLOOKUP(J281,Ref!A:C,3,0)</f>
        <v>#N/A</v>
      </c>
      <c r="C281" s="18" t="e">
        <f>VLOOKUP(J281,Ref!A:D,4,0)</f>
        <v>#N/A</v>
      </c>
      <c r="D281" s="18" t="str">
        <f t="shared" si="12"/>
        <v>00/ene</v>
      </c>
      <c r="E281" s="18">
        <f t="shared" si="13"/>
        <v>0</v>
      </c>
      <c r="F281" s="18">
        <v>1</v>
      </c>
      <c r="G281" s="18">
        <f t="shared" si="14"/>
        <v>0</v>
      </c>
    </row>
    <row r="282" spans="1:7">
      <c r="A282" t="e">
        <f>_xlfn.XLOOKUP(I282,UTILIZADAS[Contacto1],UTILIZADAS[Source.Name],,0)</f>
        <v>#N/A</v>
      </c>
      <c r="B282" s="18" t="e">
        <f>VLOOKUP(J282,Ref!A:C,3,0)</f>
        <v>#N/A</v>
      </c>
      <c r="C282" s="18" t="e">
        <f>VLOOKUP(J282,Ref!A:D,4,0)</f>
        <v>#N/A</v>
      </c>
      <c r="D282" s="18" t="str">
        <f t="shared" si="12"/>
        <v>00/ene</v>
      </c>
      <c r="E282" s="18">
        <f t="shared" si="13"/>
        <v>0</v>
      </c>
      <c r="F282" s="18">
        <v>1</v>
      </c>
      <c r="G282" s="18">
        <f t="shared" si="14"/>
        <v>0</v>
      </c>
    </row>
    <row r="283" spans="1:7">
      <c r="A283" t="e">
        <f>_xlfn.XLOOKUP(I283,UTILIZADAS[Contacto1],UTILIZADAS[Source.Name],,0)</f>
        <v>#N/A</v>
      </c>
      <c r="B283" s="18" t="e">
        <f>VLOOKUP(J283,Ref!A:C,3,0)</f>
        <v>#N/A</v>
      </c>
      <c r="C283" s="18" t="e">
        <f>VLOOKUP(J283,Ref!A:D,4,0)</f>
        <v>#N/A</v>
      </c>
      <c r="D283" s="18" t="str">
        <f t="shared" si="12"/>
        <v>00/ene</v>
      </c>
      <c r="E283" s="18">
        <f t="shared" si="13"/>
        <v>0</v>
      </c>
      <c r="F283" s="18">
        <v>1</v>
      </c>
      <c r="G283" s="18">
        <f t="shared" si="14"/>
        <v>0</v>
      </c>
    </row>
    <row r="284" spans="1:7">
      <c r="A284" t="e">
        <f>_xlfn.XLOOKUP(I284,UTILIZADAS[Contacto1],UTILIZADAS[Source.Name],,0)</f>
        <v>#N/A</v>
      </c>
      <c r="B284" s="18" t="e">
        <f>VLOOKUP(J284,Ref!A:C,3,0)</f>
        <v>#N/A</v>
      </c>
      <c r="C284" s="18" t="e">
        <f>VLOOKUP(J284,Ref!A:D,4,0)</f>
        <v>#N/A</v>
      </c>
      <c r="D284" s="18" t="str">
        <f t="shared" si="12"/>
        <v>00/ene</v>
      </c>
      <c r="E284" s="18">
        <f t="shared" si="13"/>
        <v>0</v>
      </c>
      <c r="F284" s="18">
        <v>1</v>
      </c>
      <c r="G284" s="18">
        <f t="shared" si="14"/>
        <v>0</v>
      </c>
    </row>
    <row r="285" spans="1:7">
      <c r="A285" t="e">
        <f>_xlfn.XLOOKUP(I285,UTILIZADAS[Contacto1],UTILIZADAS[Source.Name],,0)</f>
        <v>#N/A</v>
      </c>
      <c r="B285" s="18" t="e">
        <f>VLOOKUP(J285,Ref!A:C,3,0)</f>
        <v>#N/A</v>
      </c>
      <c r="C285" s="18" t="e">
        <f>VLOOKUP(J285,Ref!A:D,4,0)</f>
        <v>#N/A</v>
      </c>
      <c r="D285" s="18" t="str">
        <f t="shared" si="12"/>
        <v>00/ene</v>
      </c>
      <c r="E285" s="18">
        <f t="shared" si="13"/>
        <v>0</v>
      </c>
      <c r="F285" s="18">
        <v>1</v>
      </c>
      <c r="G285" s="18">
        <f t="shared" si="14"/>
        <v>0</v>
      </c>
    </row>
    <row r="286" spans="1:7">
      <c r="A286" t="e">
        <f>_xlfn.XLOOKUP(I286,UTILIZADAS[Contacto1],UTILIZADAS[Source.Name],,0)</f>
        <v>#N/A</v>
      </c>
      <c r="B286" s="18" t="e">
        <f>VLOOKUP(J286,Ref!A:C,3,0)</f>
        <v>#N/A</v>
      </c>
      <c r="C286" s="18" t="e">
        <f>VLOOKUP(J286,Ref!A:D,4,0)</f>
        <v>#N/A</v>
      </c>
      <c r="D286" s="18" t="str">
        <f t="shared" si="12"/>
        <v>00/ene</v>
      </c>
      <c r="E286" s="18">
        <f t="shared" si="13"/>
        <v>0</v>
      </c>
      <c r="F286" s="18">
        <v>1</v>
      </c>
      <c r="G286" s="18">
        <f t="shared" si="14"/>
        <v>0</v>
      </c>
    </row>
    <row r="287" spans="1:7">
      <c r="A287" t="e">
        <f>_xlfn.XLOOKUP(I287,UTILIZADAS[Contacto1],UTILIZADAS[Source.Name],,0)</f>
        <v>#N/A</v>
      </c>
      <c r="B287" s="18" t="e">
        <f>VLOOKUP(J287,Ref!A:C,3,0)</f>
        <v>#N/A</v>
      </c>
      <c r="C287" s="18" t="e">
        <f>VLOOKUP(J287,Ref!A:D,4,0)</f>
        <v>#N/A</v>
      </c>
      <c r="D287" s="18" t="str">
        <f t="shared" si="12"/>
        <v>00/ene</v>
      </c>
      <c r="E287" s="18">
        <f t="shared" si="13"/>
        <v>0</v>
      </c>
      <c r="F287" s="18">
        <v>1</v>
      </c>
      <c r="G287" s="18">
        <f t="shared" si="14"/>
        <v>0</v>
      </c>
    </row>
    <row r="288" spans="1:7">
      <c r="A288" t="e">
        <f>_xlfn.XLOOKUP(I288,UTILIZADAS[Contacto1],UTILIZADAS[Source.Name],,0)</f>
        <v>#N/A</v>
      </c>
      <c r="B288" s="18" t="e">
        <f>VLOOKUP(J288,Ref!A:C,3,0)</f>
        <v>#N/A</v>
      </c>
      <c r="C288" s="18" t="e">
        <f>VLOOKUP(J288,Ref!A:D,4,0)</f>
        <v>#N/A</v>
      </c>
      <c r="D288" s="18" t="str">
        <f t="shared" si="12"/>
        <v>00/ene</v>
      </c>
      <c r="E288" s="18">
        <f t="shared" si="13"/>
        <v>0</v>
      </c>
      <c r="F288" s="18">
        <v>1</v>
      </c>
      <c r="G288" s="18">
        <f t="shared" si="14"/>
        <v>0</v>
      </c>
    </row>
    <row r="289" spans="1:7">
      <c r="A289" t="e">
        <f>_xlfn.XLOOKUP(I289,UTILIZADAS[Contacto1],UTILIZADAS[Source.Name],,0)</f>
        <v>#N/A</v>
      </c>
      <c r="B289" s="18" t="e">
        <f>VLOOKUP(J289,Ref!A:C,3,0)</f>
        <v>#N/A</v>
      </c>
      <c r="C289" s="18" t="e">
        <f>VLOOKUP(J289,Ref!A:D,4,0)</f>
        <v>#N/A</v>
      </c>
      <c r="D289" s="18" t="str">
        <f t="shared" si="12"/>
        <v>00/ene</v>
      </c>
      <c r="E289" s="18">
        <f t="shared" si="13"/>
        <v>0</v>
      </c>
      <c r="F289" s="18">
        <v>1</v>
      </c>
      <c r="G289" s="18">
        <f t="shared" si="14"/>
        <v>0</v>
      </c>
    </row>
    <row r="290" spans="1:7">
      <c r="A290" t="e">
        <f>_xlfn.XLOOKUP(I290,UTILIZADAS[Contacto1],UTILIZADAS[Source.Name],,0)</f>
        <v>#N/A</v>
      </c>
      <c r="B290" s="18" t="e">
        <f>VLOOKUP(J290,Ref!A:C,3,0)</f>
        <v>#N/A</v>
      </c>
      <c r="C290" s="18" t="e">
        <f>VLOOKUP(J290,Ref!A:D,4,0)</f>
        <v>#N/A</v>
      </c>
      <c r="D290" s="18" t="str">
        <f t="shared" si="12"/>
        <v>00/ene</v>
      </c>
      <c r="E290" s="18">
        <f t="shared" si="13"/>
        <v>0</v>
      </c>
      <c r="F290" s="18">
        <v>1</v>
      </c>
      <c r="G290" s="18">
        <f t="shared" si="14"/>
        <v>0</v>
      </c>
    </row>
    <row r="291" spans="1:7">
      <c r="A291" t="e">
        <f>_xlfn.XLOOKUP(I291,UTILIZADAS[Contacto1],UTILIZADAS[Source.Name],,0)</f>
        <v>#N/A</v>
      </c>
      <c r="B291" s="18" t="e">
        <f>VLOOKUP(J291,Ref!A:C,3,0)</f>
        <v>#N/A</v>
      </c>
      <c r="C291" s="18" t="e">
        <f>VLOOKUP(J291,Ref!A:D,4,0)</f>
        <v>#N/A</v>
      </c>
      <c r="D291" s="18" t="str">
        <f t="shared" si="12"/>
        <v>00/ene</v>
      </c>
      <c r="E291" s="18">
        <f t="shared" si="13"/>
        <v>0</v>
      </c>
      <c r="F291" s="18">
        <v>1</v>
      </c>
      <c r="G291" s="18">
        <f t="shared" si="14"/>
        <v>0</v>
      </c>
    </row>
    <row r="292" spans="1:7">
      <c r="A292" t="e">
        <f>_xlfn.XLOOKUP(I292,UTILIZADAS[Contacto1],UTILIZADAS[Source.Name],,0)</f>
        <v>#N/A</v>
      </c>
      <c r="B292" s="18" t="e">
        <f>VLOOKUP(J292,Ref!A:C,3,0)</f>
        <v>#N/A</v>
      </c>
      <c r="C292" s="18" t="e">
        <f>VLOOKUP(J292,Ref!A:D,4,0)</f>
        <v>#N/A</v>
      </c>
      <c r="D292" s="18" t="str">
        <f t="shared" si="12"/>
        <v>00/ene</v>
      </c>
      <c r="E292" s="18">
        <f t="shared" si="13"/>
        <v>0</v>
      </c>
      <c r="F292" s="18">
        <v>1</v>
      </c>
      <c r="G292" s="18">
        <f t="shared" si="14"/>
        <v>0</v>
      </c>
    </row>
    <row r="293" spans="1:7">
      <c r="A293" t="e">
        <f>_xlfn.XLOOKUP(I293,UTILIZADAS[Contacto1],UTILIZADAS[Source.Name],,0)</f>
        <v>#N/A</v>
      </c>
      <c r="B293" s="18" t="e">
        <f>VLOOKUP(J293,Ref!A:C,3,0)</f>
        <v>#N/A</v>
      </c>
      <c r="C293" s="18" t="e">
        <f>VLOOKUP(J293,Ref!A:D,4,0)</f>
        <v>#N/A</v>
      </c>
      <c r="D293" s="18" t="str">
        <f t="shared" si="12"/>
        <v>00/ene</v>
      </c>
      <c r="E293" s="18">
        <f t="shared" si="13"/>
        <v>0</v>
      </c>
      <c r="F293" s="18">
        <v>1</v>
      </c>
      <c r="G293" s="18">
        <f t="shared" si="14"/>
        <v>0</v>
      </c>
    </row>
    <row r="294" spans="1:7">
      <c r="A294" t="e">
        <f>_xlfn.XLOOKUP(I294,UTILIZADAS[Contacto1],UTILIZADAS[Source.Name],,0)</f>
        <v>#N/A</v>
      </c>
      <c r="B294" s="18" t="e">
        <f>VLOOKUP(J294,Ref!A:C,3,0)</f>
        <v>#N/A</v>
      </c>
      <c r="C294" s="18" t="e">
        <f>VLOOKUP(J294,Ref!A:D,4,0)</f>
        <v>#N/A</v>
      </c>
      <c r="D294" s="18" t="str">
        <f t="shared" si="12"/>
        <v>00/ene</v>
      </c>
      <c r="E294" s="18">
        <f t="shared" si="13"/>
        <v>0</v>
      </c>
      <c r="F294" s="18">
        <v>1</v>
      </c>
      <c r="G294" s="18">
        <f t="shared" si="14"/>
        <v>0</v>
      </c>
    </row>
    <row r="295" spans="1:7">
      <c r="A295" t="e">
        <f>_xlfn.XLOOKUP(I295,UTILIZADAS[Contacto1],UTILIZADAS[Source.Name],,0)</f>
        <v>#N/A</v>
      </c>
      <c r="B295" s="18" t="e">
        <f>VLOOKUP(J295,Ref!A:C,3,0)</f>
        <v>#N/A</v>
      </c>
      <c r="C295" s="18" t="e">
        <f>VLOOKUP(J295,Ref!A:D,4,0)</f>
        <v>#N/A</v>
      </c>
      <c r="D295" s="18" t="str">
        <f t="shared" si="12"/>
        <v>00/ene</v>
      </c>
      <c r="E295" s="18">
        <f t="shared" si="13"/>
        <v>0</v>
      </c>
      <c r="F295" s="18">
        <v>1</v>
      </c>
      <c r="G295" s="18">
        <f t="shared" si="14"/>
        <v>0</v>
      </c>
    </row>
    <row r="296" spans="1:7">
      <c r="A296" t="e">
        <f>_xlfn.XLOOKUP(I296,UTILIZADAS[Contacto1],UTILIZADAS[Source.Name],,0)</f>
        <v>#N/A</v>
      </c>
      <c r="B296" s="18" t="e">
        <f>VLOOKUP(J296,Ref!A:C,3,0)</f>
        <v>#N/A</v>
      </c>
      <c r="C296" s="18" t="e">
        <f>VLOOKUP(J296,Ref!A:D,4,0)</f>
        <v>#N/A</v>
      </c>
      <c r="D296" s="18" t="str">
        <f t="shared" si="12"/>
        <v>00/ene</v>
      </c>
      <c r="E296" s="18">
        <f t="shared" si="13"/>
        <v>0</v>
      </c>
      <c r="F296" s="18">
        <v>1</v>
      </c>
      <c r="G296" s="18">
        <f t="shared" si="14"/>
        <v>0</v>
      </c>
    </row>
    <row r="297" spans="1:7">
      <c r="A297" t="e">
        <f>_xlfn.XLOOKUP(I297,UTILIZADAS[Contacto1],UTILIZADAS[Source.Name],,0)</f>
        <v>#N/A</v>
      </c>
      <c r="B297" s="18" t="e">
        <f>VLOOKUP(J297,Ref!A:C,3,0)</f>
        <v>#N/A</v>
      </c>
      <c r="C297" s="18" t="e">
        <f>VLOOKUP(J297,Ref!A:D,4,0)</f>
        <v>#N/A</v>
      </c>
      <c r="D297" s="18" t="str">
        <f t="shared" si="12"/>
        <v>00/ene</v>
      </c>
      <c r="E297" s="18">
        <f t="shared" si="13"/>
        <v>0</v>
      </c>
      <c r="F297" s="18">
        <v>1</v>
      </c>
      <c r="G297" s="18">
        <f t="shared" si="14"/>
        <v>0</v>
      </c>
    </row>
    <row r="298" spans="1:7">
      <c r="A298" t="e">
        <f>_xlfn.XLOOKUP(I298,UTILIZADAS[Contacto1],UTILIZADAS[Source.Name],,0)</f>
        <v>#N/A</v>
      </c>
      <c r="B298" s="18" t="e">
        <f>VLOOKUP(J298,Ref!A:C,3,0)</f>
        <v>#N/A</v>
      </c>
      <c r="C298" s="18" t="e">
        <f>VLOOKUP(J298,Ref!A:D,4,0)</f>
        <v>#N/A</v>
      </c>
      <c r="D298" s="18" t="str">
        <f t="shared" si="12"/>
        <v>00/ene</v>
      </c>
      <c r="E298" s="18">
        <f t="shared" si="13"/>
        <v>0</v>
      </c>
      <c r="F298" s="18">
        <v>1</v>
      </c>
      <c r="G298" s="18">
        <f t="shared" si="14"/>
        <v>0</v>
      </c>
    </row>
    <row r="299" spans="1:7">
      <c r="A299" t="e">
        <f>_xlfn.XLOOKUP(I299,UTILIZADAS[Contacto1],UTILIZADAS[Source.Name],,0)</f>
        <v>#N/A</v>
      </c>
      <c r="B299" s="18" t="e">
        <f>VLOOKUP(J299,Ref!A:C,3,0)</f>
        <v>#N/A</v>
      </c>
      <c r="C299" s="18" t="e">
        <f>VLOOKUP(J299,Ref!A:D,4,0)</f>
        <v>#N/A</v>
      </c>
      <c r="D299" s="18" t="str">
        <f t="shared" si="12"/>
        <v>00/ene</v>
      </c>
      <c r="E299" s="18">
        <f t="shared" si="13"/>
        <v>0</v>
      </c>
      <c r="F299" s="18">
        <v>1</v>
      </c>
      <c r="G299" s="18">
        <f t="shared" si="14"/>
        <v>0</v>
      </c>
    </row>
    <row r="300" spans="1:7">
      <c r="A300" t="e">
        <f>_xlfn.XLOOKUP(I300,UTILIZADAS[Contacto1],UTILIZADAS[Source.Name],,0)</f>
        <v>#N/A</v>
      </c>
      <c r="B300" s="18" t="e">
        <f>VLOOKUP(J300,Ref!A:C,3,0)</f>
        <v>#N/A</v>
      </c>
      <c r="C300" s="18" t="e">
        <f>VLOOKUP(J300,Ref!A:D,4,0)</f>
        <v>#N/A</v>
      </c>
      <c r="D300" s="18" t="str">
        <f t="shared" si="12"/>
        <v>00/ene</v>
      </c>
      <c r="E300" s="18">
        <f t="shared" si="13"/>
        <v>0</v>
      </c>
      <c r="F300" s="18">
        <v>1</v>
      </c>
      <c r="G300" s="18">
        <f t="shared" si="14"/>
        <v>0</v>
      </c>
    </row>
    <row r="301" spans="1:7">
      <c r="A301" t="e">
        <f>_xlfn.XLOOKUP(I301,UTILIZADAS[Contacto1],UTILIZADAS[Source.Name],,0)</f>
        <v>#N/A</v>
      </c>
      <c r="B301" s="18" t="e">
        <f>VLOOKUP(J301,Ref!A:C,3,0)</f>
        <v>#N/A</v>
      </c>
      <c r="C301" s="18" t="e">
        <f>VLOOKUP(J301,Ref!A:D,4,0)</f>
        <v>#N/A</v>
      </c>
      <c r="D301" s="18" t="str">
        <f t="shared" si="12"/>
        <v>00/ene</v>
      </c>
      <c r="E301" s="18">
        <f t="shared" si="13"/>
        <v>0</v>
      </c>
      <c r="F301" s="18">
        <v>1</v>
      </c>
      <c r="G301" s="18">
        <f t="shared" si="14"/>
        <v>0</v>
      </c>
    </row>
    <row r="302" spans="1:7">
      <c r="A302" t="e">
        <f>_xlfn.XLOOKUP(I302,UTILIZADAS[Contacto1],UTILIZADAS[Source.Name],,0)</f>
        <v>#N/A</v>
      </c>
      <c r="B302" s="18" t="e">
        <f>VLOOKUP(J302,Ref!A:C,3,0)</f>
        <v>#N/A</v>
      </c>
      <c r="C302" s="18" t="e">
        <f>VLOOKUP(J302,Ref!A:D,4,0)</f>
        <v>#N/A</v>
      </c>
      <c r="D302" s="18" t="str">
        <f t="shared" si="12"/>
        <v>00/ene</v>
      </c>
      <c r="E302" s="18">
        <f t="shared" si="13"/>
        <v>0</v>
      </c>
      <c r="F302" s="18">
        <v>1</v>
      </c>
      <c r="G302" s="18">
        <f t="shared" si="14"/>
        <v>0</v>
      </c>
    </row>
    <row r="303" spans="1:7">
      <c r="A303" t="e">
        <f>_xlfn.XLOOKUP(I303,UTILIZADAS[Contacto1],UTILIZADAS[Source.Name],,0)</f>
        <v>#N/A</v>
      </c>
      <c r="B303" s="18" t="e">
        <f>VLOOKUP(J303,Ref!A:C,3,0)</f>
        <v>#N/A</v>
      </c>
      <c r="C303" s="18" t="e">
        <f>VLOOKUP(J303,Ref!A:D,4,0)</f>
        <v>#N/A</v>
      </c>
      <c r="D303" s="18" t="str">
        <f t="shared" si="12"/>
        <v>00/ene</v>
      </c>
      <c r="E303" s="18">
        <f t="shared" si="13"/>
        <v>0</v>
      </c>
      <c r="F303" s="18">
        <v>1</v>
      </c>
      <c r="G303" s="18">
        <f t="shared" si="14"/>
        <v>0</v>
      </c>
    </row>
    <row r="304" spans="1:7">
      <c r="A304" t="e">
        <f>_xlfn.XLOOKUP(I304,UTILIZADAS[Contacto1],UTILIZADAS[Source.Name],,0)</f>
        <v>#N/A</v>
      </c>
      <c r="B304" s="18" t="e">
        <f>VLOOKUP(J304,Ref!A:C,3,0)</f>
        <v>#N/A</v>
      </c>
      <c r="C304" s="18" t="e">
        <f>VLOOKUP(J304,Ref!A:D,4,0)</f>
        <v>#N/A</v>
      </c>
      <c r="D304" s="18" t="str">
        <f t="shared" si="12"/>
        <v>00/ene</v>
      </c>
      <c r="E304" s="18">
        <f t="shared" si="13"/>
        <v>0</v>
      </c>
      <c r="F304" s="18">
        <v>1</v>
      </c>
      <c r="G304" s="18">
        <f t="shared" si="14"/>
        <v>0</v>
      </c>
    </row>
    <row r="305" spans="1:7">
      <c r="A305" t="e">
        <f>_xlfn.XLOOKUP(I305,UTILIZADAS[Contacto1],UTILIZADAS[Source.Name],,0)</f>
        <v>#N/A</v>
      </c>
      <c r="B305" s="18" t="e">
        <f>VLOOKUP(J305,Ref!A:C,3,0)</f>
        <v>#N/A</v>
      </c>
      <c r="C305" s="18" t="e">
        <f>VLOOKUP(J305,Ref!A:D,4,0)</f>
        <v>#N/A</v>
      </c>
      <c r="D305" s="18" t="str">
        <f t="shared" si="12"/>
        <v>00/ene</v>
      </c>
      <c r="E305" s="18">
        <f t="shared" si="13"/>
        <v>0</v>
      </c>
      <c r="F305" s="18">
        <v>1</v>
      </c>
      <c r="G305" s="18">
        <f t="shared" si="14"/>
        <v>0</v>
      </c>
    </row>
    <row r="306" spans="1:7">
      <c r="A306" t="e">
        <f>_xlfn.XLOOKUP(I306,UTILIZADAS[Contacto1],UTILIZADAS[Source.Name],,0)</f>
        <v>#N/A</v>
      </c>
      <c r="B306" s="18" t="e">
        <f>VLOOKUP(J306,Ref!A:C,3,0)</f>
        <v>#N/A</v>
      </c>
      <c r="C306" s="18" t="e">
        <f>VLOOKUP(J306,Ref!A:D,4,0)</f>
        <v>#N/A</v>
      </c>
      <c r="D306" s="18" t="str">
        <f t="shared" si="12"/>
        <v>00/ene</v>
      </c>
      <c r="E306" s="18">
        <f t="shared" si="13"/>
        <v>0</v>
      </c>
      <c r="F306" s="18">
        <v>1</v>
      </c>
      <c r="G306" s="18">
        <f t="shared" si="14"/>
        <v>0</v>
      </c>
    </row>
    <row r="307" spans="1:7">
      <c r="A307" t="e">
        <f>_xlfn.XLOOKUP(I307,UTILIZADAS[Contacto1],UTILIZADAS[Source.Name],,0)</f>
        <v>#N/A</v>
      </c>
      <c r="B307" s="18" t="e">
        <f>VLOOKUP(J307,Ref!A:C,3,0)</f>
        <v>#N/A</v>
      </c>
      <c r="C307" s="18" t="e">
        <f>VLOOKUP(J307,Ref!A:D,4,0)</f>
        <v>#N/A</v>
      </c>
      <c r="D307" s="18" t="str">
        <f t="shared" si="12"/>
        <v>00/ene</v>
      </c>
      <c r="E307" s="18">
        <f t="shared" si="13"/>
        <v>0</v>
      </c>
      <c r="F307" s="18">
        <v>1</v>
      </c>
      <c r="G307" s="18">
        <f t="shared" si="14"/>
        <v>0</v>
      </c>
    </row>
    <row r="308" spans="1:7">
      <c r="A308" t="e">
        <f>_xlfn.XLOOKUP(I308,UTILIZADAS[Contacto1],UTILIZADAS[Source.Name],,0)</f>
        <v>#N/A</v>
      </c>
      <c r="B308" s="18" t="e">
        <f>VLOOKUP(J308,Ref!A:C,3,0)</f>
        <v>#N/A</v>
      </c>
      <c r="C308" s="18" t="e">
        <f>VLOOKUP(J308,Ref!A:D,4,0)</f>
        <v>#N/A</v>
      </c>
      <c r="D308" s="18" t="str">
        <f t="shared" si="12"/>
        <v>00/ene</v>
      </c>
      <c r="E308" s="18">
        <f t="shared" si="13"/>
        <v>0</v>
      </c>
      <c r="F308" s="18">
        <v>1</v>
      </c>
      <c r="G308" s="18">
        <f t="shared" si="14"/>
        <v>0</v>
      </c>
    </row>
    <row r="309" spans="1:7">
      <c r="A309" t="e">
        <f>_xlfn.XLOOKUP(I309,UTILIZADAS[Contacto1],UTILIZADAS[Source.Name],,0)</f>
        <v>#N/A</v>
      </c>
      <c r="B309" s="18" t="e">
        <f>VLOOKUP(J309,Ref!A:C,3,0)</f>
        <v>#N/A</v>
      </c>
      <c r="C309" s="18" t="e">
        <f>VLOOKUP(J309,Ref!A:D,4,0)</f>
        <v>#N/A</v>
      </c>
      <c r="D309" s="18" t="str">
        <f t="shared" si="12"/>
        <v>00/ene</v>
      </c>
      <c r="E309" s="18">
        <f t="shared" si="13"/>
        <v>0</v>
      </c>
      <c r="F309" s="18">
        <v>1</v>
      </c>
      <c r="G309" s="18">
        <f t="shared" si="14"/>
        <v>0</v>
      </c>
    </row>
    <row r="310" spans="1:7">
      <c r="A310" t="e">
        <f>_xlfn.XLOOKUP(I310,UTILIZADAS[Contacto1],UTILIZADAS[Source.Name],,0)</f>
        <v>#N/A</v>
      </c>
      <c r="B310" s="18" t="e">
        <f>VLOOKUP(J310,Ref!A:C,3,0)</f>
        <v>#N/A</v>
      </c>
      <c r="C310" s="18" t="e">
        <f>VLOOKUP(J310,Ref!A:D,4,0)</f>
        <v>#N/A</v>
      </c>
      <c r="D310" s="18" t="str">
        <f t="shared" si="12"/>
        <v>00/ene</v>
      </c>
      <c r="E310" s="18">
        <f t="shared" si="13"/>
        <v>0</v>
      </c>
      <c r="F310" s="18">
        <v>1</v>
      </c>
      <c r="G310" s="18">
        <f t="shared" si="14"/>
        <v>0</v>
      </c>
    </row>
    <row r="311" spans="1:7">
      <c r="A311" t="e">
        <f>_xlfn.XLOOKUP(I311,UTILIZADAS[Contacto1],UTILIZADAS[Source.Name],,0)</f>
        <v>#N/A</v>
      </c>
      <c r="B311" s="18" t="e">
        <f>VLOOKUP(J311,Ref!A:C,3,0)</f>
        <v>#N/A</v>
      </c>
      <c r="C311" s="18" t="e">
        <f>VLOOKUP(J311,Ref!A:D,4,0)</f>
        <v>#N/A</v>
      </c>
      <c r="D311" s="18" t="str">
        <f t="shared" si="12"/>
        <v>00/ene</v>
      </c>
      <c r="E311" s="18">
        <f t="shared" si="13"/>
        <v>0</v>
      </c>
      <c r="F311" s="18">
        <v>1</v>
      </c>
      <c r="G311" s="18">
        <f t="shared" si="14"/>
        <v>0</v>
      </c>
    </row>
    <row r="312" spans="1:7">
      <c r="A312" t="e">
        <f>_xlfn.XLOOKUP(I312,UTILIZADAS[Contacto1],UTILIZADAS[Source.Name],,0)</f>
        <v>#N/A</v>
      </c>
      <c r="B312" s="18" t="e">
        <f>VLOOKUP(J312,Ref!A:C,3,0)</f>
        <v>#N/A</v>
      </c>
      <c r="C312" s="18" t="e">
        <f>VLOOKUP(J312,Ref!A:D,4,0)</f>
        <v>#N/A</v>
      </c>
      <c r="D312" s="18" t="str">
        <f t="shared" si="12"/>
        <v>00/ene</v>
      </c>
      <c r="E312" s="18">
        <f t="shared" si="13"/>
        <v>0</v>
      </c>
      <c r="F312" s="18">
        <v>1</v>
      </c>
      <c r="G312" s="18">
        <f t="shared" si="14"/>
        <v>0</v>
      </c>
    </row>
    <row r="313" spans="1:7">
      <c r="A313" t="e">
        <f>_xlfn.XLOOKUP(I313,UTILIZADAS[Contacto1],UTILIZADAS[Source.Name],,0)</f>
        <v>#N/A</v>
      </c>
      <c r="B313" s="18" t="e">
        <f>VLOOKUP(J313,Ref!A:C,3,0)</f>
        <v>#N/A</v>
      </c>
      <c r="C313" s="18" t="e">
        <f>VLOOKUP(J313,Ref!A:D,4,0)</f>
        <v>#N/A</v>
      </c>
      <c r="D313" s="18" t="str">
        <f t="shared" si="12"/>
        <v>00/ene</v>
      </c>
      <c r="E313" s="18">
        <f t="shared" si="13"/>
        <v>0</v>
      </c>
      <c r="F313" s="18">
        <v>1</v>
      </c>
      <c r="G313" s="18">
        <f t="shared" si="14"/>
        <v>0</v>
      </c>
    </row>
    <row r="314" spans="1:7">
      <c r="A314" t="e">
        <f>_xlfn.XLOOKUP(I314,UTILIZADAS[Contacto1],UTILIZADAS[Source.Name],,0)</f>
        <v>#N/A</v>
      </c>
      <c r="B314" s="18" t="e">
        <f>VLOOKUP(J314,Ref!A:C,3,0)</f>
        <v>#N/A</v>
      </c>
      <c r="C314" s="18" t="e">
        <f>VLOOKUP(J314,Ref!A:D,4,0)</f>
        <v>#N/A</v>
      </c>
      <c r="D314" s="18" t="str">
        <f t="shared" si="12"/>
        <v>00/ene</v>
      </c>
      <c r="E314" s="18">
        <f t="shared" si="13"/>
        <v>0</v>
      </c>
      <c r="F314" s="18">
        <v>1</v>
      </c>
      <c r="G314" s="18">
        <f t="shared" si="14"/>
        <v>0</v>
      </c>
    </row>
    <row r="315" spans="1:7">
      <c r="A315" t="e">
        <f>_xlfn.XLOOKUP(I315,UTILIZADAS[Contacto1],UTILIZADAS[Source.Name],,0)</f>
        <v>#N/A</v>
      </c>
      <c r="B315" s="18" t="e">
        <f>VLOOKUP(J315,Ref!A:C,3,0)</f>
        <v>#N/A</v>
      </c>
      <c r="C315" s="18" t="e">
        <f>VLOOKUP(J315,Ref!A:D,4,0)</f>
        <v>#N/A</v>
      </c>
      <c r="D315" s="18" t="str">
        <f t="shared" si="12"/>
        <v>00/ene</v>
      </c>
      <c r="E315" s="18">
        <f t="shared" si="13"/>
        <v>0</v>
      </c>
      <c r="F315" s="18">
        <v>1</v>
      </c>
      <c r="G315" s="18">
        <f t="shared" si="14"/>
        <v>0</v>
      </c>
    </row>
    <row r="316" spans="1:7">
      <c r="A316" t="e">
        <f>_xlfn.XLOOKUP(I316,UTILIZADAS[Contacto1],UTILIZADAS[Source.Name],,0)</f>
        <v>#N/A</v>
      </c>
      <c r="B316" s="18" t="e">
        <f>VLOOKUP(J316,Ref!A:C,3,0)</f>
        <v>#N/A</v>
      </c>
      <c r="C316" s="18" t="e">
        <f>VLOOKUP(J316,Ref!A:D,4,0)</f>
        <v>#N/A</v>
      </c>
      <c r="D316" s="18" t="str">
        <f t="shared" si="12"/>
        <v>00/ene</v>
      </c>
      <c r="E316" s="18">
        <f t="shared" si="13"/>
        <v>0</v>
      </c>
      <c r="F316" s="18">
        <v>1</v>
      </c>
      <c r="G316" s="18">
        <f t="shared" si="14"/>
        <v>0</v>
      </c>
    </row>
    <row r="317" spans="1:7">
      <c r="A317" t="e">
        <f>_xlfn.XLOOKUP(I317,UTILIZADAS[Contacto1],UTILIZADAS[Source.Name],,0)</f>
        <v>#N/A</v>
      </c>
      <c r="B317" s="18" t="e">
        <f>VLOOKUP(J317,Ref!A:C,3,0)</f>
        <v>#N/A</v>
      </c>
      <c r="C317" s="18" t="e">
        <f>VLOOKUP(J317,Ref!A:D,4,0)</f>
        <v>#N/A</v>
      </c>
      <c r="D317" s="18" t="str">
        <f t="shared" si="12"/>
        <v>00/ene</v>
      </c>
      <c r="E317" s="18">
        <f t="shared" si="13"/>
        <v>0</v>
      </c>
      <c r="F317" s="18">
        <v>1</v>
      </c>
      <c r="G317" s="18">
        <f t="shared" si="14"/>
        <v>0</v>
      </c>
    </row>
    <row r="318" spans="1:7">
      <c r="A318" t="e">
        <f>_xlfn.XLOOKUP(I318,UTILIZADAS[Contacto1],UTILIZADAS[Source.Name],,0)</f>
        <v>#N/A</v>
      </c>
      <c r="B318" s="18" t="e">
        <f>VLOOKUP(J318,Ref!A:C,3,0)</f>
        <v>#N/A</v>
      </c>
      <c r="C318" s="18" t="e">
        <f>VLOOKUP(J318,Ref!A:D,4,0)</f>
        <v>#N/A</v>
      </c>
      <c r="D318" s="18" t="str">
        <f t="shared" si="12"/>
        <v>00/ene</v>
      </c>
      <c r="E318" s="18">
        <f t="shared" si="13"/>
        <v>0</v>
      </c>
      <c r="F318" s="18">
        <v>1</v>
      </c>
      <c r="G318" s="18">
        <f t="shared" si="14"/>
        <v>0</v>
      </c>
    </row>
    <row r="319" spans="1:7">
      <c r="A319" t="e">
        <f>_xlfn.XLOOKUP(I319,UTILIZADAS[Contacto1],UTILIZADAS[Source.Name],,0)</f>
        <v>#N/A</v>
      </c>
      <c r="B319" s="18" t="e">
        <f>VLOOKUP(J319,Ref!A:C,3,0)</f>
        <v>#N/A</v>
      </c>
      <c r="C319" s="18" t="e">
        <f>VLOOKUP(J319,Ref!A:D,4,0)</f>
        <v>#N/A</v>
      </c>
      <c r="D319" s="18" t="str">
        <f t="shared" si="12"/>
        <v>00/ene</v>
      </c>
      <c r="E319" s="18">
        <f t="shared" si="13"/>
        <v>0</v>
      </c>
      <c r="F319" s="18">
        <v>1</v>
      </c>
      <c r="G319" s="18">
        <f t="shared" si="14"/>
        <v>0</v>
      </c>
    </row>
    <row r="320" spans="1:7">
      <c r="A320" t="e">
        <f>_xlfn.XLOOKUP(I320,UTILIZADAS[Contacto1],UTILIZADAS[Source.Name],,0)</f>
        <v>#N/A</v>
      </c>
      <c r="B320" s="18" t="e">
        <f>VLOOKUP(J320,Ref!A:C,3,0)</f>
        <v>#N/A</v>
      </c>
      <c r="C320" s="18" t="e">
        <f>VLOOKUP(J320,Ref!A:D,4,0)</f>
        <v>#N/A</v>
      </c>
      <c r="D320" s="18" t="str">
        <f t="shared" si="12"/>
        <v>00/ene</v>
      </c>
      <c r="E320" s="18">
        <f t="shared" si="13"/>
        <v>0</v>
      </c>
      <c r="F320" s="18">
        <v>1</v>
      </c>
      <c r="G320" s="18">
        <f t="shared" si="14"/>
        <v>0</v>
      </c>
    </row>
    <row r="321" spans="1:7">
      <c r="A321" t="e">
        <f>_xlfn.XLOOKUP(I321,UTILIZADAS[Contacto1],UTILIZADAS[Source.Name],,0)</f>
        <v>#N/A</v>
      </c>
      <c r="B321" s="18" t="e">
        <f>VLOOKUP(J321,Ref!A:C,3,0)</f>
        <v>#N/A</v>
      </c>
      <c r="C321" s="18" t="e">
        <f>VLOOKUP(J321,Ref!A:D,4,0)</f>
        <v>#N/A</v>
      </c>
      <c r="D321" s="18" t="str">
        <f t="shared" si="12"/>
        <v>00/ene</v>
      </c>
      <c r="E321" s="18">
        <f t="shared" si="13"/>
        <v>0</v>
      </c>
      <c r="F321" s="18">
        <v>1</v>
      </c>
      <c r="G321" s="18">
        <f t="shared" si="14"/>
        <v>0</v>
      </c>
    </row>
    <row r="322" spans="1:7">
      <c r="A322" t="e">
        <f>_xlfn.XLOOKUP(I322,UTILIZADAS[Contacto1],UTILIZADAS[Source.Name],,0)</f>
        <v>#N/A</v>
      </c>
      <c r="B322" s="18" t="e">
        <f>VLOOKUP(J322,Ref!A:C,3,0)</f>
        <v>#N/A</v>
      </c>
      <c r="C322" s="18" t="e">
        <f>VLOOKUP(J322,Ref!A:D,4,0)</f>
        <v>#N/A</v>
      </c>
      <c r="D322" s="18" t="str">
        <f t="shared" ref="D322:D385" si="15">TEXT(H322,"dd/mmm")</f>
        <v>00/ene</v>
      </c>
      <c r="E322" s="18">
        <f t="shared" ref="E322:E385" si="16">+COUNTIF(I:I,I322)</f>
        <v>0</v>
      </c>
      <c r="F322" s="18">
        <v>1</v>
      </c>
      <c r="G322" s="18">
        <f t="shared" si="14"/>
        <v>0</v>
      </c>
    </row>
    <row r="323" spans="1:7">
      <c r="A323" t="e">
        <f>_xlfn.XLOOKUP(I323,UTILIZADAS[Contacto1],UTILIZADAS[Source.Name],,0)</f>
        <v>#N/A</v>
      </c>
      <c r="B323" s="18" t="e">
        <f>VLOOKUP(J323,Ref!A:C,3,0)</f>
        <v>#N/A</v>
      </c>
      <c r="C323" s="18" t="e">
        <f>VLOOKUP(J323,Ref!A:D,4,0)</f>
        <v>#N/A</v>
      </c>
      <c r="D323" s="18" t="str">
        <f t="shared" si="15"/>
        <v>00/ene</v>
      </c>
      <c r="E323" s="18">
        <f t="shared" si="16"/>
        <v>0</v>
      </c>
      <c r="F323" s="18">
        <v>1</v>
      </c>
      <c r="G323" s="18">
        <f t="shared" ref="G323:G386" si="17">IF(I323=I324,0,1)</f>
        <v>0</v>
      </c>
    </row>
    <row r="324" spans="1:7">
      <c r="A324" t="e">
        <f>_xlfn.XLOOKUP(I324,UTILIZADAS[Contacto1],UTILIZADAS[Source.Name],,0)</f>
        <v>#N/A</v>
      </c>
      <c r="B324" s="18" t="e">
        <f>VLOOKUP(J324,Ref!A:C,3,0)</f>
        <v>#N/A</v>
      </c>
      <c r="C324" s="18" t="e">
        <f>VLOOKUP(J324,Ref!A:D,4,0)</f>
        <v>#N/A</v>
      </c>
      <c r="D324" s="18" t="str">
        <f t="shared" si="15"/>
        <v>00/ene</v>
      </c>
      <c r="E324" s="18">
        <f t="shared" si="16"/>
        <v>0</v>
      </c>
      <c r="F324" s="18">
        <v>1</v>
      </c>
      <c r="G324" s="18">
        <f t="shared" si="17"/>
        <v>0</v>
      </c>
    </row>
    <row r="325" spans="1:7">
      <c r="A325" t="e">
        <f>_xlfn.XLOOKUP(I325,UTILIZADAS[Contacto1],UTILIZADAS[Source.Name],,0)</f>
        <v>#N/A</v>
      </c>
      <c r="B325" s="18" t="e">
        <f>VLOOKUP(J325,Ref!A:C,3,0)</f>
        <v>#N/A</v>
      </c>
      <c r="C325" s="18" t="e">
        <f>VLOOKUP(J325,Ref!A:D,4,0)</f>
        <v>#N/A</v>
      </c>
      <c r="D325" s="18" t="str">
        <f t="shared" si="15"/>
        <v>00/ene</v>
      </c>
      <c r="E325" s="18">
        <f t="shared" si="16"/>
        <v>0</v>
      </c>
      <c r="F325" s="18">
        <v>1</v>
      </c>
      <c r="G325" s="18">
        <f t="shared" si="17"/>
        <v>0</v>
      </c>
    </row>
    <row r="326" spans="1:7">
      <c r="A326" t="e">
        <f>_xlfn.XLOOKUP(I326,UTILIZADAS[Contacto1],UTILIZADAS[Source.Name],,0)</f>
        <v>#N/A</v>
      </c>
      <c r="B326" s="18" t="e">
        <f>VLOOKUP(J326,Ref!A:C,3,0)</f>
        <v>#N/A</v>
      </c>
      <c r="C326" s="18" t="e">
        <f>VLOOKUP(J326,Ref!A:D,4,0)</f>
        <v>#N/A</v>
      </c>
      <c r="D326" s="18" t="str">
        <f t="shared" si="15"/>
        <v>00/ene</v>
      </c>
      <c r="E326" s="18">
        <f t="shared" si="16"/>
        <v>0</v>
      </c>
      <c r="F326" s="18">
        <v>1</v>
      </c>
      <c r="G326" s="18">
        <f t="shared" si="17"/>
        <v>0</v>
      </c>
    </row>
    <row r="327" spans="1:7">
      <c r="A327" t="e">
        <f>_xlfn.XLOOKUP(I327,UTILIZADAS[Contacto1],UTILIZADAS[Source.Name],,0)</f>
        <v>#N/A</v>
      </c>
      <c r="B327" s="18" t="e">
        <f>VLOOKUP(J327,Ref!A:C,3,0)</f>
        <v>#N/A</v>
      </c>
      <c r="C327" s="18" t="e">
        <f>VLOOKUP(J327,Ref!A:D,4,0)</f>
        <v>#N/A</v>
      </c>
      <c r="D327" s="18" t="str">
        <f t="shared" si="15"/>
        <v>00/ene</v>
      </c>
      <c r="E327" s="18">
        <f t="shared" si="16"/>
        <v>0</v>
      </c>
      <c r="F327" s="18">
        <v>1</v>
      </c>
      <c r="G327" s="18">
        <f t="shared" si="17"/>
        <v>0</v>
      </c>
    </row>
    <row r="328" spans="1:7">
      <c r="A328" t="e">
        <f>_xlfn.XLOOKUP(I328,UTILIZADAS[Contacto1],UTILIZADAS[Source.Name],,0)</f>
        <v>#N/A</v>
      </c>
      <c r="B328" s="18" t="e">
        <f>VLOOKUP(J328,Ref!A:C,3,0)</f>
        <v>#N/A</v>
      </c>
      <c r="C328" s="18" t="e">
        <f>VLOOKUP(J328,Ref!A:D,4,0)</f>
        <v>#N/A</v>
      </c>
      <c r="D328" s="18" t="str">
        <f t="shared" si="15"/>
        <v>00/ene</v>
      </c>
      <c r="E328" s="18">
        <f t="shared" si="16"/>
        <v>0</v>
      </c>
      <c r="F328" s="18">
        <v>1</v>
      </c>
      <c r="G328" s="18">
        <f t="shared" si="17"/>
        <v>0</v>
      </c>
    </row>
    <row r="329" spans="1:7">
      <c r="A329" t="e">
        <f>_xlfn.XLOOKUP(I329,UTILIZADAS[Contacto1],UTILIZADAS[Source.Name],,0)</f>
        <v>#N/A</v>
      </c>
      <c r="B329" s="18" t="e">
        <f>VLOOKUP(J329,Ref!A:C,3,0)</f>
        <v>#N/A</v>
      </c>
      <c r="C329" s="18" t="e">
        <f>VLOOKUP(J329,Ref!A:D,4,0)</f>
        <v>#N/A</v>
      </c>
      <c r="D329" s="18" t="str">
        <f t="shared" si="15"/>
        <v>00/ene</v>
      </c>
      <c r="E329" s="18">
        <f t="shared" si="16"/>
        <v>0</v>
      </c>
      <c r="F329" s="18">
        <v>1</v>
      </c>
      <c r="G329" s="18">
        <f t="shared" si="17"/>
        <v>0</v>
      </c>
    </row>
    <row r="330" spans="1:7">
      <c r="A330" t="e">
        <f>_xlfn.XLOOKUP(I330,UTILIZADAS[Contacto1],UTILIZADAS[Source.Name],,0)</f>
        <v>#N/A</v>
      </c>
      <c r="B330" s="18" t="e">
        <f>VLOOKUP(J330,Ref!A:C,3,0)</f>
        <v>#N/A</v>
      </c>
      <c r="C330" s="18" t="e">
        <f>VLOOKUP(J330,Ref!A:D,4,0)</f>
        <v>#N/A</v>
      </c>
      <c r="D330" s="18" t="str">
        <f t="shared" si="15"/>
        <v>00/ene</v>
      </c>
      <c r="E330" s="18">
        <f t="shared" si="16"/>
        <v>0</v>
      </c>
      <c r="F330" s="18">
        <v>1</v>
      </c>
      <c r="G330" s="18">
        <f t="shared" si="17"/>
        <v>0</v>
      </c>
    </row>
    <row r="331" spans="1:7">
      <c r="A331" t="e">
        <f>_xlfn.XLOOKUP(I331,UTILIZADAS[Contacto1],UTILIZADAS[Source.Name],,0)</f>
        <v>#N/A</v>
      </c>
      <c r="B331" s="18" t="e">
        <f>VLOOKUP(J331,Ref!A:C,3,0)</f>
        <v>#N/A</v>
      </c>
      <c r="C331" s="18" t="e">
        <f>VLOOKUP(J331,Ref!A:D,4,0)</f>
        <v>#N/A</v>
      </c>
      <c r="D331" s="18" t="str">
        <f t="shared" si="15"/>
        <v>00/ene</v>
      </c>
      <c r="E331" s="18">
        <f t="shared" si="16"/>
        <v>0</v>
      </c>
      <c r="F331" s="18">
        <v>1</v>
      </c>
      <c r="G331" s="18">
        <f t="shared" si="17"/>
        <v>0</v>
      </c>
    </row>
    <row r="332" spans="1:7">
      <c r="A332" t="e">
        <f>_xlfn.XLOOKUP(I332,UTILIZADAS[Contacto1],UTILIZADAS[Source.Name],,0)</f>
        <v>#N/A</v>
      </c>
      <c r="B332" s="18" t="e">
        <f>VLOOKUP(J332,Ref!A:C,3,0)</f>
        <v>#N/A</v>
      </c>
      <c r="C332" s="18" t="e">
        <f>VLOOKUP(J332,Ref!A:D,4,0)</f>
        <v>#N/A</v>
      </c>
      <c r="D332" s="18" t="str">
        <f t="shared" si="15"/>
        <v>00/ene</v>
      </c>
      <c r="E332" s="18">
        <f t="shared" si="16"/>
        <v>0</v>
      </c>
      <c r="F332" s="18">
        <v>1</v>
      </c>
      <c r="G332" s="18">
        <f t="shared" si="17"/>
        <v>0</v>
      </c>
    </row>
    <row r="333" spans="1:7">
      <c r="A333" t="e">
        <f>_xlfn.XLOOKUP(I333,UTILIZADAS[Contacto1],UTILIZADAS[Source.Name],,0)</f>
        <v>#N/A</v>
      </c>
      <c r="B333" s="18" t="e">
        <f>VLOOKUP(J333,Ref!A:C,3,0)</f>
        <v>#N/A</v>
      </c>
      <c r="C333" s="18" t="e">
        <f>VLOOKUP(J333,Ref!A:D,4,0)</f>
        <v>#N/A</v>
      </c>
      <c r="D333" s="18" t="str">
        <f t="shared" si="15"/>
        <v>00/ene</v>
      </c>
      <c r="E333" s="18">
        <f t="shared" si="16"/>
        <v>0</v>
      </c>
      <c r="F333" s="18">
        <v>1</v>
      </c>
      <c r="G333" s="18">
        <f t="shared" si="17"/>
        <v>0</v>
      </c>
    </row>
    <row r="334" spans="1:7">
      <c r="A334" t="e">
        <f>_xlfn.XLOOKUP(I334,UTILIZADAS[Contacto1],UTILIZADAS[Source.Name],,0)</f>
        <v>#N/A</v>
      </c>
      <c r="B334" s="18" t="e">
        <f>VLOOKUP(J334,Ref!A:C,3,0)</f>
        <v>#N/A</v>
      </c>
      <c r="C334" s="18" t="e">
        <f>VLOOKUP(J334,Ref!A:D,4,0)</f>
        <v>#N/A</v>
      </c>
      <c r="D334" s="18" t="str">
        <f t="shared" si="15"/>
        <v>00/ene</v>
      </c>
      <c r="E334" s="18">
        <f t="shared" si="16"/>
        <v>0</v>
      </c>
      <c r="F334" s="18">
        <v>1</v>
      </c>
      <c r="G334" s="18">
        <f t="shared" si="17"/>
        <v>0</v>
      </c>
    </row>
    <row r="335" spans="1:7">
      <c r="A335" t="e">
        <f>_xlfn.XLOOKUP(I335,UTILIZADAS[Contacto1],UTILIZADAS[Source.Name],,0)</f>
        <v>#N/A</v>
      </c>
      <c r="B335" s="18" t="e">
        <f>VLOOKUP(J335,Ref!A:C,3,0)</f>
        <v>#N/A</v>
      </c>
      <c r="C335" s="18" t="e">
        <f>VLOOKUP(J335,Ref!A:D,4,0)</f>
        <v>#N/A</v>
      </c>
      <c r="D335" s="18" t="str">
        <f t="shared" si="15"/>
        <v>00/ene</v>
      </c>
      <c r="E335" s="18">
        <f t="shared" si="16"/>
        <v>0</v>
      </c>
      <c r="F335" s="18">
        <v>1</v>
      </c>
      <c r="G335" s="18">
        <f t="shared" si="17"/>
        <v>0</v>
      </c>
    </row>
    <row r="336" spans="1:7">
      <c r="A336" t="e">
        <f>_xlfn.XLOOKUP(I336,UTILIZADAS[Contacto1],UTILIZADAS[Source.Name],,0)</f>
        <v>#N/A</v>
      </c>
      <c r="B336" s="18" t="e">
        <f>VLOOKUP(J336,Ref!A:C,3,0)</f>
        <v>#N/A</v>
      </c>
      <c r="C336" s="18" t="e">
        <f>VLOOKUP(J336,Ref!A:D,4,0)</f>
        <v>#N/A</v>
      </c>
      <c r="D336" s="18" t="str">
        <f t="shared" si="15"/>
        <v>00/ene</v>
      </c>
      <c r="E336" s="18">
        <f t="shared" si="16"/>
        <v>0</v>
      </c>
      <c r="F336" s="18">
        <v>1</v>
      </c>
      <c r="G336" s="18">
        <f t="shared" si="17"/>
        <v>0</v>
      </c>
    </row>
    <row r="337" spans="1:24">
      <c r="A337" t="e">
        <f>_xlfn.XLOOKUP(I337,UTILIZADAS[Contacto1],UTILIZADAS[Source.Name],,0)</f>
        <v>#N/A</v>
      </c>
      <c r="B337" s="18" t="e">
        <f>VLOOKUP(J337,Ref!A:C,3,0)</f>
        <v>#N/A</v>
      </c>
      <c r="C337" s="18" t="e">
        <f>VLOOKUP(J337,Ref!A:D,4,0)</f>
        <v>#N/A</v>
      </c>
      <c r="D337" s="18" t="str">
        <f t="shared" si="15"/>
        <v>00/ene</v>
      </c>
      <c r="E337" s="18">
        <f t="shared" si="16"/>
        <v>0</v>
      </c>
      <c r="F337" s="18">
        <v>1</v>
      </c>
      <c r="G337" s="18">
        <f t="shared" si="17"/>
        <v>0</v>
      </c>
    </row>
    <row r="338" spans="1:24">
      <c r="A338" t="e">
        <f>_xlfn.XLOOKUP(I338,UTILIZADAS[Contacto1],UTILIZADAS[Source.Name],,0)</f>
        <v>#N/A</v>
      </c>
      <c r="B338" s="18" t="e">
        <f>VLOOKUP(J338,Ref!A:C,3,0)</f>
        <v>#N/A</v>
      </c>
      <c r="C338" s="18" t="e">
        <f>VLOOKUP(J338,Ref!A:D,4,0)</f>
        <v>#N/A</v>
      </c>
      <c r="D338" s="18" t="str">
        <f t="shared" si="15"/>
        <v>00/ene</v>
      </c>
      <c r="E338" s="18">
        <f t="shared" si="16"/>
        <v>0</v>
      </c>
      <c r="F338" s="18">
        <v>1</v>
      </c>
      <c r="G338" s="18">
        <f t="shared" si="17"/>
        <v>0</v>
      </c>
    </row>
    <row r="339" spans="1:24">
      <c r="A339" t="e">
        <f>_xlfn.XLOOKUP(I339,UTILIZADAS[Contacto1],UTILIZADAS[Source.Name],,0)</f>
        <v>#N/A</v>
      </c>
      <c r="B339" s="18" t="e">
        <f>VLOOKUP(J339,Ref!A:C,3,0)</f>
        <v>#N/A</v>
      </c>
      <c r="C339" s="18" t="e">
        <f>VLOOKUP(J339,Ref!A:D,4,0)</f>
        <v>#N/A</v>
      </c>
      <c r="D339" s="18" t="str">
        <f t="shared" si="15"/>
        <v>00/ene</v>
      </c>
      <c r="E339" s="18">
        <f t="shared" si="16"/>
        <v>0</v>
      </c>
      <c r="F339" s="18">
        <v>1</v>
      </c>
      <c r="G339" s="18">
        <f t="shared" si="17"/>
        <v>0</v>
      </c>
    </row>
    <row r="340" spans="1:24">
      <c r="A340" t="e">
        <f>_xlfn.XLOOKUP(I340,UTILIZADAS[Contacto1],UTILIZADAS[Source.Name],,0)</f>
        <v>#N/A</v>
      </c>
      <c r="B340" s="18" t="e">
        <f>VLOOKUP(J340,Ref!A:C,3,0)</f>
        <v>#N/A</v>
      </c>
      <c r="C340" s="18" t="e">
        <f>VLOOKUP(J340,Ref!A:D,4,0)</f>
        <v>#N/A</v>
      </c>
      <c r="D340" s="18" t="str">
        <f t="shared" si="15"/>
        <v>00/ene</v>
      </c>
      <c r="E340" s="18">
        <f t="shared" si="16"/>
        <v>0</v>
      </c>
      <c r="F340" s="18">
        <v>1</v>
      </c>
      <c r="G340" s="18">
        <f t="shared" si="17"/>
        <v>0</v>
      </c>
    </row>
    <row r="341" spans="1:24">
      <c r="A341" t="e">
        <f>_xlfn.XLOOKUP(I341,UTILIZADAS[Contacto1],UTILIZADAS[Source.Name],,0)</f>
        <v>#N/A</v>
      </c>
      <c r="B341" s="18" t="e">
        <f>VLOOKUP(J341,Ref!A:C,3,0)</f>
        <v>#N/A</v>
      </c>
      <c r="C341" s="18" t="e">
        <f>VLOOKUP(J341,Ref!A:D,4,0)</f>
        <v>#N/A</v>
      </c>
      <c r="D341" s="18" t="str">
        <f t="shared" si="15"/>
        <v>00/ene</v>
      </c>
      <c r="E341" s="18">
        <f t="shared" si="16"/>
        <v>0</v>
      </c>
      <c r="F341" s="18">
        <v>1</v>
      </c>
      <c r="G341" s="18">
        <f t="shared" si="17"/>
        <v>0</v>
      </c>
    </row>
    <row r="342" spans="1:24">
      <c r="A342" t="e">
        <f>_xlfn.XLOOKUP(I342,UTILIZADAS[Contacto1],UTILIZADAS[Source.Name],,0)</f>
        <v>#N/A</v>
      </c>
      <c r="B342" s="18" t="e">
        <f>VLOOKUP(J342,Ref!A:C,3,0)</f>
        <v>#N/A</v>
      </c>
      <c r="C342" s="18" t="e">
        <f>VLOOKUP(J342,Ref!A:D,4,0)</f>
        <v>#N/A</v>
      </c>
      <c r="D342" s="18" t="str">
        <f t="shared" si="15"/>
        <v>00/ene</v>
      </c>
      <c r="E342" s="18">
        <f t="shared" si="16"/>
        <v>0</v>
      </c>
      <c r="F342" s="18">
        <v>1</v>
      </c>
      <c r="G342" s="18">
        <f t="shared" si="17"/>
        <v>0</v>
      </c>
    </row>
    <row r="343" spans="1:24">
      <c r="A343" t="e">
        <f>_xlfn.XLOOKUP(I343,UTILIZADAS[Contacto1],UTILIZADAS[Source.Name],,0)</f>
        <v>#N/A</v>
      </c>
      <c r="B343" s="18" t="e">
        <f>VLOOKUP(J343,Ref!A:C,3,0)</f>
        <v>#N/A</v>
      </c>
      <c r="C343" s="18" t="e">
        <f>VLOOKUP(J343,Ref!A:D,4,0)</f>
        <v>#N/A</v>
      </c>
      <c r="D343" s="18" t="str">
        <f t="shared" si="15"/>
        <v>00/ene</v>
      </c>
      <c r="E343" s="18">
        <f t="shared" si="16"/>
        <v>0</v>
      </c>
      <c r="F343" s="18">
        <v>1</v>
      </c>
      <c r="G343" s="18">
        <f t="shared" si="17"/>
        <v>0</v>
      </c>
    </row>
    <row r="344" spans="1:24">
      <c r="A344" t="e">
        <f>_xlfn.XLOOKUP(I344,UTILIZADAS[Contacto1],UTILIZADAS[Source.Name],,0)</f>
        <v>#N/A</v>
      </c>
      <c r="B344" s="18" t="e">
        <f>VLOOKUP(J344,Ref!A:C,3,0)</f>
        <v>#N/A</v>
      </c>
      <c r="C344" s="18" t="e">
        <f>VLOOKUP(J344,Ref!A:D,4,0)</f>
        <v>#N/A</v>
      </c>
      <c r="D344" s="18" t="str">
        <f t="shared" si="15"/>
        <v>00/ene</v>
      </c>
      <c r="E344" s="18">
        <f t="shared" si="16"/>
        <v>0</v>
      </c>
      <c r="F344" s="18">
        <v>1</v>
      </c>
      <c r="G344" s="18">
        <f t="shared" si="17"/>
        <v>0</v>
      </c>
    </row>
    <row r="345" spans="1:24">
      <c r="A345" t="e">
        <f>_xlfn.XLOOKUP(I345,UTILIZADAS[Contacto1],UTILIZADAS[Source.Name],,0)</f>
        <v>#N/A</v>
      </c>
      <c r="B345" s="18" t="e">
        <f>VLOOKUP(J345,Ref!A:C,3,0)</f>
        <v>#N/A</v>
      </c>
      <c r="C345" s="18" t="e">
        <f>VLOOKUP(J345,Ref!A:D,4,0)</f>
        <v>#N/A</v>
      </c>
      <c r="D345" s="18" t="str">
        <f t="shared" si="15"/>
        <v>00/ene</v>
      </c>
      <c r="E345" s="18">
        <f t="shared" si="16"/>
        <v>0</v>
      </c>
      <c r="F345" s="18">
        <v>1</v>
      </c>
      <c r="G345" s="18">
        <f t="shared" si="17"/>
        <v>0</v>
      </c>
    </row>
    <row r="346" spans="1:24">
      <c r="A346" t="e">
        <f>_xlfn.XLOOKUP(I346,UTILIZADAS[Contacto1],UTILIZADAS[Source.Name],,0)</f>
        <v>#N/A</v>
      </c>
      <c r="B346" s="18" t="e">
        <f>VLOOKUP(J346,Ref!A:C,3,0)</f>
        <v>#N/A</v>
      </c>
      <c r="C346" s="18" t="e">
        <f>VLOOKUP(J346,Ref!A:D,4,0)</f>
        <v>#N/A</v>
      </c>
      <c r="D346" s="18" t="str">
        <f t="shared" si="15"/>
        <v>00/ene</v>
      </c>
      <c r="E346" s="18">
        <f t="shared" si="16"/>
        <v>0</v>
      </c>
      <c r="F346" s="18">
        <v>1</v>
      </c>
      <c r="G346" s="18">
        <f t="shared" si="17"/>
        <v>0</v>
      </c>
    </row>
    <row r="347" spans="1:24">
      <c r="A347" t="e">
        <f>_xlfn.XLOOKUP(I347,UTILIZADAS[Contacto1],UTILIZADAS[Source.Name],,0)</f>
        <v>#N/A</v>
      </c>
      <c r="B347" s="18" t="e">
        <f>VLOOKUP(J347,Ref!A:C,3,0)</f>
        <v>#N/A</v>
      </c>
      <c r="C347" s="18" t="e">
        <f>VLOOKUP(J347,Ref!A:D,4,0)</f>
        <v>#N/A</v>
      </c>
      <c r="D347" s="18" t="str">
        <f t="shared" si="15"/>
        <v>00/ene</v>
      </c>
      <c r="E347" s="18">
        <f t="shared" si="16"/>
        <v>0</v>
      </c>
      <c r="F347" s="18">
        <v>1</v>
      </c>
      <c r="G347" s="18">
        <f t="shared" si="17"/>
        <v>0</v>
      </c>
    </row>
    <row r="348" spans="1:24">
      <c r="A348" t="e">
        <f>_xlfn.XLOOKUP(I348,UTILIZADAS[Contacto1],UTILIZADAS[Source.Name],,0)</f>
        <v>#N/A</v>
      </c>
      <c r="B348" s="18" t="e">
        <f>VLOOKUP(J348,Ref!A:C,3,0)</f>
        <v>#N/A</v>
      </c>
      <c r="C348" s="18" t="e">
        <f>VLOOKUP(J348,Ref!A:D,4,0)</f>
        <v>#N/A</v>
      </c>
      <c r="D348" s="18" t="str">
        <f t="shared" si="15"/>
        <v>00/ene</v>
      </c>
      <c r="E348" s="18">
        <f t="shared" si="16"/>
        <v>0</v>
      </c>
      <c r="F348" s="18">
        <v>1</v>
      </c>
      <c r="G348" s="18">
        <f t="shared" si="17"/>
        <v>0</v>
      </c>
      <c r="W348" s="3"/>
      <c r="X348" s="3"/>
    </row>
    <row r="349" spans="1:24">
      <c r="A349" t="e">
        <f>_xlfn.XLOOKUP(I349,UTILIZADAS[Contacto1],UTILIZADAS[Source.Name],,0)</f>
        <v>#N/A</v>
      </c>
      <c r="B349" s="18" t="e">
        <f>VLOOKUP(J349,Ref!A:C,3,0)</f>
        <v>#N/A</v>
      </c>
      <c r="C349" s="18" t="e">
        <f>VLOOKUP(J349,Ref!A:D,4,0)</f>
        <v>#N/A</v>
      </c>
      <c r="D349" s="18" t="str">
        <f t="shared" si="15"/>
        <v>00/ene</v>
      </c>
      <c r="E349" s="18">
        <f t="shared" si="16"/>
        <v>0</v>
      </c>
      <c r="F349" s="18">
        <v>1</v>
      </c>
      <c r="G349" s="18">
        <f t="shared" si="17"/>
        <v>0</v>
      </c>
    </row>
    <row r="350" spans="1:24">
      <c r="A350" t="e">
        <f>_xlfn.XLOOKUP(I350,UTILIZADAS[Contacto1],UTILIZADAS[Source.Name],,0)</f>
        <v>#N/A</v>
      </c>
      <c r="B350" s="18" t="e">
        <f>VLOOKUP(J350,Ref!A:C,3,0)</f>
        <v>#N/A</v>
      </c>
      <c r="C350" s="18" t="e">
        <f>VLOOKUP(J350,Ref!A:D,4,0)</f>
        <v>#N/A</v>
      </c>
      <c r="D350" s="18" t="str">
        <f t="shared" si="15"/>
        <v>00/ene</v>
      </c>
      <c r="E350" s="18">
        <f t="shared" si="16"/>
        <v>0</v>
      </c>
      <c r="F350" s="18">
        <v>1</v>
      </c>
      <c r="G350" s="18">
        <f t="shared" si="17"/>
        <v>0</v>
      </c>
    </row>
    <row r="351" spans="1:24">
      <c r="A351" t="e">
        <f>_xlfn.XLOOKUP(I351,UTILIZADAS[Contacto1],UTILIZADAS[Source.Name],,0)</f>
        <v>#N/A</v>
      </c>
      <c r="B351" s="18" t="e">
        <f>VLOOKUP(J351,Ref!A:C,3,0)</f>
        <v>#N/A</v>
      </c>
      <c r="C351" s="18" t="e">
        <f>VLOOKUP(J351,Ref!A:D,4,0)</f>
        <v>#N/A</v>
      </c>
      <c r="D351" s="18" t="str">
        <f t="shared" si="15"/>
        <v>00/ene</v>
      </c>
      <c r="E351" s="18">
        <f t="shared" si="16"/>
        <v>0</v>
      </c>
      <c r="F351" s="18">
        <v>1</v>
      </c>
      <c r="G351" s="18">
        <f t="shared" si="17"/>
        <v>0</v>
      </c>
    </row>
    <row r="352" spans="1:24">
      <c r="A352" t="e">
        <f>_xlfn.XLOOKUP(I352,UTILIZADAS[Contacto1],UTILIZADAS[Source.Name],,0)</f>
        <v>#N/A</v>
      </c>
      <c r="B352" s="18" t="e">
        <f>VLOOKUP(J352,Ref!A:C,3,0)</f>
        <v>#N/A</v>
      </c>
      <c r="C352" s="18" t="e">
        <f>VLOOKUP(J352,Ref!A:D,4,0)</f>
        <v>#N/A</v>
      </c>
      <c r="D352" s="18" t="str">
        <f t="shared" si="15"/>
        <v>00/ene</v>
      </c>
      <c r="E352" s="18">
        <f t="shared" si="16"/>
        <v>0</v>
      </c>
      <c r="F352" s="18">
        <v>1</v>
      </c>
      <c r="G352" s="18">
        <f t="shared" si="17"/>
        <v>0</v>
      </c>
    </row>
    <row r="353" spans="1:7">
      <c r="A353" t="e">
        <f>_xlfn.XLOOKUP(I353,UTILIZADAS[Contacto1],UTILIZADAS[Source.Name],,0)</f>
        <v>#N/A</v>
      </c>
      <c r="B353" s="18" t="e">
        <f>VLOOKUP(J353,Ref!A:C,3,0)</f>
        <v>#N/A</v>
      </c>
      <c r="C353" s="18" t="e">
        <f>VLOOKUP(J353,Ref!A:D,4,0)</f>
        <v>#N/A</v>
      </c>
      <c r="D353" s="18" t="str">
        <f t="shared" si="15"/>
        <v>00/ene</v>
      </c>
      <c r="E353" s="18">
        <f t="shared" si="16"/>
        <v>0</v>
      </c>
      <c r="F353" s="18">
        <v>1</v>
      </c>
      <c r="G353" s="18">
        <f t="shared" si="17"/>
        <v>0</v>
      </c>
    </row>
    <row r="354" spans="1:7">
      <c r="A354" t="e">
        <f>_xlfn.XLOOKUP(I354,UTILIZADAS[Contacto1],UTILIZADAS[Source.Name],,0)</f>
        <v>#N/A</v>
      </c>
      <c r="B354" s="18" t="e">
        <f>VLOOKUP(J354,Ref!A:C,3,0)</f>
        <v>#N/A</v>
      </c>
      <c r="C354" s="18" t="e">
        <f>VLOOKUP(J354,Ref!A:D,4,0)</f>
        <v>#N/A</v>
      </c>
      <c r="D354" s="18" t="str">
        <f t="shared" si="15"/>
        <v>00/ene</v>
      </c>
      <c r="E354" s="18">
        <f t="shared" si="16"/>
        <v>0</v>
      </c>
      <c r="F354" s="18">
        <v>1</v>
      </c>
      <c r="G354" s="18">
        <f t="shared" si="17"/>
        <v>0</v>
      </c>
    </row>
    <row r="355" spans="1:7">
      <c r="A355" t="e">
        <f>_xlfn.XLOOKUP(I355,UTILIZADAS[Contacto1],UTILIZADAS[Source.Name],,0)</f>
        <v>#N/A</v>
      </c>
      <c r="B355" s="18" t="e">
        <f>VLOOKUP(J355,Ref!A:C,3,0)</f>
        <v>#N/A</v>
      </c>
      <c r="C355" s="18" t="e">
        <f>VLOOKUP(J355,Ref!A:D,4,0)</f>
        <v>#N/A</v>
      </c>
      <c r="D355" s="18" t="str">
        <f t="shared" si="15"/>
        <v>00/ene</v>
      </c>
      <c r="E355" s="18">
        <f t="shared" si="16"/>
        <v>0</v>
      </c>
      <c r="F355" s="18">
        <v>1</v>
      </c>
      <c r="G355" s="18">
        <f t="shared" si="17"/>
        <v>0</v>
      </c>
    </row>
    <row r="356" spans="1:7">
      <c r="A356" t="e">
        <f>_xlfn.XLOOKUP(I356,UTILIZADAS[Contacto1],UTILIZADAS[Source.Name],,0)</f>
        <v>#N/A</v>
      </c>
      <c r="B356" s="18" t="e">
        <f>VLOOKUP(J356,Ref!A:C,3,0)</f>
        <v>#N/A</v>
      </c>
      <c r="C356" s="18" t="e">
        <f>VLOOKUP(J356,Ref!A:D,4,0)</f>
        <v>#N/A</v>
      </c>
      <c r="D356" s="18" t="str">
        <f t="shared" si="15"/>
        <v>00/ene</v>
      </c>
      <c r="E356" s="18">
        <f t="shared" si="16"/>
        <v>0</v>
      </c>
      <c r="F356" s="18">
        <v>1</v>
      </c>
      <c r="G356" s="18">
        <f t="shared" si="17"/>
        <v>0</v>
      </c>
    </row>
    <row r="357" spans="1:7">
      <c r="A357" t="e">
        <f>_xlfn.XLOOKUP(I357,UTILIZADAS[Contacto1],UTILIZADAS[Source.Name],,0)</f>
        <v>#N/A</v>
      </c>
      <c r="B357" s="18" t="e">
        <f>VLOOKUP(J357,Ref!A:C,3,0)</f>
        <v>#N/A</v>
      </c>
      <c r="C357" s="18" t="e">
        <f>VLOOKUP(J357,Ref!A:D,4,0)</f>
        <v>#N/A</v>
      </c>
      <c r="D357" s="18" t="str">
        <f t="shared" si="15"/>
        <v>00/ene</v>
      </c>
      <c r="E357" s="18">
        <f t="shared" si="16"/>
        <v>0</v>
      </c>
      <c r="F357" s="18">
        <v>1</v>
      </c>
      <c r="G357" s="18">
        <f t="shared" si="17"/>
        <v>0</v>
      </c>
    </row>
    <row r="358" spans="1:7">
      <c r="A358" t="e">
        <f>_xlfn.XLOOKUP(I358,UTILIZADAS[Contacto1],UTILIZADAS[Source.Name],,0)</f>
        <v>#N/A</v>
      </c>
      <c r="B358" s="18" t="e">
        <f>VLOOKUP(J358,Ref!A:C,3,0)</f>
        <v>#N/A</v>
      </c>
      <c r="C358" s="18" t="e">
        <f>VLOOKUP(J358,Ref!A:D,4,0)</f>
        <v>#N/A</v>
      </c>
      <c r="D358" s="18" t="str">
        <f t="shared" si="15"/>
        <v>00/ene</v>
      </c>
      <c r="E358" s="18">
        <f t="shared" si="16"/>
        <v>0</v>
      </c>
      <c r="F358" s="18">
        <v>1</v>
      </c>
      <c r="G358" s="18">
        <f t="shared" si="17"/>
        <v>0</v>
      </c>
    </row>
    <row r="359" spans="1:7">
      <c r="A359" t="e">
        <f>_xlfn.XLOOKUP(I359,UTILIZADAS[Contacto1],UTILIZADAS[Source.Name],,0)</f>
        <v>#N/A</v>
      </c>
      <c r="B359" s="18" t="e">
        <f>VLOOKUP(J359,Ref!A:C,3,0)</f>
        <v>#N/A</v>
      </c>
      <c r="C359" s="18" t="e">
        <f>VLOOKUP(J359,Ref!A:D,4,0)</f>
        <v>#N/A</v>
      </c>
      <c r="D359" s="18" t="str">
        <f t="shared" si="15"/>
        <v>00/ene</v>
      </c>
      <c r="E359" s="18">
        <f t="shared" si="16"/>
        <v>0</v>
      </c>
      <c r="F359" s="18">
        <v>1</v>
      </c>
      <c r="G359" s="18">
        <f t="shared" si="17"/>
        <v>0</v>
      </c>
    </row>
    <row r="360" spans="1:7">
      <c r="A360" t="e">
        <f>_xlfn.XLOOKUP(I360,UTILIZADAS[Contacto1],UTILIZADAS[Source.Name],,0)</f>
        <v>#N/A</v>
      </c>
      <c r="B360" s="18" t="e">
        <f>VLOOKUP(J360,Ref!A:C,3,0)</f>
        <v>#N/A</v>
      </c>
      <c r="C360" s="18" t="e">
        <f>VLOOKUP(J360,Ref!A:D,4,0)</f>
        <v>#N/A</v>
      </c>
      <c r="D360" s="18" t="str">
        <f t="shared" si="15"/>
        <v>00/ene</v>
      </c>
      <c r="E360" s="18">
        <f t="shared" si="16"/>
        <v>0</v>
      </c>
      <c r="F360" s="18">
        <v>1</v>
      </c>
      <c r="G360" s="18">
        <f t="shared" si="17"/>
        <v>0</v>
      </c>
    </row>
    <row r="361" spans="1:7">
      <c r="A361" t="e">
        <f>_xlfn.XLOOKUP(I361,UTILIZADAS[Contacto1],UTILIZADAS[Source.Name],,0)</f>
        <v>#N/A</v>
      </c>
      <c r="B361" s="18" t="e">
        <f>VLOOKUP(J361,Ref!A:C,3,0)</f>
        <v>#N/A</v>
      </c>
      <c r="C361" s="18" t="e">
        <f>VLOOKUP(J361,Ref!A:D,4,0)</f>
        <v>#N/A</v>
      </c>
      <c r="D361" s="18" t="str">
        <f t="shared" si="15"/>
        <v>00/ene</v>
      </c>
      <c r="E361" s="18">
        <f t="shared" si="16"/>
        <v>0</v>
      </c>
      <c r="F361" s="18">
        <v>1</v>
      </c>
      <c r="G361" s="18">
        <f t="shared" si="17"/>
        <v>0</v>
      </c>
    </row>
    <row r="362" spans="1:7">
      <c r="A362" t="e">
        <f>_xlfn.XLOOKUP(I362,UTILIZADAS[Contacto1],UTILIZADAS[Source.Name],,0)</f>
        <v>#N/A</v>
      </c>
      <c r="B362" s="18" t="e">
        <f>VLOOKUP(J362,Ref!A:C,3,0)</f>
        <v>#N/A</v>
      </c>
      <c r="C362" s="18" t="e">
        <f>VLOOKUP(J362,Ref!A:D,4,0)</f>
        <v>#N/A</v>
      </c>
      <c r="D362" s="18" t="str">
        <f t="shared" si="15"/>
        <v>00/ene</v>
      </c>
      <c r="E362" s="18">
        <f t="shared" si="16"/>
        <v>0</v>
      </c>
      <c r="F362" s="18">
        <v>1</v>
      </c>
      <c r="G362" s="18">
        <f t="shared" si="17"/>
        <v>0</v>
      </c>
    </row>
    <row r="363" spans="1:7">
      <c r="A363" t="e">
        <f>_xlfn.XLOOKUP(I363,UTILIZADAS[Contacto1],UTILIZADAS[Source.Name],,0)</f>
        <v>#N/A</v>
      </c>
      <c r="B363" s="18" t="e">
        <f>VLOOKUP(J363,Ref!A:C,3,0)</f>
        <v>#N/A</v>
      </c>
      <c r="C363" s="18" t="e">
        <f>VLOOKUP(J363,Ref!A:D,4,0)</f>
        <v>#N/A</v>
      </c>
      <c r="D363" s="18" t="str">
        <f t="shared" si="15"/>
        <v>00/ene</v>
      </c>
      <c r="E363" s="18">
        <f t="shared" si="16"/>
        <v>0</v>
      </c>
      <c r="F363" s="18">
        <v>1</v>
      </c>
      <c r="G363" s="18">
        <f t="shared" si="17"/>
        <v>0</v>
      </c>
    </row>
    <row r="364" spans="1:7">
      <c r="A364" t="e">
        <f>_xlfn.XLOOKUP(I364,UTILIZADAS[Contacto1],UTILIZADAS[Source.Name],,0)</f>
        <v>#N/A</v>
      </c>
      <c r="B364" s="18" t="e">
        <f>VLOOKUP(J364,Ref!A:C,3,0)</f>
        <v>#N/A</v>
      </c>
      <c r="C364" s="18" t="e">
        <f>VLOOKUP(J364,Ref!A:D,4,0)</f>
        <v>#N/A</v>
      </c>
      <c r="D364" s="18" t="str">
        <f t="shared" si="15"/>
        <v>00/ene</v>
      </c>
      <c r="E364" s="18">
        <f t="shared" si="16"/>
        <v>0</v>
      </c>
      <c r="F364" s="18">
        <v>1</v>
      </c>
      <c r="G364" s="18">
        <f t="shared" si="17"/>
        <v>0</v>
      </c>
    </row>
    <row r="365" spans="1:7">
      <c r="A365" t="e">
        <f>_xlfn.XLOOKUP(I365,UTILIZADAS[Contacto1],UTILIZADAS[Source.Name],,0)</f>
        <v>#N/A</v>
      </c>
      <c r="B365" s="18" t="e">
        <f>VLOOKUP(J365,Ref!A:C,3,0)</f>
        <v>#N/A</v>
      </c>
      <c r="C365" s="18" t="e">
        <f>VLOOKUP(J365,Ref!A:D,4,0)</f>
        <v>#N/A</v>
      </c>
      <c r="D365" s="18" t="str">
        <f t="shared" si="15"/>
        <v>00/ene</v>
      </c>
      <c r="E365" s="18">
        <f t="shared" si="16"/>
        <v>0</v>
      </c>
      <c r="F365" s="18">
        <v>1</v>
      </c>
      <c r="G365" s="18">
        <f t="shared" si="17"/>
        <v>0</v>
      </c>
    </row>
    <row r="366" spans="1:7">
      <c r="A366" t="e">
        <f>_xlfn.XLOOKUP(I366,UTILIZADAS[Contacto1],UTILIZADAS[Source.Name],,0)</f>
        <v>#N/A</v>
      </c>
      <c r="B366" s="18" t="e">
        <f>VLOOKUP(J366,Ref!A:C,3,0)</f>
        <v>#N/A</v>
      </c>
      <c r="C366" s="18" t="e">
        <f>VLOOKUP(J366,Ref!A:D,4,0)</f>
        <v>#N/A</v>
      </c>
      <c r="D366" s="18" t="str">
        <f t="shared" si="15"/>
        <v>00/ene</v>
      </c>
      <c r="E366" s="18">
        <f t="shared" si="16"/>
        <v>0</v>
      </c>
      <c r="F366" s="18">
        <v>1</v>
      </c>
      <c r="G366" s="18">
        <f t="shared" si="17"/>
        <v>0</v>
      </c>
    </row>
    <row r="367" spans="1:7">
      <c r="A367" t="e">
        <f>_xlfn.XLOOKUP(I367,UTILIZADAS[Contacto1],UTILIZADAS[Source.Name],,0)</f>
        <v>#N/A</v>
      </c>
      <c r="B367" s="18" t="e">
        <f>VLOOKUP(J367,Ref!A:C,3,0)</f>
        <v>#N/A</v>
      </c>
      <c r="C367" s="18" t="e">
        <f>VLOOKUP(J367,Ref!A:D,4,0)</f>
        <v>#N/A</v>
      </c>
      <c r="D367" s="18" t="str">
        <f t="shared" si="15"/>
        <v>00/ene</v>
      </c>
      <c r="E367" s="18">
        <f t="shared" si="16"/>
        <v>0</v>
      </c>
      <c r="F367" s="18">
        <v>1</v>
      </c>
      <c r="G367" s="18">
        <f t="shared" si="17"/>
        <v>0</v>
      </c>
    </row>
    <row r="368" spans="1:7">
      <c r="A368" t="e">
        <f>_xlfn.XLOOKUP(I368,UTILIZADAS[Contacto1],UTILIZADAS[Source.Name],,0)</f>
        <v>#N/A</v>
      </c>
      <c r="B368" s="18" t="e">
        <f>VLOOKUP(J368,Ref!A:C,3,0)</f>
        <v>#N/A</v>
      </c>
      <c r="C368" s="18" t="e">
        <f>VLOOKUP(J368,Ref!A:D,4,0)</f>
        <v>#N/A</v>
      </c>
      <c r="D368" s="18" t="str">
        <f t="shared" si="15"/>
        <v>00/ene</v>
      </c>
      <c r="E368" s="18">
        <f t="shared" si="16"/>
        <v>0</v>
      </c>
      <c r="F368" s="18">
        <v>1</v>
      </c>
      <c r="G368" s="18">
        <f t="shared" si="17"/>
        <v>0</v>
      </c>
    </row>
    <row r="369" spans="1:7">
      <c r="A369" t="e">
        <f>_xlfn.XLOOKUP(I369,UTILIZADAS[Contacto1],UTILIZADAS[Source.Name],,0)</f>
        <v>#N/A</v>
      </c>
      <c r="B369" s="18" t="e">
        <f>VLOOKUP(J369,Ref!A:C,3,0)</f>
        <v>#N/A</v>
      </c>
      <c r="C369" s="18" t="e">
        <f>VLOOKUP(J369,Ref!A:D,4,0)</f>
        <v>#N/A</v>
      </c>
      <c r="D369" s="18" t="str">
        <f t="shared" si="15"/>
        <v>00/ene</v>
      </c>
      <c r="E369" s="18">
        <f t="shared" si="16"/>
        <v>0</v>
      </c>
      <c r="F369" s="18">
        <v>1</v>
      </c>
      <c r="G369" s="18">
        <f t="shared" si="17"/>
        <v>0</v>
      </c>
    </row>
    <row r="370" spans="1:7">
      <c r="A370" t="e">
        <f>_xlfn.XLOOKUP(I370,UTILIZADAS[Contacto1],UTILIZADAS[Source.Name],,0)</f>
        <v>#N/A</v>
      </c>
      <c r="B370" s="18" t="e">
        <f>VLOOKUP(J370,Ref!A:C,3,0)</f>
        <v>#N/A</v>
      </c>
      <c r="C370" s="18" t="e">
        <f>VLOOKUP(J370,Ref!A:D,4,0)</f>
        <v>#N/A</v>
      </c>
      <c r="D370" s="18" t="str">
        <f t="shared" si="15"/>
        <v>00/ene</v>
      </c>
      <c r="E370" s="18">
        <f t="shared" si="16"/>
        <v>0</v>
      </c>
      <c r="F370" s="18">
        <v>1</v>
      </c>
      <c r="G370" s="18">
        <f t="shared" si="17"/>
        <v>0</v>
      </c>
    </row>
    <row r="371" spans="1:7">
      <c r="A371" t="e">
        <f>_xlfn.XLOOKUP(I371,UTILIZADAS[Contacto1],UTILIZADAS[Source.Name],,0)</f>
        <v>#N/A</v>
      </c>
      <c r="B371" s="18" t="e">
        <f>VLOOKUP(J371,Ref!A:C,3,0)</f>
        <v>#N/A</v>
      </c>
      <c r="C371" s="18" t="e">
        <f>VLOOKUP(J371,Ref!A:D,4,0)</f>
        <v>#N/A</v>
      </c>
      <c r="D371" s="18" t="str">
        <f t="shared" si="15"/>
        <v>00/ene</v>
      </c>
      <c r="E371" s="18">
        <f t="shared" si="16"/>
        <v>0</v>
      </c>
      <c r="F371" s="18">
        <v>1</v>
      </c>
      <c r="G371" s="18">
        <f t="shared" si="17"/>
        <v>0</v>
      </c>
    </row>
    <row r="372" spans="1:7">
      <c r="A372" t="e">
        <f>_xlfn.XLOOKUP(I372,UTILIZADAS[Contacto1],UTILIZADAS[Source.Name],,0)</f>
        <v>#N/A</v>
      </c>
      <c r="B372" s="18" t="e">
        <f>VLOOKUP(J372,Ref!A:C,3,0)</f>
        <v>#N/A</v>
      </c>
      <c r="C372" s="18" t="e">
        <f>VLOOKUP(J372,Ref!A:D,4,0)</f>
        <v>#N/A</v>
      </c>
      <c r="D372" s="18" t="str">
        <f t="shared" si="15"/>
        <v>00/ene</v>
      </c>
      <c r="E372" s="18">
        <f t="shared" si="16"/>
        <v>0</v>
      </c>
      <c r="F372" s="18">
        <v>1</v>
      </c>
      <c r="G372" s="18">
        <f t="shared" si="17"/>
        <v>0</v>
      </c>
    </row>
    <row r="373" spans="1:7">
      <c r="A373" t="e">
        <f>_xlfn.XLOOKUP(I373,UTILIZADAS[Contacto1],UTILIZADAS[Source.Name],,0)</f>
        <v>#N/A</v>
      </c>
      <c r="B373" s="18" t="e">
        <f>VLOOKUP(J373,Ref!A:C,3,0)</f>
        <v>#N/A</v>
      </c>
      <c r="C373" s="18" t="e">
        <f>VLOOKUP(J373,Ref!A:D,4,0)</f>
        <v>#N/A</v>
      </c>
      <c r="D373" s="18" t="str">
        <f t="shared" si="15"/>
        <v>00/ene</v>
      </c>
      <c r="E373" s="18">
        <f t="shared" si="16"/>
        <v>0</v>
      </c>
      <c r="F373" s="18">
        <v>1</v>
      </c>
      <c r="G373" s="18">
        <f t="shared" si="17"/>
        <v>0</v>
      </c>
    </row>
    <row r="374" spans="1:7">
      <c r="A374" t="e">
        <f>_xlfn.XLOOKUP(I374,UTILIZADAS[Contacto1],UTILIZADAS[Source.Name],,0)</f>
        <v>#N/A</v>
      </c>
      <c r="B374" s="18" t="e">
        <f>VLOOKUP(J374,Ref!A:C,3,0)</f>
        <v>#N/A</v>
      </c>
      <c r="C374" s="18" t="e">
        <f>VLOOKUP(J374,Ref!A:D,4,0)</f>
        <v>#N/A</v>
      </c>
      <c r="D374" s="18" t="str">
        <f t="shared" si="15"/>
        <v>00/ene</v>
      </c>
      <c r="E374" s="18">
        <f t="shared" si="16"/>
        <v>0</v>
      </c>
      <c r="F374" s="18">
        <v>1</v>
      </c>
      <c r="G374" s="18">
        <f t="shared" si="17"/>
        <v>0</v>
      </c>
    </row>
    <row r="375" spans="1:7">
      <c r="A375" t="e">
        <f>_xlfn.XLOOKUP(I375,UTILIZADAS[Contacto1],UTILIZADAS[Source.Name],,0)</f>
        <v>#N/A</v>
      </c>
      <c r="B375" s="18" t="e">
        <f>VLOOKUP(J375,Ref!A:C,3,0)</f>
        <v>#N/A</v>
      </c>
      <c r="C375" s="18" t="e">
        <f>VLOOKUP(J375,Ref!A:D,4,0)</f>
        <v>#N/A</v>
      </c>
      <c r="D375" s="18" t="str">
        <f t="shared" si="15"/>
        <v>00/ene</v>
      </c>
      <c r="E375" s="18">
        <f t="shared" si="16"/>
        <v>0</v>
      </c>
      <c r="F375" s="18">
        <v>1</v>
      </c>
      <c r="G375" s="18">
        <f t="shared" si="17"/>
        <v>0</v>
      </c>
    </row>
    <row r="376" spans="1:7">
      <c r="A376" t="e">
        <f>_xlfn.XLOOKUP(I376,UTILIZADAS[Contacto1],UTILIZADAS[Source.Name],,0)</f>
        <v>#N/A</v>
      </c>
      <c r="B376" s="18" t="e">
        <f>VLOOKUP(J376,Ref!A:C,3,0)</f>
        <v>#N/A</v>
      </c>
      <c r="C376" s="18" t="e">
        <f>VLOOKUP(J376,Ref!A:D,4,0)</f>
        <v>#N/A</v>
      </c>
      <c r="D376" s="18" t="str">
        <f t="shared" si="15"/>
        <v>00/ene</v>
      </c>
      <c r="E376" s="18">
        <f t="shared" si="16"/>
        <v>0</v>
      </c>
      <c r="F376" s="18">
        <v>1</v>
      </c>
      <c r="G376" s="18">
        <f t="shared" si="17"/>
        <v>0</v>
      </c>
    </row>
    <row r="377" spans="1:7">
      <c r="A377" t="e">
        <f>_xlfn.XLOOKUP(I377,UTILIZADAS[Contacto1],UTILIZADAS[Source.Name],,0)</f>
        <v>#N/A</v>
      </c>
      <c r="B377" s="18" t="e">
        <f>VLOOKUP(J377,Ref!A:C,3,0)</f>
        <v>#N/A</v>
      </c>
      <c r="C377" s="18" t="e">
        <f>VLOOKUP(J377,Ref!A:D,4,0)</f>
        <v>#N/A</v>
      </c>
      <c r="D377" s="18" t="str">
        <f t="shared" si="15"/>
        <v>00/ene</v>
      </c>
      <c r="E377" s="18">
        <f t="shared" si="16"/>
        <v>0</v>
      </c>
      <c r="F377" s="18">
        <v>1</v>
      </c>
      <c r="G377" s="18">
        <f t="shared" si="17"/>
        <v>0</v>
      </c>
    </row>
    <row r="378" spans="1:7">
      <c r="A378" t="e">
        <f>_xlfn.XLOOKUP(I378,UTILIZADAS[Contacto1],UTILIZADAS[Source.Name],,0)</f>
        <v>#N/A</v>
      </c>
      <c r="B378" s="18" t="e">
        <f>VLOOKUP(J378,Ref!A:C,3,0)</f>
        <v>#N/A</v>
      </c>
      <c r="C378" s="18" t="e">
        <f>VLOOKUP(J378,Ref!A:D,4,0)</f>
        <v>#N/A</v>
      </c>
      <c r="D378" s="18" t="str">
        <f t="shared" si="15"/>
        <v>00/ene</v>
      </c>
      <c r="E378" s="18">
        <f t="shared" si="16"/>
        <v>0</v>
      </c>
      <c r="F378" s="18">
        <v>1</v>
      </c>
      <c r="G378" s="18">
        <f t="shared" si="17"/>
        <v>0</v>
      </c>
    </row>
    <row r="379" spans="1:7">
      <c r="A379" t="e">
        <f>_xlfn.XLOOKUP(I379,UTILIZADAS[Contacto1],UTILIZADAS[Source.Name],,0)</f>
        <v>#N/A</v>
      </c>
      <c r="B379" s="18" t="e">
        <f>VLOOKUP(J379,Ref!A:C,3,0)</f>
        <v>#N/A</v>
      </c>
      <c r="C379" s="18" t="e">
        <f>VLOOKUP(J379,Ref!A:D,4,0)</f>
        <v>#N/A</v>
      </c>
      <c r="D379" s="18" t="str">
        <f t="shared" si="15"/>
        <v>00/ene</v>
      </c>
      <c r="E379" s="18">
        <f t="shared" si="16"/>
        <v>0</v>
      </c>
      <c r="F379" s="18">
        <v>1</v>
      </c>
      <c r="G379" s="18">
        <f t="shared" si="17"/>
        <v>0</v>
      </c>
    </row>
    <row r="380" spans="1:7">
      <c r="A380" t="e">
        <f>_xlfn.XLOOKUP(I380,UTILIZADAS[Contacto1],UTILIZADAS[Source.Name],,0)</f>
        <v>#N/A</v>
      </c>
      <c r="B380" s="18" t="e">
        <f>VLOOKUP(J380,Ref!A:C,3,0)</f>
        <v>#N/A</v>
      </c>
      <c r="C380" s="18" t="e">
        <f>VLOOKUP(J380,Ref!A:D,4,0)</f>
        <v>#N/A</v>
      </c>
      <c r="D380" s="18" t="str">
        <f t="shared" si="15"/>
        <v>00/ene</v>
      </c>
      <c r="E380" s="18">
        <f t="shared" si="16"/>
        <v>0</v>
      </c>
      <c r="F380" s="18">
        <v>1</v>
      </c>
      <c r="G380" s="18">
        <f t="shared" si="17"/>
        <v>0</v>
      </c>
    </row>
    <row r="381" spans="1:7">
      <c r="A381" t="e">
        <f>_xlfn.XLOOKUP(I381,UTILIZADAS[Contacto1],UTILIZADAS[Source.Name],,0)</f>
        <v>#N/A</v>
      </c>
      <c r="B381" s="18" t="e">
        <f>VLOOKUP(J381,Ref!A:C,3,0)</f>
        <v>#N/A</v>
      </c>
      <c r="C381" s="18" t="e">
        <f>VLOOKUP(J381,Ref!A:D,4,0)</f>
        <v>#N/A</v>
      </c>
      <c r="D381" s="18" t="str">
        <f t="shared" si="15"/>
        <v>00/ene</v>
      </c>
      <c r="E381" s="18">
        <f t="shared" si="16"/>
        <v>0</v>
      </c>
      <c r="F381" s="18">
        <v>1</v>
      </c>
      <c r="G381" s="18">
        <f t="shared" si="17"/>
        <v>0</v>
      </c>
    </row>
    <row r="382" spans="1:7">
      <c r="A382" t="e">
        <f>_xlfn.XLOOKUP(I382,UTILIZADAS[Contacto1],UTILIZADAS[Source.Name],,0)</f>
        <v>#N/A</v>
      </c>
      <c r="B382" s="18" t="e">
        <f>VLOOKUP(J382,Ref!A:C,3,0)</f>
        <v>#N/A</v>
      </c>
      <c r="C382" s="18" t="e">
        <f>VLOOKUP(J382,Ref!A:D,4,0)</f>
        <v>#N/A</v>
      </c>
      <c r="D382" s="18" t="str">
        <f t="shared" si="15"/>
        <v>00/ene</v>
      </c>
      <c r="E382" s="18">
        <f t="shared" si="16"/>
        <v>0</v>
      </c>
      <c r="F382" s="18">
        <v>1</v>
      </c>
      <c r="G382" s="18">
        <f t="shared" si="17"/>
        <v>0</v>
      </c>
    </row>
    <row r="383" spans="1:7">
      <c r="A383" t="e">
        <f>_xlfn.XLOOKUP(I383,UTILIZADAS[Contacto1],UTILIZADAS[Source.Name],,0)</f>
        <v>#N/A</v>
      </c>
      <c r="B383" s="18" t="e">
        <f>VLOOKUP(J383,Ref!A:C,3,0)</f>
        <v>#N/A</v>
      </c>
      <c r="C383" s="18" t="e">
        <f>VLOOKUP(J383,Ref!A:D,4,0)</f>
        <v>#N/A</v>
      </c>
      <c r="D383" s="18" t="str">
        <f t="shared" si="15"/>
        <v>00/ene</v>
      </c>
      <c r="E383" s="18">
        <f t="shared" si="16"/>
        <v>0</v>
      </c>
      <c r="F383" s="18">
        <v>1</v>
      </c>
      <c r="G383" s="18">
        <f t="shared" si="17"/>
        <v>0</v>
      </c>
    </row>
    <row r="384" spans="1:7">
      <c r="A384" t="e">
        <f>_xlfn.XLOOKUP(I384,UTILIZADAS[Contacto1],UTILIZADAS[Source.Name],,0)</f>
        <v>#N/A</v>
      </c>
      <c r="B384" s="18" t="e">
        <f>VLOOKUP(J384,Ref!A:C,3,0)</f>
        <v>#N/A</v>
      </c>
      <c r="C384" s="18" t="e">
        <f>VLOOKUP(J384,Ref!A:D,4,0)</f>
        <v>#N/A</v>
      </c>
      <c r="D384" s="18" t="str">
        <f t="shared" si="15"/>
        <v>00/ene</v>
      </c>
      <c r="E384" s="18">
        <f t="shared" si="16"/>
        <v>0</v>
      </c>
      <c r="F384" s="18">
        <v>1</v>
      </c>
      <c r="G384" s="18">
        <f t="shared" si="17"/>
        <v>0</v>
      </c>
    </row>
    <row r="385" spans="1:7">
      <c r="A385" t="e">
        <f>_xlfn.XLOOKUP(I385,UTILIZADAS[Contacto1],UTILIZADAS[Source.Name],,0)</f>
        <v>#N/A</v>
      </c>
      <c r="B385" s="18" t="e">
        <f>VLOOKUP(J385,Ref!A:C,3,0)</f>
        <v>#N/A</v>
      </c>
      <c r="C385" s="18" t="e">
        <f>VLOOKUP(J385,Ref!A:D,4,0)</f>
        <v>#N/A</v>
      </c>
      <c r="D385" s="18" t="str">
        <f t="shared" si="15"/>
        <v>00/ene</v>
      </c>
      <c r="E385" s="18">
        <f t="shared" si="16"/>
        <v>0</v>
      </c>
      <c r="F385" s="18">
        <v>1</v>
      </c>
      <c r="G385" s="18">
        <f t="shared" si="17"/>
        <v>0</v>
      </c>
    </row>
    <row r="386" spans="1:7">
      <c r="A386" t="e">
        <f>_xlfn.XLOOKUP(I386,UTILIZADAS[Contacto1],UTILIZADAS[Source.Name],,0)</f>
        <v>#N/A</v>
      </c>
      <c r="B386" s="18" t="e">
        <f>VLOOKUP(J386,Ref!A:C,3,0)</f>
        <v>#N/A</v>
      </c>
      <c r="C386" s="18" t="e">
        <f>VLOOKUP(J386,Ref!A:D,4,0)</f>
        <v>#N/A</v>
      </c>
      <c r="D386" s="18" t="str">
        <f t="shared" ref="D386:D449" si="18">TEXT(H386,"dd/mmm")</f>
        <v>00/ene</v>
      </c>
      <c r="E386" s="18">
        <f t="shared" ref="E386:E449" si="19">+COUNTIF(I:I,I386)</f>
        <v>0</v>
      </c>
      <c r="F386" s="18">
        <v>1</v>
      </c>
      <c r="G386" s="18">
        <f t="shared" si="17"/>
        <v>0</v>
      </c>
    </row>
    <row r="387" spans="1:7">
      <c r="A387" t="e">
        <f>_xlfn.XLOOKUP(I387,UTILIZADAS[Contacto1],UTILIZADAS[Source.Name],,0)</f>
        <v>#N/A</v>
      </c>
      <c r="B387" s="18" t="e">
        <f>VLOOKUP(J387,Ref!A:C,3,0)</f>
        <v>#N/A</v>
      </c>
      <c r="C387" s="18" t="e">
        <f>VLOOKUP(J387,Ref!A:D,4,0)</f>
        <v>#N/A</v>
      </c>
      <c r="D387" s="18" t="str">
        <f t="shared" si="18"/>
        <v>00/ene</v>
      </c>
      <c r="E387" s="18">
        <f t="shared" si="19"/>
        <v>0</v>
      </c>
      <c r="F387" s="18">
        <v>1</v>
      </c>
      <c r="G387" s="18">
        <f t="shared" ref="G387:G450" si="20">IF(I387=I388,0,1)</f>
        <v>0</v>
      </c>
    </row>
    <row r="388" spans="1:7">
      <c r="A388" t="e">
        <f>_xlfn.XLOOKUP(I388,UTILIZADAS[Contacto1],UTILIZADAS[Source.Name],,0)</f>
        <v>#N/A</v>
      </c>
      <c r="B388" s="18" t="e">
        <f>VLOOKUP(J388,Ref!A:C,3,0)</f>
        <v>#N/A</v>
      </c>
      <c r="C388" s="18" t="e">
        <f>VLOOKUP(J388,Ref!A:D,4,0)</f>
        <v>#N/A</v>
      </c>
      <c r="D388" s="18" t="str">
        <f t="shared" si="18"/>
        <v>00/ene</v>
      </c>
      <c r="E388" s="18">
        <f t="shared" si="19"/>
        <v>0</v>
      </c>
      <c r="F388" s="18">
        <v>1</v>
      </c>
      <c r="G388" s="18">
        <f t="shared" si="20"/>
        <v>0</v>
      </c>
    </row>
    <row r="389" spans="1:7">
      <c r="A389" t="e">
        <f>_xlfn.XLOOKUP(I389,UTILIZADAS[Contacto1],UTILIZADAS[Source.Name],,0)</f>
        <v>#N/A</v>
      </c>
      <c r="B389" s="18" t="e">
        <f>VLOOKUP(J389,Ref!A:C,3,0)</f>
        <v>#N/A</v>
      </c>
      <c r="C389" s="18" t="e">
        <f>VLOOKUP(J389,Ref!A:D,4,0)</f>
        <v>#N/A</v>
      </c>
      <c r="D389" s="18" t="str">
        <f t="shared" si="18"/>
        <v>00/ene</v>
      </c>
      <c r="E389" s="18">
        <f t="shared" si="19"/>
        <v>0</v>
      </c>
      <c r="F389" s="18">
        <v>1</v>
      </c>
      <c r="G389" s="18">
        <f t="shared" si="20"/>
        <v>0</v>
      </c>
    </row>
    <row r="390" spans="1:7">
      <c r="A390" t="e">
        <f>_xlfn.XLOOKUP(I390,UTILIZADAS[Contacto1],UTILIZADAS[Source.Name],,0)</f>
        <v>#N/A</v>
      </c>
      <c r="B390" s="18" t="e">
        <f>VLOOKUP(J390,Ref!A:C,3,0)</f>
        <v>#N/A</v>
      </c>
      <c r="C390" s="18" t="e">
        <f>VLOOKUP(J390,Ref!A:D,4,0)</f>
        <v>#N/A</v>
      </c>
      <c r="D390" s="18" t="str">
        <f t="shared" si="18"/>
        <v>00/ene</v>
      </c>
      <c r="E390" s="18">
        <f t="shared" si="19"/>
        <v>0</v>
      </c>
      <c r="F390" s="18">
        <v>1</v>
      </c>
      <c r="G390" s="18">
        <f t="shared" si="20"/>
        <v>0</v>
      </c>
    </row>
    <row r="391" spans="1:7">
      <c r="A391" t="e">
        <f>_xlfn.XLOOKUP(I391,UTILIZADAS[Contacto1],UTILIZADAS[Source.Name],,0)</f>
        <v>#N/A</v>
      </c>
      <c r="B391" s="18" t="e">
        <f>VLOOKUP(J391,Ref!A:C,3,0)</f>
        <v>#N/A</v>
      </c>
      <c r="C391" s="18" t="e">
        <f>VLOOKUP(J391,Ref!A:D,4,0)</f>
        <v>#N/A</v>
      </c>
      <c r="D391" s="18" t="str">
        <f t="shared" si="18"/>
        <v>00/ene</v>
      </c>
      <c r="E391" s="18">
        <f t="shared" si="19"/>
        <v>0</v>
      </c>
      <c r="F391" s="18">
        <v>1</v>
      </c>
      <c r="G391" s="18">
        <f t="shared" si="20"/>
        <v>0</v>
      </c>
    </row>
    <row r="392" spans="1:7">
      <c r="A392" t="e">
        <f>_xlfn.XLOOKUP(I392,UTILIZADAS[Contacto1],UTILIZADAS[Source.Name],,0)</f>
        <v>#N/A</v>
      </c>
      <c r="B392" s="18" t="e">
        <f>VLOOKUP(J392,Ref!A:C,3,0)</f>
        <v>#N/A</v>
      </c>
      <c r="C392" s="18" t="e">
        <f>VLOOKUP(J392,Ref!A:D,4,0)</f>
        <v>#N/A</v>
      </c>
      <c r="D392" s="18" t="str">
        <f t="shared" si="18"/>
        <v>00/ene</v>
      </c>
      <c r="E392" s="18">
        <f t="shared" si="19"/>
        <v>0</v>
      </c>
      <c r="F392" s="18">
        <v>1</v>
      </c>
      <c r="G392" s="18">
        <f t="shared" si="20"/>
        <v>0</v>
      </c>
    </row>
    <row r="393" spans="1:7">
      <c r="A393" t="e">
        <f>_xlfn.XLOOKUP(I393,UTILIZADAS[Contacto1],UTILIZADAS[Source.Name],,0)</f>
        <v>#N/A</v>
      </c>
      <c r="B393" s="18" t="e">
        <f>VLOOKUP(J393,Ref!A:C,3,0)</f>
        <v>#N/A</v>
      </c>
      <c r="C393" s="18" t="e">
        <f>VLOOKUP(J393,Ref!A:D,4,0)</f>
        <v>#N/A</v>
      </c>
      <c r="D393" s="18" t="str">
        <f t="shared" si="18"/>
        <v>00/ene</v>
      </c>
      <c r="E393" s="18">
        <f t="shared" si="19"/>
        <v>0</v>
      </c>
      <c r="F393" s="18">
        <v>1</v>
      </c>
      <c r="G393" s="18">
        <f t="shared" si="20"/>
        <v>0</v>
      </c>
    </row>
    <row r="394" spans="1:7">
      <c r="A394" t="e">
        <f>_xlfn.XLOOKUP(I394,UTILIZADAS[Contacto1],UTILIZADAS[Source.Name],,0)</f>
        <v>#N/A</v>
      </c>
      <c r="B394" s="18" t="e">
        <f>VLOOKUP(J394,Ref!A:C,3,0)</f>
        <v>#N/A</v>
      </c>
      <c r="C394" s="18" t="e">
        <f>VLOOKUP(J394,Ref!A:D,4,0)</f>
        <v>#N/A</v>
      </c>
      <c r="D394" s="18" t="str">
        <f t="shared" si="18"/>
        <v>00/ene</v>
      </c>
      <c r="E394" s="18">
        <f t="shared" si="19"/>
        <v>0</v>
      </c>
      <c r="F394" s="18">
        <v>1</v>
      </c>
      <c r="G394" s="18">
        <f t="shared" si="20"/>
        <v>0</v>
      </c>
    </row>
    <row r="395" spans="1:7">
      <c r="A395" t="e">
        <f>_xlfn.XLOOKUP(I395,UTILIZADAS[Contacto1],UTILIZADAS[Source.Name],,0)</f>
        <v>#N/A</v>
      </c>
      <c r="B395" s="18" t="e">
        <f>VLOOKUP(J395,Ref!A:C,3,0)</f>
        <v>#N/A</v>
      </c>
      <c r="C395" s="18" t="e">
        <f>VLOOKUP(J395,Ref!A:D,4,0)</f>
        <v>#N/A</v>
      </c>
      <c r="D395" s="18" t="str">
        <f t="shared" si="18"/>
        <v>00/ene</v>
      </c>
      <c r="E395" s="18">
        <f t="shared" si="19"/>
        <v>0</v>
      </c>
      <c r="F395" s="18">
        <v>1</v>
      </c>
      <c r="G395" s="18">
        <f t="shared" si="20"/>
        <v>0</v>
      </c>
    </row>
    <row r="396" spans="1:7">
      <c r="A396" t="e">
        <f>_xlfn.XLOOKUP(I396,UTILIZADAS[Contacto1],UTILIZADAS[Source.Name],,0)</f>
        <v>#N/A</v>
      </c>
      <c r="B396" s="18" t="e">
        <f>VLOOKUP(J396,Ref!A:C,3,0)</f>
        <v>#N/A</v>
      </c>
      <c r="C396" s="18" t="e">
        <f>VLOOKUP(J396,Ref!A:D,4,0)</f>
        <v>#N/A</v>
      </c>
      <c r="D396" s="18" t="str">
        <f t="shared" si="18"/>
        <v>00/ene</v>
      </c>
      <c r="E396" s="18">
        <f t="shared" si="19"/>
        <v>0</v>
      </c>
      <c r="F396" s="18">
        <v>1</v>
      </c>
      <c r="G396" s="18">
        <f t="shared" si="20"/>
        <v>0</v>
      </c>
    </row>
    <row r="397" spans="1:7">
      <c r="A397" t="e">
        <f>_xlfn.XLOOKUP(I397,UTILIZADAS[Contacto1],UTILIZADAS[Source.Name],,0)</f>
        <v>#N/A</v>
      </c>
      <c r="B397" s="18" t="e">
        <f>VLOOKUP(J397,Ref!A:C,3,0)</f>
        <v>#N/A</v>
      </c>
      <c r="C397" s="18" t="e">
        <f>VLOOKUP(J397,Ref!A:D,4,0)</f>
        <v>#N/A</v>
      </c>
      <c r="D397" s="18" t="str">
        <f t="shared" si="18"/>
        <v>00/ene</v>
      </c>
      <c r="E397" s="18">
        <f t="shared" si="19"/>
        <v>0</v>
      </c>
      <c r="F397" s="18">
        <v>1</v>
      </c>
      <c r="G397" s="18">
        <f t="shared" si="20"/>
        <v>0</v>
      </c>
    </row>
    <row r="398" spans="1:7">
      <c r="A398" t="e">
        <f>_xlfn.XLOOKUP(I398,UTILIZADAS[Contacto1],UTILIZADAS[Source.Name],,0)</f>
        <v>#N/A</v>
      </c>
      <c r="B398" s="18" t="e">
        <f>VLOOKUP(J398,Ref!A:C,3,0)</f>
        <v>#N/A</v>
      </c>
      <c r="C398" s="18" t="e">
        <f>VLOOKUP(J398,Ref!A:D,4,0)</f>
        <v>#N/A</v>
      </c>
      <c r="D398" s="18" t="str">
        <f t="shared" si="18"/>
        <v>00/ene</v>
      </c>
      <c r="E398" s="18">
        <f t="shared" si="19"/>
        <v>0</v>
      </c>
      <c r="F398" s="18">
        <v>1</v>
      </c>
      <c r="G398" s="18">
        <f t="shared" si="20"/>
        <v>0</v>
      </c>
    </row>
    <row r="399" spans="1:7">
      <c r="A399" t="e">
        <f>_xlfn.XLOOKUP(I399,UTILIZADAS[Contacto1],UTILIZADAS[Source.Name],,0)</f>
        <v>#N/A</v>
      </c>
      <c r="B399" s="18" t="e">
        <f>VLOOKUP(J399,Ref!A:C,3,0)</f>
        <v>#N/A</v>
      </c>
      <c r="C399" s="18" t="e">
        <f>VLOOKUP(J399,Ref!A:D,4,0)</f>
        <v>#N/A</v>
      </c>
      <c r="D399" s="18" t="str">
        <f t="shared" si="18"/>
        <v>00/ene</v>
      </c>
      <c r="E399" s="18">
        <f t="shared" si="19"/>
        <v>0</v>
      </c>
      <c r="F399" s="18">
        <v>1</v>
      </c>
      <c r="G399" s="18">
        <f t="shared" si="20"/>
        <v>0</v>
      </c>
    </row>
    <row r="400" spans="1:7">
      <c r="A400" t="e">
        <f>_xlfn.XLOOKUP(I400,UTILIZADAS[Contacto1],UTILIZADAS[Source.Name],,0)</f>
        <v>#N/A</v>
      </c>
      <c r="B400" s="18" t="e">
        <f>VLOOKUP(J400,Ref!A:C,3,0)</f>
        <v>#N/A</v>
      </c>
      <c r="C400" s="18" t="e">
        <f>VLOOKUP(J400,Ref!A:D,4,0)</f>
        <v>#N/A</v>
      </c>
      <c r="D400" s="18" t="str">
        <f t="shared" si="18"/>
        <v>00/ene</v>
      </c>
      <c r="E400" s="18">
        <f t="shared" si="19"/>
        <v>0</v>
      </c>
      <c r="F400" s="18">
        <v>1</v>
      </c>
      <c r="G400" s="18">
        <f t="shared" si="20"/>
        <v>0</v>
      </c>
    </row>
    <row r="401" spans="1:7">
      <c r="A401" t="e">
        <f>_xlfn.XLOOKUP(I401,UTILIZADAS[Contacto1],UTILIZADAS[Source.Name],,0)</f>
        <v>#N/A</v>
      </c>
      <c r="B401" s="18" t="e">
        <f>VLOOKUP(J401,Ref!A:C,3,0)</f>
        <v>#N/A</v>
      </c>
      <c r="C401" s="18" t="e">
        <f>VLOOKUP(J401,Ref!A:D,4,0)</f>
        <v>#N/A</v>
      </c>
      <c r="D401" s="18" t="str">
        <f t="shared" si="18"/>
        <v>00/ene</v>
      </c>
      <c r="E401" s="18">
        <f t="shared" si="19"/>
        <v>0</v>
      </c>
      <c r="F401" s="18">
        <v>1</v>
      </c>
      <c r="G401" s="18">
        <f t="shared" si="20"/>
        <v>0</v>
      </c>
    </row>
    <row r="402" spans="1:7">
      <c r="A402" t="e">
        <f>_xlfn.XLOOKUP(I402,UTILIZADAS[Contacto1],UTILIZADAS[Source.Name],,0)</f>
        <v>#N/A</v>
      </c>
      <c r="B402" s="18" t="e">
        <f>VLOOKUP(J402,Ref!A:C,3,0)</f>
        <v>#N/A</v>
      </c>
      <c r="C402" s="18" t="e">
        <f>VLOOKUP(J402,Ref!A:D,4,0)</f>
        <v>#N/A</v>
      </c>
      <c r="D402" s="18" t="str">
        <f t="shared" si="18"/>
        <v>00/ene</v>
      </c>
      <c r="E402" s="18">
        <f t="shared" si="19"/>
        <v>0</v>
      </c>
      <c r="F402" s="18">
        <v>1</v>
      </c>
      <c r="G402" s="18">
        <f t="shared" si="20"/>
        <v>0</v>
      </c>
    </row>
    <row r="403" spans="1:7">
      <c r="A403" t="e">
        <f>_xlfn.XLOOKUP(I403,UTILIZADAS[Contacto1],UTILIZADAS[Source.Name],,0)</f>
        <v>#N/A</v>
      </c>
      <c r="B403" s="18" t="e">
        <f>VLOOKUP(J403,Ref!A:C,3,0)</f>
        <v>#N/A</v>
      </c>
      <c r="C403" s="18" t="e">
        <f>VLOOKUP(J403,Ref!A:D,4,0)</f>
        <v>#N/A</v>
      </c>
      <c r="D403" s="18" t="str">
        <f t="shared" si="18"/>
        <v>00/ene</v>
      </c>
      <c r="E403" s="18">
        <f t="shared" si="19"/>
        <v>0</v>
      </c>
      <c r="F403" s="18">
        <v>1</v>
      </c>
      <c r="G403" s="18">
        <f t="shared" si="20"/>
        <v>0</v>
      </c>
    </row>
    <row r="404" spans="1:7">
      <c r="A404" t="e">
        <f>_xlfn.XLOOKUP(I404,UTILIZADAS[Contacto1],UTILIZADAS[Source.Name],,0)</f>
        <v>#N/A</v>
      </c>
      <c r="B404" s="18" t="e">
        <f>VLOOKUP(J404,Ref!A:C,3,0)</f>
        <v>#N/A</v>
      </c>
      <c r="C404" s="18" t="e">
        <f>VLOOKUP(J404,Ref!A:D,4,0)</f>
        <v>#N/A</v>
      </c>
      <c r="D404" s="18" t="str">
        <f t="shared" si="18"/>
        <v>00/ene</v>
      </c>
      <c r="E404" s="18">
        <f t="shared" si="19"/>
        <v>0</v>
      </c>
      <c r="F404" s="18">
        <v>1</v>
      </c>
      <c r="G404" s="18">
        <f t="shared" si="20"/>
        <v>0</v>
      </c>
    </row>
    <row r="405" spans="1:7">
      <c r="A405" t="e">
        <f>_xlfn.XLOOKUP(I405,UTILIZADAS[Contacto1],UTILIZADAS[Source.Name],,0)</f>
        <v>#N/A</v>
      </c>
      <c r="B405" s="18" t="e">
        <f>VLOOKUP(J405,Ref!A:C,3,0)</f>
        <v>#N/A</v>
      </c>
      <c r="C405" s="18" t="e">
        <f>VLOOKUP(J405,Ref!A:D,4,0)</f>
        <v>#N/A</v>
      </c>
      <c r="D405" s="18" t="str">
        <f t="shared" si="18"/>
        <v>00/ene</v>
      </c>
      <c r="E405" s="18">
        <f t="shared" si="19"/>
        <v>0</v>
      </c>
      <c r="F405" s="18">
        <v>1</v>
      </c>
      <c r="G405" s="18">
        <f t="shared" si="20"/>
        <v>0</v>
      </c>
    </row>
    <row r="406" spans="1:7">
      <c r="A406" t="e">
        <f>_xlfn.XLOOKUP(I406,UTILIZADAS[Contacto1],UTILIZADAS[Source.Name],,0)</f>
        <v>#N/A</v>
      </c>
      <c r="B406" s="18" t="e">
        <f>VLOOKUP(J406,Ref!A:C,3,0)</f>
        <v>#N/A</v>
      </c>
      <c r="C406" s="18" t="e">
        <f>VLOOKUP(J406,Ref!A:D,4,0)</f>
        <v>#N/A</v>
      </c>
      <c r="D406" s="18" t="str">
        <f t="shared" si="18"/>
        <v>00/ene</v>
      </c>
      <c r="E406" s="18">
        <f t="shared" si="19"/>
        <v>0</v>
      </c>
      <c r="F406" s="18">
        <v>1</v>
      </c>
      <c r="G406" s="18">
        <f t="shared" si="20"/>
        <v>0</v>
      </c>
    </row>
    <row r="407" spans="1:7">
      <c r="A407" t="e">
        <f>_xlfn.XLOOKUP(I407,UTILIZADAS[Contacto1],UTILIZADAS[Source.Name],,0)</f>
        <v>#N/A</v>
      </c>
      <c r="B407" s="18" t="e">
        <f>VLOOKUP(J407,Ref!A:C,3,0)</f>
        <v>#N/A</v>
      </c>
      <c r="C407" s="18" t="e">
        <f>VLOOKUP(J407,Ref!A:D,4,0)</f>
        <v>#N/A</v>
      </c>
      <c r="D407" s="18" t="str">
        <f t="shared" si="18"/>
        <v>00/ene</v>
      </c>
      <c r="E407" s="18">
        <f t="shared" si="19"/>
        <v>0</v>
      </c>
      <c r="F407" s="18">
        <v>1</v>
      </c>
      <c r="G407" s="18">
        <f t="shared" si="20"/>
        <v>0</v>
      </c>
    </row>
    <row r="408" spans="1:7">
      <c r="A408" t="e">
        <f>_xlfn.XLOOKUP(I408,UTILIZADAS[Contacto1],UTILIZADAS[Source.Name],,0)</f>
        <v>#N/A</v>
      </c>
      <c r="B408" s="18" t="e">
        <f>VLOOKUP(J408,Ref!A:C,3,0)</f>
        <v>#N/A</v>
      </c>
      <c r="C408" s="18" t="e">
        <f>VLOOKUP(J408,Ref!A:D,4,0)</f>
        <v>#N/A</v>
      </c>
      <c r="D408" s="18" t="str">
        <f t="shared" si="18"/>
        <v>00/ene</v>
      </c>
      <c r="E408" s="18">
        <f t="shared" si="19"/>
        <v>0</v>
      </c>
      <c r="F408" s="18">
        <v>1</v>
      </c>
      <c r="G408" s="18">
        <f t="shared" si="20"/>
        <v>0</v>
      </c>
    </row>
    <row r="409" spans="1:7">
      <c r="A409" t="e">
        <f>_xlfn.XLOOKUP(I409,UTILIZADAS[Contacto1],UTILIZADAS[Source.Name],,0)</f>
        <v>#N/A</v>
      </c>
      <c r="B409" s="18" t="e">
        <f>VLOOKUP(J409,Ref!A:C,3,0)</f>
        <v>#N/A</v>
      </c>
      <c r="C409" s="18" t="e">
        <f>VLOOKUP(J409,Ref!A:D,4,0)</f>
        <v>#N/A</v>
      </c>
      <c r="D409" s="18" t="str">
        <f t="shared" si="18"/>
        <v>00/ene</v>
      </c>
      <c r="E409" s="18">
        <f t="shared" si="19"/>
        <v>0</v>
      </c>
      <c r="F409" s="18">
        <v>1</v>
      </c>
      <c r="G409" s="18">
        <f t="shared" si="20"/>
        <v>0</v>
      </c>
    </row>
    <row r="410" spans="1:7">
      <c r="A410" t="e">
        <f>_xlfn.XLOOKUP(I410,UTILIZADAS[Contacto1],UTILIZADAS[Source.Name],,0)</f>
        <v>#N/A</v>
      </c>
      <c r="B410" s="18" t="e">
        <f>VLOOKUP(J410,Ref!A:C,3,0)</f>
        <v>#N/A</v>
      </c>
      <c r="C410" s="18" t="e">
        <f>VLOOKUP(J410,Ref!A:D,4,0)</f>
        <v>#N/A</v>
      </c>
      <c r="D410" s="18" t="str">
        <f t="shared" si="18"/>
        <v>00/ene</v>
      </c>
      <c r="E410" s="18">
        <f t="shared" si="19"/>
        <v>0</v>
      </c>
      <c r="F410" s="18">
        <v>1</v>
      </c>
      <c r="G410" s="18">
        <f t="shared" si="20"/>
        <v>0</v>
      </c>
    </row>
    <row r="411" spans="1:7">
      <c r="A411" t="e">
        <f>_xlfn.XLOOKUP(I411,UTILIZADAS[Contacto1],UTILIZADAS[Source.Name],,0)</f>
        <v>#N/A</v>
      </c>
      <c r="B411" s="18" t="e">
        <f>VLOOKUP(J411,Ref!A:C,3,0)</f>
        <v>#N/A</v>
      </c>
      <c r="C411" s="18" t="e">
        <f>VLOOKUP(J411,Ref!A:D,4,0)</f>
        <v>#N/A</v>
      </c>
      <c r="D411" s="18" t="str">
        <f t="shared" si="18"/>
        <v>00/ene</v>
      </c>
      <c r="E411" s="18">
        <f t="shared" si="19"/>
        <v>0</v>
      </c>
      <c r="F411" s="18">
        <v>1</v>
      </c>
      <c r="G411" s="18">
        <f t="shared" si="20"/>
        <v>0</v>
      </c>
    </row>
    <row r="412" spans="1:7">
      <c r="A412" t="e">
        <f>_xlfn.XLOOKUP(I412,UTILIZADAS[Contacto1],UTILIZADAS[Source.Name],,0)</f>
        <v>#N/A</v>
      </c>
      <c r="B412" s="18" t="e">
        <f>VLOOKUP(J412,Ref!A:C,3,0)</f>
        <v>#N/A</v>
      </c>
      <c r="C412" s="18" t="e">
        <f>VLOOKUP(J412,Ref!A:D,4,0)</f>
        <v>#N/A</v>
      </c>
      <c r="D412" s="18" t="str">
        <f t="shared" si="18"/>
        <v>00/ene</v>
      </c>
      <c r="E412" s="18">
        <f t="shared" si="19"/>
        <v>0</v>
      </c>
      <c r="F412" s="18">
        <v>1</v>
      </c>
      <c r="G412" s="18">
        <f t="shared" si="20"/>
        <v>0</v>
      </c>
    </row>
    <row r="413" spans="1:7">
      <c r="A413" t="e">
        <f>_xlfn.XLOOKUP(I413,UTILIZADAS[Contacto1],UTILIZADAS[Source.Name],,0)</f>
        <v>#N/A</v>
      </c>
      <c r="B413" s="18" t="e">
        <f>VLOOKUP(J413,Ref!A:C,3,0)</f>
        <v>#N/A</v>
      </c>
      <c r="C413" s="18" t="e">
        <f>VLOOKUP(J413,Ref!A:D,4,0)</f>
        <v>#N/A</v>
      </c>
      <c r="D413" s="18" t="str">
        <f t="shared" si="18"/>
        <v>00/ene</v>
      </c>
      <c r="E413" s="18">
        <f t="shared" si="19"/>
        <v>0</v>
      </c>
      <c r="F413" s="18">
        <v>1</v>
      </c>
      <c r="G413" s="18">
        <f t="shared" si="20"/>
        <v>0</v>
      </c>
    </row>
    <row r="414" spans="1:7">
      <c r="A414" t="e">
        <f>_xlfn.XLOOKUP(I414,UTILIZADAS[Contacto1],UTILIZADAS[Source.Name],,0)</f>
        <v>#N/A</v>
      </c>
      <c r="B414" s="18" t="e">
        <f>VLOOKUP(J414,Ref!A:C,3,0)</f>
        <v>#N/A</v>
      </c>
      <c r="C414" s="18" t="e">
        <f>VLOOKUP(J414,Ref!A:D,4,0)</f>
        <v>#N/A</v>
      </c>
      <c r="D414" s="18" t="str">
        <f t="shared" si="18"/>
        <v>00/ene</v>
      </c>
      <c r="E414" s="18">
        <f t="shared" si="19"/>
        <v>0</v>
      </c>
      <c r="F414" s="18">
        <v>1</v>
      </c>
      <c r="G414" s="18">
        <f t="shared" si="20"/>
        <v>0</v>
      </c>
    </row>
    <row r="415" spans="1:7">
      <c r="A415" t="e">
        <f>_xlfn.XLOOKUP(I415,UTILIZADAS[Contacto1],UTILIZADAS[Source.Name],,0)</f>
        <v>#N/A</v>
      </c>
      <c r="B415" s="18" t="e">
        <f>VLOOKUP(J415,Ref!A:C,3,0)</f>
        <v>#N/A</v>
      </c>
      <c r="C415" s="18" t="e">
        <f>VLOOKUP(J415,Ref!A:D,4,0)</f>
        <v>#N/A</v>
      </c>
      <c r="D415" s="18" t="str">
        <f t="shared" si="18"/>
        <v>00/ene</v>
      </c>
      <c r="E415" s="18">
        <f t="shared" si="19"/>
        <v>0</v>
      </c>
      <c r="F415" s="18">
        <v>1</v>
      </c>
      <c r="G415" s="18">
        <f t="shared" si="20"/>
        <v>0</v>
      </c>
    </row>
    <row r="416" spans="1:7">
      <c r="A416" t="e">
        <f>_xlfn.XLOOKUP(I416,UTILIZADAS[Contacto1],UTILIZADAS[Source.Name],,0)</f>
        <v>#N/A</v>
      </c>
      <c r="B416" s="18" t="e">
        <f>VLOOKUP(J416,Ref!A:C,3,0)</f>
        <v>#N/A</v>
      </c>
      <c r="C416" s="18" t="e">
        <f>VLOOKUP(J416,Ref!A:D,4,0)</f>
        <v>#N/A</v>
      </c>
      <c r="D416" s="18" t="str">
        <f t="shared" si="18"/>
        <v>00/ene</v>
      </c>
      <c r="E416" s="18">
        <f t="shared" si="19"/>
        <v>0</v>
      </c>
      <c r="F416" s="18">
        <v>1</v>
      </c>
      <c r="G416" s="18">
        <f t="shared" si="20"/>
        <v>0</v>
      </c>
    </row>
    <row r="417" spans="1:7">
      <c r="A417" t="e">
        <f>_xlfn.XLOOKUP(I417,UTILIZADAS[Contacto1],UTILIZADAS[Source.Name],,0)</f>
        <v>#N/A</v>
      </c>
      <c r="B417" s="18" t="e">
        <f>VLOOKUP(J417,Ref!A:C,3,0)</f>
        <v>#N/A</v>
      </c>
      <c r="C417" s="18" t="e">
        <f>VLOOKUP(J417,Ref!A:D,4,0)</f>
        <v>#N/A</v>
      </c>
      <c r="D417" s="18" t="str">
        <f t="shared" si="18"/>
        <v>00/ene</v>
      </c>
      <c r="E417" s="18">
        <f t="shared" si="19"/>
        <v>0</v>
      </c>
      <c r="F417" s="18">
        <v>1</v>
      </c>
      <c r="G417" s="18">
        <f t="shared" si="20"/>
        <v>0</v>
      </c>
    </row>
    <row r="418" spans="1:7">
      <c r="A418" t="e">
        <f>_xlfn.XLOOKUP(I418,UTILIZADAS[Contacto1],UTILIZADAS[Source.Name],,0)</f>
        <v>#N/A</v>
      </c>
      <c r="B418" s="18" t="e">
        <f>VLOOKUP(J418,Ref!A:C,3,0)</f>
        <v>#N/A</v>
      </c>
      <c r="C418" s="18" t="e">
        <f>VLOOKUP(J418,Ref!A:D,4,0)</f>
        <v>#N/A</v>
      </c>
      <c r="D418" s="18" t="str">
        <f t="shared" si="18"/>
        <v>00/ene</v>
      </c>
      <c r="E418" s="18">
        <f t="shared" si="19"/>
        <v>0</v>
      </c>
      <c r="F418" s="18">
        <v>1</v>
      </c>
      <c r="G418" s="18">
        <f t="shared" si="20"/>
        <v>0</v>
      </c>
    </row>
    <row r="419" spans="1:7">
      <c r="A419" t="e">
        <f>_xlfn.XLOOKUP(I419,UTILIZADAS[Contacto1],UTILIZADAS[Source.Name],,0)</f>
        <v>#N/A</v>
      </c>
      <c r="B419" s="18" t="e">
        <f>VLOOKUP(J419,Ref!A:C,3,0)</f>
        <v>#N/A</v>
      </c>
      <c r="C419" s="18" t="e">
        <f>VLOOKUP(J419,Ref!A:D,4,0)</f>
        <v>#N/A</v>
      </c>
      <c r="D419" s="18" t="str">
        <f t="shared" si="18"/>
        <v>00/ene</v>
      </c>
      <c r="E419" s="18">
        <f t="shared" si="19"/>
        <v>0</v>
      </c>
      <c r="F419" s="18">
        <v>1</v>
      </c>
      <c r="G419" s="18">
        <f t="shared" si="20"/>
        <v>0</v>
      </c>
    </row>
    <row r="420" spans="1:7">
      <c r="A420" t="e">
        <f>_xlfn.XLOOKUP(I420,UTILIZADAS[Contacto1],UTILIZADAS[Source.Name],,0)</f>
        <v>#N/A</v>
      </c>
      <c r="B420" s="18" t="e">
        <f>VLOOKUP(J420,Ref!A:C,3,0)</f>
        <v>#N/A</v>
      </c>
      <c r="C420" s="18" t="e">
        <f>VLOOKUP(J420,Ref!A:D,4,0)</f>
        <v>#N/A</v>
      </c>
      <c r="D420" s="18" t="str">
        <f t="shared" si="18"/>
        <v>00/ene</v>
      </c>
      <c r="E420" s="18">
        <f t="shared" si="19"/>
        <v>0</v>
      </c>
      <c r="F420" s="18">
        <v>1</v>
      </c>
      <c r="G420" s="18">
        <f t="shared" si="20"/>
        <v>0</v>
      </c>
    </row>
    <row r="421" spans="1:7">
      <c r="A421" t="e">
        <f>_xlfn.XLOOKUP(I421,UTILIZADAS[Contacto1],UTILIZADAS[Source.Name],,0)</f>
        <v>#N/A</v>
      </c>
      <c r="B421" s="18" t="e">
        <f>VLOOKUP(J421,Ref!A:C,3,0)</f>
        <v>#N/A</v>
      </c>
      <c r="C421" s="18" t="e">
        <f>VLOOKUP(J421,Ref!A:D,4,0)</f>
        <v>#N/A</v>
      </c>
      <c r="D421" s="18" t="str">
        <f t="shared" si="18"/>
        <v>00/ene</v>
      </c>
      <c r="E421" s="18">
        <f t="shared" si="19"/>
        <v>0</v>
      </c>
      <c r="F421" s="18">
        <v>1</v>
      </c>
      <c r="G421" s="18">
        <f t="shared" si="20"/>
        <v>0</v>
      </c>
    </row>
    <row r="422" spans="1:7">
      <c r="A422" t="e">
        <f>_xlfn.XLOOKUP(I422,UTILIZADAS[Contacto1],UTILIZADAS[Source.Name],,0)</f>
        <v>#N/A</v>
      </c>
      <c r="B422" s="18" t="e">
        <f>VLOOKUP(J422,Ref!A:C,3,0)</f>
        <v>#N/A</v>
      </c>
      <c r="C422" s="18" t="e">
        <f>VLOOKUP(J422,Ref!A:D,4,0)</f>
        <v>#N/A</v>
      </c>
      <c r="D422" s="18" t="str">
        <f t="shared" si="18"/>
        <v>00/ene</v>
      </c>
      <c r="E422" s="18">
        <f t="shared" si="19"/>
        <v>0</v>
      </c>
      <c r="F422" s="18">
        <v>1</v>
      </c>
      <c r="G422" s="18">
        <f t="shared" si="20"/>
        <v>0</v>
      </c>
    </row>
    <row r="423" spans="1:7">
      <c r="A423" t="e">
        <f>_xlfn.XLOOKUP(I423,UTILIZADAS[Contacto1],UTILIZADAS[Source.Name],,0)</f>
        <v>#N/A</v>
      </c>
      <c r="B423" s="18" t="e">
        <f>VLOOKUP(J423,Ref!A:C,3,0)</f>
        <v>#N/A</v>
      </c>
      <c r="C423" s="18" t="e">
        <f>VLOOKUP(J423,Ref!A:D,4,0)</f>
        <v>#N/A</v>
      </c>
      <c r="D423" s="18" t="str">
        <f t="shared" si="18"/>
        <v>00/ene</v>
      </c>
      <c r="E423" s="18">
        <f t="shared" si="19"/>
        <v>0</v>
      </c>
      <c r="F423" s="18">
        <v>1</v>
      </c>
      <c r="G423" s="18">
        <f t="shared" si="20"/>
        <v>0</v>
      </c>
    </row>
    <row r="424" spans="1:7">
      <c r="A424" t="e">
        <f>_xlfn.XLOOKUP(I424,UTILIZADAS[Contacto1],UTILIZADAS[Source.Name],,0)</f>
        <v>#N/A</v>
      </c>
      <c r="B424" s="18" t="e">
        <f>VLOOKUP(J424,Ref!A:C,3,0)</f>
        <v>#N/A</v>
      </c>
      <c r="C424" s="18" t="e">
        <f>VLOOKUP(J424,Ref!A:D,4,0)</f>
        <v>#N/A</v>
      </c>
      <c r="D424" s="18" t="str">
        <f t="shared" si="18"/>
        <v>00/ene</v>
      </c>
      <c r="E424" s="18">
        <f t="shared" si="19"/>
        <v>0</v>
      </c>
      <c r="F424" s="18">
        <v>1</v>
      </c>
      <c r="G424" s="18">
        <f t="shared" si="20"/>
        <v>0</v>
      </c>
    </row>
    <row r="425" spans="1:7">
      <c r="A425" t="e">
        <f>_xlfn.XLOOKUP(I425,UTILIZADAS[Contacto1],UTILIZADAS[Source.Name],,0)</f>
        <v>#N/A</v>
      </c>
      <c r="B425" s="18" t="e">
        <f>VLOOKUP(J425,Ref!A:C,3,0)</f>
        <v>#N/A</v>
      </c>
      <c r="C425" s="18" t="e">
        <f>VLOOKUP(J425,Ref!A:D,4,0)</f>
        <v>#N/A</v>
      </c>
      <c r="D425" s="18" t="str">
        <f t="shared" si="18"/>
        <v>00/ene</v>
      </c>
      <c r="E425" s="18">
        <f t="shared" si="19"/>
        <v>0</v>
      </c>
      <c r="F425" s="18">
        <v>1</v>
      </c>
      <c r="G425" s="18">
        <f t="shared" si="20"/>
        <v>0</v>
      </c>
    </row>
    <row r="426" spans="1:7">
      <c r="A426" t="e">
        <f>_xlfn.XLOOKUP(I426,UTILIZADAS[Contacto1],UTILIZADAS[Source.Name],,0)</f>
        <v>#N/A</v>
      </c>
      <c r="B426" s="18" t="e">
        <f>VLOOKUP(J426,Ref!A:C,3,0)</f>
        <v>#N/A</v>
      </c>
      <c r="C426" s="18" t="e">
        <f>VLOOKUP(J426,Ref!A:D,4,0)</f>
        <v>#N/A</v>
      </c>
      <c r="D426" s="18" t="str">
        <f t="shared" si="18"/>
        <v>00/ene</v>
      </c>
      <c r="E426" s="18">
        <f t="shared" si="19"/>
        <v>0</v>
      </c>
      <c r="F426" s="18">
        <v>1</v>
      </c>
      <c r="G426" s="18">
        <f t="shared" si="20"/>
        <v>0</v>
      </c>
    </row>
    <row r="427" spans="1:7">
      <c r="A427" t="e">
        <f>_xlfn.XLOOKUP(I427,UTILIZADAS[Contacto1],UTILIZADAS[Source.Name],,0)</f>
        <v>#N/A</v>
      </c>
      <c r="B427" s="18" t="e">
        <f>VLOOKUP(J427,Ref!A:C,3,0)</f>
        <v>#N/A</v>
      </c>
      <c r="C427" s="18" t="e">
        <f>VLOOKUP(J427,Ref!A:D,4,0)</f>
        <v>#N/A</v>
      </c>
      <c r="D427" s="18" t="str">
        <f t="shared" si="18"/>
        <v>00/ene</v>
      </c>
      <c r="E427" s="18">
        <f t="shared" si="19"/>
        <v>0</v>
      </c>
      <c r="F427" s="18">
        <v>1</v>
      </c>
      <c r="G427" s="18">
        <f t="shared" si="20"/>
        <v>0</v>
      </c>
    </row>
    <row r="428" spans="1:7">
      <c r="A428" t="e">
        <f>_xlfn.XLOOKUP(I428,UTILIZADAS[Contacto1],UTILIZADAS[Source.Name],,0)</f>
        <v>#N/A</v>
      </c>
      <c r="B428" s="18" t="e">
        <f>VLOOKUP(J428,Ref!A:C,3,0)</f>
        <v>#N/A</v>
      </c>
      <c r="C428" s="18" t="e">
        <f>VLOOKUP(J428,Ref!A:D,4,0)</f>
        <v>#N/A</v>
      </c>
      <c r="D428" s="18" t="str">
        <f t="shared" si="18"/>
        <v>00/ene</v>
      </c>
      <c r="E428" s="18">
        <f t="shared" si="19"/>
        <v>0</v>
      </c>
      <c r="F428" s="18">
        <v>1</v>
      </c>
      <c r="G428" s="18">
        <f t="shared" si="20"/>
        <v>0</v>
      </c>
    </row>
    <row r="429" spans="1:7">
      <c r="A429" t="e">
        <f>_xlfn.XLOOKUP(I429,UTILIZADAS[Contacto1],UTILIZADAS[Source.Name],,0)</f>
        <v>#N/A</v>
      </c>
      <c r="B429" s="18" t="e">
        <f>VLOOKUP(J429,Ref!A:C,3,0)</f>
        <v>#N/A</v>
      </c>
      <c r="C429" s="18" t="e">
        <f>VLOOKUP(J429,Ref!A:D,4,0)</f>
        <v>#N/A</v>
      </c>
      <c r="D429" s="18" t="str">
        <f t="shared" si="18"/>
        <v>00/ene</v>
      </c>
      <c r="E429" s="18">
        <f t="shared" si="19"/>
        <v>0</v>
      </c>
      <c r="F429" s="18">
        <v>1</v>
      </c>
      <c r="G429" s="18">
        <f t="shared" si="20"/>
        <v>0</v>
      </c>
    </row>
    <row r="430" spans="1:7">
      <c r="A430" t="e">
        <f>_xlfn.XLOOKUP(I430,UTILIZADAS[Contacto1],UTILIZADAS[Source.Name],,0)</f>
        <v>#N/A</v>
      </c>
      <c r="B430" s="18" t="e">
        <f>VLOOKUP(J430,Ref!A:C,3,0)</f>
        <v>#N/A</v>
      </c>
      <c r="C430" s="18" t="e">
        <f>VLOOKUP(J430,Ref!A:D,4,0)</f>
        <v>#N/A</v>
      </c>
      <c r="D430" s="18" t="str">
        <f t="shared" si="18"/>
        <v>00/ene</v>
      </c>
      <c r="E430" s="18">
        <f t="shared" si="19"/>
        <v>0</v>
      </c>
      <c r="F430" s="18">
        <v>1</v>
      </c>
      <c r="G430" s="18">
        <f t="shared" si="20"/>
        <v>0</v>
      </c>
    </row>
    <row r="431" spans="1:7">
      <c r="A431" t="e">
        <f>_xlfn.XLOOKUP(I431,UTILIZADAS[Contacto1],UTILIZADAS[Source.Name],,0)</f>
        <v>#N/A</v>
      </c>
      <c r="B431" s="18" t="e">
        <f>VLOOKUP(J431,Ref!A:C,3,0)</f>
        <v>#N/A</v>
      </c>
      <c r="C431" s="18" t="e">
        <f>VLOOKUP(J431,Ref!A:D,4,0)</f>
        <v>#N/A</v>
      </c>
      <c r="D431" s="18" t="str">
        <f t="shared" si="18"/>
        <v>00/ene</v>
      </c>
      <c r="E431" s="18">
        <f t="shared" si="19"/>
        <v>0</v>
      </c>
      <c r="F431" s="18">
        <v>1</v>
      </c>
      <c r="G431" s="18">
        <f t="shared" si="20"/>
        <v>0</v>
      </c>
    </row>
    <row r="432" spans="1:7">
      <c r="A432" t="e">
        <f>_xlfn.XLOOKUP(I432,UTILIZADAS[Contacto1],UTILIZADAS[Source.Name],,0)</f>
        <v>#N/A</v>
      </c>
      <c r="B432" s="18" t="e">
        <f>VLOOKUP(J432,Ref!A:C,3,0)</f>
        <v>#N/A</v>
      </c>
      <c r="C432" s="18" t="e">
        <f>VLOOKUP(J432,Ref!A:D,4,0)</f>
        <v>#N/A</v>
      </c>
      <c r="D432" s="18" t="str">
        <f t="shared" si="18"/>
        <v>00/ene</v>
      </c>
      <c r="E432" s="18">
        <f t="shared" si="19"/>
        <v>0</v>
      </c>
      <c r="F432" s="18">
        <v>1</v>
      </c>
      <c r="G432" s="18">
        <f t="shared" si="20"/>
        <v>0</v>
      </c>
    </row>
    <row r="433" spans="1:7">
      <c r="A433" t="e">
        <f>_xlfn.XLOOKUP(I433,UTILIZADAS[Contacto1],UTILIZADAS[Source.Name],,0)</f>
        <v>#N/A</v>
      </c>
      <c r="B433" s="18" t="e">
        <f>VLOOKUP(J433,Ref!A:C,3,0)</f>
        <v>#N/A</v>
      </c>
      <c r="C433" s="18" t="e">
        <f>VLOOKUP(J433,Ref!A:D,4,0)</f>
        <v>#N/A</v>
      </c>
      <c r="D433" s="18" t="str">
        <f t="shared" si="18"/>
        <v>00/ene</v>
      </c>
      <c r="E433" s="18">
        <f t="shared" si="19"/>
        <v>0</v>
      </c>
      <c r="F433" s="18">
        <v>1</v>
      </c>
      <c r="G433" s="18">
        <f t="shared" si="20"/>
        <v>0</v>
      </c>
    </row>
    <row r="434" spans="1:7">
      <c r="A434" t="e">
        <f>_xlfn.XLOOKUP(I434,UTILIZADAS[Contacto1],UTILIZADAS[Source.Name],,0)</f>
        <v>#N/A</v>
      </c>
      <c r="B434" s="18" t="e">
        <f>VLOOKUP(J434,Ref!A:C,3,0)</f>
        <v>#N/A</v>
      </c>
      <c r="C434" s="18" t="e">
        <f>VLOOKUP(J434,Ref!A:D,4,0)</f>
        <v>#N/A</v>
      </c>
      <c r="D434" s="18" t="str">
        <f t="shared" si="18"/>
        <v>00/ene</v>
      </c>
      <c r="E434" s="18">
        <f t="shared" si="19"/>
        <v>0</v>
      </c>
      <c r="F434" s="18">
        <v>1</v>
      </c>
      <c r="G434" s="18">
        <f t="shared" si="20"/>
        <v>0</v>
      </c>
    </row>
    <row r="435" spans="1:7">
      <c r="A435" t="e">
        <f>_xlfn.XLOOKUP(I435,UTILIZADAS[Contacto1],UTILIZADAS[Source.Name],,0)</f>
        <v>#N/A</v>
      </c>
      <c r="B435" s="18" t="e">
        <f>VLOOKUP(J435,Ref!A:C,3,0)</f>
        <v>#N/A</v>
      </c>
      <c r="C435" s="18" t="e">
        <f>VLOOKUP(J435,Ref!A:D,4,0)</f>
        <v>#N/A</v>
      </c>
      <c r="D435" s="18" t="str">
        <f t="shared" si="18"/>
        <v>00/ene</v>
      </c>
      <c r="E435" s="18">
        <f t="shared" si="19"/>
        <v>0</v>
      </c>
      <c r="F435" s="18">
        <v>1</v>
      </c>
      <c r="G435" s="18">
        <f t="shared" si="20"/>
        <v>0</v>
      </c>
    </row>
    <row r="436" spans="1:7">
      <c r="A436" t="e">
        <f>_xlfn.XLOOKUP(I436,UTILIZADAS[Contacto1],UTILIZADAS[Source.Name],,0)</f>
        <v>#N/A</v>
      </c>
      <c r="B436" s="18" t="e">
        <f>VLOOKUP(J436,Ref!A:C,3,0)</f>
        <v>#N/A</v>
      </c>
      <c r="C436" s="18" t="e">
        <f>VLOOKUP(J436,Ref!A:D,4,0)</f>
        <v>#N/A</v>
      </c>
      <c r="D436" s="18" t="str">
        <f t="shared" si="18"/>
        <v>00/ene</v>
      </c>
      <c r="E436" s="18">
        <f t="shared" si="19"/>
        <v>0</v>
      </c>
      <c r="F436" s="18">
        <v>1</v>
      </c>
      <c r="G436" s="18">
        <f t="shared" si="20"/>
        <v>0</v>
      </c>
    </row>
    <row r="437" spans="1:7">
      <c r="A437" t="e">
        <f>_xlfn.XLOOKUP(I437,UTILIZADAS[Contacto1],UTILIZADAS[Source.Name],,0)</f>
        <v>#N/A</v>
      </c>
      <c r="B437" s="18" t="e">
        <f>VLOOKUP(J437,Ref!A:C,3,0)</f>
        <v>#N/A</v>
      </c>
      <c r="C437" s="18" t="e">
        <f>VLOOKUP(J437,Ref!A:D,4,0)</f>
        <v>#N/A</v>
      </c>
      <c r="D437" s="18" t="str">
        <f t="shared" si="18"/>
        <v>00/ene</v>
      </c>
      <c r="E437" s="18">
        <f t="shared" si="19"/>
        <v>0</v>
      </c>
      <c r="F437" s="18">
        <v>1</v>
      </c>
      <c r="G437" s="18">
        <f t="shared" si="20"/>
        <v>0</v>
      </c>
    </row>
    <row r="438" spans="1:7">
      <c r="A438" t="e">
        <f>_xlfn.XLOOKUP(I438,UTILIZADAS[Contacto1],UTILIZADAS[Source.Name],,0)</f>
        <v>#N/A</v>
      </c>
      <c r="B438" s="18" t="e">
        <f>VLOOKUP(J438,Ref!A:C,3,0)</f>
        <v>#N/A</v>
      </c>
      <c r="C438" s="18" t="e">
        <f>VLOOKUP(J438,Ref!A:D,4,0)</f>
        <v>#N/A</v>
      </c>
      <c r="D438" s="18" t="str">
        <f t="shared" si="18"/>
        <v>00/ene</v>
      </c>
      <c r="E438" s="18">
        <f t="shared" si="19"/>
        <v>0</v>
      </c>
      <c r="F438" s="18">
        <v>1</v>
      </c>
      <c r="G438" s="18">
        <f t="shared" si="20"/>
        <v>0</v>
      </c>
    </row>
    <row r="439" spans="1:7">
      <c r="A439" t="e">
        <f>_xlfn.XLOOKUP(I439,UTILIZADAS[Contacto1],UTILIZADAS[Source.Name],,0)</f>
        <v>#N/A</v>
      </c>
      <c r="B439" s="18" t="e">
        <f>VLOOKUP(J439,Ref!A:C,3,0)</f>
        <v>#N/A</v>
      </c>
      <c r="C439" s="18" t="e">
        <f>VLOOKUP(J439,Ref!A:D,4,0)</f>
        <v>#N/A</v>
      </c>
      <c r="D439" s="18" t="str">
        <f t="shared" si="18"/>
        <v>00/ene</v>
      </c>
      <c r="E439" s="18">
        <f t="shared" si="19"/>
        <v>0</v>
      </c>
      <c r="F439" s="18">
        <v>1</v>
      </c>
      <c r="G439" s="18">
        <f t="shared" si="20"/>
        <v>0</v>
      </c>
    </row>
    <row r="440" spans="1:7">
      <c r="A440" t="e">
        <f>_xlfn.XLOOKUP(I440,UTILIZADAS[Contacto1],UTILIZADAS[Source.Name],,0)</f>
        <v>#N/A</v>
      </c>
      <c r="B440" s="18" t="e">
        <f>VLOOKUP(J440,Ref!A:C,3,0)</f>
        <v>#N/A</v>
      </c>
      <c r="C440" s="18" t="e">
        <f>VLOOKUP(J440,Ref!A:D,4,0)</f>
        <v>#N/A</v>
      </c>
      <c r="D440" s="18" t="str">
        <f t="shared" si="18"/>
        <v>00/ene</v>
      </c>
      <c r="E440" s="18">
        <f t="shared" si="19"/>
        <v>0</v>
      </c>
      <c r="F440" s="18">
        <v>1</v>
      </c>
      <c r="G440" s="18">
        <f t="shared" si="20"/>
        <v>0</v>
      </c>
    </row>
    <row r="441" spans="1:7">
      <c r="A441" t="e">
        <f>_xlfn.XLOOKUP(I441,UTILIZADAS[Contacto1],UTILIZADAS[Source.Name],,0)</f>
        <v>#N/A</v>
      </c>
      <c r="B441" s="18" t="e">
        <f>VLOOKUP(J441,Ref!A:C,3,0)</f>
        <v>#N/A</v>
      </c>
      <c r="C441" s="18" t="e">
        <f>VLOOKUP(J441,Ref!A:D,4,0)</f>
        <v>#N/A</v>
      </c>
      <c r="D441" s="18" t="str">
        <f t="shared" si="18"/>
        <v>00/ene</v>
      </c>
      <c r="E441" s="18">
        <f t="shared" si="19"/>
        <v>0</v>
      </c>
      <c r="F441" s="18">
        <v>1</v>
      </c>
      <c r="G441" s="18">
        <f t="shared" si="20"/>
        <v>0</v>
      </c>
    </row>
    <row r="442" spans="1:7">
      <c r="A442" t="e">
        <f>_xlfn.XLOOKUP(I442,UTILIZADAS[Contacto1],UTILIZADAS[Source.Name],,0)</f>
        <v>#N/A</v>
      </c>
      <c r="B442" s="18" t="e">
        <f>VLOOKUP(J442,Ref!A:C,3,0)</f>
        <v>#N/A</v>
      </c>
      <c r="C442" s="18" t="e">
        <f>VLOOKUP(J442,Ref!A:D,4,0)</f>
        <v>#N/A</v>
      </c>
      <c r="D442" s="18" t="str">
        <f t="shared" si="18"/>
        <v>00/ene</v>
      </c>
      <c r="E442" s="18">
        <f t="shared" si="19"/>
        <v>0</v>
      </c>
      <c r="F442" s="18">
        <v>1</v>
      </c>
      <c r="G442" s="18">
        <f t="shared" si="20"/>
        <v>0</v>
      </c>
    </row>
    <row r="443" spans="1:7">
      <c r="A443" t="e">
        <f>_xlfn.XLOOKUP(I443,UTILIZADAS[Contacto1],UTILIZADAS[Source.Name],,0)</f>
        <v>#N/A</v>
      </c>
      <c r="B443" s="18" t="e">
        <f>VLOOKUP(J443,Ref!A:C,3,0)</f>
        <v>#N/A</v>
      </c>
      <c r="C443" s="18" t="e">
        <f>VLOOKUP(J443,Ref!A:D,4,0)</f>
        <v>#N/A</v>
      </c>
      <c r="D443" s="18" t="str">
        <f t="shared" si="18"/>
        <v>00/ene</v>
      </c>
      <c r="E443" s="18">
        <f t="shared" si="19"/>
        <v>0</v>
      </c>
      <c r="F443" s="18">
        <v>1</v>
      </c>
      <c r="G443" s="18">
        <f t="shared" si="20"/>
        <v>0</v>
      </c>
    </row>
    <row r="444" spans="1:7">
      <c r="A444" t="e">
        <f>_xlfn.XLOOKUP(I444,UTILIZADAS[Contacto1],UTILIZADAS[Source.Name],,0)</f>
        <v>#N/A</v>
      </c>
      <c r="B444" s="18" t="e">
        <f>VLOOKUP(J444,Ref!A:C,3,0)</f>
        <v>#N/A</v>
      </c>
      <c r="C444" s="18" t="e">
        <f>VLOOKUP(J444,Ref!A:D,4,0)</f>
        <v>#N/A</v>
      </c>
      <c r="D444" s="18" t="str">
        <f t="shared" si="18"/>
        <v>00/ene</v>
      </c>
      <c r="E444" s="18">
        <f t="shared" si="19"/>
        <v>0</v>
      </c>
      <c r="F444" s="18">
        <v>1</v>
      </c>
      <c r="G444" s="18">
        <f t="shared" si="20"/>
        <v>0</v>
      </c>
    </row>
    <row r="445" spans="1:7">
      <c r="A445" t="e">
        <f>_xlfn.XLOOKUP(I445,UTILIZADAS[Contacto1],UTILIZADAS[Source.Name],,0)</f>
        <v>#N/A</v>
      </c>
      <c r="B445" s="18" t="e">
        <f>VLOOKUP(J445,Ref!A:C,3,0)</f>
        <v>#N/A</v>
      </c>
      <c r="C445" s="18" t="e">
        <f>VLOOKUP(J445,Ref!A:D,4,0)</f>
        <v>#N/A</v>
      </c>
      <c r="D445" s="18" t="str">
        <f t="shared" si="18"/>
        <v>00/ene</v>
      </c>
      <c r="E445" s="18">
        <f t="shared" si="19"/>
        <v>0</v>
      </c>
      <c r="F445" s="18">
        <v>1</v>
      </c>
      <c r="G445" s="18">
        <f t="shared" si="20"/>
        <v>0</v>
      </c>
    </row>
    <row r="446" spans="1:7">
      <c r="A446" t="e">
        <f>_xlfn.XLOOKUP(I446,UTILIZADAS[Contacto1],UTILIZADAS[Source.Name],,0)</f>
        <v>#N/A</v>
      </c>
      <c r="B446" s="18" t="e">
        <f>VLOOKUP(J446,Ref!A:C,3,0)</f>
        <v>#N/A</v>
      </c>
      <c r="C446" s="18" t="e">
        <f>VLOOKUP(J446,Ref!A:D,4,0)</f>
        <v>#N/A</v>
      </c>
      <c r="D446" s="18" t="str">
        <f t="shared" si="18"/>
        <v>00/ene</v>
      </c>
      <c r="E446" s="18">
        <f t="shared" si="19"/>
        <v>0</v>
      </c>
      <c r="F446" s="18">
        <v>1</v>
      </c>
      <c r="G446" s="18">
        <f t="shared" si="20"/>
        <v>0</v>
      </c>
    </row>
    <row r="447" spans="1:7">
      <c r="A447" t="e">
        <f>_xlfn.XLOOKUP(I447,UTILIZADAS[Contacto1],UTILIZADAS[Source.Name],,0)</f>
        <v>#N/A</v>
      </c>
      <c r="B447" s="18" t="e">
        <f>VLOOKUP(J447,Ref!A:C,3,0)</f>
        <v>#N/A</v>
      </c>
      <c r="C447" s="18" t="e">
        <f>VLOOKUP(J447,Ref!A:D,4,0)</f>
        <v>#N/A</v>
      </c>
      <c r="D447" s="18" t="str">
        <f t="shared" si="18"/>
        <v>00/ene</v>
      </c>
      <c r="E447" s="18">
        <f t="shared" si="19"/>
        <v>0</v>
      </c>
      <c r="F447" s="18">
        <v>1</v>
      </c>
      <c r="G447" s="18">
        <f t="shared" si="20"/>
        <v>0</v>
      </c>
    </row>
    <row r="448" spans="1:7">
      <c r="A448" t="e">
        <f>_xlfn.XLOOKUP(I448,UTILIZADAS[Contacto1],UTILIZADAS[Source.Name],,0)</f>
        <v>#N/A</v>
      </c>
      <c r="B448" s="18" t="e">
        <f>VLOOKUP(J448,Ref!A:C,3,0)</f>
        <v>#N/A</v>
      </c>
      <c r="C448" s="18" t="e">
        <f>VLOOKUP(J448,Ref!A:D,4,0)</f>
        <v>#N/A</v>
      </c>
      <c r="D448" s="18" t="str">
        <f t="shared" si="18"/>
        <v>00/ene</v>
      </c>
      <c r="E448" s="18">
        <f t="shared" si="19"/>
        <v>0</v>
      </c>
      <c r="F448" s="18">
        <v>1</v>
      </c>
      <c r="G448" s="18">
        <f t="shared" si="20"/>
        <v>0</v>
      </c>
    </row>
    <row r="449" spans="1:7">
      <c r="A449" t="e">
        <f>_xlfn.XLOOKUP(I449,UTILIZADAS[Contacto1],UTILIZADAS[Source.Name],,0)</f>
        <v>#N/A</v>
      </c>
      <c r="B449" s="18" t="e">
        <f>VLOOKUP(J449,Ref!A:C,3,0)</f>
        <v>#N/A</v>
      </c>
      <c r="C449" s="18" t="e">
        <f>VLOOKUP(J449,Ref!A:D,4,0)</f>
        <v>#N/A</v>
      </c>
      <c r="D449" s="18" t="str">
        <f t="shared" si="18"/>
        <v>00/ene</v>
      </c>
      <c r="E449" s="18">
        <f t="shared" si="19"/>
        <v>0</v>
      </c>
      <c r="F449" s="18">
        <v>1</v>
      </c>
      <c r="G449" s="18">
        <f t="shared" si="20"/>
        <v>0</v>
      </c>
    </row>
    <row r="450" spans="1:7">
      <c r="A450" t="e">
        <f>_xlfn.XLOOKUP(I450,UTILIZADAS[Contacto1],UTILIZADAS[Source.Name],,0)</f>
        <v>#N/A</v>
      </c>
      <c r="B450" s="18" t="e">
        <f>VLOOKUP(J450,Ref!A:C,3,0)</f>
        <v>#N/A</v>
      </c>
      <c r="C450" s="18" t="e">
        <f>VLOOKUP(J450,Ref!A:D,4,0)</f>
        <v>#N/A</v>
      </c>
      <c r="D450" s="18" t="str">
        <f t="shared" ref="D450:D513" si="21">TEXT(H450,"dd/mmm")</f>
        <v>00/ene</v>
      </c>
      <c r="E450" s="18">
        <f t="shared" ref="E450:E513" si="22">+COUNTIF(I:I,I450)</f>
        <v>0</v>
      </c>
      <c r="F450" s="18">
        <v>1</v>
      </c>
      <c r="G450" s="18">
        <f t="shared" si="20"/>
        <v>0</v>
      </c>
    </row>
    <row r="451" spans="1:7">
      <c r="A451" t="e">
        <f>_xlfn.XLOOKUP(I451,UTILIZADAS[Contacto1],UTILIZADAS[Source.Name],,0)</f>
        <v>#N/A</v>
      </c>
      <c r="B451" s="18" t="e">
        <f>VLOOKUP(J451,Ref!A:C,3,0)</f>
        <v>#N/A</v>
      </c>
      <c r="C451" s="18" t="e">
        <f>VLOOKUP(J451,Ref!A:D,4,0)</f>
        <v>#N/A</v>
      </c>
      <c r="D451" s="18" t="str">
        <f t="shared" si="21"/>
        <v>00/ene</v>
      </c>
      <c r="E451" s="18">
        <f t="shared" si="22"/>
        <v>0</v>
      </c>
      <c r="F451" s="18">
        <v>1</v>
      </c>
      <c r="G451" s="18">
        <f t="shared" ref="G451:G514" si="23">IF(I451=I452,0,1)</f>
        <v>0</v>
      </c>
    </row>
    <row r="452" spans="1:7">
      <c r="A452" t="e">
        <f>_xlfn.XLOOKUP(I452,UTILIZADAS[Contacto1],UTILIZADAS[Source.Name],,0)</f>
        <v>#N/A</v>
      </c>
      <c r="B452" s="18" t="e">
        <f>VLOOKUP(J452,Ref!A:C,3,0)</f>
        <v>#N/A</v>
      </c>
      <c r="C452" s="18" t="e">
        <f>VLOOKUP(J452,Ref!A:D,4,0)</f>
        <v>#N/A</v>
      </c>
      <c r="D452" s="18" t="str">
        <f t="shared" si="21"/>
        <v>00/ene</v>
      </c>
      <c r="E452" s="18">
        <f t="shared" si="22"/>
        <v>0</v>
      </c>
      <c r="F452" s="18">
        <v>1</v>
      </c>
      <c r="G452" s="18">
        <f t="shared" si="23"/>
        <v>0</v>
      </c>
    </row>
    <row r="453" spans="1:7">
      <c r="A453" t="e">
        <f>_xlfn.XLOOKUP(I453,UTILIZADAS[Contacto1],UTILIZADAS[Source.Name],,0)</f>
        <v>#N/A</v>
      </c>
      <c r="B453" s="18" t="e">
        <f>VLOOKUP(J453,Ref!A:C,3,0)</f>
        <v>#N/A</v>
      </c>
      <c r="C453" s="18" t="e">
        <f>VLOOKUP(J453,Ref!A:D,4,0)</f>
        <v>#N/A</v>
      </c>
      <c r="D453" s="18" t="str">
        <f t="shared" si="21"/>
        <v>00/ene</v>
      </c>
      <c r="E453" s="18">
        <f t="shared" si="22"/>
        <v>0</v>
      </c>
      <c r="F453" s="18">
        <v>1</v>
      </c>
      <c r="G453" s="18">
        <f t="shared" si="23"/>
        <v>0</v>
      </c>
    </row>
    <row r="454" spans="1:7">
      <c r="A454" t="e">
        <f>_xlfn.XLOOKUP(I454,UTILIZADAS[Contacto1],UTILIZADAS[Source.Name],,0)</f>
        <v>#N/A</v>
      </c>
      <c r="B454" s="18" t="e">
        <f>VLOOKUP(J454,Ref!A:C,3,0)</f>
        <v>#N/A</v>
      </c>
      <c r="C454" s="18" t="e">
        <f>VLOOKUP(J454,Ref!A:D,4,0)</f>
        <v>#N/A</v>
      </c>
      <c r="D454" s="18" t="str">
        <f t="shared" si="21"/>
        <v>00/ene</v>
      </c>
      <c r="E454" s="18">
        <f t="shared" si="22"/>
        <v>0</v>
      </c>
      <c r="F454" s="18">
        <v>1</v>
      </c>
      <c r="G454" s="18">
        <f t="shared" si="23"/>
        <v>0</v>
      </c>
    </row>
    <row r="455" spans="1:7">
      <c r="A455" t="e">
        <f>_xlfn.XLOOKUP(I455,UTILIZADAS[Contacto1],UTILIZADAS[Source.Name],,0)</f>
        <v>#N/A</v>
      </c>
      <c r="B455" s="18" t="e">
        <f>VLOOKUP(J455,Ref!A:C,3,0)</f>
        <v>#N/A</v>
      </c>
      <c r="C455" s="18" t="e">
        <f>VLOOKUP(J455,Ref!A:D,4,0)</f>
        <v>#N/A</v>
      </c>
      <c r="D455" s="18" t="str">
        <f t="shared" si="21"/>
        <v>00/ene</v>
      </c>
      <c r="E455" s="18">
        <f t="shared" si="22"/>
        <v>0</v>
      </c>
      <c r="F455" s="18">
        <v>1</v>
      </c>
      <c r="G455" s="18">
        <f t="shared" si="23"/>
        <v>0</v>
      </c>
    </row>
    <row r="456" spans="1:7">
      <c r="A456" t="e">
        <f>_xlfn.XLOOKUP(I456,UTILIZADAS[Contacto1],UTILIZADAS[Source.Name],,0)</f>
        <v>#N/A</v>
      </c>
      <c r="B456" s="18" t="e">
        <f>VLOOKUP(J456,Ref!A:C,3,0)</f>
        <v>#N/A</v>
      </c>
      <c r="C456" s="18" t="e">
        <f>VLOOKUP(J456,Ref!A:D,4,0)</f>
        <v>#N/A</v>
      </c>
      <c r="D456" s="18" t="str">
        <f t="shared" si="21"/>
        <v>00/ene</v>
      </c>
      <c r="E456" s="18">
        <f t="shared" si="22"/>
        <v>0</v>
      </c>
      <c r="F456" s="18">
        <v>1</v>
      </c>
      <c r="G456" s="18">
        <f t="shared" si="23"/>
        <v>0</v>
      </c>
    </row>
    <row r="457" spans="1:7">
      <c r="A457" t="e">
        <f>_xlfn.XLOOKUP(I457,UTILIZADAS[Contacto1],UTILIZADAS[Source.Name],,0)</f>
        <v>#N/A</v>
      </c>
      <c r="B457" s="18" t="e">
        <f>VLOOKUP(J457,Ref!A:C,3,0)</f>
        <v>#N/A</v>
      </c>
      <c r="C457" s="18" t="e">
        <f>VLOOKUP(J457,Ref!A:D,4,0)</f>
        <v>#N/A</v>
      </c>
      <c r="D457" s="18" t="str">
        <f t="shared" si="21"/>
        <v>00/ene</v>
      </c>
      <c r="E457" s="18">
        <f t="shared" si="22"/>
        <v>0</v>
      </c>
      <c r="F457" s="18">
        <v>1</v>
      </c>
      <c r="G457" s="18">
        <f t="shared" si="23"/>
        <v>0</v>
      </c>
    </row>
    <row r="458" spans="1:7">
      <c r="A458" t="e">
        <f>_xlfn.XLOOKUP(I458,UTILIZADAS[Contacto1],UTILIZADAS[Source.Name],,0)</f>
        <v>#N/A</v>
      </c>
      <c r="B458" s="18" t="e">
        <f>VLOOKUP(J458,Ref!A:C,3,0)</f>
        <v>#N/A</v>
      </c>
      <c r="C458" s="18" t="e">
        <f>VLOOKUP(J458,Ref!A:D,4,0)</f>
        <v>#N/A</v>
      </c>
      <c r="D458" s="18" t="str">
        <f t="shared" si="21"/>
        <v>00/ene</v>
      </c>
      <c r="E458" s="18">
        <f t="shared" si="22"/>
        <v>0</v>
      </c>
      <c r="F458" s="18">
        <v>1</v>
      </c>
      <c r="G458" s="18">
        <f t="shared" si="23"/>
        <v>0</v>
      </c>
    </row>
    <row r="459" spans="1:7">
      <c r="A459" t="e">
        <f>_xlfn.XLOOKUP(I459,UTILIZADAS[Contacto1],UTILIZADAS[Source.Name],,0)</f>
        <v>#N/A</v>
      </c>
      <c r="B459" s="18" t="e">
        <f>VLOOKUP(J459,Ref!A:C,3,0)</f>
        <v>#N/A</v>
      </c>
      <c r="C459" s="18" t="e">
        <f>VLOOKUP(J459,Ref!A:D,4,0)</f>
        <v>#N/A</v>
      </c>
      <c r="D459" s="18" t="str">
        <f t="shared" si="21"/>
        <v>00/ene</v>
      </c>
      <c r="E459" s="18">
        <f t="shared" si="22"/>
        <v>0</v>
      </c>
      <c r="F459" s="18">
        <v>1</v>
      </c>
      <c r="G459" s="18">
        <f t="shared" si="23"/>
        <v>0</v>
      </c>
    </row>
    <row r="460" spans="1:7">
      <c r="A460" t="e">
        <f>_xlfn.XLOOKUP(I460,UTILIZADAS[Contacto1],UTILIZADAS[Source.Name],,0)</f>
        <v>#N/A</v>
      </c>
      <c r="B460" s="18" t="e">
        <f>VLOOKUP(J460,Ref!A:C,3,0)</f>
        <v>#N/A</v>
      </c>
      <c r="C460" s="18" t="e">
        <f>VLOOKUP(J460,Ref!A:D,4,0)</f>
        <v>#N/A</v>
      </c>
      <c r="D460" s="18" t="str">
        <f t="shared" si="21"/>
        <v>00/ene</v>
      </c>
      <c r="E460" s="18">
        <f t="shared" si="22"/>
        <v>0</v>
      </c>
      <c r="F460" s="18">
        <v>1</v>
      </c>
      <c r="G460" s="18">
        <f t="shared" si="23"/>
        <v>0</v>
      </c>
    </row>
    <row r="461" spans="1:7">
      <c r="A461" t="e">
        <f>_xlfn.XLOOKUP(I461,UTILIZADAS[Contacto1],UTILIZADAS[Source.Name],,0)</f>
        <v>#N/A</v>
      </c>
      <c r="B461" s="18" t="e">
        <f>VLOOKUP(J461,Ref!A:C,3,0)</f>
        <v>#N/A</v>
      </c>
      <c r="C461" s="18" t="e">
        <f>VLOOKUP(J461,Ref!A:D,4,0)</f>
        <v>#N/A</v>
      </c>
      <c r="D461" s="18" t="str">
        <f t="shared" si="21"/>
        <v>00/ene</v>
      </c>
      <c r="E461" s="18">
        <f t="shared" si="22"/>
        <v>0</v>
      </c>
      <c r="F461" s="18">
        <v>1</v>
      </c>
      <c r="G461" s="18">
        <f t="shared" si="23"/>
        <v>0</v>
      </c>
    </row>
    <row r="462" spans="1:7">
      <c r="A462" t="e">
        <f>_xlfn.XLOOKUP(I462,UTILIZADAS[Contacto1],UTILIZADAS[Source.Name],,0)</f>
        <v>#N/A</v>
      </c>
      <c r="B462" s="18" t="e">
        <f>VLOOKUP(J462,Ref!A:C,3,0)</f>
        <v>#N/A</v>
      </c>
      <c r="C462" s="18" t="e">
        <f>VLOOKUP(J462,Ref!A:D,4,0)</f>
        <v>#N/A</v>
      </c>
      <c r="D462" s="18" t="str">
        <f t="shared" si="21"/>
        <v>00/ene</v>
      </c>
      <c r="E462" s="18">
        <f t="shared" si="22"/>
        <v>0</v>
      </c>
      <c r="F462" s="18">
        <v>1</v>
      </c>
      <c r="G462" s="18">
        <f t="shared" si="23"/>
        <v>0</v>
      </c>
    </row>
    <row r="463" spans="1:7">
      <c r="A463" t="e">
        <f>_xlfn.XLOOKUP(I463,UTILIZADAS[Contacto1],UTILIZADAS[Source.Name],,0)</f>
        <v>#N/A</v>
      </c>
      <c r="B463" s="18" t="e">
        <f>VLOOKUP(J463,Ref!A:C,3,0)</f>
        <v>#N/A</v>
      </c>
      <c r="C463" s="18" t="e">
        <f>VLOOKUP(J463,Ref!A:D,4,0)</f>
        <v>#N/A</v>
      </c>
      <c r="D463" s="18" t="str">
        <f t="shared" si="21"/>
        <v>00/ene</v>
      </c>
      <c r="E463" s="18">
        <f t="shared" si="22"/>
        <v>0</v>
      </c>
      <c r="F463" s="18">
        <v>1</v>
      </c>
      <c r="G463" s="18">
        <f t="shared" si="23"/>
        <v>0</v>
      </c>
    </row>
    <row r="464" spans="1:7">
      <c r="A464" t="e">
        <f>_xlfn.XLOOKUP(I464,UTILIZADAS[Contacto1],UTILIZADAS[Source.Name],,0)</f>
        <v>#N/A</v>
      </c>
      <c r="B464" s="18" t="e">
        <f>VLOOKUP(J464,Ref!A:C,3,0)</f>
        <v>#N/A</v>
      </c>
      <c r="C464" s="18" t="e">
        <f>VLOOKUP(J464,Ref!A:D,4,0)</f>
        <v>#N/A</v>
      </c>
      <c r="D464" s="18" t="str">
        <f t="shared" si="21"/>
        <v>00/ene</v>
      </c>
      <c r="E464" s="18">
        <f t="shared" si="22"/>
        <v>0</v>
      </c>
      <c r="F464" s="18">
        <v>1</v>
      </c>
      <c r="G464" s="18">
        <f t="shared" si="23"/>
        <v>0</v>
      </c>
    </row>
    <row r="465" spans="1:7">
      <c r="A465" t="e">
        <f>_xlfn.XLOOKUP(I465,UTILIZADAS[Contacto1],UTILIZADAS[Source.Name],,0)</f>
        <v>#N/A</v>
      </c>
      <c r="B465" s="18" t="e">
        <f>VLOOKUP(J465,Ref!A:C,3,0)</f>
        <v>#N/A</v>
      </c>
      <c r="C465" s="18" t="e">
        <f>VLOOKUP(J465,Ref!A:D,4,0)</f>
        <v>#N/A</v>
      </c>
      <c r="D465" s="18" t="str">
        <f t="shared" si="21"/>
        <v>00/ene</v>
      </c>
      <c r="E465" s="18">
        <f t="shared" si="22"/>
        <v>0</v>
      </c>
      <c r="F465" s="18">
        <v>1</v>
      </c>
      <c r="G465" s="18">
        <f t="shared" si="23"/>
        <v>0</v>
      </c>
    </row>
    <row r="466" spans="1:7">
      <c r="A466" t="e">
        <f>_xlfn.XLOOKUP(I466,UTILIZADAS[Contacto1],UTILIZADAS[Source.Name],,0)</f>
        <v>#N/A</v>
      </c>
      <c r="B466" s="18" t="e">
        <f>VLOOKUP(J466,Ref!A:C,3,0)</f>
        <v>#N/A</v>
      </c>
      <c r="C466" s="18" t="e">
        <f>VLOOKUP(J466,Ref!A:D,4,0)</f>
        <v>#N/A</v>
      </c>
      <c r="D466" s="18" t="str">
        <f t="shared" si="21"/>
        <v>00/ene</v>
      </c>
      <c r="E466" s="18">
        <f t="shared" si="22"/>
        <v>0</v>
      </c>
      <c r="F466" s="18">
        <v>1</v>
      </c>
      <c r="G466" s="18">
        <f t="shared" si="23"/>
        <v>0</v>
      </c>
    </row>
    <row r="467" spans="1:7">
      <c r="A467" t="e">
        <f>_xlfn.XLOOKUP(I467,UTILIZADAS[Contacto1],UTILIZADAS[Source.Name],,0)</f>
        <v>#N/A</v>
      </c>
      <c r="B467" s="18" t="e">
        <f>VLOOKUP(J467,Ref!A:C,3,0)</f>
        <v>#N/A</v>
      </c>
      <c r="C467" s="18" t="e">
        <f>VLOOKUP(J467,Ref!A:D,4,0)</f>
        <v>#N/A</v>
      </c>
      <c r="D467" s="18" t="str">
        <f t="shared" si="21"/>
        <v>00/ene</v>
      </c>
      <c r="E467" s="18">
        <f t="shared" si="22"/>
        <v>0</v>
      </c>
      <c r="F467" s="18">
        <v>1</v>
      </c>
      <c r="G467" s="18">
        <f t="shared" si="23"/>
        <v>0</v>
      </c>
    </row>
    <row r="468" spans="1:7">
      <c r="A468" t="e">
        <f>_xlfn.XLOOKUP(I468,UTILIZADAS[Contacto1],UTILIZADAS[Source.Name],,0)</f>
        <v>#N/A</v>
      </c>
      <c r="B468" s="18" t="e">
        <f>VLOOKUP(J468,Ref!A:C,3,0)</f>
        <v>#N/A</v>
      </c>
      <c r="C468" s="18" t="e">
        <f>VLOOKUP(J468,Ref!A:D,4,0)</f>
        <v>#N/A</v>
      </c>
      <c r="D468" s="18" t="str">
        <f t="shared" si="21"/>
        <v>00/ene</v>
      </c>
      <c r="E468" s="18">
        <f t="shared" si="22"/>
        <v>0</v>
      </c>
      <c r="F468" s="18">
        <v>1</v>
      </c>
      <c r="G468" s="18">
        <f t="shared" si="23"/>
        <v>0</v>
      </c>
    </row>
    <row r="469" spans="1:7">
      <c r="A469" t="e">
        <f>_xlfn.XLOOKUP(I469,UTILIZADAS[Contacto1],UTILIZADAS[Source.Name],,0)</f>
        <v>#N/A</v>
      </c>
      <c r="B469" s="18" t="e">
        <f>VLOOKUP(J469,Ref!A:C,3,0)</f>
        <v>#N/A</v>
      </c>
      <c r="C469" s="18" t="e">
        <f>VLOOKUP(J469,Ref!A:D,4,0)</f>
        <v>#N/A</v>
      </c>
      <c r="D469" s="18" t="str">
        <f t="shared" si="21"/>
        <v>00/ene</v>
      </c>
      <c r="E469" s="18">
        <f t="shared" si="22"/>
        <v>0</v>
      </c>
      <c r="F469" s="18">
        <v>1</v>
      </c>
      <c r="G469" s="18">
        <f t="shared" si="23"/>
        <v>0</v>
      </c>
    </row>
    <row r="470" spans="1:7">
      <c r="A470" t="e">
        <f>_xlfn.XLOOKUP(I470,UTILIZADAS[Contacto1],UTILIZADAS[Source.Name],,0)</f>
        <v>#N/A</v>
      </c>
      <c r="B470" s="18" t="e">
        <f>VLOOKUP(J470,Ref!A:C,3,0)</f>
        <v>#N/A</v>
      </c>
      <c r="C470" s="18" t="e">
        <f>VLOOKUP(J470,Ref!A:D,4,0)</f>
        <v>#N/A</v>
      </c>
      <c r="D470" s="18" t="str">
        <f t="shared" si="21"/>
        <v>00/ene</v>
      </c>
      <c r="E470" s="18">
        <f t="shared" si="22"/>
        <v>0</v>
      </c>
      <c r="F470" s="18">
        <v>1</v>
      </c>
      <c r="G470" s="18">
        <f t="shared" si="23"/>
        <v>0</v>
      </c>
    </row>
    <row r="471" spans="1:7">
      <c r="A471" t="e">
        <f>_xlfn.XLOOKUP(I471,UTILIZADAS[Contacto1],UTILIZADAS[Source.Name],,0)</f>
        <v>#N/A</v>
      </c>
      <c r="B471" s="18" t="e">
        <f>VLOOKUP(J471,Ref!A:C,3,0)</f>
        <v>#N/A</v>
      </c>
      <c r="C471" s="18" t="e">
        <f>VLOOKUP(J471,Ref!A:D,4,0)</f>
        <v>#N/A</v>
      </c>
      <c r="D471" s="18" t="str">
        <f t="shared" si="21"/>
        <v>00/ene</v>
      </c>
      <c r="E471" s="18">
        <f t="shared" si="22"/>
        <v>0</v>
      </c>
      <c r="F471" s="18">
        <v>1</v>
      </c>
      <c r="G471" s="18">
        <f t="shared" si="23"/>
        <v>0</v>
      </c>
    </row>
    <row r="472" spans="1:7">
      <c r="A472" t="e">
        <f>_xlfn.XLOOKUP(I472,UTILIZADAS[Contacto1],UTILIZADAS[Source.Name],,0)</f>
        <v>#N/A</v>
      </c>
      <c r="B472" s="18" t="e">
        <f>VLOOKUP(J472,Ref!A:C,3,0)</f>
        <v>#N/A</v>
      </c>
      <c r="C472" s="18" t="e">
        <f>VLOOKUP(J472,Ref!A:D,4,0)</f>
        <v>#N/A</v>
      </c>
      <c r="D472" s="18" t="str">
        <f t="shared" si="21"/>
        <v>00/ene</v>
      </c>
      <c r="E472" s="18">
        <f t="shared" si="22"/>
        <v>0</v>
      </c>
      <c r="F472" s="18">
        <v>1</v>
      </c>
      <c r="G472" s="18">
        <f t="shared" si="23"/>
        <v>0</v>
      </c>
    </row>
    <row r="473" spans="1:7">
      <c r="A473" t="e">
        <f>_xlfn.XLOOKUP(I473,UTILIZADAS[Contacto1],UTILIZADAS[Source.Name],,0)</f>
        <v>#N/A</v>
      </c>
      <c r="B473" s="18" t="e">
        <f>VLOOKUP(J473,Ref!A:C,3,0)</f>
        <v>#N/A</v>
      </c>
      <c r="C473" s="18" t="e">
        <f>VLOOKUP(J473,Ref!A:D,4,0)</f>
        <v>#N/A</v>
      </c>
      <c r="D473" s="18" t="str">
        <f t="shared" si="21"/>
        <v>00/ene</v>
      </c>
      <c r="E473" s="18">
        <f t="shared" si="22"/>
        <v>0</v>
      </c>
      <c r="F473" s="18">
        <v>1</v>
      </c>
      <c r="G473" s="18">
        <f t="shared" si="23"/>
        <v>0</v>
      </c>
    </row>
    <row r="474" spans="1:7">
      <c r="A474" t="e">
        <f>_xlfn.XLOOKUP(I474,UTILIZADAS[Contacto1],UTILIZADAS[Source.Name],,0)</f>
        <v>#N/A</v>
      </c>
      <c r="B474" s="18" t="e">
        <f>VLOOKUP(J474,Ref!A:C,3,0)</f>
        <v>#N/A</v>
      </c>
      <c r="C474" s="18" t="e">
        <f>VLOOKUP(J474,Ref!A:D,4,0)</f>
        <v>#N/A</v>
      </c>
      <c r="D474" s="18" t="str">
        <f t="shared" si="21"/>
        <v>00/ene</v>
      </c>
      <c r="E474" s="18">
        <f t="shared" si="22"/>
        <v>0</v>
      </c>
      <c r="F474" s="18">
        <v>1</v>
      </c>
      <c r="G474" s="18">
        <f t="shared" si="23"/>
        <v>0</v>
      </c>
    </row>
    <row r="475" spans="1:7">
      <c r="A475" t="e">
        <f>_xlfn.XLOOKUP(I475,UTILIZADAS[Contacto1],UTILIZADAS[Source.Name],,0)</f>
        <v>#N/A</v>
      </c>
      <c r="B475" s="18" t="e">
        <f>VLOOKUP(J475,Ref!A:C,3,0)</f>
        <v>#N/A</v>
      </c>
      <c r="C475" s="18" t="e">
        <f>VLOOKUP(J475,Ref!A:D,4,0)</f>
        <v>#N/A</v>
      </c>
      <c r="D475" s="18" t="str">
        <f t="shared" si="21"/>
        <v>00/ene</v>
      </c>
      <c r="E475" s="18">
        <f t="shared" si="22"/>
        <v>0</v>
      </c>
      <c r="F475" s="18">
        <v>1</v>
      </c>
      <c r="G475" s="18">
        <f t="shared" si="23"/>
        <v>0</v>
      </c>
    </row>
    <row r="476" spans="1:7">
      <c r="A476" t="e">
        <f>_xlfn.XLOOKUP(I476,UTILIZADAS[Contacto1],UTILIZADAS[Source.Name],,0)</f>
        <v>#N/A</v>
      </c>
      <c r="B476" s="18" t="e">
        <f>VLOOKUP(J476,Ref!A:C,3,0)</f>
        <v>#N/A</v>
      </c>
      <c r="C476" s="18" t="e">
        <f>VLOOKUP(J476,Ref!A:D,4,0)</f>
        <v>#N/A</v>
      </c>
      <c r="D476" s="18" t="str">
        <f t="shared" si="21"/>
        <v>00/ene</v>
      </c>
      <c r="E476" s="18">
        <f t="shared" si="22"/>
        <v>0</v>
      </c>
      <c r="F476" s="18">
        <v>1</v>
      </c>
      <c r="G476" s="18">
        <f t="shared" si="23"/>
        <v>0</v>
      </c>
    </row>
    <row r="477" spans="1:7">
      <c r="A477" t="e">
        <f>_xlfn.XLOOKUP(I477,UTILIZADAS[Contacto1],UTILIZADAS[Source.Name],,0)</f>
        <v>#N/A</v>
      </c>
      <c r="B477" s="18" t="e">
        <f>VLOOKUP(J477,Ref!A:C,3,0)</f>
        <v>#N/A</v>
      </c>
      <c r="C477" s="18" t="e">
        <f>VLOOKUP(J477,Ref!A:D,4,0)</f>
        <v>#N/A</v>
      </c>
      <c r="D477" s="18" t="str">
        <f t="shared" si="21"/>
        <v>00/ene</v>
      </c>
      <c r="E477" s="18">
        <f t="shared" si="22"/>
        <v>0</v>
      </c>
      <c r="F477" s="18">
        <v>1</v>
      </c>
      <c r="G477" s="18">
        <f t="shared" si="23"/>
        <v>0</v>
      </c>
    </row>
    <row r="478" spans="1:7">
      <c r="A478" t="e">
        <f>_xlfn.XLOOKUP(I478,UTILIZADAS[Contacto1],UTILIZADAS[Source.Name],,0)</f>
        <v>#N/A</v>
      </c>
      <c r="B478" s="18" t="e">
        <f>VLOOKUP(J478,Ref!A:C,3,0)</f>
        <v>#N/A</v>
      </c>
      <c r="C478" s="18" t="e">
        <f>VLOOKUP(J478,Ref!A:D,4,0)</f>
        <v>#N/A</v>
      </c>
      <c r="D478" s="18" t="str">
        <f t="shared" si="21"/>
        <v>00/ene</v>
      </c>
      <c r="E478" s="18">
        <f t="shared" si="22"/>
        <v>0</v>
      </c>
      <c r="F478" s="18">
        <v>1</v>
      </c>
      <c r="G478" s="18">
        <f t="shared" si="23"/>
        <v>0</v>
      </c>
    </row>
    <row r="479" spans="1:7">
      <c r="A479" t="e">
        <f>_xlfn.XLOOKUP(I479,UTILIZADAS[Contacto1],UTILIZADAS[Source.Name],,0)</f>
        <v>#N/A</v>
      </c>
      <c r="B479" s="18" t="e">
        <f>VLOOKUP(J479,Ref!A:C,3,0)</f>
        <v>#N/A</v>
      </c>
      <c r="C479" s="18" t="e">
        <f>VLOOKUP(J479,Ref!A:D,4,0)</f>
        <v>#N/A</v>
      </c>
      <c r="D479" s="18" t="str">
        <f t="shared" si="21"/>
        <v>00/ene</v>
      </c>
      <c r="E479" s="18">
        <f t="shared" si="22"/>
        <v>0</v>
      </c>
      <c r="F479" s="18">
        <v>1</v>
      </c>
      <c r="G479" s="18">
        <f t="shared" si="23"/>
        <v>0</v>
      </c>
    </row>
    <row r="480" spans="1:7">
      <c r="A480" t="e">
        <f>_xlfn.XLOOKUP(I480,UTILIZADAS[Contacto1],UTILIZADAS[Source.Name],,0)</f>
        <v>#N/A</v>
      </c>
      <c r="B480" s="18" t="e">
        <f>VLOOKUP(J480,Ref!A:C,3,0)</f>
        <v>#N/A</v>
      </c>
      <c r="C480" s="18" t="e">
        <f>VLOOKUP(J480,Ref!A:D,4,0)</f>
        <v>#N/A</v>
      </c>
      <c r="D480" s="18" t="str">
        <f t="shared" si="21"/>
        <v>00/ene</v>
      </c>
      <c r="E480" s="18">
        <f t="shared" si="22"/>
        <v>0</v>
      </c>
      <c r="F480" s="18">
        <v>1</v>
      </c>
      <c r="G480" s="18">
        <f t="shared" si="23"/>
        <v>0</v>
      </c>
    </row>
    <row r="481" spans="1:7">
      <c r="A481" t="e">
        <f>_xlfn.XLOOKUP(I481,UTILIZADAS[Contacto1],UTILIZADAS[Source.Name],,0)</f>
        <v>#N/A</v>
      </c>
      <c r="B481" s="18" t="e">
        <f>VLOOKUP(J481,Ref!A:C,3,0)</f>
        <v>#N/A</v>
      </c>
      <c r="C481" s="18" t="e">
        <f>VLOOKUP(J481,Ref!A:D,4,0)</f>
        <v>#N/A</v>
      </c>
      <c r="D481" s="18" t="str">
        <f t="shared" si="21"/>
        <v>00/ene</v>
      </c>
      <c r="E481" s="18">
        <f t="shared" si="22"/>
        <v>0</v>
      </c>
      <c r="F481" s="18">
        <v>1</v>
      </c>
      <c r="G481" s="18">
        <f t="shared" si="23"/>
        <v>0</v>
      </c>
    </row>
    <row r="482" spans="1:7">
      <c r="A482" t="e">
        <f>_xlfn.XLOOKUP(I482,UTILIZADAS[Contacto1],UTILIZADAS[Source.Name],,0)</f>
        <v>#N/A</v>
      </c>
      <c r="B482" s="18" t="e">
        <f>VLOOKUP(J482,Ref!A:C,3,0)</f>
        <v>#N/A</v>
      </c>
      <c r="C482" s="18" t="e">
        <f>VLOOKUP(J482,Ref!A:D,4,0)</f>
        <v>#N/A</v>
      </c>
      <c r="D482" s="18" t="str">
        <f t="shared" si="21"/>
        <v>00/ene</v>
      </c>
      <c r="E482" s="18">
        <f t="shared" si="22"/>
        <v>0</v>
      </c>
      <c r="F482" s="18">
        <v>1</v>
      </c>
      <c r="G482" s="18">
        <f t="shared" si="23"/>
        <v>0</v>
      </c>
    </row>
    <row r="483" spans="1:7">
      <c r="A483" t="e">
        <f>_xlfn.XLOOKUP(I483,UTILIZADAS[Contacto1],UTILIZADAS[Source.Name],,0)</f>
        <v>#N/A</v>
      </c>
      <c r="B483" s="18" t="e">
        <f>VLOOKUP(J483,Ref!A:C,3,0)</f>
        <v>#N/A</v>
      </c>
      <c r="C483" s="18" t="e">
        <f>VLOOKUP(J483,Ref!A:D,4,0)</f>
        <v>#N/A</v>
      </c>
      <c r="D483" s="18" t="str">
        <f t="shared" si="21"/>
        <v>00/ene</v>
      </c>
      <c r="E483" s="18">
        <f t="shared" si="22"/>
        <v>0</v>
      </c>
      <c r="F483" s="18">
        <v>1</v>
      </c>
      <c r="G483" s="18">
        <f t="shared" si="23"/>
        <v>0</v>
      </c>
    </row>
    <row r="484" spans="1:7">
      <c r="A484" t="e">
        <f>_xlfn.XLOOKUP(I484,UTILIZADAS[Contacto1],UTILIZADAS[Source.Name],,0)</f>
        <v>#N/A</v>
      </c>
      <c r="B484" s="18" t="e">
        <f>VLOOKUP(J484,Ref!A:C,3,0)</f>
        <v>#N/A</v>
      </c>
      <c r="C484" s="18" t="e">
        <f>VLOOKUP(J484,Ref!A:D,4,0)</f>
        <v>#N/A</v>
      </c>
      <c r="D484" s="18" t="str">
        <f t="shared" si="21"/>
        <v>00/ene</v>
      </c>
      <c r="E484" s="18">
        <f t="shared" si="22"/>
        <v>0</v>
      </c>
      <c r="F484" s="18">
        <v>1</v>
      </c>
      <c r="G484" s="18">
        <f t="shared" si="23"/>
        <v>0</v>
      </c>
    </row>
    <row r="485" spans="1:7">
      <c r="A485" t="e">
        <f>_xlfn.XLOOKUP(I485,UTILIZADAS[Contacto1],UTILIZADAS[Source.Name],,0)</f>
        <v>#N/A</v>
      </c>
      <c r="B485" s="18" t="e">
        <f>VLOOKUP(J485,Ref!A:C,3,0)</f>
        <v>#N/A</v>
      </c>
      <c r="C485" s="18" t="e">
        <f>VLOOKUP(J485,Ref!A:D,4,0)</f>
        <v>#N/A</v>
      </c>
      <c r="D485" s="18" t="str">
        <f t="shared" si="21"/>
        <v>00/ene</v>
      </c>
      <c r="E485" s="18">
        <f t="shared" si="22"/>
        <v>0</v>
      </c>
      <c r="F485" s="18">
        <v>1</v>
      </c>
      <c r="G485" s="18">
        <f t="shared" si="23"/>
        <v>0</v>
      </c>
    </row>
    <row r="486" spans="1:7">
      <c r="A486" t="e">
        <f>_xlfn.XLOOKUP(I486,UTILIZADAS[Contacto1],UTILIZADAS[Source.Name],,0)</f>
        <v>#N/A</v>
      </c>
      <c r="B486" s="18" t="e">
        <f>VLOOKUP(J486,Ref!A:C,3,0)</f>
        <v>#N/A</v>
      </c>
      <c r="C486" s="18" t="e">
        <f>VLOOKUP(J486,Ref!A:D,4,0)</f>
        <v>#N/A</v>
      </c>
      <c r="D486" s="18" t="str">
        <f t="shared" si="21"/>
        <v>00/ene</v>
      </c>
      <c r="E486" s="18">
        <f t="shared" si="22"/>
        <v>0</v>
      </c>
      <c r="F486" s="18">
        <v>1</v>
      </c>
      <c r="G486" s="18">
        <f t="shared" si="23"/>
        <v>0</v>
      </c>
    </row>
    <row r="487" spans="1:7">
      <c r="A487" t="e">
        <f>_xlfn.XLOOKUP(I487,UTILIZADAS[Contacto1],UTILIZADAS[Source.Name],,0)</f>
        <v>#N/A</v>
      </c>
      <c r="B487" s="18" t="e">
        <f>VLOOKUP(J487,Ref!A:C,3,0)</f>
        <v>#N/A</v>
      </c>
      <c r="C487" s="18" t="e">
        <f>VLOOKUP(J487,Ref!A:D,4,0)</f>
        <v>#N/A</v>
      </c>
      <c r="D487" s="18" t="str">
        <f t="shared" si="21"/>
        <v>00/ene</v>
      </c>
      <c r="E487" s="18">
        <f t="shared" si="22"/>
        <v>0</v>
      </c>
      <c r="F487" s="18">
        <v>1</v>
      </c>
      <c r="G487" s="18">
        <f t="shared" si="23"/>
        <v>0</v>
      </c>
    </row>
    <row r="488" spans="1:7">
      <c r="A488" t="e">
        <f>_xlfn.XLOOKUP(I488,UTILIZADAS[Contacto1],UTILIZADAS[Source.Name],,0)</f>
        <v>#N/A</v>
      </c>
      <c r="B488" s="18" t="e">
        <f>VLOOKUP(J488,Ref!A:C,3,0)</f>
        <v>#N/A</v>
      </c>
      <c r="C488" s="18" t="e">
        <f>VLOOKUP(J488,Ref!A:D,4,0)</f>
        <v>#N/A</v>
      </c>
      <c r="D488" s="18" t="str">
        <f t="shared" si="21"/>
        <v>00/ene</v>
      </c>
      <c r="E488" s="18">
        <f t="shared" si="22"/>
        <v>0</v>
      </c>
      <c r="F488" s="18">
        <v>1</v>
      </c>
      <c r="G488" s="18">
        <f t="shared" si="23"/>
        <v>0</v>
      </c>
    </row>
    <row r="489" spans="1:7">
      <c r="A489" t="e">
        <f>_xlfn.XLOOKUP(I489,UTILIZADAS[Contacto1],UTILIZADAS[Source.Name],,0)</f>
        <v>#N/A</v>
      </c>
      <c r="B489" s="18" t="e">
        <f>VLOOKUP(J489,Ref!A:C,3,0)</f>
        <v>#N/A</v>
      </c>
      <c r="C489" s="18" t="e">
        <f>VLOOKUP(J489,Ref!A:D,4,0)</f>
        <v>#N/A</v>
      </c>
      <c r="D489" s="18" t="str">
        <f t="shared" si="21"/>
        <v>00/ene</v>
      </c>
      <c r="E489" s="18">
        <f t="shared" si="22"/>
        <v>0</v>
      </c>
      <c r="F489" s="18">
        <v>1</v>
      </c>
      <c r="G489" s="18">
        <f t="shared" si="23"/>
        <v>0</v>
      </c>
    </row>
    <row r="490" spans="1:7">
      <c r="A490" t="e">
        <f>_xlfn.XLOOKUP(I490,UTILIZADAS[Contacto1],UTILIZADAS[Source.Name],,0)</f>
        <v>#N/A</v>
      </c>
      <c r="B490" s="18" t="e">
        <f>VLOOKUP(J490,Ref!A:C,3,0)</f>
        <v>#N/A</v>
      </c>
      <c r="C490" s="18" t="e">
        <f>VLOOKUP(J490,Ref!A:D,4,0)</f>
        <v>#N/A</v>
      </c>
      <c r="D490" s="18" t="str">
        <f t="shared" si="21"/>
        <v>00/ene</v>
      </c>
      <c r="E490" s="18">
        <f t="shared" si="22"/>
        <v>0</v>
      </c>
      <c r="F490" s="18">
        <v>1</v>
      </c>
      <c r="G490" s="18">
        <f t="shared" si="23"/>
        <v>0</v>
      </c>
    </row>
    <row r="491" spans="1:7">
      <c r="A491" t="e">
        <f>_xlfn.XLOOKUP(I491,UTILIZADAS[Contacto1],UTILIZADAS[Source.Name],,0)</f>
        <v>#N/A</v>
      </c>
      <c r="B491" s="18" t="e">
        <f>VLOOKUP(J491,Ref!A:C,3,0)</f>
        <v>#N/A</v>
      </c>
      <c r="C491" s="18" t="e">
        <f>VLOOKUP(J491,Ref!A:D,4,0)</f>
        <v>#N/A</v>
      </c>
      <c r="D491" s="18" t="str">
        <f t="shared" si="21"/>
        <v>00/ene</v>
      </c>
      <c r="E491" s="18">
        <f t="shared" si="22"/>
        <v>0</v>
      </c>
      <c r="F491" s="18">
        <v>1</v>
      </c>
      <c r="G491" s="18">
        <f t="shared" si="23"/>
        <v>0</v>
      </c>
    </row>
    <row r="492" spans="1:7">
      <c r="A492" t="e">
        <f>_xlfn.XLOOKUP(I492,UTILIZADAS[Contacto1],UTILIZADAS[Source.Name],,0)</f>
        <v>#N/A</v>
      </c>
      <c r="B492" s="18" t="e">
        <f>VLOOKUP(J492,Ref!A:C,3,0)</f>
        <v>#N/A</v>
      </c>
      <c r="C492" s="18" t="e">
        <f>VLOOKUP(J492,Ref!A:D,4,0)</f>
        <v>#N/A</v>
      </c>
      <c r="D492" s="18" t="str">
        <f t="shared" si="21"/>
        <v>00/ene</v>
      </c>
      <c r="E492" s="18">
        <f t="shared" si="22"/>
        <v>0</v>
      </c>
      <c r="F492" s="18">
        <v>1</v>
      </c>
      <c r="G492" s="18">
        <f t="shared" si="23"/>
        <v>0</v>
      </c>
    </row>
    <row r="493" spans="1:7">
      <c r="A493" t="e">
        <f>_xlfn.XLOOKUP(I493,UTILIZADAS[Contacto1],UTILIZADAS[Source.Name],,0)</f>
        <v>#N/A</v>
      </c>
      <c r="B493" s="18" t="e">
        <f>VLOOKUP(J493,Ref!A:C,3,0)</f>
        <v>#N/A</v>
      </c>
      <c r="C493" s="18" t="e">
        <f>VLOOKUP(J493,Ref!A:D,4,0)</f>
        <v>#N/A</v>
      </c>
      <c r="D493" s="18" t="str">
        <f t="shared" si="21"/>
        <v>00/ene</v>
      </c>
      <c r="E493" s="18">
        <f t="shared" si="22"/>
        <v>0</v>
      </c>
      <c r="F493" s="18">
        <v>1</v>
      </c>
      <c r="G493" s="18">
        <f t="shared" si="23"/>
        <v>0</v>
      </c>
    </row>
    <row r="494" spans="1:7">
      <c r="A494" t="e">
        <f>_xlfn.XLOOKUP(I494,UTILIZADAS[Contacto1],UTILIZADAS[Source.Name],,0)</f>
        <v>#N/A</v>
      </c>
      <c r="B494" s="18" t="e">
        <f>VLOOKUP(J494,Ref!A:C,3,0)</f>
        <v>#N/A</v>
      </c>
      <c r="C494" s="18" t="e">
        <f>VLOOKUP(J494,Ref!A:D,4,0)</f>
        <v>#N/A</v>
      </c>
      <c r="D494" s="18" t="str">
        <f t="shared" si="21"/>
        <v>00/ene</v>
      </c>
      <c r="E494" s="18">
        <f t="shared" si="22"/>
        <v>0</v>
      </c>
      <c r="F494" s="18">
        <v>1</v>
      </c>
      <c r="G494" s="18">
        <f t="shared" si="23"/>
        <v>0</v>
      </c>
    </row>
    <row r="495" spans="1:7">
      <c r="A495" t="e">
        <f>_xlfn.XLOOKUP(I495,UTILIZADAS[Contacto1],UTILIZADAS[Source.Name],,0)</f>
        <v>#N/A</v>
      </c>
      <c r="B495" s="18" t="e">
        <f>VLOOKUP(J495,Ref!A:C,3,0)</f>
        <v>#N/A</v>
      </c>
      <c r="C495" s="18" t="e">
        <f>VLOOKUP(J495,Ref!A:D,4,0)</f>
        <v>#N/A</v>
      </c>
      <c r="D495" s="18" t="str">
        <f t="shared" si="21"/>
        <v>00/ene</v>
      </c>
      <c r="E495" s="18">
        <f t="shared" si="22"/>
        <v>0</v>
      </c>
      <c r="F495" s="18">
        <v>1</v>
      </c>
      <c r="G495" s="18">
        <f t="shared" si="23"/>
        <v>0</v>
      </c>
    </row>
    <row r="496" spans="1:7">
      <c r="A496" t="e">
        <f>_xlfn.XLOOKUP(I496,UTILIZADAS[Contacto1],UTILIZADAS[Source.Name],,0)</f>
        <v>#N/A</v>
      </c>
      <c r="B496" s="18" t="e">
        <f>VLOOKUP(J496,Ref!A:C,3,0)</f>
        <v>#N/A</v>
      </c>
      <c r="C496" s="18" t="e">
        <f>VLOOKUP(J496,Ref!A:D,4,0)</f>
        <v>#N/A</v>
      </c>
      <c r="D496" s="18" t="str">
        <f t="shared" si="21"/>
        <v>00/ene</v>
      </c>
      <c r="E496" s="18">
        <f t="shared" si="22"/>
        <v>0</v>
      </c>
      <c r="F496" s="18">
        <v>1</v>
      </c>
      <c r="G496" s="18">
        <f t="shared" si="23"/>
        <v>0</v>
      </c>
    </row>
    <row r="497" spans="1:7">
      <c r="A497" t="e">
        <f>_xlfn.XLOOKUP(I497,UTILIZADAS[Contacto1],UTILIZADAS[Source.Name],,0)</f>
        <v>#N/A</v>
      </c>
      <c r="B497" s="18" t="e">
        <f>VLOOKUP(J497,Ref!A:C,3,0)</f>
        <v>#N/A</v>
      </c>
      <c r="C497" s="18" t="e">
        <f>VLOOKUP(J497,Ref!A:D,4,0)</f>
        <v>#N/A</v>
      </c>
      <c r="D497" s="18" t="str">
        <f t="shared" si="21"/>
        <v>00/ene</v>
      </c>
      <c r="E497" s="18">
        <f t="shared" si="22"/>
        <v>0</v>
      </c>
      <c r="F497" s="18">
        <v>1</v>
      </c>
      <c r="G497" s="18">
        <f t="shared" si="23"/>
        <v>0</v>
      </c>
    </row>
    <row r="498" spans="1:7">
      <c r="A498" t="e">
        <f>_xlfn.XLOOKUP(I498,UTILIZADAS[Contacto1],UTILIZADAS[Source.Name],,0)</f>
        <v>#N/A</v>
      </c>
      <c r="B498" s="18" t="e">
        <f>VLOOKUP(J498,Ref!A:C,3,0)</f>
        <v>#N/A</v>
      </c>
      <c r="C498" s="18" t="e">
        <f>VLOOKUP(J498,Ref!A:D,4,0)</f>
        <v>#N/A</v>
      </c>
      <c r="D498" s="18" t="str">
        <f t="shared" si="21"/>
        <v>00/ene</v>
      </c>
      <c r="E498" s="18">
        <f t="shared" si="22"/>
        <v>0</v>
      </c>
      <c r="F498" s="18">
        <v>1</v>
      </c>
      <c r="G498" s="18">
        <f t="shared" si="23"/>
        <v>0</v>
      </c>
    </row>
    <row r="499" spans="1:7">
      <c r="A499" t="e">
        <f>_xlfn.XLOOKUP(I499,UTILIZADAS[Contacto1],UTILIZADAS[Source.Name],,0)</f>
        <v>#N/A</v>
      </c>
      <c r="B499" s="18" t="e">
        <f>VLOOKUP(J499,Ref!A:C,3,0)</f>
        <v>#N/A</v>
      </c>
      <c r="C499" s="18" t="e">
        <f>VLOOKUP(J499,Ref!A:D,4,0)</f>
        <v>#N/A</v>
      </c>
      <c r="D499" s="18" t="str">
        <f t="shared" si="21"/>
        <v>00/ene</v>
      </c>
      <c r="E499" s="18">
        <f t="shared" si="22"/>
        <v>0</v>
      </c>
      <c r="F499" s="18">
        <v>1</v>
      </c>
      <c r="G499" s="18">
        <f t="shared" si="23"/>
        <v>0</v>
      </c>
    </row>
    <row r="500" spans="1:7">
      <c r="A500" t="e">
        <f>_xlfn.XLOOKUP(I500,UTILIZADAS[Contacto1],UTILIZADAS[Source.Name],,0)</f>
        <v>#N/A</v>
      </c>
      <c r="B500" s="18" t="e">
        <f>VLOOKUP(J500,Ref!A:C,3,0)</f>
        <v>#N/A</v>
      </c>
      <c r="C500" s="18" t="e">
        <f>VLOOKUP(J500,Ref!A:D,4,0)</f>
        <v>#N/A</v>
      </c>
      <c r="D500" s="18" t="str">
        <f t="shared" si="21"/>
        <v>00/ene</v>
      </c>
      <c r="E500" s="18">
        <f t="shared" si="22"/>
        <v>0</v>
      </c>
      <c r="F500" s="18">
        <v>1</v>
      </c>
      <c r="G500" s="18">
        <f t="shared" si="23"/>
        <v>0</v>
      </c>
    </row>
    <row r="501" spans="1:7">
      <c r="A501" t="e">
        <f>_xlfn.XLOOKUP(I501,UTILIZADAS[Contacto1],UTILIZADAS[Source.Name],,0)</f>
        <v>#N/A</v>
      </c>
      <c r="B501" s="18" t="e">
        <f>VLOOKUP(J501,Ref!A:C,3,0)</f>
        <v>#N/A</v>
      </c>
      <c r="C501" s="18" t="e">
        <f>VLOOKUP(J501,Ref!A:D,4,0)</f>
        <v>#N/A</v>
      </c>
      <c r="D501" s="18" t="str">
        <f t="shared" si="21"/>
        <v>00/ene</v>
      </c>
      <c r="E501" s="18">
        <f t="shared" si="22"/>
        <v>0</v>
      </c>
      <c r="F501" s="18">
        <v>1</v>
      </c>
      <c r="G501" s="18">
        <f t="shared" si="23"/>
        <v>0</v>
      </c>
    </row>
    <row r="502" spans="1:7">
      <c r="A502" t="e">
        <f>_xlfn.XLOOKUP(I502,UTILIZADAS[Contacto1],UTILIZADAS[Source.Name],,0)</f>
        <v>#N/A</v>
      </c>
      <c r="B502" s="18" t="e">
        <f>VLOOKUP(J502,Ref!A:C,3,0)</f>
        <v>#N/A</v>
      </c>
      <c r="C502" s="18" t="e">
        <f>VLOOKUP(J502,Ref!A:D,4,0)</f>
        <v>#N/A</v>
      </c>
      <c r="D502" s="18" t="str">
        <f t="shared" si="21"/>
        <v>00/ene</v>
      </c>
      <c r="E502" s="18">
        <f t="shared" si="22"/>
        <v>0</v>
      </c>
      <c r="F502" s="18">
        <v>1</v>
      </c>
      <c r="G502" s="18">
        <f t="shared" si="23"/>
        <v>0</v>
      </c>
    </row>
    <row r="503" spans="1:7">
      <c r="A503" t="e">
        <f>_xlfn.XLOOKUP(I503,UTILIZADAS[Contacto1],UTILIZADAS[Source.Name],,0)</f>
        <v>#N/A</v>
      </c>
      <c r="B503" s="18" t="e">
        <f>VLOOKUP(J503,Ref!A:C,3,0)</f>
        <v>#N/A</v>
      </c>
      <c r="C503" s="18" t="e">
        <f>VLOOKUP(J503,Ref!A:D,4,0)</f>
        <v>#N/A</v>
      </c>
      <c r="D503" s="18" t="str">
        <f t="shared" si="21"/>
        <v>00/ene</v>
      </c>
      <c r="E503" s="18">
        <f t="shared" si="22"/>
        <v>0</v>
      </c>
      <c r="F503" s="18">
        <v>1</v>
      </c>
      <c r="G503" s="18">
        <f t="shared" si="23"/>
        <v>0</v>
      </c>
    </row>
    <row r="504" spans="1:7">
      <c r="A504" t="e">
        <f>_xlfn.XLOOKUP(I504,UTILIZADAS[Contacto1],UTILIZADAS[Source.Name],,0)</f>
        <v>#N/A</v>
      </c>
      <c r="B504" s="18" t="e">
        <f>VLOOKUP(J504,Ref!A:C,3,0)</f>
        <v>#N/A</v>
      </c>
      <c r="C504" s="18" t="e">
        <f>VLOOKUP(J504,Ref!A:D,4,0)</f>
        <v>#N/A</v>
      </c>
      <c r="D504" s="18" t="str">
        <f t="shared" si="21"/>
        <v>00/ene</v>
      </c>
      <c r="E504" s="18">
        <f t="shared" si="22"/>
        <v>0</v>
      </c>
      <c r="F504" s="18">
        <v>1</v>
      </c>
      <c r="G504" s="18">
        <f t="shared" si="23"/>
        <v>0</v>
      </c>
    </row>
    <row r="505" spans="1:7">
      <c r="A505" t="e">
        <f>_xlfn.XLOOKUP(I505,UTILIZADAS[Contacto1],UTILIZADAS[Source.Name],,0)</f>
        <v>#N/A</v>
      </c>
      <c r="B505" s="18" t="e">
        <f>VLOOKUP(J505,Ref!A:C,3,0)</f>
        <v>#N/A</v>
      </c>
      <c r="C505" s="18" t="e">
        <f>VLOOKUP(J505,Ref!A:D,4,0)</f>
        <v>#N/A</v>
      </c>
      <c r="D505" s="18" t="str">
        <f t="shared" si="21"/>
        <v>00/ene</v>
      </c>
      <c r="E505" s="18">
        <f t="shared" si="22"/>
        <v>0</v>
      </c>
      <c r="F505" s="18">
        <v>1</v>
      </c>
      <c r="G505" s="18">
        <f t="shared" si="23"/>
        <v>0</v>
      </c>
    </row>
    <row r="506" spans="1:7">
      <c r="A506" t="e">
        <f>_xlfn.XLOOKUP(I506,UTILIZADAS[Contacto1],UTILIZADAS[Source.Name],,0)</f>
        <v>#N/A</v>
      </c>
      <c r="B506" s="18" t="e">
        <f>VLOOKUP(J506,Ref!A:C,3,0)</f>
        <v>#N/A</v>
      </c>
      <c r="C506" s="18" t="e">
        <f>VLOOKUP(J506,Ref!A:D,4,0)</f>
        <v>#N/A</v>
      </c>
      <c r="D506" s="18" t="str">
        <f t="shared" si="21"/>
        <v>00/ene</v>
      </c>
      <c r="E506" s="18">
        <f t="shared" si="22"/>
        <v>0</v>
      </c>
      <c r="F506" s="18">
        <v>1</v>
      </c>
      <c r="G506" s="18">
        <f t="shared" si="23"/>
        <v>0</v>
      </c>
    </row>
    <row r="507" spans="1:7">
      <c r="A507" t="e">
        <f>_xlfn.XLOOKUP(I507,UTILIZADAS[Contacto1],UTILIZADAS[Source.Name],,0)</f>
        <v>#N/A</v>
      </c>
      <c r="B507" s="18" t="e">
        <f>VLOOKUP(J507,Ref!A:C,3,0)</f>
        <v>#N/A</v>
      </c>
      <c r="C507" s="18" t="e">
        <f>VLOOKUP(J507,Ref!A:D,4,0)</f>
        <v>#N/A</v>
      </c>
      <c r="D507" s="18" t="str">
        <f t="shared" si="21"/>
        <v>00/ene</v>
      </c>
      <c r="E507" s="18">
        <f t="shared" si="22"/>
        <v>0</v>
      </c>
      <c r="F507" s="18">
        <v>1</v>
      </c>
      <c r="G507" s="18">
        <f t="shared" si="23"/>
        <v>0</v>
      </c>
    </row>
    <row r="508" spans="1:7">
      <c r="A508" t="e">
        <f>_xlfn.XLOOKUP(I508,UTILIZADAS[Contacto1],UTILIZADAS[Source.Name],,0)</f>
        <v>#N/A</v>
      </c>
      <c r="B508" s="18" t="e">
        <f>VLOOKUP(J508,Ref!A:C,3,0)</f>
        <v>#N/A</v>
      </c>
      <c r="C508" s="18" t="e">
        <f>VLOOKUP(J508,Ref!A:D,4,0)</f>
        <v>#N/A</v>
      </c>
      <c r="D508" s="18" t="str">
        <f t="shared" si="21"/>
        <v>00/ene</v>
      </c>
      <c r="E508" s="18">
        <f t="shared" si="22"/>
        <v>0</v>
      </c>
      <c r="F508" s="18">
        <v>1</v>
      </c>
      <c r="G508" s="18">
        <f t="shared" si="23"/>
        <v>0</v>
      </c>
    </row>
    <row r="509" spans="1:7">
      <c r="A509" t="e">
        <f>_xlfn.XLOOKUP(I509,UTILIZADAS[Contacto1],UTILIZADAS[Source.Name],,0)</f>
        <v>#N/A</v>
      </c>
      <c r="B509" s="18" t="e">
        <f>VLOOKUP(J509,Ref!A:C,3,0)</f>
        <v>#N/A</v>
      </c>
      <c r="C509" s="18" t="e">
        <f>VLOOKUP(J509,Ref!A:D,4,0)</f>
        <v>#N/A</v>
      </c>
      <c r="D509" s="18" t="str">
        <f t="shared" si="21"/>
        <v>00/ene</v>
      </c>
      <c r="E509" s="18">
        <f t="shared" si="22"/>
        <v>0</v>
      </c>
      <c r="F509" s="18">
        <v>1</v>
      </c>
      <c r="G509" s="18">
        <f t="shared" si="23"/>
        <v>0</v>
      </c>
    </row>
    <row r="510" spans="1:7">
      <c r="A510" t="e">
        <f>_xlfn.XLOOKUP(I510,UTILIZADAS[Contacto1],UTILIZADAS[Source.Name],,0)</f>
        <v>#N/A</v>
      </c>
      <c r="B510" s="18" t="e">
        <f>VLOOKUP(J510,Ref!A:C,3,0)</f>
        <v>#N/A</v>
      </c>
      <c r="C510" s="18" t="e">
        <f>VLOOKUP(J510,Ref!A:D,4,0)</f>
        <v>#N/A</v>
      </c>
      <c r="D510" s="18" t="str">
        <f t="shared" si="21"/>
        <v>00/ene</v>
      </c>
      <c r="E510" s="18">
        <f t="shared" si="22"/>
        <v>0</v>
      </c>
      <c r="F510" s="18">
        <v>1</v>
      </c>
      <c r="G510" s="18">
        <f t="shared" si="23"/>
        <v>0</v>
      </c>
    </row>
    <row r="511" spans="1:7">
      <c r="A511" t="e">
        <f>_xlfn.XLOOKUP(I511,UTILIZADAS[Contacto1],UTILIZADAS[Source.Name],,0)</f>
        <v>#N/A</v>
      </c>
      <c r="B511" s="18" t="e">
        <f>VLOOKUP(J511,Ref!A:C,3,0)</f>
        <v>#N/A</v>
      </c>
      <c r="C511" s="18" t="e">
        <f>VLOOKUP(J511,Ref!A:D,4,0)</f>
        <v>#N/A</v>
      </c>
      <c r="D511" s="18" t="str">
        <f t="shared" si="21"/>
        <v>00/ene</v>
      </c>
      <c r="E511" s="18">
        <f t="shared" si="22"/>
        <v>0</v>
      </c>
      <c r="F511" s="18">
        <v>1</v>
      </c>
      <c r="G511" s="18">
        <f t="shared" si="23"/>
        <v>0</v>
      </c>
    </row>
    <row r="512" spans="1:7">
      <c r="A512" t="e">
        <f>_xlfn.XLOOKUP(I512,UTILIZADAS[Contacto1],UTILIZADAS[Source.Name],,0)</f>
        <v>#N/A</v>
      </c>
      <c r="B512" s="18" t="e">
        <f>VLOOKUP(J512,Ref!A:C,3,0)</f>
        <v>#N/A</v>
      </c>
      <c r="C512" s="18" t="e">
        <f>VLOOKUP(J512,Ref!A:D,4,0)</f>
        <v>#N/A</v>
      </c>
      <c r="D512" s="18" t="str">
        <f t="shared" si="21"/>
        <v>00/ene</v>
      </c>
      <c r="E512" s="18">
        <f t="shared" si="22"/>
        <v>0</v>
      </c>
      <c r="F512" s="18">
        <v>1</v>
      </c>
      <c r="G512" s="18">
        <f t="shared" si="23"/>
        <v>0</v>
      </c>
    </row>
    <row r="513" spans="1:7">
      <c r="A513" t="e">
        <f>_xlfn.XLOOKUP(I513,UTILIZADAS[Contacto1],UTILIZADAS[Source.Name],,0)</f>
        <v>#N/A</v>
      </c>
      <c r="B513" s="18" t="e">
        <f>VLOOKUP(J513,Ref!A:C,3,0)</f>
        <v>#N/A</v>
      </c>
      <c r="C513" s="18" t="e">
        <f>VLOOKUP(J513,Ref!A:D,4,0)</f>
        <v>#N/A</v>
      </c>
      <c r="D513" s="18" t="str">
        <f t="shared" si="21"/>
        <v>00/ene</v>
      </c>
      <c r="E513" s="18">
        <f t="shared" si="22"/>
        <v>0</v>
      </c>
      <c r="F513" s="18">
        <v>1</v>
      </c>
      <c r="G513" s="18">
        <f t="shared" si="23"/>
        <v>0</v>
      </c>
    </row>
    <row r="514" spans="1:7">
      <c r="A514" t="e">
        <f>_xlfn.XLOOKUP(I514,UTILIZADAS[Contacto1],UTILIZADAS[Source.Name],,0)</f>
        <v>#N/A</v>
      </c>
      <c r="B514" s="18" t="e">
        <f>VLOOKUP(J514,Ref!A:C,3,0)</f>
        <v>#N/A</v>
      </c>
      <c r="C514" s="18" t="e">
        <f>VLOOKUP(J514,Ref!A:D,4,0)</f>
        <v>#N/A</v>
      </c>
      <c r="D514" s="18" t="str">
        <f t="shared" ref="D514:D577" si="24">TEXT(H514,"dd/mmm")</f>
        <v>00/ene</v>
      </c>
      <c r="E514" s="18">
        <f t="shared" ref="E514:E577" si="25">+COUNTIF(I:I,I514)</f>
        <v>0</v>
      </c>
      <c r="F514" s="18">
        <v>1</v>
      </c>
      <c r="G514" s="18">
        <f t="shared" si="23"/>
        <v>0</v>
      </c>
    </row>
    <row r="515" spans="1:7">
      <c r="A515" t="e">
        <f>_xlfn.XLOOKUP(I515,UTILIZADAS[Contacto1],UTILIZADAS[Source.Name],,0)</f>
        <v>#N/A</v>
      </c>
      <c r="B515" s="18" t="e">
        <f>VLOOKUP(J515,Ref!A:C,3,0)</f>
        <v>#N/A</v>
      </c>
      <c r="C515" s="18" t="e">
        <f>VLOOKUP(J515,Ref!A:D,4,0)</f>
        <v>#N/A</v>
      </c>
      <c r="D515" s="18" t="str">
        <f t="shared" si="24"/>
        <v>00/ene</v>
      </c>
      <c r="E515" s="18">
        <f t="shared" si="25"/>
        <v>0</v>
      </c>
      <c r="F515" s="18">
        <v>1</v>
      </c>
      <c r="G515" s="18">
        <f t="shared" ref="G515:G578" si="26">IF(I515=I516,0,1)</f>
        <v>0</v>
      </c>
    </row>
    <row r="516" spans="1:7">
      <c r="A516" t="e">
        <f>_xlfn.XLOOKUP(I516,UTILIZADAS[Contacto1],UTILIZADAS[Source.Name],,0)</f>
        <v>#N/A</v>
      </c>
      <c r="B516" s="18" t="e">
        <f>VLOOKUP(J516,Ref!A:C,3,0)</f>
        <v>#N/A</v>
      </c>
      <c r="C516" s="18" t="e">
        <f>VLOOKUP(J516,Ref!A:D,4,0)</f>
        <v>#N/A</v>
      </c>
      <c r="D516" s="18" t="str">
        <f t="shared" si="24"/>
        <v>00/ene</v>
      </c>
      <c r="E516" s="18">
        <f t="shared" si="25"/>
        <v>0</v>
      </c>
      <c r="F516" s="18">
        <v>1</v>
      </c>
      <c r="G516" s="18">
        <f t="shared" si="26"/>
        <v>0</v>
      </c>
    </row>
    <row r="517" spans="1:7">
      <c r="A517" t="e">
        <f>_xlfn.XLOOKUP(I517,UTILIZADAS[Contacto1],UTILIZADAS[Source.Name],,0)</f>
        <v>#N/A</v>
      </c>
      <c r="B517" s="18" t="e">
        <f>VLOOKUP(J517,Ref!A:C,3,0)</f>
        <v>#N/A</v>
      </c>
      <c r="C517" s="18" t="e">
        <f>VLOOKUP(J517,Ref!A:D,4,0)</f>
        <v>#N/A</v>
      </c>
      <c r="D517" s="18" t="str">
        <f t="shared" si="24"/>
        <v>00/ene</v>
      </c>
      <c r="E517" s="18">
        <f t="shared" si="25"/>
        <v>0</v>
      </c>
      <c r="F517" s="18">
        <v>1</v>
      </c>
      <c r="G517" s="18">
        <f t="shared" si="26"/>
        <v>0</v>
      </c>
    </row>
    <row r="518" spans="1:7">
      <c r="A518" t="e">
        <f>_xlfn.XLOOKUP(I518,UTILIZADAS[Contacto1],UTILIZADAS[Source.Name],,0)</f>
        <v>#N/A</v>
      </c>
      <c r="B518" s="18" t="e">
        <f>VLOOKUP(J518,Ref!A:C,3,0)</f>
        <v>#N/A</v>
      </c>
      <c r="C518" s="18" t="e">
        <f>VLOOKUP(J518,Ref!A:D,4,0)</f>
        <v>#N/A</v>
      </c>
      <c r="D518" s="18" t="str">
        <f t="shared" si="24"/>
        <v>00/ene</v>
      </c>
      <c r="E518" s="18">
        <f t="shared" si="25"/>
        <v>0</v>
      </c>
      <c r="F518" s="18">
        <v>1</v>
      </c>
      <c r="G518" s="18">
        <f t="shared" si="26"/>
        <v>0</v>
      </c>
    </row>
    <row r="519" spans="1:7">
      <c r="A519" t="e">
        <f>_xlfn.XLOOKUP(I519,UTILIZADAS[Contacto1],UTILIZADAS[Source.Name],,0)</f>
        <v>#N/A</v>
      </c>
      <c r="B519" s="18" t="e">
        <f>VLOOKUP(J519,Ref!A:C,3,0)</f>
        <v>#N/A</v>
      </c>
      <c r="C519" s="18" t="e">
        <f>VLOOKUP(J519,Ref!A:D,4,0)</f>
        <v>#N/A</v>
      </c>
      <c r="D519" s="18" t="str">
        <f t="shared" si="24"/>
        <v>00/ene</v>
      </c>
      <c r="E519" s="18">
        <f t="shared" si="25"/>
        <v>0</v>
      </c>
      <c r="F519" s="18">
        <v>1</v>
      </c>
      <c r="G519" s="18">
        <f t="shared" si="26"/>
        <v>0</v>
      </c>
    </row>
    <row r="520" spans="1:7">
      <c r="A520" t="e">
        <f>_xlfn.XLOOKUP(I520,UTILIZADAS[Contacto1],UTILIZADAS[Source.Name],,0)</f>
        <v>#N/A</v>
      </c>
      <c r="B520" s="18" t="e">
        <f>VLOOKUP(J520,Ref!A:C,3,0)</f>
        <v>#N/A</v>
      </c>
      <c r="C520" s="18" t="e">
        <f>VLOOKUP(J520,Ref!A:D,4,0)</f>
        <v>#N/A</v>
      </c>
      <c r="D520" s="18" t="str">
        <f t="shared" si="24"/>
        <v>00/ene</v>
      </c>
      <c r="E520" s="18">
        <f t="shared" si="25"/>
        <v>0</v>
      </c>
      <c r="F520" s="18">
        <v>1</v>
      </c>
      <c r="G520" s="18">
        <f t="shared" si="26"/>
        <v>0</v>
      </c>
    </row>
    <row r="521" spans="1:7">
      <c r="A521" t="e">
        <f>_xlfn.XLOOKUP(I521,UTILIZADAS[Contacto1],UTILIZADAS[Source.Name],,0)</f>
        <v>#N/A</v>
      </c>
      <c r="B521" s="18" t="e">
        <f>VLOOKUP(J521,Ref!A:C,3,0)</f>
        <v>#N/A</v>
      </c>
      <c r="C521" s="18" t="e">
        <f>VLOOKUP(J521,Ref!A:D,4,0)</f>
        <v>#N/A</v>
      </c>
      <c r="D521" s="18" t="str">
        <f t="shared" si="24"/>
        <v>00/ene</v>
      </c>
      <c r="E521" s="18">
        <f t="shared" si="25"/>
        <v>0</v>
      </c>
      <c r="F521" s="18">
        <v>1</v>
      </c>
      <c r="G521" s="18">
        <f t="shared" si="26"/>
        <v>0</v>
      </c>
    </row>
    <row r="522" spans="1:7">
      <c r="A522" t="e">
        <f>_xlfn.XLOOKUP(I522,UTILIZADAS[Contacto1],UTILIZADAS[Source.Name],,0)</f>
        <v>#N/A</v>
      </c>
      <c r="B522" s="18" t="e">
        <f>VLOOKUP(J522,Ref!A:C,3,0)</f>
        <v>#N/A</v>
      </c>
      <c r="C522" s="18" t="e">
        <f>VLOOKUP(J522,Ref!A:D,4,0)</f>
        <v>#N/A</v>
      </c>
      <c r="D522" s="18" t="str">
        <f t="shared" si="24"/>
        <v>00/ene</v>
      </c>
      <c r="E522" s="18">
        <f t="shared" si="25"/>
        <v>0</v>
      </c>
      <c r="F522" s="18">
        <v>1</v>
      </c>
      <c r="G522" s="18">
        <f t="shared" si="26"/>
        <v>0</v>
      </c>
    </row>
    <row r="523" spans="1:7">
      <c r="A523" t="e">
        <f>_xlfn.XLOOKUP(I523,UTILIZADAS[Contacto1],UTILIZADAS[Source.Name],,0)</f>
        <v>#N/A</v>
      </c>
      <c r="B523" s="18" t="e">
        <f>VLOOKUP(J523,Ref!A:C,3,0)</f>
        <v>#N/A</v>
      </c>
      <c r="C523" s="18" t="e">
        <f>VLOOKUP(J523,Ref!A:D,4,0)</f>
        <v>#N/A</v>
      </c>
      <c r="D523" s="18" t="str">
        <f t="shared" si="24"/>
        <v>00/ene</v>
      </c>
      <c r="E523" s="18">
        <f t="shared" si="25"/>
        <v>0</v>
      </c>
      <c r="F523" s="18">
        <v>1</v>
      </c>
      <c r="G523" s="18">
        <f t="shared" si="26"/>
        <v>0</v>
      </c>
    </row>
    <row r="524" spans="1:7">
      <c r="A524" t="e">
        <f>_xlfn.XLOOKUP(I524,UTILIZADAS[Contacto1],UTILIZADAS[Source.Name],,0)</f>
        <v>#N/A</v>
      </c>
      <c r="B524" s="18" t="e">
        <f>VLOOKUP(J524,Ref!A:C,3,0)</f>
        <v>#N/A</v>
      </c>
      <c r="C524" s="18" t="e">
        <f>VLOOKUP(J524,Ref!A:D,4,0)</f>
        <v>#N/A</v>
      </c>
      <c r="D524" s="18" t="str">
        <f t="shared" si="24"/>
        <v>00/ene</v>
      </c>
      <c r="E524" s="18">
        <f t="shared" si="25"/>
        <v>0</v>
      </c>
      <c r="F524" s="18">
        <v>1</v>
      </c>
      <c r="G524" s="18">
        <f t="shared" si="26"/>
        <v>0</v>
      </c>
    </row>
    <row r="525" spans="1:7">
      <c r="A525" t="e">
        <f>_xlfn.XLOOKUP(I525,UTILIZADAS[Contacto1],UTILIZADAS[Source.Name],,0)</f>
        <v>#N/A</v>
      </c>
      <c r="B525" s="18" t="e">
        <f>VLOOKUP(J525,Ref!A:C,3,0)</f>
        <v>#N/A</v>
      </c>
      <c r="C525" s="18" t="e">
        <f>VLOOKUP(J525,Ref!A:D,4,0)</f>
        <v>#N/A</v>
      </c>
      <c r="D525" s="18" t="str">
        <f t="shared" si="24"/>
        <v>00/ene</v>
      </c>
      <c r="E525" s="18">
        <f t="shared" si="25"/>
        <v>0</v>
      </c>
      <c r="F525" s="18">
        <v>1</v>
      </c>
      <c r="G525" s="18">
        <f t="shared" si="26"/>
        <v>0</v>
      </c>
    </row>
    <row r="526" spans="1:7">
      <c r="A526" t="e">
        <f>_xlfn.XLOOKUP(I526,UTILIZADAS[Contacto1],UTILIZADAS[Source.Name],,0)</f>
        <v>#N/A</v>
      </c>
      <c r="B526" s="18" t="e">
        <f>VLOOKUP(J526,Ref!A:C,3,0)</f>
        <v>#N/A</v>
      </c>
      <c r="C526" s="18" t="e">
        <f>VLOOKUP(J526,Ref!A:D,4,0)</f>
        <v>#N/A</v>
      </c>
      <c r="D526" s="18" t="str">
        <f t="shared" si="24"/>
        <v>00/ene</v>
      </c>
      <c r="E526" s="18">
        <f t="shared" si="25"/>
        <v>0</v>
      </c>
      <c r="F526" s="18">
        <v>1</v>
      </c>
      <c r="G526" s="18">
        <f t="shared" si="26"/>
        <v>0</v>
      </c>
    </row>
    <row r="527" spans="1:7">
      <c r="A527" t="e">
        <f>_xlfn.XLOOKUP(I527,UTILIZADAS[Contacto1],UTILIZADAS[Source.Name],,0)</f>
        <v>#N/A</v>
      </c>
      <c r="B527" s="18" t="e">
        <f>VLOOKUP(J527,Ref!A:C,3,0)</f>
        <v>#N/A</v>
      </c>
      <c r="C527" s="18" t="e">
        <f>VLOOKUP(J527,Ref!A:D,4,0)</f>
        <v>#N/A</v>
      </c>
      <c r="D527" s="18" t="str">
        <f t="shared" si="24"/>
        <v>00/ene</v>
      </c>
      <c r="E527" s="18">
        <f t="shared" si="25"/>
        <v>0</v>
      </c>
      <c r="F527" s="18">
        <v>1</v>
      </c>
      <c r="G527" s="18">
        <f t="shared" si="26"/>
        <v>0</v>
      </c>
    </row>
    <row r="528" spans="1:7">
      <c r="A528" t="e">
        <f>_xlfn.XLOOKUP(I528,UTILIZADAS[Contacto1],UTILIZADAS[Source.Name],,0)</f>
        <v>#N/A</v>
      </c>
      <c r="B528" s="18" t="e">
        <f>VLOOKUP(J528,Ref!A:C,3,0)</f>
        <v>#N/A</v>
      </c>
      <c r="C528" s="18" t="e">
        <f>VLOOKUP(J528,Ref!A:D,4,0)</f>
        <v>#N/A</v>
      </c>
      <c r="D528" s="18" t="str">
        <f t="shared" si="24"/>
        <v>00/ene</v>
      </c>
      <c r="E528" s="18">
        <f t="shared" si="25"/>
        <v>0</v>
      </c>
      <c r="F528" s="18">
        <v>1</v>
      </c>
      <c r="G528" s="18">
        <f t="shared" si="26"/>
        <v>0</v>
      </c>
    </row>
    <row r="529" spans="1:7">
      <c r="A529" t="e">
        <f>_xlfn.XLOOKUP(I529,UTILIZADAS[Contacto1],UTILIZADAS[Source.Name],,0)</f>
        <v>#N/A</v>
      </c>
      <c r="B529" s="18" t="e">
        <f>VLOOKUP(J529,Ref!A:C,3,0)</f>
        <v>#N/A</v>
      </c>
      <c r="C529" s="18" t="e">
        <f>VLOOKUP(J529,Ref!A:D,4,0)</f>
        <v>#N/A</v>
      </c>
      <c r="D529" s="18" t="str">
        <f t="shared" si="24"/>
        <v>00/ene</v>
      </c>
      <c r="E529" s="18">
        <f t="shared" si="25"/>
        <v>0</v>
      </c>
      <c r="F529" s="18">
        <v>1</v>
      </c>
      <c r="G529" s="18">
        <f t="shared" si="26"/>
        <v>0</v>
      </c>
    </row>
    <row r="530" spans="1:7">
      <c r="A530" t="e">
        <f>_xlfn.XLOOKUP(I530,UTILIZADAS[Contacto1],UTILIZADAS[Source.Name],,0)</f>
        <v>#N/A</v>
      </c>
      <c r="B530" s="18" t="e">
        <f>VLOOKUP(J530,Ref!A:C,3,0)</f>
        <v>#N/A</v>
      </c>
      <c r="C530" s="18" t="e">
        <f>VLOOKUP(J530,Ref!A:D,4,0)</f>
        <v>#N/A</v>
      </c>
      <c r="D530" s="18" t="str">
        <f t="shared" si="24"/>
        <v>00/ene</v>
      </c>
      <c r="E530" s="18">
        <f t="shared" si="25"/>
        <v>0</v>
      </c>
      <c r="F530" s="18">
        <v>1</v>
      </c>
      <c r="G530" s="18">
        <f t="shared" si="26"/>
        <v>0</v>
      </c>
    </row>
    <row r="531" spans="1:7">
      <c r="A531" t="e">
        <f>_xlfn.XLOOKUP(I531,UTILIZADAS[Contacto1],UTILIZADAS[Source.Name],,0)</f>
        <v>#N/A</v>
      </c>
      <c r="B531" s="18" t="e">
        <f>VLOOKUP(J531,Ref!A:C,3,0)</f>
        <v>#N/A</v>
      </c>
      <c r="C531" s="18" t="e">
        <f>VLOOKUP(J531,Ref!A:D,4,0)</f>
        <v>#N/A</v>
      </c>
      <c r="D531" s="18" t="str">
        <f t="shared" si="24"/>
        <v>00/ene</v>
      </c>
      <c r="E531" s="18">
        <f t="shared" si="25"/>
        <v>0</v>
      </c>
      <c r="F531" s="18">
        <v>1</v>
      </c>
      <c r="G531" s="18">
        <f t="shared" si="26"/>
        <v>0</v>
      </c>
    </row>
    <row r="532" spans="1:7">
      <c r="A532" t="e">
        <f>_xlfn.XLOOKUP(I532,UTILIZADAS[Contacto1],UTILIZADAS[Source.Name],,0)</f>
        <v>#N/A</v>
      </c>
      <c r="B532" s="18" t="e">
        <f>VLOOKUP(J532,Ref!A:C,3,0)</f>
        <v>#N/A</v>
      </c>
      <c r="C532" s="18" t="e">
        <f>VLOOKUP(J532,Ref!A:D,4,0)</f>
        <v>#N/A</v>
      </c>
      <c r="D532" s="18" t="str">
        <f t="shared" si="24"/>
        <v>00/ene</v>
      </c>
      <c r="E532" s="18">
        <f t="shared" si="25"/>
        <v>0</v>
      </c>
      <c r="F532" s="18">
        <v>1</v>
      </c>
      <c r="G532" s="18">
        <f t="shared" si="26"/>
        <v>0</v>
      </c>
    </row>
    <row r="533" spans="1:7">
      <c r="A533" t="e">
        <f>_xlfn.XLOOKUP(I533,UTILIZADAS[Contacto1],UTILIZADAS[Source.Name],,0)</f>
        <v>#N/A</v>
      </c>
      <c r="B533" s="18" t="e">
        <f>VLOOKUP(J533,Ref!A:C,3,0)</f>
        <v>#N/A</v>
      </c>
      <c r="C533" s="18" t="e">
        <f>VLOOKUP(J533,Ref!A:D,4,0)</f>
        <v>#N/A</v>
      </c>
      <c r="D533" s="18" t="str">
        <f t="shared" si="24"/>
        <v>00/ene</v>
      </c>
      <c r="E533" s="18">
        <f t="shared" si="25"/>
        <v>0</v>
      </c>
      <c r="F533" s="18">
        <v>1</v>
      </c>
      <c r="G533" s="18">
        <f t="shared" si="26"/>
        <v>0</v>
      </c>
    </row>
    <row r="534" spans="1:7">
      <c r="A534" t="e">
        <f>_xlfn.XLOOKUP(I534,UTILIZADAS[Contacto1],UTILIZADAS[Source.Name],,0)</f>
        <v>#N/A</v>
      </c>
      <c r="B534" s="18" t="e">
        <f>VLOOKUP(J534,Ref!A:C,3,0)</f>
        <v>#N/A</v>
      </c>
      <c r="C534" s="18" t="e">
        <f>VLOOKUP(J534,Ref!A:D,4,0)</f>
        <v>#N/A</v>
      </c>
      <c r="D534" s="18" t="str">
        <f t="shared" si="24"/>
        <v>00/ene</v>
      </c>
      <c r="E534" s="18">
        <f t="shared" si="25"/>
        <v>0</v>
      </c>
      <c r="F534" s="18">
        <v>1</v>
      </c>
      <c r="G534" s="18">
        <f t="shared" si="26"/>
        <v>0</v>
      </c>
    </row>
    <row r="535" spans="1:7">
      <c r="A535" t="e">
        <f>_xlfn.XLOOKUP(I535,UTILIZADAS[Contacto1],UTILIZADAS[Source.Name],,0)</f>
        <v>#N/A</v>
      </c>
      <c r="B535" s="18" t="e">
        <f>VLOOKUP(J535,Ref!A:C,3,0)</f>
        <v>#N/A</v>
      </c>
      <c r="C535" s="18" t="e">
        <f>VLOOKUP(J535,Ref!A:D,4,0)</f>
        <v>#N/A</v>
      </c>
      <c r="D535" s="18" t="str">
        <f t="shared" si="24"/>
        <v>00/ene</v>
      </c>
      <c r="E535" s="18">
        <f t="shared" si="25"/>
        <v>0</v>
      </c>
      <c r="F535" s="18">
        <v>1</v>
      </c>
      <c r="G535" s="18">
        <f t="shared" si="26"/>
        <v>0</v>
      </c>
    </row>
    <row r="536" spans="1:7">
      <c r="A536" t="e">
        <f>_xlfn.XLOOKUP(I536,UTILIZADAS[Contacto1],UTILIZADAS[Source.Name],,0)</f>
        <v>#N/A</v>
      </c>
      <c r="B536" s="18" t="e">
        <f>VLOOKUP(J536,Ref!A:C,3,0)</f>
        <v>#N/A</v>
      </c>
      <c r="C536" s="18" t="e">
        <f>VLOOKUP(J536,Ref!A:D,4,0)</f>
        <v>#N/A</v>
      </c>
      <c r="D536" s="18" t="str">
        <f t="shared" si="24"/>
        <v>00/ene</v>
      </c>
      <c r="E536" s="18">
        <f t="shared" si="25"/>
        <v>0</v>
      </c>
      <c r="F536" s="18">
        <v>1</v>
      </c>
      <c r="G536" s="18">
        <f t="shared" si="26"/>
        <v>0</v>
      </c>
    </row>
    <row r="537" spans="1:7">
      <c r="A537" t="e">
        <f>_xlfn.XLOOKUP(I537,UTILIZADAS[Contacto1],UTILIZADAS[Source.Name],,0)</f>
        <v>#N/A</v>
      </c>
      <c r="B537" s="18" t="e">
        <f>VLOOKUP(J537,Ref!A:C,3,0)</f>
        <v>#N/A</v>
      </c>
      <c r="C537" s="18" t="e">
        <f>VLOOKUP(J537,Ref!A:D,4,0)</f>
        <v>#N/A</v>
      </c>
      <c r="D537" s="18" t="str">
        <f t="shared" si="24"/>
        <v>00/ene</v>
      </c>
      <c r="E537" s="18">
        <f t="shared" si="25"/>
        <v>0</v>
      </c>
      <c r="F537" s="18">
        <v>1</v>
      </c>
      <c r="G537" s="18">
        <f t="shared" si="26"/>
        <v>0</v>
      </c>
    </row>
    <row r="538" spans="1:7">
      <c r="A538" t="e">
        <f>_xlfn.XLOOKUP(I538,UTILIZADAS[Contacto1],UTILIZADAS[Source.Name],,0)</f>
        <v>#N/A</v>
      </c>
      <c r="B538" s="18" t="e">
        <f>VLOOKUP(J538,Ref!A:C,3,0)</f>
        <v>#N/A</v>
      </c>
      <c r="C538" s="18" t="e">
        <f>VLOOKUP(J538,Ref!A:D,4,0)</f>
        <v>#N/A</v>
      </c>
      <c r="D538" s="18" t="str">
        <f t="shared" si="24"/>
        <v>00/ene</v>
      </c>
      <c r="E538" s="18">
        <f t="shared" si="25"/>
        <v>0</v>
      </c>
      <c r="F538" s="18">
        <v>1</v>
      </c>
      <c r="G538" s="18">
        <f t="shared" si="26"/>
        <v>0</v>
      </c>
    </row>
    <row r="539" spans="1:7">
      <c r="A539" t="e">
        <f>_xlfn.XLOOKUP(I539,UTILIZADAS[Contacto1],UTILIZADAS[Source.Name],,0)</f>
        <v>#N/A</v>
      </c>
      <c r="B539" s="18" t="e">
        <f>VLOOKUP(J539,Ref!A:C,3,0)</f>
        <v>#N/A</v>
      </c>
      <c r="C539" s="18" t="e">
        <f>VLOOKUP(J539,Ref!A:D,4,0)</f>
        <v>#N/A</v>
      </c>
      <c r="D539" s="18" t="str">
        <f t="shared" si="24"/>
        <v>00/ene</v>
      </c>
      <c r="E539" s="18">
        <f t="shared" si="25"/>
        <v>0</v>
      </c>
      <c r="F539" s="18">
        <v>1</v>
      </c>
      <c r="G539" s="18">
        <f t="shared" si="26"/>
        <v>0</v>
      </c>
    </row>
    <row r="540" spans="1:7">
      <c r="A540" t="e">
        <f>_xlfn.XLOOKUP(I540,UTILIZADAS[Contacto1],UTILIZADAS[Source.Name],,0)</f>
        <v>#N/A</v>
      </c>
      <c r="B540" s="18" t="e">
        <f>VLOOKUP(J540,Ref!A:C,3,0)</f>
        <v>#N/A</v>
      </c>
      <c r="C540" s="18" t="e">
        <f>VLOOKUP(J540,Ref!A:D,4,0)</f>
        <v>#N/A</v>
      </c>
      <c r="D540" s="18" t="str">
        <f t="shared" si="24"/>
        <v>00/ene</v>
      </c>
      <c r="E540" s="18">
        <f t="shared" si="25"/>
        <v>0</v>
      </c>
      <c r="F540" s="18">
        <v>1</v>
      </c>
      <c r="G540" s="18">
        <f t="shared" si="26"/>
        <v>0</v>
      </c>
    </row>
    <row r="541" spans="1:7">
      <c r="A541" t="e">
        <f>_xlfn.XLOOKUP(I541,UTILIZADAS[Contacto1],UTILIZADAS[Source.Name],,0)</f>
        <v>#N/A</v>
      </c>
      <c r="B541" s="18" t="e">
        <f>VLOOKUP(J541,Ref!A:C,3,0)</f>
        <v>#N/A</v>
      </c>
      <c r="C541" s="18" t="e">
        <f>VLOOKUP(J541,Ref!A:D,4,0)</f>
        <v>#N/A</v>
      </c>
      <c r="D541" s="18" t="str">
        <f t="shared" si="24"/>
        <v>00/ene</v>
      </c>
      <c r="E541" s="18">
        <f t="shared" si="25"/>
        <v>0</v>
      </c>
      <c r="F541" s="18">
        <v>1</v>
      </c>
      <c r="G541" s="18">
        <f t="shared" si="26"/>
        <v>0</v>
      </c>
    </row>
    <row r="542" spans="1:7">
      <c r="A542" t="e">
        <f>_xlfn.XLOOKUP(I542,UTILIZADAS[Contacto1],UTILIZADAS[Source.Name],,0)</f>
        <v>#N/A</v>
      </c>
      <c r="B542" s="18" t="e">
        <f>VLOOKUP(J542,Ref!A:C,3,0)</f>
        <v>#N/A</v>
      </c>
      <c r="C542" s="18" t="e">
        <f>VLOOKUP(J542,Ref!A:D,4,0)</f>
        <v>#N/A</v>
      </c>
      <c r="D542" s="18" t="str">
        <f t="shared" si="24"/>
        <v>00/ene</v>
      </c>
      <c r="E542" s="18">
        <f t="shared" si="25"/>
        <v>0</v>
      </c>
      <c r="F542" s="18">
        <v>1</v>
      </c>
      <c r="G542" s="18">
        <f t="shared" si="26"/>
        <v>0</v>
      </c>
    </row>
    <row r="543" spans="1:7">
      <c r="A543" t="e">
        <f>_xlfn.XLOOKUP(I543,UTILIZADAS[Contacto1],UTILIZADAS[Source.Name],,0)</f>
        <v>#N/A</v>
      </c>
      <c r="B543" s="18" t="e">
        <f>VLOOKUP(J543,Ref!A:C,3,0)</f>
        <v>#N/A</v>
      </c>
      <c r="C543" s="18" t="e">
        <f>VLOOKUP(J543,Ref!A:D,4,0)</f>
        <v>#N/A</v>
      </c>
      <c r="D543" s="18" t="str">
        <f t="shared" si="24"/>
        <v>00/ene</v>
      </c>
      <c r="E543" s="18">
        <f t="shared" si="25"/>
        <v>0</v>
      </c>
      <c r="F543" s="18">
        <v>1</v>
      </c>
      <c r="G543" s="18">
        <f t="shared" si="26"/>
        <v>0</v>
      </c>
    </row>
    <row r="544" spans="1:7">
      <c r="A544" t="e">
        <f>_xlfn.XLOOKUP(I544,UTILIZADAS[Contacto1],UTILIZADAS[Source.Name],,0)</f>
        <v>#N/A</v>
      </c>
      <c r="B544" s="18" t="e">
        <f>VLOOKUP(J544,Ref!A:C,3,0)</f>
        <v>#N/A</v>
      </c>
      <c r="C544" s="18" t="e">
        <f>VLOOKUP(J544,Ref!A:D,4,0)</f>
        <v>#N/A</v>
      </c>
      <c r="D544" s="18" t="str">
        <f t="shared" si="24"/>
        <v>00/ene</v>
      </c>
      <c r="E544" s="18">
        <f t="shared" si="25"/>
        <v>0</v>
      </c>
      <c r="F544" s="18">
        <v>1</v>
      </c>
      <c r="G544" s="18">
        <f t="shared" si="26"/>
        <v>0</v>
      </c>
    </row>
    <row r="545" spans="1:7">
      <c r="A545" t="e">
        <f>_xlfn.XLOOKUP(I545,UTILIZADAS[Contacto1],UTILIZADAS[Source.Name],,0)</f>
        <v>#N/A</v>
      </c>
      <c r="B545" s="18" t="e">
        <f>VLOOKUP(J545,Ref!A:C,3,0)</f>
        <v>#N/A</v>
      </c>
      <c r="C545" s="18" t="e">
        <f>VLOOKUP(J545,Ref!A:D,4,0)</f>
        <v>#N/A</v>
      </c>
      <c r="D545" s="18" t="str">
        <f t="shared" si="24"/>
        <v>00/ene</v>
      </c>
      <c r="E545" s="18">
        <f t="shared" si="25"/>
        <v>0</v>
      </c>
      <c r="F545" s="18">
        <v>1</v>
      </c>
      <c r="G545" s="18">
        <f t="shared" si="26"/>
        <v>0</v>
      </c>
    </row>
    <row r="546" spans="1:7">
      <c r="A546" t="e">
        <f>_xlfn.XLOOKUP(I546,UTILIZADAS[Contacto1],UTILIZADAS[Source.Name],,0)</f>
        <v>#N/A</v>
      </c>
      <c r="B546" s="18" t="e">
        <f>VLOOKUP(J546,Ref!A:C,3,0)</f>
        <v>#N/A</v>
      </c>
      <c r="C546" s="18" t="e">
        <f>VLOOKUP(J546,Ref!A:D,4,0)</f>
        <v>#N/A</v>
      </c>
      <c r="D546" s="18" t="str">
        <f t="shared" si="24"/>
        <v>00/ene</v>
      </c>
      <c r="E546" s="18">
        <f t="shared" si="25"/>
        <v>0</v>
      </c>
      <c r="F546" s="18">
        <v>1</v>
      </c>
      <c r="G546" s="18">
        <f t="shared" si="26"/>
        <v>0</v>
      </c>
    </row>
    <row r="547" spans="1:7">
      <c r="A547" t="e">
        <f>_xlfn.XLOOKUP(I547,UTILIZADAS[Contacto1],UTILIZADAS[Source.Name],,0)</f>
        <v>#N/A</v>
      </c>
      <c r="B547" s="18" t="e">
        <f>VLOOKUP(J547,Ref!A:C,3,0)</f>
        <v>#N/A</v>
      </c>
      <c r="C547" s="18" t="e">
        <f>VLOOKUP(J547,Ref!A:D,4,0)</f>
        <v>#N/A</v>
      </c>
      <c r="D547" s="18" t="str">
        <f t="shared" si="24"/>
        <v>00/ene</v>
      </c>
      <c r="E547" s="18">
        <f t="shared" si="25"/>
        <v>0</v>
      </c>
      <c r="F547" s="18">
        <v>1</v>
      </c>
      <c r="G547" s="18">
        <f t="shared" si="26"/>
        <v>0</v>
      </c>
    </row>
    <row r="548" spans="1:7">
      <c r="A548" t="e">
        <f>_xlfn.XLOOKUP(I548,UTILIZADAS[Contacto1],UTILIZADAS[Source.Name],,0)</f>
        <v>#N/A</v>
      </c>
      <c r="B548" s="18" t="e">
        <f>VLOOKUP(J548,Ref!A:C,3,0)</f>
        <v>#N/A</v>
      </c>
      <c r="C548" s="18" t="e">
        <f>VLOOKUP(J548,Ref!A:D,4,0)</f>
        <v>#N/A</v>
      </c>
      <c r="D548" s="18" t="str">
        <f t="shared" si="24"/>
        <v>00/ene</v>
      </c>
      <c r="E548" s="18">
        <f t="shared" si="25"/>
        <v>0</v>
      </c>
      <c r="F548" s="18">
        <v>1</v>
      </c>
      <c r="G548" s="18">
        <f t="shared" si="26"/>
        <v>0</v>
      </c>
    </row>
    <row r="549" spans="1:7">
      <c r="A549" t="e">
        <f>_xlfn.XLOOKUP(I549,UTILIZADAS[Contacto1],UTILIZADAS[Source.Name],,0)</f>
        <v>#N/A</v>
      </c>
      <c r="B549" s="18" t="e">
        <f>VLOOKUP(J549,Ref!A:C,3,0)</f>
        <v>#N/A</v>
      </c>
      <c r="C549" s="18" t="e">
        <f>VLOOKUP(J549,Ref!A:D,4,0)</f>
        <v>#N/A</v>
      </c>
      <c r="D549" s="18" t="str">
        <f t="shared" si="24"/>
        <v>00/ene</v>
      </c>
      <c r="E549" s="18">
        <f t="shared" si="25"/>
        <v>0</v>
      </c>
      <c r="F549" s="18">
        <v>1</v>
      </c>
      <c r="G549" s="18">
        <f t="shared" si="26"/>
        <v>0</v>
      </c>
    </row>
    <row r="550" spans="1:7">
      <c r="A550" t="e">
        <f>_xlfn.XLOOKUP(I550,UTILIZADAS[Contacto1],UTILIZADAS[Source.Name],,0)</f>
        <v>#N/A</v>
      </c>
      <c r="B550" s="18" t="e">
        <f>VLOOKUP(J550,Ref!A:C,3,0)</f>
        <v>#N/A</v>
      </c>
      <c r="C550" s="18" t="e">
        <f>VLOOKUP(J550,Ref!A:D,4,0)</f>
        <v>#N/A</v>
      </c>
      <c r="D550" s="18" t="str">
        <f t="shared" si="24"/>
        <v>00/ene</v>
      </c>
      <c r="E550" s="18">
        <f t="shared" si="25"/>
        <v>0</v>
      </c>
      <c r="F550" s="18">
        <v>1</v>
      </c>
      <c r="G550" s="18">
        <f t="shared" si="26"/>
        <v>0</v>
      </c>
    </row>
    <row r="551" spans="1:7">
      <c r="A551" t="e">
        <f>_xlfn.XLOOKUP(I551,UTILIZADAS[Contacto1],UTILIZADAS[Source.Name],,0)</f>
        <v>#N/A</v>
      </c>
      <c r="B551" s="18" t="e">
        <f>VLOOKUP(J551,Ref!A:C,3,0)</f>
        <v>#N/A</v>
      </c>
      <c r="C551" s="18" t="e">
        <f>VLOOKUP(J551,Ref!A:D,4,0)</f>
        <v>#N/A</v>
      </c>
      <c r="D551" s="18" t="str">
        <f t="shared" si="24"/>
        <v>00/ene</v>
      </c>
      <c r="E551" s="18">
        <f t="shared" si="25"/>
        <v>0</v>
      </c>
      <c r="F551" s="18">
        <v>1</v>
      </c>
      <c r="G551" s="18">
        <f t="shared" si="26"/>
        <v>0</v>
      </c>
    </row>
    <row r="552" spans="1:7">
      <c r="A552" t="e">
        <f>_xlfn.XLOOKUP(I552,UTILIZADAS[Contacto1],UTILIZADAS[Source.Name],,0)</f>
        <v>#N/A</v>
      </c>
      <c r="B552" s="18" t="e">
        <f>VLOOKUP(J552,Ref!A:C,3,0)</f>
        <v>#N/A</v>
      </c>
      <c r="C552" s="18" t="e">
        <f>VLOOKUP(J552,Ref!A:D,4,0)</f>
        <v>#N/A</v>
      </c>
      <c r="D552" s="18" t="str">
        <f t="shared" si="24"/>
        <v>00/ene</v>
      </c>
      <c r="E552" s="18">
        <f t="shared" si="25"/>
        <v>0</v>
      </c>
      <c r="F552" s="18">
        <v>1</v>
      </c>
      <c r="G552" s="18">
        <f t="shared" si="26"/>
        <v>0</v>
      </c>
    </row>
    <row r="553" spans="1:7">
      <c r="A553" t="e">
        <f>_xlfn.XLOOKUP(I553,UTILIZADAS[Contacto1],UTILIZADAS[Source.Name],,0)</f>
        <v>#N/A</v>
      </c>
      <c r="B553" s="18" t="e">
        <f>VLOOKUP(J553,Ref!A:C,3,0)</f>
        <v>#N/A</v>
      </c>
      <c r="C553" s="18" t="e">
        <f>VLOOKUP(J553,Ref!A:D,4,0)</f>
        <v>#N/A</v>
      </c>
      <c r="D553" s="18" t="str">
        <f t="shared" si="24"/>
        <v>00/ene</v>
      </c>
      <c r="E553" s="18">
        <f t="shared" si="25"/>
        <v>0</v>
      </c>
      <c r="F553" s="18">
        <v>1</v>
      </c>
      <c r="G553" s="18">
        <f t="shared" si="26"/>
        <v>0</v>
      </c>
    </row>
    <row r="554" spans="1:7">
      <c r="A554" t="e">
        <f>_xlfn.XLOOKUP(I554,UTILIZADAS[Contacto1],UTILIZADAS[Source.Name],,0)</f>
        <v>#N/A</v>
      </c>
      <c r="B554" s="18" t="e">
        <f>VLOOKUP(J554,Ref!A:C,3,0)</f>
        <v>#N/A</v>
      </c>
      <c r="C554" s="18" t="e">
        <f>VLOOKUP(J554,Ref!A:D,4,0)</f>
        <v>#N/A</v>
      </c>
      <c r="D554" s="18" t="str">
        <f t="shared" si="24"/>
        <v>00/ene</v>
      </c>
      <c r="E554" s="18">
        <f t="shared" si="25"/>
        <v>0</v>
      </c>
      <c r="F554" s="18">
        <v>1</v>
      </c>
      <c r="G554" s="18">
        <f t="shared" si="26"/>
        <v>0</v>
      </c>
    </row>
    <row r="555" spans="1:7">
      <c r="A555" t="e">
        <f>_xlfn.XLOOKUP(I555,UTILIZADAS[Contacto1],UTILIZADAS[Source.Name],,0)</f>
        <v>#N/A</v>
      </c>
      <c r="B555" s="18" t="e">
        <f>VLOOKUP(J555,Ref!A:C,3,0)</f>
        <v>#N/A</v>
      </c>
      <c r="C555" s="18" t="e">
        <f>VLOOKUP(J555,Ref!A:D,4,0)</f>
        <v>#N/A</v>
      </c>
      <c r="D555" s="18" t="str">
        <f t="shared" si="24"/>
        <v>00/ene</v>
      </c>
      <c r="E555" s="18">
        <f t="shared" si="25"/>
        <v>0</v>
      </c>
      <c r="F555" s="18">
        <v>1</v>
      </c>
      <c r="G555" s="18">
        <f t="shared" si="26"/>
        <v>0</v>
      </c>
    </row>
    <row r="556" spans="1:7">
      <c r="A556" t="e">
        <f>_xlfn.XLOOKUP(I556,UTILIZADAS[Contacto1],UTILIZADAS[Source.Name],,0)</f>
        <v>#N/A</v>
      </c>
      <c r="B556" s="18" t="e">
        <f>VLOOKUP(J556,Ref!A:C,3,0)</f>
        <v>#N/A</v>
      </c>
      <c r="C556" s="18" t="e">
        <f>VLOOKUP(J556,Ref!A:D,4,0)</f>
        <v>#N/A</v>
      </c>
      <c r="D556" s="18" t="str">
        <f t="shared" si="24"/>
        <v>00/ene</v>
      </c>
      <c r="E556" s="18">
        <f t="shared" si="25"/>
        <v>0</v>
      </c>
      <c r="F556" s="18">
        <v>1</v>
      </c>
      <c r="G556" s="18">
        <f t="shared" si="26"/>
        <v>0</v>
      </c>
    </row>
    <row r="557" spans="1:7">
      <c r="A557" t="e">
        <f>_xlfn.XLOOKUP(I557,UTILIZADAS[Contacto1],UTILIZADAS[Source.Name],,0)</f>
        <v>#N/A</v>
      </c>
      <c r="B557" s="18" t="e">
        <f>VLOOKUP(J557,Ref!A:C,3,0)</f>
        <v>#N/A</v>
      </c>
      <c r="C557" s="18" t="e">
        <f>VLOOKUP(J557,Ref!A:D,4,0)</f>
        <v>#N/A</v>
      </c>
      <c r="D557" s="18" t="str">
        <f t="shared" si="24"/>
        <v>00/ene</v>
      </c>
      <c r="E557" s="18">
        <f t="shared" si="25"/>
        <v>0</v>
      </c>
      <c r="F557" s="18">
        <v>1</v>
      </c>
      <c r="G557" s="18">
        <f t="shared" si="26"/>
        <v>0</v>
      </c>
    </row>
    <row r="558" spans="1:7">
      <c r="A558" t="e">
        <f>_xlfn.XLOOKUP(I558,UTILIZADAS[Contacto1],UTILIZADAS[Source.Name],,0)</f>
        <v>#N/A</v>
      </c>
      <c r="B558" s="18" t="e">
        <f>VLOOKUP(J558,Ref!A:C,3,0)</f>
        <v>#N/A</v>
      </c>
      <c r="C558" s="18" t="e">
        <f>VLOOKUP(J558,Ref!A:D,4,0)</f>
        <v>#N/A</v>
      </c>
      <c r="D558" s="18" t="str">
        <f t="shared" si="24"/>
        <v>00/ene</v>
      </c>
      <c r="E558" s="18">
        <f t="shared" si="25"/>
        <v>0</v>
      </c>
      <c r="F558" s="18">
        <v>1</v>
      </c>
      <c r="G558" s="18">
        <f t="shared" si="26"/>
        <v>0</v>
      </c>
    </row>
    <row r="559" spans="1:7">
      <c r="A559" t="e">
        <f>_xlfn.XLOOKUP(I559,UTILIZADAS[Contacto1],UTILIZADAS[Source.Name],,0)</f>
        <v>#N/A</v>
      </c>
      <c r="B559" s="18" t="e">
        <f>VLOOKUP(J559,Ref!A:C,3,0)</f>
        <v>#N/A</v>
      </c>
      <c r="C559" s="18" t="e">
        <f>VLOOKUP(J559,Ref!A:D,4,0)</f>
        <v>#N/A</v>
      </c>
      <c r="D559" s="18" t="str">
        <f t="shared" si="24"/>
        <v>00/ene</v>
      </c>
      <c r="E559" s="18">
        <f t="shared" si="25"/>
        <v>0</v>
      </c>
      <c r="F559" s="18">
        <v>1</v>
      </c>
      <c r="G559" s="18">
        <f t="shared" si="26"/>
        <v>0</v>
      </c>
    </row>
    <row r="560" spans="1:7">
      <c r="A560" t="e">
        <f>_xlfn.XLOOKUP(I560,UTILIZADAS[Contacto1],UTILIZADAS[Source.Name],,0)</f>
        <v>#N/A</v>
      </c>
      <c r="B560" s="18" t="e">
        <f>VLOOKUP(J560,Ref!A:C,3,0)</f>
        <v>#N/A</v>
      </c>
      <c r="C560" s="18" t="e">
        <f>VLOOKUP(J560,Ref!A:D,4,0)</f>
        <v>#N/A</v>
      </c>
      <c r="D560" s="18" t="str">
        <f t="shared" si="24"/>
        <v>00/ene</v>
      </c>
      <c r="E560" s="18">
        <f t="shared" si="25"/>
        <v>0</v>
      </c>
      <c r="F560" s="18">
        <v>1</v>
      </c>
      <c r="G560" s="18">
        <f t="shared" si="26"/>
        <v>0</v>
      </c>
    </row>
    <row r="561" spans="1:7">
      <c r="A561" t="e">
        <f>_xlfn.XLOOKUP(I561,UTILIZADAS[Contacto1],UTILIZADAS[Source.Name],,0)</f>
        <v>#N/A</v>
      </c>
      <c r="B561" s="18" t="e">
        <f>VLOOKUP(J561,Ref!A:C,3,0)</f>
        <v>#N/A</v>
      </c>
      <c r="C561" s="18" t="e">
        <f>VLOOKUP(J561,Ref!A:D,4,0)</f>
        <v>#N/A</v>
      </c>
      <c r="D561" s="18" t="str">
        <f t="shared" si="24"/>
        <v>00/ene</v>
      </c>
      <c r="E561" s="18">
        <f t="shared" si="25"/>
        <v>0</v>
      </c>
      <c r="F561" s="18">
        <v>1</v>
      </c>
      <c r="G561" s="18">
        <f t="shared" si="26"/>
        <v>0</v>
      </c>
    </row>
    <row r="562" spans="1:7">
      <c r="A562" t="e">
        <f>_xlfn.XLOOKUP(I562,UTILIZADAS[Contacto1],UTILIZADAS[Source.Name],,0)</f>
        <v>#N/A</v>
      </c>
      <c r="B562" s="18" t="e">
        <f>VLOOKUP(J562,Ref!A:C,3,0)</f>
        <v>#N/A</v>
      </c>
      <c r="C562" s="18" t="e">
        <f>VLOOKUP(J562,Ref!A:D,4,0)</f>
        <v>#N/A</v>
      </c>
      <c r="D562" s="18" t="str">
        <f t="shared" si="24"/>
        <v>00/ene</v>
      </c>
      <c r="E562" s="18">
        <f t="shared" si="25"/>
        <v>0</v>
      </c>
      <c r="F562" s="18">
        <v>1</v>
      </c>
      <c r="G562" s="18">
        <f t="shared" si="26"/>
        <v>0</v>
      </c>
    </row>
    <row r="563" spans="1:7">
      <c r="A563" t="e">
        <f>_xlfn.XLOOKUP(I563,UTILIZADAS[Contacto1],UTILIZADAS[Source.Name],,0)</f>
        <v>#N/A</v>
      </c>
      <c r="B563" s="18" t="e">
        <f>VLOOKUP(J563,Ref!A:C,3,0)</f>
        <v>#N/A</v>
      </c>
      <c r="C563" s="18" t="e">
        <f>VLOOKUP(J563,Ref!A:D,4,0)</f>
        <v>#N/A</v>
      </c>
      <c r="D563" s="18" t="str">
        <f t="shared" si="24"/>
        <v>00/ene</v>
      </c>
      <c r="E563" s="18">
        <f t="shared" si="25"/>
        <v>0</v>
      </c>
      <c r="F563" s="18">
        <v>1</v>
      </c>
      <c r="G563" s="18">
        <f t="shared" si="26"/>
        <v>0</v>
      </c>
    </row>
    <row r="564" spans="1:7">
      <c r="A564" t="e">
        <f>_xlfn.XLOOKUP(I564,UTILIZADAS[Contacto1],UTILIZADAS[Source.Name],,0)</f>
        <v>#N/A</v>
      </c>
      <c r="B564" s="18" t="e">
        <f>VLOOKUP(J564,Ref!A:C,3,0)</f>
        <v>#N/A</v>
      </c>
      <c r="C564" s="18" t="e">
        <f>VLOOKUP(J564,Ref!A:D,4,0)</f>
        <v>#N/A</v>
      </c>
      <c r="D564" s="18" t="str">
        <f t="shared" si="24"/>
        <v>00/ene</v>
      </c>
      <c r="E564" s="18">
        <f t="shared" si="25"/>
        <v>0</v>
      </c>
      <c r="F564" s="18">
        <v>1</v>
      </c>
      <c r="G564" s="18">
        <f t="shared" si="26"/>
        <v>0</v>
      </c>
    </row>
    <row r="565" spans="1:7">
      <c r="A565" t="e">
        <f>_xlfn.XLOOKUP(I565,UTILIZADAS[Contacto1],UTILIZADAS[Source.Name],,0)</f>
        <v>#N/A</v>
      </c>
      <c r="B565" s="18" t="e">
        <f>VLOOKUP(J565,Ref!A:C,3,0)</f>
        <v>#N/A</v>
      </c>
      <c r="C565" s="18" t="e">
        <f>VLOOKUP(J565,Ref!A:D,4,0)</f>
        <v>#N/A</v>
      </c>
      <c r="D565" s="18" t="str">
        <f t="shared" si="24"/>
        <v>00/ene</v>
      </c>
      <c r="E565" s="18">
        <f t="shared" si="25"/>
        <v>0</v>
      </c>
      <c r="F565" s="18">
        <v>1</v>
      </c>
      <c r="G565" s="18">
        <f t="shared" si="26"/>
        <v>0</v>
      </c>
    </row>
    <row r="566" spans="1:7">
      <c r="A566" t="e">
        <f>_xlfn.XLOOKUP(I566,UTILIZADAS[Contacto1],UTILIZADAS[Source.Name],,0)</f>
        <v>#N/A</v>
      </c>
      <c r="B566" s="18" t="e">
        <f>VLOOKUP(J566,Ref!A:C,3,0)</f>
        <v>#N/A</v>
      </c>
      <c r="C566" s="18" t="e">
        <f>VLOOKUP(J566,Ref!A:D,4,0)</f>
        <v>#N/A</v>
      </c>
      <c r="D566" s="18" t="str">
        <f t="shared" si="24"/>
        <v>00/ene</v>
      </c>
      <c r="E566" s="18">
        <f t="shared" si="25"/>
        <v>0</v>
      </c>
      <c r="F566" s="18">
        <v>1</v>
      </c>
      <c r="G566" s="18">
        <f t="shared" si="26"/>
        <v>0</v>
      </c>
    </row>
    <row r="567" spans="1:7">
      <c r="A567" t="e">
        <f>_xlfn.XLOOKUP(I567,UTILIZADAS[Contacto1],UTILIZADAS[Source.Name],,0)</f>
        <v>#N/A</v>
      </c>
      <c r="B567" s="18" t="e">
        <f>VLOOKUP(J567,Ref!A:C,3,0)</f>
        <v>#N/A</v>
      </c>
      <c r="C567" s="18" t="e">
        <f>VLOOKUP(J567,Ref!A:D,4,0)</f>
        <v>#N/A</v>
      </c>
      <c r="D567" s="18" t="str">
        <f t="shared" si="24"/>
        <v>00/ene</v>
      </c>
      <c r="E567" s="18">
        <f t="shared" si="25"/>
        <v>0</v>
      </c>
      <c r="F567" s="18">
        <v>1</v>
      </c>
      <c r="G567" s="18">
        <f t="shared" si="26"/>
        <v>0</v>
      </c>
    </row>
    <row r="568" spans="1:7">
      <c r="A568" t="e">
        <f>_xlfn.XLOOKUP(I568,UTILIZADAS[Contacto1],UTILIZADAS[Source.Name],,0)</f>
        <v>#N/A</v>
      </c>
      <c r="B568" s="18" t="e">
        <f>VLOOKUP(J568,Ref!A:C,3,0)</f>
        <v>#N/A</v>
      </c>
      <c r="C568" s="18" t="e">
        <f>VLOOKUP(J568,Ref!A:D,4,0)</f>
        <v>#N/A</v>
      </c>
      <c r="D568" s="18" t="str">
        <f t="shared" si="24"/>
        <v>00/ene</v>
      </c>
      <c r="E568" s="18">
        <f t="shared" si="25"/>
        <v>0</v>
      </c>
      <c r="F568" s="18">
        <v>1</v>
      </c>
      <c r="G568" s="18">
        <f t="shared" si="26"/>
        <v>0</v>
      </c>
    </row>
    <row r="569" spans="1:7">
      <c r="A569" t="e">
        <f>_xlfn.XLOOKUP(I569,UTILIZADAS[Contacto1],UTILIZADAS[Source.Name],,0)</f>
        <v>#N/A</v>
      </c>
      <c r="B569" s="18" t="e">
        <f>VLOOKUP(J569,Ref!A:C,3,0)</f>
        <v>#N/A</v>
      </c>
      <c r="C569" s="18" t="e">
        <f>VLOOKUP(J569,Ref!A:D,4,0)</f>
        <v>#N/A</v>
      </c>
      <c r="D569" s="18" t="str">
        <f t="shared" si="24"/>
        <v>00/ene</v>
      </c>
      <c r="E569" s="18">
        <f t="shared" si="25"/>
        <v>0</v>
      </c>
      <c r="F569" s="18">
        <v>1</v>
      </c>
      <c r="G569" s="18">
        <f t="shared" si="26"/>
        <v>0</v>
      </c>
    </row>
    <row r="570" spans="1:7">
      <c r="A570" t="e">
        <f>_xlfn.XLOOKUP(I570,UTILIZADAS[Contacto1],UTILIZADAS[Source.Name],,0)</f>
        <v>#N/A</v>
      </c>
      <c r="B570" s="18" t="e">
        <f>VLOOKUP(J570,Ref!A:C,3,0)</f>
        <v>#N/A</v>
      </c>
      <c r="C570" s="18" t="e">
        <f>VLOOKUP(J570,Ref!A:D,4,0)</f>
        <v>#N/A</v>
      </c>
      <c r="D570" s="18" t="str">
        <f t="shared" si="24"/>
        <v>00/ene</v>
      </c>
      <c r="E570" s="18">
        <f t="shared" si="25"/>
        <v>0</v>
      </c>
      <c r="F570" s="18">
        <v>1</v>
      </c>
      <c r="G570" s="18">
        <f t="shared" si="26"/>
        <v>0</v>
      </c>
    </row>
    <row r="571" spans="1:7">
      <c r="A571" t="e">
        <f>_xlfn.XLOOKUP(I571,UTILIZADAS[Contacto1],UTILIZADAS[Source.Name],,0)</f>
        <v>#N/A</v>
      </c>
      <c r="B571" s="18" t="e">
        <f>VLOOKUP(J571,Ref!A:C,3,0)</f>
        <v>#N/A</v>
      </c>
      <c r="C571" s="18" t="e">
        <f>VLOOKUP(J571,Ref!A:D,4,0)</f>
        <v>#N/A</v>
      </c>
      <c r="D571" s="18" t="str">
        <f t="shared" si="24"/>
        <v>00/ene</v>
      </c>
      <c r="E571" s="18">
        <f t="shared" si="25"/>
        <v>0</v>
      </c>
      <c r="F571" s="18">
        <v>1</v>
      </c>
      <c r="G571" s="18">
        <f t="shared" si="26"/>
        <v>0</v>
      </c>
    </row>
    <row r="572" spans="1:7">
      <c r="A572" t="e">
        <f>_xlfn.XLOOKUP(I572,UTILIZADAS[Contacto1],UTILIZADAS[Source.Name],,0)</f>
        <v>#N/A</v>
      </c>
      <c r="B572" s="18" t="e">
        <f>VLOOKUP(J572,Ref!A:C,3,0)</f>
        <v>#N/A</v>
      </c>
      <c r="C572" s="18" t="e">
        <f>VLOOKUP(J572,Ref!A:D,4,0)</f>
        <v>#N/A</v>
      </c>
      <c r="D572" s="18" t="str">
        <f t="shared" si="24"/>
        <v>00/ene</v>
      </c>
      <c r="E572" s="18">
        <f t="shared" si="25"/>
        <v>0</v>
      </c>
      <c r="F572" s="18">
        <v>1</v>
      </c>
      <c r="G572" s="18">
        <f t="shared" si="26"/>
        <v>0</v>
      </c>
    </row>
    <row r="573" spans="1:7">
      <c r="A573" t="e">
        <f>_xlfn.XLOOKUP(I573,UTILIZADAS[Contacto1],UTILIZADAS[Source.Name],,0)</f>
        <v>#N/A</v>
      </c>
      <c r="B573" s="18" t="e">
        <f>VLOOKUP(J573,Ref!A:C,3,0)</f>
        <v>#N/A</v>
      </c>
      <c r="C573" s="18" t="e">
        <f>VLOOKUP(J573,Ref!A:D,4,0)</f>
        <v>#N/A</v>
      </c>
      <c r="D573" s="18" t="str">
        <f t="shared" si="24"/>
        <v>00/ene</v>
      </c>
      <c r="E573" s="18">
        <f t="shared" si="25"/>
        <v>0</v>
      </c>
      <c r="F573" s="18">
        <v>1</v>
      </c>
      <c r="G573" s="18">
        <f t="shared" si="26"/>
        <v>0</v>
      </c>
    </row>
    <row r="574" spans="1:7">
      <c r="A574" t="e">
        <f>_xlfn.XLOOKUP(I574,UTILIZADAS[Contacto1],UTILIZADAS[Source.Name],,0)</f>
        <v>#N/A</v>
      </c>
      <c r="B574" s="18" t="e">
        <f>VLOOKUP(J574,Ref!A:C,3,0)</f>
        <v>#N/A</v>
      </c>
      <c r="C574" s="18" t="e">
        <f>VLOOKUP(J574,Ref!A:D,4,0)</f>
        <v>#N/A</v>
      </c>
      <c r="D574" s="18" t="str">
        <f t="shared" si="24"/>
        <v>00/ene</v>
      </c>
      <c r="E574" s="18">
        <f t="shared" si="25"/>
        <v>0</v>
      </c>
      <c r="F574" s="18">
        <v>1</v>
      </c>
      <c r="G574" s="18">
        <f t="shared" si="26"/>
        <v>0</v>
      </c>
    </row>
    <row r="575" spans="1:7">
      <c r="A575" t="e">
        <f>_xlfn.XLOOKUP(I575,UTILIZADAS[Contacto1],UTILIZADAS[Source.Name],,0)</f>
        <v>#N/A</v>
      </c>
      <c r="B575" s="18" t="e">
        <f>VLOOKUP(J575,Ref!A:C,3,0)</f>
        <v>#N/A</v>
      </c>
      <c r="C575" s="18" t="e">
        <f>VLOOKUP(J575,Ref!A:D,4,0)</f>
        <v>#N/A</v>
      </c>
      <c r="D575" s="18" t="str">
        <f t="shared" si="24"/>
        <v>00/ene</v>
      </c>
      <c r="E575" s="18">
        <f t="shared" si="25"/>
        <v>0</v>
      </c>
      <c r="F575" s="18">
        <v>1</v>
      </c>
      <c r="G575" s="18">
        <f t="shared" si="26"/>
        <v>0</v>
      </c>
    </row>
    <row r="576" spans="1:7">
      <c r="A576" t="e">
        <f>_xlfn.XLOOKUP(I576,UTILIZADAS[Contacto1],UTILIZADAS[Source.Name],,0)</f>
        <v>#N/A</v>
      </c>
      <c r="B576" s="18" t="e">
        <f>VLOOKUP(J576,Ref!A:C,3,0)</f>
        <v>#N/A</v>
      </c>
      <c r="C576" s="18" t="e">
        <f>VLOOKUP(J576,Ref!A:D,4,0)</f>
        <v>#N/A</v>
      </c>
      <c r="D576" s="18" t="str">
        <f t="shared" si="24"/>
        <v>00/ene</v>
      </c>
      <c r="E576" s="18">
        <f t="shared" si="25"/>
        <v>0</v>
      </c>
      <c r="F576" s="18">
        <v>1</v>
      </c>
      <c r="G576" s="18">
        <f t="shared" si="26"/>
        <v>0</v>
      </c>
    </row>
    <row r="577" spans="1:7">
      <c r="A577" t="e">
        <f>_xlfn.XLOOKUP(I577,UTILIZADAS[Contacto1],UTILIZADAS[Source.Name],,0)</f>
        <v>#N/A</v>
      </c>
      <c r="B577" s="18" t="e">
        <f>VLOOKUP(J577,Ref!A:C,3,0)</f>
        <v>#N/A</v>
      </c>
      <c r="C577" s="18" t="e">
        <f>VLOOKUP(J577,Ref!A:D,4,0)</f>
        <v>#N/A</v>
      </c>
      <c r="D577" s="18" t="str">
        <f t="shared" si="24"/>
        <v>00/ene</v>
      </c>
      <c r="E577" s="18">
        <f t="shared" si="25"/>
        <v>0</v>
      </c>
      <c r="F577" s="18">
        <v>1</v>
      </c>
      <c r="G577" s="18">
        <f t="shared" si="26"/>
        <v>0</v>
      </c>
    </row>
    <row r="578" spans="1:7">
      <c r="A578" t="e">
        <f>_xlfn.XLOOKUP(I578,UTILIZADAS[Contacto1],UTILIZADAS[Source.Name],,0)</f>
        <v>#N/A</v>
      </c>
      <c r="B578" s="18" t="e">
        <f>VLOOKUP(J578,Ref!A:C,3,0)</f>
        <v>#N/A</v>
      </c>
      <c r="C578" s="18" t="e">
        <f>VLOOKUP(J578,Ref!A:D,4,0)</f>
        <v>#N/A</v>
      </c>
      <c r="D578" s="18" t="str">
        <f t="shared" ref="D578:D641" si="27">TEXT(H578,"dd/mmm")</f>
        <v>00/ene</v>
      </c>
      <c r="E578" s="18">
        <f t="shared" ref="E578:E641" si="28">+COUNTIF(I:I,I578)</f>
        <v>0</v>
      </c>
      <c r="F578" s="18">
        <v>1</v>
      </c>
      <c r="G578" s="18">
        <f t="shared" si="26"/>
        <v>0</v>
      </c>
    </row>
    <row r="579" spans="1:7">
      <c r="A579" t="e">
        <f>_xlfn.XLOOKUP(I579,UTILIZADAS[Contacto1],UTILIZADAS[Source.Name],,0)</f>
        <v>#N/A</v>
      </c>
      <c r="B579" s="18" t="e">
        <f>VLOOKUP(J579,Ref!A:C,3,0)</f>
        <v>#N/A</v>
      </c>
      <c r="C579" s="18" t="e">
        <f>VLOOKUP(J579,Ref!A:D,4,0)</f>
        <v>#N/A</v>
      </c>
      <c r="D579" s="18" t="str">
        <f t="shared" si="27"/>
        <v>00/ene</v>
      </c>
      <c r="E579" s="18">
        <f t="shared" si="28"/>
        <v>0</v>
      </c>
      <c r="F579" s="18">
        <v>1</v>
      </c>
      <c r="G579" s="18">
        <f t="shared" ref="G579:G642" si="29">IF(I579=I580,0,1)</f>
        <v>0</v>
      </c>
    </row>
    <row r="580" spans="1:7">
      <c r="A580" t="e">
        <f>_xlfn.XLOOKUP(I580,UTILIZADAS[Contacto1],UTILIZADAS[Source.Name],,0)</f>
        <v>#N/A</v>
      </c>
      <c r="B580" s="18" t="e">
        <f>VLOOKUP(J580,Ref!A:C,3,0)</f>
        <v>#N/A</v>
      </c>
      <c r="C580" s="18" t="e">
        <f>VLOOKUP(J580,Ref!A:D,4,0)</f>
        <v>#N/A</v>
      </c>
      <c r="D580" s="18" t="str">
        <f t="shared" si="27"/>
        <v>00/ene</v>
      </c>
      <c r="E580" s="18">
        <f t="shared" si="28"/>
        <v>0</v>
      </c>
      <c r="F580" s="18">
        <v>1</v>
      </c>
      <c r="G580" s="18">
        <f t="shared" si="29"/>
        <v>0</v>
      </c>
    </row>
    <row r="581" spans="1:7">
      <c r="A581" t="e">
        <f>_xlfn.XLOOKUP(I581,UTILIZADAS[Contacto1],UTILIZADAS[Source.Name],,0)</f>
        <v>#N/A</v>
      </c>
      <c r="B581" s="18" t="e">
        <f>VLOOKUP(J581,Ref!A:C,3,0)</f>
        <v>#N/A</v>
      </c>
      <c r="C581" s="18" t="e">
        <f>VLOOKUP(J581,Ref!A:D,4,0)</f>
        <v>#N/A</v>
      </c>
      <c r="D581" s="18" t="str">
        <f t="shared" si="27"/>
        <v>00/ene</v>
      </c>
      <c r="E581" s="18">
        <f t="shared" si="28"/>
        <v>0</v>
      </c>
      <c r="F581" s="18">
        <v>1</v>
      </c>
      <c r="G581" s="18">
        <f t="shared" si="29"/>
        <v>0</v>
      </c>
    </row>
    <row r="582" spans="1:7">
      <c r="A582" t="e">
        <f>_xlfn.XLOOKUP(I582,UTILIZADAS[Contacto1],UTILIZADAS[Source.Name],,0)</f>
        <v>#N/A</v>
      </c>
      <c r="B582" s="18" t="e">
        <f>VLOOKUP(J582,Ref!A:C,3,0)</f>
        <v>#N/A</v>
      </c>
      <c r="C582" s="18" t="e">
        <f>VLOOKUP(J582,Ref!A:D,4,0)</f>
        <v>#N/A</v>
      </c>
      <c r="D582" s="18" t="str">
        <f t="shared" si="27"/>
        <v>00/ene</v>
      </c>
      <c r="E582" s="18">
        <f t="shared" si="28"/>
        <v>0</v>
      </c>
      <c r="F582" s="18">
        <v>1</v>
      </c>
      <c r="G582" s="18">
        <f t="shared" si="29"/>
        <v>0</v>
      </c>
    </row>
    <row r="583" spans="1:7">
      <c r="A583" t="e">
        <f>_xlfn.XLOOKUP(I583,UTILIZADAS[Contacto1],UTILIZADAS[Source.Name],,0)</f>
        <v>#N/A</v>
      </c>
      <c r="B583" s="18" t="e">
        <f>VLOOKUP(J583,Ref!A:C,3,0)</f>
        <v>#N/A</v>
      </c>
      <c r="C583" s="18" t="e">
        <f>VLOOKUP(J583,Ref!A:D,4,0)</f>
        <v>#N/A</v>
      </c>
      <c r="D583" s="18" t="str">
        <f t="shared" si="27"/>
        <v>00/ene</v>
      </c>
      <c r="E583" s="18">
        <f t="shared" si="28"/>
        <v>0</v>
      </c>
      <c r="F583" s="18">
        <v>1</v>
      </c>
      <c r="G583" s="18">
        <f t="shared" si="29"/>
        <v>0</v>
      </c>
    </row>
    <row r="584" spans="1:7">
      <c r="A584" t="e">
        <f>_xlfn.XLOOKUP(I584,UTILIZADAS[Contacto1],UTILIZADAS[Source.Name],,0)</f>
        <v>#N/A</v>
      </c>
      <c r="B584" s="18" t="e">
        <f>VLOOKUP(J584,Ref!A:C,3,0)</f>
        <v>#N/A</v>
      </c>
      <c r="C584" s="18" t="e">
        <f>VLOOKUP(J584,Ref!A:D,4,0)</f>
        <v>#N/A</v>
      </c>
      <c r="D584" s="18" t="str">
        <f t="shared" si="27"/>
        <v>00/ene</v>
      </c>
      <c r="E584" s="18">
        <f t="shared" si="28"/>
        <v>0</v>
      </c>
      <c r="F584" s="18">
        <v>1</v>
      </c>
      <c r="G584" s="18">
        <f t="shared" si="29"/>
        <v>0</v>
      </c>
    </row>
    <row r="585" spans="1:7">
      <c r="A585" t="e">
        <f>_xlfn.XLOOKUP(I585,UTILIZADAS[Contacto1],UTILIZADAS[Source.Name],,0)</f>
        <v>#N/A</v>
      </c>
      <c r="B585" s="18" t="e">
        <f>VLOOKUP(J585,Ref!A:C,3,0)</f>
        <v>#N/A</v>
      </c>
      <c r="C585" s="18" t="e">
        <f>VLOOKUP(J585,Ref!A:D,4,0)</f>
        <v>#N/A</v>
      </c>
      <c r="D585" s="18" t="str">
        <f t="shared" si="27"/>
        <v>00/ene</v>
      </c>
      <c r="E585" s="18">
        <f t="shared" si="28"/>
        <v>0</v>
      </c>
      <c r="F585" s="18">
        <v>1</v>
      </c>
      <c r="G585" s="18">
        <f t="shared" si="29"/>
        <v>0</v>
      </c>
    </row>
    <row r="586" spans="1:7">
      <c r="A586" t="e">
        <f>_xlfn.XLOOKUP(I586,UTILIZADAS[Contacto1],UTILIZADAS[Source.Name],,0)</f>
        <v>#N/A</v>
      </c>
      <c r="B586" s="18" t="e">
        <f>VLOOKUP(J586,Ref!A:C,3,0)</f>
        <v>#N/A</v>
      </c>
      <c r="C586" s="18" t="e">
        <f>VLOOKUP(J586,Ref!A:D,4,0)</f>
        <v>#N/A</v>
      </c>
      <c r="D586" s="18" t="str">
        <f t="shared" si="27"/>
        <v>00/ene</v>
      </c>
      <c r="E586" s="18">
        <f t="shared" si="28"/>
        <v>0</v>
      </c>
      <c r="F586" s="18">
        <v>1</v>
      </c>
      <c r="G586" s="18">
        <f t="shared" si="29"/>
        <v>0</v>
      </c>
    </row>
    <row r="587" spans="1:7">
      <c r="A587" t="e">
        <f>_xlfn.XLOOKUP(I587,UTILIZADAS[Contacto1],UTILIZADAS[Source.Name],,0)</f>
        <v>#N/A</v>
      </c>
      <c r="B587" s="18" t="e">
        <f>VLOOKUP(J587,Ref!A:C,3,0)</f>
        <v>#N/A</v>
      </c>
      <c r="C587" s="18" t="e">
        <f>VLOOKUP(J587,Ref!A:D,4,0)</f>
        <v>#N/A</v>
      </c>
      <c r="D587" s="18" t="str">
        <f t="shared" si="27"/>
        <v>00/ene</v>
      </c>
      <c r="E587" s="18">
        <f t="shared" si="28"/>
        <v>0</v>
      </c>
      <c r="F587" s="18">
        <v>1</v>
      </c>
      <c r="G587" s="18">
        <f t="shared" si="29"/>
        <v>0</v>
      </c>
    </row>
    <row r="588" spans="1:7">
      <c r="A588" t="e">
        <f>_xlfn.XLOOKUP(I588,UTILIZADAS[Contacto1],UTILIZADAS[Source.Name],,0)</f>
        <v>#N/A</v>
      </c>
      <c r="B588" s="18" t="e">
        <f>VLOOKUP(J588,Ref!A:C,3,0)</f>
        <v>#N/A</v>
      </c>
      <c r="C588" s="18" t="e">
        <f>VLOOKUP(J588,Ref!A:D,4,0)</f>
        <v>#N/A</v>
      </c>
      <c r="D588" s="18" t="str">
        <f t="shared" si="27"/>
        <v>00/ene</v>
      </c>
      <c r="E588" s="18">
        <f t="shared" si="28"/>
        <v>0</v>
      </c>
      <c r="F588" s="18">
        <v>1</v>
      </c>
      <c r="G588" s="18">
        <f t="shared" si="29"/>
        <v>0</v>
      </c>
    </row>
    <row r="589" spans="1:7">
      <c r="A589" t="e">
        <f>_xlfn.XLOOKUP(I589,UTILIZADAS[Contacto1],UTILIZADAS[Source.Name],,0)</f>
        <v>#N/A</v>
      </c>
      <c r="B589" s="18" t="e">
        <f>VLOOKUP(J589,Ref!A:C,3,0)</f>
        <v>#N/A</v>
      </c>
      <c r="C589" s="18" t="e">
        <f>VLOOKUP(J589,Ref!A:D,4,0)</f>
        <v>#N/A</v>
      </c>
      <c r="D589" s="18" t="str">
        <f t="shared" si="27"/>
        <v>00/ene</v>
      </c>
      <c r="E589" s="18">
        <f t="shared" si="28"/>
        <v>0</v>
      </c>
      <c r="F589" s="18">
        <v>1</v>
      </c>
      <c r="G589" s="18">
        <f t="shared" si="29"/>
        <v>0</v>
      </c>
    </row>
    <row r="590" spans="1:7">
      <c r="A590" t="e">
        <f>_xlfn.XLOOKUP(I590,UTILIZADAS[Contacto1],UTILIZADAS[Source.Name],,0)</f>
        <v>#N/A</v>
      </c>
      <c r="B590" s="18" t="e">
        <f>VLOOKUP(J590,Ref!A:C,3,0)</f>
        <v>#N/A</v>
      </c>
      <c r="C590" s="18" t="e">
        <f>VLOOKUP(J590,Ref!A:D,4,0)</f>
        <v>#N/A</v>
      </c>
      <c r="D590" s="18" t="str">
        <f t="shared" si="27"/>
        <v>00/ene</v>
      </c>
      <c r="E590" s="18">
        <f t="shared" si="28"/>
        <v>0</v>
      </c>
      <c r="F590" s="18">
        <v>1</v>
      </c>
      <c r="G590" s="18">
        <f t="shared" si="29"/>
        <v>0</v>
      </c>
    </row>
    <row r="591" spans="1:7">
      <c r="A591" t="e">
        <f>_xlfn.XLOOKUP(I591,UTILIZADAS[Contacto1],UTILIZADAS[Source.Name],,0)</f>
        <v>#N/A</v>
      </c>
      <c r="B591" s="18" t="e">
        <f>VLOOKUP(J591,Ref!A:C,3,0)</f>
        <v>#N/A</v>
      </c>
      <c r="C591" s="18" t="e">
        <f>VLOOKUP(J591,Ref!A:D,4,0)</f>
        <v>#N/A</v>
      </c>
      <c r="D591" s="18" t="str">
        <f t="shared" si="27"/>
        <v>00/ene</v>
      </c>
      <c r="E591" s="18">
        <f t="shared" si="28"/>
        <v>0</v>
      </c>
      <c r="F591" s="18">
        <v>1</v>
      </c>
      <c r="G591" s="18">
        <f t="shared" si="29"/>
        <v>0</v>
      </c>
    </row>
    <row r="592" spans="1:7">
      <c r="A592" t="e">
        <f>_xlfn.XLOOKUP(I592,UTILIZADAS[Contacto1],UTILIZADAS[Source.Name],,0)</f>
        <v>#N/A</v>
      </c>
      <c r="B592" s="18" t="e">
        <f>VLOOKUP(J592,Ref!A:C,3,0)</f>
        <v>#N/A</v>
      </c>
      <c r="C592" s="18" t="e">
        <f>VLOOKUP(J592,Ref!A:D,4,0)</f>
        <v>#N/A</v>
      </c>
      <c r="D592" s="18" t="str">
        <f t="shared" si="27"/>
        <v>00/ene</v>
      </c>
      <c r="E592" s="18">
        <f t="shared" si="28"/>
        <v>0</v>
      </c>
      <c r="F592" s="18">
        <v>1</v>
      </c>
      <c r="G592" s="18">
        <f t="shared" si="29"/>
        <v>0</v>
      </c>
    </row>
    <row r="593" spans="1:7">
      <c r="A593" t="e">
        <f>_xlfn.XLOOKUP(I593,UTILIZADAS[Contacto1],UTILIZADAS[Source.Name],,0)</f>
        <v>#N/A</v>
      </c>
      <c r="B593" s="18" t="e">
        <f>VLOOKUP(J593,Ref!A:C,3,0)</f>
        <v>#N/A</v>
      </c>
      <c r="C593" s="18" t="e">
        <f>VLOOKUP(J593,Ref!A:D,4,0)</f>
        <v>#N/A</v>
      </c>
      <c r="D593" s="18" t="str">
        <f t="shared" si="27"/>
        <v>00/ene</v>
      </c>
      <c r="E593" s="18">
        <f t="shared" si="28"/>
        <v>0</v>
      </c>
      <c r="F593" s="18">
        <v>1</v>
      </c>
      <c r="G593" s="18">
        <f t="shared" si="29"/>
        <v>0</v>
      </c>
    </row>
    <row r="594" spans="1:7">
      <c r="A594" t="e">
        <f>_xlfn.XLOOKUP(I594,UTILIZADAS[Contacto1],UTILIZADAS[Source.Name],,0)</f>
        <v>#N/A</v>
      </c>
      <c r="B594" s="18" t="e">
        <f>VLOOKUP(J594,Ref!A:C,3,0)</f>
        <v>#N/A</v>
      </c>
      <c r="C594" s="18" t="e">
        <f>VLOOKUP(J594,Ref!A:D,4,0)</f>
        <v>#N/A</v>
      </c>
      <c r="D594" s="18" t="str">
        <f t="shared" si="27"/>
        <v>00/ene</v>
      </c>
      <c r="E594" s="18">
        <f t="shared" si="28"/>
        <v>0</v>
      </c>
      <c r="F594" s="18">
        <v>1</v>
      </c>
      <c r="G594" s="18">
        <f t="shared" si="29"/>
        <v>0</v>
      </c>
    </row>
    <row r="595" spans="1:7">
      <c r="A595" t="e">
        <f>_xlfn.XLOOKUP(I595,UTILIZADAS[Contacto1],UTILIZADAS[Source.Name],,0)</f>
        <v>#N/A</v>
      </c>
      <c r="B595" s="18" t="e">
        <f>VLOOKUP(J595,Ref!A:C,3,0)</f>
        <v>#N/A</v>
      </c>
      <c r="C595" s="18" t="e">
        <f>VLOOKUP(J595,Ref!A:D,4,0)</f>
        <v>#N/A</v>
      </c>
      <c r="D595" s="18" t="str">
        <f t="shared" si="27"/>
        <v>00/ene</v>
      </c>
      <c r="E595" s="18">
        <f t="shared" si="28"/>
        <v>0</v>
      </c>
      <c r="F595" s="18">
        <v>1</v>
      </c>
      <c r="G595" s="18">
        <f t="shared" si="29"/>
        <v>0</v>
      </c>
    </row>
    <row r="596" spans="1:7">
      <c r="A596" t="e">
        <f>_xlfn.XLOOKUP(I596,UTILIZADAS[Contacto1],UTILIZADAS[Source.Name],,0)</f>
        <v>#N/A</v>
      </c>
      <c r="B596" s="18" t="e">
        <f>VLOOKUP(J596,Ref!A:C,3,0)</f>
        <v>#N/A</v>
      </c>
      <c r="C596" s="18" t="e">
        <f>VLOOKUP(J596,Ref!A:D,4,0)</f>
        <v>#N/A</v>
      </c>
      <c r="D596" s="18" t="str">
        <f t="shared" si="27"/>
        <v>00/ene</v>
      </c>
      <c r="E596" s="18">
        <f t="shared" si="28"/>
        <v>0</v>
      </c>
      <c r="F596" s="18">
        <v>1</v>
      </c>
      <c r="G596" s="18">
        <f t="shared" si="29"/>
        <v>0</v>
      </c>
    </row>
    <row r="597" spans="1:7">
      <c r="A597" t="e">
        <f>_xlfn.XLOOKUP(I597,UTILIZADAS[Contacto1],UTILIZADAS[Source.Name],,0)</f>
        <v>#N/A</v>
      </c>
      <c r="B597" s="18" t="e">
        <f>VLOOKUP(J597,Ref!A:C,3,0)</f>
        <v>#N/A</v>
      </c>
      <c r="C597" s="18" t="e">
        <f>VLOOKUP(J597,Ref!A:D,4,0)</f>
        <v>#N/A</v>
      </c>
      <c r="D597" s="18" t="str">
        <f t="shared" si="27"/>
        <v>00/ene</v>
      </c>
      <c r="E597" s="18">
        <f t="shared" si="28"/>
        <v>0</v>
      </c>
      <c r="F597" s="18">
        <v>1</v>
      </c>
      <c r="G597" s="18">
        <f t="shared" si="29"/>
        <v>0</v>
      </c>
    </row>
    <row r="598" spans="1:7">
      <c r="A598" t="e">
        <f>_xlfn.XLOOKUP(I598,UTILIZADAS[Contacto1],UTILIZADAS[Source.Name],,0)</f>
        <v>#N/A</v>
      </c>
      <c r="B598" s="18" t="e">
        <f>VLOOKUP(J598,Ref!A:C,3,0)</f>
        <v>#N/A</v>
      </c>
      <c r="C598" s="18" t="e">
        <f>VLOOKUP(J598,Ref!A:D,4,0)</f>
        <v>#N/A</v>
      </c>
      <c r="D598" s="18" t="str">
        <f t="shared" si="27"/>
        <v>00/ene</v>
      </c>
      <c r="E598" s="18">
        <f t="shared" si="28"/>
        <v>0</v>
      </c>
      <c r="F598" s="18">
        <v>1</v>
      </c>
      <c r="G598" s="18">
        <f t="shared" si="29"/>
        <v>0</v>
      </c>
    </row>
    <row r="599" spans="1:7">
      <c r="A599" t="e">
        <f>_xlfn.XLOOKUP(I599,UTILIZADAS[Contacto1],UTILIZADAS[Source.Name],,0)</f>
        <v>#N/A</v>
      </c>
      <c r="B599" s="18" t="e">
        <f>VLOOKUP(J599,Ref!A:C,3,0)</f>
        <v>#N/A</v>
      </c>
      <c r="C599" s="18" t="e">
        <f>VLOOKUP(J599,Ref!A:D,4,0)</f>
        <v>#N/A</v>
      </c>
      <c r="D599" s="18" t="str">
        <f t="shared" si="27"/>
        <v>00/ene</v>
      </c>
      <c r="E599" s="18">
        <f t="shared" si="28"/>
        <v>0</v>
      </c>
      <c r="F599" s="18">
        <v>1</v>
      </c>
      <c r="G599" s="18">
        <f t="shared" si="29"/>
        <v>0</v>
      </c>
    </row>
    <row r="600" spans="1:7">
      <c r="A600" t="e">
        <f>_xlfn.XLOOKUP(I600,UTILIZADAS[Contacto1],UTILIZADAS[Source.Name],,0)</f>
        <v>#N/A</v>
      </c>
      <c r="B600" s="18" t="e">
        <f>VLOOKUP(J600,Ref!A:C,3,0)</f>
        <v>#N/A</v>
      </c>
      <c r="C600" s="18" t="e">
        <f>VLOOKUP(J600,Ref!A:D,4,0)</f>
        <v>#N/A</v>
      </c>
      <c r="D600" s="18" t="str">
        <f t="shared" si="27"/>
        <v>00/ene</v>
      </c>
      <c r="E600" s="18">
        <f t="shared" si="28"/>
        <v>0</v>
      </c>
      <c r="F600" s="18">
        <v>1</v>
      </c>
      <c r="G600" s="18">
        <f t="shared" si="29"/>
        <v>0</v>
      </c>
    </row>
    <row r="601" spans="1:7">
      <c r="A601" t="e">
        <f>_xlfn.XLOOKUP(I601,UTILIZADAS[Contacto1],UTILIZADAS[Source.Name],,0)</f>
        <v>#N/A</v>
      </c>
      <c r="B601" s="18" t="e">
        <f>VLOOKUP(J601,Ref!A:C,3,0)</f>
        <v>#N/A</v>
      </c>
      <c r="C601" s="18" t="e">
        <f>VLOOKUP(J601,Ref!A:D,4,0)</f>
        <v>#N/A</v>
      </c>
      <c r="D601" s="18" t="str">
        <f t="shared" si="27"/>
        <v>00/ene</v>
      </c>
      <c r="E601" s="18">
        <f t="shared" si="28"/>
        <v>0</v>
      </c>
      <c r="F601" s="18">
        <v>1</v>
      </c>
      <c r="G601" s="18">
        <f t="shared" si="29"/>
        <v>0</v>
      </c>
    </row>
    <row r="602" spans="1:7">
      <c r="A602" t="e">
        <f>_xlfn.XLOOKUP(I602,UTILIZADAS[Contacto1],UTILIZADAS[Source.Name],,0)</f>
        <v>#N/A</v>
      </c>
      <c r="B602" s="18" t="e">
        <f>VLOOKUP(J602,Ref!A:C,3,0)</f>
        <v>#N/A</v>
      </c>
      <c r="C602" s="18" t="e">
        <f>VLOOKUP(J602,Ref!A:D,4,0)</f>
        <v>#N/A</v>
      </c>
      <c r="D602" s="18" t="str">
        <f t="shared" si="27"/>
        <v>00/ene</v>
      </c>
      <c r="E602" s="18">
        <f t="shared" si="28"/>
        <v>0</v>
      </c>
      <c r="F602" s="18">
        <v>1</v>
      </c>
      <c r="G602" s="18">
        <f t="shared" si="29"/>
        <v>0</v>
      </c>
    </row>
    <row r="603" spans="1:7">
      <c r="A603" t="e">
        <f>_xlfn.XLOOKUP(I603,UTILIZADAS[Contacto1],UTILIZADAS[Source.Name],,0)</f>
        <v>#N/A</v>
      </c>
      <c r="B603" s="18" t="e">
        <f>VLOOKUP(J603,Ref!A:C,3,0)</f>
        <v>#N/A</v>
      </c>
      <c r="C603" s="18" t="e">
        <f>VLOOKUP(J603,Ref!A:D,4,0)</f>
        <v>#N/A</v>
      </c>
      <c r="D603" s="18" t="str">
        <f t="shared" si="27"/>
        <v>00/ene</v>
      </c>
      <c r="E603" s="18">
        <f t="shared" si="28"/>
        <v>0</v>
      </c>
      <c r="F603" s="18">
        <v>1</v>
      </c>
      <c r="G603" s="18">
        <f t="shared" si="29"/>
        <v>0</v>
      </c>
    </row>
    <row r="604" spans="1:7">
      <c r="A604" t="e">
        <f>_xlfn.XLOOKUP(I604,UTILIZADAS[Contacto1],UTILIZADAS[Source.Name],,0)</f>
        <v>#N/A</v>
      </c>
      <c r="B604" s="18" t="e">
        <f>VLOOKUP(J604,Ref!A:C,3,0)</f>
        <v>#N/A</v>
      </c>
      <c r="C604" s="18" t="e">
        <f>VLOOKUP(J604,Ref!A:D,4,0)</f>
        <v>#N/A</v>
      </c>
      <c r="D604" s="18" t="str">
        <f t="shared" si="27"/>
        <v>00/ene</v>
      </c>
      <c r="E604" s="18">
        <f t="shared" si="28"/>
        <v>0</v>
      </c>
      <c r="F604" s="18">
        <v>1</v>
      </c>
      <c r="G604" s="18">
        <f t="shared" si="29"/>
        <v>0</v>
      </c>
    </row>
    <row r="605" spans="1:7">
      <c r="A605" t="e">
        <f>_xlfn.XLOOKUP(I605,UTILIZADAS[Contacto1],UTILIZADAS[Source.Name],,0)</f>
        <v>#N/A</v>
      </c>
      <c r="B605" s="18" t="e">
        <f>VLOOKUP(J605,Ref!A:C,3,0)</f>
        <v>#N/A</v>
      </c>
      <c r="C605" s="18" t="e">
        <f>VLOOKUP(J605,Ref!A:D,4,0)</f>
        <v>#N/A</v>
      </c>
      <c r="D605" s="18" t="str">
        <f t="shared" si="27"/>
        <v>00/ene</v>
      </c>
      <c r="E605" s="18">
        <f t="shared" si="28"/>
        <v>0</v>
      </c>
      <c r="F605" s="18">
        <v>1</v>
      </c>
      <c r="G605" s="18">
        <f t="shared" si="29"/>
        <v>0</v>
      </c>
    </row>
    <row r="606" spans="1:7">
      <c r="A606" t="e">
        <f>_xlfn.XLOOKUP(I606,UTILIZADAS[Contacto1],UTILIZADAS[Source.Name],,0)</f>
        <v>#N/A</v>
      </c>
      <c r="B606" s="18" t="e">
        <f>VLOOKUP(J606,Ref!A:C,3,0)</f>
        <v>#N/A</v>
      </c>
      <c r="C606" s="18" t="e">
        <f>VLOOKUP(J606,Ref!A:D,4,0)</f>
        <v>#N/A</v>
      </c>
      <c r="D606" s="18" t="str">
        <f t="shared" si="27"/>
        <v>00/ene</v>
      </c>
      <c r="E606" s="18">
        <f t="shared" si="28"/>
        <v>0</v>
      </c>
      <c r="F606" s="18">
        <v>1</v>
      </c>
      <c r="G606" s="18">
        <f t="shared" si="29"/>
        <v>0</v>
      </c>
    </row>
    <row r="607" spans="1:7">
      <c r="A607" t="e">
        <f>_xlfn.XLOOKUP(I607,UTILIZADAS[Contacto1],UTILIZADAS[Source.Name],,0)</f>
        <v>#N/A</v>
      </c>
      <c r="B607" s="18" t="e">
        <f>VLOOKUP(J607,Ref!A:C,3,0)</f>
        <v>#N/A</v>
      </c>
      <c r="C607" s="18" t="e">
        <f>VLOOKUP(J607,Ref!A:D,4,0)</f>
        <v>#N/A</v>
      </c>
      <c r="D607" s="18" t="str">
        <f t="shared" si="27"/>
        <v>00/ene</v>
      </c>
      <c r="E607" s="18">
        <f t="shared" si="28"/>
        <v>0</v>
      </c>
      <c r="F607" s="18">
        <v>1</v>
      </c>
      <c r="G607" s="18">
        <f t="shared" si="29"/>
        <v>0</v>
      </c>
    </row>
    <row r="608" spans="1:7">
      <c r="A608" t="e">
        <f>_xlfn.XLOOKUP(I608,UTILIZADAS[Contacto1],UTILIZADAS[Source.Name],,0)</f>
        <v>#N/A</v>
      </c>
      <c r="B608" s="18" t="e">
        <f>VLOOKUP(J608,Ref!A:C,3,0)</f>
        <v>#N/A</v>
      </c>
      <c r="C608" s="18" t="e">
        <f>VLOOKUP(J608,Ref!A:D,4,0)</f>
        <v>#N/A</v>
      </c>
      <c r="D608" s="18" t="str">
        <f t="shared" si="27"/>
        <v>00/ene</v>
      </c>
      <c r="E608" s="18">
        <f t="shared" si="28"/>
        <v>0</v>
      </c>
      <c r="F608" s="18">
        <v>1</v>
      </c>
      <c r="G608" s="18">
        <f t="shared" si="29"/>
        <v>0</v>
      </c>
    </row>
    <row r="609" spans="1:7">
      <c r="A609" t="e">
        <f>_xlfn.XLOOKUP(I609,UTILIZADAS[Contacto1],UTILIZADAS[Source.Name],,0)</f>
        <v>#N/A</v>
      </c>
      <c r="B609" s="18" t="e">
        <f>VLOOKUP(J609,Ref!A:C,3,0)</f>
        <v>#N/A</v>
      </c>
      <c r="C609" s="18" t="e">
        <f>VLOOKUP(J609,Ref!A:D,4,0)</f>
        <v>#N/A</v>
      </c>
      <c r="D609" s="18" t="str">
        <f t="shared" si="27"/>
        <v>00/ene</v>
      </c>
      <c r="E609" s="18">
        <f t="shared" si="28"/>
        <v>0</v>
      </c>
      <c r="F609" s="18">
        <v>1</v>
      </c>
      <c r="G609" s="18">
        <f t="shared" si="29"/>
        <v>0</v>
      </c>
    </row>
    <row r="610" spans="1:7">
      <c r="A610" t="e">
        <f>_xlfn.XLOOKUP(I610,UTILIZADAS[Contacto1],UTILIZADAS[Source.Name],,0)</f>
        <v>#N/A</v>
      </c>
      <c r="B610" s="18" t="e">
        <f>VLOOKUP(J610,Ref!A:C,3,0)</f>
        <v>#N/A</v>
      </c>
      <c r="C610" s="18" t="e">
        <f>VLOOKUP(J610,Ref!A:D,4,0)</f>
        <v>#N/A</v>
      </c>
      <c r="D610" s="18" t="str">
        <f t="shared" si="27"/>
        <v>00/ene</v>
      </c>
      <c r="E610" s="18">
        <f t="shared" si="28"/>
        <v>0</v>
      </c>
      <c r="F610" s="18">
        <v>1</v>
      </c>
      <c r="G610" s="18">
        <f t="shared" si="29"/>
        <v>0</v>
      </c>
    </row>
    <row r="611" spans="1:7">
      <c r="A611" t="e">
        <f>_xlfn.XLOOKUP(I611,UTILIZADAS[Contacto1],UTILIZADAS[Source.Name],,0)</f>
        <v>#N/A</v>
      </c>
      <c r="B611" s="18" t="e">
        <f>VLOOKUP(J611,Ref!A:C,3,0)</f>
        <v>#N/A</v>
      </c>
      <c r="C611" s="18" t="e">
        <f>VLOOKUP(J611,Ref!A:D,4,0)</f>
        <v>#N/A</v>
      </c>
      <c r="D611" s="18" t="str">
        <f t="shared" si="27"/>
        <v>00/ene</v>
      </c>
      <c r="E611" s="18">
        <f t="shared" si="28"/>
        <v>0</v>
      </c>
      <c r="F611" s="18">
        <v>1</v>
      </c>
      <c r="G611" s="18">
        <f t="shared" si="29"/>
        <v>0</v>
      </c>
    </row>
    <row r="612" spans="1:7">
      <c r="A612" t="e">
        <f>_xlfn.XLOOKUP(I612,UTILIZADAS[Contacto1],UTILIZADAS[Source.Name],,0)</f>
        <v>#N/A</v>
      </c>
      <c r="B612" s="18" t="e">
        <f>VLOOKUP(J612,Ref!A:C,3,0)</f>
        <v>#N/A</v>
      </c>
      <c r="C612" s="18" t="e">
        <f>VLOOKUP(J612,Ref!A:D,4,0)</f>
        <v>#N/A</v>
      </c>
      <c r="D612" s="18" t="str">
        <f t="shared" si="27"/>
        <v>00/ene</v>
      </c>
      <c r="E612" s="18">
        <f t="shared" si="28"/>
        <v>0</v>
      </c>
      <c r="F612" s="18">
        <v>1</v>
      </c>
      <c r="G612" s="18">
        <f t="shared" si="29"/>
        <v>0</v>
      </c>
    </row>
    <row r="613" spans="1:7">
      <c r="A613" t="e">
        <f>_xlfn.XLOOKUP(I613,UTILIZADAS[Contacto1],UTILIZADAS[Source.Name],,0)</f>
        <v>#N/A</v>
      </c>
      <c r="B613" s="18" t="e">
        <f>VLOOKUP(J613,Ref!A:C,3,0)</f>
        <v>#N/A</v>
      </c>
      <c r="C613" s="18" t="e">
        <f>VLOOKUP(J613,Ref!A:D,4,0)</f>
        <v>#N/A</v>
      </c>
      <c r="D613" s="18" t="str">
        <f t="shared" si="27"/>
        <v>00/ene</v>
      </c>
      <c r="E613" s="18">
        <f t="shared" si="28"/>
        <v>0</v>
      </c>
      <c r="F613" s="18">
        <v>1</v>
      </c>
      <c r="G613" s="18">
        <f t="shared" si="29"/>
        <v>0</v>
      </c>
    </row>
    <row r="614" spans="1:7">
      <c r="A614" t="e">
        <f>_xlfn.XLOOKUP(I614,UTILIZADAS[Contacto1],UTILIZADAS[Source.Name],,0)</f>
        <v>#N/A</v>
      </c>
      <c r="B614" s="18" t="e">
        <f>VLOOKUP(J614,Ref!A:C,3,0)</f>
        <v>#N/A</v>
      </c>
      <c r="C614" s="18" t="e">
        <f>VLOOKUP(J614,Ref!A:D,4,0)</f>
        <v>#N/A</v>
      </c>
      <c r="D614" s="18" t="str">
        <f t="shared" si="27"/>
        <v>00/ene</v>
      </c>
      <c r="E614" s="18">
        <f t="shared" si="28"/>
        <v>0</v>
      </c>
      <c r="F614" s="18">
        <v>1</v>
      </c>
      <c r="G614" s="18">
        <f t="shared" si="29"/>
        <v>0</v>
      </c>
    </row>
    <row r="615" spans="1:7">
      <c r="A615" t="e">
        <f>_xlfn.XLOOKUP(I615,UTILIZADAS[Contacto1],UTILIZADAS[Source.Name],,0)</f>
        <v>#N/A</v>
      </c>
      <c r="B615" s="18" t="e">
        <f>VLOOKUP(J615,Ref!A:C,3,0)</f>
        <v>#N/A</v>
      </c>
      <c r="C615" s="18" t="e">
        <f>VLOOKUP(J615,Ref!A:D,4,0)</f>
        <v>#N/A</v>
      </c>
      <c r="D615" s="18" t="str">
        <f t="shared" si="27"/>
        <v>00/ene</v>
      </c>
      <c r="E615" s="18">
        <f t="shared" si="28"/>
        <v>0</v>
      </c>
      <c r="F615" s="18">
        <v>1</v>
      </c>
      <c r="G615" s="18">
        <f t="shared" si="29"/>
        <v>0</v>
      </c>
    </row>
    <row r="616" spans="1:7">
      <c r="A616" t="e">
        <f>_xlfn.XLOOKUP(I616,UTILIZADAS[Contacto1],UTILIZADAS[Source.Name],,0)</f>
        <v>#N/A</v>
      </c>
      <c r="B616" s="18" t="e">
        <f>VLOOKUP(J616,Ref!A:C,3,0)</f>
        <v>#N/A</v>
      </c>
      <c r="C616" s="18" t="e">
        <f>VLOOKUP(J616,Ref!A:D,4,0)</f>
        <v>#N/A</v>
      </c>
      <c r="D616" s="18" t="str">
        <f t="shared" si="27"/>
        <v>00/ene</v>
      </c>
      <c r="E616" s="18">
        <f t="shared" si="28"/>
        <v>0</v>
      </c>
      <c r="F616" s="18">
        <v>1</v>
      </c>
      <c r="G616" s="18">
        <f t="shared" si="29"/>
        <v>0</v>
      </c>
    </row>
    <row r="617" spans="1:7">
      <c r="A617" t="e">
        <f>_xlfn.XLOOKUP(I617,UTILIZADAS[Contacto1],UTILIZADAS[Source.Name],,0)</f>
        <v>#N/A</v>
      </c>
      <c r="B617" s="18" t="e">
        <f>VLOOKUP(J617,Ref!A:C,3,0)</f>
        <v>#N/A</v>
      </c>
      <c r="C617" s="18" t="e">
        <f>VLOOKUP(J617,Ref!A:D,4,0)</f>
        <v>#N/A</v>
      </c>
      <c r="D617" s="18" t="str">
        <f t="shared" si="27"/>
        <v>00/ene</v>
      </c>
      <c r="E617" s="18">
        <f t="shared" si="28"/>
        <v>0</v>
      </c>
      <c r="F617" s="18">
        <v>1</v>
      </c>
      <c r="G617" s="18">
        <f t="shared" si="29"/>
        <v>0</v>
      </c>
    </row>
    <row r="618" spans="1:7">
      <c r="A618" t="e">
        <f>_xlfn.XLOOKUP(I618,UTILIZADAS[Contacto1],UTILIZADAS[Source.Name],,0)</f>
        <v>#N/A</v>
      </c>
      <c r="B618" s="18" t="e">
        <f>VLOOKUP(J618,Ref!A:C,3,0)</f>
        <v>#N/A</v>
      </c>
      <c r="C618" s="18" t="e">
        <f>VLOOKUP(J618,Ref!A:D,4,0)</f>
        <v>#N/A</v>
      </c>
      <c r="D618" s="18" t="str">
        <f t="shared" si="27"/>
        <v>00/ene</v>
      </c>
      <c r="E618" s="18">
        <f t="shared" si="28"/>
        <v>0</v>
      </c>
      <c r="F618" s="18">
        <v>1</v>
      </c>
      <c r="G618" s="18">
        <f t="shared" si="29"/>
        <v>0</v>
      </c>
    </row>
    <row r="619" spans="1:7">
      <c r="A619" t="e">
        <f>_xlfn.XLOOKUP(I619,UTILIZADAS[Contacto1],UTILIZADAS[Source.Name],,0)</f>
        <v>#N/A</v>
      </c>
      <c r="B619" s="18" t="e">
        <f>VLOOKUP(J619,Ref!A:C,3,0)</f>
        <v>#N/A</v>
      </c>
      <c r="C619" s="18" t="e">
        <f>VLOOKUP(J619,Ref!A:D,4,0)</f>
        <v>#N/A</v>
      </c>
      <c r="D619" s="18" t="str">
        <f t="shared" si="27"/>
        <v>00/ene</v>
      </c>
      <c r="E619" s="18">
        <f t="shared" si="28"/>
        <v>0</v>
      </c>
      <c r="F619" s="18">
        <v>1</v>
      </c>
      <c r="G619" s="18">
        <f t="shared" si="29"/>
        <v>0</v>
      </c>
    </row>
    <row r="620" spans="1:7">
      <c r="A620" t="e">
        <f>_xlfn.XLOOKUP(I620,UTILIZADAS[Contacto1],UTILIZADAS[Source.Name],,0)</f>
        <v>#N/A</v>
      </c>
      <c r="B620" s="18" t="e">
        <f>VLOOKUP(J620,Ref!A:C,3,0)</f>
        <v>#N/A</v>
      </c>
      <c r="C620" s="18" t="e">
        <f>VLOOKUP(J620,Ref!A:D,4,0)</f>
        <v>#N/A</v>
      </c>
      <c r="D620" s="18" t="str">
        <f t="shared" si="27"/>
        <v>00/ene</v>
      </c>
      <c r="E620" s="18">
        <f t="shared" si="28"/>
        <v>0</v>
      </c>
      <c r="F620" s="18">
        <v>1</v>
      </c>
      <c r="G620" s="18">
        <f t="shared" si="29"/>
        <v>0</v>
      </c>
    </row>
    <row r="621" spans="1:7">
      <c r="A621" t="e">
        <f>_xlfn.XLOOKUP(I621,UTILIZADAS[Contacto1],UTILIZADAS[Source.Name],,0)</f>
        <v>#N/A</v>
      </c>
      <c r="B621" s="18" t="e">
        <f>VLOOKUP(J621,Ref!A:C,3,0)</f>
        <v>#N/A</v>
      </c>
      <c r="C621" s="18" t="e">
        <f>VLOOKUP(J621,Ref!A:D,4,0)</f>
        <v>#N/A</v>
      </c>
      <c r="D621" s="18" t="str">
        <f t="shared" si="27"/>
        <v>00/ene</v>
      </c>
      <c r="E621" s="18">
        <f t="shared" si="28"/>
        <v>0</v>
      </c>
      <c r="F621" s="18">
        <v>1</v>
      </c>
      <c r="G621" s="18">
        <f t="shared" si="29"/>
        <v>0</v>
      </c>
    </row>
    <row r="622" spans="1:7">
      <c r="A622" t="e">
        <f>_xlfn.XLOOKUP(I622,UTILIZADAS[Contacto1],UTILIZADAS[Source.Name],,0)</f>
        <v>#N/A</v>
      </c>
      <c r="B622" s="18" t="e">
        <f>VLOOKUP(J622,Ref!A:C,3,0)</f>
        <v>#N/A</v>
      </c>
      <c r="C622" s="18" t="e">
        <f>VLOOKUP(J622,Ref!A:D,4,0)</f>
        <v>#N/A</v>
      </c>
      <c r="D622" s="18" t="str">
        <f t="shared" si="27"/>
        <v>00/ene</v>
      </c>
      <c r="E622" s="18">
        <f t="shared" si="28"/>
        <v>0</v>
      </c>
      <c r="F622" s="18">
        <v>1</v>
      </c>
      <c r="G622" s="18">
        <f t="shared" si="29"/>
        <v>0</v>
      </c>
    </row>
    <row r="623" spans="1:7">
      <c r="A623" t="e">
        <f>_xlfn.XLOOKUP(I623,UTILIZADAS[Contacto1],UTILIZADAS[Source.Name],,0)</f>
        <v>#N/A</v>
      </c>
      <c r="B623" s="18" t="e">
        <f>VLOOKUP(J623,Ref!A:C,3,0)</f>
        <v>#N/A</v>
      </c>
      <c r="C623" s="18" t="e">
        <f>VLOOKUP(J623,Ref!A:D,4,0)</f>
        <v>#N/A</v>
      </c>
      <c r="D623" s="18" t="str">
        <f t="shared" si="27"/>
        <v>00/ene</v>
      </c>
      <c r="E623" s="18">
        <f t="shared" si="28"/>
        <v>0</v>
      </c>
      <c r="F623" s="18">
        <v>1</v>
      </c>
      <c r="G623" s="18">
        <f t="shared" si="29"/>
        <v>0</v>
      </c>
    </row>
    <row r="624" spans="1:7">
      <c r="A624" t="e">
        <f>_xlfn.XLOOKUP(I624,UTILIZADAS[Contacto1],UTILIZADAS[Source.Name],,0)</f>
        <v>#N/A</v>
      </c>
      <c r="B624" s="18" t="e">
        <f>VLOOKUP(J624,Ref!A:C,3,0)</f>
        <v>#N/A</v>
      </c>
      <c r="C624" s="18" t="e">
        <f>VLOOKUP(J624,Ref!A:D,4,0)</f>
        <v>#N/A</v>
      </c>
      <c r="D624" s="18" t="str">
        <f t="shared" si="27"/>
        <v>00/ene</v>
      </c>
      <c r="E624" s="18">
        <f t="shared" si="28"/>
        <v>0</v>
      </c>
      <c r="F624" s="18">
        <v>1</v>
      </c>
      <c r="G624" s="18">
        <f t="shared" si="29"/>
        <v>0</v>
      </c>
    </row>
    <row r="625" spans="1:7">
      <c r="A625" t="e">
        <f>_xlfn.XLOOKUP(I625,UTILIZADAS[Contacto1],UTILIZADAS[Source.Name],,0)</f>
        <v>#N/A</v>
      </c>
      <c r="B625" s="18" t="e">
        <f>VLOOKUP(J625,Ref!A:C,3,0)</f>
        <v>#N/A</v>
      </c>
      <c r="C625" s="18" t="e">
        <f>VLOOKUP(J625,Ref!A:D,4,0)</f>
        <v>#N/A</v>
      </c>
      <c r="D625" s="18" t="str">
        <f t="shared" si="27"/>
        <v>00/ene</v>
      </c>
      <c r="E625" s="18">
        <f t="shared" si="28"/>
        <v>0</v>
      </c>
      <c r="F625" s="18">
        <v>1</v>
      </c>
      <c r="G625" s="18">
        <f t="shared" si="29"/>
        <v>0</v>
      </c>
    </row>
    <row r="626" spans="1:7">
      <c r="A626" t="e">
        <f>_xlfn.XLOOKUP(I626,UTILIZADAS[Contacto1],UTILIZADAS[Source.Name],,0)</f>
        <v>#N/A</v>
      </c>
      <c r="B626" s="18" t="e">
        <f>VLOOKUP(J626,Ref!A:C,3,0)</f>
        <v>#N/A</v>
      </c>
      <c r="C626" s="18" t="e">
        <f>VLOOKUP(J626,Ref!A:D,4,0)</f>
        <v>#N/A</v>
      </c>
      <c r="D626" s="18" t="str">
        <f t="shared" si="27"/>
        <v>00/ene</v>
      </c>
      <c r="E626" s="18">
        <f t="shared" si="28"/>
        <v>0</v>
      </c>
      <c r="F626" s="18">
        <v>1</v>
      </c>
      <c r="G626" s="18">
        <f t="shared" si="29"/>
        <v>0</v>
      </c>
    </row>
    <row r="627" spans="1:7">
      <c r="A627" t="e">
        <f>_xlfn.XLOOKUP(I627,UTILIZADAS[Contacto1],UTILIZADAS[Source.Name],,0)</f>
        <v>#N/A</v>
      </c>
      <c r="B627" s="18" t="e">
        <f>VLOOKUP(J627,Ref!A:C,3,0)</f>
        <v>#N/A</v>
      </c>
      <c r="C627" s="18" t="e">
        <f>VLOOKUP(J627,Ref!A:D,4,0)</f>
        <v>#N/A</v>
      </c>
      <c r="D627" s="18" t="str">
        <f t="shared" si="27"/>
        <v>00/ene</v>
      </c>
      <c r="E627" s="18">
        <f t="shared" si="28"/>
        <v>0</v>
      </c>
      <c r="F627" s="18">
        <v>1</v>
      </c>
      <c r="G627" s="18">
        <f t="shared" si="29"/>
        <v>0</v>
      </c>
    </row>
    <row r="628" spans="1:7">
      <c r="A628" t="e">
        <f>_xlfn.XLOOKUP(I628,UTILIZADAS[Contacto1],UTILIZADAS[Source.Name],,0)</f>
        <v>#N/A</v>
      </c>
      <c r="B628" s="18" t="e">
        <f>VLOOKUP(J628,Ref!A:C,3,0)</f>
        <v>#N/A</v>
      </c>
      <c r="C628" s="18" t="e">
        <f>VLOOKUP(J628,Ref!A:D,4,0)</f>
        <v>#N/A</v>
      </c>
      <c r="D628" s="18" t="str">
        <f t="shared" si="27"/>
        <v>00/ene</v>
      </c>
      <c r="E628" s="18">
        <f t="shared" si="28"/>
        <v>0</v>
      </c>
      <c r="F628" s="18">
        <v>1</v>
      </c>
      <c r="G628" s="18">
        <f t="shared" si="29"/>
        <v>0</v>
      </c>
    </row>
    <row r="629" spans="1:7">
      <c r="A629" t="e">
        <f>_xlfn.XLOOKUP(I629,UTILIZADAS[Contacto1],UTILIZADAS[Source.Name],,0)</f>
        <v>#N/A</v>
      </c>
      <c r="B629" s="18" t="e">
        <f>VLOOKUP(J629,Ref!A:C,3,0)</f>
        <v>#N/A</v>
      </c>
      <c r="C629" s="18" t="e">
        <f>VLOOKUP(J629,Ref!A:D,4,0)</f>
        <v>#N/A</v>
      </c>
      <c r="D629" s="18" t="str">
        <f t="shared" si="27"/>
        <v>00/ene</v>
      </c>
      <c r="E629" s="18">
        <f t="shared" si="28"/>
        <v>0</v>
      </c>
      <c r="F629" s="18">
        <v>1</v>
      </c>
      <c r="G629" s="18">
        <f t="shared" si="29"/>
        <v>0</v>
      </c>
    </row>
    <row r="630" spans="1:7">
      <c r="A630" t="e">
        <f>_xlfn.XLOOKUP(I630,UTILIZADAS[Contacto1],UTILIZADAS[Source.Name],,0)</f>
        <v>#N/A</v>
      </c>
      <c r="B630" s="18" t="e">
        <f>VLOOKUP(J630,Ref!A:C,3,0)</f>
        <v>#N/A</v>
      </c>
      <c r="C630" s="18" t="e">
        <f>VLOOKUP(J630,Ref!A:D,4,0)</f>
        <v>#N/A</v>
      </c>
      <c r="D630" s="18" t="str">
        <f t="shared" si="27"/>
        <v>00/ene</v>
      </c>
      <c r="E630" s="18">
        <f t="shared" si="28"/>
        <v>0</v>
      </c>
      <c r="F630" s="18">
        <v>1</v>
      </c>
      <c r="G630" s="18">
        <f t="shared" si="29"/>
        <v>0</v>
      </c>
    </row>
    <row r="631" spans="1:7">
      <c r="A631" t="e">
        <f>_xlfn.XLOOKUP(I631,UTILIZADAS[Contacto1],UTILIZADAS[Source.Name],,0)</f>
        <v>#N/A</v>
      </c>
      <c r="B631" s="18" t="e">
        <f>VLOOKUP(J631,Ref!A:C,3,0)</f>
        <v>#N/A</v>
      </c>
      <c r="C631" s="18" t="e">
        <f>VLOOKUP(J631,Ref!A:D,4,0)</f>
        <v>#N/A</v>
      </c>
      <c r="D631" s="18" t="str">
        <f t="shared" si="27"/>
        <v>00/ene</v>
      </c>
      <c r="E631" s="18">
        <f t="shared" si="28"/>
        <v>0</v>
      </c>
      <c r="F631" s="18">
        <v>1</v>
      </c>
      <c r="G631" s="18">
        <f t="shared" si="29"/>
        <v>0</v>
      </c>
    </row>
    <row r="632" spans="1:7">
      <c r="A632" t="e">
        <f>_xlfn.XLOOKUP(I632,UTILIZADAS[Contacto1],UTILIZADAS[Source.Name],,0)</f>
        <v>#N/A</v>
      </c>
      <c r="B632" s="18" t="e">
        <f>VLOOKUP(J632,Ref!A:C,3,0)</f>
        <v>#N/A</v>
      </c>
      <c r="C632" s="18" t="e">
        <f>VLOOKUP(J632,Ref!A:D,4,0)</f>
        <v>#N/A</v>
      </c>
      <c r="D632" s="18" t="str">
        <f t="shared" si="27"/>
        <v>00/ene</v>
      </c>
      <c r="E632" s="18">
        <f t="shared" si="28"/>
        <v>0</v>
      </c>
      <c r="F632" s="18">
        <v>1</v>
      </c>
      <c r="G632" s="18">
        <f t="shared" si="29"/>
        <v>0</v>
      </c>
    </row>
    <row r="633" spans="1:7">
      <c r="A633" t="e">
        <f>_xlfn.XLOOKUP(I633,UTILIZADAS[Contacto1],UTILIZADAS[Source.Name],,0)</f>
        <v>#N/A</v>
      </c>
      <c r="B633" s="18" t="e">
        <f>VLOOKUP(J633,Ref!A:C,3,0)</f>
        <v>#N/A</v>
      </c>
      <c r="C633" s="18" t="e">
        <f>VLOOKUP(J633,Ref!A:D,4,0)</f>
        <v>#N/A</v>
      </c>
      <c r="D633" s="18" t="str">
        <f t="shared" si="27"/>
        <v>00/ene</v>
      </c>
      <c r="E633" s="18">
        <f t="shared" si="28"/>
        <v>0</v>
      </c>
      <c r="F633" s="18">
        <v>1</v>
      </c>
      <c r="G633" s="18">
        <f t="shared" si="29"/>
        <v>0</v>
      </c>
    </row>
    <row r="634" spans="1:7">
      <c r="A634" t="e">
        <f>_xlfn.XLOOKUP(I634,UTILIZADAS[Contacto1],UTILIZADAS[Source.Name],,0)</f>
        <v>#N/A</v>
      </c>
      <c r="B634" s="18" t="e">
        <f>VLOOKUP(J634,Ref!A:C,3,0)</f>
        <v>#N/A</v>
      </c>
      <c r="C634" s="18" t="e">
        <f>VLOOKUP(J634,Ref!A:D,4,0)</f>
        <v>#N/A</v>
      </c>
      <c r="D634" s="18" t="str">
        <f t="shared" si="27"/>
        <v>00/ene</v>
      </c>
      <c r="E634" s="18">
        <f t="shared" si="28"/>
        <v>0</v>
      </c>
      <c r="F634" s="18">
        <v>1</v>
      </c>
      <c r="G634" s="18">
        <f t="shared" si="29"/>
        <v>0</v>
      </c>
    </row>
    <row r="635" spans="1:7">
      <c r="A635" t="e">
        <f>_xlfn.XLOOKUP(I635,UTILIZADAS[Contacto1],UTILIZADAS[Source.Name],,0)</f>
        <v>#N/A</v>
      </c>
      <c r="B635" s="18" t="e">
        <f>VLOOKUP(J635,Ref!A:C,3,0)</f>
        <v>#N/A</v>
      </c>
      <c r="C635" s="18" t="e">
        <f>VLOOKUP(J635,Ref!A:D,4,0)</f>
        <v>#N/A</v>
      </c>
      <c r="D635" s="18" t="str">
        <f t="shared" si="27"/>
        <v>00/ene</v>
      </c>
      <c r="E635" s="18">
        <f t="shared" si="28"/>
        <v>0</v>
      </c>
      <c r="F635" s="18">
        <v>1</v>
      </c>
      <c r="G635" s="18">
        <f t="shared" si="29"/>
        <v>0</v>
      </c>
    </row>
    <row r="636" spans="1:7">
      <c r="A636" t="e">
        <f>_xlfn.XLOOKUP(I636,UTILIZADAS[Contacto1],UTILIZADAS[Source.Name],,0)</f>
        <v>#N/A</v>
      </c>
      <c r="B636" s="18" t="e">
        <f>VLOOKUP(J636,Ref!A:C,3,0)</f>
        <v>#N/A</v>
      </c>
      <c r="C636" s="18" t="e">
        <f>VLOOKUP(J636,Ref!A:D,4,0)</f>
        <v>#N/A</v>
      </c>
      <c r="D636" s="18" t="str">
        <f t="shared" si="27"/>
        <v>00/ene</v>
      </c>
      <c r="E636" s="18">
        <f t="shared" si="28"/>
        <v>0</v>
      </c>
      <c r="F636" s="18">
        <v>1</v>
      </c>
      <c r="G636" s="18">
        <f t="shared" si="29"/>
        <v>0</v>
      </c>
    </row>
    <row r="637" spans="1:7">
      <c r="A637" t="e">
        <f>_xlfn.XLOOKUP(I637,UTILIZADAS[Contacto1],UTILIZADAS[Source.Name],,0)</f>
        <v>#N/A</v>
      </c>
      <c r="B637" s="18" t="e">
        <f>VLOOKUP(J637,Ref!A:C,3,0)</f>
        <v>#N/A</v>
      </c>
      <c r="C637" s="18" t="e">
        <f>VLOOKUP(J637,Ref!A:D,4,0)</f>
        <v>#N/A</v>
      </c>
      <c r="D637" s="18" t="str">
        <f t="shared" si="27"/>
        <v>00/ene</v>
      </c>
      <c r="E637" s="18">
        <f t="shared" si="28"/>
        <v>0</v>
      </c>
      <c r="F637" s="18">
        <v>1</v>
      </c>
      <c r="G637" s="18">
        <f t="shared" si="29"/>
        <v>0</v>
      </c>
    </row>
    <row r="638" spans="1:7">
      <c r="A638" t="e">
        <f>_xlfn.XLOOKUP(I638,UTILIZADAS[Contacto1],UTILIZADAS[Source.Name],,0)</f>
        <v>#N/A</v>
      </c>
      <c r="B638" s="18" t="e">
        <f>VLOOKUP(J638,Ref!A:C,3,0)</f>
        <v>#N/A</v>
      </c>
      <c r="C638" s="18" t="e">
        <f>VLOOKUP(J638,Ref!A:D,4,0)</f>
        <v>#N/A</v>
      </c>
      <c r="D638" s="18" t="str">
        <f t="shared" si="27"/>
        <v>00/ene</v>
      </c>
      <c r="E638" s="18">
        <f t="shared" si="28"/>
        <v>0</v>
      </c>
      <c r="F638" s="18">
        <v>1</v>
      </c>
      <c r="G638" s="18">
        <f t="shared" si="29"/>
        <v>0</v>
      </c>
    </row>
    <row r="639" spans="1:7">
      <c r="A639" t="e">
        <f>_xlfn.XLOOKUP(I639,UTILIZADAS[Contacto1],UTILIZADAS[Source.Name],,0)</f>
        <v>#N/A</v>
      </c>
      <c r="B639" s="18" t="e">
        <f>VLOOKUP(J639,Ref!A:C,3,0)</f>
        <v>#N/A</v>
      </c>
      <c r="C639" s="18" t="e">
        <f>VLOOKUP(J639,Ref!A:D,4,0)</f>
        <v>#N/A</v>
      </c>
      <c r="D639" s="18" t="str">
        <f t="shared" si="27"/>
        <v>00/ene</v>
      </c>
      <c r="E639" s="18">
        <f t="shared" si="28"/>
        <v>0</v>
      </c>
      <c r="F639" s="18">
        <v>1</v>
      </c>
      <c r="G639" s="18">
        <f t="shared" si="29"/>
        <v>0</v>
      </c>
    </row>
    <row r="640" spans="1:7">
      <c r="A640" t="e">
        <f>_xlfn.XLOOKUP(I640,UTILIZADAS[Contacto1],UTILIZADAS[Source.Name],,0)</f>
        <v>#N/A</v>
      </c>
      <c r="B640" s="18" t="e">
        <f>VLOOKUP(J640,Ref!A:C,3,0)</f>
        <v>#N/A</v>
      </c>
      <c r="C640" s="18" t="e">
        <f>VLOOKUP(J640,Ref!A:D,4,0)</f>
        <v>#N/A</v>
      </c>
      <c r="D640" s="18" t="str">
        <f t="shared" si="27"/>
        <v>00/ene</v>
      </c>
      <c r="E640" s="18">
        <f t="shared" si="28"/>
        <v>0</v>
      </c>
      <c r="F640" s="18">
        <v>1</v>
      </c>
      <c r="G640" s="18">
        <f t="shared" si="29"/>
        <v>0</v>
      </c>
    </row>
    <row r="641" spans="1:7">
      <c r="A641" t="e">
        <f>_xlfn.XLOOKUP(I641,UTILIZADAS[Contacto1],UTILIZADAS[Source.Name],,0)</f>
        <v>#N/A</v>
      </c>
      <c r="B641" s="18" t="e">
        <f>VLOOKUP(J641,Ref!A:C,3,0)</f>
        <v>#N/A</v>
      </c>
      <c r="C641" s="18" t="e">
        <f>VLOOKUP(J641,Ref!A:D,4,0)</f>
        <v>#N/A</v>
      </c>
      <c r="D641" s="18" t="str">
        <f t="shared" si="27"/>
        <v>00/ene</v>
      </c>
      <c r="E641" s="18">
        <f t="shared" si="28"/>
        <v>0</v>
      </c>
      <c r="F641" s="18">
        <v>1</v>
      </c>
      <c r="G641" s="18">
        <f t="shared" si="29"/>
        <v>0</v>
      </c>
    </row>
    <row r="642" spans="1:7">
      <c r="A642" t="e">
        <f>_xlfn.XLOOKUP(I642,UTILIZADAS[Contacto1],UTILIZADAS[Source.Name],,0)</f>
        <v>#N/A</v>
      </c>
      <c r="B642" s="18" t="e">
        <f>VLOOKUP(J642,Ref!A:C,3,0)</f>
        <v>#N/A</v>
      </c>
      <c r="C642" s="18" t="e">
        <f>VLOOKUP(J642,Ref!A:D,4,0)</f>
        <v>#N/A</v>
      </c>
      <c r="D642" s="18" t="str">
        <f t="shared" ref="D642:D705" si="30">TEXT(H642,"dd/mmm")</f>
        <v>00/ene</v>
      </c>
      <c r="E642" s="18">
        <f t="shared" ref="E642:E705" si="31">+COUNTIF(I:I,I642)</f>
        <v>0</v>
      </c>
      <c r="F642" s="18">
        <v>1</v>
      </c>
      <c r="G642" s="18">
        <f t="shared" si="29"/>
        <v>0</v>
      </c>
    </row>
    <row r="643" spans="1:7">
      <c r="A643" t="e">
        <f>_xlfn.XLOOKUP(I643,UTILIZADAS[Contacto1],UTILIZADAS[Source.Name],,0)</f>
        <v>#N/A</v>
      </c>
      <c r="B643" s="18" t="e">
        <f>VLOOKUP(J643,Ref!A:C,3,0)</f>
        <v>#N/A</v>
      </c>
      <c r="C643" s="18" t="e">
        <f>VLOOKUP(J643,Ref!A:D,4,0)</f>
        <v>#N/A</v>
      </c>
      <c r="D643" s="18" t="str">
        <f t="shared" si="30"/>
        <v>00/ene</v>
      </c>
      <c r="E643" s="18">
        <f t="shared" si="31"/>
        <v>0</v>
      </c>
      <c r="F643" s="18">
        <v>1</v>
      </c>
      <c r="G643" s="18">
        <f t="shared" ref="G643:G706" si="32">IF(I643=I644,0,1)</f>
        <v>0</v>
      </c>
    </row>
    <row r="644" spans="1:7">
      <c r="A644" t="e">
        <f>_xlfn.XLOOKUP(I644,UTILIZADAS[Contacto1],UTILIZADAS[Source.Name],,0)</f>
        <v>#N/A</v>
      </c>
      <c r="B644" s="18" t="e">
        <f>VLOOKUP(J644,Ref!A:C,3,0)</f>
        <v>#N/A</v>
      </c>
      <c r="C644" s="18" t="e">
        <f>VLOOKUP(J644,Ref!A:D,4,0)</f>
        <v>#N/A</v>
      </c>
      <c r="D644" s="18" t="str">
        <f t="shared" si="30"/>
        <v>00/ene</v>
      </c>
      <c r="E644" s="18">
        <f t="shared" si="31"/>
        <v>0</v>
      </c>
      <c r="F644" s="18">
        <v>1</v>
      </c>
      <c r="G644" s="18">
        <f t="shared" si="32"/>
        <v>0</v>
      </c>
    </row>
    <row r="645" spans="1:7">
      <c r="A645" t="e">
        <f>_xlfn.XLOOKUP(I645,UTILIZADAS[Contacto1],UTILIZADAS[Source.Name],,0)</f>
        <v>#N/A</v>
      </c>
      <c r="B645" s="18" t="e">
        <f>VLOOKUP(J645,Ref!A:C,3,0)</f>
        <v>#N/A</v>
      </c>
      <c r="C645" s="18" t="e">
        <f>VLOOKUP(J645,Ref!A:D,4,0)</f>
        <v>#N/A</v>
      </c>
      <c r="D645" s="18" t="str">
        <f t="shared" si="30"/>
        <v>00/ene</v>
      </c>
      <c r="E645" s="18">
        <f t="shared" si="31"/>
        <v>0</v>
      </c>
      <c r="F645" s="18">
        <v>1</v>
      </c>
      <c r="G645" s="18">
        <f t="shared" si="32"/>
        <v>0</v>
      </c>
    </row>
    <row r="646" spans="1:7">
      <c r="A646" t="e">
        <f>_xlfn.XLOOKUP(I646,UTILIZADAS[Contacto1],UTILIZADAS[Source.Name],,0)</f>
        <v>#N/A</v>
      </c>
      <c r="B646" s="18" t="e">
        <f>VLOOKUP(J646,Ref!A:C,3,0)</f>
        <v>#N/A</v>
      </c>
      <c r="C646" s="18" t="e">
        <f>VLOOKUP(J646,Ref!A:D,4,0)</f>
        <v>#N/A</v>
      </c>
      <c r="D646" s="18" t="str">
        <f t="shared" si="30"/>
        <v>00/ene</v>
      </c>
      <c r="E646" s="18">
        <f t="shared" si="31"/>
        <v>0</v>
      </c>
      <c r="F646" s="18">
        <v>1</v>
      </c>
      <c r="G646" s="18">
        <f t="shared" si="32"/>
        <v>0</v>
      </c>
    </row>
    <row r="647" spans="1:7">
      <c r="A647" t="e">
        <f>_xlfn.XLOOKUP(I647,UTILIZADAS[Contacto1],UTILIZADAS[Source.Name],,0)</f>
        <v>#N/A</v>
      </c>
      <c r="B647" s="18" t="e">
        <f>VLOOKUP(J647,Ref!A:C,3,0)</f>
        <v>#N/A</v>
      </c>
      <c r="C647" s="18" t="e">
        <f>VLOOKUP(J647,Ref!A:D,4,0)</f>
        <v>#N/A</v>
      </c>
      <c r="D647" s="18" t="str">
        <f t="shared" si="30"/>
        <v>00/ene</v>
      </c>
      <c r="E647" s="18">
        <f t="shared" si="31"/>
        <v>0</v>
      </c>
      <c r="F647" s="18">
        <v>1</v>
      </c>
      <c r="G647" s="18">
        <f t="shared" si="32"/>
        <v>0</v>
      </c>
    </row>
    <row r="648" spans="1:7">
      <c r="A648" t="e">
        <f>_xlfn.XLOOKUP(I648,UTILIZADAS[Contacto1],UTILIZADAS[Source.Name],,0)</f>
        <v>#N/A</v>
      </c>
      <c r="B648" s="18" t="e">
        <f>VLOOKUP(J648,Ref!A:C,3,0)</f>
        <v>#N/A</v>
      </c>
      <c r="C648" s="18" t="e">
        <f>VLOOKUP(J648,Ref!A:D,4,0)</f>
        <v>#N/A</v>
      </c>
      <c r="D648" s="18" t="str">
        <f t="shared" si="30"/>
        <v>00/ene</v>
      </c>
      <c r="E648" s="18">
        <f t="shared" si="31"/>
        <v>0</v>
      </c>
      <c r="F648" s="18">
        <v>1</v>
      </c>
      <c r="G648" s="18">
        <f t="shared" si="32"/>
        <v>0</v>
      </c>
    </row>
    <row r="649" spans="1:7">
      <c r="A649" t="e">
        <f>_xlfn.XLOOKUP(I649,UTILIZADAS[Contacto1],UTILIZADAS[Source.Name],,0)</f>
        <v>#N/A</v>
      </c>
      <c r="B649" s="18" t="e">
        <f>VLOOKUP(J649,Ref!A:C,3,0)</f>
        <v>#N/A</v>
      </c>
      <c r="C649" s="18" t="e">
        <f>VLOOKUP(J649,Ref!A:D,4,0)</f>
        <v>#N/A</v>
      </c>
      <c r="D649" s="18" t="str">
        <f t="shared" si="30"/>
        <v>00/ene</v>
      </c>
      <c r="E649" s="18">
        <f t="shared" si="31"/>
        <v>0</v>
      </c>
      <c r="F649" s="18">
        <v>1</v>
      </c>
      <c r="G649" s="18">
        <f t="shared" si="32"/>
        <v>0</v>
      </c>
    </row>
    <row r="650" spans="1:7">
      <c r="A650" t="e">
        <f>_xlfn.XLOOKUP(I650,UTILIZADAS[Contacto1],UTILIZADAS[Source.Name],,0)</f>
        <v>#N/A</v>
      </c>
      <c r="B650" s="18" t="e">
        <f>VLOOKUP(J650,Ref!A:C,3,0)</f>
        <v>#N/A</v>
      </c>
      <c r="C650" s="18" t="e">
        <f>VLOOKUP(J650,Ref!A:D,4,0)</f>
        <v>#N/A</v>
      </c>
      <c r="D650" s="18" t="str">
        <f t="shared" si="30"/>
        <v>00/ene</v>
      </c>
      <c r="E650" s="18">
        <f t="shared" si="31"/>
        <v>0</v>
      </c>
      <c r="F650" s="18">
        <v>1</v>
      </c>
      <c r="G650" s="18">
        <f t="shared" si="32"/>
        <v>0</v>
      </c>
    </row>
    <row r="651" spans="1:7">
      <c r="A651" t="e">
        <f>_xlfn.XLOOKUP(I651,UTILIZADAS[Contacto1],UTILIZADAS[Source.Name],,0)</f>
        <v>#N/A</v>
      </c>
      <c r="B651" s="18" t="e">
        <f>VLOOKUP(J651,Ref!A:C,3,0)</f>
        <v>#N/A</v>
      </c>
      <c r="C651" s="18" t="e">
        <f>VLOOKUP(J651,Ref!A:D,4,0)</f>
        <v>#N/A</v>
      </c>
      <c r="D651" s="18" t="str">
        <f t="shared" si="30"/>
        <v>00/ene</v>
      </c>
      <c r="E651" s="18">
        <f t="shared" si="31"/>
        <v>0</v>
      </c>
      <c r="F651" s="18">
        <v>1</v>
      </c>
      <c r="G651" s="18">
        <f t="shared" si="32"/>
        <v>0</v>
      </c>
    </row>
    <row r="652" spans="1:7">
      <c r="A652" t="e">
        <f>_xlfn.XLOOKUP(I652,UTILIZADAS[Contacto1],UTILIZADAS[Source.Name],,0)</f>
        <v>#N/A</v>
      </c>
      <c r="B652" s="18" t="e">
        <f>VLOOKUP(J652,Ref!A:C,3,0)</f>
        <v>#N/A</v>
      </c>
      <c r="C652" s="18" t="e">
        <f>VLOOKUP(J652,Ref!A:D,4,0)</f>
        <v>#N/A</v>
      </c>
      <c r="D652" s="18" t="str">
        <f t="shared" si="30"/>
        <v>00/ene</v>
      </c>
      <c r="E652" s="18">
        <f t="shared" si="31"/>
        <v>0</v>
      </c>
      <c r="F652" s="18">
        <v>1</v>
      </c>
      <c r="G652" s="18">
        <f t="shared" si="32"/>
        <v>0</v>
      </c>
    </row>
    <row r="653" spans="1:7">
      <c r="A653" t="e">
        <f>_xlfn.XLOOKUP(I653,UTILIZADAS[Contacto1],UTILIZADAS[Source.Name],,0)</f>
        <v>#N/A</v>
      </c>
      <c r="B653" s="18" t="e">
        <f>VLOOKUP(J653,Ref!A:C,3,0)</f>
        <v>#N/A</v>
      </c>
      <c r="C653" s="18" t="e">
        <f>VLOOKUP(J653,Ref!A:D,4,0)</f>
        <v>#N/A</v>
      </c>
      <c r="D653" s="18" t="str">
        <f t="shared" si="30"/>
        <v>00/ene</v>
      </c>
      <c r="E653" s="18">
        <f t="shared" si="31"/>
        <v>0</v>
      </c>
      <c r="F653" s="18">
        <v>1</v>
      </c>
      <c r="G653" s="18">
        <f t="shared" si="32"/>
        <v>0</v>
      </c>
    </row>
    <row r="654" spans="1:7">
      <c r="A654" t="e">
        <f>_xlfn.XLOOKUP(I654,UTILIZADAS[Contacto1],UTILIZADAS[Source.Name],,0)</f>
        <v>#N/A</v>
      </c>
      <c r="B654" s="18" t="e">
        <f>VLOOKUP(J654,Ref!A:C,3,0)</f>
        <v>#N/A</v>
      </c>
      <c r="C654" s="18" t="e">
        <f>VLOOKUP(J654,Ref!A:D,4,0)</f>
        <v>#N/A</v>
      </c>
      <c r="D654" s="18" t="str">
        <f t="shared" si="30"/>
        <v>00/ene</v>
      </c>
      <c r="E654" s="18">
        <f t="shared" si="31"/>
        <v>0</v>
      </c>
      <c r="F654" s="18">
        <v>1</v>
      </c>
      <c r="G654" s="18">
        <f t="shared" si="32"/>
        <v>0</v>
      </c>
    </row>
    <row r="655" spans="1:7">
      <c r="A655" t="e">
        <f>_xlfn.XLOOKUP(I655,UTILIZADAS[Contacto1],UTILIZADAS[Source.Name],,0)</f>
        <v>#N/A</v>
      </c>
      <c r="B655" s="18" t="e">
        <f>VLOOKUP(J655,Ref!A:C,3,0)</f>
        <v>#N/A</v>
      </c>
      <c r="C655" s="18" t="e">
        <f>VLOOKUP(J655,Ref!A:D,4,0)</f>
        <v>#N/A</v>
      </c>
      <c r="D655" s="18" t="str">
        <f t="shared" si="30"/>
        <v>00/ene</v>
      </c>
      <c r="E655" s="18">
        <f t="shared" si="31"/>
        <v>0</v>
      </c>
      <c r="F655" s="18">
        <v>1</v>
      </c>
      <c r="G655" s="18">
        <f t="shared" si="32"/>
        <v>0</v>
      </c>
    </row>
    <row r="656" spans="1:7">
      <c r="A656" t="e">
        <f>_xlfn.XLOOKUP(I656,UTILIZADAS[Contacto1],UTILIZADAS[Source.Name],,0)</f>
        <v>#N/A</v>
      </c>
      <c r="B656" s="18" t="e">
        <f>VLOOKUP(J656,Ref!A:C,3,0)</f>
        <v>#N/A</v>
      </c>
      <c r="C656" s="18" t="e">
        <f>VLOOKUP(J656,Ref!A:D,4,0)</f>
        <v>#N/A</v>
      </c>
      <c r="D656" s="18" t="str">
        <f t="shared" si="30"/>
        <v>00/ene</v>
      </c>
      <c r="E656" s="18">
        <f t="shared" si="31"/>
        <v>0</v>
      </c>
      <c r="F656" s="18">
        <v>1</v>
      </c>
      <c r="G656" s="18">
        <f t="shared" si="32"/>
        <v>0</v>
      </c>
    </row>
    <row r="657" spans="1:7">
      <c r="A657" t="e">
        <f>_xlfn.XLOOKUP(I657,UTILIZADAS[Contacto1],UTILIZADAS[Source.Name],,0)</f>
        <v>#N/A</v>
      </c>
      <c r="B657" s="18" t="e">
        <f>VLOOKUP(J657,Ref!A:C,3,0)</f>
        <v>#N/A</v>
      </c>
      <c r="C657" s="18" t="e">
        <f>VLOOKUP(J657,Ref!A:D,4,0)</f>
        <v>#N/A</v>
      </c>
      <c r="D657" s="18" t="str">
        <f t="shared" si="30"/>
        <v>00/ene</v>
      </c>
      <c r="E657" s="18">
        <f t="shared" si="31"/>
        <v>0</v>
      </c>
      <c r="F657" s="18">
        <v>1</v>
      </c>
      <c r="G657" s="18">
        <f t="shared" si="32"/>
        <v>0</v>
      </c>
    </row>
    <row r="658" spans="1:7">
      <c r="A658" t="e">
        <f>_xlfn.XLOOKUP(I658,UTILIZADAS[Contacto1],UTILIZADAS[Source.Name],,0)</f>
        <v>#N/A</v>
      </c>
      <c r="B658" s="18" t="e">
        <f>VLOOKUP(J658,Ref!A:C,3,0)</f>
        <v>#N/A</v>
      </c>
      <c r="C658" s="18" t="e">
        <f>VLOOKUP(J658,Ref!A:D,4,0)</f>
        <v>#N/A</v>
      </c>
      <c r="D658" s="18" t="str">
        <f t="shared" si="30"/>
        <v>00/ene</v>
      </c>
      <c r="E658" s="18">
        <f t="shared" si="31"/>
        <v>0</v>
      </c>
      <c r="F658" s="18">
        <v>1</v>
      </c>
      <c r="G658" s="18">
        <f t="shared" si="32"/>
        <v>0</v>
      </c>
    </row>
    <row r="659" spans="1:7">
      <c r="A659" t="e">
        <f>_xlfn.XLOOKUP(I659,UTILIZADAS[Contacto1],UTILIZADAS[Source.Name],,0)</f>
        <v>#N/A</v>
      </c>
      <c r="B659" s="18" t="e">
        <f>VLOOKUP(J659,Ref!A:C,3,0)</f>
        <v>#N/A</v>
      </c>
      <c r="C659" s="18" t="e">
        <f>VLOOKUP(J659,Ref!A:D,4,0)</f>
        <v>#N/A</v>
      </c>
      <c r="D659" s="18" t="str">
        <f t="shared" si="30"/>
        <v>00/ene</v>
      </c>
      <c r="E659" s="18">
        <f t="shared" si="31"/>
        <v>0</v>
      </c>
      <c r="F659" s="18">
        <v>1</v>
      </c>
      <c r="G659" s="18">
        <f t="shared" si="32"/>
        <v>0</v>
      </c>
    </row>
    <row r="660" spans="1:7">
      <c r="A660" t="e">
        <f>_xlfn.XLOOKUP(I660,UTILIZADAS[Contacto1],UTILIZADAS[Source.Name],,0)</f>
        <v>#N/A</v>
      </c>
      <c r="B660" s="18" t="e">
        <f>VLOOKUP(J660,Ref!A:C,3,0)</f>
        <v>#N/A</v>
      </c>
      <c r="C660" s="18" t="e">
        <f>VLOOKUP(J660,Ref!A:D,4,0)</f>
        <v>#N/A</v>
      </c>
      <c r="D660" s="18" t="str">
        <f t="shared" si="30"/>
        <v>00/ene</v>
      </c>
      <c r="E660" s="18">
        <f t="shared" si="31"/>
        <v>0</v>
      </c>
      <c r="F660" s="18">
        <v>1</v>
      </c>
      <c r="G660" s="18">
        <f t="shared" si="32"/>
        <v>0</v>
      </c>
    </row>
    <row r="661" spans="1:7">
      <c r="A661" t="e">
        <f>_xlfn.XLOOKUP(I661,UTILIZADAS[Contacto1],UTILIZADAS[Source.Name],,0)</f>
        <v>#N/A</v>
      </c>
      <c r="B661" s="18" t="e">
        <f>VLOOKUP(J661,Ref!A:C,3,0)</f>
        <v>#N/A</v>
      </c>
      <c r="C661" s="18" t="e">
        <f>VLOOKUP(J661,Ref!A:D,4,0)</f>
        <v>#N/A</v>
      </c>
      <c r="D661" s="18" t="str">
        <f t="shared" si="30"/>
        <v>00/ene</v>
      </c>
      <c r="E661" s="18">
        <f t="shared" si="31"/>
        <v>0</v>
      </c>
      <c r="F661" s="18">
        <v>1</v>
      </c>
      <c r="G661" s="18">
        <f t="shared" si="32"/>
        <v>0</v>
      </c>
    </row>
    <row r="662" spans="1:7">
      <c r="A662" t="e">
        <f>_xlfn.XLOOKUP(I662,UTILIZADAS[Contacto1],UTILIZADAS[Source.Name],,0)</f>
        <v>#N/A</v>
      </c>
      <c r="B662" s="18" t="e">
        <f>VLOOKUP(J662,Ref!A:C,3,0)</f>
        <v>#N/A</v>
      </c>
      <c r="C662" s="18" t="e">
        <f>VLOOKUP(J662,Ref!A:D,4,0)</f>
        <v>#N/A</v>
      </c>
      <c r="D662" s="18" t="str">
        <f t="shared" si="30"/>
        <v>00/ene</v>
      </c>
      <c r="E662" s="18">
        <f t="shared" si="31"/>
        <v>0</v>
      </c>
      <c r="F662" s="18">
        <v>1</v>
      </c>
      <c r="G662" s="18">
        <f t="shared" si="32"/>
        <v>0</v>
      </c>
    </row>
    <row r="663" spans="1:7">
      <c r="A663" t="e">
        <f>_xlfn.XLOOKUP(I663,UTILIZADAS[Contacto1],UTILIZADAS[Source.Name],,0)</f>
        <v>#N/A</v>
      </c>
      <c r="B663" s="18" t="e">
        <f>VLOOKUP(J663,Ref!A:C,3,0)</f>
        <v>#N/A</v>
      </c>
      <c r="C663" s="18" t="e">
        <f>VLOOKUP(J663,Ref!A:D,4,0)</f>
        <v>#N/A</v>
      </c>
      <c r="D663" s="18" t="str">
        <f t="shared" si="30"/>
        <v>00/ene</v>
      </c>
      <c r="E663" s="18">
        <f t="shared" si="31"/>
        <v>0</v>
      </c>
      <c r="F663" s="18">
        <v>1</v>
      </c>
      <c r="G663" s="18">
        <f t="shared" si="32"/>
        <v>0</v>
      </c>
    </row>
    <row r="664" spans="1:7">
      <c r="A664" t="e">
        <f>_xlfn.XLOOKUP(I664,UTILIZADAS[Contacto1],UTILIZADAS[Source.Name],,0)</f>
        <v>#N/A</v>
      </c>
      <c r="B664" s="18" t="e">
        <f>VLOOKUP(J664,Ref!A:C,3,0)</f>
        <v>#N/A</v>
      </c>
      <c r="C664" s="18" t="e">
        <f>VLOOKUP(J664,Ref!A:D,4,0)</f>
        <v>#N/A</v>
      </c>
      <c r="D664" s="18" t="str">
        <f t="shared" si="30"/>
        <v>00/ene</v>
      </c>
      <c r="E664" s="18">
        <f t="shared" si="31"/>
        <v>0</v>
      </c>
      <c r="F664" s="18">
        <v>1</v>
      </c>
      <c r="G664" s="18">
        <f t="shared" si="32"/>
        <v>0</v>
      </c>
    </row>
    <row r="665" spans="1:7">
      <c r="A665" t="e">
        <f>_xlfn.XLOOKUP(I665,UTILIZADAS[Contacto1],UTILIZADAS[Source.Name],,0)</f>
        <v>#N/A</v>
      </c>
      <c r="B665" s="18" t="e">
        <f>VLOOKUP(J665,Ref!A:C,3,0)</f>
        <v>#N/A</v>
      </c>
      <c r="C665" s="18" t="e">
        <f>VLOOKUP(J665,Ref!A:D,4,0)</f>
        <v>#N/A</v>
      </c>
      <c r="D665" s="18" t="str">
        <f t="shared" si="30"/>
        <v>00/ene</v>
      </c>
      <c r="E665" s="18">
        <f t="shared" si="31"/>
        <v>0</v>
      </c>
      <c r="F665" s="18">
        <v>1</v>
      </c>
      <c r="G665" s="18">
        <f t="shared" si="32"/>
        <v>0</v>
      </c>
    </row>
    <row r="666" spans="1:7">
      <c r="A666" t="e">
        <f>_xlfn.XLOOKUP(I666,UTILIZADAS[Contacto1],UTILIZADAS[Source.Name],,0)</f>
        <v>#N/A</v>
      </c>
      <c r="B666" s="18" t="e">
        <f>VLOOKUP(J666,Ref!A:C,3,0)</f>
        <v>#N/A</v>
      </c>
      <c r="C666" s="18" t="e">
        <f>VLOOKUP(J666,Ref!A:D,4,0)</f>
        <v>#N/A</v>
      </c>
      <c r="D666" s="18" t="str">
        <f t="shared" si="30"/>
        <v>00/ene</v>
      </c>
      <c r="E666" s="18">
        <f t="shared" si="31"/>
        <v>0</v>
      </c>
      <c r="F666" s="18">
        <v>1</v>
      </c>
      <c r="G666" s="18">
        <f t="shared" si="32"/>
        <v>0</v>
      </c>
    </row>
    <row r="667" spans="1:7">
      <c r="A667" t="e">
        <f>_xlfn.XLOOKUP(I667,UTILIZADAS[Contacto1],UTILIZADAS[Source.Name],,0)</f>
        <v>#N/A</v>
      </c>
      <c r="B667" s="18" t="e">
        <f>VLOOKUP(J667,Ref!A:C,3,0)</f>
        <v>#N/A</v>
      </c>
      <c r="C667" s="18" t="e">
        <f>VLOOKUP(J667,Ref!A:D,4,0)</f>
        <v>#N/A</v>
      </c>
      <c r="D667" s="18" t="str">
        <f t="shared" si="30"/>
        <v>00/ene</v>
      </c>
      <c r="E667" s="18">
        <f t="shared" si="31"/>
        <v>0</v>
      </c>
      <c r="F667" s="18">
        <v>1</v>
      </c>
      <c r="G667" s="18">
        <f t="shared" si="32"/>
        <v>0</v>
      </c>
    </row>
    <row r="668" spans="1:7">
      <c r="A668" t="e">
        <f>_xlfn.XLOOKUP(I668,UTILIZADAS[Contacto1],UTILIZADAS[Source.Name],,0)</f>
        <v>#N/A</v>
      </c>
      <c r="B668" s="18" t="e">
        <f>VLOOKUP(J668,Ref!A:C,3,0)</f>
        <v>#N/A</v>
      </c>
      <c r="C668" s="18" t="e">
        <f>VLOOKUP(J668,Ref!A:D,4,0)</f>
        <v>#N/A</v>
      </c>
      <c r="D668" s="18" t="str">
        <f t="shared" si="30"/>
        <v>00/ene</v>
      </c>
      <c r="E668" s="18">
        <f t="shared" si="31"/>
        <v>0</v>
      </c>
      <c r="F668" s="18">
        <v>1</v>
      </c>
      <c r="G668" s="18">
        <f t="shared" si="32"/>
        <v>0</v>
      </c>
    </row>
    <row r="669" spans="1:7">
      <c r="A669" t="e">
        <f>_xlfn.XLOOKUP(I669,UTILIZADAS[Contacto1],UTILIZADAS[Source.Name],,0)</f>
        <v>#N/A</v>
      </c>
      <c r="B669" s="18" t="e">
        <f>VLOOKUP(J669,Ref!A:C,3,0)</f>
        <v>#N/A</v>
      </c>
      <c r="C669" s="18" t="e">
        <f>VLOOKUP(J669,Ref!A:D,4,0)</f>
        <v>#N/A</v>
      </c>
      <c r="D669" s="18" t="str">
        <f t="shared" si="30"/>
        <v>00/ene</v>
      </c>
      <c r="E669" s="18">
        <f t="shared" si="31"/>
        <v>0</v>
      </c>
      <c r="F669" s="18">
        <v>1</v>
      </c>
      <c r="G669" s="18">
        <f t="shared" si="32"/>
        <v>0</v>
      </c>
    </row>
    <row r="670" spans="1:7">
      <c r="A670" t="e">
        <f>_xlfn.XLOOKUP(I670,UTILIZADAS[Contacto1],UTILIZADAS[Source.Name],,0)</f>
        <v>#N/A</v>
      </c>
      <c r="B670" s="18" t="e">
        <f>VLOOKUP(J670,Ref!A:C,3,0)</f>
        <v>#N/A</v>
      </c>
      <c r="C670" s="18" t="e">
        <f>VLOOKUP(J670,Ref!A:D,4,0)</f>
        <v>#N/A</v>
      </c>
      <c r="D670" s="18" t="str">
        <f t="shared" si="30"/>
        <v>00/ene</v>
      </c>
      <c r="E670" s="18">
        <f t="shared" si="31"/>
        <v>0</v>
      </c>
      <c r="F670" s="18">
        <v>1</v>
      </c>
      <c r="G670" s="18">
        <f t="shared" si="32"/>
        <v>0</v>
      </c>
    </row>
    <row r="671" spans="1:7">
      <c r="A671" t="e">
        <f>_xlfn.XLOOKUP(I671,UTILIZADAS[Contacto1],UTILIZADAS[Source.Name],,0)</f>
        <v>#N/A</v>
      </c>
      <c r="B671" s="18" t="e">
        <f>VLOOKUP(J671,Ref!A:C,3,0)</f>
        <v>#N/A</v>
      </c>
      <c r="C671" s="18" t="e">
        <f>VLOOKUP(J671,Ref!A:D,4,0)</f>
        <v>#N/A</v>
      </c>
      <c r="D671" s="18" t="str">
        <f t="shared" si="30"/>
        <v>00/ene</v>
      </c>
      <c r="E671" s="18">
        <f t="shared" si="31"/>
        <v>0</v>
      </c>
      <c r="F671" s="18">
        <v>1</v>
      </c>
      <c r="G671" s="18">
        <f t="shared" si="32"/>
        <v>0</v>
      </c>
    </row>
    <row r="672" spans="1:7">
      <c r="A672" t="e">
        <f>_xlfn.XLOOKUP(I672,UTILIZADAS[Contacto1],UTILIZADAS[Source.Name],,0)</f>
        <v>#N/A</v>
      </c>
      <c r="B672" s="18" t="e">
        <f>VLOOKUP(J672,Ref!A:C,3,0)</f>
        <v>#N/A</v>
      </c>
      <c r="C672" s="18" t="e">
        <f>VLOOKUP(J672,Ref!A:D,4,0)</f>
        <v>#N/A</v>
      </c>
      <c r="D672" s="18" t="str">
        <f t="shared" si="30"/>
        <v>00/ene</v>
      </c>
      <c r="E672" s="18">
        <f t="shared" si="31"/>
        <v>0</v>
      </c>
      <c r="F672" s="18">
        <v>1</v>
      </c>
      <c r="G672" s="18">
        <f t="shared" si="32"/>
        <v>0</v>
      </c>
    </row>
    <row r="673" spans="1:7">
      <c r="A673" t="e">
        <f>_xlfn.XLOOKUP(I673,UTILIZADAS[Contacto1],UTILIZADAS[Source.Name],,0)</f>
        <v>#N/A</v>
      </c>
      <c r="B673" s="18" t="e">
        <f>VLOOKUP(J673,Ref!A:C,3,0)</f>
        <v>#N/A</v>
      </c>
      <c r="C673" s="18" t="e">
        <f>VLOOKUP(J673,Ref!A:D,4,0)</f>
        <v>#N/A</v>
      </c>
      <c r="D673" s="18" t="str">
        <f t="shared" si="30"/>
        <v>00/ene</v>
      </c>
      <c r="E673" s="18">
        <f t="shared" si="31"/>
        <v>0</v>
      </c>
      <c r="F673" s="18">
        <v>1</v>
      </c>
      <c r="G673" s="18">
        <f t="shared" si="32"/>
        <v>0</v>
      </c>
    </row>
    <row r="674" spans="1:7">
      <c r="A674" t="e">
        <f>_xlfn.XLOOKUP(I674,UTILIZADAS[Contacto1],UTILIZADAS[Source.Name],,0)</f>
        <v>#N/A</v>
      </c>
      <c r="B674" s="18" t="e">
        <f>VLOOKUP(J674,Ref!A:C,3,0)</f>
        <v>#N/A</v>
      </c>
      <c r="C674" s="18" t="e">
        <f>VLOOKUP(J674,Ref!A:D,4,0)</f>
        <v>#N/A</v>
      </c>
      <c r="D674" s="18" t="str">
        <f t="shared" si="30"/>
        <v>00/ene</v>
      </c>
      <c r="E674" s="18">
        <f t="shared" si="31"/>
        <v>0</v>
      </c>
      <c r="F674" s="18">
        <v>1</v>
      </c>
      <c r="G674" s="18">
        <f t="shared" si="32"/>
        <v>0</v>
      </c>
    </row>
    <row r="675" spans="1:7">
      <c r="A675" t="e">
        <f>_xlfn.XLOOKUP(I675,UTILIZADAS[Contacto1],UTILIZADAS[Source.Name],,0)</f>
        <v>#N/A</v>
      </c>
      <c r="B675" s="18" t="e">
        <f>VLOOKUP(J675,Ref!A:C,3,0)</f>
        <v>#N/A</v>
      </c>
      <c r="C675" s="18" t="e">
        <f>VLOOKUP(J675,Ref!A:D,4,0)</f>
        <v>#N/A</v>
      </c>
      <c r="D675" s="18" t="str">
        <f t="shared" si="30"/>
        <v>00/ene</v>
      </c>
      <c r="E675" s="18">
        <f t="shared" si="31"/>
        <v>0</v>
      </c>
      <c r="F675" s="18">
        <v>1</v>
      </c>
      <c r="G675" s="18">
        <f t="shared" si="32"/>
        <v>0</v>
      </c>
    </row>
    <row r="676" spans="1:7">
      <c r="A676" t="e">
        <f>_xlfn.XLOOKUP(I676,UTILIZADAS[Contacto1],UTILIZADAS[Source.Name],,0)</f>
        <v>#N/A</v>
      </c>
      <c r="B676" s="18" t="e">
        <f>VLOOKUP(J676,Ref!A:C,3,0)</f>
        <v>#N/A</v>
      </c>
      <c r="C676" s="18" t="e">
        <f>VLOOKUP(J676,Ref!A:D,4,0)</f>
        <v>#N/A</v>
      </c>
      <c r="D676" s="18" t="str">
        <f t="shared" si="30"/>
        <v>00/ene</v>
      </c>
      <c r="E676" s="18">
        <f t="shared" si="31"/>
        <v>0</v>
      </c>
      <c r="F676" s="18">
        <v>1</v>
      </c>
      <c r="G676" s="18">
        <f t="shared" si="32"/>
        <v>0</v>
      </c>
    </row>
    <row r="677" spans="1:7">
      <c r="A677" t="e">
        <f>_xlfn.XLOOKUP(I677,UTILIZADAS[Contacto1],UTILIZADAS[Source.Name],,0)</f>
        <v>#N/A</v>
      </c>
      <c r="B677" s="18" t="e">
        <f>VLOOKUP(J677,Ref!A:C,3,0)</f>
        <v>#N/A</v>
      </c>
      <c r="C677" s="18" t="e">
        <f>VLOOKUP(J677,Ref!A:D,4,0)</f>
        <v>#N/A</v>
      </c>
      <c r="D677" s="18" t="str">
        <f t="shared" si="30"/>
        <v>00/ene</v>
      </c>
      <c r="E677" s="18">
        <f t="shared" si="31"/>
        <v>0</v>
      </c>
      <c r="F677" s="18">
        <v>1</v>
      </c>
      <c r="G677" s="18">
        <f t="shared" si="32"/>
        <v>0</v>
      </c>
    </row>
    <row r="678" spans="1:7">
      <c r="A678" t="e">
        <f>_xlfn.XLOOKUP(I678,UTILIZADAS[Contacto1],UTILIZADAS[Source.Name],,0)</f>
        <v>#N/A</v>
      </c>
      <c r="B678" s="18" t="e">
        <f>VLOOKUP(J678,Ref!A:C,3,0)</f>
        <v>#N/A</v>
      </c>
      <c r="C678" s="18" t="e">
        <f>VLOOKUP(J678,Ref!A:D,4,0)</f>
        <v>#N/A</v>
      </c>
      <c r="D678" s="18" t="str">
        <f t="shared" si="30"/>
        <v>00/ene</v>
      </c>
      <c r="E678" s="18">
        <f t="shared" si="31"/>
        <v>0</v>
      </c>
      <c r="F678" s="18">
        <v>1</v>
      </c>
      <c r="G678" s="18">
        <f t="shared" si="32"/>
        <v>0</v>
      </c>
    </row>
    <row r="679" spans="1:7">
      <c r="A679" t="e">
        <f>_xlfn.XLOOKUP(I679,UTILIZADAS[Contacto1],UTILIZADAS[Source.Name],,0)</f>
        <v>#N/A</v>
      </c>
      <c r="B679" s="18" t="e">
        <f>VLOOKUP(J679,Ref!A:C,3,0)</f>
        <v>#N/A</v>
      </c>
      <c r="C679" s="18" t="e">
        <f>VLOOKUP(J679,Ref!A:D,4,0)</f>
        <v>#N/A</v>
      </c>
      <c r="D679" s="18" t="str">
        <f t="shared" si="30"/>
        <v>00/ene</v>
      </c>
      <c r="E679" s="18">
        <f t="shared" si="31"/>
        <v>0</v>
      </c>
      <c r="F679" s="18">
        <v>1</v>
      </c>
      <c r="G679" s="18">
        <f t="shared" si="32"/>
        <v>0</v>
      </c>
    </row>
    <row r="680" spans="1:7">
      <c r="A680" t="e">
        <f>_xlfn.XLOOKUP(I680,UTILIZADAS[Contacto1],UTILIZADAS[Source.Name],,0)</f>
        <v>#N/A</v>
      </c>
      <c r="B680" s="18" t="e">
        <f>VLOOKUP(J680,Ref!A:C,3,0)</f>
        <v>#N/A</v>
      </c>
      <c r="C680" s="18" t="e">
        <f>VLOOKUP(J680,Ref!A:D,4,0)</f>
        <v>#N/A</v>
      </c>
      <c r="D680" s="18" t="str">
        <f t="shared" si="30"/>
        <v>00/ene</v>
      </c>
      <c r="E680" s="18">
        <f t="shared" si="31"/>
        <v>0</v>
      </c>
      <c r="F680" s="18">
        <v>1</v>
      </c>
      <c r="G680" s="18">
        <f t="shared" si="32"/>
        <v>0</v>
      </c>
    </row>
    <row r="681" spans="1:7">
      <c r="A681" t="e">
        <f>_xlfn.XLOOKUP(I681,UTILIZADAS[Contacto1],UTILIZADAS[Source.Name],,0)</f>
        <v>#N/A</v>
      </c>
      <c r="B681" s="18" t="e">
        <f>VLOOKUP(J681,Ref!A:C,3,0)</f>
        <v>#N/A</v>
      </c>
      <c r="C681" s="18" t="e">
        <f>VLOOKUP(J681,Ref!A:D,4,0)</f>
        <v>#N/A</v>
      </c>
      <c r="D681" s="18" t="str">
        <f t="shared" si="30"/>
        <v>00/ene</v>
      </c>
      <c r="E681" s="18">
        <f t="shared" si="31"/>
        <v>0</v>
      </c>
      <c r="F681" s="18">
        <v>1</v>
      </c>
      <c r="G681" s="18">
        <f t="shared" si="32"/>
        <v>0</v>
      </c>
    </row>
    <row r="682" spans="1:7">
      <c r="A682" t="e">
        <f>_xlfn.XLOOKUP(I682,UTILIZADAS[Contacto1],UTILIZADAS[Source.Name],,0)</f>
        <v>#N/A</v>
      </c>
      <c r="B682" s="18" t="e">
        <f>VLOOKUP(J682,Ref!A:C,3,0)</f>
        <v>#N/A</v>
      </c>
      <c r="C682" s="18" t="e">
        <f>VLOOKUP(J682,Ref!A:D,4,0)</f>
        <v>#N/A</v>
      </c>
      <c r="D682" s="18" t="str">
        <f t="shared" si="30"/>
        <v>00/ene</v>
      </c>
      <c r="E682" s="18">
        <f t="shared" si="31"/>
        <v>0</v>
      </c>
      <c r="F682" s="18">
        <v>1</v>
      </c>
      <c r="G682" s="18">
        <f t="shared" si="32"/>
        <v>0</v>
      </c>
    </row>
    <row r="683" spans="1:7">
      <c r="A683" t="e">
        <f>_xlfn.XLOOKUP(I683,UTILIZADAS[Contacto1],UTILIZADAS[Source.Name],,0)</f>
        <v>#N/A</v>
      </c>
      <c r="B683" s="18" t="e">
        <f>VLOOKUP(J683,Ref!A:C,3,0)</f>
        <v>#N/A</v>
      </c>
      <c r="C683" s="18" t="e">
        <f>VLOOKUP(J683,Ref!A:D,4,0)</f>
        <v>#N/A</v>
      </c>
      <c r="D683" s="18" t="str">
        <f t="shared" si="30"/>
        <v>00/ene</v>
      </c>
      <c r="E683" s="18">
        <f t="shared" si="31"/>
        <v>0</v>
      </c>
      <c r="F683" s="18">
        <v>1</v>
      </c>
      <c r="G683" s="18">
        <f t="shared" si="32"/>
        <v>0</v>
      </c>
    </row>
    <row r="684" spans="1:7">
      <c r="A684" t="e">
        <f>_xlfn.XLOOKUP(I684,UTILIZADAS[Contacto1],UTILIZADAS[Source.Name],,0)</f>
        <v>#N/A</v>
      </c>
      <c r="B684" s="18" t="e">
        <f>VLOOKUP(J684,Ref!A:C,3,0)</f>
        <v>#N/A</v>
      </c>
      <c r="C684" s="18" t="e">
        <f>VLOOKUP(J684,Ref!A:D,4,0)</f>
        <v>#N/A</v>
      </c>
      <c r="D684" s="18" t="str">
        <f t="shared" si="30"/>
        <v>00/ene</v>
      </c>
      <c r="E684" s="18">
        <f t="shared" si="31"/>
        <v>0</v>
      </c>
      <c r="F684" s="18">
        <v>1</v>
      </c>
      <c r="G684" s="18">
        <f t="shared" si="32"/>
        <v>0</v>
      </c>
    </row>
    <row r="685" spans="1:7">
      <c r="A685" t="e">
        <f>_xlfn.XLOOKUP(I685,UTILIZADAS[Contacto1],UTILIZADAS[Source.Name],,0)</f>
        <v>#N/A</v>
      </c>
      <c r="B685" s="18" t="e">
        <f>VLOOKUP(J685,Ref!A:C,3,0)</f>
        <v>#N/A</v>
      </c>
      <c r="C685" s="18" t="e">
        <f>VLOOKUP(J685,Ref!A:D,4,0)</f>
        <v>#N/A</v>
      </c>
      <c r="D685" s="18" t="str">
        <f t="shared" si="30"/>
        <v>00/ene</v>
      </c>
      <c r="E685" s="18">
        <f t="shared" si="31"/>
        <v>0</v>
      </c>
      <c r="F685" s="18">
        <v>1</v>
      </c>
      <c r="G685" s="18">
        <f t="shared" si="32"/>
        <v>0</v>
      </c>
    </row>
    <row r="686" spans="1:7">
      <c r="A686" t="e">
        <f>_xlfn.XLOOKUP(I686,UTILIZADAS[Contacto1],UTILIZADAS[Source.Name],,0)</f>
        <v>#N/A</v>
      </c>
      <c r="B686" s="18" t="e">
        <f>VLOOKUP(J686,Ref!A:C,3,0)</f>
        <v>#N/A</v>
      </c>
      <c r="C686" s="18" t="e">
        <f>VLOOKUP(J686,Ref!A:D,4,0)</f>
        <v>#N/A</v>
      </c>
      <c r="D686" s="18" t="str">
        <f t="shared" si="30"/>
        <v>00/ene</v>
      </c>
      <c r="E686" s="18">
        <f t="shared" si="31"/>
        <v>0</v>
      </c>
      <c r="F686" s="18">
        <v>1</v>
      </c>
      <c r="G686" s="18">
        <f t="shared" si="32"/>
        <v>0</v>
      </c>
    </row>
    <row r="687" spans="1:7">
      <c r="A687" t="e">
        <f>_xlfn.XLOOKUP(I687,UTILIZADAS[Contacto1],UTILIZADAS[Source.Name],,0)</f>
        <v>#N/A</v>
      </c>
      <c r="B687" s="18" t="e">
        <f>VLOOKUP(J687,Ref!A:C,3,0)</f>
        <v>#N/A</v>
      </c>
      <c r="C687" s="18" t="e">
        <f>VLOOKUP(J687,Ref!A:D,4,0)</f>
        <v>#N/A</v>
      </c>
      <c r="D687" s="18" t="str">
        <f t="shared" si="30"/>
        <v>00/ene</v>
      </c>
      <c r="E687" s="18">
        <f t="shared" si="31"/>
        <v>0</v>
      </c>
      <c r="F687" s="18">
        <v>1</v>
      </c>
      <c r="G687" s="18">
        <f t="shared" si="32"/>
        <v>0</v>
      </c>
    </row>
    <row r="688" spans="1:7">
      <c r="A688" t="e">
        <f>_xlfn.XLOOKUP(I688,UTILIZADAS[Contacto1],UTILIZADAS[Source.Name],,0)</f>
        <v>#N/A</v>
      </c>
      <c r="B688" s="18" t="e">
        <f>VLOOKUP(J688,Ref!A:C,3,0)</f>
        <v>#N/A</v>
      </c>
      <c r="C688" s="18" t="e">
        <f>VLOOKUP(J688,Ref!A:D,4,0)</f>
        <v>#N/A</v>
      </c>
      <c r="D688" s="18" t="str">
        <f t="shared" si="30"/>
        <v>00/ene</v>
      </c>
      <c r="E688" s="18">
        <f t="shared" si="31"/>
        <v>0</v>
      </c>
      <c r="F688" s="18">
        <v>1</v>
      </c>
      <c r="G688" s="18">
        <f t="shared" si="32"/>
        <v>0</v>
      </c>
    </row>
    <row r="689" spans="1:7">
      <c r="A689" t="e">
        <f>_xlfn.XLOOKUP(I689,UTILIZADAS[Contacto1],UTILIZADAS[Source.Name],,0)</f>
        <v>#N/A</v>
      </c>
      <c r="B689" s="18" t="e">
        <f>VLOOKUP(J689,Ref!A:C,3,0)</f>
        <v>#N/A</v>
      </c>
      <c r="C689" s="18" t="e">
        <f>VLOOKUP(J689,Ref!A:D,4,0)</f>
        <v>#N/A</v>
      </c>
      <c r="D689" s="18" t="str">
        <f t="shared" si="30"/>
        <v>00/ene</v>
      </c>
      <c r="E689" s="18">
        <f t="shared" si="31"/>
        <v>0</v>
      </c>
      <c r="F689" s="18">
        <v>1</v>
      </c>
      <c r="G689" s="18">
        <f t="shared" si="32"/>
        <v>0</v>
      </c>
    </row>
    <row r="690" spans="1:7">
      <c r="A690" t="e">
        <f>_xlfn.XLOOKUP(I690,UTILIZADAS[Contacto1],UTILIZADAS[Source.Name],,0)</f>
        <v>#N/A</v>
      </c>
      <c r="B690" s="18" t="e">
        <f>VLOOKUP(J690,Ref!A:C,3,0)</f>
        <v>#N/A</v>
      </c>
      <c r="C690" s="18" t="e">
        <f>VLOOKUP(J690,Ref!A:D,4,0)</f>
        <v>#N/A</v>
      </c>
      <c r="D690" s="18" t="str">
        <f t="shared" si="30"/>
        <v>00/ene</v>
      </c>
      <c r="E690" s="18">
        <f t="shared" si="31"/>
        <v>0</v>
      </c>
      <c r="F690" s="18">
        <v>1</v>
      </c>
      <c r="G690" s="18">
        <f t="shared" si="32"/>
        <v>0</v>
      </c>
    </row>
    <row r="691" spans="1:7">
      <c r="A691" t="e">
        <f>_xlfn.XLOOKUP(I691,UTILIZADAS[Contacto1],UTILIZADAS[Source.Name],,0)</f>
        <v>#N/A</v>
      </c>
      <c r="B691" s="18" t="e">
        <f>VLOOKUP(J691,Ref!A:C,3,0)</f>
        <v>#N/A</v>
      </c>
      <c r="C691" s="18" t="e">
        <f>VLOOKUP(J691,Ref!A:D,4,0)</f>
        <v>#N/A</v>
      </c>
      <c r="D691" s="18" t="str">
        <f t="shared" si="30"/>
        <v>00/ene</v>
      </c>
      <c r="E691" s="18">
        <f t="shared" si="31"/>
        <v>0</v>
      </c>
      <c r="F691" s="18">
        <v>1</v>
      </c>
      <c r="G691" s="18">
        <f t="shared" si="32"/>
        <v>0</v>
      </c>
    </row>
    <row r="692" spans="1:7">
      <c r="A692" t="e">
        <f>_xlfn.XLOOKUP(I692,UTILIZADAS[Contacto1],UTILIZADAS[Source.Name],,0)</f>
        <v>#N/A</v>
      </c>
      <c r="B692" s="18" t="e">
        <f>VLOOKUP(J692,Ref!A:C,3,0)</f>
        <v>#N/A</v>
      </c>
      <c r="C692" s="18" t="e">
        <f>VLOOKUP(J692,Ref!A:D,4,0)</f>
        <v>#N/A</v>
      </c>
      <c r="D692" s="18" t="str">
        <f t="shared" si="30"/>
        <v>00/ene</v>
      </c>
      <c r="E692" s="18">
        <f t="shared" si="31"/>
        <v>0</v>
      </c>
      <c r="F692" s="18">
        <v>1</v>
      </c>
      <c r="G692" s="18">
        <f t="shared" si="32"/>
        <v>0</v>
      </c>
    </row>
    <row r="693" spans="1:7">
      <c r="A693" t="e">
        <f>_xlfn.XLOOKUP(I693,UTILIZADAS[Contacto1],UTILIZADAS[Source.Name],,0)</f>
        <v>#N/A</v>
      </c>
      <c r="B693" s="18" t="e">
        <f>VLOOKUP(J693,Ref!A:C,3,0)</f>
        <v>#N/A</v>
      </c>
      <c r="C693" s="18" t="e">
        <f>VLOOKUP(J693,Ref!A:D,4,0)</f>
        <v>#N/A</v>
      </c>
      <c r="D693" s="18" t="str">
        <f t="shared" si="30"/>
        <v>00/ene</v>
      </c>
      <c r="E693" s="18">
        <f t="shared" si="31"/>
        <v>0</v>
      </c>
      <c r="F693" s="18">
        <v>1</v>
      </c>
      <c r="G693" s="18">
        <f t="shared" si="32"/>
        <v>0</v>
      </c>
    </row>
    <row r="694" spans="1:7">
      <c r="A694" t="e">
        <f>_xlfn.XLOOKUP(I694,UTILIZADAS[Contacto1],UTILIZADAS[Source.Name],,0)</f>
        <v>#N/A</v>
      </c>
      <c r="B694" s="18" t="e">
        <f>VLOOKUP(J694,Ref!A:C,3,0)</f>
        <v>#N/A</v>
      </c>
      <c r="C694" s="18" t="e">
        <f>VLOOKUP(J694,Ref!A:D,4,0)</f>
        <v>#N/A</v>
      </c>
      <c r="D694" s="18" t="str">
        <f t="shared" si="30"/>
        <v>00/ene</v>
      </c>
      <c r="E694" s="18">
        <f t="shared" si="31"/>
        <v>0</v>
      </c>
      <c r="F694" s="18">
        <v>1</v>
      </c>
      <c r="G694" s="18">
        <f t="shared" si="32"/>
        <v>0</v>
      </c>
    </row>
    <row r="695" spans="1:7">
      <c r="A695" t="e">
        <f>_xlfn.XLOOKUP(I695,UTILIZADAS[Contacto1],UTILIZADAS[Source.Name],,0)</f>
        <v>#N/A</v>
      </c>
      <c r="B695" s="18" t="e">
        <f>VLOOKUP(J695,Ref!A:C,3,0)</f>
        <v>#N/A</v>
      </c>
      <c r="C695" s="18" t="e">
        <f>VLOOKUP(J695,Ref!A:D,4,0)</f>
        <v>#N/A</v>
      </c>
      <c r="D695" s="18" t="str">
        <f t="shared" si="30"/>
        <v>00/ene</v>
      </c>
      <c r="E695" s="18">
        <f t="shared" si="31"/>
        <v>0</v>
      </c>
      <c r="F695" s="18">
        <v>1</v>
      </c>
      <c r="G695" s="18">
        <f t="shared" si="32"/>
        <v>0</v>
      </c>
    </row>
    <row r="696" spans="1:7">
      <c r="A696" t="e">
        <f>_xlfn.XLOOKUP(I696,UTILIZADAS[Contacto1],UTILIZADAS[Source.Name],,0)</f>
        <v>#N/A</v>
      </c>
      <c r="B696" s="18" t="e">
        <f>VLOOKUP(J696,Ref!A:C,3,0)</f>
        <v>#N/A</v>
      </c>
      <c r="C696" s="18" t="e">
        <f>VLOOKUP(J696,Ref!A:D,4,0)</f>
        <v>#N/A</v>
      </c>
      <c r="D696" s="18" t="str">
        <f t="shared" si="30"/>
        <v>00/ene</v>
      </c>
      <c r="E696" s="18">
        <f t="shared" si="31"/>
        <v>0</v>
      </c>
      <c r="F696" s="18">
        <v>1</v>
      </c>
      <c r="G696" s="18">
        <f t="shared" si="32"/>
        <v>0</v>
      </c>
    </row>
    <row r="697" spans="1:7">
      <c r="A697" t="e">
        <f>_xlfn.XLOOKUP(I697,UTILIZADAS[Contacto1],UTILIZADAS[Source.Name],,0)</f>
        <v>#N/A</v>
      </c>
      <c r="B697" s="18" t="e">
        <f>VLOOKUP(J697,Ref!A:C,3,0)</f>
        <v>#N/A</v>
      </c>
      <c r="C697" s="18" t="e">
        <f>VLOOKUP(J697,Ref!A:D,4,0)</f>
        <v>#N/A</v>
      </c>
      <c r="D697" s="18" t="str">
        <f t="shared" si="30"/>
        <v>00/ene</v>
      </c>
      <c r="E697" s="18">
        <f t="shared" si="31"/>
        <v>0</v>
      </c>
      <c r="F697" s="18">
        <v>1</v>
      </c>
      <c r="G697" s="18">
        <f t="shared" si="32"/>
        <v>0</v>
      </c>
    </row>
    <row r="698" spans="1:7">
      <c r="A698" t="e">
        <f>_xlfn.XLOOKUP(I698,UTILIZADAS[Contacto1],UTILIZADAS[Source.Name],,0)</f>
        <v>#N/A</v>
      </c>
      <c r="B698" s="18" t="e">
        <f>VLOOKUP(J698,Ref!A:C,3,0)</f>
        <v>#N/A</v>
      </c>
      <c r="C698" s="18" t="e">
        <f>VLOOKUP(J698,Ref!A:D,4,0)</f>
        <v>#N/A</v>
      </c>
      <c r="D698" s="18" t="str">
        <f t="shared" si="30"/>
        <v>00/ene</v>
      </c>
      <c r="E698" s="18">
        <f t="shared" si="31"/>
        <v>0</v>
      </c>
      <c r="F698" s="18">
        <v>1</v>
      </c>
      <c r="G698" s="18">
        <f t="shared" si="32"/>
        <v>0</v>
      </c>
    </row>
    <row r="699" spans="1:7">
      <c r="A699" t="e">
        <f>_xlfn.XLOOKUP(I699,UTILIZADAS[Contacto1],UTILIZADAS[Source.Name],,0)</f>
        <v>#N/A</v>
      </c>
      <c r="B699" s="18" t="e">
        <f>VLOOKUP(J699,Ref!A:C,3,0)</f>
        <v>#N/A</v>
      </c>
      <c r="C699" s="18" t="e">
        <f>VLOOKUP(J699,Ref!A:D,4,0)</f>
        <v>#N/A</v>
      </c>
      <c r="D699" s="18" t="str">
        <f t="shared" si="30"/>
        <v>00/ene</v>
      </c>
      <c r="E699" s="18">
        <f t="shared" si="31"/>
        <v>0</v>
      </c>
      <c r="F699" s="18">
        <v>1</v>
      </c>
      <c r="G699" s="18">
        <f t="shared" si="32"/>
        <v>0</v>
      </c>
    </row>
    <row r="700" spans="1:7">
      <c r="A700" t="e">
        <f>_xlfn.XLOOKUP(I700,UTILIZADAS[Contacto1],UTILIZADAS[Source.Name],,0)</f>
        <v>#N/A</v>
      </c>
      <c r="B700" s="18" t="e">
        <f>VLOOKUP(J700,Ref!A:C,3,0)</f>
        <v>#N/A</v>
      </c>
      <c r="C700" s="18" t="e">
        <f>VLOOKUP(J700,Ref!A:D,4,0)</f>
        <v>#N/A</v>
      </c>
      <c r="D700" s="18" t="str">
        <f t="shared" si="30"/>
        <v>00/ene</v>
      </c>
      <c r="E700" s="18">
        <f t="shared" si="31"/>
        <v>0</v>
      </c>
      <c r="F700" s="18">
        <v>1</v>
      </c>
      <c r="G700" s="18">
        <f t="shared" si="32"/>
        <v>0</v>
      </c>
    </row>
    <row r="701" spans="1:7">
      <c r="A701" t="e">
        <f>_xlfn.XLOOKUP(I701,UTILIZADAS[Contacto1],UTILIZADAS[Source.Name],,0)</f>
        <v>#N/A</v>
      </c>
      <c r="B701" s="18" t="e">
        <f>VLOOKUP(J701,Ref!A:C,3,0)</f>
        <v>#N/A</v>
      </c>
      <c r="C701" s="18" t="e">
        <f>VLOOKUP(J701,Ref!A:D,4,0)</f>
        <v>#N/A</v>
      </c>
      <c r="D701" s="18" t="str">
        <f t="shared" si="30"/>
        <v>00/ene</v>
      </c>
      <c r="E701" s="18">
        <f t="shared" si="31"/>
        <v>0</v>
      </c>
      <c r="F701" s="18">
        <v>1</v>
      </c>
      <c r="G701" s="18">
        <f t="shared" si="32"/>
        <v>0</v>
      </c>
    </row>
    <row r="702" spans="1:7">
      <c r="A702" t="e">
        <f>_xlfn.XLOOKUP(I702,UTILIZADAS[Contacto1],UTILIZADAS[Source.Name],,0)</f>
        <v>#N/A</v>
      </c>
      <c r="B702" s="18" t="e">
        <f>VLOOKUP(J702,Ref!A:C,3,0)</f>
        <v>#N/A</v>
      </c>
      <c r="C702" s="18" t="e">
        <f>VLOOKUP(J702,Ref!A:D,4,0)</f>
        <v>#N/A</v>
      </c>
      <c r="D702" s="18" t="str">
        <f t="shared" si="30"/>
        <v>00/ene</v>
      </c>
      <c r="E702" s="18">
        <f t="shared" si="31"/>
        <v>0</v>
      </c>
      <c r="F702" s="18">
        <v>1</v>
      </c>
      <c r="G702" s="18">
        <f t="shared" si="32"/>
        <v>0</v>
      </c>
    </row>
    <row r="703" spans="1:7">
      <c r="A703" t="e">
        <f>_xlfn.XLOOKUP(I703,UTILIZADAS[Contacto1],UTILIZADAS[Source.Name],,0)</f>
        <v>#N/A</v>
      </c>
      <c r="B703" s="18" t="e">
        <f>VLOOKUP(J703,Ref!A:C,3,0)</f>
        <v>#N/A</v>
      </c>
      <c r="C703" s="18" t="e">
        <f>VLOOKUP(J703,Ref!A:D,4,0)</f>
        <v>#N/A</v>
      </c>
      <c r="D703" s="18" t="str">
        <f t="shared" si="30"/>
        <v>00/ene</v>
      </c>
      <c r="E703" s="18">
        <f t="shared" si="31"/>
        <v>0</v>
      </c>
      <c r="F703" s="18">
        <v>1</v>
      </c>
      <c r="G703" s="18">
        <f t="shared" si="32"/>
        <v>0</v>
      </c>
    </row>
    <row r="704" spans="1:7">
      <c r="A704" t="e">
        <f>_xlfn.XLOOKUP(I704,UTILIZADAS[Contacto1],UTILIZADAS[Source.Name],,0)</f>
        <v>#N/A</v>
      </c>
      <c r="B704" s="18" t="e">
        <f>VLOOKUP(J704,Ref!A:C,3,0)</f>
        <v>#N/A</v>
      </c>
      <c r="C704" s="18" t="e">
        <f>VLOOKUP(J704,Ref!A:D,4,0)</f>
        <v>#N/A</v>
      </c>
      <c r="D704" s="18" t="str">
        <f t="shared" si="30"/>
        <v>00/ene</v>
      </c>
      <c r="E704" s="18">
        <f t="shared" si="31"/>
        <v>0</v>
      </c>
      <c r="F704" s="18">
        <v>1</v>
      </c>
      <c r="G704" s="18">
        <f t="shared" si="32"/>
        <v>0</v>
      </c>
    </row>
    <row r="705" spans="1:7">
      <c r="A705" t="e">
        <f>_xlfn.XLOOKUP(I705,UTILIZADAS[Contacto1],UTILIZADAS[Source.Name],,0)</f>
        <v>#N/A</v>
      </c>
      <c r="B705" s="18" t="e">
        <f>VLOOKUP(J705,Ref!A:C,3,0)</f>
        <v>#N/A</v>
      </c>
      <c r="C705" s="18" t="e">
        <f>VLOOKUP(J705,Ref!A:D,4,0)</f>
        <v>#N/A</v>
      </c>
      <c r="D705" s="18" t="str">
        <f t="shared" si="30"/>
        <v>00/ene</v>
      </c>
      <c r="E705" s="18">
        <f t="shared" si="31"/>
        <v>0</v>
      </c>
      <c r="F705" s="18">
        <v>1</v>
      </c>
      <c r="G705" s="18">
        <f t="shared" si="32"/>
        <v>0</v>
      </c>
    </row>
    <row r="706" spans="1:7">
      <c r="A706" t="e">
        <f>_xlfn.XLOOKUP(I706,UTILIZADAS[Contacto1],UTILIZADAS[Source.Name],,0)</f>
        <v>#N/A</v>
      </c>
      <c r="B706" s="18" t="e">
        <f>VLOOKUP(J706,Ref!A:C,3,0)</f>
        <v>#N/A</v>
      </c>
      <c r="C706" s="18" t="e">
        <f>VLOOKUP(J706,Ref!A:D,4,0)</f>
        <v>#N/A</v>
      </c>
      <c r="D706" s="18" t="str">
        <f t="shared" ref="D706:D769" si="33">TEXT(H706,"dd/mmm")</f>
        <v>00/ene</v>
      </c>
      <c r="E706" s="18">
        <f t="shared" ref="E706:E769" si="34">+COUNTIF(I:I,I706)</f>
        <v>0</v>
      </c>
      <c r="F706" s="18">
        <v>1</v>
      </c>
      <c r="G706" s="18">
        <f t="shared" si="32"/>
        <v>0</v>
      </c>
    </row>
    <row r="707" spans="1:7">
      <c r="A707" t="e">
        <f>_xlfn.XLOOKUP(I707,UTILIZADAS[Contacto1],UTILIZADAS[Source.Name],,0)</f>
        <v>#N/A</v>
      </c>
      <c r="B707" s="18" t="e">
        <f>VLOOKUP(J707,Ref!A:C,3,0)</f>
        <v>#N/A</v>
      </c>
      <c r="C707" s="18" t="e">
        <f>VLOOKUP(J707,Ref!A:D,4,0)</f>
        <v>#N/A</v>
      </c>
      <c r="D707" s="18" t="str">
        <f t="shared" si="33"/>
        <v>00/ene</v>
      </c>
      <c r="E707" s="18">
        <f t="shared" si="34"/>
        <v>0</v>
      </c>
      <c r="F707" s="18">
        <v>1</v>
      </c>
      <c r="G707" s="18">
        <f t="shared" ref="G707:G770" si="35">IF(I707=I708,0,1)</f>
        <v>0</v>
      </c>
    </row>
    <row r="708" spans="1:7">
      <c r="A708" t="e">
        <f>_xlfn.XLOOKUP(I708,UTILIZADAS[Contacto1],UTILIZADAS[Source.Name],,0)</f>
        <v>#N/A</v>
      </c>
      <c r="B708" s="18" t="e">
        <f>VLOOKUP(J708,Ref!A:C,3,0)</f>
        <v>#N/A</v>
      </c>
      <c r="C708" s="18" t="e">
        <f>VLOOKUP(J708,Ref!A:D,4,0)</f>
        <v>#N/A</v>
      </c>
      <c r="D708" s="18" t="str">
        <f t="shared" si="33"/>
        <v>00/ene</v>
      </c>
      <c r="E708" s="18">
        <f t="shared" si="34"/>
        <v>0</v>
      </c>
      <c r="F708" s="18">
        <v>1</v>
      </c>
      <c r="G708" s="18">
        <f t="shared" si="35"/>
        <v>0</v>
      </c>
    </row>
    <row r="709" spans="1:7">
      <c r="A709" t="e">
        <f>_xlfn.XLOOKUP(I709,UTILIZADAS[Contacto1],UTILIZADAS[Source.Name],,0)</f>
        <v>#N/A</v>
      </c>
      <c r="B709" s="18" t="e">
        <f>VLOOKUP(J709,Ref!A:C,3,0)</f>
        <v>#N/A</v>
      </c>
      <c r="C709" s="18" t="e">
        <f>VLOOKUP(J709,Ref!A:D,4,0)</f>
        <v>#N/A</v>
      </c>
      <c r="D709" s="18" t="str">
        <f t="shared" si="33"/>
        <v>00/ene</v>
      </c>
      <c r="E709" s="18">
        <f t="shared" si="34"/>
        <v>0</v>
      </c>
      <c r="F709" s="18">
        <v>1</v>
      </c>
      <c r="G709" s="18">
        <f t="shared" si="35"/>
        <v>0</v>
      </c>
    </row>
    <row r="710" spans="1:7">
      <c r="A710" t="e">
        <f>_xlfn.XLOOKUP(I710,UTILIZADAS[Contacto1],UTILIZADAS[Source.Name],,0)</f>
        <v>#N/A</v>
      </c>
      <c r="B710" s="18" t="e">
        <f>VLOOKUP(J710,Ref!A:C,3,0)</f>
        <v>#N/A</v>
      </c>
      <c r="C710" s="18" t="e">
        <f>VLOOKUP(J710,Ref!A:D,4,0)</f>
        <v>#N/A</v>
      </c>
      <c r="D710" s="18" t="str">
        <f t="shared" si="33"/>
        <v>00/ene</v>
      </c>
      <c r="E710" s="18">
        <f t="shared" si="34"/>
        <v>0</v>
      </c>
      <c r="F710" s="18">
        <v>1</v>
      </c>
      <c r="G710" s="18">
        <f t="shared" si="35"/>
        <v>0</v>
      </c>
    </row>
    <row r="711" spans="1:7">
      <c r="A711" t="e">
        <f>_xlfn.XLOOKUP(I711,UTILIZADAS[Contacto1],UTILIZADAS[Source.Name],,0)</f>
        <v>#N/A</v>
      </c>
      <c r="B711" s="18" t="e">
        <f>VLOOKUP(J711,Ref!A:C,3,0)</f>
        <v>#N/A</v>
      </c>
      <c r="C711" s="18" t="e">
        <f>VLOOKUP(J711,Ref!A:D,4,0)</f>
        <v>#N/A</v>
      </c>
      <c r="D711" s="18" t="str">
        <f t="shared" si="33"/>
        <v>00/ene</v>
      </c>
      <c r="E711" s="18">
        <f t="shared" si="34"/>
        <v>0</v>
      </c>
      <c r="F711" s="18">
        <v>1</v>
      </c>
      <c r="G711" s="18">
        <f t="shared" si="35"/>
        <v>0</v>
      </c>
    </row>
    <row r="712" spans="1:7">
      <c r="A712" t="e">
        <f>_xlfn.XLOOKUP(I712,UTILIZADAS[Contacto1],UTILIZADAS[Source.Name],,0)</f>
        <v>#N/A</v>
      </c>
      <c r="B712" s="18" t="e">
        <f>VLOOKUP(J712,Ref!A:C,3,0)</f>
        <v>#N/A</v>
      </c>
      <c r="C712" s="18" t="e">
        <f>VLOOKUP(J712,Ref!A:D,4,0)</f>
        <v>#N/A</v>
      </c>
      <c r="D712" s="18" t="str">
        <f t="shared" si="33"/>
        <v>00/ene</v>
      </c>
      <c r="E712" s="18">
        <f t="shared" si="34"/>
        <v>0</v>
      </c>
      <c r="F712" s="18">
        <v>1</v>
      </c>
      <c r="G712" s="18">
        <f t="shared" si="35"/>
        <v>0</v>
      </c>
    </row>
    <row r="713" spans="1:7">
      <c r="A713" t="e">
        <f>_xlfn.XLOOKUP(I713,UTILIZADAS[Contacto1],UTILIZADAS[Source.Name],,0)</f>
        <v>#N/A</v>
      </c>
      <c r="B713" s="18" t="e">
        <f>VLOOKUP(J713,Ref!A:C,3,0)</f>
        <v>#N/A</v>
      </c>
      <c r="C713" s="18" t="e">
        <f>VLOOKUP(J713,Ref!A:D,4,0)</f>
        <v>#N/A</v>
      </c>
      <c r="D713" s="18" t="str">
        <f t="shared" si="33"/>
        <v>00/ene</v>
      </c>
      <c r="E713" s="18">
        <f t="shared" si="34"/>
        <v>0</v>
      </c>
      <c r="F713" s="18">
        <v>1</v>
      </c>
      <c r="G713" s="18">
        <f t="shared" si="35"/>
        <v>0</v>
      </c>
    </row>
    <row r="714" spans="1:7">
      <c r="A714" t="e">
        <f>_xlfn.XLOOKUP(I714,UTILIZADAS[Contacto1],UTILIZADAS[Source.Name],,0)</f>
        <v>#N/A</v>
      </c>
      <c r="B714" s="18" t="e">
        <f>VLOOKUP(J714,Ref!A:C,3,0)</f>
        <v>#N/A</v>
      </c>
      <c r="C714" s="18" t="e">
        <f>VLOOKUP(J714,Ref!A:D,4,0)</f>
        <v>#N/A</v>
      </c>
      <c r="D714" s="18" t="str">
        <f t="shared" si="33"/>
        <v>00/ene</v>
      </c>
      <c r="E714" s="18">
        <f t="shared" si="34"/>
        <v>0</v>
      </c>
      <c r="F714" s="18">
        <v>1</v>
      </c>
      <c r="G714" s="18">
        <f t="shared" si="35"/>
        <v>0</v>
      </c>
    </row>
    <row r="715" spans="1:7">
      <c r="A715" t="e">
        <f>_xlfn.XLOOKUP(I715,UTILIZADAS[Contacto1],UTILIZADAS[Source.Name],,0)</f>
        <v>#N/A</v>
      </c>
      <c r="B715" s="18" t="e">
        <f>VLOOKUP(J715,Ref!A:C,3,0)</f>
        <v>#N/A</v>
      </c>
      <c r="C715" s="18" t="e">
        <f>VLOOKUP(J715,Ref!A:D,4,0)</f>
        <v>#N/A</v>
      </c>
      <c r="D715" s="18" t="str">
        <f t="shared" si="33"/>
        <v>00/ene</v>
      </c>
      <c r="E715" s="18">
        <f t="shared" si="34"/>
        <v>0</v>
      </c>
      <c r="F715" s="18">
        <v>1</v>
      </c>
      <c r="G715" s="18">
        <f t="shared" si="35"/>
        <v>0</v>
      </c>
    </row>
    <row r="716" spans="1:7">
      <c r="A716" t="e">
        <f>_xlfn.XLOOKUP(I716,UTILIZADAS[Contacto1],UTILIZADAS[Source.Name],,0)</f>
        <v>#N/A</v>
      </c>
      <c r="B716" s="18" t="e">
        <f>VLOOKUP(J716,Ref!A:C,3,0)</f>
        <v>#N/A</v>
      </c>
      <c r="C716" s="18" t="e">
        <f>VLOOKUP(J716,Ref!A:D,4,0)</f>
        <v>#N/A</v>
      </c>
      <c r="D716" s="18" t="str">
        <f t="shared" si="33"/>
        <v>00/ene</v>
      </c>
      <c r="E716" s="18">
        <f t="shared" si="34"/>
        <v>0</v>
      </c>
      <c r="F716" s="18">
        <v>1</v>
      </c>
      <c r="G716" s="18">
        <f t="shared" si="35"/>
        <v>0</v>
      </c>
    </row>
    <row r="717" spans="1:7">
      <c r="A717" t="e">
        <f>_xlfn.XLOOKUP(I717,UTILIZADAS[Contacto1],UTILIZADAS[Source.Name],,0)</f>
        <v>#N/A</v>
      </c>
      <c r="B717" s="18" t="e">
        <f>VLOOKUP(J717,Ref!A:C,3,0)</f>
        <v>#N/A</v>
      </c>
      <c r="C717" s="18" t="e">
        <f>VLOOKUP(J717,Ref!A:D,4,0)</f>
        <v>#N/A</v>
      </c>
      <c r="D717" s="18" t="str">
        <f t="shared" si="33"/>
        <v>00/ene</v>
      </c>
      <c r="E717" s="18">
        <f t="shared" si="34"/>
        <v>0</v>
      </c>
      <c r="F717" s="18">
        <v>1</v>
      </c>
      <c r="G717" s="18">
        <f t="shared" si="35"/>
        <v>0</v>
      </c>
    </row>
    <row r="718" spans="1:7">
      <c r="A718" t="e">
        <f>_xlfn.XLOOKUP(I718,UTILIZADAS[Contacto1],UTILIZADAS[Source.Name],,0)</f>
        <v>#N/A</v>
      </c>
      <c r="B718" s="18" t="e">
        <f>VLOOKUP(J718,Ref!A:C,3,0)</f>
        <v>#N/A</v>
      </c>
      <c r="C718" s="18" t="e">
        <f>VLOOKUP(J718,Ref!A:D,4,0)</f>
        <v>#N/A</v>
      </c>
      <c r="D718" s="18" t="str">
        <f t="shared" si="33"/>
        <v>00/ene</v>
      </c>
      <c r="E718" s="18">
        <f t="shared" si="34"/>
        <v>0</v>
      </c>
      <c r="F718" s="18">
        <v>1</v>
      </c>
      <c r="G718" s="18">
        <f t="shared" si="35"/>
        <v>0</v>
      </c>
    </row>
    <row r="719" spans="1:7">
      <c r="A719" t="e">
        <f>_xlfn.XLOOKUP(I719,UTILIZADAS[Contacto1],UTILIZADAS[Source.Name],,0)</f>
        <v>#N/A</v>
      </c>
      <c r="B719" s="18" t="e">
        <f>VLOOKUP(J719,Ref!A:C,3,0)</f>
        <v>#N/A</v>
      </c>
      <c r="C719" s="18" t="e">
        <f>VLOOKUP(J719,Ref!A:D,4,0)</f>
        <v>#N/A</v>
      </c>
      <c r="D719" s="18" t="str">
        <f t="shared" si="33"/>
        <v>00/ene</v>
      </c>
      <c r="E719" s="18">
        <f t="shared" si="34"/>
        <v>0</v>
      </c>
      <c r="F719" s="18">
        <v>1</v>
      </c>
      <c r="G719" s="18">
        <f t="shared" si="35"/>
        <v>0</v>
      </c>
    </row>
    <row r="720" spans="1:7">
      <c r="A720" t="e">
        <f>_xlfn.XLOOKUP(I720,UTILIZADAS[Contacto1],UTILIZADAS[Source.Name],,0)</f>
        <v>#N/A</v>
      </c>
      <c r="B720" s="18" t="e">
        <f>VLOOKUP(J720,Ref!A:C,3,0)</f>
        <v>#N/A</v>
      </c>
      <c r="C720" s="18" t="e">
        <f>VLOOKUP(J720,Ref!A:D,4,0)</f>
        <v>#N/A</v>
      </c>
      <c r="D720" s="18" t="str">
        <f t="shared" si="33"/>
        <v>00/ene</v>
      </c>
      <c r="E720" s="18">
        <f t="shared" si="34"/>
        <v>0</v>
      </c>
      <c r="F720" s="18">
        <v>1</v>
      </c>
      <c r="G720" s="18">
        <f t="shared" si="35"/>
        <v>0</v>
      </c>
    </row>
    <row r="721" spans="1:7">
      <c r="A721" t="e">
        <f>_xlfn.XLOOKUP(I721,UTILIZADAS[Contacto1],UTILIZADAS[Source.Name],,0)</f>
        <v>#N/A</v>
      </c>
      <c r="B721" s="18" t="e">
        <f>VLOOKUP(J721,Ref!A:C,3,0)</f>
        <v>#N/A</v>
      </c>
      <c r="C721" s="18" t="e">
        <f>VLOOKUP(J721,Ref!A:D,4,0)</f>
        <v>#N/A</v>
      </c>
      <c r="D721" s="18" t="str">
        <f t="shared" si="33"/>
        <v>00/ene</v>
      </c>
      <c r="E721" s="18">
        <f t="shared" si="34"/>
        <v>0</v>
      </c>
      <c r="F721" s="18">
        <v>1</v>
      </c>
      <c r="G721" s="18">
        <f t="shared" si="35"/>
        <v>0</v>
      </c>
    </row>
    <row r="722" spans="1:7">
      <c r="A722" t="e">
        <f>_xlfn.XLOOKUP(I722,UTILIZADAS[Contacto1],UTILIZADAS[Source.Name],,0)</f>
        <v>#N/A</v>
      </c>
      <c r="B722" s="18" t="e">
        <f>VLOOKUP(J722,Ref!A:C,3,0)</f>
        <v>#N/A</v>
      </c>
      <c r="C722" s="18" t="e">
        <f>VLOOKUP(J722,Ref!A:D,4,0)</f>
        <v>#N/A</v>
      </c>
      <c r="D722" s="18" t="str">
        <f t="shared" si="33"/>
        <v>00/ene</v>
      </c>
      <c r="E722" s="18">
        <f t="shared" si="34"/>
        <v>0</v>
      </c>
      <c r="F722" s="18">
        <v>1</v>
      </c>
      <c r="G722" s="18">
        <f t="shared" si="35"/>
        <v>0</v>
      </c>
    </row>
    <row r="723" spans="1:7">
      <c r="A723" t="e">
        <f>_xlfn.XLOOKUP(I723,UTILIZADAS[Contacto1],UTILIZADAS[Source.Name],,0)</f>
        <v>#N/A</v>
      </c>
      <c r="B723" s="18" t="e">
        <f>VLOOKUP(J723,Ref!A:C,3,0)</f>
        <v>#N/A</v>
      </c>
      <c r="C723" s="18" t="e">
        <f>VLOOKUP(J723,Ref!A:D,4,0)</f>
        <v>#N/A</v>
      </c>
      <c r="D723" s="18" t="str">
        <f t="shared" si="33"/>
        <v>00/ene</v>
      </c>
      <c r="E723" s="18">
        <f t="shared" si="34"/>
        <v>0</v>
      </c>
      <c r="F723" s="18">
        <v>1</v>
      </c>
      <c r="G723" s="18">
        <f t="shared" si="35"/>
        <v>0</v>
      </c>
    </row>
    <row r="724" spans="1:7">
      <c r="A724" t="e">
        <f>_xlfn.XLOOKUP(I724,UTILIZADAS[Contacto1],UTILIZADAS[Source.Name],,0)</f>
        <v>#N/A</v>
      </c>
      <c r="B724" s="18" t="e">
        <f>VLOOKUP(J724,Ref!A:C,3,0)</f>
        <v>#N/A</v>
      </c>
      <c r="C724" s="18" t="e">
        <f>VLOOKUP(J724,Ref!A:D,4,0)</f>
        <v>#N/A</v>
      </c>
      <c r="D724" s="18" t="str">
        <f t="shared" si="33"/>
        <v>00/ene</v>
      </c>
      <c r="E724" s="18">
        <f t="shared" si="34"/>
        <v>0</v>
      </c>
      <c r="F724" s="18">
        <v>1</v>
      </c>
      <c r="G724" s="18">
        <f t="shared" si="35"/>
        <v>0</v>
      </c>
    </row>
    <row r="725" spans="1:7">
      <c r="A725" t="e">
        <f>_xlfn.XLOOKUP(I725,UTILIZADAS[Contacto1],UTILIZADAS[Source.Name],,0)</f>
        <v>#N/A</v>
      </c>
      <c r="B725" s="18" t="e">
        <f>VLOOKUP(J725,Ref!A:C,3,0)</f>
        <v>#N/A</v>
      </c>
      <c r="C725" s="18" t="e">
        <f>VLOOKUP(J725,Ref!A:D,4,0)</f>
        <v>#N/A</v>
      </c>
      <c r="D725" s="18" t="str">
        <f t="shared" si="33"/>
        <v>00/ene</v>
      </c>
      <c r="E725" s="18">
        <f t="shared" si="34"/>
        <v>0</v>
      </c>
      <c r="F725" s="18">
        <v>1</v>
      </c>
      <c r="G725" s="18">
        <f t="shared" si="35"/>
        <v>0</v>
      </c>
    </row>
    <row r="726" spans="1:7">
      <c r="A726" t="e">
        <f>_xlfn.XLOOKUP(I726,UTILIZADAS[Contacto1],UTILIZADAS[Source.Name],,0)</f>
        <v>#N/A</v>
      </c>
      <c r="B726" s="18" t="e">
        <f>VLOOKUP(J726,Ref!A:C,3,0)</f>
        <v>#N/A</v>
      </c>
      <c r="C726" s="18" t="e">
        <f>VLOOKUP(J726,Ref!A:D,4,0)</f>
        <v>#N/A</v>
      </c>
      <c r="D726" s="18" t="str">
        <f t="shared" si="33"/>
        <v>00/ene</v>
      </c>
      <c r="E726" s="18">
        <f t="shared" si="34"/>
        <v>0</v>
      </c>
      <c r="F726" s="18">
        <v>1</v>
      </c>
      <c r="G726" s="18">
        <f t="shared" si="35"/>
        <v>0</v>
      </c>
    </row>
    <row r="727" spans="1:7">
      <c r="A727" t="e">
        <f>_xlfn.XLOOKUP(I727,UTILIZADAS[Contacto1],UTILIZADAS[Source.Name],,0)</f>
        <v>#N/A</v>
      </c>
      <c r="B727" s="18" t="e">
        <f>VLOOKUP(J727,Ref!A:C,3,0)</f>
        <v>#N/A</v>
      </c>
      <c r="C727" s="18" t="e">
        <f>VLOOKUP(J727,Ref!A:D,4,0)</f>
        <v>#N/A</v>
      </c>
      <c r="D727" s="18" t="str">
        <f t="shared" si="33"/>
        <v>00/ene</v>
      </c>
      <c r="E727" s="18">
        <f t="shared" si="34"/>
        <v>0</v>
      </c>
      <c r="F727" s="18">
        <v>1</v>
      </c>
      <c r="G727" s="18">
        <f t="shared" si="35"/>
        <v>0</v>
      </c>
    </row>
    <row r="728" spans="1:7">
      <c r="A728" t="e">
        <f>_xlfn.XLOOKUP(I728,UTILIZADAS[Contacto1],UTILIZADAS[Source.Name],,0)</f>
        <v>#N/A</v>
      </c>
      <c r="B728" s="18" t="e">
        <f>VLOOKUP(J728,Ref!A:C,3,0)</f>
        <v>#N/A</v>
      </c>
      <c r="C728" s="18" t="e">
        <f>VLOOKUP(J728,Ref!A:D,4,0)</f>
        <v>#N/A</v>
      </c>
      <c r="D728" s="18" t="str">
        <f t="shared" si="33"/>
        <v>00/ene</v>
      </c>
      <c r="E728" s="18">
        <f t="shared" si="34"/>
        <v>0</v>
      </c>
      <c r="F728" s="18">
        <v>1</v>
      </c>
      <c r="G728" s="18">
        <f t="shared" si="35"/>
        <v>0</v>
      </c>
    </row>
    <row r="729" spans="1:7">
      <c r="A729" t="e">
        <f>_xlfn.XLOOKUP(I729,UTILIZADAS[Contacto1],UTILIZADAS[Source.Name],,0)</f>
        <v>#N/A</v>
      </c>
      <c r="B729" s="18" t="e">
        <f>VLOOKUP(J729,Ref!A:C,3,0)</f>
        <v>#N/A</v>
      </c>
      <c r="C729" s="18" t="e">
        <f>VLOOKUP(J729,Ref!A:D,4,0)</f>
        <v>#N/A</v>
      </c>
      <c r="D729" s="18" t="str">
        <f t="shared" si="33"/>
        <v>00/ene</v>
      </c>
      <c r="E729" s="18">
        <f t="shared" si="34"/>
        <v>0</v>
      </c>
      <c r="F729" s="18">
        <v>1</v>
      </c>
      <c r="G729" s="18">
        <f t="shared" si="35"/>
        <v>0</v>
      </c>
    </row>
    <row r="730" spans="1:7">
      <c r="A730" t="e">
        <f>_xlfn.XLOOKUP(I730,UTILIZADAS[Contacto1],UTILIZADAS[Source.Name],,0)</f>
        <v>#N/A</v>
      </c>
      <c r="B730" s="18" t="e">
        <f>VLOOKUP(J730,Ref!A:C,3,0)</f>
        <v>#N/A</v>
      </c>
      <c r="C730" s="18" t="e">
        <f>VLOOKUP(J730,Ref!A:D,4,0)</f>
        <v>#N/A</v>
      </c>
      <c r="D730" s="18" t="str">
        <f t="shared" si="33"/>
        <v>00/ene</v>
      </c>
      <c r="E730" s="18">
        <f t="shared" si="34"/>
        <v>0</v>
      </c>
      <c r="F730" s="18">
        <v>1</v>
      </c>
      <c r="G730" s="18">
        <f t="shared" si="35"/>
        <v>0</v>
      </c>
    </row>
    <row r="731" spans="1:7">
      <c r="A731" t="e">
        <f>_xlfn.XLOOKUP(I731,UTILIZADAS[Contacto1],UTILIZADAS[Source.Name],,0)</f>
        <v>#N/A</v>
      </c>
      <c r="B731" s="18" t="e">
        <f>VLOOKUP(J731,Ref!A:C,3,0)</f>
        <v>#N/A</v>
      </c>
      <c r="C731" s="18" t="e">
        <f>VLOOKUP(J731,Ref!A:D,4,0)</f>
        <v>#N/A</v>
      </c>
      <c r="D731" s="18" t="str">
        <f t="shared" si="33"/>
        <v>00/ene</v>
      </c>
      <c r="E731" s="18">
        <f t="shared" si="34"/>
        <v>0</v>
      </c>
      <c r="F731" s="18">
        <v>1</v>
      </c>
      <c r="G731" s="18">
        <f t="shared" si="35"/>
        <v>0</v>
      </c>
    </row>
    <row r="732" spans="1:7">
      <c r="A732" t="e">
        <f>_xlfn.XLOOKUP(I732,UTILIZADAS[Contacto1],UTILIZADAS[Source.Name],,0)</f>
        <v>#N/A</v>
      </c>
      <c r="B732" s="18" t="e">
        <f>VLOOKUP(J732,Ref!A:C,3,0)</f>
        <v>#N/A</v>
      </c>
      <c r="C732" s="18" t="e">
        <f>VLOOKUP(J732,Ref!A:D,4,0)</f>
        <v>#N/A</v>
      </c>
      <c r="D732" s="18" t="str">
        <f t="shared" si="33"/>
        <v>00/ene</v>
      </c>
      <c r="E732" s="18">
        <f t="shared" si="34"/>
        <v>0</v>
      </c>
      <c r="F732" s="18">
        <v>1</v>
      </c>
      <c r="G732" s="18">
        <f t="shared" si="35"/>
        <v>0</v>
      </c>
    </row>
    <row r="733" spans="1:7">
      <c r="A733" t="e">
        <f>_xlfn.XLOOKUP(I733,UTILIZADAS[Contacto1],UTILIZADAS[Source.Name],,0)</f>
        <v>#N/A</v>
      </c>
      <c r="B733" s="18" t="e">
        <f>VLOOKUP(J733,Ref!A:C,3,0)</f>
        <v>#N/A</v>
      </c>
      <c r="C733" s="18" t="e">
        <f>VLOOKUP(J733,Ref!A:D,4,0)</f>
        <v>#N/A</v>
      </c>
      <c r="D733" s="18" t="str">
        <f t="shared" si="33"/>
        <v>00/ene</v>
      </c>
      <c r="E733" s="18">
        <f t="shared" si="34"/>
        <v>0</v>
      </c>
      <c r="F733" s="18">
        <v>1</v>
      </c>
      <c r="G733" s="18">
        <f t="shared" si="35"/>
        <v>0</v>
      </c>
    </row>
    <row r="734" spans="1:7">
      <c r="A734" t="e">
        <f>_xlfn.XLOOKUP(I734,UTILIZADAS[Contacto1],UTILIZADAS[Source.Name],,0)</f>
        <v>#N/A</v>
      </c>
      <c r="B734" s="18" t="e">
        <f>VLOOKUP(J734,Ref!A:C,3,0)</f>
        <v>#N/A</v>
      </c>
      <c r="C734" s="18" t="e">
        <f>VLOOKUP(J734,Ref!A:D,4,0)</f>
        <v>#N/A</v>
      </c>
      <c r="D734" s="18" t="str">
        <f t="shared" si="33"/>
        <v>00/ene</v>
      </c>
      <c r="E734" s="18">
        <f t="shared" si="34"/>
        <v>0</v>
      </c>
      <c r="F734" s="18">
        <v>1</v>
      </c>
      <c r="G734" s="18">
        <f t="shared" si="35"/>
        <v>0</v>
      </c>
    </row>
    <row r="735" spans="1:7">
      <c r="A735" t="e">
        <f>_xlfn.XLOOKUP(I735,UTILIZADAS[Contacto1],UTILIZADAS[Source.Name],,0)</f>
        <v>#N/A</v>
      </c>
      <c r="B735" s="18" t="e">
        <f>VLOOKUP(J735,Ref!A:C,3,0)</f>
        <v>#N/A</v>
      </c>
      <c r="C735" s="18" t="e">
        <f>VLOOKUP(J735,Ref!A:D,4,0)</f>
        <v>#N/A</v>
      </c>
      <c r="D735" s="18" t="str">
        <f t="shared" si="33"/>
        <v>00/ene</v>
      </c>
      <c r="E735" s="18">
        <f t="shared" si="34"/>
        <v>0</v>
      </c>
      <c r="F735" s="18">
        <v>1</v>
      </c>
      <c r="G735" s="18">
        <f t="shared" si="35"/>
        <v>0</v>
      </c>
    </row>
    <row r="736" spans="1:7">
      <c r="A736" t="e">
        <f>_xlfn.XLOOKUP(I736,UTILIZADAS[Contacto1],UTILIZADAS[Source.Name],,0)</f>
        <v>#N/A</v>
      </c>
      <c r="B736" s="18" t="e">
        <f>VLOOKUP(J736,Ref!A:C,3,0)</f>
        <v>#N/A</v>
      </c>
      <c r="C736" s="18" t="e">
        <f>VLOOKUP(J736,Ref!A:D,4,0)</f>
        <v>#N/A</v>
      </c>
      <c r="D736" s="18" t="str">
        <f t="shared" si="33"/>
        <v>00/ene</v>
      </c>
      <c r="E736" s="18">
        <f t="shared" si="34"/>
        <v>0</v>
      </c>
      <c r="F736" s="18">
        <v>1</v>
      </c>
      <c r="G736" s="18">
        <f t="shared" si="35"/>
        <v>0</v>
      </c>
    </row>
    <row r="737" spans="1:7">
      <c r="A737" t="e">
        <f>_xlfn.XLOOKUP(I737,UTILIZADAS[Contacto1],UTILIZADAS[Source.Name],,0)</f>
        <v>#N/A</v>
      </c>
      <c r="B737" s="18" t="e">
        <f>VLOOKUP(J737,Ref!A:C,3,0)</f>
        <v>#N/A</v>
      </c>
      <c r="C737" s="18" t="e">
        <f>VLOOKUP(J737,Ref!A:D,4,0)</f>
        <v>#N/A</v>
      </c>
      <c r="D737" s="18" t="str">
        <f t="shared" si="33"/>
        <v>00/ene</v>
      </c>
      <c r="E737" s="18">
        <f t="shared" si="34"/>
        <v>0</v>
      </c>
      <c r="F737" s="18">
        <v>1</v>
      </c>
      <c r="G737" s="18">
        <f t="shared" si="35"/>
        <v>0</v>
      </c>
    </row>
    <row r="738" spans="1:7">
      <c r="A738" t="e">
        <f>_xlfn.XLOOKUP(I738,UTILIZADAS[Contacto1],UTILIZADAS[Source.Name],,0)</f>
        <v>#N/A</v>
      </c>
      <c r="B738" s="18" t="e">
        <f>VLOOKUP(J738,Ref!A:C,3,0)</f>
        <v>#N/A</v>
      </c>
      <c r="C738" s="18" t="e">
        <f>VLOOKUP(J738,Ref!A:D,4,0)</f>
        <v>#N/A</v>
      </c>
      <c r="D738" s="18" t="str">
        <f t="shared" si="33"/>
        <v>00/ene</v>
      </c>
      <c r="E738" s="18">
        <f t="shared" si="34"/>
        <v>0</v>
      </c>
      <c r="F738" s="18">
        <v>1</v>
      </c>
      <c r="G738" s="18">
        <f t="shared" si="35"/>
        <v>0</v>
      </c>
    </row>
    <row r="739" spans="1:7">
      <c r="A739" t="e">
        <f>_xlfn.XLOOKUP(I739,UTILIZADAS[Contacto1],UTILIZADAS[Source.Name],,0)</f>
        <v>#N/A</v>
      </c>
      <c r="B739" s="18" t="e">
        <f>VLOOKUP(J739,Ref!A:C,3,0)</f>
        <v>#N/A</v>
      </c>
      <c r="C739" s="18" t="e">
        <f>VLOOKUP(J739,Ref!A:D,4,0)</f>
        <v>#N/A</v>
      </c>
      <c r="D739" s="18" t="str">
        <f t="shared" si="33"/>
        <v>00/ene</v>
      </c>
      <c r="E739" s="18">
        <f t="shared" si="34"/>
        <v>0</v>
      </c>
      <c r="F739" s="18">
        <v>1</v>
      </c>
      <c r="G739" s="18">
        <f t="shared" si="35"/>
        <v>0</v>
      </c>
    </row>
    <row r="740" spans="1:7">
      <c r="A740" t="e">
        <f>_xlfn.XLOOKUP(I740,UTILIZADAS[Contacto1],UTILIZADAS[Source.Name],,0)</f>
        <v>#N/A</v>
      </c>
      <c r="B740" s="18" t="e">
        <f>VLOOKUP(J740,Ref!A:C,3,0)</f>
        <v>#N/A</v>
      </c>
      <c r="C740" s="18" t="e">
        <f>VLOOKUP(J740,Ref!A:D,4,0)</f>
        <v>#N/A</v>
      </c>
      <c r="D740" s="18" t="str">
        <f t="shared" si="33"/>
        <v>00/ene</v>
      </c>
      <c r="E740" s="18">
        <f t="shared" si="34"/>
        <v>0</v>
      </c>
      <c r="F740" s="18">
        <v>1</v>
      </c>
      <c r="G740" s="18">
        <f t="shared" si="35"/>
        <v>0</v>
      </c>
    </row>
    <row r="741" spans="1:7">
      <c r="A741" t="e">
        <f>_xlfn.XLOOKUP(I741,UTILIZADAS[Contacto1],UTILIZADAS[Source.Name],,0)</f>
        <v>#N/A</v>
      </c>
      <c r="B741" s="18" t="e">
        <f>VLOOKUP(J741,Ref!A:C,3,0)</f>
        <v>#N/A</v>
      </c>
      <c r="C741" s="18" t="e">
        <f>VLOOKUP(J741,Ref!A:D,4,0)</f>
        <v>#N/A</v>
      </c>
      <c r="D741" s="18" t="str">
        <f t="shared" si="33"/>
        <v>00/ene</v>
      </c>
      <c r="E741" s="18">
        <f t="shared" si="34"/>
        <v>0</v>
      </c>
      <c r="F741" s="18">
        <v>1</v>
      </c>
      <c r="G741" s="18">
        <f t="shared" si="35"/>
        <v>0</v>
      </c>
    </row>
    <row r="742" spans="1:7">
      <c r="A742" t="e">
        <f>_xlfn.XLOOKUP(I742,UTILIZADAS[Contacto1],UTILIZADAS[Source.Name],,0)</f>
        <v>#N/A</v>
      </c>
      <c r="B742" s="18" t="e">
        <f>VLOOKUP(J742,Ref!A:C,3,0)</f>
        <v>#N/A</v>
      </c>
      <c r="C742" s="18" t="e">
        <f>VLOOKUP(J742,Ref!A:D,4,0)</f>
        <v>#N/A</v>
      </c>
      <c r="D742" s="18" t="str">
        <f t="shared" si="33"/>
        <v>00/ene</v>
      </c>
      <c r="E742" s="18">
        <f t="shared" si="34"/>
        <v>0</v>
      </c>
      <c r="F742" s="18">
        <v>1</v>
      </c>
      <c r="G742" s="18">
        <f t="shared" si="35"/>
        <v>0</v>
      </c>
    </row>
    <row r="743" spans="1:7">
      <c r="A743" t="e">
        <f>_xlfn.XLOOKUP(I743,UTILIZADAS[Contacto1],UTILIZADAS[Source.Name],,0)</f>
        <v>#N/A</v>
      </c>
      <c r="B743" s="18" t="e">
        <f>VLOOKUP(J743,Ref!A:C,3,0)</f>
        <v>#N/A</v>
      </c>
      <c r="C743" s="18" t="e">
        <f>VLOOKUP(J743,Ref!A:D,4,0)</f>
        <v>#N/A</v>
      </c>
      <c r="D743" s="18" t="str">
        <f t="shared" si="33"/>
        <v>00/ene</v>
      </c>
      <c r="E743" s="18">
        <f t="shared" si="34"/>
        <v>0</v>
      </c>
      <c r="F743" s="18">
        <v>1</v>
      </c>
      <c r="G743" s="18">
        <f t="shared" si="35"/>
        <v>0</v>
      </c>
    </row>
    <row r="744" spans="1:7">
      <c r="A744" t="e">
        <f>_xlfn.XLOOKUP(I744,UTILIZADAS[Contacto1],UTILIZADAS[Source.Name],,0)</f>
        <v>#N/A</v>
      </c>
      <c r="B744" s="18" t="e">
        <f>VLOOKUP(J744,Ref!A:C,3,0)</f>
        <v>#N/A</v>
      </c>
      <c r="C744" s="18" t="e">
        <f>VLOOKUP(J744,Ref!A:D,4,0)</f>
        <v>#N/A</v>
      </c>
      <c r="D744" s="18" t="str">
        <f t="shared" si="33"/>
        <v>00/ene</v>
      </c>
      <c r="E744" s="18">
        <f t="shared" si="34"/>
        <v>0</v>
      </c>
      <c r="F744" s="18">
        <v>1</v>
      </c>
      <c r="G744" s="18">
        <f t="shared" si="35"/>
        <v>0</v>
      </c>
    </row>
    <row r="745" spans="1:7">
      <c r="A745" t="e">
        <f>_xlfn.XLOOKUP(I745,UTILIZADAS[Contacto1],UTILIZADAS[Source.Name],,0)</f>
        <v>#N/A</v>
      </c>
      <c r="B745" s="18" t="e">
        <f>VLOOKUP(J745,Ref!A:C,3,0)</f>
        <v>#N/A</v>
      </c>
      <c r="C745" s="18" t="e">
        <f>VLOOKUP(J745,Ref!A:D,4,0)</f>
        <v>#N/A</v>
      </c>
      <c r="D745" s="18" t="str">
        <f t="shared" si="33"/>
        <v>00/ene</v>
      </c>
      <c r="E745" s="18">
        <f t="shared" si="34"/>
        <v>0</v>
      </c>
      <c r="F745" s="18">
        <v>1</v>
      </c>
      <c r="G745" s="18">
        <f t="shared" si="35"/>
        <v>0</v>
      </c>
    </row>
    <row r="746" spans="1:7">
      <c r="A746" t="e">
        <f>_xlfn.XLOOKUP(I746,UTILIZADAS[Contacto1],UTILIZADAS[Source.Name],,0)</f>
        <v>#N/A</v>
      </c>
      <c r="B746" s="18" t="e">
        <f>VLOOKUP(J746,Ref!A:C,3,0)</f>
        <v>#N/A</v>
      </c>
      <c r="C746" s="18" t="e">
        <f>VLOOKUP(J746,Ref!A:D,4,0)</f>
        <v>#N/A</v>
      </c>
      <c r="D746" s="18" t="str">
        <f t="shared" si="33"/>
        <v>00/ene</v>
      </c>
      <c r="E746" s="18">
        <f t="shared" si="34"/>
        <v>0</v>
      </c>
      <c r="F746" s="18">
        <v>1</v>
      </c>
      <c r="G746" s="18">
        <f t="shared" si="35"/>
        <v>0</v>
      </c>
    </row>
    <row r="747" spans="1:7">
      <c r="A747" t="e">
        <f>_xlfn.XLOOKUP(I747,UTILIZADAS[Contacto1],UTILIZADAS[Source.Name],,0)</f>
        <v>#N/A</v>
      </c>
      <c r="B747" s="18" t="e">
        <f>VLOOKUP(J747,Ref!A:C,3,0)</f>
        <v>#N/A</v>
      </c>
      <c r="C747" s="18" t="e">
        <f>VLOOKUP(J747,Ref!A:D,4,0)</f>
        <v>#N/A</v>
      </c>
      <c r="D747" s="18" t="str">
        <f t="shared" si="33"/>
        <v>00/ene</v>
      </c>
      <c r="E747" s="18">
        <f t="shared" si="34"/>
        <v>0</v>
      </c>
      <c r="F747" s="18">
        <v>1</v>
      </c>
      <c r="G747" s="18">
        <f t="shared" si="35"/>
        <v>0</v>
      </c>
    </row>
    <row r="748" spans="1:7">
      <c r="A748" t="e">
        <f>_xlfn.XLOOKUP(I748,UTILIZADAS[Contacto1],UTILIZADAS[Source.Name],,0)</f>
        <v>#N/A</v>
      </c>
      <c r="B748" s="18" t="e">
        <f>VLOOKUP(J748,Ref!A:C,3,0)</f>
        <v>#N/A</v>
      </c>
      <c r="C748" s="18" t="e">
        <f>VLOOKUP(J748,Ref!A:D,4,0)</f>
        <v>#N/A</v>
      </c>
      <c r="D748" s="18" t="str">
        <f t="shared" si="33"/>
        <v>00/ene</v>
      </c>
      <c r="E748" s="18">
        <f t="shared" si="34"/>
        <v>0</v>
      </c>
      <c r="F748" s="18">
        <v>1</v>
      </c>
      <c r="G748" s="18">
        <f t="shared" si="35"/>
        <v>0</v>
      </c>
    </row>
    <row r="749" spans="1:7">
      <c r="A749" t="e">
        <f>_xlfn.XLOOKUP(I749,UTILIZADAS[Contacto1],UTILIZADAS[Source.Name],,0)</f>
        <v>#N/A</v>
      </c>
      <c r="B749" s="18" t="e">
        <f>VLOOKUP(J749,Ref!A:C,3,0)</f>
        <v>#N/A</v>
      </c>
      <c r="C749" s="18" t="e">
        <f>VLOOKUP(J749,Ref!A:D,4,0)</f>
        <v>#N/A</v>
      </c>
      <c r="D749" s="18" t="str">
        <f t="shared" si="33"/>
        <v>00/ene</v>
      </c>
      <c r="E749" s="18">
        <f t="shared" si="34"/>
        <v>0</v>
      </c>
      <c r="F749" s="18">
        <v>1</v>
      </c>
      <c r="G749" s="18">
        <f t="shared" si="35"/>
        <v>0</v>
      </c>
    </row>
    <row r="750" spans="1:7">
      <c r="A750" t="e">
        <f>_xlfn.XLOOKUP(I750,UTILIZADAS[Contacto1],UTILIZADAS[Source.Name],,0)</f>
        <v>#N/A</v>
      </c>
      <c r="B750" s="18" t="e">
        <f>VLOOKUP(J750,Ref!A:C,3,0)</f>
        <v>#N/A</v>
      </c>
      <c r="C750" s="18" t="e">
        <f>VLOOKUP(J750,Ref!A:D,4,0)</f>
        <v>#N/A</v>
      </c>
      <c r="D750" s="18" t="str">
        <f t="shared" si="33"/>
        <v>00/ene</v>
      </c>
      <c r="E750" s="18">
        <f t="shared" si="34"/>
        <v>0</v>
      </c>
      <c r="F750" s="18">
        <v>1</v>
      </c>
      <c r="G750" s="18">
        <f t="shared" si="35"/>
        <v>0</v>
      </c>
    </row>
    <row r="751" spans="1:7">
      <c r="A751" t="e">
        <f>_xlfn.XLOOKUP(I751,UTILIZADAS[Contacto1],UTILIZADAS[Source.Name],,0)</f>
        <v>#N/A</v>
      </c>
      <c r="B751" s="18" t="e">
        <f>VLOOKUP(J751,Ref!A:C,3,0)</f>
        <v>#N/A</v>
      </c>
      <c r="C751" s="18" t="e">
        <f>VLOOKUP(J751,Ref!A:D,4,0)</f>
        <v>#N/A</v>
      </c>
      <c r="D751" s="18" t="str">
        <f t="shared" si="33"/>
        <v>00/ene</v>
      </c>
      <c r="E751" s="18">
        <f t="shared" si="34"/>
        <v>0</v>
      </c>
      <c r="F751" s="18">
        <v>1</v>
      </c>
      <c r="G751" s="18">
        <f t="shared" si="35"/>
        <v>0</v>
      </c>
    </row>
    <row r="752" spans="1:7">
      <c r="A752" t="e">
        <f>_xlfn.XLOOKUP(I752,UTILIZADAS[Contacto1],UTILIZADAS[Source.Name],,0)</f>
        <v>#N/A</v>
      </c>
      <c r="B752" s="18" t="e">
        <f>VLOOKUP(J752,Ref!A:C,3,0)</f>
        <v>#N/A</v>
      </c>
      <c r="C752" s="18" t="e">
        <f>VLOOKUP(J752,Ref!A:D,4,0)</f>
        <v>#N/A</v>
      </c>
      <c r="D752" s="18" t="str">
        <f t="shared" si="33"/>
        <v>00/ene</v>
      </c>
      <c r="E752" s="18">
        <f t="shared" si="34"/>
        <v>0</v>
      </c>
      <c r="F752" s="18">
        <v>1</v>
      </c>
      <c r="G752" s="18">
        <f t="shared" si="35"/>
        <v>0</v>
      </c>
    </row>
    <row r="753" spans="1:7">
      <c r="A753" t="e">
        <f>_xlfn.XLOOKUP(I753,UTILIZADAS[Contacto1],UTILIZADAS[Source.Name],,0)</f>
        <v>#N/A</v>
      </c>
      <c r="B753" s="18" t="e">
        <f>VLOOKUP(J753,Ref!A:C,3,0)</f>
        <v>#N/A</v>
      </c>
      <c r="C753" s="18" t="e">
        <f>VLOOKUP(J753,Ref!A:D,4,0)</f>
        <v>#N/A</v>
      </c>
      <c r="D753" s="18" t="str">
        <f t="shared" si="33"/>
        <v>00/ene</v>
      </c>
      <c r="E753" s="18">
        <f t="shared" si="34"/>
        <v>0</v>
      </c>
      <c r="F753" s="18">
        <v>1</v>
      </c>
      <c r="G753" s="18">
        <f t="shared" si="35"/>
        <v>0</v>
      </c>
    </row>
    <row r="754" spans="1:7">
      <c r="A754" t="e">
        <f>_xlfn.XLOOKUP(I754,UTILIZADAS[Contacto1],UTILIZADAS[Source.Name],,0)</f>
        <v>#N/A</v>
      </c>
      <c r="B754" s="18" t="e">
        <f>VLOOKUP(J754,Ref!A:C,3,0)</f>
        <v>#N/A</v>
      </c>
      <c r="C754" s="18" t="e">
        <f>VLOOKUP(J754,Ref!A:D,4,0)</f>
        <v>#N/A</v>
      </c>
      <c r="D754" s="18" t="str">
        <f t="shared" si="33"/>
        <v>00/ene</v>
      </c>
      <c r="E754" s="18">
        <f t="shared" si="34"/>
        <v>0</v>
      </c>
      <c r="F754" s="18">
        <v>1</v>
      </c>
      <c r="G754" s="18">
        <f t="shared" si="35"/>
        <v>0</v>
      </c>
    </row>
    <row r="755" spans="1:7">
      <c r="A755" t="e">
        <f>_xlfn.XLOOKUP(I755,UTILIZADAS[Contacto1],UTILIZADAS[Source.Name],,0)</f>
        <v>#N/A</v>
      </c>
      <c r="B755" s="18" t="e">
        <f>VLOOKUP(J755,Ref!A:C,3,0)</f>
        <v>#N/A</v>
      </c>
      <c r="C755" s="18" t="e">
        <f>VLOOKUP(J755,Ref!A:D,4,0)</f>
        <v>#N/A</v>
      </c>
      <c r="D755" s="18" t="str">
        <f t="shared" si="33"/>
        <v>00/ene</v>
      </c>
      <c r="E755" s="18">
        <f t="shared" si="34"/>
        <v>0</v>
      </c>
      <c r="F755" s="18">
        <v>1</v>
      </c>
      <c r="G755" s="18">
        <f t="shared" si="35"/>
        <v>0</v>
      </c>
    </row>
    <row r="756" spans="1:7">
      <c r="A756" t="e">
        <f>_xlfn.XLOOKUP(I756,UTILIZADAS[Contacto1],UTILIZADAS[Source.Name],,0)</f>
        <v>#N/A</v>
      </c>
      <c r="B756" s="18" t="e">
        <f>VLOOKUP(J756,Ref!A:C,3,0)</f>
        <v>#N/A</v>
      </c>
      <c r="C756" s="18" t="e">
        <f>VLOOKUP(J756,Ref!A:D,4,0)</f>
        <v>#N/A</v>
      </c>
      <c r="D756" s="18" t="str">
        <f t="shared" si="33"/>
        <v>00/ene</v>
      </c>
      <c r="E756" s="18">
        <f t="shared" si="34"/>
        <v>0</v>
      </c>
      <c r="F756" s="18">
        <v>1</v>
      </c>
      <c r="G756" s="18">
        <f t="shared" si="35"/>
        <v>0</v>
      </c>
    </row>
    <row r="757" spans="1:7">
      <c r="A757" t="e">
        <f>_xlfn.XLOOKUP(I757,UTILIZADAS[Contacto1],UTILIZADAS[Source.Name],,0)</f>
        <v>#N/A</v>
      </c>
      <c r="B757" s="18" t="e">
        <f>VLOOKUP(J757,Ref!A:C,3,0)</f>
        <v>#N/A</v>
      </c>
      <c r="C757" s="18" t="e">
        <f>VLOOKUP(J757,Ref!A:D,4,0)</f>
        <v>#N/A</v>
      </c>
      <c r="D757" s="18" t="str">
        <f t="shared" si="33"/>
        <v>00/ene</v>
      </c>
      <c r="E757" s="18">
        <f t="shared" si="34"/>
        <v>0</v>
      </c>
      <c r="F757" s="18">
        <v>1</v>
      </c>
      <c r="G757" s="18">
        <f t="shared" si="35"/>
        <v>0</v>
      </c>
    </row>
    <row r="758" spans="1:7">
      <c r="A758" t="e">
        <f>_xlfn.XLOOKUP(I758,UTILIZADAS[Contacto1],UTILIZADAS[Source.Name],,0)</f>
        <v>#N/A</v>
      </c>
      <c r="B758" s="18" t="e">
        <f>VLOOKUP(J758,Ref!A:C,3,0)</f>
        <v>#N/A</v>
      </c>
      <c r="C758" s="18" t="e">
        <f>VLOOKUP(J758,Ref!A:D,4,0)</f>
        <v>#N/A</v>
      </c>
      <c r="D758" s="18" t="str">
        <f t="shared" si="33"/>
        <v>00/ene</v>
      </c>
      <c r="E758" s="18">
        <f t="shared" si="34"/>
        <v>0</v>
      </c>
      <c r="F758" s="18">
        <v>1</v>
      </c>
      <c r="G758" s="18">
        <f t="shared" si="35"/>
        <v>0</v>
      </c>
    </row>
    <row r="759" spans="1:7">
      <c r="A759" t="e">
        <f>_xlfn.XLOOKUP(I759,UTILIZADAS[Contacto1],UTILIZADAS[Source.Name],,0)</f>
        <v>#N/A</v>
      </c>
      <c r="B759" s="18" t="e">
        <f>VLOOKUP(J759,Ref!A:C,3,0)</f>
        <v>#N/A</v>
      </c>
      <c r="C759" s="18" t="e">
        <f>VLOOKUP(J759,Ref!A:D,4,0)</f>
        <v>#N/A</v>
      </c>
      <c r="D759" s="18" t="str">
        <f t="shared" si="33"/>
        <v>00/ene</v>
      </c>
      <c r="E759" s="18">
        <f t="shared" si="34"/>
        <v>0</v>
      </c>
      <c r="F759" s="18">
        <v>1</v>
      </c>
      <c r="G759" s="18">
        <f t="shared" si="35"/>
        <v>0</v>
      </c>
    </row>
    <row r="760" spans="1:7">
      <c r="A760" t="e">
        <f>_xlfn.XLOOKUP(I760,UTILIZADAS[Contacto1],UTILIZADAS[Source.Name],,0)</f>
        <v>#N/A</v>
      </c>
      <c r="B760" s="18" t="e">
        <f>VLOOKUP(J760,Ref!A:C,3,0)</f>
        <v>#N/A</v>
      </c>
      <c r="C760" s="18" t="e">
        <f>VLOOKUP(J760,Ref!A:D,4,0)</f>
        <v>#N/A</v>
      </c>
      <c r="D760" s="18" t="str">
        <f t="shared" si="33"/>
        <v>00/ene</v>
      </c>
      <c r="E760" s="18">
        <f t="shared" si="34"/>
        <v>0</v>
      </c>
      <c r="F760" s="18">
        <v>1</v>
      </c>
      <c r="G760" s="18">
        <f t="shared" si="35"/>
        <v>0</v>
      </c>
    </row>
    <row r="761" spans="1:7">
      <c r="A761" t="e">
        <f>_xlfn.XLOOKUP(I761,UTILIZADAS[Contacto1],UTILIZADAS[Source.Name],,0)</f>
        <v>#N/A</v>
      </c>
      <c r="B761" s="18" t="e">
        <f>VLOOKUP(J761,Ref!A:C,3,0)</f>
        <v>#N/A</v>
      </c>
      <c r="C761" s="18" t="e">
        <f>VLOOKUP(J761,Ref!A:D,4,0)</f>
        <v>#N/A</v>
      </c>
      <c r="D761" s="18" t="str">
        <f t="shared" si="33"/>
        <v>00/ene</v>
      </c>
      <c r="E761" s="18">
        <f t="shared" si="34"/>
        <v>0</v>
      </c>
      <c r="F761" s="18">
        <v>1</v>
      </c>
      <c r="G761" s="18">
        <f t="shared" si="35"/>
        <v>0</v>
      </c>
    </row>
    <row r="762" spans="1:7">
      <c r="A762" t="e">
        <f>_xlfn.XLOOKUP(I762,UTILIZADAS[Contacto1],UTILIZADAS[Source.Name],,0)</f>
        <v>#N/A</v>
      </c>
      <c r="B762" s="18" t="e">
        <f>VLOOKUP(J762,Ref!A:C,3,0)</f>
        <v>#N/A</v>
      </c>
      <c r="C762" s="18" t="e">
        <f>VLOOKUP(J762,Ref!A:D,4,0)</f>
        <v>#N/A</v>
      </c>
      <c r="D762" s="18" t="str">
        <f t="shared" si="33"/>
        <v>00/ene</v>
      </c>
      <c r="E762" s="18">
        <f t="shared" si="34"/>
        <v>0</v>
      </c>
      <c r="F762" s="18">
        <v>1</v>
      </c>
      <c r="G762" s="18">
        <f t="shared" si="35"/>
        <v>0</v>
      </c>
    </row>
    <row r="763" spans="1:7">
      <c r="A763" t="e">
        <f>_xlfn.XLOOKUP(I763,UTILIZADAS[Contacto1],UTILIZADAS[Source.Name],,0)</f>
        <v>#N/A</v>
      </c>
      <c r="B763" s="18" t="e">
        <f>VLOOKUP(J763,Ref!A:C,3,0)</f>
        <v>#N/A</v>
      </c>
      <c r="C763" s="18" t="e">
        <f>VLOOKUP(J763,Ref!A:D,4,0)</f>
        <v>#N/A</v>
      </c>
      <c r="D763" s="18" t="str">
        <f t="shared" si="33"/>
        <v>00/ene</v>
      </c>
      <c r="E763" s="18">
        <f t="shared" si="34"/>
        <v>0</v>
      </c>
      <c r="F763" s="18">
        <v>1</v>
      </c>
      <c r="G763" s="18">
        <f t="shared" si="35"/>
        <v>0</v>
      </c>
    </row>
    <row r="764" spans="1:7">
      <c r="A764" t="e">
        <f>_xlfn.XLOOKUP(I764,UTILIZADAS[Contacto1],UTILIZADAS[Source.Name],,0)</f>
        <v>#N/A</v>
      </c>
      <c r="B764" s="18" t="e">
        <f>VLOOKUP(J764,Ref!A:C,3,0)</f>
        <v>#N/A</v>
      </c>
      <c r="C764" s="18" t="e">
        <f>VLOOKUP(J764,Ref!A:D,4,0)</f>
        <v>#N/A</v>
      </c>
      <c r="D764" s="18" t="str">
        <f t="shared" si="33"/>
        <v>00/ene</v>
      </c>
      <c r="E764" s="18">
        <f t="shared" si="34"/>
        <v>0</v>
      </c>
      <c r="F764" s="18">
        <v>1</v>
      </c>
      <c r="G764" s="18">
        <f t="shared" si="35"/>
        <v>0</v>
      </c>
    </row>
    <row r="765" spans="1:7">
      <c r="A765" t="e">
        <f>_xlfn.XLOOKUP(I765,UTILIZADAS[Contacto1],UTILIZADAS[Source.Name],,0)</f>
        <v>#N/A</v>
      </c>
      <c r="B765" s="18" t="e">
        <f>VLOOKUP(J765,Ref!A:C,3,0)</f>
        <v>#N/A</v>
      </c>
      <c r="C765" s="18" t="e">
        <f>VLOOKUP(J765,Ref!A:D,4,0)</f>
        <v>#N/A</v>
      </c>
      <c r="D765" s="18" t="str">
        <f t="shared" si="33"/>
        <v>00/ene</v>
      </c>
      <c r="E765" s="18">
        <f t="shared" si="34"/>
        <v>0</v>
      </c>
      <c r="F765" s="18">
        <v>1</v>
      </c>
      <c r="G765" s="18">
        <f t="shared" si="35"/>
        <v>0</v>
      </c>
    </row>
    <row r="766" spans="1:7">
      <c r="A766" t="e">
        <f>_xlfn.XLOOKUP(I766,UTILIZADAS[Contacto1],UTILIZADAS[Source.Name],,0)</f>
        <v>#N/A</v>
      </c>
      <c r="B766" s="18" t="e">
        <f>VLOOKUP(J766,Ref!A:C,3,0)</f>
        <v>#N/A</v>
      </c>
      <c r="C766" s="18" t="e">
        <f>VLOOKUP(J766,Ref!A:D,4,0)</f>
        <v>#N/A</v>
      </c>
      <c r="D766" s="18" t="str">
        <f t="shared" si="33"/>
        <v>00/ene</v>
      </c>
      <c r="E766" s="18">
        <f t="shared" si="34"/>
        <v>0</v>
      </c>
      <c r="F766" s="18">
        <v>1</v>
      </c>
      <c r="G766" s="18">
        <f t="shared" si="35"/>
        <v>0</v>
      </c>
    </row>
    <row r="767" spans="1:7">
      <c r="A767" t="e">
        <f>_xlfn.XLOOKUP(I767,UTILIZADAS[Contacto1],UTILIZADAS[Source.Name],,0)</f>
        <v>#N/A</v>
      </c>
      <c r="B767" s="18" t="e">
        <f>VLOOKUP(J767,Ref!A:C,3,0)</f>
        <v>#N/A</v>
      </c>
      <c r="C767" s="18" t="e">
        <f>VLOOKUP(J767,Ref!A:D,4,0)</f>
        <v>#N/A</v>
      </c>
      <c r="D767" s="18" t="str">
        <f t="shared" si="33"/>
        <v>00/ene</v>
      </c>
      <c r="E767" s="18">
        <f t="shared" si="34"/>
        <v>0</v>
      </c>
      <c r="F767" s="18">
        <v>1</v>
      </c>
      <c r="G767" s="18">
        <f t="shared" si="35"/>
        <v>0</v>
      </c>
    </row>
    <row r="768" spans="1:7">
      <c r="A768" t="e">
        <f>_xlfn.XLOOKUP(I768,UTILIZADAS[Contacto1],UTILIZADAS[Source.Name],,0)</f>
        <v>#N/A</v>
      </c>
      <c r="B768" s="18" t="e">
        <f>VLOOKUP(J768,Ref!A:C,3,0)</f>
        <v>#N/A</v>
      </c>
      <c r="C768" s="18" t="e">
        <f>VLOOKUP(J768,Ref!A:D,4,0)</f>
        <v>#N/A</v>
      </c>
      <c r="D768" s="18" t="str">
        <f t="shared" si="33"/>
        <v>00/ene</v>
      </c>
      <c r="E768" s="18">
        <f t="shared" si="34"/>
        <v>0</v>
      </c>
      <c r="F768" s="18">
        <v>1</v>
      </c>
      <c r="G768" s="18">
        <f t="shared" si="35"/>
        <v>0</v>
      </c>
    </row>
    <row r="769" spans="1:7">
      <c r="A769" t="e">
        <f>_xlfn.XLOOKUP(I769,UTILIZADAS[Contacto1],UTILIZADAS[Source.Name],,0)</f>
        <v>#N/A</v>
      </c>
      <c r="B769" s="18" t="e">
        <f>VLOOKUP(J769,Ref!A:C,3,0)</f>
        <v>#N/A</v>
      </c>
      <c r="C769" s="18" t="e">
        <f>VLOOKUP(J769,Ref!A:D,4,0)</f>
        <v>#N/A</v>
      </c>
      <c r="D769" s="18" t="str">
        <f t="shared" si="33"/>
        <v>00/ene</v>
      </c>
      <c r="E769" s="18">
        <f t="shared" si="34"/>
        <v>0</v>
      </c>
      <c r="F769" s="18">
        <v>1</v>
      </c>
      <c r="G769" s="18">
        <f t="shared" si="35"/>
        <v>0</v>
      </c>
    </row>
    <row r="770" spans="1:7">
      <c r="A770" t="e">
        <f>_xlfn.XLOOKUP(I770,UTILIZADAS[Contacto1],UTILIZADAS[Source.Name],,0)</f>
        <v>#N/A</v>
      </c>
      <c r="B770" s="18" t="e">
        <f>VLOOKUP(J770,Ref!A:C,3,0)</f>
        <v>#N/A</v>
      </c>
      <c r="C770" s="18" t="e">
        <f>VLOOKUP(J770,Ref!A:D,4,0)</f>
        <v>#N/A</v>
      </c>
      <c r="D770" s="18" t="str">
        <f t="shared" ref="D770:D833" si="36">TEXT(H770,"dd/mmm")</f>
        <v>00/ene</v>
      </c>
      <c r="E770" s="18">
        <f t="shared" ref="E770:E833" si="37">+COUNTIF(I:I,I770)</f>
        <v>0</v>
      </c>
      <c r="F770" s="18">
        <v>1</v>
      </c>
      <c r="G770" s="18">
        <f t="shared" si="35"/>
        <v>0</v>
      </c>
    </row>
    <row r="771" spans="1:7">
      <c r="A771" t="e">
        <f>_xlfn.XLOOKUP(I771,UTILIZADAS[Contacto1],UTILIZADAS[Source.Name],,0)</f>
        <v>#N/A</v>
      </c>
      <c r="B771" s="18" t="e">
        <f>VLOOKUP(J771,Ref!A:C,3,0)</f>
        <v>#N/A</v>
      </c>
      <c r="C771" s="18" t="e">
        <f>VLOOKUP(J771,Ref!A:D,4,0)</f>
        <v>#N/A</v>
      </c>
      <c r="D771" s="18" t="str">
        <f t="shared" si="36"/>
        <v>00/ene</v>
      </c>
      <c r="E771" s="18">
        <f t="shared" si="37"/>
        <v>0</v>
      </c>
      <c r="F771" s="18">
        <v>1</v>
      </c>
      <c r="G771" s="18">
        <f t="shared" ref="G771:G834" si="38">IF(I771=I772,0,1)</f>
        <v>0</v>
      </c>
    </row>
    <row r="772" spans="1:7">
      <c r="A772" t="e">
        <f>_xlfn.XLOOKUP(I772,UTILIZADAS[Contacto1],UTILIZADAS[Source.Name],,0)</f>
        <v>#N/A</v>
      </c>
      <c r="B772" s="18" t="e">
        <f>VLOOKUP(J772,Ref!A:C,3,0)</f>
        <v>#N/A</v>
      </c>
      <c r="C772" s="18" t="e">
        <f>VLOOKUP(J772,Ref!A:D,4,0)</f>
        <v>#N/A</v>
      </c>
      <c r="D772" s="18" t="str">
        <f t="shared" si="36"/>
        <v>00/ene</v>
      </c>
      <c r="E772" s="18">
        <f t="shared" si="37"/>
        <v>0</v>
      </c>
      <c r="F772" s="18">
        <v>1</v>
      </c>
      <c r="G772" s="18">
        <f t="shared" si="38"/>
        <v>0</v>
      </c>
    </row>
    <row r="773" spans="1:7">
      <c r="A773" t="e">
        <f>_xlfn.XLOOKUP(I773,UTILIZADAS[Contacto1],UTILIZADAS[Source.Name],,0)</f>
        <v>#N/A</v>
      </c>
      <c r="B773" s="18" t="e">
        <f>VLOOKUP(J773,Ref!A:C,3,0)</f>
        <v>#N/A</v>
      </c>
      <c r="C773" s="18" t="e">
        <f>VLOOKUP(J773,Ref!A:D,4,0)</f>
        <v>#N/A</v>
      </c>
      <c r="D773" s="18" t="str">
        <f t="shared" si="36"/>
        <v>00/ene</v>
      </c>
      <c r="E773" s="18">
        <f t="shared" si="37"/>
        <v>0</v>
      </c>
      <c r="F773" s="18">
        <v>1</v>
      </c>
      <c r="G773" s="18">
        <f t="shared" si="38"/>
        <v>0</v>
      </c>
    </row>
    <row r="774" spans="1:7">
      <c r="A774" t="e">
        <f>_xlfn.XLOOKUP(I774,UTILIZADAS[Contacto1],UTILIZADAS[Source.Name],,0)</f>
        <v>#N/A</v>
      </c>
      <c r="B774" s="18" t="e">
        <f>VLOOKUP(J774,Ref!A:C,3,0)</f>
        <v>#N/A</v>
      </c>
      <c r="C774" s="18" t="e">
        <f>VLOOKUP(J774,Ref!A:D,4,0)</f>
        <v>#N/A</v>
      </c>
      <c r="D774" s="18" t="str">
        <f t="shared" si="36"/>
        <v>00/ene</v>
      </c>
      <c r="E774" s="18">
        <f t="shared" si="37"/>
        <v>0</v>
      </c>
      <c r="F774" s="18">
        <v>1</v>
      </c>
      <c r="G774" s="18">
        <f t="shared" si="38"/>
        <v>0</v>
      </c>
    </row>
    <row r="775" spans="1:7">
      <c r="A775" t="e">
        <f>_xlfn.XLOOKUP(I775,UTILIZADAS[Contacto1],UTILIZADAS[Source.Name],,0)</f>
        <v>#N/A</v>
      </c>
      <c r="B775" s="18" t="e">
        <f>VLOOKUP(J775,Ref!A:C,3,0)</f>
        <v>#N/A</v>
      </c>
      <c r="C775" s="18" t="e">
        <f>VLOOKUP(J775,Ref!A:D,4,0)</f>
        <v>#N/A</v>
      </c>
      <c r="D775" s="18" t="str">
        <f t="shared" si="36"/>
        <v>00/ene</v>
      </c>
      <c r="E775" s="18">
        <f t="shared" si="37"/>
        <v>0</v>
      </c>
      <c r="F775" s="18">
        <v>1</v>
      </c>
      <c r="G775" s="18">
        <f t="shared" si="38"/>
        <v>0</v>
      </c>
    </row>
    <row r="776" spans="1:7">
      <c r="A776" t="e">
        <f>_xlfn.XLOOKUP(I776,UTILIZADAS[Contacto1],UTILIZADAS[Source.Name],,0)</f>
        <v>#N/A</v>
      </c>
      <c r="B776" s="18" t="e">
        <f>VLOOKUP(J776,Ref!A:C,3,0)</f>
        <v>#N/A</v>
      </c>
      <c r="C776" s="18" t="e">
        <f>VLOOKUP(J776,Ref!A:D,4,0)</f>
        <v>#N/A</v>
      </c>
      <c r="D776" s="18" t="str">
        <f t="shared" si="36"/>
        <v>00/ene</v>
      </c>
      <c r="E776" s="18">
        <f t="shared" si="37"/>
        <v>0</v>
      </c>
      <c r="F776" s="18">
        <v>1</v>
      </c>
      <c r="G776" s="18">
        <f t="shared" si="38"/>
        <v>0</v>
      </c>
    </row>
    <row r="777" spans="1:7">
      <c r="A777" t="e">
        <f>_xlfn.XLOOKUP(I777,UTILIZADAS[Contacto1],UTILIZADAS[Source.Name],,0)</f>
        <v>#N/A</v>
      </c>
      <c r="B777" s="18" t="e">
        <f>VLOOKUP(J777,Ref!A:C,3,0)</f>
        <v>#N/A</v>
      </c>
      <c r="C777" s="18" t="e">
        <f>VLOOKUP(J777,Ref!A:D,4,0)</f>
        <v>#N/A</v>
      </c>
      <c r="D777" s="18" t="str">
        <f t="shared" si="36"/>
        <v>00/ene</v>
      </c>
      <c r="E777" s="18">
        <f t="shared" si="37"/>
        <v>0</v>
      </c>
      <c r="F777" s="18">
        <v>1</v>
      </c>
      <c r="G777" s="18">
        <f t="shared" si="38"/>
        <v>0</v>
      </c>
    </row>
    <row r="778" spans="1:7">
      <c r="A778" t="e">
        <f>_xlfn.XLOOKUP(I778,UTILIZADAS[Contacto1],UTILIZADAS[Source.Name],,0)</f>
        <v>#N/A</v>
      </c>
      <c r="B778" s="18" t="e">
        <f>VLOOKUP(J778,Ref!A:C,3,0)</f>
        <v>#N/A</v>
      </c>
      <c r="C778" s="18" t="e">
        <f>VLOOKUP(J778,Ref!A:D,4,0)</f>
        <v>#N/A</v>
      </c>
      <c r="D778" s="18" t="str">
        <f t="shared" si="36"/>
        <v>00/ene</v>
      </c>
      <c r="E778" s="18">
        <f t="shared" si="37"/>
        <v>0</v>
      </c>
      <c r="F778" s="18">
        <v>1</v>
      </c>
      <c r="G778" s="18">
        <f t="shared" si="38"/>
        <v>0</v>
      </c>
    </row>
    <row r="779" spans="1:7">
      <c r="A779" t="e">
        <f>_xlfn.XLOOKUP(I779,UTILIZADAS[Contacto1],UTILIZADAS[Source.Name],,0)</f>
        <v>#N/A</v>
      </c>
      <c r="B779" s="18" t="e">
        <f>VLOOKUP(J779,Ref!A:C,3,0)</f>
        <v>#N/A</v>
      </c>
      <c r="C779" s="18" t="e">
        <f>VLOOKUP(J779,Ref!A:D,4,0)</f>
        <v>#N/A</v>
      </c>
      <c r="D779" s="18" t="str">
        <f t="shared" si="36"/>
        <v>00/ene</v>
      </c>
      <c r="E779" s="18">
        <f t="shared" si="37"/>
        <v>0</v>
      </c>
      <c r="F779" s="18">
        <v>1</v>
      </c>
      <c r="G779" s="18">
        <f t="shared" si="38"/>
        <v>0</v>
      </c>
    </row>
    <row r="780" spans="1:7">
      <c r="A780" t="e">
        <f>_xlfn.XLOOKUP(I780,UTILIZADAS[Contacto1],UTILIZADAS[Source.Name],,0)</f>
        <v>#N/A</v>
      </c>
      <c r="B780" s="18" t="e">
        <f>VLOOKUP(J780,Ref!A:C,3,0)</f>
        <v>#N/A</v>
      </c>
      <c r="C780" s="18" t="e">
        <f>VLOOKUP(J780,Ref!A:D,4,0)</f>
        <v>#N/A</v>
      </c>
      <c r="D780" s="18" t="str">
        <f t="shared" si="36"/>
        <v>00/ene</v>
      </c>
      <c r="E780" s="18">
        <f t="shared" si="37"/>
        <v>0</v>
      </c>
      <c r="F780" s="18">
        <v>1</v>
      </c>
      <c r="G780" s="18">
        <f t="shared" si="38"/>
        <v>0</v>
      </c>
    </row>
    <row r="781" spans="1:7">
      <c r="A781" t="e">
        <f>_xlfn.XLOOKUP(I781,UTILIZADAS[Contacto1],UTILIZADAS[Source.Name],,0)</f>
        <v>#N/A</v>
      </c>
      <c r="B781" s="18" t="e">
        <f>VLOOKUP(J781,Ref!A:C,3,0)</f>
        <v>#N/A</v>
      </c>
      <c r="C781" s="18" t="e">
        <f>VLOOKUP(J781,Ref!A:D,4,0)</f>
        <v>#N/A</v>
      </c>
      <c r="D781" s="18" t="str">
        <f t="shared" si="36"/>
        <v>00/ene</v>
      </c>
      <c r="E781" s="18">
        <f t="shared" si="37"/>
        <v>0</v>
      </c>
      <c r="F781" s="18">
        <v>1</v>
      </c>
      <c r="G781" s="18">
        <f t="shared" si="38"/>
        <v>0</v>
      </c>
    </row>
    <row r="782" spans="1:7">
      <c r="A782" t="e">
        <f>_xlfn.XLOOKUP(I782,UTILIZADAS[Contacto1],UTILIZADAS[Source.Name],,0)</f>
        <v>#N/A</v>
      </c>
      <c r="B782" s="18" t="e">
        <f>VLOOKUP(J782,Ref!A:C,3,0)</f>
        <v>#N/A</v>
      </c>
      <c r="C782" s="18" t="e">
        <f>VLOOKUP(J782,Ref!A:D,4,0)</f>
        <v>#N/A</v>
      </c>
      <c r="D782" s="18" t="str">
        <f t="shared" si="36"/>
        <v>00/ene</v>
      </c>
      <c r="E782" s="18">
        <f t="shared" si="37"/>
        <v>0</v>
      </c>
      <c r="F782" s="18">
        <v>1</v>
      </c>
      <c r="G782" s="18">
        <f t="shared" si="38"/>
        <v>0</v>
      </c>
    </row>
    <row r="783" spans="1:7">
      <c r="A783" t="e">
        <f>_xlfn.XLOOKUP(I783,UTILIZADAS[Contacto1],UTILIZADAS[Source.Name],,0)</f>
        <v>#N/A</v>
      </c>
      <c r="B783" s="18" t="e">
        <f>VLOOKUP(J783,Ref!A:C,3,0)</f>
        <v>#N/A</v>
      </c>
      <c r="C783" s="18" t="e">
        <f>VLOOKUP(J783,Ref!A:D,4,0)</f>
        <v>#N/A</v>
      </c>
      <c r="D783" s="18" t="str">
        <f t="shared" si="36"/>
        <v>00/ene</v>
      </c>
      <c r="E783" s="18">
        <f t="shared" si="37"/>
        <v>0</v>
      </c>
      <c r="F783" s="18">
        <v>1</v>
      </c>
      <c r="G783" s="18">
        <f t="shared" si="38"/>
        <v>0</v>
      </c>
    </row>
    <row r="784" spans="1:7">
      <c r="A784" t="e">
        <f>_xlfn.XLOOKUP(I784,UTILIZADAS[Contacto1],UTILIZADAS[Source.Name],,0)</f>
        <v>#N/A</v>
      </c>
      <c r="B784" s="18" t="e">
        <f>VLOOKUP(J784,Ref!A:C,3,0)</f>
        <v>#N/A</v>
      </c>
      <c r="C784" s="18" t="e">
        <f>VLOOKUP(J784,Ref!A:D,4,0)</f>
        <v>#N/A</v>
      </c>
      <c r="D784" s="18" t="str">
        <f t="shared" si="36"/>
        <v>00/ene</v>
      </c>
      <c r="E784" s="18">
        <f t="shared" si="37"/>
        <v>0</v>
      </c>
      <c r="F784" s="18">
        <v>1</v>
      </c>
      <c r="G784" s="18">
        <f t="shared" si="38"/>
        <v>0</v>
      </c>
    </row>
    <row r="785" spans="1:7">
      <c r="A785" t="e">
        <f>_xlfn.XLOOKUP(I785,UTILIZADAS[Contacto1],UTILIZADAS[Source.Name],,0)</f>
        <v>#N/A</v>
      </c>
      <c r="B785" s="18" t="e">
        <f>VLOOKUP(J785,Ref!A:C,3,0)</f>
        <v>#N/A</v>
      </c>
      <c r="C785" s="18" t="e">
        <f>VLOOKUP(J785,Ref!A:D,4,0)</f>
        <v>#N/A</v>
      </c>
      <c r="D785" s="18" t="str">
        <f t="shared" si="36"/>
        <v>00/ene</v>
      </c>
      <c r="E785" s="18">
        <f t="shared" si="37"/>
        <v>0</v>
      </c>
      <c r="F785" s="18">
        <v>1</v>
      </c>
      <c r="G785" s="18">
        <f t="shared" si="38"/>
        <v>0</v>
      </c>
    </row>
    <row r="786" spans="1:7">
      <c r="A786" t="e">
        <f>_xlfn.XLOOKUP(I786,UTILIZADAS[Contacto1],UTILIZADAS[Source.Name],,0)</f>
        <v>#N/A</v>
      </c>
      <c r="B786" s="18" t="e">
        <f>VLOOKUP(J786,Ref!A:C,3,0)</f>
        <v>#N/A</v>
      </c>
      <c r="C786" s="18" t="e">
        <f>VLOOKUP(J786,Ref!A:D,4,0)</f>
        <v>#N/A</v>
      </c>
      <c r="D786" s="18" t="str">
        <f t="shared" si="36"/>
        <v>00/ene</v>
      </c>
      <c r="E786" s="18">
        <f t="shared" si="37"/>
        <v>0</v>
      </c>
      <c r="F786" s="18">
        <v>1</v>
      </c>
      <c r="G786" s="18">
        <f t="shared" si="38"/>
        <v>0</v>
      </c>
    </row>
    <row r="787" spans="1:7">
      <c r="A787" t="e">
        <f>_xlfn.XLOOKUP(I787,UTILIZADAS[Contacto1],UTILIZADAS[Source.Name],,0)</f>
        <v>#N/A</v>
      </c>
      <c r="B787" s="18" t="e">
        <f>VLOOKUP(J787,Ref!A:C,3,0)</f>
        <v>#N/A</v>
      </c>
      <c r="C787" s="18" t="e">
        <f>VLOOKUP(J787,Ref!A:D,4,0)</f>
        <v>#N/A</v>
      </c>
      <c r="D787" s="18" t="str">
        <f t="shared" si="36"/>
        <v>00/ene</v>
      </c>
      <c r="E787" s="18">
        <f t="shared" si="37"/>
        <v>0</v>
      </c>
      <c r="F787" s="18">
        <v>1</v>
      </c>
      <c r="G787" s="18">
        <f t="shared" si="38"/>
        <v>0</v>
      </c>
    </row>
    <row r="788" spans="1:7">
      <c r="A788" t="e">
        <f>_xlfn.XLOOKUP(I788,UTILIZADAS[Contacto1],UTILIZADAS[Source.Name],,0)</f>
        <v>#N/A</v>
      </c>
      <c r="B788" s="18" t="e">
        <f>VLOOKUP(J788,Ref!A:C,3,0)</f>
        <v>#N/A</v>
      </c>
      <c r="C788" s="18" t="e">
        <f>VLOOKUP(J788,Ref!A:D,4,0)</f>
        <v>#N/A</v>
      </c>
      <c r="D788" s="18" t="str">
        <f t="shared" si="36"/>
        <v>00/ene</v>
      </c>
      <c r="E788" s="18">
        <f t="shared" si="37"/>
        <v>0</v>
      </c>
      <c r="F788" s="18">
        <v>1</v>
      </c>
      <c r="G788" s="18">
        <f t="shared" si="38"/>
        <v>0</v>
      </c>
    </row>
    <row r="789" spans="1:7">
      <c r="A789" t="e">
        <f>_xlfn.XLOOKUP(I789,UTILIZADAS[Contacto1],UTILIZADAS[Source.Name],,0)</f>
        <v>#N/A</v>
      </c>
      <c r="B789" s="18" t="e">
        <f>VLOOKUP(J789,Ref!A:C,3,0)</f>
        <v>#N/A</v>
      </c>
      <c r="C789" s="18" t="e">
        <f>VLOOKUP(J789,Ref!A:D,4,0)</f>
        <v>#N/A</v>
      </c>
      <c r="D789" s="18" t="str">
        <f t="shared" si="36"/>
        <v>00/ene</v>
      </c>
      <c r="E789" s="18">
        <f t="shared" si="37"/>
        <v>0</v>
      </c>
      <c r="F789" s="18">
        <v>1</v>
      </c>
      <c r="G789" s="18">
        <f t="shared" si="38"/>
        <v>0</v>
      </c>
    </row>
    <row r="790" spans="1:7">
      <c r="A790" t="e">
        <f>_xlfn.XLOOKUP(I790,UTILIZADAS[Contacto1],UTILIZADAS[Source.Name],,0)</f>
        <v>#N/A</v>
      </c>
      <c r="B790" s="18" t="e">
        <f>VLOOKUP(J790,Ref!A:C,3,0)</f>
        <v>#N/A</v>
      </c>
      <c r="C790" s="18" t="e">
        <f>VLOOKUP(J790,Ref!A:D,4,0)</f>
        <v>#N/A</v>
      </c>
      <c r="D790" s="18" t="str">
        <f t="shared" si="36"/>
        <v>00/ene</v>
      </c>
      <c r="E790" s="18">
        <f t="shared" si="37"/>
        <v>0</v>
      </c>
      <c r="F790" s="18">
        <v>1</v>
      </c>
      <c r="G790" s="18">
        <f t="shared" si="38"/>
        <v>0</v>
      </c>
    </row>
    <row r="791" spans="1:7">
      <c r="A791" t="e">
        <f>_xlfn.XLOOKUP(I791,UTILIZADAS[Contacto1],UTILIZADAS[Source.Name],,0)</f>
        <v>#N/A</v>
      </c>
      <c r="B791" s="18" t="e">
        <f>VLOOKUP(J791,Ref!A:C,3,0)</f>
        <v>#N/A</v>
      </c>
      <c r="C791" s="18" t="e">
        <f>VLOOKUP(J791,Ref!A:D,4,0)</f>
        <v>#N/A</v>
      </c>
      <c r="D791" s="18" t="str">
        <f t="shared" si="36"/>
        <v>00/ene</v>
      </c>
      <c r="E791" s="18">
        <f t="shared" si="37"/>
        <v>0</v>
      </c>
      <c r="F791" s="18">
        <v>1</v>
      </c>
      <c r="G791" s="18">
        <f t="shared" si="38"/>
        <v>0</v>
      </c>
    </row>
    <row r="792" spans="1:7">
      <c r="A792" t="e">
        <f>_xlfn.XLOOKUP(I792,UTILIZADAS[Contacto1],UTILIZADAS[Source.Name],,0)</f>
        <v>#N/A</v>
      </c>
      <c r="B792" s="18" t="e">
        <f>VLOOKUP(J792,Ref!A:C,3,0)</f>
        <v>#N/A</v>
      </c>
      <c r="C792" s="18" t="e">
        <f>VLOOKUP(J792,Ref!A:D,4,0)</f>
        <v>#N/A</v>
      </c>
      <c r="D792" s="18" t="str">
        <f t="shared" si="36"/>
        <v>00/ene</v>
      </c>
      <c r="E792" s="18">
        <f t="shared" si="37"/>
        <v>0</v>
      </c>
      <c r="F792" s="18">
        <v>1</v>
      </c>
      <c r="G792" s="18">
        <f t="shared" si="38"/>
        <v>0</v>
      </c>
    </row>
    <row r="793" spans="1:7">
      <c r="A793" t="e">
        <f>_xlfn.XLOOKUP(I793,UTILIZADAS[Contacto1],UTILIZADAS[Source.Name],,0)</f>
        <v>#N/A</v>
      </c>
      <c r="B793" s="18" t="e">
        <f>VLOOKUP(J793,Ref!A:C,3,0)</f>
        <v>#N/A</v>
      </c>
      <c r="C793" s="18" t="e">
        <f>VLOOKUP(J793,Ref!A:D,4,0)</f>
        <v>#N/A</v>
      </c>
      <c r="D793" s="18" t="str">
        <f t="shared" si="36"/>
        <v>00/ene</v>
      </c>
      <c r="E793" s="18">
        <f t="shared" si="37"/>
        <v>0</v>
      </c>
      <c r="F793" s="18">
        <v>1</v>
      </c>
      <c r="G793" s="18">
        <f t="shared" si="38"/>
        <v>0</v>
      </c>
    </row>
    <row r="794" spans="1:7">
      <c r="A794" t="e">
        <f>_xlfn.XLOOKUP(I794,UTILIZADAS[Contacto1],UTILIZADAS[Source.Name],,0)</f>
        <v>#N/A</v>
      </c>
      <c r="B794" s="18" t="e">
        <f>VLOOKUP(J794,Ref!A:C,3,0)</f>
        <v>#N/A</v>
      </c>
      <c r="C794" s="18" t="e">
        <f>VLOOKUP(J794,Ref!A:D,4,0)</f>
        <v>#N/A</v>
      </c>
      <c r="D794" s="18" t="str">
        <f t="shared" si="36"/>
        <v>00/ene</v>
      </c>
      <c r="E794" s="18">
        <f t="shared" si="37"/>
        <v>0</v>
      </c>
      <c r="F794" s="18">
        <v>1</v>
      </c>
      <c r="G794" s="18">
        <f t="shared" si="38"/>
        <v>0</v>
      </c>
    </row>
    <row r="795" spans="1:7">
      <c r="A795" t="e">
        <f>_xlfn.XLOOKUP(I795,UTILIZADAS[Contacto1],UTILIZADAS[Source.Name],,0)</f>
        <v>#N/A</v>
      </c>
      <c r="B795" s="18" t="e">
        <f>VLOOKUP(J795,Ref!A:C,3,0)</f>
        <v>#N/A</v>
      </c>
      <c r="C795" s="18" t="e">
        <f>VLOOKUP(J795,Ref!A:D,4,0)</f>
        <v>#N/A</v>
      </c>
      <c r="D795" s="18" t="str">
        <f t="shared" si="36"/>
        <v>00/ene</v>
      </c>
      <c r="E795" s="18">
        <f t="shared" si="37"/>
        <v>0</v>
      </c>
      <c r="F795" s="18">
        <v>1</v>
      </c>
      <c r="G795" s="18">
        <f t="shared" si="38"/>
        <v>0</v>
      </c>
    </row>
    <row r="796" spans="1:7">
      <c r="A796" t="e">
        <f>_xlfn.XLOOKUP(I796,UTILIZADAS[Contacto1],UTILIZADAS[Source.Name],,0)</f>
        <v>#N/A</v>
      </c>
      <c r="B796" s="18" t="e">
        <f>VLOOKUP(J796,Ref!A:C,3,0)</f>
        <v>#N/A</v>
      </c>
      <c r="C796" s="18" t="e">
        <f>VLOOKUP(J796,Ref!A:D,4,0)</f>
        <v>#N/A</v>
      </c>
      <c r="D796" s="18" t="str">
        <f t="shared" si="36"/>
        <v>00/ene</v>
      </c>
      <c r="E796" s="18">
        <f t="shared" si="37"/>
        <v>0</v>
      </c>
      <c r="F796" s="18">
        <v>1</v>
      </c>
      <c r="G796" s="18">
        <f t="shared" si="38"/>
        <v>0</v>
      </c>
    </row>
    <row r="797" spans="1:7">
      <c r="A797" t="e">
        <f>_xlfn.XLOOKUP(I797,UTILIZADAS[Contacto1],UTILIZADAS[Source.Name],,0)</f>
        <v>#N/A</v>
      </c>
      <c r="B797" s="18" t="e">
        <f>VLOOKUP(J797,Ref!A:C,3,0)</f>
        <v>#N/A</v>
      </c>
      <c r="C797" s="18" t="e">
        <f>VLOOKUP(J797,Ref!A:D,4,0)</f>
        <v>#N/A</v>
      </c>
      <c r="D797" s="18" t="str">
        <f t="shared" si="36"/>
        <v>00/ene</v>
      </c>
      <c r="E797" s="18">
        <f t="shared" si="37"/>
        <v>0</v>
      </c>
      <c r="F797" s="18">
        <v>1</v>
      </c>
      <c r="G797" s="18">
        <f t="shared" si="38"/>
        <v>0</v>
      </c>
    </row>
    <row r="798" spans="1:7">
      <c r="A798" t="e">
        <f>_xlfn.XLOOKUP(I798,UTILIZADAS[Contacto1],UTILIZADAS[Source.Name],,0)</f>
        <v>#N/A</v>
      </c>
      <c r="B798" s="18" t="e">
        <f>VLOOKUP(J798,Ref!A:C,3,0)</f>
        <v>#N/A</v>
      </c>
      <c r="C798" s="18" t="e">
        <f>VLOOKUP(J798,Ref!A:D,4,0)</f>
        <v>#N/A</v>
      </c>
      <c r="D798" s="18" t="str">
        <f t="shared" si="36"/>
        <v>00/ene</v>
      </c>
      <c r="E798" s="18">
        <f t="shared" si="37"/>
        <v>0</v>
      </c>
      <c r="F798" s="18">
        <v>1</v>
      </c>
      <c r="G798" s="18">
        <f t="shared" si="38"/>
        <v>0</v>
      </c>
    </row>
    <row r="799" spans="1:7">
      <c r="A799" t="e">
        <f>_xlfn.XLOOKUP(I799,UTILIZADAS[Contacto1],UTILIZADAS[Source.Name],,0)</f>
        <v>#N/A</v>
      </c>
      <c r="B799" s="18" t="e">
        <f>VLOOKUP(J799,Ref!A:C,3,0)</f>
        <v>#N/A</v>
      </c>
      <c r="C799" s="18" t="e">
        <f>VLOOKUP(J799,Ref!A:D,4,0)</f>
        <v>#N/A</v>
      </c>
      <c r="D799" s="18" t="str">
        <f t="shared" si="36"/>
        <v>00/ene</v>
      </c>
      <c r="E799" s="18">
        <f t="shared" si="37"/>
        <v>0</v>
      </c>
      <c r="F799" s="18">
        <v>1</v>
      </c>
      <c r="G799" s="18">
        <f t="shared" si="38"/>
        <v>0</v>
      </c>
    </row>
    <row r="800" spans="1:7">
      <c r="A800" t="e">
        <f>_xlfn.XLOOKUP(I800,UTILIZADAS[Contacto1],UTILIZADAS[Source.Name],,0)</f>
        <v>#N/A</v>
      </c>
      <c r="B800" s="18" t="e">
        <f>VLOOKUP(J800,Ref!A:C,3,0)</f>
        <v>#N/A</v>
      </c>
      <c r="C800" s="18" t="e">
        <f>VLOOKUP(J800,Ref!A:D,4,0)</f>
        <v>#N/A</v>
      </c>
      <c r="D800" s="18" t="str">
        <f t="shared" si="36"/>
        <v>00/ene</v>
      </c>
      <c r="E800" s="18">
        <f t="shared" si="37"/>
        <v>0</v>
      </c>
      <c r="F800" s="18">
        <v>1</v>
      </c>
      <c r="G800" s="18">
        <f t="shared" si="38"/>
        <v>0</v>
      </c>
    </row>
    <row r="801" spans="1:7">
      <c r="A801" t="e">
        <f>_xlfn.XLOOKUP(I801,UTILIZADAS[Contacto1],UTILIZADAS[Source.Name],,0)</f>
        <v>#N/A</v>
      </c>
      <c r="B801" s="18" t="e">
        <f>VLOOKUP(J801,Ref!A:C,3,0)</f>
        <v>#N/A</v>
      </c>
      <c r="C801" s="18" t="e">
        <f>VLOOKUP(J801,Ref!A:D,4,0)</f>
        <v>#N/A</v>
      </c>
      <c r="D801" s="18" t="str">
        <f t="shared" si="36"/>
        <v>00/ene</v>
      </c>
      <c r="E801" s="18">
        <f t="shared" si="37"/>
        <v>0</v>
      </c>
      <c r="F801" s="18">
        <v>1</v>
      </c>
      <c r="G801" s="18">
        <f t="shared" si="38"/>
        <v>0</v>
      </c>
    </row>
    <row r="802" spans="1:7">
      <c r="A802" t="e">
        <f>_xlfn.XLOOKUP(I802,UTILIZADAS[Contacto1],UTILIZADAS[Source.Name],,0)</f>
        <v>#N/A</v>
      </c>
      <c r="B802" s="18" t="e">
        <f>VLOOKUP(J802,Ref!A:C,3,0)</f>
        <v>#N/A</v>
      </c>
      <c r="C802" s="18" t="e">
        <f>VLOOKUP(J802,Ref!A:D,4,0)</f>
        <v>#N/A</v>
      </c>
      <c r="D802" s="18" t="str">
        <f t="shared" si="36"/>
        <v>00/ene</v>
      </c>
      <c r="E802" s="18">
        <f t="shared" si="37"/>
        <v>0</v>
      </c>
      <c r="F802" s="18">
        <v>1</v>
      </c>
      <c r="G802" s="18">
        <f t="shared" si="38"/>
        <v>0</v>
      </c>
    </row>
    <row r="803" spans="1:7">
      <c r="A803" t="e">
        <f>_xlfn.XLOOKUP(I803,UTILIZADAS[Contacto1],UTILIZADAS[Source.Name],,0)</f>
        <v>#N/A</v>
      </c>
      <c r="B803" s="18" t="e">
        <f>VLOOKUP(J803,Ref!A:C,3,0)</f>
        <v>#N/A</v>
      </c>
      <c r="C803" s="18" t="e">
        <f>VLOOKUP(J803,Ref!A:D,4,0)</f>
        <v>#N/A</v>
      </c>
      <c r="D803" s="18" t="str">
        <f t="shared" si="36"/>
        <v>00/ene</v>
      </c>
      <c r="E803" s="18">
        <f t="shared" si="37"/>
        <v>0</v>
      </c>
      <c r="F803" s="18">
        <v>1</v>
      </c>
      <c r="G803" s="18">
        <f t="shared" si="38"/>
        <v>0</v>
      </c>
    </row>
    <row r="804" spans="1:7">
      <c r="A804" t="e">
        <f>_xlfn.XLOOKUP(I804,UTILIZADAS[Contacto1],UTILIZADAS[Source.Name],,0)</f>
        <v>#N/A</v>
      </c>
      <c r="B804" s="18" t="e">
        <f>VLOOKUP(J804,Ref!A:C,3,0)</f>
        <v>#N/A</v>
      </c>
      <c r="C804" s="18" t="e">
        <f>VLOOKUP(J804,Ref!A:D,4,0)</f>
        <v>#N/A</v>
      </c>
      <c r="D804" s="18" t="str">
        <f t="shared" si="36"/>
        <v>00/ene</v>
      </c>
      <c r="E804" s="18">
        <f t="shared" si="37"/>
        <v>0</v>
      </c>
      <c r="F804" s="18">
        <v>1</v>
      </c>
      <c r="G804" s="18">
        <f t="shared" si="38"/>
        <v>0</v>
      </c>
    </row>
    <row r="805" spans="1:7">
      <c r="A805" t="e">
        <f>_xlfn.XLOOKUP(I805,UTILIZADAS[Contacto1],UTILIZADAS[Source.Name],,0)</f>
        <v>#N/A</v>
      </c>
      <c r="B805" s="18" t="e">
        <f>VLOOKUP(J805,Ref!A:C,3,0)</f>
        <v>#N/A</v>
      </c>
      <c r="C805" s="18" t="e">
        <f>VLOOKUP(J805,Ref!A:D,4,0)</f>
        <v>#N/A</v>
      </c>
      <c r="D805" s="18" t="str">
        <f t="shared" si="36"/>
        <v>00/ene</v>
      </c>
      <c r="E805" s="18">
        <f t="shared" si="37"/>
        <v>0</v>
      </c>
      <c r="F805" s="18">
        <v>1</v>
      </c>
      <c r="G805" s="18">
        <f t="shared" si="38"/>
        <v>0</v>
      </c>
    </row>
    <row r="806" spans="1:7">
      <c r="A806" t="e">
        <f>_xlfn.XLOOKUP(I806,UTILIZADAS[Contacto1],UTILIZADAS[Source.Name],,0)</f>
        <v>#N/A</v>
      </c>
      <c r="B806" s="18" t="e">
        <f>VLOOKUP(J806,Ref!A:C,3,0)</f>
        <v>#N/A</v>
      </c>
      <c r="C806" s="18" t="e">
        <f>VLOOKUP(J806,Ref!A:D,4,0)</f>
        <v>#N/A</v>
      </c>
      <c r="D806" s="18" t="str">
        <f t="shared" si="36"/>
        <v>00/ene</v>
      </c>
      <c r="E806" s="18">
        <f t="shared" si="37"/>
        <v>0</v>
      </c>
      <c r="F806" s="18">
        <v>1</v>
      </c>
      <c r="G806" s="18">
        <f t="shared" si="38"/>
        <v>0</v>
      </c>
    </row>
    <row r="807" spans="1:7">
      <c r="A807" t="e">
        <f>_xlfn.XLOOKUP(I807,UTILIZADAS[Contacto1],UTILIZADAS[Source.Name],,0)</f>
        <v>#N/A</v>
      </c>
      <c r="B807" s="18" t="e">
        <f>VLOOKUP(J807,Ref!A:C,3,0)</f>
        <v>#N/A</v>
      </c>
      <c r="C807" s="18" t="e">
        <f>VLOOKUP(J807,Ref!A:D,4,0)</f>
        <v>#N/A</v>
      </c>
      <c r="D807" s="18" t="str">
        <f t="shared" si="36"/>
        <v>00/ene</v>
      </c>
      <c r="E807" s="18">
        <f t="shared" si="37"/>
        <v>0</v>
      </c>
      <c r="F807" s="18">
        <v>1</v>
      </c>
      <c r="G807" s="18">
        <f t="shared" si="38"/>
        <v>0</v>
      </c>
    </row>
    <row r="808" spans="1:7">
      <c r="A808" t="e">
        <f>_xlfn.XLOOKUP(I808,UTILIZADAS[Contacto1],UTILIZADAS[Source.Name],,0)</f>
        <v>#N/A</v>
      </c>
      <c r="B808" s="18" t="e">
        <f>VLOOKUP(J808,Ref!A:C,3,0)</f>
        <v>#N/A</v>
      </c>
      <c r="C808" s="18" t="e">
        <f>VLOOKUP(J808,Ref!A:D,4,0)</f>
        <v>#N/A</v>
      </c>
      <c r="D808" s="18" t="str">
        <f t="shared" si="36"/>
        <v>00/ene</v>
      </c>
      <c r="E808" s="18">
        <f t="shared" si="37"/>
        <v>0</v>
      </c>
      <c r="F808" s="18">
        <v>1</v>
      </c>
      <c r="G808" s="18">
        <f t="shared" si="38"/>
        <v>0</v>
      </c>
    </row>
    <row r="809" spans="1:7">
      <c r="A809" t="e">
        <f>_xlfn.XLOOKUP(I809,UTILIZADAS[Contacto1],UTILIZADAS[Source.Name],,0)</f>
        <v>#N/A</v>
      </c>
      <c r="B809" s="18" t="e">
        <f>VLOOKUP(J809,Ref!A:C,3,0)</f>
        <v>#N/A</v>
      </c>
      <c r="C809" s="18" t="e">
        <f>VLOOKUP(J809,Ref!A:D,4,0)</f>
        <v>#N/A</v>
      </c>
      <c r="D809" s="18" t="str">
        <f t="shared" si="36"/>
        <v>00/ene</v>
      </c>
      <c r="E809" s="18">
        <f t="shared" si="37"/>
        <v>0</v>
      </c>
      <c r="F809" s="18">
        <v>1</v>
      </c>
      <c r="G809" s="18">
        <f t="shared" si="38"/>
        <v>0</v>
      </c>
    </row>
    <row r="810" spans="1:7">
      <c r="A810" t="e">
        <f>_xlfn.XLOOKUP(I810,UTILIZADAS[Contacto1],UTILIZADAS[Source.Name],,0)</f>
        <v>#N/A</v>
      </c>
      <c r="B810" s="18" t="e">
        <f>VLOOKUP(J810,Ref!A:C,3,0)</f>
        <v>#N/A</v>
      </c>
      <c r="C810" s="18" t="e">
        <f>VLOOKUP(J810,Ref!A:D,4,0)</f>
        <v>#N/A</v>
      </c>
      <c r="D810" s="18" t="str">
        <f t="shared" si="36"/>
        <v>00/ene</v>
      </c>
      <c r="E810" s="18">
        <f t="shared" si="37"/>
        <v>0</v>
      </c>
      <c r="F810" s="18">
        <v>1</v>
      </c>
      <c r="G810" s="18">
        <f t="shared" si="38"/>
        <v>0</v>
      </c>
    </row>
    <row r="811" spans="1:7">
      <c r="A811" t="e">
        <f>_xlfn.XLOOKUP(I811,UTILIZADAS[Contacto1],UTILIZADAS[Source.Name],,0)</f>
        <v>#N/A</v>
      </c>
      <c r="B811" s="18" t="e">
        <f>VLOOKUP(J811,Ref!A:C,3,0)</f>
        <v>#N/A</v>
      </c>
      <c r="C811" s="18" t="e">
        <f>VLOOKUP(J811,Ref!A:D,4,0)</f>
        <v>#N/A</v>
      </c>
      <c r="D811" s="18" t="str">
        <f t="shared" si="36"/>
        <v>00/ene</v>
      </c>
      <c r="E811" s="18">
        <f t="shared" si="37"/>
        <v>0</v>
      </c>
      <c r="F811" s="18">
        <v>1</v>
      </c>
      <c r="G811" s="18">
        <f t="shared" si="38"/>
        <v>0</v>
      </c>
    </row>
    <row r="812" spans="1:7">
      <c r="A812" t="e">
        <f>_xlfn.XLOOKUP(I812,UTILIZADAS[Contacto1],UTILIZADAS[Source.Name],,0)</f>
        <v>#N/A</v>
      </c>
      <c r="B812" s="18" t="e">
        <f>VLOOKUP(J812,Ref!A:C,3,0)</f>
        <v>#N/A</v>
      </c>
      <c r="C812" s="18" t="e">
        <f>VLOOKUP(J812,Ref!A:D,4,0)</f>
        <v>#N/A</v>
      </c>
      <c r="D812" s="18" t="str">
        <f t="shared" si="36"/>
        <v>00/ene</v>
      </c>
      <c r="E812" s="18">
        <f t="shared" si="37"/>
        <v>0</v>
      </c>
      <c r="F812" s="18">
        <v>1</v>
      </c>
      <c r="G812" s="18">
        <f t="shared" si="38"/>
        <v>0</v>
      </c>
    </row>
    <row r="813" spans="1:7">
      <c r="A813" t="e">
        <f>_xlfn.XLOOKUP(I813,UTILIZADAS[Contacto1],UTILIZADAS[Source.Name],,0)</f>
        <v>#N/A</v>
      </c>
      <c r="B813" s="18" t="e">
        <f>VLOOKUP(J813,Ref!A:C,3,0)</f>
        <v>#N/A</v>
      </c>
      <c r="C813" s="18" t="e">
        <f>VLOOKUP(J813,Ref!A:D,4,0)</f>
        <v>#N/A</v>
      </c>
      <c r="D813" s="18" t="str">
        <f t="shared" si="36"/>
        <v>00/ene</v>
      </c>
      <c r="E813" s="18">
        <f t="shared" si="37"/>
        <v>0</v>
      </c>
      <c r="F813" s="18">
        <v>1</v>
      </c>
      <c r="G813" s="18">
        <f t="shared" si="38"/>
        <v>0</v>
      </c>
    </row>
    <row r="814" spans="1:7">
      <c r="A814" t="e">
        <f>_xlfn.XLOOKUP(I814,UTILIZADAS[Contacto1],UTILIZADAS[Source.Name],,0)</f>
        <v>#N/A</v>
      </c>
      <c r="B814" s="18" t="e">
        <f>VLOOKUP(J814,Ref!A:C,3,0)</f>
        <v>#N/A</v>
      </c>
      <c r="C814" s="18" t="e">
        <f>VLOOKUP(J814,Ref!A:D,4,0)</f>
        <v>#N/A</v>
      </c>
      <c r="D814" s="18" t="str">
        <f t="shared" si="36"/>
        <v>00/ene</v>
      </c>
      <c r="E814" s="18">
        <f t="shared" si="37"/>
        <v>0</v>
      </c>
      <c r="F814" s="18">
        <v>1</v>
      </c>
      <c r="G814" s="18">
        <f t="shared" si="38"/>
        <v>0</v>
      </c>
    </row>
    <row r="815" spans="1:7">
      <c r="A815" t="e">
        <f>_xlfn.XLOOKUP(I815,UTILIZADAS[Contacto1],UTILIZADAS[Source.Name],,0)</f>
        <v>#N/A</v>
      </c>
      <c r="B815" s="18" t="e">
        <f>VLOOKUP(J815,Ref!A:C,3,0)</f>
        <v>#N/A</v>
      </c>
      <c r="C815" s="18" t="e">
        <f>VLOOKUP(J815,Ref!A:D,4,0)</f>
        <v>#N/A</v>
      </c>
      <c r="D815" s="18" t="str">
        <f t="shared" si="36"/>
        <v>00/ene</v>
      </c>
      <c r="E815" s="18">
        <f t="shared" si="37"/>
        <v>0</v>
      </c>
      <c r="F815" s="18">
        <v>1</v>
      </c>
      <c r="G815" s="18">
        <f t="shared" si="38"/>
        <v>0</v>
      </c>
    </row>
    <row r="816" spans="1:7">
      <c r="A816" t="e">
        <f>_xlfn.XLOOKUP(I816,UTILIZADAS[Contacto1],UTILIZADAS[Source.Name],,0)</f>
        <v>#N/A</v>
      </c>
      <c r="B816" s="18" t="e">
        <f>VLOOKUP(J816,Ref!A:C,3,0)</f>
        <v>#N/A</v>
      </c>
      <c r="C816" s="18" t="e">
        <f>VLOOKUP(J816,Ref!A:D,4,0)</f>
        <v>#N/A</v>
      </c>
      <c r="D816" s="18" t="str">
        <f t="shared" si="36"/>
        <v>00/ene</v>
      </c>
      <c r="E816" s="18">
        <f t="shared" si="37"/>
        <v>0</v>
      </c>
      <c r="F816" s="18">
        <v>1</v>
      </c>
      <c r="G816" s="18">
        <f t="shared" si="38"/>
        <v>0</v>
      </c>
    </row>
    <row r="817" spans="1:7">
      <c r="A817" t="e">
        <f>_xlfn.XLOOKUP(I817,UTILIZADAS[Contacto1],UTILIZADAS[Source.Name],,0)</f>
        <v>#N/A</v>
      </c>
      <c r="B817" s="18" t="e">
        <f>VLOOKUP(J817,Ref!A:C,3,0)</f>
        <v>#N/A</v>
      </c>
      <c r="C817" s="18" t="e">
        <f>VLOOKUP(J817,Ref!A:D,4,0)</f>
        <v>#N/A</v>
      </c>
      <c r="D817" s="18" t="str">
        <f t="shared" si="36"/>
        <v>00/ene</v>
      </c>
      <c r="E817" s="18">
        <f t="shared" si="37"/>
        <v>0</v>
      </c>
      <c r="F817" s="18">
        <v>1</v>
      </c>
      <c r="G817" s="18">
        <f t="shared" si="38"/>
        <v>0</v>
      </c>
    </row>
    <row r="818" spans="1:7">
      <c r="A818" t="e">
        <f>_xlfn.XLOOKUP(I818,UTILIZADAS[Contacto1],UTILIZADAS[Source.Name],,0)</f>
        <v>#N/A</v>
      </c>
      <c r="B818" s="18" t="e">
        <f>VLOOKUP(J818,Ref!A:C,3,0)</f>
        <v>#N/A</v>
      </c>
      <c r="C818" s="18" t="e">
        <f>VLOOKUP(J818,Ref!A:D,4,0)</f>
        <v>#N/A</v>
      </c>
      <c r="D818" s="18" t="str">
        <f t="shared" si="36"/>
        <v>00/ene</v>
      </c>
      <c r="E818" s="18">
        <f t="shared" si="37"/>
        <v>0</v>
      </c>
      <c r="F818" s="18">
        <v>1</v>
      </c>
      <c r="G818" s="18">
        <f t="shared" si="38"/>
        <v>0</v>
      </c>
    </row>
    <row r="819" spans="1:7">
      <c r="A819" t="e">
        <f>_xlfn.XLOOKUP(I819,UTILIZADAS[Contacto1],UTILIZADAS[Source.Name],,0)</f>
        <v>#N/A</v>
      </c>
      <c r="B819" s="18" t="e">
        <f>VLOOKUP(J819,Ref!A:C,3,0)</f>
        <v>#N/A</v>
      </c>
      <c r="C819" s="18" t="e">
        <f>VLOOKUP(J819,Ref!A:D,4,0)</f>
        <v>#N/A</v>
      </c>
      <c r="D819" s="18" t="str">
        <f t="shared" si="36"/>
        <v>00/ene</v>
      </c>
      <c r="E819" s="18">
        <f t="shared" si="37"/>
        <v>0</v>
      </c>
      <c r="F819" s="18">
        <v>1</v>
      </c>
      <c r="G819" s="18">
        <f t="shared" si="38"/>
        <v>0</v>
      </c>
    </row>
    <row r="820" spans="1:7">
      <c r="A820" t="e">
        <f>_xlfn.XLOOKUP(I820,UTILIZADAS[Contacto1],UTILIZADAS[Source.Name],,0)</f>
        <v>#N/A</v>
      </c>
      <c r="B820" s="18" t="e">
        <f>VLOOKUP(J820,Ref!A:C,3,0)</f>
        <v>#N/A</v>
      </c>
      <c r="C820" s="18" t="e">
        <f>VLOOKUP(J820,Ref!A:D,4,0)</f>
        <v>#N/A</v>
      </c>
      <c r="D820" s="18" t="str">
        <f t="shared" si="36"/>
        <v>00/ene</v>
      </c>
      <c r="E820" s="18">
        <f t="shared" si="37"/>
        <v>0</v>
      </c>
      <c r="F820" s="18">
        <v>1</v>
      </c>
      <c r="G820" s="18">
        <f t="shared" si="38"/>
        <v>0</v>
      </c>
    </row>
    <row r="821" spans="1:7">
      <c r="A821" t="e">
        <f>_xlfn.XLOOKUP(I821,UTILIZADAS[Contacto1],UTILIZADAS[Source.Name],,0)</f>
        <v>#N/A</v>
      </c>
      <c r="B821" s="18" t="e">
        <f>VLOOKUP(J821,Ref!A:C,3,0)</f>
        <v>#N/A</v>
      </c>
      <c r="C821" s="18" t="e">
        <f>VLOOKUP(J821,Ref!A:D,4,0)</f>
        <v>#N/A</v>
      </c>
      <c r="D821" s="18" t="str">
        <f t="shared" si="36"/>
        <v>00/ene</v>
      </c>
      <c r="E821" s="18">
        <f t="shared" si="37"/>
        <v>0</v>
      </c>
      <c r="F821" s="18">
        <v>1</v>
      </c>
      <c r="G821" s="18">
        <f t="shared" si="38"/>
        <v>0</v>
      </c>
    </row>
    <row r="822" spans="1:7">
      <c r="A822" t="e">
        <f>_xlfn.XLOOKUP(I822,UTILIZADAS[Contacto1],UTILIZADAS[Source.Name],,0)</f>
        <v>#N/A</v>
      </c>
      <c r="B822" s="18" t="e">
        <f>VLOOKUP(J822,Ref!A:C,3,0)</f>
        <v>#N/A</v>
      </c>
      <c r="C822" s="18" t="e">
        <f>VLOOKUP(J822,Ref!A:D,4,0)</f>
        <v>#N/A</v>
      </c>
      <c r="D822" s="18" t="str">
        <f t="shared" si="36"/>
        <v>00/ene</v>
      </c>
      <c r="E822" s="18">
        <f t="shared" si="37"/>
        <v>0</v>
      </c>
      <c r="F822" s="18">
        <v>1</v>
      </c>
      <c r="G822" s="18">
        <f t="shared" si="38"/>
        <v>0</v>
      </c>
    </row>
    <row r="823" spans="1:7">
      <c r="A823" t="e">
        <f>_xlfn.XLOOKUP(I823,UTILIZADAS[Contacto1],UTILIZADAS[Source.Name],,0)</f>
        <v>#N/A</v>
      </c>
      <c r="B823" s="18" t="e">
        <f>VLOOKUP(J823,Ref!A:C,3,0)</f>
        <v>#N/A</v>
      </c>
      <c r="C823" s="18" t="e">
        <f>VLOOKUP(J823,Ref!A:D,4,0)</f>
        <v>#N/A</v>
      </c>
      <c r="D823" s="18" t="str">
        <f t="shared" si="36"/>
        <v>00/ene</v>
      </c>
      <c r="E823" s="18">
        <f t="shared" si="37"/>
        <v>0</v>
      </c>
      <c r="F823" s="18">
        <v>1</v>
      </c>
      <c r="G823" s="18">
        <f t="shared" si="38"/>
        <v>0</v>
      </c>
    </row>
    <row r="824" spans="1:7">
      <c r="A824" t="e">
        <f>_xlfn.XLOOKUP(I824,UTILIZADAS[Contacto1],UTILIZADAS[Source.Name],,0)</f>
        <v>#N/A</v>
      </c>
      <c r="B824" s="18" t="e">
        <f>VLOOKUP(J824,Ref!A:C,3,0)</f>
        <v>#N/A</v>
      </c>
      <c r="C824" s="18" t="e">
        <f>VLOOKUP(J824,Ref!A:D,4,0)</f>
        <v>#N/A</v>
      </c>
      <c r="D824" s="18" t="str">
        <f t="shared" si="36"/>
        <v>00/ene</v>
      </c>
      <c r="E824" s="18">
        <f t="shared" si="37"/>
        <v>0</v>
      </c>
      <c r="F824" s="18">
        <v>1</v>
      </c>
      <c r="G824" s="18">
        <f t="shared" si="38"/>
        <v>0</v>
      </c>
    </row>
    <row r="825" spans="1:7">
      <c r="A825" t="e">
        <f>_xlfn.XLOOKUP(I825,UTILIZADAS[Contacto1],UTILIZADAS[Source.Name],,0)</f>
        <v>#N/A</v>
      </c>
      <c r="B825" s="18" t="e">
        <f>VLOOKUP(J825,Ref!A:C,3,0)</f>
        <v>#N/A</v>
      </c>
      <c r="C825" s="18" t="e">
        <f>VLOOKUP(J825,Ref!A:D,4,0)</f>
        <v>#N/A</v>
      </c>
      <c r="D825" s="18" t="str">
        <f t="shared" si="36"/>
        <v>00/ene</v>
      </c>
      <c r="E825" s="18">
        <f t="shared" si="37"/>
        <v>0</v>
      </c>
      <c r="F825" s="18">
        <v>1</v>
      </c>
      <c r="G825" s="18">
        <f t="shared" si="38"/>
        <v>0</v>
      </c>
    </row>
    <row r="826" spans="1:7">
      <c r="A826" t="e">
        <f>_xlfn.XLOOKUP(I826,UTILIZADAS[Contacto1],UTILIZADAS[Source.Name],,0)</f>
        <v>#N/A</v>
      </c>
      <c r="B826" s="18" t="e">
        <f>VLOOKUP(J826,Ref!A:C,3,0)</f>
        <v>#N/A</v>
      </c>
      <c r="C826" s="18" t="e">
        <f>VLOOKUP(J826,Ref!A:D,4,0)</f>
        <v>#N/A</v>
      </c>
      <c r="D826" s="18" t="str">
        <f t="shared" si="36"/>
        <v>00/ene</v>
      </c>
      <c r="E826" s="18">
        <f t="shared" si="37"/>
        <v>0</v>
      </c>
      <c r="F826" s="18">
        <v>1</v>
      </c>
      <c r="G826" s="18">
        <f t="shared" si="38"/>
        <v>0</v>
      </c>
    </row>
    <row r="827" spans="1:7">
      <c r="A827" t="e">
        <f>_xlfn.XLOOKUP(I827,UTILIZADAS[Contacto1],UTILIZADAS[Source.Name],,0)</f>
        <v>#N/A</v>
      </c>
      <c r="B827" s="18" t="e">
        <f>VLOOKUP(J827,Ref!A:C,3,0)</f>
        <v>#N/A</v>
      </c>
      <c r="C827" s="18" t="e">
        <f>VLOOKUP(J827,Ref!A:D,4,0)</f>
        <v>#N/A</v>
      </c>
      <c r="D827" s="18" t="str">
        <f t="shared" si="36"/>
        <v>00/ene</v>
      </c>
      <c r="E827" s="18">
        <f t="shared" si="37"/>
        <v>0</v>
      </c>
      <c r="F827" s="18">
        <v>1</v>
      </c>
      <c r="G827" s="18">
        <f t="shared" si="38"/>
        <v>0</v>
      </c>
    </row>
    <row r="828" spans="1:7">
      <c r="A828" t="e">
        <f>_xlfn.XLOOKUP(I828,UTILIZADAS[Contacto1],UTILIZADAS[Source.Name],,0)</f>
        <v>#N/A</v>
      </c>
      <c r="B828" s="18" t="e">
        <f>VLOOKUP(J828,Ref!A:C,3,0)</f>
        <v>#N/A</v>
      </c>
      <c r="C828" s="18" t="e">
        <f>VLOOKUP(J828,Ref!A:D,4,0)</f>
        <v>#N/A</v>
      </c>
      <c r="D828" s="18" t="str">
        <f t="shared" si="36"/>
        <v>00/ene</v>
      </c>
      <c r="E828" s="18">
        <f t="shared" si="37"/>
        <v>0</v>
      </c>
      <c r="F828" s="18">
        <v>1</v>
      </c>
      <c r="G828" s="18">
        <f t="shared" si="38"/>
        <v>0</v>
      </c>
    </row>
    <row r="829" spans="1:7">
      <c r="A829" t="e">
        <f>_xlfn.XLOOKUP(I829,UTILIZADAS[Contacto1],UTILIZADAS[Source.Name],,0)</f>
        <v>#N/A</v>
      </c>
      <c r="B829" s="18" t="e">
        <f>VLOOKUP(J829,Ref!A:C,3,0)</f>
        <v>#N/A</v>
      </c>
      <c r="C829" s="18" t="e">
        <f>VLOOKUP(J829,Ref!A:D,4,0)</f>
        <v>#N/A</v>
      </c>
      <c r="D829" s="18" t="str">
        <f t="shared" si="36"/>
        <v>00/ene</v>
      </c>
      <c r="E829" s="18">
        <f t="shared" si="37"/>
        <v>0</v>
      </c>
      <c r="F829" s="18">
        <v>1</v>
      </c>
      <c r="G829" s="18">
        <f t="shared" si="38"/>
        <v>0</v>
      </c>
    </row>
    <row r="830" spans="1:7">
      <c r="A830" t="e">
        <f>_xlfn.XLOOKUP(I830,UTILIZADAS[Contacto1],UTILIZADAS[Source.Name],,0)</f>
        <v>#N/A</v>
      </c>
      <c r="B830" s="18" t="e">
        <f>VLOOKUP(J830,Ref!A:C,3,0)</f>
        <v>#N/A</v>
      </c>
      <c r="C830" s="18" t="e">
        <f>VLOOKUP(J830,Ref!A:D,4,0)</f>
        <v>#N/A</v>
      </c>
      <c r="D830" s="18" t="str">
        <f t="shared" si="36"/>
        <v>00/ene</v>
      </c>
      <c r="E830" s="18">
        <f t="shared" si="37"/>
        <v>0</v>
      </c>
      <c r="F830" s="18">
        <v>1</v>
      </c>
      <c r="G830" s="18">
        <f t="shared" si="38"/>
        <v>0</v>
      </c>
    </row>
    <row r="831" spans="1:7">
      <c r="A831" t="e">
        <f>_xlfn.XLOOKUP(I831,UTILIZADAS[Contacto1],UTILIZADAS[Source.Name],,0)</f>
        <v>#N/A</v>
      </c>
      <c r="B831" s="18" t="e">
        <f>VLOOKUP(J831,Ref!A:C,3,0)</f>
        <v>#N/A</v>
      </c>
      <c r="C831" s="18" t="e">
        <f>VLOOKUP(J831,Ref!A:D,4,0)</f>
        <v>#N/A</v>
      </c>
      <c r="D831" s="18" t="str">
        <f t="shared" si="36"/>
        <v>00/ene</v>
      </c>
      <c r="E831" s="18">
        <f t="shared" si="37"/>
        <v>0</v>
      </c>
      <c r="F831" s="18">
        <v>1</v>
      </c>
      <c r="G831" s="18">
        <f t="shared" si="38"/>
        <v>0</v>
      </c>
    </row>
    <row r="832" spans="1:7">
      <c r="A832" t="e">
        <f>_xlfn.XLOOKUP(I832,UTILIZADAS[Contacto1],UTILIZADAS[Source.Name],,0)</f>
        <v>#N/A</v>
      </c>
      <c r="B832" s="18" t="e">
        <f>VLOOKUP(J832,Ref!A:C,3,0)</f>
        <v>#N/A</v>
      </c>
      <c r="C832" s="18" t="e">
        <f>VLOOKUP(J832,Ref!A:D,4,0)</f>
        <v>#N/A</v>
      </c>
      <c r="D832" s="18" t="str">
        <f t="shared" si="36"/>
        <v>00/ene</v>
      </c>
      <c r="E832" s="18">
        <f t="shared" si="37"/>
        <v>0</v>
      </c>
      <c r="F832" s="18">
        <v>1</v>
      </c>
      <c r="G832" s="18">
        <f t="shared" si="38"/>
        <v>0</v>
      </c>
    </row>
    <row r="833" spans="1:7">
      <c r="A833" t="e">
        <f>_xlfn.XLOOKUP(I833,UTILIZADAS[Contacto1],UTILIZADAS[Source.Name],,0)</f>
        <v>#N/A</v>
      </c>
      <c r="B833" s="18" t="e">
        <f>VLOOKUP(J833,Ref!A:C,3,0)</f>
        <v>#N/A</v>
      </c>
      <c r="C833" s="18" t="e">
        <f>VLOOKUP(J833,Ref!A:D,4,0)</f>
        <v>#N/A</v>
      </c>
      <c r="D833" s="18" t="str">
        <f t="shared" si="36"/>
        <v>00/ene</v>
      </c>
      <c r="E833" s="18">
        <f t="shared" si="37"/>
        <v>0</v>
      </c>
      <c r="F833" s="18">
        <v>1</v>
      </c>
      <c r="G833" s="18">
        <f t="shared" si="38"/>
        <v>0</v>
      </c>
    </row>
    <row r="834" spans="1:7">
      <c r="A834" t="e">
        <f>_xlfn.XLOOKUP(I834,UTILIZADAS[Contacto1],UTILIZADAS[Source.Name],,0)</f>
        <v>#N/A</v>
      </c>
      <c r="B834" s="18" t="e">
        <f>VLOOKUP(J834,Ref!A:C,3,0)</f>
        <v>#N/A</v>
      </c>
      <c r="C834" s="18" t="e">
        <f>VLOOKUP(J834,Ref!A:D,4,0)</f>
        <v>#N/A</v>
      </c>
      <c r="D834" s="18" t="str">
        <f t="shared" ref="D834:D897" si="39">TEXT(H834,"dd/mmm")</f>
        <v>00/ene</v>
      </c>
      <c r="E834" s="18">
        <f t="shared" ref="E834:E897" si="40">+COUNTIF(I:I,I834)</f>
        <v>0</v>
      </c>
      <c r="F834" s="18">
        <v>1</v>
      </c>
      <c r="G834" s="18">
        <f t="shared" si="38"/>
        <v>0</v>
      </c>
    </row>
    <row r="835" spans="1:7">
      <c r="A835" t="e">
        <f>_xlfn.XLOOKUP(I835,UTILIZADAS[Contacto1],UTILIZADAS[Source.Name],,0)</f>
        <v>#N/A</v>
      </c>
      <c r="B835" s="18" t="e">
        <f>VLOOKUP(J835,Ref!A:C,3,0)</f>
        <v>#N/A</v>
      </c>
      <c r="C835" s="18" t="e">
        <f>VLOOKUP(J835,Ref!A:D,4,0)</f>
        <v>#N/A</v>
      </c>
      <c r="D835" s="18" t="str">
        <f t="shared" si="39"/>
        <v>00/ene</v>
      </c>
      <c r="E835" s="18">
        <f t="shared" si="40"/>
        <v>0</v>
      </c>
      <c r="F835" s="18">
        <v>1</v>
      </c>
      <c r="G835" s="18">
        <f t="shared" ref="G835:G898" si="41">IF(I835=I836,0,1)</f>
        <v>0</v>
      </c>
    </row>
    <row r="836" spans="1:7">
      <c r="A836" t="e">
        <f>_xlfn.XLOOKUP(I836,UTILIZADAS[Contacto1],UTILIZADAS[Source.Name],,0)</f>
        <v>#N/A</v>
      </c>
      <c r="B836" s="18" t="e">
        <f>VLOOKUP(J836,Ref!A:C,3,0)</f>
        <v>#N/A</v>
      </c>
      <c r="C836" s="18" t="e">
        <f>VLOOKUP(J836,Ref!A:D,4,0)</f>
        <v>#N/A</v>
      </c>
      <c r="D836" s="18" t="str">
        <f t="shared" si="39"/>
        <v>00/ene</v>
      </c>
      <c r="E836" s="18">
        <f t="shared" si="40"/>
        <v>0</v>
      </c>
      <c r="F836" s="18">
        <v>1</v>
      </c>
      <c r="G836" s="18">
        <f t="shared" si="41"/>
        <v>0</v>
      </c>
    </row>
    <row r="837" spans="1:7">
      <c r="A837" t="e">
        <f>_xlfn.XLOOKUP(I837,UTILIZADAS[Contacto1],UTILIZADAS[Source.Name],,0)</f>
        <v>#N/A</v>
      </c>
      <c r="B837" s="18" t="e">
        <f>VLOOKUP(J837,Ref!A:C,3,0)</f>
        <v>#N/A</v>
      </c>
      <c r="C837" s="18" t="e">
        <f>VLOOKUP(J837,Ref!A:D,4,0)</f>
        <v>#N/A</v>
      </c>
      <c r="D837" s="18" t="str">
        <f t="shared" si="39"/>
        <v>00/ene</v>
      </c>
      <c r="E837" s="18">
        <f t="shared" si="40"/>
        <v>0</v>
      </c>
      <c r="F837" s="18">
        <v>1</v>
      </c>
      <c r="G837" s="18">
        <f t="shared" si="41"/>
        <v>0</v>
      </c>
    </row>
    <row r="838" spans="1:7">
      <c r="A838" t="e">
        <f>_xlfn.XLOOKUP(I838,UTILIZADAS[Contacto1],UTILIZADAS[Source.Name],,0)</f>
        <v>#N/A</v>
      </c>
      <c r="B838" s="18" t="e">
        <f>VLOOKUP(J838,Ref!A:C,3,0)</f>
        <v>#N/A</v>
      </c>
      <c r="C838" s="18" t="e">
        <f>VLOOKUP(J838,Ref!A:D,4,0)</f>
        <v>#N/A</v>
      </c>
      <c r="D838" s="18" t="str">
        <f t="shared" si="39"/>
        <v>00/ene</v>
      </c>
      <c r="E838" s="18">
        <f t="shared" si="40"/>
        <v>0</v>
      </c>
      <c r="F838" s="18">
        <v>1</v>
      </c>
      <c r="G838" s="18">
        <f t="shared" si="41"/>
        <v>0</v>
      </c>
    </row>
    <row r="839" spans="1:7">
      <c r="A839" t="e">
        <f>_xlfn.XLOOKUP(I839,UTILIZADAS[Contacto1],UTILIZADAS[Source.Name],,0)</f>
        <v>#N/A</v>
      </c>
      <c r="B839" s="18" t="e">
        <f>VLOOKUP(J839,Ref!A:C,3,0)</f>
        <v>#N/A</v>
      </c>
      <c r="C839" s="18" t="e">
        <f>VLOOKUP(J839,Ref!A:D,4,0)</f>
        <v>#N/A</v>
      </c>
      <c r="D839" s="18" t="str">
        <f t="shared" si="39"/>
        <v>00/ene</v>
      </c>
      <c r="E839" s="18">
        <f t="shared" si="40"/>
        <v>0</v>
      </c>
      <c r="F839" s="18">
        <v>1</v>
      </c>
      <c r="G839" s="18">
        <f t="shared" si="41"/>
        <v>0</v>
      </c>
    </row>
    <row r="840" spans="1:7">
      <c r="A840" t="e">
        <f>_xlfn.XLOOKUP(I840,UTILIZADAS[Contacto1],UTILIZADAS[Source.Name],,0)</f>
        <v>#N/A</v>
      </c>
      <c r="B840" s="18" t="e">
        <f>VLOOKUP(J840,Ref!A:C,3,0)</f>
        <v>#N/A</v>
      </c>
      <c r="C840" s="18" t="e">
        <f>VLOOKUP(J840,Ref!A:D,4,0)</f>
        <v>#N/A</v>
      </c>
      <c r="D840" s="18" t="str">
        <f t="shared" si="39"/>
        <v>00/ene</v>
      </c>
      <c r="E840" s="18">
        <f t="shared" si="40"/>
        <v>0</v>
      </c>
      <c r="F840" s="18">
        <v>1</v>
      </c>
      <c r="G840" s="18">
        <f t="shared" si="41"/>
        <v>0</v>
      </c>
    </row>
    <row r="841" spans="1:7">
      <c r="A841" t="e">
        <f>_xlfn.XLOOKUP(I841,UTILIZADAS[Contacto1],UTILIZADAS[Source.Name],,0)</f>
        <v>#N/A</v>
      </c>
      <c r="B841" s="18" t="e">
        <f>VLOOKUP(J841,Ref!A:C,3,0)</f>
        <v>#N/A</v>
      </c>
      <c r="C841" s="18" t="e">
        <f>VLOOKUP(J841,Ref!A:D,4,0)</f>
        <v>#N/A</v>
      </c>
      <c r="D841" s="18" t="str">
        <f t="shared" si="39"/>
        <v>00/ene</v>
      </c>
      <c r="E841" s="18">
        <f t="shared" si="40"/>
        <v>0</v>
      </c>
      <c r="F841" s="18">
        <v>1</v>
      </c>
      <c r="G841" s="18">
        <f t="shared" si="41"/>
        <v>0</v>
      </c>
    </row>
    <row r="842" spans="1:7">
      <c r="A842" t="e">
        <f>_xlfn.XLOOKUP(I842,UTILIZADAS[Contacto1],UTILIZADAS[Source.Name],,0)</f>
        <v>#N/A</v>
      </c>
      <c r="B842" s="18" t="e">
        <f>VLOOKUP(J842,Ref!A:C,3,0)</f>
        <v>#N/A</v>
      </c>
      <c r="C842" s="18" t="e">
        <f>VLOOKUP(J842,Ref!A:D,4,0)</f>
        <v>#N/A</v>
      </c>
      <c r="D842" s="18" t="str">
        <f t="shared" si="39"/>
        <v>00/ene</v>
      </c>
      <c r="E842" s="18">
        <f t="shared" si="40"/>
        <v>0</v>
      </c>
      <c r="F842" s="18">
        <v>1</v>
      </c>
      <c r="G842" s="18">
        <f t="shared" si="41"/>
        <v>0</v>
      </c>
    </row>
    <row r="843" spans="1:7">
      <c r="A843" t="e">
        <f>_xlfn.XLOOKUP(I843,UTILIZADAS[Contacto1],UTILIZADAS[Source.Name],,0)</f>
        <v>#N/A</v>
      </c>
      <c r="B843" s="18" t="e">
        <f>VLOOKUP(J843,Ref!A:C,3,0)</f>
        <v>#N/A</v>
      </c>
      <c r="C843" s="18" t="e">
        <f>VLOOKUP(J843,Ref!A:D,4,0)</f>
        <v>#N/A</v>
      </c>
      <c r="D843" s="18" t="str">
        <f t="shared" si="39"/>
        <v>00/ene</v>
      </c>
      <c r="E843" s="18">
        <f t="shared" si="40"/>
        <v>0</v>
      </c>
      <c r="F843" s="18">
        <v>1</v>
      </c>
      <c r="G843" s="18">
        <f t="shared" si="41"/>
        <v>0</v>
      </c>
    </row>
    <row r="844" spans="1:7">
      <c r="A844" t="e">
        <f>_xlfn.XLOOKUP(I844,UTILIZADAS[Contacto1],UTILIZADAS[Source.Name],,0)</f>
        <v>#N/A</v>
      </c>
      <c r="B844" s="18" t="e">
        <f>VLOOKUP(J844,Ref!A:C,3,0)</f>
        <v>#N/A</v>
      </c>
      <c r="C844" s="18" t="e">
        <f>VLOOKUP(J844,Ref!A:D,4,0)</f>
        <v>#N/A</v>
      </c>
      <c r="D844" s="18" t="str">
        <f t="shared" si="39"/>
        <v>00/ene</v>
      </c>
      <c r="E844" s="18">
        <f t="shared" si="40"/>
        <v>0</v>
      </c>
      <c r="F844" s="18">
        <v>1</v>
      </c>
      <c r="G844" s="18">
        <f t="shared" si="41"/>
        <v>0</v>
      </c>
    </row>
    <row r="845" spans="1:7">
      <c r="A845" t="e">
        <f>_xlfn.XLOOKUP(I845,UTILIZADAS[Contacto1],UTILIZADAS[Source.Name],,0)</f>
        <v>#N/A</v>
      </c>
      <c r="B845" s="18" t="e">
        <f>VLOOKUP(J845,Ref!A:C,3,0)</f>
        <v>#N/A</v>
      </c>
      <c r="C845" s="18" t="e">
        <f>VLOOKUP(J845,Ref!A:D,4,0)</f>
        <v>#N/A</v>
      </c>
      <c r="D845" s="18" t="str">
        <f t="shared" si="39"/>
        <v>00/ene</v>
      </c>
      <c r="E845" s="18">
        <f t="shared" si="40"/>
        <v>0</v>
      </c>
      <c r="F845" s="18">
        <v>1</v>
      </c>
      <c r="G845" s="18">
        <f t="shared" si="41"/>
        <v>0</v>
      </c>
    </row>
    <row r="846" spans="1:7">
      <c r="A846" t="e">
        <f>_xlfn.XLOOKUP(I846,UTILIZADAS[Contacto1],UTILIZADAS[Source.Name],,0)</f>
        <v>#N/A</v>
      </c>
      <c r="B846" s="18" t="e">
        <f>VLOOKUP(J846,Ref!A:C,3,0)</f>
        <v>#N/A</v>
      </c>
      <c r="C846" s="18" t="e">
        <f>VLOOKUP(J846,Ref!A:D,4,0)</f>
        <v>#N/A</v>
      </c>
      <c r="D846" s="18" t="str">
        <f t="shared" si="39"/>
        <v>00/ene</v>
      </c>
      <c r="E846" s="18">
        <f t="shared" si="40"/>
        <v>0</v>
      </c>
      <c r="F846" s="18">
        <v>1</v>
      </c>
      <c r="G846" s="18">
        <f t="shared" si="41"/>
        <v>0</v>
      </c>
    </row>
    <row r="847" spans="1:7">
      <c r="A847" t="e">
        <f>_xlfn.XLOOKUP(I847,UTILIZADAS[Contacto1],UTILIZADAS[Source.Name],,0)</f>
        <v>#N/A</v>
      </c>
      <c r="B847" s="18" t="e">
        <f>VLOOKUP(J847,Ref!A:C,3,0)</f>
        <v>#N/A</v>
      </c>
      <c r="C847" s="18" t="e">
        <f>VLOOKUP(J847,Ref!A:D,4,0)</f>
        <v>#N/A</v>
      </c>
      <c r="D847" s="18" t="str">
        <f t="shared" si="39"/>
        <v>00/ene</v>
      </c>
      <c r="E847" s="18">
        <f t="shared" si="40"/>
        <v>0</v>
      </c>
      <c r="F847" s="18">
        <v>1</v>
      </c>
      <c r="G847" s="18">
        <f t="shared" si="41"/>
        <v>0</v>
      </c>
    </row>
    <row r="848" spans="1:7">
      <c r="A848" t="e">
        <f>_xlfn.XLOOKUP(I848,UTILIZADAS[Contacto1],UTILIZADAS[Source.Name],,0)</f>
        <v>#N/A</v>
      </c>
      <c r="B848" s="18" t="e">
        <f>VLOOKUP(J848,Ref!A:C,3,0)</f>
        <v>#N/A</v>
      </c>
      <c r="C848" s="18" t="e">
        <f>VLOOKUP(J848,Ref!A:D,4,0)</f>
        <v>#N/A</v>
      </c>
      <c r="D848" s="18" t="str">
        <f t="shared" si="39"/>
        <v>00/ene</v>
      </c>
      <c r="E848" s="18">
        <f t="shared" si="40"/>
        <v>0</v>
      </c>
      <c r="F848" s="18">
        <v>1</v>
      </c>
      <c r="G848" s="18">
        <f t="shared" si="41"/>
        <v>0</v>
      </c>
    </row>
    <row r="849" spans="1:7">
      <c r="A849" t="e">
        <f>_xlfn.XLOOKUP(I849,UTILIZADAS[Contacto1],UTILIZADAS[Source.Name],,0)</f>
        <v>#N/A</v>
      </c>
      <c r="B849" s="18" t="e">
        <f>VLOOKUP(J849,Ref!A:C,3,0)</f>
        <v>#N/A</v>
      </c>
      <c r="C849" s="18" t="e">
        <f>VLOOKUP(J849,Ref!A:D,4,0)</f>
        <v>#N/A</v>
      </c>
      <c r="D849" s="18" t="str">
        <f t="shared" si="39"/>
        <v>00/ene</v>
      </c>
      <c r="E849" s="18">
        <f t="shared" si="40"/>
        <v>0</v>
      </c>
      <c r="F849" s="18">
        <v>1</v>
      </c>
      <c r="G849" s="18">
        <f t="shared" si="41"/>
        <v>0</v>
      </c>
    </row>
    <row r="850" spans="1:7">
      <c r="A850" t="e">
        <f>_xlfn.XLOOKUP(I850,UTILIZADAS[Contacto1],UTILIZADAS[Source.Name],,0)</f>
        <v>#N/A</v>
      </c>
      <c r="B850" s="18" t="e">
        <f>VLOOKUP(J850,Ref!A:C,3,0)</f>
        <v>#N/A</v>
      </c>
      <c r="C850" s="18" t="e">
        <f>VLOOKUP(J850,Ref!A:D,4,0)</f>
        <v>#N/A</v>
      </c>
      <c r="D850" s="18" t="str">
        <f t="shared" si="39"/>
        <v>00/ene</v>
      </c>
      <c r="E850" s="18">
        <f t="shared" si="40"/>
        <v>0</v>
      </c>
      <c r="F850" s="18">
        <v>1</v>
      </c>
      <c r="G850" s="18">
        <f t="shared" si="41"/>
        <v>0</v>
      </c>
    </row>
    <row r="851" spans="1:7">
      <c r="A851" t="e">
        <f>_xlfn.XLOOKUP(I851,UTILIZADAS[Contacto1],UTILIZADAS[Source.Name],,0)</f>
        <v>#N/A</v>
      </c>
      <c r="B851" s="18" t="e">
        <f>VLOOKUP(J851,Ref!A:C,3,0)</f>
        <v>#N/A</v>
      </c>
      <c r="C851" s="18" t="e">
        <f>VLOOKUP(J851,Ref!A:D,4,0)</f>
        <v>#N/A</v>
      </c>
      <c r="D851" s="18" t="str">
        <f t="shared" si="39"/>
        <v>00/ene</v>
      </c>
      <c r="E851" s="18">
        <f t="shared" si="40"/>
        <v>0</v>
      </c>
      <c r="F851" s="18">
        <v>1</v>
      </c>
      <c r="G851" s="18">
        <f t="shared" si="41"/>
        <v>0</v>
      </c>
    </row>
    <row r="852" spans="1:7">
      <c r="A852" t="e">
        <f>_xlfn.XLOOKUP(I852,UTILIZADAS[Contacto1],UTILIZADAS[Source.Name],,0)</f>
        <v>#N/A</v>
      </c>
      <c r="B852" s="18" t="e">
        <f>VLOOKUP(J852,Ref!A:C,3,0)</f>
        <v>#N/A</v>
      </c>
      <c r="C852" s="18" t="e">
        <f>VLOOKUP(J852,Ref!A:D,4,0)</f>
        <v>#N/A</v>
      </c>
      <c r="D852" s="18" t="str">
        <f t="shared" si="39"/>
        <v>00/ene</v>
      </c>
      <c r="E852" s="18">
        <f t="shared" si="40"/>
        <v>0</v>
      </c>
      <c r="F852" s="18">
        <v>1</v>
      </c>
      <c r="G852" s="18">
        <f t="shared" si="41"/>
        <v>0</v>
      </c>
    </row>
    <row r="853" spans="1:7">
      <c r="A853" t="e">
        <f>_xlfn.XLOOKUP(I853,UTILIZADAS[Contacto1],UTILIZADAS[Source.Name],,0)</f>
        <v>#N/A</v>
      </c>
      <c r="B853" s="18" t="e">
        <f>VLOOKUP(J853,Ref!A:C,3,0)</f>
        <v>#N/A</v>
      </c>
      <c r="C853" s="18" t="e">
        <f>VLOOKUP(J853,Ref!A:D,4,0)</f>
        <v>#N/A</v>
      </c>
      <c r="D853" s="18" t="str">
        <f t="shared" si="39"/>
        <v>00/ene</v>
      </c>
      <c r="E853" s="18">
        <f t="shared" si="40"/>
        <v>0</v>
      </c>
      <c r="F853" s="18">
        <v>1</v>
      </c>
      <c r="G853" s="18">
        <f t="shared" si="41"/>
        <v>0</v>
      </c>
    </row>
    <row r="854" spans="1:7">
      <c r="A854" t="e">
        <f>_xlfn.XLOOKUP(I854,UTILIZADAS[Contacto1],UTILIZADAS[Source.Name],,0)</f>
        <v>#N/A</v>
      </c>
      <c r="B854" s="18" t="e">
        <f>VLOOKUP(J854,Ref!A:C,3,0)</f>
        <v>#N/A</v>
      </c>
      <c r="C854" s="18" t="e">
        <f>VLOOKUP(J854,Ref!A:D,4,0)</f>
        <v>#N/A</v>
      </c>
      <c r="D854" s="18" t="str">
        <f t="shared" si="39"/>
        <v>00/ene</v>
      </c>
      <c r="E854" s="18">
        <f t="shared" si="40"/>
        <v>0</v>
      </c>
      <c r="F854" s="18">
        <v>1</v>
      </c>
      <c r="G854" s="18">
        <f t="shared" si="41"/>
        <v>0</v>
      </c>
    </row>
    <row r="855" spans="1:7">
      <c r="A855" t="e">
        <f>_xlfn.XLOOKUP(I855,UTILIZADAS[Contacto1],UTILIZADAS[Source.Name],,0)</f>
        <v>#N/A</v>
      </c>
      <c r="B855" s="18" t="e">
        <f>VLOOKUP(J855,Ref!A:C,3,0)</f>
        <v>#N/A</v>
      </c>
      <c r="C855" s="18" t="e">
        <f>VLOOKUP(J855,Ref!A:D,4,0)</f>
        <v>#N/A</v>
      </c>
      <c r="D855" s="18" t="str">
        <f t="shared" si="39"/>
        <v>00/ene</v>
      </c>
      <c r="E855" s="18">
        <f t="shared" si="40"/>
        <v>0</v>
      </c>
      <c r="F855" s="18">
        <v>1</v>
      </c>
      <c r="G855" s="18">
        <f t="shared" si="41"/>
        <v>0</v>
      </c>
    </row>
    <row r="856" spans="1:7">
      <c r="A856" t="e">
        <f>_xlfn.XLOOKUP(I856,UTILIZADAS[Contacto1],UTILIZADAS[Source.Name],,0)</f>
        <v>#N/A</v>
      </c>
      <c r="B856" s="18" t="e">
        <f>VLOOKUP(J856,Ref!A:C,3,0)</f>
        <v>#N/A</v>
      </c>
      <c r="C856" s="18" t="e">
        <f>VLOOKUP(J856,Ref!A:D,4,0)</f>
        <v>#N/A</v>
      </c>
      <c r="D856" s="18" t="str">
        <f t="shared" si="39"/>
        <v>00/ene</v>
      </c>
      <c r="E856" s="18">
        <f t="shared" si="40"/>
        <v>0</v>
      </c>
      <c r="F856" s="18">
        <v>1</v>
      </c>
      <c r="G856" s="18">
        <f t="shared" si="41"/>
        <v>0</v>
      </c>
    </row>
    <row r="857" spans="1:7">
      <c r="A857" t="e">
        <f>_xlfn.XLOOKUP(I857,UTILIZADAS[Contacto1],UTILIZADAS[Source.Name],,0)</f>
        <v>#N/A</v>
      </c>
      <c r="B857" s="18" t="e">
        <f>VLOOKUP(J857,Ref!A:C,3,0)</f>
        <v>#N/A</v>
      </c>
      <c r="C857" s="18" t="e">
        <f>VLOOKUP(J857,Ref!A:D,4,0)</f>
        <v>#N/A</v>
      </c>
      <c r="D857" s="18" t="str">
        <f t="shared" si="39"/>
        <v>00/ene</v>
      </c>
      <c r="E857" s="18">
        <f t="shared" si="40"/>
        <v>0</v>
      </c>
      <c r="F857" s="18">
        <v>1</v>
      </c>
      <c r="G857" s="18">
        <f t="shared" si="41"/>
        <v>0</v>
      </c>
    </row>
    <row r="858" spans="1:7">
      <c r="A858" t="e">
        <f>_xlfn.XLOOKUP(I858,UTILIZADAS[Contacto1],UTILIZADAS[Source.Name],,0)</f>
        <v>#N/A</v>
      </c>
      <c r="B858" s="18" t="e">
        <f>VLOOKUP(J858,Ref!A:C,3,0)</f>
        <v>#N/A</v>
      </c>
      <c r="C858" s="18" t="e">
        <f>VLOOKUP(J858,Ref!A:D,4,0)</f>
        <v>#N/A</v>
      </c>
      <c r="D858" s="18" t="str">
        <f t="shared" si="39"/>
        <v>00/ene</v>
      </c>
      <c r="E858" s="18">
        <f t="shared" si="40"/>
        <v>0</v>
      </c>
      <c r="F858" s="18">
        <v>1</v>
      </c>
      <c r="G858" s="18">
        <f t="shared" si="41"/>
        <v>0</v>
      </c>
    </row>
    <row r="859" spans="1:7">
      <c r="A859" t="e">
        <f>_xlfn.XLOOKUP(I859,UTILIZADAS[Contacto1],UTILIZADAS[Source.Name],,0)</f>
        <v>#N/A</v>
      </c>
      <c r="B859" s="18" t="e">
        <f>VLOOKUP(J859,Ref!A:C,3,0)</f>
        <v>#N/A</v>
      </c>
      <c r="C859" s="18" t="e">
        <f>VLOOKUP(J859,Ref!A:D,4,0)</f>
        <v>#N/A</v>
      </c>
      <c r="D859" s="18" t="str">
        <f t="shared" si="39"/>
        <v>00/ene</v>
      </c>
      <c r="E859" s="18">
        <f t="shared" si="40"/>
        <v>0</v>
      </c>
      <c r="F859" s="18">
        <v>1</v>
      </c>
      <c r="G859" s="18">
        <f t="shared" si="41"/>
        <v>0</v>
      </c>
    </row>
    <row r="860" spans="1:7">
      <c r="A860" t="e">
        <f>_xlfn.XLOOKUP(I860,UTILIZADAS[Contacto1],UTILIZADAS[Source.Name],,0)</f>
        <v>#N/A</v>
      </c>
      <c r="B860" s="18" t="e">
        <f>VLOOKUP(J860,Ref!A:C,3,0)</f>
        <v>#N/A</v>
      </c>
      <c r="C860" s="18" t="e">
        <f>VLOOKUP(J860,Ref!A:D,4,0)</f>
        <v>#N/A</v>
      </c>
      <c r="D860" s="18" t="str">
        <f t="shared" si="39"/>
        <v>00/ene</v>
      </c>
      <c r="E860" s="18">
        <f t="shared" si="40"/>
        <v>0</v>
      </c>
      <c r="F860" s="18">
        <v>1</v>
      </c>
      <c r="G860" s="18">
        <f t="shared" si="41"/>
        <v>0</v>
      </c>
    </row>
    <row r="861" spans="1:7">
      <c r="A861" t="e">
        <f>_xlfn.XLOOKUP(I861,UTILIZADAS[Contacto1],UTILIZADAS[Source.Name],,0)</f>
        <v>#N/A</v>
      </c>
      <c r="B861" s="18" t="e">
        <f>VLOOKUP(J861,Ref!A:C,3,0)</f>
        <v>#N/A</v>
      </c>
      <c r="C861" s="18" t="e">
        <f>VLOOKUP(J861,Ref!A:D,4,0)</f>
        <v>#N/A</v>
      </c>
      <c r="D861" s="18" t="str">
        <f t="shared" si="39"/>
        <v>00/ene</v>
      </c>
      <c r="E861" s="18">
        <f t="shared" si="40"/>
        <v>0</v>
      </c>
      <c r="F861" s="18">
        <v>1</v>
      </c>
      <c r="G861" s="18">
        <f t="shared" si="41"/>
        <v>0</v>
      </c>
    </row>
    <row r="862" spans="1:7">
      <c r="A862" t="e">
        <f>_xlfn.XLOOKUP(I862,UTILIZADAS[Contacto1],UTILIZADAS[Source.Name],,0)</f>
        <v>#N/A</v>
      </c>
      <c r="B862" s="18" t="e">
        <f>VLOOKUP(J862,Ref!A:C,3,0)</f>
        <v>#N/A</v>
      </c>
      <c r="C862" s="18" t="e">
        <f>VLOOKUP(J862,Ref!A:D,4,0)</f>
        <v>#N/A</v>
      </c>
      <c r="D862" s="18" t="str">
        <f t="shared" si="39"/>
        <v>00/ene</v>
      </c>
      <c r="E862" s="18">
        <f t="shared" si="40"/>
        <v>0</v>
      </c>
      <c r="F862" s="18">
        <v>1</v>
      </c>
      <c r="G862" s="18">
        <f t="shared" si="41"/>
        <v>0</v>
      </c>
    </row>
    <row r="863" spans="1:7">
      <c r="A863" t="e">
        <f>_xlfn.XLOOKUP(I863,UTILIZADAS[Contacto1],UTILIZADAS[Source.Name],,0)</f>
        <v>#N/A</v>
      </c>
      <c r="B863" s="18" t="e">
        <f>VLOOKUP(J863,Ref!A:C,3,0)</f>
        <v>#N/A</v>
      </c>
      <c r="C863" s="18" t="e">
        <f>VLOOKUP(J863,Ref!A:D,4,0)</f>
        <v>#N/A</v>
      </c>
      <c r="D863" s="18" t="str">
        <f t="shared" si="39"/>
        <v>00/ene</v>
      </c>
      <c r="E863" s="18">
        <f t="shared" si="40"/>
        <v>0</v>
      </c>
      <c r="F863" s="18">
        <v>1</v>
      </c>
      <c r="G863" s="18">
        <f t="shared" si="41"/>
        <v>0</v>
      </c>
    </row>
    <row r="864" spans="1:7">
      <c r="A864" t="e">
        <f>_xlfn.XLOOKUP(I864,UTILIZADAS[Contacto1],UTILIZADAS[Source.Name],,0)</f>
        <v>#N/A</v>
      </c>
      <c r="B864" s="18" t="e">
        <f>VLOOKUP(J864,Ref!A:C,3,0)</f>
        <v>#N/A</v>
      </c>
      <c r="C864" s="18" t="e">
        <f>VLOOKUP(J864,Ref!A:D,4,0)</f>
        <v>#N/A</v>
      </c>
      <c r="D864" s="18" t="str">
        <f t="shared" si="39"/>
        <v>00/ene</v>
      </c>
      <c r="E864" s="18">
        <f t="shared" si="40"/>
        <v>0</v>
      </c>
      <c r="F864" s="18">
        <v>1</v>
      </c>
      <c r="G864" s="18">
        <f t="shared" si="41"/>
        <v>0</v>
      </c>
    </row>
    <row r="865" spans="1:7">
      <c r="A865" t="e">
        <f>_xlfn.XLOOKUP(I865,UTILIZADAS[Contacto1],UTILIZADAS[Source.Name],,0)</f>
        <v>#N/A</v>
      </c>
      <c r="B865" s="18" t="e">
        <f>VLOOKUP(J865,Ref!A:C,3,0)</f>
        <v>#N/A</v>
      </c>
      <c r="C865" s="18" t="e">
        <f>VLOOKUP(J865,Ref!A:D,4,0)</f>
        <v>#N/A</v>
      </c>
      <c r="D865" s="18" t="str">
        <f t="shared" si="39"/>
        <v>00/ene</v>
      </c>
      <c r="E865" s="18">
        <f t="shared" si="40"/>
        <v>0</v>
      </c>
      <c r="F865" s="18">
        <v>1</v>
      </c>
      <c r="G865" s="18">
        <f t="shared" si="41"/>
        <v>0</v>
      </c>
    </row>
    <row r="866" spans="1:7">
      <c r="A866" t="e">
        <f>_xlfn.XLOOKUP(I866,UTILIZADAS[Contacto1],UTILIZADAS[Source.Name],,0)</f>
        <v>#N/A</v>
      </c>
      <c r="B866" s="18" t="e">
        <f>VLOOKUP(J866,Ref!A:C,3,0)</f>
        <v>#N/A</v>
      </c>
      <c r="C866" s="18" t="e">
        <f>VLOOKUP(J866,Ref!A:D,4,0)</f>
        <v>#N/A</v>
      </c>
      <c r="D866" s="18" t="str">
        <f t="shared" si="39"/>
        <v>00/ene</v>
      </c>
      <c r="E866" s="18">
        <f t="shared" si="40"/>
        <v>0</v>
      </c>
      <c r="F866" s="18">
        <v>1</v>
      </c>
      <c r="G866" s="18">
        <f t="shared" si="41"/>
        <v>0</v>
      </c>
    </row>
    <row r="867" spans="1:7">
      <c r="A867" t="e">
        <f>_xlfn.XLOOKUP(I867,UTILIZADAS[Contacto1],UTILIZADAS[Source.Name],,0)</f>
        <v>#N/A</v>
      </c>
      <c r="B867" s="18" t="e">
        <f>VLOOKUP(J867,Ref!A:C,3,0)</f>
        <v>#N/A</v>
      </c>
      <c r="C867" s="18" t="e">
        <f>VLOOKUP(J867,Ref!A:D,4,0)</f>
        <v>#N/A</v>
      </c>
      <c r="D867" s="18" t="str">
        <f t="shared" si="39"/>
        <v>00/ene</v>
      </c>
      <c r="E867" s="18">
        <f t="shared" si="40"/>
        <v>0</v>
      </c>
      <c r="F867" s="18">
        <v>1</v>
      </c>
      <c r="G867" s="18">
        <f t="shared" si="41"/>
        <v>0</v>
      </c>
    </row>
    <row r="868" spans="1:7">
      <c r="A868" t="e">
        <f>_xlfn.XLOOKUP(I868,UTILIZADAS[Contacto1],UTILIZADAS[Source.Name],,0)</f>
        <v>#N/A</v>
      </c>
      <c r="B868" s="18" t="e">
        <f>VLOOKUP(J868,Ref!A:C,3,0)</f>
        <v>#N/A</v>
      </c>
      <c r="C868" s="18" t="e">
        <f>VLOOKUP(J868,Ref!A:D,4,0)</f>
        <v>#N/A</v>
      </c>
      <c r="D868" s="18" t="str">
        <f t="shared" si="39"/>
        <v>00/ene</v>
      </c>
      <c r="E868" s="18">
        <f t="shared" si="40"/>
        <v>0</v>
      </c>
      <c r="F868" s="18">
        <v>1</v>
      </c>
      <c r="G868" s="18">
        <f t="shared" si="41"/>
        <v>0</v>
      </c>
    </row>
    <row r="869" spans="1:7">
      <c r="A869" t="e">
        <f>_xlfn.XLOOKUP(I869,UTILIZADAS[Contacto1],UTILIZADAS[Source.Name],,0)</f>
        <v>#N/A</v>
      </c>
      <c r="B869" s="18" t="e">
        <f>VLOOKUP(J869,Ref!A:C,3,0)</f>
        <v>#N/A</v>
      </c>
      <c r="C869" s="18" t="e">
        <f>VLOOKUP(J869,Ref!A:D,4,0)</f>
        <v>#N/A</v>
      </c>
      <c r="D869" s="18" t="str">
        <f t="shared" si="39"/>
        <v>00/ene</v>
      </c>
      <c r="E869" s="18">
        <f t="shared" si="40"/>
        <v>0</v>
      </c>
      <c r="F869" s="18">
        <v>1</v>
      </c>
      <c r="G869" s="18">
        <f t="shared" si="41"/>
        <v>0</v>
      </c>
    </row>
    <row r="870" spans="1:7">
      <c r="A870" t="e">
        <f>_xlfn.XLOOKUP(I870,UTILIZADAS[Contacto1],UTILIZADAS[Source.Name],,0)</f>
        <v>#N/A</v>
      </c>
      <c r="B870" s="18" t="e">
        <f>VLOOKUP(J870,Ref!A:C,3,0)</f>
        <v>#N/A</v>
      </c>
      <c r="C870" s="18" t="e">
        <f>VLOOKUP(J870,Ref!A:D,4,0)</f>
        <v>#N/A</v>
      </c>
      <c r="D870" s="18" t="str">
        <f t="shared" si="39"/>
        <v>00/ene</v>
      </c>
      <c r="E870" s="18">
        <f t="shared" si="40"/>
        <v>0</v>
      </c>
      <c r="F870" s="18">
        <v>1</v>
      </c>
      <c r="G870" s="18">
        <f t="shared" si="41"/>
        <v>0</v>
      </c>
    </row>
    <row r="871" spans="1:7">
      <c r="A871" t="e">
        <f>_xlfn.XLOOKUP(I871,UTILIZADAS[Contacto1],UTILIZADAS[Source.Name],,0)</f>
        <v>#N/A</v>
      </c>
      <c r="B871" s="18" t="e">
        <f>VLOOKUP(J871,Ref!A:C,3,0)</f>
        <v>#N/A</v>
      </c>
      <c r="C871" s="18" t="e">
        <f>VLOOKUP(J871,Ref!A:D,4,0)</f>
        <v>#N/A</v>
      </c>
      <c r="D871" s="18" t="str">
        <f t="shared" si="39"/>
        <v>00/ene</v>
      </c>
      <c r="E871" s="18">
        <f t="shared" si="40"/>
        <v>0</v>
      </c>
      <c r="F871" s="18">
        <v>1</v>
      </c>
      <c r="G871" s="18">
        <f t="shared" si="41"/>
        <v>0</v>
      </c>
    </row>
    <row r="872" spans="1:7">
      <c r="A872" t="e">
        <f>_xlfn.XLOOKUP(I872,UTILIZADAS[Contacto1],UTILIZADAS[Source.Name],,0)</f>
        <v>#N/A</v>
      </c>
      <c r="B872" s="18" t="e">
        <f>VLOOKUP(J872,Ref!A:C,3,0)</f>
        <v>#N/A</v>
      </c>
      <c r="C872" s="18" t="e">
        <f>VLOOKUP(J872,Ref!A:D,4,0)</f>
        <v>#N/A</v>
      </c>
      <c r="D872" s="18" t="str">
        <f t="shared" si="39"/>
        <v>00/ene</v>
      </c>
      <c r="E872" s="18">
        <f t="shared" si="40"/>
        <v>0</v>
      </c>
      <c r="F872" s="18">
        <v>1</v>
      </c>
      <c r="G872" s="18">
        <f t="shared" si="41"/>
        <v>0</v>
      </c>
    </row>
    <row r="873" spans="1:7">
      <c r="A873" t="e">
        <f>_xlfn.XLOOKUP(I873,UTILIZADAS[Contacto1],UTILIZADAS[Source.Name],,0)</f>
        <v>#N/A</v>
      </c>
      <c r="B873" s="18" t="e">
        <f>VLOOKUP(J873,Ref!A:C,3,0)</f>
        <v>#N/A</v>
      </c>
      <c r="C873" s="18" t="e">
        <f>VLOOKUP(J873,Ref!A:D,4,0)</f>
        <v>#N/A</v>
      </c>
      <c r="D873" s="18" t="str">
        <f t="shared" si="39"/>
        <v>00/ene</v>
      </c>
      <c r="E873" s="18">
        <f t="shared" si="40"/>
        <v>0</v>
      </c>
      <c r="F873" s="18">
        <v>1</v>
      </c>
      <c r="G873" s="18">
        <f t="shared" si="41"/>
        <v>0</v>
      </c>
    </row>
    <row r="874" spans="1:7">
      <c r="A874" t="e">
        <f>_xlfn.XLOOKUP(I874,UTILIZADAS[Contacto1],UTILIZADAS[Source.Name],,0)</f>
        <v>#N/A</v>
      </c>
      <c r="B874" s="18" t="e">
        <f>VLOOKUP(J874,Ref!A:C,3,0)</f>
        <v>#N/A</v>
      </c>
      <c r="C874" s="18" t="e">
        <f>VLOOKUP(J874,Ref!A:D,4,0)</f>
        <v>#N/A</v>
      </c>
      <c r="D874" s="18" t="str">
        <f t="shared" si="39"/>
        <v>00/ene</v>
      </c>
      <c r="E874" s="18">
        <f t="shared" si="40"/>
        <v>0</v>
      </c>
      <c r="F874" s="18">
        <v>1</v>
      </c>
      <c r="G874" s="18">
        <f t="shared" si="41"/>
        <v>0</v>
      </c>
    </row>
    <row r="875" spans="1:7">
      <c r="A875" t="e">
        <f>_xlfn.XLOOKUP(I875,UTILIZADAS[Contacto1],UTILIZADAS[Source.Name],,0)</f>
        <v>#N/A</v>
      </c>
      <c r="B875" s="18" t="e">
        <f>VLOOKUP(J875,Ref!A:C,3,0)</f>
        <v>#N/A</v>
      </c>
      <c r="C875" s="18" t="e">
        <f>VLOOKUP(J875,Ref!A:D,4,0)</f>
        <v>#N/A</v>
      </c>
      <c r="D875" s="18" t="str">
        <f t="shared" si="39"/>
        <v>00/ene</v>
      </c>
      <c r="E875" s="18">
        <f t="shared" si="40"/>
        <v>0</v>
      </c>
      <c r="F875" s="18">
        <v>1</v>
      </c>
      <c r="G875" s="18">
        <f t="shared" si="41"/>
        <v>0</v>
      </c>
    </row>
    <row r="876" spans="1:7">
      <c r="A876" t="e">
        <f>_xlfn.XLOOKUP(I876,UTILIZADAS[Contacto1],UTILIZADAS[Source.Name],,0)</f>
        <v>#N/A</v>
      </c>
      <c r="B876" s="18" t="e">
        <f>VLOOKUP(J876,Ref!A:C,3,0)</f>
        <v>#N/A</v>
      </c>
      <c r="C876" s="18" t="e">
        <f>VLOOKUP(J876,Ref!A:D,4,0)</f>
        <v>#N/A</v>
      </c>
      <c r="D876" s="18" t="str">
        <f t="shared" si="39"/>
        <v>00/ene</v>
      </c>
      <c r="E876" s="18">
        <f t="shared" si="40"/>
        <v>0</v>
      </c>
      <c r="F876" s="18">
        <v>1</v>
      </c>
      <c r="G876" s="18">
        <f t="shared" si="41"/>
        <v>0</v>
      </c>
    </row>
    <row r="877" spans="1:7">
      <c r="A877" t="e">
        <f>_xlfn.XLOOKUP(I877,UTILIZADAS[Contacto1],UTILIZADAS[Source.Name],,0)</f>
        <v>#N/A</v>
      </c>
      <c r="B877" s="18" t="e">
        <f>VLOOKUP(J877,Ref!A:C,3,0)</f>
        <v>#N/A</v>
      </c>
      <c r="C877" s="18" t="e">
        <f>VLOOKUP(J877,Ref!A:D,4,0)</f>
        <v>#N/A</v>
      </c>
      <c r="D877" s="18" t="str">
        <f t="shared" si="39"/>
        <v>00/ene</v>
      </c>
      <c r="E877" s="18">
        <f t="shared" si="40"/>
        <v>0</v>
      </c>
      <c r="F877" s="18">
        <v>1</v>
      </c>
      <c r="G877" s="18">
        <f t="shared" si="41"/>
        <v>0</v>
      </c>
    </row>
    <row r="878" spans="1:7">
      <c r="A878" t="e">
        <f>_xlfn.XLOOKUP(I878,UTILIZADAS[Contacto1],UTILIZADAS[Source.Name],,0)</f>
        <v>#N/A</v>
      </c>
      <c r="B878" s="18" t="e">
        <f>VLOOKUP(J878,Ref!A:C,3,0)</f>
        <v>#N/A</v>
      </c>
      <c r="C878" s="18" t="e">
        <f>VLOOKUP(J878,Ref!A:D,4,0)</f>
        <v>#N/A</v>
      </c>
      <c r="D878" s="18" t="str">
        <f t="shared" si="39"/>
        <v>00/ene</v>
      </c>
      <c r="E878" s="18">
        <f t="shared" si="40"/>
        <v>0</v>
      </c>
      <c r="F878" s="18">
        <v>1</v>
      </c>
      <c r="G878" s="18">
        <f t="shared" si="41"/>
        <v>0</v>
      </c>
    </row>
    <row r="879" spans="1:7">
      <c r="A879" t="e">
        <f>_xlfn.XLOOKUP(I879,UTILIZADAS[Contacto1],UTILIZADAS[Source.Name],,0)</f>
        <v>#N/A</v>
      </c>
      <c r="B879" s="18" t="e">
        <f>VLOOKUP(J879,Ref!A:C,3,0)</f>
        <v>#N/A</v>
      </c>
      <c r="C879" s="18" t="e">
        <f>VLOOKUP(J879,Ref!A:D,4,0)</f>
        <v>#N/A</v>
      </c>
      <c r="D879" s="18" t="str">
        <f t="shared" si="39"/>
        <v>00/ene</v>
      </c>
      <c r="E879" s="18">
        <f t="shared" si="40"/>
        <v>0</v>
      </c>
      <c r="F879" s="18">
        <v>1</v>
      </c>
      <c r="G879" s="18">
        <f t="shared" si="41"/>
        <v>0</v>
      </c>
    </row>
    <row r="880" spans="1:7">
      <c r="A880" t="e">
        <f>_xlfn.XLOOKUP(I880,UTILIZADAS[Contacto1],UTILIZADAS[Source.Name],,0)</f>
        <v>#N/A</v>
      </c>
      <c r="B880" s="18" t="e">
        <f>VLOOKUP(J880,Ref!A:C,3,0)</f>
        <v>#N/A</v>
      </c>
      <c r="C880" s="18" t="e">
        <f>VLOOKUP(J880,Ref!A:D,4,0)</f>
        <v>#N/A</v>
      </c>
      <c r="D880" s="18" t="str">
        <f t="shared" si="39"/>
        <v>00/ene</v>
      </c>
      <c r="E880" s="18">
        <f t="shared" si="40"/>
        <v>0</v>
      </c>
      <c r="F880" s="18">
        <v>1</v>
      </c>
      <c r="G880" s="18">
        <f t="shared" si="41"/>
        <v>0</v>
      </c>
    </row>
    <row r="881" spans="1:7">
      <c r="A881" t="e">
        <f>_xlfn.XLOOKUP(I881,UTILIZADAS[Contacto1],UTILIZADAS[Source.Name],,0)</f>
        <v>#N/A</v>
      </c>
      <c r="B881" s="18" t="e">
        <f>VLOOKUP(J881,Ref!A:C,3,0)</f>
        <v>#N/A</v>
      </c>
      <c r="C881" s="18" t="e">
        <f>VLOOKUP(J881,Ref!A:D,4,0)</f>
        <v>#N/A</v>
      </c>
      <c r="D881" s="18" t="str">
        <f t="shared" si="39"/>
        <v>00/ene</v>
      </c>
      <c r="E881" s="18">
        <f t="shared" si="40"/>
        <v>0</v>
      </c>
      <c r="F881" s="18">
        <v>1</v>
      </c>
      <c r="G881" s="18">
        <f t="shared" si="41"/>
        <v>0</v>
      </c>
    </row>
    <row r="882" spans="1:7">
      <c r="A882" t="e">
        <f>_xlfn.XLOOKUP(I882,UTILIZADAS[Contacto1],UTILIZADAS[Source.Name],,0)</f>
        <v>#N/A</v>
      </c>
      <c r="B882" s="18" t="e">
        <f>VLOOKUP(J882,Ref!A:C,3,0)</f>
        <v>#N/A</v>
      </c>
      <c r="C882" s="18" t="e">
        <f>VLOOKUP(J882,Ref!A:D,4,0)</f>
        <v>#N/A</v>
      </c>
      <c r="D882" s="18" t="str">
        <f t="shared" si="39"/>
        <v>00/ene</v>
      </c>
      <c r="E882" s="18">
        <f t="shared" si="40"/>
        <v>0</v>
      </c>
      <c r="F882" s="18">
        <v>1</v>
      </c>
      <c r="G882" s="18">
        <f t="shared" si="41"/>
        <v>0</v>
      </c>
    </row>
    <row r="883" spans="1:7">
      <c r="A883" t="e">
        <f>_xlfn.XLOOKUP(I883,UTILIZADAS[Contacto1],UTILIZADAS[Source.Name],,0)</f>
        <v>#N/A</v>
      </c>
      <c r="B883" s="18" t="e">
        <f>VLOOKUP(J883,Ref!A:C,3,0)</f>
        <v>#N/A</v>
      </c>
      <c r="C883" s="18" t="e">
        <f>VLOOKUP(J883,Ref!A:D,4,0)</f>
        <v>#N/A</v>
      </c>
      <c r="D883" s="18" t="str">
        <f t="shared" si="39"/>
        <v>00/ene</v>
      </c>
      <c r="E883" s="18">
        <f t="shared" si="40"/>
        <v>0</v>
      </c>
      <c r="F883" s="18">
        <v>1</v>
      </c>
      <c r="G883" s="18">
        <f t="shared" si="41"/>
        <v>0</v>
      </c>
    </row>
    <row r="884" spans="1:7">
      <c r="A884" t="e">
        <f>_xlfn.XLOOKUP(I884,UTILIZADAS[Contacto1],UTILIZADAS[Source.Name],,0)</f>
        <v>#N/A</v>
      </c>
      <c r="B884" s="18" t="e">
        <f>VLOOKUP(J884,Ref!A:C,3,0)</f>
        <v>#N/A</v>
      </c>
      <c r="C884" s="18" t="e">
        <f>VLOOKUP(J884,Ref!A:D,4,0)</f>
        <v>#N/A</v>
      </c>
      <c r="D884" s="18" t="str">
        <f t="shared" si="39"/>
        <v>00/ene</v>
      </c>
      <c r="E884" s="18">
        <f t="shared" si="40"/>
        <v>0</v>
      </c>
      <c r="F884" s="18">
        <v>1</v>
      </c>
      <c r="G884" s="18">
        <f t="shared" si="41"/>
        <v>0</v>
      </c>
    </row>
    <row r="885" spans="1:7">
      <c r="A885" t="e">
        <f>_xlfn.XLOOKUP(I885,UTILIZADAS[Contacto1],UTILIZADAS[Source.Name],,0)</f>
        <v>#N/A</v>
      </c>
      <c r="B885" s="18" t="e">
        <f>VLOOKUP(J885,Ref!A:C,3,0)</f>
        <v>#N/A</v>
      </c>
      <c r="C885" s="18" t="e">
        <f>VLOOKUP(J885,Ref!A:D,4,0)</f>
        <v>#N/A</v>
      </c>
      <c r="D885" s="18" t="str">
        <f t="shared" si="39"/>
        <v>00/ene</v>
      </c>
      <c r="E885" s="18">
        <f t="shared" si="40"/>
        <v>0</v>
      </c>
      <c r="F885" s="18">
        <v>1</v>
      </c>
      <c r="G885" s="18">
        <f t="shared" si="41"/>
        <v>0</v>
      </c>
    </row>
    <row r="886" spans="1:7">
      <c r="A886" t="e">
        <f>_xlfn.XLOOKUP(I886,UTILIZADAS[Contacto1],UTILIZADAS[Source.Name],,0)</f>
        <v>#N/A</v>
      </c>
      <c r="B886" s="18" t="e">
        <f>VLOOKUP(J886,Ref!A:C,3,0)</f>
        <v>#N/A</v>
      </c>
      <c r="C886" s="18" t="e">
        <f>VLOOKUP(J886,Ref!A:D,4,0)</f>
        <v>#N/A</v>
      </c>
      <c r="D886" s="18" t="str">
        <f t="shared" si="39"/>
        <v>00/ene</v>
      </c>
      <c r="E886" s="18">
        <f t="shared" si="40"/>
        <v>0</v>
      </c>
      <c r="F886" s="18">
        <v>1</v>
      </c>
      <c r="G886" s="18">
        <f t="shared" si="41"/>
        <v>0</v>
      </c>
    </row>
    <row r="887" spans="1:7">
      <c r="A887" t="e">
        <f>_xlfn.XLOOKUP(I887,UTILIZADAS[Contacto1],UTILIZADAS[Source.Name],,0)</f>
        <v>#N/A</v>
      </c>
      <c r="B887" s="18" t="e">
        <f>VLOOKUP(J887,Ref!A:C,3,0)</f>
        <v>#N/A</v>
      </c>
      <c r="C887" s="18" t="e">
        <f>VLOOKUP(J887,Ref!A:D,4,0)</f>
        <v>#N/A</v>
      </c>
      <c r="D887" s="18" t="str">
        <f t="shared" si="39"/>
        <v>00/ene</v>
      </c>
      <c r="E887" s="18">
        <f t="shared" si="40"/>
        <v>0</v>
      </c>
      <c r="F887" s="18">
        <v>1</v>
      </c>
      <c r="G887" s="18">
        <f t="shared" si="41"/>
        <v>0</v>
      </c>
    </row>
    <row r="888" spans="1:7">
      <c r="A888" t="e">
        <f>_xlfn.XLOOKUP(I888,UTILIZADAS[Contacto1],UTILIZADAS[Source.Name],,0)</f>
        <v>#N/A</v>
      </c>
      <c r="B888" s="18" t="e">
        <f>VLOOKUP(J888,Ref!A:C,3,0)</f>
        <v>#N/A</v>
      </c>
      <c r="C888" s="18" t="e">
        <f>VLOOKUP(J888,Ref!A:D,4,0)</f>
        <v>#N/A</v>
      </c>
      <c r="D888" s="18" t="str">
        <f t="shared" si="39"/>
        <v>00/ene</v>
      </c>
      <c r="E888" s="18">
        <f t="shared" si="40"/>
        <v>0</v>
      </c>
      <c r="F888" s="18">
        <v>1</v>
      </c>
      <c r="G888" s="18">
        <f t="shared" si="41"/>
        <v>0</v>
      </c>
    </row>
    <row r="889" spans="1:7">
      <c r="A889" t="e">
        <f>_xlfn.XLOOKUP(I889,UTILIZADAS[Contacto1],UTILIZADAS[Source.Name],,0)</f>
        <v>#N/A</v>
      </c>
      <c r="B889" s="18" t="e">
        <f>VLOOKUP(J889,Ref!A:C,3,0)</f>
        <v>#N/A</v>
      </c>
      <c r="C889" s="18" t="e">
        <f>VLOOKUP(J889,Ref!A:D,4,0)</f>
        <v>#N/A</v>
      </c>
      <c r="D889" s="18" t="str">
        <f t="shared" si="39"/>
        <v>00/ene</v>
      </c>
      <c r="E889" s="18">
        <f t="shared" si="40"/>
        <v>0</v>
      </c>
      <c r="F889" s="18">
        <v>1</v>
      </c>
      <c r="G889" s="18">
        <f t="shared" si="41"/>
        <v>0</v>
      </c>
    </row>
    <row r="890" spans="1:7">
      <c r="A890" t="e">
        <f>_xlfn.XLOOKUP(I890,UTILIZADAS[Contacto1],UTILIZADAS[Source.Name],,0)</f>
        <v>#N/A</v>
      </c>
      <c r="B890" s="18" t="e">
        <f>VLOOKUP(J890,Ref!A:C,3,0)</f>
        <v>#N/A</v>
      </c>
      <c r="C890" s="18" t="e">
        <f>VLOOKUP(J890,Ref!A:D,4,0)</f>
        <v>#N/A</v>
      </c>
      <c r="D890" s="18" t="str">
        <f t="shared" si="39"/>
        <v>00/ene</v>
      </c>
      <c r="E890" s="18">
        <f t="shared" si="40"/>
        <v>0</v>
      </c>
      <c r="F890" s="18">
        <v>1</v>
      </c>
      <c r="G890" s="18">
        <f t="shared" si="41"/>
        <v>0</v>
      </c>
    </row>
    <row r="891" spans="1:7">
      <c r="A891" t="e">
        <f>_xlfn.XLOOKUP(I891,UTILIZADAS[Contacto1],UTILIZADAS[Source.Name],,0)</f>
        <v>#N/A</v>
      </c>
      <c r="B891" s="18" t="e">
        <f>VLOOKUP(J891,Ref!A:C,3,0)</f>
        <v>#N/A</v>
      </c>
      <c r="C891" s="18" t="e">
        <f>VLOOKUP(J891,Ref!A:D,4,0)</f>
        <v>#N/A</v>
      </c>
      <c r="D891" s="18" t="str">
        <f t="shared" si="39"/>
        <v>00/ene</v>
      </c>
      <c r="E891" s="18">
        <f t="shared" si="40"/>
        <v>0</v>
      </c>
      <c r="F891" s="18">
        <v>1</v>
      </c>
      <c r="G891" s="18">
        <f t="shared" si="41"/>
        <v>0</v>
      </c>
    </row>
    <row r="892" spans="1:7">
      <c r="A892" t="e">
        <f>_xlfn.XLOOKUP(I892,UTILIZADAS[Contacto1],UTILIZADAS[Source.Name],,0)</f>
        <v>#N/A</v>
      </c>
      <c r="B892" s="18" t="e">
        <f>VLOOKUP(J892,Ref!A:C,3,0)</f>
        <v>#N/A</v>
      </c>
      <c r="C892" s="18" t="e">
        <f>VLOOKUP(J892,Ref!A:D,4,0)</f>
        <v>#N/A</v>
      </c>
      <c r="D892" s="18" t="str">
        <f t="shared" si="39"/>
        <v>00/ene</v>
      </c>
      <c r="E892" s="18">
        <f t="shared" si="40"/>
        <v>0</v>
      </c>
      <c r="F892" s="18">
        <v>1</v>
      </c>
      <c r="G892" s="18">
        <f t="shared" si="41"/>
        <v>0</v>
      </c>
    </row>
    <row r="893" spans="1:7">
      <c r="A893" t="e">
        <f>_xlfn.XLOOKUP(I893,UTILIZADAS[Contacto1],UTILIZADAS[Source.Name],,0)</f>
        <v>#N/A</v>
      </c>
      <c r="B893" s="18" t="e">
        <f>VLOOKUP(J893,Ref!A:C,3,0)</f>
        <v>#N/A</v>
      </c>
      <c r="C893" s="18" t="e">
        <f>VLOOKUP(J893,Ref!A:D,4,0)</f>
        <v>#N/A</v>
      </c>
      <c r="D893" s="18" t="str">
        <f t="shared" si="39"/>
        <v>00/ene</v>
      </c>
      <c r="E893" s="18">
        <f t="shared" si="40"/>
        <v>0</v>
      </c>
      <c r="F893" s="18">
        <v>1</v>
      </c>
      <c r="G893" s="18">
        <f t="shared" si="41"/>
        <v>0</v>
      </c>
    </row>
    <row r="894" spans="1:7">
      <c r="A894" t="e">
        <f>_xlfn.XLOOKUP(I894,UTILIZADAS[Contacto1],UTILIZADAS[Source.Name],,0)</f>
        <v>#N/A</v>
      </c>
      <c r="B894" s="18" t="e">
        <f>VLOOKUP(J894,Ref!A:C,3,0)</f>
        <v>#N/A</v>
      </c>
      <c r="C894" s="18" t="e">
        <f>VLOOKUP(J894,Ref!A:D,4,0)</f>
        <v>#N/A</v>
      </c>
      <c r="D894" s="18" t="str">
        <f t="shared" si="39"/>
        <v>00/ene</v>
      </c>
      <c r="E894" s="18">
        <f t="shared" si="40"/>
        <v>0</v>
      </c>
      <c r="F894" s="18">
        <v>1</v>
      </c>
      <c r="G894" s="18">
        <f t="shared" si="41"/>
        <v>0</v>
      </c>
    </row>
    <row r="895" spans="1:7">
      <c r="A895" t="e">
        <f>_xlfn.XLOOKUP(I895,UTILIZADAS[Contacto1],UTILIZADAS[Source.Name],,0)</f>
        <v>#N/A</v>
      </c>
      <c r="B895" s="18" t="e">
        <f>VLOOKUP(J895,Ref!A:C,3,0)</f>
        <v>#N/A</v>
      </c>
      <c r="C895" s="18" t="e">
        <f>VLOOKUP(J895,Ref!A:D,4,0)</f>
        <v>#N/A</v>
      </c>
      <c r="D895" s="18" t="str">
        <f t="shared" si="39"/>
        <v>00/ene</v>
      </c>
      <c r="E895" s="18">
        <f t="shared" si="40"/>
        <v>0</v>
      </c>
      <c r="F895" s="18">
        <v>1</v>
      </c>
      <c r="G895" s="18">
        <f t="shared" si="41"/>
        <v>0</v>
      </c>
    </row>
    <row r="896" spans="1:7">
      <c r="A896" t="e">
        <f>_xlfn.XLOOKUP(I896,UTILIZADAS[Contacto1],UTILIZADAS[Source.Name],,0)</f>
        <v>#N/A</v>
      </c>
      <c r="B896" s="18" t="e">
        <f>VLOOKUP(J896,Ref!A:C,3,0)</f>
        <v>#N/A</v>
      </c>
      <c r="C896" s="18" t="e">
        <f>VLOOKUP(J896,Ref!A:D,4,0)</f>
        <v>#N/A</v>
      </c>
      <c r="D896" s="18" t="str">
        <f t="shared" si="39"/>
        <v>00/ene</v>
      </c>
      <c r="E896" s="18">
        <f t="shared" si="40"/>
        <v>0</v>
      </c>
      <c r="F896" s="18">
        <v>1</v>
      </c>
      <c r="G896" s="18">
        <f t="shared" si="41"/>
        <v>0</v>
      </c>
    </row>
    <row r="897" spans="1:7">
      <c r="A897" t="e">
        <f>_xlfn.XLOOKUP(I897,UTILIZADAS[Contacto1],UTILIZADAS[Source.Name],,0)</f>
        <v>#N/A</v>
      </c>
      <c r="B897" s="18" t="e">
        <f>VLOOKUP(J897,Ref!A:C,3,0)</f>
        <v>#N/A</v>
      </c>
      <c r="C897" s="18" t="e">
        <f>VLOOKUP(J897,Ref!A:D,4,0)</f>
        <v>#N/A</v>
      </c>
      <c r="D897" s="18" t="str">
        <f t="shared" si="39"/>
        <v>00/ene</v>
      </c>
      <c r="E897" s="18">
        <f t="shared" si="40"/>
        <v>0</v>
      </c>
      <c r="F897" s="18">
        <v>1</v>
      </c>
      <c r="G897" s="18">
        <f t="shared" si="41"/>
        <v>0</v>
      </c>
    </row>
    <row r="898" spans="1:7">
      <c r="A898" t="e">
        <f>_xlfn.XLOOKUP(I898,UTILIZADAS[Contacto1],UTILIZADAS[Source.Name],,0)</f>
        <v>#N/A</v>
      </c>
      <c r="B898" s="18" t="e">
        <f>VLOOKUP(J898,Ref!A:C,3,0)</f>
        <v>#N/A</v>
      </c>
      <c r="C898" s="18" t="e">
        <f>VLOOKUP(J898,Ref!A:D,4,0)</f>
        <v>#N/A</v>
      </c>
      <c r="D898" s="18" t="str">
        <f t="shared" ref="D898:D961" si="42">TEXT(H898,"dd/mmm")</f>
        <v>00/ene</v>
      </c>
      <c r="E898" s="18">
        <f t="shared" ref="E898:E961" si="43">+COUNTIF(I:I,I898)</f>
        <v>0</v>
      </c>
      <c r="F898" s="18">
        <v>1</v>
      </c>
      <c r="G898" s="18">
        <f t="shared" si="41"/>
        <v>0</v>
      </c>
    </row>
    <row r="899" spans="1:7">
      <c r="A899" t="e">
        <f>_xlfn.XLOOKUP(I899,UTILIZADAS[Contacto1],UTILIZADAS[Source.Name],,0)</f>
        <v>#N/A</v>
      </c>
      <c r="B899" s="18" t="e">
        <f>VLOOKUP(J899,Ref!A:C,3,0)</f>
        <v>#N/A</v>
      </c>
      <c r="C899" s="18" t="e">
        <f>VLOOKUP(J899,Ref!A:D,4,0)</f>
        <v>#N/A</v>
      </c>
      <c r="D899" s="18" t="str">
        <f t="shared" si="42"/>
        <v>00/ene</v>
      </c>
      <c r="E899" s="18">
        <f t="shared" si="43"/>
        <v>0</v>
      </c>
      <c r="F899" s="18">
        <v>1</v>
      </c>
      <c r="G899" s="18">
        <f t="shared" ref="G899:G962" si="44">IF(I899=I900,0,1)</f>
        <v>0</v>
      </c>
    </row>
    <row r="900" spans="1:7">
      <c r="A900" t="e">
        <f>_xlfn.XLOOKUP(I900,UTILIZADAS[Contacto1],UTILIZADAS[Source.Name],,0)</f>
        <v>#N/A</v>
      </c>
      <c r="B900" s="18" t="e">
        <f>VLOOKUP(J900,Ref!A:C,3,0)</f>
        <v>#N/A</v>
      </c>
      <c r="C900" s="18" t="e">
        <f>VLOOKUP(J900,Ref!A:D,4,0)</f>
        <v>#N/A</v>
      </c>
      <c r="D900" s="18" t="str">
        <f t="shared" si="42"/>
        <v>00/ene</v>
      </c>
      <c r="E900" s="18">
        <f t="shared" si="43"/>
        <v>0</v>
      </c>
      <c r="F900" s="18">
        <v>1</v>
      </c>
      <c r="G900" s="18">
        <f t="shared" si="44"/>
        <v>0</v>
      </c>
    </row>
    <row r="901" spans="1:7">
      <c r="A901" t="e">
        <f>_xlfn.XLOOKUP(I901,UTILIZADAS[Contacto1],UTILIZADAS[Source.Name],,0)</f>
        <v>#N/A</v>
      </c>
      <c r="B901" s="18" t="e">
        <f>VLOOKUP(J901,Ref!A:C,3,0)</f>
        <v>#N/A</v>
      </c>
      <c r="C901" s="18" t="e">
        <f>VLOOKUP(J901,Ref!A:D,4,0)</f>
        <v>#N/A</v>
      </c>
      <c r="D901" s="18" t="str">
        <f t="shared" si="42"/>
        <v>00/ene</v>
      </c>
      <c r="E901" s="18">
        <f t="shared" si="43"/>
        <v>0</v>
      </c>
      <c r="F901" s="18">
        <v>1</v>
      </c>
      <c r="G901" s="18">
        <f t="shared" si="44"/>
        <v>0</v>
      </c>
    </row>
    <row r="902" spans="1:7">
      <c r="A902" t="e">
        <f>_xlfn.XLOOKUP(I902,UTILIZADAS[Contacto1],UTILIZADAS[Source.Name],,0)</f>
        <v>#N/A</v>
      </c>
      <c r="B902" s="18" t="e">
        <f>VLOOKUP(J902,Ref!A:C,3,0)</f>
        <v>#N/A</v>
      </c>
      <c r="C902" s="18" t="e">
        <f>VLOOKUP(J902,Ref!A:D,4,0)</f>
        <v>#N/A</v>
      </c>
      <c r="D902" s="18" t="str">
        <f t="shared" si="42"/>
        <v>00/ene</v>
      </c>
      <c r="E902" s="18">
        <f t="shared" si="43"/>
        <v>0</v>
      </c>
      <c r="F902" s="18">
        <v>1</v>
      </c>
      <c r="G902" s="18">
        <f t="shared" si="44"/>
        <v>0</v>
      </c>
    </row>
    <row r="903" spans="1:7">
      <c r="A903" t="e">
        <f>_xlfn.XLOOKUP(I903,UTILIZADAS[Contacto1],UTILIZADAS[Source.Name],,0)</f>
        <v>#N/A</v>
      </c>
      <c r="B903" s="18" t="e">
        <f>VLOOKUP(J903,Ref!A:C,3,0)</f>
        <v>#N/A</v>
      </c>
      <c r="C903" s="18" t="e">
        <f>VLOOKUP(J903,Ref!A:D,4,0)</f>
        <v>#N/A</v>
      </c>
      <c r="D903" s="18" t="str">
        <f t="shared" si="42"/>
        <v>00/ene</v>
      </c>
      <c r="E903" s="18">
        <f t="shared" si="43"/>
        <v>0</v>
      </c>
      <c r="F903" s="18">
        <v>1</v>
      </c>
      <c r="G903" s="18">
        <f t="shared" si="44"/>
        <v>0</v>
      </c>
    </row>
    <row r="904" spans="1:7">
      <c r="A904" t="e">
        <f>_xlfn.XLOOKUP(I904,UTILIZADAS[Contacto1],UTILIZADAS[Source.Name],,0)</f>
        <v>#N/A</v>
      </c>
      <c r="B904" s="18" t="e">
        <f>VLOOKUP(J904,Ref!A:C,3,0)</f>
        <v>#N/A</v>
      </c>
      <c r="C904" s="18" t="e">
        <f>VLOOKUP(J904,Ref!A:D,4,0)</f>
        <v>#N/A</v>
      </c>
      <c r="D904" s="18" t="str">
        <f t="shared" si="42"/>
        <v>00/ene</v>
      </c>
      <c r="E904" s="18">
        <f t="shared" si="43"/>
        <v>0</v>
      </c>
      <c r="F904" s="18">
        <v>1</v>
      </c>
      <c r="G904" s="18">
        <f t="shared" si="44"/>
        <v>0</v>
      </c>
    </row>
    <row r="905" spans="1:7">
      <c r="A905" t="e">
        <f>_xlfn.XLOOKUP(I905,UTILIZADAS[Contacto1],UTILIZADAS[Source.Name],,0)</f>
        <v>#N/A</v>
      </c>
      <c r="B905" s="18" t="e">
        <f>VLOOKUP(J905,Ref!A:C,3,0)</f>
        <v>#N/A</v>
      </c>
      <c r="C905" s="18" t="e">
        <f>VLOOKUP(J905,Ref!A:D,4,0)</f>
        <v>#N/A</v>
      </c>
      <c r="D905" s="18" t="str">
        <f t="shared" si="42"/>
        <v>00/ene</v>
      </c>
      <c r="E905" s="18">
        <f t="shared" si="43"/>
        <v>0</v>
      </c>
      <c r="F905" s="18">
        <v>1</v>
      </c>
      <c r="G905" s="18">
        <f t="shared" si="44"/>
        <v>0</v>
      </c>
    </row>
    <row r="906" spans="1:7">
      <c r="A906" t="e">
        <f>_xlfn.XLOOKUP(I906,UTILIZADAS[Contacto1],UTILIZADAS[Source.Name],,0)</f>
        <v>#N/A</v>
      </c>
      <c r="B906" s="18" t="e">
        <f>VLOOKUP(J906,Ref!A:C,3,0)</f>
        <v>#N/A</v>
      </c>
      <c r="C906" s="18" t="e">
        <f>VLOOKUP(J906,Ref!A:D,4,0)</f>
        <v>#N/A</v>
      </c>
      <c r="D906" s="18" t="str">
        <f t="shared" si="42"/>
        <v>00/ene</v>
      </c>
      <c r="E906" s="18">
        <f t="shared" si="43"/>
        <v>0</v>
      </c>
      <c r="F906" s="18">
        <v>1</v>
      </c>
      <c r="G906" s="18">
        <f t="shared" si="44"/>
        <v>0</v>
      </c>
    </row>
    <row r="907" spans="1:7">
      <c r="A907" t="e">
        <f>_xlfn.XLOOKUP(I907,UTILIZADAS[Contacto1],UTILIZADAS[Source.Name],,0)</f>
        <v>#N/A</v>
      </c>
      <c r="B907" s="18" t="e">
        <f>VLOOKUP(J907,Ref!A:C,3,0)</f>
        <v>#N/A</v>
      </c>
      <c r="C907" s="18" t="e">
        <f>VLOOKUP(J907,Ref!A:D,4,0)</f>
        <v>#N/A</v>
      </c>
      <c r="D907" s="18" t="str">
        <f t="shared" si="42"/>
        <v>00/ene</v>
      </c>
      <c r="E907" s="18">
        <f t="shared" si="43"/>
        <v>0</v>
      </c>
      <c r="F907" s="18">
        <v>1</v>
      </c>
      <c r="G907" s="18">
        <f t="shared" si="44"/>
        <v>0</v>
      </c>
    </row>
    <row r="908" spans="1:7">
      <c r="A908" t="e">
        <f>_xlfn.XLOOKUP(I908,UTILIZADAS[Contacto1],UTILIZADAS[Source.Name],,0)</f>
        <v>#N/A</v>
      </c>
      <c r="B908" s="18" t="e">
        <f>VLOOKUP(J908,Ref!A:C,3,0)</f>
        <v>#N/A</v>
      </c>
      <c r="C908" s="18" t="e">
        <f>VLOOKUP(J908,Ref!A:D,4,0)</f>
        <v>#N/A</v>
      </c>
      <c r="D908" s="18" t="str">
        <f t="shared" si="42"/>
        <v>00/ene</v>
      </c>
      <c r="E908" s="18">
        <f t="shared" si="43"/>
        <v>0</v>
      </c>
      <c r="F908" s="18">
        <v>1</v>
      </c>
      <c r="G908" s="18">
        <f t="shared" si="44"/>
        <v>0</v>
      </c>
    </row>
    <row r="909" spans="1:7">
      <c r="A909" t="e">
        <f>_xlfn.XLOOKUP(I909,UTILIZADAS[Contacto1],UTILIZADAS[Source.Name],,0)</f>
        <v>#N/A</v>
      </c>
      <c r="B909" s="18" t="e">
        <f>VLOOKUP(J909,Ref!A:C,3,0)</f>
        <v>#N/A</v>
      </c>
      <c r="C909" s="18" t="e">
        <f>VLOOKUP(J909,Ref!A:D,4,0)</f>
        <v>#N/A</v>
      </c>
      <c r="D909" s="18" t="str">
        <f t="shared" si="42"/>
        <v>00/ene</v>
      </c>
      <c r="E909" s="18">
        <f t="shared" si="43"/>
        <v>0</v>
      </c>
      <c r="F909" s="18">
        <v>1</v>
      </c>
      <c r="G909" s="18">
        <f t="shared" si="44"/>
        <v>0</v>
      </c>
    </row>
    <row r="910" spans="1:7">
      <c r="A910" t="e">
        <f>_xlfn.XLOOKUP(I910,UTILIZADAS[Contacto1],UTILIZADAS[Source.Name],,0)</f>
        <v>#N/A</v>
      </c>
      <c r="B910" s="18" t="e">
        <f>VLOOKUP(J910,Ref!A:C,3,0)</f>
        <v>#N/A</v>
      </c>
      <c r="C910" s="18" t="e">
        <f>VLOOKUP(J910,Ref!A:D,4,0)</f>
        <v>#N/A</v>
      </c>
      <c r="D910" s="18" t="str">
        <f t="shared" si="42"/>
        <v>00/ene</v>
      </c>
      <c r="E910" s="18">
        <f t="shared" si="43"/>
        <v>0</v>
      </c>
      <c r="F910" s="18">
        <v>1</v>
      </c>
      <c r="G910" s="18">
        <f t="shared" si="44"/>
        <v>0</v>
      </c>
    </row>
    <row r="911" spans="1:7">
      <c r="A911" t="e">
        <f>_xlfn.XLOOKUP(I911,UTILIZADAS[Contacto1],UTILIZADAS[Source.Name],,0)</f>
        <v>#N/A</v>
      </c>
      <c r="B911" s="18" t="e">
        <f>VLOOKUP(J911,Ref!A:C,3,0)</f>
        <v>#N/A</v>
      </c>
      <c r="C911" s="18" t="e">
        <f>VLOOKUP(J911,Ref!A:D,4,0)</f>
        <v>#N/A</v>
      </c>
      <c r="D911" s="18" t="str">
        <f t="shared" si="42"/>
        <v>00/ene</v>
      </c>
      <c r="E911" s="18">
        <f t="shared" si="43"/>
        <v>0</v>
      </c>
      <c r="F911" s="18">
        <v>1</v>
      </c>
      <c r="G911" s="18">
        <f t="shared" si="44"/>
        <v>0</v>
      </c>
    </row>
    <row r="912" spans="1:7">
      <c r="A912" t="e">
        <f>_xlfn.XLOOKUP(I912,UTILIZADAS[Contacto1],UTILIZADAS[Source.Name],,0)</f>
        <v>#N/A</v>
      </c>
      <c r="B912" s="18" t="e">
        <f>VLOOKUP(J912,Ref!A:C,3,0)</f>
        <v>#N/A</v>
      </c>
      <c r="C912" s="18" t="e">
        <f>VLOOKUP(J912,Ref!A:D,4,0)</f>
        <v>#N/A</v>
      </c>
      <c r="D912" s="18" t="str">
        <f t="shared" si="42"/>
        <v>00/ene</v>
      </c>
      <c r="E912" s="18">
        <f t="shared" si="43"/>
        <v>0</v>
      </c>
      <c r="F912" s="18">
        <v>1</v>
      </c>
      <c r="G912" s="18">
        <f t="shared" si="44"/>
        <v>0</v>
      </c>
    </row>
    <row r="913" spans="1:7">
      <c r="A913" t="e">
        <f>_xlfn.XLOOKUP(I913,UTILIZADAS[Contacto1],UTILIZADAS[Source.Name],,0)</f>
        <v>#N/A</v>
      </c>
      <c r="B913" s="18" t="e">
        <f>VLOOKUP(J913,Ref!A:C,3,0)</f>
        <v>#N/A</v>
      </c>
      <c r="C913" s="18" t="e">
        <f>VLOOKUP(J913,Ref!A:D,4,0)</f>
        <v>#N/A</v>
      </c>
      <c r="D913" s="18" t="str">
        <f t="shared" si="42"/>
        <v>00/ene</v>
      </c>
      <c r="E913" s="18">
        <f t="shared" si="43"/>
        <v>0</v>
      </c>
      <c r="F913" s="18">
        <v>1</v>
      </c>
      <c r="G913" s="18">
        <f t="shared" si="44"/>
        <v>0</v>
      </c>
    </row>
    <row r="914" spans="1:7">
      <c r="A914" t="e">
        <f>_xlfn.XLOOKUP(I914,UTILIZADAS[Contacto1],UTILIZADAS[Source.Name],,0)</f>
        <v>#N/A</v>
      </c>
      <c r="B914" s="18" t="e">
        <f>VLOOKUP(J914,Ref!A:C,3,0)</f>
        <v>#N/A</v>
      </c>
      <c r="C914" s="18" t="e">
        <f>VLOOKUP(J914,Ref!A:D,4,0)</f>
        <v>#N/A</v>
      </c>
      <c r="D914" s="18" t="str">
        <f t="shared" si="42"/>
        <v>00/ene</v>
      </c>
      <c r="E914" s="18">
        <f t="shared" si="43"/>
        <v>0</v>
      </c>
      <c r="F914" s="18">
        <v>1</v>
      </c>
      <c r="G914" s="18">
        <f t="shared" si="44"/>
        <v>0</v>
      </c>
    </row>
    <row r="915" spans="1:7">
      <c r="A915" t="e">
        <f>_xlfn.XLOOKUP(I915,UTILIZADAS[Contacto1],UTILIZADAS[Source.Name],,0)</f>
        <v>#N/A</v>
      </c>
      <c r="B915" s="18" t="e">
        <f>VLOOKUP(J915,Ref!A:C,3,0)</f>
        <v>#N/A</v>
      </c>
      <c r="C915" s="18" t="e">
        <f>VLOOKUP(J915,Ref!A:D,4,0)</f>
        <v>#N/A</v>
      </c>
      <c r="D915" s="18" t="str">
        <f t="shared" si="42"/>
        <v>00/ene</v>
      </c>
      <c r="E915" s="18">
        <f t="shared" si="43"/>
        <v>0</v>
      </c>
      <c r="F915" s="18">
        <v>1</v>
      </c>
      <c r="G915" s="18">
        <f t="shared" si="44"/>
        <v>0</v>
      </c>
    </row>
    <row r="916" spans="1:7">
      <c r="A916" t="e">
        <f>_xlfn.XLOOKUP(I916,UTILIZADAS[Contacto1],UTILIZADAS[Source.Name],,0)</f>
        <v>#N/A</v>
      </c>
      <c r="B916" s="18" t="e">
        <f>VLOOKUP(J916,Ref!A:C,3,0)</f>
        <v>#N/A</v>
      </c>
      <c r="C916" s="18" t="e">
        <f>VLOOKUP(J916,Ref!A:D,4,0)</f>
        <v>#N/A</v>
      </c>
      <c r="D916" s="18" t="str">
        <f t="shared" si="42"/>
        <v>00/ene</v>
      </c>
      <c r="E916" s="18">
        <f t="shared" si="43"/>
        <v>0</v>
      </c>
      <c r="F916" s="18">
        <v>1</v>
      </c>
      <c r="G916" s="18">
        <f t="shared" si="44"/>
        <v>0</v>
      </c>
    </row>
    <row r="917" spans="1:7">
      <c r="A917" t="e">
        <f>_xlfn.XLOOKUP(I917,UTILIZADAS[Contacto1],UTILIZADAS[Source.Name],,0)</f>
        <v>#N/A</v>
      </c>
      <c r="B917" s="18" t="e">
        <f>VLOOKUP(J917,Ref!A:C,3,0)</f>
        <v>#N/A</v>
      </c>
      <c r="C917" s="18" t="e">
        <f>VLOOKUP(J917,Ref!A:D,4,0)</f>
        <v>#N/A</v>
      </c>
      <c r="D917" s="18" t="str">
        <f t="shared" si="42"/>
        <v>00/ene</v>
      </c>
      <c r="E917" s="18">
        <f t="shared" si="43"/>
        <v>0</v>
      </c>
      <c r="F917" s="18">
        <v>1</v>
      </c>
      <c r="G917" s="18">
        <f t="shared" si="44"/>
        <v>0</v>
      </c>
    </row>
    <row r="918" spans="1:7">
      <c r="A918" t="e">
        <f>_xlfn.XLOOKUP(I918,UTILIZADAS[Contacto1],UTILIZADAS[Source.Name],,0)</f>
        <v>#N/A</v>
      </c>
      <c r="B918" s="18" t="e">
        <f>VLOOKUP(J918,Ref!A:C,3,0)</f>
        <v>#N/A</v>
      </c>
      <c r="C918" s="18" t="e">
        <f>VLOOKUP(J918,Ref!A:D,4,0)</f>
        <v>#N/A</v>
      </c>
      <c r="D918" s="18" t="str">
        <f t="shared" si="42"/>
        <v>00/ene</v>
      </c>
      <c r="E918" s="18">
        <f t="shared" si="43"/>
        <v>0</v>
      </c>
      <c r="F918" s="18">
        <v>1</v>
      </c>
      <c r="G918" s="18">
        <f t="shared" si="44"/>
        <v>0</v>
      </c>
    </row>
    <row r="919" spans="1:7">
      <c r="A919" t="e">
        <f>_xlfn.XLOOKUP(I919,UTILIZADAS[Contacto1],UTILIZADAS[Source.Name],,0)</f>
        <v>#N/A</v>
      </c>
      <c r="B919" s="18" t="e">
        <f>VLOOKUP(J919,Ref!A:C,3,0)</f>
        <v>#N/A</v>
      </c>
      <c r="C919" s="18" t="e">
        <f>VLOOKUP(J919,Ref!A:D,4,0)</f>
        <v>#N/A</v>
      </c>
      <c r="D919" s="18" t="str">
        <f t="shared" si="42"/>
        <v>00/ene</v>
      </c>
      <c r="E919" s="18">
        <f t="shared" si="43"/>
        <v>0</v>
      </c>
      <c r="F919" s="18">
        <v>1</v>
      </c>
      <c r="G919" s="18">
        <f t="shared" si="44"/>
        <v>0</v>
      </c>
    </row>
    <row r="920" spans="1:7">
      <c r="A920" t="e">
        <f>_xlfn.XLOOKUP(I920,UTILIZADAS[Contacto1],UTILIZADAS[Source.Name],,0)</f>
        <v>#N/A</v>
      </c>
      <c r="B920" s="18" t="e">
        <f>VLOOKUP(J920,Ref!A:C,3,0)</f>
        <v>#N/A</v>
      </c>
      <c r="C920" s="18" t="e">
        <f>VLOOKUP(J920,Ref!A:D,4,0)</f>
        <v>#N/A</v>
      </c>
      <c r="D920" s="18" t="str">
        <f t="shared" si="42"/>
        <v>00/ene</v>
      </c>
      <c r="E920" s="18">
        <f t="shared" si="43"/>
        <v>0</v>
      </c>
      <c r="F920" s="18">
        <v>1</v>
      </c>
      <c r="G920" s="18">
        <f t="shared" si="44"/>
        <v>0</v>
      </c>
    </row>
    <row r="921" spans="1:7">
      <c r="A921" t="e">
        <f>_xlfn.XLOOKUP(I921,UTILIZADAS[Contacto1],UTILIZADAS[Source.Name],,0)</f>
        <v>#N/A</v>
      </c>
      <c r="B921" s="18" t="e">
        <f>VLOOKUP(J921,Ref!A:C,3,0)</f>
        <v>#N/A</v>
      </c>
      <c r="C921" s="18" t="e">
        <f>VLOOKUP(J921,Ref!A:D,4,0)</f>
        <v>#N/A</v>
      </c>
      <c r="D921" s="18" t="str">
        <f t="shared" si="42"/>
        <v>00/ene</v>
      </c>
      <c r="E921" s="18">
        <f t="shared" si="43"/>
        <v>0</v>
      </c>
      <c r="F921" s="18">
        <v>1</v>
      </c>
      <c r="G921" s="18">
        <f t="shared" si="44"/>
        <v>0</v>
      </c>
    </row>
    <row r="922" spans="1:7">
      <c r="A922" t="e">
        <f>_xlfn.XLOOKUP(I922,UTILIZADAS[Contacto1],UTILIZADAS[Source.Name],,0)</f>
        <v>#N/A</v>
      </c>
      <c r="B922" s="18" t="e">
        <f>VLOOKUP(J922,Ref!A:C,3,0)</f>
        <v>#N/A</v>
      </c>
      <c r="C922" s="18" t="e">
        <f>VLOOKUP(J922,Ref!A:D,4,0)</f>
        <v>#N/A</v>
      </c>
      <c r="D922" s="18" t="str">
        <f t="shared" si="42"/>
        <v>00/ene</v>
      </c>
      <c r="E922" s="18">
        <f t="shared" si="43"/>
        <v>0</v>
      </c>
      <c r="F922" s="18">
        <v>1</v>
      </c>
      <c r="G922" s="18">
        <f t="shared" si="44"/>
        <v>0</v>
      </c>
    </row>
    <row r="923" spans="1:7">
      <c r="A923" t="e">
        <f>_xlfn.XLOOKUP(I923,UTILIZADAS[Contacto1],UTILIZADAS[Source.Name],,0)</f>
        <v>#N/A</v>
      </c>
      <c r="B923" s="18" t="e">
        <f>VLOOKUP(J923,Ref!A:C,3,0)</f>
        <v>#N/A</v>
      </c>
      <c r="C923" s="18" t="e">
        <f>VLOOKUP(J923,Ref!A:D,4,0)</f>
        <v>#N/A</v>
      </c>
      <c r="D923" s="18" t="str">
        <f t="shared" si="42"/>
        <v>00/ene</v>
      </c>
      <c r="E923" s="18">
        <f t="shared" si="43"/>
        <v>0</v>
      </c>
      <c r="F923" s="18">
        <v>1</v>
      </c>
      <c r="G923" s="18">
        <f t="shared" si="44"/>
        <v>0</v>
      </c>
    </row>
    <row r="924" spans="1:7">
      <c r="A924" t="e">
        <f>_xlfn.XLOOKUP(I924,UTILIZADAS[Contacto1],UTILIZADAS[Source.Name],,0)</f>
        <v>#N/A</v>
      </c>
      <c r="B924" s="18" t="e">
        <f>VLOOKUP(J924,Ref!A:C,3,0)</f>
        <v>#N/A</v>
      </c>
      <c r="C924" s="18" t="e">
        <f>VLOOKUP(J924,Ref!A:D,4,0)</f>
        <v>#N/A</v>
      </c>
      <c r="D924" s="18" t="str">
        <f t="shared" si="42"/>
        <v>00/ene</v>
      </c>
      <c r="E924" s="18">
        <f t="shared" si="43"/>
        <v>0</v>
      </c>
      <c r="F924" s="18">
        <v>1</v>
      </c>
      <c r="G924" s="18">
        <f t="shared" si="44"/>
        <v>0</v>
      </c>
    </row>
    <row r="925" spans="1:7">
      <c r="A925" t="e">
        <f>_xlfn.XLOOKUP(I925,UTILIZADAS[Contacto1],UTILIZADAS[Source.Name],,0)</f>
        <v>#N/A</v>
      </c>
      <c r="B925" s="18" t="e">
        <f>VLOOKUP(J925,Ref!A:C,3,0)</f>
        <v>#N/A</v>
      </c>
      <c r="C925" s="18" t="e">
        <f>VLOOKUP(J925,Ref!A:D,4,0)</f>
        <v>#N/A</v>
      </c>
      <c r="D925" s="18" t="str">
        <f t="shared" si="42"/>
        <v>00/ene</v>
      </c>
      <c r="E925" s="18">
        <f t="shared" si="43"/>
        <v>0</v>
      </c>
      <c r="F925" s="18">
        <v>1</v>
      </c>
      <c r="G925" s="18">
        <f t="shared" si="44"/>
        <v>0</v>
      </c>
    </row>
    <row r="926" spans="1:7">
      <c r="A926" t="e">
        <f>_xlfn.XLOOKUP(I926,UTILIZADAS[Contacto1],UTILIZADAS[Source.Name],,0)</f>
        <v>#N/A</v>
      </c>
      <c r="B926" s="18" t="e">
        <f>VLOOKUP(J926,Ref!A:C,3,0)</f>
        <v>#N/A</v>
      </c>
      <c r="C926" s="18" t="e">
        <f>VLOOKUP(J926,Ref!A:D,4,0)</f>
        <v>#N/A</v>
      </c>
      <c r="D926" s="18" t="str">
        <f t="shared" si="42"/>
        <v>00/ene</v>
      </c>
      <c r="E926" s="18">
        <f t="shared" si="43"/>
        <v>0</v>
      </c>
      <c r="F926" s="18">
        <v>1</v>
      </c>
      <c r="G926" s="18">
        <f t="shared" si="44"/>
        <v>0</v>
      </c>
    </row>
    <row r="927" spans="1:7">
      <c r="A927" t="e">
        <f>_xlfn.XLOOKUP(I927,UTILIZADAS[Contacto1],UTILIZADAS[Source.Name],,0)</f>
        <v>#N/A</v>
      </c>
      <c r="B927" s="18" t="e">
        <f>VLOOKUP(J927,Ref!A:C,3,0)</f>
        <v>#N/A</v>
      </c>
      <c r="C927" s="18" t="e">
        <f>VLOOKUP(J927,Ref!A:D,4,0)</f>
        <v>#N/A</v>
      </c>
      <c r="D927" s="18" t="str">
        <f t="shared" si="42"/>
        <v>00/ene</v>
      </c>
      <c r="E927" s="18">
        <f t="shared" si="43"/>
        <v>0</v>
      </c>
      <c r="F927" s="18">
        <v>1</v>
      </c>
      <c r="G927" s="18">
        <f t="shared" si="44"/>
        <v>0</v>
      </c>
    </row>
    <row r="928" spans="1:7">
      <c r="A928" t="e">
        <f>_xlfn.XLOOKUP(I928,UTILIZADAS[Contacto1],UTILIZADAS[Source.Name],,0)</f>
        <v>#N/A</v>
      </c>
      <c r="B928" s="18" t="e">
        <f>VLOOKUP(J928,Ref!A:C,3,0)</f>
        <v>#N/A</v>
      </c>
      <c r="C928" s="18" t="e">
        <f>VLOOKUP(J928,Ref!A:D,4,0)</f>
        <v>#N/A</v>
      </c>
      <c r="D928" s="18" t="str">
        <f t="shared" si="42"/>
        <v>00/ene</v>
      </c>
      <c r="E928" s="18">
        <f t="shared" si="43"/>
        <v>0</v>
      </c>
      <c r="F928" s="18">
        <v>1</v>
      </c>
      <c r="G928" s="18">
        <f t="shared" si="44"/>
        <v>0</v>
      </c>
    </row>
    <row r="929" spans="1:7">
      <c r="A929" t="e">
        <f>_xlfn.XLOOKUP(I929,UTILIZADAS[Contacto1],UTILIZADAS[Source.Name],,0)</f>
        <v>#N/A</v>
      </c>
      <c r="B929" s="18" t="e">
        <f>VLOOKUP(J929,Ref!A:C,3,0)</f>
        <v>#N/A</v>
      </c>
      <c r="C929" s="18" t="e">
        <f>VLOOKUP(J929,Ref!A:D,4,0)</f>
        <v>#N/A</v>
      </c>
      <c r="D929" s="18" t="str">
        <f t="shared" si="42"/>
        <v>00/ene</v>
      </c>
      <c r="E929" s="18">
        <f t="shared" si="43"/>
        <v>0</v>
      </c>
      <c r="F929" s="18">
        <v>1</v>
      </c>
      <c r="G929" s="18">
        <f t="shared" si="44"/>
        <v>0</v>
      </c>
    </row>
    <row r="930" spans="1:7">
      <c r="A930" t="e">
        <f>_xlfn.XLOOKUP(I930,UTILIZADAS[Contacto1],UTILIZADAS[Source.Name],,0)</f>
        <v>#N/A</v>
      </c>
      <c r="B930" s="18" t="e">
        <f>VLOOKUP(J930,Ref!A:C,3,0)</f>
        <v>#N/A</v>
      </c>
      <c r="C930" s="18" t="e">
        <f>VLOOKUP(J930,Ref!A:D,4,0)</f>
        <v>#N/A</v>
      </c>
      <c r="D930" s="18" t="str">
        <f t="shared" si="42"/>
        <v>00/ene</v>
      </c>
      <c r="E930" s="18">
        <f t="shared" si="43"/>
        <v>0</v>
      </c>
      <c r="F930" s="18">
        <v>1</v>
      </c>
      <c r="G930" s="18">
        <f t="shared" si="44"/>
        <v>0</v>
      </c>
    </row>
    <row r="931" spans="1:7">
      <c r="A931" t="e">
        <f>_xlfn.XLOOKUP(I931,UTILIZADAS[Contacto1],UTILIZADAS[Source.Name],,0)</f>
        <v>#N/A</v>
      </c>
      <c r="B931" s="18" t="e">
        <f>VLOOKUP(J931,Ref!A:C,3,0)</f>
        <v>#N/A</v>
      </c>
      <c r="C931" s="18" t="e">
        <f>VLOOKUP(J931,Ref!A:D,4,0)</f>
        <v>#N/A</v>
      </c>
      <c r="D931" s="18" t="str">
        <f t="shared" si="42"/>
        <v>00/ene</v>
      </c>
      <c r="E931" s="18">
        <f t="shared" si="43"/>
        <v>0</v>
      </c>
      <c r="F931" s="18">
        <v>1</v>
      </c>
      <c r="G931" s="18">
        <f t="shared" si="44"/>
        <v>0</v>
      </c>
    </row>
    <row r="932" spans="1:7">
      <c r="A932" t="e">
        <f>_xlfn.XLOOKUP(I932,UTILIZADAS[Contacto1],UTILIZADAS[Source.Name],,0)</f>
        <v>#N/A</v>
      </c>
      <c r="B932" s="18" t="e">
        <f>VLOOKUP(J932,Ref!A:C,3,0)</f>
        <v>#N/A</v>
      </c>
      <c r="C932" s="18" t="e">
        <f>VLOOKUP(J932,Ref!A:D,4,0)</f>
        <v>#N/A</v>
      </c>
      <c r="D932" s="18" t="str">
        <f t="shared" si="42"/>
        <v>00/ene</v>
      </c>
      <c r="E932" s="18">
        <f t="shared" si="43"/>
        <v>0</v>
      </c>
      <c r="F932" s="18">
        <v>1</v>
      </c>
      <c r="G932" s="18">
        <f t="shared" si="44"/>
        <v>0</v>
      </c>
    </row>
    <row r="933" spans="1:7">
      <c r="A933" t="e">
        <f>_xlfn.XLOOKUP(I933,UTILIZADAS[Contacto1],UTILIZADAS[Source.Name],,0)</f>
        <v>#N/A</v>
      </c>
      <c r="B933" s="18" t="e">
        <f>VLOOKUP(J933,Ref!A:C,3,0)</f>
        <v>#N/A</v>
      </c>
      <c r="C933" s="18" t="e">
        <f>VLOOKUP(J933,Ref!A:D,4,0)</f>
        <v>#N/A</v>
      </c>
      <c r="D933" s="18" t="str">
        <f t="shared" si="42"/>
        <v>00/ene</v>
      </c>
      <c r="E933" s="18">
        <f t="shared" si="43"/>
        <v>0</v>
      </c>
      <c r="F933" s="18">
        <v>1</v>
      </c>
      <c r="G933" s="18">
        <f t="shared" si="44"/>
        <v>0</v>
      </c>
    </row>
    <row r="934" spans="1:7">
      <c r="A934" t="e">
        <f>_xlfn.XLOOKUP(I934,UTILIZADAS[Contacto1],UTILIZADAS[Source.Name],,0)</f>
        <v>#N/A</v>
      </c>
      <c r="B934" s="18" t="e">
        <f>VLOOKUP(J934,Ref!A:C,3,0)</f>
        <v>#N/A</v>
      </c>
      <c r="C934" s="18" t="e">
        <f>VLOOKUP(J934,Ref!A:D,4,0)</f>
        <v>#N/A</v>
      </c>
      <c r="D934" s="18" t="str">
        <f t="shared" si="42"/>
        <v>00/ene</v>
      </c>
      <c r="E934" s="18">
        <f t="shared" si="43"/>
        <v>0</v>
      </c>
      <c r="F934" s="18">
        <v>1</v>
      </c>
      <c r="G934" s="18">
        <f t="shared" si="44"/>
        <v>0</v>
      </c>
    </row>
    <row r="935" spans="1:7">
      <c r="A935" t="e">
        <f>_xlfn.XLOOKUP(I935,UTILIZADAS[Contacto1],UTILIZADAS[Source.Name],,0)</f>
        <v>#N/A</v>
      </c>
      <c r="B935" s="18" t="e">
        <f>VLOOKUP(J935,Ref!A:C,3,0)</f>
        <v>#N/A</v>
      </c>
      <c r="C935" s="18" t="e">
        <f>VLOOKUP(J935,Ref!A:D,4,0)</f>
        <v>#N/A</v>
      </c>
      <c r="D935" s="18" t="str">
        <f t="shared" si="42"/>
        <v>00/ene</v>
      </c>
      <c r="E935" s="18">
        <f t="shared" si="43"/>
        <v>0</v>
      </c>
      <c r="F935" s="18">
        <v>1</v>
      </c>
      <c r="G935" s="18">
        <f t="shared" si="44"/>
        <v>0</v>
      </c>
    </row>
    <row r="936" spans="1:7">
      <c r="A936" t="e">
        <f>_xlfn.XLOOKUP(I936,UTILIZADAS[Contacto1],UTILIZADAS[Source.Name],,0)</f>
        <v>#N/A</v>
      </c>
      <c r="B936" s="18" t="e">
        <f>VLOOKUP(J936,Ref!A:C,3,0)</f>
        <v>#N/A</v>
      </c>
      <c r="C936" s="18" t="e">
        <f>VLOOKUP(J936,Ref!A:D,4,0)</f>
        <v>#N/A</v>
      </c>
      <c r="D936" s="18" t="str">
        <f t="shared" si="42"/>
        <v>00/ene</v>
      </c>
      <c r="E936" s="18">
        <f t="shared" si="43"/>
        <v>0</v>
      </c>
      <c r="F936" s="18">
        <v>1</v>
      </c>
      <c r="G936" s="18">
        <f t="shared" si="44"/>
        <v>0</v>
      </c>
    </row>
    <row r="937" spans="1:7">
      <c r="A937" t="e">
        <f>_xlfn.XLOOKUP(I937,UTILIZADAS[Contacto1],UTILIZADAS[Source.Name],,0)</f>
        <v>#N/A</v>
      </c>
      <c r="B937" s="18" t="e">
        <f>VLOOKUP(J937,Ref!A:C,3,0)</f>
        <v>#N/A</v>
      </c>
      <c r="C937" s="18" t="e">
        <f>VLOOKUP(J937,Ref!A:D,4,0)</f>
        <v>#N/A</v>
      </c>
      <c r="D937" s="18" t="str">
        <f t="shared" si="42"/>
        <v>00/ene</v>
      </c>
      <c r="E937" s="18">
        <f t="shared" si="43"/>
        <v>0</v>
      </c>
      <c r="F937" s="18">
        <v>1</v>
      </c>
      <c r="G937" s="18">
        <f t="shared" si="44"/>
        <v>0</v>
      </c>
    </row>
    <row r="938" spans="1:7">
      <c r="A938" t="e">
        <f>_xlfn.XLOOKUP(I938,UTILIZADAS[Contacto1],UTILIZADAS[Source.Name],,0)</f>
        <v>#N/A</v>
      </c>
      <c r="B938" s="18" t="e">
        <f>VLOOKUP(J938,Ref!A:C,3,0)</f>
        <v>#N/A</v>
      </c>
      <c r="C938" s="18" t="e">
        <f>VLOOKUP(J938,Ref!A:D,4,0)</f>
        <v>#N/A</v>
      </c>
      <c r="D938" s="18" t="str">
        <f t="shared" si="42"/>
        <v>00/ene</v>
      </c>
      <c r="E938" s="18">
        <f t="shared" si="43"/>
        <v>0</v>
      </c>
      <c r="F938" s="18">
        <v>1</v>
      </c>
      <c r="G938" s="18">
        <f t="shared" si="44"/>
        <v>0</v>
      </c>
    </row>
    <row r="939" spans="1:7">
      <c r="A939" t="e">
        <f>_xlfn.XLOOKUP(I939,UTILIZADAS[Contacto1],UTILIZADAS[Source.Name],,0)</f>
        <v>#N/A</v>
      </c>
      <c r="B939" s="18" t="e">
        <f>VLOOKUP(J939,Ref!A:C,3,0)</f>
        <v>#N/A</v>
      </c>
      <c r="C939" s="18" t="e">
        <f>VLOOKUP(J939,Ref!A:D,4,0)</f>
        <v>#N/A</v>
      </c>
      <c r="D939" s="18" t="str">
        <f t="shared" si="42"/>
        <v>00/ene</v>
      </c>
      <c r="E939" s="18">
        <f t="shared" si="43"/>
        <v>0</v>
      </c>
      <c r="F939" s="18">
        <v>1</v>
      </c>
      <c r="G939" s="18">
        <f t="shared" si="44"/>
        <v>0</v>
      </c>
    </row>
    <row r="940" spans="1:7">
      <c r="A940" t="e">
        <f>_xlfn.XLOOKUP(I940,UTILIZADAS[Contacto1],UTILIZADAS[Source.Name],,0)</f>
        <v>#N/A</v>
      </c>
      <c r="B940" s="18" t="e">
        <f>VLOOKUP(J940,Ref!A:C,3,0)</f>
        <v>#N/A</v>
      </c>
      <c r="C940" s="18" t="e">
        <f>VLOOKUP(J940,Ref!A:D,4,0)</f>
        <v>#N/A</v>
      </c>
      <c r="D940" s="18" t="str">
        <f t="shared" si="42"/>
        <v>00/ene</v>
      </c>
      <c r="E940" s="18">
        <f t="shared" si="43"/>
        <v>0</v>
      </c>
      <c r="F940" s="18">
        <v>1</v>
      </c>
      <c r="G940" s="18">
        <f t="shared" si="44"/>
        <v>0</v>
      </c>
    </row>
    <row r="941" spans="1:7">
      <c r="A941" t="e">
        <f>_xlfn.XLOOKUP(I941,UTILIZADAS[Contacto1],UTILIZADAS[Source.Name],,0)</f>
        <v>#N/A</v>
      </c>
      <c r="B941" s="18" t="e">
        <f>VLOOKUP(J941,Ref!A:C,3,0)</f>
        <v>#N/A</v>
      </c>
      <c r="C941" s="18" t="e">
        <f>VLOOKUP(J941,Ref!A:D,4,0)</f>
        <v>#N/A</v>
      </c>
      <c r="D941" s="18" t="str">
        <f t="shared" si="42"/>
        <v>00/ene</v>
      </c>
      <c r="E941" s="18">
        <f t="shared" si="43"/>
        <v>0</v>
      </c>
      <c r="F941" s="18">
        <v>1</v>
      </c>
      <c r="G941" s="18">
        <f t="shared" si="44"/>
        <v>0</v>
      </c>
    </row>
    <row r="942" spans="1:7">
      <c r="A942" t="e">
        <f>_xlfn.XLOOKUP(I942,UTILIZADAS[Contacto1],UTILIZADAS[Source.Name],,0)</f>
        <v>#N/A</v>
      </c>
      <c r="B942" s="18" t="e">
        <f>VLOOKUP(J942,Ref!A:C,3,0)</f>
        <v>#N/A</v>
      </c>
      <c r="C942" s="18" t="e">
        <f>VLOOKUP(J942,Ref!A:D,4,0)</f>
        <v>#N/A</v>
      </c>
      <c r="D942" s="18" t="str">
        <f t="shared" si="42"/>
        <v>00/ene</v>
      </c>
      <c r="E942" s="18">
        <f t="shared" si="43"/>
        <v>0</v>
      </c>
      <c r="F942" s="18">
        <v>1</v>
      </c>
      <c r="G942" s="18">
        <f t="shared" si="44"/>
        <v>0</v>
      </c>
    </row>
    <row r="943" spans="1:7">
      <c r="A943" t="e">
        <f>_xlfn.XLOOKUP(I943,UTILIZADAS[Contacto1],UTILIZADAS[Source.Name],,0)</f>
        <v>#N/A</v>
      </c>
      <c r="B943" s="18" t="e">
        <f>VLOOKUP(J943,Ref!A:C,3,0)</f>
        <v>#N/A</v>
      </c>
      <c r="C943" s="18" t="e">
        <f>VLOOKUP(J943,Ref!A:D,4,0)</f>
        <v>#N/A</v>
      </c>
      <c r="D943" s="18" t="str">
        <f t="shared" si="42"/>
        <v>00/ene</v>
      </c>
      <c r="E943" s="18">
        <f t="shared" si="43"/>
        <v>0</v>
      </c>
      <c r="F943" s="18">
        <v>1</v>
      </c>
      <c r="G943" s="18">
        <f t="shared" si="44"/>
        <v>0</v>
      </c>
    </row>
    <row r="944" spans="1:7">
      <c r="A944" t="e">
        <f>_xlfn.XLOOKUP(I944,UTILIZADAS[Contacto1],UTILIZADAS[Source.Name],,0)</f>
        <v>#N/A</v>
      </c>
      <c r="B944" s="18" t="e">
        <f>VLOOKUP(J944,Ref!A:C,3,0)</f>
        <v>#N/A</v>
      </c>
      <c r="C944" s="18" t="e">
        <f>VLOOKUP(J944,Ref!A:D,4,0)</f>
        <v>#N/A</v>
      </c>
      <c r="D944" s="18" t="str">
        <f t="shared" si="42"/>
        <v>00/ene</v>
      </c>
      <c r="E944" s="18">
        <f t="shared" si="43"/>
        <v>0</v>
      </c>
      <c r="F944" s="18">
        <v>1</v>
      </c>
      <c r="G944" s="18">
        <f t="shared" si="44"/>
        <v>0</v>
      </c>
    </row>
    <row r="945" spans="1:7">
      <c r="A945" t="e">
        <f>_xlfn.XLOOKUP(I945,UTILIZADAS[Contacto1],UTILIZADAS[Source.Name],,0)</f>
        <v>#N/A</v>
      </c>
      <c r="B945" s="18" t="e">
        <f>VLOOKUP(J945,Ref!A:C,3,0)</f>
        <v>#N/A</v>
      </c>
      <c r="C945" s="18" t="e">
        <f>VLOOKUP(J945,Ref!A:D,4,0)</f>
        <v>#N/A</v>
      </c>
      <c r="D945" s="18" t="str">
        <f t="shared" si="42"/>
        <v>00/ene</v>
      </c>
      <c r="E945" s="18">
        <f t="shared" si="43"/>
        <v>0</v>
      </c>
      <c r="F945" s="18">
        <v>1</v>
      </c>
      <c r="G945" s="18">
        <f t="shared" si="44"/>
        <v>0</v>
      </c>
    </row>
    <row r="946" spans="1:7">
      <c r="A946" t="e">
        <f>_xlfn.XLOOKUP(I946,UTILIZADAS[Contacto1],UTILIZADAS[Source.Name],,0)</f>
        <v>#N/A</v>
      </c>
      <c r="B946" s="18" t="e">
        <f>VLOOKUP(J946,Ref!A:C,3,0)</f>
        <v>#N/A</v>
      </c>
      <c r="C946" s="18" t="e">
        <f>VLOOKUP(J946,Ref!A:D,4,0)</f>
        <v>#N/A</v>
      </c>
      <c r="D946" s="18" t="str">
        <f t="shared" si="42"/>
        <v>00/ene</v>
      </c>
      <c r="E946" s="18">
        <f t="shared" si="43"/>
        <v>0</v>
      </c>
      <c r="F946" s="18">
        <v>1</v>
      </c>
      <c r="G946" s="18">
        <f t="shared" si="44"/>
        <v>0</v>
      </c>
    </row>
    <row r="947" spans="1:7">
      <c r="A947" t="e">
        <f>_xlfn.XLOOKUP(I947,UTILIZADAS[Contacto1],UTILIZADAS[Source.Name],,0)</f>
        <v>#N/A</v>
      </c>
      <c r="B947" s="18" t="e">
        <f>VLOOKUP(J947,Ref!A:C,3,0)</f>
        <v>#N/A</v>
      </c>
      <c r="C947" s="18" t="e">
        <f>VLOOKUP(J947,Ref!A:D,4,0)</f>
        <v>#N/A</v>
      </c>
      <c r="D947" s="18" t="str">
        <f t="shared" si="42"/>
        <v>00/ene</v>
      </c>
      <c r="E947" s="18">
        <f t="shared" si="43"/>
        <v>0</v>
      </c>
      <c r="F947" s="18">
        <v>1</v>
      </c>
      <c r="G947" s="18">
        <f t="shared" si="44"/>
        <v>0</v>
      </c>
    </row>
    <row r="948" spans="1:7">
      <c r="A948" t="e">
        <f>_xlfn.XLOOKUP(I948,UTILIZADAS[Contacto1],UTILIZADAS[Source.Name],,0)</f>
        <v>#N/A</v>
      </c>
      <c r="B948" s="18" t="e">
        <f>VLOOKUP(J948,Ref!A:C,3,0)</f>
        <v>#N/A</v>
      </c>
      <c r="C948" s="18" t="e">
        <f>VLOOKUP(J948,Ref!A:D,4,0)</f>
        <v>#N/A</v>
      </c>
      <c r="D948" s="18" t="str">
        <f t="shared" si="42"/>
        <v>00/ene</v>
      </c>
      <c r="E948" s="18">
        <f t="shared" si="43"/>
        <v>0</v>
      </c>
      <c r="F948" s="18">
        <v>1</v>
      </c>
      <c r="G948" s="18">
        <f t="shared" si="44"/>
        <v>0</v>
      </c>
    </row>
    <row r="949" spans="1:7">
      <c r="A949" t="e">
        <f>_xlfn.XLOOKUP(I949,UTILIZADAS[Contacto1],UTILIZADAS[Source.Name],,0)</f>
        <v>#N/A</v>
      </c>
      <c r="B949" s="18" t="e">
        <f>VLOOKUP(J949,Ref!A:C,3,0)</f>
        <v>#N/A</v>
      </c>
      <c r="C949" s="18" t="e">
        <f>VLOOKUP(J949,Ref!A:D,4,0)</f>
        <v>#N/A</v>
      </c>
      <c r="D949" s="18" t="str">
        <f t="shared" si="42"/>
        <v>00/ene</v>
      </c>
      <c r="E949" s="18">
        <f t="shared" si="43"/>
        <v>0</v>
      </c>
      <c r="F949" s="18">
        <v>1</v>
      </c>
      <c r="G949" s="18">
        <f t="shared" si="44"/>
        <v>0</v>
      </c>
    </row>
    <row r="950" spans="1:7">
      <c r="A950" t="e">
        <f>_xlfn.XLOOKUP(I950,UTILIZADAS[Contacto1],UTILIZADAS[Source.Name],,0)</f>
        <v>#N/A</v>
      </c>
      <c r="B950" s="18" t="e">
        <f>VLOOKUP(J950,Ref!A:C,3,0)</f>
        <v>#N/A</v>
      </c>
      <c r="C950" s="18" t="e">
        <f>VLOOKUP(J950,Ref!A:D,4,0)</f>
        <v>#N/A</v>
      </c>
      <c r="D950" s="18" t="str">
        <f t="shared" si="42"/>
        <v>00/ene</v>
      </c>
      <c r="E950" s="18">
        <f t="shared" si="43"/>
        <v>0</v>
      </c>
      <c r="F950" s="18">
        <v>1</v>
      </c>
      <c r="G950" s="18">
        <f t="shared" si="44"/>
        <v>0</v>
      </c>
    </row>
    <row r="951" spans="1:7">
      <c r="A951" t="e">
        <f>_xlfn.XLOOKUP(I951,UTILIZADAS[Contacto1],UTILIZADAS[Source.Name],,0)</f>
        <v>#N/A</v>
      </c>
      <c r="B951" s="18" t="e">
        <f>VLOOKUP(J951,Ref!A:C,3,0)</f>
        <v>#N/A</v>
      </c>
      <c r="C951" s="18" t="e">
        <f>VLOOKUP(J951,Ref!A:D,4,0)</f>
        <v>#N/A</v>
      </c>
      <c r="D951" s="18" t="str">
        <f t="shared" si="42"/>
        <v>00/ene</v>
      </c>
      <c r="E951" s="18">
        <f t="shared" si="43"/>
        <v>0</v>
      </c>
      <c r="F951" s="18">
        <v>1</v>
      </c>
      <c r="G951" s="18">
        <f t="shared" si="44"/>
        <v>0</v>
      </c>
    </row>
    <row r="952" spans="1:7">
      <c r="A952" t="e">
        <f>_xlfn.XLOOKUP(I952,UTILIZADAS[Contacto1],UTILIZADAS[Source.Name],,0)</f>
        <v>#N/A</v>
      </c>
      <c r="B952" s="18" t="e">
        <f>VLOOKUP(J952,Ref!A:C,3,0)</f>
        <v>#N/A</v>
      </c>
      <c r="C952" s="18" t="e">
        <f>VLOOKUP(J952,Ref!A:D,4,0)</f>
        <v>#N/A</v>
      </c>
      <c r="D952" s="18" t="str">
        <f t="shared" si="42"/>
        <v>00/ene</v>
      </c>
      <c r="E952" s="18">
        <f t="shared" si="43"/>
        <v>0</v>
      </c>
      <c r="F952" s="18">
        <v>1</v>
      </c>
      <c r="G952" s="18">
        <f t="shared" si="44"/>
        <v>0</v>
      </c>
    </row>
    <row r="953" spans="1:7">
      <c r="A953" t="e">
        <f>_xlfn.XLOOKUP(I953,UTILIZADAS[Contacto1],UTILIZADAS[Source.Name],,0)</f>
        <v>#N/A</v>
      </c>
      <c r="B953" s="18" t="e">
        <f>VLOOKUP(J953,Ref!A:C,3,0)</f>
        <v>#N/A</v>
      </c>
      <c r="C953" s="18" t="e">
        <f>VLOOKUP(J953,Ref!A:D,4,0)</f>
        <v>#N/A</v>
      </c>
      <c r="D953" s="18" t="str">
        <f t="shared" si="42"/>
        <v>00/ene</v>
      </c>
      <c r="E953" s="18">
        <f t="shared" si="43"/>
        <v>0</v>
      </c>
      <c r="F953" s="18">
        <v>1</v>
      </c>
      <c r="G953" s="18">
        <f t="shared" si="44"/>
        <v>0</v>
      </c>
    </row>
    <row r="954" spans="1:7">
      <c r="A954" t="e">
        <f>_xlfn.XLOOKUP(I954,UTILIZADAS[Contacto1],UTILIZADAS[Source.Name],,0)</f>
        <v>#N/A</v>
      </c>
      <c r="B954" s="18" t="e">
        <f>VLOOKUP(J954,Ref!A:C,3,0)</f>
        <v>#N/A</v>
      </c>
      <c r="C954" s="18" t="e">
        <f>VLOOKUP(J954,Ref!A:D,4,0)</f>
        <v>#N/A</v>
      </c>
      <c r="D954" s="18" t="str">
        <f t="shared" si="42"/>
        <v>00/ene</v>
      </c>
      <c r="E954" s="18">
        <f t="shared" si="43"/>
        <v>0</v>
      </c>
      <c r="F954" s="18">
        <v>1</v>
      </c>
      <c r="G954" s="18">
        <f t="shared" si="44"/>
        <v>0</v>
      </c>
    </row>
    <row r="955" spans="1:7">
      <c r="A955" t="e">
        <f>_xlfn.XLOOKUP(I955,UTILIZADAS[Contacto1],UTILIZADAS[Source.Name],,0)</f>
        <v>#N/A</v>
      </c>
      <c r="B955" s="18" t="e">
        <f>VLOOKUP(J955,Ref!A:C,3,0)</f>
        <v>#N/A</v>
      </c>
      <c r="C955" s="18" t="e">
        <f>VLOOKUP(J955,Ref!A:D,4,0)</f>
        <v>#N/A</v>
      </c>
      <c r="D955" s="18" t="str">
        <f t="shared" si="42"/>
        <v>00/ene</v>
      </c>
      <c r="E955" s="18">
        <f t="shared" si="43"/>
        <v>0</v>
      </c>
      <c r="F955" s="18">
        <v>1</v>
      </c>
      <c r="G955" s="18">
        <f t="shared" si="44"/>
        <v>0</v>
      </c>
    </row>
    <row r="956" spans="1:7">
      <c r="A956" t="e">
        <f>_xlfn.XLOOKUP(I956,UTILIZADAS[Contacto1],UTILIZADAS[Source.Name],,0)</f>
        <v>#N/A</v>
      </c>
      <c r="B956" s="18" t="e">
        <f>VLOOKUP(J956,Ref!A:C,3,0)</f>
        <v>#N/A</v>
      </c>
      <c r="C956" s="18" t="e">
        <f>VLOOKUP(J956,Ref!A:D,4,0)</f>
        <v>#N/A</v>
      </c>
      <c r="D956" s="18" t="str">
        <f t="shared" si="42"/>
        <v>00/ene</v>
      </c>
      <c r="E956" s="18">
        <f t="shared" si="43"/>
        <v>0</v>
      </c>
      <c r="F956" s="18">
        <v>1</v>
      </c>
      <c r="G956" s="18">
        <f t="shared" si="44"/>
        <v>0</v>
      </c>
    </row>
    <row r="957" spans="1:7">
      <c r="A957" t="e">
        <f>_xlfn.XLOOKUP(I957,UTILIZADAS[Contacto1],UTILIZADAS[Source.Name],,0)</f>
        <v>#N/A</v>
      </c>
      <c r="B957" s="18" t="e">
        <f>VLOOKUP(J957,Ref!A:C,3,0)</f>
        <v>#N/A</v>
      </c>
      <c r="C957" s="18" t="e">
        <f>VLOOKUP(J957,Ref!A:D,4,0)</f>
        <v>#N/A</v>
      </c>
      <c r="D957" s="18" t="str">
        <f t="shared" si="42"/>
        <v>00/ene</v>
      </c>
      <c r="E957" s="18">
        <f t="shared" si="43"/>
        <v>0</v>
      </c>
      <c r="F957" s="18">
        <v>1</v>
      </c>
      <c r="G957" s="18">
        <f t="shared" si="44"/>
        <v>0</v>
      </c>
    </row>
    <row r="958" spans="1:7">
      <c r="A958" t="e">
        <f>_xlfn.XLOOKUP(I958,UTILIZADAS[Contacto1],UTILIZADAS[Source.Name],,0)</f>
        <v>#N/A</v>
      </c>
      <c r="B958" s="18" t="e">
        <f>VLOOKUP(J958,Ref!A:C,3,0)</f>
        <v>#N/A</v>
      </c>
      <c r="C958" s="18" t="e">
        <f>VLOOKUP(J958,Ref!A:D,4,0)</f>
        <v>#N/A</v>
      </c>
      <c r="D958" s="18" t="str">
        <f t="shared" si="42"/>
        <v>00/ene</v>
      </c>
      <c r="E958" s="18">
        <f t="shared" si="43"/>
        <v>0</v>
      </c>
      <c r="F958" s="18">
        <v>1</v>
      </c>
      <c r="G958" s="18">
        <f t="shared" si="44"/>
        <v>0</v>
      </c>
    </row>
    <row r="959" spans="1:7">
      <c r="A959" t="e">
        <f>_xlfn.XLOOKUP(I959,UTILIZADAS[Contacto1],UTILIZADAS[Source.Name],,0)</f>
        <v>#N/A</v>
      </c>
      <c r="B959" s="18" t="e">
        <f>VLOOKUP(J959,Ref!A:C,3,0)</f>
        <v>#N/A</v>
      </c>
      <c r="C959" s="18" t="e">
        <f>VLOOKUP(J959,Ref!A:D,4,0)</f>
        <v>#N/A</v>
      </c>
      <c r="D959" s="18" t="str">
        <f t="shared" si="42"/>
        <v>00/ene</v>
      </c>
      <c r="E959" s="18">
        <f t="shared" si="43"/>
        <v>0</v>
      </c>
      <c r="F959" s="18">
        <v>1</v>
      </c>
      <c r="G959" s="18">
        <f t="shared" si="44"/>
        <v>0</v>
      </c>
    </row>
    <row r="960" spans="1:7">
      <c r="A960" t="e">
        <f>_xlfn.XLOOKUP(I960,UTILIZADAS[Contacto1],UTILIZADAS[Source.Name],,0)</f>
        <v>#N/A</v>
      </c>
      <c r="B960" s="18" t="e">
        <f>VLOOKUP(J960,Ref!A:C,3,0)</f>
        <v>#N/A</v>
      </c>
      <c r="C960" s="18" t="e">
        <f>VLOOKUP(J960,Ref!A:D,4,0)</f>
        <v>#N/A</v>
      </c>
      <c r="D960" s="18" t="str">
        <f t="shared" si="42"/>
        <v>00/ene</v>
      </c>
      <c r="E960" s="18">
        <f t="shared" si="43"/>
        <v>0</v>
      </c>
      <c r="F960" s="18">
        <v>1</v>
      </c>
      <c r="G960" s="18">
        <f t="shared" si="44"/>
        <v>0</v>
      </c>
    </row>
    <row r="961" spans="1:7">
      <c r="A961" t="e">
        <f>_xlfn.XLOOKUP(I961,UTILIZADAS[Contacto1],UTILIZADAS[Source.Name],,0)</f>
        <v>#N/A</v>
      </c>
      <c r="B961" s="18" t="e">
        <f>VLOOKUP(J961,Ref!A:C,3,0)</f>
        <v>#N/A</v>
      </c>
      <c r="C961" s="18" t="e">
        <f>VLOOKUP(J961,Ref!A:D,4,0)</f>
        <v>#N/A</v>
      </c>
      <c r="D961" s="18" t="str">
        <f t="shared" si="42"/>
        <v>00/ene</v>
      </c>
      <c r="E961" s="18">
        <f t="shared" si="43"/>
        <v>0</v>
      </c>
      <c r="F961" s="18">
        <v>1</v>
      </c>
      <c r="G961" s="18">
        <f t="shared" si="44"/>
        <v>0</v>
      </c>
    </row>
    <row r="962" spans="1:7">
      <c r="A962" t="e">
        <f>_xlfn.XLOOKUP(I962,UTILIZADAS[Contacto1],UTILIZADAS[Source.Name],,0)</f>
        <v>#N/A</v>
      </c>
      <c r="B962" s="18" t="e">
        <f>VLOOKUP(J962,Ref!A:C,3,0)</f>
        <v>#N/A</v>
      </c>
      <c r="C962" s="18" t="e">
        <f>VLOOKUP(J962,Ref!A:D,4,0)</f>
        <v>#N/A</v>
      </c>
      <c r="D962" s="18" t="str">
        <f t="shared" ref="D962:D1025" si="45">TEXT(H962,"dd/mmm")</f>
        <v>00/ene</v>
      </c>
      <c r="E962" s="18">
        <f t="shared" ref="E962:E1025" si="46">+COUNTIF(I:I,I962)</f>
        <v>0</v>
      </c>
      <c r="F962" s="18">
        <v>1</v>
      </c>
      <c r="G962" s="18">
        <f t="shared" si="44"/>
        <v>0</v>
      </c>
    </row>
    <row r="963" spans="1:7">
      <c r="A963" t="e">
        <f>_xlfn.XLOOKUP(I963,UTILIZADAS[Contacto1],UTILIZADAS[Source.Name],,0)</f>
        <v>#N/A</v>
      </c>
      <c r="B963" s="18" t="e">
        <f>VLOOKUP(J963,Ref!A:C,3,0)</f>
        <v>#N/A</v>
      </c>
      <c r="C963" s="18" t="e">
        <f>VLOOKUP(J963,Ref!A:D,4,0)</f>
        <v>#N/A</v>
      </c>
      <c r="D963" s="18" t="str">
        <f t="shared" si="45"/>
        <v>00/ene</v>
      </c>
      <c r="E963" s="18">
        <f t="shared" si="46"/>
        <v>0</v>
      </c>
      <c r="F963" s="18">
        <v>1</v>
      </c>
      <c r="G963" s="18">
        <f t="shared" ref="G963:G1026" si="47">IF(I963=I964,0,1)</f>
        <v>0</v>
      </c>
    </row>
    <row r="964" spans="1:7">
      <c r="A964" t="e">
        <f>_xlfn.XLOOKUP(I964,UTILIZADAS[Contacto1],UTILIZADAS[Source.Name],,0)</f>
        <v>#N/A</v>
      </c>
      <c r="B964" s="18" t="e">
        <f>VLOOKUP(J964,Ref!A:C,3,0)</f>
        <v>#N/A</v>
      </c>
      <c r="C964" s="18" t="e">
        <f>VLOOKUP(J964,Ref!A:D,4,0)</f>
        <v>#N/A</v>
      </c>
      <c r="D964" s="18" t="str">
        <f t="shared" si="45"/>
        <v>00/ene</v>
      </c>
      <c r="E964" s="18">
        <f t="shared" si="46"/>
        <v>0</v>
      </c>
      <c r="F964" s="18">
        <v>1</v>
      </c>
      <c r="G964" s="18">
        <f t="shared" si="47"/>
        <v>0</v>
      </c>
    </row>
    <row r="965" spans="1:7">
      <c r="A965" t="e">
        <f>_xlfn.XLOOKUP(I965,UTILIZADAS[Contacto1],UTILIZADAS[Source.Name],,0)</f>
        <v>#N/A</v>
      </c>
      <c r="B965" s="18" t="e">
        <f>VLOOKUP(J965,Ref!A:C,3,0)</f>
        <v>#N/A</v>
      </c>
      <c r="C965" s="18" t="e">
        <f>VLOOKUP(J965,Ref!A:D,4,0)</f>
        <v>#N/A</v>
      </c>
      <c r="D965" s="18" t="str">
        <f t="shared" si="45"/>
        <v>00/ene</v>
      </c>
      <c r="E965" s="18">
        <f t="shared" si="46"/>
        <v>0</v>
      </c>
      <c r="F965" s="18">
        <v>1</v>
      </c>
      <c r="G965" s="18">
        <f t="shared" si="47"/>
        <v>0</v>
      </c>
    </row>
    <row r="966" spans="1:7">
      <c r="A966" t="e">
        <f>_xlfn.XLOOKUP(I966,UTILIZADAS[Contacto1],UTILIZADAS[Source.Name],,0)</f>
        <v>#N/A</v>
      </c>
      <c r="B966" s="18" t="e">
        <f>VLOOKUP(J966,Ref!A:C,3,0)</f>
        <v>#N/A</v>
      </c>
      <c r="C966" s="18" t="e">
        <f>VLOOKUP(J966,Ref!A:D,4,0)</f>
        <v>#N/A</v>
      </c>
      <c r="D966" s="18" t="str">
        <f t="shared" si="45"/>
        <v>00/ene</v>
      </c>
      <c r="E966" s="18">
        <f t="shared" si="46"/>
        <v>0</v>
      </c>
      <c r="F966" s="18">
        <v>1</v>
      </c>
      <c r="G966" s="18">
        <f t="shared" si="47"/>
        <v>0</v>
      </c>
    </row>
    <row r="967" spans="1:7">
      <c r="A967" t="e">
        <f>_xlfn.XLOOKUP(I967,UTILIZADAS[Contacto1],UTILIZADAS[Source.Name],,0)</f>
        <v>#N/A</v>
      </c>
      <c r="B967" s="18" t="e">
        <f>VLOOKUP(J967,Ref!A:C,3,0)</f>
        <v>#N/A</v>
      </c>
      <c r="C967" s="18" t="e">
        <f>VLOOKUP(J967,Ref!A:D,4,0)</f>
        <v>#N/A</v>
      </c>
      <c r="D967" s="18" t="str">
        <f t="shared" si="45"/>
        <v>00/ene</v>
      </c>
      <c r="E967" s="18">
        <f t="shared" si="46"/>
        <v>0</v>
      </c>
      <c r="F967" s="18">
        <v>1</v>
      </c>
      <c r="G967" s="18">
        <f t="shared" si="47"/>
        <v>0</v>
      </c>
    </row>
    <row r="968" spans="1:7">
      <c r="A968" t="e">
        <f>_xlfn.XLOOKUP(I968,UTILIZADAS[Contacto1],UTILIZADAS[Source.Name],,0)</f>
        <v>#N/A</v>
      </c>
      <c r="B968" s="18" t="e">
        <f>VLOOKUP(J968,Ref!A:C,3,0)</f>
        <v>#N/A</v>
      </c>
      <c r="C968" s="18" t="e">
        <f>VLOOKUP(J968,Ref!A:D,4,0)</f>
        <v>#N/A</v>
      </c>
      <c r="D968" s="18" t="str">
        <f t="shared" si="45"/>
        <v>00/ene</v>
      </c>
      <c r="E968" s="18">
        <f t="shared" si="46"/>
        <v>0</v>
      </c>
      <c r="F968" s="18">
        <v>1</v>
      </c>
      <c r="G968" s="18">
        <f t="shared" si="47"/>
        <v>0</v>
      </c>
    </row>
    <row r="969" spans="1:7">
      <c r="A969" t="e">
        <f>_xlfn.XLOOKUP(I969,UTILIZADAS[Contacto1],UTILIZADAS[Source.Name],,0)</f>
        <v>#N/A</v>
      </c>
      <c r="B969" s="18" t="e">
        <f>VLOOKUP(J969,Ref!A:C,3,0)</f>
        <v>#N/A</v>
      </c>
      <c r="C969" s="18" t="e">
        <f>VLOOKUP(J969,Ref!A:D,4,0)</f>
        <v>#N/A</v>
      </c>
      <c r="D969" s="18" t="str">
        <f t="shared" si="45"/>
        <v>00/ene</v>
      </c>
      <c r="E969" s="18">
        <f t="shared" si="46"/>
        <v>0</v>
      </c>
      <c r="F969" s="18">
        <v>1</v>
      </c>
      <c r="G969" s="18">
        <f t="shared" si="47"/>
        <v>0</v>
      </c>
    </row>
    <row r="970" spans="1:7">
      <c r="A970" t="e">
        <f>_xlfn.XLOOKUP(I970,UTILIZADAS[Contacto1],UTILIZADAS[Source.Name],,0)</f>
        <v>#N/A</v>
      </c>
      <c r="B970" s="18" t="e">
        <f>VLOOKUP(J970,Ref!A:C,3,0)</f>
        <v>#N/A</v>
      </c>
      <c r="C970" s="18" t="e">
        <f>VLOOKUP(J970,Ref!A:D,4,0)</f>
        <v>#N/A</v>
      </c>
      <c r="D970" s="18" t="str">
        <f t="shared" si="45"/>
        <v>00/ene</v>
      </c>
      <c r="E970" s="18">
        <f t="shared" si="46"/>
        <v>0</v>
      </c>
      <c r="F970" s="18">
        <v>1</v>
      </c>
      <c r="G970" s="18">
        <f t="shared" si="47"/>
        <v>0</v>
      </c>
    </row>
    <row r="971" spans="1:7">
      <c r="A971" t="e">
        <f>_xlfn.XLOOKUP(I971,UTILIZADAS[Contacto1],UTILIZADAS[Source.Name],,0)</f>
        <v>#N/A</v>
      </c>
      <c r="B971" s="18" t="e">
        <f>VLOOKUP(J971,Ref!A:C,3,0)</f>
        <v>#N/A</v>
      </c>
      <c r="C971" s="18" t="e">
        <f>VLOOKUP(J971,Ref!A:D,4,0)</f>
        <v>#N/A</v>
      </c>
      <c r="D971" s="18" t="str">
        <f t="shared" si="45"/>
        <v>00/ene</v>
      </c>
      <c r="E971" s="18">
        <f t="shared" si="46"/>
        <v>0</v>
      </c>
      <c r="F971" s="18">
        <v>1</v>
      </c>
      <c r="G971" s="18">
        <f t="shared" si="47"/>
        <v>0</v>
      </c>
    </row>
    <row r="972" spans="1:7">
      <c r="A972" t="e">
        <f>_xlfn.XLOOKUP(I972,UTILIZADAS[Contacto1],UTILIZADAS[Source.Name],,0)</f>
        <v>#N/A</v>
      </c>
      <c r="B972" s="18" t="e">
        <f>VLOOKUP(J972,Ref!A:C,3,0)</f>
        <v>#N/A</v>
      </c>
      <c r="C972" s="18" t="e">
        <f>VLOOKUP(J972,Ref!A:D,4,0)</f>
        <v>#N/A</v>
      </c>
      <c r="D972" s="18" t="str">
        <f t="shared" si="45"/>
        <v>00/ene</v>
      </c>
      <c r="E972" s="18">
        <f t="shared" si="46"/>
        <v>0</v>
      </c>
      <c r="F972" s="18">
        <v>1</v>
      </c>
      <c r="G972" s="18">
        <f t="shared" si="47"/>
        <v>0</v>
      </c>
    </row>
    <row r="973" spans="1:7">
      <c r="A973" t="e">
        <f>_xlfn.XLOOKUP(I973,UTILIZADAS[Contacto1],UTILIZADAS[Source.Name],,0)</f>
        <v>#N/A</v>
      </c>
      <c r="B973" s="18" t="e">
        <f>VLOOKUP(J973,Ref!A:C,3,0)</f>
        <v>#N/A</v>
      </c>
      <c r="C973" s="18" t="e">
        <f>VLOOKUP(J973,Ref!A:D,4,0)</f>
        <v>#N/A</v>
      </c>
      <c r="D973" s="18" t="str">
        <f t="shared" si="45"/>
        <v>00/ene</v>
      </c>
      <c r="E973" s="18">
        <f t="shared" si="46"/>
        <v>0</v>
      </c>
      <c r="F973" s="18">
        <v>1</v>
      </c>
      <c r="G973" s="18">
        <f t="shared" si="47"/>
        <v>0</v>
      </c>
    </row>
    <row r="974" spans="1:7">
      <c r="A974" t="e">
        <f>_xlfn.XLOOKUP(I974,UTILIZADAS[Contacto1],UTILIZADAS[Source.Name],,0)</f>
        <v>#N/A</v>
      </c>
      <c r="B974" s="18" t="e">
        <f>VLOOKUP(J974,Ref!A:C,3,0)</f>
        <v>#N/A</v>
      </c>
      <c r="C974" s="18" t="e">
        <f>VLOOKUP(J974,Ref!A:D,4,0)</f>
        <v>#N/A</v>
      </c>
      <c r="D974" s="18" t="str">
        <f t="shared" si="45"/>
        <v>00/ene</v>
      </c>
      <c r="E974" s="18">
        <f t="shared" si="46"/>
        <v>0</v>
      </c>
      <c r="F974" s="18">
        <v>1</v>
      </c>
      <c r="G974" s="18">
        <f t="shared" si="47"/>
        <v>0</v>
      </c>
    </row>
    <row r="975" spans="1:7">
      <c r="A975" t="e">
        <f>_xlfn.XLOOKUP(I975,UTILIZADAS[Contacto1],UTILIZADAS[Source.Name],,0)</f>
        <v>#N/A</v>
      </c>
      <c r="B975" s="18" t="e">
        <f>VLOOKUP(J975,Ref!A:C,3,0)</f>
        <v>#N/A</v>
      </c>
      <c r="C975" s="18" t="e">
        <f>VLOOKUP(J975,Ref!A:D,4,0)</f>
        <v>#N/A</v>
      </c>
      <c r="D975" s="18" t="str">
        <f t="shared" si="45"/>
        <v>00/ene</v>
      </c>
      <c r="E975" s="18">
        <f t="shared" si="46"/>
        <v>0</v>
      </c>
      <c r="F975" s="18">
        <v>1</v>
      </c>
      <c r="G975" s="18">
        <f t="shared" si="47"/>
        <v>0</v>
      </c>
    </row>
    <row r="976" spans="1:7">
      <c r="A976" t="e">
        <f>_xlfn.XLOOKUP(I976,UTILIZADAS[Contacto1],UTILIZADAS[Source.Name],,0)</f>
        <v>#N/A</v>
      </c>
      <c r="B976" s="18" t="e">
        <f>VLOOKUP(J976,Ref!A:C,3,0)</f>
        <v>#N/A</v>
      </c>
      <c r="C976" s="18" t="e">
        <f>VLOOKUP(J976,Ref!A:D,4,0)</f>
        <v>#N/A</v>
      </c>
      <c r="D976" s="18" t="str">
        <f t="shared" si="45"/>
        <v>00/ene</v>
      </c>
      <c r="E976" s="18">
        <f t="shared" si="46"/>
        <v>0</v>
      </c>
      <c r="F976" s="18">
        <v>1</v>
      </c>
      <c r="G976" s="18">
        <f t="shared" si="47"/>
        <v>0</v>
      </c>
    </row>
    <row r="977" spans="1:7">
      <c r="A977" t="e">
        <f>_xlfn.XLOOKUP(I977,UTILIZADAS[Contacto1],UTILIZADAS[Source.Name],,0)</f>
        <v>#N/A</v>
      </c>
      <c r="B977" s="18" t="e">
        <f>VLOOKUP(J977,Ref!A:C,3,0)</f>
        <v>#N/A</v>
      </c>
      <c r="C977" s="18" t="e">
        <f>VLOOKUP(J977,Ref!A:D,4,0)</f>
        <v>#N/A</v>
      </c>
      <c r="D977" s="18" t="str">
        <f t="shared" si="45"/>
        <v>00/ene</v>
      </c>
      <c r="E977" s="18">
        <f t="shared" si="46"/>
        <v>0</v>
      </c>
      <c r="F977" s="18">
        <v>1</v>
      </c>
      <c r="G977" s="18">
        <f t="shared" si="47"/>
        <v>0</v>
      </c>
    </row>
    <row r="978" spans="1:7">
      <c r="A978" t="e">
        <f>_xlfn.XLOOKUP(I978,UTILIZADAS[Contacto1],UTILIZADAS[Source.Name],,0)</f>
        <v>#N/A</v>
      </c>
      <c r="B978" s="18" t="e">
        <f>VLOOKUP(J978,Ref!A:C,3,0)</f>
        <v>#N/A</v>
      </c>
      <c r="C978" s="18" t="e">
        <f>VLOOKUP(J978,Ref!A:D,4,0)</f>
        <v>#N/A</v>
      </c>
      <c r="D978" s="18" t="str">
        <f t="shared" si="45"/>
        <v>00/ene</v>
      </c>
      <c r="E978" s="18">
        <f t="shared" si="46"/>
        <v>0</v>
      </c>
      <c r="F978" s="18">
        <v>1</v>
      </c>
      <c r="G978" s="18">
        <f t="shared" si="47"/>
        <v>0</v>
      </c>
    </row>
    <row r="979" spans="1:7">
      <c r="A979" t="e">
        <f>_xlfn.XLOOKUP(I979,UTILIZADAS[Contacto1],UTILIZADAS[Source.Name],,0)</f>
        <v>#N/A</v>
      </c>
      <c r="B979" s="18" t="e">
        <f>VLOOKUP(J979,Ref!A:C,3,0)</f>
        <v>#N/A</v>
      </c>
      <c r="C979" s="18" t="e">
        <f>VLOOKUP(J979,Ref!A:D,4,0)</f>
        <v>#N/A</v>
      </c>
      <c r="D979" s="18" t="str">
        <f t="shared" si="45"/>
        <v>00/ene</v>
      </c>
      <c r="E979" s="18">
        <f t="shared" si="46"/>
        <v>0</v>
      </c>
      <c r="F979" s="18">
        <v>1</v>
      </c>
      <c r="G979" s="18">
        <f t="shared" si="47"/>
        <v>0</v>
      </c>
    </row>
    <row r="980" spans="1:7">
      <c r="A980" t="e">
        <f>_xlfn.XLOOKUP(I980,UTILIZADAS[Contacto1],UTILIZADAS[Source.Name],,0)</f>
        <v>#N/A</v>
      </c>
      <c r="B980" s="18" t="e">
        <f>VLOOKUP(J980,Ref!A:C,3,0)</f>
        <v>#N/A</v>
      </c>
      <c r="C980" s="18" t="e">
        <f>VLOOKUP(J980,Ref!A:D,4,0)</f>
        <v>#N/A</v>
      </c>
      <c r="D980" s="18" t="str">
        <f t="shared" si="45"/>
        <v>00/ene</v>
      </c>
      <c r="E980" s="18">
        <f t="shared" si="46"/>
        <v>0</v>
      </c>
      <c r="F980" s="18">
        <v>1</v>
      </c>
      <c r="G980" s="18">
        <f t="shared" si="47"/>
        <v>0</v>
      </c>
    </row>
    <row r="981" spans="1:7">
      <c r="A981" t="e">
        <f>_xlfn.XLOOKUP(I981,UTILIZADAS[Contacto1],UTILIZADAS[Source.Name],,0)</f>
        <v>#N/A</v>
      </c>
      <c r="B981" s="18" t="e">
        <f>VLOOKUP(J981,Ref!A:C,3,0)</f>
        <v>#N/A</v>
      </c>
      <c r="C981" s="18" t="e">
        <f>VLOOKUP(J981,Ref!A:D,4,0)</f>
        <v>#N/A</v>
      </c>
      <c r="D981" s="18" t="str">
        <f t="shared" si="45"/>
        <v>00/ene</v>
      </c>
      <c r="E981" s="18">
        <f t="shared" si="46"/>
        <v>0</v>
      </c>
      <c r="F981" s="18">
        <v>1</v>
      </c>
      <c r="G981" s="18">
        <f t="shared" si="47"/>
        <v>0</v>
      </c>
    </row>
    <row r="982" spans="1:7">
      <c r="A982" t="e">
        <f>_xlfn.XLOOKUP(I982,UTILIZADAS[Contacto1],UTILIZADAS[Source.Name],,0)</f>
        <v>#N/A</v>
      </c>
      <c r="B982" s="18" t="e">
        <f>VLOOKUP(J982,Ref!A:C,3,0)</f>
        <v>#N/A</v>
      </c>
      <c r="C982" s="18" t="e">
        <f>VLOOKUP(J982,Ref!A:D,4,0)</f>
        <v>#N/A</v>
      </c>
      <c r="D982" s="18" t="str">
        <f t="shared" si="45"/>
        <v>00/ene</v>
      </c>
      <c r="E982" s="18">
        <f t="shared" si="46"/>
        <v>0</v>
      </c>
      <c r="F982" s="18">
        <v>1</v>
      </c>
      <c r="G982" s="18">
        <f t="shared" si="47"/>
        <v>0</v>
      </c>
    </row>
    <row r="983" spans="1:7">
      <c r="A983" t="e">
        <f>_xlfn.XLOOKUP(I983,UTILIZADAS[Contacto1],UTILIZADAS[Source.Name],,0)</f>
        <v>#N/A</v>
      </c>
      <c r="B983" s="18" t="e">
        <f>VLOOKUP(J983,Ref!A:C,3,0)</f>
        <v>#N/A</v>
      </c>
      <c r="C983" s="18" t="e">
        <f>VLOOKUP(J983,Ref!A:D,4,0)</f>
        <v>#N/A</v>
      </c>
      <c r="D983" s="18" t="str">
        <f t="shared" si="45"/>
        <v>00/ene</v>
      </c>
      <c r="E983" s="18">
        <f t="shared" si="46"/>
        <v>0</v>
      </c>
      <c r="F983" s="18">
        <v>1</v>
      </c>
      <c r="G983" s="18">
        <f t="shared" si="47"/>
        <v>0</v>
      </c>
    </row>
    <row r="984" spans="1:7">
      <c r="A984" t="e">
        <f>_xlfn.XLOOKUP(I984,UTILIZADAS[Contacto1],UTILIZADAS[Source.Name],,0)</f>
        <v>#N/A</v>
      </c>
      <c r="B984" s="18" t="e">
        <f>VLOOKUP(J984,Ref!A:C,3,0)</f>
        <v>#N/A</v>
      </c>
      <c r="C984" s="18" t="e">
        <f>VLOOKUP(J984,Ref!A:D,4,0)</f>
        <v>#N/A</v>
      </c>
      <c r="D984" s="18" t="str">
        <f t="shared" si="45"/>
        <v>00/ene</v>
      </c>
      <c r="E984" s="18">
        <f t="shared" si="46"/>
        <v>0</v>
      </c>
      <c r="F984" s="18">
        <v>1</v>
      </c>
      <c r="G984" s="18">
        <f t="shared" si="47"/>
        <v>0</v>
      </c>
    </row>
    <row r="985" spans="1:7">
      <c r="A985" t="e">
        <f>_xlfn.XLOOKUP(I985,UTILIZADAS[Contacto1],UTILIZADAS[Source.Name],,0)</f>
        <v>#N/A</v>
      </c>
      <c r="B985" s="18" t="e">
        <f>VLOOKUP(J985,Ref!A:C,3,0)</f>
        <v>#N/A</v>
      </c>
      <c r="C985" s="18" t="e">
        <f>VLOOKUP(J985,Ref!A:D,4,0)</f>
        <v>#N/A</v>
      </c>
      <c r="D985" s="18" t="str">
        <f t="shared" si="45"/>
        <v>00/ene</v>
      </c>
      <c r="E985" s="18">
        <f t="shared" si="46"/>
        <v>0</v>
      </c>
      <c r="F985" s="18">
        <v>1</v>
      </c>
      <c r="G985" s="18">
        <f t="shared" si="47"/>
        <v>0</v>
      </c>
    </row>
    <row r="986" spans="1:7">
      <c r="A986" t="e">
        <f>_xlfn.XLOOKUP(I986,UTILIZADAS[Contacto1],UTILIZADAS[Source.Name],,0)</f>
        <v>#N/A</v>
      </c>
      <c r="B986" s="18" t="e">
        <f>VLOOKUP(J986,Ref!A:C,3,0)</f>
        <v>#N/A</v>
      </c>
      <c r="C986" s="18" t="e">
        <f>VLOOKUP(J986,Ref!A:D,4,0)</f>
        <v>#N/A</v>
      </c>
      <c r="D986" s="18" t="str">
        <f t="shared" si="45"/>
        <v>00/ene</v>
      </c>
      <c r="E986" s="18">
        <f t="shared" si="46"/>
        <v>0</v>
      </c>
      <c r="F986" s="18">
        <v>1</v>
      </c>
      <c r="G986" s="18">
        <f t="shared" si="47"/>
        <v>0</v>
      </c>
    </row>
    <row r="987" spans="1:7">
      <c r="A987" t="e">
        <f>_xlfn.XLOOKUP(I987,UTILIZADAS[Contacto1],UTILIZADAS[Source.Name],,0)</f>
        <v>#N/A</v>
      </c>
      <c r="B987" s="18" t="e">
        <f>VLOOKUP(J987,Ref!A:C,3,0)</f>
        <v>#N/A</v>
      </c>
      <c r="C987" s="18" t="e">
        <f>VLOOKUP(J987,Ref!A:D,4,0)</f>
        <v>#N/A</v>
      </c>
      <c r="D987" s="18" t="str">
        <f t="shared" si="45"/>
        <v>00/ene</v>
      </c>
      <c r="E987" s="18">
        <f t="shared" si="46"/>
        <v>0</v>
      </c>
      <c r="F987" s="18">
        <v>1</v>
      </c>
      <c r="G987" s="18">
        <f t="shared" si="47"/>
        <v>0</v>
      </c>
    </row>
    <row r="988" spans="1:7">
      <c r="A988" t="e">
        <f>_xlfn.XLOOKUP(I988,UTILIZADAS[Contacto1],UTILIZADAS[Source.Name],,0)</f>
        <v>#N/A</v>
      </c>
      <c r="B988" s="18" t="e">
        <f>VLOOKUP(J988,Ref!A:C,3,0)</f>
        <v>#N/A</v>
      </c>
      <c r="C988" s="18" t="e">
        <f>VLOOKUP(J988,Ref!A:D,4,0)</f>
        <v>#N/A</v>
      </c>
      <c r="D988" s="18" t="str">
        <f t="shared" si="45"/>
        <v>00/ene</v>
      </c>
      <c r="E988" s="18">
        <f t="shared" si="46"/>
        <v>0</v>
      </c>
      <c r="F988" s="18">
        <v>1</v>
      </c>
      <c r="G988" s="18">
        <f t="shared" si="47"/>
        <v>0</v>
      </c>
    </row>
    <row r="989" spans="1:7">
      <c r="A989" t="e">
        <f>_xlfn.XLOOKUP(I989,UTILIZADAS[Contacto1],UTILIZADAS[Source.Name],,0)</f>
        <v>#N/A</v>
      </c>
      <c r="B989" s="18" t="e">
        <f>VLOOKUP(J989,Ref!A:C,3,0)</f>
        <v>#N/A</v>
      </c>
      <c r="C989" s="18" t="e">
        <f>VLOOKUP(J989,Ref!A:D,4,0)</f>
        <v>#N/A</v>
      </c>
      <c r="D989" s="18" t="str">
        <f t="shared" si="45"/>
        <v>00/ene</v>
      </c>
      <c r="E989" s="18">
        <f t="shared" si="46"/>
        <v>0</v>
      </c>
      <c r="F989" s="18">
        <v>1</v>
      </c>
      <c r="G989" s="18">
        <f t="shared" si="47"/>
        <v>0</v>
      </c>
    </row>
    <row r="990" spans="1:7">
      <c r="A990" t="e">
        <f>_xlfn.XLOOKUP(I990,UTILIZADAS[Contacto1],UTILIZADAS[Source.Name],,0)</f>
        <v>#N/A</v>
      </c>
      <c r="B990" s="18" t="e">
        <f>VLOOKUP(J990,Ref!A:C,3,0)</f>
        <v>#N/A</v>
      </c>
      <c r="C990" s="18" t="e">
        <f>VLOOKUP(J990,Ref!A:D,4,0)</f>
        <v>#N/A</v>
      </c>
      <c r="D990" s="18" t="str">
        <f t="shared" si="45"/>
        <v>00/ene</v>
      </c>
      <c r="E990" s="18">
        <f t="shared" si="46"/>
        <v>0</v>
      </c>
      <c r="F990" s="18">
        <v>1</v>
      </c>
      <c r="G990" s="18">
        <f t="shared" si="47"/>
        <v>0</v>
      </c>
    </row>
    <row r="991" spans="1:7">
      <c r="A991" t="e">
        <f>_xlfn.XLOOKUP(I991,UTILIZADAS[Contacto1],UTILIZADAS[Source.Name],,0)</f>
        <v>#N/A</v>
      </c>
      <c r="B991" s="18" t="e">
        <f>VLOOKUP(J991,Ref!A:C,3,0)</f>
        <v>#N/A</v>
      </c>
      <c r="C991" s="18" t="e">
        <f>VLOOKUP(J991,Ref!A:D,4,0)</f>
        <v>#N/A</v>
      </c>
      <c r="D991" s="18" t="str">
        <f t="shared" si="45"/>
        <v>00/ene</v>
      </c>
      <c r="E991" s="18">
        <f t="shared" si="46"/>
        <v>0</v>
      </c>
      <c r="F991" s="18">
        <v>1</v>
      </c>
      <c r="G991" s="18">
        <f t="shared" si="47"/>
        <v>0</v>
      </c>
    </row>
    <row r="992" spans="1:7">
      <c r="A992" t="e">
        <f>_xlfn.XLOOKUP(I992,UTILIZADAS[Contacto1],UTILIZADAS[Source.Name],,0)</f>
        <v>#N/A</v>
      </c>
      <c r="B992" s="18" t="e">
        <f>VLOOKUP(J992,Ref!A:C,3,0)</f>
        <v>#N/A</v>
      </c>
      <c r="C992" s="18" t="e">
        <f>VLOOKUP(J992,Ref!A:D,4,0)</f>
        <v>#N/A</v>
      </c>
      <c r="D992" s="18" t="str">
        <f t="shared" si="45"/>
        <v>00/ene</v>
      </c>
      <c r="E992" s="18">
        <f t="shared" si="46"/>
        <v>0</v>
      </c>
      <c r="F992" s="18">
        <v>1</v>
      </c>
      <c r="G992" s="18">
        <f t="shared" si="47"/>
        <v>0</v>
      </c>
    </row>
    <row r="993" spans="1:7">
      <c r="A993" t="e">
        <f>_xlfn.XLOOKUP(I993,UTILIZADAS[Contacto1],UTILIZADAS[Source.Name],,0)</f>
        <v>#N/A</v>
      </c>
      <c r="B993" s="18" t="e">
        <f>VLOOKUP(J993,Ref!A:C,3,0)</f>
        <v>#N/A</v>
      </c>
      <c r="C993" s="18" t="e">
        <f>VLOOKUP(J993,Ref!A:D,4,0)</f>
        <v>#N/A</v>
      </c>
      <c r="D993" s="18" t="str">
        <f t="shared" si="45"/>
        <v>00/ene</v>
      </c>
      <c r="E993" s="18">
        <f t="shared" si="46"/>
        <v>0</v>
      </c>
      <c r="F993" s="18">
        <v>1</v>
      </c>
      <c r="G993" s="18">
        <f t="shared" si="47"/>
        <v>0</v>
      </c>
    </row>
    <row r="994" spans="1:7">
      <c r="A994" t="e">
        <f>_xlfn.XLOOKUP(I994,UTILIZADAS[Contacto1],UTILIZADAS[Source.Name],,0)</f>
        <v>#N/A</v>
      </c>
      <c r="B994" s="18" t="e">
        <f>VLOOKUP(J994,Ref!A:C,3,0)</f>
        <v>#N/A</v>
      </c>
      <c r="C994" s="18" t="e">
        <f>VLOOKUP(J994,Ref!A:D,4,0)</f>
        <v>#N/A</v>
      </c>
      <c r="D994" s="18" t="str">
        <f t="shared" si="45"/>
        <v>00/ene</v>
      </c>
      <c r="E994" s="18">
        <f t="shared" si="46"/>
        <v>0</v>
      </c>
      <c r="F994" s="18">
        <v>1</v>
      </c>
      <c r="G994" s="18">
        <f t="shared" si="47"/>
        <v>0</v>
      </c>
    </row>
    <row r="995" spans="1:7">
      <c r="A995" t="e">
        <f>_xlfn.XLOOKUP(I995,UTILIZADAS[Contacto1],UTILIZADAS[Source.Name],,0)</f>
        <v>#N/A</v>
      </c>
      <c r="B995" s="18" t="e">
        <f>VLOOKUP(J995,Ref!A:C,3,0)</f>
        <v>#N/A</v>
      </c>
      <c r="C995" s="18" t="e">
        <f>VLOOKUP(J995,Ref!A:D,4,0)</f>
        <v>#N/A</v>
      </c>
      <c r="D995" s="18" t="str">
        <f t="shared" si="45"/>
        <v>00/ene</v>
      </c>
      <c r="E995" s="18">
        <f t="shared" si="46"/>
        <v>0</v>
      </c>
      <c r="F995" s="18">
        <v>1</v>
      </c>
      <c r="G995" s="18">
        <f t="shared" si="47"/>
        <v>0</v>
      </c>
    </row>
    <row r="996" spans="1:7">
      <c r="A996" t="e">
        <f>_xlfn.XLOOKUP(I996,UTILIZADAS[Contacto1],UTILIZADAS[Source.Name],,0)</f>
        <v>#N/A</v>
      </c>
      <c r="B996" s="18" t="e">
        <f>VLOOKUP(J996,Ref!A:C,3,0)</f>
        <v>#N/A</v>
      </c>
      <c r="C996" s="18" t="e">
        <f>VLOOKUP(J996,Ref!A:D,4,0)</f>
        <v>#N/A</v>
      </c>
      <c r="D996" s="18" t="str">
        <f t="shared" si="45"/>
        <v>00/ene</v>
      </c>
      <c r="E996" s="18">
        <f t="shared" si="46"/>
        <v>0</v>
      </c>
      <c r="F996" s="18">
        <v>1</v>
      </c>
      <c r="G996" s="18">
        <f t="shared" si="47"/>
        <v>0</v>
      </c>
    </row>
    <row r="997" spans="1:7">
      <c r="A997" t="e">
        <f>_xlfn.XLOOKUP(I997,UTILIZADAS[Contacto1],UTILIZADAS[Source.Name],,0)</f>
        <v>#N/A</v>
      </c>
      <c r="B997" s="18" t="e">
        <f>VLOOKUP(J997,Ref!A:C,3,0)</f>
        <v>#N/A</v>
      </c>
      <c r="C997" s="18" t="e">
        <f>VLOOKUP(J997,Ref!A:D,4,0)</f>
        <v>#N/A</v>
      </c>
      <c r="D997" s="18" t="str">
        <f t="shared" si="45"/>
        <v>00/ene</v>
      </c>
      <c r="E997" s="18">
        <f t="shared" si="46"/>
        <v>0</v>
      </c>
      <c r="F997" s="18">
        <v>1</v>
      </c>
      <c r="G997" s="18">
        <f t="shared" si="47"/>
        <v>0</v>
      </c>
    </row>
    <row r="998" spans="1:7">
      <c r="A998" t="e">
        <f>_xlfn.XLOOKUP(I998,UTILIZADAS[Contacto1],UTILIZADAS[Source.Name],,0)</f>
        <v>#N/A</v>
      </c>
      <c r="B998" s="18" t="e">
        <f>VLOOKUP(J998,Ref!A:C,3,0)</f>
        <v>#N/A</v>
      </c>
      <c r="C998" s="18" t="e">
        <f>VLOOKUP(J998,Ref!A:D,4,0)</f>
        <v>#N/A</v>
      </c>
      <c r="D998" s="18" t="str">
        <f t="shared" si="45"/>
        <v>00/ene</v>
      </c>
      <c r="E998" s="18">
        <f t="shared" si="46"/>
        <v>0</v>
      </c>
      <c r="F998" s="18">
        <v>1</v>
      </c>
      <c r="G998" s="18">
        <f t="shared" si="47"/>
        <v>0</v>
      </c>
    </row>
    <row r="999" spans="1:7">
      <c r="A999" t="e">
        <f>_xlfn.XLOOKUP(I999,UTILIZADAS[Contacto1],UTILIZADAS[Source.Name],,0)</f>
        <v>#N/A</v>
      </c>
      <c r="B999" s="18" t="e">
        <f>VLOOKUP(J999,Ref!A:C,3,0)</f>
        <v>#N/A</v>
      </c>
      <c r="C999" s="18" t="e">
        <f>VLOOKUP(J999,Ref!A:D,4,0)</f>
        <v>#N/A</v>
      </c>
      <c r="D999" s="18" t="str">
        <f t="shared" si="45"/>
        <v>00/ene</v>
      </c>
      <c r="E999" s="18">
        <f t="shared" si="46"/>
        <v>0</v>
      </c>
      <c r="F999" s="18">
        <v>1</v>
      </c>
      <c r="G999" s="18">
        <f t="shared" si="47"/>
        <v>0</v>
      </c>
    </row>
    <row r="1000" spans="1:7">
      <c r="A1000" t="e">
        <f>_xlfn.XLOOKUP(I1000,UTILIZADAS[Contacto1],UTILIZADAS[Source.Name],,0)</f>
        <v>#N/A</v>
      </c>
      <c r="B1000" s="18" t="e">
        <f>VLOOKUP(J1000,Ref!A:C,3,0)</f>
        <v>#N/A</v>
      </c>
      <c r="C1000" s="18" t="e">
        <f>VLOOKUP(J1000,Ref!A:D,4,0)</f>
        <v>#N/A</v>
      </c>
      <c r="D1000" s="18" t="str">
        <f t="shared" si="45"/>
        <v>00/ene</v>
      </c>
      <c r="E1000" s="18">
        <f t="shared" si="46"/>
        <v>0</v>
      </c>
      <c r="F1000" s="18">
        <v>1</v>
      </c>
      <c r="G1000" s="18">
        <f t="shared" si="47"/>
        <v>0</v>
      </c>
    </row>
    <row r="1001" spans="1:7">
      <c r="A1001" t="e">
        <f>_xlfn.XLOOKUP(I1001,UTILIZADAS[Contacto1],UTILIZADAS[Source.Name],,0)</f>
        <v>#N/A</v>
      </c>
      <c r="B1001" s="18" t="e">
        <f>VLOOKUP(J1001,Ref!A:C,3,0)</f>
        <v>#N/A</v>
      </c>
      <c r="C1001" s="18" t="e">
        <f>VLOOKUP(J1001,Ref!A:D,4,0)</f>
        <v>#N/A</v>
      </c>
      <c r="D1001" s="18" t="str">
        <f t="shared" si="45"/>
        <v>00/ene</v>
      </c>
      <c r="E1001" s="18">
        <f t="shared" si="46"/>
        <v>0</v>
      </c>
      <c r="F1001" s="18">
        <v>1</v>
      </c>
      <c r="G1001" s="18">
        <f t="shared" si="47"/>
        <v>0</v>
      </c>
    </row>
    <row r="1002" spans="1:7">
      <c r="A1002" t="e">
        <f>_xlfn.XLOOKUP(I1002,UTILIZADAS[Contacto1],UTILIZADAS[Source.Name],,0)</f>
        <v>#N/A</v>
      </c>
      <c r="B1002" s="18" t="e">
        <f>VLOOKUP(J1002,Ref!A:C,3,0)</f>
        <v>#N/A</v>
      </c>
      <c r="C1002" s="18" t="e">
        <f>VLOOKUP(J1002,Ref!A:D,4,0)</f>
        <v>#N/A</v>
      </c>
      <c r="D1002" s="18" t="str">
        <f t="shared" si="45"/>
        <v>00/ene</v>
      </c>
      <c r="E1002" s="18">
        <f t="shared" si="46"/>
        <v>0</v>
      </c>
      <c r="F1002" s="18">
        <v>1</v>
      </c>
      <c r="G1002" s="18">
        <f t="shared" si="47"/>
        <v>0</v>
      </c>
    </row>
    <row r="1003" spans="1:7">
      <c r="A1003" t="e">
        <f>_xlfn.XLOOKUP(I1003,UTILIZADAS[Contacto1],UTILIZADAS[Source.Name],,0)</f>
        <v>#N/A</v>
      </c>
      <c r="B1003" s="18" t="e">
        <f>VLOOKUP(J1003,Ref!A:C,3,0)</f>
        <v>#N/A</v>
      </c>
      <c r="C1003" s="18" t="e">
        <f>VLOOKUP(J1003,Ref!A:D,4,0)</f>
        <v>#N/A</v>
      </c>
      <c r="D1003" s="18" t="str">
        <f t="shared" si="45"/>
        <v>00/ene</v>
      </c>
      <c r="E1003" s="18">
        <f t="shared" si="46"/>
        <v>0</v>
      </c>
      <c r="F1003" s="18">
        <v>1</v>
      </c>
      <c r="G1003" s="18">
        <f t="shared" si="47"/>
        <v>0</v>
      </c>
    </row>
    <row r="1004" spans="1:7">
      <c r="A1004" t="e">
        <f>_xlfn.XLOOKUP(I1004,UTILIZADAS[Contacto1],UTILIZADAS[Source.Name],,0)</f>
        <v>#N/A</v>
      </c>
      <c r="B1004" s="18" t="e">
        <f>VLOOKUP(J1004,Ref!A:C,3,0)</f>
        <v>#N/A</v>
      </c>
      <c r="C1004" s="18" t="e">
        <f>VLOOKUP(J1004,Ref!A:D,4,0)</f>
        <v>#N/A</v>
      </c>
      <c r="D1004" s="18" t="str">
        <f t="shared" si="45"/>
        <v>00/ene</v>
      </c>
      <c r="E1004" s="18">
        <f t="shared" si="46"/>
        <v>0</v>
      </c>
      <c r="F1004" s="18">
        <v>1</v>
      </c>
      <c r="G1004" s="18">
        <f t="shared" si="47"/>
        <v>0</v>
      </c>
    </row>
    <row r="1005" spans="1:7">
      <c r="A1005" t="e">
        <f>_xlfn.XLOOKUP(I1005,UTILIZADAS[Contacto1],UTILIZADAS[Source.Name],,0)</f>
        <v>#N/A</v>
      </c>
      <c r="B1005" s="18" t="e">
        <f>VLOOKUP(J1005,Ref!A:C,3,0)</f>
        <v>#N/A</v>
      </c>
      <c r="C1005" s="18" t="e">
        <f>VLOOKUP(J1005,Ref!A:D,4,0)</f>
        <v>#N/A</v>
      </c>
      <c r="D1005" s="18" t="str">
        <f t="shared" si="45"/>
        <v>00/ene</v>
      </c>
      <c r="E1005" s="18">
        <f t="shared" si="46"/>
        <v>0</v>
      </c>
      <c r="F1005" s="18">
        <v>1</v>
      </c>
      <c r="G1005" s="18">
        <f t="shared" si="47"/>
        <v>0</v>
      </c>
    </row>
    <row r="1006" spans="1:7">
      <c r="A1006" t="e">
        <f>_xlfn.XLOOKUP(I1006,UTILIZADAS[Contacto1],UTILIZADAS[Source.Name],,0)</f>
        <v>#N/A</v>
      </c>
      <c r="B1006" s="18" t="e">
        <f>VLOOKUP(J1006,Ref!A:C,3,0)</f>
        <v>#N/A</v>
      </c>
      <c r="C1006" s="18" t="e">
        <f>VLOOKUP(J1006,Ref!A:D,4,0)</f>
        <v>#N/A</v>
      </c>
      <c r="D1006" s="18" t="str">
        <f t="shared" si="45"/>
        <v>00/ene</v>
      </c>
      <c r="E1006" s="18">
        <f t="shared" si="46"/>
        <v>0</v>
      </c>
      <c r="F1006" s="18">
        <v>1</v>
      </c>
      <c r="G1006" s="18">
        <f t="shared" si="47"/>
        <v>0</v>
      </c>
    </row>
    <row r="1007" spans="1:7">
      <c r="A1007" t="e">
        <f>_xlfn.XLOOKUP(I1007,UTILIZADAS[Contacto1],UTILIZADAS[Source.Name],,0)</f>
        <v>#N/A</v>
      </c>
      <c r="B1007" s="18" t="e">
        <f>VLOOKUP(J1007,Ref!A:C,3,0)</f>
        <v>#N/A</v>
      </c>
      <c r="C1007" s="18" t="e">
        <f>VLOOKUP(J1007,Ref!A:D,4,0)</f>
        <v>#N/A</v>
      </c>
      <c r="D1007" s="18" t="str">
        <f t="shared" si="45"/>
        <v>00/ene</v>
      </c>
      <c r="E1007" s="18">
        <f t="shared" si="46"/>
        <v>0</v>
      </c>
      <c r="F1007" s="18">
        <v>1</v>
      </c>
      <c r="G1007" s="18">
        <f t="shared" si="47"/>
        <v>0</v>
      </c>
    </row>
    <row r="1008" spans="1:7">
      <c r="A1008" t="e">
        <f>_xlfn.XLOOKUP(I1008,UTILIZADAS[Contacto1],UTILIZADAS[Source.Name],,0)</f>
        <v>#N/A</v>
      </c>
      <c r="B1008" s="18" t="e">
        <f>VLOOKUP(J1008,Ref!A:C,3,0)</f>
        <v>#N/A</v>
      </c>
      <c r="C1008" s="18" t="e">
        <f>VLOOKUP(J1008,Ref!A:D,4,0)</f>
        <v>#N/A</v>
      </c>
      <c r="D1008" s="18" t="str">
        <f t="shared" si="45"/>
        <v>00/ene</v>
      </c>
      <c r="E1008" s="18">
        <f t="shared" si="46"/>
        <v>0</v>
      </c>
      <c r="F1008" s="18">
        <v>1</v>
      </c>
      <c r="G1008" s="18">
        <f t="shared" si="47"/>
        <v>0</v>
      </c>
    </row>
    <row r="1009" spans="1:7">
      <c r="A1009" t="e">
        <f>_xlfn.XLOOKUP(I1009,UTILIZADAS[Contacto1],UTILIZADAS[Source.Name],,0)</f>
        <v>#N/A</v>
      </c>
      <c r="B1009" s="18" t="e">
        <f>VLOOKUP(J1009,Ref!A:C,3,0)</f>
        <v>#N/A</v>
      </c>
      <c r="C1009" s="18" t="e">
        <f>VLOOKUP(J1009,Ref!A:D,4,0)</f>
        <v>#N/A</v>
      </c>
      <c r="D1009" s="18" t="str">
        <f t="shared" si="45"/>
        <v>00/ene</v>
      </c>
      <c r="E1009" s="18">
        <f t="shared" si="46"/>
        <v>0</v>
      </c>
      <c r="F1009" s="18">
        <v>1</v>
      </c>
      <c r="G1009" s="18">
        <f t="shared" si="47"/>
        <v>0</v>
      </c>
    </row>
    <row r="1010" spans="1:7">
      <c r="A1010" t="e">
        <f>_xlfn.XLOOKUP(I1010,UTILIZADAS[Contacto1],UTILIZADAS[Source.Name],,0)</f>
        <v>#N/A</v>
      </c>
      <c r="B1010" s="18" t="e">
        <f>VLOOKUP(J1010,Ref!A:C,3,0)</f>
        <v>#N/A</v>
      </c>
      <c r="C1010" s="18" t="e">
        <f>VLOOKUP(J1010,Ref!A:D,4,0)</f>
        <v>#N/A</v>
      </c>
      <c r="D1010" s="18" t="str">
        <f t="shared" si="45"/>
        <v>00/ene</v>
      </c>
      <c r="E1010" s="18">
        <f t="shared" si="46"/>
        <v>0</v>
      </c>
      <c r="F1010" s="18">
        <v>1</v>
      </c>
      <c r="G1010" s="18">
        <f t="shared" si="47"/>
        <v>0</v>
      </c>
    </row>
    <row r="1011" spans="1:7">
      <c r="A1011" t="e">
        <f>_xlfn.XLOOKUP(I1011,UTILIZADAS[Contacto1],UTILIZADAS[Source.Name],,0)</f>
        <v>#N/A</v>
      </c>
      <c r="B1011" s="18" t="e">
        <f>VLOOKUP(J1011,Ref!A:C,3,0)</f>
        <v>#N/A</v>
      </c>
      <c r="C1011" s="18" t="e">
        <f>VLOOKUP(J1011,Ref!A:D,4,0)</f>
        <v>#N/A</v>
      </c>
      <c r="D1011" s="18" t="str">
        <f t="shared" si="45"/>
        <v>00/ene</v>
      </c>
      <c r="E1011" s="18">
        <f t="shared" si="46"/>
        <v>0</v>
      </c>
      <c r="F1011" s="18">
        <v>1</v>
      </c>
      <c r="G1011" s="18">
        <f t="shared" si="47"/>
        <v>0</v>
      </c>
    </row>
    <row r="1012" spans="1:7">
      <c r="A1012" t="e">
        <f>_xlfn.XLOOKUP(I1012,UTILIZADAS[Contacto1],UTILIZADAS[Source.Name],,0)</f>
        <v>#N/A</v>
      </c>
      <c r="B1012" s="18" t="e">
        <f>VLOOKUP(J1012,Ref!A:C,3,0)</f>
        <v>#N/A</v>
      </c>
      <c r="C1012" s="18" t="e">
        <f>VLOOKUP(J1012,Ref!A:D,4,0)</f>
        <v>#N/A</v>
      </c>
      <c r="D1012" s="18" t="str">
        <f t="shared" si="45"/>
        <v>00/ene</v>
      </c>
      <c r="E1012" s="18">
        <f t="shared" si="46"/>
        <v>0</v>
      </c>
      <c r="F1012" s="18">
        <v>1</v>
      </c>
      <c r="G1012" s="18">
        <f t="shared" si="47"/>
        <v>0</v>
      </c>
    </row>
    <row r="1013" spans="1:7">
      <c r="A1013" t="e">
        <f>_xlfn.XLOOKUP(I1013,UTILIZADAS[Contacto1],UTILIZADAS[Source.Name],,0)</f>
        <v>#N/A</v>
      </c>
      <c r="B1013" s="18" t="e">
        <f>VLOOKUP(J1013,Ref!A:C,3,0)</f>
        <v>#N/A</v>
      </c>
      <c r="C1013" s="18" t="e">
        <f>VLOOKUP(J1013,Ref!A:D,4,0)</f>
        <v>#N/A</v>
      </c>
      <c r="D1013" s="18" t="str">
        <f t="shared" si="45"/>
        <v>00/ene</v>
      </c>
      <c r="E1013" s="18">
        <f t="shared" si="46"/>
        <v>0</v>
      </c>
      <c r="F1013" s="18">
        <v>1</v>
      </c>
      <c r="G1013" s="18">
        <f t="shared" si="47"/>
        <v>0</v>
      </c>
    </row>
    <row r="1014" spans="1:7">
      <c r="A1014" t="e">
        <f>_xlfn.XLOOKUP(I1014,UTILIZADAS[Contacto1],UTILIZADAS[Source.Name],,0)</f>
        <v>#N/A</v>
      </c>
      <c r="B1014" s="18" t="e">
        <f>VLOOKUP(J1014,Ref!A:C,3,0)</f>
        <v>#N/A</v>
      </c>
      <c r="C1014" s="18" t="e">
        <f>VLOOKUP(J1014,Ref!A:D,4,0)</f>
        <v>#N/A</v>
      </c>
      <c r="D1014" s="18" t="str">
        <f t="shared" si="45"/>
        <v>00/ene</v>
      </c>
      <c r="E1014" s="18">
        <f t="shared" si="46"/>
        <v>0</v>
      </c>
      <c r="F1014" s="18">
        <v>1</v>
      </c>
      <c r="G1014" s="18">
        <f t="shared" si="47"/>
        <v>0</v>
      </c>
    </row>
    <row r="1015" spans="1:7">
      <c r="A1015" t="e">
        <f>_xlfn.XLOOKUP(I1015,UTILIZADAS[Contacto1],UTILIZADAS[Source.Name],,0)</f>
        <v>#N/A</v>
      </c>
      <c r="B1015" s="18" t="e">
        <f>VLOOKUP(J1015,Ref!A:C,3,0)</f>
        <v>#N/A</v>
      </c>
      <c r="C1015" s="18" t="e">
        <f>VLOOKUP(J1015,Ref!A:D,4,0)</f>
        <v>#N/A</v>
      </c>
      <c r="D1015" s="18" t="str">
        <f t="shared" si="45"/>
        <v>00/ene</v>
      </c>
      <c r="E1015" s="18">
        <f t="shared" si="46"/>
        <v>0</v>
      </c>
      <c r="F1015" s="18">
        <v>1</v>
      </c>
      <c r="G1015" s="18">
        <f t="shared" si="47"/>
        <v>0</v>
      </c>
    </row>
    <row r="1016" spans="1:7">
      <c r="A1016" t="e">
        <f>_xlfn.XLOOKUP(I1016,UTILIZADAS[Contacto1],UTILIZADAS[Source.Name],,0)</f>
        <v>#N/A</v>
      </c>
      <c r="B1016" s="18" t="e">
        <f>VLOOKUP(J1016,Ref!A:C,3,0)</f>
        <v>#N/A</v>
      </c>
      <c r="C1016" s="18" t="e">
        <f>VLOOKUP(J1016,Ref!A:D,4,0)</f>
        <v>#N/A</v>
      </c>
      <c r="D1016" s="18" t="str">
        <f t="shared" si="45"/>
        <v>00/ene</v>
      </c>
      <c r="E1016" s="18">
        <f t="shared" si="46"/>
        <v>0</v>
      </c>
      <c r="F1016" s="18">
        <v>1</v>
      </c>
      <c r="G1016" s="18">
        <f t="shared" si="47"/>
        <v>0</v>
      </c>
    </row>
    <row r="1017" spans="1:7">
      <c r="A1017" t="e">
        <f>_xlfn.XLOOKUP(I1017,UTILIZADAS[Contacto1],UTILIZADAS[Source.Name],,0)</f>
        <v>#N/A</v>
      </c>
      <c r="B1017" s="18" t="e">
        <f>VLOOKUP(J1017,Ref!A:C,3,0)</f>
        <v>#N/A</v>
      </c>
      <c r="C1017" s="18" t="e">
        <f>VLOOKUP(J1017,Ref!A:D,4,0)</f>
        <v>#N/A</v>
      </c>
      <c r="D1017" s="18" t="str">
        <f t="shared" si="45"/>
        <v>00/ene</v>
      </c>
      <c r="E1017" s="18">
        <f t="shared" si="46"/>
        <v>0</v>
      </c>
      <c r="F1017" s="18">
        <v>1</v>
      </c>
      <c r="G1017" s="18">
        <f t="shared" si="47"/>
        <v>0</v>
      </c>
    </row>
    <row r="1018" spans="1:7">
      <c r="A1018" t="e">
        <f>_xlfn.XLOOKUP(I1018,UTILIZADAS[Contacto1],UTILIZADAS[Source.Name],,0)</f>
        <v>#N/A</v>
      </c>
      <c r="B1018" s="18" t="e">
        <f>VLOOKUP(J1018,Ref!A:C,3,0)</f>
        <v>#N/A</v>
      </c>
      <c r="C1018" s="18" t="e">
        <f>VLOOKUP(J1018,Ref!A:D,4,0)</f>
        <v>#N/A</v>
      </c>
      <c r="D1018" s="18" t="str">
        <f t="shared" si="45"/>
        <v>00/ene</v>
      </c>
      <c r="E1018" s="18">
        <f t="shared" si="46"/>
        <v>0</v>
      </c>
      <c r="F1018" s="18">
        <v>1</v>
      </c>
      <c r="G1018" s="18">
        <f t="shared" si="47"/>
        <v>0</v>
      </c>
    </row>
    <row r="1019" spans="1:7">
      <c r="A1019" t="e">
        <f>_xlfn.XLOOKUP(I1019,UTILIZADAS[Contacto1],UTILIZADAS[Source.Name],,0)</f>
        <v>#N/A</v>
      </c>
      <c r="B1019" s="18" t="e">
        <f>VLOOKUP(J1019,Ref!A:C,3,0)</f>
        <v>#N/A</v>
      </c>
      <c r="C1019" s="18" t="e">
        <f>VLOOKUP(J1019,Ref!A:D,4,0)</f>
        <v>#N/A</v>
      </c>
      <c r="D1019" s="18" t="str">
        <f t="shared" si="45"/>
        <v>00/ene</v>
      </c>
      <c r="E1019" s="18">
        <f t="shared" si="46"/>
        <v>0</v>
      </c>
      <c r="F1019" s="18">
        <v>1</v>
      </c>
      <c r="G1019" s="18">
        <f t="shared" si="47"/>
        <v>0</v>
      </c>
    </row>
    <row r="1020" spans="1:7">
      <c r="A1020" t="e">
        <f>_xlfn.XLOOKUP(I1020,UTILIZADAS[Contacto1],UTILIZADAS[Source.Name],,0)</f>
        <v>#N/A</v>
      </c>
      <c r="B1020" s="18" t="e">
        <f>VLOOKUP(J1020,Ref!A:C,3,0)</f>
        <v>#N/A</v>
      </c>
      <c r="C1020" s="18" t="e">
        <f>VLOOKUP(J1020,Ref!A:D,4,0)</f>
        <v>#N/A</v>
      </c>
      <c r="D1020" s="18" t="str">
        <f t="shared" si="45"/>
        <v>00/ene</v>
      </c>
      <c r="E1020" s="18">
        <f t="shared" si="46"/>
        <v>0</v>
      </c>
      <c r="F1020" s="18">
        <v>1</v>
      </c>
      <c r="G1020" s="18">
        <f t="shared" si="47"/>
        <v>0</v>
      </c>
    </row>
    <row r="1021" spans="1:7">
      <c r="A1021" t="e">
        <f>_xlfn.XLOOKUP(I1021,UTILIZADAS[Contacto1],UTILIZADAS[Source.Name],,0)</f>
        <v>#N/A</v>
      </c>
      <c r="B1021" s="18" t="e">
        <f>VLOOKUP(J1021,Ref!A:C,3,0)</f>
        <v>#N/A</v>
      </c>
      <c r="C1021" s="18" t="e">
        <f>VLOOKUP(J1021,Ref!A:D,4,0)</f>
        <v>#N/A</v>
      </c>
      <c r="D1021" s="18" t="str">
        <f t="shared" si="45"/>
        <v>00/ene</v>
      </c>
      <c r="E1021" s="18">
        <f t="shared" si="46"/>
        <v>0</v>
      </c>
      <c r="F1021" s="18">
        <v>1</v>
      </c>
      <c r="G1021" s="18">
        <f t="shared" si="47"/>
        <v>0</v>
      </c>
    </row>
    <row r="1022" spans="1:7">
      <c r="A1022" t="e">
        <f>_xlfn.XLOOKUP(I1022,UTILIZADAS[Contacto1],UTILIZADAS[Source.Name],,0)</f>
        <v>#N/A</v>
      </c>
      <c r="B1022" s="18" t="e">
        <f>VLOOKUP(J1022,Ref!A:C,3,0)</f>
        <v>#N/A</v>
      </c>
      <c r="C1022" s="18" t="e">
        <f>VLOOKUP(J1022,Ref!A:D,4,0)</f>
        <v>#N/A</v>
      </c>
      <c r="D1022" s="18" t="str">
        <f t="shared" si="45"/>
        <v>00/ene</v>
      </c>
      <c r="E1022" s="18">
        <f t="shared" si="46"/>
        <v>0</v>
      </c>
      <c r="F1022" s="18">
        <v>1</v>
      </c>
      <c r="G1022" s="18">
        <f t="shared" si="47"/>
        <v>0</v>
      </c>
    </row>
    <row r="1023" spans="1:7">
      <c r="A1023" t="e">
        <f>_xlfn.XLOOKUP(I1023,UTILIZADAS[Contacto1],UTILIZADAS[Source.Name],,0)</f>
        <v>#N/A</v>
      </c>
      <c r="B1023" s="18" t="e">
        <f>VLOOKUP(J1023,Ref!A:C,3,0)</f>
        <v>#N/A</v>
      </c>
      <c r="C1023" s="18" t="e">
        <f>VLOOKUP(J1023,Ref!A:D,4,0)</f>
        <v>#N/A</v>
      </c>
      <c r="D1023" s="18" t="str">
        <f t="shared" si="45"/>
        <v>00/ene</v>
      </c>
      <c r="E1023" s="18">
        <f t="shared" si="46"/>
        <v>0</v>
      </c>
      <c r="F1023" s="18">
        <v>1</v>
      </c>
      <c r="G1023" s="18">
        <f t="shared" si="47"/>
        <v>0</v>
      </c>
    </row>
    <row r="1024" spans="1:7">
      <c r="A1024" t="e">
        <f>_xlfn.XLOOKUP(I1024,UTILIZADAS[Contacto1],UTILIZADAS[Source.Name],,0)</f>
        <v>#N/A</v>
      </c>
      <c r="B1024" s="18" t="e">
        <f>VLOOKUP(J1024,Ref!A:C,3,0)</f>
        <v>#N/A</v>
      </c>
      <c r="C1024" s="18" t="e">
        <f>VLOOKUP(J1024,Ref!A:D,4,0)</f>
        <v>#N/A</v>
      </c>
      <c r="D1024" s="18" t="str">
        <f t="shared" si="45"/>
        <v>00/ene</v>
      </c>
      <c r="E1024" s="18">
        <f t="shared" si="46"/>
        <v>0</v>
      </c>
      <c r="F1024" s="18">
        <v>1</v>
      </c>
      <c r="G1024" s="18">
        <f t="shared" si="47"/>
        <v>0</v>
      </c>
    </row>
    <row r="1025" spans="1:7">
      <c r="A1025" t="e">
        <f>_xlfn.XLOOKUP(I1025,UTILIZADAS[Contacto1],UTILIZADAS[Source.Name],,0)</f>
        <v>#N/A</v>
      </c>
      <c r="B1025" s="18" t="e">
        <f>VLOOKUP(J1025,Ref!A:C,3,0)</f>
        <v>#N/A</v>
      </c>
      <c r="C1025" s="18" t="e">
        <f>VLOOKUP(J1025,Ref!A:D,4,0)</f>
        <v>#N/A</v>
      </c>
      <c r="D1025" s="18" t="str">
        <f t="shared" si="45"/>
        <v>00/ene</v>
      </c>
      <c r="E1025" s="18">
        <f t="shared" si="46"/>
        <v>0</v>
      </c>
      <c r="F1025" s="18">
        <v>1</v>
      </c>
      <c r="G1025" s="18">
        <f t="shared" si="47"/>
        <v>0</v>
      </c>
    </row>
    <row r="1026" spans="1:7">
      <c r="A1026" t="e">
        <f>_xlfn.XLOOKUP(I1026,UTILIZADAS[Contacto1],UTILIZADAS[Source.Name],,0)</f>
        <v>#N/A</v>
      </c>
      <c r="B1026" s="18" t="e">
        <f>VLOOKUP(J1026,Ref!A:C,3,0)</f>
        <v>#N/A</v>
      </c>
      <c r="C1026" s="18" t="e">
        <f>VLOOKUP(J1026,Ref!A:D,4,0)</f>
        <v>#N/A</v>
      </c>
      <c r="D1026" s="18" t="str">
        <f t="shared" ref="D1026:D1089" si="48">TEXT(H1026,"dd/mmm")</f>
        <v>00/ene</v>
      </c>
      <c r="E1026" s="18">
        <f t="shared" ref="E1026:E1089" si="49">+COUNTIF(I:I,I1026)</f>
        <v>0</v>
      </c>
      <c r="F1026" s="18">
        <v>1</v>
      </c>
      <c r="G1026" s="18">
        <f t="shared" si="47"/>
        <v>0</v>
      </c>
    </row>
    <row r="1027" spans="1:7">
      <c r="A1027" t="e">
        <f>_xlfn.XLOOKUP(I1027,UTILIZADAS[Contacto1],UTILIZADAS[Source.Name],,0)</f>
        <v>#N/A</v>
      </c>
      <c r="B1027" s="18" t="e">
        <f>VLOOKUP(J1027,Ref!A:C,3,0)</f>
        <v>#N/A</v>
      </c>
      <c r="C1027" s="18" t="e">
        <f>VLOOKUP(J1027,Ref!A:D,4,0)</f>
        <v>#N/A</v>
      </c>
      <c r="D1027" s="18" t="str">
        <f t="shared" si="48"/>
        <v>00/ene</v>
      </c>
      <c r="E1027" s="18">
        <f t="shared" si="49"/>
        <v>0</v>
      </c>
      <c r="F1027" s="18">
        <v>1</v>
      </c>
      <c r="G1027" s="18">
        <f t="shared" ref="G1027:G1090" si="50">IF(I1027=I1028,0,1)</f>
        <v>0</v>
      </c>
    </row>
    <row r="1028" spans="1:7">
      <c r="A1028" t="e">
        <f>_xlfn.XLOOKUP(I1028,UTILIZADAS[Contacto1],UTILIZADAS[Source.Name],,0)</f>
        <v>#N/A</v>
      </c>
      <c r="B1028" s="18" t="e">
        <f>VLOOKUP(J1028,Ref!A:C,3,0)</f>
        <v>#N/A</v>
      </c>
      <c r="C1028" s="18" t="e">
        <f>VLOOKUP(J1028,Ref!A:D,4,0)</f>
        <v>#N/A</v>
      </c>
      <c r="D1028" s="18" t="str">
        <f t="shared" si="48"/>
        <v>00/ene</v>
      </c>
      <c r="E1028" s="18">
        <f t="shared" si="49"/>
        <v>0</v>
      </c>
      <c r="F1028" s="18">
        <v>1</v>
      </c>
      <c r="G1028" s="18">
        <f t="shared" si="50"/>
        <v>0</v>
      </c>
    </row>
    <row r="1029" spans="1:7">
      <c r="A1029" t="e">
        <f>_xlfn.XLOOKUP(I1029,UTILIZADAS[Contacto1],UTILIZADAS[Source.Name],,0)</f>
        <v>#N/A</v>
      </c>
      <c r="B1029" s="18" t="e">
        <f>VLOOKUP(J1029,Ref!A:C,3,0)</f>
        <v>#N/A</v>
      </c>
      <c r="C1029" s="18" t="e">
        <f>VLOOKUP(J1029,Ref!A:D,4,0)</f>
        <v>#N/A</v>
      </c>
      <c r="D1029" s="18" t="str">
        <f t="shared" si="48"/>
        <v>00/ene</v>
      </c>
      <c r="E1029" s="18">
        <f t="shared" si="49"/>
        <v>0</v>
      </c>
      <c r="F1029" s="18">
        <v>1</v>
      </c>
      <c r="G1029" s="18">
        <f t="shared" si="50"/>
        <v>0</v>
      </c>
    </row>
    <row r="1030" spans="1:7">
      <c r="A1030" t="e">
        <f>_xlfn.XLOOKUP(I1030,UTILIZADAS[Contacto1],UTILIZADAS[Source.Name],,0)</f>
        <v>#N/A</v>
      </c>
      <c r="B1030" s="18" t="e">
        <f>VLOOKUP(J1030,Ref!A:C,3,0)</f>
        <v>#N/A</v>
      </c>
      <c r="C1030" s="18" t="e">
        <f>VLOOKUP(J1030,Ref!A:D,4,0)</f>
        <v>#N/A</v>
      </c>
      <c r="D1030" s="18" t="str">
        <f t="shared" si="48"/>
        <v>00/ene</v>
      </c>
      <c r="E1030" s="18">
        <f t="shared" si="49"/>
        <v>0</v>
      </c>
      <c r="F1030" s="18">
        <v>1</v>
      </c>
      <c r="G1030" s="18">
        <f t="shared" si="50"/>
        <v>0</v>
      </c>
    </row>
    <row r="1031" spans="1:7">
      <c r="A1031" t="e">
        <f>_xlfn.XLOOKUP(I1031,UTILIZADAS[Contacto1],UTILIZADAS[Source.Name],,0)</f>
        <v>#N/A</v>
      </c>
      <c r="B1031" s="18" t="e">
        <f>VLOOKUP(J1031,Ref!A:C,3,0)</f>
        <v>#N/A</v>
      </c>
      <c r="C1031" s="18" t="e">
        <f>VLOOKUP(J1031,Ref!A:D,4,0)</f>
        <v>#N/A</v>
      </c>
      <c r="D1031" s="18" t="str">
        <f t="shared" si="48"/>
        <v>00/ene</v>
      </c>
      <c r="E1031" s="18">
        <f t="shared" si="49"/>
        <v>0</v>
      </c>
      <c r="F1031" s="18">
        <v>1</v>
      </c>
      <c r="G1031" s="18">
        <f t="shared" si="50"/>
        <v>0</v>
      </c>
    </row>
    <row r="1032" spans="1:7">
      <c r="A1032" t="e">
        <f>_xlfn.XLOOKUP(I1032,UTILIZADAS[Contacto1],UTILIZADAS[Source.Name],,0)</f>
        <v>#N/A</v>
      </c>
      <c r="B1032" s="18" t="e">
        <f>VLOOKUP(J1032,Ref!A:C,3,0)</f>
        <v>#N/A</v>
      </c>
      <c r="C1032" s="18" t="e">
        <f>VLOOKUP(J1032,Ref!A:D,4,0)</f>
        <v>#N/A</v>
      </c>
      <c r="D1032" s="18" t="str">
        <f t="shared" si="48"/>
        <v>00/ene</v>
      </c>
      <c r="E1032" s="18">
        <f t="shared" si="49"/>
        <v>0</v>
      </c>
      <c r="F1032" s="18">
        <v>1</v>
      </c>
      <c r="G1032" s="18">
        <f t="shared" si="50"/>
        <v>0</v>
      </c>
    </row>
    <row r="1033" spans="1:7">
      <c r="A1033" t="e">
        <f>_xlfn.XLOOKUP(I1033,UTILIZADAS[Contacto1],UTILIZADAS[Source.Name],,0)</f>
        <v>#N/A</v>
      </c>
      <c r="B1033" s="18" t="e">
        <f>VLOOKUP(J1033,Ref!A:C,3,0)</f>
        <v>#N/A</v>
      </c>
      <c r="C1033" s="18" t="e">
        <f>VLOOKUP(J1033,Ref!A:D,4,0)</f>
        <v>#N/A</v>
      </c>
      <c r="D1033" s="18" t="str">
        <f t="shared" si="48"/>
        <v>00/ene</v>
      </c>
      <c r="E1033" s="18">
        <f t="shared" si="49"/>
        <v>0</v>
      </c>
      <c r="F1033" s="18">
        <v>1</v>
      </c>
      <c r="G1033" s="18">
        <f t="shared" si="50"/>
        <v>0</v>
      </c>
    </row>
    <row r="1034" spans="1:7">
      <c r="A1034" t="e">
        <f>_xlfn.XLOOKUP(I1034,UTILIZADAS[Contacto1],UTILIZADAS[Source.Name],,0)</f>
        <v>#N/A</v>
      </c>
      <c r="B1034" s="18" t="e">
        <f>VLOOKUP(J1034,Ref!A:C,3,0)</f>
        <v>#N/A</v>
      </c>
      <c r="C1034" s="18" t="e">
        <f>VLOOKUP(J1034,Ref!A:D,4,0)</f>
        <v>#N/A</v>
      </c>
      <c r="D1034" s="18" t="str">
        <f t="shared" si="48"/>
        <v>00/ene</v>
      </c>
      <c r="E1034" s="18">
        <f t="shared" si="49"/>
        <v>0</v>
      </c>
      <c r="F1034" s="18">
        <v>1</v>
      </c>
      <c r="G1034" s="18">
        <f t="shared" si="50"/>
        <v>0</v>
      </c>
    </row>
    <row r="1035" spans="1:7">
      <c r="A1035" t="e">
        <f>_xlfn.XLOOKUP(I1035,UTILIZADAS[Contacto1],UTILIZADAS[Source.Name],,0)</f>
        <v>#N/A</v>
      </c>
      <c r="B1035" s="18" t="e">
        <f>VLOOKUP(J1035,Ref!A:C,3,0)</f>
        <v>#N/A</v>
      </c>
      <c r="C1035" s="18" t="e">
        <f>VLOOKUP(J1035,Ref!A:D,4,0)</f>
        <v>#N/A</v>
      </c>
      <c r="D1035" s="18" t="str">
        <f t="shared" si="48"/>
        <v>00/ene</v>
      </c>
      <c r="E1035" s="18">
        <f t="shared" si="49"/>
        <v>0</v>
      </c>
      <c r="F1035" s="18">
        <v>1</v>
      </c>
      <c r="G1035" s="18">
        <f t="shared" si="50"/>
        <v>0</v>
      </c>
    </row>
    <row r="1036" spans="1:7">
      <c r="A1036" t="e">
        <f>_xlfn.XLOOKUP(I1036,UTILIZADAS[Contacto1],UTILIZADAS[Source.Name],,0)</f>
        <v>#N/A</v>
      </c>
      <c r="B1036" s="18" t="e">
        <f>VLOOKUP(J1036,Ref!A:C,3,0)</f>
        <v>#N/A</v>
      </c>
      <c r="C1036" s="18" t="e">
        <f>VLOOKUP(J1036,Ref!A:D,4,0)</f>
        <v>#N/A</v>
      </c>
      <c r="D1036" s="18" t="str">
        <f t="shared" si="48"/>
        <v>00/ene</v>
      </c>
      <c r="E1036" s="18">
        <f t="shared" si="49"/>
        <v>0</v>
      </c>
      <c r="F1036" s="18">
        <v>1</v>
      </c>
      <c r="G1036" s="18">
        <f t="shared" si="50"/>
        <v>0</v>
      </c>
    </row>
    <row r="1037" spans="1:7">
      <c r="A1037" t="e">
        <f>_xlfn.XLOOKUP(I1037,UTILIZADAS[Contacto1],UTILIZADAS[Source.Name],,0)</f>
        <v>#N/A</v>
      </c>
      <c r="B1037" s="18" t="e">
        <f>VLOOKUP(J1037,Ref!A:C,3,0)</f>
        <v>#N/A</v>
      </c>
      <c r="C1037" s="18" t="e">
        <f>VLOOKUP(J1037,Ref!A:D,4,0)</f>
        <v>#N/A</v>
      </c>
      <c r="D1037" s="18" t="str">
        <f t="shared" si="48"/>
        <v>00/ene</v>
      </c>
      <c r="E1037" s="18">
        <f t="shared" si="49"/>
        <v>0</v>
      </c>
      <c r="F1037" s="18">
        <v>1</v>
      </c>
      <c r="G1037" s="18">
        <f t="shared" si="50"/>
        <v>0</v>
      </c>
    </row>
    <row r="1038" spans="1:7">
      <c r="A1038" t="e">
        <f>_xlfn.XLOOKUP(I1038,UTILIZADAS[Contacto1],UTILIZADAS[Source.Name],,0)</f>
        <v>#N/A</v>
      </c>
      <c r="B1038" s="18" t="e">
        <f>VLOOKUP(J1038,Ref!A:C,3,0)</f>
        <v>#N/A</v>
      </c>
      <c r="C1038" s="18" t="e">
        <f>VLOOKUP(J1038,Ref!A:D,4,0)</f>
        <v>#N/A</v>
      </c>
      <c r="D1038" s="18" t="str">
        <f t="shared" si="48"/>
        <v>00/ene</v>
      </c>
      <c r="E1038" s="18">
        <f t="shared" si="49"/>
        <v>0</v>
      </c>
      <c r="F1038" s="18">
        <v>1</v>
      </c>
      <c r="G1038" s="18">
        <f t="shared" si="50"/>
        <v>0</v>
      </c>
    </row>
    <row r="1039" spans="1:7">
      <c r="A1039" t="e">
        <f>_xlfn.XLOOKUP(I1039,UTILIZADAS[Contacto1],UTILIZADAS[Source.Name],,0)</f>
        <v>#N/A</v>
      </c>
      <c r="B1039" s="18" t="e">
        <f>VLOOKUP(J1039,Ref!A:C,3,0)</f>
        <v>#N/A</v>
      </c>
      <c r="C1039" s="18" t="e">
        <f>VLOOKUP(J1039,Ref!A:D,4,0)</f>
        <v>#N/A</v>
      </c>
      <c r="D1039" s="18" t="str">
        <f t="shared" si="48"/>
        <v>00/ene</v>
      </c>
      <c r="E1039" s="18">
        <f t="shared" si="49"/>
        <v>0</v>
      </c>
      <c r="F1039" s="18">
        <v>1</v>
      </c>
      <c r="G1039" s="18">
        <f t="shared" si="50"/>
        <v>0</v>
      </c>
    </row>
    <row r="1040" spans="1:7">
      <c r="A1040" t="e">
        <f>_xlfn.XLOOKUP(I1040,UTILIZADAS[Contacto1],UTILIZADAS[Source.Name],,0)</f>
        <v>#N/A</v>
      </c>
      <c r="B1040" s="18" t="e">
        <f>VLOOKUP(J1040,Ref!A:C,3,0)</f>
        <v>#N/A</v>
      </c>
      <c r="C1040" s="18" t="e">
        <f>VLOOKUP(J1040,Ref!A:D,4,0)</f>
        <v>#N/A</v>
      </c>
      <c r="D1040" s="18" t="str">
        <f t="shared" si="48"/>
        <v>00/ene</v>
      </c>
      <c r="E1040" s="18">
        <f t="shared" si="49"/>
        <v>0</v>
      </c>
      <c r="F1040" s="18">
        <v>1</v>
      </c>
      <c r="G1040" s="18">
        <f t="shared" si="50"/>
        <v>0</v>
      </c>
    </row>
    <row r="1041" spans="1:7">
      <c r="A1041" t="e">
        <f>_xlfn.XLOOKUP(I1041,UTILIZADAS[Contacto1],UTILIZADAS[Source.Name],,0)</f>
        <v>#N/A</v>
      </c>
      <c r="B1041" s="18" t="e">
        <f>VLOOKUP(J1041,Ref!A:C,3,0)</f>
        <v>#N/A</v>
      </c>
      <c r="C1041" s="18" t="e">
        <f>VLOOKUP(J1041,Ref!A:D,4,0)</f>
        <v>#N/A</v>
      </c>
      <c r="D1041" s="18" t="str">
        <f t="shared" si="48"/>
        <v>00/ene</v>
      </c>
      <c r="E1041" s="18">
        <f t="shared" si="49"/>
        <v>0</v>
      </c>
      <c r="F1041" s="18">
        <v>1</v>
      </c>
      <c r="G1041" s="18">
        <f t="shared" si="50"/>
        <v>0</v>
      </c>
    </row>
    <row r="1042" spans="1:7">
      <c r="A1042" t="e">
        <f>_xlfn.XLOOKUP(I1042,UTILIZADAS[Contacto1],UTILIZADAS[Source.Name],,0)</f>
        <v>#N/A</v>
      </c>
      <c r="B1042" s="18" t="e">
        <f>VLOOKUP(J1042,Ref!A:C,3,0)</f>
        <v>#N/A</v>
      </c>
      <c r="C1042" s="18" t="e">
        <f>VLOOKUP(J1042,Ref!A:D,4,0)</f>
        <v>#N/A</v>
      </c>
      <c r="D1042" s="18" t="str">
        <f t="shared" si="48"/>
        <v>00/ene</v>
      </c>
      <c r="E1042" s="18">
        <f t="shared" si="49"/>
        <v>0</v>
      </c>
      <c r="F1042" s="18">
        <v>1</v>
      </c>
      <c r="G1042" s="18">
        <f t="shared" si="50"/>
        <v>0</v>
      </c>
    </row>
    <row r="1043" spans="1:7">
      <c r="A1043" t="e">
        <f>_xlfn.XLOOKUP(I1043,UTILIZADAS[Contacto1],UTILIZADAS[Source.Name],,0)</f>
        <v>#N/A</v>
      </c>
      <c r="B1043" s="18" t="e">
        <f>VLOOKUP(J1043,Ref!A:C,3,0)</f>
        <v>#N/A</v>
      </c>
      <c r="C1043" s="18" t="e">
        <f>VLOOKUP(J1043,Ref!A:D,4,0)</f>
        <v>#N/A</v>
      </c>
      <c r="D1043" s="18" t="str">
        <f t="shared" si="48"/>
        <v>00/ene</v>
      </c>
      <c r="E1043" s="18">
        <f t="shared" si="49"/>
        <v>0</v>
      </c>
      <c r="F1043" s="18">
        <v>1</v>
      </c>
      <c r="G1043" s="18">
        <f t="shared" si="50"/>
        <v>0</v>
      </c>
    </row>
    <row r="1044" spans="1:7">
      <c r="A1044" t="e">
        <f>_xlfn.XLOOKUP(I1044,UTILIZADAS[Contacto1],UTILIZADAS[Source.Name],,0)</f>
        <v>#N/A</v>
      </c>
      <c r="B1044" s="18" t="e">
        <f>VLOOKUP(J1044,Ref!A:C,3,0)</f>
        <v>#N/A</v>
      </c>
      <c r="C1044" s="18" t="e">
        <f>VLOOKUP(J1044,Ref!A:D,4,0)</f>
        <v>#N/A</v>
      </c>
      <c r="D1044" s="18" t="str">
        <f t="shared" si="48"/>
        <v>00/ene</v>
      </c>
      <c r="E1044" s="18">
        <f t="shared" si="49"/>
        <v>0</v>
      </c>
      <c r="F1044" s="18">
        <v>1</v>
      </c>
      <c r="G1044" s="18">
        <f t="shared" si="50"/>
        <v>0</v>
      </c>
    </row>
    <row r="1045" spans="1:7">
      <c r="A1045" t="e">
        <f>_xlfn.XLOOKUP(I1045,UTILIZADAS[Contacto1],UTILIZADAS[Source.Name],,0)</f>
        <v>#N/A</v>
      </c>
      <c r="B1045" s="18" t="e">
        <f>VLOOKUP(J1045,Ref!A:C,3,0)</f>
        <v>#N/A</v>
      </c>
      <c r="C1045" s="18" t="e">
        <f>VLOOKUP(J1045,Ref!A:D,4,0)</f>
        <v>#N/A</v>
      </c>
      <c r="D1045" s="18" t="str">
        <f t="shared" si="48"/>
        <v>00/ene</v>
      </c>
      <c r="E1045" s="18">
        <f t="shared" si="49"/>
        <v>0</v>
      </c>
      <c r="F1045" s="18">
        <v>1</v>
      </c>
      <c r="G1045" s="18">
        <f t="shared" si="50"/>
        <v>0</v>
      </c>
    </row>
    <row r="1046" spans="1:7">
      <c r="A1046" t="e">
        <f>_xlfn.XLOOKUP(I1046,UTILIZADAS[Contacto1],UTILIZADAS[Source.Name],,0)</f>
        <v>#N/A</v>
      </c>
      <c r="B1046" s="18" t="e">
        <f>VLOOKUP(J1046,Ref!A:C,3,0)</f>
        <v>#N/A</v>
      </c>
      <c r="C1046" s="18" t="e">
        <f>VLOOKUP(J1046,Ref!A:D,4,0)</f>
        <v>#N/A</v>
      </c>
      <c r="D1046" s="18" t="str">
        <f t="shared" si="48"/>
        <v>00/ene</v>
      </c>
      <c r="E1046" s="18">
        <f t="shared" si="49"/>
        <v>0</v>
      </c>
      <c r="F1046" s="18">
        <v>1</v>
      </c>
      <c r="G1046" s="18">
        <f t="shared" si="50"/>
        <v>0</v>
      </c>
    </row>
    <row r="1047" spans="1:7">
      <c r="A1047" t="e">
        <f>_xlfn.XLOOKUP(I1047,UTILIZADAS[Contacto1],UTILIZADAS[Source.Name],,0)</f>
        <v>#N/A</v>
      </c>
      <c r="B1047" s="18" t="e">
        <f>VLOOKUP(J1047,Ref!A:C,3,0)</f>
        <v>#N/A</v>
      </c>
      <c r="C1047" s="18" t="e">
        <f>VLOOKUP(J1047,Ref!A:D,4,0)</f>
        <v>#N/A</v>
      </c>
      <c r="D1047" s="18" t="str">
        <f t="shared" si="48"/>
        <v>00/ene</v>
      </c>
      <c r="E1047" s="18">
        <f t="shared" si="49"/>
        <v>0</v>
      </c>
      <c r="F1047" s="18">
        <v>1</v>
      </c>
      <c r="G1047" s="18">
        <f t="shared" si="50"/>
        <v>0</v>
      </c>
    </row>
    <row r="1048" spans="1:7">
      <c r="A1048" t="e">
        <f>_xlfn.XLOOKUP(I1048,UTILIZADAS[Contacto1],UTILIZADAS[Source.Name],,0)</f>
        <v>#N/A</v>
      </c>
      <c r="B1048" s="18" t="e">
        <f>VLOOKUP(J1048,Ref!A:C,3,0)</f>
        <v>#N/A</v>
      </c>
      <c r="C1048" s="18" t="e">
        <f>VLOOKUP(J1048,Ref!A:D,4,0)</f>
        <v>#N/A</v>
      </c>
      <c r="D1048" s="18" t="str">
        <f t="shared" si="48"/>
        <v>00/ene</v>
      </c>
      <c r="E1048" s="18">
        <f t="shared" si="49"/>
        <v>0</v>
      </c>
      <c r="F1048" s="18">
        <v>1</v>
      </c>
      <c r="G1048" s="18">
        <f t="shared" si="50"/>
        <v>0</v>
      </c>
    </row>
    <row r="1049" spans="1:7">
      <c r="A1049" t="e">
        <f>_xlfn.XLOOKUP(I1049,UTILIZADAS[Contacto1],UTILIZADAS[Source.Name],,0)</f>
        <v>#N/A</v>
      </c>
      <c r="B1049" s="18" t="e">
        <f>VLOOKUP(J1049,Ref!A:C,3,0)</f>
        <v>#N/A</v>
      </c>
      <c r="C1049" s="18" t="e">
        <f>VLOOKUP(J1049,Ref!A:D,4,0)</f>
        <v>#N/A</v>
      </c>
      <c r="D1049" s="18" t="str">
        <f t="shared" si="48"/>
        <v>00/ene</v>
      </c>
      <c r="E1049" s="18">
        <f t="shared" si="49"/>
        <v>0</v>
      </c>
      <c r="F1049" s="18">
        <v>1</v>
      </c>
      <c r="G1049" s="18">
        <f t="shared" si="50"/>
        <v>0</v>
      </c>
    </row>
    <row r="1050" spans="1:7">
      <c r="A1050" t="e">
        <f>_xlfn.XLOOKUP(I1050,UTILIZADAS[Contacto1],UTILIZADAS[Source.Name],,0)</f>
        <v>#N/A</v>
      </c>
      <c r="B1050" s="18" t="e">
        <f>VLOOKUP(J1050,Ref!A:C,3,0)</f>
        <v>#N/A</v>
      </c>
      <c r="C1050" s="18" t="e">
        <f>VLOOKUP(J1050,Ref!A:D,4,0)</f>
        <v>#N/A</v>
      </c>
      <c r="D1050" s="18" t="str">
        <f t="shared" si="48"/>
        <v>00/ene</v>
      </c>
      <c r="E1050" s="18">
        <f t="shared" si="49"/>
        <v>0</v>
      </c>
      <c r="F1050" s="18">
        <v>1</v>
      </c>
      <c r="G1050" s="18">
        <f t="shared" si="50"/>
        <v>0</v>
      </c>
    </row>
    <row r="1051" spans="1:7">
      <c r="A1051" t="e">
        <f>_xlfn.XLOOKUP(I1051,UTILIZADAS[Contacto1],UTILIZADAS[Source.Name],,0)</f>
        <v>#N/A</v>
      </c>
      <c r="B1051" s="18" t="e">
        <f>VLOOKUP(J1051,Ref!A:C,3,0)</f>
        <v>#N/A</v>
      </c>
      <c r="C1051" s="18" t="e">
        <f>VLOOKUP(J1051,Ref!A:D,4,0)</f>
        <v>#N/A</v>
      </c>
      <c r="D1051" s="18" t="str">
        <f t="shared" si="48"/>
        <v>00/ene</v>
      </c>
      <c r="E1051" s="18">
        <f t="shared" si="49"/>
        <v>0</v>
      </c>
      <c r="F1051" s="18">
        <v>1</v>
      </c>
      <c r="G1051" s="18">
        <f t="shared" si="50"/>
        <v>0</v>
      </c>
    </row>
    <row r="1052" spans="1:7">
      <c r="A1052" t="e">
        <f>_xlfn.XLOOKUP(I1052,UTILIZADAS[Contacto1],UTILIZADAS[Source.Name],,0)</f>
        <v>#N/A</v>
      </c>
      <c r="B1052" s="18" t="e">
        <f>VLOOKUP(J1052,Ref!A:C,3,0)</f>
        <v>#N/A</v>
      </c>
      <c r="C1052" s="18" t="e">
        <f>VLOOKUP(J1052,Ref!A:D,4,0)</f>
        <v>#N/A</v>
      </c>
      <c r="D1052" s="18" t="str">
        <f t="shared" si="48"/>
        <v>00/ene</v>
      </c>
      <c r="E1052" s="18">
        <f t="shared" si="49"/>
        <v>0</v>
      </c>
      <c r="F1052" s="18">
        <v>1</v>
      </c>
      <c r="G1052" s="18">
        <f t="shared" si="50"/>
        <v>0</v>
      </c>
    </row>
    <row r="1053" spans="1:7">
      <c r="A1053" t="e">
        <f>_xlfn.XLOOKUP(I1053,UTILIZADAS[Contacto1],UTILIZADAS[Source.Name],,0)</f>
        <v>#N/A</v>
      </c>
      <c r="B1053" s="18" t="e">
        <f>VLOOKUP(J1053,Ref!A:C,3,0)</f>
        <v>#N/A</v>
      </c>
      <c r="C1053" s="18" t="e">
        <f>VLOOKUP(J1053,Ref!A:D,4,0)</f>
        <v>#N/A</v>
      </c>
      <c r="D1053" s="18" t="str">
        <f t="shared" si="48"/>
        <v>00/ene</v>
      </c>
      <c r="E1053" s="18">
        <f t="shared" si="49"/>
        <v>0</v>
      </c>
      <c r="F1053" s="18">
        <v>1</v>
      </c>
      <c r="G1053" s="18">
        <f t="shared" si="50"/>
        <v>0</v>
      </c>
    </row>
    <row r="1054" spans="1:7">
      <c r="A1054" t="e">
        <f>_xlfn.XLOOKUP(I1054,UTILIZADAS[Contacto1],UTILIZADAS[Source.Name],,0)</f>
        <v>#N/A</v>
      </c>
      <c r="B1054" s="18" t="e">
        <f>VLOOKUP(J1054,Ref!A:C,3,0)</f>
        <v>#N/A</v>
      </c>
      <c r="C1054" s="18" t="e">
        <f>VLOOKUP(J1054,Ref!A:D,4,0)</f>
        <v>#N/A</v>
      </c>
      <c r="D1054" s="18" t="str">
        <f t="shared" si="48"/>
        <v>00/ene</v>
      </c>
      <c r="E1054" s="18">
        <f t="shared" si="49"/>
        <v>0</v>
      </c>
      <c r="F1054" s="18">
        <v>1</v>
      </c>
      <c r="G1054" s="18">
        <f t="shared" si="50"/>
        <v>0</v>
      </c>
    </row>
    <row r="1055" spans="1:7">
      <c r="A1055" t="e">
        <f>_xlfn.XLOOKUP(I1055,UTILIZADAS[Contacto1],UTILIZADAS[Source.Name],,0)</f>
        <v>#N/A</v>
      </c>
      <c r="B1055" s="18" t="e">
        <f>VLOOKUP(J1055,Ref!A:C,3,0)</f>
        <v>#N/A</v>
      </c>
      <c r="C1055" s="18" t="e">
        <f>VLOOKUP(J1055,Ref!A:D,4,0)</f>
        <v>#N/A</v>
      </c>
      <c r="D1055" s="18" t="str">
        <f t="shared" si="48"/>
        <v>00/ene</v>
      </c>
      <c r="E1055" s="18">
        <f t="shared" si="49"/>
        <v>0</v>
      </c>
      <c r="F1055" s="18">
        <v>1</v>
      </c>
      <c r="G1055" s="18">
        <f t="shared" si="50"/>
        <v>0</v>
      </c>
    </row>
    <row r="1056" spans="1:7">
      <c r="A1056" t="e">
        <f>_xlfn.XLOOKUP(I1056,UTILIZADAS[Contacto1],UTILIZADAS[Source.Name],,0)</f>
        <v>#N/A</v>
      </c>
      <c r="B1056" s="18" t="e">
        <f>VLOOKUP(J1056,Ref!A:C,3,0)</f>
        <v>#N/A</v>
      </c>
      <c r="C1056" s="18" t="e">
        <f>VLOOKUP(J1056,Ref!A:D,4,0)</f>
        <v>#N/A</v>
      </c>
      <c r="D1056" s="18" t="str">
        <f t="shared" si="48"/>
        <v>00/ene</v>
      </c>
      <c r="E1056" s="18">
        <f t="shared" si="49"/>
        <v>0</v>
      </c>
      <c r="F1056" s="18">
        <v>1</v>
      </c>
      <c r="G1056" s="18">
        <f t="shared" si="50"/>
        <v>0</v>
      </c>
    </row>
    <row r="1057" spans="1:7">
      <c r="A1057" t="e">
        <f>_xlfn.XLOOKUP(I1057,UTILIZADAS[Contacto1],UTILIZADAS[Source.Name],,0)</f>
        <v>#N/A</v>
      </c>
      <c r="B1057" s="18" t="e">
        <f>VLOOKUP(J1057,Ref!A:C,3,0)</f>
        <v>#N/A</v>
      </c>
      <c r="C1057" s="18" t="e">
        <f>VLOOKUP(J1057,Ref!A:D,4,0)</f>
        <v>#N/A</v>
      </c>
      <c r="D1057" s="18" t="str">
        <f t="shared" si="48"/>
        <v>00/ene</v>
      </c>
      <c r="E1057" s="18">
        <f t="shared" si="49"/>
        <v>0</v>
      </c>
      <c r="F1057" s="18">
        <v>1</v>
      </c>
      <c r="G1057" s="18">
        <f t="shared" si="50"/>
        <v>0</v>
      </c>
    </row>
    <row r="1058" spans="1:7">
      <c r="A1058" t="e">
        <f>_xlfn.XLOOKUP(I1058,UTILIZADAS[Contacto1],UTILIZADAS[Source.Name],,0)</f>
        <v>#N/A</v>
      </c>
      <c r="B1058" s="18" t="e">
        <f>VLOOKUP(J1058,Ref!A:C,3,0)</f>
        <v>#N/A</v>
      </c>
      <c r="C1058" s="18" t="e">
        <f>VLOOKUP(J1058,Ref!A:D,4,0)</f>
        <v>#N/A</v>
      </c>
      <c r="D1058" s="18" t="str">
        <f t="shared" si="48"/>
        <v>00/ene</v>
      </c>
      <c r="E1058" s="18">
        <f t="shared" si="49"/>
        <v>0</v>
      </c>
      <c r="F1058" s="18">
        <v>1</v>
      </c>
      <c r="G1058" s="18">
        <f t="shared" si="50"/>
        <v>0</v>
      </c>
    </row>
    <row r="1059" spans="1:7">
      <c r="A1059" t="e">
        <f>_xlfn.XLOOKUP(I1059,UTILIZADAS[Contacto1],UTILIZADAS[Source.Name],,0)</f>
        <v>#N/A</v>
      </c>
      <c r="B1059" s="18" t="e">
        <f>VLOOKUP(J1059,Ref!A:C,3,0)</f>
        <v>#N/A</v>
      </c>
      <c r="C1059" s="18" t="e">
        <f>VLOOKUP(J1059,Ref!A:D,4,0)</f>
        <v>#N/A</v>
      </c>
      <c r="D1059" s="18" t="str">
        <f t="shared" si="48"/>
        <v>00/ene</v>
      </c>
      <c r="E1059" s="18">
        <f t="shared" si="49"/>
        <v>0</v>
      </c>
      <c r="F1059" s="18">
        <v>1</v>
      </c>
      <c r="G1059" s="18">
        <f t="shared" si="50"/>
        <v>0</v>
      </c>
    </row>
    <row r="1060" spans="1:7">
      <c r="A1060" t="e">
        <f>_xlfn.XLOOKUP(I1060,UTILIZADAS[Contacto1],UTILIZADAS[Source.Name],,0)</f>
        <v>#N/A</v>
      </c>
      <c r="B1060" s="18" t="e">
        <f>VLOOKUP(J1060,Ref!A:C,3,0)</f>
        <v>#N/A</v>
      </c>
      <c r="C1060" s="18" t="e">
        <f>VLOOKUP(J1060,Ref!A:D,4,0)</f>
        <v>#N/A</v>
      </c>
      <c r="D1060" s="18" t="str">
        <f t="shared" si="48"/>
        <v>00/ene</v>
      </c>
      <c r="E1060" s="18">
        <f t="shared" si="49"/>
        <v>0</v>
      </c>
      <c r="F1060" s="18">
        <v>1</v>
      </c>
      <c r="G1060" s="18">
        <f t="shared" si="50"/>
        <v>0</v>
      </c>
    </row>
    <row r="1061" spans="1:7">
      <c r="A1061" t="e">
        <f>_xlfn.XLOOKUP(I1061,UTILIZADAS[Contacto1],UTILIZADAS[Source.Name],,0)</f>
        <v>#N/A</v>
      </c>
      <c r="B1061" s="18" t="e">
        <f>VLOOKUP(J1061,Ref!A:C,3,0)</f>
        <v>#N/A</v>
      </c>
      <c r="C1061" s="18" t="e">
        <f>VLOOKUP(J1061,Ref!A:D,4,0)</f>
        <v>#N/A</v>
      </c>
      <c r="D1061" s="18" t="str">
        <f t="shared" si="48"/>
        <v>00/ene</v>
      </c>
      <c r="E1061" s="18">
        <f t="shared" si="49"/>
        <v>0</v>
      </c>
      <c r="F1061" s="18">
        <v>1</v>
      </c>
      <c r="G1061" s="18">
        <f t="shared" si="50"/>
        <v>0</v>
      </c>
    </row>
    <row r="1062" spans="1:7">
      <c r="A1062" t="e">
        <f>_xlfn.XLOOKUP(I1062,UTILIZADAS[Contacto1],UTILIZADAS[Source.Name],,0)</f>
        <v>#N/A</v>
      </c>
      <c r="B1062" s="18" t="e">
        <f>VLOOKUP(J1062,Ref!A:C,3,0)</f>
        <v>#N/A</v>
      </c>
      <c r="C1062" s="18" t="e">
        <f>VLOOKUP(J1062,Ref!A:D,4,0)</f>
        <v>#N/A</v>
      </c>
      <c r="D1062" s="18" t="str">
        <f t="shared" si="48"/>
        <v>00/ene</v>
      </c>
      <c r="E1062" s="18">
        <f t="shared" si="49"/>
        <v>0</v>
      </c>
      <c r="F1062" s="18">
        <v>1</v>
      </c>
      <c r="G1062" s="18">
        <f t="shared" si="50"/>
        <v>0</v>
      </c>
    </row>
    <row r="1063" spans="1:7">
      <c r="A1063" t="e">
        <f>_xlfn.XLOOKUP(I1063,UTILIZADAS[Contacto1],UTILIZADAS[Source.Name],,0)</f>
        <v>#N/A</v>
      </c>
      <c r="B1063" s="18" t="e">
        <f>VLOOKUP(J1063,Ref!A:C,3,0)</f>
        <v>#N/A</v>
      </c>
      <c r="C1063" s="18" t="e">
        <f>VLOOKUP(J1063,Ref!A:D,4,0)</f>
        <v>#N/A</v>
      </c>
      <c r="D1063" s="18" t="str">
        <f t="shared" si="48"/>
        <v>00/ene</v>
      </c>
      <c r="E1063" s="18">
        <f t="shared" si="49"/>
        <v>0</v>
      </c>
      <c r="F1063" s="18">
        <v>1</v>
      </c>
      <c r="G1063" s="18">
        <f t="shared" si="50"/>
        <v>0</v>
      </c>
    </row>
    <row r="1064" spans="1:7">
      <c r="A1064" t="e">
        <f>_xlfn.XLOOKUP(I1064,UTILIZADAS[Contacto1],UTILIZADAS[Source.Name],,0)</f>
        <v>#N/A</v>
      </c>
      <c r="B1064" s="18" t="e">
        <f>VLOOKUP(J1064,Ref!A:C,3,0)</f>
        <v>#N/A</v>
      </c>
      <c r="C1064" s="18" t="e">
        <f>VLOOKUP(J1064,Ref!A:D,4,0)</f>
        <v>#N/A</v>
      </c>
      <c r="D1064" s="18" t="str">
        <f t="shared" si="48"/>
        <v>00/ene</v>
      </c>
      <c r="E1064" s="18">
        <f t="shared" si="49"/>
        <v>0</v>
      </c>
      <c r="F1064" s="18">
        <v>1</v>
      </c>
      <c r="G1064" s="18">
        <f t="shared" si="50"/>
        <v>0</v>
      </c>
    </row>
    <row r="1065" spans="1:7">
      <c r="A1065" t="e">
        <f>_xlfn.XLOOKUP(I1065,UTILIZADAS[Contacto1],UTILIZADAS[Source.Name],,0)</f>
        <v>#N/A</v>
      </c>
      <c r="B1065" s="18" t="e">
        <f>VLOOKUP(J1065,Ref!A:C,3,0)</f>
        <v>#N/A</v>
      </c>
      <c r="C1065" s="18" t="e">
        <f>VLOOKUP(J1065,Ref!A:D,4,0)</f>
        <v>#N/A</v>
      </c>
      <c r="D1065" s="18" t="str">
        <f t="shared" si="48"/>
        <v>00/ene</v>
      </c>
      <c r="E1065" s="18">
        <f t="shared" si="49"/>
        <v>0</v>
      </c>
      <c r="F1065" s="18">
        <v>1</v>
      </c>
      <c r="G1065" s="18">
        <f t="shared" si="50"/>
        <v>0</v>
      </c>
    </row>
    <row r="1066" spans="1:7">
      <c r="A1066" t="e">
        <f>_xlfn.XLOOKUP(I1066,UTILIZADAS[Contacto1],UTILIZADAS[Source.Name],,0)</f>
        <v>#N/A</v>
      </c>
      <c r="B1066" s="18" t="e">
        <f>VLOOKUP(J1066,Ref!A:C,3,0)</f>
        <v>#N/A</v>
      </c>
      <c r="C1066" s="18" t="e">
        <f>VLOOKUP(J1066,Ref!A:D,4,0)</f>
        <v>#N/A</v>
      </c>
      <c r="D1066" s="18" t="str">
        <f t="shared" si="48"/>
        <v>00/ene</v>
      </c>
      <c r="E1066" s="18">
        <f t="shared" si="49"/>
        <v>0</v>
      </c>
      <c r="F1066" s="18">
        <v>1</v>
      </c>
      <c r="G1066" s="18">
        <f t="shared" si="50"/>
        <v>0</v>
      </c>
    </row>
    <row r="1067" spans="1:7">
      <c r="A1067" t="e">
        <f>_xlfn.XLOOKUP(I1067,UTILIZADAS[Contacto1],UTILIZADAS[Source.Name],,0)</f>
        <v>#N/A</v>
      </c>
      <c r="B1067" s="18" t="e">
        <f>VLOOKUP(J1067,Ref!A:C,3,0)</f>
        <v>#N/A</v>
      </c>
      <c r="C1067" s="18" t="e">
        <f>VLOOKUP(J1067,Ref!A:D,4,0)</f>
        <v>#N/A</v>
      </c>
      <c r="D1067" s="18" t="str">
        <f t="shared" si="48"/>
        <v>00/ene</v>
      </c>
      <c r="E1067" s="18">
        <f t="shared" si="49"/>
        <v>0</v>
      </c>
      <c r="F1067" s="18">
        <v>1</v>
      </c>
      <c r="G1067" s="18">
        <f t="shared" si="50"/>
        <v>0</v>
      </c>
    </row>
    <row r="1068" spans="1:7">
      <c r="A1068" t="e">
        <f>_xlfn.XLOOKUP(I1068,UTILIZADAS[Contacto1],UTILIZADAS[Source.Name],,0)</f>
        <v>#N/A</v>
      </c>
      <c r="B1068" s="18" t="e">
        <f>VLOOKUP(J1068,Ref!A:C,3,0)</f>
        <v>#N/A</v>
      </c>
      <c r="C1068" s="18" t="e">
        <f>VLOOKUP(J1068,Ref!A:D,4,0)</f>
        <v>#N/A</v>
      </c>
      <c r="D1068" s="18" t="str">
        <f t="shared" si="48"/>
        <v>00/ene</v>
      </c>
      <c r="E1068" s="18">
        <f t="shared" si="49"/>
        <v>0</v>
      </c>
      <c r="F1068" s="18">
        <v>1</v>
      </c>
      <c r="G1068" s="18">
        <f t="shared" si="50"/>
        <v>0</v>
      </c>
    </row>
    <row r="1069" spans="1:7">
      <c r="A1069" t="e">
        <f>_xlfn.XLOOKUP(I1069,UTILIZADAS[Contacto1],UTILIZADAS[Source.Name],,0)</f>
        <v>#N/A</v>
      </c>
      <c r="B1069" s="18" t="e">
        <f>VLOOKUP(J1069,Ref!A:C,3,0)</f>
        <v>#N/A</v>
      </c>
      <c r="C1069" s="18" t="e">
        <f>VLOOKUP(J1069,Ref!A:D,4,0)</f>
        <v>#N/A</v>
      </c>
      <c r="D1069" s="18" t="str">
        <f t="shared" si="48"/>
        <v>00/ene</v>
      </c>
      <c r="E1069" s="18">
        <f t="shared" si="49"/>
        <v>0</v>
      </c>
      <c r="F1069" s="18">
        <v>1</v>
      </c>
      <c r="G1069" s="18">
        <f t="shared" si="50"/>
        <v>0</v>
      </c>
    </row>
    <row r="1070" spans="1:7">
      <c r="A1070" t="e">
        <f>_xlfn.XLOOKUP(I1070,UTILIZADAS[Contacto1],UTILIZADAS[Source.Name],,0)</f>
        <v>#N/A</v>
      </c>
      <c r="B1070" s="18" t="e">
        <f>VLOOKUP(J1070,Ref!A:C,3,0)</f>
        <v>#N/A</v>
      </c>
      <c r="C1070" s="18" t="e">
        <f>VLOOKUP(J1070,Ref!A:D,4,0)</f>
        <v>#N/A</v>
      </c>
      <c r="D1070" s="18" t="str">
        <f t="shared" si="48"/>
        <v>00/ene</v>
      </c>
      <c r="E1070" s="18">
        <f t="shared" si="49"/>
        <v>0</v>
      </c>
      <c r="F1070" s="18">
        <v>1</v>
      </c>
      <c r="G1070" s="18">
        <f t="shared" si="50"/>
        <v>0</v>
      </c>
    </row>
    <row r="1071" spans="1:7">
      <c r="A1071" t="e">
        <f>_xlfn.XLOOKUP(I1071,UTILIZADAS[Contacto1],UTILIZADAS[Source.Name],,0)</f>
        <v>#N/A</v>
      </c>
      <c r="B1071" s="18" t="e">
        <f>VLOOKUP(J1071,Ref!A:C,3,0)</f>
        <v>#N/A</v>
      </c>
      <c r="C1071" s="18" t="e">
        <f>VLOOKUP(J1071,Ref!A:D,4,0)</f>
        <v>#N/A</v>
      </c>
      <c r="D1071" s="18" t="str">
        <f t="shared" si="48"/>
        <v>00/ene</v>
      </c>
      <c r="E1071" s="18">
        <f t="shared" si="49"/>
        <v>0</v>
      </c>
      <c r="F1071" s="18">
        <v>1</v>
      </c>
      <c r="G1071" s="18">
        <f t="shared" si="50"/>
        <v>0</v>
      </c>
    </row>
    <row r="1072" spans="1:7">
      <c r="A1072" t="e">
        <f>_xlfn.XLOOKUP(I1072,UTILIZADAS[Contacto1],UTILIZADAS[Source.Name],,0)</f>
        <v>#N/A</v>
      </c>
      <c r="B1072" s="18" t="e">
        <f>VLOOKUP(J1072,Ref!A:C,3,0)</f>
        <v>#N/A</v>
      </c>
      <c r="C1072" s="18" t="e">
        <f>VLOOKUP(J1072,Ref!A:D,4,0)</f>
        <v>#N/A</v>
      </c>
      <c r="D1072" s="18" t="str">
        <f t="shared" si="48"/>
        <v>00/ene</v>
      </c>
      <c r="E1072" s="18">
        <f t="shared" si="49"/>
        <v>0</v>
      </c>
      <c r="F1072" s="18">
        <v>1</v>
      </c>
      <c r="G1072" s="18">
        <f t="shared" si="50"/>
        <v>0</v>
      </c>
    </row>
    <row r="1073" spans="1:7">
      <c r="A1073" t="e">
        <f>_xlfn.XLOOKUP(I1073,UTILIZADAS[Contacto1],UTILIZADAS[Source.Name],,0)</f>
        <v>#N/A</v>
      </c>
      <c r="B1073" s="18" t="e">
        <f>VLOOKUP(J1073,Ref!A:C,3,0)</f>
        <v>#N/A</v>
      </c>
      <c r="C1073" s="18" t="e">
        <f>VLOOKUP(J1073,Ref!A:D,4,0)</f>
        <v>#N/A</v>
      </c>
      <c r="D1073" s="18" t="str">
        <f t="shared" si="48"/>
        <v>00/ene</v>
      </c>
      <c r="E1073" s="18">
        <f t="shared" si="49"/>
        <v>0</v>
      </c>
      <c r="F1073" s="18">
        <v>1</v>
      </c>
      <c r="G1073" s="18">
        <f t="shared" si="50"/>
        <v>0</v>
      </c>
    </row>
    <row r="1074" spans="1:7">
      <c r="A1074" t="e">
        <f>_xlfn.XLOOKUP(I1074,UTILIZADAS[Contacto1],UTILIZADAS[Source.Name],,0)</f>
        <v>#N/A</v>
      </c>
      <c r="B1074" s="18" t="e">
        <f>VLOOKUP(J1074,Ref!A:C,3,0)</f>
        <v>#N/A</v>
      </c>
      <c r="C1074" s="18" t="e">
        <f>VLOOKUP(J1074,Ref!A:D,4,0)</f>
        <v>#N/A</v>
      </c>
      <c r="D1074" s="18" t="str">
        <f t="shared" si="48"/>
        <v>00/ene</v>
      </c>
      <c r="E1074" s="18">
        <f t="shared" si="49"/>
        <v>0</v>
      </c>
      <c r="F1074" s="18">
        <v>1</v>
      </c>
      <c r="G1074" s="18">
        <f t="shared" si="50"/>
        <v>0</v>
      </c>
    </row>
    <row r="1075" spans="1:7">
      <c r="A1075" t="e">
        <f>_xlfn.XLOOKUP(I1075,UTILIZADAS[Contacto1],UTILIZADAS[Source.Name],,0)</f>
        <v>#N/A</v>
      </c>
      <c r="B1075" s="18" t="e">
        <f>VLOOKUP(J1075,Ref!A:C,3,0)</f>
        <v>#N/A</v>
      </c>
      <c r="C1075" s="18" t="e">
        <f>VLOOKUP(J1075,Ref!A:D,4,0)</f>
        <v>#N/A</v>
      </c>
      <c r="D1075" s="18" t="str">
        <f t="shared" si="48"/>
        <v>00/ene</v>
      </c>
      <c r="E1075" s="18">
        <f t="shared" si="49"/>
        <v>0</v>
      </c>
      <c r="F1075" s="18">
        <v>1</v>
      </c>
      <c r="G1075" s="18">
        <f t="shared" si="50"/>
        <v>0</v>
      </c>
    </row>
    <row r="1076" spans="1:7">
      <c r="A1076" t="e">
        <f>_xlfn.XLOOKUP(I1076,UTILIZADAS[Contacto1],UTILIZADAS[Source.Name],,0)</f>
        <v>#N/A</v>
      </c>
      <c r="B1076" s="18" t="e">
        <f>VLOOKUP(J1076,Ref!A:C,3,0)</f>
        <v>#N/A</v>
      </c>
      <c r="C1076" s="18" t="e">
        <f>VLOOKUP(J1076,Ref!A:D,4,0)</f>
        <v>#N/A</v>
      </c>
      <c r="D1076" s="18" t="str">
        <f t="shared" si="48"/>
        <v>00/ene</v>
      </c>
      <c r="E1076" s="18">
        <f t="shared" si="49"/>
        <v>0</v>
      </c>
      <c r="F1076" s="18">
        <v>1</v>
      </c>
      <c r="G1076" s="18">
        <f t="shared" si="50"/>
        <v>0</v>
      </c>
    </row>
    <row r="1077" spans="1:7">
      <c r="A1077" t="e">
        <f>_xlfn.XLOOKUP(I1077,UTILIZADAS[Contacto1],UTILIZADAS[Source.Name],,0)</f>
        <v>#N/A</v>
      </c>
      <c r="B1077" s="18" t="e">
        <f>VLOOKUP(J1077,Ref!A:C,3,0)</f>
        <v>#N/A</v>
      </c>
      <c r="C1077" s="18" t="e">
        <f>VLOOKUP(J1077,Ref!A:D,4,0)</f>
        <v>#N/A</v>
      </c>
      <c r="D1077" s="18" t="str">
        <f t="shared" si="48"/>
        <v>00/ene</v>
      </c>
      <c r="E1077" s="18">
        <f t="shared" si="49"/>
        <v>0</v>
      </c>
      <c r="F1077" s="18">
        <v>1</v>
      </c>
      <c r="G1077" s="18">
        <f t="shared" si="50"/>
        <v>0</v>
      </c>
    </row>
    <row r="1078" spans="1:7">
      <c r="A1078" t="e">
        <f>_xlfn.XLOOKUP(I1078,UTILIZADAS[Contacto1],UTILIZADAS[Source.Name],,0)</f>
        <v>#N/A</v>
      </c>
      <c r="B1078" s="18" t="e">
        <f>VLOOKUP(J1078,Ref!A:C,3,0)</f>
        <v>#N/A</v>
      </c>
      <c r="C1078" s="18" t="e">
        <f>VLOOKUP(J1078,Ref!A:D,4,0)</f>
        <v>#N/A</v>
      </c>
      <c r="D1078" s="18" t="str">
        <f t="shared" si="48"/>
        <v>00/ene</v>
      </c>
      <c r="E1078" s="18">
        <f t="shared" si="49"/>
        <v>0</v>
      </c>
      <c r="F1078" s="18">
        <v>1</v>
      </c>
      <c r="G1078" s="18">
        <f t="shared" si="50"/>
        <v>0</v>
      </c>
    </row>
    <row r="1079" spans="1:7">
      <c r="A1079" t="e">
        <f>_xlfn.XLOOKUP(I1079,UTILIZADAS[Contacto1],UTILIZADAS[Source.Name],,0)</f>
        <v>#N/A</v>
      </c>
      <c r="B1079" s="18" t="e">
        <f>VLOOKUP(J1079,Ref!A:C,3,0)</f>
        <v>#N/A</v>
      </c>
      <c r="C1079" s="18" t="e">
        <f>VLOOKUP(J1079,Ref!A:D,4,0)</f>
        <v>#N/A</v>
      </c>
      <c r="D1079" s="18" t="str">
        <f t="shared" si="48"/>
        <v>00/ene</v>
      </c>
      <c r="E1079" s="18">
        <f t="shared" si="49"/>
        <v>0</v>
      </c>
      <c r="F1079" s="18">
        <v>1</v>
      </c>
      <c r="G1079" s="18">
        <f t="shared" si="50"/>
        <v>0</v>
      </c>
    </row>
    <row r="1080" spans="1:7">
      <c r="A1080" t="e">
        <f>_xlfn.XLOOKUP(I1080,UTILIZADAS[Contacto1],UTILIZADAS[Source.Name],,0)</f>
        <v>#N/A</v>
      </c>
      <c r="B1080" s="18" t="e">
        <f>VLOOKUP(J1080,Ref!A:C,3,0)</f>
        <v>#N/A</v>
      </c>
      <c r="C1080" s="18" t="e">
        <f>VLOOKUP(J1080,Ref!A:D,4,0)</f>
        <v>#N/A</v>
      </c>
      <c r="D1080" s="18" t="str">
        <f t="shared" si="48"/>
        <v>00/ene</v>
      </c>
      <c r="E1080" s="18">
        <f t="shared" si="49"/>
        <v>0</v>
      </c>
      <c r="F1080" s="18">
        <v>1</v>
      </c>
      <c r="G1080" s="18">
        <f t="shared" si="50"/>
        <v>0</v>
      </c>
    </row>
    <row r="1081" spans="1:7">
      <c r="A1081" t="e">
        <f>_xlfn.XLOOKUP(I1081,UTILIZADAS[Contacto1],UTILIZADAS[Source.Name],,0)</f>
        <v>#N/A</v>
      </c>
      <c r="B1081" s="18" t="e">
        <f>VLOOKUP(J1081,Ref!A:C,3,0)</f>
        <v>#N/A</v>
      </c>
      <c r="C1081" s="18" t="e">
        <f>VLOOKUP(J1081,Ref!A:D,4,0)</f>
        <v>#N/A</v>
      </c>
      <c r="D1081" s="18" t="str">
        <f t="shared" si="48"/>
        <v>00/ene</v>
      </c>
      <c r="E1081" s="18">
        <f t="shared" si="49"/>
        <v>0</v>
      </c>
      <c r="F1081" s="18">
        <v>1</v>
      </c>
      <c r="G1081" s="18">
        <f t="shared" si="50"/>
        <v>0</v>
      </c>
    </row>
    <row r="1082" spans="1:7">
      <c r="A1082" t="e">
        <f>_xlfn.XLOOKUP(I1082,UTILIZADAS[Contacto1],UTILIZADAS[Source.Name],,0)</f>
        <v>#N/A</v>
      </c>
      <c r="B1082" s="18" t="e">
        <f>VLOOKUP(J1082,Ref!A:C,3,0)</f>
        <v>#N/A</v>
      </c>
      <c r="C1082" s="18" t="e">
        <f>VLOOKUP(J1082,Ref!A:D,4,0)</f>
        <v>#N/A</v>
      </c>
      <c r="D1082" s="18" t="str">
        <f t="shared" si="48"/>
        <v>00/ene</v>
      </c>
      <c r="E1082" s="18">
        <f t="shared" si="49"/>
        <v>0</v>
      </c>
      <c r="F1082" s="18">
        <v>1</v>
      </c>
      <c r="G1082" s="18">
        <f t="shared" si="50"/>
        <v>0</v>
      </c>
    </row>
    <row r="1083" spans="1:7">
      <c r="A1083" t="e">
        <f>_xlfn.XLOOKUP(I1083,UTILIZADAS[Contacto1],UTILIZADAS[Source.Name],,0)</f>
        <v>#N/A</v>
      </c>
      <c r="B1083" s="18" t="e">
        <f>VLOOKUP(J1083,Ref!A:C,3,0)</f>
        <v>#N/A</v>
      </c>
      <c r="C1083" s="18" t="e">
        <f>VLOOKUP(J1083,Ref!A:D,4,0)</f>
        <v>#N/A</v>
      </c>
      <c r="D1083" s="18" t="str">
        <f t="shared" si="48"/>
        <v>00/ene</v>
      </c>
      <c r="E1083" s="18">
        <f t="shared" si="49"/>
        <v>0</v>
      </c>
      <c r="F1083" s="18">
        <v>1</v>
      </c>
      <c r="G1083" s="18">
        <f t="shared" si="50"/>
        <v>0</v>
      </c>
    </row>
    <row r="1084" spans="1:7">
      <c r="A1084" t="e">
        <f>_xlfn.XLOOKUP(I1084,UTILIZADAS[Contacto1],UTILIZADAS[Source.Name],,0)</f>
        <v>#N/A</v>
      </c>
      <c r="B1084" s="18" t="e">
        <f>VLOOKUP(J1084,Ref!A:C,3,0)</f>
        <v>#N/A</v>
      </c>
      <c r="C1084" s="18" t="e">
        <f>VLOOKUP(J1084,Ref!A:D,4,0)</f>
        <v>#N/A</v>
      </c>
      <c r="D1084" s="18" t="str">
        <f t="shared" si="48"/>
        <v>00/ene</v>
      </c>
      <c r="E1084" s="18">
        <f t="shared" si="49"/>
        <v>0</v>
      </c>
      <c r="F1084" s="18">
        <v>1</v>
      </c>
      <c r="G1084" s="18">
        <f t="shared" si="50"/>
        <v>0</v>
      </c>
    </row>
    <row r="1085" spans="1:7">
      <c r="A1085" t="e">
        <f>_xlfn.XLOOKUP(I1085,UTILIZADAS[Contacto1],UTILIZADAS[Source.Name],,0)</f>
        <v>#N/A</v>
      </c>
      <c r="B1085" s="18" t="e">
        <f>VLOOKUP(J1085,Ref!A:C,3,0)</f>
        <v>#N/A</v>
      </c>
      <c r="C1085" s="18" t="e">
        <f>VLOOKUP(J1085,Ref!A:D,4,0)</f>
        <v>#N/A</v>
      </c>
      <c r="D1085" s="18" t="str">
        <f t="shared" si="48"/>
        <v>00/ene</v>
      </c>
      <c r="E1085" s="18">
        <f t="shared" si="49"/>
        <v>0</v>
      </c>
      <c r="F1085" s="18">
        <v>1</v>
      </c>
      <c r="G1085" s="18">
        <f t="shared" si="50"/>
        <v>0</v>
      </c>
    </row>
    <row r="1086" spans="1:7">
      <c r="A1086" t="e">
        <f>_xlfn.XLOOKUP(I1086,UTILIZADAS[Contacto1],UTILIZADAS[Source.Name],,0)</f>
        <v>#N/A</v>
      </c>
      <c r="B1086" s="18" t="e">
        <f>VLOOKUP(J1086,Ref!A:C,3,0)</f>
        <v>#N/A</v>
      </c>
      <c r="C1086" s="18" t="e">
        <f>VLOOKUP(J1086,Ref!A:D,4,0)</f>
        <v>#N/A</v>
      </c>
      <c r="D1086" s="18" t="str">
        <f t="shared" si="48"/>
        <v>00/ene</v>
      </c>
      <c r="E1086" s="18">
        <f t="shared" si="49"/>
        <v>0</v>
      </c>
      <c r="F1086" s="18">
        <v>1</v>
      </c>
      <c r="G1086" s="18">
        <f t="shared" si="50"/>
        <v>0</v>
      </c>
    </row>
    <row r="1087" spans="1:7">
      <c r="A1087" t="e">
        <f>_xlfn.XLOOKUP(I1087,UTILIZADAS[Contacto1],UTILIZADAS[Source.Name],,0)</f>
        <v>#N/A</v>
      </c>
      <c r="B1087" s="18" t="e">
        <f>VLOOKUP(J1087,Ref!A:C,3,0)</f>
        <v>#N/A</v>
      </c>
      <c r="C1087" s="18" t="e">
        <f>VLOOKUP(J1087,Ref!A:D,4,0)</f>
        <v>#N/A</v>
      </c>
      <c r="D1087" s="18" t="str">
        <f t="shared" si="48"/>
        <v>00/ene</v>
      </c>
      <c r="E1087" s="18">
        <f t="shared" si="49"/>
        <v>0</v>
      </c>
      <c r="F1087" s="18">
        <v>1</v>
      </c>
      <c r="G1087" s="18">
        <f t="shared" si="50"/>
        <v>0</v>
      </c>
    </row>
    <row r="1088" spans="1:7">
      <c r="A1088" t="e">
        <f>_xlfn.XLOOKUP(I1088,UTILIZADAS[Contacto1],UTILIZADAS[Source.Name],,0)</f>
        <v>#N/A</v>
      </c>
      <c r="B1088" s="18" t="e">
        <f>VLOOKUP(J1088,Ref!A:C,3,0)</f>
        <v>#N/A</v>
      </c>
      <c r="C1088" s="18" t="e">
        <f>VLOOKUP(J1088,Ref!A:D,4,0)</f>
        <v>#N/A</v>
      </c>
      <c r="D1088" s="18" t="str">
        <f t="shared" si="48"/>
        <v>00/ene</v>
      </c>
      <c r="E1088" s="18">
        <f t="shared" si="49"/>
        <v>0</v>
      </c>
      <c r="F1088" s="18">
        <v>1</v>
      </c>
      <c r="G1088" s="18">
        <f t="shared" si="50"/>
        <v>0</v>
      </c>
    </row>
    <row r="1089" spans="1:7">
      <c r="A1089" t="e">
        <f>_xlfn.XLOOKUP(I1089,UTILIZADAS[Contacto1],UTILIZADAS[Source.Name],,0)</f>
        <v>#N/A</v>
      </c>
      <c r="B1089" s="18" t="e">
        <f>VLOOKUP(J1089,Ref!A:C,3,0)</f>
        <v>#N/A</v>
      </c>
      <c r="C1089" s="18" t="e">
        <f>VLOOKUP(J1089,Ref!A:D,4,0)</f>
        <v>#N/A</v>
      </c>
      <c r="D1089" s="18" t="str">
        <f t="shared" si="48"/>
        <v>00/ene</v>
      </c>
      <c r="E1089" s="18">
        <f t="shared" si="49"/>
        <v>0</v>
      </c>
      <c r="F1089" s="18">
        <v>1</v>
      </c>
      <c r="G1089" s="18">
        <f t="shared" si="50"/>
        <v>0</v>
      </c>
    </row>
    <row r="1090" spans="1:7">
      <c r="A1090" t="e">
        <f>_xlfn.XLOOKUP(I1090,UTILIZADAS[Contacto1],UTILIZADAS[Source.Name],,0)</f>
        <v>#N/A</v>
      </c>
      <c r="B1090" s="18" t="e">
        <f>VLOOKUP(J1090,Ref!A:C,3,0)</f>
        <v>#N/A</v>
      </c>
      <c r="C1090" s="18" t="e">
        <f>VLOOKUP(J1090,Ref!A:D,4,0)</f>
        <v>#N/A</v>
      </c>
      <c r="D1090" s="18" t="str">
        <f t="shared" ref="D1090:D1153" si="51">TEXT(H1090,"dd/mmm")</f>
        <v>00/ene</v>
      </c>
      <c r="E1090" s="18">
        <f t="shared" ref="E1090:E1153" si="52">+COUNTIF(I:I,I1090)</f>
        <v>0</v>
      </c>
      <c r="F1090" s="18">
        <v>1</v>
      </c>
      <c r="G1090" s="18">
        <f t="shared" si="50"/>
        <v>0</v>
      </c>
    </row>
    <row r="1091" spans="1:7">
      <c r="A1091" t="e">
        <f>_xlfn.XLOOKUP(I1091,UTILIZADAS[Contacto1],UTILIZADAS[Source.Name],,0)</f>
        <v>#N/A</v>
      </c>
      <c r="B1091" s="18" t="e">
        <f>VLOOKUP(J1091,Ref!A:C,3,0)</f>
        <v>#N/A</v>
      </c>
      <c r="C1091" s="18" t="e">
        <f>VLOOKUP(J1091,Ref!A:D,4,0)</f>
        <v>#N/A</v>
      </c>
      <c r="D1091" s="18" t="str">
        <f t="shared" si="51"/>
        <v>00/ene</v>
      </c>
      <c r="E1091" s="18">
        <f t="shared" si="52"/>
        <v>0</v>
      </c>
      <c r="F1091" s="18">
        <v>1</v>
      </c>
      <c r="G1091" s="18">
        <f t="shared" ref="G1091:G1154" si="53">IF(I1091=I1092,0,1)</f>
        <v>0</v>
      </c>
    </row>
    <row r="1092" spans="1:7">
      <c r="A1092" t="e">
        <f>_xlfn.XLOOKUP(I1092,UTILIZADAS[Contacto1],UTILIZADAS[Source.Name],,0)</f>
        <v>#N/A</v>
      </c>
      <c r="B1092" s="18" t="e">
        <f>VLOOKUP(J1092,Ref!A:C,3,0)</f>
        <v>#N/A</v>
      </c>
      <c r="C1092" s="18" t="e">
        <f>VLOOKUP(J1092,Ref!A:D,4,0)</f>
        <v>#N/A</v>
      </c>
      <c r="D1092" s="18" t="str">
        <f t="shared" si="51"/>
        <v>00/ene</v>
      </c>
      <c r="E1092" s="18">
        <f t="shared" si="52"/>
        <v>0</v>
      </c>
      <c r="F1092" s="18">
        <v>1</v>
      </c>
      <c r="G1092" s="18">
        <f t="shared" si="53"/>
        <v>0</v>
      </c>
    </row>
    <row r="1093" spans="1:7">
      <c r="A1093" t="e">
        <f>_xlfn.XLOOKUP(I1093,UTILIZADAS[Contacto1],UTILIZADAS[Source.Name],,0)</f>
        <v>#N/A</v>
      </c>
      <c r="B1093" s="18" t="e">
        <f>VLOOKUP(J1093,Ref!A:C,3,0)</f>
        <v>#N/A</v>
      </c>
      <c r="C1093" s="18" t="e">
        <f>VLOOKUP(J1093,Ref!A:D,4,0)</f>
        <v>#N/A</v>
      </c>
      <c r="D1093" s="18" t="str">
        <f t="shared" si="51"/>
        <v>00/ene</v>
      </c>
      <c r="E1093" s="18">
        <f t="shared" si="52"/>
        <v>0</v>
      </c>
      <c r="F1093" s="18">
        <v>1</v>
      </c>
      <c r="G1093" s="18">
        <f t="shared" si="53"/>
        <v>0</v>
      </c>
    </row>
    <row r="1094" spans="1:7">
      <c r="A1094" t="e">
        <f>_xlfn.XLOOKUP(I1094,UTILIZADAS[Contacto1],UTILIZADAS[Source.Name],,0)</f>
        <v>#N/A</v>
      </c>
      <c r="B1094" s="18" t="e">
        <f>VLOOKUP(J1094,Ref!A:C,3,0)</f>
        <v>#N/A</v>
      </c>
      <c r="C1094" s="18" t="e">
        <f>VLOOKUP(J1094,Ref!A:D,4,0)</f>
        <v>#N/A</v>
      </c>
      <c r="D1094" s="18" t="str">
        <f t="shared" si="51"/>
        <v>00/ene</v>
      </c>
      <c r="E1094" s="18">
        <f t="shared" si="52"/>
        <v>0</v>
      </c>
      <c r="F1094" s="18">
        <v>1</v>
      </c>
      <c r="G1094" s="18">
        <f t="shared" si="53"/>
        <v>0</v>
      </c>
    </row>
    <row r="1095" spans="1:7">
      <c r="A1095" t="e">
        <f>_xlfn.XLOOKUP(I1095,UTILIZADAS[Contacto1],UTILIZADAS[Source.Name],,0)</f>
        <v>#N/A</v>
      </c>
      <c r="B1095" s="18" t="e">
        <f>VLOOKUP(J1095,Ref!A:C,3,0)</f>
        <v>#N/A</v>
      </c>
      <c r="C1095" s="18" t="e">
        <f>VLOOKUP(J1095,Ref!A:D,4,0)</f>
        <v>#N/A</v>
      </c>
      <c r="D1095" s="18" t="str">
        <f t="shared" si="51"/>
        <v>00/ene</v>
      </c>
      <c r="E1095" s="18">
        <f t="shared" si="52"/>
        <v>0</v>
      </c>
      <c r="F1095" s="18">
        <v>1</v>
      </c>
      <c r="G1095" s="18">
        <f t="shared" si="53"/>
        <v>0</v>
      </c>
    </row>
    <row r="1096" spans="1:7">
      <c r="A1096" t="e">
        <f>_xlfn.XLOOKUP(I1096,UTILIZADAS[Contacto1],UTILIZADAS[Source.Name],,0)</f>
        <v>#N/A</v>
      </c>
      <c r="B1096" s="18" t="e">
        <f>VLOOKUP(J1096,Ref!A:C,3,0)</f>
        <v>#N/A</v>
      </c>
      <c r="C1096" s="18" t="e">
        <f>VLOOKUP(J1096,Ref!A:D,4,0)</f>
        <v>#N/A</v>
      </c>
      <c r="D1096" s="18" t="str">
        <f t="shared" si="51"/>
        <v>00/ene</v>
      </c>
      <c r="E1096" s="18">
        <f t="shared" si="52"/>
        <v>0</v>
      </c>
      <c r="F1096" s="18">
        <v>1</v>
      </c>
      <c r="G1096" s="18">
        <f t="shared" si="53"/>
        <v>0</v>
      </c>
    </row>
    <row r="1097" spans="1:7">
      <c r="A1097" t="e">
        <f>_xlfn.XLOOKUP(I1097,UTILIZADAS[Contacto1],UTILIZADAS[Source.Name],,0)</f>
        <v>#N/A</v>
      </c>
      <c r="B1097" s="18" t="e">
        <f>VLOOKUP(J1097,Ref!A:C,3,0)</f>
        <v>#N/A</v>
      </c>
      <c r="C1097" s="18" t="e">
        <f>VLOOKUP(J1097,Ref!A:D,4,0)</f>
        <v>#N/A</v>
      </c>
      <c r="D1097" s="18" t="str">
        <f t="shared" si="51"/>
        <v>00/ene</v>
      </c>
      <c r="E1097" s="18">
        <f t="shared" si="52"/>
        <v>0</v>
      </c>
      <c r="F1097" s="18">
        <v>1</v>
      </c>
      <c r="G1097" s="18">
        <f t="shared" si="53"/>
        <v>0</v>
      </c>
    </row>
    <row r="1098" spans="1:7">
      <c r="A1098" t="e">
        <f>_xlfn.XLOOKUP(I1098,UTILIZADAS[Contacto1],UTILIZADAS[Source.Name],,0)</f>
        <v>#N/A</v>
      </c>
      <c r="B1098" s="18" t="e">
        <f>VLOOKUP(J1098,Ref!A:C,3,0)</f>
        <v>#N/A</v>
      </c>
      <c r="C1098" s="18" t="e">
        <f>VLOOKUP(J1098,Ref!A:D,4,0)</f>
        <v>#N/A</v>
      </c>
      <c r="D1098" s="18" t="str">
        <f t="shared" si="51"/>
        <v>00/ene</v>
      </c>
      <c r="E1098" s="18">
        <f t="shared" si="52"/>
        <v>0</v>
      </c>
      <c r="F1098" s="18">
        <v>1</v>
      </c>
      <c r="G1098" s="18">
        <f t="shared" si="53"/>
        <v>0</v>
      </c>
    </row>
    <row r="1099" spans="1:7">
      <c r="A1099" t="e">
        <f>_xlfn.XLOOKUP(I1099,UTILIZADAS[Contacto1],UTILIZADAS[Source.Name],,0)</f>
        <v>#N/A</v>
      </c>
      <c r="B1099" s="18" t="e">
        <f>VLOOKUP(J1099,Ref!A:C,3,0)</f>
        <v>#N/A</v>
      </c>
      <c r="C1099" s="18" t="e">
        <f>VLOOKUP(J1099,Ref!A:D,4,0)</f>
        <v>#N/A</v>
      </c>
      <c r="D1099" s="18" t="str">
        <f t="shared" si="51"/>
        <v>00/ene</v>
      </c>
      <c r="E1099" s="18">
        <f t="shared" si="52"/>
        <v>0</v>
      </c>
      <c r="F1099" s="18">
        <v>1</v>
      </c>
      <c r="G1099" s="18">
        <f t="shared" si="53"/>
        <v>0</v>
      </c>
    </row>
    <row r="1100" spans="1:7">
      <c r="A1100" t="e">
        <f>_xlfn.XLOOKUP(I1100,UTILIZADAS[Contacto1],UTILIZADAS[Source.Name],,0)</f>
        <v>#N/A</v>
      </c>
      <c r="B1100" s="18" t="e">
        <f>VLOOKUP(J1100,Ref!A:C,3,0)</f>
        <v>#N/A</v>
      </c>
      <c r="C1100" s="18" t="e">
        <f>VLOOKUP(J1100,Ref!A:D,4,0)</f>
        <v>#N/A</v>
      </c>
      <c r="D1100" s="18" t="str">
        <f t="shared" si="51"/>
        <v>00/ene</v>
      </c>
      <c r="E1100" s="18">
        <f t="shared" si="52"/>
        <v>0</v>
      </c>
      <c r="F1100" s="18">
        <v>1</v>
      </c>
      <c r="G1100" s="18">
        <f t="shared" si="53"/>
        <v>0</v>
      </c>
    </row>
    <row r="1101" spans="1:7">
      <c r="A1101" t="e">
        <f>_xlfn.XLOOKUP(I1101,UTILIZADAS[Contacto1],UTILIZADAS[Source.Name],,0)</f>
        <v>#N/A</v>
      </c>
      <c r="B1101" s="18" t="e">
        <f>VLOOKUP(J1101,Ref!A:C,3,0)</f>
        <v>#N/A</v>
      </c>
      <c r="C1101" s="18" t="e">
        <f>VLOOKUP(J1101,Ref!A:D,4,0)</f>
        <v>#N/A</v>
      </c>
      <c r="D1101" s="18" t="str">
        <f t="shared" si="51"/>
        <v>00/ene</v>
      </c>
      <c r="E1101" s="18">
        <f t="shared" si="52"/>
        <v>0</v>
      </c>
      <c r="F1101" s="18">
        <v>1</v>
      </c>
      <c r="G1101" s="18">
        <f t="shared" si="53"/>
        <v>0</v>
      </c>
    </row>
    <row r="1102" spans="1:7">
      <c r="A1102" t="e">
        <f>_xlfn.XLOOKUP(I1102,UTILIZADAS[Contacto1],UTILIZADAS[Source.Name],,0)</f>
        <v>#N/A</v>
      </c>
      <c r="B1102" s="18" t="e">
        <f>VLOOKUP(J1102,Ref!A:C,3,0)</f>
        <v>#N/A</v>
      </c>
      <c r="C1102" s="18" t="e">
        <f>VLOOKUP(J1102,Ref!A:D,4,0)</f>
        <v>#N/A</v>
      </c>
      <c r="D1102" s="18" t="str">
        <f t="shared" si="51"/>
        <v>00/ene</v>
      </c>
      <c r="E1102" s="18">
        <f t="shared" si="52"/>
        <v>0</v>
      </c>
      <c r="F1102" s="18">
        <v>1</v>
      </c>
      <c r="G1102" s="18">
        <f t="shared" si="53"/>
        <v>0</v>
      </c>
    </row>
    <row r="1103" spans="1:7">
      <c r="A1103" t="e">
        <f>_xlfn.XLOOKUP(I1103,UTILIZADAS[Contacto1],UTILIZADAS[Source.Name],,0)</f>
        <v>#N/A</v>
      </c>
      <c r="B1103" s="18" t="e">
        <f>VLOOKUP(J1103,Ref!A:C,3,0)</f>
        <v>#N/A</v>
      </c>
      <c r="C1103" s="18" t="e">
        <f>VLOOKUP(J1103,Ref!A:D,4,0)</f>
        <v>#N/A</v>
      </c>
      <c r="D1103" s="18" t="str">
        <f t="shared" si="51"/>
        <v>00/ene</v>
      </c>
      <c r="E1103" s="18">
        <f t="shared" si="52"/>
        <v>0</v>
      </c>
      <c r="F1103" s="18">
        <v>1</v>
      </c>
      <c r="G1103" s="18">
        <f t="shared" si="53"/>
        <v>0</v>
      </c>
    </row>
    <row r="1104" spans="1:7">
      <c r="A1104" t="e">
        <f>_xlfn.XLOOKUP(I1104,UTILIZADAS[Contacto1],UTILIZADAS[Source.Name],,0)</f>
        <v>#N/A</v>
      </c>
      <c r="B1104" s="18" t="e">
        <f>VLOOKUP(J1104,Ref!A:C,3,0)</f>
        <v>#N/A</v>
      </c>
      <c r="C1104" s="18" t="e">
        <f>VLOOKUP(J1104,Ref!A:D,4,0)</f>
        <v>#N/A</v>
      </c>
      <c r="D1104" s="18" t="str">
        <f t="shared" si="51"/>
        <v>00/ene</v>
      </c>
      <c r="E1104" s="18">
        <f t="shared" si="52"/>
        <v>0</v>
      </c>
      <c r="F1104" s="18">
        <v>1</v>
      </c>
      <c r="G1104" s="18">
        <f t="shared" si="53"/>
        <v>0</v>
      </c>
    </row>
    <row r="1105" spans="1:7">
      <c r="A1105" t="e">
        <f>_xlfn.XLOOKUP(I1105,UTILIZADAS[Contacto1],UTILIZADAS[Source.Name],,0)</f>
        <v>#N/A</v>
      </c>
      <c r="B1105" s="18" t="e">
        <f>VLOOKUP(J1105,Ref!A:C,3,0)</f>
        <v>#N/A</v>
      </c>
      <c r="C1105" s="18" t="e">
        <f>VLOOKUP(J1105,Ref!A:D,4,0)</f>
        <v>#N/A</v>
      </c>
      <c r="D1105" s="18" t="str">
        <f t="shared" si="51"/>
        <v>00/ene</v>
      </c>
      <c r="E1105" s="18">
        <f t="shared" si="52"/>
        <v>0</v>
      </c>
      <c r="F1105" s="18">
        <v>1</v>
      </c>
      <c r="G1105" s="18">
        <f t="shared" si="53"/>
        <v>0</v>
      </c>
    </row>
    <row r="1106" spans="1:7">
      <c r="A1106" t="e">
        <f>_xlfn.XLOOKUP(I1106,UTILIZADAS[Contacto1],UTILIZADAS[Source.Name],,0)</f>
        <v>#N/A</v>
      </c>
      <c r="B1106" s="18" t="e">
        <f>VLOOKUP(J1106,Ref!A:C,3,0)</f>
        <v>#N/A</v>
      </c>
      <c r="C1106" s="18" t="e">
        <f>VLOOKUP(J1106,Ref!A:D,4,0)</f>
        <v>#N/A</v>
      </c>
      <c r="D1106" s="18" t="str">
        <f t="shared" si="51"/>
        <v>00/ene</v>
      </c>
      <c r="E1106" s="18">
        <f t="shared" si="52"/>
        <v>0</v>
      </c>
      <c r="F1106" s="18">
        <v>1</v>
      </c>
      <c r="G1106" s="18">
        <f t="shared" si="53"/>
        <v>0</v>
      </c>
    </row>
    <row r="1107" spans="1:7">
      <c r="A1107" t="e">
        <f>_xlfn.XLOOKUP(I1107,UTILIZADAS[Contacto1],UTILIZADAS[Source.Name],,0)</f>
        <v>#N/A</v>
      </c>
      <c r="B1107" s="18" t="e">
        <f>VLOOKUP(J1107,Ref!A:C,3,0)</f>
        <v>#N/A</v>
      </c>
      <c r="C1107" s="18" t="e">
        <f>VLOOKUP(J1107,Ref!A:D,4,0)</f>
        <v>#N/A</v>
      </c>
      <c r="D1107" s="18" t="str">
        <f t="shared" si="51"/>
        <v>00/ene</v>
      </c>
      <c r="E1107" s="18">
        <f t="shared" si="52"/>
        <v>0</v>
      </c>
      <c r="F1107" s="18">
        <v>1</v>
      </c>
      <c r="G1107" s="18">
        <f t="shared" si="53"/>
        <v>0</v>
      </c>
    </row>
    <row r="1108" spans="1:7">
      <c r="A1108" t="e">
        <f>_xlfn.XLOOKUP(I1108,UTILIZADAS[Contacto1],UTILIZADAS[Source.Name],,0)</f>
        <v>#N/A</v>
      </c>
      <c r="B1108" s="18" t="e">
        <f>VLOOKUP(J1108,Ref!A:C,3,0)</f>
        <v>#N/A</v>
      </c>
      <c r="C1108" s="18" t="e">
        <f>VLOOKUP(J1108,Ref!A:D,4,0)</f>
        <v>#N/A</v>
      </c>
      <c r="D1108" s="18" t="str">
        <f t="shared" si="51"/>
        <v>00/ene</v>
      </c>
      <c r="E1108" s="18">
        <f t="shared" si="52"/>
        <v>0</v>
      </c>
      <c r="F1108" s="18">
        <v>1</v>
      </c>
      <c r="G1108" s="18">
        <f t="shared" si="53"/>
        <v>0</v>
      </c>
    </row>
    <row r="1109" spans="1:7">
      <c r="A1109" t="e">
        <f>_xlfn.XLOOKUP(I1109,UTILIZADAS[Contacto1],UTILIZADAS[Source.Name],,0)</f>
        <v>#N/A</v>
      </c>
      <c r="B1109" s="18" t="e">
        <f>VLOOKUP(J1109,Ref!A:C,3,0)</f>
        <v>#N/A</v>
      </c>
      <c r="C1109" s="18" t="e">
        <f>VLOOKUP(J1109,Ref!A:D,4,0)</f>
        <v>#N/A</v>
      </c>
      <c r="D1109" s="18" t="str">
        <f t="shared" si="51"/>
        <v>00/ene</v>
      </c>
      <c r="E1109" s="18">
        <f t="shared" si="52"/>
        <v>0</v>
      </c>
      <c r="F1109" s="18">
        <v>1</v>
      </c>
      <c r="G1109" s="18">
        <f t="shared" si="53"/>
        <v>0</v>
      </c>
    </row>
    <row r="1110" spans="1:7">
      <c r="A1110" t="e">
        <f>_xlfn.XLOOKUP(I1110,UTILIZADAS[Contacto1],UTILIZADAS[Source.Name],,0)</f>
        <v>#N/A</v>
      </c>
      <c r="B1110" s="18" t="e">
        <f>VLOOKUP(J1110,Ref!A:C,3,0)</f>
        <v>#N/A</v>
      </c>
      <c r="C1110" s="18" t="e">
        <f>VLOOKUP(J1110,Ref!A:D,4,0)</f>
        <v>#N/A</v>
      </c>
      <c r="D1110" s="18" t="str">
        <f t="shared" si="51"/>
        <v>00/ene</v>
      </c>
      <c r="E1110" s="18">
        <f t="shared" si="52"/>
        <v>0</v>
      </c>
      <c r="F1110" s="18">
        <v>1</v>
      </c>
      <c r="G1110" s="18">
        <f t="shared" si="53"/>
        <v>0</v>
      </c>
    </row>
    <row r="1111" spans="1:7">
      <c r="A1111" t="e">
        <f>_xlfn.XLOOKUP(I1111,UTILIZADAS[Contacto1],UTILIZADAS[Source.Name],,0)</f>
        <v>#N/A</v>
      </c>
      <c r="B1111" s="18" t="e">
        <f>VLOOKUP(J1111,Ref!A:C,3,0)</f>
        <v>#N/A</v>
      </c>
      <c r="C1111" s="18" t="e">
        <f>VLOOKUP(J1111,Ref!A:D,4,0)</f>
        <v>#N/A</v>
      </c>
      <c r="D1111" s="18" t="str">
        <f t="shared" si="51"/>
        <v>00/ene</v>
      </c>
      <c r="E1111" s="18">
        <f t="shared" si="52"/>
        <v>0</v>
      </c>
      <c r="F1111" s="18">
        <v>1</v>
      </c>
      <c r="G1111" s="18">
        <f t="shared" si="53"/>
        <v>0</v>
      </c>
    </row>
    <row r="1112" spans="1:7">
      <c r="A1112" t="e">
        <f>_xlfn.XLOOKUP(I1112,UTILIZADAS[Contacto1],UTILIZADAS[Source.Name],,0)</f>
        <v>#N/A</v>
      </c>
      <c r="B1112" s="18" t="e">
        <f>VLOOKUP(J1112,Ref!A:C,3,0)</f>
        <v>#N/A</v>
      </c>
      <c r="C1112" s="18" t="e">
        <f>VLOOKUP(J1112,Ref!A:D,4,0)</f>
        <v>#N/A</v>
      </c>
      <c r="D1112" s="18" t="str">
        <f t="shared" si="51"/>
        <v>00/ene</v>
      </c>
      <c r="E1112" s="18">
        <f t="shared" si="52"/>
        <v>0</v>
      </c>
      <c r="F1112" s="18">
        <v>1</v>
      </c>
      <c r="G1112" s="18">
        <f t="shared" si="53"/>
        <v>0</v>
      </c>
    </row>
    <row r="1113" spans="1:7">
      <c r="A1113" t="e">
        <f>_xlfn.XLOOKUP(I1113,UTILIZADAS[Contacto1],UTILIZADAS[Source.Name],,0)</f>
        <v>#N/A</v>
      </c>
      <c r="B1113" s="18" t="e">
        <f>VLOOKUP(J1113,Ref!A:C,3,0)</f>
        <v>#N/A</v>
      </c>
      <c r="C1113" s="18" t="e">
        <f>VLOOKUP(J1113,Ref!A:D,4,0)</f>
        <v>#N/A</v>
      </c>
      <c r="D1113" s="18" t="str">
        <f t="shared" si="51"/>
        <v>00/ene</v>
      </c>
      <c r="E1113" s="18">
        <f t="shared" si="52"/>
        <v>0</v>
      </c>
      <c r="F1113" s="18">
        <v>1</v>
      </c>
      <c r="G1113" s="18">
        <f t="shared" si="53"/>
        <v>0</v>
      </c>
    </row>
    <row r="1114" spans="1:7">
      <c r="A1114" t="e">
        <f>_xlfn.XLOOKUP(I1114,UTILIZADAS[Contacto1],UTILIZADAS[Source.Name],,0)</f>
        <v>#N/A</v>
      </c>
      <c r="B1114" s="18" t="e">
        <f>VLOOKUP(J1114,Ref!A:C,3,0)</f>
        <v>#N/A</v>
      </c>
      <c r="C1114" s="18" t="e">
        <f>VLOOKUP(J1114,Ref!A:D,4,0)</f>
        <v>#N/A</v>
      </c>
      <c r="D1114" s="18" t="str">
        <f t="shared" si="51"/>
        <v>00/ene</v>
      </c>
      <c r="E1114" s="18">
        <f t="shared" si="52"/>
        <v>0</v>
      </c>
      <c r="F1114" s="18">
        <v>1</v>
      </c>
      <c r="G1114" s="18">
        <f t="shared" si="53"/>
        <v>0</v>
      </c>
    </row>
    <row r="1115" spans="1:7">
      <c r="A1115" t="e">
        <f>_xlfn.XLOOKUP(I1115,UTILIZADAS[Contacto1],UTILIZADAS[Source.Name],,0)</f>
        <v>#N/A</v>
      </c>
      <c r="B1115" s="18" t="e">
        <f>VLOOKUP(J1115,Ref!A:C,3,0)</f>
        <v>#N/A</v>
      </c>
      <c r="C1115" s="18" t="e">
        <f>VLOOKUP(J1115,Ref!A:D,4,0)</f>
        <v>#N/A</v>
      </c>
      <c r="D1115" s="18" t="str">
        <f t="shared" si="51"/>
        <v>00/ene</v>
      </c>
      <c r="E1115" s="18">
        <f t="shared" si="52"/>
        <v>0</v>
      </c>
      <c r="F1115" s="18">
        <v>1</v>
      </c>
      <c r="G1115" s="18">
        <f t="shared" si="53"/>
        <v>0</v>
      </c>
    </row>
    <row r="1116" spans="1:7">
      <c r="A1116" t="e">
        <f>_xlfn.XLOOKUP(I1116,UTILIZADAS[Contacto1],UTILIZADAS[Source.Name],,0)</f>
        <v>#N/A</v>
      </c>
      <c r="B1116" s="18" t="e">
        <f>VLOOKUP(J1116,Ref!A:C,3,0)</f>
        <v>#N/A</v>
      </c>
      <c r="C1116" s="18" t="e">
        <f>VLOOKUP(J1116,Ref!A:D,4,0)</f>
        <v>#N/A</v>
      </c>
      <c r="D1116" s="18" t="str">
        <f t="shared" si="51"/>
        <v>00/ene</v>
      </c>
      <c r="E1116" s="18">
        <f t="shared" si="52"/>
        <v>0</v>
      </c>
      <c r="F1116" s="18">
        <v>1</v>
      </c>
      <c r="G1116" s="18">
        <f t="shared" si="53"/>
        <v>0</v>
      </c>
    </row>
    <row r="1117" spans="1:7">
      <c r="A1117" t="e">
        <f>_xlfn.XLOOKUP(I1117,UTILIZADAS[Contacto1],UTILIZADAS[Source.Name],,0)</f>
        <v>#N/A</v>
      </c>
      <c r="B1117" s="18" t="e">
        <f>VLOOKUP(J1117,Ref!A:C,3,0)</f>
        <v>#N/A</v>
      </c>
      <c r="C1117" s="18" t="e">
        <f>VLOOKUP(J1117,Ref!A:D,4,0)</f>
        <v>#N/A</v>
      </c>
      <c r="D1117" s="18" t="str">
        <f t="shared" si="51"/>
        <v>00/ene</v>
      </c>
      <c r="E1117" s="18">
        <f t="shared" si="52"/>
        <v>0</v>
      </c>
      <c r="F1117" s="18">
        <v>1</v>
      </c>
      <c r="G1117" s="18">
        <f t="shared" si="53"/>
        <v>0</v>
      </c>
    </row>
    <row r="1118" spans="1:7">
      <c r="A1118" t="e">
        <f>_xlfn.XLOOKUP(I1118,UTILIZADAS[Contacto1],UTILIZADAS[Source.Name],,0)</f>
        <v>#N/A</v>
      </c>
      <c r="B1118" s="18" t="e">
        <f>VLOOKUP(J1118,Ref!A:C,3,0)</f>
        <v>#N/A</v>
      </c>
      <c r="C1118" s="18" t="e">
        <f>VLOOKUP(J1118,Ref!A:D,4,0)</f>
        <v>#N/A</v>
      </c>
      <c r="D1118" s="18" t="str">
        <f t="shared" si="51"/>
        <v>00/ene</v>
      </c>
      <c r="E1118" s="18">
        <f t="shared" si="52"/>
        <v>0</v>
      </c>
      <c r="F1118" s="18">
        <v>1</v>
      </c>
      <c r="G1118" s="18">
        <f t="shared" si="53"/>
        <v>0</v>
      </c>
    </row>
    <row r="1119" spans="1:7">
      <c r="A1119" t="e">
        <f>_xlfn.XLOOKUP(I1119,UTILIZADAS[Contacto1],UTILIZADAS[Source.Name],,0)</f>
        <v>#N/A</v>
      </c>
      <c r="B1119" s="18" t="e">
        <f>VLOOKUP(J1119,Ref!A:C,3,0)</f>
        <v>#N/A</v>
      </c>
      <c r="C1119" s="18" t="e">
        <f>VLOOKUP(J1119,Ref!A:D,4,0)</f>
        <v>#N/A</v>
      </c>
      <c r="D1119" s="18" t="str">
        <f t="shared" si="51"/>
        <v>00/ene</v>
      </c>
      <c r="E1119" s="18">
        <f t="shared" si="52"/>
        <v>0</v>
      </c>
      <c r="F1119" s="18">
        <v>1</v>
      </c>
      <c r="G1119" s="18">
        <f t="shared" si="53"/>
        <v>0</v>
      </c>
    </row>
    <row r="1120" spans="1:7">
      <c r="A1120" t="e">
        <f>_xlfn.XLOOKUP(I1120,UTILIZADAS[Contacto1],UTILIZADAS[Source.Name],,0)</f>
        <v>#N/A</v>
      </c>
      <c r="B1120" s="18" t="e">
        <f>VLOOKUP(J1120,Ref!A:C,3,0)</f>
        <v>#N/A</v>
      </c>
      <c r="C1120" s="18" t="e">
        <f>VLOOKUP(J1120,Ref!A:D,4,0)</f>
        <v>#N/A</v>
      </c>
      <c r="D1120" s="18" t="str">
        <f t="shared" si="51"/>
        <v>00/ene</v>
      </c>
      <c r="E1120" s="18">
        <f t="shared" si="52"/>
        <v>0</v>
      </c>
      <c r="F1120" s="18">
        <v>1</v>
      </c>
      <c r="G1120" s="18">
        <f t="shared" si="53"/>
        <v>0</v>
      </c>
    </row>
    <row r="1121" spans="1:7">
      <c r="A1121" t="e">
        <f>_xlfn.XLOOKUP(I1121,UTILIZADAS[Contacto1],UTILIZADAS[Source.Name],,0)</f>
        <v>#N/A</v>
      </c>
      <c r="B1121" s="18" t="e">
        <f>VLOOKUP(J1121,Ref!A:C,3,0)</f>
        <v>#N/A</v>
      </c>
      <c r="C1121" s="18" t="e">
        <f>VLOOKUP(J1121,Ref!A:D,4,0)</f>
        <v>#N/A</v>
      </c>
      <c r="D1121" s="18" t="str">
        <f t="shared" si="51"/>
        <v>00/ene</v>
      </c>
      <c r="E1121" s="18">
        <f t="shared" si="52"/>
        <v>0</v>
      </c>
      <c r="F1121" s="18">
        <v>1</v>
      </c>
      <c r="G1121" s="18">
        <f t="shared" si="53"/>
        <v>0</v>
      </c>
    </row>
    <row r="1122" spans="1:7">
      <c r="A1122" t="e">
        <f>_xlfn.XLOOKUP(I1122,UTILIZADAS[Contacto1],UTILIZADAS[Source.Name],,0)</f>
        <v>#N/A</v>
      </c>
      <c r="B1122" s="18" t="e">
        <f>VLOOKUP(J1122,Ref!A:C,3,0)</f>
        <v>#N/A</v>
      </c>
      <c r="C1122" s="18" t="e">
        <f>VLOOKUP(J1122,Ref!A:D,4,0)</f>
        <v>#N/A</v>
      </c>
      <c r="D1122" s="18" t="str">
        <f t="shared" si="51"/>
        <v>00/ene</v>
      </c>
      <c r="E1122" s="18">
        <f t="shared" si="52"/>
        <v>0</v>
      </c>
      <c r="F1122" s="18">
        <v>1</v>
      </c>
      <c r="G1122" s="18">
        <f t="shared" si="53"/>
        <v>0</v>
      </c>
    </row>
    <row r="1123" spans="1:7">
      <c r="A1123" t="e">
        <f>_xlfn.XLOOKUP(I1123,UTILIZADAS[Contacto1],UTILIZADAS[Source.Name],,0)</f>
        <v>#N/A</v>
      </c>
      <c r="B1123" s="18" t="e">
        <f>VLOOKUP(J1123,Ref!A:C,3,0)</f>
        <v>#N/A</v>
      </c>
      <c r="C1123" s="18" t="e">
        <f>VLOOKUP(J1123,Ref!A:D,4,0)</f>
        <v>#N/A</v>
      </c>
      <c r="D1123" s="18" t="str">
        <f t="shared" si="51"/>
        <v>00/ene</v>
      </c>
      <c r="E1123" s="18">
        <f t="shared" si="52"/>
        <v>0</v>
      </c>
      <c r="F1123" s="18">
        <v>1</v>
      </c>
      <c r="G1123" s="18">
        <f t="shared" si="53"/>
        <v>0</v>
      </c>
    </row>
    <row r="1124" spans="1:7">
      <c r="A1124" t="e">
        <f>_xlfn.XLOOKUP(I1124,UTILIZADAS[Contacto1],UTILIZADAS[Source.Name],,0)</f>
        <v>#N/A</v>
      </c>
      <c r="B1124" s="18" t="e">
        <f>VLOOKUP(J1124,Ref!A:C,3,0)</f>
        <v>#N/A</v>
      </c>
      <c r="C1124" s="18" t="e">
        <f>VLOOKUP(J1124,Ref!A:D,4,0)</f>
        <v>#N/A</v>
      </c>
      <c r="D1124" s="18" t="str">
        <f t="shared" si="51"/>
        <v>00/ene</v>
      </c>
      <c r="E1124" s="18">
        <f t="shared" si="52"/>
        <v>0</v>
      </c>
      <c r="F1124" s="18">
        <v>1</v>
      </c>
      <c r="G1124" s="18">
        <f t="shared" si="53"/>
        <v>0</v>
      </c>
    </row>
    <row r="1125" spans="1:7">
      <c r="A1125" t="e">
        <f>_xlfn.XLOOKUP(I1125,UTILIZADAS[Contacto1],UTILIZADAS[Source.Name],,0)</f>
        <v>#N/A</v>
      </c>
      <c r="B1125" s="18" t="e">
        <f>VLOOKUP(J1125,Ref!A:C,3,0)</f>
        <v>#N/A</v>
      </c>
      <c r="C1125" s="18" t="e">
        <f>VLOOKUP(J1125,Ref!A:D,4,0)</f>
        <v>#N/A</v>
      </c>
      <c r="D1125" s="18" t="str">
        <f t="shared" si="51"/>
        <v>00/ene</v>
      </c>
      <c r="E1125" s="18">
        <f t="shared" si="52"/>
        <v>0</v>
      </c>
      <c r="F1125" s="18">
        <v>1</v>
      </c>
      <c r="G1125" s="18">
        <f t="shared" si="53"/>
        <v>0</v>
      </c>
    </row>
    <row r="1126" spans="1:7">
      <c r="A1126" t="e">
        <f>_xlfn.XLOOKUP(I1126,UTILIZADAS[Contacto1],UTILIZADAS[Source.Name],,0)</f>
        <v>#N/A</v>
      </c>
      <c r="B1126" s="18" t="e">
        <f>VLOOKUP(J1126,Ref!A:C,3,0)</f>
        <v>#N/A</v>
      </c>
      <c r="C1126" s="18" t="e">
        <f>VLOOKUP(J1126,Ref!A:D,4,0)</f>
        <v>#N/A</v>
      </c>
      <c r="D1126" s="18" t="str">
        <f t="shared" si="51"/>
        <v>00/ene</v>
      </c>
      <c r="E1126" s="18">
        <f t="shared" si="52"/>
        <v>0</v>
      </c>
      <c r="F1126" s="18">
        <v>1</v>
      </c>
      <c r="G1126" s="18">
        <f t="shared" si="53"/>
        <v>0</v>
      </c>
    </row>
    <row r="1127" spans="1:7">
      <c r="A1127" t="e">
        <f>_xlfn.XLOOKUP(I1127,UTILIZADAS[Contacto1],UTILIZADAS[Source.Name],,0)</f>
        <v>#N/A</v>
      </c>
      <c r="B1127" s="18" t="e">
        <f>VLOOKUP(J1127,Ref!A:C,3,0)</f>
        <v>#N/A</v>
      </c>
      <c r="C1127" s="18" t="e">
        <f>VLOOKUP(J1127,Ref!A:D,4,0)</f>
        <v>#N/A</v>
      </c>
      <c r="D1127" s="18" t="str">
        <f t="shared" si="51"/>
        <v>00/ene</v>
      </c>
      <c r="E1127" s="18">
        <f t="shared" si="52"/>
        <v>0</v>
      </c>
      <c r="F1127" s="18">
        <v>1</v>
      </c>
      <c r="G1127" s="18">
        <f t="shared" si="53"/>
        <v>0</v>
      </c>
    </row>
    <row r="1128" spans="1:7">
      <c r="A1128" t="e">
        <f>_xlfn.XLOOKUP(I1128,UTILIZADAS[Contacto1],UTILIZADAS[Source.Name],,0)</f>
        <v>#N/A</v>
      </c>
      <c r="B1128" s="18" t="e">
        <f>VLOOKUP(J1128,Ref!A:C,3,0)</f>
        <v>#N/A</v>
      </c>
      <c r="C1128" s="18" t="e">
        <f>VLOOKUP(J1128,Ref!A:D,4,0)</f>
        <v>#N/A</v>
      </c>
      <c r="D1128" s="18" t="str">
        <f t="shared" si="51"/>
        <v>00/ene</v>
      </c>
      <c r="E1128" s="18">
        <f t="shared" si="52"/>
        <v>0</v>
      </c>
      <c r="F1128" s="18">
        <v>1</v>
      </c>
      <c r="G1128" s="18">
        <f t="shared" si="53"/>
        <v>0</v>
      </c>
    </row>
    <row r="1129" spans="1:7">
      <c r="A1129" t="e">
        <f>_xlfn.XLOOKUP(I1129,UTILIZADAS[Contacto1],UTILIZADAS[Source.Name],,0)</f>
        <v>#N/A</v>
      </c>
      <c r="B1129" s="18" t="e">
        <f>VLOOKUP(J1129,Ref!A:C,3,0)</f>
        <v>#N/A</v>
      </c>
      <c r="C1129" s="18" t="e">
        <f>VLOOKUP(J1129,Ref!A:D,4,0)</f>
        <v>#N/A</v>
      </c>
      <c r="D1129" s="18" t="str">
        <f t="shared" si="51"/>
        <v>00/ene</v>
      </c>
      <c r="E1129" s="18">
        <f t="shared" si="52"/>
        <v>0</v>
      </c>
      <c r="F1129" s="18">
        <v>1</v>
      </c>
      <c r="G1129" s="18">
        <f t="shared" si="53"/>
        <v>0</v>
      </c>
    </row>
    <row r="1130" spans="1:7">
      <c r="A1130" t="e">
        <f>_xlfn.XLOOKUP(I1130,UTILIZADAS[Contacto1],UTILIZADAS[Source.Name],,0)</f>
        <v>#N/A</v>
      </c>
      <c r="B1130" s="18" t="e">
        <f>VLOOKUP(J1130,Ref!A:C,3,0)</f>
        <v>#N/A</v>
      </c>
      <c r="C1130" s="18" t="e">
        <f>VLOOKUP(J1130,Ref!A:D,4,0)</f>
        <v>#N/A</v>
      </c>
      <c r="D1130" s="18" t="str">
        <f t="shared" si="51"/>
        <v>00/ene</v>
      </c>
      <c r="E1130" s="18">
        <f t="shared" si="52"/>
        <v>0</v>
      </c>
      <c r="F1130" s="18">
        <v>1</v>
      </c>
      <c r="G1130" s="18">
        <f t="shared" si="53"/>
        <v>0</v>
      </c>
    </row>
    <row r="1131" spans="1:7">
      <c r="A1131" t="e">
        <f>_xlfn.XLOOKUP(I1131,UTILIZADAS[Contacto1],UTILIZADAS[Source.Name],,0)</f>
        <v>#N/A</v>
      </c>
      <c r="B1131" s="18" t="e">
        <f>VLOOKUP(J1131,Ref!A:C,3,0)</f>
        <v>#N/A</v>
      </c>
      <c r="C1131" s="18" t="e">
        <f>VLOOKUP(J1131,Ref!A:D,4,0)</f>
        <v>#N/A</v>
      </c>
      <c r="D1131" s="18" t="str">
        <f t="shared" si="51"/>
        <v>00/ene</v>
      </c>
      <c r="E1131" s="18">
        <f t="shared" si="52"/>
        <v>0</v>
      </c>
      <c r="F1131" s="18">
        <v>1</v>
      </c>
      <c r="G1131" s="18">
        <f t="shared" si="53"/>
        <v>0</v>
      </c>
    </row>
    <row r="1132" spans="1:7">
      <c r="A1132" t="e">
        <f>_xlfn.XLOOKUP(I1132,UTILIZADAS[Contacto1],UTILIZADAS[Source.Name],,0)</f>
        <v>#N/A</v>
      </c>
      <c r="B1132" s="18" t="e">
        <f>VLOOKUP(J1132,Ref!A:C,3,0)</f>
        <v>#N/A</v>
      </c>
      <c r="C1132" s="18" t="e">
        <f>VLOOKUP(J1132,Ref!A:D,4,0)</f>
        <v>#N/A</v>
      </c>
      <c r="D1132" s="18" t="str">
        <f t="shared" si="51"/>
        <v>00/ene</v>
      </c>
      <c r="E1132" s="18">
        <f t="shared" si="52"/>
        <v>0</v>
      </c>
      <c r="F1132" s="18">
        <v>1</v>
      </c>
      <c r="G1132" s="18">
        <f t="shared" si="53"/>
        <v>0</v>
      </c>
    </row>
    <row r="1133" spans="1:7">
      <c r="A1133" t="e">
        <f>_xlfn.XLOOKUP(I1133,UTILIZADAS[Contacto1],UTILIZADAS[Source.Name],,0)</f>
        <v>#N/A</v>
      </c>
      <c r="B1133" s="18" t="e">
        <f>VLOOKUP(J1133,Ref!A:C,3,0)</f>
        <v>#N/A</v>
      </c>
      <c r="C1133" s="18" t="e">
        <f>VLOOKUP(J1133,Ref!A:D,4,0)</f>
        <v>#N/A</v>
      </c>
      <c r="D1133" s="18" t="str">
        <f t="shared" si="51"/>
        <v>00/ene</v>
      </c>
      <c r="E1133" s="18">
        <f t="shared" si="52"/>
        <v>0</v>
      </c>
      <c r="F1133" s="18">
        <v>1</v>
      </c>
      <c r="G1133" s="18">
        <f t="shared" si="53"/>
        <v>0</v>
      </c>
    </row>
    <row r="1134" spans="1:7">
      <c r="A1134" t="e">
        <f>_xlfn.XLOOKUP(I1134,UTILIZADAS[Contacto1],UTILIZADAS[Source.Name],,0)</f>
        <v>#N/A</v>
      </c>
      <c r="B1134" s="18" t="e">
        <f>VLOOKUP(J1134,Ref!A:C,3,0)</f>
        <v>#N/A</v>
      </c>
      <c r="C1134" s="18" t="e">
        <f>VLOOKUP(J1134,Ref!A:D,4,0)</f>
        <v>#N/A</v>
      </c>
      <c r="D1134" s="18" t="str">
        <f t="shared" si="51"/>
        <v>00/ene</v>
      </c>
      <c r="E1134" s="18">
        <f t="shared" si="52"/>
        <v>0</v>
      </c>
      <c r="F1134" s="18">
        <v>1</v>
      </c>
      <c r="G1134" s="18">
        <f t="shared" si="53"/>
        <v>0</v>
      </c>
    </row>
    <row r="1135" spans="1:7">
      <c r="A1135" t="e">
        <f>_xlfn.XLOOKUP(I1135,UTILIZADAS[Contacto1],UTILIZADAS[Source.Name],,0)</f>
        <v>#N/A</v>
      </c>
      <c r="B1135" s="18" t="e">
        <f>VLOOKUP(J1135,Ref!A:C,3,0)</f>
        <v>#N/A</v>
      </c>
      <c r="C1135" s="18" t="e">
        <f>VLOOKUP(J1135,Ref!A:D,4,0)</f>
        <v>#N/A</v>
      </c>
      <c r="D1135" s="18" t="str">
        <f t="shared" si="51"/>
        <v>00/ene</v>
      </c>
      <c r="E1135" s="18">
        <f t="shared" si="52"/>
        <v>0</v>
      </c>
      <c r="F1135" s="18">
        <v>1</v>
      </c>
      <c r="G1135" s="18">
        <f t="shared" si="53"/>
        <v>0</v>
      </c>
    </row>
    <row r="1136" spans="1:7">
      <c r="A1136" t="e">
        <f>_xlfn.XLOOKUP(I1136,UTILIZADAS[Contacto1],UTILIZADAS[Source.Name],,0)</f>
        <v>#N/A</v>
      </c>
      <c r="B1136" s="18" t="e">
        <f>VLOOKUP(J1136,Ref!A:C,3,0)</f>
        <v>#N/A</v>
      </c>
      <c r="C1136" s="18" t="e">
        <f>VLOOKUP(J1136,Ref!A:D,4,0)</f>
        <v>#N/A</v>
      </c>
      <c r="D1136" s="18" t="str">
        <f t="shared" si="51"/>
        <v>00/ene</v>
      </c>
      <c r="E1136" s="18">
        <f t="shared" si="52"/>
        <v>0</v>
      </c>
      <c r="F1136" s="18">
        <v>1</v>
      </c>
      <c r="G1136" s="18">
        <f t="shared" si="53"/>
        <v>0</v>
      </c>
    </row>
    <row r="1137" spans="1:7">
      <c r="A1137" t="e">
        <f>_xlfn.XLOOKUP(I1137,UTILIZADAS[Contacto1],UTILIZADAS[Source.Name],,0)</f>
        <v>#N/A</v>
      </c>
      <c r="B1137" s="18" t="e">
        <f>VLOOKUP(J1137,Ref!A:C,3,0)</f>
        <v>#N/A</v>
      </c>
      <c r="C1137" s="18" t="e">
        <f>VLOOKUP(J1137,Ref!A:D,4,0)</f>
        <v>#N/A</v>
      </c>
      <c r="D1137" s="18" t="str">
        <f t="shared" si="51"/>
        <v>00/ene</v>
      </c>
      <c r="E1137" s="18">
        <f t="shared" si="52"/>
        <v>0</v>
      </c>
      <c r="F1137" s="18">
        <v>1</v>
      </c>
      <c r="G1137" s="18">
        <f t="shared" si="53"/>
        <v>0</v>
      </c>
    </row>
    <row r="1138" spans="1:7">
      <c r="A1138" t="e">
        <f>_xlfn.XLOOKUP(I1138,UTILIZADAS[Contacto1],UTILIZADAS[Source.Name],,0)</f>
        <v>#N/A</v>
      </c>
      <c r="B1138" s="18" t="e">
        <f>VLOOKUP(J1138,Ref!A:C,3,0)</f>
        <v>#N/A</v>
      </c>
      <c r="C1138" s="18" t="e">
        <f>VLOOKUP(J1138,Ref!A:D,4,0)</f>
        <v>#N/A</v>
      </c>
      <c r="D1138" s="18" t="str">
        <f t="shared" si="51"/>
        <v>00/ene</v>
      </c>
      <c r="E1138" s="18">
        <f t="shared" si="52"/>
        <v>0</v>
      </c>
      <c r="F1138" s="18">
        <v>1</v>
      </c>
      <c r="G1138" s="18">
        <f t="shared" si="53"/>
        <v>0</v>
      </c>
    </row>
    <row r="1139" spans="1:7">
      <c r="A1139" t="e">
        <f>_xlfn.XLOOKUP(I1139,UTILIZADAS[Contacto1],UTILIZADAS[Source.Name],,0)</f>
        <v>#N/A</v>
      </c>
      <c r="B1139" s="18" t="e">
        <f>VLOOKUP(J1139,Ref!A:C,3,0)</f>
        <v>#N/A</v>
      </c>
      <c r="C1139" s="18" t="e">
        <f>VLOOKUP(J1139,Ref!A:D,4,0)</f>
        <v>#N/A</v>
      </c>
      <c r="D1139" s="18" t="str">
        <f t="shared" si="51"/>
        <v>00/ene</v>
      </c>
      <c r="E1139" s="18">
        <f t="shared" si="52"/>
        <v>0</v>
      </c>
      <c r="F1139" s="18">
        <v>1</v>
      </c>
      <c r="G1139" s="18">
        <f t="shared" si="53"/>
        <v>0</v>
      </c>
    </row>
    <row r="1140" spans="1:7">
      <c r="A1140" t="e">
        <f>_xlfn.XLOOKUP(I1140,UTILIZADAS[Contacto1],UTILIZADAS[Source.Name],,0)</f>
        <v>#N/A</v>
      </c>
      <c r="B1140" s="18" t="e">
        <f>VLOOKUP(J1140,Ref!A:C,3,0)</f>
        <v>#N/A</v>
      </c>
      <c r="C1140" s="18" t="e">
        <f>VLOOKUP(J1140,Ref!A:D,4,0)</f>
        <v>#N/A</v>
      </c>
      <c r="D1140" s="18" t="str">
        <f t="shared" si="51"/>
        <v>00/ene</v>
      </c>
      <c r="E1140" s="18">
        <f t="shared" si="52"/>
        <v>0</v>
      </c>
      <c r="F1140" s="18">
        <v>1</v>
      </c>
      <c r="G1140" s="18">
        <f t="shared" si="53"/>
        <v>0</v>
      </c>
    </row>
    <row r="1141" spans="1:7">
      <c r="A1141" t="e">
        <f>_xlfn.XLOOKUP(I1141,UTILIZADAS[Contacto1],UTILIZADAS[Source.Name],,0)</f>
        <v>#N/A</v>
      </c>
      <c r="B1141" s="18" t="e">
        <f>VLOOKUP(J1141,Ref!A:C,3,0)</f>
        <v>#N/A</v>
      </c>
      <c r="C1141" s="18" t="e">
        <f>VLOOKUP(J1141,Ref!A:D,4,0)</f>
        <v>#N/A</v>
      </c>
      <c r="D1141" s="18" t="str">
        <f t="shared" si="51"/>
        <v>00/ene</v>
      </c>
      <c r="E1141" s="18">
        <f t="shared" si="52"/>
        <v>0</v>
      </c>
      <c r="F1141" s="18">
        <v>1</v>
      </c>
      <c r="G1141" s="18">
        <f t="shared" si="53"/>
        <v>0</v>
      </c>
    </row>
    <row r="1142" spans="1:7">
      <c r="A1142" t="e">
        <f>_xlfn.XLOOKUP(I1142,UTILIZADAS[Contacto1],UTILIZADAS[Source.Name],,0)</f>
        <v>#N/A</v>
      </c>
      <c r="B1142" s="18" t="e">
        <f>VLOOKUP(J1142,Ref!A:C,3,0)</f>
        <v>#N/A</v>
      </c>
      <c r="C1142" s="18" t="e">
        <f>VLOOKUP(J1142,Ref!A:D,4,0)</f>
        <v>#N/A</v>
      </c>
      <c r="D1142" s="18" t="str">
        <f t="shared" si="51"/>
        <v>00/ene</v>
      </c>
      <c r="E1142" s="18">
        <f t="shared" si="52"/>
        <v>0</v>
      </c>
      <c r="F1142" s="18">
        <v>1</v>
      </c>
      <c r="G1142" s="18">
        <f t="shared" si="53"/>
        <v>0</v>
      </c>
    </row>
    <row r="1143" spans="1:7">
      <c r="A1143" t="e">
        <f>_xlfn.XLOOKUP(I1143,UTILIZADAS[Contacto1],UTILIZADAS[Source.Name],,0)</f>
        <v>#N/A</v>
      </c>
      <c r="B1143" s="18" t="e">
        <f>VLOOKUP(J1143,Ref!A:C,3,0)</f>
        <v>#N/A</v>
      </c>
      <c r="C1143" s="18" t="e">
        <f>VLOOKUP(J1143,Ref!A:D,4,0)</f>
        <v>#N/A</v>
      </c>
      <c r="D1143" s="18" t="str">
        <f t="shared" si="51"/>
        <v>00/ene</v>
      </c>
      <c r="E1143" s="18">
        <f t="shared" si="52"/>
        <v>0</v>
      </c>
      <c r="F1143" s="18">
        <v>1</v>
      </c>
      <c r="G1143" s="18">
        <f t="shared" si="53"/>
        <v>0</v>
      </c>
    </row>
    <row r="1144" spans="1:7">
      <c r="A1144" t="e">
        <f>_xlfn.XLOOKUP(I1144,UTILIZADAS[Contacto1],UTILIZADAS[Source.Name],,0)</f>
        <v>#N/A</v>
      </c>
      <c r="B1144" s="18" t="e">
        <f>VLOOKUP(J1144,Ref!A:C,3,0)</f>
        <v>#N/A</v>
      </c>
      <c r="C1144" s="18" t="e">
        <f>VLOOKUP(J1144,Ref!A:D,4,0)</f>
        <v>#N/A</v>
      </c>
      <c r="D1144" s="18" t="str">
        <f t="shared" si="51"/>
        <v>00/ene</v>
      </c>
      <c r="E1144" s="18">
        <f t="shared" si="52"/>
        <v>0</v>
      </c>
      <c r="F1144" s="18">
        <v>1</v>
      </c>
      <c r="G1144" s="18">
        <f t="shared" si="53"/>
        <v>0</v>
      </c>
    </row>
    <row r="1145" spans="1:7">
      <c r="A1145" t="e">
        <f>_xlfn.XLOOKUP(I1145,UTILIZADAS[Contacto1],UTILIZADAS[Source.Name],,0)</f>
        <v>#N/A</v>
      </c>
      <c r="B1145" s="18" t="e">
        <f>VLOOKUP(J1145,Ref!A:C,3,0)</f>
        <v>#N/A</v>
      </c>
      <c r="C1145" s="18" t="e">
        <f>VLOOKUP(J1145,Ref!A:D,4,0)</f>
        <v>#N/A</v>
      </c>
      <c r="D1145" s="18" t="str">
        <f t="shared" si="51"/>
        <v>00/ene</v>
      </c>
      <c r="E1145" s="18">
        <f t="shared" si="52"/>
        <v>0</v>
      </c>
      <c r="F1145" s="18">
        <v>1</v>
      </c>
      <c r="G1145" s="18">
        <f t="shared" si="53"/>
        <v>0</v>
      </c>
    </row>
    <row r="1146" spans="1:7">
      <c r="A1146" t="e">
        <f>_xlfn.XLOOKUP(I1146,UTILIZADAS[Contacto1],UTILIZADAS[Source.Name],,0)</f>
        <v>#N/A</v>
      </c>
      <c r="B1146" s="18" t="e">
        <f>VLOOKUP(J1146,Ref!A:C,3,0)</f>
        <v>#N/A</v>
      </c>
      <c r="C1146" s="18" t="e">
        <f>VLOOKUP(J1146,Ref!A:D,4,0)</f>
        <v>#N/A</v>
      </c>
      <c r="D1146" s="18" t="str">
        <f t="shared" si="51"/>
        <v>00/ene</v>
      </c>
      <c r="E1146" s="18">
        <f t="shared" si="52"/>
        <v>0</v>
      </c>
      <c r="F1146" s="18">
        <v>1</v>
      </c>
      <c r="G1146" s="18">
        <f t="shared" si="53"/>
        <v>0</v>
      </c>
    </row>
    <row r="1147" spans="1:7">
      <c r="A1147" t="e">
        <f>_xlfn.XLOOKUP(I1147,UTILIZADAS[Contacto1],UTILIZADAS[Source.Name],,0)</f>
        <v>#N/A</v>
      </c>
      <c r="B1147" s="18" t="e">
        <f>VLOOKUP(J1147,Ref!A:C,3,0)</f>
        <v>#N/A</v>
      </c>
      <c r="C1147" s="18" t="e">
        <f>VLOOKUP(J1147,Ref!A:D,4,0)</f>
        <v>#N/A</v>
      </c>
      <c r="D1147" s="18" t="str">
        <f t="shared" si="51"/>
        <v>00/ene</v>
      </c>
      <c r="E1147" s="18">
        <f t="shared" si="52"/>
        <v>0</v>
      </c>
      <c r="F1147" s="18">
        <v>1</v>
      </c>
      <c r="G1147" s="18">
        <f t="shared" si="53"/>
        <v>0</v>
      </c>
    </row>
    <row r="1148" spans="1:7">
      <c r="A1148" t="e">
        <f>_xlfn.XLOOKUP(I1148,UTILIZADAS[Contacto1],UTILIZADAS[Source.Name],,0)</f>
        <v>#N/A</v>
      </c>
      <c r="B1148" s="18" t="e">
        <f>VLOOKUP(J1148,Ref!A:C,3,0)</f>
        <v>#N/A</v>
      </c>
      <c r="C1148" s="18" t="e">
        <f>VLOOKUP(J1148,Ref!A:D,4,0)</f>
        <v>#N/A</v>
      </c>
      <c r="D1148" s="18" t="str">
        <f t="shared" si="51"/>
        <v>00/ene</v>
      </c>
      <c r="E1148" s="18">
        <f t="shared" si="52"/>
        <v>0</v>
      </c>
      <c r="F1148" s="18">
        <v>1</v>
      </c>
      <c r="G1148" s="18">
        <f t="shared" si="53"/>
        <v>0</v>
      </c>
    </row>
    <row r="1149" spans="1:7">
      <c r="A1149" t="e">
        <f>_xlfn.XLOOKUP(I1149,UTILIZADAS[Contacto1],UTILIZADAS[Source.Name],,0)</f>
        <v>#N/A</v>
      </c>
      <c r="B1149" s="18" t="e">
        <f>VLOOKUP(J1149,Ref!A:C,3,0)</f>
        <v>#N/A</v>
      </c>
      <c r="C1149" s="18" t="e">
        <f>VLOOKUP(J1149,Ref!A:D,4,0)</f>
        <v>#N/A</v>
      </c>
      <c r="D1149" s="18" t="str">
        <f t="shared" si="51"/>
        <v>00/ene</v>
      </c>
      <c r="E1149" s="18">
        <f t="shared" si="52"/>
        <v>0</v>
      </c>
      <c r="F1149" s="18">
        <v>1</v>
      </c>
      <c r="G1149" s="18">
        <f t="shared" si="53"/>
        <v>0</v>
      </c>
    </row>
    <row r="1150" spans="1:7">
      <c r="A1150" t="e">
        <f>_xlfn.XLOOKUP(I1150,UTILIZADAS[Contacto1],UTILIZADAS[Source.Name],,0)</f>
        <v>#N/A</v>
      </c>
      <c r="B1150" s="18" t="e">
        <f>VLOOKUP(J1150,Ref!A:C,3,0)</f>
        <v>#N/A</v>
      </c>
      <c r="C1150" s="18" t="e">
        <f>VLOOKUP(J1150,Ref!A:D,4,0)</f>
        <v>#N/A</v>
      </c>
      <c r="D1150" s="18" t="str">
        <f t="shared" si="51"/>
        <v>00/ene</v>
      </c>
      <c r="E1150" s="18">
        <f t="shared" si="52"/>
        <v>0</v>
      </c>
      <c r="F1150" s="18">
        <v>1</v>
      </c>
      <c r="G1150" s="18">
        <f t="shared" si="53"/>
        <v>0</v>
      </c>
    </row>
    <row r="1151" spans="1:7">
      <c r="A1151" t="e">
        <f>_xlfn.XLOOKUP(I1151,UTILIZADAS[Contacto1],UTILIZADAS[Source.Name],,0)</f>
        <v>#N/A</v>
      </c>
      <c r="B1151" s="18" t="e">
        <f>VLOOKUP(J1151,Ref!A:C,3,0)</f>
        <v>#N/A</v>
      </c>
      <c r="C1151" s="18" t="e">
        <f>VLOOKUP(J1151,Ref!A:D,4,0)</f>
        <v>#N/A</v>
      </c>
      <c r="D1151" s="18" t="str">
        <f t="shared" si="51"/>
        <v>00/ene</v>
      </c>
      <c r="E1151" s="18">
        <f t="shared" si="52"/>
        <v>0</v>
      </c>
      <c r="F1151" s="18">
        <v>1</v>
      </c>
      <c r="G1151" s="18">
        <f t="shared" si="53"/>
        <v>0</v>
      </c>
    </row>
    <row r="1152" spans="1:7">
      <c r="A1152" t="e">
        <f>_xlfn.XLOOKUP(I1152,UTILIZADAS[Contacto1],UTILIZADAS[Source.Name],,0)</f>
        <v>#N/A</v>
      </c>
      <c r="B1152" s="18" t="e">
        <f>VLOOKUP(J1152,Ref!A:C,3,0)</f>
        <v>#N/A</v>
      </c>
      <c r="C1152" s="18" t="e">
        <f>VLOOKUP(J1152,Ref!A:D,4,0)</f>
        <v>#N/A</v>
      </c>
      <c r="D1152" s="18" t="str">
        <f t="shared" si="51"/>
        <v>00/ene</v>
      </c>
      <c r="E1152" s="18">
        <f t="shared" si="52"/>
        <v>0</v>
      </c>
      <c r="F1152" s="18">
        <v>1</v>
      </c>
      <c r="G1152" s="18">
        <f t="shared" si="53"/>
        <v>0</v>
      </c>
    </row>
    <row r="1153" spans="1:7">
      <c r="A1153" t="e">
        <f>_xlfn.XLOOKUP(I1153,UTILIZADAS[Contacto1],UTILIZADAS[Source.Name],,0)</f>
        <v>#N/A</v>
      </c>
      <c r="B1153" s="18" t="e">
        <f>VLOOKUP(J1153,Ref!A:C,3,0)</f>
        <v>#N/A</v>
      </c>
      <c r="C1153" s="18" t="e">
        <f>VLOOKUP(J1153,Ref!A:D,4,0)</f>
        <v>#N/A</v>
      </c>
      <c r="D1153" s="18" t="str">
        <f t="shared" si="51"/>
        <v>00/ene</v>
      </c>
      <c r="E1153" s="18">
        <f t="shared" si="52"/>
        <v>0</v>
      </c>
      <c r="F1153" s="18">
        <v>1</v>
      </c>
      <c r="G1153" s="18">
        <f t="shared" si="53"/>
        <v>0</v>
      </c>
    </row>
    <row r="1154" spans="1:7">
      <c r="A1154" t="e">
        <f>_xlfn.XLOOKUP(I1154,UTILIZADAS[Contacto1],UTILIZADAS[Source.Name],,0)</f>
        <v>#N/A</v>
      </c>
      <c r="B1154" s="18" t="e">
        <f>VLOOKUP(J1154,Ref!A:C,3,0)</f>
        <v>#N/A</v>
      </c>
      <c r="C1154" s="18" t="e">
        <f>VLOOKUP(J1154,Ref!A:D,4,0)</f>
        <v>#N/A</v>
      </c>
      <c r="D1154" s="18" t="str">
        <f t="shared" ref="D1154:D1217" si="54">TEXT(H1154,"dd/mmm")</f>
        <v>00/ene</v>
      </c>
      <c r="E1154" s="18">
        <f t="shared" ref="E1154:E1217" si="55">+COUNTIF(I:I,I1154)</f>
        <v>0</v>
      </c>
      <c r="F1154" s="18">
        <v>1</v>
      </c>
      <c r="G1154" s="18">
        <f t="shared" si="53"/>
        <v>0</v>
      </c>
    </row>
    <row r="1155" spans="1:7">
      <c r="A1155" t="e">
        <f>_xlfn.XLOOKUP(I1155,UTILIZADAS[Contacto1],UTILIZADAS[Source.Name],,0)</f>
        <v>#N/A</v>
      </c>
      <c r="B1155" s="18" t="e">
        <f>VLOOKUP(J1155,Ref!A:C,3,0)</f>
        <v>#N/A</v>
      </c>
      <c r="C1155" s="18" t="e">
        <f>VLOOKUP(J1155,Ref!A:D,4,0)</f>
        <v>#N/A</v>
      </c>
      <c r="D1155" s="18" t="str">
        <f t="shared" si="54"/>
        <v>00/ene</v>
      </c>
      <c r="E1155" s="18">
        <f t="shared" si="55"/>
        <v>0</v>
      </c>
      <c r="F1155" s="18">
        <v>1</v>
      </c>
      <c r="G1155" s="18">
        <f t="shared" ref="G1155:G1218" si="56">IF(I1155=I1156,0,1)</f>
        <v>0</v>
      </c>
    </row>
    <row r="1156" spans="1:7">
      <c r="A1156" t="e">
        <f>_xlfn.XLOOKUP(I1156,UTILIZADAS[Contacto1],UTILIZADAS[Source.Name],,0)</f>
        <v>#N/A</v>
      </c>
      <c r="B1156" s="18" t="e">
        <f>VLOOKUP(J1156,Ref!A:C,3,0)</f>
        <v>#N/A</v>
      </c>
      <c r="C1156" s="18" t="e">
        <f>VLOOKUP(J1156,Ref!A:D,4,0)</f>
        <v>#N/A</v>
      </c>
      <c r="D1156" s="18" t="str">
        <f t="shared" si="54"/>
        <v>00/ene</v>
      </c>
      <c r="E1156" s="18">
        <f t="shared" si="55"/>
        <v>0</v>
      </c>
      <c r="F1156" s="18">
        <v>1</v>
      </c>
      <c r="G1156" s="18">
        <f t="shared" si="56"/>
        <v>0</v>
      </c>
    </row>
    <row r="1157" spans="1:7">
      <c r="A1157" t="e">
        <f>_xlfn.XLOOKUP(I1157,UTILIZADAS[Contacto1],UTILIZADAS[Source.Name],,0)</f>
        <v>#N/A</v>
      </c>
      <c r="B1157" s="18" t="e">
        <f>VLOOKUP(J1157,Ref!A:C,3,0)</f>
        <v>#N/A</v>
      </c>
      <c r="C1157" s="18" t="e">
        <f>VLOOKUP(J1157,Ref!A:D,4,0)</f>
        <v>#N/A</v>
      </c>
      <c r="D1157" s="18" t="str">
        <f t="shared" si="54"/>
        <v>00/ene</v>
      </c>
      <c r="E1157" s="18">
        <f t="shared" si="55"/>
        <v>0</v>
      </c>
      <c r="F1157" s="18">
        <v>1</v>
      </c>
      <c r="G1157" s="18">
        <f t="shared" si="56"/>
        <v>0</v>
      </c>
    </row>
    <row r="1158" spans="1:7">
      <c r="A1158" t="e">
        <f>_xlfn.XLOOKUP(I1158,UTILIZADAS[Contacto1],UTILIZADAS[Source.Name],,0)</f>
        <v>#N/A</v>
      </c>
      <c r="B1158" s="18" t="e">
        <f>VLOOKUP(J1158,Ref!A:C,3,0)</f>
        <v>#N/A</v>
      </c>
      <c r="C1158" s="18" t="e">
        <f>VLOOKUP(J1158,Ref!A:D,4,0)</f>
        <v>#N/A</v>
      </c>
      <c r="D1158" s="18" t="str">
        <f t="shared" si="54"/>
        <v>00/ene</v>
      </c>
      <c r="E1158" s="18">
        <f t="shared" si="55"/>
        <v>0</v>
      </c>
      <c r="F1158" s="18">
        <v>1</v>
      </c>
      <c r="G1158" s="18">
        <f t="shared" si="56"/>
        <v>0</v>
      </c>
    </row>
    <row r="1159" spans="1:7">
      <c r="A1159" t="e">
        <f>_xlfn.XLOOKUP(I1159,UTILIZADAS[Contacto1],UTILIZADAS[Source.Name],,0)</f>
        <v>#N/A</v>
      </c>
      <c r="B1159" s="18" t="e">
        <f>VLOOKUP(J1159,Ref!A:C,3,0)</f>
        <v>#N/A</v>
      </c>
      <c r="C1159" s="18" t="e">
        <f>VLOOKUP(J1159,Ref!A:D,4,0)</f>
        <v>#N/A</v>
      </c>
      <c r="D1159" s="18" t="str">
        <f t="shared" si="54"/>
        <v>00/ene</v>
      </c>
      <c r="E1159" s="18">
        <f t="shared" si="55"/>
        <v>0</v>
      </c>
      <c r="F1159" s="18">
        <v>1</v>
      </c>
      <c r="G1159" s="18">
        <f t="shared" si="56"/>
        <v>0</v>
      </c>
    </row>
    <row r="1160" spans="1:7">
      <c r="A1160" t="e">
        <f>_xlfn.XLOOKUP(I1160,UTILIZADAS[Contacto1],UTILIZADAS[Source.Name],,0)</f>
        <v>#N/A</v>
      </c>
      <c r="B1160" s="18" t="e">
        <f>VLOOKUP(J1160,Ref!A:C,3,0)</f>
        <v>#N/A</v>
      </c>
      <c r="C1160" s="18" t="e">
        <f>VLOOKUP(J1160,Ref!A:D,4,0)</f>
        <v>#N/A</v>
      </c>
      <c r="D1160" s="18" t="str">
        <f t="shared" si="54"/>
        <v>00/ene</v>
      </c>
      <c r="E1160" s="18">
        <f t="shared" si="55"/>
        <v>0</v>
      </c>
      <c r="F1160" s="18">
        <v>1</v>
      </c>
      <c r="G1160" s="18">
        <f t="shared" si="56"/>
        <v>0</v>
      </c>
    </row>
    <row r="1161" spans="1:7">
      <c r="A1161" t="e">
        <f>_xlfn.XLOOKUP(I1161,UTILIZADAS[Contacto1],UTILIZADAS[Source.Name],,0)</f>
        <v>#N/A</v>
      </c>
      <c r="B1161" s="18" t="e">
        <f>VLOOKUP(J1161,Ref!A:C,3,0)</f>
        <v>#N/A</v>
      </c>
      <c r="C1161" s="18" t="e">
        <f>VLOOKUP(J1161,Ref!A:D,4,0)</f>
        <v>#N/A</v>
      </c>
      <c r="D1161" s="18" t="str">
        <f t="shared" si="54"/>
        <v>00/ene</v>
      </c>
      <c r="E1161" s="18">
        <f t="shared" si="55"/>
        <v>0</v>
      </c>
      <c r="F1161" s="18">
        <v>1</v>
      </c>
      <c r="G1161" s="18">
        <f t="shared" si="56"/>
        <v>0</v>
      </c>
    </row>
    <row r="1162" spans="1:7">
      <c r="A1162" t="e">
        <f>_xlfn.XLOOKUP(I1162,UTILIZADAS[Contacto1],UTILIZADAS[Source.Name],,0)</f>
        <v>#N/A</v>
      </c>
      <c r="B1162" s="18" t="e">
        <f>VLOOKUP(J1162,Ref!A:C,3,0)</f>
        <v>#N/A</v>
      </c>
      <c r="C1162" s="18" t="e">
        <f>VLOOKUP(J1162,Ref!A:D,4,0)</f>
        <v>#N/A</v>
      </c>
      <c r="D1162" s="18" t="str">
        <f t="shared" si="54"/>
        <v>00/ene</v>
      </c>
      <c r="E1162" s="18">
        <f t="shared" si="55"/>
        <v>0</v>
      </c>
      <c r="F1162" s="18">
        <v>1</v>
      </c>
      <c r="G1162" s="18">
        <f t="shared" si="56"/>
        <v>0</v>
      </c>
    </row>
    <row r="1163" spans="1:7">
      <c r="A1163" t="e">
        <f>_xlfn.XLOOKUP(I1163,UTILIZADAS[Contacto1],UTILIZADAS[Source.Name],,0)</f>
        <v>#N/A</v>
      </c>
      <c r="B1163" s="18" t="e">
        <f>VLOOKUP(J1163,Ref!A:C,3,0)</f>
        <v>#N/A</v>
      </c>
      <c r="C1163" s="18" t="e">
        <f>VLOOKUP(J1163,Ref!A:D,4,0)</f>
        <v>#N/A</v>
      </c>
      <c r="D1163" s="18" t="str">
        <f t="shared" si="54"/>
        <v>00/ene</v>
      </c>
      <c r="E1163" s="18">
        <f t="shared" si="55"/>
        <v>0</v>
      </c>
      <c r="F1163" s="18">
        <v>1</v>
      </c>
      <c r="G1163" s="18">
        <f t="shared" si="56"/>
        <v>0</v>
      </c>
    </row>
    <row r="1164" spans="1:7">
      <c r="A1164" t="e">
        <f>_xlfn.XLOOKUP(I1164,UTILIZADAS[Contacto1],UTILIZADAS[Source.Name],,0)</f>
        <v>#N/A</v>
      </c>
      <c r="B1164" s="18" t="e">
        <f>VLOOKUP(J1164,Ref!A:C,3,0)</f>
        <v>#N/A</v>
      </c>
      <c r="C1164" s="18" t="e">
        <f>VLOOKUP(J1164,Ref!A:D,4,0)</f>
        <v>#N/A</v>
      </c>
      <c r="D1164" s="18" t="str">
        <f t="shared" si="54"/>
        <v>00/ene</v>
      </c>
      <c r="E1164" s="18">
        <f t="shared" si="55"/>
        <v>0</v>
      </c>
      <c r="F1164" s="18">
        <v>1</v>
      </c>
      <c r="G1164" s="18">
        <f t="shared" si="56"/>
        <v>0</v>
      </c>
    </row>
    <row r="1165" spans="1:7">
      <c r="A1165" t="e">
        <f>_xlfn.XLOOKUP(I1165,UTILIZADAS[Contacto1],UTILIZADAS[Source.Name],,0)</f>
        <v>#N/A</v>
      </c>
      <c r="B1165" s="18" t="e">
        <f>VLOOKUP(J1165,Ref!A:C,3,0)</f>
        <v>#N/A</v>
      </c>
      <c r="C1165" s="18" t="e">
        <f>VLOOKUP(J1165,Ref!A:D,4,0)</f>
        <v>#N/A</v>
      </c>
      <c r="D1165" s="18" t="str">
        <f t="shared" si="54"/>
        <v>00/ene</v>
      </c>
      <c r="E1165" s="18">
        <f t="shared" si="55"/>
        <v>0</v>
      </c>
      <c r="F1165" s="18">
        <v>1</v>
      </c>
      <c r="G1165" s="18">
        <f t="shared" si="56"/>
        <v>0</v>
      </c>
    </row>
    <row r="1166" spans="1:7">
      <c r="A1166" t="e">
        <f>_xlfn.XLOOKUP(I1166,UTILIZADAS[Contacto1],UTILIZADAS[Source.Name],,0)</f>
        <v>#N/A</v>
      </c>
      <c r="B1166" s="18" t="e">
        <f>VLOOKUP(J1166,Ref!A:C,3,0)</f>
        <v>#N/A</v>
      </c>
      <c r="C1166" s="18" t="e">
        <f>VLOOKUP(J1166,Ref!A:D,4,0)</f>
        <v>#N/A</v>
      </c>
      <c r="D1166" s="18" t="str">
        <f t="shared" si="54"/>
        <v>00/ene</v>
      </c>
      <c r="E1166" s="18">
        <f t="shared" si="55"/>
        <v>0</v>
      </c>
      <c r="F1166" s="18">
        <v>1</v>
      </c>
      <c r="G1166" s="18">
        <f t="shared" si="56"/>
        <v>0</v>
      </c>
    </row>
    <row r="1167" spans="1:7">
      <c r="A1167" t="e">
        <f>_xlfn.XLOOKUP(I1167,UTILIZADAS[Contacto1],UTILIZADAS[Source.Name],,0)</f>
        <v>#N/A</v>
      </c>
      <c r="B1167" s="18" t="e">
        <f>VLOOKUP(J1167,Ref!A:C,3,0)</f>
        <v>#N/A</v>
      </c>
      <c r="C1167" s="18" t="e">
        <f>VLOOKUP(J1167,Ref!A:D,4,0)</f>
        <v>#N/A</v>
      </c>
      <c r="D1167" s="18" t="str">
        <f t="shared" si="54"/>
        <v>00/ene</v>
      </c>
      <c r="E1167" s="18">
        <f t="shared" si="55"/>
        <v>0</v>
      </c>
      <c r="F1167" s="18">
        <v>1</v>
      </c>
      <c r="G1167" s="18">
        <f t="shared" si="56"/>
        <v>0</v>
      </c>
    </row>
    <row r="1168" spans="1:7">
      <c r="A1168" t="e">
        <f>_xlfn.XLOOKUP(I1168,UTILIZADAS[Contacto1],UTILIZADAS[Source.Name],,0)</f>
        <v>#N/A</v>
      </c>
      <c r="B1168" s="18" t="e">
        <f>VLOOKUP(J1168,Ref!A:C,3,0)</f>
        <v>#N/A</v>
      </c>
      <c r="C1168" s="18" t="e">
        <f>VLOOKUP(J1168,Ref!A:D,4,0)</f>
        <v>#N/A</v>
      </c>
      <c r="D1168" s="18" t="str">
        <f t="shared" si="54"/>
        <v>00/ene</v>
      </c>
      <c r="E1168" s="18">
        <f t="shared" si="55"/>
        <v>0</v>
      </c>
      <c r="F1168" s="18">
        <v>1</v>
      </c>
      <c r="G1168" s="18">
        <f t="shared" si="56"/>
        <v>0</v>
      </c>
    </row>
    <row r="1169" spans="1:7">
      <c r="A1169" t="e">
        <f>_xlfn.XLOOKUP(I1169,UTILIZADAS[Contacto1],UTILIZADAS[Source.Name],,0)</f>
        <v>#N/A</v>
      </c>
      <c r="B1169" s="18" t="e">
        <f>VLOOKUP(J1169,Ref!A:C,3,0)</f>
        <v>#N/A</v>
      </c>
      <c r="C1169" s="18" t="e">
        <f>VLOOKUP(J1169,Ref!A:D,4,0)</f>
        <v>#N/A</v>
      </c>
      <c r="D1169" s="18" t="str">
        <f t="shared" si="54"/>
        <v>00/ene</v>
      </c>
      <c r="E1169" s="18">
        <f t="shared" si="55"/>
        <v>0</v>
      </c>
      <c r="F1169" s="18">
        <v>1</v>
      </c>
      <c r="G1169" s="18">
        <f t="shared" si="56"/>
        <v>0</v>
      </c>
    </row>
    <row r="1170" spans="1:7">
      <c r="A1170" t="e">
        <f>_xlfn.XLOOKUP(I1170,UTILIZADAS[Contacto1],UTILIZADAS[Source.Name],,0)</f>
        <v>#N/A</v>
      </c>
      <c r="B1170" s="18" t="e">
        <f>VLOOKUP(J1170,Ref!A:C,3,0)</f>
        <v>#N/A</v>
      </c>
      <c r="C1170" s="18" t="e">
        <f>VLOOKUP(J1170,Ref!A:D,4,0)</f>
        <v>#N/A</v>
      </c>
      <c r="D1170" s="18" t="str">
        <f t="shared" si="54"/>
        <v>00/ene</v>
      </c>
      <c r="E1170" s="18">
        <f t="shared" si="55"/>
        <v>0</v>
      </c>
      <c r="F1170" s="18">
        <v>1</v>
      </c>
      <c r="G1170" s="18">
        <f t="shared" si="56"/>
        <v>0</v>
      </c>
    </row>
    <row r="1171" spans="1:7">
      <c r="A1171" t="e">
        <f>_xlfn.XLOOKUP(I1171,UTILIZADAS[Contacto1],UTILIZADAS[Source.Name],,0)</f>
        <v>#N/A</v>
      </c>
      <c r="B1171" s="18" t="e">
        <f>VLOOKUP(J1171,Ref!A:C,3,0)</f>
        <v>#N/A</v>
      </c>
      <c r="C1171" s="18" t="e">
        <f>VLOOKUP(J1171,Ref!A:D,4,0)</f>
        <v>#N/A</v>
      </c>
      <c r="D1171" s="18" t="str">
        <f t="shared" si="54"/>
        <v>00/ene</v>
      </c>
      <c r="E1171" s="18">
        <f t="shared" si="55"/>
        <v>0</v>
      </c>
      <c r="F1171" s="18">
        <v>1</v>
      </c>
      <c r="G1171" s="18">
        <f t="shared" si="56"/>
        <v>0</v>
      </c>
    </row>
    <row r="1172" spans="1:7">
      <c r="A1172" t="e">
        <f>_xlfn.XLOOKUP(I1172,UTILIZADAS[Contacto1],UTILIZADAS[Source.Name],,0)</f>
        <v>#N/A</v>
      </c>
      <c r="B1172" s="18" t="e">
        <f>VLOOKUP(J1172,Ref!A:C,3,0)</f>
        <v>#N/A</v>
      </c>
      <c r="C1172" s="18" t="e">
        <f>VLOOKUP(J1172,Ref!A:D,4,0)</f>
        <v>#N/A</v>
      </c>
      <c r="D1172" s="18" t="str">
        <f t="shared" si="54"/>
        <v>00/ene</v>
      </c>
      <c r="E1172" s="18">
        <f t="shared" si="55"/>
        <v>0</v>
      </c>
      <c r="F1172" s="18">
        <v>1</v>
      </c>
      <c r="G1172" s="18">
        <f t="shared" si="56"/>
        <v>0</v>
      </c>
    </row>
    <row r="1173" spans="1:7">
      <c r="A1173" t="e">
        <f>_xlfn.XLOOKUP(I1173,UTILIZADAS[Contacto1],UTILIZADAS[Source.Name],,0)</f>
        <v>#N/A</v>
      </c>
      <c r="B1173" s="18" t="e">
        <f>VLOOKUP(J1173,Ref!A:C,3,0)</f>
        <v>#N/A</v>
      </c>
      <c r="C1173" s="18" t="e">
        <f>VLOOKUP(J1173,Ref!A:D,4,0)</f>
        <v>#N/A</v>
      </c>
      <c r="D1173" s="18" t="str">
        <f t="shared" si="54"/>
        <v>00/ene</v>
      </c>
      <c r="E1173" s="18">
        <f t="shared" si="55"/>
        <v>0</v>
      </c>
      <c r="F1173" s="18">
        <v>1</v>
      </c>
      <c r="G1173" s="18">
        <f t="shared" si="56"/>
        <v>0</v>
      </c>
    </row>
    <row r="1174" spans="1:7">
      <c r="A1174" t="e">
        <f>_xlfn.XLOOKUP(I1174,UTILIZADAS[Contacto1],UTILIZADAS[Source.Name],,0)</f>
        <v>#N/A</v>
      </c>
      <c r="B1174" s="18" t="e">
        <f>VLOOKUP(J1174,Ref!A:C,3,0)</f>
        <v>#N/A</v>
      </c>
      <c r="C1174" s="18" t="e">
        <f>VLOOKUP(J1174,Ref!A:D,4,0)</f>
        <v>#N/A</v>
      </c>
      <c r="D1174" s="18" t="str">
        <f t="shared" si="54"/>
        <v>00/ene</v>
      </c>
      <c r="E1174" s="18">
        <f t="shared" si="55"/>
        <v>0</v>
      </c>
      <c r="F1174" s="18">
        <v>1</v>
      </c>
      <c r="G1174" s="18">
        <f t="shared" si="56"/>
        <v>0</v>
      </c>
    </row>
    <row r="1175" spans="1:7">
      <c r="A1175" t="e">
        <f>_xlfn.XLOOKUP(I1175,UTILIZADAS[Contacto1],UTILIZADAS[Source.Name],,0)</f>
        <v>#N/A</v>
      </c>
      <c r="B1175" s="18" t="e">
        <f>VLOOKUP(J1175,Ref!A:C,3,0)</f>
        <v>#N/A</v>
      </c>
      <c r="C1175" s="18" t="e">
        <f>VLOOKUP(J1175,Ref!A:D,4,0)</f>
        <v>#N/A</v>
      </c>
      <c r="D1175" s="18" t="str">
        <f t="shared" si="54"/>
        <v>00/ene</v>
      </c>
      <c r="E1175" s="18">
        <f t="shared" si="55"/>
        <v>0</v>
      </c>
      <c r="F1175" s="18">
        <v>1</v>
      </c>
      <c r="G1175" s="18">
        <f t="shared" si="56"/>
        <v>0</v>
      </c>
    </row>
    <row r="1176" spans="1:7">
      <c r="A1176" t="e">
        <f>_xlfn.XLOOKUP(I1176,UTILIZADAS[Contacto1],UTILIZADAS[Source.Name],,0)</f>
        <v>#N/A</v>
      </c>
      <c r="B1176" s="18" t="e">
        <f>VLOOKUP(J1176,Ref!A:C,3,0)</f>
        <v>#N/A</v>
      </c>
      <c r="C1176" s="18" t="e">
        <f>VLOOKUP(J1176,Ref!A:D,4,0)</f>
        <v>#N/A</v>
      </c>
      <c r="D1176" s="18" t="str">
        <f t="shared" si="54"/>
        <v>00/ene</v>
      </c>
      <c r="E1176" s="18">
        <f t="shared" si="55"/>
        <v>0</v>
      </c>
      <c r="F1176" s="18">
        <v>1</v>
      </c>
      <c r="G1176" s="18">
        <f t="shared" si="56"/>
        <v>0</v>
      </c>
    </row>
    <row r="1177" spans="1:7">
      <c r="A1177" t="e">
        <f>_xlfn.XLOOKUP(I1177,UTILIZADAS[Contacto1],UTILIZADAS[Source.Name],,0)</f>
        <v>#N/A</v>
      </c>
      <c r="B1177" s="18" t="e">
        <f>VLOOKUP(J1177,Ref!A:C,3,0)</f>
        <v>#N/A</v>
      </c>
      <c r="C1177" s="18" t="e">
        <f>VLOOKUP(J1177,Ref!A:D,4,0)</f>
        <v>#N/A</v>
      </c>
      <c r="D1177" s="18" t="str">
        <f t="shared" si="54"/>
        <v>00/ene</v>
      </c>
      <c r="E1177" s="18">
        <f t="shared" si="55"/>
        <v>0</v>
      </c>
      <c r="F1177" s="18">
        <v>1</v>
      </c>
      <c r="G1177" s="18">
        <f t="shared" si="56"/>
        <v>0</v>
      </c>
    </row>
    <row r="1178" spans="1:7">
      <c r="A1178" t="e">
        <f>_xlfn.XLOOKUP(I1178,UTILIZADAS[Contacto1],UTILIZADAS[Source.Name],,0)</f>
        <v>#N/A</v>
      </c>
      <c r="B1178" s="18" t="e">
        <f>VLOOKUP(J1178,Ref!A:C,3,0)</f>
        <v>#N/A</v>
      </c>
      <c r="C1178" s="18" t="e">
        <f>VLOOKUP(J1178,Ref!A:D,4,0)</f>
        <v>#N/A</v>
      </c>
      <c r="D1178" s="18" t="str">
        <f t="shared" si="54"/>
        <v>00/ene</v>
      </c>
      <c r="E1178" s="18">
        <f t="shared" si="55"/>
        <v>0</v>
      </c>
      <c r="F1178" s="18">
        <v>1</v>
      </c>
      <c r="G1178" s="18">
        <f t="shared" si="56"/>
        <v>0</v>
      </c>
    </row>
    <row r="1179" spans="1:7">
      <c r="A1179" t="e">
        <f>_xlfn.XLOOKUP(I1179,UTILIZADAS[Contacto1],UTILIZADAS[Source.Name],,0)</f>
        <v>#N/A</v>
      </c>
      <c r="B1179" s="18" t="e">
        <f>VLOOKUP(J1179,Ref!A:C,3,0)</f>
        <v>#N/A</v>
      </c>
      <c r="C1179" s="18" t="e">
        <f>VLOOKUP(J1179,Ref!A:D,4,0)</f>
        <v>#N/A</v>
      </c>
      <c r="D1179" s="18" t="str">
        <f t="shared" si="54"/>
        <v>00/ene</v>
      </c>
      <c r="E1179" s="18">
        <f t="shared" si="55"/>
        <v>0</v>
      </c>
      <c r="F1179" s="18">
        <v>1</v>
      </c>
      <c r="G1179" s="18">
        <f t="shared" si="56"/>
        <v>0</v>
      </c>
    </row>
    <row r="1180" spans="1:7">
      <c r="A1180" t="e">
        <f>_xlfn.XLOOKUP(I1180,UTILIZADAS[Contacto1],UTILIZADAS[Source.Name],,0)</f>
        <v>#N/A</v>
      </c>
      <c r="B1180" s="18" t="e">
        <f>VLOOKUP(J1180,Ref!A:C,3,0)</f>
        <v>#N/A</v>
      </c>
      <c r="C1180" s="18" t="e">
        <f>VLOOKUP(J1180,Ref!A:D,4,0)</f>
        <v>#N/A</v>
      </c>
      <c r="D1180" s="18" t="str">
        <f t="shared" si="54"/>
        <v>00/ene</v>
      </c>
      <c r="E1180" s="18">
        <f t="shared" si="55"/>
        <v>0</v>
      </c>
      <c r="F1180" s="18">
        <v>1</v>
      </c>
      <c r="G1180" s="18">
        <f t="shared" si="56"/>
        <v>0</v>
      </c>
    </row>
    <row r="1181" spans="1:7">
      <c r="A1181" t="e">
        <f>_xlfn.XLOOKUP(I1181,UTILIZADAS[Contacto1],UTILIZADAS[Source.Name],,0)</f>
        <v>#N/A</v>
      </c>
      <c r="B1181" s="18" t="e">
        <f>VLOOKUP(J1181,Ref!A:C,3,0)</f>
        <v>#N/A</v>
      </c>
      <c r="C1181" s="18" t="e">
        <f>VLOOKUP(J1181,Ref!A:D,4,0)</f>
        <v>#N/A</v>
      </c>
      <c r="D1181" s="18" t="str">
        <f t="shared" si="54"/>
        <v>00/ene</v>
      </c>
      <c r="E1181" s="18">
        <f t="shared" si="55"/>
        <v>0</v>
      </c>
      <c r="F1181" s="18">
        <v>1</v>
      </c>
      <c r="G1181" s="18">
        <f t="shared" si="56"/>
        <v>0</v>
      </c>
    </row>
    <row r="1182" spans="1:7">
      <c r="A1182" t="e">
        <f>_xlfn.XLOOKUP(I1182,UTILIZADAS[Contacto1],UTILIZADAS[Source.Name],,0)</f>
        <v>#N/A</v>
      </c>
      <c r="B1182" s="18" t="e">
        <f>VLOOKUP(J1182,Ref!A:C,3,0)</f>
        <v>#N/A</v>
      </c>
      <c r="C1182" s="18" t="e">
        <f>VLOOKUP(J1182,Ref!A:D,4,0)</f>
        <v>#N/A</v>
      </c>
      <c r="D1182" s="18" t="str">
        <f t="shared" si="54"/>
        <v>00/ene</v>
      </c>
      <c r="E1182" s="18">
        <f t="shared" si="55"/>
        <v>0</v>
      </c>
      <c r="F1182" s="18">
        <v>1</v>
      </c>
      <c r="G1182" s="18">
        <f t="shared" si="56"/>
        <v>0</v>
      </c>
    </row>
    <row r="1183" spans="1:7">
      <c r="A1183" t="e">
        <f>_xlfn.XLOOKUP(I1183,UTILIZADAS[Contacto1],UTILIZADAS[Source.Name],,0)</f>
        <v>#N/A</v>
      </c>
      <c r="B1183" s="18" t="e">
        <f>VLOOKUP(J1183,Ref!A:C,3,0)</f>
        <v>#N/A</v>
      </c>
      <c r="C1183" s="18" t="e">
        <f>VLOOKUP(J1183,Ref!A:D,4,0)</f>
        <v>#N/A</v>
      </c>
      <c r="D1183" s="18" t="str">
        <f t="shared" si="54"/>
        <v>00/ene</v>
      </c>
      <c r="E1183" s="18">
        <f t="shared" si="55"/>
        <v>0</v>
      </c>
      <c r="F1183" s="18">
        <v>1</v>
      </c>
      <c r="G1183" s="18">
        <f t="shared" si="56"/>
        <v>0</v>
      </c>
    </row>
    <row r="1184" spans="1:7">
      <c r="A1184" t="e">
        <f>_xlfn.XLOOKUP(I1184,UTILIZADAS[Contacto1],UTILIZADAS[Source.Name],,0)</f>
        <v>#N/A</v>
      </c>
      <c r="B1184" s="18" t="e">
        <f>VLOOKUP(J1184,Ref!A:C,3,0)</f>
        <v>#N/A</v>
      </c>
      <c r="C1184" s="18" t="e">
        <f>VLOOKUP(J1184,Ref!A:D,4,0)</f>
        <v>#N/A</v>
      </c>
      <c r="D1184" s="18" t="str">
        <f t="shared" si="54"/>
        <v>00/ene</v>
      </c>
      <c r="E1184" s="18">
        <f t="shared" si="55"/>
        <v>0</v>
      </c>
      <c r="F1184" s="18">
        <v>1</v>
      </c>
      <c r="G1184" s="18">
        <f t="shared" si="56"/>
        <v>0</v>
      </c>
    </row>
    <row r="1185" spans="1:7">
      <c r="A1185" t="e">
        <f>_xlfn.XLOOKUP(I1185,UTILIZADAS[Contacto1],UTILIZADAS[Source.Name],,0)</f>
        <v>#N/A</v>
      </c>
      <c r="B1185" s="18" t="e">
        <f>VLOOKUP(J1185,Ref!A:C,3,0)</f>
        <v>#N/A</v>
      </c>
      <c r="C1185" s="18" t="e">
        <f>VLOOKUP(J1185,Ref!A:D,4,0)</f>
        <v>#N/A</v>
      </c>
      <c r="D1185" s="18" t="str">
        <f t="shared" si="54"/>
        <v>00/ene</v>
      </c>
      <c r="E1185" s="18">
        <f t="shared" si="55"/>
        <v>0</v>
      </c>
      <c r="F1185" s="18">
        <v>1</v>
      </c>
      <c r="G1185" s="18">
        <f t="shared" si="56"/>
        <v>0</v>
      </c>
    </row>
    <row r="1186" spans="1:7">
      <c r="A1186" t="e">
        <f>_xlfn.XLOOKUP(I1186,UTILIZADAS[Contacto1],UTILIZADAS[Source.Name],,0)</f>
        <v>#N/A</v>
      </c>
      <c r="B1186" s="18" t="e">
        <f>VLOOKUP(J1186,Ref!A:C,3,0)</f>
        <v>#N/A</v>
      </c>
      <c r="C1186" s="18" t="e">
        <f>VLOOKUP(J1186,Ref!A:D,4,0)</f>
        <v>#N/A</v>
      </c>
      <c r="D1186" s="18" t="str">
        <f t="shared" si="54"/>
        <v>00/ene</v>
      </c>
      <c r="E1186" s="18">
        <f t="shared" si="55"/>
        <v>0</v>
      </c>
      <c r="F1186" s="18">
        <v>1</v>
      </c>
      <c r="G1186" s="18">
        <f t="shared" si="56"/>
        <v>0</v>
      </c>
    </row>
    <row r="1187" spans="1:7">
      <c r="A1187" t="e">
        <f>_xlfn.XLOOKUP(I1187,UTILIZADAS[Contacto1],UTILIZADAS[Source.Name],,0)</f>
        <v>#N/A</v>
      </c>
      <c r="B1187" s="18" t="e">
        <f>VLOOKUP(J1187,Ref!A:C,3,0)</f>
        <v>#N/A</v>
      </c>
      <c r="C1187" s="18" t="e">
        <f>VLOOKUP(J1187,Ref!A:D,4,0)</f>
        <v>#N/A</v>
      </c>
      <c r="D1187" s="18" t="str">
        <f t="shared" si="54"/>
        <v>00/ene</v>
      </c>
      <c r="E1187" s="18">
        <f t="shared" si="55"/>
        <v>0</v>
      </c>
      <c r="F1187" s="18">
        <v>1</v>
      </c>
      <c r="G1187" s="18">
        <f t="shared" si="56"/>
        <v>0</v>
      </c>
    </row>
    <row r="1188" spans="1:7">
      <c r="A1188" t="e">
        <f>_xlfn.XLOOKUP(I1188,UTILIZADAS[Contacto1],UTILIZADAS[Source.Name],,0)</f>
        <v>#N/A</v>
      </c>
      <c r="B1188" s="18" t="e">
        <f>VLOOKUP(J1188,Ref!A:C,3,0)</f>
        <v>#N/A</v>
      </c>
      <c r="C1188" s="18" t="e">
        <f>VLOOKUP(J1188,Ref!A:D,4,0)</f>
        <v>#N/A</v>
      </c>
      <c r="D1188" s="18" t="str">
        <f t="shared" si="54"/>
        <v>00/ene</v>
      </c>
      <c r="E1188" s="18">
        <f t="shared" si="55"/>
        <v>0</v>
      </c>
      <c r="F1188" s="18">
        <v>1</v>
      </c>
      <c r="G1188" s="18">
        <f t="shared" si="56"/>
        <v>0</v>
      </c>
    </row>
    <row r="1189" spans="1:7">
      <c r="A1189" t="e">
        <f>_xlfn.XLOOKUP(I1189,UTILIZADAS[Contacto1],UTILIZADAS[Source.Name],,0)</f>
        <v>#N/A</v>
      </c>
      <c r="B1189" s="18" t="e">
        <f>VLOOKUP(J1189,Ref!A:C,3,0)</f>
        <v>#N/A</v>
      </c>
      <c r="C1189" s="18" t="e">
        <f>VLOOKUP(J1189,Ref!A:D,4,0)</f>
        <v>#N/A</v>
      </c>
      <c r="D1189" s="18" t="str">
        <f t="shared" si="54"/>
        <v>00/ene</v>
      </c>
      <c r="E1189" s="18">
        <f t="shared" si="55"/>
        <v>0</v>
      </c>
      <c r="F1189" s="18">
        <v>1</v>
      </c>
      <c r="G1189" s="18">
        <f t="shared" si="56"/>
        <v>0</v>
      </c>
    </row>
    <row r="1190" spans="1:7">
      <c r="A1190" t="e">
        <f>_xlfn.XLOOKUP(I1190,UTILIZADAS[Contacto1],UTILIZADAS[Source.Name],,0)</f>
        <v>#N/A</v>
      </c>
      <c r="B1190" s="18" t="e">
        <f>VLOOKUP(J1190,Ref!A:C,3,0)</f>
        <v>#N/A</v>
      </c>
      <c r="C1190" s="18" t="e">
        <f>VLOOKUP(J1190,Ref!A:D,4,0)</f>
        <v>#N/A</v>
      </c>
      <c r="D1190" s="18" t="str">
        <f t="shared" si="54"/>
        <v>00/ene</v>
      </c>
      <c r="E1190" s="18">
        <f t="shared" si="55"/>
        <v>0</v>
      </c>
      <c r="F1190" s="18">
        <v>1</v>
      </c>
      <c r="G1190" s="18">
        <f t="shared" si="56"/>
        <v>0</v>
      </c>
    </row>
    <row r="1191" spans="1:7">
      <c r="A1191" t="e">
        <f>_xlfn.XLOOKUP(I1191,UTILIZADAS[Contacto1],UTILIZADAS[Source.Name],,0)</f>
        <v>#N/A</v>
      </c>
      <c r="B1191" s="18" t="e">
        <f>VLOOKUP(J1191,Ref!A:C,3,0)</f>
        <v>#N/A</v>
      </c>
      <c r="C1191" s="18" t="e">
        <f>VLOOKUP(J1191,Ref!A:D,4,0)</f>
        <v>#N/A</v>
      </c>
      <c r="D1191" s="18" t="str">
        <f t="shared" si="54"/>
        <v>00/ene</v>
      </c>
      <c r="E1191" s="18">
        <f t="shared" si="55"/>
        <v>0</v>
      </c>
      <c r="F1191" s="18">
        <v>1</v>
      </c>
      <c r="G1191" s="18">
        <f t="shared" si="56"/>
        <v>0</v>
      </c>
    </row>
    <row r="1192" spans="1:7">
      <c r="A1192" t="e">
        <f>_xlfn.XLOOKUP(I1192,UTILIZADAS[Contacto1],UTILIZADAS[Source.Name],,0)</f>
        <v>#N/A</v>
      </c>
      <c r="B1192" s="18" t="e">
        <f>VLOOKUP(J1192,Ref!A:C,3,0)</f>
        <v>#N/A</v>
      </c>
      <c r="C1192" s="18" t="e">
        <f>VLOOKUP(J1192,Ref!A:D,4,0)</f>
        <v>#N/A</v>
      </c>
      <c r="D1192" s="18" t="str">
        <f t="shared" si="54"/>
        <v>00/ene</v>
      </c>
      <c r="E1192" s="18">
        <f t="shared" si="55"/>
        <v>0</v>
      </c>
      <c r="F1192" s="18">
        <v>1</v>
      </c>
      <c r="G1192" s="18">
        <f t="shared" si="56"/>
        <v>0</v>
      </c>
    </row>
    <row r="1193" spans="1:7">
      <c r="A1193" t="e">
        <f>_xlfn.XLOOKUP(I1193,UTILIZADAS[Contacto1],UTILIZADAS[Source.Name],,0)</f>
        <v>#N/A</v>
      </c>
      <c r="B1193" s="18" t="e">
        <f>VLOOKUP(J1193,Ref!A:C,3,0)</f>
        <v>#N/A</v>
      </c>
      <c r="C1193" s="18" t="e">
        <f>VLOOKUP(J1193,Ref!A:D,4,0)</f>
        <v>#N/A</v>
      </c>
      <c r="D1193" s="18" t="str">
        <f t="shared" si="54"/>
        <v>00/ene</v>
      </c>
      <c r="E1193" s="18">
        <f t="shared" si="55"/>
        <v>0</v>
      </c>
      <c r="F1193" s="18">
        <v>1</v>
      </c>
      <c r="G1193" s="18">
        <f t="shared" si="56"/>
        <v>0</v>
      </c>
    </row>
    <row r="1194" spans="1:7">
      <c r="A1194" t="e">
        <f>_xlfn.XLOOKUP(I1194,UTILIZADAS[Contacto1],UTILIZADAS[Source.Name],,0)</f>
        <v>#N/A</v>
      </c>
      <c r="B1194" s="18" t="e">
        <f>VLOOKUP(J1194,Ref!A:C,3,0)</f>
        <v>#N/A</v>
      </c>
      <c r="C1194" s="18" t="e">
        <f>VLOOKUP(J1194,Ref!A:D,4,0)</f>
        <v>#N/A</v>
      </c>
      <c r="D1194" s="18" t="str">
        <f t="shared" si="54"/>
        <v>00/ene</v>
      </c>
      <c r="E1194" s="18">
        <f t="shared" si="55"/>
        <v>0</v>
      </c>
      <c r="F1194" s="18">
        <v>1</v>
      </c>
      <c r="G1194" s="18">
        <f t="shared" si="56"/>
        <v>0</v>
      </c>
    </row>
    <row r="1195" spans="1:7">
      <c r="A1195" t="e">
        <f>_xlfn.XLOOKUP(I1195,UTILIZADAS[Contacto1],UTILIZADAS[Source.Name],,0)</f>
        <v>#N/A</v>
      </c>
      <c r="B1195" s="18" t="e">
        <f>VLOOKUP(J1195,Ref!A:C,3,0)</f>
        <v>#N/A</v>
      </c>
      <c r="C1195" s="18" t="e">
        <f>VLOOKUP(J1195,Ref!A:D,4,0)</f>
        <v>#N/A</v>
      </c>
      <c r="D1195" s="18" t="str">
        <f t="shared" si="54"/>
        <v>00/ene</v>
      </c>
      <c r="E1195" s="18">
        <f t="shared" si="55"/>
        <v>0</v>
      </c>
      <c r="F1195" s="18">
        <v>1</v>
      </c>
      <c r="G1195" s="18">
        <f t="shared" si="56"/>
        <v>0</v>
      </c>
    </row>
    <row r="1196" spans="1:7">
      <c r="A1196" t="e">
        <f>_xlfn.XLOOKUP(I1196,UTILIZADAS[Contacto1],UTILIZADAS[Source.Name],,0)</f>
        <v>#N/A</v>
      </c>
      <c r="B1196" s="18" t="e">
        <f>VLOOKUP(J1196,Ref!A:C,3,0)</f>
        <v>#N/A</v>
      </c>
      <c r="C1196" s="18" t="e">
        <f>VLOOKUP(J1196,Ref!A:D,4,0)</f>
        <v>#N/A</v>
      </c>
      <c r="D1196" s="18" t="str">
        <f t="shared" si="54"/>
        <v>00/ene</v>
      </c>
      <c r="E1196" s="18">
        <f t="shared" si="55"/>
        <v>0</v>
      </c>
      <c r="F1196" s="18">
        <v>1</v>
      </c>
      <c r="G1196" s="18">
        <f t="shared" si="56"/>
        <v>0</v>
      </c>
    </row>
    <row r="1197" spans="1:7">
      <c r="A1197" t="e">
        <f>_xlfn.XLOOKUP(I1197,UTILIZADAS[Contacto1],UTILIZADAS[Source.Name],,0)</f>
        <v>#N/A</v>
      </c>
      <c r="B1197" s="18" t="e">
        <f>VLOOKUP(J1197,Ref!A:C,3,0)</f>
        <v>#N/A</v>
      </c>
      <c r="C1197" s="18" t="e">
        <f>VLOOKUP(J1197,Ref!A:D,4,0)</f>
        <v>#N/A</v>
      </c>
      <c r="D1197" s="18" t="str">
        <f t="shared" si="54"/>
        <v>00/ene</v>
      </c>
      <c r="E1197" s="18">
        <f t="shared" si="55"/>
        <v>0</v>
      </c>
      <c r="F1197" s="18">
        <v>1</v>
      </c>
      <c r="G1197" s="18">
        <f t="shared" si="56"/>
        <v>0</v>
      </c>
    </row>
    <row r="1198" spans="1:7">
      <c r="A1198" t="e">
        <f>_xlfn.XLOOKUP(I1198,UTILIZADAS[Contacto1],UTILIZADAS[Source.Name],,0)</f>
        <v>#N/A</v>
      </c>
      <c r="B1198" s="18" t="e">
        <f>VLOOKUP(J1198,Ref!A:C,3,0)</f>
        <v>#N/A</v>
      </c>
      <c r="C1198" s="18" t="e">
        <f>VLOOKUP(J1198,Ref!A:D,4,0)</f>
        <v>#N/A</v>
      </c>
      <c r="D1198" s="18" t="str">
        <f t="shared" si="54"/>
        <v>00/ene</v>
      </c>
      <c r="E1198" s="18">
        <f t="shared" si="55"/>
        <v>0</v>
      </c>
      <c r="F1198" s="18">
        <v>1</v>
      </c>
      <c r="G1198" s="18">
        <f t="shared" si="56"/>
        <v>0</v>
      </c>
    </row>
    <row r="1199" spans="1:7">
      <c r="A1199" t="e">
        <f>_xlfn.XLOOKUP(I1199,UTILIZADAS[Contacto1],UTILIZADAS[Source.Name],,0)</f>
        <v>#N/A</v>
      </c>
      <c r="B1199" s="18" t="e">
        <f>VLOOKUP(J1199,Ref!A:C,3,0)</f>
        <v>#N/A</v>
      </c>
      <c r="C1199" s="18" t="e">
        <f>VLOOKUP(J1199,Ref!A:D,4,0)</f>
        <v>#N/A</v>
      </c>
      <c r="D1199" s="18" t="str">
        <f t="shared" si="54"/>
        <v>00/ene</v>
      </c>
      <c r="E1199" s="18">
        <f t="shared" si="55"/>
        <v>0</v>
      </c>
      <c r="F1199" s="18">
        <v>1</v>
      </c>
      <c r="G1199" s="18">
        <f t="shared" si="56"/>
        <v>0</v>
      </c>
    </row>
    <row r="1200" spans="1:7">
      <c r="A1200" t="e">
        <f>_xlfn.XLOOKUP(I1200,UTILIZADAS[Contacto1],UTILIZADAS[Source.Name],,0)</f>
        <v>#N/A</v>
      </c>
      <c r="B1200" s="18" t="e">
        <f>VLOOKUP(J1200,Ref!A:C,3,0)</f>
        <v>#N/A</v>
      </c>
      <c r="C1200" s="18" t="e">
        <f>VLOOKUP(J1200,Ref!A:D,4,0)</f>
        <v>#N/A</v>
      </c>
      <c r="D1200" s="18" t="str">
        <f t="shared" si="54"/>
        <v>00/ene</v>
      </c>
      <c r="E1200" s="18">
        <f t="shared" si="55"/>
        <v>0</v>
      </c>
      <c r="F1200" s="18">
        <v>1</v>
      </c>
      <c r="G1200" s="18">
        <f t="shared" si="56"/>
        <v>0</v>
      </c>
    </row>
    <row r="1201" spans="1:7">
      <c r="A1201" t="e">
        <f>_xlfn.XLOOKUP(I1201,UTILIZADAS[Contacto1],UTILIZADAS[Source.Name],,0)</f>
        <v>#N/A</v>
      </c>
      <c r="B1201" s="18" t="e">
        <f>VLOOKUP(J1201,Ref!A:C,3,0)</f>
        <v>#N/A</v>
      </c>
      <c r="C1201" s="18" t="e">
        <f>VLOOKUP(J1201,Ref!A:D,4,0)</f>
        <v>#N/A</v>
      </c>
      <c r="D1201" s="18" t="str">
        <f t="shared" si="54"/>
        <v>00/ene</v>
      </c>
      <c r="E1201" s="18">
        <f t="shared" si="55"/>
        <v>0</v>
      </c>
      <c r="F1201" s="18">
        <v>1</v>
      </c>
      <c r="G1201" s="18">
        <f t="shared" si="56"/>
        <v>0</v>
      </c>
    </row>
    <row r="1202" spans="1:7">
      <c r="A1202" t="e">
        <f>_xlfn.XLOOKUP(I1202,UTILIZADAS[Contacto1],UTILIZADAS[Source.Name],,0)</f>
        <v>#N/A</v>
      </c>
      <c r="B1202" s="18" t="e">
        <f>VLOOKUP(J1202,Ref!A:C,3,0)</f>
        <v>#N/A</v>
      </c>
      <c r="C1202" s="18" t="e">
        <f>VLOOKUP(J1202,Ref!A:D,4,0)</f>
        <v>#N/A</v>
      </c>
      <c r="D1202" s="18" t="str">
        <f t="shared" si="54"/>
        <v>00/ene</v>
      </c>
      <c r="E1202" s="18">
        <f t="shared" si="55"/>
        <v>0</v>
      </c>
      <c r="F1202" s="18">
        <v>1</v>
      </c>
      <c r="G1202" s="18">
        <f t="shared" si="56"/>
        <v>0</v>
      </c>
    </row>
    <row r="1203" spans="1:7">
      <c r="A1203" t="e">
        <f>_xlfn.XLOOKUP(I1203,UTILIZADAS[Contacto1],UTILIZADAS[Source.Name],,0)</f>
        <v>#N/A</v>
      </c>
      <c r="B1203" s="18" t="e">
        <f>VLOOKUP(J1203,Ref!A:C,3,0)</f>
        <v>#N/A</v>
      </c>
      <c r="C1203" s="18" t="e">
        <f>VLOOKUP(J1203,Ref!A:D,4,0)</f>
        <v>#N/A</v>
      </c>
      <c r="D1203" s="18" t="str">
        <f t="shared" si="54"/>
        <v>00/ene</v>
      </c>
      <c r="E1203" s="18">
        <f t="shared" si="55"/>
        <v>0</v>
      </c>
      <c r="F1203" s="18">
        <v>1</v>
      </c>
      <c r="G1203" s="18">
        <f t="shared" si="56"/>
        <v>0</v>
      </c>
    </row>
    <row r="1204" spans="1:7">
      <c r="A1204" t="e">
        <f>_xlfn.XLOOKUP(I1204,UTILIZADAS[Contacto1],UTILIZADAS[Source.Name],,0)</f>
        <v>#N/A</v>
      </c>
      <c r="B1204" s="18" t="e">
        <f>VLOOKUP(J1204,Ref!A:C,3,0)</f>
        <v>#N/A</v>
      </c>
      <c r="C1204" s="18" t="e">
        <f>VLOOKUP(J1204,Ref!A:D,4,0)</f>
        <v>#N/A</v>
      </c>
      <c r="D1204" s="18" t="str">
        <f t="shared" si="54"/>
        <v>00/ene</v>
      </c>
      <c r="E1204" s="18">
        <f t="shared" si="55"/>
        <v>0</v>
      </c>
      <c r="F1204" s="18">
        <v>1</v>
      </c>
      <c r="G1204" s="18">
        <f t="shared" si="56"/>
        <v>0</v>
      </c>
    </row>
    <row r="1205" spans="1:7">
      <c r="A1205" t="e">
        <f>_xlfn.XLOOKUP(I1205,UTILIZADAS[Contacto1],UTILIZADAS[Source.Name],,0)</f>
        <v>#N/A</v>
      </c>
      <c r="B1205" s="18" t="e">
        <f>VLOOKUP(J1205,Ref!A:C,3,0)</f>
        <v>#N/A</v>
      </c>
      <c r="C1205" s="18" t="e">
        <f>VLOOKUP(J1205,Ref!A:D,4,0)</f>
        <v>#N/A</v>
      </c>
      <c r="D1205" s="18" t="str">
        <f t="shared" si="54"/>
        <v>00/ene</v>
      </c>
      <c r="E1205" s="18">
        <f t="shared" si="55"/>
        <v>0</v>
      </c>
      <c r="F1205" s="18">
        <v>1</v>
      </c>
      <c r="G1205" s="18">
        <f t="shared" si="56"/>
        <v>0</v>
      </c>
    </row>
    <row r="1206" spans="1:7">
      <c r="A1206" t="e">
        <f>_xlfn.XLOOKUP(I1206,UTILIZADAS[Contacto1],UTILIZADAS[Source.Name],,0)</f>
        <v>#N/A</v>
      </c>
      <c r="B1206" s="18" t="e">
        <f>VLOOKUP(J1206,Ref!A:C,3,0)</f>
        <v>#N/A</v>
      </c>
      <c r="C1206" s="18" t="e">
        <f>VLOOKUP(J1206,Ref!A:D,4,0)</f>
        <v>#N/A</v>
      </c>
      <c r="D1206" s="18" t="str">
        <f t="shared" si="54"/>
        <v>00/ene</v>
      </c>
      <c r="E1206" s="18">
        <f t="shared" si="55"/>
        <v>0</v>
      </c>
      <c r="F1206" s="18">
        <v>1</v>
      </c>
      <c r="G1206" s="18">
        <f t="shared" si="56"/>
        <v>0</v>
      </c>
    </row>
    <row r="1207" spans="1:7">
      <c r="A1207" t="e">
        <f>_xlfn.XLOOKUP(I1207,UTILIZADAS[Contacto1],UTILIZADAS[Source.Name],,0)</f>
        <v>#N/A</v>
      </c>
      <c r="B1207" s="18" t="e">
        <f>VLOOKUP(J1207,Ref!A:C,3,0)</f>
        <v>#N/A</v>
      </c>
      <c r="C1207" s="18" t="e">
        <f>VLOOKUP(J1207,Ref!A:D,4,0)</f>
        <v>#N/A</v>
      </c>
      <c r="D1207" s="18" t="str">
        <f t="shared" si="54"/>
        <v>00/ene</v>
      </c>
      <c r="E1207" s="18">
        <f t="shared" si="55"/>
        <v>0</v>
      </c>
      <c r="F1207" s="18">
        <v>1</v>
      </c>
      <c r="G1207" s="18">
        <f t="shared" si="56"/>
        <v>0</v>
      </c>
    </row>
    <row r="1208" spans="1:7">
      <c r="A1208" t="e">
        <f>_xlfn.XLOOKUP(I1208,UTILIZADAS[Contacto1],UTILIZADAS[Source.Name],,0)</f>
        <v>#N/A</v>
      </c>
      <c r="B1208" s="18" t="e">
        <f>VLOOKUP(J1208,Ref!A:C,3,0)</f>
        <v>#N/A</v>
      </c>
      <c r="C1208" s="18" t="e">
        <f>VLOOKUP(J1208,Ref!A:D,4,0)</f>
        <v>#N/A</v>
      </c>
      <c r="D1208" s="18" t="str">
        <f t="shared" si="54"/>
        <v>00/ene</v>
      </c>
      <c r="E1208" s="18">
        <f t="shared" si="55"/>
        <v>0</v>
      </c>
      <c r="F1208" s="18">
        <v>1</v>
      </c>
      <c r="G1208" s="18">
        <f t="shared" si="56"/>
        <v>0</v>
      </c>
    </row>
    <row r="1209" spans="1:7">
      <c r="A1209" t="e">
        <f>_xlfn.XLOOKUP(I1209,UTILIZADAS[Contacto1],UTILIZADAS[Source.Name],,0)</f>
        <v>#N/A</v>
      </c>
      <c r="B1209" s="18" t="e">
        <f>VLOOKUP(J1209,Ref!A:C,3,0)</f>
        <v>#N/A</v>
      </c>
      <c r="C1209" s="18" t="e">
        <f>VLOOKUP(J1209,Ref!A:D,4,0)</f>
        <v>#N/A</v>
      </c>
      <c r="D1209" s="18" t="str">
        <f t="shared" si="54"/>
        <v>00/ene</v>
      </c>
      <c r="E1209" s="18">
        <f t="shared" si="55"/>
        <v>0</v>
      </c>
      <c r="F1209" s="18">
        <v>1</v>
      </c>
      <c r="G1209" s="18">
        <f t="shared" si="56"/>
        <v>0</v>
      </c>
    </row>
    <row r="1210" spans="1:7">
      <c r="A1210" t="e">
        <f>_xlfn.XLOOKUP(I1210,UTILIZADAS[Contacto1],UTILIZADAS[Source.Name],,0)</f>
        <v>#N/A</v>
      </c>
      <c r="B1210" s="18" t="e">
        <f>VLOOKUP(J1210,Ref!A:C,3,0)</f>
        <v>#N/A</v>
      </c>
      <c r="C1210" s="18" t="e">
        <f>VLOOKUP(J1210,Ref!A:D,4,0)</f>
        <v>#N/A</v>
      </c>
      <c r="D1210" s="18" t="str">
        <f t="shared" si="54"/>
        <v>00/ene</v>
      </c>
      <c r="E1210" s="18">
        <f t="shared" si="55"/>
        <v>0</v>
      </c>
      <c r="F1210" s="18">
        <v>1</v>
      </c>
      <c r="G1210" s="18">
        <f t="shared" si="56"/>
        <v>0</v>
      </c>
    </row>
    <row r="1211" spans="1:7">
      <c r="A1211" t="e">
        <f>_xlfn.XLOOKUP(I1211,UTILIZADAS[Contacto1],UTILIZADAS[Source.Name],,0)</f>
        <v>#N/A</v>
      </c>
      <c r="B1211" s="18" t="e">
        <f>VLOOKUP(J1211,Ref!A:C,3,0)</f>
        <v>#N/A</v>
      </c>
      <c r="C1211" s="18" t="e">
        <f>VLOOKUP(J1211,Ref!A:D,4,0)</f>
        <v>#N/A</v>
      </c>
      <c r="D1211" s="18" t="str">
        <f t="shared" si="54"/>
        <v>00/ene</v>
      </c>
      <c r="E1211" s="18">
        <f t="shared" si="55"/>
        <v>0</v>
      </c>
      <c r="F1211" s="18">
        <v>1</v>
      </c>
      <c r="G1211" s="18">
        <f t="shared" si="56"/>
        <v>0</v>
      </c>
    </row>
    <row r="1212" spans="1:7">
      <c r="A1212" t="e">
        <f>_xlfn.XLOOKUP(I1212,UTILIZADAS[Contacto1],UTILIZADAS[Source.Name],,0)</f>
        <v>#N/A</v>
      </c>
      <c r="B1212" s="18" t="e">
        <f>VLOOKUP(J1212,Ref!A:C,3,0)</f>
        <v>#N/A</v>
      </c>
      <c r="C1212" s="18" t="e">
        <f>VLOOKUP(J1212,Ref!A:D,4,0)</f>
        <v>#N/A</v>
      </c>
      <c r="D1212" s="18" t="str">
        <f t="shared" si="54"/>
        <v>00/ene</v>
      </c>
      <c r="E1212" s="18">
        <f t="shared" si="55"/>
        <v>0</v>
      </c>
      <c r="F1212" s="18">
        <v>1</v>
      </c>
      <c r="G1212" s="18">
        <f t="shared" si="56"/>
        <v>0</v>
      </c>
    </row>
    <row r="1213" spans="1:7">
      <c r="A1213" t="e">
        <f>_xlfn.XLOOKUP(I1213,UTILIZADAS[Contacto1],UTILIZADAS[Source.Name],,0)</f>
        <v>#N/A</v>
      </c>
      <c r="B1213" s="18" t="e">
        <f>VLOOKUP(J1213,Ref!A:C,3,0)</f>
        <v>#N/A</v>
      </c>
      <c r="C1213" s="18" t="e">
        <f>VLOOKUP(J1213,Ref!A:D,4,0)</f>
        <v>#N/A</v>
      </c>
      <c r="D1213" s="18" t="str">
        <f t="shared" si="54"/>
        <v>00/ene</v>
      </c>
      <c r="E1213" s="18">
        <f t="shared" si="55"/>
        <v>0</v>
      </c>
      <c r="F1213" s="18">
        <v>1</v>
      </c>
      <c r="G1213" s="18">
        <f t="shared" si="56"/>
        <v>0</v>
      </c>
    </row>
    <row r="1214" spans="1:7">
      <c r="A1214" t="e">
        <f>_xlfn.XLOOKUP(I1214,UTILIZADAS[Contacto1],UTILIZADAS[Source.Name],,0)</f>
        <v>#N/A</v>
      </c>
      <c r="B1214" s="18" t="e">
        <f>VLOOKUP(J1214,Ref!A:C,3,0)</f>
        <v>#N/A</v>
      </c>
      <c r="C1214" s="18" t="e">
        <f>VLOOKUP(J1214,Ref!A:D,4,0)</f>
        <v>#N/A</v>
      </c>
      <c r="D1214" s="18" t="str">
        <f t="shared" si="54"/>
        <v>00/ene</v>
      </c>
      <c r="E1214" s="18">
        <f t="shared" si="55"/>
        <v>0</v>
      </c>
      <c r="F1214" s="18">
        <v>1</v>
      </c>
      <c r="G1214" s="18">
        <f t="shared" si="56"/>
        <v>0</v>
      </c>
    </row>
    <row r="1215" spans="1:7">
      <c r="A1215" t="e">
        <f>_xlfn.XLOOKUP(I1215,UTILIZADAS[Contacto1],UTILIZADAS[Source.Name],,0)</f>
        <v>#N/A</v>
      </c>
      <c r="B1215" s="18" t="e">
        <f>VLOOKUP(J1215,Ref!A:C,3,0)</f>
        <v>#N/A</v>
      </c>
      <c r="C1215" s="18" t="e">
        <f>VLOOKUP(J1215,Ref!A:D,4,0)</f>
        <v>#N/A</v>
      </c>
      <c r="D1215" s="18" t="str">
        <f t="shared" si="54"/>
        <v>00/ene</v>
      </c>
      <c r="E1215" s="18">
        <f t="shared" si="55"/>
        <v>0</v>
      </c>
      <c r="F1215" s="18">
        <v>1</v>
      </c>
      <c r="G1215" s="18">
        <f t="shared" si="56"/>
        <v>0</v>
      </c>
    </row>
    <row r="1216" spans="1:7">
      <c r="A1216" t="e">
        <f>_xlfn.XLOOKUP(I1216,UTILIZADAS[Contacto1],UTILIZADAS[Source.Name],,0)</f>
        <v>#N/A</v>
      </c>
      <c r="B1216" s="18" t="e">
        <f>VLOOKUP(J1216,Ref!A:C,3,0)</f>
        <v>#N/A</v>
      </c>
      <c r="C1216" s="18" t="e">
        <f>VLOOKUP(J1216,Ref!A:D,4,0)</f>
        <v>#N/A</v>
      </c>
      <c r="D1216" s="18" t="str">
        <f t="shared" si="54"/>
        <v>00/ene</v>
      </c>
      <c r="E1216" s="18">
        <f t="shared" si="55"/>
        <v>0</v>
      </c>
      <c r="F1216" s="18">
        <v>1</v>
      </c>
      <c r="G1216" s="18">
        <f t="shared" si="56"/>
        <v>0</v>
      </c>
    </row>
    <row r="1217" spans="1:7">
      <c r="A1217" t="e">
        <f>_xlfn.XLOOKUP(I1217,UTILIZADAS[Contacto1],UTILIZADAS[Source.Name],,0)</f>
        <v>#N/A</v>
      </c>
      <c r="B1217" s="18" t="e">
        <f>VLOOKUP(J1217,Ref!A:C,3,0)</f>
        <v>#N/A</v>
      </c>
      <c r="C1217" s="18" t="e">
        <f>VLOOKUP(J1217,Ref!A:D,4,0)</f>
        <v>#N/A</v>
      </c>
      <c r="D1217" s="18" t="str">
        <f t="shared" si="54"/>
        <v>00/ene</v>
      </c>
      <c r="E1217" s="18">
        <f t="shared" si="55"/>
        <v>0</v>
      </c>
      <c r="F1217" s="18">
        <v>1</v>
      </c>
      <c r="G1217" s="18">
        <f t="shared" si="56"/>
        <v>0</v>
      </c>
    </row>
    <row r="1218" spans="1:7">
      <c r="A1218" t="e">
        <f>_xlfn.XLOOKUP(I1218,UTILIZADAS[Contacto1],UTILIZADAS[Source.Name],,0)</f>
        <v>#N/A</v>
      </c>
      <c r="B1218" s="18" t="e">
        <f>VLOOKUP(J1218,Ref!A:C,3,0)</f>
        <v>#N/A</v>
      </c>
      <c r="C1218" s="18" t="e">
        <f>VLOOKUP(J1218,Ref!A:D,4,0)</f>
        <v>#N/A</v>
      </c>
      <c r="D1218" s="18" t="str">
        <f t="shared" ref="D1218:D1281" si="57">TEXT(H1218,"dd/mmm")</f>
        <v>00/ene</v>
      </c>
      <c r="E1218" s="18">
        <f t="shared" ref="E1218:E1281" si="58">+COUNTIF(I:I,I1218)</f>
        <v>0</v>
      </c>
      <c r="F1218" s="18">
        <v>1</v>
      </c>
      <c r="G1218" s="18">
        <f t="shared" si="56"/>
        <v>0</v>
      </c>
    </row>
    <row r="1219" spans="1:7">
      <c r="A1219" t="e">
        <f>_xlfn.XLOOKUP(I1219,UTILIZADAS[Contacto1],UTILIZADAS[Source.Name],,0)</f>
        <v>#N/A</v>
      </c>
      <c r="B1219" s="18" t="e">
        <f>VLOOKUP(J1219,Ref!A:C,3,0)</f>
        <v>#N/A</v>
      </c>
      <c r="C1219" s="18" t="e">
        <f>VLOOKUP(J1219,Ref!A:D,4,0)</f>
        <v>#N/A</v>
      </c>
      <c r="D1219" s="18" t="str">
        <f t="shared" si="57"/>
        <v>00/ene</v>
      </c>
      <c r="E1219" s="18">
        <f t="shared" si="58"/>
        <v>0</v>
      </c>
      <c r="F1219" s="18">
        <v>1</v>
      </c>
      <c r="G1219" s="18">
        <f t="shared" ref="G1219:G1282" si="59">IF(I1219=I1220,0,1)</f>
        <v>0</v>
      </c>
    </row>
    <row r="1220" spans="1:7">
      <c r="A1220" t="e">
        <f>_xlfn.XLOOKUP(I1220,UTILIZADAS[Contacto1],UTILIZADAS[Source.Name],,0)</f>
        <v>#N/A</v>
      </c>
      <c r="B1220" s="18" t="e">
        <f>VLOOKUP(J1220,Ref!A:C,3,0)</f>
        <v>#N/A</v>
      </c>
      <c r="C1220" s="18" t="e">
        <f>VLOOKUP(J1220,Ref!A:D,4,0)</f>
        <v>#N/A</v>
      </c>
      <c r="D1220" s="18" t="str">
        <f t="shared" si="57"/>
        <v>00/ene</v>
      </c>
      <c r="E1220" s="18">
        <f t="shared" si="58"/>
        <v>0</v>
      </c>
      <c r="F1220" s="18">
        <v>1</v>
      </c>
      <c r="G1220" s="18">
        <f t="shared" si="59"/>
        <v>0</v>
      </c>
    </row>
    <row r="1221" spans="1:7">
      <c r="A1221" t="e">
        <f>_xlfn.XLOOKUP(I1221,UTILIZADAS[Contacto1],UTILIZADAS[Source.Name],,0)</f>
        <v>#N/A</v>
      </c>
      <c r="B1221" s="18" t="e">
        <f>VLOOKUP(J1221,Ref!A:C,3,0)</f>
        <v>#N/A</v>
      </c>
      <c r="C1221" s="18" t="e">
        <f>VLOOKUP(J1221,Ref!A:D,4,0)</f>
        <v>#N/A</v>
      </c>
      <c r="D1221" s="18" t="str">
        <f t="shared" si="57"/>
        <v>00/ene</v>
      </c>
      <c r="E1221" s="18">
        <f t="shared" si="58"/>
        <v>0</v>
      </c>
      <c r="F1221" s="18">
        <v>1</v>
      </c>
      <c r="G1221" s="18">
        <f t="shared" si="59"/>
        <v>0</v>
      </c>
    </row>
    <row r="1222" spans="1:7">
      <c r="A1222" t="e">
        <f>_xlfn.XLOOKUP(I1222,UTILIZADAS[Contacto1],UTILIZADAS[Source.Name],,0)</f>
        <v>#N/A</v>
      </c>
      <c r="B1222" s="18" t="e">
        <f>VLOOKUP(J1222,Ref!A:C,3,0)</f>
        <v>#N/A</v>
      </c>
      <c r="C1222" s="18" t="e">
        <f>VLOOKUP(J1222,Ref!A:D,4,0)</f>
        <v>#N/A</v>
      </c>
      <c r="D1222" s="18" t="str">
        <f t="shared" si="57"/>
        <v>00/ene</v>
      </c>
      <c r="E1222" s="18">
        <f t="shared" si="58"/>
        <v>0</v>
      </c>
      <c r="F1222" s="18">
        <v>1</v>
      </c>
      <c r="G1222" s="18">
        <f t="shared" si="59"/>
        <v>0</v>
      </c>
    </row>
    <row r="1223" spans="1:7">
      <c r="A1223" t="e">
        <f>_xlfn.XLOOKUP(I1223,UTILIZADAS[Contacto1],UTILIZADAS[Source.Name],,0)</f>
        <v>#N/A</v>
      </c>
      <c r="B1223" s="18" t="e">
        <f>VLOOKUP(J1223,Ref!A:C,3,0)</f>
        <v>#N/A</v>
      </c>
      <c r="C1223" s="18" t="e">
        <f>VLOOKUP(J1223,Ref!A:D,4,0)</f>
        <v>#N/A</v>
      </c>
      <c r="D1223" s="18" t="str">
        <f t="shared" si="57"/>
        <v>00/ene</v>
      </c>
      <c r="E1223" s="18">
        <f t="shared" si="58"/>
        <v>0</v>
      </c>
      <c r="F1223" s="18">
        <v>1</v>
      </c>
      <c r="G1223" s="18">
        <f t="shared" si="59"/>
        <v>0</v>
      </c>
    </row>
    <row r="1224" spans="1:7">
      <c r="A1224" t="e">
        <f>_xlfn.XLOOKUP(I1224,UTILIZADAS[Contacto1],UTILIZADAS[Source.Name],,0)</f>
        <v>#N/A</v>
      </c>
      <c r="B1224" s="18" t="e">
        <f>VLOOKUP(J1224,Ref!A:C,3,0)</f>
        <v>#N/A</v>
      </c>
      <c r="C1224" s="18" t="e">
        <f>VLOOKUP(J1224,Ref!A:D,4,0)</f>
        <v>#N/A</v>
      </c>
      <c r="D1224" s="18" t="str">
        <f t="shared" si="57"/>
        <v>00/ene</v>
      </c>
      <c r="E1224" s="18">
        <f t="shared" si="58"/>
        <v>0</v>
      </c>
      <c r="F1224" s="18">
        <v>1</v>
      </c>
      <c r="G1224" s="18">
        <f t="shared" si="59"/>
        <v>0</v>
      </c>
    </row>
    <row r="1225" spans="1:7">
      <c r="A1225" t="e">
        <f>_xlfn.XLOOKUP(I1225,UTILIZADAS[Contacto1],UTILIZADAS[Source.Name],,0)</f>
        <v>#N/A</v>
      </c>
      <c r="B1225" s="18" t="e">
        <f>VLOOKUP(J1225,Ref!A:C,3,0)</f>
        <v>#N/A</v>
      </c>
      <c r="C1225" s="18" t="e">
        <f>VLOOKUP(J1225,Ref!A:D,4,0)</f>
        <v>#N/A</v>
      </c>
      <c r="D1225" s="18" t="str">
        <f t="shared" si="57"/>
        <v>00/ene</v>
      </c>
      <c r="E1225" s="18">
        <f t="shared" si="58"/>
        <v>0</v>
      </c>
      <c r="F1225" s="18">
        <v>1</v>
      </c>
      <c r="G1225" s="18">
        <f t="shared" si="59"/>
        <v>0</v>
      </c>
    </row>
    <row r="1226" spans="1:7">
      <c r="A1226" t="e">
        <f>_xlfn.XLOOKUP(I1226,UTILIZADAS[Contacto1],UTILIZADAS[Source.Name],,0)</f>
        <v>#N/A</v>
      </c>
      <c r="B1226" s="18" t="e">
        <f>VLOOKUP(J1226,Ref!A:C,3,0)</f>
        <v>#N/A</v>
      </c>
      <c r="C1226" s="18" t="e">
        <f>VLOOKUP(J1226,Ref!A:D,4,0)</f>
        <v>#N/A</v>
      </c>
      <c r="D1226" s="18" t="str">
        <f t="shared" si="57"/>
        <v>00/ene</v>
      </c>
      <c r="E1226" s="18">
        <f t="shared" si="58"/>
        <v>0</v>
      </c>
      <c r="F1226" s="18">
        <v>1</v>
      </c>
      <c r="G1226" s="18">
        <f t="shared" si="59"/>
        <v>0</v>
      </c>
    </row>
    <row r="1227" spans="1:7">
      <c r="A1227" t="e">
        <f>_xlfn.XLOOKUP(I1227,UTILIZADAS[Contacto1],UTILIZADAS[Source.Name],,0)</f>
        <v>#N/A</v>
      </c>
      <c r="B1227" s="18" t="e">
        <f>VLOOKUP(J1227,Ref!A:C,3,0)</f>
        <v>#N/A</v>
      </c>
      <c r="C1227" s="18" t="e">
        <f>VLOOKUP(J1227,Ref!A:D,4,0)</f>
        <v>#N/A</v>
      </c>
      <c r="D1227" s="18" t="str">
        <f t="shared" si="57"/>
        <v>00/ene</v>
      </c>
      <c r="E1227" s="18">
        <f t="shared" si="58"/>
        <v>0</v>
      </c>
      <c r="F1227" s="18">
        <v>1</v>
      </c>
      <c r="G1227" s="18">
        <f t="shared" si="59"/>
        <v>0</v>
      </c>
    </row>
    <row r="1228" spans="1:7">
      <c r="A1228" t="e">
        <f>_xlfn.XLOOKUP(I1228,UTILIZADAS[Contacto1],UTILIZADAS[Source.Name],,0)</f>
        <v>#N/A</v>
      </c>
      <c r="B1228" s="18" t="e">
        <f>VLOOKUP(J1228,Ref!A:C,3,0)</f>
        <v>#N/A</v>
      </c>
      <c r="C1228" s="18" t="e">
        <f>VLOOKUP(J1228,Ref!A:D,4,0)</f>
        <v>#N/A</v>
      </c>
      <c r="D1228" s="18" t="str">
        <f t="shared" si="57"/>
        <v>00/ene</v>
      </c>
      <c r="E1228" s="18">
        <f t="shared" si="58"/>
        <v>0</v>
      </c>
      <c r="F1228" s="18">
        <v>1</v>
      </c>
      <c r="G1228" s="18">
        <f t="shared" si="59"/>
        <v>0</v>
      </c>
    </row>
    <row r="1229" spans="1:7">
      <c r="A1229" t="e">
        <f>_xlfn.XLOOKUP(I1229,UTILIZADAS[Contacto1],UTILIZADAS[Source.Name],,0)</f>
        <v>#N/A</v>
      </c>
      <c r="B1229" s="18" t="e">
        <f>VLOOKUP(J1229,Ref!A:C,3,0)</f>
        <v>#N/A</v>
      </c>
      <c r="C1229" s="18" t="e">
        <f>VLOOKUP(J1229,Ref!A:D,4,0)</f>
        <v>#N/A</v>
      </c>
      <c r="D1229" s="18" t="str">
        <f t="shared" si="57"/>
        <v>00/ene</v>
      </c>
      <c r="E1229" s="18">
        <f t="shared" si="58"/>
        <v>0</v>
      </c>
      <c r="F1229" s="18">
        <v>1</v>
      </c>
      <c r="G1229" s="18">
        <f t="shared" si="59"/>
        <v>0</v>
      </c>
    </row>
    <row r="1230" spans="1:7">
      <c r="A1230" t="e">
        <f>_xlfn.XLOOKUP(I1230,UTILIZADAS[Contacto1],UTILIZADAS[Source.Name],,0)</f>
        <v>#N/A</v>
      </c>
      <c r="B1230" s="18" t="e">
        <f>VLOOKUP(J1230,Ref!A:C,3,0)</f>
        <v>#N/A</v>
      </c>
      <c r="C1230" s="18" t="e">
        <f>VLOOKUP(J1230,Ref!A:D,4,0)</f>
        <v>#N/A</v>
      </c>
      <c r="D1230" s="18" t="str">
        <f t="shared" si="57"/>
        <v>00/ene</v>
      </c>
      <c r="E1230" s="18">
        <f t="shared" si="58"/>
        <v>0</v>
      </c>
      <c r="F1230" s="18">
        <v>1</v>
      </c>
      <c r="G1230" s="18">
        <f t="shared" si="59"/>
        <v>0</v>
      </c>
    </row>
    <row r="1231" spans="1:7">
      <c r="A1231" t="e">
        <f>_xlfn.XLOOKUP(I1231,UTILIZADAS[Contacto1],UTILIZADAS[Source.Name],,0)</f>
        <v>#N/A</v>
      </c>
      <c r="B1231" s="18" t="e">
        <f>VLOOKUP(J1231,Ref!A:C,3,0)</f>
        <v>#N/A</v>
      </c>
      <c r="C1231" s="18" t="e">
        <f>VLOOKUP(J1231,Ref!A:D,4,0)</f>
        <v>#N/A</v>
      </c>
      <c r="D1231" s="18" t="str">
        <f t="shared" si="57"/>
        <v>00/ene</v>
      </c>
      <c r="E1231" s="18">
        <f t="shared" si="58"/>
        <v>0</v>
      </c>
      <c r="F1231" s="18">
        <v>1</v>
      </c>
      <c r="G1231" s="18">
        <f t="shared" si="59"/>
        <v>0</v>
      </c>
    </row>
    <row r="1232" spans="1:7">
      <c r="A1232" t="e">
        <f>_xlfn.XLOOKUP(I1232,UTILIZADAS[Contacto1],UTILIZADAS[Source.Name],,0)</f>
        <v>#N/A</v>
      </c>
      <c r="B1232" s="18" t="e">
        <f>VLOOKUP(J1232,Ref!A:C,3,0)</f>
        <v>#N/A</v>
      </c>
      <c r="C1232" s="18" t="e">
        <f>VLOOKUP(J1232,Ref!A:D,4,0)</f>
        <v>#N/A</v>
      </c>
      <c r="D1232" s="18" t="str">
        <f t="shared" si="57"/>
        <v>00/ene</v>
      </c>
      <c r="E1232" s="18">
        <f t="shared" si="58"/>
        <v>0</v>
      </c>
      <c r="F1232" s="18">
        <v>1</v>
      </c>
      <c r="G1232" s="18">
        <f t="shared" si="59"/>
        <v>0</v>
      </c>
    </row>
    <row r="1233" spans="1:7">
      <c r="A1233" t="e">
        <f>_xlfn.XLOOKUP(I1233,UTILIZADAS[Contacto1],UTILIZADAS[Source.Name],,0)</f>
        <v>#N/A</v>
      </c>
      <c r="B1233" s="18" t="e">
        <f>VLOOKUP(J1233,Ref!A:C,3,0)</f>
        <v>#N/A</v>
      </c>
      <c r="C1233" s="18" t="e">
        <f>VLOOKUP(J1233,Ref!A:D,4,0)</f>
        <v>#N/A</v>
      </c>
      <c r="D1233" s="18" t="str">
        <f t="shared" si="57"/>
        <v>00/ene</v>
      </c>
      <c r="E1233" s="18">
        <f t="shared" si="58"/>
        <v>0</v>
      </c>
      <c r="F1233" s="18">
        <v>1</v>
      </c>
      <c r="G1233" s="18">
        <f t="shared" si="59"/>
        <v>0</v>
      </c>
    </row>
    <row r="1234" spans="1:7">
      <c r="A1234" t="e">
        <f>_xlfn.XLOOKUP(I1234,UTILIZADAS[Contacto1],UTILIZADAS[Source.Name],,0)</f>
        <v>#N/A</v>
      </c>
      <c r="B1234" s="18" t="e">
        <f>VLOOKUP(J1234,Ref!A:C,3,0)</f>
        <v>#N/A</v>
      </c>
      <c r="C1234" s="18" t="e">
        <f>VLOOKUP(J1234,Ref!A:D,4,0)</f>
        <v>#N/A</v>
      </c>
      <c r="D1234" s="18" t="str">
        <f t="shared" si="57"/>
        <v>00/ene</v>
      </c>
      <c r="E1234" s="18">
        <f t="shared" si="58"/>
        <v>0</v>
      </c>
      <c r="F1234" s="18">
        <v>1</v>
      </c>
      <c r="G1234" s="18">
        <f t="shared" si="59"/>
        <v>0</v>
      </c>
    </row>
    <row r="1235" spans="1:7">
      <c r="A1235" t="e">
        <f>_xlfn.XLOOKUP(I1235,UTILIZADAS[Contacto1],UTILIZADAS[Source.Name],,0)</f>
        <v>#N/A</v>
      </c>
      <c r="B1235" s="18" t="e">
        <f>VLOOKUP(J1235,Ref!A:C,3,0)</f>
        <v>#N/A</v>
      </c>
      <c r="C1235" s="18" t="e">
        <f>VLOOKUP(J1235,Ref!A:D,4,0)</f>
        <v>#N/A</v>
      </c>
      <c r="D1235" s="18" t="str">
        <f t="shared" si="57"/>
        <v>00/ene</v>
      </c>
      <c r="E1235" s="18">
        <f t="shared" si="58"/>
        <v>0</v>
      </c>
      <c r="F1235" s="18">
        <v>1</v>
      </c>
      <c r="G1235" s="18">
        <f t="shared" si="59"/>
        <v>0</v>
      </c>
    </row>
    <row r="1236" spans="1:7">
      <c r="A1236" t="e">
        <f>_xlfn.XLOOKUP(I1236,UTILIZADAS[Contacto1],UTILIZADAS[Source.Name],,0)</f>
        <v>#N/A</v>
      </c>
      <c r="B1236" s="18" t="e">
        <f>VLOOKUP(J1236,Ref!A:C,3,0)</f>
        <v>#N/A</v>
      </c>
      <c r="C1236" s="18" t="e">
        <f>VLOOKUP(J1236,Ref!A:D,4,0)</f>
        <v>#N/A</v>
      </c>
      <c r="D1236" s="18" t="str">
        <f t="shared" si="57"/>
        <v>00/ene</v>
      </c>
      <c r="E1236" s="18">
        <f t="shared" si="58"/>
        <v>0</v>
      </c>
      <c r="F1236" s="18">
        <v>1</v>
      </c>
      <c r="G1236" s="18">
        <f t="shared" si="59"/>
        <v>0</v>
      </c>
    </row>
    <row r="1237" spans="1:7">
      <c r="A1237" t="e">
        <f>_xlfn.XLOOKUP(I1237,UTILIZADAS[Contacto1],UTILIZADAS[Source.Name],,0)</f>
        <v>#N/A</v>
      </c>
      <c r="B1237" s="18" t="e">
        <f>VLOOKUP(J1237,Ref!A:C,3,0)</f>
        <v>#N/A</v>
      </c>
      <c r="C1237" s="18" t="e">
        <f>VLOOKUP(J1237,Ref!A:D,4,0)</f>
        <v>#N/A</v>
      </c>
      <c r="D1237" s="18" t="str">
        <f t="shared" si="57"/>
        <v>00/ene</v>
      </c>
      <c r="E1237" s="18">
        <f t="shared" si="58"/>
        <v>0</v>
      </c>
      <c r="F1237" s="18">
        <v>1</v>
      </c>
      <c r="G1237" s="18">
        <f t="shared" si="59"/>
        <v>0</v>
      </c>
    </row>
    <row r="1238" spans="1:7">
      <c r="A1238" t="e">
        <f>_xlfn.XLOOKUP(I1238,UTILIZADAS[Contacto1],UTILIZADAS[Source.Name],,0)</f>
        <v>#N/A</v>
      </c>
      <c r="B1238" s="18" t="e">
        <f>VLOOKUP(J1238,Ref!A:C,3,0)</f>
        <v>#N/A</v>
      </c>
      <c r="C1238" s="18" t="e">
        <f>VLOOKUP(J1238,Ref!A:D,4,0)</f>
        <v>#N/A</v>
      </c>
      <c r="D1238" s="18" t="str">
        <f t="shared" si="57"/>
        <v>00/ene</v>
      </c>
      <c r="E1238" s="18">
        <f t="shared" si="58"/>
        <v>0</v>
      </c>
      <c r="F1238" s="18">
        <v>1</v>
      </c>
      <c r="G1238" s="18">
        <f t="shared" si="59"/>
        <v>0</v>
      </c>
    </row>
    <row r="1239" spans="1:7">
      <c r="A1239" t="e">
        <f>_xlfn.XLOOKUP(I1239,UTILIZADAS[Contacto1],UTILIZADAS[Source.Name],,0)</f>
        <v>#N/A</v>
      </c>
      <c r="B1239" s="18" t="e">
        <f>VLOOKUP(J1239,Ref!A:C,3,0)</f>
        <v>#N/A</v>
      </c>
      <c r="C1239" s="18" t="e">
        <f>VLOOKUP(J1239,Ref!A:D,4,0)</f>
        <v>#N/A</v>
      </c>
      <c r="D1239" s="18" t="str">
        <f t="shared" si="57"/>
        <v>00/ene</v>
      </c>
      <c r="E1239" s="18">
        <f t="shared" si="58"/>
        <v>0</v>
      </c>
      <c r="F1239" s="18">
        <v>1</v>
      </c>
      <c r="G1239" s="18">
        <f t="shared" si="59"/>
        <v>0</v>
      </c>
    </row>
    <row r="1240" spans="1:7">
      <c r="A1240" t="e">
        <f>_xlfn.XLOOKUP(I1240,UTILIZADAS[Contacto1],UTILIZADAS[Source.Name],,0)</f>
        <v>#N/A</v>
      </c>
      <c r="B1240" s="18" t="e">
        <f>VLOOKUP(J1240,Ref!A:C,3,0)</f>
        <v>#N/A</v>
      </c>
      <c r="C1240" s="18" t="e">
        <f>VLOOKUP(J1240,Ref!A:D,4,0)</f>
        <v>#N/A</v>
      </c>
      <c r="D1240" s="18" t="str">
        <f t="shared" si="57"/>
        <v>00/ene</v>
      </c>
      <c r="E1240" s="18">
        <f t="shared" si="58"/>
        <v>0</v>
      </c>
      <c r="F1240" s="18">
        <v>1</v>
      </c>
      <c r="G1240" s="18">
        <f t="shared" si="59"/>
        <v>0</v>
      </c>
    </row>
    <row r="1241" spans="1:7">
      <c r="A1241" t="e">
        <f>_xlfn.XLOOKUP(I1241,UTILIZADAS[Contacto1],UTILIZADAS[Source.Name],,0)</f>
        <v>#N/A</v>
      </c>
      <c r="B1241" s="18" t="e">
        <f>VLOOKUP(J1241,Ref!A:C,3,0)</f>
        <v>#N/A</v>
      </c>
      <c r="C1241" s="18" t="e">
        <f>VLOOKUP(J1241,Ref!A:D,4,0)</f>
        <v>#N/A</v>
      </c>
      <c r="D1241" s="18" t="str">
        <f t="shared" si="57"/>
        <v>00/ene</v>
      </c>
      <c r="E1241" s="18">
        <f t="shared" si="58"/>
        <v>0</v>
      </c>
      <c r="F1241" s="18">
        <v>1</v>
      </c>
      <c r="G1241" s="18">
        <f t="shared" si="59"/>
        <v>0</v>
      </c>
    </row>
    <row r="1242" spans="1:7">
      <c r="A1242" t="e">
        <f>_xlfn.XLOOKUP(I1242,UTILIZADAS[Contacto1],UTILIZADAS[Source.Name],,0)</f>
        <v>#N/A</v>
      </c>
      <c r="B1242" s="18" t="e">
        <f>VLOOKUP(J1242,Ref!A:C,3,0)</f>
        <v>#N/A</v>
      </c>
      <c r="C1242" s="18" t="e">
        <f>VLOOKUP(J1242,Ref!A:D,4,0)</f>
        <v>#N/A</v>
      </c>
      <c r="D1242" s="18" t="str">
        <f t="shared" si="57"/>
        <v>00/ene</v>
      </c>
      <c r="E1242" s="18">
        <f t="shared" si="58"/>
        <v>0</v>
      </c>
      <c r="F1242" s="18">
        <v>1</v>
      </c>
      <c r="G1242" s="18">
        <f t="shared" si="59"/>
        <v>0</v>
      </c>
    </row>
    <row r="1243" spans="1:7">
      <c r="A1243" t="e">
        <f>_xlfn.XLOOKUP(I1243,UTILIZADAS[Contacto1],UTILIZADAS[Source.Name],,0)</f>
        <v>#N/A</v>
      </c>
      <c r="B1243" s="18" t="e">
        <f>VLOOKUP(J1243,Ref!A:C,3,0)</f>
        <v>#N/A</v>
      </c>
      <c r="C1243" s="18" t="e">
        <f>VLOOKUP(J1243,Ref!A:D,4,0)</f>
        <v>#N/A</v>
      </c>
      <c r="D1243" s="18" t="str">
        <f t="shared" si="57"/>
        <v>00/ene</v>
      </c>
      <c r="E1243" s="18">
        <f t="shared" si="58"/>
        <v>0</v>
      </c>
      <c r="F1243" s="18">
        <v>1</v>
      </c>
      <c r="G1243" s="18">
        <f t="shared" si="59"/>
        <v>0</v>
      </c>
    </row>
    <row r="1244" spans="1:7">
      <c r="A1244" t="e">
        <f>_xlfn.XLOOKUP(I1244,UTILIZADAS[Contacto1],UTILIZADAS[Source.Name],,0)</f>
        <v>#N/A</v>
      </c>
      <c r="B1244" s="18" t="e">
        <f>VLOOKUP(J1244,Ref!A:C,3,0)</f>
        <v>#N/A</v>
      </c>
      <c r="C1244" s="18" t="e">
        <f>VLOOKUP(J1244,Ref!A:D,4,0)</f>
        <v>#N/A</v>
      </c>
      <c r="D1244" s="18" t="str">
        <f t="shared" si="57"/>
        <v>00/ene</v>
      </c>
      <c r="E1244" s="18">
        <f t="shared" si="58"/>
        <v>0</v>
      </c>
      <c r="F1244" s="18">
        <v>1</v>
      </c>
      <c r="G1244" s="18">
        <f t="shared" si="59"/>
        <v>0</v>
      </c>
    </row>
    <row r="1245" spans="1:7">
      <c r="A1245" t="e">
        <f>_xlfn.XLOOKUP(I1245,UTILIZADAS[Contacto1],UTILIZADAS[Source.Name],,0)</f>
        <v>#N/A</v>
      </c>
      <c r="B1245" s="18" t="e">
        <f>VLOOKUP(J1245,Ref!A:C,3,0)</f>
        <v>#N/A</v>
      </c>
      <c r="C1245" s="18" t="e">
        <f>VLOOKUP(J1245,Ref!A:D,4,0)</f>
        <v>#N/A</v>
      </c>
      <c r="D1245" s="18" t="str">
        <f t="shared" si="57"/>
        <v>00/ene</v>
      </c>
      <c r="E1245" s="18">
        <f t="shared" si="58"/>
        <v>0</v>
      </c>
      <c r="F1245" s="18">
        <v>1</v>
      </c>
      <c r="G1245" s="18">
        <f t="shared" si="59"/>
        <v>0</v>
      </c>
    </row>
    <row r="1246" spans="1:7">
      <c r="A1246" t="e">
        <f>_xlfn.XLOOKUP(I1246,UTILIZADAS[Contacto1],UTILIZADAS[Source.Name],,0)</f>
        <v>#N/A</v>
      </c>
      <c r="B1246" s="18" t="e">
        <f>VLOOKUP(J1246,Ref!A:C,3,0)</f>
        <v>#N/A</v>
      </c>
      <c r="C1246" s="18" t="e">
        <f>VLOOKUP(J1246,Ref!A:D,4,0)</f>
        <v>#N/A</v>
      </c>
      <c r="D1246" s="18" t="str">
        <f t="shared" si="57"/>
        <v>00/ene</v>
      </c>
      <c r="E1246" s="18">
        <f t="shared" si="58"/>
        <v>0</v>
      </c>
      <c r="F1246" s="18">
        <v>1</v>
      </c>
      <c r="G1246" s="18">
        <f t="shared" si="59"/>
        <v>0</v>
      </c>
    </row>
    <row r="1247" spans="1:7">
      <c r="A1247" t="e">
        <f>_xlfn.XLOOKUP(I1247,UTILIZADAS[Contacto1],UTILIZADAS[Source.Name],,0)</f>
        <v>#N/A</v>
      </c>
      <c r="B1247" s="18" t="e">
        <f>VLOOKUP(J1247,Ref!A:C,3,0)</f>
        <v>#N/A</v>
      </c>
      <c r="C1247" s="18" t="e">
        <f>VLOOKUP(J1247,Ref!A:D,4,0)</f>
        <v>#N/A</v>
      </c>
      <c r="D1247" s="18" t="str">
        <f t="shared" si="57"/>
        <v>00/ene</v>
      </c>
      <c r="E1247" s="18">
        <f t="shared" si="58"/>
        <v>0</v>
      </c>
      <c r="F1247" s="18">
        <v>1</v>
      </c>
      <c r="G1247" s="18">
        <f t="shared" si="59"/>
        <v>0</v>
      </c>
    </row>
    <row r="1248" spans="1:7">
      <c r="A1248" t="e">
        <f>_xlfn.XLOOKUP(I1248,UTILIZADAS[Contacto1],UTILIZADAS[Source.Name],,0)</f>
        <v>#N/A</v>
      </c>
      <c r="B1248" s="18" t="e">
        <f>VLOOKUP(J1248,Ref!A:C,3,0)</f>
        <v>#N/A</v>
      </c>
      <c r="C1248" s="18" t="e">
        <f>VLOOKUP(J1248,Ref!A:D,4,0)</f>
        <v>#N/A</v>
      </c>
      <c r="D1248" s="18" t="str">
        <f t="shared" si="57"/>
        <v>00/ene</v>
      </c>
      <c r="E1248" s="18">
        <f t="shared" si="58"/>
        <v>0</v>
      </c>
      <c r="F1248" s="18">
        <v>1</v>
      </c>
      <c r="G1248" s="18">
        <f t="shared" si="59"/>
        <v>0</v>
      </c>
    </row>
    <row r="1249" spans="1:7">
      <c r="A1249" t="e">
        <f>_xlfn.XLOOKUP(I1249,UTILIZADAS[Contacto1],UTILIZADAS[Source.Name],,0)</f>
        <v>#N/A</v>
      </c>
      <c r="B1249" s="18" t="e">
        <f>VLOOKUP(J1249,Ref!A:C,3,0)</f>
        <v>#N/A</v>
      </c>
      <c r="C1249" s="18" t="e">
        <f>VLOOKUP(J1249,Ref!A:D,4,0)</f>
        <v>#N/A</v>
      </c>
      <c r="D1249" s="18" t="str">
        <f t="shared" si="57"/>
        <v>00/ene</v>
      </c>
      <c r="E1249" s="18">
        <f t="shared" si="58"/>
        <v>0</v>
      </c>
      <c r="F1249" s="18">
        <v>1</v>
      </c>
      <c r="G1249" s="18">
        <f t="shared" si="59"/>
        <v>0</v>
      </c>
    </row>
    <row r="1250" spans="1:7">
      <c r="A1250" t="e">
        <f>_xlfn.XLOOKUP(I1250,UTILIZADAS[Contacto1],UTILIZADAS[Source.Name],,0)</f>
        <v>#N/A</v>
      </c>
      <c r="B1250" s="18" t="e">
        <f>VLOOKUP(J1250,Ref!A:C,3,0)</f>
        <v>#N/A</v>
      </c>
      <c r="C1250" s="18" t="e">
        <f>VLOOKUP(J1250,Ref!A:D,4,0)</f>
        <v>#N/A</v>
      </c>
      <c r="D1250" s="18" t="str">
        <f t="shared" si="57"/>
        <v>00/ene</v>
      </c>
      <c r="E1250" s="18">
        <f t="shared" si="58"/>
        <v>0</v>
      </c>
      <c r="F1250" s="18">
        <v>1</v>
      </c>
      <c r="G1250" s="18">
        <f t="shared" si="59"/>
        <v>0</v>
      </c>
    </row>
    <row r="1251" spans="1:7">
      <c r="A1251" t="e">
        <f>_xlfn.XLOOKUP(I1251,UTILIZADAS[Contacto1],UTILIZADAS[Source.Name],,0)</f>
        <v>#N/A</v>
      </c>
      <c r="B1251" s="18" t="e">
        <f>VLOOKUP(J1251,Ref!A:C,3,0)</f>
        <v>#N/A</v>
      </c>
      <c r="C1251" s="18" t="e">
        <f>VLOOKUP(J1251,Ref!A:D,4,0)</f>
        <v>#N/A</v>
      </c>
      <c r="D1251" s="18" t="str">
        <f t="shared" si="57"/>
        <v>00/ene</v>
      </c>
      <c r="E1251" s="18">
        <f t="shared" si="58"/>
        <v>0</v>
      </c>
      <c r="F1251" s="18">
        <v>1</v>
      </c>
      <c r="G1251" s="18">
        <f t="shared" si="59"/>
        <v>0</v>
      </c>
    </row>
    <row r="1252" spans="1:7">
      <c r="A1252" t="e">
        <f>_xlfn.XLOOKUP(I1252,UTILIZADAS[Contacto1],UTILIZADAS[Source.Name],,0)</f>
        <v>#N/A</v>
      </c>
      <c r="B1252" s="18" t="e">
        <f>VLOOKUP(J1252,Ref!A:C,3,0)</f>
        <v>#N/A</v>
      </c>
      <c r="C1252" s="18" t="e">
        <f>VLOOKUP(J1252,Ref!A:D,4,0)</f>
        <v>#N/A</v>
      </c>
      <c r="D1252" s="18" t="str">
        <f t="shared" si="57"/>
        <v>00/ene</v>
      </c>
      <c r="E1252" s="18">
        <f t="shared" si="58"/>
        <v>0</v>
      </c>
      <c r="F1252" s="18">
        <v>1</v>
      </c>
      <c r="G1252" s="18">
        <f t="shared" si="59"/>
        <v>0</v>
      </c>
    </row>
    <row r="1253" spans="1:7">
      <c r="A1253" t="e">
        <f>_xlfn.XLOOKUP(I1253,UTILIZADAS[Contacto1],UTILIZADAS[Source.Name],,0)</f>
        <v>#N/A</v>
      </c>
      <c r="B1253" s="18" t="e">
        <f>VLOOKUP(J1253,Ref!A:C,3,0)</f>
        <v>#N/A</v>
      </c>
      <c r="C1253" s="18" t="e">
        <f>VLOOKUP(J1253,Ref!A:D,4,0)</f>
        <v>#N/A</v>
      </c>
      <c r="D1253" s="18" t="str">
        <f t="shared" si="57"/>
        <v>00/ene</v>
      </c>
      <c r="E1253" s="18">
        <f t="shared" si="58"/>
        <v>0</v>
      </c>
      <c r="F1253" s="18">
        <v>1</v>
      </c>
      <c r="G1253" s="18">
        <f t="shared" si="59"/>
        <v>0</v>
      </c>
    </row>
    <row r="1254" spans="1:7">
      <c r="A1254" t="e">
        <f>_xlfn.XLOOKUP(I1254,UTILIZADAS[Contacto1],UTILIZADAS[Source.Name],,0)</f>
        <v>#N/A</v>
      </c>
      <c r="B1254" s="18" t="e">
        <f>VLOOKUP(J1254,Ref!A:C,3,0)</f>
        <v>#N/A</v>
      </c>
      <c r="C1254" s="18" t="e">
        <f>VLOOKUP(J1254,Ref!A:D,4,0)</f>
        <v>#N/A</v>
      </c>
      <c r="D1254" s="18" t="str">
        <f t="shared" si="57"/>
        <v>00/ene</v>
      </c>
      <c r="E1254" s="18">
        <f t="shared" si="58"/>
        <v>0</v>
      </c>
      <c r="F1254" s="18">
        <v>1</v>
      </c>
      <c r="G1254" s="18">
        <f t="shared" si="59"/>
        <v>0</v>
      </c>
    </row>
    <row r="1255" spans="1:7">
      <c r="A1255" t="e">
        <f>_xlfn.XLOOKUP(I1255,UTILIZADAS[Contacto1],UTILIZADAS[Source.Name],,0)</f>
        <v>#N/A</v>
      </c>
      <c r="B1255" s="18" t="e">
        <f>VLOOKUP(J1255,Ref!A:C,3,0)</f>
        <v>#N/A</v>
      </c>
      <c r="C1255" s="18" t="e">
        <f>VLOOKUP(J1255,Ref!A:D,4,0)</f>
        <v>#N/A</v>
      </c>
      <c r="D1255" s="18" t="str">
        <f t="shared" si="57"/>
        <v>00/ene</v>
      </c>
      <c r="E1255" s="18">
        <f t="shared" si="58"/>
        <v>0</v>
      </c>
      <c r="F1255" s="18">
        <v>1</v>
      </c>
      <c r="G1255" s="18">
        <f t="shared" si="59"/>
        <v>0</v>
      </c>
    </row>
    <row r="1256" spans="1:7">
      <c r="A1256" t="e">
        <f>_xlfn.XLOOKUP(I1256,UTILIZADAS[Contacto1],UTILIZADAS[Source.Name],,0)</f>
        <v>#N/A</v>
      </c>
      <c r="B1256" s="18" t="e">
        <f>VLOOKUP(J1256,Ref!A:C,3,0)</f>
        <v>#N/A</v>
      </c>
      <c r="C1256" s="18" t="e">
        <f>VLOOKUP(J1256,Ref!A:D,4,0)</f>
        <v>#N/A</v>
      </c>
      <c r="D1256" s="18" t="str">
        <f t="shared" si="57"/>
        <v>00/ene</v>
      </c>
      <c r="E1256" s="18">
        <f t="shared" si="58"/>
        <v>0</v>
      </c>
      <c r="F1256" s="18">
        <v>1</v>
      </c>
      <c r="G1256" s="18">
        <f t="shared" si="59"/>
        <v>0</v>
      </c>
    </row>
    <row r="1257" spans="1:7">
      <c r="A1257" t="e">
        <f>_xlfn.XLOOKUP(I1257,UTILIZADAS[Contacto1],UTILIZADAS[Source.Name],,0)</f>
        <v>#N/A</v>
      </c>
      <c r="B1257" s="18" t="e">
        <f>VLOOKUP(J1257,Ref!A:C,3,0)</f>
        <v>#N/A</v>
      </c>
      <c r="C1257" s="18" t="e">
        <f>VLOOKUP(J1257,Ref!A:D,4,0)</f>
        <v>#N/A</v>
      </c>
      <c r="D1257" s="18" t="str">
        <f t="shared" si="57"/>
        <v>00/ene</v>
      </c>
      <c r="E1257" s="18">
        <f t="shared" si="58"/>
        <v>0</v>
      </c>
      <c r="F1257" s="18">
        <v>1</v>
      </c>
      <c r="G1257" s="18">
        <f t="shared" si="59"/>
        <v>0</v>
      </c>
    </row>
    <row r="1258" spans="1:7">
      <c r="A1258" t="e">
        <f>_xlfn.XLOOKUP(I1258,UTILIZADAS[Contacto1],UTILIZADAS[Source.Name],,0)</f>
        <v>#N/A</v>
      </c>
      <c r="B1258" s="18" t="e">
        <f>VLOOKUP(J1258,Ref!A:C,3,0)</f>
        <v>#N/A</v>
      </c>
      <c r="C1258" s="18" t="e">
        <f>VLOOKUP(J1258,Ref!A:D,4,0)</f>
        <v>#N/A</v>
      </c>
      <c r="D1258" s="18" t="str">
        <f t="shared" si="57"/>
        <v>00/ene</v>
      </c>
      <c r="E1258" s="18">
        <f t="shared" si="58"/>
        <v>0</v>
      </c>
      <c r="F1258" s="18">
        <v>1</v>
      </c>
      <c r="G1258" s="18">
        <f t="shared" si="59"/>
        <v>0</v>
      </c>
    </row>
    <row r="1259" spans="1:7">
      <c r="A1259" t="e">
        <f>_xlfn.XLOOKUP(I1259,UTILIZADAS[Contacto1],UTILIZADAS[Source.Name],,0)</f>
        <v>#N/A</v>
      </c>
      <c r="B1259" s="18" t="e">
        <f>VLOOKUP(J1259,Ref!A:C,3,0)</f>
        <v>#N/A</v>
      </c>
      <c r="C1259" s="18" t="e">
        <f>VLOOKUP(J1259,Ref!A:D,4,0)</f>
        <v>#N/A</v>
      </c>
      <c r="D1259" s="18" t="str">
        <f t="shared" si="57"/>
        <v>00/ene</v>
      </c>
      <c r="E1259" s="18">
        <f t="shared" si="58"/>
        <v>0</v>
      </c>
      <c r="F1259" s="18">
        <v>1</v>
      </c>
      <c r="G1259" s="18">
        <f t="shared" si="59"/>
        <v>0</v>
      </c>
    </row>
    <row r="1260" spans="1:7">
      <c r="A1260" t="e">
        <f>_xlfn.XLOOKUP(I1260,UTILIZADAS[Contacto1],UTILIZADAS[Source.Name],,0)</f>
        <v>#N/A</v>
      </c>
      <c r="B1260" s="18" t="e">
        <f>VLOOKUP(J1260,Ref!A:C,3,0)</f>
        <v>#N/A</v>
      </c>
      <c r="C1260" s="18" t="e">
        <f>VLOOKUP(J1260,Ref!A:D,4,0)</f>
        <v>#N/A</v>
      </c>
      <c r="D1260" s="18" t="str">
        <f t="shared" si="57"/>
        <v>00/ene</v>
      </c>
      <c r="E1260" s="18">
        <f t="shared" si="58"/>
        <v>0</v>
      </c>
      <c r="F1260" s="18">
        <v>1</v>
      </c>
      <c r="G1260" s="18">
        <f t="shared" si="59"/>
        <v>0</v>
      </c>
    </row>
    <row r="1261" spans="1:7">
      <c r="A1261" t="e">
        <f>_xlfn.XLOOKUP(I1261,UTILIZADAS[Contacto1],UTILIZADAS[Source.Name],,0)</f>
        <v>#N/A</v>
      </c>
      <c r="B1261" s="18" t="e">
        <f>VLOOKUP(J1261,Ref!A:C,3,0)</f>
        <v>#N/A</v>
      </c>
      <c r="C1261" s="18" t="e">
        <f>VLOOKUP(J1261,Ref!A:D,4,0)</f>
        <v>#N/A</v>
      </c>
      <c r="D1261" s="18" t="str">
        <f t="shared" si="57"/>
        <v>00/ene</v>
      </c>
      <c r="E1261" s="18">
        <f t="shared" si="58"/>
        <v>0</v>
      </c>
      <c r="F1261" s="18">
        <v>1</v>
      </c>
      <c r="G1261" s="18">
        <f t="shared" si="59"/>
        <v>0</v>
      </c>
    </row>
    <row r="1262" spans="1:7">
      <c r="A1262" t="e">
        <f>_xlfn.XLOOKUP(I1262,UTILIZADAS[Contacto1],UTILIZADAS[Source.Name],,0)</f>
        <v>#N/A</v>
      </c>
      <c r="B1262" s="18" t="e">
        <f>VLOOKUP(J1262,Ref!A:C,3,0)</f>
        <v>#N/A</v>
      </c>
      <c r="C1262" s="18" t="e">
        <f>VLOOKUP(J1262,Ref!A:D,4,0)</f>
        <v>#N/A</v>
      </c>
      <c r="D1262" s="18" t="str">
        <f t="shared" si="57"/>
        <v>00/ene</v>
      </c>
      <c r="E1262" s="18">
        <f t="shared" si="58"/>
        <v>0</v>
      </c>
      <c r="F1262" s="18">
        <v>1</v>
      </c>
      <c r="G1262" s="18">
        <f t="shared" si="59"/>
        <v>0</v>
      </c>
    </row>
    <row r="1263" spans="1:7">
      <c r="A1263" t="e">
        <f>_xlfn.XLOOKUP(I1263,UTILIZADAS[Contacto1],UTILIZADAS[Source.Name],,0)</f>
        <v>#N/A</v>
      </c>
      <c r="B1263" s="18" t="e">
        <f>VLOOKUP(J1263,Ref!A:C,3,0)</f>
        <v>#N/A</v>
      </c>
      <c r="C1263" s="18" t="e">
        <f>VLOOKUP(J1263,Ref!A:D,4,0)</f>
        <v>#N/A</v>
      </c>
      <c r="D1263" s="18" t="str">
        <f t="shared" si="57"/>
        <v>00/ene</v>
      </c>
      <c r="E1263" s="18">
        <f t="shared" si="58"/>
        <v>0</v>
      </c>
      <c r="F1263" s="18">
        <v>1</v>
      </c>
      <c r="G1263" s="18">
        <f t="shared" si="59"/>
        <v>0</v>
      </c>
    </row>
    <row r="1264" spans="1:7">
      <c r="A1264" t="e">
        <f>_xlfn.XLOOKUP(I1264,UTILIZADAS[Contacto1],UTILIZADAS[Source.Name],,0)</f>
        <v>#N/A</v>
      </c>
      <c r="B1264" s="18" t="e">
        <f>VLOOKUP(J1264,Ref!A:C,3,0)</f>
        <v>#N/A</v>
      </c>
      <c r="C1264" s="18" t="e">
        <f>VLOOKUP(J1264,Ref!A:D,4,0)</f>
        <v>#N/A</v>
      </c>
      <c r="D1264" s="18" t="str">
        <f t="shared" si="57"/>
        <v>00/ene</v>
      </c>
      <c r="E1264" s="18">
        <f t="shared" si="58"/>
        <v>0</v>
      </c>
      <c r="F1264" s="18">
        <v>1</v>
      </c>
      <c r="G1264" s="18">
        <f t="shared" si="59"/>
        <v>0</v>
      </c>
    </row>
    <row r="1265" spans="1:7">
      <c r="A1265" t="e">
        <f>_xlfn.XLOOKUP(I1265,UTILIZADAS[Contacto1],UTILIZADAS[Source.Name],,0)</f>
        <v>#N/A</v>
      </c>
      <c r="B1265" s="18" t="e">
        <f>VLOOKUP(J1265,Ref!A:C,3,0)</f>
        <v>#N/A</v>
      </c>
      <c r="C1265" s="18" t="e">
        <f>VLOOKUP(J1265,Ref!A:D,4,0)</f>
        <v>#N/A</v>
      </c>
      <c r="D1265" s="18" t="str">
        <f t="shared" si="57"/>
        <v>00/ene</v>
      </c>
      <c r="E1265" s="18">
        <f t="shared" si="58"/>
        <v>0</v>
      </c>
      <c r="F1265" s="18">
        <v>1</v>
      </c>
      <c r="G1265" s="18">
        <f t="shared" si="59"/>
        <v>0</v>
      </c>
    </row>
    <row r="1266" spans="1:7">
      <c r="A1266" t="e">
        <f>_xlfn.XLOOKUP(I1266,UTILIZADAS[Contacto1],UTILIZADAS[Source.Name],,0)</f>
        <v>#N/A</v>
      </c>
      <c r="B1266" s="18" t="e">
        <f>VLOOKUP(J1266,Ref!A:C,3,0)</f>
        <v>#N/A</v>
      </c>
      <c r="C1266" s="18" t="e">
        <f>VLOOKUP(J1266,Ref!A:D,4,0)</f>
        <v>#N/A</v>
      </c>
      <c r="D1266" s="18" t="str">
        <f t="shared" si="57"/>
        <v>00/ene</v>
      </c>
      <c r="E1266" s="18">
        <f t="shared" si="58"/>
        <v>0</v>
      </c>
      <c r="F1266" s="18">
        <v>1</v>
      </c>
      <c r="G1266" s="18">
        <f t="shared" si="59"/>
        <v>0</v>
      </c>
    </row>
    <row r="1267" spans="1:7">
      <c r="A1267" t="e">
        <f>_xlfn.XLOOKUP(I1267,UTILIZADAS[Contacto1],UTILIZADAS[Source.Name],,0)</f>
        <v>#N/A</v>
      </c>
      <c r="B1267" s="18" t="e">
        <f>VLOOKUP(J1267,Ref!A:C,3,0)</f>
        <v>#N/A</v>
      </c>
      <c r="C1267" s="18" t="e">
        <f>VLOOKUP(J1267,Ref!A:D,4,0)</f>
        <v>#N/A</v>
      </c>
      <c r="D1267" s="18" t="str">
        <f t="shared" si="57"/>
        <v>00/ene</v>
      </c>
      <c r="E1267" s="18">
        <f t="shared" si="58"/>
        <v>0</v>
      </c>
      <c r="F1267" s="18">
        <v>1</v>
      </c>
      <c r="G1267" s="18">
        <f t="shared" si="59"/>
        <v>0</v>
      </c>
    </row>
    <row r="1268" spans="1:7">
      <c r="A1268" t="e">
        <f>_xlfn.XLOOKUP(I1268,UTILIZADAS[Contacto1],UTILIZADAS[Source.Name],,0)</f>
        <v>#N/A</v>
      </c>
      <c r="B1268" s="18" t="e">
        <f>VLOOKUP(J1268,Ref!A:C,3,0)</f>
        <v>#N/A</v>
      </c>
      <c r="C1268" s="18" t="e">
        <f>VLOOKUP(J1268,Ref!A:D,4,0)</f>
        <v>#N/A</v>
      </c>
      <c r="D1268" s="18" t="str">
        <f t="shared" si="57"/>
        <v>00/ene</v>
      </c>
      <c r="E1268" s="18">
        <f t="shared" si="58"/>
        <v>0</v>
      </c>
      <c r="F1268" s="18">
        <v>1</v>
      </c>
      <c r="G1268" s="18">
        <f t="shared" si="59"/>
        <v>0</v>
      </c>
    </row>
    <row r="1269" spans="1:7">
      <c r="A1269" t="e">
        <f>_xlfn.XLOOKUP(I1269,UTILIZADAS[Contacto1],UTILIZADAS[Source.Name],,0)</f>
        <v>#N/A</v>
      </c>
      <c r="B1269" s="18" t="e">
        <f>VLOOKUP(J1269,Ref!A:C,3,0)</f>
        <v>#N/A</v>
      </c>
      <c r="C1269" s="18" t="e">
        <f>VLOOKUP(J1269,Ref!A:D,4,0)</f>
        <v>#N/A</v>
      </c>
      <c r="D1269" s="18" t="str">
        <f t="shared" si="57"/>
        <v>00/ene</v>
      </c>
      <c r="E1269" s="18">
        <f t="shared" si="58"/>
        <v>0</v>
      </c>
      <c r="F1269" s="18">
        <v>1</v>
      </c>
      <c r="G1269" s="18">
        <f t="shared" si="59"/>
        <v>0</v>
      </c>
    </row>
    <row r="1270" spans="1:7">
      <c r="A1270" t="e">
        <f>_xlfn.XLOOKUP(I1270,UTILIZADAS[Contacto1],UTILIZADAS[Source.Name],,0)</f>
        <v>#N/A</v>
      </c>
      <c r="B1270" s="18" t="e">
        <f>VLOOKUP(J1270,Ref!A:C,3,0)</f>
        <v>#N/A</v>
      </c>
      <c r="C1270" s="18" t="e">
        <f>VLOOKUP(J1270,Ref!A:D,4,0)</f>
        <v>#N/A</v>
      </c>
      <c r="D1270" s="18" t="str">
        <f t="shared" si="57"/>
        <v>00/ene</v>
      </c>
      <c r="E1270" s="18">
        <f t="shared" si="58"/>
        <v>0</v>
      </c>
      <c r="F1270" s="18">
        <v>1</v>
      </c>
      <c r="G1270" s="18">
        <f t="shared" si="59"/>
        <v>0</v>
      </c>
    </row>
    <row r="1271" spans="1:7">
      <c r="A1271" t="e">
        <f>_xlfn.XLOOKUP(I1271,UTILIZADAS[Contacto1],UTILIZADAS[Source.Name],,0)</f>
        <v>#N/A</v>
      </c>
      <c r="B1271" s="18" t="e">
        <f>VLOOKUP(J1271,Ref!A:C,3,0)</f>
        <v>#N/A</v>
      </c>
      <c r="C1271" s="18" t="e">
        <f>VLOOKUP(J1271,Ref!A:D,4,0)</f>
        <v>#N/A</v>
      </c>
      <c r="D1271" s="18" t="str">
        <f t="shared" si="57"/>
        <v>00/ene</v>
      </c>
      <c r="E1271" s="18">
        <f t="shared" si="58"/>
        <v>0</v>
      </c>
      <c r="F1271" s="18">
        <v>1</v>
      </c>
      <c r="G1271" s="18">
        <f t="shared" si="59"/>
        <v>0</v>
      </c>
    </row>
    <row r="1272" spans="1:7">
      <c r="A1272" t="e">
        <f>_xlfn.XLOOKUP(I1272,UTILIZADAS[Contacto1],UTILIZADAS[Source.Name],,0)</f>
        <v>#N/A</v>
      </c>
      <c r="B1272" s="18" t="e">
        <f>VLOOKUP(J1272,Ref!A:C,3,0)</f>
        <v>#N/A</v>
      </c>
      <c r="C1272" s="18" t="e">
        <f>VLOOKUP(J1272,Ref!A:D,4,0)</f>
        <v>#N/A</v>
      </c>
      <c r="D1272" s="18" t="str">
        <f t="shared" si="57"/>
        <v>00/ene</v>
      </c>
      <c r="E1272" s="18">
        <f t="shared" si="58"/>
        <v>0</v>
      </c>
      <c r="F1272" s="18">
        <v>1</v>
      </c>
      <c r="G1272" s="18">
        <f t="shared" si="59"/>
        <v>0</v>
      </c>
    </row>
    <row r="1273" spans="1:7">
      <c r="A1273" t="e">
        <f>_xlfn.XLOOKUP(I1273,UTILIZADAS[Contacto1],UTILIZADAS[Source.Name],,0)</f>
        <v>#N/A</v>
      </c>
      <c r="B1273" s="18" t="e">
        <f>VLOOKUP(J1273,Ref!A:C,3,0)</f>
        <v>#N/A</v>
      </c>
      <c r="C1273" s="18" t="e">
        <f>VLOOKUP(J1273,Ref!A:D,4,0)</f>
        <v>#N/A</v>
      </c>
      <c r="D1273" s="18" t="str">
        <f t="shared" si="57"/>
        <v>00/ene</v>
      </c>
      <c r="E1273" s="18">
        <f t="shared" si="58"/>
        <v>0</v>
      </c>
      <c r="F1273" s="18">
        <v>1</v>
      </c>
      <c r="G1273" s="18">
        <f t="shared" si="59"/>
        <v>0</v>
      </c>
    </row>
    <row r="1274" spans="1:7">
      <c r="A1274" t="e">
        <f>_xlfn.XLOOKUP(I1274,UTILIZADAS[Contacto1],UTILIZADAS[Source.Name],,0)</f>
        <v>#N/A</v>
      </c>
      <c r="B1274" s="18" t="e">
        <f>VLOOKUP(J1274,Ref!A:C,3,0)</f>
        <v>#N/A</v>
      </c>
      <c r="C1274" s="18" t="e">
        <f>VLOOKUP(J1274,Ref!A:D,4,0)</f>
        <v>#N/A</v>
      </c>
      <c r="D1274" s="18" t="str">
        <f t="shared" si="57"/>
        <v>00/ene</v>
      </c>
      <c r="E1274" s="18">
        <f t="shared" si="58"/>
        <v>0</v>
      </c>
      <c r="F1274" s="18">
        <v>1</v>
      </c>
      <c r="G1274" s="18">
        <f t="shared" si="59"/>
        <v>0</v>
      </c>
    </row>
    <row r="1275" spans="1:7">
      <c r="A1275" t="e">
        <f>_xlfn.XLOOKUP(I1275,UTILIZADAS[Contacto1],UTILIZADAS[Source.Name],,0)</f>
        <v>#N/A</v>
      </c>
      <c r="B1275" s="18" t="e">
        <f>VLOOKUP(J1275,Ref!A:C,3,0)</f>
        <v>#N/A</v>
      </c>
      <c r="C1275" s="18" t="e">
        <f>VLOOKUP(J1275,Ref!A:D,4,0)</f>
        <v>#N/A</v>
      </c>
      <c r="D1275" s="18" t="str">
        <f t="shared" si="57"/>
        <v>00/ene</v>
      </c>
      <c r="E1275" s="18">
        <f t="shared" si="58"/>
        <v>0</v>
      </c>
      <c r="F1275" s="18">
        <v>1</v>
      </c>
      <c r="G1275" s="18">
        <f t="shared" si="59"/>
        <v>0</v>
      </c>
    </row>
    <row r="1276" spans="1:7">
      <c r="A1276" t="e">
        <f>_xlfn.XLOOKUP(I1276,UTILIZADAS[Contacto1],UTILIZADAS[Source.Name],,0)</f>
        <v>#N/A</v>
      </c>
      <c r="B1276" s="18" t="e">
        <f>VLOOKUP(J1276,Ref!A:C,3,0)</f>
        <v>#N/A</v>
      </c>
      <c r="C1276" s="18" t="e">
        <f>VLOOKUP(J1276,Ref!A:D,4,0)</f>
        <v>#N/A</v>
      </c>
      <c r="D1276" s="18" t="str">
        <f t="shared" si="57"/>
        <v>00/ene</v>
      </c>
      <c r="E1276" s="18">
        <f t="shared" si="58"/>
        <v>0</v>
      </c>
      <c r="F1276" s="18">
        <v>1</v>
      </c>
      <c r="G1276" s="18">
        <f t="shared" si="59"/>
        <v>0</v>
      </c>
    </row>
    <row r="1277" spans="1:7">
      <c r="A1277" t="e">
        <f>_xlfn.XLOOKUP(I1277,UTILIZADAS[Contacto1],UTILIZADAS[Source.Name],,0)</f>
        <v>#N/A</v>
      </c>
      <c r="B1277" s="18" t="e">
        <f>VLOOKUP(J1277,Ref!A:C,3,0)</f>
        <v>#N/A</v>
      </c>
      <c r="C1277" s="18" t="e">
        <f>VLOOKUP(J1277,Ref!A:D,4,0)</f>
        <v>#N/A</v>
      </c>
      <c r="D1277" s="18" t="str">
        <f t="shared" si="57"/>
        <v>00/ene</v>
      </c>
      <c r="E1277" s="18">
        <f t="shared" si="58"/>
        <v>0</v>
      </c>
      <c r="F1277" s="18">
        <v>1</v>
      </c>
      <c r="G1277" s="18">
        <f t="shared" si="59"/>
        <v>0</v>
      </c>
    </row>
    <row r="1278" spans="1:7">
      <c r="A1278" t="e">
        <f>_xlfn.XLOOKUP(I1278,UTILIZADAS[Contacto1],UTILIZADAS[Source.Name],,0)</f>
        <v>#N/A</v>
      </c>
      <c r="B1278" s="18" t="e">
        <f>VLOOKUP(J1278,Ref!A:C,3,0)</f>
        <v>#N/A</v>
      </c>
      <c r="C1278" s="18" t="e">
        <f>VLOOKUP(J1278,Ref!A:D,4,0)</f>
        <v>#N/A</v>
      </c>
      <c r="D1278" s="18" t="str">
        <f t="shared" si="57"/>
        <v>00/ene</v>
      </c>
      <c r="E1278" s="18">
        <f t="shared" si="58"/>
        <v>0</v>
      </c>
      <c r="F1278" s="18">
        <v>1</v>
      </c>
      <c r="G1278" s="18">
        <f t="shared" si="59"/>
        <v>0</v>
      </c>
    </row>
    <row r="1279" spans="1:7">
      <c r="A1279" t="e">
        <f>_xlfn.XLOOKUP(I1279,UTILIZADAS[Contacto1],UTILIZADAS[Source.Name],,0)</f>
        <v>#N/A</v>
      </c>
      <c r="B1279" s="18" t="e">
        <f>VLOOKUP(J1279,Ref!A:C,3,0)</f>
        <v>#N/A</v>
      </c>
      <c r="C1279" s="18" t="e">
        <f>VLOOKUP(J1279,Ref!A:D,4,0)</f>
        <v>#N/A</v>
      </c>
      <c r="D1279" s="18" t="str">
        <f t="shared" si="57"/>
        <v>00/ene</v>
      </c>
      <c r="E1279" s="18">
        <f t="shared" si="58"/>
        <v>0</v>
      </c>
      <c r="F1279" s="18">
        <v>1</v>
      </c>
      <c r="G1279" s="18">
        <f t="shared" si="59"/>
        <v>0</v>
      </c>
    </row>
    <row r="1280" spans="1:7">
      <c r="A1280" t="e">
        <f>_xlfn.XLOOKUP(I1280,UTILIZADAS[Contacto1],UTILIZADAS[Source.Name],,0)</f>
        <v>#N/A</v>
      </c>
      <c r="B1280" s="18" t="e">
        <f>VLOOKUP(J1280,Ref!A:C,3,0)</f>
        <v>#N/A</v>
      </c>
      <c r="C1280" s="18" t="e">
        <f>VLOOKUP(J1280,Ref!A:D,4,0)</f>
        <v>#N/A</v>
      </c>
      <c r="D1280" s="18" t="str">
        <f t="shared" si="57"/>
        <v>00/ene</v>
      </c>
      <c r="E1280" s="18">
        <f t="shared" si="58"/>
        <v>0</v>
      </c>
      <c r="F1280" s="18">
        <v>1</v>
      </c>
      <c r="G1280" s="18">
        <f t="shared" si="59"/>
        <v>0</v>
      </c>
    </row>
    <row r="1281" spans="1:7">
      <c r="A1281" t="e">
        <f>_xlfn.XLOOKUP(I1281,UTILIZADAS[Contacto1],UTILIZADAS[Source.Name],,0)</f>
        <v>#N/A</v>
      </c>
      <c r="B1281" s="18" t="e">
        <f>VLOOKUP(J1281,Ref!A:C,3,0)</f>
        <v>#N/A</v>
      </c>
      <c r="C1281" s="18" t="e">
        <f>VLOOKUP(J1281,Ref!A:D,4,0)</f>
        <v>#N/A</v>
      </c>
      <c r="D1281" s="18" t="str">
        <f t="shared" si="57"/>
        <v>00/ene</v>
      </c>
      <c r="E1281" s="18">
        <f t="shared" si="58"/>
        <v>0</v>
      </c>
      <c r="F1281" s="18">
        <v>1</v>
      </c>
      <c r="G1281" s="18">
        <f t="shared" si="59"/>
        <v>0</v>
      </c>
    </row>
    <row r="1282" spans="1:7">
      <c r="A1282" t="e">
        <f>_xlfn.XLOOKUP(I1282,UTILIZADAS[Contacto1],UTILIZADAS[Source.Name],,0)</f>
        <v>#N/A</v>
      </c>
      <c r="B1282" s="18" t="e">
        <f>VLOOKUP(J1282,Ref!A:C,3,0)</f>
        <v>#N/A</v>
      </c>
      <c r="C1282" s="18" t="e">
        <f>VLOOKUP(J1282,Ref!A:D,4,0)</f>
        <v>#N/A</v>
      </c>
      <c r="D1282" s="18" t="str">
        <f t="shared" ref="D1282:D1345" si="60">TEXT(H1282,"dd/mmm")</f>
        <v>00/ene</v>
      </c>
      <c r="E1282" s="18">
        <f t="shared" ref="E1282:E1345" si="61">+COUNTIF(I:I,I1282)</f>
        <v>0</v>
      </c>
      <c r="F1282" s="18">
        <v>1</v>
      </c>
      <c r="G1282" s="18">
        <f t="shared" si="59"/>
        <v>0</v>
      </c>
    </row>
    <row r="1283" spans="1:7">
      <c r="A1283" t="e">
        <f>_xlfn.XLOOKUP(I1283,UTILIZADAS[Contacto1],UTILIZADAS[Source.Name],,0)</f>
        <v>#N/A</v>
      </c>
      <c r="B1283" s="18" t="e">
        <f>VLOOKUP(J1283,Ref!A:C,3,0)</f>
        <v>#N/A</v>
      </c>
      <c r="C1283" s="18" t="e">
        <f>VLOOKUP(J1283,Ref!A:D,4,0)</f>
        <v>#N/A</v>
      </c>
      <c r="D1283" s="18" t="str">
        <f t="shared" si="60"/>
        <v>00/ene</v>
      </c>
      <c r="E1283" s="18">
        <f t="shared" si="61"/>
        <v>0</v>
      </c>
      <c r="F1283" s="18">
        <v>1</v>
      </c>
      <c r="G1283" s="18">
        <f t="shared" ref="G1283:G1346" si="62">IF(I1283=I1284,0,1)</f>
        <v>0</v>
      </c>
    </row>
    <row r="1284" spans="1:7">
      <c r="A1284" t="e">
        <f>_xlfn.XLOOKUP(I1284,UTILIZADAS[Contacto1],UTILIZADAS[Source.Name],,0)</f>
        <v>#N/A</v>
      </c>
      <c r="B1284" s="18" t="e">
        <f>VLOOKUP(J1284,Ref!A:C,3,0)</f>
        <v>#N/A</v>
      </c>
      <c r="C1284" s="18" t="e">
        <f>VLOOKUP(J1284,Ref!A:D,4,0)</f>
        <v>#N/A</v>
      </c>
      <c r="D1284" s="18" t="str">
        <f t="shared" si="60"/>
        <v>00/ene</v>
      </c>
      <c r="E1284" s="18">
        <f t="shared" si="61"/>
        <v>0</v>
      </c>
      <c r="F1284" s="18">
        <v>1</v>
      </c>
      <c r="G1284" s="18">
        <f t="shared" si="62"/>
        <v>0</v>
      </c>
    </row>
    <row r="1285" spans="1:7">
      <c r="A1285" t="e">
        <f>_xlfn.XLOOKUP(I1285,UTILIZADAS[Contacto1],UTILIZADAS[Source.Name],,0)</f>
        <v>#N/A</v>
      </c>
      <c r="B1285" s="18" t="e">
        <f>VLOOKUP(J1285,Ref!A:C,3,0)</f>
        <v>#N/A</v>
      </c>
      <c r="C1285" s="18" t="e">
        <f>VLOOKUP(J1285,Ref!A:D,4,0)</f>
        <v>#N/A</v>
      </c>
      <c r="D1285" s="18" t="str">
        <f t="shared" si="60"/>
        <v>00/ene</v>
      </c>
      <c r="E1285" s="18">
        <f t="shared" si="61"/>
        <v>0</v>
      </c>
      <c r="F1285" s="18">
        <v>1</v>
      </c>
      <c r="G1285" s="18">
        <f t="shared" si="62"/>
        <v>0</v>
      </c>
    </row>
    <row r="1286" spans="1:7">
      <c r="A1286" t="e">
        <f>_xlfn.XLOOKUP(I1286,UTILIZADAS[Contacto1],UTILIZADAS[Source.Name],,0)</f>
        <v>#N/A</v>
      </c>
      <c r="B1286" s="18" t="e">
        <f>VLOOKUP(J1286,Ref!A:C,3,0)</f>
        <v>#N/A</v>
      </c>
      <c r="C1286" s="18" t="e">
        <f>VLOOKUP(J1286,Ref!A:D,4,0)</f>
        <v>#N/A</v>
      </c>
      <c r="D1286" s="18" t="str">
        <f t="shared" si="60"/>
        <v>00/ene</v>
      </c>
      <c r="E1286" s="18">
        <f t="shared" si="61"/>
        <v>0</v>
      </c>
      <c r="F1286" s="18">
        <v>1</v>
      </c>
      <c r="G1286" s="18">
        <f t="shared" si="62"/>
        <v>0</v>
      </c>
    </row>
    <row r="1287" spans="1:7">
      <c r="A1287" t="e">
        <f>_xlfn.XLOOKUP(I1287,UTILIZADAS[Contacto1],UTILIZADAS[Source.Name],,0)</f>
        <v>#N/A</v>
      </c>
      <c r="B1287" s="18" t="e">
        <f>VLOOKUP(J1287,Ref!A:C,3,0)</f>
        <v>#N/A</v>
      </c>
      <c r="C1287" s="18" t="e">
        <f>VLOOKUP(J1287,Ref!A:D,4,0)</f>
        <v>#N/A</v>
      </c>
      <c r="D1287" s="18" t="str">
        <f t="shared" si="60"/>
        <v>00/ene</v>
      </c>
      <c r="E1287" s="18">
        <f t="shared" si="61"/>
        <v>0</v>
      </c>
      <c r="F1287" s="18">
        <v>1</v>
      </c>
      <c r="G1287" s="18">
        <f t="shared" si="62"/>
        <v>0</v>
      </c>
    </row>
    <row r="1288" spans="1:7">
      <c r="A1288" t="e">
        <f>_xlfn.XLOOKUP(I1288,UTILIZADAS[Contacto1],UTILIZADAS[Source.Name],,0)</f>
        <v>#N/A</v>
      </c>
      <c r="B1288" s="18" t="e">
        <f>VLOOKUP(J1288,Ref!A:C,3,0)</f>
        <v>#N/A</v>
      </c>
      <c r="C1288" s="18" t="e">
        <f>VLOOKUP(J1288,Ref!A:D,4,0)</f>
        <v>#N/A</v>
      </c>
      <c r="D1288" s="18" t="str">
        <f t="shared" si="60"/>
        <v>00/ene</v>
      </c>
      <c r="E1288" s="18">
        <f t="shared" si="61"/>
        <v>0</v>
      </c>
      <c r="F1288" s="18">
        <v>1</v>
      </c>
      <c r="G1288" s="18">
        <f t="shared" si="62"/>
        <v>0</v>
      </c>
    </row>
    <row r="1289" spans="1:7">
      <c r="A1289" t="e">
        <f>_xlfn.XLOOKUP(I1289,UTILIZADAS[Contacto1],UTILIZADAS[Source.Name],,0)</f>
        <v>#N/A</v>
      </c>
      <c r="B1289" s="18" t="e">
        <f>VLOOKUP(J1289,Ref!A:C,3,0)</f>
        <v>#N/A</v>
      </c>
      <c r="C1289" s="18" t="e">
        <f>VLOOKUP(J1289,Ref!A:D,4,0)</f>
        <v>#N/A</v>
      </c>
      <c r="D1289" s="18" t="str">
        <f t="shared" si="60"/>
        <v>00/ene</v>
      </c>
      <c r="E1289" s="18">
        <f t="shared" si="61"/>
        <v>0</v>
      </c>
      <c r="F1289" s="18">
        <v>1</v>
      </c>
      <c r="G1289" s="18">
        <f t="shared" si="62"/>
        <v>0</v>
      </c>
    </row>
    <row r="1290" spans="1:7">
      <c r="A1290" t="e">
        <f>_xlfn.XLOOKUP(I1290,UTILIZADAS[Contacto1],UTILIZADAS[Source.Name],,0)</f>
        <v>#N/A</v>
      </c>
      <c r="B1290" s="18" t="e">
        <f>VLOOKUP(J1290,Ref!A:C,3,0)</f>
        <v>#N/A</v>
      </c>
      <c r="C1290" s="18" t="e">
        <f>VLOOKUP(J1290,Ref!A:D,4,0)</f>
        <v>#N/A</v>
      </c>
      <c r="D1290" s="18" t="str">
        <f t="shared" si="60"/>
        <v>00/ene</v>
      </c>
      <c r="E1290" s="18">
        <f t="shared" si="61"/>
        <v>0</v>
      </c>
      <c r="F1290" s="18">
        <v>1</v>
      </c>
      <c r="G1290" s="18">
        <f t="shared" si="62"/>
        <v>0</v>
      </c>
    </row>
    <row r="1291" spans="1:7">
      <c r="A1291" t="e">
        <f>_xlfn.XLOOKUP(I1291,UTILIZADAS[Contacto1],UTILIZADAS[Source.Name],,0)</f>
        <v>#N/A</v>
      </c>
      <c r="B1291" s="18" t="e">
        <f>VLOOKUP(J1291,Ref!A:C,3,0)</f>
        <v>#N/A</v>
      </c>
      <c r="C1291" s="18" t="e">
        <f>VLOOKUP(J1291,Ref!A:D,4,0)</f>
        <v>#N/A</v>
      </c>
      <c r="D1291" s="18" t="str">
        <f t="shared" si="60"/>
        <v>00/ene</v>
      </c>
      <c r="E1291" s="18">
        <f t="shared" si="61"/>
        <v>0</v>
      </c>
      <c r="F1291" s="18">
        <v>1</v>
      </c>
      <c r="G1291" s="18">
        <f t="shared" si="62"/>
        <v>0</v>
      </c>
    </row>
    <row r="1292" spans="1:7">
      <c r="A1292" t="e">
        <f>_xlfn.XLOOKUP(I1292,UTILIZADAS[Contacto1],UTILIZADAS[Source.Name],,0)</f>
        <v>#N/A</v>
      </c>
      <c r="B1292" s="18" t="e">
        <f>VLOOKUP(J1292,Ref!A:C,3,0)</f>
        <v>#N/A</v>
      </c>
      <c r="C1292" s="18" t="e">
        <f>VLOOKUP(J1292,Ref!A:D,4,0)</f>
        <v>#N/A</v>
      </c>
      <c r="D1292" s="18" t="str">
        <f t="shared" si="60"/>
        <v>00/ene</v>
      </c>
      <c r="E1292" s="18">
        <f t="shared" si="61"/>
        <v>0</v>
      </c>
      <c r="F1292" s="18">
        <v>1</v>
      </c>
      <c r="G1292" s="18">
        <f t="shared" si="62"/>
        <v>0</v>
      </c>
    </row>
    <row r="1293" spans="1:7">
      <c r="A1293" t="e">
        <f>_xlfn.XLOOKUP(I1293,UTILIZADAS[Contacto1],UTILIZADAS[Source.Name],,0)</f>
        <v>#N/A</v>
      </c>
      <c r="B1293" s="18" t="e">
        <f>VLOOKUP(J1293,Ref!A:C,3,0)</f>
        <v>#N/A</v>
      </c>
      <c r="C1293" s="18" t="e">
        <f>VLOOKUP(J1293,Ref!A:D,4,0)</f>
        <v>#N/A</v>
      </c>
      <c r="D1293" s="18" t="str">
        <f t="shared" si="60"/>
        <v>00/ene</v>
      </c>
      <c r="E1293" s="18">
        <f t="shared" si="61"/>
        <v>0</v>
      </c>
      <c r="F1293" s="18">
        <v>1</v>
      </c>
      <c r="G1293" s="18">
        <f t="shared" si="62"/>
        <v>0</v>
      </c>
    </row>
    <row r="1294" spans="1:7">
      <c r="A1294" t="e">
        <f>_xlfn.XLOOKUP(I1294,UTILIZADAS[Contacto1],UTILIZADAS[Source.Name],,0)</f>
        <v>#N/A</v>
      </c>
      <c r="B1294" s="18" t="e">
        <f>VLOOKUP(J1294,Ref!A:C,3,0)</f>
        <v>#N/A</v>
      </c>
      <c r="C1294" s="18" t="e">
        <f>VLOOKUP(J1294,Ref!A:D,4,0)</f>
        <v>#N/A</v>
      </c>
      <c r="D1294" s="18" t="str">
        <f t="shared" si="60"/>
        <v>00/ene</v>
      </c>
      <c r="E1294" s="18">
        <f t="shared" si="61"/>
        <v>0</v>
      </c>
      <c r="F1294" s="18">
        <v>1</v>
      </c>
      <c r="G1294" s="18">
        <f t="shared" si="62"/>
        <v>0</v>
      </c>
    </row>
    <row r="1295" spans="1:7">
      <c r="A1295" t="e">
        <f>_xlfn.XLOOKUP(I1295,UTILIZADAS[Contacto1],UTILIZADAS[Source.Name],,0)</f>
        <v>#N/A</v>
      </c>
      <c r="B1295" s="18" t="e">
        <f>VLOOKUP(J1295,Ref!A:C,3,0)</f>
        <v>#N/A</v>
      </c>
      <c r="C1295" s="18" t="e">
        <f>VLOOKUP(J1295,Ref!A:D,4,0)</f>
        <v>#N/A</v>
      </c>
      <c r="D1295" s="18" t="str">
        <f t="shared" si="60"/>
        <v>00/ene</v>
      </c>
      <c r="E1295" s="18">
        <f t="shared" si="61"/>
        <v>0</v>
      </c>
      <c r="F1295" s="18">
        <v>1</v>
      </c>
      <c r="G1295" s="18">
        <f t="shared" si="62"/>
        <v>0</v>
      </c>
    </row>
    <row r="1296" spans="1:7">
      <c r="A1296" t="e">
        <f>_xlfn.XLOOKUP(I1296,UTILIZADAS[Contacto1],UTILIZADAS[Source.Name],,0)</f>
        <v>#N/A</v>
      </c>
      <c r="B1296" s="18" t="e">
        <f>VLOOKUP(J1296,Ref!A:C,3,0)</f>
        <v>#N/A</v>
      </c>
      <c r="C1296" s="18" t="e">
        <f>VLOOKUP(J1296,Ref!A:D,4,0)</f>
        <v>#N/A</v>
      </c>
      <c r="D1296" s="18" t="str">
        <f t="shared" si="60"/>
        <v>00/ene</v>
      </c>
      <c r="E1296" s="18">
        <f t="shared" si="61"/>
        <v>0</v>
      </c>
      <c r="F1296" s="18">
        <v>1</v>
      </c>
      <c r="G1296" s="18">
        <f t="shared" si="62"/>
        <v>0</v>
      </c>
    </row>
    <row r="1297" spans="1:7">
      <c r="A1297" t="e">
        <f>_xlfn.XLOOKUP(I1297,UTILIZADAS[Contacto1],UTILIZADAS[Source.Name],,0)</f>
        <v>#N/A</v>
      </c>
      <c r="B1297" s="18" t="e">
        <f>VLOOKUP(J1297,Ref!A:C,3,0)</f>
        <v>#N/A</v>
      </c>
      <c r="C1297" s="18" t="e">
        <f>VLOOKUP(J1297,Ref!A:D,4,0)</f>
        <v>#N/A</v>
      </c>
      <c r="D1297" s="18" t="str">
        <f t="shared" si="60"/>
        <v>00/ene</v>
      </c>
      <c r="E1297" s="18">
        <f t="shared" si="61"/>
        <v>0</v>
      </c>
      <c r="F1297" s="18">
        <v>1</v>
      </c>
      <c r="G1297" s="18">
        <f t="shared" si="62"/>
        <v>0</v>
      </c>
    </row>
    <row r="1298" spans="1:7">
      <c r="A1298" t="e">
        <f>_xlfn.XLOOKUP(I1298,UTILIZADAS[Contacto1],UTILIZADAS[Source.Name],,0)</f>
        <v>#N/A</v>
      </c>
      <c r="B1298" s="18" t="e">
        <f>VLOOKUP(J1298,Ref!A:C,3,0)</f>
        <v>#N/A</v>
      </c>
      <c r="C1298" s="18" t="e">
        <f>VLOOKUP(J1298,Ref!A:D,4,0)</f>
        <v>#N/A</v>
      </c>
      <c r="D1298" s="18" t="str">
        <f t="shared" si="60"/>
        <v>00/ene</v>
      </c>
      <c r="E1298" s="18">
        <f t="shared" si="61"/>
        <v>0</v>
      </c>
      <c r="F1298" s="18">
        <v>1</v>
      </c>
      <c r="G1298" s="18">
        <f t="shared" si="62"/>
        <v>0</v>
      </c>
    </row>
    <row r="1299" spans="1:7">
      <c r="A1299" t="e">
        <f>_xlfn.XLOOKUP(I1299,UTILIZADAS[Contacto1],UTILIZADAS[Source.Name],,0)</f>
        <v>#N/A</v>
      </c>
      <c r="B1299" s="18" t="e">
        <f>VLOOKUP(J1299,Ref!A:C,3,0)</f>
        <v>#N/A</v>
      </c>
      <c r="C1299" s="18" t="e">
        <f>VLOOKUP(J1299,Ref!A:D,4,0)</f>
        <v>#N/A</v>
      </c>
      <c r="D1299" s="18" t="str">
        <f t="shared" si="60"/>
        <v>00/ene</v>
      </c>
      <c r="E1299" s="18">
        <f t="shared" si="61"/>
        <v>0</v>
      </c>
      <c r="F1299" s="18">
        <v>1</v>
      </c>
      <c r="G1299" s="18">
        <f t="shared" si="62"/>
        <v>0</v>
      </c>
    </row>
    <row r="1300" spans="1:7">
      <c r="A1300" t="e">
        <f>_xlfn.XLOOKUP(I1300,UTILIZADAS[Contacto1],UTILIZADAS[Source.Name],,0)</f>
        <v>#N/A</v>
      </c>
      <c r="B1300" s="18" t="e">
        <f>VLOOKUP(J1300,Ref!A:C,3,0)</f>
        <v>#N/A</v>
      </c>
      <c r="C1300" s="18" t="e">
        <f>VLOOKUP(J1300,Ref!A:D,4,0)</f>
        <v>#N/A</v>
      </c>
      <c r="D1300" s="18" t="str">
        <f t="shared" si="60"/>
        <v>00/ene</v>
      </c>
      <c r="E1300" s="18">
        <f t="shared" si="61"/>
        <v>0</v>
      </c>
      <c r="F1300" s="18">
        <v>1</v>
      </c>
      <c r="G1300" s="18">
        <f t="shared" si="62"/>
        <v>0</v>
      </c>
    </row>
    <row r="1301" spans="1:7">
      <c r="A1301" t="e">
        <f>_xlfn.XLOOKUP(I1301,UTILIZADAS[Contacto1],UTILIZADAS[Source.Name],,0)</f>
        <v>#N/A</v>
      </c>
      <c r="B1301" s="18" t="e">
        <f>VLOOKUP(J1301,Ref!A:C,3,0)</f>
        <v>#N/A</v>
      </c>
      <c r="C1301" s="18" t="e">
        <f>VLOOKUP(J1301,Ref!A:D,4,0)</f>
        <v>#N/A</v>
      </c>
      <c r="D1301" s="18" t="str">
        <f t="shared" si="60"/>
        <v>00/ene</v>
      </c>
      <c r="E1301" s="18">
        <f t="shared" si="61"/>
        <v>0</v>
      </c>
      <c r="F1301" s="18">
        <v>1</v>
      </c>
      <c r="G1301" s="18">
        <f t="shared" si="62"/>
        <v>0</v>
      </c>
    </row>
    <row r="1302" spans="1:7">
      <c r="A1302" t="e">
        <f>_xlfn.XLOOKUP(I1302,UTILIZADAS[Contacto1],UTILIZADAS[Source.Name],,0)</f>
        <v>#N/A</v>
      </c>
      <c r="B1302" s="18" t="e">
        <f>VLOOKUP(J1302,Ref!A:C,3,0)</f>
        <v>#N/A</v>
      </c>
      <c r="C1302" s="18" t="e">
        <f>VLOOKUP(J1302,Ref!A:D,4,0)</f>
        <v>#N/A</v>
      </c>
      <c r="D1302" s="18" t="str">
        <f t="shared" si="60"/>
        <v>00/ene</v>
      </c>
      <c r="E1302" s="18">
        <f t="shared" si="61"/>
        <v>0</v>
      </c>
      <c r="F1302" s="18">
        <v>1</v>
      </c>
      <c r="G1302" s="18">
        <f t="shared" si="62"/>
        <v>0</v>
      </c>
    </row>
    <row r="1303" spans="1:7">
      <c r="A1303" t="e">
        <f>_xlfn.XLOOKUP(I1303,UTILIZADAS[Contacto1],UTILIZADAS[Source.Name],,0)</f>
        <v>#N/A</v>
      </c>
      <c r="B1303" s="18" t="e">
        <f>VLOOKUP(J1303,Ref!A:C,3,0)</f>
        <v>#N/A</v>
      </c>
      <c r="C1303" s="18" t="e">
        <f>VLOOKUP(J1303,Ref!A:D,4,0)</f>
        <v>#N/A</v>
      </c>
      <c r="D1303" s="18" t="str">
        <f t="shared" si="60"/>
        <v>00/ene</v>
      </c>
      <c r="E1303" s="18">
        <f t="shared" si="61"/>
        <v>0</v>
      </c>
      <c r="F1303" s="18">
        <v>1</v>
      </c>
      <c r="G1303" s="18">
        <f t="shared" si="62"/>
        <v>0</v>
      </c>
    </row>
    <row r="1304" spans="1:7">
      <c r="A1304" t="e">
        <f>_xlfn.XLOOKUP(I1304,UTILIZADAS[Contacto1],UTILIZADAS[Source.Name],,0)</f>
        <v>#N/A</v>
      </c>
      <c r="B1304" s="18" t="e">
        <f>VLOOKUP(J1304,Ref!A:C,3,0)</f>
        <v>#N/A</v>
      </c>
      <c r="C1304" s="18" t="e">
        <f>VLOOKUP(J1304,Ref!A:D,4,0)</f>
        <v>#N/A</v>
      </c>
      <c r="D1304" s="18" t="str">
        <f t="shared" si="60"/>
        <v>00/ene</v>
      </c>
      <c r="E1304" s="18">
        <f t="shared" si="61"/>
        <v>0</v>
      </c>
      <c r="F1304" s="18">
        <v>1</v>
      </c>
      <c r="G1304" s="18">
        <f t="shared" si="62"/>
        <v>0</v>
      </c>
    </row>
    <row r="1305" spans="1:7">
      <c r="A1305" t="e">
        <f>_xlfn.XLOOKUP(I1305,UTILIZADAS[Contacto1],UTILIZADAS[Source.Name],,0)</f>
        <v>#N/A</v>
      </c>
      <c r="B1305" s="18" t="e">
        <f>VLOOKUP(J1305,Ref!A:C,3,0)</f>
        <v>#N/A</v>
      </c>
      <c r="C1305" s="18" t="e">
        <f>VLOOKUP(J1305,Ref!A:D,4,0)</f>
        <v>#N/A</v>
      </c>
      <c r="D1305" s="18" t="str">
        <f t="shared" si="60"/>
        <v>00/ene</v>
      </c>
      <c r="E1305" s="18">
        <f t="shared" si="61"/>
        <v>0</v>
      </c>
      <c r="F1305" s="18">
        <v>1</v>
      </c>
      <c r="G1305" s="18">
        <f t="shared" si="62"/>
        <v>0</v>
      </c>
    </row>
    <row r="1306" spans="1:7">
      <c r="A1306" t="e">
        <f>_xlfn.XLOOKUP(I1306,UTILIZADAS[Contacto1],UTILIZADAS[Source.Name],,0)</f>
        <v>#N/A</v>
      </c>
      <c r="B1306" s="18" t="e">
        <f>VLOOKUP(J1306,Ref!A:C,3,0)</f>
        <v>#N/A</v>
      </c>
      <c r="C1306" s="18" t="e">
        <f>VLOOKUP(J1306,Ref!A:D,4,0)</f>
        <v>#N/A</v>
      </c>
      <c r="D1306" s="18" t="str">
        <f t="shared" si="60"/>
        <v>00/ene</v>
      </c>
      <c r="E1306" s="18">
        <f t="shared" si="61"/>
        <v>0</v>
      </c>
      <c r="F1306" s="18">
        <v>1</v>
      </c>
      <c r="G1306" s="18">
        <f t="shared" si="62"/>
        <v>0</v>
      </c>
    </row>
    <row r="1307" spans="1:7">
      <c r="A1307" t="e">
        <f>_xlfn.XLOOKUP(I1307,UTILIZADAS[Contacto1],UTILIZADAS[Source.Name],,0)</f>
        <v>#N/A</v>
      </c>
      <c r="B1307" s="18" t="e">
        <f>VLOOKUP(J1307,Ref!A:C,3,0)</f>
        <v>#N/A</v>
      </c>
      <c r="C1307" s="18" t="e">
        <f>VLOOKUP(J1307,Ref!A:D,4,0)</f>
        <v>#N/A</v>
      </c>
      <c r="D1307" s="18" t="str">
        <f t="shared" si="60"/>
        <v>00/ene</v>
      </c>
      <c r="E1307" s="18">
        <f t="shared" si="61"/>
        <v>0</v>
      </c>
      <c r="F1307" s="18">
        <v>1</v>
      </c>
      <c r="G1307" s="18">
        <f t="shared" si="62"/>
        <v>0</v>
      </c>
    </row>
    <row r="1308" spans="1:7">
      <c r="A1308" t="e">
        <f>_xlfn.XLOOKUP(I1308,UTILIZADAS[Contacto1],UTILIZADAS[Source.Name],,0)</f>
        <v>#N/A</v>
      </c>
      <c r="B1308" s="18" t="e">
        <f>VLOOKUP(J1308,Ref!A:C,3,0)</f>
        <v>#N/A</v>
      </c>
      <c r="C1308" s="18" t="e">
        <f>VLOOKUP(J1308,Ref!A:D,4,0)</f>
        <v>#N/A</v>
      </c>
      <c r="D1308" s="18" t="str">
        <f t="shared" si="60"/>
        <v>00/ene</v>
      </c>
      <c r="E1308" s="18">
        <f t="shared" si="61"/>
        <v>0</v>
      </c>
      <c r="F1308" s="18">
        <v>1</v>
      </c>
      <c r="G1308" s="18">
        <f t="shared" si="62"/>
        <v>0</v>
      </c>
    </row>
    <row r="1309" spans="1:7">
      <c r="A1309" t="e">
        <f>_xlfn.XLOOKUP(I1309,UTILIZADAS[Contacto1],UTILIZADAS[Source.Name],,0)</f>
        <v>#N/A</v>
      </c>
      <c r="B1309" s="18" t="e">
        <f>VLOOKUP(J1309,Ref!A:C,3,0)</f>
        <v>#N/A</v>
      </c>
      <c r="C1309" s="18" t="e">
        <f>VLOOKUP(J1309,Ref!A:D,4,0)</f>
        <v>#N/A</v>
      </c>
      <c r="D1309" s="18" t="str">
        <f t="shared" si="60"/>
        <v>00/ene</v>
      </c>
      <c r="E1309" s="18">
        <f t="shared" si="61"/>
        <v>0</v>
      </c>
      <c r="F1309" s="18">
        <v>1</v>
      </c>
      <c r="G1309" s="18">
        <f t="shared" si="62"/>
        <v>0</v>
      </c>
    </row>
    <row r="1310" spans="1:7">
      <c r="A1310" t="e">
        <f>_xlfn.XLOOKUP(I1310,UTILIZADAS[Contacto1],UTILIZADAS[Source.Name],,0)</f>
        <v>#N/A</v>
      </c>
      <c r="B1310" s="18" t="e">
        <f>VLOOKUP(J1310,Ref!A:C,3,0)</f>
        <v>#N/A</v>
      </c>
      <c r="C1310" s="18" t="e">
        <f>VLOOKUP(J1310,Ref!A:D,4,0)</f>
        <v>#N/A</v>
      </c>
      <c r="D1310" s="18" t="str">
        <f t="shared" si="60"/>
        <v>00/ene</v>
      </c>
      <c r="E1310" s="18">
        <f t="shared" si="61"/>
        <v>0</v>
      </c>
      <c r="F1310" s="18">
        <v>1</v>
      </c>
      <c r="G1310" s="18">
        <f t="shared" si="62"/>
        <v>0</v>
      </c>
    </row>
    <row r="1311" spans="1:7">
      <c r="A1311" t="e">
        <f>_xlfn.XLOOKUP(I1311,UTILIZADAS[Contacto1],UTILIZADAS[Source.Name],,0)</f>
        <v>#N/A</v>
      </c>
      <c r="B1311" s="18" t="e">
        <f>VLOOKUP(J1311,Ref!A:C,3,0)</f>
        <v>#N/A</v>
      </c>
      <c r="C1311" s="18" t="e">
        <f>VLOOKUP(J1311,Ref!A:D,4,0)</f>
        <v>#N/A</v>
      </c>
      <c r="D1311" s="18" t="str">
        <f t="shared" si="60"/>
        <v>00/ene</v>
      </c>
      <c r="E1311" s="18">
        <f t="shared" si="61"/>
        <v>0</v>
      </c>
      <c r="F1311" s="18">
        <v>1</v>
      </c>
      <c r="G1311" s="18">
        <f t="shared" si="62"/>
        <v>0</v>
      </c>
    </row>
    <row r="1312" spans="1:7">
      <c r="A1312" t="e">
        <f>_xlfn.XLOOKUP(I1312,UTILIZADAS[Contacto1],UTILIZADAS[Source.Name],,0)</f>
        <v>#N/A</v>
      </c>
      <c r="B1312" s="18" t="e">
        <f>VLOOKUP(J1312,Ref!A:C,3,0)</f>
        <v>#N/A</v>
      </c>
      <c r="C1312" s="18" t="e">
        <f>VLOOKUP(J1312,Ref!A:D,4,0)</f>
        <v>#N/A</v>
      </c>
      <c r="D1312" s="18" t="str">
        <f t="shared" si="60"/>
        <v>00/ene</v>
      </c>
      <c r="E1312" s="18">
        <f t="shared" si="61"/>
        <v>0</v>
      </c>
      <c r="F1312" s="18">
        <v>1</v>
      </c>
      <c r="G1312" s="18">
        <f t="shared" si="62"/>
        <v>0</v>
      </c>
    </row>
    <row r="1313" spans="1:7">
      <c r="A1313" t="e">
        <f>_xlfn.XLOOKUP(I1313,UTILIZADAS[Contacto1],UTILIZADAS[Source.Name],,0)</f>
        <v>#N/A</v>
      </c>
      <c r="B1313" s="18" t="e">
        <f>VLOOKUP(J1313,Ref!A:C,3,0)</f>
        <v>#N/A</v>
      </c>
      <c r="C1313" s="18" t="e">
        <f>VLOOKUP(J1313,Ref!A:D,4,0)</f>
        <v>#N/A</v>
      </c>
      <c r="D1313" s="18" t="str">
        <f t="shared" si="60"/>
        <v>00/ene</v>
      </c>
      <c r="E1313" s="18">
        <f t="shared" si="61"/>
        <v>0</v>
      </c>
      <c r="F1313" s="18">
        <v>1</v>
      </c>
      <c r="G1313" s="18">
        <f t="shared" si="62"/>
        <v>0</v>
      </c>
    </row>
    <row r="1314" spans="1:7">
      <c r="A1314" t="e">
        <f>_xlfn.XLOOKUP(I1314,UTILIZADAS[Contacto1],UTILIZADAS[Source.Name],,0)</f>
        <v>#N/A</v>
      </c>
      <c r="B1314" s="18" t="e">
        <f>VLOOKUP(J1314,Ref!A:C,3,0)</f>
        <v>#N/A</v>
      </c>
      <c r="C1314" s="18" t="e">
        <f>VLOOKUP(J1314,Ref!A:D,4,0)</f>
        <v>#N/A</v>
      </c>
      <c r="D1314" s="18" t="str">
        <f t="shared" si="60"/>
        <v>00/ene</v>
      </c>
      <c r="E1314" s="18">
        <f t="shared" si="61"/>
        <v>0</v>
      </c>
      <c r="F1314" s="18">
        <v>1</v>
      </c>
      <c r="G1314" s="18">
        <f t="shared" si="62"/>
        <v>0</v>
      </c>
    </row>
    <row r="1315" spans="1:7">
      <c r="A1315" t="e">
        <f>_xlfn.XLOOKUP(I1315,UTILIZADAS[Contacto1],UTILIZADAS[Source.Name],,0)</f>
        <v>#N/A</v>
      </c>
      <c r="B1315" s="18" t="e">
        <f>VLOOKUP(J1315,Ref!A:C,3,0)</f>
        <v>#N/A</v>
      </c>
      <c r="C1315" s="18" t="e">
        <f>VLOOKUP(J1315,Ref!A:D,4,0)</f>
        <v>#N/A</v>
      </c>
      <c r="D1315" s="18" t="str">
        <f t="shared" si="60"/>
        <v>00/ene</v>
      </c>
      <c r="E1315" s="18">
        <f t="shared" si="61"/>
        <v>0</v>
      </c>
      <c r="F1315" s="18">
        <v>1</v>
      </c>
      <c r="G1315" s="18">
        <f t="shared" si="62"/>
        <v>0</v>
      </c>
    </row>
    <row r="1316" spans="1:7">
      <c r="A1316" t="e">
        <f>_xlfn.XLOOKUP(I1316,UTILIZADAS[Contacto1],UTILIZADAS[Source.Name],,0)</f>
        <v>#N/A</v>
      </c>
      <c r="B1316" s="18" t="e">
        <f>VLOOKUP(J1316,Ref!A:C,3,0)</f>
        <v>#N/A</v>
      </c>
      <c r="C1316" s="18" t="e">
        <f>VLOOKUP(J1316,Ref!A:D,4,0)</f>
        <v>#N/A</v>
      </c>
      <c r="D1316" s="18" t="str">
        <f t="shared" si="60"/>
        <v>00/ene</v>
      </c>
      <c r="E1316" s="18">
        <f t="shared" si="61"/>
        <v>0</v>
      </c>
      <c r="F1316" s="18">
        <v>1</v>
      </c>
      <c r="G1316" s="18">
        <f t="shared" si="62"/>
        <v>0</v>
      </c>
    </row>
    <row r="1317" spans="1:7">
      <c r="A1317" t="e">
        <f>_xlfn.XLOOKUP(I1317,UTILIZADAS[Contacto1],UTILIZADAS[Source.Name],,0)</f>
        <v>#N/A</v>
      </c>
      <c r="B1317" s="18" t="e">
        <f>VLOOKUP(J1317,Ref!A:C,3,0)</f>
        <v>#N/A</v>
      </c>
      <c r="C1317" s="18" t="e">
        <f>VLOOKUP(J1317,Ref!A:D,4,0)</f>
        <v>#N/A</v>
      </c>
      <c r="D1317" s="18" t="str">
        <f t="shared" si="60"/>
        <v>00/ene</v>
      </c>
      <c r="E1317" s="18">
        <f t="shared" si="61"/>
        <v>0</v>
      </c>
      <c r="F1317" s="18">
        <v>1</v>
      </c>
      <c r="G1317" s="18">
        <f t="shared" si="62"/>
        <v>0</v>
      </c>
    </row>
    <row r="1318" spans="1:7">
      <c r="A1318" t="e">
        <f>_xlfn.XLOOKUP(I1318,UTILIZADAS[Contacto1],UTILIZADAS[Source.Name],,0)</f>
        <v>#N/A</v>
      </c>
      <c r="B1318" s="18" t="e">
        <f>VLOOKUP(J1318,Ref!A:C,3,0)</f>
        <v>#N/A</v>
      </c>
      <c r="C1318" s="18" t="e">
        <f>VLOOKUP(J1318,Ref!A:D,4,0)</f>
        <v>#N/A</v>
      </c>
      <c r="D1318" s="18" t="str">
        <f t="shared" si="60"/>
        <v>00/ene</v>
      </c>
      <c r="E1318" s="18">
        <f t="shared" si="61"/>
        <v>0</v>
      </c>
      <c r="F1318" s="18">
        <v>1</v>
      </c>
      <c r="G1318" s="18">
        <f t="shared" si="62"/>
        <v>0</v>
      </c>
    </row>
    <row r="1319" spans="1:7">
      <c r="A1319" t="e">
        <f>_xlfn.XLOOKUP(I1319,UTILIZADAS[Contacto1],UTILIZADAS[Source.Name],,0)</f>
        <v>#N/A</v>
      </c>
      <c r="B1319" s="18" t="e">
        <f>VLOOKUP(J1319,Ref!A:C,3,0)</f>
        <v>#N/A</v>
      </c>
      <c r="C1319" s="18" t="e">
        <f>VLOOKUP(J1319,Ref!A:D,4,0)</f>
        <v>#N/A</v>
      </c>
      <c r="D1319" s="18" t="str">
        <f t="shared" si="60"/>
        <v>00/ene</v>
      </c>
      <c r="E1319" s="18">
        <f t="shared" si="61"/>
        <v>0</v>
      </c>
      <c r="F1319" s="18">
        <v>1</v>
      </c>
      <c r="G1319" s="18">
        <f t="shared" si="62"/>
        <v>0</v>
      </c>
    </row>
    <row r="1320" spans="1:7">
      <c r="A1320" t="e">
        <f>_xlfn.XLOOKUP(I1320,UTILIZADAS[Contacto1],UTILIZADAS[Source.Name],,0)</f>
        <v>#N/A</v>
      </c>
      <c r="B1320" s="18" t="e">
        <f>VLOOKUP(J1320,Ref!A:C,3,0)</f>
        <v>#N/A</v>
      </c>
      <c r="C1320" s="18" t="e">
        <f>VLOOKUP(J1320,Ref!A:D,4,0)</f>
        <v>#N/A</v>
      </c>
      <c r="D1320" s="18" t="str">
        <f t="shared" si="60"/>
        <v>00/ene</v>
      </c>
      <c r="E1320" s="18">
        <f t="shared" si="61"/>
        <v>0</v>
      </c>
      <c r="F1320" s="18">
        <v>1</v>
      </c>
      <c r="G1320" s="18">
        <f t="shared" si="62"/>
        <v>0</v>
      </c>
    </row>
    <row r="1321" spans="1:7">
      <c r="A1321" t="e">
        <f>_xlfn.XLOOKUP(I1321,UTILIZADAS[Contacto1],UTILIZADAS[Source.Name],,0)</f>
        <v>#N/A</v>
      </c>
      <c r="B1321" s="18" t="e">
        <f>VLOOKUP(J1321,Ref!A:C,3,0)</f>
        <v>#N/A</v>
      </c>
      <c r="C1321" s="18" t="e">
        <f>VLOOKUP(J1321,Ref!A:D,4,0)</f>
        <v>#N/A</v>
      </c>
      <c r="D1321" s="18" t="str">
        <f t="shared" si="60"/>
        <v>00/ene</v>
      </c>
      <c r="E1321" s="18">
        <f t="shared" si="61"/>
        <v>0</v>
      </c>
      <c r="F1321" s="18">
        <v>1</v>
      </c>
      <c r="G1321" s="18">
        <f t="shared" si="62"/>
        <v>0</v>
      </c>
    </row>
    <row r="1322" spans="1:7">
      <c r="A1322" t="e">
        <f>_xlfn.XLOOKUP(I1322,UTILIZADAS[Contacto1],UTILIZADAS[Source.Name],,0)</f>
        <v>#N/A</v>
      </c>
      <c r="B1322" s="18" t="e">
        <f>VLOOKUP(J1322,Ref!A:C,3,0)</f>
        <v>#N/A</v>
      </c>
      <c r="C1322" s="18" t="e">
        <f>VLOOKUP(J1322,Ref!A:D,4,0)</f>
        <v>#N/A</v>
      </c>
      <c r="D1322" s="18" t="str">
        <f t="shared" si="60"/>
        <v>00/ene</v>
      </c>
      <c r="E1322" s="18">
        <f t="shared" si="61"/>
        <v>0</v>
      </c>
      <c r="F1322" s="18">
        <v>1</v>
      </c>
      <c r="G1322" s="18">
        <f t="shared" si="62"/>
        <v>0</v>
      </c>
    </row>
    <row r="1323" spans="1:7">
      <c r="A1323" t="e">
        <f>_xlfn.XLOOKUP(I1323,UTILIZADAS[Contacto1],UTILIZADAS[Source.Name],,0)</f>
        <v>#N/A</v>
      </c>
      <c r="B1323" s="18" t="e">
        <f>VLOOKUP(J1323,Ref!A:C,3,0)</f>
        <v>#N/A</v>
      </c>
      <c r="C1323" s="18" t="e">
        <f>VLOOKUP(J1323,Ref!A:D,4,0)</f>
        <v>#N/A</v>
      </c>
      <c r="D1323" s="18" t="str">
        <f t="shared" si="60"/>
        <v>00/ene</v>
      </c>
      <c r="E1323" s="18">
        <f t="shared" si="61"/>
        <v>0</v>
      </c>
      <c r="F1323" s="18">
        <v>1</v>
      </c>
      <c r="G1323" s="18">
        <f t="shared" si="62"/>
        <v>0</v>
      </c>
    </row>
    <row r="1324" spans="1:7">
      <c r="A1324" t="e">
        <f>_xlfn.XLOOKUP(I1324,UTILIZADAS[Contacto1],UTILIZADAS[Source.Name],,0)</f>
        <v>#N/A</v>
      </c>
      <c r="B1324" s="18" t="e">
        <f>VLOOKUP(J1324,Ref!A:C,3,0)</f>
        <v>#N/A</v>
      </c>
      <c r="C1324" s="18" t="e">
        <f>VLOOKUP(J1324,Ref!A:D,4,0)</f>
        <v>#N/A</v>
      </c>
      <c r="D1324" s="18" t="str">
        <f t="shared" si="60"/>
        <v>00/ene</v>
      </c>
      <c r="E1324" s="18">
        <f t="shared" si="61"/>
        <v>0</v>
      </c>
      <c r="F1324" s="18">
        <v>1</v>
      </c>
      <c r="G1324" s="18">
        <f t="shared" si="62"/>
        <v>0</v>
      </c>
    </row>
    <row r="1325" spans="1:7">
      <c r="A1325" t="e">
        <f>_xlfn.XLOOKUP(I1325,UTILIZADAS[Contacto1],UTILIZADAS[Source.Name],,0)</f>
        <v>#N/A</v>
      </c>
      <c r="B1325" s="18" t="e">
        <f>VLOOKUP(J1325,Ref!A:C,3,0)</f>
        <v>#N/A</v>
      </c>
      <c r="C1325" s="18" t="e">
        <f>VLOOKUP(J1325,Ref!A:D,4,0)</f>
        <v>#N/A</v>
      </c>
      <c r="D1325" s="18" t="str">
        <f t="shared" si="60"/>
        <v>00/ene</v>
      </c>
      <c r="E1325" s="18">
        <f t="shared" si="61"/>
        <v>0</v>
      </c>
      <c r="F1325" s="18">
        <v>1</v>
      </c>
      <c r="G1325" s="18">
        <f t="shared" si="62"/>
        <v>0</v>
      </c>
    </row>
    <row r="1326" spans="1:7">
      <c r="A1326" t="e">
        <f>_xlfn.XLOOKUP(I1326,UTILIZADAS[Contacto1],UTILIZADAS[Source.Name],,0)</f>
        <v>#N/A</v>
      </c>
      <c r="B1326" s="18" t="e">
        <f>VLOOKUP(J1326,Ref!A:C,3,0)</f>
        <v>#N/A</v>
      </c>
      <c r="C1326" s="18" t="e">
        <f>VLOOKUP(J1326,Ref!A:D,4,0)</f>
        <v>#N/A</v>
      </c>
      <c r="D1326" s="18" t="str">
        <f t="shared" si="60"/>
        <v>00/ene</v>
      </c>
      <c r="E1326" s="18">
        <f t="shared" si="61"/>
        <v>0</v>
      </c>
      <c r="F1326" s="18">
        <v>1</v>
      </c>
      <c r="G1326" s="18">
        <f t="shared" si="62"/>
        <v>0</v>
      </c>
    </row>
    <row r="1327" spans="1:7">
      <c r="A1327" t="e">
        <f>_xlfn.XLOOKUP(I1327,UTILIZADAS[Contacto1],UTILIZADAS[Source.Name],,0)</f>
        <v>#N/A</v>
      </c>
      <c r="B1327" s="18" t="e">
        <f>VLOOKUP(J1327,Ref!A:C,3,0)</f>
        <v>#N/A</v>
      </c>
      <c r="C1327" s="18" t="e">
        <f>VLOOKUP(J1327,Ref!A:D,4,0)</f>
        <v>#N/A</v>
      </c>
      <c r="D1327" s="18" t="str">
        <f t="shared" si="60"/>
        <v>00/ene</v>
      </c>
      <c r="E1327" s="18">
        <f t="shared" si="61"/>
        <v>0</v>
      </c>
      <c r="F1327" s="18">
        <v>1</v>
      </c>
      <c r="G1327" s="18">
        <f t="shared" si="62"/>
        <v>0</v>
      </c>
    </row>
    <row r="1328" spans="1:7">
      <c r="A1328" t="e">
        <f>_xlfn.XLOOKUP(I1328,UTILIZADAS[Contacto1],UTILIZADAS[Source.Name],,0)</f>
        <v>#N/A</v>
      </c>
      <c r="B1328" s="18" t="e">
        <f>VLOOKUP(J1328,Ref!A:C,3,0)</f>
        <v>#N/A</v>
      </c>
      <c r="C1328" s="18" t="e">
        <f>VLOOKUP(J1328,Ref!A:D,4,0)</f>
        <v>#N/A</v>
      </c>
      <c r="D1328" s="18" t="str">
        <f t="shared" si="60"/>
        <v>00/ene</v>
      </c>
      <c r="E1328" s="18">
        <f t="shared" si="61"/>
        <v>0</v>
      </c>
      <c r="F1328" s="18">
        <v>1</v>
      </c>
      <c r="G1328" s="18">
        <f t="shared" si="62"/>
        <v>0</v>
      </c>
    </row>
    <row r="1329" spans="1:7">
      <c r="A1329" t="e">
        <f>_xlfn.XLOOKUP(I1329,UTILIZADAS[Contacto1],UTILIZADAS[Source.Name],,0)</f>
        <v>#N/A</v>
      </c>
      <c r="B1329" s="18" t="e">
        <f>VLOOKUP(J1329,Ref!A:C,3,0)</f>
        <v>#N/A</v>
      </c>
      <c r="C1329" s="18" t="e">
        <f>VLOOKUP(J1329,Ref!A:D,4,0)</f>
        <v>#N/A</v>
      </c>
      <c r="D1329" s="18" t="str">
        <f t="shared" si="60"/>
        <v>00/ene</v>
      </c>
      <c r="E1329" s="18">
        <f t="shared" si="61"/>
        <v>0</v>
      </c>
      <c r="F1329" s="18">
        <v>1</v>
      </c>
      <c r="G1329" s="18">
        <f t="shared" si="62"/>
        <v>0</v>
      </c>
    </row>
    <row r="1330" spans="1:7">
      <c r="A1330" t="e">
        <f>_xlfn.XLOOKUP(I1330,UTILIZADAS[Contacto1],UTILIZADAS[Source.Name],,0)</f>
        <v>#N/A</v>
      </c>
      <c r="B1330" s="18" t="e">
        <f>VLOOKUP(J1330,Ref!A:C,3,0)</f>
        <v>#N/A</v>
      </c>
      <c r="C1330" s="18" t="e">
        <f>VLOOKUP(J1330,Ref!A:D,4,0)</f>
        <v>#N/A</v>
      </c>
      <c r="D1330" s="18" t="str">
        <f t="shared" si="60"/>
        <v>00/ene</v>
      </c>
      <c r="E1330" s="18">
        <f t="shared" si="61"/>
        <v>0</v>
      </c>
      <c r="F1330" s="18">
        <v>1</v>
      </c>
      <c r="G1330" s="18">
        <f t="shared" si="62"/>
        <v>0</v>
      </c>
    </row>
    <row r="1331" spans="1:7">
      <c r="A1331" t="e">
        <f>_xlfn.XLOOKUP(I1331,UTILIZADAS[Contacto1],UTILIZADAS[Source.Name],,0)</f>
        <v>#N/A</v>
      </c>
      <c r="B1331" s="18" t="e">
        <f>VLOOKUP(J1331,Ref!A:C,3,0)</f>
        <v>#N/A</v>
      </c>
      <c r="C1331" s="18" t="e">
        <f>VLOOKUP(J1331,Ref!A:D,4,0)</f>
        <v>#N/A</v>
      </c>
      <c r="D1331" s="18" t="str">
        <f t="shared" si="60"/>
        <v>00/ene</v>
      </c>
      <c r="E1331" s="18">
        <f t="shared" si="61"/>
        <v>0</v>
      </c>
      <c r="F1331" s="18">
        <v>1</v>
      </c>
      <c r="G1331" s="18">
        <f t="shared" si="62"/>
        <v>0</v>
      </c>
    </row>
    <row r="1332" spans="1:7">
      <c r="A1332" t="e">
        <f>_xlfn.XLOOKUP(I1332,UTILIZADAS[Contacto1],UTILIZADAS[Source.Name],,0)</f>
        <v>#N/A</v>
      </c>
      <c r="B1332" s="18" t="e">
        <f>VLOOKUP(J1332,Ref!A:C,3,0)</f>
        <v>#N/A</v>
      </c>
      <c r="C1332" s="18" t="e">
        <f>VLOOKUP(J1332,Ref!A:D,4,0)</f>
        <v>#N/A</v>
      </c>
      <c r="D1332" s="18" t="str">
        <f t="shared" si="60"/>
        <v>00/ene</v>
      </c>
      <c r="E1332" s="18">
        <f t="shared" si="61"/>
        <v>0</v>
      </c>
      <c r="F1332" s="18">
        <v>1</v>
      </c>
      <c r="G1332" s="18">
        <f t="shared" si="62"/>
        <v>0</v>
      </c>
    </row>
    <row r="1333" spans="1:7">
      <c r="A1333" t="e">
        <f>_xlfn.XLOOKUP(I1333,UTILIZADAS[Contacto1],UTILIZADAS[Source.Name],,0)</f>
        <v>#N/A</v>
      </c>
      <c r="B1333" s="18" t="e">
        <f>VLOOKUP(J1333,Ref!A:C,3,0)</f>
        <v>#N/A</v>
      </c>
      <c r="C1333" s="18" t="e">
        <f>VLOOKUP(J1333,Ref!A:D,4,0)</f>
        <v>#N/A</v>
      </c>
      <c r="D1333" s="18" t="str">
        <f t="shared" si="60"/>
        <v>00/ene</v>
      </c>
      <c r="E1333" s="18">
        <f t="shared" si="61"/>
        <v>0</v>
      </c>
      <c r="F1333" s="18">
        <v>1</v>
      </c>
      <c r="G1333" s="18">
        <f t="shared" si="62"/>
        <v>0</v>
      </c>
    </row>
    <row r="1334" spans="1:7">
      <c r="A1334" t="e">
        <f>_xlfn.XLOOKUP(I1334,UTILIZADAS[Contacto1],UTILIZADAS[Source.Name],,0)</f>
        <v>#N/A</v>
      </c>
      <c r="B1334" s="18" t="e">
        <f>VLOOKUP(J1334,Ref!A:C,3,0)</f>
        <v>#N/A</v>
      </c>
      <c r="C1334" s="18" t="e">
        <f>VLOOKUP(J1334,Ref!A:D,4,0)</f>
        <v>#N/A</v>
      </c>
      <c r="D1334" s="18" t="str">
        <f t="shared" si="60"/>
        <v>00/ene</v>
      </c>
      <c r="E1334" s="18">
        <f t="shared" si="61"/>
        <v>0</v>
      </c>
      <c r="F1334" s="18">
        <v>1</v>
      </c>
      <c r="G1334" s="18">
        <f t="shared" si="62"/>
        <v>0</v>
      </c>
    </row>
    <row r="1335" spans="1:7">
      <c r="A1335" t="e">
        <f>_xlfn.XLOOKUP(I1335,UTILIZADAS[Contacto1],UTILIZADAS[Source.Name],,0)</f>
        <v>#N/A</v>
      </c>
      <c r="B1335" s="18" t="e">
        <f>VLOOKUP(J1335,Ref!A:C,3,0)</f>
        <v>#N/A</v>
      </c>
      <c r="C1335" s="18" t="e">
        <f>VLOOKUP(J1335,Ref!A:D,4,0)</f>
        <v>#N/A</v>
      </c>
      <c r="D1335" s="18" t="str">
        <f t="shared" si="60"/>
        <v>00/ene</v>
      </c>
      <c r="E1335" s="18">
        <f t="shared" si="61"/>
        <v>0</v>
      </c>
      <c r="F1335" s="18">
        <v>1</v>
      </c>
      <c r="G1335" s="18">
        <f t="shared" si="62"/>
        <v>0</v>
      </c>
    </row>
    <row r="1336" spans="1:7">
      <c r="A1336" t="e">
        <f>_xlfn.XLOOKUP(I1336,UTILIZADAS[Contacto1],UTILIZADAS[Source.Name],,0)</f>
        <v>#N/A</v>
      </c>
      <c r="B1336" s="18" t="e">
        <f>VLOOKUP(J1336,Ref!A:C,3,0)</f>
        <v>#N/A</v>
      </c>
      <c r="C1336" s="18" t="e">
        <f>VLOOKUP(J1336,Ref!A:D,4,0)</f>
        <v>#N/A</v>
      </c>
      <c r="D1336" s="18" t="str">
        <f t="shared" si="60"/>
        <v>00/ene</v>
      </c>
      <c r="E1336" s="18">
        <f t="shared" si="61"/>
        <v>0</v>
      </c>
      <c r="F1336" s="18">
        <v>1</v>
      </c>
      <c r="G1336" s="18">
        <f t="shared" si="62"/>
        <v>0</v>
      </c>
    </row>
    <row r="1337" spans="1:7">
      <c r="A1337" t="e">
        <f>_xlfn.XLOOKUP(I1337,UTILIZADAS[Contacto1],UTILIZADAS[Source.Name],,0)</f>
        <v>#N/A</v>
      </c>
      <c r="B1337" s="18" t="e">
        <f>VLOOKUP(J1337,Ref!A:C,3,0)</f>
        <v>#N/A</v>
      </c>
      <c r="C1337" s="18" t="e">
        <f>VLOOKUP(J1337,Ref!A:D,4,0)</f>
        <v>#N/A</v>
      </c>
      <c r="D1337" s="18" t="str">
        <f t="shared" si="60"/>
        <v>00/ene</v>
      </c>
      <c r="E1337" s="18">
        <f t="shared" si="61"/>
        <v>0</v>
      </c>
      <c r="F1337" s="18">
        <v>1</v>
      </c>
      <c r="G1337" s="18">
        <f t="shared" si="62"/>
        <v>0</v>
      </c>
    </row>
    <row r="1338" spans="1:7">
      <c r="A1338" t="e">
        <f>_xlfn.XLOOKUP(I1338,UTILIZADAS[Contacto1],UTILIZADAS[Source.Name],,0)</f>
        <v>#N/A</v>
      </c>
      <c r="B1338" s="18" t="e">
        <f>VLOOKUP(J1338,Ref!A:C,3,0)</f>
        <v>#N/A</v>
      </c>
      <c r="C1338" s="18" t="e">
        <f>VLOOKUP(J1338,Ref!A:D,4,0)</f>
        <v>#N/A</v>
      </c>
      <c r="D1338" s="18" t="str">
        <f t="shared" si="60"/>
        <v>00/ene</v>
      </c>
      <c r="E1338" s="18">
        <f t="shared" si="61"/>
        <v>0</v>
      </c>
      <c r="F1338" s="18">
        <v>1</v>
      </c>
      <c r="G1338" s="18">
        <f t="shared" si="62"/>
        <v>0</v>
      </c>
    </row>
    <row r="1339" spans="1:7">
      <c r="A1339" t="e">
        <f>_xlfn.XLOOKUP(I1339,UTILIZADAS[Contacto1],UTILIZADAS[Source.Name],,0)</f>
        <v>#N/A</v>
      </c>
      <c r="B1339" s="18" t="e">
        <f>VLOOKUP(J1339,Ref!A:C,3,0)</f>
        <v>#N/A</v>
      </c>
      <c r="C1339" s="18" t="e">
        <f>VLOOKUP(J1339,Ref!A:D,4,0)</f>
        <v>#N/A</v>
      </c>
      <c r="D1339" s="18" t="str">
        <f t="shared" si="60"/>
        <v>00/ene</v>
      </c>
      <c r="E1339" s="18">
        <f t="shared" si="61"/>
        <v>0</v>
      </c>
      <c r="F1339" s="18">
        <v>1</v>
      </c>
      <c r="G1339" s="18">
        <f t="shared" si="62"/>
        <v>0</v>
      </c>
    </row>
    <row r="1340" spans="1:7">
      <c r="A1340" t="e">
        <f>_xlfn.XLOOKUP(I1340,UTILIZADAS[Contacto1],UTILIZADAS[Source.Name],,0)</f>
        <v>#N/A</v>
      </c>
      <c r="B1340" s="18" t="e">
        <f>VLOOKUP(J1340,Ref!A:C,3,0)</f>
        <v>#N/A</v>
      </c>
      <c r="C1340" s="18" t="e">
        <f>VLOOKUP(J1340,Ref!A:D,4,0)</f>
        <v>#N/A</v>
      </c>
      <c r="D1340" s="18" t="str">
        <f t="shared" si="60"/>
        <v>00/ene</v>
      </c>
      <c r="E1340" s="18">
        <f t="shared" si="61"/>
        <v>0</v>
      </c>
      <c r="F1340" s="18">
        <v>1</v>
      </c>
      <c r="G1340" s="18">
        <f t="shared" si="62"/>
        <v>0</v>
      </c>
    </row>
    <row r="1341" spans="1:7">
      <c r="A1341" t="e">
        <f>_xlfn.XLOOKUP(I1341,UTILIZADAS[Contacto1],UTILIZADAS[Source.Name],,0)</f>
        <v>#N/A</v>
      </c>
      <c r="B1341" s="18" t="e">
        <f>VLOOKUP(J1341,Ref!A:C,3,0)</f>
        <v>#N/A</v>
      </c>
      <c r="C1341" s="18" t="e">
        <f>VLOOKUP(J1341,Ref!A:D,4,0)</f>
        <v>#N/A</v>
      </c>
      <c r="D1341" s="18" t="str">
        <f t="shared" si="60"/>
        <v>00/ene</v>
      </c>
      <c r="E1341" s="18">
        <f t="shared" si="61"/>
        <v>0</v>
      </c>
      <c r="F1341" s="18">
        <v>1</v>
      </c>
      <c r="G1341" s="18">
        <f t="shared" si="62"/>
        <v>0</v>
      </c>
    </row>
    <row r="1342" spans="1:7">
      <c r="A1342" t="e">
        <f>_xlfn.XLOOKUP(I1342,UTILIZADAS[Contacto1],UTILIZADAS[Source.Name],,0)</f>
        <v>#N/A</v>
      </c>
      <c r="B1342" s="18" t="e">
        <f>VLOOKUP(J1342,Ref!A:C,3,0)</f>
        <v>#N/A</v>
      </c>
      <c r="C1342" s="18" t="e">
        <f>VLOOKUP(J1342,Ref!A:D,4,0)</f>
        <v>#N/A</v>
      </c>
      <c r="D1342" s="18" t="str">
        <f t="shared" si="60"/>
        <v>00/ene</v>
      </c>
      <c r="E1342" s="18">
        <f t="shared" si="61"/>
        <v>0</v>
      </c>
      <c r="F1342" s="18">
        <v>1</v>
      </c>
      <c r="G1342" s="18">
        <f t="shared" si="62"/>
        <v>0</v>
      </c>
    </row>
    <row r="1343" spans="1:7">
      <c r="A1343" t="e">
        <f>_xlfn.XLOOKUP(I1343,UTILIZADAS[Contacto1],UTILIZADAS[Source.Name],,0)</f>
        <v>#N/A</v>
      </c>
      <c r="B1343" s="18" t="e">
        <f>VLOOKUP(J1343,Ref!A:C,3,0)</f>
        <v>#N/A</v>
      </c>
      <c r="C1343" s="18" t="e">
        <f>VLOOKUP(J1343,Ref!A:D,4,0)</f>
        <v>#N/A</v>
      </c>
      <c r="D1343" s="18" t="str">
        <f t="shared" si="60"/>
        <v>00/ene</v>
      </c>
      <c r="E1343" s="18">
        <f t="shared" si="61"/>
        <v>0</v>
      </c>
      <c r="F1343" s="18">
        <v>1</v>
      </c>
      <c r="G1343" s="18">
        <f t="shared" si="62"/>
        <v>0</v>
      </c>
    </row>
    <row r="1344" spans="1:7">
      <c r="A1344" t="e">
        <f>_xlfn.XLOOKUP(I1344,UTILIZADAS[Contacto1],UTILIZADAS[Source.Name],,0)</f>
        <v>#N/A</v>
      </c>
      <c r="B1344" s="18" t="e">
        <f>VLOOKUP(J1344,Ref!A:C,3,0)</f>
        <v>#N/A</v>
      </c>
      <c r="C1344" s="18" t="e">
        <f>VLOOKUP(J1344,Ref!A:D,4,0)</f>
        <v>#N/A</v>
      </c>
      <c r="D1344" s="18" t="str">
        <f t="shared" si="60"/>
        <v>00/ene</v>
      </c>
      <c r="E1344" s="18">
        <f t="shared" si="61"/>
        <v>0</v>
      </c>
      <c r="F1344" s="18">
        <v>1</v>
      </c>
      <c r="G1344" s="18">
        <f t="shared" si="62"/>
        <v>0</v>
      </c>
    </row>
    <row r="1345" spans="1:7">
      <c r="A1345" t="e">
        <f>_xlfn.XLOOKUP(I1345,UTILIZADAS[Contacto1],UTILIZADAS[Source.Name],,0)</f>
        <v>#N/A</v>
      </c>
      <c r="B1345" s="18" t="e">
        <f>VLOOKUP(J1345,Ref!A:C,3,0)</f>
        <v>#N/A</v>
      </c>
      <c r="C1345" s="18" t="e">
        <f>VLOOKUP(J1345,Ref!A:D,4,0)</f>
        <v>#N/A</v>
      </c>
      <c r="D1345" s="18" t="str">
        <f t="shared" si="60"/>
        <v>00/ene</v>
      </c>
      <c r="E1345" s="18">
        <f t="shared" si="61"/>
        <v>0</v>
      </c>
      <c r="F1345" s="18">
        <v>1</v>
      </c>
      <c r="G1345" s="18">
        <f t="shared" si="62"/>
        <v>0</v>
      </c>
    </row>
    <row r="1346" spans="1:7">
      <c r="A1346" t="e">
        <f>_xlfn.XLOOKUP(I1346,UTILIZADAS[Contacto1],UTILIZADAS[Source.Name],,0)</f>
        <v>#N/A</v>
      </c>
      <c r="B1346" s="18" t="e">
        <f>VLOOKUP(J1346,Ref!A:C,3,0)</f>
        <v>#N/A</v>
      </c>
      <c r="C1346" s="18" t="e">
        <f>VLOOKUP(J1346,Ref!A:D,4,0)</f>
        <v>#N/A</v>
      </c>
      <c r="D1346" s="18" t="str">
        <f t="shared" ref="D1346:D1409" si="63">TEXT(H1346,"dd/mmm")</f>
        <v>00/ene</v>
      </c>
      <c r="E1346" s="18">
        <f t="shared" ref="E1346:E1409" si="64">+COUNTIF(I:I,I1346)</f>
        <v>0</v>
      </c>
      <c r="F1346" s="18">
        <v>1</v>
      </c>
      <c r="G1346" s="18">
        <f t="shared" si="62"/>
        <v>0</v>
      </c>
    </row>
    <row r="1347" spans="1:7">
      <c r="A1347" t="e">
        <f>_xlfn.XLOOKUP(I1347,UTILIZADAS[Contacto1],UTILIZADAS[Source.Name],,0)</f>
        <v>#N/A</v>
      </c>
      <c r="B1347" s="18" t="e">
        <f>VLOOKUP(J1347,Ref!A:C,3,0)</f>
        <v>#N/A</v>
      </c>
      <c r="C1347" s="18" t="e">
        <f>VLOOKUP(J1347,Ref!A:D,4,0)</f>
        <v>#N/A</v>
      </c>
      <c r="D1347" s="18" t="str">
        <f t="shared" si="63"/>
        <v>00/ene</v>
      </c>
      <c r="E1347" s="18">
        <f t="shared" si="64"/>
        <v>0</v>
      </c>
      <c r="F1347" s="18">
        <v>1</v>
      </c>
      <c r="G1347" s="18">
        <f t="shared" ref="G1347:G1410" si="65">IF(I1347=I1348,0,1)</f>
        <v>0</v>
      </c>
    </row>
    <row r="1348" spans="1:7">
      <c r="A1348" t="e">
        <f>_xlfn.XLOOKUP(I1348,UTILIZADAS[Contacto1],UTILIZADAS[Source.Name],,0)</f>
        <v>#N/A</v>
      </c>
      <c r="B1348" s="18" t="e">
        <f>VLOOKUP(J1348,Ref!A:C,3,0)</f>
        <v>#N/A</v>
      </c>
      <c r="C1348" s="18" t="e">
        <f>VLOOKUP(J1348,Ref!A:D,4,0)</f>
        <v>#N/A</v>
      </c>
      <c r="D1348" s="18" t="str">
        <f t="shared" si="63"/>
        <v>00/ene</v>
      </c>
      <c r="E1348" s="18">
        <f t="shared" si="64"/>
        <v>0</v>
      </c>
      <c r="F1348" s="18">
        <v>1</v>
      </c>
      <c r="G1348" s="18">
        <f t="shared" si="65"/>
        <v>0</v>
      </c>
    </row>
    <row r="1349" spans="1:7">
      <c r="A1349" t="e">
        <f>_xlfn.XLOOKUP(I1349,UTILIZADAS[Contacto1],UTILIZADAS[Source.Name],,0)</f>
        <v>#N/A</v>
      </c>
      <c r="B1349" s="18" t="e">
        <f>VLOOKUP(J1349,Ref!A:C,3,0)</f>
        <v>#N/A</v>
      </c>
      <c r="C1349" s="18" t="e">
        <f>VLOOKUP(J1349,Ref!A:D,4,0)</f>
        <v>#N/A</v>
      </c>
      <c r="D1349" s="18" t="str">
        <f t="shared" si="63"/>
        <v>00/ene</v>
      </c>
      <c r="E1349" s="18">
        <f t="shared" si="64"/>
        <v>0</v>
      </c>
      <c r="F1349" s="18">
        <v>1</v>
      </c>
      <c r="G1349" s="18">
        <f t="shared" si="65"/>
        <v>0</v>
      </c>
    </row>
    <row r="1350" spans="1:7">
      <c r="A1350" t="e">
        <f>_xlfn.XLOOKUP(I1350,UTILIZADAS[Contacto1],UTILIZADAS[Source.Name],,0)</f>
        <v>#N/A</v>
      </c>
      <c r="B1350" s="18" t="e">
        <f>VLOOKUP(J1350,Ref!A:C,3,0)</f>
        <v>#N/A</v>
      </c>
      <c r="C1350" s="18" t="e">
        <f>VLOOKUP(J1350,Ref!A:D,4,0)</f>
        <v>#N/A</v>
      </c>
      <c r="D1350" s="18" t="str">
        <f t="shared" si="63"/>
        <v>00/ene</v>
      </c>
      <c r="E1350" s="18">
        <f t="shared" si="64"/>
        <v>0</v>
      </c>
      <c r="F1350" s="18">
        <v>1</v>
      </c>
      <c r="G1350" s="18">
        <f t="shared" si="65"/>
        <v>0</v>
      </c>
    </row>
    <row r="1351" spans="1:7">
      <c r="A1351" t="e">
        <f>_xlfn.XLOOKUP(I1351,UTILIZADAS[Contacto1],UTILIZADAS[Source.Name],,0)</f>
        <v>#N/A</v>
      </c>
      <c r="B1351" s="18" t="e">
        <f>VLOOKUP(J1351,Ref!A:C,3,0)</f>
        <v>#N/A</v>
      </c>
      <c r="C1351" s="18" t="e">
        <f>VLOOKUP(J1351,Ref!A:D,4,0)</f>
        <v>#N/A</v>
      </c>
      <c r="D1351" s="18" t="str">
        <f t="shared" si="63"/>
        <v>00/ene</v>
      </c>
      <c r="E1351" s="18">
        <f t="shared" si="64"/>
        <v>0</v>
      </c>
      <c r="F1351" s="18">
        <v>1</v>
      </c>
      <c r="G1351" s="18">
        <f t="shared" si="65"/>
        <v>0</v>
      </c>
    </row>
    <row r="1352" spans="1:7">
      <c r="A1352" t="e">
        <f>_xlfn.XLOOKUP(I1352,UTILIZADAS[Contacto1],UTILIZADAS[Source.Name],,0)</f>
        <v>#N/A</v>
      </c>
      <c r="B1352" s="18" t="e">
        <f>VLOOKUP(J1352,Ref!A:C,3,0)</f>
        <v>#N/A</v>
      </c>
      <c r="C1352" s="18" t="e">
        <f>VLOOKUP(J1352,Ref!A:D,4,0)</f>
        <v>#N/A</v>
      </c>
      <c r="D1352" s="18" t="str">
        <f t="shared" si="63"/>
        <v>00/ene</v>
      </c>
      <c r="E1352" s="18">
        <f t="shared" si="64"/>
        <v>0</v>
      </c>
      <c r="F1352" s="18">
        <v>1</v>
      </c>
      <c r="G1352" s="18">
        <f t="shared" si="65"/>
        <v>0</v>
      </c>
    </row>
    <row r="1353" spans="1:7">
      <c r="A1353" t="e">
        <f>_xlfn.XLOOKUP(I1353,UTILIZADAS[Contacto1],UTILIZADAS[Source.Name],,0)</f>
        <v>#N/A</v>
      </c>
      <c r="B1353" s="18" t="e">
        <f>VLOOKUP(J1353,Ref!A:C,3,0)</f>
        <v>#N/A</v>
      </c>
      <c r="C1353" s="18" t="e">
        <f>VLOOKUP(J1353,Ref!A:D,4,0)</f>
        <v>#N/A</v>
      </c>
      <c r="D1353" s="18" t="str">
        <f t="shared" si="63"/>
        <v>00/ene</v>
      </c>
      <c r="E1353" s="18">
        <f t="shared" si="64"/>
        <v>0</v>
      </c>
      <c r="F1353" s="18">
        <v>1</v>
      </c>
      <c r="G1353" s="18">
        <f t="shared" si="65"/>
        <v>0</v>
      </c>
    </row>
    <row r="1354" spans="1:7">
      <c r="A1354" t="e">
        <f>_xlfn.XLOOKUP(I1354,UTILIZADAS[Contacto1],UTILIZADAS[Source.Name],,0)</f>
        <v>#N/A</v>
      </c>
      <c r="B1354" s="18" t="e">
        <f>VLOOKUP(J1354,Ref!A:C,3,0)</f>
        <v>#N/A</v>
      </c>
      <c r="C1354" s="18" t="e">
        <f>VLOOKUP(J1354,Ref!A:D,4,0)</f>
        <v>#N/A</v>
      </c>
      <c r="D1354" s="18" t="str">
        <f t="shared" si="63"/>
        <v>00/ene</v>
      </c>
      <c r="E1354" s="18">
        <f t="shared" si="64"/>
        <v>0</v>
      </c>
      <c r="F1354" s="18">
        <v>1</v>
      </c>
      <c r="G1354" s="18">
        <f t="shared" si="65"/>
        <v>0</v>
      </c>
    </row>
    <row r="1355" spans="1:7">
      <c r="A1355" t="e">
        <f>_xlfn.XLOOKUP(I1355,UTILIZADAS[Contacto1],UTILIZADAS[Source.Name],,0)</f>
        <v>#N/A</v>
      </c>
      <c r="B1355" s="18" t="e">
        <f>VLOOKUP(J1355,Ref!A:C,3,0)</f>
        <v>#N/A</v>
      </c>
      <c r="C1355" s="18" t="e">
        <f>VLOOKUP(J1355,Ref!A:D,4,0)</f>
        <v>#N/A</v>
      </c>
      <c r="D1355" s="18" t="str">
        <f t="shared" si="63"/>
        <v>00/ene</v>
      </c>
      <c r="E1355" s="18">
        <f t="shared" si="64"/>
        <v>0</v>
      </c>
      <c r="F1355" s="18">
        <v>1</v>
      </c>
      <c r="G1355" s="18">
        <f t="shared" si="65"/>
        <v>0</v>
      </c>
    </row>
    <row r="1356" spans="1:7">
      <c r="A1356" t="e">
        <f>_xlfn.XLOOKUP(I1356,UTILIZADAS[Contacto1],UTILIZADAS[Source.Name],,0)</f>
        <v>#N/A</v>
      </c>
      <c r="B1356" s="18" t="e">
        <f>VLOOKUP(J1356,Ref!A:C,3,0)</f>
        <v>#N/A</v>
      </c>
      <c r="C1356" s="18" t="e">
        <f>VLOOKUP(J1356,Ref!A:D,4,0)</f>
        <v>#N/A</v>
      </c>
      <c r="D1356" s="18" t="str">
        <f t="shared" si="63"/>
        <v>00/ene</v>
      </c>
      <c r="E1356" s="18">
        <f t="shared" si="64"/>
        <v>0</v>
      </c>
      <c r="F1356" s="18">
        <v>1</v>
      </c>
      <c r="G1356" s="18">
        <f t="shared" si="65"/>
        <v>0</v>
      </c>
    </row>
    <row r="1357" spans="1:7">
      <c r="A1357" t="e">
        <f>_xlfn.XLOOKUP(I1357,UTILIZADAS[Contacto1],UTILIZADAS[Source.Name],,0)</f>
        <v>#N/A</v>
      </c>
      <c r="B1357" s="18" t="e">
        <f>VLOOKUP(J1357,Ref!A:C,3,0)</f>
        <v>#N/A</v>
      </c>
      <c r="C1357" s="18" t="e">
        <f>VLOOKUP(J1357,Ref!A:D,4,0)</f>
        <v>#N/A</v>
      </c>
      <c r="D1357" s="18" t="str">
        <f t="shared" si="63"/>
        <v>00/ene</v>
      </c>
      <c r="E1357" s="18">
        <f t="shared" si="64"/>
        <v>0</v>
      </c>
      <c r="F1357" s="18">
        <v>1</v>
      </c>
      <c r="G1357" s="18">
        <f t="shared" si="65"/>
        <v>0</v>
      </c>
    </row>
    <row r="1358" spans="1:7">
      <c r="A1358" t="e">
        <f>_xlfn.XLOOKUP(I1358,UTILIZADAS[Contacto1],UTILIZADAS[Source.Name],,0)</f>
        <v>#N/A</v>
      </c>
      <c r="B1358" s="18" t="e">
        <f>VLOOKUP(J1358,Ref!A:C,3,0)</f>
        <v>#N/A</v>
      </c>
      <c r="C1358" s="18" t="e">
        <f>VLOOKUP(J1358,Ref!A:D,4,0)</f>
        <v>#N/A</v>
      </c>
      <c r="D1358" s="18" t="str">
        <f t="shared" si="63"/>
        <v>00/ene</v>
      </c>
      <c r="E1358" s="18">
        <f t="shared" si="64"/>
        <v>0</v>
      </c>
      <c r="F1358" s="18">
        <v>1</v>
      </c>
      <c r="G1358" s="18">
        <f t="shared" si="65"/>
        <v>0</v>
      </c>
    </row>
    <row r="1359" spans="1:7">
      <c r="A1359" t="e">
        <f>_xlfn.XLOOKUP(I1359,UTILIZADAS[Contacto1],UTILIZADAS[Source.Name],,0)</f>
        <v>#N/A</v>
      </c>
      <c r="B1359" s="18" t="e">
        <f>VLOOKUP(J1359,Ref!A:C,3,0)</f>
        <v>#N/A</v>
      </c>
      <c r="C1359" s="18" t="e">
        <f>VLOOKUP(J1359,Ref!A:D,4,0)</f>
        <v>#N/A</v>
      </c>
      <c r="D1359" s="18" t="str">
        <f t="shared" si="63"/>
        <v>00/ene</v>
      </c>
      <c r="E1359" s="18">
        <f t="shared" si="64"/>
        <v>0</v>
      </c>
      <c r="F1359" s="18">
        <v>1</v>
      </c>
      <c r="G1359" s="18">
        <f t="shared" si="65"/>
        <v>0</v>
      </c>
    </row>
    <row r="1360" spans="1:7">
      <c r="A1360" t="e">
        <f>_xlfn.XLOOKUP(I1360,UTILIZADAS[Contacto1],UTILIZADAS[Source.Name],,0)</f>
        <v>#N/A</v>
      </c>
      <c r="B1360" s="18" t="e">
        <f>VLOOKUP(J1360,Ref!A:C,3,0)</f>
        <v>#N/A</v>
      </c>
      <c r="C1360" s="18" t="e">
        <f>VLOOKUP(J1360,Ref!A:D,4,0)</f>
        <v>#N/A</v>
      </c>
      <c r="D1360" s="18" t="str">
        <f t="shared" si="63"/>
        <v>00/ene</v>
      </c>
      <c r="E1360" s="18">
        <f t="shared" si="64"/>
        <v>0</v>
      </c>
      <c r="F1360" s="18">
        <v>1</v>
      </c>
      <c r="G1360" s="18">
        <f t="shared" si="65"/>
        <v>0</v>
      </c>
    </row>
    <row r="1361" spans="1:7">
      <c r="A1361" t="e">
        <f>_xlfn.XLOOKUP(I1361,UTILIZADAS[Contacto1],UTILIZADAS[Source.Name],,0)</f>
        <v>#N/A</v>
      </c>
      <c r="B1361" s="18" t="e">
        <f>VLOOKUP(J1361,Ref!A:C,3,0)</f>
        <v>#N/A</v>
      </c>
      <c r="C1361" s="18" t="e">
        <f>VLOOKUP(J1361,Ref!A:D,4,0)</f>
        <v>#N/A</v>
      </c>
      <c r="D1361" s="18" t="str">
        <f t="shared" si="63"/>
        <v>00/ene</v>
      </c>
      <c r="E1361" s="18">
        <f t="shared" si="64"/>
        <v>0</v>
      </c>
      <c r="F1361" s="18">
        <v>1</v>
      </c>
      <c r="G1361" s="18">
        <f t="shared" si="65"/>
        <v>0</v>
      </c>
    </row>
    <row r="1362" spans="1:7">
      <c r="A1362" t="e">
        <f>_xlfn.XLOOKUP(I1362,UTILIZADAS[Contacto1],UTILIZADAS[Source.Name],,0)</f>
        <v>#N/A</v>
      </c>
      <c r="B1362" s="18" t="e">
        <f>VLOOKUP(J1362,Ref!A:C,3,0)</f>
        <v>#N/A</v>
      </c>
      <c r="C1362" s="18" t="e">
        <f>VLOOKUP(J1362,Ref!A:D,4,0)</f>
        <v>#N/A</v>
      </c>
      <c r="D1362" s="18" t="str">
        <f t="shared" si="63"/>
        <v>00/ene</v>
      </c>
      <c r="E1362" s="18">
        <f t="shared" si="64"/>
        <v>0</v>
      </c>
      <c r="F1362" s="18">
        <v>1</v>
      </c>
      <c r="G1362" s="18">
        <f t="shared" si="65"/>
        <v>0</v>
      </c>
    </row>
    <row r="1363" spans="1:7">
      <c r="A1363" t="e">
        <f>_xlfn.XLOOKUP(I1363,UTILIZADAS[Contacto1],UTILIZADAS[Source.Name],,0)</f>
        <v>#N/A</v>
      </c>
      <c r="B1363" s="18" t="e">
        <f>VLOOKUP(J1363,Ref!A:C,3,0)</f>
        <v>#N/A</v>
      </c>
      <c r="C1363" s="18" t="e">
        <f>VLOOKUP(J1363,Ref!A:D,4,0)</f>
        <v>#N/A</v>
      </c>
      <c r="D1363" s="18" t="str">
        <f t="shared" si="63"/>
        <v>00/ene</v>
      </c>
      <c r="E1363" s="18">
        <f t="shared" si="64"/>
        <v>0</v>
      </c>
      <c r="F1363" s="18">
        <v>1</v>
      </c>
      <c r="G1363" s="18">
        <f t="shared" si="65"/>
        <v>0</v>
      </c>
    </row>
    <row r="1364" spans="1:7">
      <c r="A1364" t="e">
        <f>_xlfn.XLOOKUP(I1364,UTILIZADAS[Contacto1],UTILIZADAS[Source.Name],,0)</f>
        <v>#N/A</v>
      </c>
      <c r="B1364" s="18" t="e">
        <f>VLOOKUP(J1364,Ref!A:C,3,0)</f>
        <v>#N/A</v>
      </c>
      <c r="C1364" s="18" t="e">
        <f>VLOOKUP(J1364,Ref!A:D,4,0)</f>
        <v>#N/A</v>
      </c>
      <c r="D1364" s="18" t="str">
        <f t="shared" si="63"/>
        <v>00/ene</v>
      </c>
      <c r="E1364" s="18">
        <f t="shared" si="64"/>
        <v>0</v>
      </c>
      <c r="F1364" s="18">
        <v>1</v>
      </c>
      <c r="G1364" s="18">
        <f t="shared" si="65"/>
        <v>0</v>
      </c>
    </row>
    <row r="1365" spans="1:7">
      <c r="A1365" t="e">
        <f>_xlfn.XLOOKUP(I1365,UTILIZADAS[Contacto1],UTILIZADAS[Source.Name],,0)</f>
        <v>#N/A</v>
      </c>
      <c r="B1365" s="18" t="e">
        <f>VLOOKUP(J1365,Ref!A:C,3,0)</f>
        <v>#N/A</v>
      </c>
      <c r="C1365" s="18" t="e">
        <f>VLOOKUP(J1365,Ref!A:D,4,0)</f>
        <v>#N/A</v>
      </c>
      <c r="D1365" s="18" t="str">
        <f t="shared" si="63"/>
        <v>00/ene</v>
      </c>
      <c r="E1365" s="18">
        <f t="shared" si="64"/>
        <v>0</v>
      </c>
      <c r="F1365" s="18">
        <v>1</v>
      </c>
      <c r="G1365" s="18">
        <f t="shared" si="65"/>
        <v>0</v>
      </c>
    </row>
    <row r="1366" spans="1:7">
      <c r="A1366" t="e">
        <f>_xlfn.XLOOKUP(I1366,UTILIZADAS[Contacto1],UTILIZADAS[Source.Name],,0)</f>
        <v>#N/A</v>
      </c>
      <c r="B1366" s="18" t="e">
        <f>VLOOKUP(J1366,Ref!A:C,3,0)</f>
        <v>#N/A</v>
      </c>
      <c r="C1366" s="18" t="e">
        <f>VLOOKUP(J1366,Ref!A:D,4,0)</f>
        <v>#N/A</v>
      </c>
      <c r="D1366" s="18" t="str">
        <f t="shared" si="63"/>
        <v>00/ene</v>
      </c>
      <c r="E1366" s="18">
        <f t="shared" si="64"/>
        <v>0</v>
      </c>
      <c r="F1366" s="18">
        <v>1</v>
      </c>
      <c r="G1366" s="18">
        <f t="shared" si="65"/>
        <v>0</v>
      </c>
    </row>
    <row r="1367" spans="1:7">
      <c r="A1367" t="e">
        <f>_xlfn.XLOOKUP(I1367,UTILIZADAS[Contacto1],UTILIZADAS[Source.Name],,0)</f>
        <v>#N/A</v>
      </c>
      <c r="B1367" s="18" t="e">
        <f>VLOOKUP(J1367,Ref!A:C,3,0)</f>
        <v>#N/A</v>
      </c>
      <c r="C1367" s="18" t="e">
        <f>VLOOKUP(J1367,Ref!A:D,4,0)</f>
        <v>#N/A</v>
      </c>
      <c r="D1367" s="18" t="str">
        <f t="shared" si="63"/>
        <v>00/ene</v>
      </c>
      <c r="E1367" s="18">
        <f t="shared" si="64"/>
        <v>0</v>
      </c>
      <c r="F1367" s="18">
        <v>1</v>
      </c>
      <c r="G1367" s="18">
        <f t="shared" si="65"/>
        <v>0</v>
      </c>
    </row>
    <row r="1368" spans="1:7">
      <c r="A1368" t="e">
        <f>_xlfn.XLOOKUP(I1368,UTILIZADAS[Contacto1],UTILIZADAS[Source.Name],,0)</f>
        <v>#N/A</v>
      </c>
      <c r="B1368" s="18" t="e">
        <f>VLOOKUP(J1368,Ref!A:C,3,0)</f>
        <v>#N/A</v>
      </c>
      <c r="C1368" s="18" t="e">
        <f>VLOOKUP(J1368,Ref!A:D,4,0)</f>
        <v>#N/A</v>
      </c>
      <c r="D1368" s="18" t="str">
        <f t="shared" si="63"/>
        <v>00/ene</v>
      </c>
      <c r="E1368" s="18">
        <f t="shared" si="64"/>
        <v>0</v>
      </c>
      <c r="F1368" s="18">
        <v>1</v>
      </c>
      <c r="G1368" s="18">
        <f t="shared" si="65"/>
        <v>0</v>
      </c>
    </row>
    <row r="1369" spans="1:7">
      <c r="A1369" t="e">
        <f>_xlfn.XLOOKUP(I1369,UTILIZADAS[Contacto1],UTILIZADAS[Source.Name],,0)</f>
        <v>#N/A</v>
      </c>
      <c r="B1369" s="18" t="e">
        <f>VLOOKUP(J1369,Ref!A:C,3,0)</f>
        <v>#N/A</v>
      </c>
      <c r="C1369" s="18" t="e">
        <f>VLOOKUP(J1369,Ref!A:D,4,0)</f>
        <v>#N/A</v>
      </c>
      <c r="D1369" s="18" t="str">
        <f t="shared" si="63"/>
        <v>00/ene</v>
      </c>
      <c r="E1369" s="18">
        <f t="shared" si="64"/>
        <v>0</v>
      </c>
      <c r="F1369" s="18">
        <v>1</v>
      </c>
      <c r="G1369" s="18">
        <f t="shared" si="65"/>
        <v>0</v>
      </c>
    </row>
    <row r="1370" spans="1:7">
      <c r="A1370" t="e">
        <f>_xlfn.XLOOKUP(I1370,UTILIZADAS[Contacto1],UTILIZADAS[Source.Name],,0)</f>
        <v>#N/A</v>
      </c>
      <c r="B1370" s="18" t="e">
        <f>VLOOKUP(J1370,Ref!A:C,3,0)</f>
        <v>#N/A</v>
      </c>
      <c r="C1370" s="18" t="e">
        <f>VLOOKUP(J1370,Ref!A:D,4,0)</f>
        <v>#N/A</v>
      </c>
      <c r="D1370" s="18" t="str">
        <f t="shared" si="63"/>
        <v>00/ene</v>
      </c>
      <c r="E1370" s="18">
        <f t="shared" si="64"/>
        <v>0</v>
      </c>
      <c r="F1370" s="18">
        <v>1</v>
      </c>
      <c r="G1370" s="18">
        <f t="shared" si="65"/>
        <v>0</v>
      </c>
    </row>
    <row r="1371" spans="1:7">
      <c r="A1371" t="e">
        <f>_xlfn.XLOOKUP(I1371,UTILIZADAS[Contacto1],UTILIZADAS[Source.Name],,0)</f>
        <v>#N/A</v>
      </c>
      <c r="B1371" s="18" t="e">
        <f>VLOOKUP(J1371,Ref!A:C,3,0)</f>
        <v>#N/A</v>
      </c>
      <c r="C1371" s="18" t="e">
        <f>VLOOKUP(J1371,Ref!A:D,4,0)</f>
        <v>#N/A</v>
      </c>
      <c r="D1371" s="18" t="str">
        <f t="shared" si="63"/>
        <v>00/ene</v>
      </c>
      <c r="E1371" s="18">
        <f t="shared" si="64"/>
        <v>0</v>
      </c>
      <c r="F1371" s="18">
        <v>1</v>
      </c>
      <c r="G1371" s="18">
        <f t="shared" si="65"/>
        <v>0</v>
      </c>
    </row>
    <row r="1372" spans="1:7">
      <c r="A1372" t="e">
        <f>_xlfn.XLOOKUP(I1372,UTILIZADAS[Contacto1],UTILIZADAS[Source.Name],,0)</f>
        <v>#N/A</v>
      </c>
      <c r="B1372" s="18" t="e">
        <f>VLOOKUP(J1372,Ref!A:C,3,0)</f>
        <v>#N/A</v>
      </c>
      <c r="C1372" s="18" t="e">
        <f>VLOOKUP(J1372,Ref!A:D,4,0)</f>
        <v>#N/A</v>
      </c>
      <c r="D1372" s="18" t="str">
        <f t="shared" si="63"/>
        <v>00/ene</v>
      </c>
      <c r="E1372" s="18">
        <f t="shared" si="64"/>
        <v>0</v>
      </c>
      <c r="F1372" s="18">
        <v>1</v>
      </c>
      <c r="G1372" s="18">
        <f t="shared" si="65"/>
        <v>0</v>
      </c>
    </row>
    <row r="1373" spans="1:7">
      <c r="A1373" t="e">
        <f>_xlfn.XLOOKUP(I1373,UTILIZADAS[Contacto1],UTILIZADAS[Source.Name],,0)</f>
        <v>#N/A</v>
      </c>
      <c r="B1373" s="18" t="e">
        <f>VLOOKUP(J1373,Ref!A:C,3,0)</f>
        <v>#N/A</v>
      </c>
      <c r="C1373" s="18" t="e">
        <f>VLOOKUP(J1373,Ref!A:D,4,0)</f>
        <v>#N/A</v>
      </c>
      <c r="D1373" s="18" t="str">
        <f t="shared" si="63"/>
        <v>00/ene</v>
      </c>
      <c r="E1373" s="18">
        <f t="shared" si="64"/>
        <v>0</v>
      </c>
      <c r="F1373" s="18">
        <v>1</v>
      </c>
      <c r="G1373" s="18">
        <f t="shared" si="65"/>
        <v>0</v>
      </c>
    </row>
    <row r="1374" spans="1:7">
      <c r="A1374" t="e">
        <f>_xlfn.XLOOKUP(I1374,UTILIZADAS[Contacto1],UTILIZADAS[Source.Name],,0)</f>
        <v>#N/A</v>
      </c>
      <c r="B1374" s="18" t="e">
        <f>VLOOKUP(J1374,Ref!A:C,3,0)</f>
        <v>#N/A</v>
      </c>
      <c r="C1374" s="18" t="e">
        <f>VLOOKUP(J1374,Ref!A:D,4,0)</f>
        <v>#N/A</v>
      </c>
      <c r="D1374" s="18" t="str">
        <f t="shared" si="63"/>
        <v>00/ene</v>
      </c>
      <c r="E1374" s="18">
        <f t="shared" si="64"/>
        <v>0</v>
      </c>
      <c r="F1374" s="18">
        <v>1</v>
      </c>
      <c r="G1374" s="18">
        <f t="shared" si="65"/>
        <v>0</v>
      </c>
    </row>
    <row r="1375" spans="1:7">
      <c r="A1375" t="e">
        <f>_xlfn.XLOOKUP(I1375,UTILIZADAS[Contacto1],UTILIZADAS[Source.Name],,0)</f>
        <v>#N/A</v>
      </c>
      <c r="B1375" s="18" t="e">
        <f>VLOOKUP(J1375,Ref!A:C,3,0)</f>
        <v>#N/A</v>
      </c>
      <c r="C1375" s="18" t="e">
        <f>VLOOKUP(J1375,Ref!A:D,4,0)</f>
        <v>#N/A</v>
      </c>
      <c r="D1375" s="18" t="str">
        <f t="shared" si="63"/>
        <v>00/ene</v>
      </c>
      <c r="E1375" s="18">
        <f t="shared" si="64"/>
        <v>0</v>
      </c>
      <c r="F1375" s="18">
        <v>1</v>
      </c>
      <c r="G1375" s="18">
        <f t="shared" si="65"/>
        <v>0</v>
      </c>
    </row>
    <row r="1376" spans="1:7">
      <c r="A1376" t="e">
        <f>_xlfn.XLOOKUP(I1376,UTILIZADAS[Contacto1],UTILIZADAS[Source.Name],,0)</f>
        <v>#N/A</v>
      </c>
      <c r="B1376" s="18" t="e">
        <f>VLOOKUP(J1376,Ref!A:C,3,0)</f>
        <v>#N/A</v>
      </c>
      <c r="C1376" s="18" t="e">
        <f>VLOOKUP(J1376,Ref!A:D,4,0)</f>
        <v>#N/A</v>
      </c>
      <c r="D1376" s="18" t="str">
        <f t="shared" si="63"/>
        <v>00/ene</v>
      </c>
      <c r="E1376" s="18">
        <f t="shared" si="64"/>
        <v>0</v>
      </c>
      <c r="F1376" s="18">
        <v>1</v>
      </c>
      <c r="G1376" s="18">
        <f t="shared" si="65"/>
        <v>0</v>
      </c>
    </row>
    <row r="1377" spans="1:7">
      <c r="A1377" t="e">
        <f>_xlfn.XLOOKUP(I1377,UTILIZADAS[Contacto1],UTILIZADAS[Source.Name],,0)</f>
        <v>#N/A</v>
      </c>
      <c r="B1377" s="18" t="e">
        <f>VLOOKUP(J1377,Ref!A:C,3,0)</f>
        <v>#N/A</v>
      </c>
      <c r="C1377" s="18" t="e">
        <f>VLOOKUP(J1377,Ref!A:D,4,0)</f>
        <v>#N/A</v>
      </c>
      <c r="D1377" s="18" t="str">
        <f t="shared" si="63"/>
        <v>00/ene</v>
      </c>
      <c r="E1377" s="18">
        <f t="shared" si="64"/>
        <v>0</v>
      </c>
      <c r="F1377" s="18">
        <v>1</v>
      </c>
      <c r="G1377" s="18">
        <f t="shared" si="65"/>
        <v>0</v>
      </c>
    </row>
    <row r="1378" spans="1:7">
      <c r="A1378" t="e">
        <f>_xlfn.XLOOKUP(I1378,UTILIZADAS[Contacto1],UTILIZADAS[Source.Name],,0)</f>
        <v>#N/A</v>
      </c>
      <c r="B1378" s="18" t="e">
        <f>VLOOKUP(J1378,Ref!A:C,3,0)</f>
        <v>#N/A</v>
      </c>
      <c r="C1378" s="18" t="e">
        <f>VLOOKUP(J1378,Ref!A:D,4,0)</f>
        <v>#N/A</v>
      </c>
      <c r="D1378" s="18" t="str">
        <f t="shared" si="63"/>
        <v>00/ene</v>
      </c>
      <c r="E1378" s="18">
        <f t="shared" si="64"/>
        <v>0</v>
      </c>
      <c r="F1378" s="18">
        <v>1</v>
      </c>
      <c r="G1378" s="18">
        <f t="shared" si="65"/>
        <v>0</v>
      </c>
    </row>
    <row r="1379" spans="1:7">
      <c r="A1379" t="e">
        <f>_xlfn.XLOOKUP(I1379,UTILIZADAS[Contacto1],UTILIZADAS[Source.Name],,0)</f>
        <v>#N/A</v>
      </c>
      <c r="B1379" s="18" t="e">
        <f>VLOOKUP(J1379,Ref!A:C,3,0)</f>
        <v>#N/A</v>
      </c>
      <c r="C1379" s="18" t="e">
        <f>VLOOKUP(J1379,Ref!A:D,4,0)</f>
        <v>#N/A</v>
      </c>
      <c r="D1379" s="18" t="str">
        <f t="shared" si="63"/>
        <v>00/ene</v>
      </c>
      <c r="E1379" s="18">
        <f t="shared" si="64"/>
        <v>0</v>
      </c>
      <c r="F1379" s="18">
        <v>1</v>
      </c>
      <c r="G1379" s="18">
        <f t="shared" si="65"/>
        <v>0</v>
      </c>
    </row>
    <row r="1380" spans="1:7">
      <c r="A1380" t="e">
        <f>_xlfn.XLOOKUP(I1380,UTILIZADAS[Contacto1],UTILIZADAS[Source.Name],,0)</f>
        <v>#N/A</v>
      </c>
      <c r="B1380" s="18" t="e">
        <f>VLOOKUP(J1380,Ref!A:C,3,0)</f>
        <v>#N/A</v>
      </c>
      <c r="C1380" s="18" t="e">
        <f>VLOOKUP(J1380,Ref!A:D,4,0)</f>
        <v>#N/A</v>
      </c>
      <c r="D1380" s="18" t="str">
        <f t="shared" si="63"/>
        <v>00/ene</v>
      </c>
      <c r="E1380" s="18">
        <f t="shared" si="64"/>
        <v>0</v>
      </c>
      <c r="F1380" s="18">
        <v>1</v>
      </c>
      <c r="G1380" s="18">
        <f t="shared" si="65"/>
        <v>0</v>
      </c>
    </row>
    <row r="1381" spans="1:7">
      <c r="A1381" t="e">
        <f>_xlfn.XLOOKUP(I1381,UTILIZADAS[Contacto1],UTILIZADAS[Source.Name],,0)</f>
        <v>#N/A</v>
      </c>
      <c r="B1381" s="18" t="e">
        <f>VLOOKUP(J1381,Ref!A:C,3,0)</f>
        <v>#N/A</v>
      </c>
      <c r="C1381" s="18" t="e">
        <f>VLOOKUP(J1381,Ref!A:D,4,0)</f>
        <v>#N/A</v>
      </c>
      <c r="D1381" s="18" t="str">
        <f t="shared" si="63"/>
        <v>00/ene</v>
      </c>
      <c r="E1381" s="18">
        <f t="shared" si="64"/>
        <v>0</v>
      </c>
      <c r="F1381" s="18">
        <v>1</v>
      </c>
      <c r="G1381" s="18">
        <f t="shared" si="65"/>
        <v>0</v>
      </c>
    </row>
    <row r="1382" spans="1:7">
      <c r="A1382" t="e">
        <f>_xlfn.XLOOKUP(I1382,UTILIZADAS[Contacto1],UTILIZADAS[Source.Name],,0)</f>
        <v>#N/A</v>
      </c>
      <c r="B1382" s="18" t="e">
        <f>VLOOKUP(J1382,Ref!A:C,3,0)</f>
        <v>#N/A</v>
      </c>
      <c r="C1382" s="18" t="e">
        <f>VLOOKUP(J1382,Ref!A:D,4,0)</f>
        <v>#N/A</v>
      </c>
      <c r="D1382" s="18" t="str">
        <f t="shared" si="63"/>
        <v>00/ene</v>
      </c>
      <c r="E1382" s="18">
        <f t="shared" si="64"/>
        <v>0</v>
      </c>
      <c r="F1382" s="18">
        <v>1</v>
      </c>
      <c r="G1382" s="18">
        <f t="shared" si="65"/>
        <v>0</v>
      </c>
    </row>
    <row r="1383" spans="1:7">
      <c r="A1383" t="e">
        <f>_xlfn.XLOOKUP(I1383,UTILIZADAS[Contacto1],UTILIZADAS[Source.Name],,0)</f>
        <v>#N/A</v>
      </c>
      <c r="B1383" s="18" t="e">
        <f>VLOOKUP(J1383,Ref!A:C,3,0)</f>
        <v>#N/A</v>
      </c>
      <c r="C1383" s="18" t="e">
        <f>VLOOKUP(J1383,Ref!A:D,4,0)</f>
        <v>#N/A</v>
      </c>
      <c r="D1383" s="18" t="str">
        <f t="shared" si="63"/>
        <v>00/ene</v>
      </c>
      <c r="E1383" s="18">
        <f t="shared" si="64"/>
        <v>0</v>
      </c>
      <c r="F1383" s="18">
        <v>1</v>
      </c>
      <c r="G1383" s="18">
        <f t="shared" si="65"/>
        <v>0</v>
      </c>
    </row>
    <row r="1384" spans="1:7">
      <c r="A1384" t="e">
        <f>_xlfn.XLOOKUP(I1384,UTILIZADAS[Contacto1],UTILIZADAS[Source.Name],,0)</f>
        <v>#N/A</v>
      </c>
      <c r="B1384" s="18" t="e">
        <f>VLOOKUP(J1384,Ref!A:C,3,0)</f>
        <v>#N/A</v>
      </c>
      <c r="C1384" s="18" t="e">
        <f>VLOOKUP(J1384,Ref!A:D,4,0)</f>
        <v>#N/A</v>
      </c>
      <c r="D1384" s="18" t="str">
        <f t="shared" si="63"/>
        <v>00/ene</v>
      </c>
      <c r="E1384" s="18">
        <f t="shared" si="64"/>
        <v>0</v>
      </c>
      <c r="F1384" s="18">
        <v>1</v>
      </c>
      <c r="G1384" s="18">
        <f t="shared" si="65"/>
        <v>0</v>
      </c>
    </row>
    <row r="1385" spans="1:7">
      <c r="A1385" t="e">
        <f>_xlfn.XLOOKUP(I1385,UTILIZADAS[Contacto1],UTILIZADAS[Source.Name],,0)</f>
        <v>#N/A</v>
      </c>
      <c r="B1385" s="18" t="e">
        <f>VLOOKUP(J1385,Ref!A:C,3,0)</f>
        <v>#N/A</v>
      </c>
      <c r="C1385" s="18" t="e">
        <f>VLOOKUP(J1385,Ref!A:D,4,0)</f>
        <v>#N/A</v>
      </c>
      <c r="D1385" s="18" t="str">
        <f t="shared" si="63"/>
        <v>00/ene</v>
      </c>
      <c r="E1385" s="18">
        <f t="shared" si="64"/>
        <v>0</v>
      </c>
      <c r="F1385" s="18">
        <v>1</v>
      </c>
      <c r="G1385" s="18">
        <f t="shared" si="65"/>
        <v>0</v>
      </c>
    </row>
    <row r="1386" spans="1:7">
      <c r="A1386" t="e">
        <f>_xlfn.XLOOKUP(I1386,UTILIZADAS[Contacto1],UTILIZADAS[Source.Name],,0)</f>
        <v>#N/A</v>
      </c>
      <c r="B1386" s="18" t="e">
        <f>VLOOKUP(J1386,Ref!A:C,3,0)</f>
        <v>#N/A</v>
      </c>
      <c r="C1386" s="18" t="e">
        <f>VLOOKUP(J1386,Ref!A:D,4,0)</f>
        <v>#N/A</v>
      </c>
      <c r="D1386" s="18" t="str">
        <f t="shared" si="63"/>
        <v>00/ene</v>
      </c>
      <c r="E1386" s="18">
        <f t="shared" si="64"/>
        <v>0</v>
      </c>
      <c r="F1386" s="18">
        <v>1</v>
      </c>
      <c r="G1386" s="18">
        <f t="shared" si="65"/>
        <v>0</v>
      </c>
    </row>
    <row r="1387" spans="1:7">
      <c r="A1387" t="e">
        <f>_xlfn.XLOOKUP(I1387,UTILIZADAS[Contacto1],UTILIZADAS[Source.Name],,0)</f>
        <v>#N/A</v>
      </c>
      <c r="B1387" s="18" t="e">
        <f>VLOOKUP(J1387,Ref!A:C,3,0)</f>
        <v>#N/A</v>
      </c>
      <c r="C1387" s="18" t="e">
        <f>VLOOKUP(J1387,Ref!A:D,4,0)</f>
        <v>#N/A</v>
      </c>
      <c r="D1387" s="18" t="str">
        <f t="shared" si="63"/>
        <v>00/ene</v>
      </c>
      <c r="E1387" s="18">
        <f t="shared" si="64"/>
        <v>0</v>
      </c>
      <c r="F1387" s="18">
        <v>1</v>
      </c>
      <c r="G1387" s="18">
        <f t="shared" si="65"/>
        <v>0</v>
      </c>
    </row>
    <row r="1388" spans="1:7">
      <c r="A1388" t="e">
        <f>_xlfn.XLOOKUP(I1388,UTILIZADAS[Contacto1],UTILIZADAS[Source.Name],,0)</f>
        <v>#N/A</v>
      </c>
      <c r="B1388" s="18" t="e">
        <f>VLOOKUP(J1388,Ref!A:C,3,0)</f>
        <v>#N/A</v>
      </c>
      <c r="C1388" s="18" t="e">
        <f>VLOOKUP(J1388,Ref!A:D,4,0)</f>
        <v>#N/A</v>
      </c>
      <c r="D1388" s="18" t="str">
        <f t="shared" si="63"/>
        <v>00/ene</v>
      </c>
      <c r="E1388" s="18">
        <f t="shared" si="64"/>
        <v>0</v>
      </c>
      <c r="F1388" s="18">
        <v>1</v>
      </c>
      <c r="G1388" s="18">
        <f t="shared" si="65"/>
        <v>0</v>
      </c>
    </row>
    <row r="1389" spans="1:7">
      <c r="A1389" t="e">
        <f>_xlfn.XLOOKUP(I1389,UTILIZADAS[Contacto1],UTILIZADAS[Source.Name],,0)</f>
        <v>#N/A</v>
      </c>
      <c r="B1389" s="18" t="e">
        <f>VLOOKUP(J1389,Ref!A:C,3,0)</f>
        <v>#N/A</v>
      </c>
      <c r="C1389" s="18" t="e">
        <f>VLOOKUP(J1389,Ref!A:D,4,0)</f>
        <v>#N/A</v>
      </c>
      <c r="D1389" s="18" t="str">
        <f t="shared" si="63"/>
        <v>00/ene</v>
      </c>
      <c r="E1389" s="18">
        <f t="shared" si="64"/>
        <v>0</v>
      </c>
      <c r="F1389" s="18">
        <v>1</v>
      </c>
      <c r="G1389" s="18">
        <f t="shared" si="65"/>
        <v>0</v>
      </c>
    </row>
    <row r="1390" spans="1:7">
      <c r="A1390" t="e">
        <f>_xlfn.XLOOKUP(I1390,UTILIZADAS[Contacto1],UTILIZADAS[Source.Name],,0)</f>
        <v>#N/A</v>
      </c>
      <c r="B1390" s="18" t="e">
        <f>VLOOKUP(J1390,Ref!A:C,3,0)</f>
        <v>#N/A</v>
      </c>
      <c r="C1390" s="18" t="e">
        <f>VLOOKUP(J1390,Ref!A:D,4,0)</f>
        <v>#N/A</v>
      </c>
      <c r="D1390" s="18" t="str">
        <f t="shared" si="63"/>
        <v>00/ene</v>
      </c>
      <c r="E1390" s="18">
        <f t="shared" si="64"/>
        <v>0</v>
      </c>
      <c r="F1390" s="18">
        <v>1</v>
      </c>
      <c r="G1390" s="18">
        <f t="shared" si="65"/>
        <v>0</v>
      </c>
    </row>
    <row r="1391" spans="1:7">
      <c r="A1391" t="e">
        <f>_xlfn.XLOOKUP(I1391,UTILIZADAS[Contacto1],UTILIZADAS[Source.Name],,0)</f>
        <v>#N/A</v>
      </c>
      <c r="B1391" s="18" t="e">
        <f>VLOOKUP(J1391,Ref!A:C,3,0)</f>
        <v>#N/A</v>
      </c>
      <c r="C1391" s="18" t="e">
        <f>VLOOKUP(J1391,Ref!A:D,4,0)</f>
        <v>#N/A</v>
      </c>
      <c r="D1391" s="18" t="str">
        <f t="shared" si="63"/>
        <v>00/ene</v>
      </c>
      <c r="E1391" s="18">
        <f t="shared" si="64"/>
        <v>0</v>
      </c>
      <c r="F1391" s="18">
        <v>1</v>
      </c>
      <c r="G1391" s="18">
        <f t="shared" si="65"/>
        <v>0</v>
      </c>
    </row>
    <row r="1392" spans="1:7">
      <c r="A1392" t="e">
        <f>_xlfn.XLOOKUP(I1392,UTILIZADAS[Contacto1],UTILIZADAS[Source.Name],,0)</f>
        <v>#N/A</v>
      </c>
      <c r="B1392" s="18" t="e">
        <f>VLOOKUP(J1392,Ref!A:C,3,0)</f>
        <v>#N/A</v>
      </c>
      <c r="C1392" s="18" t="e">
        <f>VLOOKUP(J1392,Ref!A:D,4,0)</f>
        <v>#N/A</v>
      </c>
      <c r="D1392" s="18" t="str">
        <f t="shared" si="63"/>
        <v>00/ene</v>
      </c>
      <c r="E1392" s="18">
        <f t="shared" si="64"/>
        <v>0</v>
      </c>
      <c r="F1392" s="18">
        <v>1</v>
      </c>
      <c r="G1392" s="18">
        <f t="shared" si="65"/>
        <v>0</v>
      </c>
    </row>
    <row r="1393" spans="1:7">
      <c r="A1393" t="e">
        <f>_xlfn.XLOOKUP(I1393,UTILIZADAS[Contacto1],UTILIZADAS[Source.Name],,0)</f>
        <v>#N/A</v>
      </c>
      <c r="B1393" s="18" t="e">
        <f>VLOOKUP(J1393,Ref!A:C,3,0)</f>
        <v>#N/A</v>
      </c>
      <c r="C1393" s="18" t="e">
        <f>VLOOKUP(J1393,Ref!A:D,4,0)</f>
        <v>#N/A</v>
      </c>
      <c r="D1393" s="18" t="str">
        <f t="shared" si="63"/>
        <v>00/ene</v>
      </c>
      <c r="E1393" s="18">
        <f t="shared" si="64"/>
        <v>0</v>
      </c>
      <c r="F1393" s="18">
        <v>1</v>
      </c>
      <c r="G1393" s="18">
        <f t="shared" si="65"/>
        <v>0</v>
      </c>
    </row>
    <row r="1394" spans="1:7">
      <c r="A1394" t="e">
        <f>_xlfn.XLOOKUP(I1394,UTILIZADAS[Contacto1],UTILIZADAS[Source.Name],,0)</f>
        <v>#N/A</v>
      </c>
      <c r="B1394" s="18" t="e">
        <f>VLOOKUP(J1394,Ref!A:C,3,0)</f>
        <v>#N/A</v>
      </c>
      <c r="C1394" s="18" t="e">
        <f>VLOOKUP(J1394,Ref!A:D,4,0)</f>
        <v>#N/A</v>
      </c>
      <c r="D1394" s="18" t="str">
        <f t="shared" si="63"/>
        <v>00/ene</v>
      </c>
      <c r="E1394" s="18">
        <f t="shared" si="64"/>
        <v>0</v>
      </c>
      <c r="F1394" s="18">
        <v>1</v>
      </c>
      <c r="G1394" s="18">
        <f t="shared" si="65"/>
        <v>0</v>
      </c>
    </row>
    <row r="1395" spans="1:7">
      <c r="A1395" t="e">
        <f>_xlfn.XLOOKUP(I1395,UTILIZADAS[Contacto1],UTILIZADAS[Source.Name],,0)</f>
        <v>#N/A</v>
      </c>
      <c r="B1395" s="18" t="e">
        <f>VLOOKUP(J1395,Ref!A:C,3,0)</f>
        <v>#N/A</v>
      </c>
      <c r="C1395" s="18" t="e">
        <f>VLOOKUP(J1395,Ref!A:D,4,0)</f>
        <v>#N/A</v>
      </c>
      <c r="D1395" s="18" t="str">
        <f t="shared" si="63"/>
        <v>00/ene</v>
      </c>
      <c r="E1395" s="18">
        <f t="shared" si="64"/>
        <v>0</v>
      </c>
      <c r="F1395" s="18">
        <v>1</v>
      </c>
      <c r="G1395" s="18">
        <f t="shared" si="65"/>
        <v>0</v>
      </c>
    </row>
    <row r="1396" spans="1:7">
      <c r="A1396" t="e">
        <f>_xlfn.XLOOKUP(I1396,UTILIZADAS[Contacto1],UTILIZADAS[Source.Name],,0)</f>
        <v>#N/A</v>
      </c>
      <c r="B1396" s="18" t="e">
        <f>VLOOKUP(J1396,Ref!A:C,3,0)</f>
        <v>#N/A</v>
      </c>
      <c r="C1396" s="18" t="e">
        <f>VLOOKUP(J1396,Ref!A:D,4,0)</f>
        <v>#N/A</v>
      </c>
      <c r="D1396" s="18" t="str">
        <f t="shared" si="63"/>
        <v>00/ene</v>
      </c>
      <c r="E1396" s="18">
        <f t="shared" si="64"/>
        <v>0</v>
      </c>
      <c r="F1396" s="18">
        <v>1</v>
      </c>
      <c r="G1396" s="18">
        <f t="shared" si="65"/>
        <v>0</v>
      </c>
    </row>
    <row r="1397" spans="1:7">
      <c r="A1397" t="e">
        <f>_xlfn.XLOOKUP(I1397,UTILIZADAS[Contacto1],UTILIZADAS[Source.Name],,0)</f>
        <v>#N/A</v>
      </c>
      <c r="B1397" s="18" t="e">
        <f>VLOOKUP(J1397,Ref!A:C,3,0)</f>
        <v>#N/A</v>
      </c>
      <c r="C1397" s="18" t="e">
        <f>VLOOKUP(J1397,Ref!A:D,4,0)</f>
        <v>#N/A</v>
      </c>
      <c r="D1397" s="18" t="str">
        <f t="shared" si="63"/>
        <v>00/ene</v>
      </c>
      <c r="E1397" s="18">
        <f t="shared" si="64"/>
        <v>0</v>
      </c>
      <c r="F1397" s="18">
        <v>1</v>
      </c>
      <c r="G1397" s="18">
        <f t="shared" si="65"/>
        <v>0</v>
      </c>
    </row>
    <row r="1398" spans="1:7">
      <c r="A1398" t="e">
        <f>_xlfn.XLOOKUP(I1398,UTILIZADAS[Contacto1],UTILIZADAS[Source.Name],,0)</f>
        <v>#N/A</v>
      </c>
      <c r="B1398" s="18" t="e">
        <f>VLOOKUP(J1398,Ref!A:C,3,0)</f>
        <v>#N/A</v>
      </c>
      <c r="C1398" s="18" t="e">
        <f>VLOOKUP(J1398,Ref!A:D,4,0)</f>
        <v>#N/A</v>
      </c>
      <c r="D1398" s="18" t="str">
        <f t="shared" si="63"/>
        <v>00/ene</v>
      </c>
      <c r="E1398" s="18">
        <f t="shared" si="64"/>
        <v>0</v>
      </c>
      <c r="F1398" s="18">
        <v>1</v>
      </c>
      <c r="G1398" s="18">
        <f t="shared" si="65"/>
        <v>0</v>
      </c>
    </row>
    <row r="1399" spans="1:7">
      <c r="A1399" t="e">
        <f>_xlfn.XLOOKUP(I1399,UTILIZADAS[Contacto1],UTILIZADAS[Source.Name],,0)</f>
        <v>#N/A</v>
      </c>
      <c r="B1399" s="18" t="e">
        <f>VLOOKUP(J1399,Ref!A:C,3,0)</f>
        <v>#N/A</v>
      </c>
      <c r="C1399" s="18" t="e">
        <f>VLOOKUP(J1399,Ref!A:D,4,0)</f>
        <v>#N/A</v>
      </c>
      <c r="D1399" s="18" t="str">
        <f t="shared" si="63"/>
        <v>00/ene</v>
      </c>
      <c r="E1399" s="18">
        <f t="shared" si="64"/>
        <v>0</v>
      </c>
      <c r="F1399" s="18">
        <v>1</v>
      </c>
      <c r="G1399" s="18">
        <f t="shared" si="65"/>
        <v>0</v>
      </c>
    </row>
    <row r="1400" spans="1:7">
      <c r="A1400" t="e">
        <f>_xlfn.XLOOKUP(I1400,UTILIZADAS[Contacto1],UTILIZADAS[Source.Name],,0)</f>
        <v>#N/A</v>
      </c>
      <c r="B1400" s="18" t="e">
        <f>VLOOKUP(J1400,Ref!A:C,3,0)</f>
        <v>#N/A</v>
      </c>
      <c r="C1400" s="18" t="e">
        <f>VLOOKUP(J1400,Ref!A:D,4,0)</f>
        <v>#N/A</v>
      </c>
      <c r="D1400" s="18" t="str">
        <f t="shared" si="63"/>
        <v>00/ene</v>
      </c>
      <c r="E1400" s="18">
        <f t="shared" si="64"/>
        <v>0</v>
      </c>
      <c r="F1400" s="18">
        <v>1</v>
      </c>
      <c r="G1400" s="18">
        <f t="shared" si="65"/>
        <v>0</v>
      </c>
    </row>
    <row r="1401" spans="1:7">
      <c r="A1401" t="e">
        <f>_xlfn.XLOOKUP(I1401,UTILIZADAS[Contacto1],UTILIZADAS[Source.Name],,0)</f>
        <v>#N/A</v>
      </c>
      <c r="B1401" s="18" t="e">
        <f>VLOOKUP(J1401,Ref!A:C,3,0)</f>
        <v>#N/A</v>
      </c>
      <c r="C1401" s="18" t="e">
        <f>VLOOKUP(J1401,Ref!A:D,4,0)</f>
        <v>#N/A</v>
      </c>
      <c r="D1401" s="18" t="str">
        <f t="shared" si="63"/>
        <v>00/ene</v>
      </c>
      <c r="E1401" s="18">
        <f t="shared" si="64"/>
        <v>0</v>
      </c>
      <c r="F1401" s="18">
        <v>1</v>
      </c>
      <c r="G1401" s="18">
        <f t="shared" si="65"/>
        <v>0</v>
      </c>
    </row>
    <row r="1402" spans="1:7">
      <c r="A1402" t="e">
        <f>_xlfn.XLOOKUP(I1402,UTILIZADAS[Contacto1],UTILIZADAS[Source.Name],,0)</f>
        <v>#N/A</v>
      </c>
      <c r="B1402" s="18" t="e">
        <f>VLOOKUP(J1402,Ref!A:C,3,0)</f>
        <v>#N/A</v>
      </c>
      <c r="C1402" s="18" t="e">
        <f>VLOOKUP(J1402,Ref!A:D,4,0)</f>
        <v>#N/A</v>
      </c>
      <c r="D1402" s="18" t="str">
        <f t="shared" si="63"/>
        <v>00/ene</v>
      </c>
      <c r="E1402" s="18">
        <f t="shared" si="64"/>
        <v>0</v>
      </c>
      <c r="F1402" s="18">
        <v>1</v>
      </c>
      <c r="G1402" s="18">
        <f t="shared" si="65"/>
        <v>0</v>
      </c>
    </row>
    <row r="1403" spans="1:7">
      <c r="A1403" t="e">
        <f>_xlfn.XLOOKUP(I1403,UTILIZADAS[Contacto1],UTILIZADAS[Source.Name],,0)</f>
        <v>#N/A</v>
      </c>
      <c r="B1403" s="18" t="e">
        <f>VLOOKUP(J1403,Ref!A:C,3,0)</f>
        <v>#N/A</v>
      </c>
      <c r="C1403" s="18" t="e">
        <f>VLOOKUP(J1403,Ref!A:D,4,0)</f>
        <v>#N/A</v>
      </c>
      <c r="D1403" s="18" t="str">
        <f t="shared" si="63"/>
        <v>00/ene</v>
      </c>
      <c r="E1403" s="18">
        <f t="shared" si="64"/>
        <v>0</v>
      </c>
      <c r="F1403" s="18">
        <v>1</v>
      </c>
      <c r="G1403" s="18">
        <f t="shared" si="65"/>
        <v>0</v>
      </c>
    </row>
    <row r="1404" spans="1:7">
      <c r="A1404" t="e">
        <f>_xlfn.XLOOKUP(I1404,UTILIZADAS[Contacto1],UTILIZADAS[Source.Name],,0)</f>
        <v>#N/A</v>
      </c>
      <c r="B1404" s="18" t="e">
        <f>VLOOKUP(J1404,Ref!A:C,3,0)</f>
        <v>#N/A</v>
      </c>
      <c r="C1404" s="18" t="e">
        <f>VLOOKUP(J1404,Ref!A:D,4,0)</f>
        <v>#N/A</v>
      </c>
      <c r="D1404" s="18" t="str">
        <f t="shared" si="63"/>
        <v>00/ene</v>
      </c>
      <c r="E1404" s="18">
        <f t="shared" si="64"/>
        <v>0</v>
      </c>
      <c r="F1404" s="18">
        <v>1</v>
      </c>
      <c r="G1404" s="18">
        <f t="shared" si="65"/>
        <v>0</v>
      </c>
    </row>
    <row r="1405" spans="1:7">
      <c r="A1405" t="e">
        <f>_xlfn.XLOOKUP(I1405,UTILIZADAS[Contacto1],UTILIZADAS[Source.Name],,0)</f>
        <v>#N/A</v>
      </c>
      <c r="B1405" s="18" t="e">
        <f>VLOOKUP(J1405,Ref!A:C,3,0)</f>
        <v>#N/A</v>
      </c>
      <c r="C1405" s="18" t="e">
        <f>VLOOKUP(J1405,Ref!A:D,4,0)</f>
        <v>#N/A</v>
      </c>
      <c r="D1405" s="18" t="str">
        <f t="shared" si="63"/>
        <v>00/ene</v>
      </c>
      <c r="E1405" s="18">
        <f t="shared" si="64"/>
        <v>0</v>
      </c>
      <c r="F1405" s="18">
        <v>1</v>
      </c>
      <c r="G1405" s="18">
        <f t="shared" si="65"/>
        <v>0</v>
      </c>
    </row>
    <row r="1406" spans="1:7">
      <c r="A1406" t="e">
        <f>_xlfn.XLOOKUP(I1406,UTILIZADAS[Contacto1],UTILIZADAS[Source.Name],,0)</f>
        <v>#N/A</v>
      </c>
      <c r="B1406" s="18" t="e">
        <f>VLOOKUP(J1406,Ref!A:C,3,0)</f>
        <v>#N/A</v>
      </c>
      <c r="C1406" s="18" t="e">
        <f>VLOOKUP(J1406,Ref!A:D,4,0)</f>
        <v>#N/A</v>
      </c>
      <c r="D1406" s="18" t="str">
        <f t="shared" si="63"/>
        <v>00/ene</v>
      </c>
      <c r="E1406" s="18">
        <f t="shared" si="64"/>
        <v>0</v>
      </c>
      <c r="F1406" s="18">
        <v>1</v>
      </c>
      <c r="G1406" s="18">
        <f t="shared" si="65"/>
        <v>0</v>
      </c>
    </row>
    <row r="1407" spans="1:7">
      <c r="A1407" t="e">
        <f>_xlfn.XLOOKUP(I1407,UTILIZADAS[Contacto1],UTILIZADAS[Source.Name],,0)</f>
        <v>#N/A</v>
      </c>
      <c r="B1407" s="18" t="e">
        <f>VLOOKUP(J1407,Ref!A:C,3,0)</f>
        <v>#N/A</v>
      </c>
      <c r="C1407" s="18" t="e">
        <f>VLOOKUP(J1407,Ref!A:D,4,0)</f>
        <v>#N/A</v>
      </c>
      <c r="D1407" s="18" t="str">
        <f t="shared" si="63"/>
        <v>00/ene</v>
      </c>
      <c r="E1407" s="18">
        <f t="shared" si="64"/>
        <v>0</v>
      </c>
      <c r="F1407" s="18">
        <v>1</v>
      </c>
      <c r="G1407" s="18">
        <f t="shared" si="65"/>
        <v>0</v>
      </c>
    </row>
    <row r="1408" spans="1:7">
      <c r="A1408" t="e">
        <f>_xlfn.XLOOKUP(I1408,UTILIZADAS[Contacto1],UTILIZADAS[Source.Name],,0)</f>
        <v>#N/A</v>
      </c>
      <c r="B1408" s="18" t="e">
        <f>VLOOKUP(J1408,Ref!A:C,3,0)</f>
        <v>#N/A</v>
      </c>
      <c r="C1408" s="18" t="e">
        <f>VLOOKUP(J1408,Ref!A:D,4,0)</f>
        <v>#N/A</v>
      </c>
      <c r="D1408" s="18" t="str">
        <f t="shared" si="63"/>
        <v>00/ene</v>
      </c>
      <c r="E1408" s="18">
        <f t="shared" si="64"/>
        <v>0</v>
      </c>
      <c r="F1408" s="18">
        <v>1</v>
      </c>
      <c r="G1408" s="18">
        <f t="shared" si="65"/>
        <v>0</v>
      </c>
    </row>
    <row r="1409" spans="1:7">
      <c r="A1409" t="e">
        <f>_xlfn.XLOOKUP(I1409,UTILIZADAS[Contacto1],UTILIZADAS[Source.Name],,0)</f>
        <v>#N/A</v>
      </c>
      <c r="B1409" s="18" t="e">
        <f>VLOOKUP(J1409,Ref!A:C,3,0)</f>
        <v>#N/A</v>
      </c>
      <c r="C1409" s="18" t="e">
        <f>VLOOKUP(J1409,Ref!A:D,4,0)</f>
        <v>#N/A</v>
      </c>
      <c r="D1409" s="18" t="str">
        <f t="shared" si="63"/>
        <v>00/ene</v>
      </c>
      <c r="E1409" s="18">
        <f t="shared" si="64"/>
        <v>0</v>
      </c>
      <c r="F1409" s="18">
        <v>1</v>
      </c>
      <c r="G1409" s="18">
        <f t="shared" si="65"/>
        <v>0</v>
      </c>
    </row>
    <row r="1410" spans="1:7">
      <c r="A1410" t="e">
        <f>_xlfn.XLOOKUP(I1410,UTILIZADAS[Contacto1],UTILIZADAS[Source.Name],,0)</f>
        <v>#N/A</v>
      </c>
      <c r="B1410" s="18" t="e">
        <f>VLOOKUP(J1410,Ref!A:C,3,0)</f>
        <v>#N/A</v>
      </c>
      <c r="C1410" s="18" t="e">
        <f>VLOOKUP(J1410,Ref!A:D,4,0)</f>
        <v>#N/A</v>
      </c>
      <c r="D1410" s="18" t="str">
        <f t="shared" ref="D1410:D1473" si="66">TEXT(H1410,"dd/mmm")</f>
        <v>00/ene</v>
      </c>
      <c r="E1410" s="18">
        <f t="shared" ref="E1410:E1473" si="67">+COUNTIF(I:I,I1410)</f>
        <v>0</v>
      </c>
      <c r="F1410" s="18">
        <v>1</v>
      </c>
      <c r="G1410" s="18">
        <f t="shared" si="65"/>
        <v>0</v>
      </c>
    </row>
    <row r="1411" spans="1:7">
      <c r="A1411" t="e">
        <f>_xlfn.XLOOKUP(I1411,UTILIZADAS[Contacto1],UTILIZADAS[Source.Name],,0)</f>
        <v>#N/A</v>
      </c>
      <c r="B1411" s="18" t="e">
        <f>VLOOKUP(J1411,Ref!A:C,3,0)</f>
        <v>#N/A</v>
      </c>
      <c r="C1411" s="18" t="e">
        <f>VLOOKUP(J1411,Ref!A:D,4,0)</f>
        <v>#N/A</v>
      </c>
      <c r="D1411" s="18" t="str">
        <f t="shared" si="66"/>
        <v>00/ene</v>
      </c>
      <c r="E1411" s="18">
        <f t="shared" si="67"/>
        <v>0</v>
      </c>
      <c r="F1411" s="18">
        <v>1</v>
      </c>
      <c r="G1411" s="18">
        <f t="shared" ref="G1411:G1474" si="68">IF(I1411=I1412,0,1)</f>
        <v>0</v>
      </c>
    </row>
    <row r="1412" spans="1:7">
      <c r="A1412" t="e">
        <f>_xlfn.XLOOKUP(I1412,UTILIZADAS[Contacto1],UTILIZADAS[Source.Name],,0)</f>
        <v>#N/A</v>
      </c>
      <c r="B1412" s="18" t="e">
        <f>VLOOKUP(J1412,Ref!A:C,3,0)</f>
        <v>#N/A</v>
      </c>
      <c r="C1412" s="18" t="e">
        <f>VLOOKUP(J1412,Ref!A:D,4,0)</f>
        <v>#N/A</v>
      </c>
      <c r="D1412" s="18" t="str">
        <f t="shared" si="66"/>
        <v>00/ene</v>
      </c>
      <c r="E1412" s="18">
        <f t="shared" si="67"/>
        <v>0</v>
      </c>
      <c r="F1412" s="18">
        <v>1</v>
      </c>
      <c r="G1412" s="18">
        <f t="shared" si="68"/>
        <v>0</v>
      </c>
    </row>
    <row r="1413" spans="1:7">
      <c r="A1413" t="e">
        <f>_xlfn.XLOOKUP(I1413,UTILIZADAS[Contacto1],UTILIZADAS[Source.Name],,0)</f>
        <v>#N/A</v>
      </c>
      <c r="B1413" s="18" t="e">
        <f>VLOOKUP(J1413,Ref!A:C,3,0)</f>
        <v>#N/A</v>
      </c>
      <c r="C1413" s="18" t="e">
        <f>VLOOKUP(J1413,Ref!A:D,4,0)</f>
        <v>#N/A</v>
      </c>
      <c r="D1413" s="18" t="str">
        <f t="shared" si="66"/>
        <v>00/ene</v>
      </c>
      <c r="E1413" s="18">
        <f t="shared" si="67"/>
        <v>0</v>
      </c>
      <c r="F1413" s="18">
        <v>1</v>
      </c>
      <c r="G1413" s="18">
        <f t="shared" si="68"/>
        <v>0</v>
      </c>
    </row>
    <row r="1414" spans="1:7">
      <c r="A1414" t="e">
        <f>_xlfn.XLOOKUP(I1414,UTILIZADAS[Contacto1],UTILIZADAS[Source.Name],,0)</f>
        <v>#N/A</v>
      </c>
      <c r="B1414" s="18" t="e">
        <f>VLOOKUP(J1414,Ref!A:C,3,0)</f>
        <v>#N/A</v>
      </c>
      <c r="C1414" s="18" t="e">
        <f>VLOOKUP(J1414,Ref!A:D,4,0)</f>
        <v>#N/A</v>
      </c>
      <c r="D1414" s="18" t="str">
        <f t="shared" si="66"/>
        <v>00/ene</v>
      </c>
      <c r="E1414" s="18">
        <f t="shared" si="67"/>
        <v>0</v>
      </c>
      <c r="F1414" s="18">
        <v>1</v>
      </c>
      <c r="G1414" s="18">
        <f t="shared" si="68"/>
        <v>0</v>
      </c>
    </row>
    <row r="1415" spans="1:7">
      <c r="A1415" t="e">
        <f>_xlfn.XLOOKUP(I1415,UTILIZADAS[Contacto1],UTILIZADAS[Source.Name],,0)</f>
        <v>#N/A</v>
      </c>
      <c r="B1415" s="18" t="e">
        <f>VLOOKUP(J1415,Ref!A:C,3,0)</f>
        <v>#N/A</v>
      </c>
      <c r="C1415" s="18" t="e">
        <f>VLOOKUP(J1415,Ref!A:D,4,0)</f>
        <v>#N/A</v>
      </c>
      <c r="D1415" s="18" t="str">
        <f t="shared" si="66"/>
        <v>00/ene</v>
      </c>
      <c r="E1415" s="18">
        <f t="shared" si="67"/>
        <v>0</v>
      </c>
      <c r="F1415" s="18">
        <v>1</v>
      </c>
      <c r="G1415" s="18">
        <f t="shared" si="68"/>
        <v>0</v>
      </c>
    </row>
    <row r="1416" spans="1:7">
      <c r="A1416" t="e">
        <f>_xlfn.XLOOKUP(I1416,UTILIZADAS[Contacto1],UTILIZADAS[Source.Name],,0)</f>
        <v>#N/A</v>
      </c>
      <c r="B1416" s="18" t="e">
        <f>VLOOKUP(J1416,Ref!A:C,3,0)</f>
        <v>#N/A</v>
      </c>
      <c r="C1416" s="18" t="e">
        <f>VLOOKUP(J1416,Ref!A:D,4,0)</f>
        <v>#N/A</v>
      </c>
      <c r="D1416" s="18" t="str">
        <f t="shared" si="66"/>
        <v>00/ene</v>
      </c>
      <c r="E1416" s="18">
        <f t="shared" si="67"/>
        <v>0</v>
      </c>
      <c r="F1416" s="18">
        <v>1</v>
      </c>
      <c r="G1416" s="18">
        <f t="shared" si="68"/>
        <v>0</v>
      </c>
    </row>
    <row r="1417" spans="1:7">
      <c r="A1417" t="e">
        <f>_xlfn.XLOOKUP(I1417,UTILIZADAS[Contacto1],UTILIZADAS[Source.Name],,0)</f>
        <v>#N/A</v>
      </c>
      <c r="B1417" s="18" t="e">
        <f>VLOOKUP(J1417,Ref!A:C,3,0)</f>
        <v>#N/A</v>
      </c>
      <c r="C1417" s="18" t="e">
        <f>VLOOKUP(J1417,Ref!A:D,4,0)</f>
        <v>#N/A</v>
      </c>
      <c r="D1417" s="18" t="str">
        <f t="shared" si="66"/>
        <v>00/ene</v>
      </c>
      <c r="E1417" s="18">
        <f t="shared" si="67"/>
        <v>0</v>
      </c>
      <c r="F1417" s="18">
        <v>1</v>
      </c>
      <c r="G1417" s="18">
        <f t="shared" si="68"/>
        <v>0</v>
      </c>
    </row>
    <row r="1418" spans="1:7">
      <c r="A1418" t="e">
        <f>_xlfn.XLOOKUP(I1418,UTILIZADAS[Contacto1],UTILIZADAS[Source.Name],,0)</f>
        <v>#N/A</v>
      </c>
      <c r="B1418" s="18" t="e">
        <f>VLOOKUP(J1418,Ref!A:C,3,0)</f>
        <v>#N/A</v>
      </c>
      <c r="C1418" s="18" t="e">
        <f>VLOOKUP(J1418,Ref!A:D,4,0)</f>
        <v>#N/A</v>
      </c>
      <c r="D1418" s="18" t="str">
        <f t="shared" si="66"/>
        <v>00/ene</v>
      </c>
      <c r="E1418" s="18">
        <f t="shared" si="67"/>
        <v>0</v>
      </c>
      <c r="F1418" s="18">
        <v>1</v>
      </c>
      <c r="G1418" s="18">
        <f t="shared" si="68"/>
        <v>0</v>
      </c>
    </row>
    <row r="1419" spans="1:7">
      <c r="A1419" t="e">
        <f>_xlfn.XLOOKUP(I1419,UTILIZADAS[Contacto1],UTILIZADAS[Source.Name],,0)</f>
        <v>#N/A</v>
      </c>
      <c r="B1419" s="18" t="e">
        <f>VLOOKUP(J1419,Ref!A:C,3,0)</f>
        <v>#N/A</v>
      </c>
      <c r="C1419" s="18" t="e">
        <f>VLOOKUP(J1419,Ref!A:D,4,0)</f>
        <v>#N/A</v>
      </c>
      <c r="D1419" s="18" t="str">
        <f t="shared" si="66"/>
        <v>00/ene</v>
      </c>
      <c r="E1419" s="18">
        <f t="shared" si="67"/>
        <v>0</v>
      </c>
      <c r="F1419" s="18">
        <v>1</v>
      </c>
      <c r="G1419" s="18">
        <f t="shared" si="68"/>
        <v>0</v>
      </c>
    </row>
    <row r="1420" spans="1:7">
      <c r="A1420" t="e">
        <f>_xlfn.XLOOKUP(I1420,UTILIZADAS[Contacto1],UTILIZADAS[Source.Name],,0)</f>
        <v>#N/A</v>
      </c>
      <c r="B1420" s="18" t="e">
        <f>VLOOKUP(J1420,Ref!A:C,3,0)</f>
        <v>#N/A</v>
      </c>
      <c r="C1420" s="18" t="e">
        <f>VLOOKUP(J1420,Ref!A:D,4,0)</f>
        <v>#N/A</v>
      </c>
      <c r="D1420" s="18" t="str">
        <f t="shared" si="66"/>
        <v>00/ene</v>
      </c>
      <c r="E1420" s="18">
        <f t="shared" si="67"/>
        <v>0</v>
      </c>
      <c r="F1420" s="18">
        <v>1</v>
      </c>
      <c r="G1420" s="18">
        <f t="shared" si="68"/>
        <v>0</v>
      </c>
    </row>
    <row r="1421" spans="1:7">
      <c r="A1421" t="e">
        <f>_xlfn.XLOOKUP(I1421,UTILIZADAS[Contacto1],UTILIZADAS[Source.Name],,0)</f>
        <v>#N/A</v>
      </c>
      <c r="B1421" s="18" t="e">
        <f>VLOOKUP(J1421,Ref!A:C,3,0)</f>
        <v>#N/A</v>
      </c>
      <c r="C1421" s="18" t="e">
        <f>VLOOKUP(J1421,Ref!A:D,4,0)</f>
        <v>#N/A</v>
      </c>
      <c r="D1421" s="18" t="str">
        <f t="shared" si="66"/>
        <v>00/ene</v>
      </c>
      <c r="E1421" s="18">
        <f t="shared" si="67"/>
        <v>0</v>
      </c>
      <c r="F1421" s="18">
        <v>1</v>
      </c>
      <c r="G1421" s="18">
        <f t="shared" si="68"/>
        <v>0</v>
      </c>
    </row>
    <row r="1422" spans="1:7">
      <c r="A1422" t="e">
        <f>_xlfn.XLOOKUP(I1422,UTILIZADAS[Contacto1],UTILIZADAS[Source.Name],,0)</f>
        <v>#N/A</v>
      </c>
      <c r="B1422" s="18" t="e">
        <f>VLOOKUP(J1422,Ref!A:C,3,0)</f>
        <v>#N/A</v>
      </c>
      <c r="C1422" s="18" t="e">
        <f>VLOOKUP(J1422,Ref!A:D,4,0)</f>
        <v>#N/A</v>
      </c>
      <c r="D1422" s="18" t="str">
        <f t="shared" si="66"/>
        <v>00/ene</v>
      </c>
      <c r="E1422" s="18">
        <f t="shared" si="67"/>
        <v>0</v>
      </c>
      <c r="F1422" s="18">
        <v>1</v>
      </c>
      <c r="G1422" s="18">
        <f t="shared" si="68"/>
        <v>0</v>
      </c>
    </row>
    <row r="1423" spans="1:7">
      <c r="A1423" t="e">
        <f>_xlfn.XLOOKUP(I1423,UTILIZADAS[Contacto1],UTILIZADAS[Source.Name],,0)</f>
        <v>#N/A</v>
      </c>
      <c r="B1423" s="18" t="e">
        <f>VLOOKUP(J1423,Ref!A:C,3,0)</f>
        <v>#N/A</v>
      </c>
      <c r="C1423" s="18" t="e">
        <f>VLOOKUP(J1423,Ref!A:D,4,0)</f>
        <v>#N/A</v>
      </c>
      <c r="D1423" s="18" t="str">
        <f t="shared" si="66"/>
        <v>00/ene</v>
      </c>
      <c r="E1423" s="18">
        <f t="shared" si="67"/>
        <v>0</v>
      </c>
      <c r="F1423" s="18">
        <v>1</v>
      </c>
      <c r="G1423" s="18">
        <f t="shared" si="68"/>
        <v>0</v>
      </c>
    </row>
    <row r="1424" spans="1:7">
      <c r="A1424" t="e">
        <f>_xlfn.XLOOKUP(I1424,UTILIZADAS[Contacto1],UTILIZADAS[Source.Name],,0)</f>
        <v>#N/A</v>
      </c>
      <c r="B1424" s="18" t="e">
        <f>VLOOKUP(J1424,Ref!A:C,3,0)</f>
        <v>#N/A</v>
      </c>
      <c r="C1424" s="18" t="e">
        <f>VLOOKUP(J1424,Ref!A:D,4,0)</f>
        <v>#N/A</v>
      </c>
      <c r="D1424" s="18" t="str">
        <f t="shared" si="66"/>
        <v>00/ene</v>
      </c>
      <c r="E1424" s="18">
        <f t="shared" si="67"/>
        <v>0</v>
      </c>
      <c r="F1424" s="18">
        <v>1</v>
      </c>
      <c r="G1424" s="18">
        <f t="shared" si="68"/>
        <v>0</v>
      </c>
    </row>
    <row r="1425" spans="1:7">
      <c r="A1425" t="e">
        <f>_xlfn.XLOOKUP(I1425,UTILIZADAS[Contacto1],UTILIZADAS[Source.Name],,0)</f>
        <v>#N/A</v>
      </c>
      <c r="B1425" s="18" t="e">
        <f>VLOOKUP(J1425,Ref!A:C,3,0)</f>
        <v>#N/A</v>
      </c>
      <c r="C1425" s="18" t="e">
        <f>VLOOKUP(J1425,Ref!A:D,4,0)</f>
        <v>#N/A</v>
      </c>
      <c r="D1425" s="18" t="str">
        <f t="shared" si="66"/>
        <v>00/ene</v>
      </c>
      <c r="E1425" s="18">
        <f t="shared" si="67"/>
        <v>0</v>
      </c>
      <c r="F1425" s="18">
        <v>1</v>
      </c>
      <c r="G1425" s="18">
        <f t="shared" si="68"/>
        <v>0</v>
      </c>
    </row>
    <row r="1426" spans="1:7">
      <c r="A1426" t="e">
        <f>_xlfn.XLOOKUP(I1426,UTILIZADAS[Contacto1],UTILIZADAS[Source.Name],,0)</f>
        <v>#N/A</v>
      </c>
      <c r="B1426" s="18" t="e">
        <f>VLOOKUP(J1426,Ref!A:C,3,0)</f>
        <v>#N/A</v>
      </c>
      <c r="C1426" s="18" t="e">
        <f>VLOOKUP(J1426,Ref!A:D,4,0)</f>
        <v>#N/A</v>
      </c>
      <c r="D1426" s="18" t="str">
        <f t="shared" si="66"/>
        <v>00/ene</v>
      </c>
      <c r="E1426" s="18">
        <f t="shared" si="67"/>
        <v>0</v>
      </c>
      <c r="F1426" s="18">
        <v>1</v>
      </c>
      <c r="G1426" s="18">
        <f t="shared" si="68"/>
        <v>0</v>
      </c>
    </row>
    <row r="1427" spans="1:7">
      <c r="A1427" t="e">
        <f>_xlfn.XLOOKUP(I1427,UTILIZADAS[Contacto1],UTILIZADAS[Source.Name],,0)</f>
        <v>#N/A</v>
      </c>
      <c r="B1427" s="18" t="e">
        <f>VLOOKUP(J1427,Ref!A:C,3,0)</f>
        <v>#N/A</v>
      </c>
      <c r="C1427" s="18" t="e">
        <f>VLOOKUP(J1427,Ref!A:D,4,0)</f>
        <v>#N/A</v>
      </c>
      <c r="D1427" s="18" t="str">
        <f t="shared" si="66"/>
        <v>00/ene</v>
      </c>
      <c r="E1427" s="18">
        <f t="shared" si="67"/>
        <v>0</v>
      </c>
      <c r="F1427" s="18">
        <v>1</v>
      </c>
      <c r="G1427" s="18">
        <f t="shared" si="68"/>
        <v>0</v>
      </c>
    </row>
    <row r="1428" spans="1:7">
      <c r="A1428" t="e">
        <f>_xlfn.XLOOKUP(I1428,UTILIZADAS[Contacto1],UTILIZADAS[Source.Name],,0)</f>
        <v>#N/A</v>
      </c>
      <c r="B1428" s="18" t="e">
        <f>VLOOKUP(J1428,Ref!A:C,3,0)</f>
        <v>#N/A</v>
      </c>
      <c r="C1428" s="18" t="e">
        <f>VLOOKUP(J1428,Ref!A:D,4,0)</f>
        <v>#N/A</v>
      </c>
      <c r="D1428" s="18" t="str">
        <f t="shared" si="66"/>
        <v>00/ene</v>
      </c>
      <c r="E1428" s="18">
        <f t="shared" si="67"/>
        <v>0</v>
      </c>
      <c r="F1428" s="18">
        <v>1</v>
      </c>
      <c r="G1428" s="18">
        <f t="shared" si="68"/>
        <v>0</v>
      </c>
    </row>
    <row r="1429" spans="1:7">
      <c r="A1429" t="e">
        <f>_xlfn.XLOOKUP(I1429,UTILIZADAS[Contacto1],UTILIZADAS[Source.Name],,0)</f>
        <v>#N/A</v>
      </c>
      <c r="B1429" s="18" t="e">
        <f>VLOOKUP(J1429,Ref!A:C,3,0)</f>
        <v>#N/A</v>
      </c>
      <c r="C1429" s="18" t="e">
        <f>VLOOKUP(J1429,Ref!A:D,4,0)</f>
        <v>#N/A</v>
      </c>
      <c r="D1429" s="18" t="str">
        <f t="shared" si="66"/>
        <v>00/ene</v>
      </c>
      <c r="E1429" s="18">
        <f t="shared" si="67"/>
        <v>0</v>
      </c>
      <c r="F1429" s="18">
        <v>1</v>
      </c>
      <c r="G1429" s="18">
        <f t="shared" si="68"/>
        <v>0</v>
      </c>
    </row>
    <row r="1430" spans="1:7">
      <c r="A1430" t="e">
        <f>_xlfn.XLOOKUP(I1430,UTILIZADAS[Contacto1],UTILIZADAS[Source.Name],,0)</f>
        <v>#N/A</v>
      </c>
      <c r="B1430" s="18" t="e">
        <f>VLOOKUP(J1430,Ref!A:C,3,0)</f>
        <v>#N/A</v>
      </c>
      <c r="C1430" s="18" t="e">
        <f>VLOOKUP(J1430,Ref!A:D,4,0)</f>
        <v>#N/A</v>
      </c>
      <c r="D1430" s="18" t="str">
        <f t="shared" si="66"/>
        <v>00/ene</v>
      </c>
      <c r="E1430" s="18">
        <f t="shared" si="67"/>
        <v>0</v>
      </c>
      <c r="F1430" s="18">
        <v>1</v>
      </c>
      <c r="G1430" s="18">
        <f t="shared" si="68"/>
        <v>0</v>
      </c>
    </row>
    <row r="1431" spans="1:7">
      <c r="A1431" t="e">
        <f>_xlfn.XLOOKUP(I1431,UTILIZADAS[Contacto1],UTILIZADAS[Source.Name],,0)</f>
        <v>#N/A</v>
      </c>
      <c r="B1431" s="18" t="e">
        <f>VLOOKUP(J1431,Ref!A:C,3,0)</f>
        <v>#N/A</v>
      </c>
      <c r="C1431" s="18" t="e">
        <f>VLOOKUP(J1431,Ref!A:D,4,0)</f>
        <v>#N/A</v>
      </c>
      <c r="D1431" s="18" t="str">
        <f t="shared" si="66"/>
        <v>00/ene</v>
      </c>
      <c r="E1431" s="18">
        <f t="shared" si="67"/>
        <v>0</v>
      </c>
      <c r="F1431" s="18">
        <v>1</v>
      </c>
      <c r="G1431" s="18">
        <f t="shared" si="68"/>
        <v>0</v>
      </c>
    </row>
    <row r="1432" spans="1:7">
      <c r="A1432" t="e">
        <f>_xlfn.XLOOKUP(I1432,UTILIZADAS[Contacto1],UTILIZADAS[Source.Name],,0)</f>
        <v>#N/A</v>
      </c>
      <c r="B1432" s="18" t="e">
        <f>VLOOKUP(J1432,Ref!A:C,3,0)</f>
        <v>#N/A</v>
      </c>
      <c r="C1432" s="18" t="e">
        <f>VLOOKUP(J1432,Ref!A:D,4,0)</f>
        <v>#N/A</v>
      </c>
      <c r="D1432" s="18" t="str">
        <f t="shared" si="66"/>
        <v>00/ene</v>
      </c>
      <c r="E1432" s="18">
        <f t="shared" si="67"/>
        <v>0</v>
      </c>
      <c r="F1432" s="18">
        <v>1</v>
      </c>
      <c r="G1432" s="18">
        <f t="shared" si="68"/>
        <v>0</v>
      </c>
    </row>
    <row r="1433" spans="1:7">
      <c r="A1433" t="e">
        <f>_xlfn.XLOOKUP(I1433,UTILIZADAS[Contacto1],UTILIZADAS[Source.Name],,0)</f>
        <v>#N/A</v>
      </c>
      <c r="B1433" s="18" t="e">
        <f>VLOOKUP(J1433,Ref!A:C,3,0)</f>
        <v>#N/A</v>
      </c>
      <c r="C1433" s="18" t="e">
        <f>VLOOKUP(J1433,Ref!A:D,4,0)</f>
        <v>#N/A</v>
      </c>
      <c r="D1433" s="18" t="str">
        <f t="shared" si="66"/>
        <v>00/ene</v>
      </c>
      <c r="E1433" s="18">
        <f t="shared" si="67"/>
        <v>0</v>
      </c>
      <c r="F1433" s="18">
        <v>1</v>
      </c>
      <c r="G1433" s="18">
        <f t="shared" si="68"/>
        <v>0</v>
      </c>
    </row>
    <row r="1434" spans="1:7">
      <c r="A1434" t="e">
        <f>_xlfn.XLOOKUP(I1434,UTILIZADAS[Contacto1],UTILIZADAS[Source.Name],,0)</f>
        <v>#N/A</v>
      </c>
      <c r="B1434" s="18" t="e">
        <f>VLOOKUP(J1434,Ref!A:C,3,0)</f>
        <v>#N/A</v>
      </c>
      <c r="C1434" s="18" t="e">
        <f>VLOOKUP(J1434,Ref!A:D,4,0)</f>
        <v>#N/A</v>
      </c>
      <c r="D1434" s="18" t="str">
        <f t="shared" si="66"/>
        <v>00/ene</v>
      </c>
      <c r="E1434" s="18">
        <f t="shared" si="67"/>
        <v>0</v>
      </c>
      <c r="F1434" s="18">
        <v>1</v>
      </c>
      <c r="G1434" s="18">
        <f t="shared" si="68"/>
        <v>0</v>
      </c>
    </row>
    <row r="1435" spans="1:7">
      <c r="A1435" t="e">
        <f>_xlfn.XLOOKUP(I1435,UTILIZADAS[Contacto1],UTILIZADAS[Source.Name],,0)</f>
        <v>#N/A</v>
      </c>
      <c r="B1435" s="18" t="e">
        <f>VLOOKUP(J1435,Ref!A:C,3,0)</f>
        <v>#N/A</v>
      </c>
      <c r="C1435" s="18" t="e">
        <f>VLOOKUP(J1435,Ref!A:D,4,0)</f>
        <v>#N/A</v>
      </c>
      <c r="D1435" s="18" t="str">
        <f t="shared" si="66"/>
        <v>00/ene</v>
      </c>
      <c r="E1435" s="18">
        <f t="shared" si="67"/>
        <v>0</v>
      </c>
      <c r="F1435" s="18">
        <v>1</v>
      </c>
      <c r="G1435" s="18">
        <f t="shared" si="68"/>
        <v>0</v>
      </c>
    </row>
    <row r="1436" spans="1:7">
      <c r="A1436" t="e">
        <f>_xlfn.XLOOKUP(I1436,UTILIZADAS[Contacto1],UTILIZADAS[Source.Name],,0)</f>
        <v>#N/A</v>
      </c>
      <c r="B1436" s="18" t="e">
        <f>VLOOKUP(J1436,Ref!A:C,3,0)</f>
        <v>#N/A</v>
      </c>
      <c r="C1436" s="18" t="e">
        <f>VLOOKUP(J1436,Ref!A:D,4,0)</f>
        <v>#N/A</v>
      </c>
      <c r="D1436" s="18" t="str">
        <f t="shared" si="66"/>
        <v>00/ene</v>
      </c>
      <c r="E1436" s="18">
        <f t="shared" si="67"/>
        <v>0</v>
      </c>
      <c r="F1436" s="18">
        <v>1</v>
      </c>
      <c r="G1436" s="18">
        <f t="shared" si="68"/>
        <v>0</v>
      </c>
    </row>
    <row r="1437" spans="1:7">
      <c r="A1437" t="e">
        <f>_xlfn.XLOOKUP(I1437,UTILIZADAS[Contacto1],UTILIZADAS[Source.Name],,0)</f>
        <v>#N/A</v>
      </c>
      <c r="B1437" s="18" t="e">
        <f>VLOOKUP(J1437,Ref!A:C,3,0)</f>
        <v>#N/A</v>
      </c>
      <c r="C1437" s="18" t="e">
        <f>VLOOKUP(J1437,Ref!A:D,4,0)</f>
        <v>#N/A</v>
      </c>
      <c r="D1437" s="18" t="str">
        <f t="shared" si="66"/>
        <v>00/ene</v>
      </c>
      <c r="E1437" s="18">
        <f t="shared" si="67"/>
        <v>0</v>
      </c>
      <c r="F1437" s="18">
        <v>1</v>
      </c>
      <c r="G1437" s="18">
        <f t="shared" si="68"/>
        <v>0</v>
      </c>
    </row>
    <row r="1438" spans="1:7">
      <c r="A1438" t="e">
        <f>_xlfn.XLOOKUP(I1438,UTILIZADAS[Contacto1],UTILIZADAS[Source.Name],,0)</f>
        <v>#N/A</v>
      </c>
      <c r="B1438" s="18" t="e">
        <f>VLOOKUP(J1438,Ref!A:C,3,0)</f>
        <v>#N/A</v>
      </c>
      <c r="C1438" s="18" t="e">
        <f>VLOOKUP(J1438,Ref!A:D,4,0)</f>
        <v>#N/A</v>
      </c>
      <c r="D1438" s="18" t="str">
        <f t="shared" si="66"/>
        <v>00/ene</v>
      </c>
      <c r="E1438" s="18">
        <f t="shared" si="67"/>
        <v>0</v>
      </c>
      <c r="F1438" s="18">
        <v>1</v>
      </c>
      <c r="G1438" s="18">
        <f t="shared" si="68"/>
        <v>0</v>
      </c>
    </row>
    <row r="1439" spans="1:7">
      <c r="A1439" t="e">
        <f>_xlfn.XLOOKUP(I1439,UTILIZADAS[Contacto1],UTILIZADAS[Source.Name],,0)</f>
        <v>#N/A</v>
      </c>
      <c r="B1439" s="18" t="e">
        <f>VLOOKUP(J1439,Ref!A:C,3,0)</f>
        <v>#N/A</v>
      </c>
      <c r="C1439" s="18" t="e">
        <f>VLOOKUP(J1439,Ref!A:D,4,0)</f>
        <v>#N/A</v>
      </c>
      <c r="D1439" s="18" t="str">
        <f t="shared" si="66"/>
        <v>00/ene</v>
      </c>
      <c r="E1439" s="18">
        <f t="shared" si="67"/>
        <v>0</v>
      </c>
      <c r="F1439" s="18">
        <v>1</v>
      </c>
      <c r="G1439" s="18">
        <f t="shared" si="68"/>
        <v>0</v>
      </c>
    </row>
    <row r="1440" spans="1:7">
      <c r="A1440" t="e">
        <f>_xlfn.XLOOKUP(I1440,UTILIZADAS[Contacto1],UTILIZADAS[Source.Name],,0)</f>
        <v>#N/A</v>
      </c>
      <c r="B1440" s="18" t="e">
        <f>VLOOKUP(J1440,Ref!A:C,3,0)</f>
        <v>#N/A</v>
      </c>
      <c r="C1440" s="18" t="e">
        <f>VLOOKUP(J1440,Ref!A:D,4,0)</f>
        <v>#N/A</v>
      </c>
      <c r="D1440" s="18" t="str">
        <f t="shared" si="66"/>
        <v>00/ene</v>
      </c>
      <c r="E1440" s="18">
        <f t="shared" si="67"/>
        <v>0</v>
      </c>
      <c r="F1440" s="18">
        <v>1</v>
      </c>
      <c r="G1440" s="18">
        <f t="shared" si="68"/>
        <v>0</v>
      </c>
    </row>
    <row r="1441" spans="1:7">
      <c r="A1441" t="e">
        <f>_xlfn.XLOOKUP(I1441,UTILIZADAS[Contacto1],UTILIZADAS[Source.Name],,0)</f>
        <v>#N/A</v>
      </c>
      <c r="B1441" s="18" t="e">
        <f>VLOOKUP(J1441,Ref!A:C,3,0)</f>
        <v>#N/A</v>
      </c>
      <c r="C1441" s="18" t="e">
        <f>VLOOKUP(J1441,Ref!A:D,4,0)</f>
        <v>#N/A</v>
      </c>
      <c r="D1441" s="18" t="str">
        <f t="shared" si="66"/>
        <v>00/ene</v>
      </c>
      <c r="E1441" s="18">
        <f t="shared" si="67"/>
        <v>0</v>
      </c>
      <c r="F1441" s="18">
        <v>1</v>
      </c>
      <c r="G1441" s="18">
        <f t="shared" si="68"/>
        <v>0</v>
      </c>
    </row>
    <row r="1442" spans="1:7">
      <c r="A1442" t="e">
        <f>_xlfn.XLOOKUP(I1442,UTILIZADAS[Contacto1],UTILIZADAS[Source.Name],,0)</f>
        <v>#N/A</v>
      </c>
      <c r="B1442" s="18" t="e">
        <f>VLOOKUP(J1442,Ref!A:C,3,0)</f>
        <v>#N/A</v>
      </c>
      <c r="C1442" s="18" t="e">
        <f>VLOOKUP(J1442,Ref!A:D,4,0)</f>
        <v>#N/A</v>
      </c>
      <c r="D1442" s="18" t="str">
        <f t="shared" si="66"/>
        <v>00/ene</v>
      </c>
      <c r="E1442" s="18">
        <f t="shared" si="67"/>
        <v>0</v>
      </c>
      <c r="F1442" s="18">
        <v>1</v>
      </c>
      <c r="G1442" s="18">
        <f t="shared" si="68"/>
        <v>0</v>
      </c>
    </row>
    <row r="1443" spans="1:7">
      <c r="A1443" t="e">
        <f>_xlfn.XLOOKUP(I1443,UTILIZADAS[Contacto1],UTILIZADAS[Source.Name],,0)</f>
        <v>#N/A</v>
      </c>
      <c r="B1443" s="18" t="e">
        <f>VLOOKUP(J1443,Ref!A:C,3,0)</f>
        <v>#N/A</v>
      </c>
      <c r="C1443" s="18" t="e">
        <f>VLOOKUP(J1443,Ref!A:D,4,0)</f>
        <v>#N/A</v>
      </c>
      <c r="D1443" s="18" t="str">
        <f t="shared" si="66"/>
        <v>00/ene</v>
      </c>
      <c r="E1443" s="18">
        <f t="shared" si="67"/>
        <v>0</v>
      </c>
      <c r="F1443" s="18">
        <v>1</v>
      </c>
      <c r="G1443" s="18">
        <f t="shared" si="68"/>
        <v>0</v>
      </c>
    </row>
    <row r="1444" spans="1:7">
      <c r="A1444" t="e">
        <f>_xlfn.XLOOKUP(I1444,UTILIZADAS[Contacto1],UTILIZADAS[Source.Name],,0)</f>
        <v>#N/A</v>
      </c>
      <c r="B1444" s="18" t="e">
        <f>VLOOKUP(J1444,Ref!A:C,3,0)</f>
        <v>#N/A</v>
      </c>
      <c r="C1444" s="18" t="e">
        <f>VLOOKUP(J1444,Ref!A:D,4,0)</f>
        <v>#N/A</v>
      </c>
      <c r="D1444" s="18" t="str">
        <f t="shared" si="66"/>
        <v>00/ene</v>
      </c>
      <c r="E1444" s="18">
        <f t="shared" si="67"/>
        <v>0</v>
      </c>
      <c r="F1444" s="18">
        <v>1</v>
      </c>
      <c r="G1444" s="18">
        <f t="shared" si="68"/>
        <v>0</v>
      </c>
    </row>
    <row r="1445" spans="1:7">
      <c r="A1445" t="e">
        <f>_xlfn.XLOOKUP(I1445,UTILIZADAS[Contacto1],UTILIZADAS[Source.Name],,0)</f>
        <v>#N/A</v>
      </c>
      <c r="B1445" s="18" t="e">
        <f>VLOOKUP(J1445,Ref!A:C,3,0)</f>
        <v>#N/A</v>
      </c>
      <c r="C1445" s="18" t="e">
        <f>VLOOKUP(J1445,Ref!A:D,4,0)</f>
        <v>#N/A</v>
      </c>
      <c r="D1445" s="18" t="str">
        <f t="shared" si="66"/>
        <v>00/ene</v>
      </c>
      <c r="E1445" s="18">
        <f t="shared" si="67"/>
        <v>0</v>
      </c>
      <c r="F1445" s="18">
        <v>1</v>
      </c>
      <c r="G1445" s="18">
        <f t="shared" si="68"/>
        <v>0</v>
      </c>
    </row>
    <row r="1446" spans="1:7">
      <c r="A1446" t="e">
        <f>_xlfn.XLOOKUP(I1446,UTILIZADAS[Contacto1],UTILIZADAS[Source.Name],,0)</f>
        <v>#N/A</v>
      </c>
      <c r="B1446" s="18" t="e">
        <f>VLOOKUP(J1446,Ref!A:C,3,0)</f>
        <v>#N/A</v>
      </c>
      <c r="C1446" s="18" t="e">
        <f>VLOOKUP(J1446,Ref!A:D,4,0)</f>
        <v>#N/A</v>
      </c>
      <c r="D1446" s="18" t="str">
        <f t="shared" si="66"/>
        <v>00/ene</v>
      </c>
      <c r="E1446" s="18">
        <f t="shared" si="67"/>
        <v>0</v>
      </c>
      <c r="F1446" s="18">
        <v>1</v>
      </c>
      <c r="G1446" s="18">
        <f t="shared" si="68"/>
        <v>0</v>
      </c>
    </row>
    <row r="1447" spans="1:7">
      <c r="A1447" t="e">
        <f>_xlfn.XLOOKUP(I1447,UTILIZADAS[Contacto1],UTILIZADAS[Source.Name],,0)</f>
        <v>#N/A</v>
      </c>
      <c r="B1447" s="18" t="e">
        <f>VLOOKUP(J1447,Ref!A:C,3,0)</f>
        <v>#N/A</v>
      </c>
      <c r="C1447" s="18" t="e">
        <f>VLOOKUP(J1447,Ref!A:D,4,0)</f>
        <v>#N/A</v>
      </c>
      <c r="D1447" s="18" t="str">
        <f t="shared" si="66"/>
        <v>00/ene</v>
      </c>
      <c r="E1447" s="18">
        <f t="shared" si="67"/>
        <v>0</v>
      </c>
      <c r="F1447" s="18">
        <v>1</v>
      </c>
      <c r="G1447" s="18">
        <f t="shared" si="68"/>
        <v>0</v>
      </c>
    </row>
    <row r="1448" spans="1:7">
      <c r="A1448" t="e">
        <f>_xlfn.XLOOKUP(I1448,UTILIZADAS[Contacto1],UTILIZADAS[Source.Name],,0)</f>
        <v>#N/A</v>
      </c>
      <c r="B1448" s="18" t="e">
        <f>VLOOKUP(J1448,Ref!A:C,3,0)</f>
        <v>#N/A</v>
      </c>
      <c r="C1448" s="18" t="e">
        <f>VLOOKUP(J1448,Ref!A:D,4,0)</f>
        <v>#N/A</v>
      </c>
      <c r="D1448" s="18" t="str">
        <f t="shared" si="66"/>
        <v>00/ene</v>
      </c>
      <c r="E1448" s="18">
        <f t="shared" si="67"/>
        <v>0</v>
      </c>
      <c r="F1448" s="18">
        <v>1</v>
      </c>
      <c r="G1448" s="18">
        <f t="shared" si="68"/>
        <v>0</v>
      </c>
    </row>
    <row r="1449" spans="1:7">
      <c r="A1449" t="e">
        <f>_xlfn.XLOOKUP(I1449,UTILIZADAS[Contacto1],UTILIZADAS[Source.Name],,0)</f>
        <v>#N/A</v>
      </c>
      <c r="B1449" s="18" t="e">
        <f>VLOOKUP(J1449,Ref!A:C,3,0)</f>
        <v>#N/A</v>
      </c>
      <c r="C1449" s="18" t="e">
        <f>VLOOKUP(J1449,Ref!A:D,4,0)</f>
        <v>#N/A</v>
      </c>
      <c r="D1449" s="18" t="str">
        <f t="shared" si="66"/>
        <v>00/ene</v>
      </c>
      <c r="E1449" s="18">
        <f t="shared" si="67"/>
        <v>0</v>
      </c>
      <c r="F1449" s="18">
        <v>1</v>
      </c>
      <c r="G1449" s="18">
        <f t="shared" si="68"/>
        <v>0</v>
      </c>
    </row>
    <row r="1450" spans="1:7">
      <c r="A1450" t="e">
        <f>_xlfn.XLOOKUP(I1450,UTILIZADAS[Contacto1],UTILIZADAS[Source.Name],,0)</f>
        <v>#N/A</v>
      </c>
      <c r="B1450" s="18" t="e">
        <f>VLOOKUP(J1450,Ref!A:C,3,0)</f>
        <v>#N/A</v>
      </c>
      <c r="C1450" s="18" t="e">
        <f>VLOOKUP(J1450,Ref!A:D,4,0)</f>
        <v>#N/A</v>
      </c>
      <c r="D1450" s="18" t="str">
        <f t="shared" si="66"/>
        <v>00/ene</v>
      </c>
      <c r="E1450" s="18">
        <f t="shared" si="67"/>
        <v>0</v>
      </c>
      <c r="F1450" s="18">
        <v>1</v>
      </c>
      <c r="G1450" s="18">
        <f t="shared" si="68"/>
        <v>0</v>
      </c>
    </row>
    <row r="1451" spans="1:7">
      <c r="A1451" t="e">
        <f>_xlfn.XLOOKUP(I1451,UTILIZADAS[Contacto1],UTILIZADAS[Source.Name],,0)</f>
        <v>#N/A</v>
      </c>
      <c r="B1451" s="18" t="e">
        <f>VLOOKUP(J1451,Ref!A:C,3,0)</f>
        <v>#N/A</v>
      </c>
      <c r="C1451" s="18" t="e">
        <f>VLOOKUP(J1451,Ref!A:D,4,0)</f>
        <v>#N/A</v>
      </c>
      <c r="D1451" s="18" t="str">
        <f t="shared" si="66"/>
        <v>00/ene</v>
      </c>
      <c r="E1451" s="18">
        <f t="shared" si="67"/>
        <v>0</v>
      </c>
      <c r="F1451" s="18">
        <v>1</v>
      </c>
      <c r="G1451" s="18">
        <f t="shared" si="68"/>
        <v>0</v>
      </c>
    </row>
    <row r="1452" spans="1:7">
      <c r="A1452" t="e">
        <f>_xlfn.XLOOKUP(I1452,UTILIZADAS[Contacto1],UTILIZADAS[Source.Name],,0)</f>
        <v>#N/A</v>
      </c>
      <c r="B1452" s="18" t="e">
        <f>VLOOKUP(J1452,Ref!A:C,3,0)</f>
        <v>#N/A</v>
      </c>
      <c r="C1452" s="18" t="e">
        <f>VLOOKUP(J1452,Ref!A:D,4,0)</f>
        <v>#N/A</v>
      </c>
      <c r="D1452" s="18" t="str">
        <f t="shared" si="66"/>
        <v>00/ene</v>
      </c>
      <c r="E1452" s="18">
        <f t="shared" si="67"/>
        <v>0</v>
      </c>
      <c r="F1452" s="18">
        <v>1</v>
      </c>
      <c r="G1452" s="18">
        <f t="shared" si="68"/>
        <v>0</v>
      </c>
    </row>
    <row r="1453" spans="1:7">
      <c r="A1453" t="e">
        <f>_xlfn.XLOOKUP(I1453,UTILIZADAS[Contacto1],UTILIZADAS[Source.Name],,0)</f>
        <v>#N/A</v>
      </c>
      <c r="B1453" s="18" t="e">
        <f>VLOOKUP(J1453,Ref!A:C,3,0)</f>
        <v>#N/A</v>
      </c>
      <c r="C1453" s="18" t="e">
        <f>VLOOKUP(J1453,Ref!A:D,4,0)</f>
        <v>#N/A</v>
      </c>
      <c r="D1453" s="18" t="str">
        <f t="shared" si="66"/>
        <v>00/ene</v>
      </c>
      <c r="E1453" s="18">
        <f t="shared" si="67"/>
        <v>0</v>
      </c>
      <c r="F1453" s="18">
        <v>1</v>
      </c>
      <c r="G1453" s="18">
        <f t="shared" si="68"/>
        <v>0</v>
      </c>
    </row>
    <row r="1454" spans="1:7">
      <c r="A1454" t="e">
        <f>_xlfn.XLOOKUP(I1454,UTILIZADAS[Contacto1],UTILIZADAS[Source.Name],,0)</f>
        <v>#N/A</v>
      </c>
      <c r="B1454" s="18" t="e">
        <f>VLOOKUP(J1454,Ref!A:C,3,0)</f>
        <v>#N/A</v>
      </c>
      <c r="C1454" s="18" t="e">
        <f>VLOOKUP(J1454,Ref!A:D,4,0)</f>
        <v>#N/A</v>
      </c>
      <c r="D1454" s="18" t="str">
        <f t="shared" si="66"/>
        <v>00/ene</v>
      </c>
      <c r="E1454" s="18">
        <f t="shared" si="67"/>
        <v>0</v>
      </c>
      <c r="F1454" s="18">
        <v>1</v>
      </c>
      <c r="G1454" s="18">
        <f t="shared" si="68"/>
        <v>0</v>
      </c>
    </row>
    <row r="1455" spans="1:7">
      <c r="A1455" t="e">
        <f>_xlfn.XLOOKUP(I1455,UTILIZADAS[Contacto1],UTILIZADAS[Source.Name],,0)</f>
        <v>#N/A</v>
      </c>
      <c r="B1455" s="18" t="e">
        <f>VLOOKUP(J1455,Ref!A:C,3,0)</f>
        <v>#N/A</v>
      </c>
      <c r="C1455" s="18" t="e">
        <f>VLOOKUP(J1455,Ref!A:D,4,0)</f>
        <v>#N/A</v>
      </c>
      <c r="D1455" s="18" t="str">
        <f t="shared" si="66"/>
        <v>00/ene</v>
      </c>
      <c r="E1455" s="18">
        <f t="shared" si="67"/>
        <v>0</v>
      </c>
      <c r="F1455" s="18">
        <v>1</v>
      </c>
      <c r="G1455" s="18">
        <f t="shared" si="68"/>
        <v>0</v>
      </c>
    </row>
    <row r="1456" spans="1:7">
      <c r="A1456" t="e">
        <f>_xlfn.XLOOKUP(I1456,UTILIZADAS[Contacto1],UTILIZADAS[Source.Name],,0)</f>
        <v>#N/A</v>
      </c>
      <c r="B1456" s="18" t="e">
        <f>VLOOKUP(J1456,Ref!A:C,3,0)</f>
        <v>#N/A</v>
      </c>
      <c r="C1456" s="18" t="e">
        <f>VLOOKUP(J1456,Ref!A:D,4,0)</f>
        <v>#N/A</v>
      </c>
      <c r="D1456" s="18" t="str">
        <f t="shared" si="66"/>
        <v>00/ene</v>
      </c>
      <c r="E1456" s="18">
        <f t="shared" si="67"/>
        <v>0</v>
      </c>
      <c r="F1456" s="18">
        <v>1</v>
      </c>
      <c r="G1456" s="18">
        <f t="shared" si="68"/>
        <v>0</v>
      </c>
    </row>
    <row r="1457" spans="1:7">
      <c r="A1457" t="e">
        <f>_xlfn.XLOOKUP(I1457,UTILIZADAS[Contacto1],UTILIZADAS[Source.Name],,0)</f>
        <v>#N/A</v>
      </c>
      <c r="B1457" s="18" t="e">
        <f>VLOOKUP(J1457,Ref!A:C,3,0)</f>
        <v>#N/A</v>
      </c>
      <c r="C1457" s="18" t="e">
        <f>VLOOKUP(J1457,Ref!A:D,4,0)</f>
        <v>#N/A</v>
      </c>
      <c r="D1457" s="18" t="str">
        <f t="shared" si="66"/>
        <v>00/ene</v>
      </c>
      <c r="E1457" s="18">
        <f t="shared" si="67"/>
        <v>0</v>
      </c>
      <c r="F1457" s="18">
        <v>1</v>
      </c>
      <c r="G1457" s="18">
        <f t="shared" si="68"/>
        <v>0</v>
      </c>
    </row>
    <row r="1458" spans="1:7">
      <c r="A1458" t="e">
        <f>_xlfn.XLOOKUP(I1458,UTILIZADAS[Contacto1],UTILIZADAS[Source.Name],,0)</f>
        <v>#N/A</v>
      </c>
      <c r="B1458" s="18" t="e">
        <f>VLOOKUP(J1458,Ref!A:C,3,0)</f>
        <v>#N/A</v>
      </c>
      <c r="C1458" s="18" t="e">
        <f>VLOOKUP(J1458,Ref!A:D,4,0)</f>
        <v>#N/A</v>
      </c>
      <c r="D1458" s="18" t="str">
        <f t="shared" si="66"/>
        <v>00/ene</v>
      </c>
      <c r="E1458" s="18">
        <f t="shared" si="67"/>
        <v>0</v>
      </c>
      <c r="F1458" s="18">
        <v>1</v>
      </c>
      <c r="G1458" s="18">
        <f t="shared" si="68"/>
        <v>0</v>
      </c>
    </row>
    <row r="1459" spans="1:7">
      <c r="A1459" t="e">
        <f>_xlfn.XLOOKUP(I1459,UTILIZADAS[Contacto1],UTILIZADAS[Source.Name],,0)</f>
        <v>#N/A</v>
      </c>
      <c r="B1459" s="18" t="e">
        <f>VLOOKUP(J1459,Ref!A:C,3,0)</f>
        <v>#N/A</v>
      </c>
      <c r="C1459" s="18" t="e">
        <f>VLOOKUP(J1459,Ref!A:D,4,0)</f>
        <v>#N/A</v>
      </c>
      <c r="D1459" s="18" t="str">
        <f t="shared" si="66"/>
        <v>00/ene</v>
      </c>
      <c r="E1459" s="18">
        <f t="shared" si="67"/>
        <v>0</v>
      </c>
      <c r="F1459" s="18">
        <v>1</v>
      </c>
      <c r="G1459" s="18">
        <f t="shared" si="68"/>
        <v>0</v>
      </c>
    </row>
    <row r="1460" spans="1:7">
      <c r="A1460" t="e">
        <f>_xlfn.XLOOKUP(I1460,UTILIZADAS[Contacto1],UTILIZADAS[Source.Name],,0)</f>
        <v>#N/A</v>
      </c>
      <c r="B1460" s="18" t="e">
        <f>VLOOKUP(J1460,Ref!A:C,3,0)</f>
        <v>#N/A</v>
      </c>
      <c r="C1460" s="18" t="e">
        <f>VLOOKUP(J1460,Ref!A:D,4,0)</f>
        <v>#N/A</v>
      </c>
      <c r="D1460" s="18" t="str">
        <f t="shared" si="66"/>
        <v>00/ene</v>
      </c>
      <c r="E1460" s="18">
        <f t="shared" si="67"/>
        <v>0</v>
      </c>
      <c r="F1460" s="18">
        <v>1</v>
      </c>
      <c r="G1460" s="18">
        <f t="shared" si="68"/>
        <v>0</v>
      </c>
    </row>
    <row r="1461" spans="1:7">
      <c r="A1461" t="e">
        <f>_xlfn.XLOOKUP(I1461,UTILIZADAS[Contacto1],UTILIZADAS[Source.Name],,0)</f>
        <v>#N/A</v>
      </c>
      <c r="B1461" s="18" t="e">
        <f>VLOOKUP(J1461,Ref!A:C,3,0)</f>
        <v>#N/A</v>
      </c>
      <c r="C1461" s="18" t="e">
        <f>VLOOKUP(J1461,Ref!A:D,4,0)</f>
        <v>#N/A</v>
      </c>
      <c r="D1461" s="18" t="str">
        <f t="shared" si="66"/>
        <v>00/ene</v>
      </c>
      <c r="E1461" s="18">
        <f t="shared" si="67"/>
        <v>0</v>
      </c>
      <c r="F1461" s="18">
        <v>1</v>
      </c>
      <c r="G1461" s="18">
        <f t="shared" si="68"/>
        <v>0</v>
      </c>
    </row>
    <row r="1462" spans="1:7">
      <c r="A1462" t="e">
        <f>_xlfn.XLOOKUP(I1462,UTILIZADAS[Contacto1],UTILIZADAS[Source.Name],,0)</f>
        <v>#N/A</v>
      </c>
      <c r="B1462" s="18" t="e">
        <f>VLOOKUP(J1462,Ref!A:C,3,0)</f>
        <v>#N/A</v>
      </c>
      <c r="C1462" s="18" t="e">
        <f>VLOOKUP(J1462,Ref!A:D,4,0)</f>
        <v>#N/A</v>
      </c>
      <c r="D1462" s="18" t="str">
        <f t="shared" si="66"/>
        <v>00/ene</v>
      </c>
      <c r="E1462" s="18">
        <f t="shared" si="67"/>
        <v>0</v>
      </c>
      <c r="F1462" s="18">
        <v>1</v>
      </c>
      <c r="G1462" s="18">
        <f t="shared" si="68"/>
        <v>0</v>
      </c>
    </row>
    <row r="1463" spans="1:7">
      <c r="A1463" t="e">
        <f>_xlfn.XLOOKUP(I1463,UTILIZADAS[Contacto1],UTILIZADAS[Source.Name],,0)</f>
        <v>#N/A</v>
      </c>
      <c r="B1463" s="18" t="e">
        <f>VLOOKUP(J1463,Ref!A:C,3,0)</f>
        <v>#N/A</v>
      </c>
      <c r="C1463" s="18" t="e">
        <f>VLOOKUP(J1463,Ref!A:D,4,0)</f>
        <v>#N/A</v>
      </c>
      <c r="D1463" s="18" t="str">
        <f t="shared" si="66"/>
        <v>00/ene</v>
      </c>
      <c r="E1463" s="18">
        <f t="shared" si="67"/>
        <v>0</v>
      </c>
      <c r="F1463" s="18">
        <v>1</v>
      </c>
      <c r="G1463" s="18">
        <f t="shared" si="68"/>
        <v>0</v>
      </c>
    </row>
    <row r="1464" spans="1:7">
      <c r="A1464" t="e">
        <f>_xlfn.XLOOKUP(I1464,UTILIZADAS[Contacto1],UTILIZADAS[Source.Name],,0)</f>
        <v>#N/A</v>
      </c>
      <c r="B1464" s="18" t="e">
        <f>VLOOKUP(J1464,Ref!A:C,3,0)</f>
        <v>#N/A</v>
      </c>
      <c r="C1464" s="18" t="e">
        <f>VLOOKUP(J1464,Ref!A:D,4,0)</f>
        <v>#N/A</v>
      </c>
      <c r="D1464" s="18" t="str">
        <f t="shared" si="66"/>
        <v>00/ene</v>
      </c>
      <c r="E1464" s="18">
        <f t="shared" si="67"/>
        <v>0</v>
      </c>
      <c r="F1464" s="18">
        <v>1</v>
      </c>
      <c r="G1464" s="18">
        <f t="shared" si="68"/>
        <v>0</v>
      </c>
    </row>
    <row r="1465" spans="1:7">
      <c r="A1465" t="e">
        <f>_xlfn.XLOOKUP(I1465,UTILIZADAS[Contacto1],UTILIZADAS[Source.Name],,0)</f>
        <v>#N/A</v>
      </c>
      <c r="B1465" s="18" t="e">
        <f>VLOOKUP(J1465,Ref!A:C,3,0)</f>
        <v>#N/A</v>
      </c>
      <c r="C1465" s="18" t="e">
        <f>VLOOKUP(J1465,Ref!A:D,4,0)</f>
        <v>#N/A</v>
      </c>
      <c r="D1465" s="18" t="str">
        <f t="shared" si="66"/>
        <v>00/ene</v>
      </c>
      <c r="E1465" s="18">
        <f t="shared" si="67"/>
        <v>0</v>
      </c>
      <c r="F1465" s="18">
        <v>1</v>
      </c>
      <c r="G1465" s="18">
        <f t="shared" si="68"/>
        <v>0</v>
      </c>
    </row>
    <row r="1466" spans="1:7">
      <c r="A1466" t="e">
        <f>_xlfn.XLOOKUP(I1466,UTILIZADAS[Contacto1],UTILIZADAS[Source.Name],,0)</f>
        <v>#N/A</v>
      </c>
      <c r="B1466" s="18" t="e">
        <f>VLOOKUP(J1466,Ref!A:C,3,0)</f>
        <v>#N/A</v>
      </c>
      <c r="C1466" s="18" t="e">
        <f>VLOOKUP(J1466,Ref!A:D,4,0)</f>
        <v>#N/A</v>
      </c>
      <c r="D1466" s="18" t="str">
        <f t="shared" si="66"/>
        <v>00/ene</v>
      </c>
      <c r="E1466" s="18">
        <f t="shared" si="67"/>
        <v>0</v>
      </c>
      <c r="F1466" s="18">
        <v>1</v>
      </c>
      <c r="G1466" s="18">
        <f t="shared" si="68"/>
        <v>0</v>
      </c>
    </row>
    <row r="1467" spans="1:7">
      <c r="A1467" t="e">
        <f>_xlfn.XLOOKUP(I1467,UTILIZADAS[Contacto1],UTILIZADAS[Source.Name],,0)</f>
        <v>#N/A</v>
      </c>
      <c r="B1467" s="18" t="e">
        <f>VLOOKUP(J1467,Ref!A:C,3,0)</f>
        <v>#N/A</v>
      </c>
      <c r="C1467" s="18" t="e">
        <f>VLOOKUP(J1467,Ref!A:D,4,0)</f>
        <v>#N/A</v>
      </c>
      <c r="D1467" s="18" t="str">
        <f t="shared" si="66"/>
        <v>00/ene</v>
      </c>
      <c r="E1467" s="18">
        <f t="shared" si="67"/>
        <v>0</v>
      </c>
      <c r="F1467" s="18">
        <v>1</v>
      </c>
      <c r="G1467" s="18">
        <f t="shared" si="68"/>
        <v>0</v>
      </c>
    </row>
    <row r="1468" spans="1:7">
      <c r="A1468" t="e">
        <f>_xlfn.XLOOKUP(I1468,UTILIZADAS[Contacto1],UTILIZADAS[Source.Name],,0)</f>
        <v>#N/A</v>
      </c>
      <c r="B1468" s="18" t="e">
        <f>VLOOKUP(J1468,Ref!A:C,3,0)</f>
        <v>#N/A</v>
      </c>
      <c r="C1468" s="18" t="e">
        <f>VLOOKUP(J1468,Ref!A:D,4,0)</f>
        <v>#N/A</v>
      </c>
      <c r="D1468" s="18" t="str">
        <f t="shared" si="66"/>
        <v>00/ene</v>
      </c>
      <c r="E1468" s="18">
        <f t="shared" si="67"/>
        <v>0</v>
      </c>
      <c r="F1468" s="18">
        <v>1</v>
      </c>
      <c r="G1468" s="18">
        <f t="shared" si="68"/>
        <v>0</v>
      </c>
    </row>
    <row r="1469" spans="1:7">
      <c r="A1469" t="e">
        <f>_xlfn.XLOOKUP(I1469,UTILIZADAS[Contacto1],UTILIZADAS[Source.Name],,0)</f>
        <v>#N/A</v>
      </c>
      <c r="B1469" s="18" t="e">
        <f>VLOOKUP(J1469,Ref!A:C,3,0)</f>
        <v>#N/A</v>
      </c>
      <c r="C1469" s="18" t="e">
        <f>VLOOKUP(J1469,Ref!A:D,4,0)</f>
        <v>#N/A</v>
      </c>
      <c r="D1469" s="18" t="str">
        <f t="shared" si="66"/>
        <v>00/ene</v>
      </c>
      <c r="E1469" s="18">
        <f t="shared" si="67"/>
        <v>0</v>
      </c>
      <c r="F1469" s="18">
        <v>1</v>
      </c>
      <c r="G1469" s="18">
        <f t="shared" si="68"/>
        <v>0</v>
      </c>
    </row>
    <row r="1470" spans="1:7">
      <c r="A1470" t="e">
        <f>_xlfn.XLOOKUP(I1470,UTILIZADAS[Contacto1],UTILIZADAS[Source.Name],,0)</f>
        <v>#N/A</v>
      </c>
      <c r="B1470" s="18" t="e">
        <f>VLOOKUP(J1470,Ref!A:C,3,0)</f>
        <v>#N/A</v>
      </c>
      <c r="C1470" s="18" t="e">
        <f>VLOOKUP(J1470,Ref!A:D,4,0)</f>
        <v>#N/A</v>
      </c>
      <c r="D1470" s="18" t="str">
        <f t="shared" si="66"/>
        <v>00/ene</v>
      </c>
      <c r="E1470" s="18">
        <f t="shared" si="67"/>
        <v>0</v>
      </c>
      <c r="F1470" s="18">
        <v>1</v>
      </c>
      <c r="G1470" s="18">
        <f t="shared" si="68"/>
        <v>0</v>
      </c>
    </row>
    <row r="1471" spans="1:7">
      <c r="A1471" t="e">
        <f>_xlfn.XLOOKUP(I1471,UTILIZADAS[Contacto1],UTILIZADAS[Source.Name],,0)</f>
        <v>#N/A</v>
      </c>
      <c r="B1471" s="18" t="e">
        <f>VLOOKUP(J1471,Ref!A:C,3,0)</f>
        <v>#N/A</v>
      </c>
      <c r="C1471" s="18" t="e">
        <f>VLOOKUP(J1471,Ref!A:D,4,0)</f>
        <v>#N/A</v>
      </c>
      <c r="D1471" s="18" t="str">
        <f t="shared" si="66"/>
        <v>00/ene</v>
      </c>
      <c r="E1471" s="18">
        <f t="shared" si="67"/>
        <v>0</v>
      </c>
      <c r="F1471" s="18">
        <v>1</v>
      </c>
      <c r="G1471" s="18">
        <f t="shared" si="68"/>
        <v>0</v>
      </c>
    </row>
    <row r="1472" spans="1:7">
      <c r="A1472" t="e">
        <f>_xlfn.XLOOKUP(I1472,UTILIZADAS[Contacto1],UTILIZADAS[Source.Name],,0)</f>
        <v>#N/A</v>
      </c>
      <c r="B1472" s="18" t="e">
        <f>VLOOKUP(J1472,Ref!A:C,3,0)</f>
        <v>#N/A</v>
      </c>
      <c r="C1472" s="18" t="e">
        <f>VLOOKUP(J1472,Ref!A:D,4,0)</f>
        <v>#N/A</v>
      </c>
      <c r="D1472" s="18" t="str">
        <f t="shared" si="66"/>
        <v>00/ene</v>
      </c>
      <c r="E1472" s="18">
        <f t="shared" si="67"/>
        <v>0</v>
      </c>
      <c r="F1472" s="18">
        <v>1</v>
      </c>
      <c r="G1472" s="18">
        <f t="shared" si="68"/>
        <v>0</v>
      </c>
    </row>
    <row r="1473" spans="1:7">
      <c r="A1473" t="e">
        <f>_xlfn.XLOOKUP(I1473,UTILIZADAS[Contacto1],UTILIZADAS[Source.Name],,0)</f>
        <v>#N/A</v>
      </c>
      <c r="B1473" s="18" t="e">
        <f>VLOOKUP(J1473,Ref!A:C,3,0)</f>
        <v>#N/A</v>
      </c>
      <c r="C1473" s="18" t="e">
        <f>VLOOKUP(J1473,Ref!A:D,4,0)</f>
        <v>#N/A</v>
      </c>
      <c r="D1473" s="18" t="str">
        <f t="shared" si="66"/>
        <v>00/ene</v>
      </c>
      <c r="E1473" s="18">
        <f t="shared" si="67"/>
        <v>0</v>
      </c>
      <c r="F1473" s="18">
        <v>1</v>
      </c>
      <c r="G1473" s="18">
        <f t="shared" si="68"/>
        <v>0</v>
      </c>
    </row>
    <row r="1474" spans="1:7">
      <c r="A1474" t="e">
        <f>_xlfn.XLOOKUP(I1474,UTILIZADAS[Contacto1],UTILIZADAS[Source.Name],,0)</f>
        <v>#N/A</v>
      </c>
      <c r="B1474" s="18" t="e">
        <f>VLOOKUP(J1474,Ref!A:C,3,0)</f>
        <v>#N/A</v>
      </c>
      <c r="C1474" s="18" t="e">
        <f>VLOOKUP(J1474,Ref!A:D,4,0)</f>
        <v>#N/A</v>
      </c>
      <c r="D1474" s="18" t="str">
        <f t="shared" ref="D1474:D1537" si="69">TEXT(H1474,"dd/mmm")</f>
        <v>00/ene</v>
      </c>
      <c r="E1474" s="18">
        <f t="shared" ref="E1474:E1537" si="70">+COUNTIF(I:I,I1474)</f>
        <v>0</v>
      </c>
      <c r="F1474" s="18">
        <v>1</v>
      </c>
      <c r="G1474" s="18">
        <f t="shared" si="68"/>
        <v>0</v>
      </c>
    </row>
    <row r="1475" spans="1:7">
      <c r="A1475" t="e">
        <f>_xlfn.XLOOKUP(I1475,UTILIZADAS[Contacto1],UTILIZADAS[Source.Name],,0)</f>
        <v>#N/A</v>
      </c>
      <c r="B1475" s="18" t="e">
        <f>VLOOKUP(J1475,Ref!A:C,3,0)</f>
        <v>#N/A</v>
      </c>
      <c r="C1475" s="18" t="e">
        <f>VLOOKUP(J1475,Ref!A:D,4,0)</f>
        <v>#N/A</v>
      </c>
      <c r="D1475" s="18" t="str">
        <f t="shared" si="69"/>
        <v>00/ene</v>
      </c>
      <c r="E1475" s="18">
        <f t="shared" si="70"/>
        <v>0</v>
      </c>
      <c r="F1475" s="18">
        <v>1</v>
      </c>
      <c r="G1475" s="18">
        <f t="shared" ref="G1475:G1538" si="71">IF(I1475=I1476,0,1)</f>
        <v>0</v>
      </c>
    </row>
    <row r="1476" spans="1:7">
      <c r="A1476" t="e">
        <f>_xlfn.XLOOKUP(I1476,UTILIZADAS[Contacto1],UTILIZADAS[Source.Name],,0)</f>
        <v>#N/A</v>
      </c>
      <c r="B1476" s="18" t="e">
        <f>VLOOKUP(J1476,Ref!A:C,3,0)</f>
        <v>#N/A</v>
      </c>
      <c r="C1476" s="18" t="e">
        <f>VLOOKUP(J1476,Ref!A:D,4,0)</f>
        <v>#N/A</v>
      </c>
      <c r="D1476" s="18" t="str">
        <f t="shared" si="69"/>
        <v>00/ene</v>
      </c>
      <c r="E1476" s="18">
        <f t="shared" si="70"/>
        <v>0</v>
      </c>
      <c r="F1476" s="18">
        <v>1</v>
      </c>
      <c r="G1476" s="18">
        <f t="shared" si="71"/>
        <v>0</v>
      </c>
    </row>
    <row r="1477" spans="1:7">
      <c r="A1477" t="e">
        <f>_xlfn.XLOOKUP(I1477,UTILIZADAS[Contacto1],UTILIZADAS[Source.Name],,0)</f>
        <v>#N/A</v>
      </c>
      <c r="B1477" s="18" t="e">
        <f>VLOOKUP(J1477,Ref!A:C,3,0)</f>
        <v>#N/A</v>
      </c>
      <c r="C1477" s="18" t="e">
        <f>VLOOKUP(J1477,Ref!A:D,4,0)</f>
        <v>#N/A</v>
      </c>
      <c r="D1477" s="18" t="str">
        <f t="shared" si="69"/>
        <v>00/ene</v>
      </c>
      <c r="E1477" s="18">
        <f t="shared" si="70"/>
        <v>0</v>
      </c>
      <c r="F1477" s="18">
        <v>1</v>
      </c>
      <c r="G1477" s="18">
        <f t="shared" si="71"/>
        <v>0</v>
      </c>
    </row>
    <row r="1478" spans="1:7">
      <c r="A1478" t="e">
        <f>_xlfn.XLOOKUP(I1478,UTILIZADAS[Contacto1],UTILIZADAS[Source.Name],,0)</f>
        <v>#N/A</v>
      </c>
      <c r="B1478" s="18" t="e">
        <f>VLOOKUP(J1478,Ref!A:C,3,0)</f>
        <v>#N/A</v>
      </c>
      <c r="C1478" s="18" t="e">
        <f>VLOOKUP(J1478,Ref!A:D,4,0)</f>
        <v>#N/A</v>
      </c>
      <c r="D1478" s="18" t="str">
        <f t="shared" si="69"/>
        <v>00/ene</v>
      </c>
      <c r="E1478" s="18">
        <f t="shared" si="70"/>
        <v>0</v>
      </c>
      <c r="F1478" s="18">
        <v>1</v>
      </c>
      <c r="G1478" s="18">
        <f t="shared" si="71"/>
        <v>0</v>
      </c>
    </row>
    <row r="1479" spans="1:7">
      <c r="A1479" t="e">
        <f>_xlfn.XLOOKUP(I1479,UTILIZADAS[Contacto1],UTILIZADAS[Source.Name],,0)</f>
        <v>#N/A</v>
      </c>
      <c r="B1479" s="18" t="e">
        <f>VLOOKUP(J1479,Ref!A:C,3,0)</f>
        <v>#N/A</v>
      </c>
      <c r="C1479" s="18" t="e">
        <f>VLOOKUP(J1479,Ref!A:D,4,0)</f>
        <v>#N/A</v>
      </c>
      <c r="D1479" s="18" t="str">
        <f t="shared" si="69"/>
        <v>00/ene</v>
      </c>
      <c r="E1479" s="18">
        <f t="shared" si="70"/>
        <v>0</v>
      </c>
      <c r="F1479" s="18">
        <v>1</v>
      </c>
      <c r="G1479" s="18">
        <f t="shared" si="71"/>
        <v>0</v>
      </c>
    </row>
    <row r="1480" spans="1:7">
      <c r="A1480" t="e">
        <f>_xlfn.XLOOKUP(I1480,UTILIZADAS[Contacto1],UTILIZADAS[Source.Name],,0)</f>
        <v>#N/A</v>
      </c>
      <c r="B1480" s="18" t="e">
        <f>VLOOKUP(J1480,Ref!A:C,3,0)</f>
        <v>#N/A</v>
      </c>
      <c r="C1480" s="18" t="e">
        <f>VLOOKUP(J1480,Ref!A:D,4,0)</f>
        <v>#N/A</v>
      </c>
      <c r="D1480" s="18" t="str">
        <f t="shared" si="69"/>
        <v>00/ene</v>
      </c>
      <c r="E1480" s="18">
        <f t="shared" si="70"/>
        <v>0</v>
      </c>
      <c r="F1480" s="18">
        <v>1</v>
      </c>
      <c r="G1480" s="18">
        <f t="shared" si="71"/>
        <v>0</v>
      </c>
    </row>
    <row r="1481" spans="1:7">
      <c r="A1481" t="e">
        <f>_xlfn.XLOOKUP(I1481,UTILIZADAS[Contacto1],UTILIZADAS[Source.Name],,0)</f>
        <v>#N/A</v>
      </c>
      <c r="B1481" s="18" t="e">
        <f>VLOOKUP(J1481,Ref!A:C,3,0)</f>
        <v>#N/A</v>
      </c>
      <c r="C1481" s="18" t="e">
        <f>VLOOKUP(J1481,Ref!A:D,4,0)</f>
        <v>#N/A</v>
      </c>
      <c r="D1481" s="18" t="str">
        <f t="shared" si="69"/>
        <v>00/ene</v>
      </c>
      <c r="E1481" s="18">
        <f t="shared" si="70"/>
        <v>0</v>
      </c>
      <c r="F1481" s="18">
        <v>1</v>
      </c>
      <c r="G1481" s="18">
        <f t="shared" si="71"/>
        <v>0</v>
      </c>
    </row>
    <row r="1482" spans="1:7">
      <c r="A1482" t="e">
        <f>_xlfn.XLOOKUP(I1482,UTILIZADAS[Contacto1],UTILIZADAS[Source.Name],,0)</f>
        <v>#N/A</v>
      </c>
      <c r="B1482" s="18" t="e">
        <f>VLOOKUP(J1482,Ref!A:C,3,0)</f>
        <v>#N/A</v>
      </c>
      <c r="C1482" s="18" t="e">
        <f>VLOOKUP(J1482,Ref!A:D,4,0)</f>
        <v>#N/A</v>
      </c>
      <c r="D1482" s="18" t="str">
        <f t="shared" si="69"/>
        <v>00/ene</v>
      </c>
      <c r="E1482" s="18">
        <f t="shared" si="70"/>
        <v>0</v>
      </c>
      <c r="F1482" s="18">
        <v>1</v>
      </c>
      <c r="G1482" s="18">
        <f t="shared" si="71"/>
        <v>0</v>
      </c>
    </row>
    <row r="1483" spans="1:7">
      <c r="A1483" t="e">
        <f>_xlfn.XLOOKUP(I1483,UTILIZADAS[Contacto1],UTILIZADAS[Source.Name],,0)</f>
        <v>#N/A</v>
      </c>
      <c r="B1483" s="18" t="e">
        <f>VLOOKUP(J1483,Ref!A:C,3,0)</f>
        <v>#N/A</v>
      </c>
      <c r="C1483" s="18" t="e">
        <f>VLOOKUP(J1483,Ref!A:D,4,0)</f>
        <v>#N/A</v>
      </c>
      <c r="D1483" s="18" t="str">
        <f t="shared" si="69"/>
        <v>00/ene</v>
      </c>
      <c r="E1483" s="18">
        <f t="shared" si="70"/>
        <v>0</v>
      </c>
      <c r="F1483" s="18">
        <v>1</v>
      </c>
      <c r="G1483" s="18">
        <f t="shared" si="71"/>
        <v>0</v>
      </c>
    </row>
    <row r="1484" spans="1:7">
      <c r="A1484" t="e">
        <f>_xlfn.XLOOKUP(I1484,UTILIZADAS[Contacto1],UTILIZADAS[Source.Name],,0)</f>
        <v>#N/A</v>
      </c>
      <c r="B1484" s="18" t="e">
        <f>VLOOKUP(J1484,Ref!A:C,3,0)</f>
        <v>#N/A</v>
      </c>
      <c r="C1484" s="18" t="e">
        <f>VLOOKUP(J1484,Ref!A:D,4,0)</f>
        <v>#N/A</v>
      </c>
      <c r="D1484" s="18" t="str">
        <f t="shared" si="69"/>
        <v>00/ene</v>
      </c>
      <c r="E1484" s="18">
        <f t="shared" si="70"/>
        <v>0</v>
      </c>
      <c r="F1484" s="18">
        <v>1</v>
      </c>
      <c r="G1484" s="18">
        <f t="shared" si="71"/>
        <v>0</v>
      </c>
    </row>
    <row r="1485" spans="1:7">
      <c r="A1485" t="e">
        <f>_xlfn.XLOOKUP(I1485,UTILIZADAS[Contacto1],UTILIZADAS[Source.Name],,0)</f>
        <v>#N/A</v>
      </c>
      <c r="B1485" s="18" t="e">
        <f>VLOOKUP(J1485,Ref!A:C,3,0)</f>
        <v>#N/A</v>
      </c>
      <c r="C1485" s="18" t="e">
        <f>VLOOKUP(J1485,Ref!A:D,4,0)</f>
        <v>#N/A</v>
      </c>
      <c r="D1485" s="18" t="str">
        <f t="shared" si="69"/>
        <v>00/ene</v>
      </c>
      <c r="E1485" s="18">
        <f t="shared" si="70"/>
        <v>0</v>
      </c>
      <c r="F1485" s="18">
        <v>1</v>
      </c>
      <c r="G1485" s="18">
        <f t="shared" si="71"/>
        <v>0</v>
      </c>
    </row>
    <row r="1486" spans="1:7">
      <c r="A1486" t="e">
        <f>_xlfn.XLOOKUP(I1486,UTILIZADAS[Contacto1],UTILIZADAS[Source.Name],,0)</f>
        <v>#N/A</v>
      </c>
      <c r="B1486" s="18" t="e">
        <f>VLOOKUP(J1486,Ref!A:C,3,0)</f>
        <v>#N/A</v>
      </c>
      <c r="C1486" s="18" t="e">
        <f>VLOOKUP(J1486,Ref!A:D,4,0)</f>
        <v>#N/A</v>
      </c>
      <c r="D1486" s="18" t="str">
        <f t="shared" si="69"/>
        <v>00/ene</v>
      </c>
      <c r="E1486" s="18">
        <f t="shared" si="70"/>
        <v>0</v>
      </c>
      <c r="F1486" s="18">
        <v>1</v>
      </c>
      <c r="G1486" s="18">
        <f t="shared" si="71"/>
        <v>0</v>
      </c>
    </row>
    <row r="1487" spans="1:7">
      <c r="A1487" t="e">
        <f>_xlfn.XLOOKUP(I1487,UTILIZADAS[Contacto1],UTILIZADAS[Source.Name],,0)</f>
        <v>#N/A</v>
      </c>
      <c r="B1487" s="18" t="e">
        <f>VLOOKUP(J1487,Ref!A:C,3,0)</f>
        <v>#N/A</v>
      </c>
      <c r="C1487" s="18" t="e">
        <f>VLOOKUP(J1487,Ref!A:D,4,0)</f>
        <v>#N/A</v>
      </c>
      <c r="D1487" s="18" t="str">
        <f t="shared" si="69"/>
        <v>00/ene</v>
      </c>
      <c r="E1487" s="18">
        <f t="shared" si="70"/>
        <v>0</v>
      </c>
      <c r="F1487" s="18">
        <v>1</v>
      </c>
      <c r="G1487" s="18">
        <f t="shared" si="71"/>
        <v>0</v>
      </c>
    </row>
    <row r="1488" spans="1:7">
      <c r="A1488" t="e">
        <f>_xlfn.XLOOKUP(I1488,UTILIZADAS[Contacto1],UTILIZADAS[Source.Name],,0)</f>
        <v>#N/A</v>
      </c>
      <c r="B1488" s="18" t="e">
        <f>VLOOKUP(J1488,Ref!A:C,3,0)</f>
        <v>#N/A</v>
      </c>
      <c r="C1488" s="18" t="e">
        <f>VLOOKUP(J1488,Ref!A:D,4,0)</f>
        <v>#N/A</v>
      </c>
      <c r="D1488" s="18" t="str">
        <f t="shared" si="69"/>
        <v>00/ene</v>
      </c>
      <c r="E1488" s="18">
        <f t="shared" si="70"/>
        <v>0</v>
      </c>
      <c r="F1488" s="18">
        <v>1</v>
      </c>
      <c r="G1488" s="18">
        <f t="shared" si="71"/>
        <v>0</v>
      </c>
    </row>
    <row r="1489" spans="1:7">
      <c r="A1489" t="e">
        <f>_xlfn.XLOOKUP(I1489,UTILIZADAS[Contacto1],UTILIZADAS[Source.Name],,0)</f>
        <v>#N/A</v>
      </c>
      <c r="B1489" s="18" t="e">
        <f>VLOOKUP(J1489,Ref!A:C,3,0)</f>
        <v>#N/A</v>
      </c>
      <c r="C1489" s="18" t="e">
        <f>VLOOKUP(J1489,Ref!A:D,4,0)</f>
        <v>#N/A</v>
      </c>
      <c r="D1489" s="18" t="str">
        <f t="shared" si="69"/>
        <v>00/ene</v>
      </c>
      <c r="E1489" s="18">
        <f t="shared" si="70"/>
        <v>0</v>
      </c>
      <c r="F1489" s="18">
        <v>1</v>
      </c>
      <c r="G1489" s="18">
        <f t="shared" si="71"/>
        <v>0</v>
      </c>
    </row>
    <row r="1490" spans="1:7">
      <c r="A1490" t="e">
        <f>_xlfn.XLOOKUP(I1490,UTILIZADAS[Contacto1],UTILIZADAS[Source.Name],,0)</f>
        <v>#N/A</v>
      </c>
      <c r="B1490" s="18" t="e">
        <f>VLOOKUP(J1490,Ref!A:C,3,0)</f>
        <v>#N/A</v>
      </c>
      <c r="C1490" s="18" t="e">
        <f>VLOOKUP(J1490,Ref!A:D,4,0)</f>
        <v>#N/A</v>
      </c>
      <c r="D1490" s="18" t="str">
        <f t="shared" si="69"/>
        <v>00/ene</v>
      </c>
      <c r="E1490" s="18">
        <f t="shared" si="70"/>
        <v>0</v>
      </c>
      <c r="F1490" s="18">
        <v>1</v>
      </c>
      <c r="G1490" s="18">
        <f t="shared" si="71"/>
        <v>0</v>
      </c>
    </row>
    <row r="1491" spans="1:7">
      <c r="A1491" t="e">
        <f>_xlfn.XLOOKUP(I1491,UTILIZADAS[Contacto1],UTILIZADAS[Source.Name],,0)</f>
        <v>#N/A</v>
      </c>
      <c r="B1491" s="18" t="e">
        <f>VLOOKUP(J1491,Ref!A:C,3,0)</f>
        <v>#N/A</v>
      </c>
      <c r="C1491" s="18" t="e">
        <f>VLOOKUP(J1491,Ref!A:D,4,0)</f>
        <v>#N/A</v>
      </c>
      <c r="D1491" s="18" t="str">
        <f t="shared" si="69"/>
        <v>00/ene</v>
      </c>
      <c r="E1491" s="18">
        <f t="shared" si="70"/>
        <v>0</v>
      </c>
      <c r="F1491" s="18">
        <v>1</v>
      </c>
      <c r="G1491" s="18">
        <f t="shared" si="71"/>
        <v>0</v>
      </c>
    </row>
    <row r="1492" spans="1:7">
      <c r="A1492" t="e">
        <f>_xlfn.XLOOKUP(I1492,UTILIZADAS[Contacto1],UTILIZADAS[Source.Name],,0)</f>
        <v>#N/A</v>
      </c>
      <c r="B1492" s="18" t="e">
        <f>VLOOKUP(J1492,Ref!A:C,3,0)</f>
        <v>#N/A</v>
      </c>
      <c r="C1492" s="18" t="e">
        <f>VLOOKUP(J1492,Ref!A:D,4,0)</f>
        <v>#N/A</v>
      </c>
      <c r="D1492" s="18" t="str">
        <f t="shared" si="69"/>
        <v>00/ene</v>
      </c>
      <c r="E1492" s="18">
        <f t="shared" si="70"/>
        <v>0</v>
      </c>
      <c r="F1492" s="18">
        <v>1</v>
      </c>
      <c r="G1492" s="18">
        <f t="shared" si="71"/>
        <v>0</v>
      </c>
    </row>
    <row r="1493" spans="1:7">
      <c r="A1493" t="e">
        <f>_xlfn.XLOOKUP(I1493,UTILIZADAS[Contacto1],UTILIZADAS[Source.Name],,0)</f>
        <v>#N/A</v>
      </c>
      <c r="B1493" s="18" t="e">
        <f>VLOOKUP(J1493,Ref!A:C,3,0)</f>
        <v>#N/A</v>
      </c>
      <c r="C1493" s="18" t="e">
        <f>VLOOKUP(J1493,Ref!A:D,4,0)</f>
        <v>#N/A</v>
      </c>
      <c r="D1493" s="18" t="str">
        <f t="shared" si="69"/>
        <v>00/ene</v>
      </c>
      <c r="E1493" s="18">
        <f t="shared" si="70"/>
        <v>0</v>
      </c>
      <c r="F1493" s="18">
        <v>1</v>
      </c>
      <c r="G1493" s="18">
        <f t="shared" si="71"/>
        <v>0</v>
      </c>
    </row>
    <row r="1494" spans="1:7">
      <c r="A1494" t="e">
        <f>_xlfn.XLOOKUP(I1494,UTILIZADAS[Contacto1],UTILIZADAS[Source.Name],,0)</f>
        <v>#N/A</v>
      </c>
      <c r="B1494" s="18" t="e">
        <f>VLOOKUP(J1494,Ref!A:C,3,0)</f>
        <v>#N/A</v>
      </c>
      <c r="C1494" s="18" t="e">
        <f>VLOOKUP(J1494,Ref!A:D,4,0)</f>
        <v>#N/A</v>
      </c>
      <c r="D1494" s="18" t="str">
        <f t="shared" si="69"/>
        <v>00/ene</v>
      </c>
      <c r="E1494" s="18">
        <f t="shared" si="70"/>
        <v>0</v>
      </c>
      <c r="F1494" s="18">
        <v>1</v>
      </c>
      <c r="G1494" s="18">
        <f t="shared" si="71"/>
        <v>0</v>
      </c>
    </row>
    <row r="1495" spans="1:7">
      <c r="A1495" t="e">
        <f>_xlfn.XLOOKUP(I1495,UTILIZADAS[Contacto1],UTILIZADAS[Source.Name],,0)</f>
        <v>#N/A</v>
      </c>
      <c r="B1495" s="18" t="e">
        <f>VLOOKUP(J1495,Ref!A:C,3,0)</f>
        <v>#N/A</v>
      </c>
      <c r="C1495" s="18" t="e">
        <f>VLOOKUP(J1495,Ref!A:D,4,0)</f>
        <v>#N/A</v>
      </c>
      <c r="D1495" s="18" t="str">
        <f t="shared" si="69"/>
        <v>00/ene</v>
      </c>
      <c r="E1495" s="18">
        <f t="shared" si="70"/>
        <v>0</v>
      </c>
      <c r="F1495" s="18">
        <v>1</v>
      </c>
      <c r="G1495" s="18">
        <f t="shared" si="71"/>
        <v>0</v>
      </c>
    </row>
    <row r="1496" spans="1:7">
      <c r="A1496" t="e">
        <f>_xlfn.XLOOKUP(I1496,UTILIZADAS[Contacto1],UTILIZADAS[Source.Name],,0)</f>
        <v>#N/A</v>
      </c>
      <c r="B1496" s="18" t="e">
        <f>VLOOKUP(J1496,Ref!A:C,3,0)</f>
        <v>#N/A</v>
      </c>
      <c r="C1496" s="18" t="e">
        <f>VLOOKUP(J1496,Ref!A:D,4,0)</f>
        <v>#N/A</v>
      </c>
      <c r="D1496" s="18" t="str">
        <f t="shared" si="69"/>
        <v>00/ene</v>
      </c>
      <c r="E1496" s="18">
        <f t="shared" si="70"/>
        <v>0</v>
      </c>
      <c r="F1496" s="18">
        <v>1</v>
      </c>
      <c r="G1496" s="18">
        <f t="shared" si="71"/>
        <v>0</v>
      </c>
    </row>
    <row r="1497" spans="1:7">
      <c r="A1497" t="e">
        <f>_xlfn.XLOOKUP(I1497,UTILIZADAS[Contacto1],UTILIZADAS[Source.Name],,0)</f>
        <v>#N/A</v>
      </c>
      <c r="B1497" s="18" t="e">
        <f>VLOOKUP(J1497,Ref!A:C,3,0)</f>
        <v>#N/A</v>
      </c>
      <c r="C1497" s="18" t="e">
        <f>VLOOKUP(J1497,Ref!A:D,4,0)</f>
        <v>#N/A</v>
      </c>
      <c r="D1497" s="18" t="str">
        <f t="shared" si="69"/>
        <v>00/ene</v>
      </c>
      <c r="E1497" s="18">
        <f t="shared" si="70"/>
        <v>0</v>
      </c>
      <c r="F1497" s="18">
        <v>1</v>
      </c>
      <c r="G1497" s="18">
        <f t="shared" si="71"/>
        <v>0</v>
      </c>
    </row>
    <row r="1498" spans="1:7">
      <c r="A1498" t="e">
        <f>_xlfn.XLOOKUP(I1498,UTILIZADAS[Contacto1],UTILIZADAS[Source.Name],,0)</f>
        <v>#N/A</v>
      </c>
      <c r="B1498" s="18" t="e">
        <f>VLOOKUP(J1498,Ref!A:C,3,0)</f>
        <v>#N/A</v>
      </c>
      <c r="C1498" s="18" t="e">
        <f>VLOOKUP(J1498,Ref!A:D,4,0)</f>
        <v>#N/A</v>
      </c>
      <c r="D1498" s="18" t="str">
        <f t="shared" si="69"/>
        <v>00/ene</v>
      </c>
      <c r="E1498" s="18">
        <f t="shared" si="70"/>
        <v>0</v>
      </c>
      <c r="F1498" s="18">
        <v>1</v>
      </c>
      <c r="G1498" s="18">
        <f t="shared" si="71"/>
        <v>0</v>
      </c>
    </row>
    <row r="1499" spans="1:7">
      <c r="A1499" t="e">
        <f>_xlfn.XLOOKUP(I1499,UTILIZADAS[Contacto1],UTILIZADAS[Source.Name],,0)</f>
        <v>#N/A</v>
      </c>
      <c r="B1499" s="18" t="e">
        <f>VLOOKUP(J1499,Ref!A:C,3,0)</f>
        <v>#N/A</v>
      </c>
      <c r="C1499" s="18" t="e">
        <f>VLOOKUP(J1499,Ref!A:D,4,0)</f>
        <v>#N/A</v>
      </c>
      <c r="D1499" s="18" t="str">
        <f t="shared" si="69"/>
        <v>00/ene</v>
      </c>
      <c r="E1499" s="18">
        <f t="shared" si="70"/>
        <v>0</v>
      </c>
      <c r="F1499" s="18">
        <v>1</v>
      </c>
      <c r="G1499" s="18">
        <f t="shared" si="71"/>
        <v>0</v>
      </c>
    </row>
    <row r="1500" spans="1:7">
      <c r="A1500" t="e">
        <f>_xlfn.XLOOKUP(I1500,UTILIZADAS[Contacto1],UTILIZADAS[Source.Name],,0)</f>
        <v>#N/A</v>
      </c>
      <c r="B1500" s="18" t="e">
        <f>VLOOKUP(J1500,Ref!A:C,3,0)</f>
        <v>#N/A</v>
      </c>
      <c r="C1500" s="18" t="e">
        <f>VLOOKUP(J1500,Ref!A:D,4,0)</f>
        <v>#N/A</v>
      </c>
      <c r="D1500" s="18" t="str">
        <f t="shared" si="69"/>
        <v>00/ene</v>
      </c>
      <c r="E1500" s="18">
        <f t="shared" si="70"/>
        <v>0</v>
      </c>
      <c r="F1500" s="18">
        <v>1</v>
      </c>
      <c r="G1500" s="18">
        <f t="shared" si="71"/>
        <v>0</v>
      </c>
    </row>
    <row r="1501" spans="1:7">
      <c r="A1501" t="e">
        <f>_xlfn.XLOOKUP(I1501,UTILIZADAS[Contacto1],UTILIZADAS[Source.Name],,0)</f>
        <v>#N/A</v>
      </c>
      <c r="B1501" s="18" t="e">
        <f>VLOOKUP(J1501,Ref!A:C,3,0)</f>
        <v>#N/A</v>
      </c>
      <c r="C1501" s="18" t="e">
        <f>VLOOKUP(J1501,Ref!A:D,4,0)</f>
        <v>#N/A</v>
      </c>
      <c r="D1501" s="18" t="str">
        <f t="shared" si="69"/>
        <v>00/ene</v>
      </c>
      <c r="E1501" s="18">
        <f t="shared" si="70"/>
        <v>0</v>
      </c>
      <c r="F1501" s="18">
        <v>1</v>
      </c>
      <c r="G1501" s="18">
        <f t="shared" si="71"/>
        <v>0</v>
      </c>
    </row>
    <row r="1502" spans="1:7">
      <c r="A1502" t="e">
        <f>_xlfn.XLOOKUP(I1502,UTILIZADAS[Contacto1],UTILIZADAS[Source.Name],,0)</f>
        <v>#N/A</v>
      </c>
      <c r="B1502" s="18" t="e">
        <f>VLOOKUP(J1502,Ref!A:C,3,0)</f>
        <v>#N/A</v>
      </c>
      <c r="C1502" s="18" t="e">
        <f>VLOOKUP(J1502,Ref!A:D,4,0)</f>
        <v>#N/A</v>
      </c>
      <c r="D1502" s="18" t="str">
        <f t="shared" si="69"/>
        <v>00/ene</v>
      </c>
      <c r="E1502" s="18">
        <f t="shared" si="70"/>
        <v>0</v>
      </c>
      <c r="F1502" s="18">
        <v>1</v>
      </c>
      <c r="G1502" s="18">
        <f t="shared" si="71"/>
        <v>0</v>
      </c>
    </row>
    <row r="1503" spans="1:7">
      <c r="A1503" t="e">
        <f>_xlfn.XLOOKUP(I1503,UTILIZADAS[Contacto1],UTILIZADAS[Source.Name],,0)</f>
        <v>#N/A</v>
      </c>
      <c r="B1503" s="18" t="e">
        <f>VLOOKUP(J1503,Ref!A:C,3,0)</f>
        <v>#N/A</v>
      </c>
      <c r="C1503" s="18" t="e">
        <f>VLOOKUP(J1503,Ref!A:D,4,0)</f>
        <v>#N/A</v>
      </c>
      <c r="D1503" s="18" t="str">
        <f t="shared" si="69"/>
        <v>00/ene</v>
      </c>
      <c r="E1503" s="18">
        <f t="shared" si="70"/>
        <v>0</v>
      </c>
      <c r="F1503" s="18">
        <v>1</v>
      </c>
      <c r="G1503" s="18">
        <f t="shared" si="71"/>
        <v>0</v>
      </c>
    </row>
    <row r="1504" spans="1:7">
      <c r="A1504" t="e">
        <f>_xlfn.XLOOKUP(I1504,UTILIZADAS[Contacto1],UTILIZADAS[Source.Name],,0)</f>
        <v>#N/A</v>
      </c>
      <c r="B1504" s="18" t="e">
        <f>VLOOKUP(J1504,Ref!A:C,3,0)</f>
        <v>#N/A</v>
      </c>
      <c r="C1504" s="18" t="e">
        <f>VLOOKUP(J1504,Ref!A:D,4,0)</f>
        <v>#N/A</v>
      </c>
      <c r="D1504" s="18" t="str">
        <f t="shared" si="69"/>
        <v>00/ene</v>
      </c>
      <c r="E1504" s="18">
        <f t="shared" si="70"/>
        <v>0</v>
      </c>
      <c r="F1504" s="18">
        <v>1</v>
      </c>
      <c r="G1504" s="18">
        <f t="shared" si="71"/>
        <v>0</v>
      </c>
    </row>
    <row r="1505" spans="1:7">
      <c r="A1505" t="e">
        <f>_xlfn.XLOOKUP(I1505,UTILIZADAS[Contacto1],UTILIZADAS[Source.Name],,0)</f>
        <v>#N/A</v>
      </c>
      <c r="B1505" s="18" t="e">
        <f>VLOOKUP(J1505,Ref!A:C,3,0)</f>
        <v>#N/A</v>
      </c>
      <c r="C1505" s="18" t="e">
        <f>VLOOKUP(J1505,Ref!A:D,4,0)</f>
        <v>#N/A</v>
      </c>
      <c r="D1505" s="18" t="str">
        <f t="shared" si="69"/>
        <v>00/ene</v>
      </c>
      <c r="E1505" s="18">
        <f t="shared" si="70"/>
        <v>0</v>
      </c>
      <c r="F1505" s="18">
        <v>1</v>
      </c>
      <c r="G1505" s="18">
        <f t="shared" si="71"/>
        <v>0</v>
      </c>
    </row>
    <row r="1506" spans="1:7">
      <c r="A1506" t="e">
        <f>_xlfn.XLOOKUP(I1506,UTILIZADAS[Contacto1],UTILIZADAS[Source.Name],,0)</f>
        <v>#N/A</v>
      </c>
      <c r="B1506" s="18" t="e">
        <f>VLOOKUP(J1506,Ref!A:C,3,0)</f>
        <v>#N/A</v>
      </c>
      <c r="C1506" s="18" t="e">
        <f>VLOOKUP(J1506,Ref!A:D,4,0)</f>
        <v>#N/A</v>
      </c>
      <c r="D1506" s="18" t="str">
        <f t="shared" si="69"/>
        <v>00/ene</v>
      </c>
      <c r="E1506" s="18">
        <f t="shared" si="70"/>
        <v>0</v>
      </c>
      <c r="F1506" s="18">
        <v>1</v>
      </c>
      <c r="G1506" s="18">
        <f t="shared" si="71"/>
        <v>0</v>
      </c>
    </row>
    <row r="1507" spans="1:7">
      <c r="A1507" t="e">
        <f>_xlfn.XLOOKUP(I1507,UTILIZADAS[Contacto1],UTILIZADAS[Source.Name],,0)</f>
        <v>#N/A</v>
      </c>
      <c r="B1507" s="18" t="e">
        <f>VLOOKUP(J1507,Ref!A:C,3,0)</f>
        <v>#N/A</v>
      </c>
      <c r="C1507" s="18" t="e">
        <f>VLOOKUP(J1507,Ref!A:D,4,0)</f>
        <v>#N/A</v>
      </c>
      <c r="D1507" s="18" t="str">
        <f t="shared" si="69"/>
        <v>00/ene</v>
      </c>
      <c r="E1507" s="18">
        <f t="shared" si="70"/>
        <v>0</v>
      </c>
      <c r="F1507" s="18">
        <v>1</v>
      </c>
      <c r="G1507" s="18">
        <f t="shared" si="71"/>
        <v>0</v>
      </c>
    </row>
    <row r="1508" spans="1:7">
      <c r="A1508" t="e">
        <f>_xlfn.XLOOKUP(I1508,UTILIZADAS[Contacto1],UTILIZADAS[Source.Name],,0)</f>
        <v>#N/A</v>
      </c>
      <c r="B1508" s="18" t="e">
        <f>VLOOKUP(J1508,Ref!A:C,3,0)</f>
        <v>#N/A</v>
      </c>
      <c r="C1508" s="18" t="e">
        <f>VLOOKUP(J1508,Ref!A:D,4,0)</f>
        <v>#N/A</v>
      </c>
      <c r="D1508" s="18" t="str">
        <f t="shared" si="69"/>
        <v>00/ene</v>
      </c>
      <c r="E1508" s="18">
        <f t="shared" si="70"/>
        <v>0</v>
      </c>
      <c r="F1508" s="18">
        <v>1</v>
      </c>
      <c r="G1508" s="18">
        <f t="shared" si="71"/>
        <v>0</v>
      </c>
    </row>
    <row r="1509" spans="1:7">
      <c r="A1509" t="e">
        <f>_xlfn.XLOOKUP(I1509,UTILIZADAS[Contacto1],UTILIZADAS[Source.Name],,0)</f>
        <v>#N/A</v>
      </c>
      <c r="B1509" s="18" t="e">
        <f>VLOOKUP(J1509,Ref!A:C,3,0)</f>
        <v>#N/A</v>
      </c>
      <c r="C1509" s="18" t="e">
        <f>VLOOKUP(J1509,Ref!A:D,4,0)</f>
        <v>#N/A</v>
      </c>
      <c r="D1509" s="18" t="str">
        <f t="shared" si="69"/>
        <v>00/ene</v>
      </c>
      <c r="E1509" s="18">
        <f t="shared" si="70"/>
        <v>0</v>
      </c>
      <c r="F1509" s="18">
        <v>1</v>
      </c>
      <c r="G1509" s="18">
        <f t="shared" si="71"/>
        <v>0</v>
      </c>
    </row>
    <row r="1510" spans="1:7">
      <c r="A1510" t="e">
        <f>_xlfn.XLOOKUP(I1510,UTILIZADAS[Contacto1],UTILIZADAS[Source.Name],,0)</f>
        <v>#N/A</v>
      </c>
      <c r="B1510" s="18" t="e">
        <f>VLOOKUP(J1510,Ref!A:C,3,0)</f>
        <v>#N/A</v>
      </c>
      <c r="C1510" s="18" t="e">
        <f>VLOOKUP(J1510,Ref!A:D,4,0)</f>
        <v>#N/A</v>
      </c>
      <c r="D1510" s="18" t="str">
        <f t="shared" si="69"/>
        <v>00/ene</v>
      </c>
      <c r="E1510" s="18">
        <f t="shared" si="70"/>
        <v>0</v>
      </c>
      <c r="F1510" s="18">
        <v>1</v>
      </c>
      <c r="G1510" s="18">
        <f t="shared" si="71"/>
        <v>0</v>
      </c>
    </row>
    <row r="1511" spans="1:7">
      <c r="A1511" t="e">
        <f>_xlfn.XLOOKUP(I1511,UTILIZADAS[Contacto1],UTILIZADAS[Source.Name],,0)</f>
        <v>#N/A</v>
      </c>
      <c r="B1511" s="18" t="e">
        <f>VLOOKUP(J1511,Ref!A:C,3,0)</f>
        <v>#N/A</v>
      </c>
      <c r="C1511" s="18" t="e">
        <f>VLOOKUP(J1511,Ref!A:D,4,0)</f>
        <v>#N/A</v>
      </c>
      <c r="D1511" s="18" t="str">
        <f t="shared" si="69"/>
        <v>00/ene</v>
      </c>
      <c r="E1511" s="18">
        <f t="shared" si="70"/>
        <v>0</v>
      </c>
      <c r="F1511" s="18">
        <v>1</v>
      </c>
      <c r="G1511" s="18">
        <f t="shared" si="71"/>
        <v>0</v>
      </c>
    </row>
    <row r="1512" spans="1:7">
      <c r="A1512" t="e">
        <f>_xlfn.XLOOKUP(I1512,UTILIZADAS[Contacto1],UTILIZADAS[Source.Name],,0)</f>
        <v>#N/A</v>
      </c>
      <c r="B1512" s="18" t="e">
        <f>VLOOKUP(J1512,Ref!A:C,3,0)</f>
        <v>#N/A</v>
      </c>
      <c r="C1512" s="18" t="e">
        <f>VLOOKUP(J1512,Ref!A:D,4,0)</f>
        <v>#N/A</v>
      </c>
      <c r="D1512" s="18" t="str">
        <f t="shared" si="69"/>
        <v>00/ene</v>
      </c>
      <c r="E1512" s="18">
        <f t="shared" si="70"/>
        <v>0</v>
      </c>
      <c r="F1512" s="18">
        <v>1</v>
      </c>
      <c r="G1512" s="18">
        <f t="shared" si="71"/>
        <v>0</v>
      </c>
    </row>
    <row r="1513" spans="1:7">
      <c r="A1513" t="e">
        <f>_xlfn.XLOOKUP(I1513,UTILIZADAS[Contacto1],UTILIZADAS[Source.Name],,0)</f>
        <v>#N/A</v>
      </c>
      <c r="B1513" s="18" t="e">
        <f>VLOOKUP(J1513,Ref!A:C,3,0)</f>
        <v>#N/A</v>
      </c>
      <c r="C1513" s="18" t="e">
        <f>VLOOKUP(J1513,Ref!A:D,4,0)</f>
        <v>#N/A</v>
      </c>
      <c r="D1513" s="18" t="str">
        <f t="shared" si="69"/>
        <v>00/ene</v>
      </c>
      <c r="E1513" s="18">
        <f t="shared" si="70"/>
        <v>0</v>
      </c>
      <c r="F1513" s="18">
        <v>1</v>
      </c>
      <c r="G1513" s="18">
        <f t="shared" si="71"/>
        <v>0</v>
      </c>
    </row>
    <row r="1514" spans="1:7">
      <c r="A1514" t="e">
        <f>_xlfn.XLOOKUP(I1514,UTILIZADAS[Contacto1],UTILIZADAS[Source.Name],,0)</f>
        <v>#N/A</v>
      </c>
      <c r="B1514" s="18" t="e">
        <f>VLOOKUP(J1514,Ref!A:C,3,0)</f>
        <v>#N/A</v>
      </c>
      <c r="C1514" s="18" t="e">
        <f>VLOOKUP(J1514,Ref!A:D,4,0)</f>
        <v>#N/A</v>
      </c>
      <c r="D1514" s="18" t="str">
        <f t="shared" si="69"/>
        <v>00/ene</v>
      </c>
      <c r="E1514" s="18">
        <f t="shared" si="70"/>
        <v>0</v>
      </c>
      <c r="F1514" s="18">
        <v>1</v>
      </c>
      <c r="G1514" s="18">
        <f t="shared" si="71"/>
        <v>0</v>
      </c>
    </row>
    <row r="1515" spans="1:7">
      <c r="A1515" t="e">
        <f>_xlfn.XLOOKUP(I1515,UTILIZADAS[Contacto1],UTILIZADAS[Source.Name],,0)</f>
        <v>#N/A</v>
      </c>
      <c r="B1515" s="18" t="e">
        <f>VLOOKUP(J1515,Ref!A:C,3,0)</f>
        <v>#N/A</v>
      </c>
      <c r="C1515" s="18" t="e">
        <f>VLOOKUP(J1515,Ref!A:D,4,0)</f>
        <v>#N/A</v>
      </c>
      <c r="D1515" s="18" t="str">
        <f t="shared" si="69"/>
        <v>00/ene</v>
      </c>
      <c r="E1515" s="18">
        <f t="shared" si="70"/>
        <v>0</v>
      </c>
      <c r="F1515" s="18">
        <v>1</v>
      </c>
      <c r="G1515" s="18">
        <f t="shared" si="71"/>
        <v>0</v>
      </c>
    </row>
    <row r="1516" spans="1:7">
      <c r="A1516" t="e">
        <f>_xlfn.XLOOKUP(I1516,UTILIZADAS[Contacto1],UTILIZADAS[Source.Name],,0)</f>
        <v>#N/A</v>
      </c>
      <c r="B1516" s="18" t="e">
        <f>VLOOKUP(J1516,Ref!A:C,3,0)</f>
        <v>#N/A</v>
      </c>
      <c r="C1516" s="18" t="e">
        <f>VLOOKUP(J1516,Ref!A:D,4,0)</f>
        <v>#N/A</v>
      </c>
      <c r="D1516" s="18" t="str">
        <f t="shared" si="69"/>
        <v>00/ene</v>
      </c>
      <c r="E1516" s="18">
        <f t="shared" si="70"/>
        <v>0</v>
      </c>
      <c r="F1516" s="18">
        <v>1</v>
      </c>
      <c r="G1516" s="18">
        <f t="shared" si="71"/>
        <v>0</v>
      </c>
    </row>
    <row r="1517" spans="1:7">
      <c r="A1517" t="e">
        <f>_xlfn.XLOOKUP(I1517,UTILIZADAS[Contacto1],UTILIZADAS[Source.Name],,0)</f>
        <v>#N/A</v>
      </c>
      <c r="B1517" s="18" t="e">
        <f>VLOOKUP(J1517,Ref!A:C,3,0)</f>
        <v>#N/A</v>
      </c>
      <c r="C1517" s="18" t="e">
        <f>VLOOKUP(J1517,Ref!A:D,4,0)</f>
        <v>#N/A</v>
      </c>
      <c r="D1517" s="18" t="str">
        <f t="shared" si="69"/>
        <v>00/ene</v>
      </c>
      <c r="E1517" s="18">
        <f t="shared" si="70"/>
        <v>0</v>
      </c>
      <c r="F1517" s="18">
        <v>1</v>
      </c>
      <c r="G1517" s="18">
        <f t="shared" si="71"/>
        <v>0</v>
      </c>
    </row>
    <row r="1518" spans="1:7">
      <c r="A1518" t="e">
        <f>_xlfn.XLOOKUP(I1518,UTILIZADAS[Contacto1],UTILIZADAS[Source.Name],,0)</f>
        <v>#N/A</v>
      </c>
      <c r="B1518" s="18" t="e">
        <f>VLOOKUP(J1518,Ref!A:C,3,0)</f>
        <v>#N/A</v>
      </c>
      <c r="C1518" s="18" t="e">
        <f>VLOOKUP(J1518,Ref!A:D,4,0)</f>
        <v>#N/A</v>
      </c>
      <c r="D1518" s="18" t="str">
        <f t="shared" si="69"/>
        <v>00/ene</v>
      </c>
      <c r="E1518" s="18">
        <f t="shared" si="70"/>
        <v>0</v>
      </c>
      <c r="F1518" s="18">
        <v>1</v>
      </c>
      <c r="G1518" s="18">
        <f t="shared" si="71"/>
        <v>0</v>
      </c>
    </row>
    <row r="1519" spans="1:7">
      <c r="A1519" t="e">
        <f>_xlfn.XLOOKUP(I1519,UTILIZADAS[Contacto1],UTILIZADAS[Source.Name],,0)</f>
        <v>#N/A</v>
      </c>
      <c r="B1519" s="18" t="e">
        <f>VLOOKUP(J1519,Ref!A:C,3,0)</f>
        <v>#N/A</v>
      </c>
      <c r="C1519" s="18" t="e">
        <f>VLOOKUP(J1519,Ref!A:D,4,0)</f>
        <v>#N/A</v>
      </c>
      <c r="D1519" s="18" t="str">
        <f t="shared" si="69"/>
        <v>00/ene</v>
      </c>
      <c r="E1519" s="18">
        <f t="shared" si="70"/>
        <v>0</v>
      </c>
      <c r="F1519" s="18">
        <v>1</v>
      </c>
      <c r="G1519" s="18">
        <f t="shared" si="71"/>
        <v>0</v>
      </c>
    </row>
    <row r="1520" spans="1:7">
      <c r="A1520" t="e">
        <f>_xlfn.XLOOKUP(I1520,UTILIZADAS[Contacto1],UTILIZADAS[Source.Name],,0)</f>
        <v>#N/A</v>
      </c>
      <c r="B1520" s="18" t="e">
        <f>VLOOKUP(J1520,Ref!A:C,3,0)</f>
        <v>#N/A</v>
      </c>
      <c r="C1520" s="18" t="e">
        <f>VLOOKUP(J1520,Ref!A:D,4,0)</f>
        <v>#N/A</v>
      </c>
      <c r="D1520" s="18" t="str">
        <f t="shared" si="69"/>
        <v>00/ene</v>
      </c>
      <c r="E1520" s="18">
        <f t="shared" si="70"/>
        <v>0</v>
      </c>
      <c r="F1520" s="18">
        <v>1</v>
      </c>
      <c r="G1520" s="18">
        <f t="shared" si="71"/>
        <v>0</v>
      </c>
    </row>
    <row r="1521" spans="1:7">
      <c r="A1521" t="e">
        <f>_xlfn.XLOOKUP(I1521,UTILIZADAS[Contacto1],UTILIZADAS[Source.Name],,0)</f>
        <v>#N/A</v>
      </c>
      <c r="B1521" s="18" t="e">
        <f>VLOOKUP(J1521,Ref!A:C,3,0)</f>
        <v>#N/A</v>
      </c>
      <c r="C1521" s="18" t="e">
        <f>VLOOKUP(J1521,Ref!A:D,4,0)</f>
        <v>#N/A</v>
      </c>
      <c r="D1521" s="18" t="str">
        <f t="shared" si="69"/>
        <v>00/ene</v>
      </c>
      <c r="E1521" s="18">
        <f t="shared" si="70"/>
        <v>0</v>
      </c>
      <c r="F1521" s="18">
        <v>1</v>
      </c>
      <c r="G1521" s="18">
        <f t="shared" si="71"/>
        <v>0</v>
      </c>
    </row>
    <row r="1522" spans="1:7">
      <c r="A1522" t="e">
        <f>_xlfn.XLOOKUP(I1522,UTILIZADAS[Contacto1],UTILIZADAS[Source.Name],,0)</f>
        <v>#N/A</v>
      </c>
      <c r="B1522" s="18" t="e">
        <f>VLOOKUP(J1522,Ref!A:C,3,0)</f>
        <v>#N/A</v>
      </c>
      <c r="C1522" s="18" t="e">
        <f>VLOOKUP(J1522,Ref!A:D,4,0)</f>
        <v>#N/A</v>
      </c>
      <c r="D1522" s="18" t="str">
        <f t="shared" si="69"/>
        <v>00/ene</v>
      </c>
      <c r="E1522" s="18">
        <f t="shared" si="70"/>
        <v>0</v>
      </c>
      <c r="F1522" s="18">
        <v>1</v>
      </c>
      <c r="G1522" s="18">
        <f t="shared" si="71"/>
        <v>0</v>
      </c>
    </row>
    <row r="1523" spans="1:7">
      <c r="A1523" t="e">
        <f>_xlfn.XLOOKUP(I1523,UTILIZADAS[Contacto1],UTILIZADAS[Source.Name],,0)</f>
        <v>#N/A</v>
      </c>
      <c r="B1523" s="18" t="e">
        <f>VLOOKUP(J1523,Ref!A:C,3,0)</f>
        <v>#N/A</v>
      </c>
      <c r="C1523" s="18" t="e">
        <f>VLOOKUP(J1523,Ref!A:D,4,0)</f>
        <v>#N/A</v>
      </c>
      <c r="D1523" s="18" t="str">
        <f t="shared" si="69"/>
        <v>00/ene</v>
      </c>
      <c r="E1523" s="18">
        <f t="shared" si="70"/>
        <v>0</v>
      </c>
      <c r="F1523" s="18">
        <v>1</v>
      </c>
      <c r="G1523" s="18">
        <f t="shared" si="71"/>
        <v>0</v>
      </c>
    </row>
    <row r="1524" spans="1:7">
      <c r="A1524" t="e">
        <f>_xlfn.XLOOKUP(I1524,UTILIZADAS[Contacto1],UTILIZADAS[Source.Name],,0)</f>
        <v>#N/A</v>
      </c>
      <c r="B1524" s="18" t="e">
        <f>VLOOKUP(J1524,Ref!A:C,3,0)</f>
        <v>#N/A</v>
      </c>
      <c r="C1524" s="18" t="e">
        <f>VLOOKUP(J1524,Ref!A:D,4,0)</f>
        <v>#N/A</v>
      </c>
      <c r="D1524" s="18" t="str">
        <f t="shared" si="69"/>
        <v>00/ene</v>
      </c>
      <c r="E1524" s="18">
        <f t="shared" si="70"/>
        <v>0</v>
      </c>
      <c r="F1524" s="18">
        <v>1</v>
      </c>
      <c r="G1524" s="18">
        <f t="shared" si="71"/>
        <v>0</v>
      </c>
    </row>
    <row r="1525" spans="1:7">
      <c r="A1525" t="e">
        <f>_xlfn.XLOOKUP(I1525,UTILIZADAS[Contacto1],UTILIZADAS[Source.Name],,0)</f>
        <v>#N/A</v>
      </c>
      <c r="B1525" s="18" t="e">
        <f>VLOOKUP(J1525,Ref!A:C,3,0)</f>
        <v>#N/A</v>
      </c>
      <c r="C1525" s="18" t="e">
        <f>VLOOKUP(J1525,Ref!A:D,4,0)</f>
        <v>#N/A</v>
      </c>
      <c r="D1525" s="18" t="str">
        <f t="shared" si="69"/>
        <v>00/ene</v>
      </c>
      <c r="E1525" s="18">
        <f t="shared" si="70"/>
        <v>0</v>
      </c>
      <c r="F1525" s="18">
        <v>1</v>
      </c>
      <c r="G1525" s="18">
        <f t="shared" si="71"/>
        <v>0</v>
      </c>
    </row>
    <row r="1526" spans="1:7">
      <c r="A1526" t="e">
        <f>_xlfn.XLOOKUP(I1526,UTILIZADAS[Contacto1],UTILIZADAS[Source.Name],,0)</f>
        <v>#N/A</v>
      </c>
      <c r="B1526" s="18" t="e">
        <f>VLOOKUP(J1526,Ref!A:C,3,0)</f>
        <v>#N/A</v>
      </c>
      <c r="C1526" s="18" t="e">
        <f>VLOOKUP(J1526,Ref!A:D,4,0)</f>
        <v>#N/A</v>
      </c>
      <c r="D1526" s="18" t="str">
        <f t="shared" si="69"/>
        <v>00/ene</v>
      </c>
      <c r="E1526" s="18">
        <f t="shared" si="70"/>
        <v>0</v>
      </c>
      <c r="F1526" s="18">
        <v>1</v>
      </c>
      <c r="G1526" s="18">
        <f t="shared" si="71"/>
        <v>0</v>
      </c>
    </row>
    <row r="1527" spans="1:7">
      <c r="A1527" t="e">
        <f>_xlfn.XLOOKUP(I1527,UTILIZADAS[Contacto1],UTILIZADAS[Source.Name],,0)</f>
        <v>#N/A</v>
      </c>
      <c r="B1527" s="18" t="e">
        <f>VLOOKUP(J1527,Ref!A:C,3,0)</f>
        <v>#N/A</v>
      </c>
      <c r="C1527" s="18" t="e">
        <f>VLOOKUP(J1527,Ref!A:D,4,0)</f>
        <v>#N/A</v>
      </c>
      <c r="D1527" s="18" t="str">
        <f t="shared" si="69"/>
        <v>00/ene</v>
      </c>
      <c r="E1527" s="18">
        <f t="shared" si="70"/>
        <v>0</v>
      </c>
      <c r="F1527" s="18">
        <v>1</v>
      </c>
      <c r="G1527" s="18">
        <f t="shared" si="71"/>
        <v>0</v>
      </c>
    </row>
    <row r="1528" spans="1:7">
      <c r="A1528" t="e">
        <f>_xlfn.XLOOKUP(I1528,UTILIZADAS[Contacto1],UTILIZADAS[Source.Name],,0)</f>
        <v>#N/A</v>
      </c>
      <c r="B1528" s="18" t="e">
        <f>VLOOKUP(J1528,Ref!A:C,3,0)</f>
        <v>#N/A</v>
      </c>
      <c r="C1528" s="18" t="e">
        <f>VLOOKUP(J1528,Ref!A:D,4,0)</f>
        <v>#N/A</v>
      </c>
      <c r="D1528" s="18" t="str">
        <f t="shared" si="69"/>
        <v>00/ene</v>
      </c>
      <c r="E1528" s="18">
        <f t="shared" si="70"/>
        <v>0</v>
      </c>
      <c r="F1528" s="18">
        <v>1</v>
      </c>
      <c r="G1528" s="18">
        <f t="shared" si="71"/>
        <v>0</v>
      </c>
    </row>
    <row r="1529" spans="1:7">
      <c r="A1529" t="e">
        <f>_xlfn.XLOOKUP(I1529,UTILIZADAS[Contacto1],UTILIZADAS[Source.Name],,0)</f>
        <v>#N/A</v>
      </c>
      <c r="B1529" s="18" t="e">
        <f>VLOOKUP(J1529,Ref!A:C,3,0)</f>
        <v>#N/A</v>
      </c>
      <c r="C1529" s="18" t="e">
        <f>VLOOKUP(J1529,Ref!A:D,4,0)</f>
        <v>#N/A</v>
      </c>
      <c r="D1529" s="18" t="str">
        <f t="shared" si="69"/>
        <v>00/ene</v>
      </c>
      <c r="E1529" s="18">
        <f t="shared" si="70"/>
        <v>0</v>
      </c>
      <c r="F1529" s="18">
        <v>1</v>
      </c>
      <c r="G1529" s="18">
        <f t="shared" si="71"/>
        <v>0</v>
      </c>
    </row>
    <row r="1530" spans="1:7">
      <c r="A1530" t="e">
        <f>_xlfn.XLOOKUP(I1530,UTILIZADAS[Contacto1],UTILIZADAS[Source.Name],,0)</f>
        <v>#N/A</v>
      </c>
      <c r="B1530" s="18" t="e">
        <f>VLOOKUP(J1530,Ref!A:C,3,0)</f>
        <v>#N/A</v>
      </c>
      <c r="C1530" s="18" t="e">
        <f>VLOOKUP(J1530,Ref!A:D,4,0)</f>
        <v>#N/A</v>
      </c>
      <c r="D1530" s="18" t="str">
        <f t="shared" si="69"/>
        <v>00/ene</v>
      </c>
      <c r="E1530" s="18">
        <f t="shared" si="70"/>
        <v>0</v>
      </c>
      <c r="F1530" s="18">
        <v>1</v>
      </c>
      <c r="G1530" s="18">
        <f t="shared" si="71"/>
        <v>0</v>
      </c>
    </row>
    <row r="1531" spans="1:7">
      <c r="A1531" t="e">
        <f>_xlfn.XLOOKUP(I1531,UTILIZADAS[Contacto1],UTILIZADAS[Source.Name],,0)</f>
        <v>#N/A</v>
      </c>
      <c r="B1531" s="18" t="e">
        <f>VLOOKUP(J1531,Ref!A:C,3,0)</f>
        <v>#N/A</v>
      </c>
      <c r="C1531" s="18" t="e">
        <f>VLOOKUP(J1531,Ref!A:D,4,0)</f>
        <v>#N/A</v>
      </c>
      <c r="D1531" s="18" t="str">
        <f t="shared" si="69"/>
        <v>00/ene</v>
      </c>
      <c r="E1531" s="18">
        <f t="shared" si="70"/>
        <v>0</v>
      </c>
      <c r="F1531" s="18">
        <v>1</v>
      </c>
      <c r="G1531" s="18">
        <f t="shared" si="71"/>
        <v>0</v>
      </c>
    </row>
    <row r="1532" spans="1:7">
      <c r="A1532" t="e">
        <f>_xlfn.XLOOKUP(I1532,UTILIZADAS[Contacto1],UTILIZADAS[Source.Name],,0)</f>
        <v>#N/A</v>
      </c>
      <c r="B1532" s="18" t="e">
        <f>VLOOKUP(J1532,Ref!A:C,3,0)</f>
        <v>#N/A</v>
      </c>
      <c r="C1532" s="18" t="e">
        <f>VLOOKUP(J1532,Ref!A:D,4,0)</f>
        <v>#N/A</v>
      </c>
      <c r="D1532" s="18" t="str">
        <f t="shared" si="69"/>
        <v>00/ene</v>
      </c>
      <c r="E1532" s="18">
        <f t="shared" si="70"/>
        <v>0</v>
      </c>
      <c r="F1532" s="18">
        <v>1</v>
      </c>
      <c r="G1532" s="18">
        <f t="shared" si="71"/>
        <v>0</v>
      </c>
    </row>
    <row r="1533" spans="1:7">
      <c r="A1533" t="e">
        <f>_xlfn.XLOOKUP(I1533,UTILIZADAS[Contacto1],UTILIZADAS[Source.Name],,0)</f>
        <v>#N/A</v>
      </c>
      <c r="B1533" s="18" t="e">
        <f>VLOOKUP(J1533,Ref!A:C,3,0)</f>
        <v>#N/A</v>
      </c>
      <c r="C1533" s="18" t="e">
        <f>VLOOKUP(J1533,Ref!A:D,4,0)</f>
        <v>#N/A</v>
      </c>
      <c r="D1533" s="18" t="str">
        <f t="shared" si="69"/>
        <v>00/ene</v>
      </c>
      <c r="E1533" s="18">
        <f t="shared" si="70"/>
        <v>0</v>
      </c>
      <c r="F1533" s="18">
        <v>1</v>
      </c>
      <c r="G1533" s="18">
        <f t="shared" si="71"/>
        <v>0</v>
      </c>
    </row>
    <row r="1534" spans="1:7">
      <c r="A1534" t="e">
        <f>_xlfn.XLOOKUP(I1534,UTILIZADAS[Contacto1],UTILIZADAS[Source.Name],,0)</f>
        <v>#N/A</v>
      </c>
      <c r="B1534" s="18" t="e">
        <f>VLOOKUP(J1534,Ref!A:C,3,0)</f>
        <v>#N/A</v>
      </c>
      <c r="C1534" s="18" t="e">
        <f>VLOOKUP(J1534,Ref!A:D,4,0)</f>
        <v>#N/A</v>
      </c>
      <c r="D1534" s="18" t="str">
        <f t="shared" si="69"/>
        <v>00/ene</v>
      </c>
      <c r="E1534" s="18">
        <f t="shared" si="70"/>
        <v>0</v>
      </c>
      <c r="F1534" s="18">
        <v>1</v>
      </c>
      <c r="G1534" s="18">
        <f t="shared" si="71"/>
        <v>0</v>
      </c>
    </row>
    <row r="1535" spans="1:7">
      <c r="A1535" t="e">
        <f>_xlfn.XLOOKUP(I1535,UTILIZADAS[Contacto1],UTILIZADAS[Source.Name],,0)</f>
        <v>#N/A</v>
      </c>
      <c r="B1535" s="18" t="e">
        <f>VLOOKUP(J1535,Ref!A:C,3,0)</f>
        <v>#N/A</v>
      </c>
      <c r="C1535" s="18" t="e">
        <f>VLOOKUP(J1535,Ref!A:D,4,0)</f>
        <v>#N/A</v>
      </c>
      <c r="D1535" s="18" t="str">
        <f t="shared" si="69"/>
        <v>00/ene</v>
      </c>
      <c r="E1535" s="18">
        <f t="shared" si="70"/>
        <v>0</v>
      </c>
      <c r="F1535" s="18">
        <v>1</v>
      </c>
      <c r="G1535" s="18">
        <f t="shared" si="71"/>
        <v>0</v>
      </c>
    </row>
    <row r="1536" spans="1:7">
      <c r="A1536" t="e">
        <f>_xlfn.XLOOKUP(I1536,UTILIZADAS[Contacto1],UTILIZADAS[Source.Name],,0)</f>
        <v>#N/A</v>
      </c>
      <c r="B1536" s="18" t="e">
        <f>VLOOKUP(J1536,Ref!A:C,3,0)</f>
        <v>#N/A</v>
      </c>
      <c r="C1536" s="18" t="e">
        <f>VLOOKUP(J1536,Ref!A:D,4,0)</f>
        <v>#N/A</v>
      </c>
      <c r="D1536" s="18" t="str">
        <f t="shared" si="69"/>
        <v>00/ene</v>
      </c>
      <c r="E1536" s="18">
        <f t="shared" si="70"/>
        <v>0</v>
      </c>
      <c r="F1536" s="18">
        <v>1</v>
      </c>
      <c r="G1536" s="18">
        <f t="shared" si="71"/>
        <v>0</v>
      </c>
    </row>
    <row r="1537" spans="1:7">
      <c r="A1537" t="e">
        <f>_xlfn.XLOOKUP(I1537,UTILIZADAS[Contacto1],UTILIZADAS[Source.Name],,0)</f>
        <v>#N/A</v>
      </c>
      <c r="B1537" s="18" t="e">
        <f>VLOOKUP(J1537,Ref!A:C,3,0)</f>
        <v>#N/A</v>
      </c>
      <c r="C1537" s="18" t="e">
        <f>VLOOKUP(J1537,Ref!A:D,4,0)</f>
        <v>#N/A</v>
      </c>
      <c r="D1537" s="18" t="str">
        <f t="shared" si="69"/>
        <v>00/ene</v>
      </c>
      <c r="E1537" s="18">
        <f t="shared" si="70"/>
        <v>0</v>
      </c>
      <c r="F1537" s="18">
        <v>1</v>
      </c>
      <c r="G1537" s="18">
        <f t="shared" si="71"/>
        <v>0</v>
      </c>
    </row>
    <row r="1538" spans="1:7">
      <c r="A1538" t="e">
        <f>_xlfn.XLOOKUP(I1538,UTILIZADAS[Contacto1],UTILIZADAS[Source.Name],,0)</f>
        <v>#N/A</v>
      </c>
      <c r="B1538" s="18" t="e">
        <f>VLOOKUP(J1538,Ref!A:C,3,0)</f>
        <v>#N/A</v>
      </c>
      <c r="C1538" s="18" t="e">
        <f>VLOOKUP(J1538,Ref!A:D,4,0)</f>
        <v>#N/A</v>
      </c>
      <c r="D1538" s="18" t="str">
        <f t="shared" ref="D1538:D1601" si="72">TEXT(H1538,"dd/mmm")</f>
        <v>00/ene</v>
      </c>
      <c r="E1538" s="18">
        <f t="shared" ref="E1538:E1601" si="73">+COUNTIF(I:I,I1538)</f>
        <v>0</v>
      </c>
      <c r="F1538" s="18">
        <v>1</v>
      </c>
      <c r="G1538" s="18">
        <f t="shared" si="71"/>
        <v>0</v>
      </c>
    </row>
    <row r="1539" spans="1:7">
      <c r="A1539" t="e">
        <f>_xlfn.XLOOKUP(I1539,UTILIZADAS[Contacto1],UTILIZADAS[Source.Name],,0)</f>
        <v>#N/A</v>
      </c>
      <c r="B1539" s="18" t="e">
        <f>VLOOKUP(J1539,Ref!A:C,3,0)</f>
        <v>#N/A</v>
      </c>
      <c r="C1539" s="18" t="e">
        <f>VLOOKUP(J1539,Ref!A:D,4,0)</f>
        <v>#N/A</v>
      </c>
      <c r="D1539" s="18" t="str">
        <f t="shared" si="72"/>
        <v>00/ene</v>
      </c>
      <c r="E1539" s="18">
        <f t="shared" si="73"/>
        <v>0</v>
      </c>
      <c r="F1539" s="18">
        <v>1</v>
      </c>
      <c r="G1539" s="18">
        <f t="shared" ref="G1539:G1602" si="74">IF(I1539=I1540,0,1)</f>
        <v>0</v>
      </c>
    </row>
    <row r="1540" spans="1:7">
      <c r="A1540" t="e">
        <f>_xlfn.XLOOKUP(I1540,UTILIZADAS[Contacto1],UTILIZADAS[Source.Name],,0)</f>
        <v>#N/A</v>
      </c>
      <c r="B1540" s="18" t="e">
        <f>VLOOKUP(J1540,Ref!A:C,3,0)</f>
        <v>#N/A</v>
      </c>
      <c r="C1540" s="18" t="e">
        <f>VLOOKUP(J1540,Ref!A:D,4,0)</f>
        <v>#N/A</v>
      </c>
      <c r="D1540" s="18" t="str">
        <f t="shared" si="72"/>
        <v>00/ene</v>
      </c>
      <c r="E1540" s="18">
        <f t="shared" si="73"/>
        <v>0</v>
      </c>
      <c r="F1540" s="18">
        <v>1</v>
      </c>
      <c r="G1540" s="18">
        <f t="shared" si="74"/>
        <v>0</v>
      </c>
    </row>
    <row r="1541" spans="1:7">
      <c r="A1541" t="e">
        <f>_xlfn.XLOOKUP(I1541,UTILIZADAS[Contacto1],UTILIZADAS[Source.Name],,0)</f>
        <v>#N/A</v>
      </c>
      <c r="B1541" s="18" t="e">
        <f>VLOOKUP(J1541,Ref!A:C,3,0)</f>
        <v>#N/A</v>
      </c>
      <c r="C1541" s="18" t="e">
        <f>VLOOKUP(J1541,Ref!A:D,4,0)</f>
        <v>#N/A</v>
      </c>
      <c r="D1541" s="18" t="str">
        <f t="shared" si="72"/>
        <v>00/ene</v>
      </c>
      <c r="E1541" s="18">
        <f t="shared" si="73"/>
        <v>0</v>
      </c>
      <c r="F1541" s="18">
        <v>1</v>
      </c>
      <c r="G1541" s="18">
        <f t="shared" si="74"/>
        <v>0</v>
      </c>
    </row>
    <row r="1542" spans="1:7">
      <c r="A1542" t="e">
        <f>_xlfn.XLOOKUP(I1542,UTILIZADAS[Contacto1],UTILIZADAS[Source.Name],,0)</f>
        <v>#N/A</v>
      </c>
      <c r="B1542" s="18" t="e">
        <f>VLOOKUP(J1542,Ref!A:C,3,0)</f>
        <v>#N/A</v>
      </c>
      <c r="C1542" s="18" t="e">
        <f>VLOOKUP(J1542,Ref!A:D,4,0)</f>
        <v>#N/A</v>
      </c>
      <c r="D1542" s="18" t="str">
        <f t="shared" si="72"/>
        <v>00/ene</v>
      </c>
      <c r="E1542" s="18">
        <f t="shared" si="73"/>
        <v>0</v>
      </c>
      <c r="F1542" s="18">
        <v>1</v>
      </c>
      <c r="G1542" s="18">
        <f t="shared" si="74"/>
        <v>0</v>
      </c>
    </row>
    <row r="1543" spans="1:7">
      <c r="A1543" t="e">
        <f>_xlfn.XLOOKUP(I1543,UTILIZADAS[Contacto1],UTILIZADAS[Source.Name],,0)</f>
        <v>#N/A</v>
      </c>
      <c r="B1543" s="18" t="e">
        <f>VLOOKUP(J1543,Ref!A:C,3,0)</f>
        <v>#N/A</v>
      </c>
      <c r="C1543" s="18" t="e">
        <f>VLOOKUP(J1543,Ref!A:D,4,0)</f>
        <v>#N/A</v>
      </c>
      <c r="D1543" s="18" t="str">
        <f t="shared" si="72"/>
        <v>00/ene</v>
      </c>
      <c r="E1543" s="18">
        <f t="shared" si="73"/>
        <v>0</v>
      </c>
      <c r="F1543" s="18">
        <v>1</v>
      </c>
      <c r="G1543" s="18">
        <f t="shared" si="74"/>
        <v>0</v>
      </c>
    </row>
    <row r="1544" spans="1:7">
      <c r="A1544" t="e">
        <f>_xlfn.XLOOKUP(I1544,UTILIZADAS[Contacto1],UTILIZADAS[Source.Name],,0)</f>
        <v>#N/A</v>
      </c>
      <c r="B1544" s="18" t="e">
        <f>VLOOKUP(J1544,Ref!A:C,3,0)</f>
        <v>#N/A</v>
      </c>
      <c r="C1544" s="18" t="e">
        <f>VLOOKUP(J1544,Ref!A:D,4,0)</f>
        <v>#N/A</v>
      </c>
      <c r="D1544" s="18" t="str">
        <f t="shared" si="72"/>
        <v>00/ene</v>
      </c>
      <c r="E1544" s="18">
        <f t="shared" si="73"/>
        <v>0</v>
      </c>
      <c r="F1544" s="18">
        <v>1</v>
      </c>
      <c r="G1544" s="18">
        <f t="shared" si="74"/>
        <v>0</v>
      </c>
    </row>
    <row r="1545" spans="1:7">
      <c r="A1545" t="e">
        <f>_xlfn.XLOOKUP(I1545,UTILIZADAS[Contacto1],UTILIZADAS[Source.Name],,0)</f>
        <v>#N/A</v>
      </c>
      <c r="B1545" s="18" t="e">
        <f>VLOOKUP(J1545,Ref!A:C,3,0)</f>
        <v>#N/A</v>
      </c>
      <c r="C1545" s="18" t="e">
        <f>VLOOKUP(J1545,Ref!A:D,4,0)</f>
        <v>#N/A</v>
      </c>
      <c r="D1545" s="18" t="str">
        <f t="shared" si="72"/>
        <v>00/ene</v>
      </c>
      <c r="E1545" s="18">
        <f t="shared" si="73"/>
        <v>0</v>
      </c>
      <c r="F1545" s="18">
        <v>1</v>
      </c>
      <c r="G1545" s="18">
        <f t="shared" si="74"/>
        <v>0</v>
      </c>
    </row>
    <row r="1546" spans="1:7">
      <c r="A1546" t="e">
        <f>_xlfn.XLOOKUP(I1546,UTILIZADAS[Contacto1],UTILIZADAS[Source.Name],,0)</f>
        <v>#N/A</v>
      </c>
      <c r="B1546" s="18" t="e">
        <f>VLOOKUP(J1546,Ref!A:C,3,0)</f>
        <v>#N/A</v>
      </c>
      <c r="C1546" s="18" t="e">
        <f>VLOOKUP(J1546,Ref!A:D,4,0)</f>
        <v>#N/A</v>
      </c>
      <c r="D1546" s="18" t="str">
        <f t="shared" si="72"/>
        <v>00/ene</v>
      </c>
      <c r="E1546" s="18">
        <f t="shared" si="73"/>
        <v>0</v>
      </c>
      <c r="F1546" s="18">
        <v>1</v>
      </c>
      <c r="G1546" s="18">
        <f t="shared" si="74"/>
        <v>0</v>
      </c>
    </row>
    <row r="1547" spans="1:7">
      <c r="A1547" t="e">
        <f>_xlfn.XLOOKUP(I1547,UTILIZADAS[Contacto1],UTILIZADAS[Source.Name],,0)</f>
        <v>#N/A</v>
      </c>
      <c r="B1547" s="18" t="e">
        <f>VLOOKUP(J1547,Ref!A:C,3,0)</f>
        <v>#N/A</v>
      </c>
      <c r="C1547" s="18" t="e">
        <f>VLOOKUP(J1547,Ref!A:D,4,0)</f>
        <v>#N/A</v>
      </c>
      <c r="D1547" s="18" t="str">
        <f t="shared" si="72"/>
        <v>00/ene</v>
      </c>
      <c r="E1547" s="18">
        <f t="shared" si="73"/>
        <v>0</v>
      </c>
      <c r="F1547" s="18">
        <v>1</v>
      </c>
      <c r="G1547" s="18">
        <f t="shared" si="74"/>
        <v>0</v>
      </c>
    </row>
    <row r="1548" spans="1:7">
      <c r="A1548" t="e">
        <f>_xlfn.XLOOKUP(I1548,UTILIZADAS[Contacto1],UTILIZADAS[Source.Name],,0)</f>
        <v>#N/A</v>
      </c>
      <c r="B1548" s="18" t="e">
        <f>VLOOKUP(J1548,Ref!A:C,3,0)</f>
        <v>#N/A</v>
      </c>
      <c r="C1548" s="18" t="e">
        <f>VLOOKUP(J1548,Ref!A:D,4,0)</f>
        <v>#N/A</v>
      </c>
      <c r="D1548" s="18" t="str">
        <f t="shared" si="72"/>
        <v>00/ene</v>
      </c>
      <c r="E1548" s="18">
        <f t="shared" si="73"/>
        <v>0</v>
      </c>
      <c r="F1548" s="18">
        <v>1</v>
      </c>
      <c r="G1548" s="18">
        <f t="shared" si="74"/>
        <v>0</v>
      </c>
    </row>
    <row r="1549" spans="1:7">
      <c r="A1549" t="e">
        <f>_xlfn.XLOOKUP(I1549,UTILIZADAS[Contacto1],UTILIZADAS[Source.Name],,0)</f>
        <v>#N/A</v>
      </c>
      <c r="B1549" s="18" t="e">
        <f>VLOOKUP(J1549,Ref!A:C,3,0)</f>
        <v>#N/A</v>
      </c>
      <c r="C1549" s="18" t="e">
        <f>VLOOKUP(J1549,Ref!A:D,4,0)</f>
        <v>#N/A</v>
      </c>
      <c r="D1549" s="18" t="str">
        <f t="shared" si="72"/>
        <v>00/ene</v>
      </c>
      <c r="E1549" s="18">
        <f t="shared" si="73"/>
        <v>0</v>
      </c>
      <c r="F1549" s="18">
        <v>1</v>
      </c>
      <c r="G1549" s="18">
        <f t="shared" si="74"/>
        <v>0</v>
      </c>
    </row>
    <row r="1550" spans="1:7">
      <c r="A1550" t="e">
        <f>_xlfn.XLOOKUP(I1550,UTILIZADAS[Contacto1],UTILIZADAS[Source.Name],,0)</f>
        <v>#N/A</v>
      </c>
      <c r="B1550" s="18" t="e">
        <f>VLOOKUP(J1550,Ref!A:C,3,0)</f>
        <v>#N/A</v>
      </c>
      <c r="C1550" s="18" t="e">
        <f>VLOOKUP(J1550,Ref!A:D,4,0)</f>
        <v>#N/A</v>
      </c>
      <c r="D1550" s="18" t="str">
        <f t="shared" si="72"/>
        <v>00/ene</v>
      </c>
      <c r="E1550" s="18">
        <f t="shared" si="73"/>
        <v>0</v>
      </c>
      <c r="F1550" s="18">
        <v>1</v>
      </c>
      <c r="G1550" s="18">
        <f t="shared" si="74"/>
        <v>0</v>
      </c>
    </row>
    <row r="1551" spans="1:7">
      <c r="A1551" t="e">
        <f>_xlfn.XLOOKUP(I1551,UTILIZADAS[Contacto1],UTILIZADAS[Source.Name],,0)</f>
        <v>#N/A</v>
      </c>
      <c r="B1551" s="18" t="e">
        <f>VLOOKUP(J1551,Ref!A:C,3,0)</f>
        <v>#N/A</v>
      </c>
      <c r="C1551" s="18" t="e">
        <f>VLOOKUP(J1551,Ref!A:D,4,0)</f>
        <v>#N/A</v>
      </c>
      <c r="D1551" s="18" t="str">
        <f t="shared" si="72"/>
        <v>00/ene</v>
      </c>
      <c r="E1551" s="18">
        <f t="shared" si="73"/>
        <v>0</v>
      </c>
      <c r="F1551" s="18">
        <v>1</v>
      </c>
      <c r="G1551" s="18">
        <f t="shared" si="74"/>
        <v>0</v>
      </c>
    </row>
    <row r="1552" spans="1:7">
      <c r="A1552" t="e">
        <f>_xlfn.XLOOKUP(I1552,UTILIZADAS[Contacto1],UTILIZADAS[Source.Name],,0)</f>
        <v>#N/A</v>
      </c>
      <c r="B1552" s="18" t="e">
        <f>VLOOKUP(J1552,Ref!A:C,3,0)</f>
        <v>#N/A</v>
      </c>
      <c r="C1552" s="18" t="e">
        <f>VLOOKUP(J1552,Ref!A:D,4,0)</f>
        <v>#N/A</v>
      </c>
      <c r="D1552" s="18" t="str">
        <f t="shared" si="72"/>
        <v>00/ene</v>
      </c>
      <c r="E1552" s="18">
        <f t="shared" si="73"/>
        <v>0</v>
      </c>
      <c r="F1552" s="18">
        <v>1</v>
      </c>
      <c r="G1552" s="18">
        <f t="shared" si="74"/>
        <v>0</v>
      </c>
    </row>
    <row r="1553" spans="1:7">
      <c r="A1553" t="e">
        <f>_xlfn.XLOOKUP(I1553,UTILIZADAS[Contacto1],UTILIZADAS[Source.Name],,0)</f>
        <v>#N/A</v>
      </c>
      <c r="B1553" s="18" t="e">
        <f>VLOOKUP(J1553,Ref!A:C,3,0)</f>
        <v>#N/A</v>
      </c>
      <c r="C1553" s="18" t="e">
        <f>VLOOKUP(J1553,Ref!A:D,4,0)</f>
        <v>#N/A</v>
      </c>
      <c r="D1553" s="18" t="str">
        <f t="shared" si="72"/>
        <v>00/ene</v>
      </c>
      <c r="E1553" s="18">
        <f t="shared" si="73"/>
        <v>0</v>
      </c>
      <c r="F1553" s="18">
        <v>1</v>
      </c>
      <c r="G1553" s="18">
        <f t="shared" si="74"/>
        <v>0</v>
      </c>
    </row>
    <row r="1554" spans="1:7">
      <c r="A1554" t="e">
        <f>_xlfn.XLOOKUP(I1554,UTILIZADAS[Contacto1],UTILIZADAS[Source.Name],,0)</f>
        <v>#N/A</v>
      </c>
      <c r="B1554" s="18" t="e">
        <f>VLOOKUP(J1554,Ref!A:C,3,0)</f>
        <v>#N/A</v>
      </c>
      <c r="C1554" s="18" t="e">
        <f>VLOOKUP(J1554,Ref!A:D,4,0)</f>
        <v>#N/A</v>
      </c>
      <c r="D1554" s="18" t="str">
        <f t="shared" si="72"/>
        <v>00/ene</v>
      </c>
      <c r="E1554" s="18">
        <f t="shared" si="73"/>
        <v>0</v>
      </c>
      <c r="F1554" s="18">
        <v>1</v>
      </c>
      <c r="G1554" s="18">
        <f t="shared" si="74"/>
        <v>0</v>
      </c>
    </row>
    <row r="1555" spans="1:7">
      <c r="A1555" t="e">
        <f>_xlfn.XLOOKUP(I1555,UTILIZADAS[Contacto1],UTILIZADAS[Source.Name],,0)</f>
        <v>#N/A</v>
      </c>
      <c r="B1555" s="18" t="e">
        <f>VLOOKUP(J1555,Ref!A:C,3,0)</f>
        <v>#N/A</v>
      </c>
      <c r="C1555" s="18" t="e">
        <f>VLOOKUP(J1555,Ref!A:D,4,0)</f>
        <v>#N/A</v>
      </c>
      <c r="D1555" s="18" t="str">
        <f t="shared" si="72"/>
        <v>00/ene</v>
      </c>
      <c r="E1555" s="18">
        <f t="shared" si="73"/>
        <v>0</v>
      </c>
      <c r="F1555" s="18">
        <v>1</v>
      </c>
      <c r="G1555" s="18">
        <f t="shared" si="74"/>
        <v>0</v>
      </c>
    </row>
    <row r="1556" spans="1:7">
      <c r="A1556" t="e">
        <f>_xlfn.XLOOKUP(I1556,UTILIZADAS[Contacto1],UTILIZADAS[Source.Name],,0)</f>
        <v>#N/A</v>
      </c>
      <c r="B1556" s="18" t="e">
        <f>VLOOKUP(J1556,Ref!A:C,3,0)</f>
        <v>#N/A</v>
      </c>
      <c r="C1556" s="18" t="e">
        <f>VLOOKUP(J1556,Ref!A:D,4,0)</f>
        <v>#N/A</v>
      </c>
      <c r="D1556" s="18" t="str">
        <f t="shared" si="72"/>
        <v>00/ene</v>
      </c>
      <c r="E1556" s="18">
        <f t="shared" si="73"/>
        <v>0</v>
      </c>
      <c r="F1556" s="18">
        <v>1</v>
      </c>
      <c r="G1556" s="18">
        <f t="shared" si="74"/>
        <v>0</v>
      </c>
    </row>
    <row r="1557" spans="1:7">
      <c r="A1557" t="e">
        <f>_xlfn.XLOOKUP(I1557,UTILIZADAS[Contacto1],UTILIZADAS[Source.Name],,0)</f>
        <v>#N/A</v>
      </c>
      <c r="B1557" s="18" t="e">
        <f>VLOOKUP(J1557,Ref!A:C,3,0)</f>
        <v>#N/A</v>
      </c>
      <c r="C1557" s="18" t="e">
        <f>VLOOKUP(J1557,Ref!A:D,4,0)</f>
        <v>#N/A</v>
      </c>
      <c r="D1557" s="18" t="str">
        <f t="shared" si="72"/>
        <v>00/ene</v>
      </c>
      <c r="E1557" s="18">
        <f t="shared" si="73"/>
        <v>0</v>
      </c>
      <c r="F1557" s="18">
        <v>1</v>
      </c>
      <c r="G1557" s="18">
        <f t="shared" si="74"/>
        <v>0</v>
      </c>
    </row>
    <row r="1558" spans="1:7">
      <c r="A1558" t="e">
        <f>_xlfn.XLOOKUP(I1558,UTILIZADAS[Contacto1],UTILIZADAS[Source.Name],,0)</f>
        <v>#N/A</v>
      </c>
      <c r="B1558" s="18" t="e">
        <f>VLOOKUP(J1558,Ref!A:C,3,0)</f>
        <v>#N/A</v>
      </c>
      <c r="C1558" s="18" t="e">
        <f>VLOOKUP(J1558,Ref!A:D,4,0)</f>
        <v>#N/A</v>
      </c>
      <c r="D1558" s="18" t="str">
        <f t="shared" si="72"/>
        <v>00/ene</v>
      </c>
      <c r="E1558" s="18">
        <f t="shared" si="73"/>
        <v>0</v>
      </c>
      <c r="F1558" s="18">
        <v>1</v>
      </c>
      <c r="G1558" s="18">
        <f t="shared" si="74"/>
        <v>0</v>
      </c>
    </row>
    <row r="1559" spans="1:7">
      <c r="A1559" t="e">
        <f>_xlfn.XLOOKUP(I1559,UTILIZADAS[Contacto1],UTILIZADAS[Source.Name],,0)</f>
        <v>#N/A</v>
      </c>
      <c r="B1559" s="18" t="e">
        <f>VLOOKUP(J1559,Ref!A:C,3,0)</f>
        <v>#N/A</v>
      </c>
      <c r="C1559" s="18" t="e">
        <f>VLOOKUP(J1559,Ref!A:D,4,0)</f>
        <v>#N/A</v>
      </c>
      <c r="D1559" s="18" t="str">
        <f t="shared" si="72"/>
        <v>00/ene</v>
      </c>
      <c r="E1559" s="18">
        <f t="shared" si="73"/>
        <v>0</v>
      </c>
      <c r="F1559" s="18">
        <v>1</v>
      </c>
      <c r="G1559" s="18">
        <f t="shared" si="74"/>
        <v>0</v>
      </c>
    </row>
    <row r="1560" spans="1:7">
      <c r="A1560" t="e">
        <f>_xlfn.XLOOKUP(I1560,UTILIZADAS[Contacto1],UTILIZADAS[Source.Name],,0)</f>
        <v>#N/A</v>
      </c>
      <c r="B1560" s="18" t="e">
        <f>VLOOKUP(J1560,Ref!A:C,3,0)</f>
        <v>#N/A</v>
      </c>
      <c r="C1560" s="18" t="e">
        <f>VLOOKUP(J1560,Ref!A:D,4,0)</f>
        <v>#N/A</v>
      </c>
      <c r="D1560" s="18" t="str">
        <f t="shared" si="72"/>
        <v>00/ene</v>
      </c>
      <c r="E1560" s="18">
        <f t="shared" si="73"/>
        <v>0</v>
      </c>
      <c r="F1560" s="18">
        <v>1</v>
      </c>
      <c r="G1560" s="18">
        <f t="shared" si="74"/>
        <v>0</v>
      </c>
    </row>
    <row r="1561" spans="1:7">
      <c r="A1561" t="e">
        <f>_xlfn.XLOOKUP(I1561,UTILIZADAS[Contacto1],UTILIZADAS[Source.Name],,0)</f>
        <v>#N/A</v>
      </c>
      <c r="B1561" s="18" t="e">
        <f>VLOOKUP(J1561,Ref!A:C,3,0)</f>
        <v>#N/A</v>
      </c>
      <c r="C1561" s="18" t="e">
        <f>VLOOKUP(J1561,Ref!A:D,4,0)</f>
        <v>#N/A</v>
      </c>
      <c r="D1561" s="18" t="str">
        <f t="shared" si="72"/>
        <v>00/ene</v>
      </c>
      <c r="E1561" s="18">
        <f t="shared" si="73"/>
        <v>0</v>
      </c>
      <c r="F1561" s="18">
        <v>1</v>
      </c>
      <c r="G1561" s="18">
        <f t="shared" si="74"/>
        <v>0</v>
      </c>
    </row>
    <row r="1562" spans="1:7">
      <c r="A1562" t="e">
        <f>_xlfn.XLOOKUP(I1562,UTILIZADAS[Contacto1],UTILIZADAS[Source.Name],,0)</f>
        <v>#N/A</v>
      </c>
      <c r="B1562" s="18" t="e">
        <f>VLOOKUP(J1562,Ref!A:C,3,0)</f>
        <v>#N/A</v>
      </c>
      <c r="C1562" s="18" t="e">
        <f>VLOOKUP(J1562,Ref!A:D,4,0)</f>
        <v>#N/A</v>
      </c>
      <c r="D1562" s="18" t="str">
        <f t="shared" si="72"/>
        <v>00/ene</v>
      </c>
      <c r="E1562" s="18">
        <f t="shared" si="73"/>
        <v>0</v>
      </c>
      <c r="F1562" s="18">
        <v>1</v>
      </c>
      <c r="G1562" s="18">
        <f t="shared" si="74"/>
        <v>0</v>
      </c>
    </row>
    <row r="1563" spans="1:7">
      <c r="A1563" t="e">
        <f>_xlfn.XLOOKUP(I1563,UTILIZADAS[Contacto1],UTILIZADAS[Source.Name],,0)</f>
        <v>#N/A</v>
      </c>
      <c r="B1563" s="18" t="e">
        <f>VLOOKUP(J1563,Ref!A:C,3,0)</f>
        <v>#N/A</v>
      </c>
      <c r="C1563" s="18" t="e">
        <f>VLOOKUP(J1563,Ref!A:D,4,0)</f>
        <v>#N/A</v>
      </c>
      <c r="D1563" s="18" t="str">
        <f t="shared" si="72"/>
        <v>00/ene</v>
      </c>
      <c r="E1563" s="18">
        <f t="shared" si="73"/>
        <v>0</v>
      </c>
      <c r="F1563" s="18">
        <v>1</v>
      </c>
      <c r="G1563" s="18">
        <f t="shared" si="74"/>
        <v>0</v>
      </c>
    </row>
    <row r="1564" spans="1:7">
      <c r="A1564" t="e">
        <f>_xlfn.XLOOKUP(I1564,UTILIZADAS[Contacto1],UTILIZADAS[Source.Name],,0)</f>
        <v>#N/A</v>
      </c>
      <c r="B1564" s="18" t="e">
        <f>VLOOKUP(J1564,Ref!A:C,3,0)</f>
        <v>#N/A</v>
      </c>
      <c r="C1564" s="18" t="e">
        <f>VLOOKUP(J1564,Ref!A:D,4,0)</f>
        <v>#N/A</v>
      </c>
      <c r="D1564" s="18" t="str">
        <f t="shared" si="72"/>
        <v>00/ene</v>
      </c>
      <c r="E1564" s="18">
        <f t="shared" si="73"/>
        <v>0</v>
      </c>
      <c r="F1564" s="18">
        <v>1</v>
      </c>
      <c r="G1564" s="18">
        <f t="shared" si="74"/>
        <v>0</v>
      </c>
    </row>
    <row r="1565" spans="1:7">
      <c r="A1565" t="e">
        <f>_xlfn.XLOOKUP(I1565,UTILIZADAS[Contacto1],UTILIZADAS[Source.Name],,0)</f>
        <v>#N/A</v>
      </c>
      <c r="B1565" s="18" t="e">
        <f>VLOOKUP(J1565,Ref!A:C,3,0)</f>
        <v>#N/A</v>
      </c>
      <c r="C1565" s="18" t="e">
        <f>VLOOKUP(J1565,Ref!A:D,4,0)</f>
        <v>#N/A</v>
      </c>
      <c r="D1565" s="18" t="str">
        <f t="shared" si="72"/>
        <v>00/ene</v>
      </c>
      <c r="E1565" s="18">
        <f t="shared" si="73"/>
        <v>0</v>
      </c>
      <c r="F1565" s="18">
        <v>1</v>
      </c>
      <c r="G1565" s="18">
        <f t="shared" si="74"/>
        <v>0</v>
      </c>
    </row>
    <row r="1566" spans="1:7">
      <c r="A1566" t="e">
        <f>_xlfn.XLOOKUP(I1566,UTILIZADAS[Contacto1],UTILIZADAS[Source.Name],,0)</f>
        <v>#N/A</v>
      </c>
      <c r="B1566" s="18" t="e">
        <f>VLOOKUP(J1566,Ref!A:C,3,0)</f>
        <v>#N/A</v>
      </c>
      <c r="C1566" s="18" t="e">
        <f>VLOOKUP(J1566,Ref!A:D,4,0)</f>
        <v>#N/A</v>
      </c>
      <c r="D1566" s="18" t="str">
        <f t="shared" si="72"/>
        <v>00/ene</v>
      </c>
      <c r="E1566" s="18">
        <f t="shared" si="73"/>
        <v>0</v>
      </c>
      <c r="F1566" s="18">
        <v>1</v>
      </c>
      <c r="G1566" s="18">
        <f t="shared" si="74"/>
        <v>0</v>
      </c>
    </row>
    <row r="1567" spans="1:7">
      <c r="A1567" t="e">
        <f>_xlfn.XLOOKUP(I1567,UTILIZADAS[Contacto1],UTILIZADAS[Source.Name],,0)</f>
        <v>#N/A</v>
      </c>
      <c r="B1567" s="18" t="e">
        <f>VLOOKUP(J1567,Ref!A:C,3,0)</f>
        <v>#N/A</v>
      </c>
      <c r="C1567" s="18" t="e">
        <f>VLOOKUP(J1567,Ref!A:D,4,0)</f>
        <v>#N/A</v>
      </c>
      <c r="D1567" s="18" t="str">
        <f t="shared" si="72"/>
        <v>00/ene</v>
      </c>
      <c r="E1567" s="18">
        <f t="shared" si="73"/>
        <v>0</v>
      </c>
      <c r="F1567" s="18">
        <v>1</v>
      </c>
      <c r="G1567" s="18">
        <f t="shared" si="74"/>
        <v>0</v>
      </c>
    </row>
    <row r="1568" spans="1:7">
      <c r="A1568" t="e">
        <f>_xlfn.XLOOKUP(I1568,UTILIZADAS[Contacto1],UTILIZADAS[Source.Name],,0)</f>
        <v>#N/A</v>
      </c>
      <c r="B1568" s="18" t="e">
        <f>VLOOKUP(J1568,Ref!A:C,3,0)</f>
        <v>#N/A</v>
      </c>
      <c r="C1568" s="18" t="e">
        <f>VLOOKUP(J1568,Ref!A:D,4,0)</f>
        <v>#N/A</v>
      </c>
      <c r="D1568" s="18" t="str">
        <f t="shared" si="72"/>
        <v>00/ene</v>
      </c>
      <c r="E1568" s="18">
        <f t="shared" si="73"/>
        <v>0</v>
      </c>
      <c r="F1568" s="18">
        <v>1</v>
      </c>
      <c r="G1568" s="18">
        <f t="shared" si="74"/>
        <v>0</v>
      </c>
    </row>
    <row r="1569" spans="1:23">
      <c r="A1569" t="e">
        <f>_xlfn.XLOOKUP(I1569,UTILIZADAS[Contacto1],UTILIZADAS[Source.Name],,0)</f>
        <v>#N/A</v>
      </c>
      <c r="B1569" s="18" t="e">
        <f>VLOOKUP(J1569,Ref!A:C,3,0)</f>
        <v>#N/A</v>
      </c>
      <c r="C1569" s="18" t="e">
        <f>VLOOKUP(J1569,Ref!A:D,4,0)</f>
        <v>#N/A</v>
      </c>
      <c r="D1569" s="18" t="str">
        <f t="shared" si="72"/>
        <v>00/ene</v>
      </c>
      <c r="E1569" s="18">
        <f t="shared" si="73"/>
        <v>0</v>
      </c>
      <c r="F1569" s="18">
        <v>1</v>
      </c>
      <c r="G1569" s="18">
        <f t="shared" si="74"/>
        <v>0</v>
      </c>
    </row>
    <row r="1570" spans="1:23">
      <c r="A1570" t="e">
        <f>_xlfn.XLOOKUP(I1570,UTILIZADAS[Contacto1],UTILIZADAS[Source.Name],,0)</f>
        <v>#N/A</v>
      </c>
      <c r="B1570" s="18" t="e">
        <f>VLOOKUP(J1570,Ref!A:C,3,0)</f>
        <v>#N/A</v>
      </c>
      <c r="C1570" s="18" t="e">
        <f>VLOOKUP(J1570,Ref!A:D,4,0)</f>
        <v>#N/A</v>
      </c>
      <c r="D1570" s="18" t="str">
        <f t="shared" si="72"/>
        <v>00/ene</v>
      </c>
      <c r="E1570" s="18">
        <f t="shared" si="73"/>
        <v>0</v>
      </c>
      <c r="F1570" s="18">
        <v>1</v>
      </c>
      <c r="G1570" s="18">
        <f t="shared" si="74"/>
        <v>0</v>
      </c>
    </row>
    <row r="1571" spans="1:23">
      <c r="A1571" t="e">
        <f>_xlfn.XLOOKUP(I1571,UTILIZADAS[Contacto1],UTILIZADAS[Source.Name],,0)</f>
        <v>#N/A</v>
      </c>
      <c r="B1571" s="18" t="e">
        <f>VLOOKUP(J1571,Ref!A:C,3,0)</f>
        <v>#N/A</v>
      </c>
      <c r="C1571" s="18" t="e">
        <f>VLOOKUP(J1571,Ref!A:D,4,0)</f>
        <v>#N/A</v>
      </c>
      <c r="D1571" s="18" t="str">
        <f t="shared" si="72"/>
        <v>00/ene</v>
      </c>
      <c r="E1571" s="18">
        <f t="shared" si="73"/>
        <v>0</v>
      </c>
      <c r="F1571" s="18">
        <v>1</v>
      </c>
      <c r="G1571" s="18">
        <f t="shared" si="74"/>
        <v>0</v>
      </c>
    </row>
    <row r="1572" spans="1:23">
      <c r="A1572" t="e">
        <f>_xlfn.XLOOKUP(I1572,UTILIZADAS[Contacto1],UTILIZADAS[Source.Name],,0)</f>
        <v>#N/A</v>
      </c>
      <c r="B1572" s="18" t="e">
        <f>VLOOKUP(J1572,Ref!A:C,3,0)</f>
        <v>#N/A</v>
      </c>
      <c r="C1572" s="18" t="e">
        <f>VLOOKUP(J1572,Ref!A:D,4,0)</f>
        <v>#N/A</v>
      </c>
      <c r="D1572" s="18" t="str">
        <f t="shared" si="72"/>
        <v>00/ene</v>
      </c>
      <c r="E1572" s="18">
        <f t="shared" si="73"/>
        <v>0</v>
      </c>
      <c r="F1572" s="18">
        <v>1</v>
      </c>
      <c r="G1572" s="18">
        <f t="shared" si="74"/>
        <v>0</v>
      </c>
    </row>
    <row r="1573" spans="1:23">
      <c r="A1573" t="e">
        <f>_xlfn.XLOOKUP(I1573,UTILIZADAS[Contacto1],UTILIZADAS[Source.Name],,0)</f>
        <v>#N/A</v>
      </c>
      <c r="B1573" s="18" t="e">
        <f>VLOOKUP(J1573,Ref!A:C,3,0)</f>
        <v>#N/A</v>
      </c>
      <c r="C1573" s="18" t="e">
        <f>VLOOKUP(J1573,Ref!A:D,4,0)</f>
        <v>#N/A</v>
      </c>
      <c r="D1573" s="18" t="str">
        <f t="shared" si="72"/>
        <v>00/ene</v>
      </c>
      <c r="E1573" s="18">
        <f t="shared" si="73"/>
        <v>0</v>
      </c>
      <c r="F1573" s="18">
        <v>1</v>
      </c>
      <c r="G1573" s="18">
        <f t="shared" si="74"/>
        <v>0</v>
      </c>
    </row>
    <row r="1574" spans="1:23">
      <c r="A1574" t="e">
        <f>_xlfn.XLOOKUP(I1574,UTILIZADAS[Contacto1],UTILIZADAS[Source.Name],,0)</f>
        <v>#N/A</v>
      </c>
      <c r="B1574" s="18" t="e">
        <f>VLOOKUP(J1574,Ref!A:C,3,0)</f>
        <v>#N/A</v>
      </c>
      <c r="C1574" s="18" t="e">
        <f>VLOOKUP(J1574,Ref!A:D,4,0)</f>
        <v>#N/A</v>
      </c>
      <c r="D1574" s="18" t="str">
        <f t="shared" si="72"/>
        <v>00/ene</v>
      </c>
      <c r="E1574" s="18">
        <f t="shared" si="73"/>
        <v>0</v>
      </c>
      <c r="F1574" s="18">
        <v>1</v>
      </c>
      <c r="G1574" s="18">
        <f t="shared" si="74"/>
        <v>0</v>
      </c>
    </row>
    <row r="1575" spans="1:23">
      <c r="A1575" t="e">
        <f>_xlfn.XLOOKUP(I1575,UTILIZADAS[Contacto1],UTILIZADAS[Source.Name],,0)</f>
        <v>#N/A</v>
      </c>
      <c r="B1575" s="18" t="e">
        <f>VLOOKUP(J1575,Ref!A:C,3,0)</f>
        <v>#N/A</v>
      </c>
      <c r="C1575" s="18" t="e">
        <f>VLOOKUP(J1575,Ref!A:D,4,0)</f>
        <v>#N/A</v>
      </c>
      <c r="D1575" s="18" t="str">
        <f t="shared" si="72"/>
        <v>00/ene</v>
      </c>
      <c r="E1575" s="18">
        <f t="shared" si="73"/>
        <v>0</v>
      </c>
      <c r="F1575" s="18">
        <v>1</v>
      </c>
      <c r="G1575" s="18">
        <f t="shared" si="74"/>
        <v>0</v>
      </c>
    </row>
    <row r="1576" spans="1:23">
      <c r="A1576" t="e">
        <f>_xlfn.XLOOKUP(I1576,UTILIZADAS[Contacto1],UTILIZADAS[Source.Name],,0)</f>
        <v>#N/A</v>
      </c>
      <c r="B1576" s="18" t="e">
        <f>VLOOKUP(J1576,Ref!A:C,3,0)</f>
        <v>#N/A</v>
      </c>
      <c r="C1576" s="18" t="e">
        <f>VLOOKUP(J1576,Ref!A:D,4,0)</f>
        <v>#N/A</v>
      </c>
      <c r="D1576" s="18" t="str">
        <f t="shared" si="72"/>
        <v>00/ene</v>
      </c>
      <c r="E1576" s="18">
        <f t="shared" si="73"/>
        <v>0</v>
      </c>
      <c r="F1576" s="18">
        <v>1</v>
      </c>
      <c r="G1576" s="18">
        <f t="shared" si="74"/>
        <v>0</v>
      </c>
    </row>
    <row r="1577" spans="1:23">
      <c r="A1577" t="e">
        <f>_xlfn.XLOOKUP(I1577,UTILIZADAS[Contacto1],UTILIZADAS[Source.Name],,0)</f>
        <v>#N/A</v>
      </c>
      <c r="B1577" s="18" t="e">
        <f>VLOOKUP(J1577,Ref!A:C,3,0)</f>
        <v>#N/A</v>
      </c>
      <c r="C1577" s="18" t="e">
        <f>VLOOKUP(J1577,Ref!A:D,4,0)</f>
        <v>#N/A</v>
      </c>
      <c r="D1577" s="18" t="str">
        <f t="shared" si="72"/>
        <v>00/ene</v>
      </c>
      <c r="E1577" s="18">
        <f t="shared" si="73"/>
        <v>0</v>
      </c>
      <c r="F1577" s="18">
        <v>1</v>
      </c>
      <c r="G1577" s="18">
        <f t="shared" si="74"/>
        <v>0</v>
      </c>
    </row>
    <row r="1578" spans="1:23">
      <c r="A1578" t="e">
        <f>_xlfn.XLOOKUP(I1578,UTILIZADAS[Contacto1],UTILIZADAS[Source.Name],,0)</f>
        <v>#N/A</v>
      </c>
      <c r="B1578" s="18" t="e">
        <f>VLOOKUP(J1578,Ref!A:C,3,0)</f>
        <v>#N/A</v>
      </c>
      <c r="C1578" s="18" t="e">
        <f>VLOOKUP(J1578,Ref!A:D,4,0)</f>
        <v>#N/A</v>
      </c>
      <c r="D1578" s="18" t="str">
        <f t="shared" si="72"/>
        <v>00/ene</v>
      </c>
      <c r="E1578" s="18">
        <f t="shared" si="73"/>
        <v>0</v>
      </c>
      <c r="F1578" s="18">
        <v>1</v>
      </c>
      <c r="G1578" s="18">
        <f t="shared" si="74"/>
        <v>0</v>
      </c>
    </row>
    <row r="1579" spans="1:23">
      <c r="A1579" t="e">
        <f>_xlfn.XLOOKUP(I1579,UTILIZADAS[Contacto1],UTILIZADAS[Source.Name],,0)</f>
        <v>#N/A</v>
      </c>
      <c r="B1579" s="18" t="e">
        <f>VLOOKUP(J1579,Ref!A:C,3,0)</f>
        <v>#N/A</v>
      </c>
      <c r="C1579" s="18" t="e">
        <f>VLOOKUP(J1579,Ref!A:D,4,0)</f>
        <v>#N/A</v>
      </c>
      <c r="D1579" s="18" t="str">
        <f t="shared" si="72"/>
        <v>00/ene</v>
      </c>
      <c r="E1579" s="18">
        <f t="shared" si="73"/>
        <v>0</v>
      </c>
      <c r="F1579" s="18">
        <v>1</v>
      </c>
      <c r="G1579" s="18">
        <f t="shared" si="74"/>
        <v>0</v>
      </c>
    </row>
    <row r="1580" spans="1:23">
      <c r="A1580" t="e">
        <f>_xlfn.XLOOKUP(I1580,UTILIZADAS[Contacto1],UTILIZADAS[Source.Name],,0)</f>
        <v>#N/A</v>
      </c>
      <c r="B1580" s="18" t="e">
        <f>VLOOKUP(J1580,Ref!A:C,3,0)</f>
        <v>#N/A</v>
      </c>
      <c r="C1580" s="18" t="e">
        <f>VLOOKUP(J1580,Ref!A:D,4,0)</f>
        <v>#N/A</v>
      </c>
      <c r="D1580" s="18" t="str">
        <f t="shared" si="72"/>
        <v>00/ene</v>
      </c>
      <c r="E1580" s="18">
        <f t="shared" si="73"/>
        <v>0</v>
      </c>
      <c r="F1580" s="18">
        <v>1</v>
      </c>
      <c r="G1580" s="18">
        <f t="shared" si="74"/>
        <v>0</v>
      </c>
    </row>
    <row r="1581" spans="1:23">
      <c r="A1581" t="e">
        <f>_xlfn.XLOOKUP(I1581,UTILIZADAS[Contacto1],UTILIZADAS[Source.Name],,0)</f>
        <v>#N/A</v>
      </c>
      <c r="B1581" s="18" t="e">
        <f>VLOOKUP(J1581,Ref!A:C,3,0)</f>
        <v>#N/A</v>
      </c>
      <c r="C1581" s="18" t="e">
        <f>VLOOKUP(J1581,Ref!A:D,4,0)</f>
        <v>#N/A</v>
      </c>
      <c r="D1581" s="18" t="str">
        <f t="shared" si="72"/>
        <v>00/ene</v>
      </c>
      <c r="E1581" s="18">
        <f t="shared" si="73"/>
        <v>0</v>
      </c>
      <c r="F1581" s="18">
        <v>1</v>
      </c>
      <c r="G1581" s="18">
        <f t="shared" si="74"/>
        <v>0</v>
      </c>
      <c r="W1581" s="3"/>
    </row>
    <row r="1582" spans="1:23">
      <c r="A1582" t="e">
        <f>_xlfn.XLOOKUP(I1582,UTILIZADAS[Contacto1],UTILIZADAS[Source.Name],,0)</f>
        <v>#N/A</v>
      </c>
      <c r="B1582" s="18" t="e">
        <f>VLOOKUP(J1582,Ref!A:C,3,0)</f>
        <v>#N/A</v>
      </c>
      <c r="C1582" s="18" t="e">
        <f>VLOOKUP(J1582,Ref!A:D,4,0)</f>
        <v>#N/A</v>
      </c>
      <c r="D1582" s="18" t="str">
        <f t="shared" si="72"/>
        <v>00/ene</v>
      </c>
      <c r="E1582" s="18">
        <f t="shared" si="73"/>
        <v>0</v>
      </c>
      <c r="F1582" s="18">
        <v>1</v>
      </c>
      <c r="G1582" s="18">
        <f t="shared" si="74"/>
        <v>0</v>
      </c>
    </row>
    <row r="1583" spans="1:23">
      <c r="A1583" t="e">
        <f>_xlfn.XLOOKUP(I1583,UTILIZADAS[Contacto1],UTILIZADAS[Source.Name],,0)</f>
        <v>#N/A</v>
      </c>
      <c r="B1583" s="18" t="e">
        <f>VLOOKUP(J1583,Ref!A:C,3,0)</f>
        <v>#N/A</v>
      </c>
      <c r="C1583" s="18" t="e">
        <f>VLOOKUP(J1583,Ref!A:D,4,0)</f>
        <v>#N/A</v>
      </c>
      <c r="D1583" s="18" t="str">
        <f t="shared" si="72"/>
        <v>00/ene</v>
      </c>
      <c r="E1583" s="18">
        <f t="shared" si="73"/>
        <v>0</v>
      </c>
      <c r="F1583" s="18">
        <v>1</v>
      </c>
      <c r="G1583" s="18">
        <f t="shared" si="74"/>
        <v>0</v>
      </c>
    </row>
    <row r="1584" spans="1:23">
      <c r="A1584" t="e">
        <f>_xlfn.XLOOKUP(I1584,UTILIZADAS[Contacto1],UTILIZADAS[Source.Name],,0)</f>
        <v>#N/A</v>
      </c>
      <c r="B1584" s="18" t="e">
        <f>VLOOKUP(J1584,Ref!A:C,3,0)</f>
        <v>#N/A</v>
      </c>
      <c r="C1584" s="18" t="e">
        <f>VLOOKUP(J1584,Ref!A:D,4,0)</f>
        <v>#N/A</v>
      </c>
      <c r="D1584" s="18" t="str">
        <f t="shared" si="72"/>
        <v>00/ene</v>
      </c>
      <c r="E1584" s="18">
        <f t="shared" si="73"/>
        <v>0</v>
      </c>
      <c r="F1584" s="18">
        <v>1</v>
      </c>
      <c r="G1584" s="18">
        <f t="shared" si="74"/>
        <v>0</v>
      </c>
    </row>
    <row r="1585" spans="1:7">
      <c r="A1585" t="e">
        <f>_xlfn.XLOOKUP(I1585,UTILIZADAS[Contacto1],UTILIZADAS[Source.Name],,0)</f>
        <v>#N/A</v>
      </c>
      <c r="B1585" s="18" t="e">
        <f>VLOOKUP(J1585,Ref!A:C,3,0)</f>
        <v>#N/A</v>
      </c>
      <c r="C1585" s="18" t="e">
        <f>VLOOKUP(J1585,Ref!A:D,4,0)</f>
        <v>#N/A</v>
      </c>
      <c r="D1585" s="18" t="str">
        <f t="shared" si="72"/>
        <v>00/ene</v>
      </c>
      <c r="E1585" s="18">
        <f t="shared" si="73"/>
        <v>0</v>
      </c>
      <c r="F1585" s="18">
        <v>1</v>
      </c>
      <c r="G1585" s="18">
        <f t="shared" si="74"/>
        <v>0</v>
      </c>
    </row>
    <row r="1586" spans="1:7">
      <c r="A1586" t="e">
        <f>_xlfn.XLOOKUP(I1586,UTILIZADAS[Contacto1],UTILIZADAS[Source.Name],,0)</f>
        <v>#N/A</v>
      </c>
      <c r="B1586" s="18" t="e">
        <f>VLOOKUP(J1586,Ref!A:C,3,0)</f>
        <v>#N/A</v>
      </c>
      <c r="C1586" s="18" t="e">
        <f>VLOOKUP(J1586,Ref!A:D,4,0)</f>
        <v>#N/A</v>
      </c>
      <c r="D1586" s="18" t="str">
        <f t="shared" si="72"/>
        <v>00/ene</v>
      </c>
      <c r="E1586" s="18">
        <f t="shared" si="73"/>
        <v>0</v>
      </c>
      <c r="F1586" s="18">
        <v>1</v>
      </c>
      <c r="G1586" s="18">
        <f t="shared" si="74"/>
        <v>0</v>
      </c>
    </row>
    <row r="1587" spans="1:7">
      <c r="A1587" t="e">
        <f>_xlfn.XLOOKUP(I1587,UTILIZADAS[Contacto1],UTILIZADAS[Source.Name],,0)</f>
        <v>#N/A</v>
      </c>
      <c r="B1587" s="18" t="e">
        <f>VLOOKUP(J1587,Ref!A:C,3,0)</f>
        <v>#N/A</v>
      </c>
      <c r="C1587" s="18" t="e">
        <f>VLOOKUP(J1587,Ref!A:D,4,0)</f>
        <v>#N/A</v>
      </c>
      <c r="D1587" s="18" t="str">
        <f t="shared" si="72"/>
        <v>00/ene</v>
      </c>
      <c r="E1587" s="18">
        <f t="shared" si="73"/>
        <v>0</v>
      </c>
      <c r="F1587" s="18">
        <v>1</v>
      </c>
      <c r="G1587" s="18">
        <f t="shared" si="74"/>
        <v>0</v>
      </c>
    </row>
    <row r="1588" spans="1:7">
      <c r="A1588" t="e">
        <f>_xlfn.XLOOKUP(I1588,UTILIZADAS[Contacto1],UTILIZADAS[Source.Name],,0)</f>
        <v>#N/A</v>
      </c>
      <c r="B1588" s="18" t="e">
        <f>VLOOKUP(J1588,Ref!A:C,3,0)</f>
        <v>#N/A</v>
      </c>
      <c r="C1588" s="18" t="e">
        <f>VLOOKUP(J1588,Ref!A:D,4,0)</f>
        <v>#N/A</v>
      </c>
      <c r="D1588" s="18" t="str">
        <f t="shared" si="72"/>
        <v>00/ene</v>
      </c>
      <c r="E1588" s="18">
        <f t="shared" si="73"/>
        <v>0</v>
      </c>
      <c r="F1588" s="18">
        <v>1</v>
      </c>
      <c r="G1588" s="18">
        <f t="shared" si="74"/>
        <v>0</v>
      </c>
    </row>
    <row r="1589" spans="1:7">
      <c r="A1589" t="e">
        <f>_xlfn.XLOOKUP(I1589,UTILIZADAS[Contacto1],UTILIZADAS[Source.Name],,0)</f>
        <v>#N/A</v>
      </c>
      <c r="B1589" s="18" t="e">
        <f>VLOOKUP(J1589,Ref!A:C,3,0)</f>
        <v>#N/A</v>
      </c>
      <c r="C1589" s="18" t="e">
        <f>VLOOKUP(J1589,Ref!A:D,4,0)</f>
        <v>#N/A</v>
      </c>
      <c r="D1589" s="18" t="str">
        <f t="shared" si="72"/>
        <v>00/ene</v>
      </c>
      <c r="E1589" s="18">
        <f t="shared" si="73"/>
        <v>0</v>
      </c>
      <c r="F1589" s="18">
        <v>1</v>
      </c>
      <c r="G1589" s="18">
        <f t="shared" si="74"/>
        <v>0</v>
      </c>
    </row>
    <row r="1590" spans="1:7">
      <c r="A1590" t="e">
        <f>_xlfn.XLOOKUP(I1590,UTILIZADAS[Contacto1],UTILIZADAS[Source.Name],,0)</f>
        <v>#N/A</v>
      </c>
      <c r="B1590" s="18" t="e">
        <f>VLOOKUP(J1590,Ref!A:C,3,0)</f>
        <v>#N/A</v>
      </c>
      <c r="C1590" s="18" t="e">
        <f>VLOOKUP(J1590,Ref!A:D,4,0)</f>
        <v>#N/A</v>
      </c>
      <c r="D1590" s="18" t="str">
        <f t="shared" si="72"/>
        <v>00/ene</v>
      </c>
      <c r="E1590" s="18">
        <f t="shared" si="73"/>
        <v>0</v>
      </c>
      <c r="F1590" s="18">
        <v>1</v>
      </c>
      <c r="G1590" s="18">
        <f t="shared" si="74"/>
        <v>0</v>
      </c>
    </row>
    <row r="1591" spans="1:7">
      <c r="A1591" t="e">
        <f>_xlfn.XLOOKUP(I1591,UTILIZADAS[Contacto1],UTILIZADAS[Source.Name],,0)</f>
        <v>#N/A</v>
      </c>
      <c r="B1591" s="18" t="e">
        <f>VLOOKUP(J1591,Ref!A:C,3,0)</f>
        <v>#N/A</v>
      </c>
      <c r="C1591" s="18" t="e">
        <f>VLOOKUP(J1591,Ref!A:D,4,0)</f>
        <v>#N/A</v>
      </c>
      <c r="D1591" s="18" t="str">
        <f t="shared" si="72"/>
        <v>00/ene</v>
      </c>
      <c r="E1591" s="18">
        <f t="shared" si="73"/>
        <v>0</v>
      </c>
      <c r="F1591" s="18">
        <v>1</v>
      </c>
      <c r="G1591" s="18">
        <f t="shared" si="74"/>
        <v>0</v>
      </c>
    </row>
    <row r="1592" spans="1:7">
      <c r="A1592" t="e">
        <f>_xlfn.XLOOKUP(I1592,UTILIZADAS[Contacto1],UTILIZADAS[Source.Name],,0)</f>
        <v>#N/A</v>
      </c>
      <c r="B1592" s="18" t="e">
        <f>VLOOKUP(J1592,Ref!A:C,3,0)</f>
        <v>#N/A</v>
      </c>
      <c r="C1592" s="18" t="e">
        <f>VLOOKUP(J1592,Ref!A:D,4,0)</f>
        <v>#N/A</v>
      </c>
      <c r="D1592" s="18" t="str">
        <f t="shared" si="72"/>
        <v>00/ene</v>
      </c>
      <c r="E1592" s="18">
        <f t="shared" si="73"/>
        <v>0</v>
      </c>
      <c r="F1592" s="18">
        <v>1</v>
      </c>
      <c r="G1592" s="18">
        <f t="shared" si="74"/>
        <v>0</v>
      </c>
    </row>
    <row r="1593" spans="1:7">
      <c r="A1593" t="e">
        <f>_xlfn.XLOOKUP(I1593,UTILIZADAS[Contacto1],UTILIZADAS[Source.Name],,0)</f>
        <v>#N/A</v>
      </c>
      <c r="B1593" s="18" t="e">
        <f>VLOOKUP(J1593,Ref!A:C,3,0)</f>
        <v>#N/A</v>
      </c>
      <c r="C1593" s="18" t="e">
        <f>VLOOKUP(J1593,Ref!A:D,4,0)</f>
        <v>#N/A</v>
      </c>
      <c r="D1593" s="18" t="str">
        <f t="shared" si="72"/>
        <v>00/ene</v>
      </c>
      <c r="E1593" s="18">
        <f t="shared" si="73"/>
        <v>0</v>
      </c>
      <c r="F1593" s="18">
        <v>1</v>
      </c>
      <c r="G1593" s="18">
        <f t="shared" si="74"/>
        <v>0</v>
      </c>
    </row>
    <row r="1594" spans="1:7">
      <c r="A1594" t="e">
        <f>_xlfn.XLOOKUP(I1594,UTILIZADAS[Contacto1],UTILIZADAS[Source.Name],,0)</f>
        <v>#N/A</v>
      </c>
      <c r="B1594" s="18" t="e">
        <f>VLOOKUP(J1594,Ref!A:C,3,0)</f>
        <v>#N/A</v>
      </c>
      <c r="C1594" s="18" t="e">
        <f>VLOOKUP(J1594,Ref!A:D,4,0)</f>
        <v>#N/A</v>
      </c>
      <c r="D1594" s="18" t="str">
        <f t="shared" si="72"/>
        <v>00/ene</v>
      </c>
      <c r="E1594" s="18">
        <f t="shared" si="73"/>
        <v>0</v>
      </c>
      <c r="F1594" s="18">
        <v>1</v>
      </c>
      <c r="G1594" s="18">
        <f t="shared" si="74"/>
        <v>0</v>
      </c>
    </row>
    <row r="1595" spans="1:7">
      <c r="A1595" t="e">
        <f>_xlfn.XLOOKUP(I1595,UTILIZADAS[Contacto1],UTILIZADAS[Source.Name],,0)</f>
        <v>#N/A</v>
      </c>
      <c r="B1595" s="18" t="e">
        <f>VLOOKUP(J1595,Ref!A:C,3,0)</f>
        <v>#N/A</v>
      </c>
      <c r="C1595" s="18" t="e">
        <f>VLOOKUP(J1595,Ref!A:D,4,0)</f>
        <v>#N/A</v>
      </c>
      <c r="D1595" s="18" t="str">
        <f t="shared" si="72"/>
        <v>00/ene</v>
      </c>
      <c r="E1595" s="18">
        <f t="shared" si="73"/>
        <v>0</v>
      </c>
      <c r="F1595" s="18">
        <v>1</v>
      </c>
      <c r="G1595" s="18">
        <f t="shared" si="74"/>
        <v>0</v>
      </c>
    </row>
    <row r="1596" spans="1:7">
      <c r="A1596" t="e">
        <f>_xlfn.XLOOKUP(I1596,UTILIZADAS[Contacto1],UTILIZADAS[Source.Name],,0)</f>
        <v>#N/A</v>
      </c>
      <c r="B1596" s="18" t="e">
        <f>VLOOKUP(J1596,Ref!A:C,3,0)</f>
        <v>#N/A</v>
      </c>
      <c r="C1596" s="18" t="e">
        <f>VLOOKUP(J1596,Ref!A:D,4,0)</f>
        <v>#N/A</v>
      </c>
      <c r="D1596" s="18" t="str">
        <f t="shared" si="72"/>
        <v>00/ene</v>
      </c>
      <c r="E1596" s="18">
        <f t="shared" si="73"/>
        <v>0</v>
      </c>
      <c r="F1596" s="18">
        <v>1</v>
      </c>
      <c r="G1596" s="18">
        <f t="shared" si="74"/>
        <v>0</v>
      </c>
    </row>
    <row r="1597" spans="1:7">
      <c r="A1597" t="e">
        <f>_xlfn.XLOOKUP(I1597,UTILIZADAS[Contacto1],UTILIZADAS[Source.Name],,0)</f>
        <v>#N/A</v>
      </c>
      <c r="B1597" s="18" t="e">
        <f>VLOOKUP(J1597,Ref!A:C,3,0)</f>
        <v>#N/A</v>
      </c>
      <c r="C1597" s="18" t="e">
        <f>VLOOKUP(J1597,Ref!A:D,4,0)</f>
        <v>#N/A</v>
      </c>
      <c r="D1597" s="18" t="str">
        <f t="shared" si="72"/>
        <v>00/ene</v>
      </c>
      <c r="E1597" s="18">
        <f t="shared" si="73"/>
        <v>0</v>
      </c>
      <c r="F1597" s="18">
        <v>1</v>
      </c>
      <c r="G1597" s="18">
        <f t="shared" si="74"/>
        <v>0</v>
      </c>
    </row>
    <row r="1598" spans="1:7">
      <c r="A1598" t="e">
        <f>_xlfn.XLOOKUP(I1598,UTILIZADAS[Contacto1],UTILIZADAS[Source.Name],,0)</f>
        <v>#N/A</v>
      </c>
      <c r="B1598" s="18" t="e">
        <f>VLOOKUP(J1598,Ref!A:C,3,0)</f>
        <v>#N/A</v>
      </c>
      <c r="C1598" s="18" t="e">
        <f>VLOOKUP(J1598,Ref!A:D,4,0)</f>
        <v>#N/A</v>
      </c>
      <c r="D1598" s="18" t="str">
        <f t="shared" si="72"/>
        <v>00/ene</v>
      </c>
      <c r="E1598" s="18">
        <f t="shared" si="73"/>
        <v>0</v>
      </c>
      <c r="F1598" s="18">
        <v>1</v>
      </c>
      <c r="G1598" s="18">
        <f t="shared" si="74"/>
        <v>0</v>
      </c>
    </row>
    <row r="1599" spans="1:7">
      <c r="A1599" t="e">
        <f>_xlfn.XLOOKUP(I1599,UTILIZADAS[Contacto1],UTILIZADAS[Source.Name],,0)</f>
        <v>#N/A</v>
      </c>
      <c r="B1599" s="18" t="e">
        <f>VLOOKUP(J1599,Ref!A:C,3,0)</f>
        <v>#N/A</v>
      </c>
      <c r="C1599" s="18" t="e">
        <f>VLOOKUP(J1599,Ref!A:D,4,0)</f>
        <v>#N/A</v>
      </c>
      <c r="D1599" s="18" t="str">
        <f t="shared" si="72"/>
        <v>00/ene</v>
      </c>
      <c r="E1599" s="18">
        <f t="shared" si="73"/>
        <v>0</v>
      </c>
      <c r="F1599" s="18">
        <v>1</v>
      </c>
      <c r="G1599" s="18">
        <f t="shared" si="74"/>
        <v>0</v>
      </c>
    </row>
    <row r="1600" spans="1:7">
      <c r="A1600" t="e">
        <f>_xlfn.XLOOKUP(I1600,UTILIZADAS[Contacto1],UTILIZADAS[Source.Name],,0)</f>
        <v>#N/A</v>
      </c>
      <c r="B1600" s="18" t="e">
        <f>VLOOKUP(J1600,Ref!A:C,3,0)</f>
        <v>#N/A</v>
      </c>
      <c r="C1600" s="18" t="e">
        <f>VLOOKUP(J1600,Ref!A:D,4,0)</f>
        <v>#N/A</v>
      </c>
      <c r="D1600" s="18" t="str">
        <f t="shared" si="72"/>
        <v>00/ene</v>
      </c>
      <c r="E1600" s="18">
        <f t="shared" si="73"/>
        <v>0</v>
      </c>
      <c r="F1600" s="18">
        <v>1</v>
      </c>
      <c r="G1600" s="18">
        <f t="shared" si="74"/>
        <v>0</v>
      </c>
    </row>
    <row r="1601" spans="1:7">
      <c r="A1601" t="e">
        <f>_xlfn.XLOOKUP(I1601,UTILIZADAS[Contacto1],UTILIZADAS[Source.Name],,0)</f>
        <v>#N/A</v>
      </c>
      <c r="B1601" s="18" t="e">
        <f>VLOOKUP(J1601,Ref!A:C,3,0)</f>
        <v>#N/A</v>
      </c>
      <c r="C1601" s="18" t="e">
        <f>VLOOKUP(J1601,Ref!A:D,4,0)</f>
        <v>#N/A</v>
      </c>
      <c r="D1601" s="18" t="str">
        <f t="shared" si="72"/>
        <v>00/ene</v>
      </c>
      <c r="E1601" s="18">
        <f t="shared" si="73"/>
        <v>0</v>
      </c>
      <c r="F1601" s="18">
        <v>1</v>
      </c>
      <c r="G1601" s="18">
        <f t="shared" si="74"/>
        <v>0</v>
      </c>
    </row>
    <row r="1602" spans="1:7">
      <c r="A1602" t="e">
        <f>_xlfn.XLOOKUP(I1602,UTILIZADAS[Contacto1],UTILIZADAS[Source.Name],,0)</f>
        <v>#N/A</v>
      </c>
      <c r="B1602" s="18" t="e">
        <f>VLOOKUP(J1602,Ref!A:C,3,0)</f>
        <v>#N/A</v>
      </c>
      <c r="C1602" s="18" t="e">
        <f>VLOOKUP(J1602,Ref!A:D,4,0)</f>
        <v>#N/A</v>
      </c>
      <c r="D1602" s="18" t="str">
        <f t="shared" ref="D1602:D1665" si="75">TEXT(H1602,"dd/mmm")</f>
        <v>00/ene</v>
      </c>
      <c r="E1602" s="18">
        <f t="shared" ref="E1602:E1665" si="76">+COUNTIF(I:I,I1602)</f>
        <v>0</v>
      </c>
      <c r="F1602" s="18">
        <v>1</v>
      </c>
      <c r="G1602" s="18">
        <f t="shared" si="74"/>
        <v>0</v>
      </c>
    </row>
    <row r="1603" spans="1:7">
      <c r="A1603" t="e">
        <f>_xlfn.XLOOKUP(I1603,UTILIZADAS[Contacto1],UTILIZADAS[Source.Name],,0)</f>
        <v>#N/A</v>
      </c>
      <c r="B1603" s="18" t="e">
        <f>VLOOKUP(J1603,Ref!A:C,3,0)</f>
        <v>#N/A</v>
      </c>
      <c r="C1603" s="18" t="e">
        <f>VLOOKUP(J1603,Ref!A:D,4,0)</f>
        <v>#N/A</v>
      </c>
      <c r="D1603" s="18" t="str">
        <f t="shared" si="75"/>
        <v>00/ene</v>
      </c>
      <c r="E1603" s="18">
        <f t="shared" si="76"/>
        <v>0</v>
      </c>
      <c r="F1603" s="18">
        <v>1</v>
      </c>
      <c r="G1603" s="18">
        <f t="shared" ref="G1603:G1666" si="77">IF(I1603=I1604,0,1)</f>
        <v>0</v>
      </c>
    </row>
    <row r="1604" spans="1:7">
      <c r="A1604" t="e">
        <f>_xlfn.XLOOKUP(I1604,UTILIZADAS[Contacto1],UTILIZADAS[Source.Name],,0)</f>
        <v>#N/A</v>
      </c>
      <c r="B1604" s="18" t="e">
        <f>VLOOKUP(J1604,Ref!A:C,3,0)</f>
        <v>#N/A</v>
      </c>
      <c r="C1604" s="18" t="e">
        <f>VLOOKUP(J1604,Ref!A:D,4,0)</f>
        <v>#N/A</v>
      </c>
      <c r="D1604" s="18" t="str">
        <f t="shared" si="75"/>
        <v>00/ene</v>
      </c>
      <c r="E1604" s="18">
        <f t="shared" si="76"/>
        <v>0</v>
      </c>
      <c r="F1604" s="18">
        <v>1</v>
      </c>
      <c r="G1604" s="18">
        <f t="shared" si="77"/>
        <v>0</v>
      </c>
    </row>
    <row r="1605" spans="1:7">
      <c r="A1605" t="e">
        <f>_xlfn.XLOOKUP(I1605,UTILIZADAS[Contacto1],UTILIZADAS[Source.Name],,0)</f>
        <v>#N/A</v>
      </c>
      <c r="B1605" s="18" t="e">
        <f>VLOOKUP(J1605,Ref!A:C,3,0)</f>
        <v>#N/A</v>
      </c>
      <c r="C1605" s="18" t="e">
        <f>VLOOKUP(J1605,Ref!A:D,4,0)</f>
        <v>#N/A</v>
      </c>
      <c r="D1605" s="18" t="str">
        <f t="shared" si="75"/>
        <v>00/ene</v>
      </c>
      <c r="E1605" s="18">
        <f t="shared" si="76"/>
        <v>0</v>
      </c>
      <c r="F1605" s="18">
        <v>1</v>
      </c>
      <c r="G1605" s="18">
        <f t="shared" si="77"/>
        <v>0</v>
      </c>
    </row>
    <row r="1606" spans="1:7">
      <c r="A1606" t="e">
        <f>_xlfn.XLOOKUP(I1606,UTILIZADAS[Contacto1],UTILIZADAS[Source.Name],,0)</f>
        <v>#N/A</v>
      </c>
      <c r="B1606" s="18" t="e">
        <f>VLOOKUP(J1606,Ref!A:C,3,0)</f>
        <v>#N/A</v>
      </c>
      <c r="C1606" s="18" t="e">
        <f>VLOOKUP(J1606,Ref!A:D,4,0)</f>
        <v>#N/A</v>
      </c>
      <c r="D1606" s="18" t="str">
        <f t="shared" si="75"/>
        <v>00/ene</v>
      </c>
      <c r="E1606" s="18">
        <f t="shared" si="76"/>
        <v>0</v>
      </c>
      <c r="F1606" s="18">
        <v>1</v>
      </c>
      <c r="G1606" s="18">
        <f t="shared" si="77"/>
        <v>0</v>
      </c>
    </row>
    <row r="1607" spans="1:7">
      <c r="A1607" t="e">
        <f>_xlfn.XLOOKUP(I1607,UTILIZADAS[Contacto1],UTILIZADAS[Source.Name],,0)</f>
        <v>#N/A</v>
      </c>
      <c r="B1607" s="18" t="e">
        <f>VLOOKUP(J1607,Ref!A:C,3,0)</f>
        <v>#N/A</v>
      </c>
      <c r="C1607" s="18" t="e">
        <f>VLOOKUP(J1607,Ref!A:D,4,0)</f>
        <v>#N/A</v>
      </c>
      <c r="D1607" s="18" t="str">
        <f t="shared" si="75"/>
        <v>00/ene</v>
      </c>
      <c r="E1607" s="18">
        <f t="shared" si="76"/>
        <v>0</v>
      </c>
      <c r="F1607" s="18">
        <v>1</v>
      </c>
      <c r="G1607" s="18">
        <f t="shared" si="77"/>
        <v>0</v>
      </c>
    </row>
    <row r="1608" spans="1:7">
      <c r="A1608" t="e">
        <f>_xlfn.XLOOKUP(I1608,UTILIZADAS[Contacto1],UTILIZADAS[Source.Name],,0)</f>
        <v>#N/A</v>
      </c>
      <c r="B1608" s="18" t="e">
        <f>VLOOKUP(J1608,Ref!A:C,3,0)</f>
        <v>#N/A</v>
      </c>
      <c r="C1608" s="18" t="e">
        <f>VLOOKUP(J1608,Ref!A:D,4,0)</f>
        <v>#N/A</v>
      </c>
      <c r="D1608" s="18" t="str">
        <f t="shared" si="75"/>
        <v>00/ene</v>
      </c>
      <c r="E1608" s="18">
        <f t="shared" si="76"/>
        <v>0</v>
      </c>
      <c r="F1608" s="18">
        <v>1</v>
      </c>
      <c r="G1608" s="18">
        <f t="shared" si="77"/>
        <v>0</v>
      </c>
    </row>
    <row r="1609" spans="1:7">
      <c r="A1609" t="e">
        <f>_xlfn.XLOOKUP(I1609,UTILIZADAS[Contacto1],UTILIZADAS[Source.Name],,0)</f>
        <v>#N/A</v>
      </c>
      <c r="B1609" s="18" t="e">
        <f>VLOOKUP(J1609,Ref!A:C,3,0)</f>
        <v>#N/A</v>
      </c>
      <c r="C1609" s="18" t="e">
        <f>VLOOKUP(J1609,Ref!A:D,4,0)</f>
        <v>#N/A</v>
      </c>
      <c r="D1609" s="18" t="str">
        <f t="shared" si="75"/>
        <v>00/ene</v>
      </c>
      <c r="E1609" s="18">
        <f t="shared" si="76"/>
        <v>0</v>
      </c>
      <c r="F1609" s="18">
        <v>1</v>
      </c>
      <c r="G1609" s="18">
        <f t="shared" si="77"/>
        <v>0</v>
      </c>
    </row>
    <row r="1610" spans="1:7">
      <c r="A1610" t="e">
        <f>_xlfn.XLOOKUP(I1610,UTILIZADAS[Contacto1],UTILIZADAS[Source.Name],,0)</f>
        <v>#N/A</v>
      </c>
      <c r="B1610" s="18" t="e">
        <f>VLOOKUP(J1610,Ref!A:C,3,0)</f>
        <v>#N/A</v>
      </c>
      <c r="C1610" s="18" t="e">
        <f>VLOOKUP(J1610,Ref!A:D,4,0)</f>
        <v>#N/A</v>
      </c>
      <c r="D1610" s="18" t="str">
        <f t="shared" si="75"/>
        <v>00/ene</v>
      </c>
      <c r="E1610" s="18">
        <f t="shared" si="76"/>
        <v>0</v>
      </c>
      <c r="F1610" s="18">
        <v>1</v>
      </c>
      <c r="G1610" s="18">
        <f t="shared" si="77"/>
        <v>0</v>
      </c>
    </row>
    <row r="1611" spans="1:7">
      <c r="A1611" t="e">
        <f>_xlfn.XLOOKUP(I1611,UTILIZADAS[Contacto1],UTILIZADAS[Source.Name],,0)</f>
        <v>#N/A</v>
      </c>
      <c r="B1611" s="18" t="e">
        <f>VLOOKUP(J1611,Ref!A:C,3,0)</f>
        <v>#N/A</v>
      </c>
      <c r="C1611" s="18" t="e">
        <f>VLOOKUP(J1611,Ref!A:D,4,0)</f>
        <v>#N/A</v>
      </c>
      <c r="D1611" s="18" t="str">
        <f t="shared" si="75"/>
        <v>00/ene</v>
      </c>
      <c r="E1611" s="18">
        <f t="shared" si="76"/>
        <v>0</v>
      </c>
      <c r="F1611" s="18">
        <v>1</v>
      </c>
      <c r="G1611" s="18">
        <f t="shared" si="77"/>
        <v>0</v>
      </c>
    </row>
    <row r="1612" spans="1:7">
      <c r="A1612" t="e">
        <f>_xlfn.XLOOKUP(I1612,UTILIZADAS[Contacto1],UTILIZADAS[Source.Name],,0)</f>
        <v>#N/A</v>
      </c>
      <c r="B1612" s="18" t="e">
        <f>VLOOKUP(J1612,Ref!A:C,3,0)</f>
        <v>#N/A</v>
      </c>
      <c r="C1612" s="18" t="e">
        <f>VLOOKUP(J1612,Ref!A:D,4,0)</f>
        <v>#N/A</v>
      </c>
      <c r="D1612" s="18" t="str">
        <f t="shared" si="75"/>
        <v>00/ene</v>
      </c>
      <c r="E1612" s="18">
        <f t="shared" si="76"/>
        <v>0</v>
      </c>
      <c r="F1612" s="18">
        <v>1</v>
      </c>
      <c r="G1612" s="18">
        <f t="shared" si="77"/>
        <v>0</v>
      </c>
    </row>
    <row r="1613" spans="1:7">
      <c r="A1613" t="e">
        <f>_xlfn.XLOOKUP(I1613,UTILIZADAS[Contacto1],UTILIZADAS[Source.Name],,0)</f>
        <v>#N/A</v>
      </c>
      <c r="B1613" s="18" t="e">
        <f>VLOOKUP(J1613,Ref!A:C,3,0)</f>
        <v>#N/A</v>
      </c>
      <c r="C1613" s="18" t="e">
        <f>VLOOKUP(J1613,Ref!A:D,4,0)</f>
        <v>#N/A</v>
      </c>
      <c r="D1613" s="18" t="str">
        <f t="shared" si="75"/>
        <v>00/ene</v>
      </c>
      <c r="E1613" s="18">
        <f t="shared" si="76"/>
        <v>0</v>
      </c>
      <c r="F1613" s="18">
        <v>1</v>
      </c>
      <c r="G1613" s="18">
        <f t="shared" si="77"/>
        <v>0</v>
      </c>
    </row>
    <row r="1614" spans="1:7">
      <c r="A1614" t="e">
        <f>_xlfn.XLOOKUP(I1614,UTILIZADAS[Contacto1],UTILIZADAS[Source.Name],,0)</f>
        <v>#N/A</v>
      </c>
      <c r="B1614" s="18" t="e">
        <f>VLOOKUP(J1614,Ref!A:C,3,0)</f>
        <v>#N/A</v>
      </c>
      <c r="C1614" s="18" t="e">
        <f>VLOOKUP(J1614,Ref!A:D,4,0)</f>
        <v>#N/A</v>
      </c>
      <c r="D1614" s="18" t="str">
        <f t="shared" si="75"/>
        <v>00/ene</v>
      </c>
      <c r="E1614" s="18">
        <f t="shared" si="76"/>
        <v>0</v>
      </c>
      <c r="F1614" s="18">
        <v>1</v>
      </c>
      <c r="G1614" s="18">
        <f t="shared" si="77"/>
        <v>0</v>
      </c>
    </row>
    <row r="1615" spans="1:7">
      <c r="A1615" t="e">
        <f>_xlfn.XLOOKUP(I1615,UTILIZADAS[Contacto1],UTILIZADAS[Source.Name],,0)</f>
        <v>#N/A</v>
      </c>
      <c r="B1615" s="18" t="e">
        <f>VLOOKUP(J1615,Ref!A:C,3,0)</f>
        <v>#N/A</v>
      </c>
      <c r="C1615" s="18" t="e">
        <f>VLOOKUP(J1615,Ref!A:D,4,0)</f>
        <v>#N/A</v>
      </c>
      <c r="D1615" s="18" t="str">
        <f t="shared" si="75"/>
        <v>00/ene</v>
      </c>
      <c r="E1615" s="18">
        <f t="shared" si="76"/>
        <v>0</v>
      </c>
      <c r="F1615" s="18">
        <v>1</v>
      </c>
      <c r="G1615" s="18">
        <f t="shared" si="77"/>
        <v>0</v>
      </c>
    </row>
    <row r="1616" spans="1:7">
      <c r="A1616" t="e">
        <f>_xlfn.XLOOKUP(I1616,UTILIZADAS[Contacto1],UTILIZADAS[Source.Name],,0)</f>
        <v>#N/A</v>
      </c>
      <c r="B1616" s="18" t="e">
        <f>VLOOKUP(J1616,Ref!A:C,3,0)</f>
        <v>#N/A</v>
      </c>
      <c r="C1616" s="18" t="e">
        <f>VLOOKUP(J1616,Ref!A:D,4,0)</f>
        <v>#N/A</v>
      </c>
      <c r="D1616" s="18" t="str">
        <f t="shared" si="75"/>
        <v>00/ene</v>
      </c>
      <c r="E1616" s="18">
        <f t="shared" si="76"/>
        <v>0</v>
      </c>
      <c r="F1616" s="18">
        <v>1</v>
      </c>
      <c r="G1616" s="18">
        <f t="shared" si="77"/>
        <v>0</v>
      </c>
    </row>
    <row r="1617" spans="1:7">
      <c r="A1617" t="e">
        <f>_xlfn.XLOOKUP(I1617,UTILIZADAS[Contacto1],UTILIZADAS[Source.Name],,0)</f>
        <v>#N/A</v>
      </c>
      <c r="B1617" s="18" t="e">
        <f>VLOOKUP(J1617,Ref!A:C,3,0)</f>
        <v>#N/A</v>
      </c>
      <c r="C1617" s="18" t="e">
        <f>VLOOKUP(J1617,Ref!A:D,4,0)</f>
        <v>#N/A</v>
      </c>
      <c r="D1617" s="18" t="str">
        <f t="shared" si="75"/>
        <v>00/ene</v>
      </c>
      <c r="E1617" s="18">
        <f t="shared" si="76"/>
        <v>0</v>
      </c>
      <c r="F1617" s="18">
        <v>1</v>
      </c>
      <c r="G1617" s="18">
        <f t="shared" si="77"/>
        <v>0</v>
      </c>
    </row>
    <row r="1618" spans="1:7">
      <c r="A1618" t="e">
        <f>_xlfn.XLOOKUP(I1618,UTILIZADAS[Contacto1],UTILIZADAS[Source.Name],,0)</f>
        <v>#N/A</v>
      </c>
      <c r="B1618" s="18" t="e">
        <f>VLOOKUP(J1618,Ref!A:C,3,0)</f>
        <v>#N/A</v>
      </c>
      <c r="C1618" s="18" t="e">
        <f>VLOOKUP(J1618,Ref!A:D,4,0)</f>
        <v>#N/A</v>
      </c>
      <c r="D1618" s="18" t="str">
        <f t="shared" si="75"/>
        <v>00/ene</v>
      </c>
      <c r="E1618" s="18">
        <f t="shared" si="76"/>
        <v>0</v>
      </c>
      <c r="F1618" s="18">
        <v>1</v>
      </c>
      <c r="G1618" s="18">
        <f t="shared" si="77"/>
        <v>0</v>
      </c>
    </row>
    <row r="1619" spans="1:7">
      <c r="A1619" t="e">
        <f>_xlfn.XLOOKUP(I1619,UTILIZADAS[Contacto1],UTILIZADAS[Source.Name],,0)</f>
        <v>#N/A</v>
      </c>
      <c r="B1619" s="18" t="e">
        <f>VLOOKUP(J1619,Ref!A:C,3,0)</f>
        <v>#N/A</v>
      </c>
      <c r="C1619" s="18" t="e">
        <f>VLOOKUP(J1619,Ref!A:D,4,0)</f>
        <v>#N/A</v>
      </c>
      <c r="D1619" s="18" t="str">
        <f t="shared" si="75"/>
        <v>00/ene</v>
      </c>
      <c r="E1619" s="18">
        <f t="shared" si="76"/>
        <v>0</v>
      </c>
      <c r="F1619" s="18">
        <v>1</v>
      </c>
      <c r="G1619" s="18">
        <f t="shared" si="77"/>
        <v>0</v>
      </c>
    </row>
    <row r="1620" spans="1:7">
      <c r="A1620" t="e">
        <f>_xlfn.XLOOKUP(I1620,UTILIZADAS[Contacto1],UTILIZADAS[Source.Name],,0)</f>
        <v>#N/A</v>
      </c>
      <c r="B1620" s="18" t="e">
        <f>VLOOKUP(J1620,Ref!A:C,3,0)</f>
        <v>#N/A</v>
      </c>
      <c r="C1620" s="18" t="e">
        <f>VLOOKUP(J1620,Ref!A:D,4,0)</f>
        <v>#N/A</v>
      </c>
      <c r="D1620" s="18" t="str">
        <f t="shared" si="75"/>
        <v>00/ene</v>
      </c>
      <c r="E1620" s="18">
        <f t="shared" si="76"/>
        <v>0</v>
      </c>
      <c r="F1620" s="18">
        <v>1</v>
      </c>
      <c r="G1620" s="18">
        <f t="shared" si="77"/>
        <v>0</v>
      </c>
    </row>
    <row r="1621" spans="1:7">
      <c r="A1621" t="e">
        <f>_xlfn.XLOOKUP(I1621,UTILIZADAS[Contacto1],UTILIZADAS[Source.Name],,0)</f>
        <v>#N/A</v>
      </c>
      <c r="B1621" s="18" t="e">
        <f>VLOOKUP(J1621,Ref!A:C,3,0)</f>
        <v>#N/A</v>
      </c>
      <c r="C1621" s="18" t="e">
        <f>VLOOKUP(J1621,Ref!A:D,4,0)</f>
        <v>#N/A</v>
      </c>
      <c r="D1621" s="18" t="str">
        <f t="shared" si="75"/>
        <v>00/ene</v>
      </c>
      <c r="E1621" s="18">
        <f t="shared" si="76"/>
        <v>0</v>
      </c>
      <c r="F1621" s="18">
        <v>1</v>
      </c>
      <c r="G1621" s="18">
        <f t="shared" si="77"/>
        <v>0</v>
      </c>
    </row>
    <row r="1622" spans="1:7">
      <c r="A1622" t="e">
        <f>_xlfn.XLOOKUP(I1622,UTILIZADAS[Contacto1],UTILIZADAS[Source.Name],,0)</f>
        <v>#N/A</v>
      </c>
      <c r="B1622" s="18" t="e">
        <f>VLOOKUP(J1622,Ref!A:C,3,0)</f>
        <v>#N/A</v>
      </c>
      <c r="C1622" s="18" t="e">
        <f>VLOOKUP(J1622,Ref!A:D,4,0)</f>
        <v>#N/A</v>
      </c>
      <c r="D1622" s="18" t="str">
        <f t="shared" si="75"/>
        <v>00/ene</v>
      </c>
      <c r="E1622" s="18">
        <f t="shared" si="76"/>
        <v>0</v>
      </c>
      <c r="F1622" s="18">
        <v>1</v>
      </c>
      <c r="G1622" s="18">
        <f t="shared" si="77"/>
        <v>0</v>
      </c>
    </row>
    <row r="1623" spans="1:7">
      <c r="A1623" t="e">
        <f>_xlfn.XLOOKUP(I1623,UTILIZADAS[Contacto1],UTILIZADAS[Source.Name],,0)</f>
        <v>#N/A</v>
      </c>
      <c r="B1623" s="18" t="e">
        <f>VLOOKUP(J1623,Ref!A:C,3,0)</f>
        <v>#N/A</v>
      </c>
      <c r="C1623" s="18" t="e">
        <f>VLOOKUP(J1623,Ref!A:D,4,0)</f>
        <v>#N/A</v>
      </c>
      <c r="D1623" s="18" t="str">
        <f t="shared" si="75"/>
        <v>00/ene</v>
      </c>
      <c r="E1623" s="18">
        <f t="shared" si="76"/>
        <v>0</v>
      </c>
      <c r="F1623" s="18">
        <v>1</v>
      </c>
      <c r="G1623" s="18">
        <f t="shared" si="77"/>
        <v>0</v>
      </c>
    </row>
    <row r="1624" spans="1:7">
      <c r="A1624" t="e">
        <f>_xlfn.XLOOKUP(I1624,UTILIZADAS[Contacto1],UTILIZADAS[Source.Name],,0)</f>
        <v>#N/A</v>
      </c>
      <c r="B1624" s="18" t="e">
        <f>VLOOKUP(J1624,Ref!A:C,3,0)</f>
        <v>#N/A</v>
      </c>
      <c r="C1624" s="18" t="e">
        <f>VLOOKUP(J1624,Ref!A:D,4,0)</f>
        <v>#N/A</v>
      </c>
      <c r="D1624" s="18" t="str">
        <f t="shared" si="75"/>
        <v>00/ene</v>
      </c>
      <c r="E1624" s="18">
        <f t="shared" si="76"/>
        <v>0</v>
      </c>
      <c r="F1624" s="18">
        <v>1</v>
      </c>
      <c r="G1624" s="18">
        <f t="shared" si="77"/>
        <v>0</v>
      </c>
    </row>
    <row r="1625" spans="1:7">
      <c r="A1625" t="e">
        <f>_xlfn.XLOOKUP(I1625,UTILIZADAS[Contacto1],UTILIZADAS[Source.Name],,0)</f>
        <v>#N/A</v>
      </c>
      <c r="B1625" s="18" t="e">
        <f>VLOOKUP(J1625,Ref!A:C,3,0)</f>
        <v>#N/A</v>
      </c>
      <c r="C1625" s="18" t="e">
        <f>VLOOKUP(J1625,Ref!A:D,4,0)</f>
        <v>#N/A</v>
      </c>
      <c r="D1625" s="18" t="str">
        <f t="shared" si="75"/>
        <v>00/ene</v>
      </c>
      <c r="E1625" s="18">
        <f t="shared" si="76"/>
        <v>0</v>
      </c>
      <c r="F1625" s="18">
        <v>1</v>
      </c>
      <c r="G1625" s="18">
        <f t="shared" si="77"/>
        <v>0</v>
      </c>
    </row>
    <row r="1626" spans="1:7">
      <c r="A1626" t="e">
        <f>_xlfn.XLOOKUP(I1626,UTILIZADAS[Contacto1],UTILIZADAS[Source.Name],,0)</f>
        <v>#N/A</v>
      </c>
      <c r="B1626" s="18" t="e">
        <f>VLOOKUP(J1626,Ref!A:C,3,0)</f>
        <v>#N/A</v>
      </c>
      <c r="C1626" s="18" t="e">
        <f>VLOOKUP(J1626,Ref!A:D,4,0)</f>
        <v>#N/A</v>
      </c>
      <c r="D1626" s="18" t="str">
        <f t="shared" si="75"/>
        <v>00/ene</v>
      </c>
      <c r="E1626" s="18">
        <f t="shared" si="76"/>
        <v>0</v>
      </c>
      <c r="F1626" s="18">
        <v>1</v>
      </c>
      <c r="G1626" s="18">
        <f t="shared" si="77"/>
        <v>0</v>
      </c>
    </row>
    <row r="1627" spans="1:7">
      <c r="A1627" t="e">
        <f>_xlfn.XLOOKUP(I1627,UTILIZADAS[Contacto1],UTILIZADAS[Source.Name],,0)</f>
        <v>#N/A</v>
      </c>
      <c r="B1627" s="18" t="e">
        <f>VLOOKUP(J1627,Ref!A:C,3,0)</f>
        <v>#N/A</v>
      </c>
      <c r="C1627" s="18" t="e">
        <f>VLOOKUP(J1627,Ref!A:D,4,0)</f>
        <v>#N/A</v>
      </c>
      <c r="D1627" s="18" t="str">
        <f t="shared" si="75"/>
        <v>00/ene</v>
      </c>
      <c r="E1627" s="18">
        <f t="shared" si="76"/>
        <v>0</v>
      </c>
      <c r="F1627" s="18">
        <v>1</v>
      </c>
      <c r="G1627" s="18">
        <f t="shared" si="77"/>
        <v>0</v>
      </c>
    </row>
    <row r="1628" spans="1:7">
      <c r="A1628" t="e">
        <f>_xlfn.XLOOKUP(I1628,UTILIZADAS[Contacto1],UTILIZADAS[Source.Name],,0)</f>
        <v>#N/A</v>
      </c>
      <c r="B1628" s="18" t="e">
        <f>VLOOKUP(J1628,Ref!A:C,3,0)</f>
        <v>#N/A</v>
      </c>
      <c r="C1628" s="18" t="e">
        <f>VLOOKUP(J1628,Ref!A:D,4,0)</f>
        <v>#N/A</v>
      </c>
      <c r="D1628" s="18" t="str">
        <f t="shared" si="75"/>
        <v>00/ene</v>
      </c>
      <c r="E1628" s="18">
        <f t="shared" si="76"/>
        <v>0</v>
      </c>
      <c r="F1628" s="18">
        <v>1</v>
      </c>
      <c r="G1628" s="18">
        <f t="shared" si="77"/>
        <v>0</v>
      </c>
    </row>
    <row r="1629" spans="1:7">
      <c r="A1629" t="e">
        <f>_xlfn.XLOOKUP(I1629,UTILIZADAS[Contacto1],UTILIZADAS[Source.Name],,0)</f>
        <v>#N/A</v>
      </c>
      <c r="B1629" s="18" t="e">
        <f>VLOOKUP(J1629,Ref!A:C,3,0)</f>
        <v>#N/A</v>
      </c>
      <c r="C1629" s="18" t="e">
        <f>VLOOKUP(J1629,Ref!A:D,4,0)</f>
        <v>#N/A</v>
      </c>
      <c r="D1629" s="18" t="str">
        <f t="shared" si="75"/>
        <v>00/ene</v>
      </c>
      <c r="E1629" s="18">
        <f t="shared" si="76"/>
        <v>0</v>
      </c>
      <c r="F1629" s="18">
        <v>1</v>
      </c>
      <c r="G1629" s="18">
        <f t="shared" si="77"/>
        <v>0</v>
      </c>
    </row>
    <row r="1630" spans="1:7">
      <c r="A1630" t="e">
        <f>_xlfn.XLOOKUP(I1630,UTILIZADAS[Contacto1],UTILIZADAS[Source.Name],,0)</f>
        <v>#N/A</v>
      </c>
      <c r="B1630" s="18" t="e">
        <f>VLOOKUP(J1630,Ref!A:C,3,0)</f>
        <v>#N/A</v>
      </c>
      <c r="C1630" s="18" t="e">
        <f>VLOOKUP(J1630,Ref!A:D,4,0)</f>
        <v>#N/A</v>
      </c>
      <c r="D1630" s="18" t="str">
        <f t="shared" si="75"/>
        <v>00/ene</v>
      </c>
      <c r="E1630" s="18">
        <f t="shared" si="76"/>
        <v>0</v>
      </c>
      <c r="F1630" s="18">
        <v>1</v>
      </c>
      <c r="G1630" s="18">
        <f t="shared" si="77"/>
        <v>0</v>
      </c>
    </row>
    <row r="1631" spans="1:7">
      <c r="A1631" t="e">
        <f>_xlfn.XLOOKUP(I1631,UTILIZADAS[Contacto1],UTILIZADAS[Source.Name],,0)</f>
        <v>#N/A</v>
      </c>
      <c r="B1631" s="18" t="e">
        <f>VLOOKUP(J1631,Ref!A:C,3,0)</f>
        <v>#N/A</v>
      </c>
      <c r="C1631" s="18" t="e">
        <f>VLOOKUP(J1631,Ref!A:D,4,0)</f>
        <v>#N/A</v>
      </c>
      <c r="D1631" s="18" t="str">
        <f t="shared" si="75"/>
        <v>00/ene</v>
      </c>
      <c r="E1631" s="18">
        <f t="shared" si="76"/>
        <v>0</v>
      </c>
      <c r="F1631" s="18">
        <v>1</v>
      </c>
      <c r="G1631" s="18">
        <f t="shared" si="77"/>
        <v>0</v>
      </c>
    </row>
    <row r="1632" spans="1:7">
      <c r="A1632" t="e">
        <f>_xlfn.XLOOKUP(I1632,UTILIZADAS[Contacto1],UTILIZADAS[Source.Name],,0)</f>
        <v>#N/A</v>
      </c>
      <c r="B1632" s="18" t="e">
        <f>VLOOKUP(J1632,Ref!A:C,3,0)</f>
        <v>#N/A</v>
      </c>
      <c r="C1632" s="18" t="e">
        <f>VLOOKUP(J1632,Ref!A:D,4,0)</f>
        <v>#N/A</v>
      </c>
      <c r="D1632" s="18" t="str">
        <f t="shared" si="75"/>
        <v>00/ene</v>
      </c>
      <c r="E1632" s="18">
        <f t="shared" si="76"/>
        <v>0</v>
      </c>
      <c r="F1632" s="18">
        <v>1</v>
      </c>
      <c r="G1632" s="18">
        <f t="shared" si="77"/>
        <v>0</v>
      </c>
    </row>
    <row r="1633" spans="1:7">
      <c r="A1633" t="e">
        <f>_xlfn.XLOOKUP(I1633,UTILIZADAS[Contacto1],UTILIZADAS[Source.Name],,0)</f>
        <v>#N/A</v>
      </c>
      <c r="B1633" s="18" t="e">
        <f>VLOOKUP(J1633,Ref!A:C,3,0)</f>
        <v>#N/A</v>
      </c>
      <c r="C1633" s="18" t="e">
        <f>VLOOKUP(J1633,Ref!A:D,4,0)</f>
        <v>#N/A</v>
      </c>
      <c r="D1633" s="18" t="str">
        <f t="shared" si="75"/>
        <v>00/ene</v>
      </c>
      <c r="E1633" s="18">
        <f t="shared" si="76"/>
        <v>0</v>
      </c>
      <c r="F1633" s="18">
        <v>1</v>
      </c>
      <c r="G1633" s="18">
        <f t="shared" si="77"/>
        <v>0</v>
      </c>
    </row>
    <row r="1634" spans="1:7">
      <c r="A1634" t="e">
        <f>_xlfn.XLOOKUP(I1634,UTILIZADAS[Contacto1],UTILIZADAS[Source.Name],,0)</f>
        <v>#N/A</v>
      </c>
      <c r="B1634" s="18" t="e">
        <f>VLOOKUP(J1634,Ref!A:C,3,0)</f>
        <v>#N/A</v>
      </c>
      <c r="C1634" s="18" t="e">
        <f>VLOOKUP(J1634,Ref!A:D,4,0)</f>
        <v>#N/A</v>
      </c>
      <c r="D1634" s="18" t="str">
        <f t="shared" si="75"/>
        <v>00/ene</v>
      </c>
      <c r="E1634" s="18">
        <f t="shared" si="76"/>
        <v>0</v>
      </c>
      <c r="F1634" s="18">
        <v>1</v>
      </c>
      <c r="G1634" s="18">
        <f t="shared" si="77"/>
        <v>0</v>
      </c>
    </row>
    <row r="1635" spans="1:7">
      <c r="A1635" t="e">
        <f>_xlfn.XLOOKUP(I1635,UTILIZADAS[Contacto1],UTILIZADAS[Source.Name],,0)</f>
        <v>#N/A</v>
      </c>
      <c r="B1635" s="18" t="e">
        <f>VLOOKUP(J1635,Ref!A:C,3,0)</f>
        <v>#N/A</v>
      </c>
      <c r="C1635" s="18" t="e">
        <f>VLOOKUP(J1635,Ref!A:D,4,0)</f>
        <v>#N/A</v>
      </c>
      <c r="D1635" s="18" t="str">
        <f t="shared" si="75"/>
        <v>00/ene</v>
      </c>
      <c r="E1635" s="18">
        <f t="shared" si="76"/>
        <v>0</v>
      </c>
      <c r="F1635" s="18">
        <v>1</v>
      </c>
      <c r="G1635" s="18">
        <f t="shared" si="77"/>
        <v>0</v>
      </c>
    </row>
    <row r="1636" spans="1:7">
      <c r="A1636" t="e">
        <f>_xlfn.XLOOKUP(I1636,UTILIZADAS[Contacto1],UTILIZADAS[Source.Name],,0)</f>
        <v>#N/A</v>
      </c>
      <c r="B1636" s="18" t="e">
        <f>VLOOKUP(J1636,Ref!A:C,3,0)</f>
        <v>#N/A</v>
      </c>
      <c r="C1636" s="18" t="e">
        <f>VLOOKUP(J1636,Ref!A:D,4,0)</f>
        <v>#N/A</v>
      </c>
      <c r="D1636" s="18" t="str">
        <f t="shared" si="75"/>
        <v>00/ene</v>
      </c>
      <c r="E1636" s="18">
        <f t="shared" si="76"/>
        <v>0</v>
      </c>
      <c r="F1636" s="18">
        <v>1</v>
      </c>
      <c r="G1636" s="18">
        <f t="shared" si="77"/>
        <v>0</v>
      </c>
    </row>
    <row r="1637" spans="1:7">
      <c r="A1637" t="e">
        <f>_xlfn.XLOOKUP(I1637,UTILIZADAS[Contacto1],UTILIZADAS[Source.Name],,0)</f>
        <v>#N/A</v>
      </c>
      <c r="B1637" s="18" t="e">
        <f>VLOOKUP(J1637,Ref!A:C,3,0)</f>
        <v>#N/A</v>
      </c>
      <c r="C1637" s="18" t="e">
        <f>VLOOKUP(J1637,Ref!A:D,4,0)</f>
        <v>#N/A</v>
      </c>
      <c r="D1637" s="18" t="str">
        <f t="shared" si="75"/>
        <v>00/ene</v>
      </c>
      <c r="E1637" s="18">
        <f t="shared" si="76"/>
        <v>0</v>
      </c>
      <c r="F1637" s="18">
        <v>1</v>
      </c>
      <c r="G1637" s="18">
        <f t="shared" si="77"/>
        <v>0</v>
      </c>
    </row>
    <row r="1638" spans="1:7">
      <c r="A1638" t="e">
        <f>_xlfn.XLOOKUP(I1638,UTILIZADAS[Contacto1],UTILIZADAS[Source.Name],,0)</f>
        <v>#N/A</v>
      </c>
      <c r="B1638" s="18" t="e">
        <f>VLOOKUP(J1638,Ref!A:C,3,0)</f>
        <v>#N/A</v>
      </c>
      <c r="C1638" s="18" t="e">
        <f>VLOOKUP(J1638,Ref!A:D,4,0)</f>
        <v>#N/A</v>
      </c>
      <c r="D1638" s="18" t="str">
        <f t="shared" si="75"/>
        <v>00/ene</v>
      </c>
      <c r="E1638" s="18">
        <f t="shared" si="76"/>
        <v>0</v>
      </c>
      <c r="F1638" s="18">
        <v>1</v>
      </c>
      <c r="G1638" s="18">
        <f t="shared" si="77"/>
        <v>0</v>
      </c>
    </row>
    <row r="1639" spans="1:7">
      <c r="A1639" t="e">
        <f>_xlfn.XLOOKUP(I1639,UTILIZADAS[Contacto1],UTILIZADAS[Source.Name],,0)</f>
        <v>#N/A</v>
      </c>
      <c r="B1639" s="18" t="e">
        <f>VLOOKUP(J1639,Ref!A:C,3,0)</f>
        <v>#N/A</v>
      </c>
      <c r="C1639" s="18" t="e">
        <f>VLOOKUP(J1639,Ref!A:D,4,0)</f>
        <v>#N/A</v>
      </c>
      <c r="D1639" s="18" t="str">
        <f t="shared" si="75"/>
        <v>00/ene</v>
      </c>
      <c r="E1639" s="18">
        <f t="shared" si="76"/>
        <v>0</v>
      </c>
      <c r="F1639" s="18">
        <v>1</v>
      </c>
      <c r="G1639" s="18">
        <f t="shared" si="77"/>
        <v>0</v>
      </c>
    </row>
    <row r="1640" spans="1:7">
      <c r="A1640" t="e">
        <f>_xlfn.XLOOKUP(I1640,UTILIZADAS[Contacto1],UTILIZADAS[Source.Name],,0)</f>
        <v>#N/A</v>
      </c>
      <c r="B1640" s="18" t="e">
        <f>VLOOKUP(J1640,Ref!A:C,3,0)</f>
        <v>#N/A</v>
      </c>
      <c r="C1640" s="18" t="e">
        <f>VLOOKUP(J1640,Ref!A:D,4,0)</f>
        <v>#N/A</v>
      </c>
      <c r="D1640" s="18" t="str">
        <f t="shared" si="75"/>
        <v>00/ene</v>
      </c>
      <c r="E1640" s="18">
        <f t="shared" si="76"/>
        <v>0</v>
      </c>
      <c r="F1640" s="18">
        <v>1</v>
      </c>
      <c r="G1640" s="18">
        <f t="shared" si="77"/>
        <v>0</v>
      </c>
    </row>
    <row r="1641" spans="1:7">
      <c r="A1641" t="e">
        <f>_xlfn.XLOOKUP(I1641,UTILIZADAS[Contacto1],UTILIZADAS[Source.Name],,0)</f>
        <v>#N/A</v>
      </c>
      <c r="B1641" s="18" t="e">
        <f>VLOOKUP(J1641,Ref!A:C,3,0)</f>
        <v>#N/A</v>
      </c>
      <c r="C1641" s="18" t="e">
        <f>VLOOKUP(J1641,Ref!A:D,4,0)</f>
        <v>#N/A</v>
      </c>
      <c r="D1641" s="18" t="str">
        <f t="shared" si="75"/>
        <v>00/ene</v>
      </c>
      <c r="E1641" s="18">
        <f t="shared" si="76"/>
        <v>0</v>
      </c>
      <c r="F1641" s="18">
        <v>1</v>
      </c>
      <c r="G1641" s="18">
        <f t="shared" si="77"/>
        <v>0</v>
      </c>
    </row>
    <row r="1642" spans="1:7">
      <c r="A1642" t="e">
        <f>_xlfn.XLOOKUP(I1642,UTILIZADAS[Contacto1],UTILIZADAS[Source.Name],,0)</f>
        <v>#N/A</v>
      </c>
      <c r="B1642" s="18" t="e">
        <f>VLOOKUP(J1642,Ref!A:C,3,0)</f>
        <v>#N/A</v>
      </c>
      <c r="C1642" s="18" t="e">
        <f>VLOOKUP(J1642,Ref!A:D,4,0)</f>
        <v>#N/A</v>
      </c>
      <c r="D1642" s="18" t="str">
        <f t="shared" si="75"/>
        <v>00/ene</v>
      </c>
      <c r="E1642" s="18">
        <f t="shared" si="76"/>
        <v>0</v>
      </c>
      <c r="F1642" s="18">
        <v>1</v>
      </c>
      <c r="G1642" s="18">
        <f t="shared" si="77"/>
        <v>0</v>
      </c>
    </row>
    <row r="1643" spans="1:7">
      <c r="A1643" t="e">
        <f>_xlfn.XLOOKUP(I1643,UTILIZADAS[Contacto1],UTILIZADAS[Source.Name],,0)</f>
        <v>#N/A</v>
      </c>
      <c r="B1643" s="18" t="e">
        <f>VLOOKUP(J1643,Ref!A:C,3,0)</f>
        <v>#N/A</v>
      </c>
      <c r="C1643" s="18" t="e">
        <f>VLOOKUP(J1643,Ref!A:D,4,0)</f>
        <v>#N/A</v>
      </c>
      <c r="D1643" s="18" t="str">
        <f t="shared" si="75"/>
        <v>00/ene</v>
      </c>
      <c r="E1643" s="18">
        <f t="shared" si="76"/>
        <v>0</v>
      </c>
      <c r="F1643" s="18">
        <v>1</v>
      </c>
      <c r="G1643" s="18">
        <f t="shared" si="77"/>
        <v>0</v>
      </c>
    </row>
    <row r="1644" spans="1:7">
      <c r="A1644" t="e">
        <f>_xlfn.XLOOKUP(I1644,UTILIZADAS[Contacto1],UTILIZADAS[Source.Name],,0)</f>
        <v>#N/A</v>
      </c>
      <c r="B1644" s="18" t="e">
        <f>VLOOKUP(J1644,Ref!A:C,3,0)</f>
        <v>#N/A</v>
      </c>
      <c r="C1644" s="18" t="e">
        <f>VLOOKUP(J1644,Ref!A:D,4,0)</f>
        <v>#N/A</v>
      </c>
      <c r="D1644" s="18" t="str">
        <f t="shared" si="75"/>
        <v>00/ene</v>
      </c>
      <c r="E1644" s="18">
        <f t="shared" si="76"/>
        <v>0</v>
      </c>
      <c r="F1644" s="18">
        <v>1</v>
      </c>
      <c r="G1644" s="18">
        <f t="shared" si="77"/>
        <v>0</v>
      </c>
    </row>
    <row r="1645" spans="1:7">
      <c r="A1645" t="e">
        <f>_xlfn.XLOOKUP(I1645,UTILIZADAS[Contacto1],UTILIZADAS[Source.Name],,0)</f>
        <v>#N/A</v>
      </c>
      <c r="B1645" s="18" t="e">
        <f>VLOOKUP(J1645,Ref!A:C,3,0)</f>
        <v>#N/A</v>
      </c>
      <c r="C1645" s="18" t="e">
        <f>VLOOKUP(J1645,Ref!A:D,4,0)</f>
        <v>#N/A</v>
      </c>
      <c r="D1645" s="18" t="str">
        <f t="shared" si="75"/>
        <v>00/ene</v>
      </c>
      <c r="E1645" s="18">
        <f t="shared" si="76"/>
        <v>0</v>
      </c>
      <c r="F1645" s="18">
        <v>1</v>
      </c>
      <c r="G1645" s="18">
        <f t="shared" si="77"/>
        <v>0</v>
      </c>
    </row>
    <row r="1646" spans="1:7">
      <c r="A1646" t="e">
        <f>_xlfn.XLOOKUP(I1646,UTILIZADAS[Contacto1],UTILIZADAS[Source.Name],,0)</f>
        <v>#N/A</v>
      </c>
      <c r="B1646" s="18" t="e">
        <f>VLOOKUP(J1646,Ref!A:C,3,0)</f>
        <v>#N/A</v>
      </c>
      <c r="C1646" s="18" t="e">
        <f>VLOOKUP(J1646,Ref!A:D,4,0)</f>
        <v>#N/A</v>
      </c>
      <c r="D1646" s="18" t="str">
        <f t="shared" si="75"/>
        <v>00/ene</v>
      </c>
      <c r="E1646" s="18">
        <f t="shared" si="76"/>
        <v>0</v>
      </c>
      <c r="F1646" s="18">
        <v>1</v>
      </c>
      <c r="G1646" s="18">
        <f t="shared" si="77"/>
        <v>0</v>
      </c>
    </row>
    <row r="1647" spans="1:7">
      <c r="A1647" t="e">
        <f>_xlfn.XLOOKUP(I1647,UTILIZADAS[Contacto1],UTILIZADAS[Source.Name],,0)</f>
        <v>#N/A</v>
      </c>
      <c r="B1647" s="18" t="e">
        <f>VLOOKUP(J1647,Ref!A:C,3,0)</f>
        <v>#N/A</v>
      </c>
      <c r="C1647" s="18" t="e">
        <f>VLOOKUP(J1647,Ref!A:D,4,0)</f>
        <v>#N/A</v>
      </c>
      <c r="D1647" s="18" t="str">
        <f t="shared" si="75"/>
        <v>00/ene</v>
      </c>
      <c r="E1647" s="18">
        <f t="shared" si="76"/>
        <v>0</v>
      </c>
      <c r="F1647" s="18">
        <v>1</v>
      </c>
      <c r="G1647" s="18">
        <f t="shared" si="77"/>
        <v>0</v>
      </c>
    </row>
    <row r="1648" spans="1:7">
      <c r="A1648" t="e">
        <f>_xlfn.XLOOKUP(I1648,UTILIZADAS[Contacto1],UTILIZADAS[Source.Name],,0)</f>
        <v>#N/A</v>
      </c>
      <c r="B1648" s="18" t="e">
        <f>VLOOKUP(J1648,Ref!A:C,3,0)</f>
        <v>#N/A</v>
      </c>
      <c r="C1648" s="18" t="e">
        <f>VLOOKUP(J1648,Ref!A:D,4,0)</f>
        <v>#N/A</v>
      </c>
      <c r="D1648" s="18" t="str">
        <f t="shared" si="75"/>
        <v>00/ene</v>
      </c>
      <c r="E1648" s="18">
        <f t="shared" si="76"/>
        <v>0</v>
      </c>
      <c r="F1648" s="18">
        <v>1</v>
      </c>
      <c r="G1648" s="18">
        <f t="shared" si="77"/>
        <v>0</v>
      </c>
    </row>
    <row r="1649" spans="1:7">
      <c r="A1649" t="e">
        <f>_xlfn.XLOOKUP(I1649,UTILIZADAS[Contacto1],UTILIZADAS[Source.Name],,0)</f>
        <v>#N/A</v>
      </c>
      <c r="B1649" s="18" t="e">
        <f>VLOOKUP(J1649,Ref!A:C,3,0)</f>
        <v>#N/A</v>
      </c>
      <c r="C1649" s="18" t="e">
        <f>VLOOKUP(J1649,Ref!A:D,4,0)</f>
        <v>#N/A</v>
      </c>
      <c r="D1649" s="18" t="str">
        <f t="shared" si="75"/>
        <v>00/ene</v>
      </c>
      <c r="E1649" s="18">
        <f t="shared" si="76"/>
        <v>0</v>
      </c>
      <c r="F1649" s="18">
        <v>1</v>
      </c>
      <c r="G1649" s="18">
        <f t="shared" si="77"/>
        <v>0</v>
      </c>
    </row>
    <row r="1650" spans="1:7">
      <c r="A1650" t="e">
        <f>_xlfn.XLOOKUP(I1650,UTILIZADAS[Contacto1],UTILIZADAS[Source.Name],,0)</f>
        <v>#N/A</v>
      </c>
      <c r="B1650" s="18" t="e">
        <f>VLOOKUP(J1650,Ref!A:C,3,0)</f>
        <v>#N/A</v>
      </c>
      <c r="C1650" s="18" t="e">
        <f>VLOOKUP(J1650,Ref!A:D,4,0)</f>
        <v>#N/A</v>
      </c>
      <c r="D1650" s="18" t="str">
        <f t="shared" si="75"/>
        <v>00/ene</v>
      </c>
      <c r="E1650" s="18">
        <f t="shared" si="76"/>
        <v>0</v>
      </c>
      <c r="F1650" s="18">
        <v>1</v>
      </c>
      <c r="G1650" s="18">
        <f t="shared" si="77"/>
        <v>0</v>
      </c>
    </row>
    <row r="1651" spans="1:7">
      <c r="A1651" t="e">
        <f>_xlfn.XLOOKUP(I1651,UTILIZADAS[Contacto1],UTILIZADAS[Source.Name],,0)</f>
        <v>#N/A</v>
      </c>
      <c r="B1651" s="18" t="e">
        <f>VLOOKUP(J1651,Ref!A:C,3,0)</f>
        <v>#N/A</v>
      </c>
      <c r="C1651" s="18" t="e">
        <f>VLOOKUP(J1651,Ref!A:D,4,0)</f>
        <v>#N/A</v>
      </c>
      <c r="D1651" s="18" t="str">
        <f t="shared" si="75"/>
        <v>00/ene</v>
      </c>
      <c r="E1651" s="18">
        <f t="shared" si="76"/>
        <v>0</v>
      </c>
      <c r="F1651" s="18">
        <v>1</v>
      </c>
      <c r="G1651" s="18">
        <f t="shared" si="77"/>
        <v>0</v>
      </c>
    </row>
    <row r="1652" spans="1:7">
      <c r="A1652" t="e">
        <f>_xlfn.XLOOKUP(I1652,UTILIZADAS[Contacto1],UTILIZADAS[Source.Name],,0)</f>
        <v>#N/A</v>
      </c>
      <c r="B1652" s="18" t="e">
        <f>VLOOKUP(J1652,Ref!A:C,3,0)</f>
        <v>#N/A</v>
      </c>
      <c r="C1652" s="18" t="e">
        <f>VLOOKUP(J1652,Ref!A:D,4,0)</f>
        <v>#N/A</v>
      </c>
      <c r="D1652" s="18" t="str">
        <f t="shared" si="75"/>
        <v>00/ene</v>
      </c>
      <c r="E1652" s="18">
        <f t="shared" si="76"/>
        <v>0</v>
      </c>
      <c r="F1652" s="18">
        <v>1</v>
      </c>
      <c r="G1652" s="18">
        <f t="shared" si="77"/>
        <v>0</v>
      </c>
    </row>
    <row r="1653" spans="1:7">
      <c r="A1653" t="e">
        <f>_xlfn.XLOOKUP(I1653,UTILIZADAS[Contacto1],UTILIZADAS[Source.Name],,0)</f>
        <v>#N/A</v>
      </c>
      <c r="B1653" s="18" t="e">
        <f>VLOOKUP(J1653,Ref!A:C,3,0)</f>
        <v>#N/A</v>
      </c>
      <c r="C1653" s="18" t="e">
        <f>VLOOKUP(J1653,Ref!A:D,4,0)</f>
        <v>#N/A</v>
      </c>
      <c r="D1653" s="18" t="str">
        <f t="shared" si="75"/>
        <v>00/ene</v>
      </c>
      <c r="E1653" s="18">
        <f t="shared" si="76"/>
        <v>0</v>
      </c>
      <c r="F1653" s="18">
        <v>1</v>
      </c>
      <c r="G1653" s="18">
        <f t="shared" si="77"/>
        <v>0</v>
      </c>
    </row>
    <row r="1654" spans="1:7">
      <c r="A1654" t="e">
        <f>_xlfn.XLOOKUP(I1654,UTILIZADAS[Contacto1],UTILIZADAS[Source.Name],,0)</f>
        <v>#N/A</v>
      </c>
      <c r="B1654" s="18" t="e">
        <f>VLOOKUP(J1654,Ref!A:C,3,0)</f>
        <v>#N/A</v>
      </c>
      <c r="C1654" s="18" t="e">
        <f>VLOOKUP(J1654,Ref!A:D,4,0)</f>
        <v>#N/A</v>
      </c>
      <c r="D1654" s="18" t="str">
        <f t="shared" si="75"/>
        <v>00/ene</v>
      </c>
      <c r="E1654" s="18">
        <f t="shared" si="76"/>
        <v>0</v>
      </c>
      <c r="F1654" s="18">
        <v>1</v>
      </c>
      <c r="G1654" s="18">
        <f t="shared" si="77"/>
        <v>0</v>
      </c>
    </row>
    <row r="1655" spans="1:7">
      <c r="A1655" t="e">
        <f>_xlfn.XLOOKUP(I1655,UTILIZADAS[Contacto1],UTILIZADAS[Source.Name],,0)</f>
        <v>#N/A</v>
      </c>
      <c r="B1655" s="18" t="e">
        <f>VLOOKUP(J1655,Ref!A:C,3,0)</f>
        <v>#N/A</v>
      </c>
      <c r="C1655" s="18" t="e">
        <f>VLOOKUP(J1655,Ref!A:D,4,0)</f>
        <v>#N/A</v>
      </c>
      <c r="D1655" s="18" t="str">
        <f t="shared" si="75"/>
        <v>00/ene</v>
      </c>
      <c r="E1655" s="18">
        <f t="shared" si="76"/>
        <v>0</v>
      </c>
      <c r="F1655" s="18">
        <v>1</v>
      </c>
      <c r="G1655" s="18">
        <f t="shared" si="77"/>
        <v>0</v>
      </c>
    </row>
    <row r="1656" spans="1:7">
      <c r="A1656" t="e">
        <f>_xlfn.XLOOKUP(I1656,UTILIZADAS[Contacto1],UTILIZADAS[Source.Name],,0)</f>
        <v>#N/A</v>
      </c>
      <c r="B1656" s="18" t="e">
        <f>VLOOKUP(J1656,Ref!A:C,3,0)</f>
        <v>#N/A</v>
      </c>
      <c r="C1656" s="18" t="e">
        <f>VLOOKUP(J1656,Ref!A:D,4,0)</f>
        <v>#N/A</v>
      </c>
      <c r="D1656" s="18" t="str">
        <f t="shared" si="75"/>
        <v>00/ene</v>
      </c>
      <c r="E1656" s="18">
        <f t="shared" si="76"/>
        <v>0</v>
      </c>
      <c r="F1656" s="18">
        <v>1</v>
      </c>
      <c r="G1656" s="18">
        <f t="shared" si="77"/>
        <v>0</v>
      </c>
    </row>
    <row r="1657" spans="1:7">
      <c r="A1657" t="e">
        <f>_xlfn.XLOOKUP(I1657,UTILIZADAS[Contacto1],UTILIZADAS[Source.Name],,0)</f>
        <v>#N/A</v>
      </c>
      <c r="B1657" s="18" t="e">
        <f>VLOOKUP(J1657,Ref!A:C,3,0)</f>
        <v>#N/A</v>
      </c>
      <c r="C1657" s="18" t="e">
        <f>VLOOKUP(J1657,Ref!A:D,4,0)</f>
        <v>#N/A</v>
      </c>
      <c r="D1657" s="18" t="str">
        <f t="shared" si="75"/>
        <v>00/ene</v>
      </c>
      <c r="E1657" s="18">
        <f t="shared" si="76"/>
        <v>0</v>
      </c>
      <c r="F1657" s="18">
        <v>1</v>
      </c>
      <c r="G1657" s="18">
        <f t="shared" si="77"/>
        <v>0</v>
      </c>
    </row>
    <row r="1658" spans="1:7">
      <c r="A1658" t="e">
        <f>_xlfn.XLOOKUP(I1658,UTILIZADAS[Contacto1],UTILIZADAS[Source.Name],,0)</f>
        <v>#N/A</v>
      </c>
      <c r="B1658" s="18" t="e">
        <f>VLOOKUP(J1658,Ref!A:C,3,0)</f>
        <v>#N/A</v>
      </c>
      <c r="C1658" s="18" t="e">
        <f>VLOOKUP(J1658,Ref!A:D,4,0)</f>
        <v>#N/A</v>
      </c>
      <c r="D1658" s="18" t="str">
        <f t="shared" si="75"/>
        <v>00/ene</v>
      </c>
      <c r="E1658" s="18">
        <f t="shared" si="76"/>
        <v>0</v>
      </c>
      <c r="F1658" s="18">
        <v>1</v>
      </c>
      <c r="G1658" s="18">
        <f t="shared" si="77"/>
        <v>0</v>
      </c>
    </row>
    <row r="1659" spans="1:7">
      <c r="A1659" t="e">
        <f>_xlfn.XLOOKUP(I1659,UTILIZADAS[Contacto1],UTILIZADAS[Source.Name],,0)</f>
        <v>#N/A</v>
      </c>
      <c r="B1659" s="18" t="e">
        <f>VLOOKUP(J1659,Ref!A:C,3,0)</f>
        <v>#N/A</v>
      </c>
      <c r="C1659" s="18" t="e">
        <f>VLOOKUP(J1659,Ref!A:D,4,0)</f>
        <v>#N/A</v>
      </c>
      <c r="D1659" s="18" t="str">
        <f t="shared" si="75"/>
        <v>00/ene</v>
      </c>
      <c r="E1659" s="18">
        <f t="shared" si="76"/>
        <v>0</v>
      </c>
      <c r="F1659" s="18">
        <v>1</v>
      </c>
      <c r="G1659" s="18">
        <f t="shared" si="77"/>
        <v>0</v>
      </c>
    </row>
    <row r="1660" spans="1:7">
      <c r="A1660" t="e">
        <f>_xlfn.XLOOKUP(I1660,UTILIZADAS[Contacto1],UTILIZADAS[Source.Name],,0)</f>
        <v>#N/A</v>
      </c>
      <c r="B1660" s="18" t="e">
        <f>VLOOKUP(J1660,Ref!A:C,3,0)</f>
        <v>#N/A</v>
      </c>
      <c r="C1660" s="18" t="e">
        <f>VLOOKUP(J1660,Ref!A:D,4,0)</f>
        <v>#N/A</v>
      </c>
      <c r="D1660" s="18" t="str">
        <f t="shared" si="75"/>
        <v>00/ene</v>
      </c>
      <c r="E1660" s="18">
        <f t="shared" si="76"/>
        <v>0</v>
      </c>
      <c r="F1660" s="18">
        <v>1</v>
      </c>
      <c r="G1660" s="18">
        <f t="shared" si="77"/>
        <v>0</v>
      </c>
    </row>
    <row r="1661" spans="1:7">
      <c r="A1661" t="e">
        <f>_xlfn.XLOOKUP(I1661,UTILIZADAS[Contacto1],UTILIZADAS[Source.Name],,0)</f>
        <v>#N/A</v>
      </c>
      <c r="B1661" s="18" t="e">
        <f>VLOOKUP(J1661,Ref!A:C,3,0)</f>
        <v>#N/A</v>
      </c>
      <c r="C1661" s="18" t="e">
        <f>VLOOKUP(J1661,Ref!A:D,4,0)</f>
        <v>#N/A</v>
      </c>
      <c r="D1661" s="18" t="str">
        <f t="shared" si="75"/>
        <v>00/ene</v>
      </c>
      <c r="E1661" s="18">
        <f t="shared" si="76"/>
        <v>0</v>
      </c>
      <c r="F1661" s="18">
        <v>1</v>
      </c>
      <c r="G1661" s="18">
        <f t="shared" si="77"/>
        <v>0</v>
      </c>
    </row>
    <row r="1662" spans="1:7">
      <c r="A1662" t="e">
        <f>_xlfn.XLOOKUP(I1662,UTILIZADAS[Contacto1],UTILIZADAS[Source.Name],,0)</f>
        <v>#N/A</v>
      </c>
      <c r="B1662" s="18" t="e">
        <f>VLOOKUP(J1662,Ref!A:C,3,0)</f>
        <v>#N/A</v>
      </c>
      <c r="C1662" s="18" t="e">
        <f>VLOOKUP(J1662,Ref!A:D,4,0)</f>
        <v>#N/A</v>
      </c>
      <c r="D1662" s="18" t="str">
        <f t="shared" si="75"/>
        <v>00/ene</v>
      </c>
      <c r="E1662" s="18">
        <f t="shared" si="76"/>
        <v>0</v>
      </c>
      <c r="F1662" s="18">
        <v>1</v>
      </c>
      <c r="G1662" s="18">
        <f t="shared" si="77"/>
        <v>0</v>
      </c>
    </row>
    <row r="1663" spans="1:7">
      <c r="A1663" t="e">
        <f>_xlfn.XLOOKUP(I1663,UTILIZADAS[Contacto1],UTILIZADAS[Source.Name],,0)</f>
        <v>#N/A</v>
      </c>
      <c r="B1663" s="18" t="e">
        <f>VLOOKUP(J1663,Ref!A:C,3,0)</f>
        <v>#N/A</v>
      </c>
      <c r="C1663" s="18" t="e">
        <f>VLOOKUP(J1663,Ref!A:D,4,0)</f>
        <v>#N/A</v>
      </c>
      <c r="D1663" s="18" t="str">
        <f t="shared" si="75"/>
        <v>00/ene</v>
      </c>
      <c r="E1663" s="18">
        <f t="shared" si="76"/>
        <v>0</v>
      </c>
      <c r="F1663" s="18">
        <v>1</v>
      </c>
      <c r="G1663" s="18">
        <f t="shared" si="77"/>
        <v>0</v>
      </c>
    </row>
    <row r="1664" spans="1:7">
      <c r="A1664" t="e">
        <f>_xlfn.XLOOKUP(I1664,UTILIZADAS[Contacto1],UTILIZADAS[Source.Name],,0)</f>
        <v>#N/A</v>
      </c>
      <c r="B1664" s="18" t="e">
        <f>VLOOKUP(J1664,Ref!A:C,3,0)</f>
        <v>#N/A</v>
      </c>
      <c r="C1664" s="18" t="e">
        <f>VLOOKUP(J1664,Ref!A:D,4,0)</f>
        <v>#N/A</v>
      </c>
      <c r="D1664" s="18" t="str">
        <f t="shared" si="75"/>
        <v>00/ene</v>
      </c>
      <c r="E1664" s="18">
        <f t="shared" si="76"/>
        <v>0</v>
      </c>
      <c r="F1664" s="18">
        <v>1</v>
      </c>
      <c r="G1664" s="18">
        <f t="shared" si="77"/>
        <v>0</v>
      </c>
    </row>
    <row r="1665" spans="1:7">
      <c r="A1665" t="e">
        <f>_xlfn.XLOOKUP(I1665,UTILIZADAS[Contacto1],UTILIZADAS[Source.Name],,0)</f>
        <v>#N/A</v>
      </c>
      <c r="B1665" s="18" t="e">
        <f>VLOOKUP(J1665,Ref!A:C,3,0)</f>
        <v>#N/A</v>
      </c>
      <c r="C1665" s="18" t="e">
        <f>VLOOKUP(J1665,Ref!A:D,4,0)</f>
        <v>#N/A</v>
      </c>
      <c r="D1665" s="18" t="str">
        <f t="shared" si="75"/>
        <v>00/ene</v>
      </c>
      <c r="E1665" s="18">
        <f t="shared" si="76"/>
        <v>0</v>
      </c>
      <c r="F1665" s="18">
        <v>1</v>
      </c>
      <c r="G1665" s="18">
        <f t="shared" si="77"/>
        <v>0</v>
      </c>
    </row>
    <row r="1666" spans="1:7">
      <c r="A1666" t="e">
        <f>_xlfn.XLOOKUP(I1666,UTILIZADAS[Contacto1],UTILIZADAS[Source.Name],,0)</f>
        <v>#N/A</v>
      </c>
      <c r="B1666" s="18" t="e">
        <f>VLOOKUP(J1666,Ref!A:C,3,0)</f>
        <v>#N/A</v>
      </c>
      <c r="C1666" s="18" t="e">
        <f>VLOOKUP(J1666,Ref!A:D,4,0)</f>
        <v>#N/A</v>
      </c>
      <c r="D1666" s="18" t="str">
        <f t="shared" ref="D1666:D1729" si="78">TEXT(H1666,"dd/mmm")</f>
        <v>00/ene</v>
      </c>
      <c r="E1666" s="18">
        <f t="shared" ref="E1666:E1729" si="79">+COUNTIF(I:I,I1666)</f>
        <v>0</v>
      </c>
      <c r="F1666" s="18">
        <v>1</v>
      </c>
      <c r="G1666" s="18">
        <f t="shared" si="77"/>
        <v>0</v>
      </c>
    </row>
    <row r="1667" spans="1:7">
      <c r="A1667" t="e">
        <f>_xlfn.XLOOKUP(I1667,UTILIZADAS[Contacto1],UTILIZADAS[Source.Name],,0)</f>
        <v>#N/A</v>
      </c>
      <c r="B1667" s="18" t="e">
        <f>VLOOKUP(J1667,Ref!A:C,3,0)</f>
        <v>#N/A</v>
      </c>
      <c r="C1667" s="18" t="e">
        <f>VLOOKUP(J1667,Ref!A:D,4,0)</f>
        <v>#N/A</v>
      </c>
      <c r="D1667" s="18" t="str">
        <f t="shared" si="78"/>
        <v>00/ene</v>
      </c>
      <c r="E1667" s="18">
        <f t="shared" si="79"/>
        <v>0</v>
      </c>
      <c r="F1667" s="18">
        <v>1</v>
      </c>
      <c r="G1667" s="18">
        <f t="shared" ref="G1667:G1730" si="80">IF(I1667=I1668,0,1)</f>
        <v>0</v>
      </c>
    </row>
    <row r="1668" spans="1:7">
      <c r="A1668" t="e">
        <f>_xlfn.XLOOKUP(I1668,UTILIZADAS[Contacto1],UTILIZADAS[Source.Name],,0)</f>
        <v>#N/A</v>
      </c>
      <c r="B1668" s="18" t="e">
        <f>VLOOKUP(J1668,Ref!A:C,3,0)</f>
        <v>#N/A</v>
      </c>
      <c r="C1668" s="18" t="e">
        <f>VLOOKUP(J1668,Ref!A:D,4,0)</f>
        <v>#N/A</v>
      </c>
      <c r="D1668" s="18" t="str">
        <f t="shared" si="78"/>
        <v>00/ene</v>
      </c>
      <c r="E1668" s="18">
        <f t="shared" si="79"/>
        <v>0</v>
      </c>
      <c r="F1668" s="18">
        <v>1</v>
      </c>
      <c r="G1668" s="18">
        <f t="shared" si="80"/>
        <v>0</v>
      </c>
    </row>
    <row r="1669" spans="1:7">
      <c r="A1669" t="e">
        <f>_xlfn.XLOOKUP(I1669,UTILIZADAS[Contacto1],UTILIZADAS[Source.Name],,0)</f>
        <v>#N/A</v>
      </c>
      <c r="B1669" s="18" t="e">
        <f>VLOOKUP(J1669,Ref!A:C,3,0)</f>
        <v>#N/A</v>
      </c>
      <c r="C1669" s="18" t="e">
        <f>VLOOKUP(J1669,Ref!A:D,4,0)</f>
        <v>#N/A</v>
      </c>
      <c r="D1669" s="18" t="str">
        <f t="shared" si="78"/>
        <v>00/ene</v>
      </c>
      <c r="E1669" s="18">
        <f t="shared" si="79"/>
        <v>0</v>
      </c>
      <c r="F1669" s="18">
        <v>1</v>
      </c>
      <c r="G1669" s="18">
        <f t="shared" si="80"/>
        <v>0</v>
      </c>
    </row>
    <row r="1670" spans="1:7">
      <c r="A1670" t="e">
        <f>_xlfn.XLOOKUP(I1670,UTILIZADAS[Contacto1],UTILIZADAS[Source.Name],,0)</f>
        <v>#N/A</v>
      </c>
      <c r="B1670" s="18" t="e">
        <f>VLOOKUP(J1670,Ref!A:C,3,0)</f>
        <v>#N/A</v>
      </c>
      <c r="C1670" s="18" t="e">
        <f>VLOOKUP(J1670,Ref!A:D,4,0)</f>
        <v>#N/A</v>
      </c>
      <c r="D1670" s="18" t="str">
        <f t="shared" si="78"/>
        <v>00/ene</v>
      </c>
      <c r="E1670" s="18">
        <f t="shared" si="79"/>
        <v>0</v>
      </c>
      <c r="F1670" s="18">
        <v>1</v>
      </c>
      <c r="G1670" s="18">
        <f t="shared" si="80"/>
        <v>0</v>
      </c>
    </row>
    <row r="1671" spans="1:7">
      <c r="A1671" t="e">
        <f>_xlfn.XLOOKUP(I1671,UTILIZADAS[Contacto1],UTILIZADAS[Source.Name],,0)</f>
        <v>#N/A</v>
      </c>
      <c r="B1671" s="18" t="e">
        <f>VLOOKUP(J1671,Ref!A:C,3,0)</f>
        <v>#N/A</v>
      </c>
      <c r="C1671" s="18" t="e">
        <f>VLOOKUP(J1671,Ref!A:D,4,0)</f>
        <v>#N/A</v>
      </c>
      <c r="D1671" s="18" t="str">
        <f t="shared" si="78"/>
        <v>00/ene</v>
      </c>
      <c r="E1671" s="18">
        <f t="shared" si="79"/>
        <v>0</v>
      </c>
      <c r="F1671" s="18">
        <v>1</v>
      </c>
      <c r="G1671" s="18">
        <f t="shared" si="80"/>
        <v>0</v>
      </c>
    </row>
    <row r="1672" spans="1:7">
      <c r="A1672" t="e">
        <f>_xlfn.XLOOKUP(I1672,UTILIZADAS[Contacto1],UTILIZADAS[Source.Name],,0)</f>
        <v>#N/A</v>
      </c>
      <c r="B1672" s="18" t="e">
        <f>VLOOKUP(J1672,Ref!A:C,3,0)</f>
        <v>#N/A</v>
      </c>
      <c r="C1672" s="18" t="e">
        <f>VLOOKUP(J1672,Ref!A:D,4,0)</f>
        <v>#N/A</v>
      </c>
      <c r="D1672" s="18" t="str">
        <f t="shared" si="78"/>
        <v>00/ene</v>
      </c>
      <c r="E1672" s="18">
        <f t="shared" si="79"/>
        <v>0</v>
      </c>
      <c r="F1672" s="18">
        <v>1</v>
      </c>
      <c r="G1672" s="18">
        <f t="shared" si="80"/>
        <v>0</v>
      </c>
    </row>
    <row r="1673" spans="1:7">
      <c r="A1673" t="e">
        <f>_xlfn.XLOOKUP(I1673,UTILIZADAS[Contacto1],UTILIZADAS[Source.Name],,0)</f>
        <v>#N/A</v>
      </c>
      <c r="B1673" s="18" t="e">
        <f>VLOOKUP(J1673,Ref!A:C,3,0)</f>
        <v>#N/A</v>
      </c>
      <c r="C1673" s="18" t="e">
        <f>VLOOKUP(J1673,Ref!A:D,4,0)</f>
        <v>#N/A</v>
      </c>
      <c r="D1673" s="18" t="str">
        <f t="shared" si="78"/>
        <v>00/ene</v>
      </c>
      <c r="E1673" s="18">
        <f t="shared" si="79"/>
        <v>0</v>
      </c>
      <c r="F1673" s="18">
        <v>1</v>
      </c>
      <c r="G1673" s="18">
        <f t="shared" si="80"/>
        <v>0</v>
      </c>
    </row>
    <row r="1674" spans="1:7">
      <c r="A1674" t="e">
        <f>_xlfn.XLOOKUP(I1674,UTILIZADAS[Contacto1],UTILIZADAS[Source.Name],,0)</f>
        <v>#N/A</v>
      </c>
      <c r="B1674" s="18" t="e">
        <f>VLOOKUP(J1674,Ref!A:C,3,0)</f>
        <v>#N/A</v>
      </c>
      <c r="C1674" s="18" t="e">
        <f>VLOOKUP(J1674,Ref!A:D,4,0)</f>
        <v>#N/A</v>
      </c>
      <c r="D1674" s="18" t="str">
        <f t="shared" si="78"/>
        <v>00/ene</v>
      </c>
      <c r="E1674" s="18">
        <f t="shared" si="79"/>
        <v>0</v>
      </c>
      <c r="F1674" s="18">
        <v>1</v>
      </c>
      <c r="G1674" s="18">
        <f t="shared" si="80"/>
        <v>0</v>
      </c>
    </row>
    <row r="1675" spans="1:7">
      <c r="A1675" t="e">
        <f>_xlfn.XLOOKUP(I1675,UTILIZADAS[Contacto1],UTILIZADAS[Source.Name],,0)</f>
        <v>#N/A</v>
      </c>
      <c r="B1675" s="18" t="e">
        <f>VLOOKUP(J1675,Ref!A:C,3,0)</f>
        <v>#N/A</v>
      </c>
      <c r="C1675" s="18" t="e">
        <f>VLOOKUP(J1675,Ref!A:D,4,0)</f>
        <v>#N/A</v>
      </c>
      <c r="D1675" s="18" t="str">
        <f t="shared" si="78"/>
        <v>00/ene</v>
      </c>
      <c r="E1675" s="18">
        <f t="shared" si="79"/>
        <v>0</v>
      </c>
      <c r="F1675" s="18">
        <v>1</v>
      </c>
      <c r="G1675" s="18">
        <f t="shared" si="80"/>
        <v>0</v>
      </c>
    </row>
    <row r="1676" spans="1:7">
      <c r="A1676" t="e">
        <f>_xlfn.XLOOKUP(I1676,UTILIZADAS[Contacto1],UTILIZADAS[Source.Name],,0)</f>
        <v>#N/A</v>
      </c>
      <c r="B1676" s="18" t="e">
        <f>VLOOKUP(J1676,Ref!A:C,3,0)</f>
        <v>#N/A</v>
      </c>
      <c r="C1676" s="18" t="e">
        <f>VLOOKUP(J1676,Ref!A:D,4,0)</f>
        <v>#N/A</v>
      </c>
      <c r="D1676" s="18" t="str">
        <f t="shared" si="78"/>
        <v>00/ene</v>
      </c>
      <c r="E1676" s="18">
        <f t="shared" si="79"/>
        <v>0</v>
      </c>
      <c r="F1676" s="18">
        <v>1</v>
      </c>
      <c r="G1676" s="18">
        <f t="shared" si="80"/>
        <v>0</v>
      </c>
    </row>
    <row r="1677" spans="1:7">
      <c r="A1677" t="e">
        <f>_xlfn.XLOOKUP(I1677,UTILIZADAS[Contacto1],UTILIZADAS[Source.Name],,0)</f>
        <v>#N/A</v>
      </c>
      <c r="B1677" s="18" t="e">
        <f>VLOOKUP(J1677,Ref!A:C,3,0)</f>
        <v>#N/A</v>
      </c>
      <c r="C1677" s="18" t="e">
        <f>VLOOKUP(J1677,Ref!A:D,4,0)</f>
        <v>#N/A</v>
      </c>
      <c r="D1677" s="18" t="str">
        <f t="shared" si="78"/>
        <v>00/ene</v>
      </c>
      <c r="E1677" s="18">
        <f t="shared" si="79"/>
        <v>0</v>
      </c>
      <c r="F1677" s="18">
        <v>1</v>
      </c>
      <c r="G1677" s="18">
        <f t="shared" si="80"/>
        <v>0</v>
      </c>
    </row>
    <row r="1678" spans="1:7">
      <c r="A1678" t="e">
        <f>_xlfn.XLOOKUP(I1678,UTILIZADAS[Contacto1],UTILIZADAS[Source.Name],,0)</f>
        <v>#N/A</v>
      </c>
      <c r="B1678" s="18" t="e">
        <f>VLOOKUP(J1678,Ref!A:C,3,0)</f>
        <v>#N/A</v>
      </c>
      <c r="C1678" s="18" t="e">
        <f>VLOOKUP(J1678,Ref!A:D,4,0)</f>
        <v>#N/A</v>
      </c>
      <c r="D1678" s="18" t="str">
        <f t="shared" si="78"/>
        <v>00/ene</v>
      </c>
      <c r="E1678" s="18">
        <f t="shared" si="79"/>
        <v>0</v>
      </c>
      <c r="F1678" s="18">
        <v>1</v>
      </c>
      <c r="G1678" s="18">
        <f t="shared" si="80"/>
        <v>0</v>
      </c>
    </row>
    <row r="1679" spans="1:7">
      <c r="A1679" t="e">
        <f>_xlfn.XLOOKUP(I1679,UTILIZADAS[Contacto1],UTILIZADAS[Source.Name],,0)</f>
        <v>#N/A</v>
      </c>
      <c r="B1679" s="18" t="e">
        <f>VLOOKUP(J1679,Ref!A:C,3,0)</f>
        <v>#N/A</v>
      </c>
      <c r="C1679" s="18" t="e">
        <f>VLOOKUP(J1679,Ref!A:D,4,0)</f>
        <v>#N/A</v>
      </c>
      <c r="D1679" s="18" t="str">
        <f t="shared" si="78"/>
        <v>00/ene</v>
      </c>
      <c r="E1679" s="18">
        <f t="shared" si="79"/>
        <v>0</v>
      </c>
      <c r="F1679" s="18">
        <v>1</v>
      </c>
      <c r="G1679" s="18">
        <f t="shared" si="80"/>
        <v>0</v>
      </c>
    </row>
    <row r="1680" spans="1:7">
      <c r="A1680" t="e">
        <f>_xlfn.XLOOKUP(I1680,UTILIZADAS[Contacto1],UTILIZADAS[Source.Name],,0)</f>
        <v>#N/A</v>
      </c>
      <c r="B1680" s="18" t="e">
        <f>VLOOKUP(J1680,Ref!A:C,3,0)</f>
        <v>#N/A</v>
      </c>
      <c r="C1680" s="18" t="e">
        <f>VLOOKUP(J1680,Ref!A:D,4,0)</f>
        <v>#N/A</v>
      </c>
      <c r="D1680" s="18" t="str">
        <f t="shared" si="78"/>
        <v>00/ene</v>
      </c>
      <c r="E1680" s="18">
        <f t="shared" si="79"/>
        <v>0</v>
      </c>
      <c r="F1680" s="18">
        <v>1</v>
      </c>
      <c r="G1680" s="18">
        <f t="shared" si="80"/>
        <v>0</v>
      </c>
    </row>
    <row r="1681" spans="1:7">
      <c r="A1681" t="e">
        <f>_xlfn.XLOOKUP(I1681,UTILIZADAS[Contacto1],UTILIZADAS[Source.Name],,0)</f>
        <v>#N/A</v>
      </c>
      <c r="B1681" s="18" t="e">
        <f>VLOOKUP(J1681,Ref!A:C,3,0)</f>
        <v>#N/A</v>
      </c>
      <c r="C1681" s="18" t="e">
        <f>VLOOKUP(J1681,Ref!A:D,4,0)</f>
        <v>#N/A</v>
      </c>
      <c r="D1681" s="18" t="str">
        <f t="shared" si="78"/>
        <v>00/ene</v>
      </c>
      <c r="E1681" s="18">
        <f t="shared" si="79"/>
        <v>0</v>
      </c>
      <c r="F1681" s="18">
        <v>1</v>
      </c>
      <c r="G1681" s="18">
        <f t="shared" si="80"/>
        <v>0</v>
      </c>
    </row>
    <row r="1682" spans="1:7">
      <c r="A1682" t="e">
        <f>_xlfn.XLOOKUP(I1682,UTILIZADAS[Contacto1],UTILIZADAS[Source.Name],,0)</f>
        <v>#N/A</v>
      </c>
      <c r="B1682" s="18" t="e">
        <f>VLOOKUP(J1682,Ref!A:C,3,0)</f>
        <v>#N/A</v>
      </c>
      <c r="C1682" s="18" t="e">
        <f>VLOOKUP(J1682,Ref!A:D,4,0)</f>
        <v>#N/A</v>
      </c>
      <c r="D1682" s="18" t="str">
        <f t="shared" si="78"/>
        <v>00/ene</v>
      </c>
      <c r="E1682" s="18">
        <f t="shared" si="79"/>
        <v>0</v>
      </c>
      <c r="F1682" s="18">
        <v>1</v>
      </c>
      <c r="G1682" s="18">
        <f t="shared" si="80"/>
        <v>0</v>
      </c>
    </row>
    <row r="1683" spans="1:7">
      <c r="A1683" t="e">
        <f>_xlfn.XLOOKUP(I1683,UTILIZADAS[Contacto1],UTILIZADAS[Source.Name],,0)</f>
        <v>#N/A</v>
      </c>
      <c r="B1683" s="18" t="e">
        <f>VLOOKUP(J1683,Ref!A:C,3,0)</f>
        <v>#N/A</v>
      </c>
      <c r="C1683" s="18" t="e">
        <f>VLOOKUP(J1683,Ref!A:D,4,0)</f>
        <v>#N/A</v>
      </c>
      <c r="D1683" s="18" t="str">
        <f t="shared" si="78"/>
        <v>00/ene</v>
      </c>
      <c r="E1683" s="18">
        <f t="shared" si="79"/>
        <v>0</v>
      </c>
      <c r="F1683" s="18">
        <v>1</v>
      </c>
      <c r="G1683" s="18">
        <f t="shared" si="80"/>
        <v>0</v>
      </c>
    </row>
    <row r="1684" spans="1:7">
      <c r="A1684" t="e">
        <f>_xlfn.XLOOKUP(I1684,UTILIZADAS[Contacto1],UTILIZADAS[Source.Name],,0)</f>
        <v>#N/A</v>
      </c>
      <c r="B1684" s="18" t="e">
        <f>VLOOKUP(J1684,Ref!A:C,3,0)</f>
        <v>#N/A</v>
      </c>
      <c r="C1684" s="18" t="e">
        <f>VLOOKUP(J1684,Ref!A:D,4,0)</f>
        <v>#N/A</v>
      </c>
      <c r="D1684" s="18" t="str">
        <f t="shared" si="78"/>
        <v>00/ene</v>
      </c>
      <c r="E1684" s="18">
        <f t="shared" si="79"/>
        <v>0</v>
      </c>
      <c r="F1684" s="18">
        <v>1</v>
      </c>
      <c r="G1684" s="18">
        <f t="shared" si="80"/>
        <v>0</v>
      </c>
    </row>
    <row r="1685" spans="1:7">
      <c r="A1685" t="e">
        <f>_xlfn.XLOOKUP(I1685,UTILIZADAS[Contacto1],UTILIZADAS[Source.Name],,0)</f>
        <v>#N/A</v>
      </c>
      <c r="B1685" s="18" t="e">
        <f>VLOOKUP(J1685,Ref!A:C,3,0)</f>
        <v>#N/A</v>
      </c>
      <c r="C1685" s="18" t="e">
        <f>VLOOKUP(J1685,Ref!A:D,4,0)</f>
        <v>#N/A</v>
      </c>
      <c r="D1685" s="18" t="str">
        <f t="shared" si="78"/>
        <v>00/ene</v>
      </c>
      <c r="E1685" s="18">
        <f t="shared" si="79"/>
        <v>0</v>
      </c>
      <c r="F1685" s="18">
        <v>1</v>
      </c>
      <c r="G1685" s="18">
        <f t="shared" si="80"/>
        <v>0</v>
      </c>
    </row>
    <row r="1686" spans="1:7">
      <c r="A1686" t="e">
        <f>_xlfn.XLOOKUP(I1686,UTILIZADAS[Contacto1],UTILIZADAS[Source.Name],,0)</f>
        <v>#N/A</v>
      </c>
      <c r="B1686" s="18" t="e">
        <f>VLOOKUP(J1686,Ref!A:C,3,0)</f>
        <v>#N/A</v>
      </c>
      <c r="C1686" s="18" t="e">
        <f>VLOOKUP(J1686,Ref!A:D,4,0)</f>
        <v>#N/A</v>
      </c>
      <c r="D1686" s="18" t="str">
        <f t="shared" si="78"/>
        <v>00/ene</v>
      </c>
      <c r="E1686" s="18">
        <f t="shared" si="79"/>
        <v>0</v>
      </c>
      <c r="F1686" s="18">
        <v>1</v>
      </c>
      <c r="G1686" s="18">
        <f t="shared" si="80"/>
        <v>0</v>
      </c>
    </row>
    <row r="1687" spans="1:7">
      <c r="A1687" t="e">
        <f>_xlfn.XLOOKUP(I1687,UTILIZADAS[Contacto1],UTILIZADAS[Source.Name],,0)</f>
        <v>#N/A</v>
      </c>
      <c r="B1687" s="18" t="e">
        <f>VLOOKUP(J1687,Ref!A:C,3,0)</f>
        <v>#N/A</v>
      </c>
      <c r="C1687" s="18" t="e">
        <f>VLOOKUP(J1687,Ref!A:D,4,0)</f>
        <v>#N/A</v>
      </c>
      <c r="D1687" s="18" t="str">
        <f t="shared" si="78"/>
        <v>00/ene</v>
      </c>
      <c r="E1687" s="18">
        <f t="shared" si="79"/>
        <v>0</v>
      </c>
      <c r="F1687" s="18">
        <v>1</v>
      </c>
      <c r="G1687" s="18">
        <f t="shared" si="80"/>
        <v>0</v>
      </c>
    </row>
    <row r="1688" spans="1:7">
      <c r="A1688" t="e">
        <f>_xlfn.XLOOKUP(I1688,UTILIZADAS[Contacto1],UTILIZADAS[Source.Name],,0)</f>
        <v>#N/A</v>
      </c>
      <c r="B1688" s="18" t="e">
        <f>VLOOKUP(J1688,Ref!A:C,3,0)</f>
        <v>#N/A</v>
      </c>
      <c r="C1688" s="18" t="e">
        <f>VLOOKUP(J1688,Ref!A:D,4,0)</f>
        <v>#N/A</v>
      </c>
      <c r="D1688" s="18" t="str">
        <f t="shared" si="78"/>
        <v>00/ene</v>
      </c>
      <c r="E1688" s="18">
        <f t="shared" si="79"/>
        <v>0</v>
      </c>
      <c r="F1688" s="18">
        <v>1</v>
      </c>
      <c r="G1688" s="18">
        <f t="shared" si="80"/>
        <v>0</v>
      </c>
    </row>
    <row r="1689" spans="1:7">
      <c r="A1689" t="e">
        <f>_xlfn.XLOOKUP(I1689,UTILIZADAS[Contacto1],UTILIZADAS[Source.Name],,0)</f>
        <v>#N/A</v>
      </c>
      <c r="B1689" s="18" t="e">
        <f>VLOOKUP(J1689,Ref!A:C,3,0)</f>
        <v>#N/A</v>
      </c>
      <c r="C1689" s="18" t="e">
        <f>VLOOKUP(J1689,Ref!A:D,4,0)</f>
        <v>#N/A</v>
      </c>
      <c r="D1689" s="18" t="str">
        <f t="shared" si="78"/>
        <v>00/ene</v>
      </c>
      <c r="E1689" s="18">
        <f t="shared" si="79"/>
        <v>0</v>
      </c>
      <c r="F1689" s="18">
        <v>1</v>
      </c>
      <c r="G1689" s="18">
        <f t="shared" si="80"/>
        <v>0</v>
      </c>
    </row>
    <row r="1690" spans="1:7">
      <c r="A1690" t="e">
        <f>_xlfn.XLOOKUP(I1690,UTILIZADAS[Contacto1],UTILIZADAS[Source.Name],,0)</f>
        <v>#N/A</v>
      </c>
      <c r="B1690" s="18" t="e">
        <f>VLOOKUP(J1690,Ref!A:C,3,0)</f>
        <v>#N/A</v>
      </c>
      <c r="C1690" s="18" t="e">
        <f>VLOOKUP(J1690,Ref!A:D,4,0)</f>
        <v>#N/A</v>
      </c>
      <c r="D1690" s="18" t="str">
        <f t="shared" si="78"/>
        <v>00/ene</v>
      </c>
      <c r="E1690" s="18">
        <f t="shared" si="79"/>
        <v>0</v>
      </c>
      <c r="F1690" s="18">
        <v>1</v>
      </c>
      <c r="G1690" s="18">
        <f t="shared" si="80"/>
        <v>0</v>
      </c>
    </row>
    <row r="1691" spans="1:7">
      <c r="A1691" t="e">
        <f>_xlfn.XLOOKUP(I1691,UTILIZADAS[Contacto1],UTILIZADAS[Source.Name],,0)</f>
        <v>#N/A</v>
      </c>
      <c r="B1691" s="18" t="e">
        <f>VLOOKUP(J1691,Ref!A:C,3,0)</f>
        <v>#N/A</v>
      </c>
      <c r="C1691" s="18" t="e">
        <f>VLOOKUP(J1691,Ref!A:D,4,0)</f>
        <v>#N/A</v>
      </c>
      <c r="D1691" s="18" t="str">
        <f t="shared" si="78"/>
        <v>00/ene</v>
      </c>
      <c r="E1691" s="18">
        <f t="shared" si="79"/>
        <v>0</v>
      </c>
      <c r="F1691" s="18">
        <v>1</v>
      </c>
      <c r="G1691" s="18">
        <f t="shared" si="80"/>
        <v>0</v>
      </c>
    </row>
    <row r="1692" spans="1:7">
      <c r="A1692" t="e">
        <f>_xlfn.XLOOKUP(I1692,UTILIZADAS[Contacto1],UTILIZADAS[Source.Name],,0)</f>
        <v>#N/A</v>
      </c>
      <c r="B1692" s="18" t="e">
        <f>VLOOKUP(J1692,Ref!A:C,3,0)</f>
        <v>#N/A</v>
      </c>
      <c r="C1692" s="18" t="e">
        <f>VLOOKUP(J1692,Ref!A:D,4,0)</f>
        <v>#N/A</v>
      </c>
      <c r="D1692" s="18" t="str">
        <f t="shared" si="78"/>
        <v>00/ene</v>
      </c>
      <c r="E1692" s="18">
        <f t="shared" si="79"/>
        <v>0</v>
      </c>
      <c r="F1692" s="18">
        <v>1</v>
      </c>
      <c r="G1692" s="18">
        <f t="shared" si="80"/>
        <v>0</v>
      </c>
    </row>
    <row r="1693" spans="1:7">
      <c r="A1693" t="e">
        <f>_xlfn.XLOOKUP(I1693,UTILIZADAS[Contacto1],UTILIZADAS[Source.Name],,0)</f>
        <v>#N/A</v>
      </c>
      <c r="B1693" s="18" t="e">
        <f>VLOOKUP(J1693,Ref!A:C,3,0)</f>
        <v>#N/A</v>
      </c>
      <c r="C1693" s="18" t="e">
        <f>VLOOKUP(J1693,Ref!A:D,4,0)</f>
        <v>#N/A</v>
      </c>
      <c r="D1693" s="18" t="str">
        <f t="shared" si="78"/>
        <v>00/ene</v>
      </c>
      <c r="E1693" s="18">
        <f t="shared" si="79"/>
        <v>0</v>
      </c>
      <c r="F1693" s="18">
        <v>1</v>
      </c>
      <c r="G1693" s="18">
        <f t="shared" si="80"/>
        <v>0</v>
      </c>
    </row>
    <row r="1694" spans="1:7">
      <c r="A1694" t="e">
        <f>_xlfn.XLOOKUP(I1694,UTILIZADAS[Contacto1],UTILIZADAS[Source.Name],,0)</f>
        <v>#N/A</v>
      </c>
      <c r="B1694" s="18" t="e">
        <f>VLOOKUP(J1694,Ref!A:C,3,0)</f>
        <v>#N/A</v>
      </c>
      <c r="C1694" s="18" t="e">
        <f>VLOOKUP(J1694,Ref!A:D,4,0)</f>
        <v>#N/A</v>
      </c>
      <c r="D1694" s="18" t="str">
        <f t="shared" si="78"/>
        <v>00/ene</v>
      </c>
      <c r="E1694" s="18">
        <f t="shared" si="79"/>
        <v>0</v>
      </c>
      <c r="F1694" s="18">
        <v>1</v>
      </c>
      <c r="G1694" s="18">
        <f t="shared" si="80"/>
        <v>0</v>
      </c>
    </row>
    <row r="1695" spans="1:7">
      <c r="A1695" t="e">
        <f>_xlfn.XLOOKUP(I1695,UTILIZADAS[Contacto1],UTILIZADAS[Source.Name],,0)</f>
        <v>#N/A</v>
      </c>
      <c r="B1695" s="18" t="e">
        <f>VLOOKUP(J1695,Ref!A:C,3,0)</f>
        <v>#N/A</v>
      </c>
      <c r="C1695" s="18" t="e">
        <f>VLOOKUP(J1695,Ref!A:D,4,0)</f>
        <v>#N/A</v>
      </c>
      <c r="D1695" s="18" t="str">
        <f t="shared" si="78"/>
        <v>00/ene</v>
      </c>
      <c r="E1695" s="18">
        <f t="shared" si="79"/>
        <v>0</v>
      </c>
      <c r="F1695" s="18">
        <v>1</v>
      </c>
      <c r="G1695" s="18">
        <f t="shared" si="80"/>
        <v>0</v>
      </c>
    </row>
    <row r="1696" spans="1:7">
      <c r="A1696" t="e">
        <f>_xlfn.XLOOKUP(I1696,UTILIZADAS[Contacto1],UTILIZADAS[Source.Name],,0)</f>
        <v>#N/A</v>
      </c>
      <c r="B1696" s="18" t="e">
        <f>VLOOKUP(J1696,Ref!A:C,3,0)</f>
        <v>#N/A</v>
      </c>
      <c r="C1696" s="18" t="e">
        <f>VLOOKUP(J1696,Ref!A:D,4,0)</f>
        <v>#N/A</v>
      </c>
      <c r="D1696" s="18" t="str">
        <f t="shared" si="78"/>
        <v>00/ene</v>
      </c>
      <c r="E1696" s="18">
        <f t="shared" si="79"/>
        <v>0</v>
      </c>
      <c r="F1696" s="18">
        <v>1</v>
      </c>
      <c r="G1696" s="18">
        <f t="shared" si="80"/>
        <v>0</v>
      </c>
    </row>
    <row r="1697" spans="1:7">
      <c r="A1697" t="e">
        <f>_xlfn.XLOOKUP(I1697,UTILIZADAS[Contacto1],UTILIZADAS[Source.Name],,0)</f>
        <v>#N/A</v>
      </c>
      <c r="B1697" s="18" t="e">
        <f>VLOOKUP(J1697,Ref!A:C,3,0)</f>
        <v>#N/A</v>
      </c>
      <c r="C1697" s="18" t="e">
        <f>VLOOKUP(J1697,Ref!A:D,4,0)</f>
        <v>#N/A</v>
      </c>
      <c r="D1697" s="18" t="str">
        <f t="shared" si="78"/>
        <v>00/ene</v>
      </c>
      <c r="E1697" s="18">
        <f t="shared" si="79"/>
        <v>0</v>
      </c>
      <c r="F1697" s="18">
        <v>1</v>
      </c>
      <c r="G1697" s="18">
        <f t="shared" si="80"/>
        <v>0</v>
      </c>
    </row>
    <row r="1698" spans="1:7">
      <c r="A1698" t="e">
        <f>_xlfn.XLOOKUP(I1698,UTILIZADAS[Contacto1],UTILIZADAS[Source.Name],,0)</f>
        <v>#N/A</v>
      </c>
      <c r="B1698" s="18" t="e">
        <f>VLOOKUP(J1698,Ref!A:C,3,0)</f>
        <v>#N/A</v>
      </c>
      <c r="C1698" s="18" t="e">
        <f>VLOOKUP(J1698,Ref!A:D,4,0)</f>
        <v>#N/A</v>
      </c>
      <c r="D1698" s="18" t="str">
        <f t="shared" si="78"/>
        <v>00/ene</v>
      </c>
      <c r="E1698" s="18">
        <f t="shared" si="79"/>
        <v>0</v>
      </c>
      <c r="F1698" s="18">
        <v>1</v>
      </c>
      <c r="G1698" s="18">
        <f t="shared" si="80"/>
        <v>0</v>
      </c>
    </row>
    <row r="1699" spans="1:7">
      <c r="A1699" t="e">
        <f>_xlfn.XLOOKUP(I1699,UTILIZADAS[Contacto1],UTILIZADAS[Source.Name],,0)</f>
        <v>#N/A</v>
      </c>
      <c r="B1699" s="18" t="e">
        <f>VLOOKUP(J1699,Ref!A:C,3,0)</f>
        <v>#N/A</v>
      </c>
      <c r="C1699" s="18" t="e">
        <f>VLOOKUP(J1699,Ref!A:D,4,0)</f>
        <v>#N/A</v>
      </c>
      <c r="D1699" s="18" t="str">
        <f t="shared" si="78"/>
        <v>00/ene</v>
      </c>
      <c r="E1699" s="18">
        <f t="shared" si="79"/>
        <v>0</v>
      </c>
      <c r="F1699" s="18">
        <v>1</v>
      </c>
      <c r="G1699" s="18">
        <f t="shared" si="80"/>
        <v>0</v>
      </c>
    </row>
    <row r="1700" spans="1:7">
      <c r="A1700" t="e">
        <f>_xlfn.XLOOKUP(I1700,UTILIZADAS[Contacto1],UTILIZADAS[Source.Name],,0)</f>
        <v>#N/A</v>
      </c>
      <c r="B1700" s="18" t="e">
        <f>VLOOKUP(J1700,Ref!A:C,3,0)</f>
        <v>#N/A</v>
      </c>
      <c r="C1700" s="18" t="e">
        <f>VLOOKUP(J1700,Ref!A:D,4,0)</f>
        <v>#N/A</v>
      </c>
      <c r="D1700" s="18" t="str">
        <f t="shared" si="78"/>
        <v>00/ene</v>
      </c>
      <c r="E1700" s="18">
        <f t="shared" si="79"/>
        <v>0</v>
      </c>
      <c r="F1700" s="18">
        <v>1</v>
      </c>
      <c r="G1700" s="18">
        <f t="shared" si="80"/>
        <v>0</v>
      </c>
    </row>
    <row r="1701" spans="1:7">
      <c r="A1701" t="e">
        <f>_xlfn.XLOOKUP(I1701,UTILIZADAS[Contacto1],UTILIZADAS[Source.Name],,0)</f>
        <v>#N/A</v>
      </c>
      <c r="B1701" s="18" t="e">
        <f>VLOOKUP(J1701,Ref!A:C,3,0)</f>
        <v>#N/A</v>
      </c>
      <c r="C1701" s="18" t="e">
        <f>VLOOKUP(J1701,Ref!A:D,4,0)</f>
        <v>#N/A</v>
      </c>
      <c r="D1701" s="18" t="str">
        <f t="shared" si="78"/>
        <v>00/ene</v>
      </c>
      <c r="E1701" s="18">
        <f t="shared" si="79"/>
        <v>0</v>
      </c>
      <c r="F1701" s="18">
        <v>1</v>
      </c>
      <c r="G1701" s="18">
        <f t="shared" si="80"/>
        <v>0</v>
      </c>
    </row>
    <row r="1702" spans="1:7">
      <c r="A1702" t="e">
        <f>_xlfn.XLOOKUP(I1702,UTILIZADAS[Contacto1],UTILIZADAS[Source.Name],,0)</f>
        <v>#N/A</v>
      </c>
      <c r="B1702" s="18" t="e">
        <f>VLOOKUP(J1702,Ref!A:C,3,0)</f>
        <v>#N/A</v>
      </c>
      <c r="C1702" s="18" t="e">
        <f>VLOOKUP(J1702,Ref!A:D,4,0)</f>
        <v>#N/A</v>
      </c>
      <c r="D1702" s="18" t="str">
        <f t="shared" si="78"/>
        <v>00/ene</v>
      </c>
      <c r="E1702" s="18">
        <f t="shared" si="79"/>
        <v>0</v>
      </c>
      <c r="F1702" s="18">
        <v>1</v>
      </c>
      <c r="G1702" s="18">
        <f t="shared" si="80"/>
        <v>0</v>
      </c>
    </row>
    <row r="1703" spans="1:7">
      <c r="A1703" t="e">
        <f>_xlfn.XLOOKUP(I1703,UTILIZADAS[Contacto1],UTILIZADAS[Source.Name],,0)</f>
        <v>#N/A</v>
      </c>
      <c r="B1703" s="18" t="e">
        <f>VLOOKUP(J1703,Ref!A:C,3,0)</f>
        <v>#N/A</v>
      </c>
      <c r="C1703" s="18" t="e">
        <f>VLOOKUP(J1703,Ref!A:D,4,0)</f>
        <v>#N/A</v>
      </c>
      <c r="D1703" s="18" t="str">
        <f t="shared" si="78"/>
        <v>00/ene</v>
      </c>
      <c r="E1703" s="18">
        <f t="shared" si="79"/>
        <v>0</v>
      </c>
      <c r="F1703" s="18">
        <v>1</v>
      </c>
      <c r="G1703" s="18">
        <f t="shared" si="80"/>
        <v>0</v>
      </c>
    </row>
    <row r="1704" spans="1:7">
      <c r="A1704" t="e">
        <f>_xlfn.XLOOKUP(I1704,UTILIZADAS[Contacto1],UTILIZADAS[Source.Name],,0)</f>
        <v>#N/A</v>
      </c>
      <c r="B1704" s="18" t="e">
        <f>VLOOKUP(J1704,Ref!A:C,3,0)</f>
        <v>#N/A</v>
      </c>
      <c r="C1704" s="18" t="e">
        <f>VLOOKUP(J1704,Ref!A:D,4,0)</f>
        <v>#N/A</v>
      </c>
      <c r="D1704" s="18" t="str">
        <f t="shared" si="78"/>
        <v>00/ene</v>
      </c>
      <c r="E1704" s="18">
        <f t="shared" si="79"/>
        <v>0</v>
      </c>
      <c r="F1704" s="18">
        <v>1</v>
      </c>
      <c r="G1704" s="18">
        <f t="shared" si="80"/>
        <v>0</v>
      </c>
    </row>
    <row r="1705" spans="1:7">
      <c r="A1705" t="e">
        <f>_xlfn.XLOOKUP(I1705,UTILIZADAS[Contacto1],UTILIZADAS[Source.Name],,0)</f>
        <v>#N/A</v>
      </c>
      <c r="B1705" s="18" t="e">
        <f>VLOOKUP(J1705,Ref!A:C,3,0)</f>
        <v>#N/A</v>
      </c>
      <c r="C1705" s="18" t="e">
        <f>VLOOKUP(J1705,Ref!A:D,4,0)</f>
        <v>#N/A</v>
      </c>
      <c r="D1705" s="18" t="str">
        <f t="shared" si="78"/>
        <v>00/ene</v>
      </c>
      <c r="E1705" s="18">
        <f t="shared" si="79"/>
        <v>0</v>
      </c>
      <c r="F1705" s="18">
        <v>1</v>
      </c>
      <c r="G1705" s="18">
        <f t="shared" si="80"/>
        <v>0</v>
      </c>
    </row>
    <row r="1706" spans="1:7">
      <c r="A1706" t="e">
        <f>_xlfn.XLOOKUP(I1706,UTILIZADAS[Contacto1],UTILIZADAS[Source.Name],,0)</f>
        <v>#N/A</v>
      </c>
      <c r="B1706" s="18" t="e">
        <f>VLOOKUP(J1706,Ref!A:C,3,0)</f>
        <v>#N/A</v>
      </c>
      <c r="C1706" s="18" t="e">
        <f>VLOOKUP(J1706,Ref!A:D,4,0)</f>
        <v>#N/A</v>
      </c>
      <c r="D1706" s="18" t="str">
        <f t="shared" si="78"/>
        <v>00/ene</v>
      </c>
      <c r="E1706" s="18">
        <f t="shared" si="79"/>
        <v>0</v>
      </c>
      <c r="F1706" s="18">
        <v>1</v>
      </c>
      <c r="G1706" s="18">
        <f t="shared" si="80"/>
        <v>0</v>
      </c>
    </row>
    <row r="1707" spans="1:7">
      <c r="A1707" t="e">
        <f>_xlfn.XLOOKUP(I1707,UTILIZADAS[Contacto1],UTILIZADAS[Source.Name],,0)</f>
        <v>#N/A</v>
      </c>
      <c r="B1707" s="18" t="e">
        <f>VLOOKUP(J1707,Ref!A:C,3,0)</f>
        <v>#N/A</v>
      </c>
      <c r="C1707" s="18" t="e">
        <f>VLOOKUP(J1707,Ref!A:D,4,0)</f>
        <v>#N/A</v>
      </c>
      <c r="D1707" s="18" t="str">
        <f t="shared" si="78"/>
        <v>00/ene</v>
      </c>
      <c r="E1707" s="18">
        <f t="shared" si="79"/>
        <v>0</v>
      </c>
      <c r="F1707" s="18">
        <v>1</v>
      </c>
      <c r="G1707" s="18">
        <f t="shared" si="80"/>
        <v>0</v>
      </c>
    </row>
    <row r="1708" spans="1:7">
      <c r="A1708" t="e">
        <f>_xlfn.XLOOKUP(I1708,UTILIZADAS[Contacto1],UTILIZADAS[Source.Name],,0)</f>
        <v>#N/A</v>
      </c>
      <c r="B1708" s="18" t="e">
        <f>VLOOKUP(J1708,Ref!A:C,3,0)</f>
        <v>#N/A</v>
      </c>
      <c r="C1708" s="18" t="e">
        <f>VLOOKUP(J1708,Ref!A:D,4,0)</f>
        <v>#N/A</v>
      </c>
      <c r="D1708" s="18" t="str">
        <f t="shared" si="78"/>
        <v>00/ene</v>
      </c>
      <c r="E1708" s="18">
        <f t="shared" si="79"/>
        <v>0</v>
      </c>
      <c r="F1708" s="18">
        <v>1</v>
      </c>
      <c r="G1708" s="18">
        <f t="shared" si="80"/>
        <v>0</v>
      </c>
    </row>
    <row r="1709" spans="1:7">
      <c r="A1709" t="e">
        <f>_xlfn.XLOOKUP(I1709,UTILIZADAS[Contacto1],UTILIZADAS[Source.Name],,0)</f>
        <v>#N/A</v>
      </c>
      <c r="B1709" s="18" t="e">
        <f>VLOOKUP(J1709,Ref!A:C,3,0)</f>
        <v>#N/A</v>
      </c>
      <c r="C1709" s="18" t="e">
        <f>VLOOKUP(J1709,Ref!A:D,4,0)</f>
        <v>#N/A</v>
      </c>
      <c r="D1709" s="18" t="str">
        <f t="shared" si="78"/>
        <v>00/ene</v>
      </c>
      <c r="E1709" s="18">
        <f t="shared" si="79"/>
        <v>0</v>
      </c>
      <c r="F1709" s="18">
        <v>1</v>
      </c>
      <c r="G1709" s="18">
        <f t="shared" si="80"/>
        <v>0</v>
      </c>
    </row>
    <row r="1710" spans="1:7">
      <c r="A1710" t="e">
        <f>_xlfn.XLOOKUP(I1710,UTILIZADAS[Contacto1],UTILIZADAS[Source.Name],,0)</f>
        <v>#N/A</v>
      </c>
      <c r="B1710" s="18" t="e">
        <f>VLOOKUP(J1710,Ref!A:C,3,0)</f>
        <v>#N/A</v>
      </c>
      <c r="C1710" s="18" t="e">
        <f>VLOOKUP(J1710,Ref!A:D,4,0)</f>
        <v>#N/A</v>
      </c>
      <c r="D1710" s="18" t="str">
        <f t="shared" si="78"/>
        <v>00/ene</v>
      </c>
      <c r="E1710" s="18">
        <f t="shared" si="79"/>
        <v>0</v>
      </c>
      <c r="F1710" s="18">
        <v>1</v>
      </c>
      <c r="G1710" s="18">
        <f t="shared" si="80"/>
        <v>0</v>
      </c>
    </row>
    <row r="1711" spans="1:7">
      <c r="A1711" t="e">
        <f>_xlfn.XLOOKUP(I1711,UTILIZADAS[Contacto1],UTILIZADAS[Source.Name],,0)</f>
        <v>#N/A</v>
      </c>
      <c r="B1711" s="18" t="e">
        <f>VLOOKUP(J1711,Ref!A:C,3,0)</f>
        <v>#N/A</v>
      </c>
      <c r="C1711" s="18" t="e">
        <f>VLOOKUP(J1711,Ref!A:D,4,0)</f>
        <v>#N/A</v>
      </c>
      <c r="D1711" s="18" t="str">
        <f t="shared" si="78"/>
        <v>00/ene</v>
      </c>
      <c r="E1711" s="18">
        <f t="shared" si="79"/>
        <v>0</v>
      </c>
      <c r="F1711" s="18">
        <v>1</v>
      </c>
      <c r="G1711" s="18">
        <f t="shared" si="80"/>
        <v>0</v>
      </c>
    </row>
    <row r="1712" spans="1:7">
      <c r="A1712" t="e">
        <f>_xlfn.XLOOKUP(I1712,UTILIZADAS[Contacto1],UTILIZADAS[Source.Name],,0)</f>
        <v>#N/A</v>
      </c>
      <c r="B1712" s="18" t="e">
        <f>VLOOKUP(J1712,Ref!A:C,3,0)</f>
        <v>#N/A</v>
      </c>
      <c r="C1712" s="18" t="e">
        <f>VLOOKUP(J1712,Ref!A:D,4,0)</f>
        <v>#N/A</v>
      </c>
      <c r="D1712" s="18" t="str">
        <f t="shared" si="78"/>
        <v>00/ene</v>
      </c>
      <c r="E1712" s="18">
        <f t="shared" si="79"/>
        <v>0</v>
      </c>
      <c r="F1712" s="18">
        <v>1</v>
      </c>
      <c r="G1712" s="18">
        <f t="shared" si="80"/>
        <v>0</v>
      </c>
    </row>
    <row r="1713" spans="1:7">
      <c r="A1713" t="e">
        <f>_xlfn.XLOOKUP(I1713,UTILIZADAS[Contacto1],UTILIZADAS[Source.Name],,0)</f>
        <v>#N/A</v>
      </c>
      <c r="B1713" s="18" t="e">
        <f>VLOOKUP(J1713,Ref!A:C,3,0)</f>
        <v>#N/A</v>
      </c>
      <c r="C1713" s="18" t="e">
        <f>VLOOKUP(J1713,Ref!A:D,4,0)</f>
        <v>#N/A</v>
      </c>
      <c r="D1713" s="18" t="str">
        <f t="shared" si="78"/>
        <v>00/ene</v>
      </c>
      <c r="E1713" s="18">
        <f t="shared" si="79"/>
        <v>0</v>
      </c>
      <c r="F1713" s="18">
        <v>1</v>
      </c>
      <c r="G1713" s="18">
        <f t="shared" si="80"/>
        <v>0</v>
      </c>
    </row>
    <row r="1714" spans="1:7">
      <c r="A1714" t="e">
        <f>_xlfn.XLOOKUP(I1714,UTILIZADAS[Contacto1],UTILIZADAS[Source.Name],,0)</f>
        <v>#N/A</v>
      </c>
      <c r="B1714" s="18" t="e">
        <f>VLOOKUP(J1714,Ref!A:C,3,0)</f>
        <v>#N/A</v>
      </c>
      <c r="C1714" s="18" t="e">
        <f>VLOOKUP(J1714,Ref!A:D,4,0)</f>
        <v>#N/A</v>
      </c>
      <c r="D1714" s="18" t="str">
        <f t="shared" si="78"/>
        <v>00/ene</v>
      </c>
      <c r="E1714" s="18">
        <f t="shared" si="79"/>
        <v>0</v>
      </c>
      <c r="F1714" s="18">
        <v>1</v>
      </c>
      <c r="G1714" s="18">
        <f t="shared" si="80"/>
        <v>0</v>
      </c>
    </row>
    <row r="1715" spans="1:7">
      <c r="A1715" t="e">
        <f>_xlfn.XLOOKUP(I1715,UTILIZADAS[Contacto1],UTILIZADAS[Source.Name],,0)</f>
        <v>#N/A</v>
      </c>
      <c r="B1715" s="18" t="e">
        <f>VLOOKUP(J1715,Ref!A:C,3,0)</f>
        <v>#N/A</v>
      </c>
      <c r="C1715" s="18" t="e">
        <f>VLOOKUP(J1715,Ref!A:D,4,0)</f>
        <v>#N/A</v>
      </c>
      <c r="D1715" s="18" t="str">
        <f t="shared" si="78"/>
        <v>00/ene</v>
      </c>
      <c r="E1715" s="18">
        <f t="shared" si="79"/>
        <v>0</v>
      </c>
      <c r="F1715" s="18">
        <v>1</v>
      </c>
      <c r="G1715" s="18">
        <f t="shared" si="80"/>
        <v>0</v>
      </c>
    </row>
    <row r="1716" spans="1:7">
      <c r="A1716" t="e">
        <f>_xlfn.XLOOKUP(I1716,UTILIZADAS[Contacto1],UTILIZADAS[Source.Name],,0)</f>
        <v>#N/A</v>
      </c>
      <c r="B1716" s="18" t="e">
        <f>VLOOKUP(J1716,Ref!A:C,3,0)</f>
        <v>#N/A</v>
      </c>
      <c r="C1716" s="18" t="e">
        <f>VLOOKUP(J1716,Ref!A:D,4,0)</f>
        <v>#N/A</v>
      </c>
      <c r="D1716" s="18" t="str">
        <f t="shared" si="78"/>
        <v>00/ene</v>
      </c>
      <c r="E1716" s="18">
        <f t="shared" si="79"/>
        <v>0</v>
      </c>
      <c r="F1716" s="18">
        <v>1</v>
      </c>
      <c r="G1716" s="18">
        <f t="shared" si="80"/>
        <v>0</v>
      </c>
    </row>
    <row r="1717" spans="1:7">
      <c r="A1717" t="e">
        <f>_xlfn.XLOOKUP(I1717,UTILIZADAS[Contacto1],UTILIZADAS[Source.Name],,0)</f>
        <v>#N/A</v>
      </c>
      <c r="B1717" s="18" t="e">
        <f>VLOOKUP(J1717,Ref!A:C,3,0)</f>
        <v>#N/A</v>
      </c>
      <c r="C1717" s="18" t="e">
        <f>VLOOKUP(J1717,Ref!A:D,4,0)</f>
        <v>#N/A</v>
      </c>
      <c r="D1717" s="18" t="str">
        <f t="shared" si="78"/>
        <v>00/ene</v>
      </c>
      <c r="E1717" s="18">
        <f t="shared" si="79"/>
        <v>0</v>
      </c>
      <c r="F1717" s="18">
        <v>1</v>
      </c>
      <c r="G1717" s="18">
        <f t="shared" si="80"/>
        <v>0</v>
      </c>
    </row>
    <row r="1718" spans="1:7">
      <c r="A1718" t="e">
        <f>_xlfn.XLOOKUP(I1718,UTILIZADAS[Contacto1],UTILIZADAS[Source.Name],,0)</f>
        <v>#N/A</v>
      </c>
      <c r="B1718" s="18" t="e">
        <f>VLOOKUP(J1718,Ref!A:C,3,0)</f>
        <v>#N/A</v>
      </c>
      <c r="C1718" s="18" t="e">
        <f>VLOOKUP(J1718,Ref!A:D,4,0)</f>
        <v>#N/A</v>
      </c>
      <c r="D1718" s="18" t="str">
        <f t="shared" si="78"/>
        <v>00/ene</v>
      </c>
      <c r="E1718" s="18">
        <f t="shared" si="79"/>
        <v>0</v>
      </c>
      <c r="F1718" s="18">
        <v>1</v>
      </c>
      <c r="G1718" s="18">
        <f t="shared" si="80"/>
        <v>0</v>
      </c>
    </row>
    <row r="1719" spans="1:7">
      <c r="A1719" t="e">
        <f>_xlfn.XLOOKUP(I1719,UTILIZADAS[Contacto1],UTILIZADAS[Source.Name],,0)</f>
        <v>#N/A</v>
      </c>
      <c r="B1719" s="18" t="e">
        <f>VLOOKUP(J1719,Ref!A:C,3,0)</f>
        <v>#N/A</v>
      </c>
      <c r="C1719" s="18" t="e">
        <f>VLOOKUP(J1719,Ref!A:D,4,0)</f>
        <v>#N/A</v>
      </c>
      <c r="D1719" s="18" t="str">
        <f t="shared" si="78"/>
        <v>00/ene</v>
      </c>
      <c r="E1719" s="18">
        <f t="shared" si="79"/>
        <v>0</v>
      </c>
      <c r="F1719" s="18">
        <v>1</v>
      </c>
      <c r="G1719" s="18">
        <f t="shared" si="80"/>
        <v>0</v>
      </c>
    </row>
    <row r="1720" spans="1:7">
      <c r="A1720" t="e">
        <f>_xlfn.XLOOKUP(I1720,UTILIZADAS[Contacto1],UTILIZADAS[Source.Name],,0)</f>
        <v>#N/A</v>
      </c>
      <c r="B1720" s="18" t="e">
        <f>VLOOKUP(J1720,Ref!A:C,3,0)</f>
        <v>#N/A</v>
      </c>
      <c r="C1720" s="18" t="e">
        <f>VLOOKUP(J1720,Ref!A:D,4,0)</f>
        <v>#N/A</v>
      </c>
      <c r="D1720" s="18" t="str">
        <f t="shared" si="78"/>
        <v>00/ene</v>
      </c>
      <c r="E1720" s="18">
        <f t="shared" si="79"/>
        <v>0</v>
      </c>
      <c r="F1720" s="18">
        <v>1</v>
      </c>
      <c r="G1720" s="18">
        <f t="shared" si="80"/>
        <v>0</v>
      </c>
    </row>
    <row r="1721" spans="1:7">
      <c r="A1721" t="e">
        <f>_xlfn.XLOOKUP(I1721,UTILIZADAS[Contacto1],UTILIZADAS[Source.Name],,0)</f>
        <v>#N/A</v>
      </c>
      <c r="B1721" s="18" t="e">
        <f>VLOOKUP(J1721,Ref!A:C,3,0)</f>
        <v>#N/A</v>
      </c>
      <c r="C1721" s="18" t="e">
        <f>VLOOKUP(J1721,Ref!A:D,4,0)</f>
        <v>#N/A</v>
      </c>
      <c r="D1721" s="18" t="str">
        <f t="shared" si="78"/>
        <v>00/ene</v>
      </c>
      <c r="E1721" s="18">
        <f t="shared" si="79"/>
        <v>0</v>
      </c>
      <c r="F1721" s="18">
        <v>1</v>
      </c>
      <c r="G1721" s="18">
        <f t="shared" si="80"/>
        <v>0</v>
      </c>
    </row>
    <row r="1722" spans="1:7">
      <c r="A1722" t="e">
        <f>_xlfn.XLOOKUP(I1722,UTILIZADAS[Contacto1],UTILIZADAS[Source.Name],,0)</f>
        <v>#N/A</v>
      </c>
      <c r="B1722" s="18" t="e">
        <f>VLOOKUP(J1722,Ref!A:C,3,0)</f>
        <v>#N/A</v>
      </c>
      <c r="C1722" s="18" t="e">
        <f>VLOOKUP(J1722,Ref!A:D,4,0)</f>
        <v>#N/A</v>
      </c>
      <c r="D1722" s="18" t="str">
        <f t="shared" si="78"/>
        <v>00/ene</v>
      </c>
      <c r="E1722" s="18">
        <f t="shared" si="79"/>
        <v>0</v>
      </c>
      <c r="F1722" s="18">
        <v>1</v>
      </c>
      <c r="G1722" s="18">
        <f t="shared" si="80"/>
        <v>0</v>
      </c>
    </row>
    <row r="1723" spans="1:7">
      <c r="A1723" t="e">
        <f>_xlfn.XLOOKUP(I1723,UTILIZADAS[Contacto1],UTILIZADAS[Source.Name],,0)</f>
        <v>#N/A</v>
      </c>
      <c r="B1723" s="18" t="e">
        <f>VLOOKUP(J1723,Ref!A:C,3,0)</f>
        <v>#N/A</v>
      </c>
      <c r="C1723" s="18" t="e">
        <f>VLOOKUP(J1723,Ref!A:D,4,0)</f>
        <v>#N/A</v>
      </c>
      <c r="D1723" s="18" t="str">
        <f t="shared" si="78"/>
        <v>00/ene</v>
      </c>
      <c r="E1723" s="18">
        <f t="shared" si="79"/>
        <v>0</v>
      </c>
      <c r="F1723" s="18">
        <v>1</v>
      </c>
      <c r="G1723" s="18">
        <f t="shared" si="80"/>
        <v>0</v>
      </c>
    </row>
    <row r="1724" spans="1:7">
      <c r="A1724" t="e">
        <f>_xlfn.XLOOKUP(I1724,UTILIZADAS[Contacto1],UTILIZADAS[Source.Name],,0)</f>
        <v>#N/A</v>
      </c>
      <c r="B1724" s="18" t="e">
        <f>VLOOKUP(J1724,Ref!A:C,3,0)</f>
        <v>#N/A</v>
      </c>
      <c r="C1724" s="18" t="e">
        <f>VLOOKUP(J1724,Ref!A:D,4,0)</f>
        <v>#N/A</v>
      </c>
      <c r="D1724" s="18" t="str">
        <f t="shared" si="78"/>
        <v>00/ene</v>
      </c>
      <c r="E1724" s="18">
        <f t="shared" si="79"/>
        <v>0</v>
      </c>
      <c r="F1724" s="18">
        <v>1</v>
      </c>
      <c r="G1724" s="18">
        <f t="shared" si="80"/>
        <v>0</v>
      </c>
    </row>
    <row r="1725" spans="1:7">
      <c r="A1725" t="e">
        <f>_xlfn.XLOOKUP(I1725,UTILIZADAS[Contacto1],UTILIZADAS[Source.Name],,0)</f>
        <v>#N/A</v>
      </c>
      <c r="B1725" s="18" t="e">
        <f>VLOOKUP(J1725,Ref!A:C,3,0)</f>
        <v>#N/A</v>
      </c>
      <c r="C1725" s="18" t="e">
        <f>VLOOKUP(J1725,Ref!A:D,4,0)</f>
        <v>#N/A</v>
      </c>
      <c r="D1725" s="18" t="str">
        <f t="shared" si="78"/>
        <v>00/ene</v>
      </c>
      <c r="E1725" s="18">
        <f t="shared" si="79"/>
        <v>0</v>
      </c>
      <c r="F1725" s="18">
        <v>1</v>
      </c>
      <c r="G1725" s="18">
        <f t="shared" si="80"/>
        <v>0</v>
      </c>
    </row>
    <row r="1726" spans="1:7">
      <c r="A1726" t="e">
        <f>_xlfn.XLOOKUP(I1726,UTILIZADAS[Contacto1],UTILIZADAS[Source.Name],,0)</f>
        <v>#N/A</v>
      </c>
      <c r="B1726" s="18" t="e">
        <f>VLOOKUP(J1726,Ref!A:C,3,0)</f>
        <v>#N/A</v>
      </c>
      <c r="C1726" s="18" t="e">
        <f>VLOOKUP(J1726,Ref!A:D,4,0)</f>
        <v>#N/A</v>
      </c>
      <c r="D1726" s="18" t="str">
        <f t="shared" si="78"/>
        <v>00/ene</v>
      </c>
      <c r="E1726" s="18">
        <f t="shared" si="79"/>
        <v>0</v>
      </c>
      <c r="F1726" s="18">
        <v>1</v>
      </c>
      <c r="G1726" s="18">
        <f t="shared" si="80"/>
        <v>0</v>
      </c>
    </row>
    <row r="1727" spans="1:7">
      <c r="A1727" t="e">
        <f>_xlfn.XLOOKUP(I1727,UTILIZADAS[Contacto1],UTILIZADAS[Source.Name],,0)</f>
        <v>#N/A</v>
      </c>
      <c r="B1727" s="18" t="e">
        <f>VLOOKUP(J1727,Ref!A:C,3,0)</f>
        <v>#N/A</v>
      </c>
      <c r="C1727" s="18" t="e">
        <f>VLOOKUP(J1727,Ref!A:D,4,0)</f>
        <v>#N/A</v>
      </c>
      <c r="D1727" s="18" t="str">
        <f t="shared" si="78"/>
        <v>00/ene</v>
      </c>
      <c r="E1727" s="18">
        <f t="shared" si="79"/>
        <v>0</v>
      </c>
      <c r="F1727" s="18">
        <v>1</v>
      </c>
      <c r="G1727" s="18">
        <f t="shared" si="80"/>
        <v>0</v>
      </c>
    </row>
    <row r="1728" spans="1:7">
      <c r="A1728" t="e">
        <f>_xlfn.XLOOKUP(I1728,UTILIZADAS[Contacto1],UTILIZADAS[Source.Name],,0)</f>
        <v>#N/A</v>
      </c>
      <c r="B1728" s="18" t="e">
        <f>VLOOKUP(J1728,Ref!A:C,3,0)</f>
        <v>#N/A</v>
      </c>
      <c r="C1728" s="18" t="e">
        <f>VLOOKUP(J1728,Ref!A:D,4,0)</f>
        <v>#N/A</v>
      </c>
      <c r="D1728" s="18" t="str">
        <f t="shared" si="78"/>
        <v>00/ene</v>
      </c>
      <c r="E1728" s="18">
        <f t="shared" si="79"/>
        <v>0</v>
      </c>
      <c r="F1728" s="18">
        <v>1</v>
      </c>
      <c r="G1728" s="18">
        <f t="shared" si="80"/>
        <v>0</v>
      </c>
    </row>
    <row r="1729" spans="1:7">
      <c r="A1729" t="e">
        <f>_xlfn.XLOOKUP(I1729,UTILIZADAS[Contacto1],UTILIZADAS[Source.Name],,0)</f>
        <v>#N/A</v>
      </c>
      <c r="B1729" s="18" t="e">
        <f>VLOOKUP(J1729,Ref!A:C,3,0)</f>
        <v>#N/A</v>
      </c>
      <c r="C1729" s="18" t="e">
        <f>VLOOKUP(J1729,Ref!A:D,4,0)</f>
        <v>#N/A</v>
      </c>
      <c r="D1729" s="18" t="str">
        <f t="shared" si="78"/>
        <v>00/ene</v>
      </c>
      <c r="E1729" s="18">
        <f t="shared" si="79"/>
        <v>0</v>
      </c>
      <c r="F1729" s="18">
        <v>1</v>
      </c>
      <c r="G1729" s="18">
        <f t="shared" si="80"/>
        <v>0</v>
      </c>
    </row>
    <row r="1730" spans="1:7">
      <c r="A1730" t="e">
        <f>_xlfn.XLOOKUP(I1730,UTILIZADAS[Contacto1],UTILIZADAS[Source.Name],,0)</f>
        <v>#N/A</v>
      </c>
      <c r="B1730" s="18" t="e">
        <f>VLOOKUP(J1730,Ref!A:C,3,0)</f>
        <v>#N/A</v>
      </c>
      <c r="C1730" s="18" t="e">
        <f>VLOOKUP(J1730,Ref!A:D,4,0)</f>
        <v>#N/A</v>
      </c>
      <c r="D1730" s="18" t="str">
        <f t="shared" ref="D1730:D1793" si="81">TEXT(H1730,"dd/mmm")</f>
        <v>00/ene</v>
      </c>
      <c r="E1730" s="18">
        <f t="shared" ref="E1730:E1793" si="82">+COUNTIF(I:I,I1730)</f>
        <v>0</v>
      </c>
      <c r="F1730" s="18">
        <v>1</v>
      </c>
      <c r="G1730" s="18">
        <f t="shared" si="80"/>
        <v>0</v>
      </c>
    </row>
    <row r="1731" spans="1:7">
      <c r="A1731" t="e">
        <f>_xlfn.XLOOKUP(I1731,UTILIZADAS[Contacto1],UTILIZADAS[Source.Name],,0)</f>
        <v>#N/A</v>
      </c>
      <c r="B1731" s="18" t="e">
        <f>VLOOKUP(J1731,Ref!A:C,3,0)</f>
        <v>#N/A</v>
      </c>
      <c r="C1731" s="18" t="e">
        <f>VLOOKUP(J1731,Ref!A:D,4,0)</f>
        <v>#N/A</v>
      </c>
      <c r="D1731" s="18" t="str">
        <f t="shared" si="81"/>
        <v>00/ene</v>
      </c>
      <c r="E1731" s="18">
        <f t="shared" si="82"/>
        <v>0</v>
      </c>
      <c r="F1731" s="18">
        <v>1</v>
      </c>
      <c r="G1731" s="18">
        <f t="shared" ref="G1731:G1794" si="83">IF(I1731=I1732,0,1)</f>
        <v>0</v>
      </c>
    </row>
    <row r="1732" spans="1:7">
      <c r="A1732" t="e">
        <f>_xlfn.XLOOKUP(I1732,UTILIZADAS[Contacto1],UTILIZADAS[Source.Name],,0)</f>
        <v>#N/A</v>
      </c>
      <c r="B1732" s="18" t="e">
        <f>VLOOKUP(J1732,Ref!A:C,3,0)</f>
        <v>#N/A</v>
      </c>
      <c r="C1732" s="18" t="e">
        <f>VLOOKUP(J1732,Ref!A:D,4,0)</f>
        <v>#N/A</v>
      </c>
      <c r="D1732" s="18" t="str">
        <f t="shared" si="81"/>
        <v>00/ene</v>
      </c>
      <c r="E1732" s="18">
        <f t="shared" si="82"/>
        <v>0</v>
      </c>
      <c r="F1732" s="18">
        <v>1</v>
      </c>
      <c r="G1732" s="18">
        <f t="shared" si="83"/>
        <v>0</v>
      </c>
    </row>
    <row r="1733" spans="1:7">
      <c r="A1733" t="e">
        <f>_xlfn.XLOOKUP(I1733,UTILIZADAS[Contacto1],UTILIZADAS[Source.Name],,0)</f>
        <v>#N/A</v>
      </c>
      <c r="B1733" s="18" t="e">
        <f>VLOOKUP(J1733,Ref!A:C,3,0)</f>
        <v>#N/A</v>
      </c>
      <c r="C1733" s="18" t="e">
        <f>VLOOKUP(J1733,Ref!A:D,4,0)</f>
        <v>#N/A</v>
      </c>
      <c r="D1733" s="18" t="str">
        <f t="shared" si="81"/>
        <v>00/ene</v>
      </c>
      <c r="E1733" s="18">
        <f t="shared" si="82"/>
        <v>0</v>
      </c>
      <c r="F1733" s="18">
        <v>1</v>
      </c>
      <c r="G1733" s="18">
        <f t="shared" si="83"/>
        <v>0</v>
      </c>
    </row>
    <row r="1734" spans="1:7">
      <c r="A1734" t="e">
        <f>_xlfn.XLOOKUP(I1734,UTILIZADAS[Contacto1],UTILIZADAS[Source.Name],,0)</f>
        <v>#N/A</v>
      </c>
      <c r="B1734" s="18" t="e">
        <f>VLOOKUP(J1734,Ref!A:C,3,0)</f>
        <v>#N/A</v>
      </c>
      <c r="C1734" s="18" t="e">
        <f>VLOOKUP(J1734,Ref!A:D,4,0)</f>
        <v>#N/A</v>
      </c>
      <c r="D1734" s="18" t="str">
        <f t="shared" si="81"/>
        <v>00/ene</v>
      </c>
      <c r="E1734" s="18">
        <f t="shared" si="82"/>
        <v>0</v>
      </c>
      <c r="F1734" s="18">
        <v>1</v>
      </c>
      <c r="G1734" s="18">
        <f t="shared" si="83"/>
        <v>0</v>
      </c>
    </row>
    <row r="1735" spans="1:7">
      <c r="A1735" t="e">
        <f>_xlfn.XLOOKUP(I1735,UTILIZADAS[Contacto1],UTILIZADAS[Source.Name],,0)</f>
        <v>#N/A</v>
      </c>
      <c r="B1735" s="18" t="e">
        <f>VLOOKUP(J1735,Ref!A:C,3,0)</f>
        <v>#N/A</v>
      </c>
      <c r="C1735" s="18" t="e">
        <f>VLOOKUP(J1735,Ref!A:D,4,0)</f>
        <v>#N/A</v>
      </c>
      <c r="D1735" s="18" t="str">
        <f t="shared" si="81"/>
        <v>00/ene</v>
      </c>
      <c r="E1735" s="18">
        <f t="shared" si="82"/>
        <v>0</v>
      </c>
      <c r="F1735" s="18">
        <v>1</v>
      </c>
      <c r="G1735" s="18">
        <f t="shared" si="83"/>
        <v>0</v>
      </c>
    </row>
    <row r="1736" spans="1:7">
      <c r="A1736" t="e">
        <f>_xlfn.XLOOKUP(I1736,UTILIZADAS[Contacto1],UTILIZADAS[Source.Name],,0)</f>
        <v>#N/A</v>
      </c>
      <c r="B1736" s="18" t="e">
        <f>VLOOKUP(J1736,Ref!A:C,3,0)</f>
        <v>#N/A</v>
      </c>
      <c r="C1736" s="18" t="e">
        <f>VLOOKUP(J1736,Ref!A:D,4,0)</f>
        <v>#N/A</v>
      </c>
      <c r="D1736" s="18" t="str">
        <f t="shared" si="81"/>
        <v>00/ene</v>
      </c>
      <c r="E1736" s="18">
        <f t="shared" si="82"/>
        <v>0</v>
      </c>
      <c r="F1736" s="18">
        <v>1</v>
      </c>
      <c r="G1736" s="18">
        <f t="shared" si="83"/>
        <v>0</v>
      </c>
    </row>
    <row r="1737" spans="1:7">
      <c r="A1737" t="e">
        <f>_xlfn.XLOOKUP(I1737,UTILIZADAS[Contacto1],UTILIZADAS[Source.Name],,0)</f>
        <v>#N/A</v>
      </c>
      <c r="B1737" s="18" t="e">
        <f>VLOOKUP(J1737,Ref!A:C,3,0)</f>
        <v>#N/A</v>
      </c>
      <c r="C1737" s="18" t="e">
        <f>VLOOKUP(J1737,Ref!A:D,4,0)</f>
        <v>#N/A</v>
      </c>
      <c r="D1737" s="18" t="str">
        <f t="shared" si="81"/>
        <v>00/ene</v>
      </c>
      <c r="E1737" s="18">
        <f t="shared" si="82"/>
        <v>0</v>
      </c>
      <c r="F1737" s="18">
        <v>1</v>
      </c>
      <c r="G1737" s="18">
        <f t="shared" si="83"/>
        <v>0</v>
      </c>
    </row>
    <row r="1738" spans="1:7">
      <c r="A1738" t="e">
        <f>_xlfn.XLOOKUP(I1738,UTILIZADAS[Contacto1],UTILIZADAS[Source.Name],,0)</f>
        <v>#N/A</v>
      </c>
      <c r="B1738" s="18" t="e">
        <f>VLOOKUP(J1738,Ref!A:C,3,0)</f>
        <v>#N/A</v>
      </c>
      <c r="C1738" s="18" t="e">
        <f>VLOOKUP(J1738,Ref!A:D,4,0)</f>
        <v>#N/A</v>
      </c>
      <c r="D1738" s="18" t="str">
        <f t="shared" si="81"/>
        <v>00/ene</v>
      </c>
      <c r="E1738" s="18">
        <f t="shared" si="82"/>
        <v>0</v>
      </c>
      <c r="F1738" s="18">
        <v>1</v>
      </c>
      <c r="G1738" s="18">
        <f t="shared" si="83"/>
        <v>0</v>
      </c>
    </row>
    <row r="1739" spans="1:7">
      <c r="A1739" t="e">
        <f>_xlfn.XLOOKUP(I1739,UTILIZADAS[Contacto1],UTILIZADAS[Source.Name],,0)</f>
        <v>#N/A</v>
      </c>
      <c r="B1739" s="18" t="e">
        <f>VLOOKUP(J1739,Ref!A:C,3,0)</f>
        <v>#N/A</v>
      </c>
      <c r="C1739" s="18" t="e">
        <f>VLOOKUP(J1739,Ref!A:D,4,0)</f>
        <v>#N/A</v>
      </c>
      <c r="D1739" s="18" t="str">
        <f t="shared" si="81"/>
        <v>00/ene</v>
      </c>
      <c r="E1739" s="18">
        <f t="shared" si="82"/>
        <v>0</v>
      </c>
      <c r="F1739" s="18">
        <v>1</v>
      </c>
      <c r="G1739" s="18">
        <f t="shared" si="83"/>
        <v>0</v>
      </c>
    </row>
    <row r="1740" spans="1:7">
      <c r="A1740" t="e">
        <f>_xlfn.XLOOKUP(I1740,UTILIZADAS[Contacto1],UTILIZADAS[Source.Name],,0)</f>
        <v>#N/A</v>
      </c>
      <c r="B1740" s="18" t="e">
        <f>VLOOKUP(J1740,Ref!A:C,3,0)</f>
        <v>#N/A</v>
      </c>
      <c r="C1740" s="18" t="e">
        <f>VLOOKUP(J1740,Ref!A:D,4,0)</f>
        <v>#N/A</v>
      </c>
      <c r="D1740" s="18" t="str">
        <f t="shared" si="81"/>
        <v>00/ene</v>
      </c>
      <c r="E1740" s="18">
        <f t="shared" si="82"/>
        <v>0</v>
      </c>
      <c r="F1740" s="18">
        <v>1</v>
      </c>
      <c r="G1740" s="18">
        <f t="shared" si="83"/>
        <v>0</v>
      </c>
    </row>
    <row r="1741" spans="1:7">
      <c r="A1741" t="e">
        <f>_xlfn.XLOOKUP(I1741,UTILIZADAS[Contacto1],UTILIZADAS[Source.Name],,0)</f>
        <v>#N/A</v>
      </c>
      <c r="B1741" s="18" t="e">
        <f>VLOOKUP(J1741,Ref!A:C,3,0)</f>
        <v>#N/A</v>
      </c>
      <c r="C1741" s="18" t="e">
        <f>VLOOKUP(J1741,Ref!A:D,4,0)</f>
        <v>#N/A</v>
      </c>
      <c r="D1741" s="18" t="str">
        <f t="shared" si="81"/>
        <v>00/ene</v>
      </c>
      <c r="E1741" s="18">
        <f t="shared" si="82"/>
        <v>0</v>
      </c>
      <c r="F1741" s="18">
        <v>1</v>
      </c>
      <c r="G1741" s="18">
        <f t="shared" si="83"/>
        <v>0</v>
      </c>
    </row>
    <row r="1742" spans="1:7">
      <c r="A1742" t="e">
        <f>_xlfn.XLOOKUP(I1742,UTILIZADAS[Contacto1],UTILIZADAS[Source.Name],,0)</f>
        <v>#N/A</v>
      </c>
      <c r="B1742" s="18" t="e">
        <f>VLOOKUP(J1742,Ref!A:C,3,0)</f>
        <v>#N/A</v>
      </c>
      <c r="C1742" s="18" t="e">
        <f>VLOOKUP(J1742,Ref!A:D,4,0)</f>
        <v>#N/A</v>
      </c>
      <c r="D1742" s="18" t="str">
        <f t="shared" si="81"/>
        <v>00/ene</v>
      </c>
      <c r="E1742" s="18">
        <f t="shared" si="82"/>
        <v>0</v>
      </c>
      <c r="F1742" s="18">
        <v>1</v>
      </c>
      <c r="G1742" s="18">
        <f t="shared" si="83"/>
        <v>0</v>
      </c>
    </row>
    <row r="1743" spans="1:7">
      <c r="A1743" t="e">
        <f>_xlfn.XLOOKUP(I1743,UTILIZADAS[Contacto1],UTILIZADAS[Source.Name],,0)</f>
        <v>#N/A</v>
      </c>
      <c r="B1743" s="18" t="e">
        <f>VLOOKUP(J1743,Ref!A:C,3,0)</f>
        <v>#N/A</v>
      </c>
      <c r="C1743" s="18" t="e">
        <f>VLOOKUP(J1743,Ref!A:D,4,0)</f>
        <v>#N/A</v>
      </c>
      <c r="D1743" s="18" t="str">
        <f t="shared" si="81"/>
        <v>00/ene</v>
      </c>
      <c r="E1743" s="18">
        <f t="shared" si="82"/>
        <v>0</v>
      </c>
      <c r="F1743" s="18">
        <v>1</v>
      </c>
      <c r="G1743" s="18">
        <f t="shared" si="83"/>
        <v>0</v>
      </c>
    </row>
    <row r="1744" spans="1:7">
      <c r="A1744" t="e">
        <f>_xlfn.XLOOKUP(I1744,UTILIZADAS[Contacto1],UTILIZADAS[Source.Name],,0)</f>
        <v>#N/A</v>
      </c>
      <c r="B1744" s="18" t="e">
        <f>VLOOKUP(J1744,Ref!A:C,3,0)</f>
        <v>#N/A</v>
      </c>
      <c r="C1744" s="18" t="e">
        <f>VLOOKUP(J1744,Ref!A:D,4,0)</f>
        <v>#N/A</v>
      </c>
      <c r="D1744" s="18" t="str">
        <f t="shared" si="81"/>
        <v>00/ene</v>
      </c>
      <c r="E1744" s="18">
        <f t="shared" si="82"/>
        <v>0</v>
      </c>
      <c r="F1744" s="18">
        <v>1</v>
      </c>
      <c r="G1744" s="18">
        <f t="shared" si="83"/>
        <v>0</v>
      </c>
    </row>
    <row r="1745" spans="1:7">
      <c r="A1745" t="e">
        <f>_xlfn.XLOOKUP(I1745,UTILIZADAS[Contacto1],UTILIZADAS[Source.Name],,0)</f>
        <v>#N/A</v>
      </c>
      <c r="B1745" s="18" t="e">
        <f>VLOOKUP(J1745,Ref!A:C,3,0)</f>
        <v>#N/A</v>
      </c>
      <c r="C1745" s="18" t="e">
        <f>VLOOKUP(J1745,Ref!A:D,4,0)</f>
        <v>#N/A</v>
      </c>
      <c r="D1745" s="18" t="str">
        <f t="shared" si="81"/>
        <v>00/ene</v>
      </c>
      <c r="E1745" s="18">
        <f t="shared" si="82"/>
        <v>0</v>
      </c>
      <c r="F1745" s="18">
        <v>1</v>
      </c>
      <c r="G1745" s="18">
        <f t="shared" si="83"/>
        <v>0</v>
      </c>
    </row>
    <row r="1746" spans="1:7">
      <c r="A1746" t="e">
        <f>_xlfn.XLOOKUP(I1746,UTILIZADAS[Contacto1],UTILIZADAS[Source.Name],,0)</f>
        <v>#N/A</v>
      </c>
      <c r="B1746" s="18" t="e">
        <f>VLOOKUP(J1746,Ref!A:C,3,0)</f>
        <v>#N/A</v>
      </c>
      <c r="C1746" s="18" t="e">
        <f>VLOOKUP(J1746,Ref!A:D,4,0)</f>
        <v>#N/A</v>
      </c>
      <c r="D1746" s="18" t="str">
        <f t="shared" si="81"/>
        <v>00/ene</v>
      </c>
      <c r="E1746" s="18">
        <f t="shared" si="82"/>
        <v>0</v>
      </c>
      <c r="F1746" s="18">
        <v>1</v>
      </c>
      <c r="G1746" s="18">
        <f t="shared" si="83"/>
        <v>0</v>
      </c>
    </row>
    <row r="1747" spans="1:7">
      <c r="A1747" t="e">
        <f>_xlfn.XLOOKUP(I1747,UTILIZADAS[Contacto1],UTILIZADAS[Source.Name],,0)</f>
        <v>#N/A</v>
      </c>
      <c r="B1747" s="18" t="e">
        <f>VLOOKUP(J1747,Ref!A:C,3,0)</f>
        <v>#N/A</v>
      </c>
      <c r="C1747" s="18" t="e">
        <f>VLOOKUP(J1747,Ref!A:D,4,0)</f>
        <v>#N/A</v>
      </c>
      <c r="D1747" s="18" t="str">
        <f t="shared" si="81"/>
        <v>00/ene</v>
      </c>
      <c r="E1747" s="18">
        <f t="shared" si="82"/>
        <v>0</v>
      </c>
      <c r="F1747" s="18">
        <v>1</v>
      </c>
      <c r="G1747" s="18">
        <f t="shared" si="83"/>
        <v>0</v>
      </c>
    </row>
    <row r="1748" spans="1:7">
      <c r="A1748" t="e">
        <f>_xlfn.XLOOKUP(I1748,UTILIZADAS[Contacto1],UTILIZADAS[Source.Name],,0)</f>
        <v>#N/A</v>
      </c>
      <c r="B1748" s="18" t="e">
        <f>VLOOKUP(J1748,Ref!A:C,3,0)</f>
        <v>#N/A</v>
      </c>
      <c r="C1748" s="18" t="e">
        <f>VLOOKUP(J1748,Ref!A:D,4,0)</f>
        <v>#N/A</v>
      </c>
      <c r="D1748" s="18" t="str">
        <f t="shared" si="81"/>
        <v>00/ene</v>
      </c>
      <c r="E1748" s="18">
        <f t="shared" si="82"/>
        <v>0</v>
      </c>
      <c r="F1748" s="18">
        <v>1</v>
      </c>
      <c r="G1748" s="18">
        <f t="shared" si="83"/>
        <v>0</v>
      </c>
    </row>
    <row r="1749" spans="1:7">
      <c r="A1749" t="e">
        <f>_xlfn.XLOOKUP(I1749,UTILIZADAS[Contacto1],UTILIZADAS[Source.Name],,0)</f>
        <v>#N/A</v>
      </c>
      <c r="B1749" s="18" t="e">
        <f>VLOOKUP(J1749,Ref!A:C,3,0)</f>
        <v>#N/A</v>
      </c>
      <c r="C1749" s="18" t="e">
        <f>VLOOKUP(J1749,Ref!A:D,4,0)</f>
        <v>#N/A</v>
      </c>
      <c r="D1749" s="18" t="str">
        <f t="shared" si="81"/>
        <v>00/ene</v>
      </c>
      <c r="E1749" s="18">
        <f t="shared" si="82"/>
        <v>0</v>
      </c>
      <c r="F1749" s="18">
        <v>1</v>
      </c>
      <c r="G1749" s="18">
        <f t="shared" si="83"/>
        <v>0</v>
      </c>
    </row>
    <row r="1750" spans="1:7">
      <c r="A1750" t="e">
        <f>_xlfn.XLOOKUP(I1750,UTILIZADAS[Contacto1],UTILIZADAS[Source.Name],,0)</f>
        <v>#N/A</v>
      </c>
      <c r="B1750" s="18" t="e">
        <f>VLOOKUP(J1750,Ref!A:C,3,0)</f>
        <v>#N/A</v>
      </c>
      <c r="C1750" s="18" t="e">
        <f>VLOOKUP(J1750,Ref!A:D,4,0)</f>
        <v>#N/A</v>
      </c>
      <c r="D1750" s="18" t="str">
        <f t="shared" si="81"/>
        <v>00/ene</v>
      </c>
      <c r="E1750" s="18">
        <f t="shared" si="82"/>
        <v>0</v>
      </c>
      <c r="F1750" s="18">
        <v>1</v>
      </c>
      <c r="G1750" s="18">
        <f t="shared" si="83"/>
        <v>0</v>
      </c>
    </row>
    <row r="1751" spans="1:7">
      <c r="A1751" t="e">
        <f>_xlfn.XLOOKUP(I1751,UTILIZADAS[Contacto1],UTILIZADAS[Source.Name],,0)</f>
        <v>#N/A</v>
      </c>
      <c r="B1751" s="18" t="e">
        <f>VLOOKUP(J1751,Ref!A:C,3,0)</f>
        <v>#N/A</v>
      </c>
      <c r="C1751" s="18" t="e">
        <f>VLOOKUP(J1751,Ref!A:D,4,0)</f>
        <v>#N/A</v>
      </c>
      <c r="D1751" s="18" t="str">
        <f t="shared" si="81"/>
        <v>00/ene</v>
      </c>
      <c r="E1751" s="18">
        <f t="shared" si="82"/>
        <v>0</v>
      </c>
      <c r="F1751" s="18">
        <v>1</v>
      </c>
      <c r="G1751" s="18">
        <f t="shared" si="83"/>
        <v>0</v>
      </c>
    </row>
    <row r="1752" spans="1:7">
      <c r="A1752" t="e">
        <f>_xlfn.XLOOKUP(I1752,UTILIZADAS[Contacto1],UTILIZADAS[Source.Name],,0)</f>
        <v>#N/A</v>
      </c>
      <c r="B1752" s="18" t="e">
        <f>VLOOKUP(J1752,Ref!A:C,3,0)</f>
        <v>#N/A</v>
      </c>
      <c r="C1752" s="18" t="e">
        <f>VLOOKUP(J1752,Ref!A:D,4,0)</f>
        <v>#N/A</v>
      </c>
      <c r="D1752" s="18" t="str">
        <f t="shared" si="81"/>
        <v>00/ene</v>
      </c>
      <c r="E1752" s="18">
        <f t="shared" si="82"/>
        <v>0</v>
      </c>
      <c r="F1752" s="18">
        <v>1</v>
      </c>
      <c r="G1752" s="18">
        <f t="shared" si="83"/>
        <v>0</v>
      </c>
    </row>
    <row r="1753" spans="1:7">
      <c r="A1753" t="e">
        <f>_xlfn.XLOOKUP(I1753,UTILIZADAS[Contacto1],UTILIZADAS[Source.Name],,0)</f>
        <v>#N/A</v>
      </c>
      <c r="B1753" s="18" t="e">
        <f>VLOOKUP(J1753,Ref!A:C,3,0)</f>
        <v>#N/A</v>
      </c>
      <c r="C1753" s="18" t="e">
        <f>VLOOKUP(J1753,Ref!A:D,4,0)</f>
        <v>#N/A</v>
      </c>
      <c r="D1753" s="18" t="str">
        <f t="shared" si="81"/>
        <v>00/ene</v>
      </c>
      <c r="E1753" s="18">
        <f t="shared" si="82"/>
        <v>0</v>
      </c>
      <c r="F1753" s="18">
        <v>1</v>
      </c>
      <c r="G1753" s="18">
        <f t="shared" si="83"/>
        <v>0</v>
      </c>
    </row>
    <row r="1754" spans="1:7">
      <c r="A1754" t="e">
        <f>_xlfn.XLOOKUP(I1754,UTILIZADAS[Contacto1],UTILIZADAS[Source.Name],,0)</f>
        <v>#N/A</v>
      </c>
      <c r="B1754" s="18" t="e">
        <f>VLOOKUP(J1754,Ref!A:C,3,0)</f>
        <v>#N/A</v>
      </c>
      <c r="C1754" s="18" t="e">
        <f>VLOOKUP(J1754,Ref!A:D,4,0)</f>
        <v>#N/A</v>
      </c>
      <c r="D1754" s="18" t="str">
        <f t="shared" si="81"/>
        <v>00/ene</v>
      </c>
      <c r="E1754" s="18">
        <f t="shared" si="82"/>
        <v>0</v>
      </c>
      <c r="F1754" s="18">
        <v>1</v>
      </c>
      <c r="G1754" s="18">
        <f t="shared" si="83"/>
        <v>0</v>
      </c>
    </row>
    <row r="1755" spans="1:7">
      <c r="A1755" t="e">
        <f>_xlfn.XLOOKUP(I1755,UTILIZADAS[Contacto1],UTILIZADAS[Source.Name],,0)</f>
        <v>#N/A</v>
      </c>
      <c r="B1755" s="18" t="e">
        <f>VLOOKUP(J1755,Ref!A:C,3,0)</f>
        <v>#N/A</v>
      </c>
      <c r="C1755" s="18" t="e">
        <f>VLOOKUP(J1755,Ref!A:D,4,0)</f>
        <v>#N/A</v>
      </c>
      <c r="D1755" s="18" t="str">
        <f t="shared" si="81"/>
        <v>00/ene</v>
      </c>
      <c r="E1755" s="18">
        <f t="shared" si="82"/>
        <v>0</v>
      </c>
      <c r="F1755" s="18">
        <v>1</v>
      </c>
      <c r="G1755" s="18">
        <f t="shared" si="83"/>
        <v>0</v>
      </c>
    </row>
    <row r="1756" spans="1:7">
      <c r="A1756" t="e">
        <f>_xlfn.XLOOKUP(I1756,UTILIZADAS[Contacto1],UTILIZADAS[Source.Name],,0)</f>
        <v>#N/A</v>
      </c>
      <c r="B1756" s="18" t="e">
        <f>VLOOKUP(J1756,Ref!A:C,3,0)</f>
        <v>#N/A</v>
      </c>
      <c r="C1756" s="18" t="e">
        <f>VLOOKUP(J1756,Ref!A:D,4,0)</f>
        <v>#N/A</v>
      </c>
      <c r="D1756" s="18" t="str">
        <f t="shared" si="81"/>
        <v>00/ene</v>
      </c>
      <c r="E1756" s="18">
        <f t="shared" si="82"/>
        <v>0</v>
      </c>
      <c r="F1756" s="18">
        <v>1</v>
      </c>
      <c r="G1756" s="18">
        <f t="shared" si="83"/>
        <v>0</v>
      </c>
    </row>
    <row r="1757" spans="1:7">
      <c r="A1757" t="e">
        <f>_xlfn.XLOOKUP(I1757,UTILIZADAS[Contacto1],UTILIZADAS[Source.Name],,0)</f>
        <v>#N/A</v>
      </c>
      <c r="B1757" s="18" t="e">
        <f>VLOOKUP(J1757,Ref!A:C,3,0)</f>
        <v>#N/A</v>
      </c>
      <c r="C1757" s="18" t="e">
        <f>VLOOKUP(J1757,Ref!A:D,4,0)</f>
        <v>#N/A</v>
      </c>
      <c r="D1757" s="18" t="str">
        <f t="shared" si="81"/>
        <v>00/ene</v>
      </c>
      <c r="E1757" s="18">
        <f t="shared" si="82"/>
        <v>0</v>
      </c>
      <c r="F1757" s="18">
        <v>1</v>
      </c>
      <c r="G1757" s="18">
        <f t="shared" si="83"/>
        <v>0</v>
      </c>
    </row>
    <row r="1758" spans="1:7">
      <c r="A1758" t="e">
        <f>_xlfn.XLOOKUP(I1758,UTILIZADAS[Contacto1],UTILIZADAS[Source.Name],,0)</f>
        <v>#N/A</v>
      </c>
      <c r="B1758" s="18" t="e">
        <f>VLOOKUP(J1758,Ref!A:C,3,0)</f>
        <v>#N/A</v>
      </c>
      <c r="C1758" s="18" t="e">
        <f>VLOOKUP(J1758,Ref!A:D,4,0)</f>
        <v>#N/A</v>
      </c>
      <c r="D1758" s="18" t="str">
        <f t="shared" si="81"/>
        <v>00/ene</v>
      </c>
      <c r="E1758" s="18">
        <f t="shared" si="82"/>
        <v>0</v>
      </c>
      <c r="F1758" s="18">
        <v>1</v>
      </c>
      <c r="G1758" s="18">
        <f t="shared" si="83"/>
        <v>0</v>
      </c>
    </row>
    <row r="1759" spans="1:7">
      <c r="A1759" t="e">
        <f>_xlfn.XLOOKUP(I1759,UTILIZADAS[Contacto1],UTILIZADAS[Source.Name],,0)</f>
        <v>#N/A</v>
      </c>
      <c r="B1759" s="18" t="e">
        <f>VLOOKUP(J1759,Ref!A:C,3,0)</f>
        <v>#N/A</v>
      </c>
      <c r="C1759" s="18" t="e">
        <f>VLOOKUP(J1759,Ref!A:D,4,0)</f>
        <v>#N/A</v>
      </c>
      <c r="D1759" s="18" t="str">
        <f t="shared" si="81"/>
        <v>00/ene</v>
      </c>
      <c r="E1759" s="18">
        <f t="shared" si="82"/>
        <v>0</v>
      </c>
      <c r="F1759" s="18">
        <v>1</v>
      </c>
      <c r="G1759" s="18">
        <f t="shared" si="83"/>
        <v>0</v>
      </c>
    </row>
    <row r="1760" spans="1:7">
      <c r="A1760" t="e">
        <f>_xlfn.XLOOKUP(I1760,UTILIZADAS[Contacto1],UTILIZADAS[Source.Name],,0)</f>
        <v>#N/A</v>
      </c>
      <c r="B1760" s="18" t="e">
        <f>VLOOKUP(J1760,Ref!A:C,3,0)</f>
        <v>#N/A</v>
      </c>
      <c r="C1760" s="18" t="e">
        <f>VLOOKUP(J1760,Ref!A:D,4,0)</f>
        <v>#N/A</v>
      </c>
      <c r="D1760" s="18" t="str">
        <f t="shared" si="81"/>
        <v>00/ene</v>
      </c>
      <c r="E1760" s="18">
        <f t="shared" si="82"/>
        <v>0</v>
      </c>
      <c r="F1760" s="18">
        <v>1</v>
      </c>
      <c r="G1760" s="18">
        <f t="shared" si="83"/>
        <v>0</v>
      </c>
    </row>
    <row r="1761" spans="1:7">
      <c r="A1761" t="e">
        <f>_xlfn.XLOOKUP(I1761,UTILIZADAS[Contacto1],UTILIZADAS[Source.Name],,0)</f>
        <v>#N/A</v>
      </c>
      <c r="B1761" s="18" t="e">
        <f>VLOOKUP(J1761,Ref!A:C,3,0)</f>
        <v>#N/A</v>
      </c>
      <c r="C1761" s="18" t="e">
        <f>VLOOKUP(J1761,Ref!A:D,4,0)</f>
        <v>#N/A</v>
      </c>
      <c r="D1761" s="18" t="str">
        <f t="shared" si="81"/>
        <v>00/ene</v>
      </c>
      <c r="E1761" s="18">
        <f t="shared" si="82"/>
        <v>0</v>
      </c>
      <c r="F1761" s="18">
        <v>1</v>
      </c>
      <c r="G1761" s="18">
        <f t="shared" si="83"/>
        <v>0</v>
      </c>
    </row>
    <row r="1762" spans="1:7">
      <c r="A1762" t="e">
        <f>_xlfn.XLOOKUP(I1762,UTILIZADAS[Contacto1],UTILIZADAS[Source.Name],,0)</f>
        <v>#N/A</v>
      </c>
      <c r="B1762" s="18" t="e">
        <f>VLOOKUP(J1762,Ref!A:C,3,0)</f>
        <v>#N/A</v>
      </c>
      <c r="C1762" s="18" t="e">
        <f>VLOOKUP(J1762,Ref!A:D,4,0)</f>
        <v>#N/A</v>
      </c>
      <c r="D1762" s="18" t="str">
        <f t="shared" si="81"/>
        <v>00/ene</v>
      </c>
      <c r="E1762" s="18">
        <f t="shared" si="82"/>
        <v>0</v>
      </c>
      <c r="F1762" s="18">
        <v>1</v>
      </c>
      <c r="G1762" s="18">
        <f t="shared" si="83"/>
        <v>0</v>
      </c>
    </row>
    <row r="1763" spans="1:7">
      <c r="A1763" t="e">
        <f>_xlfn.XLOOKUP(I1763,UTILIZADAS[Contacto1],UTILIZADAS[Source.Name],,0)</f>
        <v>#N/A</v>
      </c>
      <c r="B1763" s="18" t="e">
        <f>VLOOKUP(J1763,Ref!A:C,3,0)</f>
        <v>#N/A</v>
      </c>
      <c r="C1763" s="18" t="e">
        <f>VLOOKUP(J1763,Ref!A:D,4,0)</f>
        <v>#N/A</v>
      </c>
      <c r="D1763" s="18" t="str">
        <f t="shared" si="81"/>
        <v>00/ene</v>
      </c>
      <c r="E1763" s="18">
        <f t="shared" si="82"/>
        <v>0</v>
      </c>
      <c r="F1763" s="18">
        <v>1</v>
      </c>
      <c r="G1763" s="18">
        <f t="shared" si="83"/>
        <v>0</v>
      </c>
    </row>
    <row r="1764" spans="1:7">
      <c r="A1764" t="e">
        <f>_xlfn.XLOOKUP(I1764,UTILIZADAS[Contacto1],UTILIZADAS[Source.Name],,0)</f>
        <v>#N/A</v>
      </c>
      <c r="B1764" s="18" t="e">
        <f>VLOOKUP(J1764,Ref!A:C,3,0)</f>
        <v>#N/A</v>
      </c>
      <c r="C1764" s="18" t="e">
        <f>VLOOKUP(J1764,Ref!A:D,4,0)</f>
        <v>#N/A</v>
      </c>
      <c r="D1764" s="18" t="str">
        <f t="shared" si="81"/>
        <v>00/ene</v>
      </c>
      <c r="E1764" s="18">
        <f t="shared" si="82"/>
        <v>0</v>
      </c>
      <c r="F1764" s="18">
        <v>1</v>
      </c>
      <c r="G1764" s="18">
        <f t="shared" si="83"/>
        <v>0</v>
      </c>
    </row>
    <row r="1765" spans="1:7">
      <c r="A1765" t="e">
        <f>_xlfn.XLOOKUP(I1765,UTILIZADAS[Contacto1],UTILIZADAS[Source.Name],,0)</f>
        <v>#N/A</v>
      </c>
      <c r="B1765" s="18" t="e">
        <f>VLOOKUP(J1765,Ref!A:C,3,0)</f>
        <v>#N/A</v>
      </c>
      <c r="C1765" s="18" t="e">
        <f>VLOOKUP(J1765,Ref!A:D,4,0)</f>
        <v>#N/A</v>
      </c>
      <c r="D1765" s="18" t="str">
        <f t="shared" si="81"/>
        <v>00/ene</v>
      </c>
      <c r="E1765" s="18">
        <f t="shared" si="82"/>
        <v>0</v>
      </c>
      <c r="F1765" s="18">
        <v>1</v>
      </c>
      <c r="G1765" s="18">
        <f t="shared" si="83"/>
        <v>0</v>
      </c>
    </row>
    <row r="1766" spans="1:7">
      <c r="A1766" t="e">
        <f>_xlfn.XLOOKUP(I1766,UTILIZADAS[Contacto1],UTILIZADAS[Source.Name],,0)</f>
        <v>#N/A</v>
      </c>
      <c r="B1766" s="18" t="e">
        <f>VLOOKUP(J1766,Ref!A:C,3,0)</f>
        <v>#N/A</v>
      </c>
      <c r="C1766" s="18" t="e">
        <f>VLOOKUP(J1766,Ref!A:D,4,0)</f>
        <v>#N/A</v>
      </c>
      <c r="D1766" s="18" t="str">
        <f t="shared" si="81"/>
        <v>00/ene</v>
      </c>
      <c r="E1766" s="18">
        <f t="shared" si="82"/>
        <v>0</v>
      </c>
      <c r="F1766" s="18">
        <v>1</v>
      </c>
      <c r="G1766" s="18">
        <f t="shared" si="83"/>
        <v>0</v>
      </c>
    </row>
    <row r="1767" spans="1:7">
      <c r="A1767" t="e">
        <f>_xlfn.XLOOKUP(I1767,UTILIZADAS[Contacto1],UTILIZADAS[Source.Name],,0)</f>
        <v>#N/A</v>
      </c>
      <c r="B1767" s="18" t="e">
        <f>VLOOKUP(J1767,Ref!A:C,3,0)</f>
        <v>#N/A</v>
      </c>
      <c r="C1767" s="18" t="e">
        <f>VLOOKUP(J1767,Ref!A:D,4,0)</f>
        <v>#N/A</v>
      </c>
      <c r="D1767" s="18" t="str">
        <f t="shared" si="81"/>
        <v>00/ene</v>
      </c>
      <c r="E1767" s="18">
        <f t="shared" si="82"/>
        <v>0</v>
      </c>
      <c r="F1767" s="18">
        <v>1</v>
      </c>
      <c r="G1767" s="18">
        <f t="shared" si="83"/>
        <v>0</v>
      </c>
    </row>
    <row r="1768" spans="1:7">
      <c r="A1768" t="e">
        <f>_xlfn.XLOOKUP(I1768,UTILIZADAS[Contacto1],UTILIZADAS[Source.Name],,0)</f>
        <v>#N/A</v>
      </c>
      <c r="B1768" s="18" t="e">
        <f>VLOOKUP(J1768,Ref!A:C,3,0)</f>
        <v>#N/A</v>
      </c>
      <c r="C1768" s="18" t="e">
        <f>VLOOKUP(J1768,Ref!A:D,4,0)</f>
        <v>#N/A</v>
      </c>
      <c r="D1768" s="18" t="str">
        <f t="shared" si="81"/>
        <v>00/ene</v>
      </c>
      <c r="E1768" s="18">
        <f t="shared" si="82"/>
        <v>0</v>
      </c>
      <c r="F1768" s="18">
        <v>1</v>
      </c>
      <c r="G1768" s="18">
        <f t="shared" si="83"/>
        <v>0</v>
      </c>
    </row>
    <row r="1769" spans="1:7">
      <c r="A1769" t="e">
        <f>_xlfn.XLOOKUP(I1769,UTILIZADAS[Contacto1],UTILIZADAS[Source.Name],,0)</f>
        <v>#N/A</v>
      </c>
      <c r="B1769" s="18" t="e">
        <f>VLOOKUP(J1769,Ref!A:C,3,0)</f>
        <v>#N/A</v>
      </c>
      <c r="C1769" s="18" t="e">
        <f>VLOOKUP(J1769,Ref!A:D,4,0)</f>
        <v>#N/A</v>
      </c>
      <c r="D1769" s="18" t="str">
        <f t="shared" si="81"/>
        <v>00/ene</v>
      </c>
      <c r="E1769" s="18">
        <f t="shared" si="82"/>
        <v>0</v>
      </c>
      <c r="F1769" s="18">
        <v>1</v>
      </c>
      <c r="G1769" s="18">
        <f t="shared" si="83"/>
        <v>0</v>
      </c>
    </row>
    <row r="1770" spans="1:7">
      <c r="A1770" t="e">
        <f>_xlfn.XLOOKUP(I1770,UTILIZADAS[Contacto1],UTILIZADAS[Source.Name],,0)</f>
        <v>#N/A</v>
      </c>
      <c r="B1770" s="18" t="e">
        <f>VLOOKUP(J1770,Ref!A:C,3,0)</f>
        <v>#N/A</v>
      </c>
      <c r="C1770" s="18" t="e">
        <f>VLOOKUP(J1770,Ref!A:D,4,0)</f>
        <v>#N/A</v>
      </c>
      <c r="D1770" s="18" t="str">
        <f t="shared" si="81"/>
        <v>00/ene</v>
      </c>
      <c r="E1770" s="18">
        <f t="shared" si="82"/>
        <v>0</v>
      </c>
      <c r="F1770" s="18">
        <v>1</v>
      </c>
      <c r="G1770" s="18">
        <f t="shared" si="83"/>
        <v>0</v>
      </c>
    </row>
    <row r="1771" spans="1:7">
      <c r="A1771" t="e">
        <f>_xlfn.XLOOKUP(I1771,UTILIZADAS[Contacto1],UTILIZADAS[Source.Name],,0)</f>
        <v>#N/A</v>
      </c>
      <c r="B1771" s="18" t="e">
        <f>VLOOKUP(J1771,Ref!A:C,3,0)</f>
        <v>#N/A</v>
      </c>
      <c r="C1771" s="18" t="e">
        <f>VLOOKUP(J1771,Ref!A:D,4,0)</f>
        <v>#N/A</v>
      </c>
      <c r="D1771" s="18" t="str">
        <f t="shared" si="81"/>
        <v>00/ene</v>
      </c>
      <c r="E1771" s="18">
        <f t="shared" si="82"/>
        <v>0</v>
      </c>
      <c r="F1771" s="18">
        <v>1</v>
      </c>
      <c r="G1771" s="18">
        <f t="shared" si="83"/>
        <v>0</v>
      </c>
    </row>
    <row r="1772" spans="1:7">
      <c r="A1772" t="e">
        <f>_xlfn.XLOOKUP(I1772,UTILIZADAS[Contacto1],UTILIZADAS[Source.Name],,0)</f>
        <v>#N/A</v>
      </c>
      <c r="B1772" s="18" t="e">
        <f>VLOOKUP(J1772,Ref!A:C,3,0)</f>
        <v>#N/A</v>
      </c>
      <c r="C1772" s="18" t="e">
        <f>VLOOKUP(J1772,Ref!A:D,4,0)</f>
        <v>#N/A</v>
      </c>
      <c r="D1772" s="18" t="str">
        <f t="shared" si="81"/>
        <v>00/ene</v>
      </c>
      <c r="E1772" s="18">
        <f t="shared" si="82"/>
        <v>0</v>
      </c>
      <c r="F1772" s="18">
        <v>1</v>
      </c>
      <c r="G1772" s="18">
        <f t="shared" si="83"/>
        <v>0</v>
      </c>
    </row>
    <row r="1773" spans="1:7">
      <c r="A1773" t="e">
        <f>_xlfn.XLOOKUP(I1773,UTILIZADAS[Contacto1],UTILIZADAS[Source.Name],,0)</f>
        <v>#N/A</v>
      </c>
      <c r="B1773" s="18" t="e">
        <f>VLOOKUP(J1773,Ref!A:C,3,0)</f>
        <v>#N/A</v>
      </c>
      <c r="C1773" s="18" t="e">
        <f>VLOOKUP(J1773,Ref!A:D,4,0)</f>
        <v>#N/A</v>
      </c>
      <c r="D1773" s="18" t="str">
        <f t="shared" si="81"/>
        <v>00/ene</v>
      </c>
      <c r="E1773" s="18">
        <f t="shared" si="82"/>
        <v>0</v>
      </c>
      <c r="F1773" s="18">
        <v>1</v>
      </c>
      <c r="G1773" s="18">
        <f t="shared" si="83"/>
        <v>0</v>
      </c>
    </row>
    <row r="1774" spans="1:7">
      <c r="A1774" t="e">
        <f>_xlfn.XLOOKUP(I1774,UTILIZADAS[Contacto1],UTILIZADAS[Source.Name],,0)</f>
        <v>#N/A</v>
      </c>
      <c r="B1774" s="18" t="e">
        <f>VLOOKUP(J1774,Ref!A:C,3,0)</f>
        <v>#N/A</v>
      </c>
      <c r="C1774" s="18" t="e">
        <f>VLOOKUP(J1774,Ref!A:D,4,0)</f>
        <v>#N/A</v>
      </c>
      <c r="D1774" s="18" t="str">
        <f t="shared" si="81"/>
        <v>00/ene</v>
      </c>
      <c r="E1774" s="18">
        <f t="shared" si="82"/>
        <v>0</v>
      </c>
      <c r="F1774" s="18">
        <v>1</v>
      </c>
      <c r="G1774" s="18">
        <f t="shared" si="83"/>
        <v>0</v>
      </c>
    </row>
    <row r="1775" spans="1:7">
      <c r="A1775" t="e">
        <f>_xlfn.XLOOKUP(I1775,UTILIZADAS[Contacto1],UTILIZADAS[Source.Name],,0)</f>
        <v>#N/A</v>
      </c>
      <c r="B1775" s="18" t="e">
        <f>VLOOKUP(J1775,Ref!A:C,3,0)</f>
        <v>#N/A</v>
      </c>
      <c r="C1775" s="18" t="e">
        <f>VLOOKUP(J1775,Ref!A:D,4,0)</f>
        <v>#N/A</v>
      </c>
      <c r="D1775" s="18" t="str">
        <f t="shared" si="81"/>
        <v>00/ene</v>
      </c>
      <c r="E1775" s="18">
        <f t="shared" si="82"/>
        <v>0</v>
      </c>
      <c r="F1775" s="18">
        <v>1</v>
      </c>
      <c r="G1775" s="18">
        <f t="shared" si="83"/>
        <v>0</v>
      </c>
    </row>
    <row r="1776" spans="1:7">
      <c r="A1776" t="e">
        <f>_xlfn.XLOOKUP(I1776,UTILIZADAS[Contacto1],UTILIZADAS[Source.Name],,0)</f>
        <v>#N/A</v>
      </c>
      <c r="B1776" s="18" t="e">
        <f>VLOOKUP(J1776,Ref!A:C,3,0)</f>
        <v>#N/A</v>
      </c>
      <c r="C1776" s="18" t="e">
        <f>VLOOKUP(J1776,Ref!A:D,4,0)</f>
        <v>#N/A</v>
      </c>
      <c r="D1776" s="18" t="str">
        <f t="shared" si="81"/>
        <v>00/ene</v>
      </c>
      <c r="E1776" s="18">
        <f t="shared" si="82"/>
        <v>0</v>
      </c>
      <c r="F1776" s="18">
        <v>1</v>
      </c>
      <c r="G1776" s="18">
        <f t="shared" si="83"/>
        <v>0</v>
      </c>
    </row>
    <row r="1777" spans="1:7">
      <c r="A1777" t="e">
        <f>_xlfn.XLOOKUP(I1777,UTILIZADAS[Contacto1],UTILIZADAS[Source.Name],,0)</f>
        <v>#N/A</v>
      </c>
      <c r="B1777" s="18" t="e">
        <f>VLOOKUP(J1777,Ref!A:C,3,0)</f>
        <v>#N/A</v>
      </c>
      <c r="C1777" s="18" t="e">
        <f>VLOOKUP(J1777,Ref!A:D,4,0)</f>
        <v>#N/A</v>
      </c>
      <c r="D1777" s="18" t="str">
        <f t="shared" si="81"/>
        <v>00/ene</v>
      </c>
      <c r="E1777" s="18">
        <f t="shared" si="82"/>
        <v>0</v>
      </c>
      <c r="F1777" s="18">
        <v>1</v>
      </c>
      <c r="G1777" s="18">
        <f t="shared" si="83"/>
        <v>0</v>
      </c>
    </row>
    <row r="1778" spans="1:7">
      <c r="A1778" t="e">
        <f>_xlfn.XLOOKUP(I1778,UTILIZADAS[Contacto1],UTILIZADAS[Source.Name],,0)</f>
        <v>#N/A</v>
      </c>
      <c r="B1778" s="18" t="e">
        <f>VLOOKUP(J1778,Ref!A:C,3,0)</f>
        <v>#N/A</v>
      </c>
      <c r="C1778" s="18" t="e">
        <f>VLOOKUP(J1778,Ref!A:D,4,0)</f>
        <v>#N/A</v>
      </c>
      <c r="D1778" s="18" t="str">
        <f t="shared" si="81"/>
        <v>00/ene</v>
      </c>
      <c r="E1778" s="18">
        <f t="shared" si="82"/>
        <v>0</v>
      </c>
      <c r="F1778" s="18">
        <v>1</v>
      </c>
      <c r="G1778" s="18">
        <f t="shared" si="83"/>
        <v>0</v>
      </c>
    </row>
    <row r="1779" spans="1:7">
      <c r="A1779" t="e">
        <f>_xlfn.XLOOKUP(I1779,UTILIZADAS[Contacto1],UTILIZADAS[Source.Name],,0)</f>
        <v>#N/A</v>
      </c>
      <c r="B1779" s="18" t="e">
        <f>VLOOKUP(J1779,Ref!A:C,3,0)</f>
        <v>#N/A</v>
      </c>
      <c r="C1779" s="18" t="e">
        <f>VLOOKUP(J1779,Ref!A:D,4,0)</f>
        <v>#N/A</v>
      </c>
      <c r="D1779" s="18" t="str">
        <f t="shared" si="81"/>
        <v>00/ene</v>
      </c>
      <c r="E1779" s="18">
        <f t="shared" si="82"/>
        <v>0</v>
      </c>
      <c r="F1779" s="18">
        <v>1</v>
      </c>
      <c r="G1779" s="18">
        <f t="shared" si="83"/>
        <v>0</v>
      </c>
    </row>
    <row r="1780" spans="1:7">
      <c r="A1780" t="e">
        <f>_xlfn.XLOOKUP(I1780,UTILIZADAS[Contacto1],UTILIZADAS[Source.Name],,0)</f>
        <v>#N/A</v>
      </c>
      <c r="B1780" s="18" t="e">
        <f>VLOOKUP(J1780,Ref!A:C,3,0)</f>
        <v>#N/A</v>
      </c>
      <c r="C1780" s="18" t="e">
        <f>VLOOKUP(J1780,Ref!A:D,4,0)</f>
        <v>#N/A</v>
      </c>
      <c r="D1780" s="18" t="str">
        <f t="shared" si="81"/>
        <v>00/ene</v>
      </c>
      <c r="E1780" s="18">
        <f t="shared" si="82"/>
        <v>0</v>
      </c>
      <c r="F1780" s="18">
        <v>1</v>
      </c>
      <c r="G1780" s="18">
        <f t="shared" si="83"/>
        <v>0</v>
      </c>
    </row>
    <row r="1781" spans="1:7">
      <c r="A1781" t="e">
        <f>_xlfn.XLOOKUP(I1781,UTILIZADAS[Contacto1],UTILIZADAS[Source.Name],,0)</f>
        <v>#N/A</v>
      </c>
      <c r="B1781" s="18" t="e">
        <f>VLOOKUP(J1781,Ref!A:C,3,0)</f>
        <v>#N/A</v>
      </c>
      <c r="C1781" s="18" t="e">
        <f>VLOOKUP(J1781,Ref!A:D,4,0)</f>
        <v>#N/A</v>
      </c>
      <c r="D1781" s="18" t="str">
        <f t="shared" si="81"/>
        <v>00/ene</v>
      </c>
      <c r="E1781" s="18">
        <f t="shared" si="82"/>
        <v>0</v>
      </c>
      <c r="F1781" s="18">
        <v>1</v>
      </c>
      <c r="G1781" s="18">
        <f t="shared" si="83"/>
        <v>0</v>
      </c>
    </row>
    <row r="1782" spans="1:7">
      <c r="A1782" t="e">
        <f>_xlfn.XLOOKUP(I1782,UTILIZADAS[Contacto1],UTILIZADAS[Source.Name],,0)</f>
        <v>#N/A</v>
      </c>
      <c r="B1782" s="18" t="e">
        <f>VLOOKUP(J1782,Ref!A:C,3,0)</f>
        <v>#N/A</v>
      </c>
      <c r="C1782" s="18" t="e">
        <f>VLOOKUP(J1782,Ref!A:D,4,0)</f>
        <v>#N/A</v>
      </c>
      <c r="D1782" s="18" t="str">
        <f t="shared" si="81"/>
        <v>00/ene</v>
      </c>
      <c r="E1782" s="18">
        <f t="shared" si="82"/>
        <v>0</v>
      </c>
      <c r="F1782" s="18">
        <v>1</v>
      </c>
      <c r="G1782" s="18">
        <f t="shared" si="83"/>
        <v>0</v>
      </c>
    </row>
    <row r="1783" spans="1:7">
      <c r="A1783" t="e">
        <f>_xlfn.XLOOKUP(I1783,UTILIZADAS[Contacto1],UTILIZADAS[Source.Name],,0)</f>
        <v>#N/A</v>
      </c>
      <c r="B1783" s="18" t="e">
        <f>VLOOKUP(J1783,Ref!A:C,3,0)</f>
        <v>#N/A</v>
      </c>
      <c r="C1783" s="18" t="e">
        <f>VLOOKUP(J1783,Ref!A:D,4,0)</f>
        <v>#N/A</v>
      </c>
      <c r="D1783" s="18" t="str">
        <f t="shared" si="81"/>
        <v>00/ene</v>
      </c>
      <c r="E1783" s="18">
        <f t="shared" si="82"/>
        <v>0</v>
      </c>
      <c r="F1783" s="18">
        <v>1</v>
      </c>
      <c r="G1783" s="18">
        <f t="shared" si="83"/>
        <v>0</v>
      </c>
    </row>
    <row r="1784" spans="1:7">
      <c r="A1784" t="e">
        <f>_xlfn.XLOOKUP(I1784,UTILIZADAS[Contacto1],UTILIZADAS[Source.Name],,0)</f>
        <v>#N/A</v>
      </c>
      <c r="B1784" s="18" t="e">
        <f>VLOOKUP(J1784,Ref!A:C,3,0)</f>
        <v>#N/A</v>
      </c>
      <c r="C1784" s="18" t="e">
        <f>VLOOKUP(J1784,Ref!A:D,4,0)</f>
        <v>#N/A</v>
      </c>
      <c r="D1784" s="18" t="str">
        <f t="shared" si="81"/>
        <v>00/ene</v>
      </c>
      <c r="E1784" s="18">
        <f t="shared" si="82"/>
        <v>0</v>
      </c>
      <c r="F1784" s="18">
        <v>1</v>
      </c>
      <c r="G1784" s="18">
        <f t="shared" si="83"/>
        <v>0</v>
      </c>
    </row>
    <row r="1785" spans="1:7">
      <c r="A1785" t="e">
        <f>_xlfn.XLOOKUP(I1785,UTILIZADAS[Contacto1],UTILIZADAS[Source.Name],,0)</f>
        <v>#N/A</v>
      </c>
      <c r="B1785" s="18" t="e">
        <f>VLOOKUP(J1785,Ref!A:C,3,0)</f>
        <v>#N/A</v>
      </c>
      <c r="C1785" s="18" t="e">
        <f>VLOOKUP(J1785,Ref!A:D,4,0)</f>
        <v>#N/A</v>
      </c>
      <c r="D1785" s="18" t="str">
        <f t="shared" si="81"/>
        <v>00/ene</v>
      </c>
      <c r="E1785" s="18">
        <f t="shared" si="82"/>
        <v>0</v>
      </c>
      <c r="F1785" s="18">
        <v>1</v>
      </c>
      <c r="G1785" s="18">
        <f t="shared" si="83"/>
        <v>0</v>
      </c>
    </row>
    <row r="1786" spans="1:7">
      <c r="A1786" t="e">
        <f>_xlfn.XLOOKUP(I1786,UTILIZADAS[Contacto1],UTILIZADAS[Source.Name],,0)</f>
        <v>#N/A</v>
      </c>
      <c r="B1786" s="18" t="e">
        <f>VLOOKUP(J1786,Ref!A:C,3,0)</f>
        <v>#N/A</v>
      </c>
      <c r="C1786" s="18" t="e">
        <f>VLOOKUP(J1786,Ref!A:D,4,0)</f>
        <v>#N/A</v>
      </c>
      <c r="D1786" s="18" t="str">
        <f t="shared" si="81"/>
        <v>00/ene</v>
      </c>
      <c r="E1786" s="18">
        <f t="shared" si="82"/>
        <v>0</v>
      </c>
      <c r="F1786" s="18">
        <v>1</v>
      </c>
      <c r="G1786" s="18">
        <f t="shared" si="83"/>
        <v>0</v>
      </c>
    </row>
    <row r="1787" spans="1:7">
      <c r="A1787" t="e">
        <f>_xlfn.XLOOKUP(I1787,UTILIZADAS[Contacto1],UTILIZADAS[Source.Name],,0)</f>
        <v>#N/A</v>
      </c>
      <c r="B1787" s="18" t="e">
        <f>VLOOKUP(J1787,Ref!A:C,3,0)</f>
        <v>#N/A</v>
      </c>
      <c r="C1787" s="18" t="e">
        <f>VLOOKUP(J1787,Ref!A:D,4,0)</f>
        <v>#N/A</v>
      </c>
      <c r="D1787" s="18" t="str">
        <f t="shared" si="81"/>
        <v>00/ene</v>
      </c>
      <c r="E1787" s="18">
        <f t="shared" si="82"/>
        <v>0</v>
      </c>
      <c r="F1787" s="18">
        <v>1</v>
      </c>
      <c r="G1787" s="18">
        <f t="shared" si="83"/>
        <v>0</v>
      </c>
    </row>
    <row r="1788" spans="1:7">
      <c r="A1788" t="e">
        <f>_xlfn.XLOOKUP(I1788,UTILIZADAS[Contacto1],UTILIZADAS[Source.Name],,0)</f>
        <v>#N/A</v>
      </c>
      <c r="B1788" s="18" t="e">
        <f>VLOOKUP(J1788,Ref!A:C,3,0)</f>
        <v>#N/A</v>
      </c>
      <c r="C1788" s="18" t="e">
        <f>VLOOKUP(J1788,Ref!A:D,4,0)</f>
        <v>#N/A</v>
      </c>
      <c r="D1788" s="18" t="str">
        <f t="shared" si="81"/>
        <v>00/ene</v>
      </c>
      <c r="E1788" s="18">
        <f t="shared" si="82"/>
        <v>0</v>
      </c>
      <c r="F1788" s="18">
        <v>1</v>
      </c>
      <c r="G1788" s="18">
        <f t="shared" si="83"/>
        <v>0</v>
      </c>
    </row>
    <row r="1789" spans="1:7">
      <c r="A1789" t="e">
        <f>_xlfn.XLOOKUP(I1789,UTILIZADAS[Contacto1],UTILIZADAS[Source.Name],,0)</f>
        <v>#N/A</v>
      </c>
      <c r="B1789" s="18" t="e">
        <f>VLOOKUP(J1789,Ref!A:C,3,0)</f>
        <v>#N/A</v>
      </c>
      <c r="C1789" s="18" t="e">
        <f>VLOOKUP(J1789,Ref!A:D,4,0)</f>
        <v>#N/A</v>
      </c>
      <c r="D1789" s="18" t="str">
        <f t="shared" si="81"/>
        <v>00/ene</v>
      </c>
      <c r="E1789" s="18">
        <f t="shared" si="82"/>
        <v>0</v>
      </c>
      <c r="F1789" s="18">
        <v>1</v>
      </c>
      <c r="G1789" s="18">
        <f t="shared" si="83"/>
        <v>0</v>
      </c>
    </row>
    <row r="1790" spans="1:7">
      <c r="A1790" t="e">
        <f>_xlfn.XLOOKUP(I1790,UTILIZADAS[Contacto1],UTILIZADAS[Source.Name],,0)</f>
        <v>#N/A</v>
      </c>
      <c r="B1790" s="18" t="e">
        <f>VLOOKUP(J1790,Ref!A:C,3,0)</f>
        <v>#N/A</v>
      </c>
      <c r="C1790" s="18" t="e">
        <f>VLOOKUP(J1790,Ref!A:D,4,0)</f>
        <v>#N/A</v>
      </c>
      <c r="D1790" s="18" t="str">
        <f t="shared" si="81"/>
        <v>00/ene</v>
      </c>
      <c r="E1790" s="18">
        <f t="shared" si="82"/>
        <v>0</v>
      </c>
      <c r="F1790" s="18">
        <v>1</v>
      </c>
      <c r="G1790" s="18">
        <f t="shared" si="83"/>
        <v>0</v>
      </c>
    </row>
    <row r="1791" spans="1:7">
      <c r="A1791" t="e">
        <f>_xlfn.XLOOKUP(I1791,UTILIZADAS[Contacto1],UTILIZADAS[Source.Name],,0)</f>
        <v>#N/A</v>
      </c>
      <c r="B1791" s="18" t="e">
        <f>VLOOKUP(J1791,Ref!A:C,3,0)</f>
        <v>#N/A</v>
      </c>
      <c r="C1791" s="18" t="e">
        <f>VLOOKUP(J1791,Ref!A:D,4,0)</f>
        <v>#N/A</v>
      </c>
      <c r="D1791" s="18" t="str">
        <f t="shared" si="81"/>
        <v>00/ene</v>
      </c>
      <c r="E1791" s="18">
        <f t="shared" si="82"/>
        <v>0</v>
      </c>
      <c r="F1791" s="18">
        <v>1</v>
      </c>
      <c r="G1791" s="18">
        <f t="shared" si="83"/>
        <v>0</v>
      </c>
    </row>
    <row r="1792" spans="1:7">
      <c r="A1792" t="e">
        <f>_xlfn.XLOOKUP(I1792,UTILIZADAS[Contacto1],UTILIZADAS[Source.Name],,0)</f>
        <v>#N/A</v>
      </c>
      <c r="B1792" s="18" t="e">
        <f>VLOOKUP(J1792,Ref!A:C,3,0)</f>
        <v>#N/A</v>
      </c>
      <c r="C1792" s="18" t="e">
        <f>VLOOKUP(J1792,Ref!A:D,4,0)</f>
        <v>#N/A</v>
      </c>
      <c r="D1792" s="18" t="str">
        <f t="shared" si="81"/>
        <v>00/ene</v>
      </c>
      <c r="E1792" s="18">
        <f t="shared" si="82"/>
        <v>0</v>
      </c>
      <c r="F1792" s="18">
        <v>1</v>
      </c>
      <c r="G1792" s="18">
        <f t="shared" si="83"/>
        <v>0</v>
      </c>
    </row>
    <row r="1793" spans="1:7">
      <c r="A1793" t="e">
        <f>_xlfn.XLOOKUP(I1793,UTILIZADAS[Contacto1],UTILIZADAS[Source.Name],,0)</f>
        <v>#N/A</v>
      </c>
      <c r="B1793" s="18" t="e">
        <f>VLOOKUP(J1793,Ref!A:C,3,0)</f>
        <v>#N/A</v>
      </c>
      <c r="C1793" s="18" t="e">
        <f>VLOOKUP(J1793,Ref!A:D,4,0)</f>
        <v>#N/A</v>
      </c>
      <c r="D1793" s="18" t="str">
        <f t="shared" si="81"/>
        <v>00/ene</v>
      </c>
      <c r="E1793" s="18">
        <f t="shared" si="82"/>
        <v>0</v>
      </c>
      <c r="F1793" s="18">
        <v>1</v>
      </c>
      <c r="G1793" s="18">
        <f t="shared" si="83"/>
        <v>0</v>
      </c>
    </row>
    <row r="1794" spans="1:7">
      <c r="A1794" t="e">
        <f>_xlfn.XLOOKUP(I1794,UTILIZADAS[Contacto1],UTILIZADAS[Source.Name],,0)</f>
        <v>#N/A</v>
      </c>
      <c r="B1794" s="18" t="e">
        <f>VLOOKUP(J1794,Ref!A:C,3,0)</f>
        <v>#N/A</v>
      </c>
      <c r="C1794" s="18" t="e">
        <f>VLOOKUP(J1794,Ref!A:D,4,0)</f>
        <v>#N/A</v>
      </c>
      <c r="D1794" s="18" t="str">
        <f t="shared" ref="D1794:D1857" si="84">TEXT(H1794,"dd/mmm")</f>
        <v>00/ene</v>
      </c>
      <c r="E1794" s="18">
        <f t="shared" ref="E1794:E1857" si="85">+COUNTIF(I:I,I1794)</f>
        <v>0</v>
      </c>
      <c r="F1794" s="18">
        <v>1</v>
      </c>
      <c r="G1794" s="18">
        <f t="shared" si="83"/>
        <v>0</v>
      </c>
    </row>
    <row r="1795" spans="1:7">
      <c r="A1795" t="e">
        <f>_xlfn.XLOOKUP(I1795,UTILIZADAS[Contacto1],UTILIZADAS[Source.Name],,0)</f>
        <v>#N/A</v>
      </c>
      <c r="B1795" s="18" t="e">
        <f>VLOOKUP(J1795,Ref!A:C,3,0)</f>
        <v>#N/A</v>
      </c>
      <c r="C1795" s="18" t="e">
        <f>VLOOKUP(J1795,Ref!A:D,4,0)</f>
        <v>#N/A</v>
      </c>
      <c r="D1795" s="18" t="str">
        <f t="shared" si="84"/>
        <v>00/ene</v>
      </c>
      <c r="E1795" s="18">
        <f t="shared" si="85"/>
        <v>0</v>
      </c>
      <c r="F1795" s="18">
        <v>1</v>
      </c>
      <c r="G1795" s="18">
        <f t="shared" ref="G1795:G1858" si="86">IF(I1795=I1796,0,1)</f>
        <v>0</v>
      </c>
    </row>
    <row r="1796" spans="1:7">
      <c r="A1796" t="e">
        <f>_xlfn.XLOOKUP(I1796,UTILIZADAS[Contacto1],UTILIZADAS[Source.Name],,0)</f>
        <v>#N/A</v>
      </c>
      <c r="B1796" s="18" t="e">
        <f>VLOOKUP(J1796,Ref!A:C,3,0)</f>
        <v>#N/A</v>
      </c>
      <c r="C1796" s="18" t="e">
        <f>VLOOKUP(J1796,Ref!A:D,4,0)</f>
        <v>#N/A</v>
      </c>
      <c r="D1796" s="18" t="str">
        <f t="shared" si="84"/>
        <v>00/ene</v>
      </c>
      <c r="E1796" s="18">
        <f t="shared" si="85"/>
        <v>0</v>
      </c>
      <c r="F1796" s="18">
        <v>1</v>
      </c>
      <c r="G1796" s="18">
        <f t="shared" si="86"/>
        <v>0</v>
      </c>
    </row>
    <row r="1797" spans="1:7">
      <c r="A1797" t="e">
        <f>_xlfn.XLOOKUP(I1797,UTILIZADAS[Contacto1],UTILIZADAS[Source.Name],,0)</f>
        <v>#N/A</v>
      </c>
      <c r="B1797" s="18" t="e">
        <f>VLOOKUP(J1797,Ref!A:C,3,0)</f>
        <v>#N/A</v>
      </c>
      <c r="C1797" s="18" t="e">
        <f>VLOOKUP(J1797,Ref!A:D,4,0)</f>
        <v>#N/A</v>
      </c>
      <c r="D1797" s="18" t="str">
        <f t="shared" si="84"/>
        <v>00/ene</v>
      </c>
      <c r="E1797" s="18">
        <f t="shared" si="85"/>
        <v>0</v>
      </c>
      <c r="F1797" s="18">
        <v>1</v>
      </c>
      <c r="G1797" s="18">
        <f t="shared" si="86"/>
        <v>0</v>
      </c>
    </row>
    <row r="1798" spans="1:7">
      <c r="A1798" t="e">
        <f>_xlfn.XLOOKUP(I1798,UTILIZADAS[Contacto1],UTILIZADAS[Source.Name],,0)</f>
        <v>#N/A</v>
      </c>
      <c r="B1798" s="18" t="e">
        <f>VLOOKUP(J1798,Ref!A:C,3,0)</f>
        <v>#N/A</v>
      </c>
      <c r="C1798" s="18" t="e">
        <f>VLOOKUP(J1798,Ref!A:D,4,0)</f>
        <v>#N/A</v>
      </c>
      <c r="D1798" s="18" t="str">
        <f t="shared" si="84"/>
        <v>00/ene</v>
      </c>
      <c r="E1798" s="18">
        <f t="shared" si="85"/>
        <v>0</v>
      </c>
      <c r="F1798" s="18">
        <v>1</v>
      </c>
      <c r="G1798" s="18">
        <f t="shared" si="86"/>
        <v>0</v>
      </c>
    </row>
    <row r="1799" spans="1:7">
      <c r="A1799" t="e">
        <f>_xlfn.XLOOKUP(I1799,UTILIZADAS[Contacto1],UTILIZADAS[Source.Name],,0)</f>
        <v>#N/A</v>
      </c>
      <c r="B1799" s="18" t="e">
        <f>VLOOKUP(J1799,Ref!A:C,3,0)</f>
        <v>#N/A</v>
      </c>
      <c r="C1799" s="18" t="e">
        <f>VLOOKUP(J1799,Ref!A:D,4,0)</f>
        <v>#N/A</v>
      </c>
      <c r="D1799" s="18" t="str">
        <f t="shared" si="84"/>
        <v>00/ene</v>
      </c>
      <c r="E1799" s="18">
        <f t="shared" si="85"/>
        <v>0</v>
      </c>
      <c r="F1799" s="18">
        <v>1</v>
      </c>
      <c r="G1799" s="18">
        <f t="shared" si="86"/>
        <v>0</v>
      </c>
    </row>
    <row r="1800" spans="1:7">
      <c r="A1800" t="e">
        <f>_xlfn.XLOOKUP(I1800,UTILIZADAS[Contacto1],UTILIZADAS[Source.Name],,0)</f>
        <v>#N/A</v>
      </c>
      <c r="B1800" s="18" t="e">
        <f>VLOOKUP(J1800,Ref!A:C,3,0)</f>
        <v>#N/A</v>
      </c>
      <c r="C1800" s="18" t="e">
        <f>VLOOKUP(J1800,Ref!A:D,4,0)</f>
        <v>#N/A</v>
      </c>
      <c r="D1800" s="18" t="str">
        <f t="shared" si="84"/>
        <v>00/ene</v>
      </c>
      <c r="E1800" s="18">
        <f t="shared" si="85"/>
        <v>0</v>
      </c>
      <c r="F1800" s="18">
        <v>1</v>
      </c>
      <c r="G1800" s="18">
        <f t="shared" si="86"/>
        <v>0</v>
      </c>
    </row>
    <row r="1801" spans="1:7">
      <c r="A1801" t="e">
        <f>_xlfn.XLOOKUP(I1801,UTILIZADAS[Contacto1],UTILIZADAS[Source.Name],,0)</f>
        <v>#N/A</v>
      </c>
      <c r="B1801" s="18" t="e">
        <f>VLOOKUP(J1801,Ref!A:C,3,0)</f>
        <v>#N/A</v>
      </c>
      <c r="C1801" s="18" t="e">
        <f>VLOOKUP(J1801,Ref!A:D,4,0)</f>
        <v>#N/A</v>
      </c>
      <c r="D1801" s="18" t="str">
        <f t="shared" si="84"/>
        <v>00/ene</v>
      </c>
      <c r="E1801" s="18">
        <f t="shared" si="85"/>
        <v>0</v>
      </c>
      <c r="F1801" s="18">
        <v>1</v>
      </c>
      <c r="G1801" s="18">
        <f t="shared" si="86"/>
        <v>0</v>
      </c>
    </row>
    <row r="1802" spans="1:7">
      <c r="A1802" t="e">
        <f>_xlfn.XLOOKUP(I1802,UTILIZADAS[Contacto1],UTILIZADAS[Source.Name],,0)</f>
        <v>#N/A</v>
      </c>
      <c r="B1802" s="18" t="e">
        <f>VLOOKUP(J1802,Ref!A:C,3,0)</f>
        <v>#N/A</v>
      </c>
      <c r="C1802" s="18" t="e">
        <f>VLOOKUP(J1802,Ref!A:D,4,0)</f>
        <v>#N/A</v>
      </c>
      <c r="D1802" s="18" t="str">
        <f t="shared" si="84"/>
        <v>00/ene</v>
      </c>
      <c r="E1802" s="18">
        <f t="shared" si="85"/>
        <v>0</v>
      </c>
      <c r="F1802" s="18">
        <v>1</v>
      </c>
      <c r="G1802" s="18">
        <f t="shared" si="86"/>
        <v>0</v>
      </c>
    </row>
    <row r="1803" spans="1:7">
      <c r="A1803" t="e">
        <f>_xlfn.XLOOKUP(I1803,UTILIZADAS[Contacto1],UTILIZADAS[Source.Name],,0)</f>
        <v>#N/A</v>
      </c>
      <c r="B1803" s="18" t="e">
        <f>VLOOKUP(J1803,Ref!A:C,3,0)</f>
        <v>#N/A</v>
      </c>
      <c r="C1803" s="18" t="e">
        <f>VLOOKUP(J1803,Ref!A:D,4,0)</f>
        <v>#N/A</v>
      </c>
      <c r="D1803" s="18" t="str">
        <f t="shared" si="84"/>
        <v>00/ene</v>
      </c>
      <c r="E1803" s="18">
        <f t="shared" si="85"/>
        <v>0</v>
      </c>
      <c r="F1803" s="18">
        <v>1</v>
      </c>
      <c r="G1803" s="18">
        <f t="shared" si="86"/>
        <v>0</v>
      </c>
    </row>
    <row r="1804" spans="1:7">
      <c r="A1804" t="e">
        <f>_xlfn.XLOOKUP(I1804,UTILIZADAS[Contacto1],UTILIZADAS[Source.Name],,0)</f>
        <v>#N/A</v>
      </c>
      <c r="B1804" s="18" t="e">
        <f>VLOOKUP(J1804,Ref!A:C,3,0)</f>
        <v>#N/A</v>
      </c>
      <c r="C1804" s="18" t="e">
        <f>VLOOKUP(J1804,Ref!A:D,4,0)</f>
        <v>#N/A</v>
      </c>
      <c r="D1804" s="18" t="str">
        <f t="shared" si="84"/>
        <v>00/ene</v>
      </c>
      <c r="E1804" s="18">
        <f t="shared" si="85"/>
        <v>0</v>
      </c>
      <c r="F1804" s="18">
        <v>1</v>
      </c>
      <c r="G1804" s="18">
        <f t="shared" si="86"/>
        <v>0</v>
      </c>
    </row>
    <row r="1805" spans="1:7">
      <c r="A1805" t="e">
        <f>_xlfn.XLOOKUP(I1805,UTILIZADAS[Contacto1],UTILIZADAS[Source.Name],,0)</f>
        <v>#N/A</v>
      </c>
      <c r="B1805" s="18" t="e">
        <f>VLOOKUP(J1805,Ref!A:C,3,0)</f>
        <v>#N/A</v>
      </c>
      <c r="C1805" s="18" t="e">
        <f>VLOOKUP(J1805,Ref!A:D,4,0)</f>
        <v>#N/A</v>
      </c>
      <c r="D1805" s="18" t="str">
        <f t="shared" si="84"/>
        <v>00/ene</v>
      </c>
      <c r="E1805" s="18">
        <f t="shared" si="85"/>
        <v>0</v>
      </c>
      <c r="F1805" s="18">
        <v>1</v>
      </c>
      <c r="G1805" s="18">
        <f t="shared" si="86"/>
        <v>0</v>
      </c>
    </row>
    <row r="1806" spans="1:7">
      <c r="A1806" t="e">
        <f>_xlfn.XLOOKUP(I1806,UTILIZADAS[Contacto1],UTILIZADAS[Source.Name],,0)</f>
        <v>#N/A</v>
      </c>
      <c r="B1806" s="18" t="e">
        <f>VLOOKUP(J1806,Ref!A:C,3,0)</f>
        <v>#N/A</v>
      </c>
      <c r="C1806" s="18" t="e">
        <f>VLOOKUP(J1806,Ref!A:D,4,0)</f>
        <v>#N/A</v>
      </c>
      <c r="D1806" s="18" t="str">
        <f t="shared" si="84"/>
        <v>00/ene</v>
      </c>
      <c r="E1806" s="18">
        <f t="shared" si="85"/>
        <v>0</v>
      </c>
      <c r="F1806" s="18">
        <v>1</v>
      </c>
      <c r="G1806" s="18">
        <f t="shared" si="86"/>
        <v>0</v>
      </c>
    </row>
    <row r="1807" spans="1:7">
      <c r="A1807" t="e">
        <f>_xlfn.XLOOKUP(I1807,UTILIZADAS[Contacto1],UTILIZADAS[Source.Name],,0)</f>
        <v>#N/A</v>
      </c>
      <c r="B1807" s="18" t="e">
        <f>VLOOKUP(J1807,Ref!A:C,3,0)</f>
        <v>#N/A</v>
      </c>
      <c r="C1807" s="18" t="e">
        <f>VLOOKUP(J1807,Ref!A:D,4,0)</f>
        <v>#N/A</v>
      </c>
      <c r="D1807" s="18" t="str">
        <f t="shared" si="84"/>
        <v>00/ene</v>
      </c>
      <c r="E1807" s="18">
        <f t="shared" si="85"/>
        <v>0</v>
      </c>
      <c r="F1807" s="18">
        <v>1</v>
      </c>
      <c r="G1807" s="18">
        <f t="shared" si="86"/>
        <v>0</v>
      </c>
    </row>
    <row r="1808" spans="1:7">
      <c r="A1808" t="e">
        <f>_xlfn.XLOOKUP(I1808,UTILIZADAS[Contacto1],UTILIZADAS[Source.Name],,0)</f>
        <v>#N/A</v>
      </c>
      <c r="B1808" s="18" t="e">
        <f>VLOOKUP(J1808,Ref!A:C,3,0)</f>
        <v>#N/A</v>
      </c>
      <c r="C1808" s="18" t="e">
        <f>VLOOKUP(J1808,Ref!A:D,4,0)</f>
        <v>#N/A</v>
      </c>
      <c r="D1808" s="18" t="str">
        <f t="shared" si="84"/>
        <v>00/ene</v>
      </c>
      <c r="E1808" s="18">
        <f t="shared" si="85"/>
        <v>0</v>
      </c>
      <c r="F1808" s="18">
        <v>1</v>
      </c>
      <c r="G1808" s="18">
        <f t="shared" si="86"/>
        <v>0</v>
      </c>
    </row>
    <row r="1809" spans="1:7">
      <c r="A1809" t="e">
        <f>_xlfn.XLOOKUP(I1809,UTILIZADAS[Contacto1],UTILIZADAS[Source.Name],,0)</f>
        <v>#N/A</v>
      </c>
      <c r="B1809" s="18" t="e">
        <f>VLOOKUP(J1809,Ref!A:C,3,0)</f>
        <v>#N/A</v>
      </c>
      <c r="C1809" s="18" t="e">
        <f>VLOOKUP(J1809,Ref!A:D,4,0)</f>
        <v>#N/A</v>
      </c>
      <c r="D1809" s="18" t="str">
        <f t="shared" si="84"/>
        <v>00/ene</v>
      </c>
      <c r="E1809" s="18">
        <f t="shared" si="85"/>
        <v>0</v>
      </c>
      <c r="F1809" s="18">
        <v>1</v>
      </c>
      <c r="G1809" s="18">
        <f t="shared" si="86"/>
        <v>0</v>
      </c>
    </row>
    <row r="1810" spans="1:7">
      <c r="A1810" t="e">
        <f>_xlfn.XLOOKUP(I1810,UTILIZADAS[Contacto1],UTILIZADAS[Source.Name],,0)</f>
        <v>#N/A</v>
      </c>
      <c r="B1810" s="18" t="e">
        <f>VLOOKUP(J1810,Ref!A:C,3,0)</f>
        <v>#N/A</v>
      </c>
      <c r="C1810" s="18" t="e">
        <f>VLOOKUP(J1810,Ref!A:D,4,0)</f>
        <v>#N/A</v>
      </c>
      <c r="D1810" s="18" t="str">
        <f t="shared" si="84"/>
        <v>00/ene</v>
      </c>
      <c r="E1810" s="18">
        <f t="shared" si="85"/>
        <v>0</v>
      </c>
      <c r="F1810" s="18">
        <v>1</v>
      </c>
      <c r="G1810" s="18">
        <f t="shared" si="86"/>
        <v>0</v>
      </c>
    </row>
    <row r="1811" spans="1:7">
      <c r="A1811" t="e">
        <f>_xlfn.XLOOKUP(I1811,UTILIZADAS[Contacto1],UTILIZADAS[Source.Name],,0)</f>
        <v>#N/A</v>
      </c>
      <c r="B1811" s="18" t="e">
        <f>VLOOKUP(J1811,Ref!A:C,3,0)</f>
        <v>#N/A</v>
      </c>
      <c r="C1811" s="18" t="e">
        <f>VLOOKUP(J1811,Ref!A:D,4,0)</f>
        <v>#N/A</v>
      </c>
      <c r="D1811" s="18" t="str">
        <f t="shared" si="84"/>
        <v>00/ene</v>
      </c>
      <c r="E1811" s="18">
        <f t="shared" si="85"/>
        <v>0</v>
      </c>
      <c r="F1811" s="18">
        <v>1</v>
      </c>
      <c r="G1811" s="18">
        <f t="shared" si="86"/>
        <v>0</v>
      </c>
    </row>
    <row r="1812" spans="1:7">
      <c r="A1812" t="e">
        <f>_xlfn.XLOOKUP(I1812,UTILIZADAS[Contacto1],UTILIZADAS[Source.Name],,0)</f>
        <v>#N/A</v>
      </c>
      <c r="B1812" s="18" t="e">
        <f>VLOOKUP(J1812,Ref!A:C,3,0)</f>
        <v>#N/A</v>
      </c>
      <c r="C1812" s="18" t="e">
        <f>VLOOKUP(J1812,Ref!A:D,4,0)</f>
        <v>#N/A</v>
      </c>
      <c r="D1812" s="18" t="str">
        <f t="shared" si="84"/>
        <v>00/ene</v>
      </c>
      <c r="E1812" s="18">
        <f t="shared" si="85"/>
        <v>0</v>
      </c>
      <c r="F1812" s="18">
        <v>1</v>
      </c>
      <c r="G1812" s="18">
        <f t="shared" si="86"/>
        <v>0</v>
      </c>
    </row>
    <row r="1813" spans="1:7">
      <c r="A1813" t="e">
        <f>_xlfn.XLOOKUP(I1813,UTILIZADAS[Contacto1],UTILIZADAS[Source.Name],,0)</f>
        <v>#N/A</v>
      </c>
      <c r="B1813" s="18" t="e">
        <f>VLOOKUP(J1813,Ref!A:C,3,0)</f>
        <v>#N/A</v>
      </c>
      <c r="C1813" s="18" t="e">
        <f>VLOOKUP(J1813,Ref!A:D,4,0)</f>
        <v>#N/A</v>
      </c>
      <c r="D1813" s="18" t="str">
        <f t="shared" si="84"/>
        <v>00/ene</v>
      </c>
      <c r="E1813" s="18">
        <f t="shared" si="85"/>
        <v>0</v>
      </c>
      <c r="F1813" s="18">
        <v>1</v>
      </c>
      <c r="G1813" s="18">
        <f t="shared" si="86"/>
        <v>0</v>
      </c>
    </row>
    <row r="1814" spans="1:7">
      <c r="A1814" t="e">
        <f>_xlfn.XLOOKUP(I1814,UTILIZADAS[Contacto1],UTILIZADAS[Source.Name],,0)</f>
        <v>#N/A</v>
      </c>
      <c r="B1814" s="18" t="e">
        <f>VLOOKUP(J1814,Ref!A:C,3,0)</f>
        <v>#N/A</v>
      </c>
      <c r="C1814" s="18" t="e">
        <f>VLOOKUP(J1814,Ref!A:D,4,0)</f>
        <v>#N/A</v>
      </c>
      <c r="D1814" s="18" t="str">
        <f t="shared" si="84"/>
        <v>00/ene</v>
      </c>
      <c r="E1814" s="18">
        <f t="shared" si="85"/>
        <v>0</v>
      </c>
      <c r="F1814" s="18">
        <v>1</v>
      </c>
      <c r="G1814" s="18">
        <f t="shared" si="86"/>
        <v>0</v>
      </c>
    </row>
    <row r="1815" spans="1:7">
      <c r="A1815" t="e">
        <f>_xlfn.XLOOKUP(I1815,UTILIZADAS[Contacto1],UTILIZADAS[Source.Name],,0)</f>
        <v>#N/A</v>
      </c>
      <c r="B1815" s="18" t="e">
        <f>VLOOKUP(J1815,Ref!A:C,3,0)</f>
        <v>#N/A</v>
      </c>
      <c r="C1815" s="18" t="e">
        <f>VLOOKUP(J1815,Ref!A:D,4,0)</f>
        <v>#N/A</v>
      </c>
      <c r="D1815" s="18" t="str">
        <f t="shared" si="84"/>
        <v>00/ene</v>
      </c>
      <c r="E1815" s="18">
        <f t="shared" si="85"/>
        <v>0</v>
      </c>
      <c r="F1815" s="18">
        <v>1</v>
      </c>
      <c r="G1815" s="18">
        <f t="shared" si="86"/>
        <v>0</v>
      </c>
    </row>
    <row r="1816" spans="1:7">
      <c r="A1816" t="e">
        <f>_xlfn.XLOOKUP(I1816,UTILIZADAS[Contacto1],UTILIZADAS[Source.Name],,0)</f>
        <v>#N/A</v>
      </c>
      <c r="B1816" s="18" t="e">
        <f>VLOOKUP(J1816,Ref!A:C,3,0)</f>
        <v>#N/A</v>
      </c>
      <c r="C1816" s="18" t="e">
        <f>VLOOKUP(J1816,Ref!A:D,4,0)</f>
        <v>#N/A</v>
      </c>
      <c r="D1816" s="18" t="str">
        <f t="shared" si="84"/>
        <v>00/ene</v>
      </c>
      <c r="E1816" s="18">
        <f t="shared" si="85"/>
        <v>0</v>
      </c>
      <c r="F1816" s="18">
        <v>1</v>
      </c>
      <c r="G1816" s="18">
        <f t="shared" si="86"/>
        <v>0</v>
      </c>
    </row>
    <row r="1817" spans="1:7">
      <c r="A1817" t="e">
        <f>_xlfn.XLOOKUP(I1817,UTILIZADAS[Contacto1],UTILIZADAS[Source.Name],,0)</f>
        <v>#N/A</v>
      </c>
      <c r="B1817" s="18" t="e">
        <f>VLOOKUP(J1817,Ref!A:C,3,0)</f>
        <v>#N/A</v>
      </c>
      <c r="C1817" s="18" t="e">
        <f>VLOOKUP(J1817,Ref!A:D,4,0)</f>
        <v>#N/A</v>
      </c>
      <c r="D1817" s="18" t="str">
        <f t="shared" si="84"/>
        <v>00/ene</v>
      </c>
      <c r="E1817" s="18">
        <f t="shared" si="85"/>
        <v>0</v>
      </c>
      <c r="F1817" s="18">
        <v>1</v>
      </c>
      <c r="G1817" s="18">
        <f t="shared" si="86"/>
        <v>0</v>
      </c>
    </row>
    <row r="1818" spans="1:7">
      <c r="A1818" t="e">
        <f>_xlfn.XLOOKUP(I1818,UTILIZADAS[Contacto1],UTILIZADAS[Source.Name],,0)</f>
        <v>#N/A</v>
      </c>
      <c r="B1818" s="18" t="e">
        <f>VLOOKUP(J1818,Ref!A:C,3,0)</f>
        <v>#N/A</v>
      </c>
      <c r="C1818" s="18" t="e">
        <f>VLOOKUP(J1818,Ref!A:D,4,0)</f>
        <v>#N/A</v>
      </c>
      <c r="D1818" s="18" t="str">
        <f t="shared" si="84"/>
        <v>00/ene</v>
      </c>
      <c r="E1818" s="18">
        <f t="shared" si="85"/>
        <v>0</v>
      </c>
      <c r="F1818" s="18">
        <v>1</v>
      </c>
      <c r="G1818" s="18">
        <f t="shared" si="86"/>
        <v>0</v>
      </c>
    </row>
    <row r="1819" spans="1:7">
      <c r="A1819" t="e">
        <f>_xlfn.XLOOKUP(I1819,UTILIZADAS[Contacto1],UTILIZADAS[Source.Name],,0)</f>
        <v>#N/A</v>
      </c>
      <c r="B1819" s="18" t="e">
        <f>VLOOKUP(J1819,Ref!A:C,3,0)</f>
        <v>#N/A</v>
      </c>
      <c r="C1819" s="18" t="e">
        <f>VLOOKUP(J1819,Ref!A:D,4,0)</f>
        <v>#N/A</v>
      </c>
      <c r="D1819" s="18" t="str">
        <f t="shared" si="84"/>
        <v>00/ene</v>
      </c>
      <c r="E1819" s="18">
        <f t="shared" si="85"/>
        <v>0</v>
      </c>
      <c r="F1819" s="18">
        <v>1</v>
      </c>
      <c r="G1819" s="18">
        <f t="shared" si="86"/>
        <v>0</v>
      </c>
    </row>
    <row r="1820" spans="1:7">
      <c r="A1820" t="e">
        <f>_xlfn.XLOOKUP(I1820,UTILIZADAS[Contacto1],UTILIZADAS[Source.Name],,0)</f>
        <v>#N/A</v>
      </c>
      <c r="B1820" s="18" t="e">
        <f>VLOOKUP(J1820,Ref!A:C,3,0)</f>
        <v>#N/A</v>
      </c>
      <c r="C1820" s="18" t="e">
        <f>VLOOKUP(J1820,Ref!A:D,4,0)</f>
        <v>#N/A</v>
      </c>
      <c r="D1820" s="18" t="str">
        <f t="shared" si="84"/>
        <v>00/ene</v>
      </c>
      <c r="E1820" s="18">
        <f t="shared" si="85"/>
        <v>0</v>
      </c>
      <c r="F1820" s="18">
        <v>1</v>
      </c>
      <c r="G1820" s="18">
        <f t="shared" si="86"/>
        <v>0</v>
      </c>
    </row>
    <row r="1821" spans="1:7">
      <c r="A1821" t="e">
        <f>_xlfn.XLOOKUP(I1821,UTILIZADAS[Contacto1],UTILIZADAS[Source.Name],,0)</f>
        <v>#N/A</v>
      </c>
      <c r="B1821" s="18" t="e">
        <f>VLOOKUP(J1821,Ref!A:C,3,0)</f>
        <v>#N/A</v>
      </c>
      <c r="C1821" s="18" t="e">
        <f>VLOOKUP(J1821,Ref!A:D,4,0)</f>
        <v>#N/A</v>
      </c>
      <c r="D1821" s="18" t="str">
        <f t="shared" si="84"/>
        <v>00/ene</v>
      </c>
      <c r="E1821" s="18">
        <f t="shared" si="85"/>
        <v>0</v>
      </c>
      <c r="F1821" s="18">
        <v>1</v>
      </c>
      <c r="G1821" s="18">
        <f t="shared" si="86"/>
        <v>0</v>
      </c>
    </row>
    <row r="1822" spans="1:7">
      <c r="A1822" t="e">
        <f>_xlfn.XLOOKUP(I1822,UTILIZADAS[Contacto1],UTILIZADAS[Source.Name],,0)</f>
        <v>#N/A</v>
      </c>
      <c r="B1822" s="18" t="e">
        <f>VLOOKUP(J1822,Ref!A:C,3,0)</f>
        <v>#N/A</v>
      </c>
      <c r="C1822" s="18" t="e">
        <f>VLOOKUP(J1822,Ref!A:D,4,0)</f>
        <v>#N/A</v>
      </c>
      <c r="D1822" s="18" t="str">
        <f t="shared" si="84"/>
        <v>00/ene</v>
      </c>
      <c r="E1822" s="18">
        <f t="shared" si="85"/>
        <v>0</v>
      </c>
      <c r="F1822" s="18">
        <v>1</v>
      </c>
      <c r="G1822" s="18">
        <f t="shared" si="86"/>
        <v>0</v>
      </c>
    </row>
    <row r="1823" spans="1:7">
      <c r="A1823" t="e">
        <f>_xlfn.XLOOKUP(I1823,UTILIZADAS[Contacto1],UTILIZADAS[Source.Name],,0)</f>
        <v>#N/A</v>
      </c>
      <c r="B1823" s="18" t="e">
        <f>VLOOKUP(J1823,Ref!A:C,3,0)</f>
        <v>#N/A</v>
      </c>
      <c r="C1823" s="18" t="e">
        <f>VLOOKUP(J1823,Ref!A:D,4,0)</f>
        <v>#N/A</v>
      </c>
      <c r="D1823" s="18" t="str">
        <f t="shared" si="84"/>
        <v>00/ene</v>
      </c>
      <c r="E1823" s="18">
        <f t="shared" si="85"/>
        <v>0</v>
      </c>
      <c r="F1823" s="18">
        <v>1</v>
      </c>
      <c r="G1823" s="18">
        <f t="shared" si="86"/>
        <v>0</v>
      </c>
    </row>
    <row r="1824" spans="1:7">
      <c r="A1824" t="e">
        <f>_xlfn.XLOOKUP(I1824,UTILIZADAS[Contacto1],UTILIZADAS[Source.Name],,0)</f>
        <v>#N/A</v>
      </c>
      <c r="B1824" s="18" t="e">
        <f>VLOOKUP(J1824,Ref!A:C,3,0)</f>
        <v>#N/A</v>
      </c>
      <c r="C1824" s="18" t="e">
        <f>VLOOKUP(J1824,Ref!A:D,4,0)</f>
        <v>#N/A</v>
      </c>
      <c r="D1824" s="18" t="str">
        <f t="shared" si="84"/>
        <v>00/ene</v>
      </c>
      <c r="E1824" s="18">
        <f t="shared" si="85"/>
        <v>0</v>
      </c>
      <c r="F1824" s="18">
        <v>1</v>
      </c>
      <c r="G1824" s="18">
        <f t="shared" si="86"/>
        <v>0</v>
      </c>
    </row>
    <row r="1825" spans="1:7">
      <c r="A1825" t="e">
        <f>_xlfn.XLOOKUP(I1825,UTILIZADAS[Contacto1],UTILIZADAS[Source.Name],,0)</f>
        <v>#N/A</v>
      </c>
      <c r="B1825" s="18" t="e">
        <f>VLOOKUP(J1825,Ref!A:C,3,0)</f>
        <v>#N/A</v>
      </c>
      <c r="C1825" s="18" t="e">
        <f>VLOOKUP(J1825,Ref!A:D,4,0)</f>
        <v>#N/A</v>
      </c>
      <c r="D1825" s="18" t="str">
        <f t="shared" si="84"/>
        <v>00/ene</v>
      </c>
      <c r="E1825" s="18">
        <f t="shared" si="85"/>
        <v>0</v>
      </c>
      <c r="F1825" s="18">
        <v>1</v>
      </c>
      <c r="G1825" s="18">
        <f t="shared" si="86"/>
        <v>0</v>
      </c>
    </row>
    <row r="1826" spans="1:7">
      <c r="A1826" t="e">
        <f>_xlfn.XLOOKUP(I1826,UTILIZADAS[Contacto1],UTILIZADAS[Source.Name],,0)</f>
        <v>#N/A</v>
      </c>
      <c r="B1826" s="18" t="e">
        <f>VLOOKUP(J1826,Ref!A:C,3,0)</f>
        <v>#N/A</v>
      </c>
      <c r="C1826" s="18" t="e">
        <f>VLOOKUP(J1826,Ref!A:D,4,0)</f>
        <v>#N/A</v>
      </c>
      <c r="D1826" s="18" t="str">
        <f t="shared" si="84"/>
        <v>00/ene</v>
      </c>
      <c r="E1826" s="18">
        <f t="shared" si="85"/>
        <v>0</v>
      </c>
      <c r="F1826" s="18">
        <v>1</v>
      </c>
      <c r="G1826" s="18">
        <f t="shared" si="86"/>
        <v>0</v>
      </c>
    </row>
    <row r="1827" spans="1:7">
      <c r="A1827" t="e">
        <f>_xlfn.XLOOKUP(I1827,UTILIZADAS[Contacto1],UTILIZADAS[Source.Name],,0)</f>
        <v>#N/A</v>
      </c>
      <c r="B1827" s="18" t="e">
        <f>VLOOKUP(J1827,Ref!A:C,3,0)</f>
        <v>#N/A</v>
      </c>
      <c r="C1827" s="18" t="e">
        <f>VLOOKUP(J1827,Ref!A:D,4,0)</f>
        <v>#N/A</v>
      </c>
      <c r="D1827" s="18" t="str">
        <f t="shared" si="84"/>
        <v>00/ene</v>
      </c>
      <c r="E1827" s="18">
        <f t="shared" si="85"/>
        <v>0</v>
      </c>
      <c r="F1827" s="18">
        <v>1</v>
      </c>
      <c r="G1827" s="18">
        <f t="shared" si="86"/>
        <v>0</v>
      </c>
    </row>
    <row r="1828" spans="1:7">
      <c r="A1828" t="e">
        <f>_xlfn.XLOOKUP(I1828,UTILIZADAS[Contacto1],UTILIZADAS[Source.Name],,0)</f>
        <v>#N/A</v>
      </c>
      <c r="B1828" s="18" t="e">
        <f>VLOOKUP(J1828,Ref!A:C,3,0)</f>
        <v>#N/A</v>
      </c>
      <c r="C1828" s="18" t="e">
        <f>VLOOKUP(J1828,Ref!A:D,4,0)</f>
        <v>#N/A</v>
      </c>
      <c r="D1828" s="18" t="str">
        <f t="shared" si="84"/>
        <v>00/ene</v>
      </c>
      <c r="E1828" s="18">
        <f t="shared" si="85"/>
        <v>0</v>
      </c>
      <c r="F1828" s="18">
        <v>1</v>
      </c>
      <c r="G1828" s="18">
        <f t="shared" si="86"/>
        <v>0</v>
      </c>
    </row>
    <row r="1829" spans="1:7">
      <c r="A1829" t="e">
        <f>_xlfn.XLOOKUP(I1829,UTILIZADAS[Contacto1],UTILIZADAS[Source.Name],,0)</f>
        <v>#N/A</v>
      </c>
      <c r="B1829" s="18" t="e">
        <f>VLOOKUP(J1829,Ref!A:C,3,0)</f>
        <v>#N/A</v>
      </c>
      <c r="C1829" s="18" t="e">
        <f>VLOOKUP(J1829,Ref!A:D,4,0)</f>
        <v>#N/A</v>
      </c>
      <c r="D1829" s="18" t="str">
        <f t="shared" si="84"/>
        <v>00/ene</v>
      </c>
      <c r="E1829" s="18">
        <f t="shared" si="85"/>
        <v>0</v>
      </c>
      <c r="F1829" s="18">
        <v>1</v>
      </c>
      <c r="G1829" s="18">
        <f t="shared" si="86"/>
        <v>0</v>
      </c>
    </row>
    <row r="1830" spans="1:7">
      <c r="A1830" t="e">
        <f>_xlfn.XLOOKUP(I1830,UTILIZADAS[Contacto1],UTILIZADAS[Source.Name],,0)</f>
        <v>#N/A</v>
      </c>
      <c r="B1830" s="18" t="e">
        <f>VLOOKUP(J1830,Ref!A:C,3,0)</f>
        <v>#N/A</v>
      </c>
      <c r="C1830" s="18" t="e">
        <f>VLOOKUP(J1830,Ref!A:D,4,0)</f>
        <v>#N/A</v>
      </c>
      <c r="D1830" s="18" t="str">
        <f t="shared" si="84"/>
        <v>00/ene</v>
      </c>
      <c r="E1830" s="18">
        <f t="shared" si="85"/>
        <v>0</v>
      </c>
      <c r="F1830" s="18">
        <v>1</v>
      </c>
      <c r="G1830" s="18">
        <f t="shared" si="86"/>
        <v>0</v>
      </c>
    </row>
    <row r="1831" spans="1:7">
      <c r="A1831" t="e">
        <f>_xlfn.XLOOKUP(I1831,UTILIZADAS[Contacto1],UTILIZADAS[Source.Name],,0)</f>
        <v>#N/A</v>
      </c>
      <c r="B1831" s="18" t="e">
        <f>VLOOKUP(J1831,Ref!A:C,3,0)</f>
        <v>#N/A</v>
      </c>
      <c r="C1831" s="18" t="e">
        <f>VLOOKUP(J1831,Ref!A:D,4,0)</f>
        <v>#N/A</v>
      </c>
      <c r="D1831" s="18" t="str">
        <f t="shared" si="84"/>
        <v>00/ene</v>
      </c>
      <c r="E1831" s="18">
        <f t="shared" si="85"/>
        <v>0</v>
      </c>
      <c r="F1831" s="18">
        <v>1</v>
      </c>
      <c r="G1831" s="18">
        <f t="shared" si="86"/>
        <v>0</v>
      </c>
    </row>
    <row r="1832" spans="1:7">
      <c r="A1832" t="e">
        <f>_xlfn.XLOOKUP(I1832,UTILIZADAS[Contacto1],UTILIZADAS[Source.Name],,0)</f>
        <v>#N/A</v>
      </c>
      <c r="B1832" s="18" t="e">
        <f>VLOOKUP(J1832,Ref!A:C,3,0)</f>
        <v>#N/A</v>
      </c>
      <c r="C1832" s="18" t="e">
        <f>VLOOKUP(J1832,Ref!A:D,4,0)</f>
        <v>#N/A</v>
      </c>
      <c r="D1832" s="18" t="str">
        <f t="shared" si="84"/>
        <v>00/ene</v>
      </c>
      <c r="E1832" s="18">
        <f t="shared" si="85"/>
        <v>0</v>
      </c>
      <c r="F1832" s="18">
        <v>1</v>
      </c>
      <c r="G1832" s="18">
        <f t="shared" si="86"/>
        <v>0</v>
      </c>
    </row>
    <row r="1833" spans="1:7">
      <c r="A1833" t="e">
        <f>_xlfn.XLOOKUP(I1833,UTILIZADAS[Contacto1],UTILIZADAS[Source.Name],,0)</f>
        <v>#N/A</v>
      </c>
      <c r="B1833" s="18" t="e">
        <f>VLOOKUP(J1833,Ref!A:C,3,0)</f>
        <v>#N/A</v>
      </c>
      <c r="C1833" s="18" t="e">
        <f>VLOOKUP(J1833,Ref!A:D,4,0)</f>
        <v>#N/A</v>
      </c>
      <c r="D1833" s="18" t="str">
        <f t="shared" si="84"/>
        <v>00/ene</v>
      </c>
      <c r="E1833" s="18">
        <f t="shared" si="85"/>
        <v>0</v>
      </c>
      <c r="F1833" s="18">
        <v>1</v>
      </c>
      <c r="G1833" s="18">
        <f t="shared" si="86"/>
        <v>0</v>
      </c>
    </row>
    <row r="1834" spans="1:7">
      <c r="A1834" t="e">
        <f>_xlfn.XLOOKUP(I1834,UTILIZADAS[Contacto1],UTILIZADAS[Source.Name],,0)</f>
        <v>#N/A</v>
      </c>
      <c r="B1834" s="18" t="e">
        <f>VLOOKUP(J1834,Ref!A:C,3,0)</f>
        <v>#N/A</v>
      </c>
      <c r="C1834" s="18" t="e">
        <f>VLOOKUP(J1834,Ref!A:D,4,0)</f>
        <v>#N/A</v>
      </c>
      <c r="D1834" s="18" t="str">
        <f t="shared" si="84"/>
        <v>00/ene</v>
      </c>
      <c r="E1834" s="18">
        <f t="shared" si="85"/>
        <v>0</v>
      </c>
      <c r="F1834" s="18">
        <v>1</v>
      </c>
      <c r="G1834" s="18">
        <f t="shared" si="86"/>
        <v>0</v>
      </c>
    </row>
    <row r="1835" spans="1:7">
      <c r="A1835" t="e">
        <f>_xlfn.XLOOKUP(I1835,UTILIZADAS[Contacto1],UTILIZADAS[Source.Name],,0)</f>
        <v>#N/A</v>
      </c>
      <c r="B1835" s="18" t="e">
        <f>VLOOKUP(J1835,Ref!A:C,3,0)</f>
        <v>#N/A</v>
      </c>
      <c r="C1835" s="18" t="e">
        <f>VLOOKUP(J1835,Ref!A:D,4,0)</f>
        <v>#N/A</v>
      </c>
      <c r="D1835" s="18" t="str">
        <f t="shared" si="84"/>
        <v>00/ene</v>
      </c>
      <c r="E1835" s="18">
        <f t="shared" si="85"/>
        <v>0</v>
      </c>
      <c r="F1835" s="18">
        <v>1</v>
      </c>
      <c r="G1835" s="18">
        <f t="shared" si="86"/>
        <v>0</v>
      </c>
    </row>
    <row r="1836" spans="1:7">
      <c r="A1836" t="e">
        <f>_xlfn.XLOOKUP(I1836,UTILIZADAS[Contacto1],UTILIZADAS[Source.Name],,0)</f>
        <v>#N/A</v>
      </c>
      <c r="B1836" s="18" t="e">
        <f>VLOOKUP(J1836,Ref!A:C,3,0)</f>
        <v>#N/A</v>
      </c>
      <c r="C1836" s="18" t="e">
        <f>VLOOKUP(J1836,Ref!A:D,4,0)</f>
        <v>#N/A</v>
      </c>
      <c r="D1836" s="18" t="str">
        <f t="shared" si="84"/>
        <v>00/ene</v>
      </c>
      <c r="E1836" s="18">
        <f t="shared" si="85"/>
        <v>0</v>
      </c>
      <c r="F1836" s="18">
        <v>1</v>
      </c>
      <c r="G1836" s="18">
        <f t="shared" si="86"/>
        <v>0</v>
      </c>
    </row>
    <row r="1837" spans="1:7">
      <c r="A1837" t="e">
        <f>_xlfn.XLOOKUP(I1837,UTILIZADAS[Contacto1],UTILIZADAS[Source.Name],,0)</f>
        <v>#N/A</v>
      </c>
      <c r="B1837" s="18" t="e">
        <f>VLOOKUP(J1837,Ref!A:C,3,0)</f>
        <v>#N/A</v>
      </c>
      <c r="C1837" s="18" t="e">
        <f>VLOOKUP(J1837,Ref!A:D,4,0)</f>
        <v>#N/A</v>
      </c>
      <c r="D1837" s="18" t="str">
        <f t="shared" si="84"/>
        <v>00/ene</v>
      </c>
      <c r="E1837" s="18">
        <f t="shared" si="85"/>
        <v>0</v>
      </c>
      <c r="F1837" s="18">
        <v>1</v>
      </c>
      <c r="G1837" s="18">
        <f t="shared" si="86"/>
        <v>0</v>
      </c>
    </row>
    <row r="1838" spans="1:7">
      <c r="A1838" t="e">
        <f>_xlfn.XLOOKUP(I1838,UTILIZADAS[Contacto1],UTILIZADAS[Source.Name],,0)</f>
        <v>#N/A</v>
      </c>
      <c r="B1838" s="18" t="e">
        <f>VLOOKUP(J1838,Ref!A:C,3,0)</f>
        <v>#N/A</v>
      </c>
      <c r="C1838" s="18" t="e">
        <f>VLOOKUP(J1838,Ref!A:D,4,0)</f>
        <v>#N/A</v>
      </c>
      <c r="D1838" s="18" t="str">
        <f t="shared" si="84"/>
        <v>00/ene</v>
      </c>
      <c r="E1838" s="18">
        <f t="shared" si="85"/>
        <v>0</v>
      </c>
      <c r="F1838" s="18">
        <v>1</v>
      </c>
      <c r="G1838" s="18">
        <f t="shared" si="86"/>
        <v>0</v>
      </c>
    </row>
    <row r="1839" spans="1:7">
      <c r="A1839" t="e">
        <f>_xlfn.XLOOKUP(I1839,UTILIZADAS[Contacto1],UTILIZADAS[Source.Name],,0)</f>
        <v>#N/A</v>
      </c>
      <c r="B1839" s="18" t="e">
        <f>VLOOKUP(J1839,Ref!A:C,3,0)</f>
        <v>#N/A</v>
      </c>
      <c r="C1839" s="18" t="e">
        <f>VLOOKUP(J1839,Ref!A:D,4,0)</f>
        <v>#N/A</v>
      </c>
      <c r="D1839" s="18" t="str">
        <f t="shared" si="84"/>
        <v>00/ene</v>
      </c>
      <c r="E1839" s="18">
        <f t="shared" si="85"/>
        <v>0</v>
      </c>
      <c r="F1839" s="18">
        <v>1</v>
      </c>
      <c r="G1839" s="18">
        <f t="shared" si="86"/>
        <v>0</v>
      </c>
    </row>
    <row r="1840" spans="1:7">
      <c r="A1840" t="e">
        <f>_xlfn.XLOOKUP(I1840,UTILIZADAS[Contacto1],UTILIZADAS[Source.Name],,0)</f>
        <v>#N/A</v>
      </c>
      <c r="B1840" s="18" t="e">
        <f>VLOOKUP(J1840,Ref!A:C,3,0)</f>
        <v>#N/A</v>
      </c>
      <c r="C1840" s="18" t="e">
        <f>VLOOKUP(J1840,Ref!A:D,4,0)</f>
        <v>#N/A</v>
      </c>
      <c r="D1840" s="18" t="str">
        <f t="shared" si="84"/>
        <v>00/ene</v>
      </c>
      <c r="E1840" s="18">
        <f t="shared" si="85"/>
        <v>0</v>
      </c>
      <c r="F1840" s="18">
        <v>1</v>
      </c>
      <c r="G1840" s="18">
        <f t="shared" si="86"/>
        <v>0</v>
      </c>
    </row>
    <row r="1841" spans="1:7">
      <c r="A1841" t="e">
        <f>_xlfn.XLOOKUP(I1841,UTILIZADAS[Contacto1],UTILIZADAS[Source.Name],,0)</f>
        <v>#N/A</v>
      </c>
      <c r="B1841" s="18" t="e">
        <f>VLOOKUP(J1841,Ref!A:C,3,0)</f>
        <v>#N/A</v>
      </c>
      <c r="C1841" s="18" t="e">
        <f>VLOOKUP(J1841,Ref!A:D,4,0)</f>
        <v>#N/A</v>
      </c>
      <c r="D1841" s="18" t="str">
        <f t="shared" si="84"/>
        <v>00/ene</v>
      </c>
      <c r="E1841" s="18">
        <f t="shared" si="85"/>
        <v>0</v>
      </c>
      <c r="F1841" s="18">
        <v>1</v>
      </c>
      <c r="G1841" s="18">
        <f t="shared" si="86"/>
        <v>0</v>
      </c>
    </row>
    <row r="1842" spans="1:7">
      <c r="A1842" t="e">
        <f>_xlfn.XLOOKUP(I1842,UTILIZADAS[Contacto1],UTILIZADAS[Source.Name],,0)</f>
        <v>#N/A</v>
      </c>
      <c r="B1842" s="18" t="e">
        <f>VLOOKUP(J1842,Ref!A:C,3,0)</f>
        <v>#N/A</v>
      </c>
      <c r="C1842" s="18" t="e">
        <f>VLOOKUP(J1842,Ref!A:D,4,0)</f>
        <v>#N/A</v>
      </c>
      <c r="D1842" s="18" t="str">
        <f t="shared" si="84"/>
        <v>00/ene</v>
      </c>
      <c r="E1842" s="18">
        <f t="shared" si="85"/>
        <v>0</v>
      </c>
      <c r="F1842" s="18">
        <v>1</v>
      </c>
      <c r="G1842" s="18">
        <f t="shared" si="86"/>
        <v>0</v>
      </c>
    </row>
    <row r="1843" spans="1:7">
      <c r="A1843" t="e">
        <f>_xlfn.XLOOKUP(I1843,UTILIZADAS[Contacto1],UTILIZADAS[Source.Name],,0)</f>
        <v>#N/A</v>
      </c>
      <c r="B1843" s="18" t="e">
        <f>VLOOKUP(J1843,Ref!A:C,3,0)</f>
        <v>#N/A</v>
      </c>
      <c r="C1843" s="18" t="e">
        <f>VLOOKUP(J1843,Ref!A:D,4,0)</f>
        <v>#N/A</v>
      </c>
      <c r="D1843" s="18" t="str">
        <f t="shared" si="84"/>
        <v>00/ene</v>
      </c>
      <c r="E1843" s="18">
        <f t="shared" si="85"/>
        <v>0</v>
      </c>
      <c r="F1843" s="18">
        <v>1</v>
      </c>
      <c r="G1843" s="18">
        <f t="shared" si="86"/>
        <v>0</v>
      </c>
    </row>
    <row r="1844" spans="1:7">
      <c r="A1844" t="e">
        <f>_xlfn.XLOOKUP(I1844,UTILIZADAS[Contacto1],UTILIZADAS[Source.Name],,0)</f>
        <v>#N/A</v>
      </c>
      <c r="B1844" s="18" t="e">
        <f>VLOOKUP(J1844,Ref!A:C,3,0)</f>
        <v>#N/A</v>
      </c>
      <c r="C1844" s="18" t="e">
        <f>VLOOKUP(J1844,Ref!A:D,4,0)</f>
        <v>#N/A</v>
      </c>
      <c r="D1844" s="18" t="str">
        <f t="shared" si="84"/>
        <v>00/ene</v>
      </c>
      <c r="E1844" s="18">
        <f t="shared" si="85"/>
        <v>0</v>
      </c>
      <c r="F1844" s="18">
        <v>1</v>
      </c>
      <c r="G1844" s="18">
        <f t="shared" si="86"/>
        <v>0</v>
      </c>
    </row>
    <row r="1845" spans="1:7">
      <c r="A1845" t="e">
        <f>_xlfn.XLOOKUP(I1845,UTILIZADAS[Contacto1],UTILIZADAS[Source.Name],,0)</f>
        <v>#N/A</v>
      </c>
      <c r="B1845" s="18" t="e">
        <f>VLOOKUP(J1845,Ref!A:C,3,0)</f>
        <v>#N/A</v>
      </c>
      <c r="C1845" s="18" t="e">
        <f>VLOOKUP(J1845,Ref!A:D,4,0)</f>
        <v>#N/A</v>
      </c>
      <c r="D1845" s="18" t="str">
        <f t="shared" si="84"/>
        <v>00/ene</v>
      </c>
      <c r="E1845" s="18">
        <f t="shared" si="85"/>
        <v>0</v>
      </c>
      <c r="F1845" s="18">
        <v>1</v>
      </c>
      <c r="G1845" s="18">
        <f t="shared" si="86"/>
        <v>0</v>
      </c>
    </row>
    <row r="1846" spans="1:7">
      <c r="A1846" t="e">
        <f>_xlfn.XLOOKUP(I1846,UTILIZADAS[Contacto1],UTILIZADAS[Source.Name],,0)</f>
        <v>#N/A</v>
      </c>
      <c r="B1846" s="18" t="e">
        <f>VLOOKUP(J1846,Ref!A:C,3,0)</f>
        <v>#N/A</v>
      </c>
      <c r="C1846" s="18" t="e">
        <f>VLOOKUP(J1846,Ref!A:D,4,0)</f>
        <v>#N/A</v>
      </c>
      <c r="D1846" s="18" t="str">
        <f t="shared" si="84"/>
        <v>00/ene</v>
      </c>
      <c r="E1846" s="18">
        <f t="shared" si="85"/>
        <v>0</v>
      </c>
      <c r="F1846" s="18">
        <v>1</v>
      </c>
      <c r="G1846" s="18">
        <f t="shared" si="86"/>
        <v>0</v>
      </c>
    </row>
    <row r="1847" spans="1:7">
      <c r="A1847" t="e">
        <f>_xlfn.XLOOKUP(I1847,UTILIZADAS[Contacto1],UTILIZADAS[Source.Name],,0)</f>
        <v>#N/A</v>
      </c>
      <c r="B1847" s="18" t="e">
        <f>VLOOKUP(J1847,Ref!A:C,3,0)</f>
        <v>#N/A</v>
      </c>
      <c r="C1847" s="18" t="e">
        <f>VLOOKUP(J1847,Ref!A:D,4,0)</f>
        <v>#N/A</v>
      </c>
      <c r="D1847" s="18" t="str">
        <f t="shared" si="84"/>
        <v>00/ene</v>
      </c>
      <c r="E1847" s="18">
        <f t="shared" si="85"/>
        <v>0</v>
      </c>
      <c r="F1847" s="18">
        <v>1</v>
      </c>
      <c r="G1847" s="18">
        <f t="shared" si="86"/>
        <v>0</v>
      </c>
    </row>
    <row r="1848" spans="1:7">
      <c r="A1848" t="e">
        <f>_xlfn.XLOOKUP(I1848,UTILIZADAS[Contacto1],UTILIZADAS[Source.Name],,0)</f>
        <v>#N/A</v>
      </c>
      <c r="B1848" s="18" t="e">
        <f>VLOOKUP(J1848,Ref!A:C,3,0)</f>
        <v>#N/A</v>
      </c>
      <c r="C1848" s="18" t="e">
        <f>VLOOKUP(J1848,Ref!A:D,4,0)</f>
        <v>#N/A</v>
      </c>
      <c r="D1848" s="18" t="str">
        <f t="shared" si="84"/>
        <v>00/ene</v>
      </c>
      <c r="E1848" s="18">
        <f t="shared" si="85"/>
        <v>0</v>
      </c>
      <c r="F1848" s="18">
        <v>1</v>
      </c>
      <c r="G1848" s="18">
        <f t="shared" si="86"/>
        <v>0</v>
      </c>
    </row>
    <row r="1849" spans="1:7">
      <c r="A1849" t="e">
        <f>_xlfn.XLOOKUP(I1849,UTILIZADAS[Contacto1],UTILIZADAS[Source.Name],,0)</f>
        <v>#N/A</v>
      </c>
      <c r="B1849" s="18" t="e">
        <f>VLOOKUP(J1849,Ref!A:C,3,0)</f>
        <v>#N/A</v>
      </c>
      <c r="C1849" s="18" t="e">
        <f>VLOOKUP(J1849,Ref!A:D,4,0)</f>
        <v>#N/A</v>
      </c>
      <c r="D1849" s="18" t="str">
        <f t="shared" si="84"/>
        <v>00/ene</v>
      </c>
      <c r="E1849" s="18">
        <f t="shared" si="85"/>
        <v>0</v>
      </c>
      <c r="F1849" s="18">
        <v>1</v>
      </c>
      <c r="G1849" s="18">
        <f t="shared" si="86"/>
        <v>0</v>
      </c>
    </row>
    <row r="1850" spans="1:7">
      <c r="A1850" t="e">
        <f>_xlfn.XLOOKUP(I1850,UTILIZADAS[Contacto1],UTILIZADAS[Source.Name],,0)</f>
        <v>#N/A</v>
      </c>
      <c r="B1850" s="18" t="e">
        <f>VLOOKUP(J1850,Ref!A:C,3,0)</f>
        <v>#N/A</v>
      </c>
      <c r="C1850" s="18" t="e">
        <f>VLOOKUP(J1850,Ref!A:D,4,0)</f>
        <v>#N/A</v>
      </c>
      <c r="D1850" s="18" t="str">
        <f t="shared" si="84"/>
        <v>00/ene</v>
      </c>
      <c r="E1850" s="18">
        <f t="shared" si="85"/>
        <v>0</v>
      </c>
      <c r="F1850" s="18">
        <v>1</v>
      </c>
      <c r="G1850" s="18">
        <f t="shared" si="86"/>
        <v>0</v>
      </c>
    </row>
    <row r="1851" spans="1:7">
      <c r="A1851" t="e">
        <f>_xlfn.XLOOKUP(I1851,UTILIZADAS[Contacto1],UTILIZADAS[Source.Name],,0)</f>
        <v>#N/A</v>
      </c>
      <c r="B1851" s="18" t="e">
        <f>VLOOKUP(J1851,Ref!A:C,3,0)</f>
        <v>#N/A</v>
      </c>
      <c r="C1851" s="18" t="e">
        <f>VLOOKUP(J1851,Ref!A:D,4,0)</f>
        <v>#N/A</v>
      </c>
      <c r="D1851" s="18" t="str">
        <f t="shared" si="84"/>
        <v>00/ene</v>
      </c>
      <c r="E1851" s="18">
        <f t="shared" si="85"/>
        <v>0</v>
      </c>
      <c r="F1851" s="18">
        <v>1</v>
      </c>
      <c r="G1851" s="18">
        <f t="shared" si="86"/>
        <v>0</v>
      </c>
    </row>
    <row r="1852" spans="1:7">
      <c r="A1852" t="e">
        <f>_xlfn.XLOOKUP(I1852,UTILIZADAS[Contacto1],UTILIZADAS[Source.Name],,0)</f>
        <v>#N/A</v>
      </c>
      <c r="B1852" s="18" t="e">
        <f>VLOOKUP(J1852,Ref!A:C,3,0)</f>
        <v>#N/A</v>
      </c>
      <c r="C1852" s="18" t="e">
        <f>VLOOKUP(J1852,Ref!A:D,4,0)</f>
        <v>#N/A</v>
      </c>
      <c r="D1852" s="18" t="str">
        <f t="shared" si="84"/>
        <v>00/ene</v>
      </c>
      <c r="E1852" s="18">
        <f t="shared" si="85"/>
        <v>0</v>
      </c>
      <c r="F1852" s="18">
        <v>1</v>
      </c>
      <c r="G1852" s="18">
        <f t="shared" si="86"/>
        <v>0</v>
      </c>
    </row>
    <row r="1853" spans="1:7">
      <c r="A1853" t="e">
        <f>_xlfn.XLOOKUP(I1853,UTILIZADAS[Contacto1],UTILIZADAS[Source.Name],,0)</f>
        <v>#N/A</v>
      </c>
      <c r="B1853" s="18" t="e">
        <f>VLOOKUP(J1853,Ref!A:C,3,0)</f>
        <v>#N/A</v>
      </c>
      <c r="C1853" s="18" t="e">
        <f>VLOOKUP(J1853,Ref!A:D,4,0)</f>
        <v>#N/A</v>
      </c>
      <c r="D1853" s="18" t="str">
        <f t="shared" si="84"/>
        <v>00/ene</v>
      </c>
      <c r="E1853" s="18">
        <f t="shared" si="85"/>
        <v>0</v>
      </c>
      <c r="F1853" s="18">
        <v>1</v>
      </c>
      <c r="G1853" s="18">
        <f t="shared" si="86"/>
        <v>0</v>
      </c>
    </row>
    <row r="1854" spans="1:7">
      <c r="A1854" t="e">
        <f>_xlfn.XLOOKUP(I1854,UTILIZADAS[Contacto1],UTILIZADAS[Source.Name],,0)</f>
        <v>#N/A</v>
      </c>
      <c r="B1854" s="18" t="e">
        <f>VLOOKUP(J1854,Ref!A:C,3,0)</f>
        <v>#N/A</v>
      </c>
      <c r="C1854" s="18" t="e">
        <f>VLOOKUP(J1854,Ref!A:D,4,0)</f>
        <v>#N/A</v>
      </c>
      <c r="D1854" s="18" t="str">
        <f t="shared" si="84"/>
        <v>00/ene</v>
      </c>
      <c r="E1854" s="18">
        <f t="shared" si="85"/>
        <v>0</v>
      </c>
      <c r="F1854" s="18">
        <v>1</v>
      </c>
      <c r="G1854" s="18">
        <f t="shared" si="86"/>
        <v>0</v>
      </c>
    </row>
    <row r="1855" spans="1:7">
      <c r="A1855" t="e">
        <f>_xlfn.XLOOKUP(I1855,UTILIZADAS[Contacto1],UTILIZADAS[Source.Name],,0)</f>
        <v>#N/A</v>
      </c>
      <c r="B1855" s="18" t="e">
        <f>VLOOKUP(J1855,Ref!A:C,3,0)</f>
        <v>#N/A</v>
      </c>
      <c r="C1855" s="18" t="e">
        <f>VLOOKUP(J1855,Ref!A:D,4,0)</f>
        <v>#N/A</v>
      </c>
      <c r="D1855" s="18" t="str">
        <f t="shared" si="84"/>
        <v>00/ene</v>
      </c>
      <c r="E1855" s="18">
        <f t="shared" si="85"/>
        <v>0</v>
      </c>
      <c r="F1855" s="18">
        <v>1</v>
      </c>
      <c r="G1855" s="18">
        <f t="shared" si="86"/>
        <v>0</v>
      </c>
    </row>
    <row r="1856" spans="1:7">
      <c r="A1856" t="e">
        <f>_xlfn.XLOOKUP(I1856,UTILIZADAS[Contacto1],UTILIZADAS[Source.Name],,0)</f>
        <v>#N/A</v>
      </c>
      <c r="B1856" s="18" t="e">
        <f>VLOOKUP(J1856,Ref!A:C,3,0)</f>
        <v>#N/A</v>
      </c>
      <c r="C1856" s="18" t="e">
        <f>VLOOKUP(J1856,Ref!A:D,4,0)</f>
        <v>#N/A</v>
      </c>
      <c r="D1856" s="18" t="str">
        <f t="shared" si="84"/>
        <v>00/ene</v>
      </c>
      <c r="E1856" s="18">
        <f t="shared" si="85"/>
        <v>0</v>
      </c>
      <c r="F1856" s="18">
        <v>1</v>
      </c>
      <c r="G1856" s="18">
        <f t="shared" si="86"/>
        <v>0</v>
      </c>
    </row>
    <row r="1857" spans="1:7">
      <c r="A1857" t="e">
        <f>_xlfn.XLOOKUP(I1857,UTILIZADAS[Contacto1],UTILIZADAS[Source.Name],,0)</f>
        <v>#N/A</v>
      </c>
      <c r="B1857" s="18" t="e">
        <f>VLOOKUP(J1857,Ref!A:C,3,0)</f>
        <v>#N/A</v>
      </c>
      <c r="C1857" s="18" t="e">
        <f>VLOOKUP(J1857,Ref!A:D,4,0)</f>
        <v>#N/A</v>
      </c>
      <c r="D1857" s="18" t="str">
        <f t="shared" si="84"/>
        <v>00/ene</v>
      </c>
      <c r="E1857" s="18">
        <f t="shared" si="85"/>
        <v>0</v>
      </c>
      <c r="F1857" s="18">
        <v>1</v>
      </c>
      <c r="G1857" s="18">
        <f t="shared" si="86"/>
        <v>0</v>
      </c>
    </row>
    <row r="1858" spans="1:7">
      <c r="A1858" t="e">
        <f>_xlfn.XLOOKUP(I1858,UTILIZADAS[Contacto1],UTILIZADAS[Source.Name],,0)</f>
        <v>#N/A</v>
      </c>
      <c r="B1858" s="18" t="e">
        <f>VLOOKUP(J1858,Ref!A:C,3,0)</f>
        <v>#N/A</v>
      </c>
      <c r="C1858" s="18" t="e">
        <f>VLOOKUP(J1858,Ref!A:D,4,0)</f>
        <v>#N/A</v>
      </c>
      <c r="D1858" s="18" t="str">
        <f t="shared" ref="D1858:D1921" si="87">TEXT(H1858,"dd/mmm")</f>
        <v>00/ene</v>
      </c>
      <c r="E1858" s="18">
        <f t="shared" ref="E1858:E1921" si="88">+COUNTIF(I:I,I1858)</f>
        <v>0</v>
      </c>
      <c r="F1858" s="18">
        <v>1</v>
      </c>
      <c r="G1858" s="18">
        <f t="shared" si="86"/>
        <v>0</v>
      </c>
    </row>
    <row r="1859" spans="1:7">
      <c r="A1859" t="e">
        <f>_xlfn.XLOOKUP(I1859,UTILIZADAS[Contacto1],UTILIZADAS[Source.Name],,0)</f>
        <v>#N/A</v>
      </c>
      <c r="B1859" s="18" t="e">
        <f>VLOOKUP(J1859,Ref!A:C,3,0)</f>
        <v>#N/A</v>
      </c>
      <c r="C1859" s="18" t="e">
        <f>VLOOKUP(J1859,Ref!A:D,4,0)</f>
        <v>#N/A</v>
      </c>
      <c r="D1859" s="18" t="str">
        <f t="shared" si="87"/>
        <v>00/ene</v>
      </c>
      <c r="E1859" s="18">
        <f t="shared" si="88"/>
        <v>0</v>
      </c>
      <c r="F1859" s="18">
        <v>1</v>
      </c>
      <c r="G1859" s="18">
        <f t="shared" ref="G1859:G1922" si="89">IF(I1859=I1860,0,1)</f>
        <v>0</v>
      </c>
    </row>
    <row r="1860" spans="1:7">
      <c r="A1860" t="e">
        <f>_xlfn.XLOOKUP(I1860,UTILIZADAS[Contacto1],UTILIZADAS[Source.Name],,0)</f>
        <v>#N/A</v>
      </c>
      <c r="B1860" s="18" t="e">
        <f>VLOOKUP(J1860,Ref!A:C,3,0)</f>
        <v>#N/A</v>
      </c>
      <c r="C1860" s="18" t="e">
        <f>VLOOKUP(J1860,Ref!A:D,4,0)</f>
        <v>#N/A</v>
      </c>
      <c r="D1860" s="18" t="str">
        <f t="shared" si="87"/>
        <v>00/ene</v>
      </c>
      <c r="E1860" s="18">
        <f t="shared" si="88"/>
        <v>0</v>
      </c>
      <c r="F1860" s="18">
        <v>1</v>
      </c>
      <c r="G1860" s="18">
        <f t="shared" si="89"/>
        <v>0</v>
      </c>
    </row>
    <row r="1861" spans="1:7">
      <c r="A1861" t="e">
        <f>_xlfn.XLOOKUP(I1861,UTILIZADAS[Contacto1],UTILIZADAS[Source.Name],,0)</f>
        <v>#N/A</v>
      </c>
      <c r="B1861" s="18" t="e">
        <f>VLOOKUP(J1861,Ref!A:C,3,0)</f>
        <v>#N/A</v>
      </c>
      <c r="C1861" s="18" t="e">
        <f>VLOOKUP(J1861,Ref!A:D,4,0)</f>
        <v>#N/A</v>
      </c>
      <c r="D1861" s="18" t="str">
        <f t="shared" si="87"/>
        <v>00/ene</v>
      </c>
      <c r="E1861" s="18">
        <f t="shared" si="88"/>
        <v>0</v>
      </c>
      <c r="F1861" s="18">
        <v>1</v>
      </c>
      <c r="G1861" s="18">
        <f t="shared" si="89"/>
        <v>0</v>
      </c>
    </row>
    <row r="1862" spans="1:7">
      <c r="A1862" t="e">
        <f>_xlfn.XLOOKUP(I1862,UTILIZADAS[Contacto1],UTILIZADAS[Source.Name],,0)</f>
        <v>#N/A</v>
      </c>
      <c r="B1862" s="18" t="e">
        <f>VLOOKUP(J1862,Ref!A:C,3,0)</f>
        <v>#N/A</v>
      </c>
      <c r="C1862" s="18" t="e">
        <f>VLOOKUP(J1862,Ref!A:D,4,0)</f>
        <v>#N/A</v>
      </c>
      <c r="D1862" s="18" t="str">
        <f t="shared" si="87"/>
        <v>00/ene</v>
      </c>
      <c r="E1862" s="18">
        <f t="shared" si="88"/>
        <v>0</v>
      </c>
      <c r="F1862" s="18">
        <v>1</v>
      </c>
      <c r="G1862" s="18">
        <f t="shared" si="89"/>
        <v>0</v>
      </c>
    </row>
    <row r="1863" spans="1:7">
      <c r="A1863" t="e">
        <f>_xlfn.XLOOKUP(I1863,UTILIZADAS[Contacto1],UTILIZADAS[Source.Name],,0)</f>
        <v>#N/A</v>
      </c>
      <c r="B1863" s="18" t="e">
        <f>VLOOKUP(J1863,Ref!A:C,3,0)</f>
        <v>#N/A</v>
      </c>
      <c r="C1863" s="18" t="e">
        <f>VLOOKUP(J1863,Ref!A:D,4,0)</f>
        <v>#N/A</v>
      </c>
      <c r="D1863" s="18" t="str">
        <f t="shared" si="87"/>
        <v>00/ene</v>
      </c>
      <c r="E1863" s="18">
        <f t="shared" si="88"/>
        <v>0</v>
      </c>
      <c r="F1863" s="18">
        <v>1</v>
      </c>
      <c r="G1863" s="18">
        <f t="shared" si="89"/>
        <v>0</v>
      </c>
    </row>
    <row r="1864" spans="1:7">
      <c r="A1864" t="e">
        <f>_xlfn.XLOOKUP(I1864,UTILIZADAS[Contacto1],UTILIZADAS[Source.Name],,0)</f>
        <v>#N/A</v>
      </c>
      <c r="B1864" s="18" t="e">
        <f>VLOOKUP(J1864,Ref!A:C,3,0)</f>
        <v>#N/A</v>
      </c>
      <c r="C1864" s="18" t="e">
        <f>VLOOKUP(J1864,Ref!A:D,4,0)</f>
        <v>#N/A</v>
      </c>
      <c r="D1864" s="18" t="str">
        <f t="shared" si="87"/>
        <v>00/ene</v>
      </c>
      <c r="E1864" s="18">
        <f t="shared" si="88"/>
        <v>0</v>
      </c>
      <c r="F1864" s="18">
        <v>1</v>
      </c>
      <c r="G1864" s="18">
        <f t="shared" si="89"/>
        <v>0</v>
      </c>
    </row>
    <row r="1865" spans="1:7">
      <c r="A1865" t="e">
        <f>_xlfn.XLOOKUP(I1865,UTILIZADAS[Contacto1],UTILIZADAS[Source.Name],,0)</f>
        <v>#N/A</v>
      </c>
      <c r="B1865" s="18" t="e">
        <f>VLOOKUP(J1865,Ref!A:C,3,0)</f>
        <v>#N/A</v>
      </c>
      <c r="C1865" s="18" t="e">
        <f>VLOOKUP(J1865,Ref!A:D,4,0)</f>
        <v>#N/A</v>
      </c>
      <c r="D1865" s="18" t="str">
        <f t="shared" si="87"/>
        <v>00/ene</v>
      </c>
      <c r="E1865" s="18">
        <f t="shared" si="88"/>
        <v>0</v>
      </c>
      <c r="F1865" s="18">
        <v>1</v>
      </c>
      <c r="G1865" s="18">
        <f t="shared" si="89"/>
        <v>0</v>
      </c>
    </row>
    <row r="1866" spans="1:7">
      <c r="A1866" t="e">
        <f>_xlfn.XLOOKUP(I1866,UTILIZADAS[Contacto1],UTILIZADAS[Source.Name],,0)</f>
        <v>#N/A</v>
      </c>
      <c r="B1866" s="18" t="e">
        <f>VLOOKUP(J1866,Ref!A:C,3,0)</f>
        <v>#N/A</v>
      </c>
      <c r="C1866" s="18" t="e">
        <f>VLOOKUP(J1866,Ref!A:D,4,0)</f>
        <v>#N/A</v>
      </c>
      <c r="D1866" s="18" t="str">
        <f t="shared" si="87"/>
        <v>00/ene</v>
      </c>
      <c r="E1866" s="18">
        <f t="shared" si="88"/>
        <v>0</v>
      </c>
      <c r="F1866" s="18">
        <v>1</v>
      </c>
      <c r="G1866" s="18">
        <f t="shared" si="89"/>
        <v>0</v>
      </c>
    </row>
    <row r="1867" spans="1:7">
      <c r="A1867" t="e">
        <f>_xlfn.XLOOKUP(I1867,UTILIZADAS[Contacto1],UTILIZADAS[Source.Name],,0)</f>
        <v>#N/A</v>
      </c>
      <c r="B1867" s="18" t="e">
        <f>VLOOKUP(J1867,Ref!A:C,3,0)</f>
        <v>#N/A</v>
      </c>
      <c r="C1867" s="18" t="e">
        <f>VLOOKUP(J1867,Ref!A:D,4,0)</f>
        <v>#N/A</v>
      </c>
      <c r="D1867" s="18" t="str">
        <f t="shared" si="87"/>
        <v>00/ene</v>
      </c>
      <c r="E1867" s="18">
        <f t="shared" si="88"/>
        <v>0</v>
      </c>
      <c r="F1867" s="18">
        <v>1</v>
      </c>
      <c r="G1867" s="18">
        <f t="shared" si="89"/>
        <v>0</v>
      </c>
    </row>
    <row r="1868" spans="1:7">
      <c r="A1868" t="e">
        <f>_xlfn.XLOOKUP(I1868,UTILIZADAS[Contacto1],UTILIZADAS[Source.Name],,0)</f>
        <v>#N/A</v>
      </c>
      <c r="B1868" s="18" t="e">
        <f>VLOOKUP(J1868,Ref!A:C,3,0)</f>
        <v>#N/A</v>
      </c>
      <c r="C1868" s="18" t="e">
        <f>VLOOKUP(J1868,Ref!A:D,4,0)</f>
        <v>#N/A</v>
      </c>
      <c r="D1868" s="18" t="str">
        <f t="shared" si="87"/>
        <v>00/ene</v>
      </c>
      <c r="E1868" s="18">
        <f t="shared" si="88"/>
        <v>0</v>
      </c>
      <c r="F1868" s="18">
        <v>1</v>
      </c>
      <c r="G1868" s="18">
        <f t="shared" si="89"/>
        <v>0</v>
      </c>
    </row>
    <row r="1869" spans="1:7">
      <c r="A1869" t="e">
        <f>_xlfn.XLOOKUP(I1869,UTILIZADAS[Contacto1],UTILIZADAS[Source.Name],,0)</f>
        <v>#N/A</v>
      </c>
      <c r="B1869" s="18" t="e">
        <f>VLOOKUP(J1869,Ref!A:C,3,0)</f>
        <v>#N/A</v>
      </c>
      <c r="C1869" s="18" t="e">
        <f>VLOOKUP(J1869,Ref!A:D,4,0)</f>
        <v>#N/A</v>
      </c>
      <c r="D1869" s="18" t="str">
        <f t="shared" si="87"/>
        <v>00/ene</v>
      </c>
      <c r="E1869" s="18">
        <f t="shared" si="88"/>
        <v>0</v>
      </c>
      <c r="F1869" s="18">
        <v>1</v>
      </c>
      <c r="G1869" s="18">
        <f t="shared" si="89"/>
        <v>0</v>
      </c>
    </row>
    <row r="1870" spans="1:7">
      <c r="A1870" t="e">
        <f>_xlfn.XLOOKUP(I1870,UTILIZADAS[Contacto1],UTILIZADAS[Source.Name],,0)</f>
        <v>#N/A</v>
      </c>
      <c r="B1870" s="18" t="e">
        <f>VLOOKUP(J1870,Ref!A:C,3,0)</f>
        <v>#N/A</v>
      </c>
      <c r="C1870" s="18" t="e">
        <f>VLOOKUP(J1870,Ref!A:D,4,0)</f>
        <v>#N/A</v>
      </c>
      <c r="D1870" s="18" t="str">
        <f t="shared" si="87"/>
        <v>00/ene</v>
      </c>
      <c r="E1870" s="18">
        <f t="shared" si="88"/>
        <v>0</v>
      </c>
      <c r="F1870" s="18">
        <v>1</v>
      </c>
      <c r="G1870" s="18">
        <f t="shared" si="89"/>
        <v>0</v>
      </c>
    </row>
    <row r="1871" spans="1:7">
      <c r="A1871" t="e">
        <f>_xlfn.XLOOKUP(I1871,UTILIZADAS[Contacto1],UTILIZADAS[Source.Name],,0)</f>
        <v>#N/A</v>
      </c>
      <c r="B1871" s="18" t="e">
        <f>VLOOKUP(J1871,Ref!A:C,3,0)</f>
        <v>#N/A</v>
      </c>
      <c r="C1871" s="18" t="e">
        <f>VLOOKUP(J1871,Ref!A:D,4,0)</f>
        <v>#N/A</v>
      </c>
      <c r="D1871" s="18" t="str">
        <f t="shared" si="87"/>
        <v>00/ene</v>
      </c>
      <c r="E1871" s="18">
        <f t="shared" si="88"/>
        <v>0</v>
      </c>
      <c r="F1871" s="18">
        <v>1</v>
      </c>
      <c r="G1871" s="18">
        <f t="shared" si="89"/>
        <v>0</v>
      </c>
    </row>
    <row r="1872" spans="1:7">
      <c r="A1872" t="e">
        <f>_xlfn.XLOOKUP(I1872,UTILIZADAS[Contacto1],UTILIZADAS[Source.Name],,0)</f>
        <v>#N/A</v>
      </c>
      <c r="B1872" s="18" t="e">
        <f>VLOOKUP(J1872,Ref!A:C,3,0)</f>
        <v>#N/A</v>
      </c>
      <c r="C1872" s="18" t="e">
        <f>VLOOKUP(J1872,Ref!A:D,4,0)</f>
        <v>#N/A</v>
      </c>
      <c r="D1872" s="18" t="str">
        <f t="shared" si="87"/>
        <v>00/ene</v>
      </c>
      <c r="E1872" s="18">
        <f t="shared" si="88"/>
        <v>0</v>
      </c>
      <c r="F1872" s="18">
        <v>1</v>
      </c>
      <c r="G1872" s="18">
        <f t="shared" si="89"/>
        <v>0</v>
      </c>
    </row>
    <row r="1873" spans="1:7">
      <c r="A1873" t="e">
        <f>_xlfn.XLOOKUP(I1873,UTILIZADAS[Contacto1],UTILIZADAS[Source.Name],,0)</f>
        <v>#N/A</v>
      </c>
      <c r="B1873" s="18" t="e">
        <f>VLOOKUP(J1873,Ref!A:C,3,0)</f>
        <v>#N/A</v>
      </c>
      <c r="C1873" s="18" t="e">
        <f>VLOOKUP(J1873,Ref!A:D,4,0)</f>
        <v>#N/A</v>
      </c>
      <c r="D1873" s="18" t="str">
        <f t="shared" si="87"/>
        <v>00/ene</v>
      </c>
      <c r="E1873" s="18">
        <f t="shared" si="88"/>
        <v>0</v>
      </c>
      <c r="F1873" s="18">
        <v>1</v>
      </c>
      <c r="G1873" s="18">
        <f t="shared" si="89"/>
        <v>0</v>
      </c>
    </row>
    <row r="1874" spans="1:7">
      <c r="A1874" t="e">
        <f>_xlfn.XLOOKUP(I1874,UTILIZADAS[Contacto1],UTILIZADAS[Source.Name],,0)</f>
        <v>#N/A</v>
      </c>
      <c r="B1874" s="18" t="e">
        <f>VLOOKUP(J1874,Ref!A:C,3,0)</f>
        <v>#N/A</v>
      </c>
      <c r="C1874" s="18" t="e">
        <f>VLOOKUP(J1874,Ref!A:D,4,0)</f>
        <v>#N/A</v>
      </c>
      <c r="D1874" s="18" t="str">
        <f t="shared" si="87"/>
        <v>00/ene</v>
      </c>
      <c r="E1874" s="18">
        <f t="shared" si="88"/>
        <v>0</v>
      </c>
      <c r="F1874" s="18">
        <v>1</v>
      </c>
      <c r="G1874" s="18">
        <f t="shared" si="89"/>
        <v>0</v>
      </c>
    </row>
    <row r="1875" spans="1:7">
      <c r="A1875" t="e">
        <f>_xlfn.XLOOKUP(I1875,UTILIZADAS[Contacto1],UTILIZADAS[Source.Name],,0)</f>
        <v>#N/A</v>
      </c>
      <c r="B1875" s="18" t="e">
        <f>VLOOKUP(J1875,Ref!A:C,3,0)</f>
        <v>#N/A</v>
      </c>
      <c r="C1875" s="18" t="e">
        <f>VLOOKUP(J1875,Ref!A:D,4,0)</f>
        <v>#N/A</v>
      </c>
      <c r="D1875" s="18" t="str">
        <f t="shared" si="87"/>
        <v>00/ene</v>
      </c>
      <c r="E1875" s="18">
        <f t="shared" si="88"/>
        <v>0</v>
      </c>
      <c r="F1875" s="18">
        <v>1</v>
      </c>
      <c r="G1875" s="18">
        <f t="shared" si="89"/>
        <v>0</v>
      </c>
    </row>
    <row r="1876" spans="1:7">
      <c r="A1876" t="e">
        <f>_xlfn.XLOOKUP(I1876,UTILIZADAS[Contacto1],UTILIZADAS[Source.Name],,0)</f>
        <v>#N/A</v>
      </c>
      <c r="B1876" s="18" t="e">
        <f>VLOOKUP(J1876,Ref!A:C,3,0)</f>
        <v>#N/A</v>
      </c>
      <c r="C1876" s="18" t="e">
        <f>VLOOKUP(J1876,Ref!A:D,4,0)</f>
        <v>#N/A</v>
      </c>
      <c r="D1876" s="18" t="str">
        <f t="shared" si="87"/>
        <v>00/ene</v>
      </c>
      <c r="E1876" s="18">
        <f t="shared" si="88"/>
        <v>0</v>
      </c>
      <c r="F1876" s="18">
        <v>1</v>
      </c>
      <c r="G1876" s="18">
        <f t="shared" si="89"/>
        <v>0</v>
      </c>
    </row>
    <row r="1877" spans="1:7">
      <c r="A1877" t="e">
        <f>_xlfn.XLOOKUP(I1877,UTILIZADAS[Contacto1],UTILIZADAS[Source.Name],,0)</f>
        <v>#N/A</v>
      </c>
      <c r="B1877" s="18" t="e">
        <f>VLOOKUP(J1877,Ref!A:C,3,0)</f>
        <v>#N/A</v>
      </c>
      <c r="C1877" s="18" t="e">
        <f>VLOOKUP(J1877,Ref!A:D,4,0)</f>
        <v>#N/A</v>
      </c>
      <c r="D1877" s="18" t="str">
        <f t="shared" si="87"/>
        <v>00/ene</v>
      </c>
      <c r="E1877" s="18">
        <f t="shared" si="88"/>
        <v>0</v>
      </c>
      <c r="F1877" s="18">
        <v>1</v>
      </c>
      <c r="G1877" s="18">
        <f t="shared" si="89"/>
        <v>0</v>
      </c>
    </row>
    <row r="1878" spans="1:7">
      <c r="A1878" t="e">
        <f>_xlfn.XLOOKUP(I1878,UTILIZADAS[Contacto1],UTILIZADAS[Source.Name],,0)</f>
        <v>#N/A</v>
      </c>
      <c r="B1878" s="18" t="e">
        <f>VLOOKUP(J1878,Ref!A:C,3,0)</f>
        <v>#N/A</v>
      </c>
      <c r="C1878" s="18" t="e">
        <f>VLOOKUP(J1878,Ref!A:D,4,0)</f>
        <v>#N/A</v>
      </c>
      <c r="D1878" s="18" t="str">
        <f t="shared" si="87"/>
        <v>00/ene</v>
      </c>
      <c r="E1878" s="18">
        <f t="shared" si="88"/>
        <v>0</v>
      </c>
      <c r="F1878" s="18">
        <v>1</v>
      </c>
      <c r="G1878" s="18">
        <f t="shared" si="89"/>
        <v>0</v>
      </c>
    </row>
    <row r="1879" spans="1:7">
      <c r="A1879" t="e">
        <f>_xlfn.XLOOKUP(I1879,UTILIZADAS[Contacto1],UTILIZADAS[Source.Name],,0)</f>
        <v>#N/A</v>
      </c>
      <c r="B1879" s="18" t="e">
        <f>VLOOKUP(J1879,Ref!A:C,3,0)</f>
        <v>#N/A</v>
      </c>
      <c r="C1879" s="18" t="e">
        <f>VLOOKUP(J1879,Ref!A:D,4,0)</f>
        <v>#N/A</v>
      </c>
      <c r="D1879" s="18" t="str">
        <f t="shared" si="87"/>
        <v>00/ene</v>
      </c>
      <c r="E1879" s="18">
        <f t="shared" si="88"/>
        <v>0</v>
      </c>
      <c r="F1879" s="18">
        <v>1</v>
      </c>
      <c r="G1879" s="18">
        <f t="shared" si="89"/>
        <v>0</v>
      </c>
    </row>
    <row r="1880" spans="1:7">
      <c r="A1880" t="e">
        <f>_xlfn.XLOOKUP(I1880,UTILIZADAS[Contacto1],UTILIZADAS[Source.Name],,0)</f>
        <v>#N/A</v>
      </c>
      <c r="B1880" s="18" t="e">
        <f>VLOOKUP(J1880,Ref!A:C,3,0)</f>
        <v>#N/A</v>
      </c>
      <c r="C1880" s="18" t="e">
        <f>VLOOKUP(J1880,Ref!A:D,4,0)</f>
        <v>#N/A</v>
      </c>
      <c r="D1880" s="18" t="str">
        <f t="shared" si="87"/>
        <v>00/ene</v>
      </c>
      <c r="E1880" s="18">
        <f t="shared" si="88"/>
        <v>0</v>
      </c>
      <c r="F1880" s="18">
        <v>1</v>
      </c>
      <c r="G1880" s="18">
        <f t="shared" si="89"/>
        <v>0</v>
      </c>
    </row>
    <row r="1881" spans="1:7">
      <c r="A1881" t="e">
        <f>_xlfn.XLOOKUP(I1881,UTILIZADAS[Contacto1],UTILIZADAS[Source.Name],,0)</f>
        <v>#N/A</v>
      </c>
      <c r="B1881" s="18" t="e">
        <f>VLOOKUP(J1881,Ref!A:C,3,0)</f>
        <v>#N/A</v>
      </c>
      <c r="C1881" s="18" t="e">
        <f>VLOOKUP(J1881,Ref!A:D,4,0)</f>
        <v>#N/A</v>
      </c>
      <c r="D1881" s="18" t="str">
        <f t="shared" si="87"/>
        <v>00/ene</v>
      </c>
      <c r="E1881" s="18">
        <f t="shared" si="88"/>
        <v>0</v>
      </c>
      <c r="F1881" s="18">
        <v>1</v>
      </c>
      <c r="G1881" s="18">
        <f t="shared" si="89"/>
        <v>0</v>
      </c>
    </row>
    <row r="1882" spans="1:7">
      <c r="A1882" t="e">
        <f>_xlfn.XLOOKUP(I1882,UTILIZADAS[Contacto1],UTILIZADAS[Source.Name],,0)</f>
        <v>#N/A</v>
      </c>
      <c r="B1882" s="18" t="e">
        <f>VLOOKUP(J1882,Ref!A:C,3,0)</f>
        <v>#N/A</v>
      </c>
      <c r="C1882" s="18" t="e">
        <f>VLOOKUP(J1882,Ref!A:D,4,0)</f>
        <v>#N/A</v>
      </c>
      <c r="D1882" s="18" t="str">
        <f t="shared" si="87"/>
        <v>00/ene</v>
      </c>
      <c r="E1882" s="18">
        <f t="shared" si="88"/>
        <v>0</v>
      </c>
      <c r="F1882" s="18">
        <v>1</v>
      </c>
      <c r="G1882" s="18">
        <f t="shared" si="89"/>
        <v>0</v>
      </c>
    </row>
    <row r="1883" spans="1:7">
      <c r="A1883" t="e">
        <f>_xlfn.XLOOKUP(I1883,UTILIZADAS[Contacto1],UTILIZADAS[Source.Name],,0)</f>
        <v>#N/A</v>
      </c>
      <c r="B1883" s="18" t="e">
        <f>VLOOKUP(J1883,Ref!A:C,3,0)</f>
        <v>#N/A</v>
      </c>
      <c r="C1883" s="18" t="e">
        <f>VLOOKUP(J1883,Ref!A:D,4,0)</f>
        <v>#N/A</v>
      </c>
      <c r="D1883" s="18" t="str">
        <f t="shared" si="87"/>
        <v>00/ene</v>
      </c>
      <c r="E1883" s="18">
        <f t="shared" si="88"/>
        <v>0</v>
      </c>
      <c r="F1883" s="18">
        <v>1</v>
      </c>
      <c r="G1883" s="18">
        <f t="shared" si="89"/>
        <v>0</v>
      </c>
    </row>
    <row r="1884" spans="1:7">
      <c r="A1884" t="e">
        <f>_xlfn.XLOOKUP(I1884,UTILIZADAS[Contacto1],UTILIZADAS[Source.Name],,0)</f>
        <v>#N/A</v>
      </c>
      <c r="B1884" s="18" t="e">
        <f>VLOOKUP(J1884,Ref!A:C,3,0)</f>
        <v>#N/A</v>
      </c>
      <c r="C1884" s="18" t="e">
        <f>VLOOKUP(J1884,Ref!A:D,4,0)</f>
        <v>#N/A</v>
      </c>
      <c r="D1884" s="18" t="str">
        <f t="shared" si="87"/>
        <v>00/ene</v>
      </c>
      <c r="E1884" s="18">
        <f t="shared" si="88"/>
        <v>0</v>
      </c>
      <c r="F1884" s="18">
        <v>1</v>
      </c>
      <c r="G1884" s="18">
        <f t="shared" si="89"/>
        <v>0</v>
      </c>
    </row>
    <row r="1885" spans="1:7">
      <c r="A1885" t="e">
        <f>_xlfn.XLOOKUP(I1885,UTILIZADAS[Contacto1],UTILIZADAS[Source.Name],,0)</f>
        <v>#N/A</v>
      </c>
      <c r="B1885" s="18" t="e">
        <f>VLOOKUP(J1885,Ref!A:C,3,0)</f>
        <v>#N/A</v>
      </c>
      <c r="C1885" s="18" t="e">
        <f>VLOOKUP(J1885,Ref!A:D,4,0)</f>
        <v>#N/A</v>
      </c>
      <c r="D1885" s="18" t="str">
        <f t="shared" si="87"/>
        <v>00/ene</v>
      </c>
      <c r="E1885" s="18">
        <f t="shared" si="88"/>
        <v>0</v>
      </c>
      <c r="F1885" s="18">
        <v>1</v>
      </c>
      <c r="G1885" s="18">
        <f t="shared" si="89"/>
        <v>0</v>
      </c>
    </row>
    <row r="1886" spans="1:7">
      <c r="A1886" t="e">
        <f>_xlfn.XLOOKUP(I1886,UTILIZADAS[Contacto1],UTILIZADAS[Source.Name],,0)</f>
        <v>#N/A</v>
      </c>
      <c r="B1886" s="18" t="e">
        <f>VLOOKUP(J1886,Ref!A:C,3,0)</f>
        <v>#N/A</v>
      </c>
      <c r="C1886" s="18" t="e">
        <f>VLOOKUP(J1886,Ref!A:D,4,0)</f>
        <v>#N/A</v>
      </c>
      <c r="D1886" s="18" t="str">
        <f t="shared" si="87"/>
        <v>00/ene</v>
      </c>
      <c r="E1886" s="18">
        <f t="shared" si="88"/>
        <v>0</v>
      </c>
      <c r="F1886" s="18">
        <v>1</v>
      </c>
      <c r="G1886" s="18">
        <f t="shared" si="89"/>
        <v>0</v>
      </c>
    </row>
    <row r="1887" spans="1:7">
      <c r="A1887" t="e">
        <f>_xlfn.XLOOKUP(I1887,UTILIZADAS[Contacto1],UTILIZADAS[Source.Name],,0)</f>
        <v>#N/A</v>
      </c>
      <c r="B1887" s="18" t="e">
        <f>VLOOKUP(J1887,Ref!A:C,3,0)</f>
        <v>#N/A</v>
      </c>
      <c r="C1887" s="18" t="e">
        <f>VLOOKUP(J1887,Ref!A:D,4,0)</f>
        <v>#N/A</v>
      </c>
      <c r="D1887" s="18" t="str">
        <f t="shared" si="87"/>
        <v>00/ene</v>
      </c>
      <c r="E1887" s="18">
        <f t="shared" si="88"/>
        <v>0</v>
      </c>
      <c r="F1887" s="18">
        <v>1</v>
      </c>
      <c r="G1887" s="18">
        <f t="shared" si="89"/>
        <v>0</v>
      </c>
    </row>
    <row r="1888" spans="1:7">
      <c r="A1888" t="e">
        <f>_xlfn.XLOOKUP(I1888,UTILIZADAS[Contacto1],UTILIZADAS[Source.Name],,0)</f>
        <v>#N/A</v>
      </c>
      <c r="B1888" s="18" t="e">
        <f>VLOOKUP(J1888,Ref!A:C,3,0)</f>
        <v>#N/A</v>
      </c>
      <c r="C1888" s="18" t="e">
        <f>VLOOKUP(J1888,Ref!A:D,4,0)</f>
        <v>#N/A</v>
      </c>
      <c r="D1888" s="18" t="str">
        <f t="shared" si="87"/>
        <v>00/ene</v>
      </c>
      <c r="E1888" s="18">
        <f t="shared" si="88"/>
        <v>0</v>
      </c>
      <c r="F1888" s="18">
        <v>1</v>
      </c>
      <c r="G1888" s="18">
        <f t="shared" si="89"/>
        <v>0</v>
      </c>
    </row>
    <row r="1889" spans="1:7">
      <c r="A1889" t="e">
        <f>_xlfn.XLOOKUP(I1889,UTILIZADAS[Contacto1],UTILIZADAS[Source.Name],,0)</f>
        <v>#N/A</v>
      </c>
      <c r="B1889" s="18" t="e">
        <f>VLOOKUP(J1889,Ref!A:C,3,0)</f>
        <v>#N/A</v>
      </c>
      <c r="C1889" s="18" t="e">
        <f>VLOOKUP(J1889,Ref!A:D,4,0)</f>
        <v>#N/A</v>
      </c>
      <c r="D1889" s="18" t="str">
        <f t="shared" si="87"/>
        <v>00/ene</v>
      </c>
      <c r="E1889" s="18">
        <f t="shared" si="88"/>
        <v>0</v>
      </c>
      <c r="F1889" s="18">
        <v>1</v>
      </c>
      <c r="G1889" s="18">
        <f t="shared" si="89"/>
        <v>0</v>
      </c>
    </row>
    <row r="1890" spans="1:7">
      <c r="A1890" t="e">
        <f>_xlfn.XLOOKUP(I1890,UTILIZADAS[Contacto1],UTILIZADAS[Source.Name],,0)</f>
        <v>#N/A</v>
      </c>
      <c r="B1890" s="18" t="e">
        <f>VLOOKUP(J1890,Ref!A:C,3,0)</f>
        <v>#N/A</v>
      </c>
      <c r="C1890" s="18" t="e">
        <f>VLOOKUP(J1890,Ref!A:D,4,0)</f>
        <v>#N/A</v>
      </c>
      <c r="D1890" s="18" t="str">
        <f t="shared" si="87"/>
        <v>00/ene</v>
      </c>
      <c r="E1890" s="18">
        <f t="shared" si="88"/>
        <v>0</v>
      </c>
      <c r="F1890" s="18">
        <v>1</v>
      </c>
      <c r="G1890" s="18">
        <f t="shared" si="89"/>
        <v>0</v>
      </c>
    </row>
    <row r="1891" spans="1:7">
      <c r="A1891" t="e">
        <f>_xlfn.XLOOKUP(I1891,UTILIZADAS[Contacto1],UTILIZADAS[Source.Name],,0)</f>
        <v>#N/A</v>
      </c>
      <c r="B1891" s="18" t="e">
        <f>VLOOKUP(J1891,Ref!A:C,3,0)</f>
        <v>#N/A</v>
      </c>
      <c r="C1891" s="18" t="e">
        <f>VLOOKUP(J1891,Ref!A:D,4,0)</f>
        <v>#N/A</v>
      </c>
      <c r="D1891" s="18" t="str">
        <f t="shared" si="87"/>
        <v>00/ene</v>
      </c>
      <c r="E1891" s="18">
        <f t="shared" si="88"/>
        <v>0</v>
      </c>
      <c r="F1891" s="18">
        <v>1</v>
      </c>
      <c r="G1891" s="18">
        <f t="shared" si="89"/>
        <v>0</v>
      </c>
    </row>
    <row r="1892" spans="1:7">
      <c r="A1892" t="e">
        <f>_xlfn.XLOOKUP(I1892,UTILIZADAS[Contacto1],UTILIZADAS[Source.Name],,0)</f>
        <v>#N/A</v>
      </c>
      <c r="B1892" s="18" t="e">
        <f>VLOOKUP(J1892,Ref!A:C,3,0)</f>
        <v>#N/A</v>
      </c>
      <c r="C1892" s="18" t="e">
        <f>VLOOKUP(J1892,Ref!A:D,4,0)</f>
        <v>#N/A</v>
      </c>
      <c r="D1892" s="18" t="str">
        <f t="shared" si="87"/>
        <v>00/ene</v>
      </c>
      <c r="E1892" s="18">
        <f t="shared" si="88"/>
        <v>0</v>
      </c>
      <c r="F1892" s="18">
        <v>1</v>
      </c>
      <c r="G1892" s="18">
        <f t="shared" si="89"/>
        <v>0</v>
      </c>
    </row>
    <row r="1893" spans="1:7">
      <c r="A1893" t="e">
        <f>_xlfn.XLOOKUP(I1893,UTILIZADAS[Contacto1],UTILIZADAS[Source.Name],,0)</f>
        <v>#N/A</v>
      </c>
      <c r="B1893" s="18" t="e">
        <f>VLOOKUP(J1893,Ref!A:C,3,0)</f>
        <v>#N/A</v>
      </c>
      <c r="C1893" s="18" t="e">
        <f>VLOOKUP(J1893,Ref!A:D,4,0)</f>
        <v>#N/A</v>
      </c>
      <c r="D1893" s="18" t="str">
        <f t="shared" si="87"/>
        <v>00/ene</v>
      </c>
      <c r="E1893" s="18">
        <f t="shared" si="88"/>
        <v>0</v>
      </c>
      <c r="F1893" s="18">
        <v>1</v>
      </c>
      <c r="G1893" s="18">
        <f t="shared" si="89"/>
        <v>0</v>
      </c>
    </row>
    <row r="1894" spans="1:7">
      <c r="A1894" t="e">
        <f>_xlfn.XLOOKUP(I1894,UTILIZADAS[Contacto1],UTILIZADAS[Source.Name],,0)</f>
        <v>#N/A</v>
      </c>
      <c r="B1894" s="18" t="e">
        <f>VLOOKUP(J1894,Ref!A:C,3,0)</f>
        <v>#N/A</v>
      </c>
      <c r="C1894" s="18" t="e">
        <f>VLOOKUP(J1894,Ref!A:D,4,0)</f>
        <v>#N/A</v>
      </c>
      <c r="D1894" s="18" t="str">
        <f t="shared" si="87"/>
        <v>00/ene</v>
      </c>
      <c r="E1894" s="18">
        <f t="shared" si="88"/>
        <v>0</v>
      </c>
      <c r="F1894" s="18">
        <v>1</v>
      </c>
      <c r="G1894" s="18">
        <f t="shared" si="89"/>
        <v>0</v>
      </c>
    </row>
    <row r="1895" spans="1:7">
      <c r="A1895" t="e">
        <f>_xlfn.XLOOKUP(I1895,UTILIZADAS[Contacto1],UTILIZADAS[Source.Name],,0)</f>
        <v>#N/A</v>
      </c>
      <c r="B1895" s="18" t="e">
        <f>VLOOKUP(J1895,Ref!A:C,3,0)</f>
        <v>#N/A</v>
      </c>
      <c r="C1895" s="18" t="e">
        <f>VLOOKUP(J1895,Ref!A:D,4,0)</f>
        <v>#N/A</v>
      </c>
      <c r="D1895" s="18" t="str">
        <f t="shared" si="87"/>
        <v>00/ene</v>
      </c>
      <c r="E1895" s="18">
        <f t="shared" si="88"/>
        <v>0</v>
      </c>
      <c r="F1895" s="18">
        <v>1</v>
      </c>
      <c r="G1895" s="18">
        <f t="shared" si="89"/>
        <v>0</v>
      </c>
    </row>
    <row r="1896" spans="1:7">
      <c r="A1896" t="e">
        <f>_xlfn.XLOOKUP(I1896,UTILIZADAS[Contacto1],UTILIZADAS[Source.Name],,0)</f>
        <v>#N/A</v>
      </c>
      <c r="B1896" s="18" t="e">
        <f>VLOOKUP(J1896,Ref!A:C,3,0)</f>
        <v>#N/A</v>
      </c>
      <c r="C1896" s="18" t="e">
        <f>VLOOKUP(J1896,Ref!A:D,4,0)</f>
        <v>#N/A</v>
      </c>
      <c r="D1896" s="18" t="str">
        <f t="shared" si="87"/>
        <v>00/ene</v>
      </c>
      <c r="E1896" s="18">
        <f t="shared" si="88"/>
        <v>0</v>
      </c>
      <c r="F1896" s="18">
        <v>1</v>
      </c>
      <c r="G1896" s="18">
        <f t="shared" si="89"/>
        <v>0</v>
      </c>
    </row>
    <row r="1897" spans="1:7">
      <c r="A1897" t="e">
        <f>_xlfn.XLOOKUP(I1897,UTILIZADAS[Contacto1],UTILIZADAS[Source.Name],,0)</f>
        <v>#N/A</v>
      </c>
      <c r="B1897" s="18" t="e">
        <f>VLOOKUP(J1897,Ref!A:C,3,0)</f>
        <v>#N/A</v>
      </c>
      <c r="C1897" s="18" t="e">
        <f>VLOOKUP(J1897,Ref!A:D,4,0)</f>
        <v>#N/A</v>
      </c>
      <c r="D1897" s="18" t="str">
        <f t="shared" si="87"/>
        <v>00/ene</v>
      </c>
      <c r="E1897" s="18">
        <f t="shared" si="88"/>
        <v>0</v>
      </c>
      <c r="F1897" s="18">
        <v>1</v>
      </c>
      <c r="G1897" s="18">
        <f t="shared" si="89"/>
        <v>0</v>
      </c>
    </row>
    <row r="1898" spans="1:7">
      <c r="A1898" t="e">
        <f>_xlfn.XLOOKUP(I1898,UTILIZADAS[Contacto1],UTILIZADAS[Source.Name],,0)</f>
        <v>#N/A</v>
      </c>
      <c r="B1898" s="18" t="e">
        <f>VLOOKUP(J1898,Ref!A:C,3,0)</f>
        <v>#N/A</v>
      </c>
      <c r="C1898" s="18" t="e">
        <f>VLOOKUP(J1898,Ref!A:D,4,0)</f>
        <v>#N/A</v>
      </c>
      <c r="D1898" s="18" t="str">
        <f t="shared" si="87"/>
        <v>00/ene</v>
      </c>
      <c r="E1898" s="18">
        <f t="shared" si="88"/>
        <v>0</v>
      </c>
      <c r="F1898" s="18">
        <v>1</v>
      </c>
      <c r="G1898" s="18">
        <f t="shared" si="89"/>
        <v>0</v>
      </c>
    </row>
    <row r="1899" spans="1:7">
      <c r="A1899" t="e">
        <f>_xlfn.XLOOKUP(I1899,UTILIZADAS[Contacto1],UTILIZADAS[Source.Name],,0)</f>
        <v>#N/A</v>
      </c>
      <c r="B1899" s="18" t="e">
        <f>VLOOKUP(J1899,Ref!A:C,3,0)</f>
        <v>#N/A</v>
      </c>
      <c r="C1899" s="18" t="e">
        <f>VLOOKUP(J1899,Ref!A:D,4,0)</f>
        <v>#N/A</v>
      </c>
      <c r="D1899" s="18" t="str">
        <f t="shared" si="87"/>
        <v>00/ene</v>
      </c>
      <c r="E1899" s="18">
        <f t="shared" si="88"/>
        <v>0</v>
      </c>
      <c r="F1899" s="18">
        <v>1</v>
      </c>
      <c r="G1899" s="18">
        <f t="shared" si="89"/>
        <v>0</v>
      </c>
    </row>
    <row r="1900" spans="1:7">
      <c r="A1900" t="e">
        <f>_xlfn.XLOOKUP(I1900,UTILIZADAS[Contacto1],UTILIZADAS[Source.Name],,0)</f>
        <v>#N/A</v>
      </c>
      <c r="B1900" s="18" t="e">
        <f>VLOOKUP(J1900,Ref!A:C,3,0)</f>
        <v>#N/A</v>
      </c>
      <c r="C1900" s="18" t="e">
        <f>VLOOKUP(J1900,Ref!A:D,4,0)</f>
        <v>#N/A</v>
      </c>
      <c r="D1900" s="18" t="str">
        <f t="shared" si="87"/>
        <v>00/ene</v>
      </c>
      <c r="E1900" s="18">
        <f t="shared" si="88"/>
        <v>0</v>
      </c>
      <c r="F1900" s="18">
        <v>1</v>
      </c>
      <c r="G1900" s="18">
        <f t="shared" si="89"/>
        <v>0</v>
      </c>
    </row>
    <row r="1901" spans="1:7">
      <c r="A1901" t="e">
        <f>_xlfn.XLOOKUP(I1901,UTILIZADAS[Contacto1],UTILIZADAS[Source.Name],,0)</f>
        <v>#N/A</v>
      </c>
      <c r="B1901" s="18" t="e">
        <f>VLOOKUP(J1901,Ref!A:C,3,0)</f>
        <v>#N/A</v>
      </c>
      <c r="C1901" s="18" t="e">
        <f>VLOOKUP(J1901,Ref!A:D,4,0)</f>
        <v>#N/A</v>
      </c>
      <c r="D1901" s="18" t="str">
        <f t="shared" si="87"/>
        <v>00/ene</v>
      </c>
      <c r="E1901" s="18">
        <f t="shared" si="88"/>
        <v>0</v>
      </c>
      <c r="F1901" s="18">
        <v>1</v>
      </c>
      <c r="G1901" s="18">
        <f t="shared" si="89"/>
        <v>0</v>
      </c>
    </row>
    <row r="1902" spans="1:7">
      <c r="A1902" t="e">
        <f>_xlfn.XLOOKUP(I1902,UTILIZADAS[Contacto1],UTILIZADAS[Source.Name],,0)</f>
        <v>#N/A</v>
      </c>
      <c r="B1902" s="18" t="e">
        <f>VLOOKUP(J1902,Ref!A:C,3,0)</f>
        <v>#N/A</v>
      </c>
      <c r="C1902" s="18" t="e">
        <f>VLOOKUP(J1902,Ref!A:D,4,0)</f>
        <v>#N/A</v>
      </c>
      <c r="D1902" s="18" t="str">
        <f t="shared" si="87"/>
        <v>00/ene</v>
      </c>
      <c r="E1902" s="18">
        <f t="shared" si="88"/>
        <v>0</v>
      </c>
      <c r="F1902" s="18">
        <v>1</v>
      </c>
      <c r="G1902" s="18">
        <f t="shared" si="89"/>
        <v>0</v>
      </c>
    </row>
    <row r="1903" spans="1:7">
      <c r="A1903" t="e">
        <f>_xlfn.XLOOKUP(I1903,UTILIZADAS[Contacto1],UTILIZADAS[Source.Name],,0)</f>
        <v>#N/A</v>
      </c>
      <c r="B1903" s="18" t="e">
        <f>VLOOKUP(J1903,Ref!A:C,3,0)</f>
        <v>#N/A</v>
      </c>
      <c r="C1903" s="18" t="e">
        <f>VLOOKUP(J1903,Ref!A:D,4,0)</f>
        <v>#N/A</v>
      </c>
      <c r="D1903" s="18" t="str">
        <f t="shared" si="87"/>
        <v>00/ene</v>
      </c>
      <c r="E1903" s="18">
        <f t="shared" si="88"/>
        <v>0</v>
      </c>
      <c r="F1903" s="18">
        <v>1</v>
      </c>
      <c r="G1903" s="18">
        <f t="shared" si="89"/>
        <v>0</v>
      </c>
    </row>
    <row r="1904" spans="1:7">
      <c r="A1904" t="e">
        <f>_xlfn.XLOOKUP(I1904,UTILIZADAS[Contacto1],UTILIZADAS[Source.Name],,0)</f>
        <v>#N/A</v>
      </c>
      <c r="B1904" s="18" t="e">
        <f>VLOOKUP(J1904,Ref!A:C,3,0)</f>
        <v>#N/A</v>
      </c>
      <c r="C1904" s="18" t="e">
        <f>VLOOKUP(J1904,Ref!A:D,4,0)</f>
        <v>#N/A</v>
      </c>
      <c r="D1904" s="18" t="str">
        <f t="shared" si="87"/>
        <v>00/ene</v>
      </c>
      <c r="E1904" s="18">
        <f t="shared" si="88"/>
        <v>0</v>
      </c>
      <c r="F1904" s="18">
        <v>1</v>
      </c>
      <c r="G1904" s="18">
        <f t="shared" si="89"/>
        <v>0</v>
      </c>
    </row>
    <row r="1905" spans="1:7">
      <c r="A1905" t="e">
        <f>_xlfn.XLOOKUP(I1905,UTILIZADAS[Contacto1],UTILIZADAS[Source.Name],,0)</f>
        <v>#N/A</v>
      </c>
      <c r="B1905" s="18" t="e">
        <f>VLOOKUP(J1905,Ref!A:C,3,0)</f>
        <v>#N/A</v>
      </c>
      <c r="C1905" s="18" t="e">
        <f>VLOOKUP(J1905,Ref!A:D,4,0)</f>
        <v>#N/A</v>
      </c>
      <c r="D1905" s="18" t="str">
        <f t="shared" si="87"/>
        <v>00/ene</v>
      </c>
      <c r="E1905" s="18">
        <f t="shared" si="88"/>
        <v>0</v>
      </c>
      <c r="F1905" s="18">
        <v>1</v>
      </c>
      <c r="G1905" s="18">
        <f t="shared" si="89"/>
        <v>0</v>
      </c>
    </row>
    <row r="1906" spans="1:7">
      <c r="A1906" t="e">
        <f>_xlfn.XLOOKUP(I1906,UTILIZADAS[Contacto1],UTILIZADAS[Source.Name],,0)</f>
        <v>#N/A</v>
      </c>
      <c r="B1906" s="18" t="e">
        <f>VLOOKUP(J1906,Ref!A:C,3,0)</f>
        <v>#N/A</v>
      </c>
      <c r="C1906" s="18" t="e">
        <f>VLOOKUP(J1906,Ref!A:D,4,0)</f>
        <v>#N/A</v>
      </c>
      <c r="D1906" s="18" t="str">
        <f t="shared" si="87"/>
        <v>00/ene</v>
      </c>
      <c r="E1906" s="18">
        <f t="shared" si="88"/>
        <v>0</v>
      </c>
      <c r="F1906" s="18">
        <v>1</v>
      </c>
      <c r="G1906" s="18">
        <f t="shared" si="89"/>
        <v>0</v>
      </c>
    </row>
    <row r="1907" spans="1:7">
      <c r="A1907" t="e">
        <f>_xlfn.XLOOKUP(I1907,UTILIZADAS[Contacto1],UTILIZADAS[Source.Name],,0)</f>
        <v>#N/A</v>
      </c>
      <c r="B1907" s="18" t="e">
        <f>VLOOKUP(J1907,Ref!A:C,3,0)</f>
        <v>#N/A</v>
      </c>
      <c r="C1907" s="18" t="e">
        <f>VLOOKUP(J1907,Ref!A:D,4,0)</f>
        <v>#N/A</v>
      </c>
      <c r="D1907" s="18" t="str">
        <f t="shared" si="87"/>
        <v>00/ene</v>
      </c>
      <c r="E1907" s="18">
        <f t="shared" si="88"/>
        <v>0</v>
      </c>
      <c r="F1907" s="18">
        <v>1</v>
      </c>
      <c r="G1907" s="18">
        <f t="shared" si="89"/>
        <v>0</v>
      </c>
    </row>
    <row r="1908" spans="1:7">
      <c r="A1908" t="e">
        <f>_xlfn.XLOOKUP(I1908,UTILIZADAS[Contacto1],UTILIZADAS[Source.Name],,0)</f>
        <v>#N/A</v>
      </c>
      <c r="B1908" s="18" t="e">
        <f>VLOOKUP(J1908,Ref!A:C,3,0)</f>
        <v>#N/A</v>
      </c>
      <c r="C1908" s="18" t="e">
        <f>VLOOKUP(J1908,Ref!A:D,4,0)</f>
        <v>#N/A</v>
      </c>
      <c r="D1908" s="18" t="str">
        <f t="shared" si="87"/>
        <v>00/ene</v>
      </c>
      <c r="E1908" s="18">
        <f t="shared" si="88"/>
        <v>0</v>
      </c>
      <c r="F1908" s="18">
        <v>1</v>
      </c>
      <c r="G1908" s="18">
        <f t="shared" si="89"/>
        <v>0</v>
      </c>
    </row>
    <row r="1909" spans="1:7">
      <c r="A1909" t="e">
        <f>_xlfn.XLOOKUP(I1909,UTILIZADAS[Contacto1],UTILIZADAS[Source.Name],,0)</f>
        <v>#N/A</v>
      </c>
      <c r="B1909" s="18" t="e">
        <f>VLOOKUP(J1909,Ref!A:C,3,0)</f>
        <v>#N/A</v>
      </c>
      <c r="C1909" s="18" t="e">
        <f>VLOOKUP(J1909,Ref!A:D,4,0)</f>
        <v>#N/A</v>
      </c>
      <c r="D1909" s="18" t="str">
        <f t="shared" si="87"/>
        <v>00/ene</v>
      </c>
      <c r="E1909" s="18">
        <f t="shared" si="88"/>
        <v>0</v>
      </c>
      <c r="F1909" s="18">
        <v>1</v>
      </c>
      <c r="G1909" s="18">
        <f t="shared" si="89"/>
        <v>0</v>
      </c>
    </row>
    <row r="1910" spans="1:7">
      <c r="A1910" t="e">
        <f>_xlfn.XLOOKUP(I1910,UTILIZADAS[Contacto1],UTILIZADAS[Source.Name],,0)</f>
        <v>#N/A</v>
      </c>
      <c r="B1910" s="18" t="e">
        <f>VLOOKUP(J1910,Ref!A:C,3,0)</f>
        <v>#N/A</v>
      </c>
      <c r="C1910" s="18" t="e">
        <f>VLOOKUP(J1910,Ref!A:D,4,0)</f>
        <v>#N/A</v>
      </c>
      <c r="D1910" s="18" t="str">
        <f t="shared" si="87"/>
        <v>00/ene</v>
      </c>
      <c r="E1910" s="18">
        <f t="shared" si="88"/>
        <v>0</v>
      </c>
      <c r="F1910" s="18">
        <v>1</v>
      </c>
      <c r="G1910" s="18">
        <f t="shared" si="89"/>
        <v>0</v>
      </c>
    </row>
    <row r="1911" spans="1:7">
      <c r="A1911" t="e">
        <f>_xlfn.XLOOKUP(I1911,UTILIZADAS[Contacto1],UTILIZADAS[Source.Name],,0)</f>
        <v>#N/A</v>
      </c>
      <c r="B1911" s="18" t="e">
        <f>VLOOKUP(J1911,Ref!A:C,3,0)</f>
        <v>#N/A</v>
      </c>
      <c r="C1911" s="18" t="e">
        <f>VLOOKUP(J1911,Ref!A:D,4,0)</f>
        <v>#N/A</v>
      </c>
      <c r="D1911" s="18" t="str">
        <f t="shared" si="87"/>
        <v>00/ene</v>
      </c>
      <c r="E1911" s="18">
        <f t="shared" si="88"/>
        <v>0</v>
      </c>
      <c r="F1911" s="18">
        <v>1</v>
      </c>
      <c r="G1911" s="18">
        <f t="shared" si="89"/>
        <v>0</v>
      </c>
    </row>
    <row r="1912" spans="1:7">
      <c r="A1912" t="e">
        <f>_xlfn.XLOOKUP(I1912,UTILIZADAS[Contacto1],UTILIZADAS[Source.Name],,0)</f>
        <v>#N/A</v>
      </c>
      <c r="B1912" s="18" t="e">
        <f>VLOOKUP(J1912,Ref!A:C,3,0)</f>
        <v>#N/A</v>
      </c>
      <c r="C1912" s="18" t="e">
        <f>VLOOKUP(J1912,Ref!A:D,4,0)</f>
        <v>#N/A</v>
      </c>
      <c r="D1912" s="18" t="str">
        <f t="shared" si="87"/>
        <v>00/ene</v>
      </c>
      <c r="E1912" s="18">
        <f t="shared" si="88"/>
        <v>0</v>
      </c>
      <c r="F1912" s="18">
        <v>1</v>
      </c>
      <c r="G1912" s="18">
        <f t="shared" si="89"/>
        <v>0</v>
      </c>
    </row>
    <row r="1913" spans="1:7">
      <c r="A1913" t="e">
        <f>_xlfn.XLOOKUP(I1913,UTILIZADAS[Contacto1],UTILIZADAS[Source.Name],,0)</f>
        <v>#N/A</v>
      </c>
      <c r="B1913" s="18" t="e">
        <f>VLOOKUP(J1913,Ref!A:C,3,0)</f>
        <v>#N/A</v>
      </c>
      <c r="C1913" s="18" t="e">
        <f>VLOOKUP(J1913,Ref!A:D,4,0)</f>
        <v>#N/A</v>
      </c>
      <c r="D1913" s="18" t="str">
        <f t="shared" si="87"/>
        <v>00/ene</v>
      </c>
      <c r="E1913" s="18">
        <f t="shared" si="88"/>
        <v>0</v>
      </c>
      <c r="F1913" s="18">
        <v>1</v>
      </c>
      <c r="G1913" s="18">
        <f t="shared" si="89"/>
        <v>0</v>
      </c>
    </row>
    <row r="1914" spans="1:7">
      <c r="A1914" t="e">
        <f>_xlfn.XLOOKUP(I1914,UTILIZADAS[Contacto1],UTILIZADAS[Source.Name],,0)</f>
        <v>#N/A</v>
      </c>
      <c r="B1914" s="18" t="e">
        <f>VLOOKUP(J1914,Ref!A:C,3,0)</f>
        <v>#N/A</v>
      </c>
      <c r="C1914" s="18" t="e">
        <f>VLOOKUP(J1914,Ref!A:D,4,0)</f>
        <v>#N/A</v>
      </c>
      <c r="D1914" s="18" t="str">
        <f t="shared" si="87"/>
        <v>00/ene</v>
      </c>
      <c r="E1914" s="18">
        <f t="shared" si="88"/>
        <v>0</v>
      </c>
      <c r="F1914" s="18">
        <v>1</v>
      </c>
      <c r="G1914" s="18">
        <f t="shared" si="89"/>
        <v>0</v>
      </c>
    </row>
    <row r="1915" spans="1:7">
      <c r="A1915" t="e">
        <f>_xlfn.XLOOKUP(I1915,UTILIZADAS[Contacto1],UTILIZADAS[Source.Name],,0)</f>
        <v>#N/A</v>
      </c>
      <c r="B1915" s="18" t="e">
        <f>VLOOKUP(J1915,Ref!A:C,3,0)</f>
        <v>#N/A</v>
      </c>
      <c r="C1915" s="18" t="e">
        <f>VLOOKUP(J1915,Ref!A:D,4,0)</f>
        <v>#N/A</v>
      </c>
      <c r="D1915" s="18" t="str">
        <f t="shared" si="87"/>
        <v>00/ene</v>
      </c>
      <c r="E1915" s="18">
        <f t="shared" si="88"/>
        <v>0</v>
      </c>
      <c r="F1915" s="18">
        <v>1</v>
      </c>
      <c r="G1915" s="18">
        <f t="shared" si="89"/>
        <v>0</v>
      </c>
    </row>
    <row r="1916" spans="1:7">
      <c r="A1916" t="e">
        <f>_xlfn.XLOOKUP(I1916,UTILIZADAS[Contacto1],UTILIZADAS[Source.Name],,0)</f>
        <v>#N/A</v>
      </c>
      <c r="B1916" s="18" t="e">
        <f>VLOOKUP(J1916,Ref!A:C,3,0)</f>
        <v>#N/A</v>
      </c>
      <c r="C1916" s="18" t="e">
        <f>VLOOKUP(J1916,Ref!A:D,4,0)</f>
        <v>#N/A</v>
      </c>
      <c r="D1916" s="18" t="str">
        <f t="shared" si="87"/>
        <v>00/ene</v>
      </c>
      <c r="E1916" s="18">
        <f t="shared" si="88"/>
        <v>0</v>
      </c>
      <c r="F1916" s="18">
        <v>1</v>
      </c>
      <c r="G1916" s="18">
        <f t="shared" si="89"/>
        <v>0</v>
      </c>
    </row>
    <row r="1917" spans="1:7">
      <c r="A1917" t="e">
        <f>_xlfn.XLOOKUP(I1917,UTILIZADAS[Contacto1],UTILIZADAS[Source.Name],,0)</f>
        <v>#N/A</v>
      </c>
      <c r="B1917" s="18" t="e">
        <f>VLOOKUP(J1917,Ref!A:C,3,0)</f>
        <v>#N/A</v>
      </c>
      <c r="C1917" s="18" t="e">
        <f>VLOOKUP(J1917,Ref!A:D,4,0)</f>
        <v>#N/A</v>
      </c>
      <c r="D1917" s="18" t="str">
        <f t="shared" si="87"/>
        <v>00/ene</v>
      </c>
      <c r="E1917" s="18">
        <f t="shared" si="88"/>
        <v>0</v>
      </c>
      <c r="F1917" s="18">
        <v>1</v>
      </c>
      <c r="G1917" s="18">
        <f t="shared" si="89"/>
        <v>0</v>
      </c>
    </row>
    <row r="1918" spans="1:7">
      <c r="A1918" t="e">
        <f>_xlfn.XLOOKUP(I1918,UTILIZADAS[Contacto1],UTILIZADAS[Source.Name],,0)</f>
        <v>#N/A</v>
      </c>
      <c r="B1918" s="18" t="e">
        <f>VLOOKUP(J1918,Ref!A:C,3,0)</f>
        <v>#N/A</v>
      </c>
      <c r="C1918" s="18" t="e">
        <f>VLOOKUP(J1918,Ref!A:D,4,0)</f>
        <v>#N/A</v>
      </c>
      <c r="D1918" s="18" t="str">
        <f t="shared" si="87"/>
        <v>00/ene</v>
      </c>
      <c r="E1918" s="18">
        <f t="shared" si="88"/>
        <v>0</v>
      </c>
      <c r="F1918" s="18">
        <v>1</v>
      </c>
      <c r="G1918" s="18">
        <f t="shared" si="89"/>
        <v>0</v>
      </c>
    </row>
    <row r="1919" spans="1:7">
      <c r="A1919" t="e">
        <f>_xlfn.XLOOKUP(I1919,UTILIZADAS[Contacto1],UTILIZADAS[Source.Name],,0)</f>
        <v>#N/A</v>
      </c>
      <c r="B1919" s="18" t="e">
        <f>VLOOKUP(J1919,Ref!A:C,3,0)</f>
        <v>#N/A</v>
      </c>
      <c r="C1919" s="18" t="e">
        <f>VLOOKUP(J1919,Ref!A:D,4,0)</f>
        <v>#N/A</v>
      </c>
      <c r="D1919" s="18" t="str">
        <f t="shared" si="87"/>
        <v>00/ene</v>
      </c>
      <c r="E1919" s="18">
        <f t="shared" si="88"/>
        <v>0</v>
      </c>
      <c r="F1919" s="18">
        <v>1</v>
      </c>
      <c r="G1919" s="18">
        <f t="shared" si="89"/>
        <v>0</v>
      </c>
    </row>
    <row r="1920" spans="1:7">
      <c r="A1920" t="e">
        <f>_xlfn.XLOOKUP(I1920,UTILIZADAS[Contacto1],UTILIZADAS[Source.Name],,0)</f>
        <v>#N/A</v>
      </c>
      <c r="B1920" s="18" t="e">
        <f>VLOOKUP(J1920,Ref!A:C,3,0)</f>
        <v>#N/A</v>
      </c>
      <c r="C1920" s="18" t="e">
        <f>VLOOKUP(J1920,Ref!A:D,4,0)</f>
        <v>#N/A</v>
      </c>
      <c r="D1920" s="18" t="str">
        <f t="shared" si="87"/>
        <v>00/ene</v>
      </c>
      <c r="E1920" s="18">
        <f t="shared" si="88"/>
        <v>0</v>
      </c>
      <c r="F1920" s="18">
        <v>1</v>
      </c>
      <c r="G1920" s="18">
        <f t="shared" si="89"/>
        <v>0</v>
      </c>
    </row>
    <row r="1921" spans="1:7">
      <c r="A1921" t="e">
        <f>_xlfn.XLOOKUP(I1921,UTILIZADAS[Contacto1],UTILIZADAS[Source.Name],,0)</f>
        <v>#N/A</v>
      </c>
      <c r="B1921" s="18" t="e">
        <f>VLOOKUP(J1921,Ref!A:C,3,0)</f>
        <v>#N/A</v>
      </c>
      <c r="C1921" s="18" t="e">
        <f>VLOOKUP(J1921,Ref!A:D,4,0)</f>
        <v>#N/A</v>
      </c>
      <c r="D1921" s="18" t="str">
        <f t="shared" si="87"/>
        <v>00/ene</v>
      </c>
      <c r="E1921" s="18">
        <f t="shared" si="88"/>
        <v>0</v>
      </c>
      <c r="F1921" s="18">
        <v>1</v>
      </c>
      <c r="G1921" s="18">
        <f t="shared" si="89"/>
        <v>0</v>
      </c>
    </row>
    <row r="1922" spans="1:7">
      <c r="A1922" t="e">
        <f>_xlfn.XLOOKUP(I1922,UTILIZADAS[Contacto1],UTILIZADAS[Source.Name],,0)</f>
        <v>#N/A</v>
      </c>
      <c r="B1922" s="18" t="e">
        <f>VLOOKUP(J1922,Ref!A:C,3,0)</f>
        <v>#N/A</v>
      </c>
      <c r="C1922" s="18" t="e">
        <f>VLOOKUP(J1922,Ref!A:D,4,0)</f>
        <v>#N/A</v>
      </c>
      <c r="D1922" s="18" t="str">
        <f t="shared" ref="D1922:D1985" si="90">TEXT(H1922,"dd/mmm")</f>
        <v>00/ene</v>
      </c>
      <c r="E1922" s="18">
        <f t="shared" ref="E1922:E1985" si="91">+COUNTIF(I:I,I1922)</f>
        <v>0</v>
      </c>
      <c r="F1922" s="18">
        <v>1</v>
      </c>
      <c r="G1922" s="18">
        <f t="shared" si="89"/>
        <v>0</v>
      </c>
    </row>
    <row r="1923" spans="1:7">
      <c r="A1923" t="e">
        <f>_xlfn.XLOOKUP(I1923,UTILIZADAS[Contacto1],UTILIZADAS[Source.Name],,0)</f>
        <v>#N/A</v>
      </c>
      <c r="B1923" s="18" t="e">
        <f>VLOOKUP(J1923,Ref!A:C,3,0)</f>
        <v>#N/A</v>
      </c>
      <c r="C1923" s="18" t="e">
        <f>VLOOKUP(J1923,Ref!A:D,4,0)</f>
        <v>#N/A</v>
      </c>
      <c r="D1923" s="18" t="str">
        <f t="shared" si="90"/>
        <v>00/ene</v>
      </c>
      <c r="E1923" s="18">
        <f t="shared" si="91"/>
        <v>0</v>
      </c>
      <c r="F1923" s="18">
        <v>1</v>
      </c>
      <c r="G1923" s="18">
        <f t="shared" ref="G1923:G1986" si="92">IF(I1923=I1924,0,1)</f>
        <v>0</v>
      </c>
    </row>
    <row r="1924" spans="1:7">
      <c r="A1924" t="e">
        <f>_xlfn.XLOOKUP(I1924,UTILIZADAS[Contacto1],UTILIZADAS[Source.Name],,0)</f>
        <v>#N/A</v>
      </c>
      <c r="B1924" s="18" t="e">
        <f>VLOOKUP(J1924,Ref!A:C,3,0)</f>
        <v>#N/A</v>
      </c>
      <c r="C1924" s="18" t="e">
        <f>VLOOKUP(J1924,Ref!A:D,4,0)</f>
        <v>#N/A</v>
      </c>
      <c r="D1924" s="18" t="str">
        <f t="shared" si="90"/>
        <v>00/ene</v>
      </c>
      <c r="E1924" s="18">
        <f t="shared" si="91"/>
        <v>0</v>
      </c>
      <c r="F1924" s="18">
        <v>1</v>
      </c>
      <c r="G1924" s="18">
        <f t="shared" si="92"/>
        <v>0</v>
      </c>
    </row>
    <row r="1925" spans="1:7">
      <c r="A1925" t="e">
        <f>_xlfn.XLOOKUP(I1925,UTILIZADAS[Contacto1],UTILIZADAS[Source.Name],,0)</f>
        <v>#N/A</v>
      </c>
      <c r="B1925" s="18" t="e">
        <f>VLOOKUP(J1925,Ref!A:C,3,0)</f>
        <v>#N/A</v>
      </c>
      <c r="C1925" s="18" t="e">
        <f>VLOOKUP(J1925,Ref!A:D,4,0)</f>
        <v>#N/A</v>
      </c>
      <c r="D1925" s="18" t="str">
        <f t="shared" si="90"/>
        <v>00/ene</v>
      </c>
      <c r="E1925" s="18">
        <f t="shared" si="91"/>
        <v>0</v>
      </c>
      <c r="F1925" s="18">
        <v>1</v>
      </c>
      <c r="G1925" s="18">
        <f t="shared" si="92"/>
        <v>0</v>
      </c>
    </row>
    <row r="1926" spans="1:7">
      <c r="A1926" t="e">
        <f>_xlfn.XLOOKUP(I1926,UTILIZADAS[Contacto1],UTILIZADAS[Source.Name],,0)</f>
        <v>#N/A</v>
      </c>
      <c r="B1926" s="18" t="e">
        <f>VLOOKUP(J1926,Ref!A:C,3,0)</f>
        <v>#N/A</v>
      </c>
      <c r="C1926" s="18" t="e">
        <f>VLOOKUP(J1926,Ref!A:D,4,0)</f>
        <v>#N/A</v>
      </c>
      <c r="D1926" s="18" t="str">
        <f t="shared" si="90"/>
        <v>00/ene</v>
      </c>
      <c r="E1926" s="18">
        <f t="shared" si="91"/>
        <v>0</v>
      </c>
      <c r="F1926" s="18">
        <v>1</v>
      </c>
      <c r="G1926" s="18">
        <f t="shared" si="92"/>
        <v>0</v>
      </c>
    </row>
    <row r="1927" spans="1:7">
      <c r="A1927" t="e">
        <f>_xlfn.XLOOKUP(I1927,UTILIZADAS[Contacto1],UTILIZADAS[Source.Name],,0)</f>
        <v>#N/A</v>
      </c>
      <c r="B1927" s="18" t="e">
        <f>VLOOKUP(J1927,Ref!A:C,3,0)</f>
        <v>#N/A</v>
      </c>
      <c r="C1927" s="18" t="e">
        <f>VLOOKUP(J1927,Ref!A:D,4,0)</f>
        <v>#N/A</v>
      </c>
      <c r="D1927" s="18" t="str">
        <f t="shared" si="90"/>
        <v>00/ene</v>
      </c>
      <c r="E1927" s="18">
        <f t="shared" si="91"/>
        <v>0</v>
      </c>
      <c r="F1927" s="18">
        <v>1</v>
      </c>
      <c r="G1927" s="18">
        <f t="shared" si="92"/>
        <v>0</v>
      </c>
    </row>
    <row r="1928" spans="1:7">
      <c r="A1928" t="e">
        <f>_xlfn.XLOOKUP(I1928,UTILIZADAS[Contacto1],UTILIZADAS[Source.Name],,0)</f>
        <v>#N/A</v>
      </c>
      <c r="B1928" s="18" t="e">
        <f>VLOOKUP(J1928,Ref!A:C,3,0)</f>
        <v>#N/A</v>
      </c>
      <c r="C1928" s="18" t="e">
        <f>VLOOKUP(J1928,Ref!A:D,4,0)</f>
        <v>#N/A</v>
      </c>
      <c r="D1928" s="18" t="str">
        <f t="shared" si="90"/>
        <v>00/ene</v>
      </c>
      <c r="E1928" s="18">
        <f t="shared" si="91"/>
        <v>0</v>
      </c>
      <c r="F1928" s="18">
        <v>1</v>
      </c>
      <c r="G1928" s="18">
        <f t="shared" si="92"/>
        <v>0</v>
      </c>
    </row>
    <row r="1929" spans="1:7">
      <c r="A1929" t="e">
        <f>_xlfn.XLOOKUP(I1929,UTILIZADAS[Contacto1],UTILIZADAS[Source.Name],,0)</f>
        <v>#N/A</v>
      </c>
      <c r="B1929" s="18" t="e">
        <f>VLOOKUP(J1929,Ref!A:C,3,0)</f>
        <v>#N/A</v>
      </c>
      <c r="C1929" s="18" t="e">
        <f>VLOOKUP(J1929,Ref!A:D,4,0)</f>
        <v>#N/A</v>
      </c>
      <c r="D1929" s="18" t="str">
        <f t="shared" si="90"/>
        <v>00/ene</v>
      </c>
      <c r="E1929" s="18">
        <f t="shared" si="91"/>
        <v>0</v>
      </c>
      <c r="F1929" s="18">
        <v>1</v>
      </c>
      <c r="G1929" s="18">
        <f t="shared" si="92"/>
        <v>0</v>
      </c>
    </row>
    <row r="1930" spans="1:7">
      <c r="A1930" t="e">
        <f>_xlfn.XLOOKUP(I1930,UTILIZADAS[Contacto1],UTILIZADAS[Source.Name],,0)</f>
        <v>#N/A</v>
      </c>
      <c r="B1930" s="18" t="e">
        <f>VLOOKUP(J1930,Ref!A:C,3,0)</f>
        <v>#N/A</v>
      </c>
      <c r="C1930" s="18" t="e">
        <f>VLOOKUP(J1930,Ref!A:D,4,0)</f>
        <v>#N/A</v>
      </c>
      <c r="D1930" s="18" t="str">
        <f t="shared" si="90"/>
        <v>00/ene</v>
      </c>
      <c r="E1930" s="18">
        <f t="shared" si="91"/>
        <v>0</v>
      </c>
      <c r="F1930" s="18">
        <v>1</v>
      </c>
      <c r="G1930" s="18">
        <f t="shared" si="92"/>
        <v>0</v>
      </c>
    </row>
    <row r="1931" spans="1:7">
      <c r="A1931" t="e">
        <f>_xlfn.XLOOKUP(I1931,UTILIZADAS[Contacto1],UTILIZADAS[Source.Name],,0)</f>
        <v>#N/A</v>
      </c>
      <c r="B1931" s="18" t="e">
        <f>VLOOKUP(J1931,Ref!A:C,3,0)</f>
        <v>#N/A</v>
      </c>
      <c r="C1931" s="18" t="e">
        <f>VLOOKUP(J1931,Ref!A:D,4,0)</f>
        <v>#N/A</v>
      </c>
      <c r="D1931" s="18" t="str">
        <f t="shared" si="90"/>
        <v>00/ene</v>
      </c>
      <c r="E1931" s="18">
        <f t="shared" si="91"/>
        <v>0</v>
      </c>
      <c r="F1931" s="18">
        <v>1</v>
      </c>
      <c r="G1931" s="18">
        <f t="shared" si="92"/>
        <v>0</v>
      </c>
    </row>
    <row r="1932" spans="1:7">
      <c r="A1932" t="e">
        <f>_xlfn.XLOOKUP(I1932,UTILIZADAS[Contacto1],UTILIZADAS[Source.Name],,0)</f>
        <v>#N/A</v>
      </c>
      <c r="B1932" s="18" t="e">
        <f>VLOOKUP(J1932,Ref!A:C,3,0)</f>
        <v>#N/A</v>
      </c>
      <c r="C1932" s="18" t="e">
        <f>VLOOKUP(J1932,Ref!A:D,4,0)</f>
        <v>#N/A</v>
      </c>
      <c r="D1932" s="18" t="str">
        <f t="shared" si="90"/>
        <v>00/ene</v>
      </c>
      <c r="E1932" s="18">
        <f t="shared" si="91"/>
        <v>0</v>
      </c>
      <c r="F1932" s="18">
        <v>1</v>
      </c>
      <c r="G1932" s="18">
        <f t="shared" si="92"/>
        <v>0</v>
      </c>
    </row>
    <row r="1933" spans="1:7">
      <c r="A1933" t="e">
        <f>_xlfn.XLOOKUP(I1933,UTILIZADAS[Contacto1],UTILIZADAS[Source.Name],,0)</f>
        <v>#N/A</v>
      </c>
      <c r="B1933" s="18" t="e">
        <f>VLOOKUP(J1933,Ref!A:C,3,0)</f>
        <v>#N/A</v>
      </c>
      <c r="C1933" s="18" t="e">
        <f>VLOOKUP(J1933,Ref!A:D,4,0)</f>
        <v>#N/A</v>
      </c>
      <c r="D1933" s="18" t="str">
        <f t="shared" si="90"/>
        <v>00/ene</v>
      </c>
      <c r="E1933" s="18">
        <f t="shared" si="91"/>
        <v>0</v>
      </c>
      <c r="F1933" s="18">
        <v>1</v>
      </c>
      <c r="G1933" s="18">
        <f t="shared" si="92"/>
        <v>0</v>
      </c>
    </row>
    <row r="1934" spans="1:7">
      <c r="A1934" t="e">
        <f>_xlfn.XLOOKUP(I1934,UTILIZADAS[Contacto1],UTILIZADAS[Source.Name],,0)</f>
        <v>#N/A</v>
      </c>
      <c r="B1934" s="18" t="e">
        <f>VLOOKUP(J1934,Ref!A:C,3,0)</f>
        <v>#N/A</v>
      </c>
      <c r="C1934" s="18" t="e">
        <f>VLOOKUP(J1934,Ref!A:D,4,0)</f>
        <v>#N/A</v>
      </c>
      <c r="D1934" s="18" t="str">
        <f t="shared" si="90"/>
        <v>00/ene</v>
      </c>
      <c r="E1934" s="18">
        <f t="shared" si="91"/>
        <v>0</v>
      </c>
      <c r="F1934" s="18">
        <v>1</v>
      </c>
      <c r="G1934" s="18">
        <f t="shared" si="92"/>
        <v>0</v>
      </c>
    </row>
    <row r="1935" spans="1:7">
      <c r="A1935" t="e">
        <f>_xlfn.XLOOKUP(I1935,UTILIZADAS[Contacto1],UTILIZADAS[Source.Name],,0)</f>
        <v>#N/A</v>
      </c>
      <c r="B1935" s="18" t="e">
        <f>VLOOKUP(J1935,Ref!A:C,3,0)</f>
        <v>#N/A</v>
      </c>
      <c r="C1935" s="18" t="e">
        <f>VLOOKUP(J1935,Ref!A:D,4,0)</f>
        <v>#N/A</v>
      </c>
      <c r="D1935" s="18" t="str">
        <f t="shared" si="90"/>
        <v>00/ene</v>
      </c>
      <c r="E1935" s="18">
        <f t="shared" si="91"/>
        <v>0</v>
      </c>
      <c r="F1935" s="18">
        <v>1</v>
      </c>
      <c r="G1935" s="18">
        <f t="shared" si="92"/>
        <v>0</v>
      </c>
    </row>
    <row r="1936" spans="1:7">
      <c r="A1936" t="e">
        <f>_xlfn.XLOOKUP(I1936,UTILIZADAS[Contacto1],UTILIZADAS[Source.Name],,0)</f>
        <v>#N/A</v>
      </c>
      <c r="B1936" s="18" t="e">
        <f>VLOOKUP(J1936,Ref!A:C,3,0)</f>
        <v>#N/A</v>
      </c>
      <c r="C1936" s="18" t="e">
        <f>VLOOKUP(J1936,Ref!A:D,4,0)</f>
        <v>#N/A</v>
      </c>
      <c r="D1936" s="18" t="str">
        <f t="shared" si="90"/>
        <v>00/ene</v>
      </c>
      <c r="E1936" s="18">
        <f t="shared" si="91"/>
        <v>0</v>
      </c>
      <c r="F1936" s="18">
        <v>1</v>
      </c>
      <c r="G1936" s="18">
        <f t="shared" si="92"/>
        <v>0</v>
      </c>
    </row>
    <row r="1937" spans="1:7">
      <c r="A1937" t="e">
        <f>_xlfn.XLOOKUP(I1937,UTILIZADAS[Contacto1],UTILIZADAS[Source.Name],,0)</f>
        <v>#N/A</v>
      </c>
      <c r="B1937" s="18" t="e">
        <f>VLOOKUP(J1937,Ref!A:C,3,0)</f>
        <v>#N/A</v>
      </c>
      <c r="C1937" s="18" t="e">
        <f>VLOOKUP(J1937,Ref!A:D,4,0)</f>
        <v>#N/A</v>
      </c>
      <c r="D1937" s="18" t="str">
        <f t="shared" si="90"/>
        <v>00/ene</v>
      </c>
      <c r="E1937" s="18">
        <f t="shared" si="91"/>
        <v>0</v>
      </c>
      <c r="F1937" s="18">
        <v>1</v>
      </c>
      <c r="G1937" s="18">
        <f t="shared" si="92"/>
        <v>0</v>
      </c>
    </row>
    <row r="1938" spans="1:7">
      <c r="A1938" t="e">
        <f>_xlfn.XLOOKUP(I1938,UTILIZADAS[Contacto1],UTILIZADAS[Source.Name],,0)</f>
        <v>#N/A</v>
      </c>
      <c r="B1938" s="18" t="e">
        <f>VLOOKUP(J1938,Ref!A:C,3,0)</f>
        <v>#N/A</v>
      </c>
      <c r="C1938" s="18" t="e">
        <f>VLOOKUP(J1938,Ref!A:D,4,0)</f>
        <v>#N/A</v>
      </c>
      <c r="D1938" s="18" t="str">
        <f t="shared" si="90"/>
        <v>00/ene</v>
      </c>
      <c r="E1938" s="18">
        <f t="shared" si="91"/>
        <v>0</v>
      </c>
      <c r="F1938" s="18">
        <v>1</v>
      </c>
      <c r="G1938" s="18">
        <f t="shared" si="92"/>
        <v>0</v>
      </c>
    </row>
    <row r="1939" spans="1:7">
      <c r="A1939" t="e">
        <f>_xlfn.XLOOKUP(I1939,UTILIZADAS[Contacto1],UTILIZADAS[Source.Name],,0)</f>
        <v>#N/A</v>
      </c>
      <c r="B1939" s="18" t="e">
        <f>VLOOKUP(J1939,Ref!A:C,3,0)</f>
        <v>#N/A</v>
      </c>
      <c r="C1939" s="18" t="e">
        <f>VLOOKUP(J1939,Ref!A:D,4,0)</f>
        <v>#N/A</v>
      </c>
      <c r="D1939" s="18" t="str">
        <f t="shared" si="90"/>
        <v>00/ene</v>
      </c>
      <c r="E1939" s="18">
        <f t="shared" si="91"/>
        <v>0</v>
      </c>
      <c r="F1939" s="18">
        <v>1</v>
      </c>
      <c r="G1939" s="18">
        <f t="shared" si="92"/>
        <v>0</v>
      </c>
    </row>
    <row r="1940" spans="1:7">
      <c r="A1940" t="e">
        <f>_xlfn.XLOOKUP(I1940,UTILIZADAS[Contacto1],UTILIZADAS[Source.Name],,0)</f>
        <v>#N/A</v>
      </c>
      <c r="B1940" s="18" t="e">
        <f>VLOOKUP(J1940,Ref!A:C,3,0)</f>
        <v>#N/A</v>
      </c>
      <c r="C1940" s="18" t="e">
        <f>VLOOKUP(J1940,Ref!A:D,4,0)</f>
        <v>#N/A</v>
      </c>
      <c r="D1940" s="18" t="str">
        <f t="shared" si="90"/>
        <v>00/ene</v>
      </c>
      <c r="E1940" s="18">
        <f t="shared" si="91"/>
        <v>0</v>
      </c>
      <c r="F1940" s="18">
        <v>1</v>
      </c>
      <c r="G1940" s="18">
        <f t="shared" si="92"/>
        <v>0</v>
      </c>
    </row>
    <row r="1941" spans="1:7">
      <c r="A1941" t="e">
        <f>_xlfn.XLOOKUP(I1941,UTILIZADAS[Contacto1],UTILIZADAS[Source.Name],,0)</f>
        <v>#N/A</v>
      </c>
      <c r="B1941" s="18" t="e">
        <f>VLOOKUP(J1941,Ref!A:C,3,0)</f>
        <v>#N/A</v>
      </c>
      <c r="C1941" s="18" t="e">
        <f>VLOOKUP(J1941,Ref!A:D,4,0)</f>
        <v>#N/A</v>
      </c>
      <c r="D1941" s="18" t="str">
        <f t="shared" si="90"/>
        <v>00/ene</v>
      </c>
      <c r="E1941" s="18">
        <f t="shared" si="91"/>
        <v>0</v>
      </c>
      <c r="F1941" s="18">
        <v>1</v>
      </c>
      <c r="G1941" s="18">
        <f t="shared" si="92"/>
        <v>0</v>
      </c>
    </row>
    <row r="1942" spans="1:7">
      <c r="A1942" t="e">
        <f>_xlfn.XLOOKUP(I1942,UTILIZADAS[Contacto1],UTILIZADAS[Source.Name],,0)</f>
        <v>#N/A</v>
      </c>
      <c r="B1942" s="18" t="e">
        <f>VLOOKUP(J1942,Ref!A:C,3,0)</f>
        <v>#N/A</v>
      </c>
      <c r="C1942" s="18" t="e">
        <f>VLOOKUP(J1942,Ref!A:D,4,0)</f>
        <v>#N/A</v>
      </c>
      <c r="D1942" s="18" t="str">
        <f t="shared" si="90"/>
        <v>00/ene</v>
      </c>
      <c r="E1942" s="18">
        <f t="shared" si="91"/>
        <v>0</v>
      </c>
      <c r="F1942" s="18">
        <v>1</v>
      </c>
      <c r="G1942" s="18">
        <f t="shared" si="92"/>
        <v>0</v>
      </c>
    </row>
    <row r="1943" spans="1:7">
      <c r="A1943" t="e">
        <f>_xlfn.XLOOKUP(I1943,UTILIZADAS[Contacto1],UTILIZADAS[Source.Name],,0)</f>
        <v>#N/A</v>
      </c>
      <c r="B1943" s="18" t="e">
        <f>VLOOKUP(J1943,Ref!A:C,3,0)</f>
        <v>#N/A</v>
      </c>
      <c r="C1943" s="18" t="e">
        <f>VLOOKUP(J1943,Ref!A:D,4,0)</f>
        <v>#N/A</v>
      </c>
      <c r="D1943" s="18" t="str">
        <f t="shared" si="90"/>
        <v>00/ene</v>
      </c>
      <c r="E1943" s="18">
        <f t="shared" si="91"/>
        <v>0</v>
      </c>
      <c r="F1943" s="18">
        <v>1</v>
      </c>
      <c r="G1943" s="18">
        <f t="shared" si="92"/>
        <v>0</v>
      </c>
    </row>
    <row r="1944" spans="1:7">
      <c r="A1944" t="e">
        <f>_xlfn.XLOOKUP(I1944,UTILIZADAS[Contacto1],UTILIZADAS[Source.Name],,0)</f>
        <v>#N/A</v>
      </c>
      <c r="B1944" s="18" t="e">
        <f>VLOOKUP(J1944,Ref!A:C,3,0)</f>
        <v>#N/A</v>
      </c>
      <c r="C1944" s="18" t="e">
        <f>VLOOKUP(J1944,Ref!A:D,4,0)</f>
        <v>#N/A</v>
      </c>
      <c r="D1944" s="18" t="str">
        <f t="shared" si="90"/>
        <v>00/ene</v>
      </c>
      <c r="E1944" s="18">
        <f t="shared" si="91"/>
        <v>0</v>
      </c>
      <c r="F1944" s="18">
        <v>1</v>
      </c>
      <c r="G1944" s="18">
        <f t="shared" si="92"/>
        <v>0</v>
      </c>
    </row>
    <row r="1945" spans="1:7">
      <c r="A1945" t="e">
        <f>_xlfn.XLOOKUP(I1945,UTILIZADAS[Contacto1],UTILIZADAS[Source.Name],,0)</f>
        <v>#N/A</v>
      </c>
      <c r="B1945" s="18" t="e">
        <f>VLOOKUP(J1945,Ref!A:C,3,0)</f>
        <v>#N/A</v>
      </c>
      <c r="C1945" s="18" t="e">
        <f>VLOOKUP(J1945,Ref!A:D,4,0)</f>
        <v>#N/A</v>
      </c>
      <c r="D1945" s="18" t="str">
        <f t="shared" si="90"/>
        <v>00/ene</v>
      </c>
      <c r="E1945" s="18">
        <f t="shared" si="91"/>
        <v>0</v>
      </c>
      <c r="F1945" s="18">
        <v>1</v>
      </c>
      <c r="G1945" s="18">
        <f t="shared" si="92"/>
        <v>0</v>
      </c>
    </row>
    <row r="1946" spans="1:7">
      <c r="A1946" t="e">
        <f>_xlfn.XLOOKUP(I1946,UTILIZADAS[Contacto1],UTILIZADAS[Source.Name],,0)</f>
        <v>#N/A</v>
      </c>
      <c r="B1946" s="18" t="e">
        <f>VLOOKUP(J1946,Ref!A:C,3,0)</f>
        <v>#N/A</v>
      </c>
      <c r="C1946" s="18" t="e">
        <f>VLOOKUP(J1946,Ref!A:D,4,0)</f>
        <v>#N/A</v>
      </c>
      <c r="D1946" s="18" t="str">
        <f t="shared" si="90"/>
        <v>00/ene</v>
      </c>
      <c r="E1946" s="18">
        <f t="shared" si="91"/>
        <v>0</v>
      </c>
      <c r="F1946" s="18">
        <v>1</v>
      </c>
      <c r="G1946" s="18">
        <f t="shared" si="92"/>
        <v>0</v>
      </c>
    </row>
    <row r="1947" spans="1:7">
      <c r="A1947" t="e">
        <f>_xlfn.XLOOKUP(I1947,UTILIZADAS[Contacto1],UTILIZADAS[Source.Name],,0)</f>
        <v>#N/A</v>
      </c>
      <c r="B1947" s="18" t="e">
        <f>VLOOKUP(J1947,Ref!A:C,3,0)</f>
        <v>#N/A</v>
      </c>
      <c r="C1947" s="18" t="e">
        <f>VLOOKUP(J1947,Ref!A:D,4,0)</f>
        <v>#N/A</v>
      </c>
      <c r="D1947" s="18" t="str">
        <f t="shared" si="90"/>
        <v>00/ene</v>
      </c>
      <c r="E1947" s="18">
        <f t="shared" si="91"/>
        <v>0</v>
      </c>
      <c r="F1947" s="18">
        <v>1</v>
      </c>
      <c r="G1947" s="18">
        <f t="shared" si="92"/>
        <v>0</v>
      </c>
    </row>
    <row r="1948" spans="1:7">
      <c r="A1948" t="e">
        <f>_xlfn.XLOOKUP(I1948,UTILIZADAS[Contacto1],UTILIZADAS[Source.Name],,0)</f>
        <v>#N/A</v>
      </c>
      <c r="B1948" s="18" t="e">
        <f>VLOOKUP(J1948,Ref!A:C,3,0)</f>
        <v>#N/A</v>
      </c>
      <c r="C1948" s="18" t="e">
        <f>VLOOKUP(J1948,Ref!A:D,4,0)</f>
        <v>#N/A</v>
      </c>
      <c r="D1948" s="18" t="str">
        <f t="shared" si="90"/>
        <v>00/ene</v>
      </c>
      <c r="E1948" s="18">
        <f t="shared" si="91"/>
        <v>0</v>
      </c>
      <c r="F1948" s="18">
        <v>1</v>
      </c>
      <c r="G1948" s="18">
        <f t="shared" si="92"/>
        <v>0</v>
      </c>
    </row>
    <row r="1949" spans="1:7">
      <c r="A1949" t="e">
        <f>_xlfn.XLOOKUP(I1949,UTILIZADAS[Contacto1],UTILIZADAS[Source.Name],,0)</f>
        <v>#N/A</v>
      </c>
      <c r="B1949" s="18" t="e">
        <f>VLOOKUP(J1949,Ref!A:C,3,0)</f>
        <v>#N/A</v>
      </c>
      <c r="C1949" s="18" t="e">
        <f>VLOOKUP(J1949,Ref!A:D,4,0)</f>
        <v>#N/A</v>
      </c>
      <c r="D1949" s="18" t="str">
        <f t="shared" si="90"/>
        <v>00/ene</v>
      </c>
      <c r="E1949" s="18">
        <f t="shared" si="91"/>
        <v>0</v>
      </c>
      <c r="F1949" s="18">
        <v>1</v>
      </c>
      <c r="G1949" s="18">
        <f t="shared" si="92"/>
        <v>0</v>
      </c>
    </row>
    <row r="1950" spans="1:7">
      <c r="A1950" t="e">
        <f>_xlfn.XLOOKUP(I1950,UTILIZADAS[Contacto1],UTILIZADAS[Source.Name],,0)</f>
        <v>#N/A</v>
      </c>
      <c r="B1950" s="18" t="e">
        <f>VLOOKUP(J1950,Ref!A:C,3,0)</f>
        <v>#N/A</v>
      </c>
      <c r="C1950" s="18" t="e">
        <f>VLOOKUP(J1950,Ref!A:D,4,0)</f>
        <v>#N/A</v>
      </c>
      <c r="D1950" s="18" t="str">
        <f t="shared" si="90"/>
        <v>00/ene</v>
      </c>
      <c r="E1950" s="18">
        <f t="shared" si="91"/>
        <v>0</v>
      </c>
      <c r="F1950" s="18">
        <v>1</v>
      </c>
      <c r="G1950" s="18">
        <f t="shared" si="92"/>
        <v>0</v>
      </c>
    </row>
    <row r="1951" spans="1:7">
      <c r="A1951" t="e">
        <f>_xlfn.XLOOKUP(I1951,UTILIZADAS[Contacto1],UTILIZADAS[Source.Name],,0)</f>
        <v>#N/A</v>
      </c>
      <c r="B1951" s="18" t="e">
        <f>VLOOKUP(J1951,Ref!A:C,3,0)</f>
        <v>#N/A</v>
      </c>
      <c r="C1951" s="18" t="e">
        <f>VLOOKUP(J1951,Ref!A:D,4,0)</f>
        <v>#N/A</v>
      </c>
      <c r="D1951" s="18" t="str">
        <f t="shared" si="90"/>
        <v>00/ene</v>
      </c>
      <c r="E1951" s="18">
        <f t="shared" si="91"/>
        <v>0</v>
      </c>
      <c r="F1951" s="18">
        <v>1</v>
      </c>
      <c r="G1951" s="18">
        <f t="shared" si="92"/>
        <v>0</v>
      </c>
    </row>
    <row r="1952" spans="1:7">
      <c r="A1952" t="e">
        <f>_xlfn.XLOOKUP(I1952,UTILIZADAS[Contacto1],UTILIZADAS[Source.Name],,0)</f>
        <v>#N/A</v>
      </c>
      <c r="B1952" s="18" t="e">
        <f>VLOOKUP(J1952,Ref!A:C,3,0)</f>
        <v>#N/A</v>
      </c>
      <c r="C1952" s="18" t="e">
        <f>VLOOKUP(J1952,Ref!A:D,4,0)</f>
        <v>#N/A</v>
      </c>
      <c r="D1952" s="18" t="str">
        <f t="shared" si="90"/>
        <v>00/ene</v>
      </c>
      <c r="E1952" s="18">
        <f t="shared" si="91"/>
        <v>0</v>
      </c>
      <c r="F1952" s="18">
        <v>1</v>
      </c>
      <c r="G1952" s="18">
        <f t="shared" si="92"/>
        <v>0</v>
      </c>
    </row>
    <row r="1953" spans="1:7">
      <c r="A1953" t="e">
        <f>_xlfn.XLOOKUP(I1953,UTILIZADAS[Contacto1],UTILIZADAS[Source.Name],,0)</f>
        <v>#N/A</v>
      </c>
      <c r="B1953" s="18" t="e">
        <f>VLOOKUP(J1953,Ref!A:C,3,0)</f>
        <v>#N/A</v>
      </c>
      <c r="C1953" s="18" t="e">
        <f>VLOOKUP(J1953,Ref!A:D,4,0)</f>
        <v>#N/A</v>
      </c>
      <c r="D1953" s="18" t="str">
        <f t="shared" si="90"/>
        <v>00/ene</v>
      </c>
      <c r="E1953" s="18">
        <f t="shared" si="91"/>
        <v>0</v>
      </c>
      <c r="F1953" s="18">
        <v>1</v>
      </c>
      <c r="G1953" s="18">
        <f t="shared" si="92"/>
        <v>0</v>
      </c>
    </row>
    <row r="1954" spans="1:7">
      <c r="A1954" t="e">
        <f>_xlfn.XLOOKUP(I1954,UTILIZADAS[Contacto1],UTILIZADAS[Source.Name],,0)</f>
        <v>#N/A</v>
      </c>
      <c r="B1954" s="18" t="e">
        <f>VLOOKUP(J1954,Ref!A:C,3,0)</f>
        <v>#N/A</v>
      </c>
      <c r="C1954" s="18" t="e">
        <f>VLOOKUP(J1954,Ref!A:D,4,0)</f>
        <v>#N/A</v>
      </c>
      <c r="D1954" s="18" t="str">
        <f t="shared" si="90"/>
        <v>00/ene</v>
      </c>
      <c r="E1954" s="18">
        <f t="shared" si="91"/>
        <v>0</v>
      </c>
      <c r="F1954" s="18">
        <v>1</v>
      </c>
      <c r="G1954" s="18">
        <f t="shared" si="92"/>
        <v>0</v>
      </c>
    </row>
    <row r="1955" spans="1:7">
      <c r="A1955" t="e">
        <f>_xlfn.XLOOKUP(I1955,UTILIZADAS[Contacto1],UTILIZADAS[Source.Name],,0)</f>
        <v>#N/A</v>
      </c>
      <c r="B1955" s="18" t="e">
        <f>VLOOKUP(J1955,Ref!A:C,3,0)</f>
        <v>#N/A</v>
      </c>
      <c r="C1955" s="18" t="e">
        <f>VLOOKUP(J1955,Ref!A:D,4,0)</f>
        <v>#N/A</v>
      </c>
      <c r="D1955" s="18" t="str">
        <f t="shared" si="90"/>
        <v>00/ene</v>
      </c>
      <c r="E1955" s="18">
        <f t="shared" si="91"/>
        <v>0</v>
      </c>
      <c r="F1955" s="18">
        <v>1</v>
      </c>
      <c r="G1955" s="18">
        <f t="shared" si="92"/>
        <v>0</v>
      </c>
    </row>
    <row r="1956" spans="1:7">
      <c r="A1956" t="e">
        <f>_xlfn.XLOOKUP(I1956,UTILIZADAS[Contacto1],UTILIZADAS[Source.Name],,0)</f>
        <v>#N/A</v>
      </c>
      <c r="B1956" s="18" t="e">
        <f>VLOOKUP(J1956,Ref!A:C,3,0)</f>
        <v>#N/A</v>
      </c>
      <c r="C1956" s="18" t="e">
        <f>VLOOKUP(J1956,Ref!A:D,4,0)</f>
        <v>#N/A</v>
      </c>
      <c r="D1956" s="18" t="str">
        <f t="shared" si="90"/>
        <v>00/ene</v>
      </c>
      <c r="E1956" s="18">
        <f t="shared" si="91"/>
        <v>0</v>
      </c>
      <c r="F1956" s="18">
        <v>1</v>
      </c>
      <c r="G1956" s="18">
        <f t="shared" si="92"/>
        <v>0</v>
      </c>
    </row>
    <row r="1957" spans="1:7">
      <c r="A1957" t="e">
        <f>_xlfn.XLOOKUP(I1957,UTILIZADAS[Contacto1],UTILIZADAS[Source.Name],,0)</f>
        <v>#N/A</v>
      </c>
      <c r="B1957" s="18" t="e">
        <f>VLOOKUP(J1957,Ref!A:C,3,0)</f>
        <v>#N/A</v>
      </c>
      <c r="C1957" s="18" t="e">
        <f>VLOOKUP(J1957,Ref!A:D,4,0)</f>
        <v>#N/A</v>
      </c>
      <c r="D1957" s="18" t="str">
        <f t="shared" si="90"/>
        <v>00/ene</v>
      </c>
      <c r="E1957" s="18">
        <f t="shared" si="91"/>
        <v>0</v>
      </c>
      <c r="F1957" s="18">
        <v>1</v>
      </c>
      <c r="G1957" s="18">
        <f t="shared" si="92"/>
        <v>0</v>
      </c>
    </row>
    <row r="1958" spans="1:7">
      <c r="A1958" t="e">
        <f>_xlfn.XLOOKUP(I1958,UTILIZADAS[Contacto1],UTILIZADAS[Source.Name],,0)</f>
        <v>#N/A</v>
      </c>
      <c r="B1958" s="18" t="e">
        <f>VLOOKUP(J1958,Ref!A:C,3,0)</f>
        <v>#N/A</v>
      </c>
      <c r="C1958" s="18" t="e">
        <f>VLOOKUP(J1958,Ref!A:D,4,0)</f>
        <v>#N/A</v>
      </c>
      <c r="D1958" s="18" t="str">
        <f t="shared" si="90"/>
        <v>00/ene</v>
      </c>
      <c r="E1958" s="18">
        <f t="shared" si="91"/>
        <v>0</v>
      </c>
      <c r="F1958" s="18">
        <v>1</v>
      </c>
      <c r="G1958" s="18">
        <f t="shared" si="92"/>
        <v>0</v>
      </c>
    </row>
    <row r="1959" spans="1:7">
      <c r="A1959" t="e">
        <f>_xlfn.XLOOKUP(I1959,UTILIZADAS[Contacto1],UTILIZADAS[Source.Name],,0)</f>
        <v>#N/A</v>
      </c>
      <c r="B1959" s="18" t="e">
        <f>VLOOKUP(J1959,Ref!A:C,3,0)</f>
        <v>#N/A</v>
      </c>
      <c r="C1959" s="18" t="e">
        <f>VLOOKUP(J1959,Ref!A:D,4,0)</f>
        <v>#N/A</v>
      </c>
      <c r="D1959" s="18" t="str">
        <f t="shared" si="90"/>
        <v>00/ene</v>
      </c>
      <c r="E1959" s="18">
        <f t="shared" si="91"/>
        <v>0</v>
      </c>
      <c r="F1959" s="18">
        <v>1</v>
      </c>
      <c r="G1959" s="18">
        <f t="shared" si="92"/>
        <v>0</v>
      </c>
    </row>
    <row r="1960" spans="1:7">
      <c r="A1960" t="e">
        <f>_xlfn.XLOOKUP(I1960,UTILIZADAS[Contacto1],UTILIZADAS[Source.Name],,0)</f>
        <v>#N/A</v>
      </c>
      <c r="B1960" s="18" t="e">
        <f>VLOOKUP(J1960,Ref!A:C,3,0)</f>
        <v>#N/A</v>
      </c>
      <c r="C1960" s="18" t="e">
        <f>VLOOKUP(J1960,Ref!A:D,4,0)</f>
        <v>#N/A</v>
      </c>
      <c r="D1960" s="18" t="str">
        <f t="shared" si="90"/>
        <v>00/ene</v>
      </c>
      <c r="E1960" s="18">
        <f t="shared" si="91"/>
        <v>0</v>
      </c>
      <c r="F1960" s="18">
        <v>1</v>
      </c>
      <c r="G1960" s="18">
        <f t="shared" si="92"/>
        <v>0</v>
      </c>
    </row>
    <row r="1961" spans="1:7">
      <c r="A1961" t="e">
        <f>_xlfn.XLOOKUP(I1961,UTILIZADAS[Contacto1],UTILIZADAS[Source.Name],,0)</f>
        <v>#N/A</v>
      </c>
      <c r="B1961" s="18" t="e">
        <f>VLOOKUP(J1961,Ref!A:C,3,0)</f>
        <v>#N/A</v>
      </c>
      <c r="C1961" s="18" t="e">
        <f>VLOOKUP(J1961,Ref!A:D,4,0)</f>
        <v>#N/A</v>
      </c>
      <c r="D1961" s="18" t="str">
        <f t="shared" si="90"/>
        <v>00/ene</v>
      </c>
      <c r="E1961" s="18">
        <f t="shared" si="91"/>
        <v>0</v>
      </c>
      <c r="F1961" s="18">
        <v>1</v>
      </c>
      <c r="G1961" s="18">
        <f t="shared" si="92"/>
        <v>0</v>
      </c>
    </row>
    <row r="1962" spans="1:7">
      <c r="A1962" t="e">
        <f>_xlfn.XLOOKUP(I1962,UTILIZADAS[Contacto1],UTILIZADAS[Source.Name],,0)</f>
        <v>#N/A</v>
      </c>
      <c r="B1962" s="18" t="e">
        <f>VLOOKUP(J1962,Ref!A:C,3,0)</f>
        <v>#N/A</v>
      </c>
      <c r="C1962" s="18" t="e">
        <f>VLOOKUP(J1962,Ref!A:D,4,0)</f>
        <v>#N/A</v>
      </c>
      <c r="D1962" s="18" t="str">
        <f t="shared" si="90"/>
        <v>00/ene</v>
      </c>
      <c r="E1962" s="18">
        <f t="shared" si="91"/>
        <v>0</v>
      </c>
      <c r="F1962" s="18">
        <v>1</v>
      </c>
      <c r="G1962" s="18">
        <f t="shared" si="92"/>
        <v>0</v>
      </c>
    </row>
    <row r="1963" spans="1:7">
      <c r="A1963" t="e">
        <f>_xlfn.XLOOKUP(I1963,UTILIZADAS[Contacto1],UTILIZADAS[Source.Name],,0)</f>
        <v>#N/A</v>
      </c>
      <c r="B1963" s="18" t="e">
        <f>VLOOKUP(J1963,Ref!A:C,3,0)</f>
        <v>#N/A</v>
      </c>
      <c r="C1963" s="18" t="e">
        <f>VLOOKUP(J1963,Ref!A:D,4,0)</f>
        <v>#N/A</v>
      </c>
      <c r="D1963" s="18" t="str">
        <f t="shared" si="90"/>
        <v>00/ene</v>
      </c>
      <c r="E1963" s="18">
        <f t="shared" si="91"/>
        <v>0</v>
      </c>
      <c r="F1963" s="18">
        <v>1</v>
      </c>
      <c r="G1963" s="18">
        <f t="shared" si="92"/>
        <v>0</v>
      </c>
    </row>
    <row r="1964" spans="1:7">
      <c r="A1964" t="e">
        <f>_xlfn.XLOOKUP(I1964,UTILIZADAS[Contacto1],UTILIZADAS[Source.Name],,0)</f>
        <v>#N/A</v>
      </c>
      <c r="B1964" s="18" t="e">
        <f>VLOOKUP(J1964,Ref!A:C,3,0)</f>
        <v>#N/A</v>
      </c>
      <c r="C1964" s="18" t="e">
        <f>VLOOKUP(J1964,Ref!A:D,4,0)</f>
        <v>#N/A</v>
      </c>
      <c r="D1964" s="18" t="str">
        <f t="shared" si="90"/>
        <v>00/ene</v>
      </c>
      <c r="E1964" s="18">
        <f t="shared" si="91"/>
        <v>0</v>
      </c>
      <c r="F1964" s="18">
        <v>1</v>
      </c>
      <c r="G1964" s="18">
        <f t="shared" si="92"/>
        <v>0</v>
      </c>
    </row>
    <row r="1965" spans="1:7">
      <c r="A1965" t="e">
        <f>_xlfn.XLOOKUP(I1965,UTILIZADAS[Contacto1],UTILIZADAS[Source.Name],,0)</f>
        <v>#N/A</v>
      </c>
      <c r="B1965" s="18" t="e">
        <f>VLOOKUP(J1965,Ref!A:C,3,0)</f>
        <v>#N/A</v>
      </c>
      <c r="C1965" s="18" t="e">
        <f>VLOOKUP(J1965,Ref!A:D,4,0)</f>
        <v>#N/A</v>
      </c>
      <c r="D1965" s="18" t="str">
        <f t="shared" si="90"/>
        <v>00/ene</v>
      </c>
      <c r="E1965" s="18">
        <f t="shared" si="91"/>
        <v>0</v>
      </c>
      <c r="F1965" s="18">
        <v>1</v>
      </c>
      <c r="G1965" s="18">
        <f t="shared" si="92"/>
        <v>0</v>
      </c>
    </row>
    <row r="1966" spans="1:7">
      <c r="A1966" t="e">
        <f>_xlfn.XLOOKUP(I1966,UTILIZADAS[Contacto1],UTILIZADAS[Source.Name],,0)</f>
        <v>#N/A</v>
      </c>
      <c r="B1966" s="18" t="e">
        <f>VLOOKUP(J1966,Ref!A:C,3,0)</f>
        <v>#N/A</v>
      </c>
      <c r="C1966" s="18" t="e">
        <f>VLOOKUP(J1966,Ref!A:D,4,0)</f>
        <v>#N/A</v>
      </c>
      <c r="D1966" s="18" t="str">
        <f t="shared" si="90"/>
        <v>00/ene</v>
      </c>
      <c r="E1966" s="18">
        <f t="shared" si="91"/>
        <v>0</v>
      </c>
      <c r="F1966" s="18">
        <v>1</v>
      </c>
      <c r="G1966" s="18">
        <f t="shared" si="92"/>
        <v>0</v>
      </c>
    </row>
    <row r="1967" spans="1:7">
      <c r="A1967" t="e">
        <f>_xlfn.XLOOKUP(I1967,UTILIZADAS[Contacto1],UTILIZADAS[Source.Name],,0)</f>
        <v>#N/A</v>
      </c>
      <c r="B1967" s="18" t="e">
        <f>VLOOKUP(J1967,Ref!A:C,3,0)</f>
        <v>#N/A</v>
      </c>
      <c r="C1967" s="18" t="e">
        <f>VLOOKUP(J1967,Ref!A:D,4,0)</f>
        <v>#N/A</v>
      </c>
      <c r="D1967" s="18" t="str">
        <f t="shared" si="90"/>
        <v>00/ene</v>
      </c>
      <c r="E1967" s="18">
        <f t="shared" si="91"/>
        <v>0</v>
      </c>
      <c r="F1967" s="18">
        <v>1</v>
      </c>
      <c r="G1967" s="18">
        <f t="shared" si="92"/>
        <v>0</v>
      </c>
    </row>
    <row r="1968" spans="1:7">
      <c r="A1968" t="e">
        <f>_xlfn.XLOOKUP(I1968,UTILIZADAS[Contacto1],UTILIZADAS[Source.Name],,0)</f>
        <v>#N/A</v>
      </c>
      <c r="B1968" s="18" t="e">
        <f>VLOOKUP(J1968,Ref!A:C,3,0)</f>
        <v>#N/A</v>
      </c>
      <c r="C1968" s="18" t="e">
        <f>VLOOKUP(J1968,Ref!A:D,4,0)</f>
        <v>#N/A</v>
      </c>
      <c r="D1968" s="18" t="str">
        <f t="shared" si="90"/>
        <v>00/ene</v>
      </c>
      <c r="E1968" s="18">
        <f t="shared" si="91"/>
        <v>0</v>
      </c>
      <c r="F1968" s="18">
        <v>1</v>
      </c>
      <c r="G1968" s="18">
        <f t="shared" si="92"/>
        <v>0</v>
      </c>
    </row>
    <row r="1969" spans="1:7">
      <c r="A1969" t="e">
        <f>_xlfn.XLOOKUP(I1969,UTILIZADAS[Contacto1],UTILIZADAS[Source.Name],,0)</f>
        <v>#N/A</v>
      </c>
      <c r="B1969" s="18" t="e">
        <f>VLOOKUP(J1969,Ref!A:C,3,0)</f>
        <v>#N/A</v>
      </c>
      <c r="C1969" s="18" t="e">
        <f>VLOOKUP(J1969,Ref!A:D,4,0)</f>
        <v>#N/A</v>
      </c>
      <c r="D1969" s="18" t="str">
        <f t="shared" si="90"/>
        <v>00/ene</v>
      </c>
      <c r="E1969" s="18">
        <f t="shared" si="91"/>
        <v>0</v>
      </c>
      <c r="F1969" s="18">
        <v>1</v>
      </c>
      <c r="G1969" s="18">
        <f t="shared" si="92"/>
        <v>0</v>
      </c>
    </row>
    <row r="1970" spans="1:7">
      <c r="A1970" t="e">
        <f>_xlfn.XLOOKUP(I1970,UTILIZADAS[Contacto1],UTILIZADAS[Source.Name],,0)</f>
        <v>#N/A</v>
      </c>
      <c r="B1970" s="18" t="e">
        <f>VLOOKUP(J1970,Ref!A:C,3,0)</f>
        <v>#N/A</v>
      </c>
      <c r="C1970" s="18" t="e">
        <f>VLOOKUP(J1970,Ref!A:D,4,0)</f>
        <v>#N/A</v>
      </c>
      <c r="D1970" s="18" t="str">
        <f t="shared" si="90"/>
        <v>00/ene</v>
      </c>
      <c r="E1970" s="18">
        <f t="shared" si="91"/>
        <v>0</v>
      </c>
      <c r="F1970" s="18">
        <v>1</v>
      </c>
      <c r="G1970" s="18">
        <f t="shared" si="92"/>
        <v>0</v>
      </c>
    </row>
    <row r="1971" spans="1:7">
      <c r="A1971" t="e">
        <f>_xlfn.XLOOKUP(I1971,UTILIZADAS[Contacto1],UTILIZADAS[Source.Name],,0)</f>
        <v>#N/A</v>
      </c>
      <c r="B1971" s="18" t="e">
        <f>VLOOKUP(J1971,Ref!A:C,3,0)</f>
        <v>#N/A</v>
      </c>
      <c r="C1971" s="18" t="e">
        <f>VLOOKUP(J1971,Ref!A:D,4,0)</f>
        <v>#N/A</v>
      </c>
      <c r="D1971" s="18" t="str">
        <f t="shared" si="90"/>
        <v>00/ene</v>
      </c>
      <c r="E1971" s="18">
        <f t="shared" si="91"/>
        <v>0</v>
      </c>
      <c r="F1971" s="18">
        <v>1</v>
      </c>
      <c r="G1971" s="18">
        <f t="shared" si="92"/>
        <v>0</v>
      </c>
    </row>
    <row r="1972" spans="1:7">
      <c r="A1972" t="e">
        <f>_xlfn.XLOOKUP(I1972,UTILIZADAS[Contacto1],UTILIZADAS[Source.Name],,0)</f>
        <v>#N/A</v>
      </c>
      <c r="B1972" s="18" t="e">
        <f>VLOOKUP(J1972,Ref!A:C,3,0)</f>
        <v>#N/A</v>
      </c>
      <c r="C1972" s="18" t="e">
        <f>VLOOKUP(J1972,Ref!A:D,4,0)</f>
        <v>#N/A</v>
      </c>
      <c r="D1972" s="18" t="str">
        <f t="shared" si="90"/>
        <v>00/ene</v>
      </c>
      <c r="E1972" s="18">
        <f t="shared" si="91"/>
        <v>0</v>
      </c>
      <c r="F1972" s="18">
        <v>1</v>
      </c>
      <c r="G1972" s="18">
        <f t="shared" si="92"/>
        <v>0</v>
      </c>
    </row>
    <row r="1973" spans="1:7">
      <c r="A1973" t="e">
        <f>_xlfn.XLOOKUP(I1973,UTILIZADAS[Contacto1],UTILIZADAS[Source.Name],,0)</f>
        <v>#N/A</v>
      </c>
      <c r="B1973" s="18" t="e">
        <f>VLOOKUP(J1973,Ref!A:C,3,0)</f>
        <v>#N/A</v>
      </c>
      <c r="C1973" s="18" t="e">
        <f>VLOOKUP(J1973,Ref!A:D,4,0)</f>
        <v>#N/A</v>
      </c>
      <c r="D1973" s="18" t="str">
        <f t="shared" si="90"/>
        <v>00/ene</v>
      </c>
      <c r="E1973" s="18">
        <f t="shared" si="91"/>
        <v>0</v>
      </c>
      <c r="F1973" s="18">
        <v>1</v>
      </c>
      <c r="G1973" s="18">
        <f t="shared" si="92"/>
        <v>0</v>
      </c>
    </row>
    <row r="1974" spans="1:7">
      <c r="A1974" t="e">
        <f>_xlfn.XLOOKUP(I1974,UTILIZADAS[Contacto1],UTILIZADAS[Source.Name],,0)</f>
        <v>#N/A</v>
      </c>
      <c r="B1974" s="18" t="e">
        <f>VLOOKUP(J1974,Ref!A:C,3,0)</f>
        <v>#N/A</v>
      </c>
      <c r="C1974" s="18" t="e">
        <f>VLOOKUP(J1974,Ref!A:D,4,0)</f>
        <v>#N/A</v>
      </c>
      <c r="D1974" s="18" t="str">
        <f t="shared" si="90"/>
        <v>00/ene</v>
      </c>
      <c r="E1974" s="18">
        <f t="shared" si="91"/>
        <v>0</v>
      </c>
      <c r="F1974" s="18">
        <v>1</v>
      </c>
      <c r="G1974" s="18">
        <f t="shared" si="92"/>
        <v>0</v>
      </c>
    </row>
    <row r="1975" spans="1:7">
      <c r="A1975" t="e">
        <f>_xlfn.XLOOKUP(I1975,UTILIZADAS[Contacto1],UTILIZADAS[Source.Name],,0)</f>
        <v>#N/A</v>
      </c>
      <c r="B1975" s="18" t="e">
        <f>VLOOKUP(J1975,Ref!A:C,3,0)</f>
        <v>#N/A</v>
      </c>
      <c r="C1975" s="18" t="e">
        <f>VLOOKUP(J1975,Ref!A:D,4,0)</f>
        <v>#N/A</v>
      </c>
      <c r="D1975" s="18" t="str">
        <f t="shared" si="90"/>
        <v>00/ene</v>
      </c>
      <c r="E1975" s="18">
        <f t="shared" si="91"/>
        <v>0</v>
      </c>
      <c r="F1975" s="18">
        <v>1</v>
      </c>
      <c r="G1975" s="18">
        <f t="shared" si="92"/>
        <v>0</v>
      </c>
    </row>
    <row r="1976" spans="1:7">
      <c r="A1976" t="e">
        <f>_xlfn.XLOOKUP(I1976,UTILIZADAS[Contacto1],UTILIZADAS[Source.Name],,0)</f>
        <v>#N/A</v>
      </c>
      <c r="B1976" s="18" t="e">
        <f>VLOOKUP(J1976,Ref!A:C,3,0)</f>
        <v>#N/A</v>
      </c>
      <c r="C1976" s="18" t="e">
        <f>VLOOKUP(J1976,Ref!A:D,4,0)</f>
        <v>#N/A</v>
      </c>
      <c r="D1976" s="18" t="str">
        <f t="shared" si="90"/>
        <v>00/ene</v>
      </c>
      <c r="E1976" s="18">
        <f t="shared" si="91"/>
        <v>0</v>
      </c>
      <c r="F1976" s="18">
        <v>1</v>
      </c>
      <c r="G1976" s="18">
        <f t="shared" si="92"/>
        <v>0</v>
      </c>
    </row>
    <row r="1977" spans="1:7">
      <c r="A1977" t="e">
        <f>_xlfn.XLOOKUP(I1977,UTILIZADAS[Contacto1],UTILIZADAS[Source.Name],,0)</f>
        <v>#N/A</v>
      </c>
      <c r="B1977" s="18" t="e">
        <f>VLOOKUP(J1977,Ref!A:C,3,0)</f>
        <v>#N/A</v>
      </c>
      <c r="C1977" s="18" t="e">
        <f>VLOOKUP(J1977,Ref!A:D,4,0)</f>
        <v>#N/A</v>
      </c>
      <c r="D1977" s="18" t="str">
        <f t="shared" si="90"/>
        <v>00/ene</v>
      </c>
      <c r="E1977" s="18">
        <f t="shared" si="91"/>
        <v>0</v>
      </c>
      <c r="F1977" s="18">
        <v>1</v>
      </c>
      <c r="G1977" s="18">
        <f t="shared" si="92"/>
        <v>0</v>
      </c>
    </row>
    <row r="1978" spans="1:7">
      <c r="A1978" t="e">
        <f>_xlfn.XLOOKUP(I1978,UTILIZADAS[Contacto1],UTILIZADAS[Source.Name],,0)</f>
        <v>#N/A</v>
      </c>
      <c r="B1978" s="18" t="e">
        <f>VLOOKUP(J1978,Ref!A:C,3,0)</f>
        <v>#N/A</v>
      </c>
      <c r="C1978" s="18" t="e">
        <f>VLOOKUP(J1978,Ref!A:D,4,0)</f>
        <v>#N/A</v>
      </c>
      <c r="D1978" s="18" t="str">
        <f t="shared" si="90"/>
        <v>00/ene</v>
      </c>
      <c r="E1978" s="18">
        <f t="shared" si="91"/>
        <v>0</v>
      </c>
      <c r="F1978" s="18">
        <v>1</v>
      </c>
      <c r="G1978" s="18">
        <f t="shared" si="92"/>
        <v>0</v>
      </c>
    </row>
    <row r="1979" spans="1:7">
      <c r="A1979" t="e">
        <f>_xlfn.XLOOKUP(I1979,UTILIZADAS[Contacto1],UTILIZADAS[Source.Name],,0)</f>
        <v>#N/A</v>
      </c>
      <c r="B1979" s="18" t="e">
        <f>VLOOKUP(J1979,Ref!A:C,3,0)</f>
        <v>#N/A</v>
      </c>
      <c r="C1979" s="18" t="e">
        <f>VLOOKUP(J1979,Ref!A:D,4,0)</f>
        <v>#N/A</v>
      </c>
      <c r="D1979" s="18" t="str">
        <f t="shared" si="90"/>
        <v>00/ene</v>
      </c>
      <c r="E1979" s="18">
        <f t="shared" si="91"/>
        <v>0</v>
      </c>
      <c r="F1979" s="18">
        <v>1</v>
      </c>
      <c r="G1979" s="18">
        <f t="shared" si="92"/>
        <v>0</v>
      </c>
    </row>
    <row r="1980" spans="1:7">
      <c r="A1980" t="e">
        <f>_xlfn.XLOOKUP(I1980,UTILIZADAS[Contacto1],UTILIZADAS[Source.Name],,0)</f>
        <v>#N/A</v>
      </c>
      <c r="B1980" s="18" t="e">
        <f>VLOOKUP(J1980,Ref!A:C,3,0)</f>
        <v>#N/A</v>
      </c>
      <c r="C1980" s="18" t="e">
        <f>VLOOKUP(J1980,Ref!A:D,4,0)</f>
        <v>#N/A</v>
      </c>
      <c r="D1980" s="18" t="str">
        <f t="shared" si="90"/>
        <v>00/ene</v>
      </c>
      <c r="E1980" s="18">
        <f t="shared" si="91"/>
        <v>0</v>
      </c>
      <c r="F1980" s="18">
        <v>1</v>
      </c>
      <c r="G1980" s="18">
        <f t="shared" si="92"/>
        <v>0</v>
      </c>
    </row>
    <row r="1981" spans="1:7">
      <c r="A1981" t="e">
        <f>_xlfn.XLOOKUP(I1981,UTILIZADAS[Contacto1],UTILIZADAS[Source.Name],,0)</f>
        <v>#N/A</v>
      </c>
      <c r="B1981" s="18" t="e">
        <f>VLOOKUP(J1981,Ref!A:C,3,0)</f>
        <v>#N/A</v>
      </c>
      <c r="C1981" s="18" t="e">
        <f>VLOOKUP(J1981,Ref!A:D,4,0)</f>
        <v>#N/A</v>
      </c>
      <c r="D1981" s="18" t="str">
        <f t="shared" si="90"/>
        <v>00/ene</v>
      </c>
      <c r="E1981" s="18">
        <f t="shared" si="91"/>
        <v>0</v>
      </c>
      <c r="F1981" s="18">
        <v>1</v>
      </c>
      <c r="G1981" s="18">
        <f t="shared" si="92"/>
        <v>0</v>
      </c>
    </row>
    <row r="1982" spans="1:7">
      <c r="A1982" t="e">
        <f>_xlfn.XLOOKUP(I1982,UTILIZADAS[Contacto1],UTILIZADAS[Source.Name],,0)</f>
        <v>#N/A</v>
      </c>
      <c r="B1982" s="18" t="e">
        <f>VLOOKUP(J1982,Ref!A:C,3,0)</f>
        <v>#N/A</v>
      </c>
      <c r="C1982" s="18" t="e">
        <f>VLOOKUP(J1982,Ref!A:D,4,0)</f>
        <v>#N/A</v>
      </c>
      <c r="D1982" s="18" t="str">
        <f t="shared" si="90"/>
        <v>00/ene</v>
      </c>
      <c r="E1982" s="18">
        <f t="shared" si="91"/>
        <v>0</v>
      </c>
      <c r="F1982" s="18">
        <v>1</v>
      </c>
      <c r="G1982" s="18">
        <f t="shared" si="92"/>
        <v>0</v>
      </c>
    </row>
    <row r="1983" spans="1:7">
      <c r="A1983" t="e">
        <f>_xlfn.XLOOKUP(I1983,UTILIZADAS[Contacto1],UTILIZADAS[Source.Name],,0)</f>
        <v>#N/A</v>
      </c>
      <c r="B1983" s="18" t="e">
        <f>VLOOKUP(J1983,Ref!A:C,3,0)</f>
        <v>#N/A</v>
      </c>
      <c r="C1983" s="18" t="e">
        <f>VLOOKUP(J1983,Ref!A:D,4,0)</f>
        <v>#N/A</v>
      </c>
      <c r="D1983" s="18" t="str">
        <f t="shared" si="90"/>
        <v>00/ene</v>
      </c>
      <c r="E1983" s="18">
        <f t="shared" si="91"/>
        <v>0</v>
      </c>
      <c r="F1983" s="18">
        <v>1</v>
      </c>
      <c r="G1983" s="18">
        <f t="shared" si="92"/>
        <v>0</v>
      </c>
    </row>
    <row r="1984" spans="1:7">
      <c r="A1984" t="e">
        <f>_xlfn.XLOOKUP(I1984,UTILIZADAS[Contacto1],UTILIZADAS[Source.Name],,0)</f>
        <v>#N/A</v>
      </c>
      <c r="B1984" s="18" t="e">
        <f>VLOOKUP(J1984,Ref!A:C,3,0)</f>
        <v>#N/A</v>
      </c>
      <c r="C1984" s="18" t="e">
        <f>VLOOKUP(J1984,Ref!A:D,4,0)</f>
        <v>#N/A</v>
      </c>
      <c r="D1984" s="18" t="str">
        <f t="shared" si="90"/>
        <v>00/ene</v>
      </c>
      <c r="E1984" s="18">
        <f t="shared" si="91"/>
        <v>0</v>
      </c>
      <c r="F1984" s="18">
        <v>1</v>
      </c>
      <c r="G1984" s="18">
        <f t="shared" si="92"/>
        <v>0</v>
      </c>
    </row>
    <row r="1985" spans="1:7">
      <c r="A1985" t="e">
        <f>_xlfn.XLOOKUP(I1985,UTILIZADAS[Contacto1],UTILIZADAS[Source.Name],,0)</f>
        <v>#N/A</v>
      </c>
      <c r="B1985" s="18" t="e">
        <f>VLOOKUP(J1985,Ref!A:C,3,0)</f>
        <v>#N/A</v>
      </c>
      <c r="C1985" s="18" t="e">
        <f>VLOOKUP(J1985,Ref!A:D,4,0)</f>
        <v>#N/A</v>
      </c>
      <c r="D1985" s="18" t="str">
        <f t="shared" si="90"/>
        <v>00/ene</v>
      </c>
      <c r="E1985" s="18">
        <f t="shared" si="91"/>
        <v>0</v>
      </c>
      <c r="F1985" s="18">
        <v>1</v>
      </c>
      <c r="G1985" s="18">
        <f t="shared" si="92"/>
        <v>0</v>
      </c>
    </row>
    <row r="1986" spans="1:7">
      <c r="A1986" t="e">
        <f>_xlfn.XLOOKUP(I1986,UTILIZADAS[Contacto1],UTILIZADAS[Source.Name],,0)</f>
        <v>#N/A</v>
      </c>
      <c r="B1986" s="18" t="e">
        <f>VLOOKUP(J1986,Ref!A:C,3,0)</f>
        <v>#N/A</v>
      </c>
      <c r="C1986" s="18" t="e">
        <f>VLOOKUP(J1986,Ref!A:D,4,0)</f>
        <v>#N/A</v>
      </c>
      <c r="D1986" s="18" t="str">
        <f t="shared" ref="D1986:D2049" si="93">TEXT(H1986,"dd/mmm")</f>
        <v>00/ene</v>
      </c>
      <c r="E1986" s="18">
        <f t="shared" ref="E1986:E2049" si="94">+COUNTIF(I:I,I1986)</f>
        <v>0</v>
      </c>
      <c r="F1986" s="18">
        <v>1</v>
      </c>
      <c r="G1986" s="18">
        <f t="shared" si="92"/>
        <v>0</v>
      </c>
    </row>
    <row r="1987" spans="1:7">
      <c r="A1987" t="e">
        <f>_xlfn.XLOOKUP(I1987,UTILIZADAS[Contacto1],UTILIZADAS[Source.Name],,0)</f>
        <v>#N/A</v>
      </c>
      <c r="B1987" s="18" t="e">
        <f>VLOOKUP(J1987,Ref!A:C,3,0)</f>
        <v>#N/A</v>
      </c>
      <c r="C1987" s="18" t="e">
        <f>VLOOKUP(J1987,Ref!A:D,4,0)</f>
        <v>#N/A</v>
      </c>
      <c r="D1987" s="18" t="str">
        <f t="shared" si="93"/>
        <v>00/ene</v>
      </c>
      <c r="E1987" s="18">
        <f t="shared" si="94"/>
        <v>0</v>
      </c>
      <c r="F1987" s="18">
        <v>1</v>
      </c>
      <c r="G1987" s="18">
        <f t="shared" ref="G1987:G2050" si="95">IF(I1987=I1988,0,1)</f>
        <v>0</v>
      </c>
    </row>
    <row r="1988" spans="1:7">
      <c r="A1988" t="e">
        <f>_xlfn.XLOOKUP(I1988,UTILIZADAS[Contacto1],UTILIZADAS[Source.Name],,0)</f>
        <v>#N/A</v>
      </c>
      <c r="B1988" s="18" t="e">
        <f>VLOOKUP(J1988,Ref!A:C,3,0)</f>
        <v>#N/A</v>
      </c>
      <c r="C1988" s="18" t="e">
        <f>VLOOKUP(J1988,Ref!A:D,4,0)</f>
        <v>#N/A</v>
      </c>
      <c r="D1988" s="18" t="str">
        <f t="shared" si="93"/>
        <v>00/ene</v>
      </c>
      <c r="E1988" s="18">
        <f t="shared" si="94"/>
        <v>0</v>
      </c>
      <c r="F1988" s="18">
        <v>1</v>
      </c>
      <c r="G1988" s="18">
        <f t="shared" si="95"/>
        <v>0</v>
      </c>
    </row>
    <row r="1989" spans="1:7">
      <c r="A1989" t="e">
        <f>_xlfn.XLOOKUP(I1989,UTILIZADAS[Contacto1],UTILIZADAS[Source.Name],,0)</f>
        <v>#N/A</v>
      </c>
      <c r="B1989" s="18" t="e">
        <f>VLOOKUP(J1989,Ref!A:C,3,0)</f>
        <v>#N/A</v>
      </c>
      <c r="C1989" s="18" t="e">
        <f>VLOOKUP(J1989,Ref!A:D,4,0)</f>
        <v>#N/A</v>
      </c>
      <c r="D1989" s="18" t="str">
        <f t="shared" si="93"/>
        <v>00/ene</v>
      </c>
      <c r="E1989" s="18">
        <f t="shared" si="94"/>
        <v>0</v>
      </c>
      <c r="F1989" s="18">
        <v>1</v>
      </c>
      <c r="G1989" s="18">
        <f t="shared" si="95"/>
        <v>0</v>
      </c>
    </row>
    <row r="1990" spans="1:7">
      <c r="A1990" t="e">
        <f>_xlfn.XLOOKUP(I1990,UTILIZADAS[Contacto1],UTILIZADAS[Source.Name],,0)</f>
        <v>#N/A</v>
      </c>
      <c r="B1990" s="18" t="e">
        <f>VLOOKUP(J1990,Ref!A:C,3,0)</f>
        <v>#N/A</v>
      </c>
      <c r="C1990" s="18" t="e">
        <f>VLOOKUP(J1990,Ref!A:D,4,0)</f>
        <v>#N/A</v>
      </c>
      <c r="D1990" s="18" t="str">
        <f t="shared" si="93"/>
        <v>00/ene</v>
      </c>
      <c r="E1990" s="18">
        <f t="shared" si="94"/>
        <v>0</v>
      </c>
      <c r="F1990" s="18">
        <v>1</v>
      </c>
      <c r="G1990" s="18">
        <f t="shared" si="95"/>
        <v>0</v>
      </c>
    </row>
    <row r="1991" spans="1:7">
      <c r="A1991" t="e">
        <f>_xlfn.XLOOKUP(I1991,UTILIZADAS[Contacto1],UTILIZADAS[Source.Name],,0)</f>
        <v>#N/A</v>
      </c>
      <c r="B1991" s="18" t="e">
        <f>VLOOKUP(J1991,Ref!A:C,3,0)</f>
        <v>#N/A</v>
      </c>
      <c r="C1991" s="18" t="e">
        <f>VLOOKUP(J1991,Ref!A:D,4,0)</f>
        <v>#N/A</v>
      </c>
      <c r="D1991" s="18" t="str">
        <f t="shared" si="93"/>
        <v>00/ene</v>
      </c>
      <c r="E1991" s="18">
        <f t="shared" si="94"/>
        <v>0</v>
      </c>
      <c r="F1991" s="18">
        <v>1</v>
      </c>
      <c r="G1991" s="18">
        <f t="shared" si="95"/>
        <v>0</v>
      </c>
    </row>
    <row r="1992" spans="1:7">
      <c r="A1992" t="e">
        <f>_xlfn.XLOOKUP(I1992,UTILIZADAS[Contacto1],UTILIZADAS[Source.Name],,0)</f>
        <v>#N/A</v>
      </c>
      <c r="B1992" s="18" t="e">
        <f>VLOOKUP(J1992,Ref!A:C,3,0)</f>
        <v>#N/A</v>
      </c>
      <c r="C1992" s="18" t="e">
        <f>VLOOKUP(J1992,Ref!A:D,4,0)</f>
        <v>#N/A</v>
      </c>
      <c r="D1992" s="18" t="str">
        <f t="shared" si="93"/>
        <v>00/ene</v>
      </c>
      <c r="E1992" s="18">
        <f t="shared" si="94"/>
        <v>0</v>
      </c>
      <c r="F1992" s="18">
        <v>1</v>
      </c>
      <c r="G1992" s="18">
        <f t="shared" si="95"/>
        <v>0</v>
      </c>
    </row>
    <row r="1993" spans="1:7">
      <c r="A1993" t="e">
        <f>_xlfn.XLOOKUP(I1993,UTILIZADAS[Contacto1],UTILIZADAS[Source.Name],,0)</f>
        <v>#N/A</v>
      </c>
      <c r="B1993" s="18" t="e">
        <f>VLOOKUP(J1993,Ref!A:C,3,0)</f>
        <v>#N/A</v>
      </c>
      <c r="C1993" s="18" t="e">
        <f>VLOOKUP(J1993,Ref!A:D,4,0)</f>
        <v>#N/A</v>
      </c>
      <c r="D1993" s="18" t="str">
        <f t="shared" si="93"/>
        <v>00/ene</v>
      </c>
      <c r="E1993" s="18">
        <f t="shared" si="94"/>
        <v>0</v>
      </c>
      <c r="F1993" s="18">
        <v>1</v>
      </c>
      <c r="G1993" s="18">
        <f t="shared" si="95"/>
        <v>0</v>
      </c>
    </row>
    <row r="1994" spans="1:7">
      <c r="A1994" t="e">
        <f>_xlfn.XLOOKUP(I1994,UTILIZADAS[Contacto1],UTILIZADAS[Source.Name],,0)</f>
        <v>#N/A</v>
      </c>
      <c r="B1994" s="18" t="e">
        <f>VLOOKUP(J1994,Ref!A:C,3,0)</f>
        <v>#N/A</v>
      </c>
      <c r="C1994" s="18" t="e">
        <f>VLOOKUP(J1994,Ref!A:D,4,0)</f>
        <v>#N/A</v>
      </c>
      <c r="D1994" s="18" t="str">
        <f t="shared" si="93"/>
        <v>00/ene</v>
      </c>
      <c r="E1994" s="18">
        <f t="shared" si="94"/>
        <v>0</v>
      </c>
      <c r="F1994" s="18">
        <v>1</v>
      </c>
      <c r="G1994" s="18">
        <f t="shared" si="95"/>
        <v>0</v>
      </c>
    </row>
    <row r="1995" spans="1:7">
      <c r="A1995" t="e">
        <f>_xlfn.XLOOKUP(I1995,UTILIZADAS[Contacto1],UTILIZADAS[Source.Name],,0)</f>
        <v>#N/A</v>
      </c>
      <c r="B1995" s="18" t="e">
        <f>VLOOKUP(J1995,Ref!A:C,3,0)</f>
        <v>#N/A</v>
      </c>
      <c r="C1995" s="18" t="e">
        <f>VLOOKUP(J1995,Ref!A:D,4,0)</f>
        <v>#N/A</v>
      </c>
      <c r="D1995" s="18" t="str">
        <f t="shared" si="93"/>
        <v>00/ene</v>
      </c>
      <c r="E1995" s="18">
        <f t="shared" si="94"/>
        <v>0</v>
      </c>
      <c r="F1995" s="18">
        <v>1</v>
      </c>
      <c r="G1995" s="18">
        <f t="shared" si="95"/>
        <v>0</v>
      </c>
    </row>
    <row r="1996" spans="1:7">
      <c r="A1996" t="e">
        <f>_xlfn.XLOOKUP(I1996,UTILIZADAS[Contacto1],UTILIZADAS[Source.Name],,0)</f>
        <v>#N/A</v>
      </c>
      <c r="B1996" s="18" t="e">
        <f>VLOOKUP(J1996,Ref!A:C,3,0)</f>
        <v>#N/A</v>
      </c>
      <c r="C1996" s="18" t="e">
        <f>VLOOKUP(J1996,Ref!A:D,4,0)</f>
        <v>#N/A</v>
      </c>
      <c r="D1996" s="18" t="str">
        <f t="shared" si="93"/>
        <v>00/ene</v>
      </c>
      <c r="E1996" s="18">
        <f t="shared" si="94"/>
        <v>0</v>
      </c>
      <c r="F1996" s="18">
        <v>1</v>
      </c>
      <c r="G1996" s="18">
        <f t="shared" si="95"/>
        <v>0</v>
      </c>
    </row>
    <row r="1997" spans="1:7">
      <c r="A1997" t="e">
        <f>_xlfn.XLOOKUP(I1997,UTILIZADAS[Contacto1],UTILIZADAS[Source.Name],,0)</f>
        <v>#N/A</v>
      </c>
      <c r="B1997" s="18" t="e">
        <f>VLOOKUP(J1997,Ref!A:C,3,0)</f>
        <v>#N/A</v>
      </c>
      <c r="C1997" s="18" t="e">
        <f>VLOOKUP(J1997,Ref!A:D,4,0)</f>
        <v>#N/A</v>
      </c>
      <c r="D1997" s="18" t="str">
        <f t="shared" si="93"/>
        <v>00/ene</v>
      </c>
      <c r="E1997" s="18">
        <f t="shared" si="94"/>
        <v>0</v>
      </c>
      <c r="F1997" s="18">
        <v>1</v>
      </c>
      <c r="G1997" s="18">
        <f t="shared" si="95"/>
        <v>0</v>
      </c>
    </row>
    <row r="1998" spans="1:7">
      <c r="A1998" t="e">
        <f>_xlfn.XLOOKUP(I1998,UTILIZADAS[Contacto1],UTILIZADAS[Source.Name],,0)</f>
        <v>#N/A</v>
      </c>
      <c r="B1998" s="18" t="e">
        <f>VLOOKUP(J1998,Ref!A:C,3,0)</f>
        <v>#N/A</v>
      </c>
      <c r="C1998" s="18" t="e">
        <f>VLOOKUP(J1998,Ref!A:D,4,0)</f>
        <v>#N/A</v>
      </c>
      <c r="D1998" s="18" t="str">
        <f t="shared" si="93"/>
        <v>00/ene</v>
      </c>
      <c r="E1998" s="18">
        <f t="shared" si="94"/>
        <v>0</v>
      </c>
      <c r="F1998" s="18">
        <v>1</v>
      </c>
      <c r="G1998" s="18">
        <f t="shared" si="95"/>
        <v>0</v>
      </c>
    </row>
    <row r="1999" spans="1:7">
      <c r="A1999" t="e">
        <f>_xlfn.XLOOKUP(I1999,UTILIZADAS[Contacto1],UTILIZADAS[Source.Name],,0)</f>
        <v>#N/A</v>
      </c>
      <c r="B1999" s="18" t="e">
        <f>VLOOKUP(J1999,Ref!A:C,3,0)</f>
        <v>#N/A</v>
      </c>
      <c r="C1999" s="18" t="e">
        <f>VLOOKUP(J1999,Ref!A:D,4,0)</f>
        <v>#N/A</v>
      </c>
      <c r="D1999" s="18" t="str">
        <f t="shared" si="93"/>
        <v>00/ene</v>
      </c>
      <c r="E1999" s="18">
        <f t="shared" si="94"/>
        <v>0</v>
      </c>
      <c r="F1999" s="18">
        <v>1</v>
      </c>
      <c r="G1999" s="18">
        <f t="shared" si="95"/>
        <v>0</v>
      </c>
    </row>
    <row r="2000" spans="1:7">
      <c r="A2000" t="e">
        <f>_xlfn.XLOOKUP(I2000,UTILIZADAS[Contacto1],UTILIZADAS[Source.Name],,0)</f>
        <v>#N/A</v>
      </c>
      <c r="B2000" s="18" t="e">
        <f>VLOOKUP(J2000,Ref!A:C,3,0)</f>
        <v>#N/A</v>
      </c>
      <c r="C2000" s="18" t="e">
        <f>VLOOKUP(J2000,Ref!A:D,4,0)</f>
        <v>#N/A</v>
      </c>
      <c r="D2000" s="18" t="str">
        <f t="shared" si="93"/>
        <v>00/ene</v>
      </c>
      <c r="E2000" s="18">
        <f t="shared" si="94"/>
        <v>0</v>
      </c>
      <c r="F2000" s="18">
        <v>1</v>
      </c>
      <c r="G2000" s="18">
        <f t="shared" si="95"/>
        <v>0</v>
      </c>
    </row>
    <row r="2001" spans="1:7">
      <c r="A2001" t="e">
        <f>_xlfn.XLOOKUP(I2001,UTILIZADAS[Contacto1],UTILIZADAS[Source.Name],,0)</f>
        <v>#N/A</v>
      </c>
      <c r="B2001" s="18" t="e">
        <f>VLOOKUP(J2001,Ref!A:C,3,0)</f>
        <v>#N/A</v>
      </c>
      <c r="C2001" s="18" t="e">
        <f>VLOOKUP(J2001,Ref!A:D,4,0)</f>
        <v>#N/A</v>
      </c>
      <c r="D2001" s="18" t="str">
        <f t="shared" si="93"/>
        <v>00/ene</v>
      </c>
      <c r="E2001" s="18">
        <f t="shared" si="94"/>
        <v>0</v>
      </c>
      <c r="F2001" s="18">
        <v>1</v>
      </c>
      <c r="G2001" s="18">
        <f t="shared" si="95"/>
        <v>0</v>
      </c>
    </row>
    <row r="2002" spans="1:7">
      <c r="A2002" t="e">
        <f>_xlfn.XLOOKUP(I2002,UTILIZADAS[Contacto1],UTILIZADAS[Source.Name],,0)</f>
        <v>#N/A</v>
      </c>
      <c r="B2002" s="18" t="e">
        <f>VLOOKUP(J2002,Ref!A:C,3,0)</f>
        <v>#N/A</v>
      </c>
      <c r="C2002" s="18" t="e">
        <f>VLOOKUP(J2002,Ref!A:D,4,0)</f>
        <v>#N/A</v>
      </c>
      <c r="D2002" s="18" t="str">
        <f t="shared" si="93"/>
        <v>00/ene</v>
      </c>
      <c r="E2002" s="18">
        <f t="shared" si="94"/>
        <v>0</v>
      </c>
      <c r="F2002" s="18">
        <v>1</v>
      </c>
      <c r="G2002" s="18">
        <f t="shared" si="95"/>
        <v>0</v>
      </c>
    </row>
    <row r="2003" spans="1:7">
      <c r="A2003" t="e">
        <f>_xlfn.XLOOKUP(I2003,UTILIZADAS[Contacto1],UTILIZADAS[Source.Name],,0)</f>
        <v>#N/A</v>
      </c>
      <c r="B2003" s="18" t="e">
        <f>VLOOKUP(J2003,Ref!A:C,3,0)</f>
        <v>#N/A</v>
      </c>
      <c r="C2003" s="18" t="e">
        <f>VLOOKUP(J2003,Ref!A:D,4,0)</f>
        <v>#N/A</v>
      </c>
      <c r="D2003" s="18" t="str">
        <f t="shared" si="93"/>
        <v>00/ene</v>
      </c>
      <c r="E2003" s="18">
        <f t="shared" si="94"/>
        <v>0</v>
      </c>
      <c r="F2003" s="18">
        <v>1</v>
      </c>
      <c r="G2003" s="18">
        <f t="shared" si="95"/>
        <v>0</v>
      </c>
    </row>
    <row r="2004" spans="1:7">
      <c r="A2004" t="e">
        <f>_xlfn.XLOOKUP(I2004,UTILIZADAS[Contacto1],UTILIZADAS[Source.Name],,0)</f>
        <v>#N/A</v>
      </c>
      <c r="B2004" s="18" t="e">
        <f>VLOOKUP(J2004,Ref!A:C,3,0)</f>
        <v>#N/A</v>
      </c>
      <c r="C2004" s="18" t="e">
        <f>VLOOKUP(J2004,Ref!A:D,4,0)</f>
        <v>#N/A</v>
      </c>
      <c r="D2004" s="18" t="str">
        <f t="shared" si="93"/>
        <v>00/ene</v>
      </c>
      <c r="E2004" s="18">
        <f t="shared" si="94"/>
        <v>0</v>
      </c>
      <c r="F2004" s="18">
        <v>1</v>
      </c>
      <c r="G2004" s="18">
        <f t="shared" si="95"/>
        <v>0</v>
      </c>
    </row>
    <row r="2005" spans="1:7">
      <c r="A2005" t="e">
        <f>_xlfn.XLOOKUP(I2005,UTILIZADAS[Contacto1],UTILIZADAS[Source.Name],,0)</f>
        <v>#N/A</v>
      </c>
      <c r="B2005" s="18" t="e">
        <f>VLOOKUP(J2005,Ref!A:C,3,0)</f>
        <v>#N/A</v>
      </c>
      <c r="C2005" s="18" t="e">
        <f>VLOOKUP(J2005,Ref!A:D,4,0)</f>
        <v>#N/A</v>
      </c>
      <c r="D2005" s="18" t="str">
        <f t="shared" si="93"/>
        <v>00/ene</v>
      </c>
      <c r="E2005" s="18">
        <f t="shared" si="94"/>
        <v>0</v>
      </c>
      <c r="F2005" s="18">
        <v>1</v>
      </c>
      <c r="G2005" s="18">
        <f t="shared" si="95"/>
        <v>0</v>
      </c>
    </row>
    <row r="2006" spans="1:7">
      <c r="A2006" t="e">
        <f>_xlfn.XLOOKUP(I2006,UTILIZADAS[Contacto1],UTILIZADAS[Source.Name],,0)</f>
        <v>#N/A</v>
      </c>
      <c r="B2006" s="18" t="e">
        <f>VLOOKUP(J2006,Ref!A:C,3,0)</f>
        <v>#N/A</v>
      </c>
      <c r="C2006" s="18" t="e">
        <f>VLOOKUP(J2006,Ref!A:D,4,0)</f>
        <v>#N/A</v>
      </c>
      <c r="D2006" s="18" t="str">
        <f t="shared" si="93"/>
        <v>00/ene</v>
      </c>
      <c r="E2006" s="18">
        <f t="shared" si="94"/>
        <v>0</v>
      </c>
      <c r="F2006" s="18">
        <v>1</v>
      </c>
      <c r="G2006" s="18">
        <f t="shared" si="95"/>
        <v>0</v>
      </c>
    </row>
    <row r="2007" spans="1:7">
      <c r="A2007" t="e">
        <f>_xlfn.XLOOKUP(I2007,UTILIZADAS[Contacto1],UTILIZADAS[Source.Name],,0)</f>
        <v>#N/A</v>
      </c>
      <c r="B2007" s="18" t="e">
        <f>VLOOKUP(J2007,Ref!A:C,3,0)</f>
        <v>#N/A</v>
      </c>
      <c r="C2007" s="18" t="e">
        <f>VLOOKUP(J2007,Ref!A:D,4,0)</f>
        <v>#N/A</v>
      </c>
      <c r="D2007" s="18" t="str">
        <f t="shared" si="93"/>
        <v>00/ene</v>
      </c>
      <c r="E2007" s="18">
        <f t="shared" si="94"/>
        <v>0</v>
      </c>
      <c r="F2007" s="18">
        <v>1</v>
      </c>
      <c r="G2007" s="18">
        <f t="shared" si="95"/>
        <v>0</v>
      </c>
    </row>
    <row r="2008" spans="1:7">
      <c r="A2008" t="e">
        <f>_xlfn.XLOOKUP(I2008,UTILIZADAS[Contacto1],UTILIZADAS[Source.Name],,0)</f>
        <v>#N/A</v>
      </c>
      <c r="B2008" s="18" t="e">
        <f>VLOOKUP(J2008,Ref!A:C,3,0)</f>
        <v>#N/A</v>
      </c>
      <c r="C2008" s="18" t="e">
        <f>VLOOKUP(J2008,Ref!A:D,4,0)</f>
        <v>#N/A</v>
      </c>
      <c r="D2008" s="18" t="str">
        <f t="shared" si="93"/>
        <v>00/ene</v>
      </c>
      <c r="E2008" s="18">
        <f t="shared" si="94"/>
        <v>0</v>
      </c>
      <c r="F2008" s="18">
        <v>1</v>
      </c>
      <c r="G2008" s="18">
        <f t="shared" si="95"/>
        <v>0</v>
      </c>
    </row>
    <row r="2009" spans="1:7">
      <c r="A2009" t="e">
        <f>_xlfn.XLOOKUP(I2009,UTILIZADAS[Contacto1],UTILIZADAS[Source.Name],,0)</f>
        <v>#N/A</v>
      </c>
      <c r="B2009" s="18" t="e">
        <f>VLOOKUP(J2009,Ref!A:C,3,0)</f>
        <v>#N/A</v>
      </c>
      <c r="C2009" s="18" t="e">
        <f>VLOOKUP(J2009,Ref!A:D,4,0)</f>
        <v>#N/A</v>
      </c>
      <c r="D2009" s="18" t="str">
        <f t="shared" si="93"/>
        <v>00/ene</v>
      </c>
      <c r="E2009" s="18">
        <f t="shared" si="94"/>
        <v>0</v>
      </c>
      <c r="F2009" s="18">
        <v>1</v>
      </c>
      <c r="G2009" s="18">
        <f t="shared" si="95"/>
        <v>0</v>
      </c>
    </row>
    <row r="2010" spans="1:7">
      <c r="A2010" t="e">
        <f>_xlfn.XLOOKUP(I2010,UTILIZADAS[Contacto1],UTILIZADAS[Source.Name],,0)</f>
        <v>#N/A</v>
      </c>
      <c r="B2010" s="18" t="e">
        <f>VLOOKUP(J2010,Ref!A:C,3,0)</f>
        <v>#N/A</v>
      </c>
      <c r="C2010" s="18" t="e">
        <f>VLOOKUP(J2010,Ref!A:D,4,0)</f>
        <v>#N/A</v>
      </c>
      <c r="D2010" s="18" t="str">
        <f t="shared" si="93"/>
        <v>00/ene</v>
      </c>
      <c r="E2010" s="18">
        <f t="shared" si="94"/>
        <v>0</v>
      </c>
      <c r="F2010" s="18">
        <v>1</v>
      </c>
      <c r="G2010" s="18">
        <f t="shared" si="95"/>
        <v>0</v>
      </c>
    </row>
    <row r="2011" spans="1:7">
      <c r="A2011" t="e">
        <f>_xlfn.XLOOKUP(I2011,UTILIZADAS[Contacto1],UTILIZADAS[Source.Name],,0)</f>
        <v>#N/A</v>
      </c>
      <c r="B2011" s="18" t="e">
        <f>VLOOKUP(J2011,Ref!A:C,3,0)</f>
        <v>#N/A</v>
      </c>
      <c r="C2011" s="18" t="e">
        <f>VLOOKUP(J2011,Ref!A:D,4,0)</f>
        <v>#N/A</v>
      </c>
      <c r="D2011" s="18" t="str">
        <f t="shared" si="93"/>
        <v>00/ene</v>
      </c>
      <c r="E2011" s="18">
        <f t="shared" si="94"/>
        <v>0</v>
      </c>
      <c r="F2011" s="18">
        <v>1</v>
      </c>
      <c r="G2011" s="18">
        <f t="shared" si="95"/>
        <v>0</v>
      </c>
    </row>
    <row r="2012" spans="1:7">
      <c r="A2012" t="e">
        <f>_xlfn.XLOOKUP(I2012,UTILIZADAS[Contacto1],UTILIZADAS[Source.Name],,0)</f>
        <v>#N/A</v>
      </c>
      <c r="B2012" s="18" t="e">
        <f>VLOOKUP(J2012,Ref!A:C,3,0)</f>
        <v>#N/A</v>
      </c>
      <c r="C2012" s="18" t="e">
        <f>VLOOKUP(J2012,Ref!A:D,4,0)</f>
        <v>#N/A</v>
      </c>
      <c r="D2012" s="18" t="str">
        <f t="shared" si="93"/>
        <v>00/ene</v>
      </c>
      <c r="E2012" s="18">
        <f t="shared" si="94"/>
        <v>0</v>
      </c>
      <c r="F2012" s="18">
        <v>1</v>
      </c>
      <c r="G2012" s="18">
        <f t="shared" si="95"/>
        <v>0</v>
      </c>
    </row>
    <row r="2013" spans="1:7">
      <c r="A2013" t="e">
        <f>_xlfn.XLOOKUP(I2013,UTILIZADAS[Contacto1],UTILIZADAS[Source.Name],,0)</f>
        <v>#N/A</v>
      </c>
      <c r="B2013" s="18" t="e">
        <f>VLOOKUP(J2013,Ref!A:C,3,0)</f>
        <v>#N/A</v>
      </c>
      <c r="C2013" s="18" t="e">
        <f>VLOOKUP(J2013,Ref!A:D,4,0)</f>
        <v>#N/A</v>
      </c>
      <c r="D2013" s="18" t="str">
        <f t="shared" si="93"/>
        <v>00/ene</v>
      </c>
      <c r="E2013" s="18">
        <f t="shared" si="94"/>
        <v>0</v>
      </c>
      <c r="F2013" s="18">
        <v>1</v>
      </c>
      <c r="G2013" s="18">
        <f t="shared" si="95"/>
        <v>0</v>
      </c>
    </row>
    <row r="2014" spans="1:7">
      <c r="A2014" t="e">
        <f>_xlfn.XLOOKUP(I2014,UTILIZADAS[Contacto1],UTILIZADAS[Source.Name],,0)</f>
        <v>#N/A</v>
      </c>
      <c r="B2014" s="18" t="e">
        <f>VLOOKUP(J2014,Ref!A:C,3,0)</f>
        <v>#N/A</v>
      </c>
      <c r="C2014" s="18" t="e">
        <f>VLOOKUP(J2014,Ref!A:D,4,0)</f>
        <v>#N/A</v>
      </c>
      <c r="D2014" s="18" t="str">
        <f t="shared" si="93"/>
        <v>00/ene</v>
      </c>
      <c r="E2014" s="18">
        <f t="shared" si="94"/>
        <v>0</v>
      </c>
      <c r="F2014" s="18">
        <v>1</v>
      </c>
      <c r="G2014" s="18">
        <f t="shared" si="95"/>
        <v>0</v>
      </c>
    </row>
    <row r="2015" spans="1:7">
      <c r="A2015" t="e">
        <f>_xlfn.XLOOKUP(I2015,UTILIZADAS[Contacto1],UTILIZADAS[Source.Name],,0)</f>
        <v>#N/A</v>
      </c>
      <c r="B2015" s="18" t="e">
        <f>VLOOKUP(J2015,Ref!A:C,3,0)</f>
        <v>#N/A</v>
      </c>
      <c r="C2015" s="18" t="e">
        <f>VLOOKUP(J2015,Ref!A:D,4,0)</f>
        <v>#N/A</v>
      </c>
      <c r="D2015" s="18" t="str">
        <f t="shared" si="93"/>
        <v>00/ene</v>
      </c>
      <c r="E2015" s="18">
        <f t="shared" si="94"/>
        <v>0</v>
      </c>
      <c r="F2015" s="18">
        <v>1</v>
      </c>
      <c r="G2015" s="18">
        <f t="shared" si="95"/>
        <v>0</v>
      </c>
    </row>
    <row r="2016" spans="1:7">
      <c r="A2016" t="e">
        <f>_xlfn.XLOOKUP(I2016,UTILIZADAS[Contacto1],UTILIZADAS[Source.Name],,0)</f>
        <v>#N/A</v>
      </c>
      <c r="B2016" s="18" t="e">
        <f>VLOOKUP(J2016,Ref!A:C,3,0)</f>
        <v>#N/A</v>
      </c>
      <c r="C2016" s="18" t="e">
        <f>VLOOKUP(J2016,Ref!A:D,4,0)</f>
        <v>#N/A</v>
      </c>
      <c r="D2016" s="18" t="str">
        <f t="shared" si="93"/>
        <v>00/ene</v>
      </c>
      <c r="E2016" s="18">
        <f t="shared" si="94"/>
        <v>0</v>
      </c>
      <c r="F2016" s="18">
        <v>1</v>
      </c>
      <c r="G2016" s="18">
        <f t="shared" si="95"/>
        <v>0</v>
      </c>
    </row>
    <row r="2017" spans="1:7">
      <c r="A2017" t="e">
        <f>_xlfn.XLOOKUP(I2017,UTILIZADAS[Contacto1],UTILIZADAS[Source.Name],,0)</f>
        <v>#N/A</v>
      </c>
      <c r="B2017" s="18" t="e">
        <f>VLOOKUP(J2017,Ref!A:C,3,0)</f>
        <v>#N/A</v>
      </c>
      <c r="C2017" s="18" t="e">
        <f>VLOOKUP(J2017,Ref!A:D,4,0)</f>
        <v>#N/A</v>
      </c>
      <c r="D2017" s="18" t="str">
        <f t="shared" si="93"/>
        <v>00/ene</v>
      </c>
      <c r="E2017" s="18">
        <f t="shared" si="94"/>
        <v>0</v>
      </c>
      <c r="F2017" s="18">
        <v>1</v>
      </c>
      <c r="G2017" s="18">
        <f t="shared" si="95"/>
        <v>0</v>
      </c>
    </row>
    <row r="2018" spans="1:7">
      <c r="A2018" t="e">
        <f>_xlfn.XLOOKUP(I2018,UTILIZADAS[Contacto1],UTILIZADAS[Source.Name],,0)</f>
        <v>#N/A</v>
      </c>
      <c r="B2018" s="18" t="e">
        <f>VLOOKUP(J2018,Ref!A:C,3,0)</f>
        <v>#N/A</v>
      </c>
      <c r="C2018" s="18" t="e">
        <f>VLOOKUP(J2018,Ref!A:D,4,0)</f>
        <v>#N/A</v>
      </c>
      <c r="D2018" s="18" t="str">
        <f t="shared" si="93"/>
        <v>00/ene</v>
      </c>
      <c r="E2018" s="18">
        <f t="shared" si="94"/>
        <v>0</v>
      </c>
      <c r="F2018" s="18">
        <v>1</v>
      </c>
      <c r="G2018" s="18">
        <f t="shared" si="95"/>
        <v>0</v>
      </c>
    </row>
    <row r="2019" spans="1:7">
      <c r="A2019" t="e">
        <f>_xlfn.XLOOKUP(I2019,UTILIZADAS[Contacto1],UTILIZADAS[Source.Name],,0)</f>
        <v>#N/A</v>
      </c>
      <c r="B2019" s="18" t="e">
        <f>VLOOKUP(J2019,Ref!A:C,3,0)</f>
        <v>#N/A</v>
      </c>
      <c r="C2019" s="18" t="e">
        <f>VLOOKUP(J2019,Ref!A:D,4,0)</f>
        <v>#N/A</v>
      </c>
      <c r="D2019" s="18" t="str">
        <f t="shared" si="93"/>
        <v>00/ene</v>
      </c>
      <c r="E2019" s="18">
        <f t="shared" si="94"/>
        <v>0</v>
      </c>
      <c r="F2019" s="18">
        <v>1</v>
      </c>
      <c r="G2019" s="18">
        <f t="shared" si="95"/>
        <v>0</v>
      </c>
    </row>
    <row r="2020" spans="1:7">
      <c r="A2020" t="e">
        <f>_xlfn.XLOOKUP(I2020,UTILIZADAS[Contacto1],UTILIZADAS[Source.Name],,0)</f>
        <v>#N/A</v>
      </c>
      <c r="B2020" s="18" t="e">
        <f>VLOOKUP(J2020,Ref!A:C,3,0)</f>
        <v>#N/A</v>
      </c>
      <c r="C2020" s="18" t="e">
        <f>VLOOKUP(J2020,Ref!A:D,4,0)</f>
        <v>#N/A</v>
      </c>
      <c r="D2020" s="18" t="str">
        <f t="shared" si="93"/>
        <v>00/ene</v>
      </c>
      <c r="E2020" s="18">
        <f t="shared" si="94"/>
        <v>0</v>
      </c>
      <c r="F2020" s="18">
        <v>1</v>
      </c>
      <c r="G2020" s="18">
        <f t="shared" si="95"/>
        <v>0</v>
      </c>
    </row>
    <row r="2021" spans="1:7">
      <c r="A2021" t="e">
        <f>_xlfn.XLOOKUP(I2021,UTILIZADAS[Contacto1],UTILIZADAS[Source.Name],,0)</f>
        <v>#N/A</v>
      </c>
      <c r="B2021" s="18" t="e">
        <f>VLOOKUP(J2021,Ref!A:C,3,0)</f>
        <v>#N/A</v>
      </c>
      <c r="C2021" s="18" t="e">
        <f>VLOOKUP(J2021,Ref!A:D,4,0)</f>
        <v>#N/A</v>
      </c>
      <c r="D2021" s="18" t="str">
        <f t="shared" si="93"/>
        <v>00/ene</v>
      </c>
      <c r="E2021" s="18">
        <f t="shared" si="94"/>
        <v>0</v>
      </c>
      <c r="F2021" s="18">
        <v>1</v>
      </c>
      <c r="G2021" s="18">
        <f t="shared" si="95"/>
        <v>0</v>
      </c>
    </row>
    <row r="2022" spans="1:7">
      <c r="A2022" t="e">
        <f>_xlfn.XLOOKUP(I2022,UTILIZADAS[Contacto1],UTILIZADAS[Source.Name],,0)</f>
        <v>#N/A</v>
      </c>
      <c r="B2022" s="18" t="e">
        <f>VLOOKUP(J2022,Ref!A:C,3,0)</f>
        <v>#N/A</v>
      </c>
      <c r="C2022" s="18" t="e">
        <f>VLOOKUP(J2022,Ref!A:D,4,0)</f>
        <v>#N/A</v>
      </c>
      <c r="D2022" s="18" t="str">
        <f t="shared" si="93"/>
        <v>00/ene</v>
      </c>
      <c r="E2022" s="18">
        <f t="shared" si="94"/>
        <v>0</v>
      </c>
      <c r="F2022" s="18">
        <v>1</v>
      </c>
      <c r="G2022" s="18">
        <f t="shared" si="95"/>
        <v>0</v>
      </c>
    </row>
    <row r="2023" spans="1:7">
      <c r="A2023" t="e">
        <f>_xlfn.XLOOKUP(I2023,UTILIZADAS[Contacto1],UTILIZADAS[Source.Name],,0)</f>
        <v>#N/A</v>
      </c>
      <c r="B2023" s="18" t="e">
        <f>VLOOKUP(J2023,Ref!A:C,3,0)</f>
        <v>#N/A</v>
      </c>
      <c r="C2023" s="18" t="e">
        <f>VLOOKUP(J2023,Ref!A:D,4,0)</f>
        <v>#N/A</v>
      </c>
      <c r="D2023" s="18" t="str">
        <f t="shared" si="93"/>
        <v>00/ene</v>
      </c>
      <c r="E2023" s="18">
        <f t="shared" si="94"/>
        <v>0</v>
      </c>
      <c r="F2023" s="18">
        <v>1</v>
      </c>
      <c r="G2023" s="18">
        <f t="shared" si="95"/>
        <v>0</v>
      </c>
    </row>
    <row r="2024" spans="1:7">
      <c r="A2024" t="e">
        <f>_xlfn.XLOOKUP(I2024,UTILIZADAS[Contacto1],UTILIZADAS[Source.Name],,0)</f>
        <v>#N/A</v>
      </c>
      <c r="B2024" s="18" t="e">
        <f>VLOOKUP(J2024,Ref!A:C,3,0)</f>
        <v>#N/A</v>
      </c>
      <c r="C2024" s="18" t="e">
        <f>VLOOKUP(J2024,Ref!A:D,4,0)</f>
        <v>#N/A</v>
      </c>
      <c r="D2024" s="18" t="str">
        <f t="shared" si="93"/>
        <v>00/ene</v>
      </c>
      <c r="E2024" s="18">
        <f t="shared" si="94"/>
        <v>0</v>
      </c>
      <c r="F2024" s="18">
        <v>1</v>
      </c>
      <c r="G2024" s="18">
        <f t="shared" si="95"/>
        <v>0</v>
      </c>
    </row>
    <row r="2025" spans="1:7">
      <c r="A2025" t="e">
        <f>_xlfn.XLOOKUP(I2025,UTILIZADAS[Contacto1],UTILIZADAS[Source.Name],,0)</f>
        <v>#N/A</v>
      </c>
      <c r="B2025" s="18" t="e">
        <f>VLOOKUP(J2025,Ref!A:C,3,0)</f>
        <v>#N/A</v>
      </c>
      <c r="C2025" s="18" t="e">
        <f>VLOOKUP(J2025,Ref!A:D,4,0)</f>
        <v>#N/A</v>
      </c>
      <c r="D2025" s="18" t="str">
        <f t="shared" si="93"/>
        <v>00/ene</v>
      </c>
      <c r="E2025" s="18">
        <f t="shared" si="94"/>
        <v>0</v>
      </c>
      <c r="F2025" s="18">
        <v>1</v>
      </c>
      <c r="G2025" s="18">
        <f t="shared" si="95"/>
        <v>0</v>
      </c>
    </row>
    <row r="2026" spans="1:7">
      <c r="A2026" t="e">
        <f>_xlfn.XLOOKUP(I2026,UTILIZADAS[Contacto1],UTILIZADAS[Source.Name],,0)</f>
        <v>#N/A</v>
      </c>
      <c r="B2026" s="18" t="e">
        <f>VLOOKUP(J2026,Ref!A:C,3,0)</f>
        <v>#N/A</v>
      </c>
      <c r="C2026" s="18" t="e">
        <f>VLOOKUP(J2026,Ref!A:D,4,0)</f>
        <v>#N/A</v>
      </c>
      <c r="D2026" s="18" t="str">
        <f t="shared" si="93"/>
        <v>00/ene</v>
      </c>
      <c r="E2026" s="18">
        <f t="shared" si="94"/>
        <v>0</v>
      </c>
      <c r="F2026" s="18">
        <v>1</v>
      </c>
      <c r="G2026" s="18">
        <f t="shared" si="95"/>
        <v>0</v>
      </c>
    </row>
    <row r="2027" spans="1:7">
      <c r="A2027" t="e">
        <f>_xlfn.XLOOKUP(I2027,UTILIZADAS[Contacto1],UTILIZADAS[Source.Name],,0)</f>
        <v>#N/A</v>
      </c>
      <c r="B2027" s="18" t="e">
        <f>VLOOKUP(J2027,Ref!A:C,3,0)</f>
        <v>#N/A</v>
      </c>
      <c r="C2027" s="18" t="e">
        <f>VLOOKUP(J2027,Ref!A:D,4,0)</f>
        <v>#N/A</v>
      </c>
      <c r="D2027" s="18" t="str">
        <f t="shared" si="93"/>
        <v>00/ene</v>
      </c>
      <c r="E2027" s="18">
        <f t="shared" si="94"/>
        <v>0</v>
      </c>
      <c r="F2027" s="18">
        <v>1</v>
      </c>
      <c r="G2027" s="18">
        <f t="shared" si="95"/>
        <v>0</v>
      </c>
    </row>
    <row r="2028" spans="1:7">
      <c r="A2028" t="e">
        <f>_xlfn.XLOOKUP(I2028,UTILIZADAS[Contacto1],UTILIZADAS[Source.Name],,0)</f>
        <v>#N/A</v>
      </c>
      <c r="B2028" s="18" t="e">
        <f>VLOOKUP(J2028,Ref!A:C,3,0)</f>
        <v>#N/A</v>
      </c>
      <c r="C2028" s="18" t="e">
        <f>VLOOKUP(J2028,Ref!A:D,4,0)</f>
        <v>#N/A</v>
      </c>
      <c r="D2028" s="18" t="str">
        <f t="shared" si="93"/>
        <v>00/ene</v>
      </c>
      <c r="E2028" s="18">
        <f t="shared" si="94"/>
        <v>0</v>
      </c>
      <c r="F2028" s="18">
        <v>1</v>
      </c>
      <c r="G2028" s="18">
        <f t="shared" si="95"/>
        <v>0</v>
      </c>
    </row>
    <row r="2029" spans="1:7">
      <c r="A2029" t="e">
        <f>_xlfn.XLOOKUP(I2029,UTILIZADAS[Contacto1],UTILIZADAS[Source.Name],,0)</f>
        <v>#N/A</v>
      </c>
      <c r="B2029" s="18" t="e">
        <f>VLOOKUP(J2029,Ref!A:C,3,0)</f>
        <v>#N/A</v>
      </c>
      <c r="C2029" s="18" t="e">
        <f>VLOOKUP(J2029,Ref!A:D,4,0)</f>
        <v>#N/A</v>
      </c>
      <c r="D2029" s="18" t="str">
        <f t="shared" si="93"/>
        <v>00/ene</v>
      </c>
      <c r="E2029" s="18">
        <f t="shared" si="94"/>
        <v>0</v>
      </c>
      <c r="F2029" s="18">
        <v>1</v>
      </c>
      <c r="G2029" s="18">
        <f t="shared" si="95"/>
        <v>0</v>
      </c>
    </row>
    <row r="2030" spans="1:7">
      <c r="A2030" t="e">
        <f>_xlfn.XLOOKUP(I2030,UTILIZADAS[Contacto1],UTILIZADAS[Source.Name],,0)</f>
        <v>#N/A</v>
      </c>
      <c r="B2030" s="18" t="e">
        <f>VLOOKUP(J2030,Ref!A:C,3,0)</f>
        <v>#N/A</v>
      </c>
      <c r="C2030" s="18" t="e">
        <f>VLOOKUP(J2030,Ref!A:D,4,0)</f>
        <v>#N/A</v>
      </c>
      <c r="D2030" s="18" t="str">
        <f t="shared" si="93"/>
        <v>00/ene</v>
      </c>
      <c r="E2030" s="18">
        <f t="shared" si="94"/>
        <v>0</v>
      </c>
      <c r="F2030" s="18">
        <v>1</v>
      </c>
      <c r="G2030" s="18">
        <f t="shared" si="95"/>
        <v>0</v>
      </c>
    </row>
    <row r="2031" spans="1:7">
      <c r="A2031" t="e">
        <f>_xlfn.XLOOKUP(I2031,UTILIZADAS[Contacto1],UTILIZADAS[Source.Name],,0)</f>
        <v>#N/A</v>
      </c>
      <c r="B2031" s="18" t="e">
        <f>VLOOKUP(J2031,Ref!A:C,3,0)</f>
        <v>#N/A</v>
      </c>
      <c r="C2031" s="18" t="e">
        <f>VLOOKUP(J2031,Ref!A:D,4,0)</f>
        <v>#N/A</v>
      </c>
      <c r="D2031" s="18" t="str">
        <f t="shared" si="93"/>
        <v>00/ene</v>
      </c>
      <c r="E2031" s="18">
        <f t="shared" si="94"/>
        <v>0</v>
      </c>
      <c r="F2031" s="18">
        <v>1</v>
      </c>
      <c r="G2031" s="18">
        <f t="shared" si="95"/>
        <v>0</v>
      </c>
    </row>
    <row r="2032" spans="1:7">
      <c r="A2032" t="e">
        <f>_xlfn.XLOOKUP(I2032,UTILIZADAS[Contacto1],UTILIZADAS[Source.Name],,0)</f>
        <v>#N/A</v>
      </c>
      <c r="B2032" s="18" t="e">
        <f>VLOOKUP(J2032,Ref!A:C,3,0)</f>
        <v>#N/A</v>
      </c>
      <c r="C2032" s="18" t="e">
        <f>VLOOKUP(J2032,Ref!A:D,4,0)</f>
        <v>#N/A</v>
      </c>
      <c r="D2032" s="18" t="str">
        <f t="shared" si="93"/>
        <v>00/ene</v>
      </c>
      <c r="E2032" s="18">
        <f t="shared" si="94"/>
        <v>0</v>
      </c>
      <c r="F2032" s="18">
        <v>1</v>
      </c>
      <c r="G2032" s="18">
        <f t="shared" si="95"/>
        <v>0</v>
      </c>
    </row>
    <row r="2033" spans="1:7">
      <c r="A2033" t="e">
        <f>_xlfn.XLOOKUP(I2033,UTILIZADAS[Contacto1],UTILIZADAS[Source.Name],,0)</f>
        <v>#N/A</v>
      </c>
      <c r="B2033" s="18" t="e">
        <f>VLOOKUP(J2033,Ref!A:C,3,0)</f>
        <v>#N/A</v>
      </c>
      <c r="C2033" s="18" t="e">
        <f>VLOOKUP(J2033,Ref!A:D,4,0)</f>
        <v>#N/A</v>
      </c>
      <c r="D2033" s="18" t="str">
        <f t="shared" si="93"/>
        <v>00/ene</v>
      </c>
      <c r="E2033" s="18">
        <f t="shared" si="94"/>
        <v>0</v>
      </c>
      <c r="F2033" s="18">
        <v>1</v>
      </c>
      <c r="G2033" s="18">
        <f t="shared" si="95"/>
        <v>0</v>
      </c>
    </row>
    <row r="2034" spans="1:7">
      <c r="A2034" t="e">
        <f>_xlfn.XLOOKUP(I2034,UTILIZADAS[Contacto1],UTILIZADAS[Source.Name],,0)</f>
        <v>#N/A</v>
      </c>
      <c r="B2034" s="18" t="e">
        <f>VLOOKUP(J2034,Ref!A:C,3,0)</f>
        <v>#N/A</v>
      </c>
      <c r="C2034" s="18" t="e">
        <f>VLOOKUP(J2034,Ref!A:D,4,0)</f>
        <v>#N/A</v>
      </c>
      <c r="D2034" s="18" t="str">
        <f t="shared" si="93"/>
        <v>00/ene</v>
      </c>
      <c r="E2034" s="18">
        <f t="shared" si="94"/>
        <v>0</v>
      </c>
      <c r="F2034" s="18">
        <v>1</v>
      </c>
      <c r="G2034" s="18">
        <f t="shared" si="95"/>
        <v>0</v>
      </c>
    </row>
    <row r="2035" spans="1:7">
      <c r="A2035" t="e">
        <f>_xlfn.XLOOKUP(I2035,UTILIZADAS[Contacto1],UTILIZADAS[Source.Name],,0)</f>
        <v>#N/A</v>
      </c>
      <c r="B2035" s="18" t="e">
        <f>VLOOKUP(J2035,Ref!A:C,3,0)</f>
        <v>#N/A</v>
      </c>
      <c r="C2035" s="18" t="e">
        <f>VLOOKUP(J2035,Ref!A:D,4,0)</f>
        <v>#N/A</v>
      </c>
      <c r="D2035" s="18" t="str">
        <f t="shared" si="93"/>
        <v>00/ene</v>
      </c>
      <c r="E2035" s="18">
        <f t="shared" si="94"/>
        <v>0</v>
      </c>
      <c r="F2035" s="18">
        <v>1</v>
      </c>
      <c r="G2035" s="18">
        <f t="shared" si="95"/>
        <v>0</v>
      </c>
    </row>
    <row r="2036" spans="1:7">
      <c r="A2036" t="e">
        <f>_xlfn.XLOOKUP(I2036,UTILIZADAS[Contacto1],UTILIZADAS[Source.Name],,0)</f>
        <v>#N/A</v>
      </c>
      <c r="B2036" s="18" t="e">
        <f>VLOOKUP(J2036,Ref!A:C,3,0)</f>
        <v>#N/A</v>
      </c>
      <c r="C2036" s="18" t="e">
        <f>VLOOKUP(J2036,Ref!A:D,4,0)</f>
        <v>#N/A</v>
      </c>
      <c r="D2036" s="18" t="str">
        <f t="shared" si="93"/>
        <v>00/ene</v>
      </c>
      <c r="E2036" s="18">
        <f t="shared" si="94"/>
        <v>0</v>
      </c>
      <c r="F2036" s="18">
        <v>1</v>
      </c>
      <c r="G2036" s="18">
        <f t="shared" si="95"/>
        <v>0</v>
      </c>
    </row>
    <row r="2037" spans="1:7">
      <c r="A2037" t="e">
        <f>_xlfn.XLOOKUP(I2037,UTILIZADAS[Contacto1],UTILIZADAS[Source.Name],,0)</f>
        <v>#N/A</v>
      </c>
      <c r="B2037" s="18" t="e">
        <f>VLOOKUP(J2037,Ref!A:C,3,0)</f>
        <v>#N/A</v>
      </c>
      <c r="C2037" s="18" t="e">
        <f>VLOOKUP(J2037,Ref!A:D,4,0)</f>
        <v>#N/A</v>
      </c>
      <c r="D2037" s="18" t="str">
        <f t="shared" si="93"/>
        <v>00/ene</v>
      </c>
      <c r="E2037" s="18">
        <f t="shared" si="94"/>
        <v>0</v>
      </c>
      <c r="F2037" s="18">
        <v>1</v>
      </c>
      <c r="G2037" s="18">
        <f t="shared" si="95"/>
        <v>0</v>
      </c>
    </row>
    <row r="2038" spans="1:7">
      <c r="A2038" t="e">
        <f>_xlfn.XLOOKUP(I2038,UTILIZADAS[Contacto1],UTILIZADAS[Source.Name],,0)</f>
        <v>#N/A</v>
      </c>
      <c r="B2038" s="18" t="e">
        <f>VLOOKUP(J2038,Ref!A:C,3,0)</f>
        <v>#N/A</v>
      </c>
      <c r="C2038" s="18" t="e">
        <f>VLOOKUP(J2038,Ref!A:D,4,0)</f>
        <v>#N/A</v>
      </c>
      <c r="D2038" s="18" t="str">
        <f t="shared" si="93"/>
        <v>00/ene</v>
      </c>
      <c r="E2038" s="18">
        <f t="shared" si="94"/>
        <v>0</v>
      </c>
      <c r="F2038" s="18">
        <v>1</v>
      </c>
      <c r="G2038" s="18">
        <f t="shared" si="95"/>
        <v>0</v>
      </c>
    </row>
    <row r="2039" spans="1:7">
      <c r="A2039" t="e">
        <f>_xlfn.XLOOKUP(I2039,UTILIZADAS[Contacto1],UTILIZADAS[Source.Name],,0)</f>
        <v>#N/A</v>
      </c>
      <c r="B2039" s="18" t="e">
        <f>VLOOKUP(J2039,Ref!A:C,3,0)</f>
        <v>#N/A</v>
      </c>
      <c r="C2039" s="18" t="e">
        <f>VLOOKUP(J2039,Ref!A:D,4,0)</f>
        <v>#N/A</v>
      </c>
      <c r="D2039" s="18" t="str">
        <f t="shared" si="93"/>
        <v>00/ene</v>
      </c>
      <c r="E2039" s="18">
        <f t="shared" si="94"/>
        <v>0</v>
      </c>
      <c r="F2039" s="18">
        <v>1</v>
      </c>
      <c r="G2039" s="18">
        <f t="shared" si="95"/>
        <v>0</v>
      </c>
    </row>
    <row r="2040" spans="1:7">
      <c r="A2040" t="e">
        <f>_xlfn.XLOOKUP(I2040,UTILIZADAS[Contacto1],UTILIZADAS[Source.Name],,0)</f>
        <v>#N/A</v>
      </c>
      <c r="B2040" s="18" t="e">
        <f>VLOOKUP(J2040,Ref!A:C,3,0)</f>
        <v>#N/A</v>
      </c>
      <c r="C2040" s="18" t="e">
        <f>VLOOKUP(J2040,Ref!A:D,4,0)</f>
        <v>#N/A</v>
      </c>
      <c r="D2040" s="18" t="str">
        <f t="shared" si="93"/>
        <v>00/ene</v>
      </c>
      <c r="E2040" s="18">
        <f t="shared" si="94"/>
        <v>0</v>
      </c>
      <c r="F2040" s="18">
        <v>1</v>
      </c>
      <c r="G2040" s="18">
        <f t="shared" si="95"/>
        <v>0</v>
      </c>
    </row>
    <row r="2041" spans="1:7">
      <c r="A2041" t="e">
        <f>_xlfn.XLOOKUP(I2041,UTILIZADAS[Contacto1],UTILIZADAS[Source.Name],,0)</f>
        <v>#N/A</v>
      </c>
      <c r="B2041" s="18" t="e">
        <f>VLOOKUP(J2041,Ref!A:C,3,0)</f>
        <v>#N/A</v>
      </c>
      <c r="C2041" s="18" t="e">
        <f>VLOOKUP(J2041,Ref!A:D,4,0)</f>
        <v>#N/A</v>
      </c>
      <c r="D2041" s="18" t="str">
        <f t="shared" si="93"/>
        <v>00/ene</v>
      </c>
      <c r="E2041" s="18">
        <f t="shared" si="94"/>
        <v>0</v>
      </c>
      <c r="F2041" s="18">
        <v>1</v>
      </c>
      <c r="G2041" s="18">
        <f t="shared" si="95"/>
        <v>0</v>
      </c>
    </row>
    <row r="2042" spans="1:7">
      <c r="A2042" t="e">
        <f>_xlfn.XLOOKUP(I2042,UTILIZADAS[Contacto1],UTILIZADAS[Source.Name],,0)</f>
        <v>#N/A</v>
      </c>
      <c r="B2042" s="18" t="e">
        <f>VLOOKUP(J2042,Ref!A:C,3,0)</f>
        <v>#N/A</v>
      </c>
      <c r="C2042" s="18" t="e">
        <f>VLOOKUP(J2042,Ref!A:D,4,0)</f>
        <v>#N/A</v>
      </c>
      <c r="D2042" s="18" t="str">
        <f t="shared" si="93"/>
        <v>00/ene</v>
      </c>
      <c r="E2042" s="18">
        <f t="shared" si="94"/>
        <v>0</v>
      </c>
      <c r="F2042" s="18">
        <v>1</v>
      </c>
      <c r="G2042" s="18">
        <f t="shared" si="95"/>
        <v>0</v>
      </c>
    </row>
    <row r="2043" spans="1:7">
      <c r="A2043" t="e">
        <f>_xlfn.XLOOKUP(I2043,UTILIZADAS[Contacto1],UTILIZADAS[Source.Name],,0)</f>
        <v>#N/A</v>
      </c>
      <c r="B2043" s="18" t="e">
        <f>VLOOKUP(J2043,Ref!A:C,3,0)</f>
        <v>#N/A</v>
      </c>
      <c r="C2043" s="18" t="e">
        <f>VLOOKUP(J2043,Ref!A:D,4,0)</f>
        <v>#N/A</v>
      </c>
      <c r="D2043" s="18" t="str">
        <f t="shared" si="93"/>
        <v>00/ene</v>
      </c>
      <c r="E2043" s="18">
        <f t="shared" si="94"/>
        <v>0</v>
      </c>
      <c r="F2043" s="18">
        <v>1</v>
      </c>
      <c r="G2043" s="18">
        <f t="shared" si="95"/>
        <v>0</v>
      </c>
    </row>
    <row r="2044" spans="1:7">
      <c r="A2044" t="e">
        <f>_xlfn.XLOOKUP(I2044,UTILIZADAS[Contacto1],UTILIZADAS[Source.Name],,0)</f>
        <v>#N/A</v>
      </c>
      <c r="B2044" s="18" t="e">
        <f>VLOOKUP(J2044,Ref!A:C,3,0)</f>
        <v>#N/A</v>
      </c>
      <c r="C2044" s="18" t="e">
        <f>VLOOKUP(J2044,Ref!A:D,4,0)</f>
        <v>#N/A</v>
      </c>
      <c r="D2044" s="18" t="str">
        <f t="shared" si="93"/>
        <v>00/ene</v>
      </c>
      <c r="E2044" s="18">
        <f t="shared" si="94"/>
        <v>0</v>
      </c>
      <c r="F2044" s="18">
        <v>1</v>
      </c>
      <c r="G2044" s="18">
        <f t="shared" si="95"/>
        <v>0</v>
      </c>
    </row>
    <row r="2045" spans="1:7">
      <c r="A2045" t="e">
        <f>_xlfn.XLOOKUP(I2045,UTILIZADAS[Contacto1],UTILIZADAS[Source.Name],,0)</f>
        <v>#N/A</v>
      </c>
      <c r="B2045" s="18" t="e">
        <f>VLOOKUP(J2045,Ref!A:C,3,0)</f>
        <v>#N/A</v>
      </c>
      <c r="C2045" s="18" t="e">
        <f>VLOOKUP(J2045,Ref!A:D,4,0)</f>
        <v>#N/A</v>
      </c>
      <c r="D2045" s="18" t="str">
        <f t="shared" si="93"/>
        <v>00/ene</v>
      </c>
      <c r="E2045" s="18">
        <f t="shared" si="94"/>
        <v>0</v>
      </c>
      <c r="F2045" s="18">
        <v>1</v>
      </c>
      <c r="G2045" s="18">
        <f t="shared" si="95"/>
        <v>0</v>
      </c>
    </row>
    <row r="2046" spans="1:7">
      <c r="A2046" t="e">
        <f>_xlfn.XLOOKUP(I2046,UTILIZADAS[Contacto1],UTILIZADAS[Source.Name],,0)</f>
        <v>#N/A</v>
      </c>
      <c r="B2046" s="18" t="e">
        <f>VLOOKUP(J2046,Ref!A:C,3,0)</f>
        <v>#N/A</v>
      </c>
      <c r="C2046" s="18" t="e">
        <f>VLOOKUP(J2046,Ref!A:D,4,0)</f>
        <v>#N/A</v>
      </c>
      <c r="D2046" s="18" t="str">
        <f t="shared" si="93"/>
        <v>00/ene</v>
      </c>
      <c r="E2046" s="18">
        <f t="shared" si="94"/>
        <v>0</v>
      </c>
      <c r="F2046" s="18">
        <v>1</v>
      </c>
      <c r="G2046" s="18">
        <f t="shared" si="95"/>
        <v>0</v>
      </c>
    </row>
    <row r="2047" spans="1:7">
      <c r="A2047" t="e">
        <f>_xlfn.XLOOKUP(I2047,UTILIZADAS[Contacto1],UTILIZADAS[Source.Name],,0)</f>
        <v>#N/A</v>
      </c>
      <c r="B2047" s="18" t="e">
        <f>VLOOKUP(J2047,Ref!A:C,3,0)</f>
        <v>#N/A</v>
      </c>
      <c r="C2047" s="18" t="e">
        <f>VLOOKUP(J2047,Ref!A:D,4,0)</f>
        <v>#N/A</v>
      </c>
      <c r="D2047" s="18" t="str">
        <f t="shared" si="93"/>
        <v>00/ene</v>
      </c>
      <c r="E2047" s="18">
        <f t="shared" si="94"/>
        <v>0</v>
      </c>
      <c r="F2047" s="18">
        <v>1</v>
      </c>
      <c r="G2047" s="18">
        <f t="shared" si="95"/>
        <v>0</v>
      </c>
    </row>
    <row r="2048" spans="1:7">
      <c r="A2048" t="e">
        <f>_xlfn.XLOOKUP(I2048,UTILIZADAS[Contacto1],UTILIZADAS[Source.Name],,0)</f>
        <v>#N/A</v>
      </c>
      <c r="B2048" s="18" t="e">
        <f>VLOOKUP(J2048,Ref!A:C,3,0)</f>
        <v>#N/A</v>
      </c>
      <c r="C2048" s="18" t="e">
        <f>VLOOKUP(J2048,Ref!A:D,4,0)</f>
        <v>#N/A</v>
      </c>
      <c r="D2048" s="18" t="str">
        <f t="shared" si="93"/>
        <v>00/ene</v>
      </c>
      <c r="E2048" s="18">
        <f t="shared" si="94"/>
        <v>0</v>
      </c>
      <c r="F2048" s="18">
        <v>1</v>
      </c>
      <c r="G2048" s="18">
        <f t="shared" si="95"/>
        <v>0</v>
      </c>
    </row>
    <row r="2049" spans="1:7">
      <c r="A2049" t="e">
        <f>_xlfn.XLOOKUP(I2049,UTILIZADAS[Contacto1],UTILIZADAS[Source.Name],,0)</f>
        <v>#N/A</v>
      </c>
      <c r="B2049" s="18" t="e">
        <f>VLOOKUP(J2049,Ref!A:C,3,0)</f>
        <v>#N/A</v>
      </c>
      <c r="C2049" s="18" t="e">
        <f>VLOOKUP(J2049,Ref!A:D,4,0)</f>
        <v>#N/A</v>
      </c>
      <c r="D2049" s="18" t="str">
        <f t="shared" si="93"/>
        <v>00/ene</v>
      </c>
      <c r="E2049" s="18">
        <f t="shared" si="94"/>
        <v>0</v>
      </c>
      <c r="F2049" s="18">
        <v>1</v>
      </c>
      <c r="G2049" s="18">
        <f t="shared" si="95"/>
        <v>0</v>
      </c>
    </row>
    <row r="2050" spans="1:7">
      <c r="A2050" t="e">
        <f>_xlfn.XLOOKUP(I2050,UTILIZADAS[Contacto1],UTILIZADAS[Source.Name],,0)</f>
        <v>#N/A</v>
      </c>
      <c r="B2050" s="18" t="e">
        <f>VLOOKUP(J2050,Ref!A:C,3,0)</f>
        <v>#N/A</v>
      </c>
      <c r="C2050" s="18" t="e">
        <f>VLOOKUP(J2050,Ref!A:D,4,0)</f>
        <v>#N/A</v>
      </c>
      <c r="D2050" s="18" t="str">
        <f t="shared" ref="D2050:D2113" si="96">TEXT(H2050,"dd/mmm")</f>
        <v>00/ene</v>
      </c>
      <c r="E2050" s="18">
        <f t="shared" ref="E2050:E2113" si="97">+COUNTIF(I:I,I2050)</f>
        <v>0</v>
      </c>
      <c r="F2050" s="18">
        <v>1</v>
      </c>
      <c r="G2050" s="18">
        <f t="shared" si="95"/>
        <v>0</v>
      </c>
    </row>
    <row r="2051" spans="1:7">
      <c r="A2051" t="e">
        <f>_xlfn.XLOOKUP(I2051,UTILIZADAS[Contacto1],UTILIZADAS[Source.Name],,0)</f>
        <v>#N/A</v>
      </c>
      <c r="B2051" s="18" t="e">
        <f>VLOOKUP(J2051,Ref!A:C,3,0)</f>
        <v>#N/A</v>
      </c>
      <c r="C2051" s="18" t="e">
        <f>VLOOKUP(J2051,Ref!A:D,4,0)</f>
        <v>#N/A</v>
      </c>
      <c r="D2051" s="18" t="str">
        <f t="shared" si="96"/>
        <v>00/ene</v>
      </c>
      <c r="E2051" s="18">
        <f t="shared" si="97"/>
        <v>0</v>
      </c>
      <c r="F2051" s="18">
        <v>1</v>
      </c>
      <c r="G2051" s="18">
        <f t="shared" ref="G2051:G2114" si="98">IF(I2051=I2052,0,1)</f>
        <v>0</v>
      </c>
    </row>
    <row r="2052" spans="1:7">
      <c r="A2052" t="e">
        <f>_xlfn.XLOOKUP(I2052,UTILIZADAS[Contacto1],UTILIZADAS[Source.Name],,0)</f>
        <v>#N/A</v>
      </c>
      <c r="B2052" s="18" t="e">
        <f>VLOOKUP(J2052,Ref!A:C,3,0)</f>
        <v>#N/A</v>
      </c>
      <c r="C2052" s="18" t="e">
        <f>VLOOKUP(J2052,Ref!A:D,4,0)</f>
        <v>#N/A</v>
      </c>
      <c r="D2052" s="18" t="str">
        <f t="shared" si="96"/>
        <v>00/ene</v>
      </c>
      <c r="E2052" s="18">
        <f t="shared" si="97"/>
        <v>0</v>
      </c>
      <c r="F2052" s="18">
        <v>1</v>
      </c>
      <c r="G2052" s="18">
        <f t="shared" si="98"/>
        <v>0</v>
      </c>
    </row>
    <row r="2053" spans="1:7">
      <c r="A2053" t="e">
        <f>_xlfn.XLOOKUP(I2053,UTILIZADAS[Contacto1],UTILIZADAS[Source.Name],,0)</f>
        <v>#N/A</v>
      </c>
      <c r="B2053" s="18" t="e">
        <f>VLOOKUP(J2053,Ref!A:C,3,0)</f>
        <v>#N/A</v>
      </c>
      <c r="C2053" s="18" t="e">
        <f>VLOOKUP(J2053,Ref!A:D,4,0)</f>
        <v>#N/A</v>
      </c>
      <c r="D2053" s="18" t="str">
        <f t="shared" si="96"/>
        <v>00/ene</v>
      </c>
      <c r="E2053" s="18">
        <f t="shared" si="97"/>
        <v>0</v>
      </c>
      <c r="F2053" s="18">
        <v>1</v>
      </c>
      <c r="G2053" s="18">
        <f t="shared" si="98"/>
        <v>0</v>
      </c>
    </row>
    <row r="2054" spans="1:7">
      <c r="A2054" t="e">
        <f>_xlfn.XLOOKUP(I2054,UTILIZADAS[Contacto1],UTILIZADAS[Source.Name],,0)</f>
        <v>#N/A</v>
      </c>
      <c r="B2054" s="18" t="e">
        <f>VLOOKUP(J2054,Ref!A:C,3,0)</f>
        <v>#N/A</v>
      </c>
      <c r="C2054" s="18" t="e">
        <f>VLOOKUP(J2054,Ref!A:D,4,0)</f>
        <v>#N/A</v>
      </c>
      <c r="D2054" s="18" t="str">
        <f t="shared" si="96"/>
        <v>00/ene</v>
      </c>
      <c r="E2054" s="18">
        <f t="shared" si="97"/>
        <v>0</v>
      </c>
      <c r="F2054" s="18">
        <v>1</v>
      </c>
      <c r="G2054" s="18">
        <f t="shared" si="98"/>
        <v>0</v>
      </c>
    </row>
    <row r="2055" spans="1:7">
      <c r="A2055" t="e">
        <f>_xlfn.XLOOKUP(I2055,UTILIZADAS[Contacto1],UTILIZADAS[Source.Name],,0)</f>
        <v>#N/A</v>
      </c>
      <c r="B2055" s="18" t="e">
        <f>VLOOKUP(J2055,Ref!A:C,3,0)</f>
        <v>#N/A</v>
      </c>
      <c r="C2055" s="18" t="e">
        <f>VLOOKUP(J2055,Ref!A:D,4,0)</f>
        <v>#N/A</v>
      </c>
      <c r="D2055" s="18" t="str">
        <f t="shared" si="96"/>
        <v>00/ene</v>
      </c>
      <c r="E2055" s="18">
        <f t="shared" si="97"/>
        <v>0</v>
      </c>
      <c r="F2055" s="18">
        <v>1</v>
      </c>
      <c r="G2055" s="18">
        <f t="shared" si="98"/>
        <v>0</v>
      </c>
    </row>
    <row r="2056" spans="1:7">
      <c r="A2056" t="e">
        <f>_xlfn.XLOOKUP(I2056,UTILIZADAS[Contacto1],UTILIZADAS[Source.Name],,0)</f>
        <v>#N/A</v>
      </c>
      <c r="B2056" s="18" t="e">
        <f>VLOOKUP(J2056,Ref!A:C,3,0)</f>
        <v>#N/A</v>
      </c>
      <c r="C2056" s="18" t="e">
        <f>VLOOKUP(J2056,Ref!A:D,4,0)</f>
        <v>#N/A</v>
      </c>
      <c r="D2056" s="18" t="str">
        <f t="shared" si="96"/>
        <v>00/ene</v>
      </c>
      <c r="E2056" s="18">
        <f t="shared" si="97"/>
        <v>0</v>
      </c>
      <c r="F2056" s="18">
        <v>1</v>
      </c>
      <c r="G2056" s="18">
        <f t="shared" si="98"/>
        <v>0</v>
      </c>
    </row>
    <row r="2057" spans="1:7">
      <c r="A2057" t="e">
        <f>_xlfn.XLOOKUP(I2057,UTILIZADAS[Contacto1],UTILIZADAS[Source.Name],,0)</f>
        <v>#N/A</v>
      </c>
      <c r="B2057" s="18" t="e">
        <f>VLOOKUP(J2057,Ref!A:C,3,0)</f>
        <v>#N/A</v>
      </c>
      <c r="C2057" s="18" t="e">
        <f>VLOOKUP(J2057,Ref!A:D,4,0)</f>
        <v>#N/A</v>
      </c>
      <c r="D2057" s="18" t="str">
        <f t="shared" si="96"/>
        <v>00/ene</v>
      </c>
      <c r="E2057" s="18">
        <f t="shared" si="97"/>
        <v>0</v>
      </c>
      <c r="F2057" s="18">
        <v>1</v>
      </c>
      <c r="G2057" s="18">
        <f t="shared" si="98"/>
        <v>0</v>
      </c>
    </row>
    <row r="2058" spans="1:7">
      <c r="A2058" t="e">
        <f>_xlfn.XLOOKUP(I2058,UTILIZADAS[Contacto1],UTILIZADAS[Source.Name],,0)</f>
        <v>#N/A</v>
      </c>
      <c r="B2058" s="18" t="e">
        <f>VLOOKUP(J2058,Ref!A:C,3,0)</f>
        <v>#N/A</v>
      </c>
      <c r="C2058" s="18" t="e">
        <f>VLOOKUP(J2058,Ref!A:D,4,0)</f>
        <v>#N/A</v>
      </c>
      <c r="D2058" s="18" t="str">
        <f t="shared" si="96"/>
        <v>00/ene</v>
      </c>
      <c r="E2058" s="18">
        <f t="shared" si="97"/>
        <v>0</v>
      </c>
      <c r="F2058" s="18">
        <v>1</v>
      </c>
      <c r="G2058" s="18">
        <f t="shared" si="98"/>
        <v>0</v>
      </c>
    </row>
    <row r="2059" spans="1:7">
      <c r="A2059" t="e">
        <f>_xlfn.XLOOKUP(I2059,UTILIZADAS[Contacto1],UTILIZADAS[Source.Name],,0)</f>
        <v>#N/A</v>
      </c>
      <c r="B2059" s="18" t="e">
        <f>VLOOKUP(J2059,Ref!A:C,3,0)</f>
        <v>#N/A</v>
      </c>
      <c r="C2059" s="18" t="e">
        <f>VLOOKUP(J2059,Ref!A:D,4,0)</f>
        <v>#N/A</v>
      </c>
      <c r="D2059" s="18" t="str">
        <f t="shared" si="96"/>
        <v>00/ene</v>
      </c>
      <c r="E2059" s="18">
        <f t="shared" si="97"/>
        <v>0</v>
      </c>
      <c r="F2059" s="18">
        <v>1</v>
      </c>
      <c r="G2059" s="18">
        <f t="shared" si="98"/>
        <v>0</v>
      </c>
    </row>
    <row r="2060" spans="1:7">
      <c r="A2060" t="e">
        <f>_xlfn.XLOOKUP(I2060,UTILIZADAS[Contacto1],UTILIZADAS[Source.Name],,0)</f>
        <v>#N/A</v>
      </c>
      <c r="B2060" s="18" t="e">
        <f>VLOOKUP(J2060,Ref!A:C,3,0)</f>
        <v>#N/A</v>
      </c>
      <c r="C2060" s="18" t="e">
        <f>VLOOKUP(J2060,Ref!A:D,4,0)</f>
        <v>#N/A</v>
      </c>
      <c r="D2060" s="18" t="str">
        <f t="shared" si="96"/>
        <v>00/ene</v>
      </c>
      <c r="E2060" s="18">
        <f t="shared" si="97"/>
        <v>0</v>
      </c>
      <c r="F2060" s="18">
        <v>1</v>
      </c>
      <c r="G2060" s="18">
        <f t="shared" si="98"/>
        <v>0</v>
      </c>
    </row>
    <row r="2061" spans="1:7">
      <c r="A2061" t="e">
        <f>_xlfn.XLOOKUP(I2061,UTILIZADAS[Contacto1],UTILIZADAS[Source.Name],,0)</f>
        <v>#N/A</v>
      </c>
      <c r="B2061" s="18" t="e">
        <f>VLOOKUP(J2061,Ref!A:C,3,0)</f>
        <v>#N/A</v>
      </c>
      <c r="C2061" s="18" t="e">
        <f>VLOOKUP(J2061,Ref!A:D,4,0)</f>
        <v>#N/A</v>
      </c>
      <c r="D2061" s="18" t="str">
        <f t="shared" si="96"/>
        <v>00/ene</v>
      </c>
      <c r="E2061" s="18">
        <f t="shared" si="97"/>
        <v>0</v>
      </c>
      <c r="F2061" s="18">
        <v>1</v>
      </c>
      <c r="G2061" s="18">
        <f t="shared" si="98"/>
        <v>0</v>
      </c>
    </row>
    <row r="2062" spans="1:7">
      <c r="A2062" t="e">
        <f>_xlfn.XLOOKUP(I2062,UTILIZADAS[Contacto1],UTILIZADAS[Source.Name],,0)</f>
        <v>#N/A</v>
      </c>
      <c r="B2062" s="18" t="e">
        <f>VLOOKUP(J2062,Ref!A:C,3,0)</f>
        <v>#N/A</v>
      </c>
      <c r="C2062" s="18" t="e">
        <f>VLOOKUP(J2062,Ref!A:D,4,0)</f>
        <v>#N/A</v>
      </c>
      <c r="D2062" s="18" t="str">
        <f t="shared" si="96"/>
        <v>00/ene</v>
      </c>
      <c r="E2062" s="18">
        <f t="shared" si="97"/>
        <v>0</v>
      </c>
      <c r="F2062" s="18">
        <v>1</v>
      </c>
      <c r="G2062" s="18">
        <f t="shared" si="98"/>
        <v>0</v>
      </c>
    </row>
    <row r="2063" spans="1:7">
      <c r="A2063" t="e">
        <f>_xlfn.XLOOKUP(I2063,UTILIZADAS[Contacto1],UTILIZADAS[Source.Name],,0)</f>
        <v>#N/A</v>
      </c>
      <c r="B2063" s="18" t="e">
        <f>VLOOKUP(J2063,Ref!A:C,3,0)</f>
        <v>#N/A</v>
      </c>
      <c r="C2063" s="18" t="e">
        <f>VLOOKUP(J2063,Ref!A:D,4,0)</f>
        <v>#N/A</v>
      </c>
      <c r="D2063" s="18" t="str">
        <f t="shared" si="96"/>
        <v>00/ene</v>
      </c>
      <c r="E2063" s="18">
        <f t="shared" si="97"/>
        <v>0</v>
      </c>
      <c r="F2063" s="18">
        <v>1</v>
      </c>
      <c r="G2063" s="18">
        <f t="shared" si="98"/>
        <v>0</v>
      </c>
    </row>
    <row r="2064" spans="1:7">
      <c r="A2064" t="e">
        <f>_xlfn.XLOOKUP(I2064,UTILIZADAS[Contacto1],UTILIZADAS[Source.Name],,0)</f>
        <v>#N/A</v>
      </c>
      <c r="B2064" s="18" t="e">
        <f>VLOOKUP(J2064,Ref!A:C,3,0)</f>
        <v>#N/A</v>
      </c>
      <c r="C2064" s="18" t="e">
        <f>VLOOKUP(J2064,Ref!A:D,4,0)</f>
        <v>#N/A</v>
      </c>
      <c r="D2064" s="18" t="str">
        <f t="shared" si="96"/>
        <v>00/ene</v>
      </c>
      <c r="E2064" s="18">
        <f t="shared" si="97"/>
        <v>0</v>
      </c>
      <c r="F2064" s="18">
        <v>1</v>
      </c>
      <c r="G2064" s="18">
        <f t="shared" si="98"/>
        <v>0</v>
      </c>
    </row>
    <row r="2065" spans="1:7">
      <c r="A2065" t="e">
        <f>_xlfn.XLOOKUP(I2065,UTILIZADAS[Contacto1],UTILIZADAS[Source.Name],,0)</f>
        <v>#N/A</v>
      </c>
      <c r="B2065" s="18" t="e">
        <f>VLOOKUP(J2065,Ref!A:C,3,0)</f>
        <v>#N/A</v>
      </c>
      <c r="C2065" s="18" t="e">
        <f>VLOOKUP(J2065,Ref!A:D,4,0)</f>
        <v>#N/A</v>
      </c>
      <c r="D2065" s="18" t="str">
        <f t="shared" si="96"/>
        <v>00/ene</v>
      </c>
      <c r="E2065" s="18">
        <f t="shared" si="97"/>
        <v>0</v>
      </c>
      <c r="F2065" s="18">
        <v>1</v>
      </c>
      <c r="G2065" s="18">
        <f t="shared" si="98"/>
        <v>0</v>
      </c>
    </row>
    <row r="2066" spans="1:7">
      <c r="A2066" t="e">
        <f>_xlfn.XLOOKUP(I2066,UTILIZADAS[Contacto1],UTILIZADAS[Source.Name],,0)</f>
        <v>#N/A</v>
      </c>
      <c r="B2066" s="18" t="e">
        <f>VLOOKUP(J2066,Ref!A:C,3,0)</f>
        <v>#N/A</v>
      </c>
      <c r="C2066" s="18" t="e">
        <f>VLOOKUP(J2066,Ref!A:D,4,0)</f>
        <v>#N/A</v>
      </c>
      <c r="D2066" s="18" t="str">
        <f t="shared" si="96"/>
        <v>00/ene</v>
      </c>
      <c r="E2066" s="18">
        <f t="shared" si="97"/>
        <v>0</v>
      </c>
      <c r="F2066" s="18">
        <v>1</v>
      </c>
      <c r="G2066" s="18">
        <f t="shared" si="98"/>
        <v>0</v>
      </c>
    </row>
    <row r="2067" spans="1:7">
      <c r="A2067" t="e">
        <f>_xlfn.XLOOKUP(I2067,UTILIZADAS[Contacto1],UTILIZADAS[Source.Name],,0)</f>
        <v>#N/A</v>
      </c>
      <c r="B2067" s="18" t="e">
        <f>VLOOKUP(J2067,Ref!A:C,3,0)</f>
        <v>#N/A</v>
      </c>
      <c r="C2067" s="18" t="e">
        <f>VLOOKUP(J2067,Ref!A:D,4,0)</f>
        <v>#N/A</v>
      </c>
      <c r="D2067" s="18" t="str">
        <f t="shared" si="96"/>
        <v>00/ene</v>
      </c>
      <c r="E2067" s="18">
        <f t="shared" si="97"/>
        <v>0</v>
      </c>
      <c r="F2067" s="18">
        <v>1</v>
      </c>
      <c r="G2067" s="18">
        <f t="shared" si="98"/>
        <v>0</v>
      </c>
    </row>
    <row r="2068" spans="1:7">
      <c r="A2068" t="e">
        <f>_xlfn.XLOOKUP(I2068,UTILIZADAS[Contacto1],UTILIZADAS[Source.Name],,0)</f>
        <v>#N/A</v>
      </c>
      <c r="B2068" s="18" t="e">
        <f>VLOOKUP(J2068,Ref!A:C,3,0)</f>
        <v>#N/A</v>
      </c>
      <c r="C2068" s="18" t="e">
        <f>VLOOKUP(J2068,Ref!A:D,4,0)</f>
        <v>#N/A</v>
      </c>
      <c r="D2068" s="18" t="str">
        <f t="shared" si="96"/>
        <v>00/ene</v>
      </c>
      <c r="E2068" s="18">
        <f t="shared" si="97"/>
        <v>0</v>
      </c>
      <c r="F2068" s="18">
        <v>1</v>
      </c>
      <c r="G2068" s="18">
        <f t="shared" si="98"/>
        <v>0</v>
      </c>
    </row>
    <row r="2069" spans="1:7">
      <c r="A2069" t="e">
        <f>_xlfn.XLOOKUP(I2069,UTILIZADAS[Contacto1],UTILIZADAS[Source.Name],,0)</f>
        <v>#N/A</v>
      </c>
      <c r="B2069" s="18" t="e">
        <f>VLOOKUP(J2069,Ref!A:C,3,0)</f>
        <v>#N/A</v>
      </c>
      <c r="C2069" s="18" t="e">
        <f>VLOOKUP(J2069,Ref!A:D,4,0)</f>
        <v>#N/A</v>
      </c>
      <c r="D2069" s="18" t="str">
        <f t="shared" si="96"/>
        <v>00/ene</v>
      </c>
      <c r="E2069" s="18">
        <f t="shared" si="97"/>
        <v>0</v>
      </c>
      <c r="F2069" s="18">
        <v>1</v>
      </c>
      <c r="G2069" s="18">
        <f t="shared" si="98"/>
        <v>0</v>
      </c>
    </row>
    <row r="2070" spans="1:7">
      <c r="A2070" t="e">
        <f>_xlfn.XLOOKUP(I2070,UTILIZADAS[Contacto1],UTILIZADAS[Source.Name],,0)</f>
        <v>#N/A</v>
      </c>
      <c r="B2070" s="18" t="e">
        <f>VLOOKUP(J2070,Ref!A:C,3,0)</f>
        <v>#N/A</v>
      </c>
      <c r="C2070" s="18" t="e">
        <f>VLOOKUP(J2070,Ref!A:D,4,0)</f>
        <v>#N/A</v>
      </c>
      <c r="D2070" s="18" t="str">
        <f t="shared" si="96"/>
        <v>00/ene</v>
      </c>
      <c r="E2070" s="18">
        <f t="shared" si="97"/>
        <v>0</v>
      </c>
      <c r="F2070" s="18">
        <v>1</v>
      </c>
      <c r="G2070" s="18">
        <f t="shared" si="98"/>
        <v>0</v>
      </c>
    </row>
    <row r="2071" spans="1:7">
      <c r="A2071" t="e">
        <f>_xlfn.XLOOKUP(I2071,UTILIZADAS[Contacto1],UTILIZADAS[Source.Name],,0)</f>
        <v>#N/A</v>
      </c>
      <c r="B2071" s="18" t="e">
        <f>VLOOKUP(J2071,Ref!A:C,3,0)</f>
        <v>#N/A</v>
      </c>
      <c r="C2071" s="18" t="e">
        <f>VLOOKUP(J2071,Ref!A:D,4,0)</f>
        <v>#N/A</v>
      </c>
      <c r="D2071" s="18" t="str">
        <f t="shared" si="96"/>
        <v>00/ene</v>
      </c>
      <c r="E2071" s="18">
        <f t="shared" si="97"/>
        <v>0</v>
      </c>
      <c r="F2071" s="18">
        <v>1</v>
      </c>
      <c r="G2071" s="18">
        <f t="shared" si="98"/>
        <v>0</v>
      </c>
    </row>
    <row r="2072" spans="1:7">
      <c r="A2072" t="e">
        <f>_xlfn.XLOOKUP(I2072,UTILIZADAS[Contacto1],UTILIZADAS[Source.Name],,0)</f>
        <v>#N/A</v>
      </c>
      <c r="B2072" s="18" t="e">
        <f>VLOOKUP(J2072,Ref!A:C,3,0)</f>
        <v>#N/A</v>
      </c>
      <c r="C2072" s="18" t="e">
        <f>VLOOKUP(J2072,Ref!A:D,4,0)</f>
        <v>#N/A</v>
      </c>
      <c r="D2072" s="18" t="str">
        <f t="shared" si="96"/>
        <v>00/ene</v>
      </c>
      <c r="E2072" s="18">
        <f t="shared" si="97"/>
        <v>0</v>
      </c>
      <c r="F2072" s="18">
        <v>1</v>
      </c>
      <c r="G2072" s="18">
        <f t="shared" si="98"/>
        <v>0</v>
      </c>
    </row>
    <row r="2073" spans="1:7">
      <c r="A2073" t="e">
        <f>_xlfn.XLOOKUP(I2073,UTILIZADAS[Contacto1],UTILIZADAS[Source.Name],,0)</f>
        <v>#N/A</v>
      </c>
      <c r="B2073" s="18" t="e">
        <f>VLOOKUP(J2073,Ref!A:C,3,0)</f>
        <v>#N/A</v>
      </c>
      <c r="C2073" s="18" t="e">
        <f>VLOOKUP(J2073,Ref!A:D,4,0)</f>
        <v>#N/A</v>
      </c>
      <c r="D2073" s="18" t="str">
        <f t="shared" si="96"/>
        <v>00/ene</v>
      </c>
      <c r="E2073" s="18">
        <f t="shared" si="97"/>
        <v>0</v>
      </c>
      <c r="F2073" s="18">
        <v>1</v>
      </c>
      <c r="G2073" s="18">
        <f t="shared" si="98"/>
        <v>0</v>
      </c>
    </row>
    <row r="2074" spans="1:7">
      <c r="A2074" t="e">
        <f>_xlfn.XLOOKUP(I2074,UTILIZADAS[Contacto1],UTILIZADAS[Source.Name],,0)</f>
        <v>#N/A</v>
      </c>
      <c r="B2074" s="18" t="e">
        <f>VLOOKUP(J2074,Ref!A:C,3,0)</f>
        <v>#N/A</v>
      </c>
      <c r="C2074" s="18" t="e">
        <f>VLOOKUP(J2074,Ref!A:D,4,0)</f>
        <v>#N/A</v>
      </c>
      <c r="D2074" s="18" t="str">
        <f t="shared" si="96"/>
        <v>00/ene</v>
      </c>
      <c r="E2074" s="18">
        <f t="shared" si="97"/>
        <v>0</v>
      </c>
      <c r="F2074" s="18">
        <v>1</v>
      </c>
      <c r="G2074" s="18">
        <f t="shared" si="98"/>
        <v>0</v>
      </c>
    </row>
    <row r="2075" spans="1:7">
      <c r="A2075" t="e">
        <f>_xlfn.XLOOKUP(I2075,UTILIZADAS[Contacto1],UTILIZADAS[Source.Name],,0)</f>
        <v>#N/A</v>
      </c>
      <c r="B2075" s="18" t="e">
        <f>VLOOKUP(J2075,Ref!A:C,3,0)</f>
        <v>#N/A</v>
      </c>
      <c r="C2075" s="18" t="e">
        <f>VLOOKUP(J2075,Ref!A:D,4,0)</f>
        <v>#N/A</v>
      </c>
      <c r="D2075" s="18" t="str">
        <f t="shared" si="96"/>
        <v>00/ene</v>
      </c>
      <c r="E2075" s="18">
        <f t="shared" si="97"/>
        <v>0</v>
      </c>
      <c r="F2075" s="18">
        <v>1</v>
      </c>
      <c r="G2075" s="18">
        <f t="shared" si="98"/>
        <v>0</v>
      </c>
    </row>
    <row r="2076" spans="1:7">
      <c r="A2076" t="e">
        <f>_xlfn.XLOOKUP(I2076,UTILIZADAS[Contacto1],UTILIZADAS[Source.Name],,0)</f>
        <v>#N/A</v>
      </c>
      <c r="B2076" s="18" t="e">
        <f>VLOOKUP(J2076,Ref!A:C,3,0)</f>
        <v>#N/A</v>
      </c>
      <c r="C2076" s="18" t="e">
        <f>VLOOKUP(J2076,Ref!A:D,4,0)</f>
        <v>#N/A</v>
      </c>
      <c r="D2076" s="18" t="str">
        <f t="shared" si="96"/>
        <v>00/ene</v>
      </c>
      <c r="E2076" s="18">
        <f t="shared" si="97"/>
        <v>0</v>
      </c>
      <c r="F2076" s="18">
        <v>1</v>
      </c>
      <c r="G2076" s="18">
        <f t="shared" si="98"/>
        <v>0</v>
      </c>
    </row>
    <row r="2077" spans="1:7">
      <c r="A2077" t="e">
        <f>_xlfn.XLOOKUP(I2077,UTILIZADAS[Contacto1],UTILIZADAS[Source.Name],,0)</f>
        <v>#N/A</v>
      </c>
      <c r="B2077" s="18" t="e">
        <f>VLOOKUP(J2077,Ref!A:C,3,0)</f>
        <v>#N/A</v>
      </c>
      <c r="C2077" s="18" t="e">
        <f>VLOOKUP(J2077,Ref!A:D,4,0)</f>
        <v>#N/A</v>
      </c>
      <c r="D2077" s="18" t="str">
        <f t="shared" si="96"/>
        <v>00/ene</v>
      </c>
      <c r="E2077" s="18">
        <f t="shared" si="97"/>
        <v>0</v>
      </c>
      <c r="F2077" s="18">
        <v>1</v>
      </c>
      <c r="G2077" s="18">
        <f t="shared" si="98"/>
        <v>0</v>
      </c>
    </row>
    <row r="2078" spans="1:7">
      <c r="A2078" t="e">
        <f>_xlfn.XLOOKUP(I2078,UTILIZADAS[Contacto1],UTILIZADAS[Source.Name],,0)</f>
        <v>#N/A</v>
      </c>
      <c r="B2078" s="18" t="e">
        <f>VLOOKUP(J2078,Ref!A:C,3,0)</f>
        <v>#N/A</v>
      </c>
      <c r="C2078" s="18" t="e">
        <f>VLOOKUP(J2078,Ref!A:D,4,0)</f>
        <v>#N/A</v>
      </c>
      <c r="D2078" s="18" t="str">
        <f t="shared" si="96"/>
        <v>00/ene</v>
      </c>
      <c r="E2078" s="18">
        <f t="shared" si="97"/>
        <v>0</v>
      </c>
      <c r="F2078" s="18">
        <v>1</v>
      </c>
      <c r="G2078" s="18">
        <f t="shared" si="98"/>
        <v>0</v>
      </c>
    </row>
    <row r="2079" spans="1:7">
      <c r="A2079" t="e">
        <f>_xlfn.XLOOKUP(I2079,UTILIZADAS[Contacto1],UTILIZADAS[Source.Name],,0)</f>
        <v>#N/A</v>
      </c>
      <c r="B2079" s="18" t="e">
        <f>VLOOKUP(J2079,Ref!A:C,3,0)</f>
        <v>#N/A</v>
      </c>
      <c r="C2079" s="18" t="e">
        <f>VLOOKUP(J2079,Ref!A:D,4,0)</f>
        <v>#N/A</v>
      </c>
      <c r="D2079" s="18" t="str">
        <f t="shared" si="96"/>
        <v>00/ene</v>
      </c>
      <c r="E2079" s="18">
        <f t="shared" si="97"/>
        <v>0</v>
      </c>
      <c r="F2079" s="18">
        <v>1</v>
      </c>
      <c r="G2079" s="18">
        <f t="shared" si="98"/>
        <v>0</v>
      </c>
    </row>
    <row r="2080" spans="1:7">
      <c r="A2080" t="e">
        <f>_xlfn.XLOOKUP(I2080,UTILIZADAS[Contacto1],UTILIZADAS[Source.Name],,0)</f>
        <v>#N/A</v>
      </c>
      <c r="B2080" s="18" t="e">
        <f>VLOOKUP(J2080,Ref!A:C,3,0)</f>
        <v>#N/A</v>
      </c>
      <c r="C2080" s="18" t="e">
        <f>VLOOKUP(J2080,Ref!A:D,4,0)</f>
        <v>#N/A</v>
      </c>
      <c r="D2080" s="18" t="str">
        <f t="shared" si="96"/>
        <v>00/ene</v>
      </c>
      <c r="E2080" s="18">
        <f t="shared" si="97"/>
        <v>0</v>
      </c>
      <c r="F2080" s="18">
        <v>1</v>
      </c>
      <c r="G2080" s="18">
        <f t="shared" si="98"/>
        <v>0</v>
      </c>
    </row>
    <row r="2081" spans="1:7">
      <c r="A2081" t="e">
        <f>_xlfn.XLOOKUP(I2081,UTILIZADAS[Contacto1],UTILIZADAS[Source.Name],,0)</f>
        <v>#N/A</v>
      </c>
      <c r="B2081" s="18" t="e">
        <f>VLOOKUP(J2081,Ref!A:C,3,0)</f>
        <v>#N/A</v>
      </c>
      <c r="C2081" s="18" t="e">
        <f>VLOOKUP(J2081,Ref!A:D,4,0)</f>
        <v>#N/A</v>
      </c>
      <c r="D2081" s="18" t="str">
        <f t="shared" si="96"/>
        <v>00/ene</v>
      </c>
      <c r="E2081" s="18">
        <f t="shared" si="97"/>
        <v>0</v>
      </c>
      <c r="F2081" s="18">
        <v>1</v>
      </c>
      <c r="G2081" s="18">
        <f t="shared" si="98"/>
        <v>0</v>
      </c>
    </row>
    <row r="2082" spans="1:7">
      <c r="A2082" t="e">
        <f>_xlfn.XLOOKUP(I2082,UTILIZADAS[Contacto1],UTILIZADAS[Source.Name],,0)</f>
        <v>#N/A</v>
      </c>
      <c r="B2082" s="18" t="e">
        <f>VLOOKUP(J2082,Ref!A:C,3,0)</f>
        <v>#N/A</v>
      </c>
      <c r="C2082" s="18" t="e">
        <f>VLOOKUP(J2082,Ref!A:D,4,0)</f>
        <v>#N/A</v>
      </c>
      <c r="D2082" s="18" t="str">
        <f t="shared" si="96"/>
        <v>00/ene</v>
      </c>
      <c r="E2082" s="18">
        <f t="shared" si="97"/>
        <v>0</v>
      </c>
      <c r="F2082" s="18">
        <v>1</v>
      </c>
      <c r="G2082" s="18">
        <f t="shared" si="98"/>
        <v>0</v>
      </c>
    </row>
    <row r="2083" spans="1:7">
      <c r="A2083" t="e">
        <f>_xlfn.XLOOKUP(I2083,UTILIZADAS[Contacto1],UTILIZADAS[Source.Name],,0)</f>
        <v>#N/A</v>
      </c>
      <c r="B2083" s="18" t="e">
        <f>VLOOKUP(J2083,Ref!A:C,3,0)</f>
        <v>#N/A</v>
      </c>
      <c r="C2083" s="18" t="e">
        <f>VLOOKUP(J2083,Ref!A:D,4,0)</f>
        <v>#N/A</v>
      </c>
      <c r="D2083" s="18" t="str">
        <f t="shared" si="96"/>
        <v>00/ene</v>
      </c>
      <c r="E2083" s="18">
        <f t="shared" si="97"/>
        <v>0</v>
      </c>
      <c r="F2083" s="18">
        <v>1</v>
      </c>
      <c r="G2083" s="18">
        <f t="shared" si="98"/>
        <v>0</v>
      </c>
    </row>
    <row r="2084" spans="1:7">
      <c r="A2084" t="e">
        <f>_xlfn.XLOOKUP(I2084,UTILIZADAS[Contacto1],UTILIZADAS[Source.Name],,0)</f>
        <v>#N/A</v>
      </c>
      <c r="B2084" s="18" t="e">
        <f>VLOOKUP(J2084,Ref!A:C,3,0)</f>
        <v>#N/A</v>
      </c>
      <c r="C2084" s="18" t="e">
        <f>VLOOKUP(J2084,Ref!A:D,4,0)</f>
        <v>#N/A</v>
      </c>
      <c r="D2084" s="18" t="str">
        <f t="shared" si="96"/>
        <v>00/ene</v>
      </c>
      <c r="E2084" s="18">
        <f t="shared" si="97"/>
        <v>0</v>
      </c>
      <c r="F2084" s="18">
        <v>1</v>
      </c>
      <c r="G2084" s="18">
        <f t="shared" si="98"/>
        <v>0</v>
      </c>
    </row>
    <row r="2085" spans="1:7">
      <c r="A2085" t="e">
        <f>_xlfn.XLOOKUP(I2085,UTILIZADAS[Contacto1],UTILIZADAS[Source.Name],,0)</f>
        <v>#N/A</v>
      </c>
      <c r="B2085" s="18" t="e">
        <f>VLOOKUP(J2085,Ref!A:C,3,0)</f>
        <v>#N/A</v>
      </c>
      <c r="C2085" s="18" t="e">
        <f>VLOOKUP(J2085,Ref!A:D,4,0)</f>
        <v>#N/A</v>
      </c>
      <c r="D2085" s="18" t="str">
        <f t="shared" si="96"/>
        <v>00/ene</v>
      </c>
      <c r="E2085" s="18">
        <f t="shared" si="97"/>
        <v>0</v>
      </c>
      <c r="F2085" s="18">
        <v>1</v>
      </c>
      <c r="G2085" s="18">
        <f t="shared" si="98"/>
        <v>0</v>
      </c>
    </row>
    <row r="2086" spans="1:7">
      <c r="A2086" t="e">
        <f>_xlfn.XLOOKUP(I2086,UTILIZADAS[Contacto1],UTILIZADAS[Source.Name],,0)</f>
        <v>#N/A</v>
      </c>
      <c r="B2086" s="18" t="e">
        <f>VLOOKUP(J2086,Ref!A:C,3,0)</f>
        <v>#N/A</v>
      </c>
      <c r="C2086" s="18" t="e">
        <f>VLOOKUP(J2086,Ref!A:D,4,0)</f>
        <v>#N/A</v>
      </c>
      <c r="D2086" s="18" t="str">
        <f t="shared" si="96"/>
        <v>00/ene</v>
      </c>
      <c r="E2086" s="18">
        <f t="shared" si="97"/>
        <v>0</v>
      </c>
      <c r="F2086" s="18">
        <v>1</v>
      </c>
      <c r="G2086" s="18">
        <f t="shared" si="98"/>
        <v>0</v>
      </c>
    </row>
    <row r="2087" spans="1:7">
      <c r="A2087" t="e">
        <f>_xlfn.XLOOKUP(I2087,UTILIZADAS[Contacto1],UTILIZADAS[Source.Name],,0)</f>
        <v>#N/A</v>
      </c>
      <c r="B2087" s="18" t="e">
        <f>VLOOKUP(J2087,Ref!A:C,3,0)</f>
        <v>#N/A</v>
      </c>
      <c r="C2087" s="18" t="e">
        <f>VLOOKUP(J2087,Ref!A:D,4,0)</f>
        <v>#N/A</v>
      </c>
      <c r="D2087" s="18" t="str">
        <f t="shared" si="96"/>
        <v>00/ene</v>
      </c>
      <c r="E2087" s="18">
        <f t="shared" si="97"/>
        <v>0</v>
      </c>
      <c r="F2087" s="18">
        <v>1</v>
      </c>
      <c r="G2087" s="18">
        <f t="shared" si="98"/>
        <v>0</v>
      </c>
    </row>
    <row r="2088" spans="1:7">
      <c r="A2088" t="e">
        <f>_xlfn.XLOOKUP(I2088,UTILIZADAS[Contacto1],UTILIZADAS[Source.Name],,0)</f>
        <v>#N/A</v>
      </c>
      <c r="B2088" s="18" t="e">
        <f>VLOOKUP(J2088,Ref!A:C,3,0)</f>
        <v>#N/A</v>
      </c>
      <c r="C2088" s="18" t="e">
        <f>VLOOKUP(J2088,Ref!A:D,4,0)</f>
        <v>#N/A</v>
      </c>
      <c r="D2088" s="18" t="str">
        <f t="shared" si="96"/>
        <v>00/ene</v>
      </c>
      <c r="E2088" s="18">
        <f t="shared" si="97"/>
        <v>0</v>
      </c>
      <c r="F2088" s="18">
        <v>1</v>
      </c>
      <c r="G2088" s="18">
        <f t="shared" si="98"/>
        <v>0</v>
      </c>
    </row>
    <row r="2089" spans="1:7">
      <c r="A2089" t="e">
        <f>_xlfn.XLOOKUP(I2089,UTILIZADAS[Contacto1],UTILIZADAS[Source.Name],,0)</f>
        <v>#N/A</v>
      </c>
      <c r="B2089" s="18" t="e">
        <f>VLOOKUP(J2089,Ref!A:C,3,0)</f>
        <v>#N/A</v>
      </c>
      <c r="C2089" s="18" t="e">
        <f>VLOOKUP(J2089,Ref!A:D,4,0)</f>
        <v>#N/A</v>
      </c>
      <c r="D2089" s="18" t="str">
        <f t="shared" si="96"/>
        <v>00/ene</v>
      </c>
      <c r="E2089" s="18">
        <f t="shared" si="97"/>
        <v>0</v>
      </c>
      <c r="F2089" s="18">
        <v>1</v>
      </c>
      <c r="G2089" s="18">
        <f t="shared" si="98"/>
        <v>0</v>
      </c>
    </row>
    <row r="2090" spans="1:7">
      <c r="A2090" t="e">
        <f>_xlfn.XLOOKUP(I2090,UTILIZADAS[Contacto1],UTILIZADAS[Source.Name],,0)</f>
        <v>#N/A</v>
      </c>
      <c r="B2090" s="18" t="e">
        <f>VLOOKUP(J2090,Ref!A:C,3,0)</f>
        <v>#N/A</v>
      </c>
      <c r="C2090" s="18" t="e">
        <f>VLOOKUP(J2090,Ref!A:D,4,0)</f>
        <v>#N/A</v>
      </c>
      <c r="D2090" s="18" t="str">
        <f t="shared" si="96"/>
        <v>00/ene</v>
      </c>
      <c r="E2090" s="18">
        <f t="shared" si="97"/>
        <v>0</v>
      </c>
      <c r="F2090" s="18">
        <v>1</v>
      </c>
      <c r="G2090" s="18">
        <f t="shared" si="98"/>
        <v>0</v>
      </c>
    </row>
    <row r="2091" spans="1:7">
      <c r="A2091" t="e">
        <f>_xlfn.XLOOKUP(I2091,UTILIZADAS[Contacto1],UTILIZADAS[Source.Name],,0)</f>
        <v>#N/A</v>
      </c>
      <c r="B2091" s="18" t="e">
        <f>VLOOKUP(J2091,Ref!A:C,3,0)</f>
        <v>#N/A</v>
      </c>
      <c r="C2091" s="18" t="e">
        <f>VLOOKUP(J2091,Ref!A:D,4,0)</f>
        <v>#N/A</v>
      </c>
      <c r="D2091" s="18" t="str">
        <f t="shared" si="96"/>
        <v>00/ene</v>
      </c>
      <c r="E2091" s="18">
        <f t="shared" si="97"/>
        <v>0</v>
      </c>
      <c r="F2091" s="18">
        <v>1</v>
      </c>
      <c r="G2091" s="18">
        <f t="shared" si="98"/>
        <v>0</v>
      </c>
    </row>
    <row r="2092" spans="1:7">
      <c r="A2092" t="e">
        <f>_xlfn.XLOOKUP(I2092,UTILIZADAS[Contacto1],UTILIZADAS[Source.Name],,0)</f>
        <v>#N/A</v>
      </c>
      <c r="B2092" s="18" t="e">
        <f>VLOOKUP(J2092,Ref!A:C,3,0)</f>
        <v>#N/A</v>
      </c>
      <c r="C2092" s="18" t="e">
        <f>VLOOKUP(J2092,Ref!A:D,4,0)</f>
        <v>#N/A</v>
      </c>
      <c r="D2092" s="18" t="str">
        <f t="shared" si="96"/>
        <v>00/ene</v>
      </c>
      <c r="E2092" s="18">
        <f t="shared" si="97"/>
        <v>0</v>
      </c>
      <c r="F2092" s="18">
        <v>1</v>
      </c>
      <c r="G2092" s="18">
        <f t="shared" si="98"/>
        <v>0</v>
      </c>
    </row>
    <row r="2093" spans="1:7">
      <c r="A2093" t="e">
        <f>_xlfn.XLOOKUP(I2093,UTILIZADAS[Contacto1],UTILIZADAS[Source.Name],,0)</f>
        <v>#N/A</v>
      </c>
      <c r="B2093" s="18" t="e">
        <f>VLOOKUP(J2093,Ref!A:C,3,0)</f>
        <v>#N/A</v>
      </c>
      <c r="C2093" s="18" t="e">
        <f>VLOOKUP(J2093,Ref!A:D,4,0)</f>
        <v>#N/A</v>
      </c>
      <c r="D2093" s="18" t="str">
        <f t="shared" si="96"/>
        <v>00/ene</v>
      </c>
      <c r="E2093" s="18">
        <f t="shared" si="97"/>
        <v>0</v>
      </c>
      <c r="F2093" s="18">
        <v>1</v>
      </c>
      <c r="G2093" s="18">
        <f t="shared" si="98"/>
        <v>0</v>
      </c>
    </row>
    <row r="2094" spans="1:7">
      <c r="A2094" t="e">
        <f>_xlfn.XLOOKUP(I2094,UTILIZADAS[Contacto1],UTILIZADAS[Source.Name],,0)</f>
        <v>#N/A</v>
      </c>
      <c r="B2094" s="18" t="e">
        <f>VLOOKUP(J2094,Ref!A:C,3,0)</f>
        <v>#N/A</v>
      </c>
      <c r="C2094" s="18" t="e">
        <f>VLOOKUP(J2094,Ref!A:D,4,0)</f>
        <v>#N/A</v>
      </c>
      <c r="D2094" s="18" t="str">
        <f t="shared" si="96"/>
        <v>00/ene</v>
      </c>
      <c r="E2094" s="18">
        <f t="shared" si="97"/>
        <v>0</v>
      </c>
      <c r="F2094" s="18">
        <v>1</v>
      </c>
      <c r="G2094" s="18">
        <f t="shared" si="98"/>
        <v>0</v>
      </c>
    </row>
    <row r="2095" spans="1:7">
      <c r="A2095" t="e">
        <f>_xlfn.XLOOKUP(I2095,UTILIZADAS[Contacto1],UTILIZADAS[Source.Name],,0)</f>
        <v>#N/A</v>
      </c>
      <c r="B2095" s="18" t="e">
        <f>VLOOKUP(J2095,Ref!A:C,3,0)</f>
        <v>#N/A</v>
      </c>
      <c r="C2095" s="18" t="e">
        <f>VLOOKUP(J2095,Ref!A:D,4,0)</f>
        <v>#N/A</v>
      </c>
      <c r="D2095" s="18" t="str">
        <f t="shared" si="96"/>
        <v>00/ene</v>
      </c>
      <c r="E2095" s="18">
        <f t="shared" si="97"/>
        <v>0</v>
      </c>
      <c r="F2095" s="18">
        <v>1</v>
      </c>
      <c r="G2095" s="18">
        <f t="shared" si="98"/>
        <v>0</v>
      </c>
    </row>
    <row r="2096" spans="1:7">
      <c r="A2096" t="e">
        <f>_xlfn.XLOOKUP(I2096,UTILIZADAS[Contacto1],UTILIZADAS[Source.Name],,0)</f>
        <v>#N/A</v>
      </c>
      <c r="B2096" s="18" t="e">
        <f>VLOOKUP(J2096,Ref!A:C,3,0)</f>
        <v>#N/A</v>
      </c>
      <c r="C2096" s="18" t="e">
        <f>VLOOKUP(J2096,Ref!A:D,4,0)</f>
        <v>#N/A</v>
      </c>
      <c r="D2096" s="18" t="str">
        <f t="shared" si="96"/>
        <v>00/ene</v>
      </c>
      <c r="E2096" s="18">
        <f t="shared" si="97"/>
        <v>0</v>
      </c>
      <c r="F2096" s="18">
        <v>1</v>
      </c>
      <c r="G2096" s="18">
        <f t="shared" si="98"/>
        <v>0</v>
      </c>
    </row>
    <row r="2097" spans="1:7">
      <c r="A2097" t="e">
        <f>_xlfn.XLOOKUP(I2097,UTILIZADAS[Contacto1],UTILIZADAS[Source.Name],,0)</f>
        <v>#N/A</v>
      </c>
      <c r="B2097" s="18" t="e">
        <f>VLOOKUP(J2097,Ref!A:C,3,0)</f>
        <v>#N/A</v>
      </c>
      <c r="C2097" s="18" t="e">
        <f>VLOOKUP(J2097,Ref!A:D,4,0)</f>
        <v>#N/A</v>
      </c>
      <c r="D2097" s="18" t="str">
        <f t="shared" si="96"/>
        <v>00/ene</v>
      </c>
      <c r="E2097" s="18">
        <f t="shared" si="97"/>
        <v>0</v>
      </c>
      <c r="F2097" s="18">
        <v>1</v>
      </c>
      <c r="G2097" s="18">
        <f t="shared" si="98"/>
        <v>0</v>
      </c>
    </row>
    <row r="2098" spans="1:7">
      <c r="A2098" t="e">
        <f>_xlfn.XLOOKUP(I2098,UTILIZADAS[Contacto1],UTILIZADAS[Source.Name],,0)</f>
        <v>#N/A</v>
      </c>
      <c r="B2098" s="18" t="e">
        <f>VLOOKUP(J2098,Ref!A:C,3,0)</f>
        <v>#N/A</v>
      </c>
      <c r="C2098" s="18" t="e">
        <f>VLOOKUP(J2098,Ref!A:D,4,0)</f>
        <v>#N/A</v>
      </c>
      <c r="D2098" s="18" t="str">
        <f t="shared" si="96"/>
        <v>00/ene</v>
      </c>
      <c r="E2098" s="18">
        <f t="shared" si="97"/>
        <v>0</v>
      </c>
      <c r="F2098" s="18">
        <v>1</v>
      </c>
      <c r="G2098" s="18">
        <f t="shared" si="98"/>
        <v>0</v>
      </c>
    </row>
    <row r="2099" spans="1:7">
      <c r="A2099" t="e">
        <f>_xlfn.XLOOKUP(I2099,UTILIZADAS[Contacto1],UTILIZADAS[Source.Name],,0)</f>
        <v>#N/A</v>
      </c>
      <c r="B2099" s="18" t="e">
        <f>VLOOKUP(J2099,Ref!A:C,3,0)</f>
        <v>#N/A</v>
      </c>
      <c r="C2099" s="18" t="e">
        <f>VLOOKUP(J2099,Ref!A:D,4,0)</f>
        <v>#N/A</v>
      </c>
      <c r="D2099" s="18" t="str">
        <f t="shared" si="96"/>
        <v>00/ene</v>
      </c>
      <c r="E2099" s="18">
        <f t="shared" si="97"/>
        <v>0</v>
      </c>
      <c r="F2099" s="18">
        <v>1</v>
      </c>
      <c r="G2099" s="18">
        <f t="shared" si="98"/>
        <v>0</v>
      </c>
    </row>
    <row r="2100" spans="1:7">
      <c r="A2100" t="e">
        <f>_xlfn.XLOOKUP(I2100,UTILIZADAS[Contacto1],UTILIZADAS[Source.Name],,0)</f>
        <v>#N/A</v>
      </c>
      <c r="B2100" s="18" t="e">
        <f>VLOOKUP(J2100,Ref!A:C,3,0)</f>
        <v>#N/A</v>
      </c>
      <c r="C2100" s="18" t="e">
        <f>VLOOKUP(J2100,Ref!A:D,4,0)</f>
        <v>#N/A</v>
      </c>
      <c r="D2100" s="18" t="str">
        <f t="shared" si="96"/>
        <v>00/ene</v>
      </c>
      <c r="E2100" s="18">
        <f t="shared" si="97"/>
        <v>0</v>
      </c>
      <c r="F2100" s="18">
        <v>1</v>
      </c>
      <c r="G2100" s="18">
        <f t="shared" si="98"/>
        <v>0</v>
      </c>
    </row>
    <row r="2101" spans="1:7">
      <c r="A2101" t="e">
        <f>_xlfn.XLOOKUP(I2101,UTILIZADAS[Contacto1],UTILIZADAS[Source.Name],,0)</f>
        <v>#N/A</v>
      </c>
      <c r="B2101" s="18" t="e">
        <f>VLOOKUP(J2101,Ref!A:C,3,0)</f>
        <v>#N/A</v>
      </c>
      <c r="C2101" s="18" t="e">
        <f>VLOOKUP(J2101,Ref!A:D,4,0)</f>
        <v>#N/A</v>
      </c>
      <c r="D2101" s="18" t="str">
        <f t="shared" si="96"/>
        <v>00/ene</v>
      </c>
      <c r="E2101" s="18">
        <f t="shared" si="97"/>
        <v>0</v>
      </c>
      <c r="F2101" s="18">
        <v>1</v>
      </c>
      <c r="G2101" s="18">
        <f t="shared" si="98"/>
        <v>0</v>
      </c>
    </row>
    <row r="2102" spans="1:7">
      <c r="A2102" t="e">
        <f>_xlfn.XLOOKUP(I2102,UTILIZADAS[Contacto1],UTILIZADAS[Source.Name],,0)</f>
        <v>#N/A</v>
      </c>
      <c r="B2102" s="18" t="e">
        <f>VLOOKUP(J2102,Ref!A:C,3,0)</f>
        <v>#N/A</v>
      </c>
      <c r="C2102" s="18" t="e">
        <f>VLOOKUP(J2102,Ref!A:D,4,0)</f>
        <v>#N/A</v>
      </c>
      <c r="D2102" s="18" t="str">
        <f t="shared" si="96"/>
        <v>00/ene</v>
      </c>
      <c r="E2102" s="18">
        <f t="shared" si="97"/>
        <v>0</v>
      </c>
      <c r="F2102" s="18">
        <v>1</v>
      </c>
      <c r="G2102" s="18">
        <f t="shared" si="98"/>
        <v>0</v>
      </c>
    </row>
    <row r="2103" spans="1:7">
      <c r="A2103" t="e">
        <f>_xlfn.XLOOKUP(I2103,UTILIZADAS[Contacto1],UTILIZADAS[Source.Name],,0)</f>
        <v>#N/A</v>
      </c>
      <c r="B2103" s="18" t="e">
        <f>VLOOKUP(J2103,Ref!A:C,3,0)</f>
        <v>#N/A</v>
      </c>
      <c r="C2103" s="18" t="e">
        <f>VLOOKUP(J2103,Ref!A:D,4,0)</f>
        <v>#N/A</v>
      </c>
      <c r="D2103" s="18" t="str">
        <f t="shared" si="96"/>
        <v>00/ene</v>
      </c>
      <c r="E2103" s="18">
        <f t="shared" si="97"/>
        <v>0</v>
      </c>
      <c r="F2103" s="18">
        <v>1</v>
      </c>
      <c r="G2103" s="18">
        <f t="shared" si="98"/>
        <v>0</v>
      </c>
    </row>
    <row r="2104" spans="1:7">
      <c r="A2104" t="e">
        <f>_xlfn.XLOOKUP(I2104,UTILIZADAS[Contacto1],UTILIZADAS[Source.Name],,0)</f>
        <v>#N/A</v>
      </c>
      <c r="B2104" s="18" t="e">
        <f>VLOOKUP(J2104,Ref!A:C,3,0)</f>
        <v>#N/A</v>
      </c>
      <c r="C2104" s="18" t="e">
        <f>VLOOKUP(J2104,Ref!A:D,4,0)</f>
        <v>#N/A</v>
      </c>
      <c r="D2104" s="18" t="str">
        <f t="shared" si="96"/>
        <v>00/ene</v>
      </c>
      <c r="E2104" s="18">
        <f t="shared" si="97"/>
        <v>0</v>
      </c>
      <c r="F2104" s="18">
        <v>1</v>
      </c>
      <c r="G2104" s="18">
        <f t="shared" si="98"/>
        <v>0</v>
      </c>
    </row>
    <row r="2105" spans="1:7">
      <c r="A2105" t="e">
        <f>_xlfn.XLOOKUP(I2105,UTILIZADAS[Contacto1],UTILIZADAS[Source.Name],,0)</f>
        <v>#N/A</v>
      </c>
      <c r="B2105" s="18" t="e">
        <f>VLOOKUP(J2105,Ref!A:C,3,0)</f>
        <v>#N/A</v>
      </c>
      <c r="C2105" s="18" t="e">
        <f>VLOOKUP(J2105,Ref!A:D,4,0)</f>
        <v>#N/A</v>
      </c>
      <c r="D2105" s="18" t="str">
        <f t="shared" si="96"/>
        <v>00/ene</v>
      </c>
      <c r="E2105" s="18">
        <f t="shared" si="97"/>
        <v>0</v>
      </c>
      <c r="F2105" s="18">
        <v>1</v>
      </c>
      <c r="G2105" s="18">
        <f t="shared" si="98"/>
        <v>0</v>
      </c>
    </row>
    <row r="2106" spans="1:7">
      <c r="A2106" t="e">
        <f>_xlfn.XLOOKUP(I2106,UTILIZADAS[Contacto1],UTILIZADAS[Source.Name],,0)</f>
        <v>#N/A</v>
      </c>
      <c r="B2106" s="18" t="e">
        <f>VLOOKUP(J2106,Ref!A:C,3,0)</f>
        <v>#N/A</v>
      </c>
      <c r="C2106" s="18" t="e">
        <f>VLOOKUP(J2106,Ref!A:D,4,0)</f>
        <v>#N/A</v>
      </c>
      <c r="D2106" s="18" t="str">
        <f t="shared" si="96"/>
        <v>00/ene</v>
      </c>
      <c r="E2106" s="18">
        <f t="shared" si="97"/>
        <v>0</v>
      </c>
      <c r="F2106" s="18">
        <v>1</v>
      </c>
      <c r="G2106" s="18">
        <f t="shared" si="98"/>
        <v>0</v>
      </c>
    </row>
    <row r="2107" spans="1:7">
      <c r="A2107" t="e">
        <f>_xlfn.XLOOKUP(I2107,UTILIZADAS[Contacto1],UTILIZADAS[Source.Name],,0)</f>
        <v>#N/A</v>
      </c>
      <c r="B2107" s="18" t="e">
        <f>VLOOKUP(J2107,Ref!A:C,3,0)</f>
        <v>#N/A</v>
      </c>
      <c r="C2107" s="18" t="e">
        <f>VLOOKUP(J2107,Ref!A:D,4,0)</f>
        <v>#N/A</v>
      </c>
      <c r="D2107" s="18" t="str">
        <f t="shared" si="96"/>
        <v>00/ene</v>
      </c>
      <c r="E2107" s="18">
        <f t="shared" si="97"/>
        <v>0</v>
      </c>
      <c r="F2107" s="18">
        <v>1</v>
      </c>
      <c r="G2107" s="18">
        <f t="shared" si="98"/>
        <v>0</v>
      </c>
    </row>
    <row r="2108" spans="1:7">
      <c r="A2108" t="e">
        <f>_xlfn.XLOOKUP(I2108,UTILIZADAS[Contacto1],UTILIZADAS[Source.Name],,0)</f>
        <v>#N/A</v>
      </c>
      <c r="B2108" s="18" t="e">
        <f>VLOOKUP(J2108,Ref!A:C,3,0)</f>
        <v>#N/A</v>
      </c>
      <c r="C2108" s="18" t="e">
        <f>VLOOKUP(J2108,Ref!A:D,4,0)</f>
        <v>#N/A</v>
      </c>
      <c r="D2108" s="18" t="str">
        <f t="shared" si="96"/>
        <v>00/ene</v>
      </c>
      <c r="E2108" s="18">
        <f t="shared" si="97"/>
        <v>0</v>
      </c>
      <c r="F2108" s="18">
        <v>1</v>
      </c>
      <c r="G2108" s="18">
        <f t="shared" si="98"/>
        <v>0</v>
      </c>
    </row>
    <row r="2109" spans="1:7">
      <c r="A2109" t="e">
        <f>_xlfn.XLOOKUP(I2109,UTILIZADAS[Contacto1],UTILIZADAS[Source.Name],,0)</f>
        <v>#N/A</v>
      </c>
      <c r="B2109" s="18" t="e">
        <f>VLOOKUP(J2109,Ref!A:C,3,0)</f>
        <v>#N/A</v>
      </c>
      <c r="C2109" s="18" t="e">
        <f>VLOOKUP(J2109,Ref!A:D,4,0)</f>
        <v>#N/A</v>
      </c>
      <c r="D2109" s="18" t="str">
        <f t="shared" si="96"/>
        <v>00/ene</v>
      </c>
      <c r="E2109" s="18">
        <f t="shared" si="97"/>
        <v>0</v>
      </c>
      <c r="F2109" s="18">
        <v>1</v>
      </c>
      <c r="G2109" s="18">
        <f t="shared" si="98"/>
        <v>0</v>
      </c>
    </row>
    <row r="2110" spans="1:7">
      <c r="A2110" t="e">
        <f>_xlfn.XLOOKUP(I2110,UTILIZADAS[Contacto1],UTILIZADAS[Source.Name],,0)</f>
        <v>#N/A</v>
      </c>
      <c r="B2110" s="18" t="e">
        <f>VLOOKUP(J2110,Ref!A:C,3,0)</f>
        <v>#N/A</v>
      </c>
      <c r="C2110" s="18" t="e">
        <f>VLOOKUP(J2110,Ref!A:D,4,0)</f>
        <v>#N/A</v>
      </c>
      <c r="D2110" s="18" t="str">
        <f t="shared" si="96"/>
        <v>00/ene</v>
      </c>
      <c r="E2110" s="18">
        <f t="shared" si="97"/>
        <v>0</v>
      </c>
      <c r="F2110" s="18">
        <v>1</v>
      </c>
      <c r="G2110" s="18">
        <f t="shared" si="98"/>
        <v>0</v>
      </c>
    </row>
    <row r="2111" spans="1:7">
      <c r="A2111" t="e">
        <f>_xlfn.XLOOKUP(I2111,UTILIZADAS[Contacto1],UTILIZADAS[Source.Name],,0)</f>
        <v>#N/A</v>
      </c>
      <c r="B2111" s="18" t="e">
        <f>VLOOKUP(J2111,Ref!A:C,3,0)</f>
        <v>#N/A</v>
      </c>
      <c r="C2111" s="18" t="e">
        <f>VLOOKUP(J2111,Ref!A:D,4,0)</f>
        <v>#N/A</v>
      </c>
      <c r="D2111" s="18" t="str">
        <f t="shared" si="96"/>
        <v>00/ene</v>
      </c>
      <c r="E2111" s="18">
        <f t="shared" si="97"/>
        <v>0</v>
      </c>
      <c r="F2111" s="18">
        <v>1</v>
      </c>
      <c r="G2111" s="18">
        <f t="shared" si="98"/>
        <v>0</v>
      </c>
    </row>
    <row r="2112" spans="1:7">
      <c r="A2112" t="e">
        <f>_xlfn.XLOOKUP(I2112,UTILIZADAS[Contacto1],UTILIZADAS[Source.Name],,0)</f>
        <v>#N/A</v>
      </c>
      <c r="B2112" s="18" t="e">
        <f>VLOOKUP(J2112,Ref!A:C,3,0)</f>
        <v>#N/A</v>
      </c>
      <c r="C2112" s="18" t="e">
        <f>VLOOKUP(J2112,Ref!A:D,4,0)</f>
        <v>#N/A</v>
      </c>
      <c r="D2112" s="18" t="str">
        <f t="shared" si="96"/>
        <v>00/ene</v>
      </c>
      <c r="E2112" s="18">
        <f t="shared" si="97"/>
        <v>0</v>
      </c>
      <c r="F2112" s="18">
        <v>1</v>
      </c>
      <c r="G2112" s="18">
        <f t="shared" si="98"/>
        <v>0</v>
      </c>
    </row>
    <row r="2113" spans="1:7">
      <c r="A2113" t="e">
        <f>_xlfn.XLOOKUP(I2113,UTILIZADAS[Contacto1],UTILIZADAS[Source.Name],,0)</f>
        <v>#N/A</v>
      </c>
      <c r="B2113" s="18" t="e">
        <f>VLOOKUP(J2113,Ref!A:C,3,0)</f>
        <v>#N/A</v>
      </c>
      <c r="C2113" s="18" t="e">
        <f>VLOOKUP(J2113,Ref!A:D,4,0)</f>
        <v>#N/A</v>
      </c>
      <c r="D2113" s="18" t="str">
        <f t="shared" si="96"/>
        <v>00/ene</v>
      </c>
      <c r="E2113" s="18">
        <f t="shared" si="97"/>
        <v>0</v>
      </c>
      <c r="F2113" s="18">
        <v>1</v>
      </c>
      <c r="G2113" s="18">
        <f t="shared" si="98"/>
        <v>0</v>
      </c>
    </row>
    <row r="2114" spans="1:7">
      <c r="A2114" t="e">
        <f>_xlfn.XLOOKUP(I2114,UTILIZADAS[Contacto1],UTILIZADAS[Source.Name],,0)</f>
        <v>#N/A</v>
      </c>
      <c r="B2114" s="18" t="e">
        <f>VLOOKUP(J2114,Ref!A:C,3,0)</f>
        <v>#N/A</v>
      </c>
      <c r="C2114" s="18" t="e">
        <f>VLOOKUP(J2114,Ref!A:D,4,0)</f>
        <v>#N/A</v>
      </c>
      <c r="D2114" s="18" t="str">
        <f t="shared" ref="D2114:D2177" si="99">TEXT(H2114,"dd/mmm")</f>
        <v>00/ene</v>
      </c>
      <c r="E2114" s="18">
        <f t="shared" ref="E2114:E2177" si="100">+COUNTIF(I:I,I2114)</f>
        <v>0</v>
      </c>
      <c r="F2114" s="18">
        <v>1</v>
      </c>
      <c r="G2114" s="18">
        <f t="shared" si="98"/>
        <v>0</v>
      </c>
    </row>
    <row r="2115" spans="1:7">
      <c r="A2115" t="e">
        <f>_xlfn.XLOOKUP(I2115,UTILIZADAS[Contacto1],UTILIZADAS[Source.Name],,0)</f>
        <v>#N/A</v>
      </c>
      <c r="B2115" s="18" t="e">
        <f>VLOOKUP(J2115,Ref!A:C,3,0)</f>
        <v>#N/A</v>
      </c>
      <c r="C2115" s="18" t="e">
        <f>VLOOKUP(J2115,Ref!A:D,4,0)</f>
        <v>#N/A</v>
      </c>
      <c r="D2115" s="18" t="str">
        <f t="shared" si="99"/>
        <v>00/ene</v>
      </c>
      <c r="E2115" s="18">
        <f t="shared" si="100"/>
        <v>0</v>
      </c>
      <c r="F2115" s="18">
        <v>1</v>
      </c>
      <c r="G2115" s="18">
        <f t="shared" ref="G2115:G2178" si="101">IF(I2115=I2116,0,1)</f>
        <v>0</v>
      </c>
    </row>
    <row r="2116" spans="1:7">
      <c r="A2116" t="e">
        <f>_xlfn.XLOOKUP(I2116,UTILIZADAS[Contacto1],UTILIZADAS[Source.Name],,0)</f>
        <v>#N/A</v>
      </c>
      <c r="B2116" s="18" t="e">
        <f>VLOOKUP(J2116,Ref!A:C,3,0)</f>
        <v>#N/A</v>
      </c>
      <c r="C2116" s="18" t="e">
        <f>VLOOKUP(J2116,Ref!A:D,4,0)</f>
        <v>#N/A</v>
      </c>
      <c r="D2116" s="18" t="str">
        <f t="shared" si="99"/>
        <v>00/ene</v>
      </c>
      <c r="E2116" s="18">
        <f t="shared" si="100"/>
        <v>0</v>
      </c>
      <c r="F2116" s="18">
        <v>1</v>
      </c>
      <c r="G2116" s="18">
        <f t="shared" si="101"/>
        <v>0</v>
      </c>
    </row>
    <row r="2117" spans="1:7">
      <c r="A2117" t="e">
        <f>_xlfn.XLOOKUP(I2117,UTILIZADAS[Contacto1],UTILIZADAS[Source.Name],,0)</f>
        <v>#N/A</v>
      </c>
      <c r="B2117" s="18" t="e">
        <f>VLOOKUP(J2117,Ref!A:C,3,0)</f>
        <v>#N/A</v>
      </c>
      <c r="C2117" s="18" t="e">
        <f>VLOOKUP(J2117,Ref!A:D,4,0)</f>
        <v>#N/A</v>
      </c>
      <c r="D2117" s="18" t="str">
        <f t="shared" si="99"/>
        <v>00/ene</v>
      </c>
      <c r="E2117" s="18">
        <f t="shared" si="100"/>
        <v>0</v>
      </c>
      <c r="F2117" s="18">
        <v>1</v>
      </c>
      <c r="G2117" s="18">
        <f t="shared" si="101"/>
        <v>0</v>
      </c>
    </row>
    <row r="2118" spans="1:7">
      <c r="A2118" t="e">
        <f>_xlfn.XLOOKUP(I2118,UTILIZADAS[Contacto1],UTILIZADAS[Source.Name],,0)</f>
        <v>#N/A</v>
      </c>
      <c r="B2118" s="18" t="e">
        <f>VLOOKUP(J2118,Ref!A:C,3,0)</f>
        <v>#N/A</v>
      </c>
      <c r="C2118" s="18" t="e">
        <f>VLOOKUP(J2118,Ref!A:D,4,0)</f>
        <v>#N/A</v>
      </c>
      <c r="D2118" s="18" t="str">
        <f t="shared" si="99"/>
        <v>00/ene</v>
      </c>
      <c r="E2118" s="18">
        <f t="shared" si="100"/>
        <v>0</v>
      </c>
      <c r="F2118" s="18">
        <v>1</v>
      </c>
      <c r="G2118" s="18">
        <f t="shared" si="101"/>
        <v>0</v>
      </c>
    </row>
    <row r="2119" spans="1:7">
      <c r="A2119" t="e">
        <f>_xlfn.XLOOKUP(I2119,UTILIZADAS[Contacto1],UTILIZADAS[Source.Name],,0)</f>
        <v>#N/A</v>
      </c>
      <c r="B2119" s="18" t="e">
        <f>VLOOKUP(J2119,Ref!A:C,3,0)</f>
        <v>#N/A</v>
      </c>
      <c r="C2119" s="18" t="e">
        <f>VLOOKUP(J2119,Ref!A:D,4,0)</f>
        <v>#N/A</v>
      </c>
      <c r="D2119" s="18" t="str">
        <f t="shared" si="99"/>
        <v>00/ene</v>
      </c>
      <c r="E2119" s="18">
        <f t="shared" si="100"/>
        <v>0</v>
      </c>
      <c r="F2119" s="18">
        <v>1</v>
      </c>
      <c r="G2119" s="18">
        <f t="shared" si="101"/>
        <v>0</v>
      </c>
    </row>
    <row r="2120" spans="1:7">
      <c r="A2120" t="e">
        <f>_xlfn.XLOOKUP(I2120,UTILIZADAS[Contacto1],UTILIZADAS[Source.Name],,0)</f>
        <v>#N/A</v>
      </c>
      <c r="B2120" s="18" t="e">
        <f>VLOOKUP(J2120,Ref!A:C,3,0)</f>
        <v>#N/A</v>
      </c>
      <c r="C2120" s="18" t="e">
        <f>VLOOKUP(J2120,Ref!A:D,4,0)</f>
        <v>#N/A</v>
      </c>
      <c r="D2120" s="18" t="str">
        <f t="shared" si="99"/>
        <v>00/ene</v>
      </c>
      <c r="E2120" s="18">
        <f t="shared" si="100"/>
        <v>0</v>
      </c>
      <c r="F2120" s="18">
        <v>1</v>
      </c>
      <c r="G2120" s="18">
        <f t="shared" si="101"/>
        <v>0</v>
      </c>
    </row>
    <row r="2121" spans="1:7">
      <c r="A2121" t="e">
        <f>_xlfn.XLOOKUP(I2121,UTILIZADAS[Contacto1],UTILIZADAS[Source.Name],,0)</f>
        <v>#N/A</v>
      </c>
      <c r="B2121" s="18" t="e">
        <f>VLOOKUP(J2121,Ref!A:C,3,0)</f>
        <v>#N/A</v>
      </c>
      <c r="C2121" s="18" t="e">
        <f>VLOOKUP(J2121,Ref!A:D,4,0)</f>
        <v>#N/A</v>
      </c>
      <c r="D2121" s="18" t="str">
        <f t="shared" si="99"/>
        <v>00/ene</v>
      </c>
      <c r="E2121" s="18">
        <f t="shared" si="100"/>
        <v>0</v>
      </c>
      <c r="F2121" s="18">
        <v>1</v>
      </c>
      <c r="G2121" s="18">
        <f t="shared" si="101"/>
        <v>0</v>
      </c>
    </row>
    <row r="2122" spans="1:7">
      <c r="A2122" t="e">
        <f>_xlfn.XLOOKUP(I2122,UTILIZADAS[Contacto1],UTILIZADAS[Source.Name],,0)</f>
        <v>#N/A</v>
      </c>
      <c r="B2122" s="18" t="e">
        <f>VLOOKUP(J2122,Ref!A:C,3,0)</f>
        <v>#N/A</v>
      </c>
      <c r="C2122" s="18" t="e">
        <f>VLOOKUP(J2122,Ref!A:D,4,0)</f>
        <v>#N/A</v>
      </c>
      <c r="D2122" s="18" t="str">
        <f t="shared" si="99"/>
        <v>00/ene</v>
      </c>
      <c r="E2122" s="18">
        <f t="shared" si="100"/>
        <v>0</v>
      </c>
      <c r="F2122" s="18">
        <v>1</v>
      </c>
      <c r="G2122" s="18">
        <f t="shared" si="101"/>
        <v>0</v>
      </c>
    </row>
    <row r="2123" spans="1:7">
      <c r="A2123" t="e">
        <f>_xlfn.XLOOKUP(I2123,UTILIZADAS[Contacto1],UTILIZADAS[Source.Name],,0)</f>
        <v>#N/A</v>
      </c>
      <c r="B2123" s="18" t="e">
        <f>VLOOKUP(J2123,Ref!A:C,3,0)</f>
        <v>#N/A</v>
      </c>
      <c r="C2123" s="18" t="e">
        <f>VLOOKUP(J2123,Ref!A:D,4,0)</f>
        <v>#N/A</v>
      </c>
      <c r="D2123" s="18" t="str">
        <f t="shared" si="99"/>
        <v>00/ene</v>
      </c>
      <c r="E2123" s="18">
        <f t="shared" si="100"/>
        <v>0</v>
      </c>
      <c r="F2123" s="18">
        <v>1</v>
      </c>
      <c r="G2123" s="18">
        <f t="shared" si="101"/>
        <v>0</v>
      </c>
    </row>
    <row r="2124" spans="1:7">
      <c r="A2124" t="e">
        <f>_xlfn.XLOOKUP(I2124,UTILIZADAS[Contacto1],UTILIZADAS[Source.Name],,0)</f>
        <v>#N/A</v>
      </c>
      <c r="B2124" s="18" t="e">
        <f>VLOOKUP(J2124,Ref!A:C,3,0)</f>
        <v>#N/A</v>
      </c>
      <c r="C2124" s="18" t="e">
        <f>VLOOKUP(J2124,Ref!A:D,4,0)</f>
        <v>#N/A</v>
      </c>
      <c r="D2124" s="18" t="str">
        <f t="shared" si="99"/>
        <v>00/ene</v>
      </c>
      <c r="E2124" s="18">
        <f t="shared" si="100"/>
        <v>0</v>
      </c>
      <c r="F2124" s="18">
        <v>1</v>
      </c>
      <c r="G2124" s="18">
        <f t="shared" si="101"/>
        <v>0</v>
      </c>
    </row>
    <row r="2125" spans="1:7">
      <c r="A2125" t="e">
        <f>_xlfn.XLOOKUP(I2125,UTILIZADAS[Contacto1],UTILIZADAS[Source.Name],,0)</f>
        <v>#N/A</v>
      </c>
      <c r="B2125" s="18" t="e">
        <f>VLOOKUP(J2125,Ref!A:C,3,0)</f>
        <v>#N/A</v>
      </c>
      <c r="C2125" s="18" t="e">
        <f>VLOOKUP(J2125,Ref!A:D,4,0)</f>
        <v>#N/A</v>
      </c>
      <c r="D2125" s="18" t="str">
        <f t="shared" si="99"/>
        <v>00/ene</v>
      </c>
      <c r="E2125" s="18">
        <f t="shared" si="100"/>
        <v>0</v>
      </c>
      <c r="F2125" s="18">
        <v>1</v>
      </c>
      <c r="G2125" s="18">
        <f t="shared" si="101"/>
        <v>0</v>
      </c>
    </row>
    <row r="2126" spans="1:7">
      <c r="A2126" t="e">
        <f>_xlfn.XLOOKUP(I2126,UTILIZADAS[Contacto1],UTILIZADAS[Source.Name],,0)</f>
        <v>#N/A</v>
      </c>
      <c r="B2126" s="18" t="e">
        <f>VLOOKUP(J2126,Ref!A:C,3,0)</f>
        <v>#N/A</v>
      </c>
      <c r="C2126" s="18" t="e">
        <f>VLOOKUP(J2126,Ref!A:D,4,0)</f>
        <v>#N/A</v>
      </c>
      <c r="D2126" s="18" t="str">
        <f t="shared" si="99"/>
        <v>00/ene</v>
      </c>
      <c r="E2126" s="18">
        <f t="shared" si="100"/>
        <v>0</v>
      </c>
      <c r="F2126" s="18">
        <v>1</v>
      </c>
      <c r="G2126" s="18">
        <f t="shared" si="101"/>
        <v>0</v>
      </c>
    </row>
    <row r="2127" spans="1:7">
      <c r="A2127" t="e">
        <f>_xlfn.XLOOKUP(I2127,UTILIZADAS[Contacto1],UTILIZADAS[Source.Name],,0)</f>
        <v>#N/A</v>
      </c>
      <c r="B2127" s="18" t="e">
        <f>VLOOKUP(J2127,Ref!A:C,3,0)</f>
        <v>#N/A</v>
      </c>
      <c r="C2127" s="18" t="e">
        <f>VLOOKUP(J2127,Ref!A:D,4,0)</f>
        <v>#N/A</v>
      </c>
      <c r="D2127" s="18" t="str">
        <f t="shared" si="99"/>
        <v>00/ene</v>
      </c>
      <c r="E2127" s="18">
        <f t="shared" si="100"/>
        <v>0</v>
      </c>
      <c r="F2127" s="18">
        <v>1</v>
      </c>
      <c r="G2127" s="18">
        <f t="shared" si="101"/>
        <v>0</v>
      </c>
    </row>
    <row r="2128" spans="1:7">
      <c r="A2128" t="e">
        <f>_xlfn.XLOOKUP(I2128,UTILIZADAS[Contacto1],UTILIZADAS[Source.Name],,0)</f>
        <v>#N/A</v>
      </c>
      <c r="B2128" s="18" t="e">
        <f>VLOOKUP(J2128,Ref!A:C,3,0)</f>
        <v>#N/A</v>
      </c>
      <c r="C2128" s="18" t="e">
        <f>VLOOKUP(J2128,Ref!A:D,4,0)</f>
        <v>#N/A</v>
      </c>
      <c r="D2128" s="18" t="str">
        <f t="shared" si="99"/>
        <v>00/ene</v>
      </c>
      <c r="E2128" s="18">
        <f t="shared" si="100"/>
        <v>0</v>
      </c>
      <c r="F2128" s="18">
        <v>1</v>
      </c>
      <c r="G2128" s="18">
        <f t="shared" si="101"/>
        <v>0</v>
      </c>
    </row>
    <row r="2129" spans="1:7">
      <c r="A2129" t="e">
        <f>_xlfn.XLOOKUP(I2129,UTILIZADAS[Contacto1],UTILIZADAS[Source.Name],,0)</f>
        <v>#N/A</v>
      </c>
      <c r="B2129" s="18" t="e">
        <f>VLOOKUP(J2129,Ref!A:C,3,0)</f>
        <v>#N/A</v>
      </c>
      <c r="C2129" s="18" t="e">
        <f>VLOOKUP(J2129,Ref!A:D,4,0)</f>
        <v>#N/A</v>
      </c>
      <c r="D2129" s="18" t="str">
        <f t="shared" si="99"/>
        <v>00/ene</v>
      </c>
      <c r="E2129" s="18">
        <f t="shared" si="100"/>
        <v>0</v>
      </c>
      <c r="F2129" s="18">
        <v>1</v>
      </c>
      <c r="G2129" s="18">
        <f t="shared" si="101"/>
        <v>0</v>
      </c>
    </row>
    <row r="2130" spans="1:7">
      <c r="A2130" t="e">
        <f>_xlfn.XLOOKUP(I2130,UTILIZADAS[Contacto1],UTILIZADAS[Source.Name],,0)</f>
        <v>#N/A</v>
      </c>
      <c r="B2130" s="18" t="e">
        <f>VLOOKUP(J2130,Ref!A:C,3,0)</f>
        <v>#N/A</v>
      </c>
      <c r="C2130" s="18" t="e">
        <f>VLOOKUP(J2130,Ref!A:D,4,0)</f>
        <v>#N/A</v>
      </c>
      <c r="D2130" s="18" t="str">
        <f t="shared" si="99"/>
        <v>00/ene</v>
      </c>
      <c r="E2130" s="18">
        <f t="shared" si="100"/>
        <v>0</v>
      </c>
      <c r="F2130" s="18">
        <v>1</v>
      </c>
      <c r="G2130" s="18">
        <f t="shared" si="101"/>
        <v>0</v>
      </c>
    </row>
    <row r="2131" spans="1:7">
      <c r="A2131" t="e">
        <f>_xlfn.XLOOKUP(I2131,UTILIZADAS[Contacto1],UTILIZADAS[Source.Name],,0)</f>
        <v>#N/A</v>
      </c>
      <c r="B2131" s="18" t="e">
        <f>VLOOKUP(J2131,Ref!A:C,3,0)</f>
        <v>#N/A</v>
      </c>
      <c r="C2131" s="18" t="e">
        <f>VLOOKUP(J2131,Ref!A:D,4,0)</f>
        <v>#N/A</v>
      </c>
      <c r="D2131" s="18" t="str">
        <f t="shared" si="99"/>
        <v>00/ene</v>
      </c>
      <c r="E2131" s="18">
        <f t="shared" si="100"/>
        <v>0</v>
      </c>
      <c r="F2131" s="18">
        <v>1</v>
      </c>
      <c r="G2131" s="18">
        <f t="shared" si="101"/>
        <v>0</v>
      </c>
    </row>
    <row r="2132" spans="1:7">
      <c r="A2132" t="e">
        <f>_xlfn.XLOOKUP(I2132,UTILIZADAS[Contacto1],UTILIZADAS[Source.Name],,0)</f>
        <v>#N/A</v>
      </c>
      <c r="B2132" s="18" t="e">
        <f>VLOOKUP(J2132,Ref!A:C,3,0)</f>
        <v>#N/A</v>
      </c>
      <c r="C2132" s="18" t="e">
        <f>VLOOKUP(J2132,Ref!A:D,4,0)</f>
        <v>#N/A</v>
      </c>
      <c r="D2132" s="18" t="str">
        <f t="shared" si="99"/>
        <v>00/ene</v>
      </c>
      <c r="E2132" s="18">
        <f t="shared" si="100"/>
        <v>0</v>
      </c>
      <c r="F2132" s="18">
        <v>1</v>
      </c>
      <c r="G2132" s="18">
        <f t="shared" si="101"/>
        <v>0</v>
      </c>
    </row>
    <row r="2133" spans="1:7">
      <c r="A2133" t="e">
        <f>_xlfn.XLOOKUP(I2133,UTILIZADAS[Contacto1],UTILIZADAS[Source.Name],,0)</f>
        <v>#N/A</v>
      </c>
      <c r="B2133" s="18" t="e">
        <f>VLOOKUP(J2133,Ref!A:C,3,0)</f>
        <v>#N/A</v>
      </c>
      <c r="C2133" s="18" t="e">
        <f>VLOOKUP(J2133,Ref!A:D,4,0)</f>
        <v>#N/A</v>
      </c>
      <c r="D2133" s="18" t="str">
        <f t="shared" si="99"/>
        <v>00/ene</v>
      </c>
      <c r="E2133" s="18">
        <f t="shared" si="100"/>
        <v>0</v>
      </c>
      <c r="F2133" s="18">
        <v>1</v>
      </c>
      <c r="G2133" s="18">
        <f t="shared" si="101"/>
        <v>0</v>
      </c>
    </row>
    <row r="2134" spans="1:7">
      <c r="A2134" t="e">
        <f>_xlfn.XLOOKUP(I2134,UTILIZADAS[Contacto1],UTILIZADAS[Source.Name],,0)</f>
        <v>#N/A</v>
      </c>
      <c r="B2134" s="18" t="e">
        <f>VLOOKUP(J2134,Ref!A:C,3,0)</f>
        <v>#N/A</v>
      </c>
      <c r="C2134" s="18" t="e">
        <f>VLOOKUP(J2134,Ref!A:D,4,0)</f>
        <v>#N/A</v>
      </c>
      <c r="D2134" s="18" t="str">
        <f t="shared" si="99"/>
        <v>00/ene</v>
      </c>
      <c r="E2134" s="18">
        <f t="shared" si="100"/>
        <v>0</v>
      </c>
      <c r="F2134" s="18">
        <v>1</v>
      </c>
      <c r="G2134" s="18">
        <f t="shared" si="101"/>
        <v>0</v>
      </c>
    </row>
    <row r="2135" spans="1:7">
      <c r="A2135" t="e">
        <f>_xlfn.XLOOKUP(I2135,UTILIZADAS[Contacto1],UTILIZADAS[Source.Name],,0)</f>
        <v>#N/A</v>
      </c>
      <c r="B2135" s="18" t="e">
        <f>VLOOKUP(J2135,Ref!A:C,3,0)</f>
        <v>#N/A</v>
      </c>
      <c r="C2135" s="18" t="e">
        <f>VLOOKUP(J2135,Ref!A:D,4,0)</f>
        <v>#N/A</v>
      </c>
      <c r="D2135" s="18" t="str">
        <f t="shared" si="99"/>
        <v>00/ene</v>
      </c>
      <c r="E2135" s="18">
        <f t="shared" si="100"/>
        <v>0</v>
      </c>
      <c r="F2135" s="18">
        <v>1</v>
      </c>
      <c r="G2135" s="18">
        <f t="shared" si="101"/>
        <v>0</v>
      </c>
    </row>
    <row r="2136" spans="1:7">
      <c r="A2136" t="e">
        <f>_xlfn.XLOOKUP(I2136,UTILIZADAS[Contacto1],UTILIZADAS[Source.Name],,0)</f>
        <v>#N/A</v>
      </c>
      <c r="B2136" s="18" t="e">
        <f>VLOOKUP(J2136,Ref!A:C,3,0)</f>
        <v>#N/A</v>
      </c>
      <c r="C2136" s="18" t="e">
        <f>VLOOKUP(J2136,Ref!A:D,4,0)</f>
        <v>#N/A</v>
      </c>
      <c r="D2136" s="18" t="str">
        <f t="shared" si="99"/>
        <v>00/ene</v>
      </c>
      <c r="E2136" s="18">
        <f t="shared" si="100"/>
        <v>0</v>
      </c>
      <c r="F2136" s="18">
        <v>1</v>
      </c>
      <c r="G2136" s="18">
        <f t="shared" si="101"/>
        <v>0</v>
      </c>
    </row>
    <row r="2137" spans="1:7">
      <c r="A2137" t="e">
        <f>_xlfn.XLOOKUP(I2137,UTILIZADAS[Contacto1],UTILIZADAS[Source.Name],,0)</f>
        <v>#N/A</v>
      </c>
      <c r="B2137" s="18" t="e">
        <f>VLOOKUP(J2137,Ref!A:C,3,0)</f>
        <v>#N/A</v>
      </c>
      <c r="C2137" s="18" t="e">
        <f>VLOOKUP(J2137,Ref!A:D,4,0)</f>
        <v>#N/A</v>
      </c>
      <c r="D2137" s="18" t="str">
        <f t="shared" si="99"/>
        <v>00/ene</v>
      </c>
      <c r="E2137" s="18">
        <f t="shared" si="100"/>
        <v>0</v>
      </c>
      <c r="F2137" s="18">
        <v>1</v>
      </c>
      <c r="G2137" s="18">
        <f t="shared" si="101"/>
        <v>0</v>
      </c>
    </row>
    <row r="2138" spans="1:7">
      <c r="A2138" t="e">
        <f>_xlfn.XLOOKUP(I2138,UTILIZADAS[Contacto1],UTILIZADAS[Source.Name],,0)</f>
        <v>#N/A</v>
      </c>
      <c r="B2138" s="18" t="e">
        <f>VLOOKUP(J2138,Ref!A:C,3,0)</f>
        <v>#N/A</v>
      </c>
      <c r="C2138" s="18" t="e">
        <f>VLOOKUP(J2138,Ref!A:D,4,0)</f>
        <v>#N/A</v>
      </c>
      <c r="D2138" s="18" t="str">
        <f t="shared" si="99"/>
        <v>00/ene</v>
      </c>
      <c r="E2138" s="18">
        <f t="shared" si="100"/>
        <v>0</v>
      </c>
      <c r="F2138" s="18">
        <v>1</v>
      </c>
      <c r="G2138" s="18">
        <f t="shared" si="101"/>
        <v>0</v>
      </c>
    </row>
    <row r="2139" spans="1:7">
      <c r="A2139" t="e">
        <f>_xlfn.XLOOKUP(I2139,UTILIZADAS[Contacto1],UTILIZADAS[Source.Name],,0)</f>
        <v>#N/A</v>
      </c>
      <c r="B2139" s="18" t="e">
        <f>VLOOKUP(J2139,Ref!A:C,3,0)</f>
        <v>#N/A</v>
      </c>
      <c r="C2139" s="18" t="e">
        <f>VLOOKUP(J2139,Ref!A:D,4,0)</f>
        <v>#N/A</v>
      </c>
      <c r="D2139" s="18" t="str">
        <f t="shared" si="99"/>
        <v>00/ene</v>
      </c>
      <c r="E2139" s="18">
        <f t="shared" si="100"/>
        <v>0</v>
      </c>
      <c r="F2139" s="18">
        <v>1</v>
      </c>
      <c r="G2139" s="18">
        <f t="shared" si="101"/>
        <v>0</v>
      </c>
    </row>
    <row r="2140" spans="1:7">
      <c r="A2140" t="e">
        <f>_xlfn.XLOOKUP(I2140,UTILIZADAS[Contacto1],UTILIZADAS[Source.Name],,0)</f>
        <v>#N/A</v>
      </c>
      <c r="B2140" s="18" t="e">
        <f>VLOOKUP(J2140,Ref!A:C,3,0)</f>
        <v>#N/A</v>
      </c>
      <c r="C2140" s="18" t="e">
        <f>VLOOKUP(J2140,Ref!A:D,4,0)</f>
        <v>#N/A</v>
      </c>
      <c r="D2140" s="18" t="str">
        <f t="shared" si="99"/>
        <v>00/ene</v>
      </c>
      <c r="E2140" s="18">
        <f t="shared" si="100"/>
        <v>0</v>
      </c>
      <c r="F2140" s="18">
        <v>1</v>
      </c>
      <c r="G2140" s="18">
        <f t="shared" si="101"/>
        <v>0</v>
      </c>
    </row>
    <row r="2141" spans="1:7">
      <c r="A2141" t="e">
        <f>_xlfn.XLOOKUP(I2141,UTILIZADAS[Contacto1],UTILIZADAS[Source.Name],,0)</f>
        <v>#N/A</v>
      </c>
      <c r="B2141" s="18" t="e">
        <f>VLOOKUP(J2141,Ref!A:C,3,0)</f>
        <v>#N/A</v>
      </c>
      <c r="C2141" s="18" t="e">
        <f>VLOOKUP(J2141,Ref!A:D,4,0)</f>
        <v>#N/A</v>
      </c>
      <c r="D2141" s="18" t="str">
        <f t="shared" si="99"/>
        <v>00/ene</v>
      </c>
      <c r="E2141" s="18">
        <f t="shared" si="100"/>
        <v>0</v>
      </c>
      <c r="F2141" s="18">
        <v>1</v>
      </c>
      <c r="G2141" s="18">
        <f t="shared" si="101"/>
        <v>0</v>
      </c>
    </row>
    <row r="2142" spans="1:7">
      <c r="A2142" t="e">
        <f>_xlfn.XLOOKUP(I2142,UTILIZADAS[Contacto1],UTILIZADAS[Source.Name],,0)</f>
        <v>#N/A</v>
      </c>
      <c r="B2142" s="18" t="e">
        <f>VLOOKUP(J2142,Ref!A:C,3,0)</f>
        <v>#N/A</v>
      </c>
      <c r="C2142" s="18" t="e">
        <f>VLOOKUP(J2142,Ref!A:D,4,0)</f>
        <v>#N/A</v>
      </c>
      <c r="D2142" s="18" t="str">
        <f t="shared" si="99"/>
        <v>00/ene</v>
      </c>
      <c r="E2142" s="18">
        <f t="shared" si="100"/>
        <v>0</v>
      </c>
      <c r="F2142" s="18">
        <v>1</v>
      </c>
      <c r="G2142" s="18">
        <f t="shared" si="101"/>
        <v>0</v>
      </c>
    </row>
    <row r="2143" spans="1:7">
      <c r="A2143" t="e">
        <f>_xlfn.XLOOKUP(I2143,UTILIZADAS[Contacto1],UTILIZADAS[Source.Name],,0)</f>
        <v>#N/A</v>
      </c>
      <c r="B2143" s="18" t="e">
        <f>VLOOKUP(J2143,Ref!A:C,3,0)</f>
        <v>#N/A</v>
      </c>
      <c r="C2143" s="18" t="e">
        <f>VLOOKUP(J2143,Ref!A:D,4,0)</f>
        <v>#N/A</v>
      </c>
      <c r="D2143" s="18" t="str">
        <f t="shared" si="99"/>
        <v>00/ene</v>
      </c>
      <c r="E2143" s="18">
        <f t="shared" si="100"/>
        <v>0</v>
      </c>
      <c r="F2143" s="18">
        <v>1</v>
      </c>
      <c r="G2143" s="18">
        <f t="shared" si="101"/>
        <v>0</v>
      </c>
    </row>
    <row r="2144" spans="1:7">
      <c r="A2144" t="e">
        <f>_xlfn.XLOOKUP(I2144,UTILIZADAS[Contacto1],UTILIZADAS[Source.Name],,0)</f>
        <v>#N/A</v>
      </c>
      <c r="B2144" s="18" t="e">
        <f>VLOOKUP(J2144,Ref!A:C,3,0)</f>
        <v>#N/A</v>
      </c>
      <c r="C2144" s="18" t="e">
        <f>VLOOKUP(J2144,Ref!A:D,4,0)</f>
        <v>#N/A</v>
      </c>
      <c r="D2144" s="18" t="str">
        <f t="shared" si="99"/>
        <v>00/ene</v>
      </c>
      <c r="E2144" s="18">
        <f t="shared" si="100"/>
        <v>0</v>
      </c>
      <c r="F2144" s="18">
        <v>1</v>
      </c>
      <c r="G2144" s="18">
        <f t="shared" si="101"/>
        <v>0</v>
      </c>
    </row>
    <row r="2145" spans="1:7">
      <c r="A2145" t="e">
        <f>_xlfn.XLOOKUP(I2145,UTILIZADAS[Contacto1],UTILIZADAS[Source.Name],,0)</f>
        <v>#N/A</v>
      </c>
      <c r="B2145" s="18" t="e">
        <f>VLOOKUP(J2145,Ref!A:C,3,0)</f>
        <v>#N/A</v>
      </c>
      <c r="C2145" s="18" t="e">
        <f>VLOOKUP(J2145,Ref!A:D,4,0)</f>
        <v>#N/A</v>
      </c>
      <c r="D2145" s="18" t="str">
        <f t="shared" si="99"/>
        <v>00/ene</v>
      </c>
      <c r="E2145" s="18">
        <f t="shared" si="100"/>
        <v>0</v>
      </c>
      <c r="F2145" s="18">
        <v>1</v>
      </c>
      <c r="G2145" s="18">
        <f t="shared" si="101"/>
        <v>0</v>
      </c>
    </row>
    <row r="2146" spans="1:7">
      <c r="A2146" t="e">
        <f>_xlfn.XLOOKUP(I2146,UTILIZADAS[Contacto1],UTILIZADAS[Source.Name],,0)</f>
        <v>#N/A</v>
      </c>
      <c r="B2146" s="18" t="e">
        <f>VLOOKUP(J2146,Ref!A:C,3,0)</f>
        <v>#N/A</v>
      </c>
      <c r="C2146" s="18" t="e">
        <f>VLOOKUP(J2146,Ref!A:D,4,0)</f>
        <v>#N/A</v>
      </c>
      <c r="D2146" s="18" t="str">
        <f t="shared" si="99"/>
        <v>00/ene</v>
      </c>
      <c r="E2146" s="18">
        <f t="shared" si="100"/>
        <v>0</v>
      </c>
      <c r="F2146" s="18">
        <v>1</v>
      </c>
      <c r="G2146" s="18">
        <f t="shared" si="101"/>
        <v>0</v>
      </c>
    </row>
    <row r="2147" spans="1:7">
      <c r="A2147" t="e">
        <f>_xlfn.XLOOKUP(I2147,UTILIZADAS[Contacto1],UTILIZADAS[Source.Name],,0)</f>
        <v>#N/A</v>
      </c>
      <c r="B2147" s="18" t="e">
        <f>VLOOKUP(J2147,Ref!A:C,3,0)</f>
        <v>#N/A</v>
      </c>
      <c r="C2147" s="18" t="e">
        <f>VLOOKUP(J2147,Ref!A:D,4,0)</f>
        <v>#N/A</v>
      </c>
      <c r="D2147" s="18" t="str">
        <f t="shared" si="99"/>
        <v>00/ene</v>
      </c>
      <c r="E2147" s="18">
        <f t="shared" si="100"/>
        <v>0</v>
      </c>
      <c r="F2147" s="18">
        <v>1</v>
      </c>
      <c r="G2147" s="18">
        <f t="shared" si="101"/>
        <v>0</v>
      </c>
    </row>
    <row r="2148" spans="1:7">
      <c r="A2148" t="e">
        <f>_xlfn.XLOOKUP(I2148,UTILIZADAS[Contacto1],UTILIZADAS[Source.Name],,0)</f>
        <v>#N/A</v>
      </c>
      <c r="B2148" s="18" t="e">
        <f>VLOOKUP(J2148,Ref!A:C,3,0)</f>
        <v>#N/A</v>
      </c>
      <c r="C2148" s="18" t="e">
        <f>VLOOKUP(J2148,Ref!A:D,4,0)</f>
        <v>#N/A</v>
      </c>
      <c r="D2148" s="18" t="str">
        <f t="shared" si="99"/>
        <v>00/ene</v>
      </c>
      <c r="E2148" s="18">
        <f t="shared" si="100"/>
        <v>0</v>
      </c>
      <c r="F2148" s="18">
        <v>1</v>
      </c>
      <c r="G2148" s="18">
        <f t="shared" si="101"/>
        <v>0</v>
      </c>
    </row>
    <row r="2149" spans="1:7">
      <c r="A2149" t="e">
        <f>_xlfn.XLOOKUP(I2149,UTILIZADAS[Contacto1],UTILIZADAS[Source.Name],,0)</f>
        <v>#N/A</v>
      </c>
      <c r="B2149" s="18" t="e">
        <f>VLOOKUP(J2149,Ref!A:C,3,0)</f>
        <v>#N/A</v>
      </c>
      <c r="C2149" s="18" t="e">
        <f>VLOOKUP(J2149,Ref!A:D,4,0)</f>
        <v>#N/A</v>
      </c>
      <c r="D2149" s="18" t="str">
        <f t="shared" si="99"/>
        <v>00/ene</v>
      </c>
      <c r="E2149" s="18">
        <f t="shared" si="100"/>
        <v>0</v>
      </c>
      <c r="F2149" s="18">
        <v>1</v>
      </c>
      <c r="G2149" s="18">
        <f t="shared" si="101"/>
        <v>0</v>
      </c>
    </row>
    <row r="2150" spans="1:7">
      <c r="A2150" t="e">
        <f>_xlfn.XLOOKUP(I2150,UTILIZADAS[Contacto1],UTILIZADAS[Source.Name],,0)</f>
        <v>#N/A</v>
      </c>
      <c r="B2150" s="18" t="e">
        <f>VLOOKUP(J2150,Ref!A:C,3,0)</f>
        <v>#N/A</v>
      </c>
      <c r="C2150" s="18" t="e">
        <f>VLOOKUP(J2150,Ref!A:D,4,0)</f>
        <v>#N/A</v>
      </c>
      <c r="D2150" s="18" t="str">
        <f t="shared" si="99"/>
        <v>00/ene</v>
      </c>
      <c r="E2150" s="18">
        <f t="shared" si="100"/>
        <v>0</v>
      </c>
      <c r="F2150" s="18">
        <v>1</v>
      </c>
      <c r="G2150" s="18">
        <f t="shared" si="101"/>
        <v>0</v>
      </c>
    </row>
    <row r="2151" spans="1:7">
      <c r="A2151" t="e">
        <f>_xlfn.XLOOKUP(I2151,UTILIZADAS[Contacto1],UTILIZADAS[Source.Name],,0)</f>
        <v>#N/A</v>
      </c>
      <c r="B2151" s="18" t="e">
        <f>VLOOKUP(J2151,Ref!A:C,3,0)</f>
        <v>#N/A</v>
      </c>
      <c r="C2151" s="18" t="e">
        <f>VLOOKUP(J2151,Ref!A:D,4,0)</f>
        <v>#N/A</v>
      </c>
      <c r="D2151" s="18" t="str">
        <f t="shared" si="99"/>
        <v>00/ene</v>
      </c>
      <c r="E2151" s="18">
        <f t="shared" si="100"/>
        <v>0</v>
      </c>
      <c r="F2151" s="18">
        <v>1</v>
      </c>
      <c r="G2151" s="18">
        <f t="shared" si="101"/>
        <v>0</v>
      </c>
    </row>
    <row r="2152" spans="1:7">
      <c r="A2152" t="e">
        <f>_xlfn.XLOOKUP(I2152,UTILIZADAS[Contacto1],UTILIZADAS[Source.Name],,0)</f>
        <v>#N/A</v>
      </c>
      <c r="B2152" s="18" t="e">
        <f>VLOOKUP(J2152,Ref!A:C,3,0)</f>
        <v>#N/A</v>
      </c>
      <c r="C2152" s="18" t="e">
        <f>VLOOKUP(J2152,Ref!A:D,4,0)</f>
        <v>#N/A</v>
      </c>
      <c r="D2152" s="18" t="str">
        <f t="shared" si="99"/>
        <v>00/ene</v>
      </c>
      <c r="E2152" s="18">
        <f t="shared" si="100"/>
        <v>0</v>
      </c>
      <c r="F2152" s="18">
        <v>1</v>
      </c>
      <c r="G2152" s="18">
        <f t="shared" si="101"/>
        <v>0</v>
      </c>
    </row>
    <row r="2153" spans="1:7">
      <c r="A2153" t="e">
        <f>_xlfn.XLOOKUP(I2153,UTILIZADAS[Contacto1],UTILIZADAS[Source.Name],,0)</f>
        <v>#N/A</v>
      </c>
      <c r="B2153" s="18" t="e">
        <f>VLOOKUP(J2153,Ref!A:C,3,0)</f>
        <v>#N/A</v>
      </c>
      <c r="C2153" s="18" t="e">
        <f>VLOOKUP(J2153,Ref!A:D,4,0)</f>
        <v>#N/A</v>
      </c>
      <c r="D2153" s="18" t="str">
        <f t="shared" si="99"/>
        <v>00/ene</v>
      </c>
      <c r="E2153" s="18">
        <f t="shared" si="100"/>
        <v>0</v>
      </c>
      <c r="F2153" s="18">
        <v>1</v>
      </c>
      <c r="G2153" s="18">
        <f t="shared" si="101"/>
        <v>0</v>
      </c>
    </row>
    <row r="2154" spans="1:7">
      <c r="A2154" t="e">
        <f>_xlfn.XLOOKUP(I2154,UTILIZADAS[Contacto1],UTILIZADAS[Source.Name],,0)</f>
        <v>#N/A</v>
      </c>
      <c r="B2154" s="18" t="e">
        <f>VLOOKUP(J2154,Ref!A:C,3,0)</f>
        <v>#N/A</v>
      </c>
      <c r="C2154" s="18" t="e">
        <f>VLOOKUP(J2154,Ref!A:D,4,0)</f>
        <v>#N/A</v>
      </c>
      <c r="D2154" s="18" t="str">
        <f t="shared" si="99"/>
        <v>00/ene</v>
      </c>
      <c r="E2154" s="18">
        <f t="shared" si="100"/>
        <v>0</v>
      </c>
      <c r="F2154" s="18">
        <v>1</v>
      </c>
      <c r="G2154" s="18">
        <f t="shared" si="101"/>
        <v>0</v>
      </c>
    </row>
    <row r="2155" spans="1:7">
      <c r="A2155" t="e">
        <f>_xlfn.XLOOKUP(I2155,UTILIZADAS[Contacto1],UTILIZADAS[Source.Name],,0)</f>
        <v>#N/A</v>
      </c>
      <c r="B2155" s="18" t="e">
        <f>VLOOKUP(J2155,Ref!A:C,3,0)</f>
        <v>#N/A</v>
      </c>
      <c r="C2155" s="18" t="e">
        <f>VLOOKUP(J2155,Ref!A:D,4,0)</f>
        <v>#N/A</v>
      </c>
      <c r="D2155" s="18" t="str">
        <f t="shared" si="99"/>
        <v>00/ene</v>
      </c>
      <c r="E2155" s="18">
        <f t="shared" si="100"/>
        <v>0</v>
      </c>
      <c r="F2155" s="18">
        <v>1</v>
      </c>
      <c r="G2155" s="18">
        <f t="shared" si="101"/>
        <v>0</v>
      </c>
    </row>
    <row r="2156" spans="1:7">
      <c r="A2156" t="e">
        <f>_xlfn.XLOOKUP(I2156,UTILIZADAS[Contacto1],UTILIZADAS[Source.Name],,0)</f>
        <v>#N/A</v>
      </c>
      <c r="B2156" s="18" t="e">
        <f>VLOOKUP(J2156,Ref!A:C,3,0)</f>
        <v>#N/A</v>
      </c>
      <c r="C2156" s="18" t="e">
        <f>VLOOKUP(J2156,Ref!A:D,4,0)</f>
        <v>#N/A</v>
      </c>
      <c r="D2156" s="18" t="str">
        <f t="shared" si="99"/>
        <v>00/ene</v>
      </c>
      <c r="E2156" s="18">
        <f t="shared" si="100"/>
        <v>0</v>
      </c>
      <c r="F2156" s="18">
        <v>1</v>
      </c>
      <c r="G2156" s="18">
        <f t="shared" si="101"/>
        <v>0</v>
      </c>
    </row>
    <row r="2157" spans="1:7">
      <c r="A2157" t="e">
        <f>_xlfn.XLOOKUP(I2157,UTILIZADAS[Contacto1],UTILIZADAS[Source.Name],,0)</f>
        <v>#N/A</v>
      </c>
      <c r="B2157" s="18" t="e">
        <f>VLOOKUP(J2157,Ref!A:C,3,0)</f>
        <v>#N/A</v>
      </c>
      <c r="C2157" s="18" t="e">
        <f>VLOOKUP(J2157,Ref!A:D,4,0)</f>
        <v>#N/A</v>
      </c>
      <c r="D2157" s="18" t="str">
        <f t="shared" si="99"/>
        <v>00/ene</v>
      </c>
      <c r="E2157" s="18">
        <f t="shared" si="100"/>
        <v>0</v>
      </c>
      <c r="F2157" s="18">
        <v>1</v>
      </c>
      <c r="G2157" s="18">
        <f t="shared" si="101"/>
        <v>0</v>
      </c>
    </row>
    <row r="2158" spans="1:7">
      <c r="A2158" t="e">
        <f>_xlfn.XLOOKUP(I2158,UTILIZADAS[Contacto1],UTILIZADAS[Source.Name],,0)</f>
        <v>#N/A</v>
      </c>
      <c r="B2158" s="18" t="e">
        <f>VLOOKUP(J2158,Ref!A:C,3,0)</f>
        <v>#N/A</v>
      </c>
      <c r="C2158" s="18" t="e">
        <f>VLOOKUP(J2158,Ref!A:D,4,0)</f>
        <v>#N/A</v>
      </c>
      <c r="D2158" s="18" t="str">
        <f t="shared" si="99"/>
        <v>00/ene</v>
      </c>
      <c r="E2158" s="18">
        <f t="shared" si="100"/>
        <v>0</v>
      </c>
      <c r="F2158" s="18">
        <v>1</v>
      </c>
      <c r="G2158" s="18">
        <f t="shared" si="101"/>
        <v>0</v>
      </c>
    </row>
    <row r="2159" spans="1:7">
      <c r="A2159" t="e">
        <f>_xlfn.XLOOKUP(I2159,UTILIZADAS[Contacto1],UTILIZADAS[Source.Name],,0)</f>
        <v>#N/A</v>
      </c>
      <c r="B2159" s="18" t="e">
        <f>VLOOKUP(J2159,Ref!A:C,3,0)</f>
        <v>#N/A</v>
      </c>
      <c r="C2159" s="18" t="e">
        <f>VLOOKUP(J2159,Ref!A:D,4,0)</f>
        <v>#N/A</v>
      </c>
      <c r="D2159" s="18" t="str">
        <f t="shared" si="99"/>
        <v>00/ene</v>
      </c>
      <c r="E2159" s="18">
        <f t="shared" si="100"/>
        <v>0</v>
      </c>
      <c r="F2159" s="18">
        <v>1</v>
      </c>
      <c r="G2159" s="18">
        <f t="shared" si="101"/>
        <v>0</v>
      </c>
    </row>
    <row r="2160" spans="1:7">
      <c r="A2160" t="e">
        <f>_xlfn.XLOOKUP(I2160,UTILIZADAS[Contacto1],UTILIZADAS[Source.Name],,0)</f>
        <v>#N/A</v>
      </c>
      <c r="B2160" s="18" t="e">
        <f>VLOOKUP(J2160,Ref!A:C,3,0)</f>
        <v>#N/A</v>
      </c>
      <c r="C2160" s="18" t="e">
        <f>VLOOKUP(J2160,Ref!A:D,4,0)</f>
        <v>#N/A</v>
      </c>
      <c r="D2160" s="18" t="str">
        <f t="shared" si="99"/>
        <v>00/ene</v>
      </c>
      <c r="E2160" s="18">
        <f t="shared" si="100"/>
        <v>0</v>
      </c>
      <c r="F2160" s="18">
        <v>1</v>
      </c>
      <c r="G2160" s="18">
        <f t="shared" si="101"/>
        <v>0</v>
      </c>
    </row>
    <row r="2161" spans="1:7">
      <c r="A2161" t="e">
        <f>_xlfn.XLOOKUP(I2161,UTILIZADAS[Contacto1],UTILIZADAS[Source.Name],,0)</f>
        <v>#N/A</v>
      </c>
      <c r="B2161" s="18" t="e">
        <f>VLOOKUP(J2161,Ref!A:C,3,0)</f>
        <v>#N/A</v>
      </c>
      <c r="C2161" s="18" t="e">
        <f>VLOOKUP(J2161,Ref!A:D,4,0)</f>
        <v>#N/A</v>
      </c>
      <c r="D2161" s="18" t="str">
        <f t="shared" si="99"/>
        <v>00/ene</v>
      </c>
      <c r="E2161" s="18">
        <f t="shared" si="100"/>
        <v>0</v>
      </c>
      <c r="F2161" s="18">
        <v>1</v>
      </c>
      <c r="G2161" s="18">
        <f t="shared" si="101"/>
        <v>0</v>
      </c>
    </row>
    <row r="2162" spans="1:7">
      <c r="A2162" t="e">
        <f>_xlfn.XLOOKUP(I2162,UTILIZADAS[Contacto1],UTILIZADAS[Source.Name],,0)</f>
        <v>#N/A</v>
      </c>
      <c r="B2162" s="18" t="e">
        <f>VLOOKUP(J2162,Ref!A:C,3,0)</f>
        <v>#N/A</v>
      </c>
      <c r="C2162" s="18" t="e">
        <f>VLOOKUP(J2162,Ref!A:D,4,0)</f>
        <v>#N/A</v>
      </c>
      <c r="D2162" s="18" t="str">
        <f t="shared" si="99"/>
        <v>00/ene</v>
      </c>
      <c r="E2162" s="18">
        <f t="shared" si="100"/>
        <v>0</v>
      </c>
      <c r="F2162" s="18">
        <v>1</v>
      </c>
      <c r="G2162" s="18">
        <f t="shared" si="101"/>
        <v>0</v>
      </c>
    </row>
    <row r="2163" spans="1:7">
      <c r="A2163" t="e">
        <f>_xlfn.XLOOKUP(I2163,UTILIZADAS[Contacto1],UTILIZADAS[Source.Name],,0)</f>
        <v>#N/A</v>
      </c>
      <c r="B2163" s="18" t="e">
        <f>VLOOKUP(J2163,Ref!A:C,3,0)</f>
        <v>#N/A</v>
      </c>
      <c r="C2163" s="18" t="e">
        <f>VLOOKUP(J2163,Ref!A:D,4,0)</f>
        <v>#N/A</v>
      </c>
      <c r="D2163" s="18" t="str">
        <f t="shared" si="99"/>
        <v>00/ene</v>
      </c>
      <c r="E2163" s="18">
        <f t="shared" si="100"/>
        <v>0</v>
      </c>
      <c r="F2163" s="18">
        <v>1</v>
      </c>
      <c r="G2163" s="18">
        <f t="shared" si="101"/>
        <v>0</v>
      </c>
    </row>
    <row r="2164" spans="1:7">
      <c r="A2164" t="e">
        <f>_xlfn.XLOOKUP(I2164,UTILIZADAS[Contacto1],UTILIZADAS[Source.Name],,0)</f>
        <v>#N/A</v>
      </c>
      <c r="B2164" s="18" t="e">
        <f>VLOOKUP(J2164,Ref!A:C,3,0)</f>
        <v>#N/A</v>
      </c>
      <c r="C2164" s="18" t="e">
        <f>VLOOKUP(J2164,Ref!A:D,4,0)</f>
        <v>#N/A</v>
      </c>
      <c r="D2164" s="18" t="str">
        <f t="shared" si="99"/>
        <v>00/ene</v>
      </c>
      <c r="E2164" s="18">
        <f t="shared" si="100"/>
        <v>0</v>
      </c>
      <c r="F2164" s="18">
        <v>1</v>
      </c>
      <c r="G2164" s="18">
        <f t="shared" si="101"/>
        <v>0</v>
      </c>
    </row>
    <row r="2165" spans="1:7">
      <c r="A2165" t="e">
        <f>_xlfn.XLOOKUP(I2165,UTILIZADAS[Contacto1],UTILIZADAS[Source.Name],,0)</f>
        <v>#N/A</v>
      </c>
      <c r="B2165" s="18" t="e">
        <f>VLOOKUP(J2165,Ref!A:C,3,0)</f>
        <v>#N/A</v>
      </c>
      <c r="C2165" s="18" t="e">
        <f>VLOOKUP(J2165,Ref!A:D,4,0)</f>
        <v>#N/A</v>
      </c>
      <c r="D2165" s="18" t="str">
        <f t="shared" si="99"/>
        <v>00/ene</v>
      </c>
      <c r="E2165" s="18">
        <f t="shared" si="100"/>
        <v>0</v>
      </c>
      <c r="F2165" s="18">
        <v>1</v>
      </c>
      <c r="G2165" s="18">
        <f t="shared" si="101"/>
        <v>0</v>
      </c>
    </row>
    <row r="2166" spans="1:7">
      <c r="A2166" t="e">
        <f>_xlfn.XLOOKUP(I2166,UTILIZADAS[Contacto1],UTILIZADAS[Source.Name],,0)</f>
        <v>#N/A</v>
      </c>
      <c r="B2166" s="18" t="e">
        <f>VLOOKUP(J2166,Ref!A:C,3,0)</f>
        <v>#N/A</v>
      </c>
      <c r="C2166" s="18" t="e">
        <f>VLOOKUP(J2166,Ref!A:D,4,0)</f>
        <v>#N/A</v>
      </c>
      <c r="D2166" s="18" t="str">
        <f t="shared" si="99"/>
        <v>00/ene</v>
      </c>
      <c r="E2166" s="18">
        <f t="shared" si="100"/>
        <v>0</v>
      </c>
      <c r="F2166" s="18">
        <v>1</v>
      </c>
      <c r="G2166" s="18">
        <f t="shared" si="101"/>
        <v>0</v>
      </c>
    </row>
    <row r="2167" spans="1:7">
      <c r="A2167" t="e">
        <f>_xlfn.XLOOKUP(I2167,UTILIZADAS[Contacto1],UTILIZADAS[Source.Name],,0)</f>
        <v>#N/A</v>
      </c>
      <c r="B2167" s="18" t="e">
        <f>VLOOKUP(J2167,Ref!A:C,3,0)</f>
        <v>#N/A</v>
      </c>
      <c r="C2167" s="18" t="e">
        <f>VLOOKUP(J2167,Ref!A:D,4,0)</f>
        <v>#N/A</v>
      </c>
      <c r="D2167" s="18" t="str">
        <f t="shared" si="99"/>
        <v>00/ene</v>
      </c>
      <c r="E2167" s="18">
        <f t="shared" si="100"/>
        <v>0</v>
      </c>
      <c r="F2167" s="18">
        <v>1</v>
      </c>
      <c r="G2167" s="18">
        <f t="shared" si="101"/>
        <v>0</v>
      </c>
    </row>
    <row r="2168" spans="1:7">
      <c r="A2168" t="e">
        <f>_xlfn.XLOOKUP(I2168,UTILIZADAS[Contacto1],UTILIZADAS[Source.Name],,0)</f>
        <v>#N/A</v>
      </c>
      <c r="B2168" s="18" t="e">
        <f>VLOOKUP(J2168,Ref!A:C,3,0)</f>
        <v>#N/A</v>
      </c>
      <c r="C2168" s="18" t="e">
        <f>VLOOKUP(J2168,Ref!A:D,4,0)</f>
        <v>#N/A</v>
      </c>
      <c r="D2168" s="18" t="str">
        <f t="shared" si="99"/>
        <v>00/ene</v>
      </c>
      <c r="E2168" s="18">
        <f t="shared" si="100"/>
        <v>0</v>
      </c>
      <c r="F2168" s="18">
        <v>1</v>
      </c>
      <c r="G2168" s="18">
        <f t="shared" si="101"/>
        <v>0</v>
      </c>
    </row>
    <row r="2169" spans="1:7">
      <c r="A2169" t="e">
        <f>_xlfn.XLOOKUP(I2169,UTILIZADAS[Contacto1],UTILIZADAS[Source.Name],,0)</f>
        <v>#N/A</v>
      </c>
      <c r="B2169" s="18" t="e">
        <f>VLOOKUP(J2169,Ref!A:C,3,0)</f>
        <v>#N/A</v>
      </c>
      <c r="C2169" s="18" t="e">
        <f>VLOOKUP(J2169,Ref!A:D,4,0)</f>
        <v>#N/A</v>
      </c>
      <c r="D2169" s="18" t="str">
        <f t="shared" si="99"/>
        <v>00/ene</v>
      </c>
      <c r="E2169" s="18">
        <f t="shared" si="100"/>
        <v>0</v>
      </c>
      <c r="F2169" s="18">
        <v>1</v>
      </c>
      <c r="G2169" s="18">
        <f t="shared" si="101"/>
        <v>0</v>
      </c>
    </row>
    <row r="2170" spans="1:7">
      <c r="A2170" t="e">
        <f>_xlfn.XLOOKUP(I2170,UTILIZADAS[Contacto1],UTILIZADAS[Source.Name],,0)</f>
        <v>#N/A</v>
      </c>
      <c r="B2170" s="18" t="e">
        <f>VLOOKUP(J2170,Ref!A:C,3,0)</f>
        <v>#N/A</v>
      </c>
      <c r="C2170" s="18" t="e">
        <f>VLOOKUP(J2170,Ref!A:D,4,0)</f>
        <v>#N/A</v>
      </c>
      <c r="D2170" s="18" t="str">
        <f t="shared" si="99"/>
        <v>00/ene</v>
      </c>
      <c r="E2170" s="18">
        <f t="shared" si="100"/>
        <v>0</v>
      </c>
      <c r="F2170" s="18">
        <v>1</v>
      </c>
      <c r="G2170" s="18">
        <f t="shared" si="101"/>
        <v>0</v>
      </c>
    </row>
    <row r="2171" spans="1:7">
      <c r="A2171" t="e">
        <f>_xlfn.XLOOKUP(I2171,UTILIZADAS[Contacto1],UTILIZADAS[Source.Name],,0)</f>
        <v>#N/A</v>
      </c>
      <c r="B2171" s="18" t="e">
        <f>VLOOKUP(J2171,Ref!A:C,3,0)</f>
        <v>#N/A</v>
      </c>
      <c r="C2171" s="18" t="e">
        <f>VLOOKUP(J2171,Ref!A:D,4,0)</f>
        <v>#N/A</v>
      </c>
      <c r="D2171" s="18" t="str">
        <f t="shared" si="99"/>
        <v>00/ene</v>
      </c>
      <c r="E2171" s="18">
        <f t="shared" si="100"/>
        <v>0</v>
      </c>
      <c r="F2171" s="18">
        <v>1</v>
      </c>
      <c r="G2171" s="18">
        <f t="shared" si="101"/>
        <v>0</v>
      </c>
    </row>
    <row r="2172" spans="1:7">
      <c r="A2172" t="e">
        <f>_xlfn.XLOOKUP(I2172,UTILIZADAS[Contacto1],UTILIZADAS[Source.Name],,0)</f>
        <v>#N/A</v>
      </c>
      <c r="B2172" s="18" t="e">
        <f>VLOOKUP(J2172,Ref!A:C,3,0)</f>
        <v>#N/A</v>
      </c>
      <c r="C2172" s="18" t="e">
        <f>VLOOKUP(J2172,Ref!A:D,4,0)</f>
        <v>#N/A</v>
      </c>
      <c r="D2172" s="18" t="str">
        <f t="shared" si="99"/>
        <v>00/ene</v>
      </c>
      <c r="E2172" s="18">
        <f t="shared" si="100"/>
        <v>0</v>
      </c>
      <c r="F2172" s="18">
        <v>1</v>
      </c>
      <c r="G2172" s="18">
        <f t="shared" si="101"/>
        <v>0</v>
      </c>
    </row>
    <row r="2173" spans="1:7">
      <c r="A2173" t="e">
        <f>_xlfn.XLOOKUP(I2173,UTILIZADAS[Contacto1],UTILIZADAS[Source.Name],,0)</f>
        <v>#N/A</v>
      </c>
      <c r="B2173" s="18" t="e">
        <f>VLOOKUP(J2173,Ref!A:C,3,0)</f>
        <v>#N/A</v>
      </c>
      <c r="C2173" s="18" t="e">
        <f>VLOOKUP(J2173,Ref!A:D,4,0)</f>
        <v>#N/A</v>
      </c>
      <c r="D2173" s="18" t="str">
        <f t="shared" si="99"/>
        <v>00/ene</v>
      </c>
      <c r="E2173" s="18">
        <f t="shared" si="100"/>
        <v>0</v>
      </c>
      <c r="F2173" s="18">
        <v>1</v>
      </c>
      <c r="G2173" s="18">
        <f t="shared" si="101"/>
        <v>0</v>
      </c>
    </row>
    <row r="2174" spans="1:7">
      <c r="A2174" t="e">
        <f>_xlfn.XLOOKUP(I2174,UTILIZADAS[Contacto1],UTILIZADAS[Source.Name],,0)</f>
        <v>#N/A</v>
      </c>
      <c r="B2174" s="18" t="e">
        <f>VLOOKUP(J2174,Ref!A:C,3,0)</f>
        <v>#N/A</v>
      </c>
      <c r="C2174" s="18" t="e">
        <f>VLOOKUP(J2174,Ref!A:D,4,0)</f>
        <v>#N/A</v>
      </c>
      <c r="D2174" s="18" t="str">
        <f t="shared" si="99"/>
        <v>00/ene</v>
      </c>
      <c r="E2174" s="18">
        <f t="shared" si="100"/>
        <v>0</v>
      </c>
      <c r="F2174" s="18">
        <v>1</v>
      </c>
      <c r="G2174" s="18">
        <f t="shared" si="101"/>
        <v>0</v>
      </c>
    </row>
    <row r="2175" spans="1:7">
      <c r="A2175" t="e">
        <f>_xlfn.XLOOKUP(I2175,UTILIZADAS[Contacto1],UTILIZADAS[Source.Name],,0)</f>
        <v>#N/A</v>
      </c>
      <c r="B2175" s="18" t="e">
        <f>VLOOKUP(J2175,Ref!A:C,3,0)</f>
        <v>#N/A</v>
      </c>
      <c r="C2175" s="18" t="e">
        <f>VLOOKUP(J2175,Ref!A:D,4,0)</f>
        <v>#N/A</v>
      </c>
      <c r="D2175" s="18" t="str">
        <f t="shared" si="99"/>
        <v>00/ene</v>
      </c>
      <c r="E2175" s="18">
        <f t="shared" si="100"/>
        <v>0</v>
      </c>
      <c r="F2175" s="18">
        <v>1</v>
      </c>
      <c r="G2175" s="18">
        <f t="shared" si="101"/>
        <v>0</v>
      </c>
    </row>
    <row r="2176" spans="1:7">
      <c r="A2176" t="e">
        <f>_xlfn.XLOOKUP(I2176,UTILIZADAS[Contacto1],UTILIZADAS[Source.Name],,0)</f>
        <v>#N/A</v>
      </c>
      <c r="B2176" s="18" t="e">
        <f>VLOOKUP(J2176,Ref!A:C,3,0)</f>
        <v>#N/A</v>
      </c>
      <c r="C2176" s="18" t="e">
        <f>VLOOKUP(J2176,Ref!A:D,4,0)</f>
        <v>#N/A</v>
      </c>
      <c r="D2176" s="18" t="str">
        <f t="shared" si="99"/>
        <v>00/ene</v>
      </c>
      <c r="E2176" s="18">
        <f t="shared" si="100"/>
        <v>0</v>
      </c>
      <c r="F2176" s="18">
        <v>1</v>
      </c>
      <c r="G2176" s="18">
        <f t="shared" si="101"/>
        <v>0</v>
      </c>
    </row>
    <row r="2177" spans="1:7">
      <c r="A2177" t="e">
        <f>_xlfn.XLOOKUP(I2177,UTILIZADAS[Contacto1],UTILIZADAS[Source.Name],,0)</f>
        <v>#N/A</v>
      </c>
      <c r="B2177" s="18" t="e">
        <f>VLOOKUP(J2177,Ref!A:C,3,0)</f>
        <v>#N/A</v>
      </c>
      <c r="C2177" s="18" t="e">
        <f>VLOOKUP(J2177,Ref!A:D,4,0)</f>
        <v>#N/A</v>
      </c>
      <c r="D2177" s="18" t="str">
        <f t="shared" si="99"/>
        <v>00/ene</v>
      </c>
      <c r="E2177" s="18">
        <f t="shared" si="100"/>
        <v>0</v>
      </c>
      <c r="F2177" s="18">
        <v>1</v>
      </c>
      <c r="G2177" s="18">
        <f t="shared" si="101"/>
        <v>0</v>
      </c>
    </row>
    <row r="2178" spans="1:7">
      <c r="A2178" t="e">
        <f>_xlfn.XLOOKUP(I2178,UTILIZADAS[Contacto1],UTILIZADAS[Source.Name],,0)</f>
        <v>#N/A</v>
      </c>
      <c r="B2178" s="18" t="e">
        <f>VLOOKUP(J2178,Ref!A:C,3,0)</f>
        <v>#N/A</v>
      </c>
      <c r="C2178" s="18" t="e">
        <f>VLOOKUP(J2178,Ref!A:D,4,0)</f>
        <v>#N/A</v>
      </c>
      <c r="D2178" s="18" t="str">
        <f t="shared" ref="D2178:D2241" si="102">TEXT(H2178,"dd/mmm")</f>
        <v>00/ene</v>
      </c>
      <c r="E2178" s="18">
        <f t="shared" ref="E2178:E2241" si="103">+COUNTIF(I:I,I2178)</f>
        <v>0</v>
      </c>
      <c r="F2178" s="18">
        <v>1</v>
      </c>
      <c r="G2178" s="18">
        <f t="shared" si="101"/>
        <v>0</v>
      </c>
    </row>
    <row r="2179" spans="1:7">
      <c r="A2179" t="e">
        <f>_xlfn.XLOOKUP(I2179,UTILIZADAS[Contacto1],UTILIZADAS[Source.Name],,0)</f>
        <v>#N/A</v>
      </c>
      <c r="B2179" s="18" t="e">
        <f>VLOOKUP(J2179,Ref!A:C,3,0)</f>
        <v>#N/A</v>
      </c>
      <c r="C2179" s="18" t="e">
        <f>VLOOKUP(J2179,Ref!A:D,4,0)</f>
        <v>#N/A</v>
      </c>
      <c r="D2179" s="18" t="str">
        <f t="shared" si="102"/>
        <v>00/ene</v>
      </c>
      <c r="E2179" s="18">
        <f t="shared" si="103"/>
        <v>0</v>
      </c>
      <c r="F2179" s="18">
        <v>1</v>
      </c>
      <c r="G2179" s="18">
        <f t="shared" ref="G2179:G2242" si="104">IF(I2179=I2180,0,1)</f>
        <v>0</v>
      </c>
    </row>
    <row r="2180" spans="1:7">
      <c r="A2180" t="e">
        <f>_xlfn.XLOOKUP(I2180,UTILIZADAS[Contacto1],UTILIZADAS[Source.Name],,0)</f>
        <v>#N/A</v>
      </c>
      <c r="B2180" s="18" t="e">
        <f>VLOOKUP(J2180,Ref!A:C,3,0)</f>
        <v>#N/A</v>
      </c>
      <c r="C2180" s="18" t="e">
        <f>VLOOKUP(J2180,Ref!A:D,4,0)</f>
        <v>#N/A</v>
      </c>
      <c r="D2180" s="18" t="str">
        <f t="shared" si="102"/>
        <v>00/ene</v>
      </c>
      <c r="E2180" s="18">
        <f t="shared" si="103"/>
        <v>0</v>
      </c>
      <c r="F2180" s="18">
        <v>1</v>
      </c>
      <c r="G2180" s="18">
        <f t="shared" si="104"/>
        <v>0</v>
      </c>
    </row>
    <row r="2181" spans="1:7">
      <c r="A2181" t="e">
        <f>_xlfn.XLOOKUP(I2181,UTILIZADAS[Contacto1],UTILIZADAS[Source.Name],,0)</f>
        <v>#N/A</v>
      </c>
      <c r="B2181" s="18" t="e">
        <f>VLOOKUP(J2181,Ref!A:C,3,0)</f>
        <v>#N/A</v>
      </c>
      <c r="C2181" s="18" t="e">
        <f>VLOOKUP(J2181,Ref!A:D,4,0)</f>
        <v>#N/A</v>
      </c>
      <c r="D2181" s="18" t="str">
        <f t="shared" si="102"/>
        <v>00/ene</v>
      </c>
      <c r="E2181" s="18">
        <f t="shared" si="103"/>
        <v>0</v>
      </c>
      <c r="F2181" s="18">
        <v>1</v>
      </c>
      <c r="G2181" s="18">
        <f t="shared" si="104"/>
        <v>0</v>
      </c>
    </row>
    <row r="2182" spans="1:7">
      <c r="A2182" t="e">
        <f>_xlfn.XLOOKUP(I2182,UTILIZADAS[Contacto1],UTILIZADAS[Source.Name],,0)</f>
        <v>#N/A</v>
      </c>
      <c r="B2182" s="18" t="e">
        <f>VLOOKUP(J2182,Ref!A:C,3,0)</f>
        <v>#N/A</v>
      </c>
      <c r="C2182" s="18" t="e">
        <f>VLOOKUP(J2182,Ref!A:D,4,0)</f>
        <v>#N/A</v>
      </c>
      <c r="D2182" s="18" t="str">
        <f t="shared" si="102"/>
        <v>00/ene</v>
      </c>
      <c r="E2182" s="18">
        <f t="shared" si="103"/>
        <v>0</v>
      </c>
      <c r="F2182" s="18">
        <v>1</v>
      </c>
      <c r="G2182" s="18">
        <f t="shared" si="104"/>
        <v>0</v>
      </c>
    </row>
    <row r="2183" spans="1:7">
      <c r="A2183" t="e">
        <f>_xlfn.XLOOKUP(I2183,UTILIZADAS[Contacto1],UTILIZADAS[Source.Name],,0)</f>
        <v>#N/A</v>
      </c>
      <c r="B2183" s="18" t="e">
        <f>VLOOKUP(J2183,Ref!A:C,3,0)</f>
        <v>#N/A</v>
      </c>
      <c r="C2183" s="18" t="e">
        <f>VLOOKUP(J2183,Ref!A:D,4,0)</f>
        <v>#N/A</v>
      </c>
      <c r="D2183" s="18" t="str">
        <f t="shared" si="102"/>
        <v>00/ene</v>
      </c>
      <c r="E2183" s="18">
        <f t="shared" si="103"/>
        <v>0</v>
      </c>
      <c r="F2183" s="18">
        <v>1</v>
      </c>
      <c r="G2183" s="18">
        <f t="shared" si="104"/>
        <v>0</v>
      </c>
    </row>
    <row r="2184" spans="1:7">
      <c r="A2184" t="e">
        <f>_xlfn.XLOOKUP(I2184,UTILIZADAS[Contacto1],UTILIZADAS[Source.Name],,0)</f>
        <v>#N/A</v>
      </c>
      <c r="B2184" s="18" t="e">
        <f>VLOOKUP(J2184,Ref!A:C,3,0)</f>
        <v>#N/A</v>
      </c>
      <c r="C2184" s="18" t="e">
        <f>VLOOKUP(J2184,Ref!A:D,4,0)</f>
        <v>#N/A</v>
      </c>
      <c r="D2184" s="18" t="str">
        <f t="shared" si="102"/>
        <v>00/ene</v>
      </c>
      <c r="E2184" s="18">
        <f t="shared" si="103"/>
        <v>0</v>
      </c>
      <c r="F2184" s="18">
        <v>1</v>
      </c>
      <c r="G2184" s="18">
        <f t="shared" si="104"/>
        <v>0</v>
      </c>
    </row>
    <row r="2185" spans="1:7">
      <c r="A2185" t="e">
        <f>_xlfn.XLOOKUP(I2185,UTILIZADAS[Contacto1],UTILIZADAS[Source.Name],,0)</f>
        <v>#N/A</v>
      </c>
      <c r="B2185" s="18" t="e">
        <f>VLOOKUP(J2185,Ref!A:C,3,0)</f>
        <v>#N/A</v>
      </c>
      <c r="C2185" s="18" t="e">
        <f>VLOOKUP(J2185,Ref!A:D,4,0)</f>
        <v>#N/A</v>
      </c>
      <c r="D2185" s="18" t="str">
        <f t="shared" si="102"/>
        <v>00/ene</v>
      </c>
      <c r="E2185" s="18">
        <f t="shared" si="103"/>
        <v>0</v>
      </c>
      <c r="F2185" s="18">
        <v>1</v>
      </c>
      <c r="G2185" s="18">
        <f t="shared" si="104"/>
        <v>0</v>
      </c>
    </row>
    <row r="2186" spans="1:7">
      <c r="A2186" t="e">
        <f>_xlfn.XLOOKUP(I2186,UTILIZADAS[Contacto1],UTILIZADAS[Source.Name],,0)</f>
        <v>#N/A</v>
      </c>
      <c r="B2186" s="18" t="e">
        <f>VLOOKUP(J2186,Ref!A:C,3,0)</f>
        <v>#N/A</v>
      </c>
      <c r="C2186" s="18" t="e">
        <f>VLOOKUP(J2186,Ref!A:D,4,0)</f>
        <v>#N/A</v>
      </c>
      <c r="D2186" s="18" t="str">
        <f t="shared" si="102"/>
        <v>00/ene</v>
      </c>
      <c r="E2186" s="18">
        <f t="shared" si="103"/>
        <v>0</v>
      </c>
      <c r="F2186" s="18">
        <v>1</v>
      </c>
      <c r="G2186" s="18">
        <f t="shared" si="104"/>
        <v>0</v>
      </c>
    </row>
    <row r="2187" spans="1:7">
      <c r="A2187" t="e">
        <f>_xlfn.XLOOKUP(I2187,UTILIZADAS[Contacto1],UTILIZADAS[Source.Name],,0)</f>
        <v>#N/A</v>
      </c>
      <c r="B2187" s="18" t="e">
        <f>VLOOKUP(J2187,Ref!A:C,3,0)</f>
        <v>#N/A</v>
      </c>
      <c r="C2187" s="18" t="e">
        <f>VLOOKUP(J2187,Ref!A:D,4,0)</f>
        <v>#N/A</v>
      </c>
      <c r="D2187" s="18" t="str">
        <f t="shared" si="102"/>
        <v>00/ene</v>
      </c>
      <c r="E2187" s="18">
        <f t="shared" si="103"/>
        <v>0</v>
      </c>
      <c r="F2187" s="18">
        <v>1</v>
      </c>
      <c r="G2187" s="18">
        <f t="shared" si="104"/>
        <v>0</v>
      </c>
    </row>
    <row r="2188" spans="1:7">
      <c r="A2188" t="e">
        <f>_xlfn.XLOOKUP(I2188,UTILIZADAS[Contacto1],UTILIZADAS[Source.Name],,0)</f>
        <v>#N/A</v>
      </c>
      <c r="B2188" s="18" t="e">
        <f>VLOOKUP(J2188,Ref!A:C,3,0)</f>
        <v>#N/A</v>
      </c>
      <c r="C2188" s="18" t="e">
        <f>VLOOKUP(J2188,Ref!A:D,4,0)</f>
        <v>#N/A</v>
      </c>
      <c r="D2188" s="18" t="str">
        <f t="shared" si="102"/>
        <v>00/ene</v>
      </c>
      <c r="E2188" s="18">
        <f t="shared" si="103"/>
        <v>0</v>
      </c>
      <c r="F2188" s="18">
        <v>1</v>
      </c>
      <c r="G2188" s="18">
        <f t="shared" si="104"/>
        <v>0</v>
      </c>
    </row>
    <row r="2189" spans="1:7">
      <c r="A2189" t="e">
        <f>_xlfn.XLOOKUP(I2189,UTILIZADAS[Contacto1],UTILIZADAS[Source.Name],,0)</f>
        <v>#N/A</v>
      </c>
      <c r="B2189" s="18" t="e">
        <f>VLOOKUP(J2189,Ref!A:C,3,0)</f>
        <v>#N/A</v>
      </c>
      <c r="C2189" s="18" t="e">
        <f>VLOOKUP(J2189,Ref!A:D,4,0)</f>
        <v>#N/A</v>
      </c>
      <c r="D2189" s="18" t="str">
        <f t="shared" si="102"/>
        <v>00/ene</v>
      </c>
      <c r="E2189" s="18">
        <f t="shared" si="103"/>
        <v>0</v>
      </c>
      <c r="F2189" s="18">
        <v>1</v>
      </c>
      <c r="G2189" s="18">
        <f t="shared" si="104"/>
        <v>0</v>
      </c>
    </row>
    <row r="2190" spans="1:7">
      <c r="A2190" t="e">
        <f>_xlfn.XLOOKUP(I2190,UTILIZADAS[Contacto1],UTILIZADAS[Source.Name],,0)</f>
        <v>#N/A</v>
      </c>
      <c r="B2190" s="18" t="e">
        <f>VLOOKUP(J2190,Ref!A:C,3,0)</f>
        <v>#N/A</v>
      </c>
      <c r="C2190" s="18" t="e">
        <f>VLOOKUP(J2190,Ref!A:D,4,0)</f>
        <v>#N/A</v>
      </c>
      <c r="D2190" s="18" t="str">
        <f t="shared" si="102"/>
        <v>00/ene</v>
      </c>
      <c r="E2190" s="18">
        <f t="shared" si="103"/>
        <v>0</v>
      </c>
      <c r="F2190" s="18">
        <v>1</v>
      </c>
      <c r="G2190" s="18">
        <f t="shared" si="104"/>
        <v>0</v>
      </c>
    </row>
    <row r="2191" spans="1:7">
      <c r="A2191" t="e">
        <f>_xlfn.XLOOKUP(I2191,UTILIZADAS[Contacto1],UTILIZADAS[Source.Name],,0)</f>
        <v>#N/A</v>
      </c>
      <c r="B2191" s="18" t="e">
        <f>VLOOKUP(J2191,Ref!A:C,3,0)</f>
        <v>#N/A</v>
      </c>
      <c r="C2191" s="18" t="e">
        <f>VLOOKUP(J2191,Ref!A:D,4,0)</f>
        <v>#N/A</v>
      </c>
      <c r="D2191" s="18" t="str">
        <f t="shared" si="102"/>
        <v>00/ene</v>
      </c>
      <c r="E2191" s="18">
        <f t="shared" si="103"/>
        <v>0</v>
      </c>
      <c r="F2191" s="18">
        <v>1</v>
      </c>
      <c r="G2191" s="18">
        <f t="shared" si="104"/>
        <v>0</v>
      </c>
    </row>
    <row r="2192" spans="1:7">
      <c r="A2192" t="e">
        <f>_xlfn.XLOOKUP(I2192,UTILIZADAS[Contacto1],UTILIZADAS[Source.Name],,0)</f>
        <v>#N/A</v>
      </c>
      <c r="B2192" s="18" t="e">
        <f>VLOOKUP(J2192,Ref!A:C,3,0)</f>
        <v>#N/A</v>
      </c>
      <c r="C2192" s="18" t="e">
        <f>VLOOKUP(J2192,Ref!A:D,4,0)</f>
        <v>#N/A</v>
      </c>
      <c r="D2192" s="18" t="str">
        <f t="shared" si="102"/>
        <v>00/ene</v>
      </c>
      <c r="E2192" s="18">
        <f t="shared" si="103"/>
        <v>0</v>
      </c>
      <c r="F2192" s="18">
        <v>1</v>
      </c>
      <c r="G2192" s="18">
        <f t="shared" si="104"/>
        <v>0</v>
      </c>
    </row>
    <row r="2193" spans="1:7">
      <c r="A2193" t="e">
        <f>_xlfn.XLOOKUP(I2193,UTILIZADAS[Contacto1],UTILIZADAS[Source.Name],,0)</f>
        <v>#N/A</v>
      </c>
      <c r="B2193" s="18" t="e">
        <f>VLOOKUP(J2193,Ref!A:C,3,0)</f>
        <v>#N/A</v>
      </c>
      <c r="C2193" s="18" t="e">
        <f>VLOOKUP(J2193,Ref!A:D,4,0)</f>
        <v>#N/A</v>
      </c>
      <c r="D2193" s="18" t="str">
        <f t="shared" si="102"/>
        <v>00/ene</v>
      </c>
      <c r="E2193" s="18">
        <f t="shared" si="103"/>
        <v>0</v>
      </c>
      <c r="F2193" s="18">
        <v>1</v>
      </c>
      <c r="G2193" s="18">
        <f t="shared" si="104"/>
        <v>0</v>
      </c>
    </row>
    <row r="2194" spans="1:7">
      <c r="A2194" t="e">
        <f>_xlfn.XLOOKUP(I2194,UTILIZADAS[Contacto1],UTILIZADAS[Source.Name],,0)</f>
        <v>#N/A</v>
      </c>
      <c r="B2194" s="18" t="e">
        <f>VLOOKUP(J2194,Ref!A:C,3,0)</f>
        <v>#N/A</v>
      </c>
      <c r="C2194" s="18" t="e">
        <f>VLOOKUP(J2194,Ref!A:D,4,0)</f>
        <v>#N/A</v>
      </c>
      <c r="D2194" s="18" t="str">
        <f t="shared" si="102"/>
        <v>00/ene</v>
      </c>
      <c r="E2194" s="18">
        <f t="shared" si="103"/>
        <v>0</v>
      </c>
      <c r="F2194" s="18">
        <v>1</v>
      </c>
      <c r="G2194" s="18">
        <f t="shared" si="104"/>
        <v>0</v>
      </c>
    </row>
    <row r="2195" spans="1:7">
      <c r="A2195" t="e">
        <f>_xlfn.XLOOKUP(I2195,UTILIZADAS[Contacto1],UTILIZADAS[Source.Name],,0)</f>
        <v>#N/A</v>
      </c>
      <c r="B2195" s="18" t="e">
        <f>VLOOKUP(J2195,Ref!A:C,3,0)</f>
        <v>#N/A</v>
      </c>
      <c r="C2195" s="18" t="e">
        <f>VLOOKUP(J2195,Ref!A:D,4,0)</f>
        <v>#N/A</v>
      </c>
      <c r="D2195" s="18" t="str">
        <f t="shared" si="102"/>
        <v>00/ene</v>
      </c>
      <c r="E2195" s="18">
        <f t="shared" si="103"/>
        <v>0</v>
      </c>
      <c r="F2195" s="18">
        <v>1</v>
      </c>
      <c r="G2195" s="18">
        <f t="shared" si="104"/>
        <v>0</v>
      </c>
    </row>
    <row r="2196" spans="1:7">
      <c r="A2196" t="e">
        <f>_xlfn.XLOOKUP(I2196,UTILIZADAS[Contacto1],UTILIZADAS[Source.Name],,0)</f>
        <v>#N/A</v>
      </c>
      <c r="B2196" s="18" t="e">
        <f>VLOOKUP(J2196,Ref!A:C,3,0)</f>
        <v>#N/A</v>
      </c>
      <c r="C2196" s="18" t="e">
        <f>VLOOKUP(J2196,Ref!A:D,4,0)</f>
        <v>#N/A</v>
      </c>
      <c r="D2196" s="18" t="str">
        <f t="shared" si="102"/>
        <v>00/ene</v>
      </c>
      <c r="E2196" s="18">
        <f t="shared" si="103"/>
        <v>0</v>
      </c>
      <c r="F2196" s="18">
        <v>1</v>
      </c>
      <c r="G2196" s="18">
        <f t="shared" si="104"/>
        <v>0</v>
      </c>
    </row>
    <row r="2197" spans="1:7">
      <c r="A2197" t="e">
        <f>_xlfn.XLOOKUP(I2197,UTILIZADAS[Contacto1],UTILIZADAS[Source.Name],,0)</f>
        <v>#N/A</v>
      </c>
      <c r="B2197" s="18" t="e">
        <f>VLOOKUP(J2197,Ref!A:C,3,0)</f>
        <v>#N/A</v>
      </c>
      <c r="C2197" s="18" t="e">
        <f>VLOOKUP(J2197,Ref!A:D,4,0)</f>
        <v>#N/A</v>
      </c>
      <c r="D2197" s="18" t="str">
        <f t="shared" si="102"/>
        <v>00/ene</v>
      </c>
      <c r="E2197" s="18">
        <f t="shared" si="103"/>
        <v>0</v>
      </c>
      <c r="F2197" s="18">
        <v>1</v>
      </c>
      <c r="G2197" s="18">
        <f t="shared" si="104"/>
        <v>0</v>
      </c>
    </row>
    <row r="2198" spans="1:7">
      <c r="A2198" t="e">
        <f>_xlfn.XLOOKUP(I2198,UTILIZADAS[Contacto1],UTILIZADAS[Source.Name],,0)</f>
        <v>#N/A</v>
      </c>
      <c r="B2198" s="18" t="e">
        <f>VLOOKUP(J2198,Ref!A:C,3,0)</f>
        <v>#N/A</v>
      </c>
      <c r="C2198" s="18" t="e">
        <f>VLOOKUP(J2198,Ref!A:D,4,0)</f>
        <v>#N/A</v>
      </c>
      <c r="D2198" s="18" t="str">
        <f t="shared" si="102"/>
        <v>00/ene</v>
      </c>
      <c r="E2198" s="18">
        <f t="shared" si="103"/>
        <v>0</v>
      </c>
      <c r="F2198" s="18">
        <v>1</v>
      </c>
      <c r="G2198" s="18">
        <f t="shared" si="104"/>
        <v>0</v>
      </c>
    </row>
    <row r="2199" spans="1:7">
      <c r="A2199" t="e">
        <f>_xlfn.XLOOKUP(I2199,UTILIZADAS[Contacto1],UTILIZADAS[Source.Name],,0)</f>
        <v>#N/A</v>
      </c>
      <c r="B2199" s="18" t="e">
        <f>VLOOKUP(J2199,Ref!A:C,3,0)</f>
        <v>#N/A</v>
      </c>
      <c r="C2199" s="18" t="e">
        <f>VLOOKUP(J2199,Ref!A:D,4,0)</f>
        <v>#N/A</v>
      </c>
      <c r="D2199" s="18" t="str">
        <f t="shared" si="102"/>
        <v>00/ene</v>
      </c>
      <c r="E2199" s="18">
        <f t="shared" si="103"/>
        <v>0</v>
      </c>
      <c r="F2199" s="18">
        <v>1</v>
      </c>
      <c r="G2199" s="18">
        <f t="shared" si="104"/>
        <v>0</v>
      </c>
    </row>
    <row r="2200" spans="1:7">
      <c r="A2200" t="e">
        <f>_xlfn.XLOOKUP(I2200,UTILIZADAS[Contacto1],UTILIZADAS[Source.Name],,0)</f>
        <v>#N/A</v>
      </c>
      <c r="B2200" s="18" t="e">
        <f>VLOOKUP(J2200,Ref!A:C,3,0)</f>
        <v>#N/A</v>
      </c>
      <c r="C2200" s="18" t="e">
        <f>VLOOKUP(J2200,Ref!A:D,4,0)</f>
        <v>#N/A</v>
      </c>
      <c r="D2200" s="18" t="str">
        <f t="shared" si="102"/>
        <v>00/ene</v>
      </c>
      <c r="E2200" s="18">
        <f t="shared" si="103"/>
        <v>0</v>
      </c>
      <c r="F2200" s="18">
        <v>1</v>
      </c>
      <c r="G2200" s="18">
        <f t="shared" si="104"/>
        <v>0</v>
      </c>
    </row>
    <row r="2201" spans="1:7">
      <c r="A2201" t="e">
        <f>_xlfn.XLOOKUP(I2201,UTILIZADAS[Contacto1],UTILIZADAS[Source.Name],,0)</f>
        <v>#N/A</v>
      </c>
      <c r="B2201" s="18" t="e">
        <f>VLOOKUP(J2201,Ref!A:C,3,0)</f>
        <v>#N/A</v>
      </c>
      <c r="C2201" s="18" t="e">
        <f>VLOOKUP(J2201,Ref!A:D,4,0)</f>
        <v>#N/A</v>
      </c>
      <c r="D2201" s="18" t="str">
        <f t="shared" si="102"/>
        <v>00/ene</v>
      </c>
      <c r="E2201" s="18">
        <f t="shared" si="103"/>
        <v>0</v>
      </c>
      <c r="F2201" s="18">
        <v>1</v>
      </c>
      <c r="G2201" s="18">
        <f t="shared" si="104"/>
        <v>0</v>
      </c>
    </row>
    <row r="2202" spans="1:7">
      <c r="A2202" t="e">
        <f>_xlfn.XLOOKUP(I2202,UTILIZADAS[Contacto1],UTILIZADAS[Source.Name],,0)</f>
        <v>#N/A</v>
      </c>
      <c r="B2202" s="18" t="e">
        <f>VLOOKUP(J2202,Ref!A:C,3,0)</f>
        <v>#N/A</v>
      </c>
      <c r="C2202" s="18" t="e">
        <f>VLOOKUP(J2202,Ref!A:D,4,0)</f>
        <v>#N/A</v>
      </c>
      <c r="D2202" s="18" t="str">
        <f t="shared" si="102"/>
        <v>00/ene</v>
      </c>
      <c r="E2202" s="18">
        <f t="shared" si="103"/>
        <v>0</v>
      </c>
      <c r="F2202" s="18">
        <v>1</v>
      </c>
      <c r="G2202" s="18">
        <f t="shared" si="104"/>
        <v>0</v>
      </c>
    </row>
    <row r="2203" spans="1:7">
      <c r="A2203" t="e">
        <f>_xlfn.XLOOKUP(I2203,UTILIZADAS[Contacto1],UTILIZADAS[Source.Name],,0)</f>
        <v>#N/A</v>
      </c>
      <c r="B2203" s="18" t="e">
        <f>VLOOKUP(J2203,Ref!A:C,3,0)</f>
        <v>#N/A</v>
      </c>
      <c r="C2203" s="18" t="e">
        <f>VLOOKUP(J2203,Ref!A:D,4,0)</f>
        <v>#N/A</v>
      </c>
      <c r="D2203" s="18" t="str">
        <f t="shared" si="102"/>
        <v>00/ene</v>
      </c>
      <c r="E2203" s="18">
        <f t="shared" si="103"/>
        <v>0</v>
      </c>
      <c r="F2203" s="18">
        <v>1</v>
      </c>
      <c r="G2203" s="18">
        <f t="shared" si="104"/>
        <v>0</v>
      </c>
    </row>
    <row r="2204" spans="1:7">
      <c r="A2204" t="e">
        <f>_xlfn.XLOOKUP(I2204,UTILIZADAS[Contacto1],UTILIZADAS[Source.Name],,0)</f>
        <v>#N/A</v>
      </c>
      <c r="B2204" s="18" t="e">
        <f>VLOOKUP(J2204,Ref!A:C,3,0)</f>
        <v>#N/A</v>
      </c>
      <c r="C2204" s="18" t="e">
        <f>VLOOKUP(J2204,Ref!A:D,4,0)</f>
        <v>#N/A</v>
      </c>
      <c r="D2204" s="18" t="str">
        <f t="shared" si="102"/>
        <v>00/ene</v>
      </c>
      <c r="E2204" s="18">
        <f t="shared" si="103"/>
        <v>0</v>
      </c>
      <c r="F2204" s="18">
        <v>1</v>
      </c>
      <c r="G2204" s="18">
        <f t="shared" si="104"/>
        <v>0</v>
      </c>
    </row>
    <row r="2205" spans="1:7">
      <c r="A2205" t="e">
        <f>_xlfn.XLOOKUP(I2205,UTILIZADAS[Contacto1],UTILIZADAS[Source.Name],,0)</f>
        <v>#N/A</v>
      </c>
      <c r="B2205" s="18" t="e">
        <f>VLOOKUP(J2205,Ref!A:C,3,0)</f>
        <v>#N/A</v>
      </c>
      <c r="C2205" s="18" t="e">
        <f>VLOOKUP(J2205,Ref!A:D,4,0)</f>
        <v>#N/A</v>
      </c>
      <c r="D2205" s="18" t="str">
        <f t="shared" si="102"/>
        <v>00/ene</v>
      </c>
      <c r="E2205" s="18">
        <f t="shared" si="103"/>
        <v>0</v>
      </c>
      <c r="F2205" s="18">
        <v>1</v>
      </c>
      <c r="G2205" s="18">
        <f t="shared" si="104"/>
        <v>0</v>
      </c>
    </row>
    <row r="2206" spans="1:7">
      <c r="A2206" t="e">
        <f>_xlfn.XLOOKUP(I2206,UTILIZADAS[Contacto1],UTILIZADAS[Source.Name],,0)</f>
        <v>#N/A</v>
      </c>
      <c r="B2206" s="18" t="e">
        <f>VLOOKUP(J2206,Ref!A:C,3,0)</f>
        <v>#N/A</v>
      </c>
      <c r="C2206" s="18" t="e">
        <f>VLOOKUP(J2206,Ref!A:D,4,0)</f>
        <v>#N/A</v>
      </c>
      <c r="D2206" s="18" t="str">
        <f t="shared" si="102"/>
        <v>00/ene</v>
      </c>
      <c r="E2206" s="18">
        <f t="shared" si="103"/>
        <v>0</v>
      </c>
      <c r="F2206" s="18">
        <v>1</v>
      </c>
      <c r="G2206" s="18">
        <f t="shared" si="104"/>
        <v>0</v>
      </c>
    </row>
    <row r="2207" spans="1:7">
      <c r="A2207" t="e">
        <f>_xlfn.XLOOKUP(I2207,UTILIZADAS[Contacto1],UTILIZADAS[Source.Name],,0)</f>
        <v>#N/A</v>
      </c>
      <c r="B2207" s="18" t="e">
        <f>VLOOKUP(J2207,Ref!A:C,3,0)</f>
        <v>#N/A</v>
      </c>
      <c r="C2207" s="18" t="e">
        <f>VLOOKUP(J2207,Ref!A:D,4,0)</f>
        <v>#N/A</v>
      </c>
      <c r="D2207" s="18" t="str">
        <f t="shared" si="102"/>
        <v>00/ene</v>
      </c>
      <c r="E2207" s="18">
        <f t="shared" si="103"/>
        <v>0</v>
      </c>
      <c r="F2207" s="18">
        <v>1</v>
      </c>
      <c r="G2207" s="18">
        <f t="shared" si="104"/>
        <v>0</v>
      </c>
    </row>
    <row r="2208" spans="1:7">
      <c r="A2208" t="e">
        <f>_xlfn.XLOOKUP(I2208,UTILIZADAS[Contacto1],UTILIZADAS[Source.Name],,0)</f>
        <v>#N/A</v>
      </c>
      <c r="B2208" s="18" t="e">
        <f>VLOOKUP(J2208,Ref!A:C,3,0)</f>
        <v>#N/A</v>
      </c>
      <c r="C2208" s="18" t="e">
        <f>VLOOKUP(J2208,Ref!A:D,4,0)</f>
        <v>#N/A</v>
      </c>
      <c r="D2208" s="18" t="str">
        <f t="shared" si="102"/>
        <v>00/ene</v>
      </c>
      <c r="E2208" s="18">
        <f t="shared" si="103"/>
        <v>0</v>
      </c>
      <c r="F2208" s="18">
        <v>1</v>
      </c>
      <c r="G2208" s="18">
        <f t="shared" si="104"/>
        <v>0</v>
      </c>
    </row>
    <row r="2209" spans="1:7">
      <c r="A2209" t="e">
        <f>_xlfn.XLOOKUP(I2209,UTILIZADAS[Contacto1],UTILIZADAS[Source.Name],,0)</f>
        <v>#N/A</v>
      </c>
      <c r="B2209" s="18" t="e">
        <f>VLOOKUP(J2209,Ref!A:C,3,0)</f>
        <v>#N/A</v>
      </c>
      <c r="C2209" s="18" t="e">
        <f>VLOOKUP(J2209,Ref!A:D,4,0)</f>
        <v>#N/A</v>
      </c>
      <c r="D2209" s="18" t="str">
        <f t="shared" si="102"/>
        <v>00/ene</v>
      </c>
      <c r="E2209" s="18">
        <f t="shared" si="103"/>
        <v>0</v>
      </c>
      <c r="F2209" s="18">
        <v>1</v>
      </c>
      <c r="G2209" s="18">
        <f t="shared" si="104"/>
        <v>0</v>
      </c>
    </row>
    <row r="2210" spans="1:7">
      <c r="A2210" t="e">
        <f>_xlfn.XLOOKUP(I2210,UTILIZADAS[Contacto1],UTILIZADAS[Source.Name],,0)</f>
        <v>#N/A</v>
      </c>
      <c r="B2210" s="18" t="e">
        <f>VLOOKUP(J2210,Ref!A:C,3,0)</f>
        <v>#N/A</v>
      </c>
      <c r="C2210" s="18" t="e">
        <f>VLOOKUP(J2210,Ref!A:D,4,0)</f>
        <v>#N/A</v>
      </c>
      <c r="D2210" s="18" t="str">
        <f t="shared" si="102"/>
        <v>00/ene</v>
      </c>
      <c r="E2210" s="18">
        <f t="shared" si="103"/>
        <v>0</v>
      </c>
      <c r="F2210" s="18">
        <v>1</v>
      </c>
      <c r="G2210" s="18">
        <f t="shared" si="104"/>
        <v>0</v>
      </c>
    </row>
    <row r="2211" spans="1:7">
      <c r="A2211" t="e">
        <f>_xlfn.XLOOKUP(I2211,UTILIZADAS[Contacto1],UTILIZADAS[Source.Name],,0)</f>
        <v>#N/A</v>
      </c>
      <c r="B2211" s="18" t="e">
        <f>VLOOKUP(J2211,Ref!A:C,3,0)</f>
        <v>#N/A</v>
      </c>
      <c r="C2211" s="18" t="e">
        <f>VLOOKUP(J2211,Ref!A:D,4,0)</f>
        <v>#N/A</v>
      </c>
      <c r="D2211" s="18" t="str">
        <f t="shared" si="102"/>
        <v>00/ene</v>
      </c>
      <c r="E2211" s="18">
        <f t="shared" si="103"/>
        <v>0</v>
      </c>
      <c r="F2211" s="18">
        <v>1</v>
      </c>
      <c r="G2211" s="18">
        <f t="shared" si="104"/>
        <v>0</v>
      </c>
    </row>
    <row r="2212" spans="1:7">
      <c r="A2212" t="e">
        <f>_xlfn.XLOOKUP(I2212,UTILIZADAS[Contacto1],UTILIZADAS[Source.Name],,0)</f>
        <v>#N/A</v>
      </c>
      <c r="B2212" s="18" t="e">
        <f>VLOOKUP(J2212,Ref!A:C,3,0)</f>
        <v>#N/A</v>
      </c>
      <c r="C2212" s="18" t="e">
        <f>VLOOKUP(J2212,Ref!A:D,4,0)</f>
        <v>#N/A</v>
      </c>
      <c r="D2212" s="18" t="str">
        <f t="shared" si="102"/>
        <v>00/ene</v>
      </c>
      <c r="E2212" s="18">
        <f t="shared" si="103"/>
        <v>0</v>
      </c>
      <c r="F2212" s="18">
        <v>1</v>
      </c>
      <c r="G2212" s="18">
        <f t="shared" si="104"/>
        <v>0</v>
      </c>
    </row>
    <row r="2213" spans="1:7">
      <c r="A2213" t="e">
        <f>_xlfn.XLOOKUP(I2213,UTILIZADAS[Contacto1],UTILIZADAS[Source.Name],,0)</f>
        <v>#N/A</v>
      </c>
      <c r="B2213" s="18" t="e">
        <f>VLOOKUP(J2213,Ref!A:C,3,0)</f>
        <v>#N/A</v>
      </c>
      <c r="C2213" s="18" t="e">
        <f>VLOOKUP(J2213,Ref!A:D,4,0)</f>
        <v>#N/A</v>
      </c>
      <c r="D2213" s="18" t="str">
        <f t="shared" si="102"/>
        <v>00/ene</v>
      </c>
      <c r="E2213" s="18">
        <f t="shared" si="103"/>
        <v>0</v>
      </c>
      <c r="F2213" s="18">
        <v>1</v>
      </c>
      <c r="G2213" s="18">
        <f t="shared" si="104"/>
        <v>0</v>
      </c>
    </row>
    <row r="2214" spans="1:7">
      <c r="A2214" t="e">
        <f>_xlfn.XLOOKUP(I2214,UTILIZADAS[Contacto1],UTILIZADAS[Source.Name],,0)</f>
        <v>#N/A</v>
      </c>
      <c r="B2214" s="18" t="e">
        <f>VLOOKUP(J2214,Ref!A:C,3,0)</f>
        <v>#N/A</v>
      </c>
      <c r="C2214" s="18" t="e">
        <f>VLOOKUP(J2214,Ref!A:D,4,0)</f>
        <v>#N/A</v>
      </c>
      <c r="D2214" s="18" t="str">
        <f t="shared" si="102"/>
        <v>00/ene</v>
      </c>
      <c r="E2214" s="18">
        <f t="shared" si="103"/>
        <v>0</v>
      </c>
      <c r="F2214" s="18">
        <v>1</v>
      </c>
      <c r="G2214" s="18">
        <f t="shared" si="104"/>
        <v>0</v>
      </c>
    </row>
    <row r="2215" spans="1:7">
      <c r="A2215" t="e">
        <f>_xlfn.XLOOKUP(I2215,UTILIZADAS[Contacto1],UTILIZADAS[Source.Name],,0)</f>
        <v>#N/A</v>
      </c>
      <c r="B2215" s="18" t="e">
        <f>VLOOKUP(J2215,Ref!A:C,3,0)</f>
        <v>#N/A</v>
      </c>
      <c r="C2215" s="18" t="e">
        <f>VLOOKUP(J2215,Ref!A:D,4,0)</f>
        <v>#N/A</v>
      </c>
      <c r="D2215" s="18" t="str">
        <f t="shared" si="102"/>
        <v>00/ene</v>
      </c>
      <c r="E2215" s="18">
        <f t="shared" si="103"/>
        <v>0</v>
      </c>
      <c r="F2215" s="18">
        <v>1</v>
      </c>
      <c r="G2215" s="18">
        <f t="shared" si="104"/>
        <v>0</v>
      </c>
    </row>
    <row r="2216" spans="1:7">
      <c r="A2216" t="e">
        <f>_xlfn.XLOOKUP(I2216,UTILIZADAS[Contacto1],UTILIZADAS[Source.Name],,0)</f>
        <v>#N/A</v>
      </c>
      <c r="B2216" s="18" t="e">
        <f>VLOOKUP(J2216,Ref!A:C,3,0)</f>
        <v>#N/A</v>
      </c>
      <c r="C2216" s="18" t="e">
        <f>VLOOKUP(J2216,Ref!A:D,4,0)</f>
        <v>#N/A</v>
      </c>
      <c r="D2216" s="18" t="str">
        <f t="shared" si="102"/>
        <v>00/ene</v>
      </c>
      <c r="E2216" s="18">
        <f t="shared" si="103"/>
        <v>0</v>
      </c>
      <c r="F2216" s="18">
        <v>1</v>
      </c>
      <c r="G2216" s="18">
        <f t="shared" si="104"/>
        <v>0</v>
      </c>
    </row>
    <row r="2217" spans="1:7">
      <c r="A2217" t="e">
        <f>_xlfn.XLOOKUP(I2217,UTILIZADAS[Contacto1],UTILIZADAS[Source.Name],,0)</f>
        <v>#N/A</v>
      </c>
      <c r="B2217" s="18" t="e">
        <f>VLOOKUP(J2217,Ref!A:C,3,0)</f>
        <v>#N/A</v>
      </c>
      <c r="C2217" s="18" t="e">
        <f>VLOOKUP(J2217,Ref!A:D,4,0)</f>
        <v>#N/A</v>
      </c>
      <c r="D2217" s="18" t="str">
        <f t="shared" si="102"/>
        <v>00/ene</v>
      </c>
      <c r="E2217" s="18">
        <f t="shared" si="103"/>
        <v>0</v>
      </c>
      <c r="F2217" s="18">
        <v>1</v>
      </c>
      <c r="G2217" s="18">
        <f t="shared" si="104"/>
        <v>0</v>
      </c>
    </row>
    <row r="2218" spans="1:7">
      <c r="A2218" t="e">
        <f>_xlfn.XLOOKUP(I2218,UTILIZADAS[Contacto1],UTILIZADAS[Source.Name],,0)</f>
        <v>#N/A</v>
      </c>
      <c r="B2218" s="18" t="e">
        <f>VLOOKUP(J2218,Ref!A:C,3,0)</f>
        <v>#N/A</v>
      </c>
      <c r="C2218" s="18" t="e">
        <f>VLOOKUP(J2218,Ref!A:D,4,0)</f>
        <v>#N/A</v>
      </c>
      <c r="D2218" s="18" t="str">
        <f t="shared" si="102"/>
        <v>00/ene</v>
      </c>
      <c r="E2218" s="18">
        <f t="shared" si="103"/>
        <v>0</v>
      </c>
      <c r="F2218" s="18">
        <v>1</v>
      </c>
      <c r="G2218" s="18">
        <f t="shared" si="104"/>
        <v>0</v>
      </c>
    </row>
    <row r="2219" spans="1:7">
      <c r="A2219" t="e">
        <f>_xlfn.XLOOKUP(I2219,UTILIZADAS[Contacto1],UTILIZADAS[Source.Name],,0)</f>
        <v>#N/A</v>
      </c>
      <c r="B2219" s="18" t="e">
        <f>VLOOKUP(J2219,Ref!A:C,3,0)</f>
        <v>#N/A</v>
      </c>
      <c r="C2219" s="18" t="e">
        <f>VLOOKUP(J2219,Ref!A:D,4,0)</f>
        <v>#N/A</v>
      </c>
      <c r="D2219" s="18" t="str">
        <f t="shared" si="102"/>
        <v>00/ene</v>
      </c>
      <c r="E2219" s="18">
        <f t="shared" si="103"/>
        <v>0</v>
      </c>
      <c r="F2219" s="18">
        <v>1</v>
      </c>
      <c r="G2219" s="18">
        <f t="shared" si="104"/>
        <v>0</v>
      </c>
    </row>
    <row r="2220" spans="1:7">
      <c r="A2220" t="e">
        <f>_xlfn.XLOOKUP(I2220,UTILIZADAS[Contacto1],UTILIZADAS[Source.Name],,0)</f>
        <v>#N/A</v>
      </c>
      <c r="B2220" s="18" t="e">
        <f>VLOOKUP(J2220,Ref!A:C,3,0)</f>
        <v>#N/A</v>
      </c>
      <c r="C2220" s="18" t="e">
        <f>VLOOKUP(J2220,Ref!A:D,4,0)</f>
        <v>#N/A</v>
      </c>
      <c r="D2220" s="18" t="str">
        <f t="shared" si="102"/>
        <v>00/ene</v>
      </c>
      <c r="E2220" s="18">
        <f t="shared" si="103"/>
        <v>0</v>
      </c>
      <c r="F2220" s="18">
        <v>1</v>
      </c>
      <c r="G2220" s="18">
        <f t="shared" si="104"/>
        <v>0</v>
      </c>
    </row>
    <row r="2221" spans="1:7">
      <c r="A2221" t="e">
        <f>_xlfn.XLOOKUP(I2221,UTILIZADAS[Contacto1],UTILIZADAS[Source.Name],,0)</f>
        <v>#N/A</v>
      </c>
      <c r="B2221" s="18" t="e">
        <f>VLOOKUP(J2221,Ref!A:C,3,0)</f>
        <v>#N/A</v>
      </c>
      <c r="C2221" s="18" t="e">
        <f>VLOOKUP(J2221,Ref!A:D,4,0)</f>
        <v>#N/A</v>
      </c>
      <c r="D2221" s="18" t="str">
        <f t="shared" si="102"/>
        <v>00/ene</v>
      </c>
      <c r="E2221" s="18">
        <f t="shared" si="103"/>
        <v>0</v>
      </c>
      <c r="F2221" s="18">
        <v>1</v>
      </c>
      <c r="G2221" s="18">
        <f t="shared" si="104"/>
        <v>0</v>
      </c>
    </row>
    <row r="2222" spans="1:7">
      <c r="A2222" t="e">
        <f>_xlfn.XLOOKUP(I2222,UTILIZADAS[Contacto1],UTILIZADAS[Source.Name],,0)</f>
        <v>#N/A</v>
      </c>
      <c r="B2222" s="18" t="e">
        <f>VLOOKUP(J2222,Ref!A:C,3,0)</f>
        <v>#N/A</v>
      </c>
      <c r="C2222" s="18" t="e">
        <f>VLOOKUP(J2222,Ref!A:D,4,0)</f>
        <v>#N/A</v>
      </c>
      <c r="D2222" s="18" t="str">
        <f t="shared" si="102"/>
        <v>00/ene</v>
      </c>
      <c r="E2222" s="18">
        <f t="shared" si="103"/>
        <v>0</v>
      </c>
      <c r="F2222" s="18">
        <v>1</v>
      </c>
      <c r="G2222" s="18">
        <f t="shared" si="104"/>
        <v>0</v>
      </c>
    </row>
    <row r="2223" spans="1:7">
      <c r="A2223" t="e">
        <f>_xlfn.XLOOKUP(I2223,UTILIZADAS[Contacto1],UTILIZADAS[Source.Name],,0)</f>
        <v>#N/A</v>
      </c>
      <c r="B2223" s="18" t="e">
        <f>VLOOKUP(J2223,Ref!A:C,3,0)</f>
        <v>#N/A</v>
      </c>
      <c r="C2223" s="18" t="e">
        <f>VLOOKUP(J2223,Ref!A:D,4,0)</f>
        <v>#N/A</v>
      </c>
      <c r="D2223" s="18" t="str">
        <f t="shared" si="102"/>
        <v>00/ene</v>
      </c>
      <c r="E2223" s="18">
        <f t="shared" si="103"/>
        <v>0</v>
      </c>
      <c r="F2223" s="18">
        <v>1</v>
      </c>
      <c r="G2223" s="18">
        <f t="shared" si="104"/>
        <v>0</v>
      </c>
    </row>
    <row r="2224" spans="1:7">
      <c r="A2224" t="e">
        <f>_xlfn.XLOOKUP(I2224,UTILIZADAS[Contacto1],UTILIZADAS[Source.Name],,0)</f>
        <v>#N/A</v>
      </c>
      <c r="B2224" s="18" t="e">
        <f>VLOOKUP(J2224,Ref!A:C,3,0)</f>
        <v>#N/A</v>
      </c>
      <c r="C2224" s="18" t="e">
        <f>VLOOKUP(J2224,Ref!A:D,4,0)</f>
        <v>#N/A</v>
      </c>
      <c r="D2224" s="18" t="str">
        <f t="shared" si="102"/>
        <v>00/ene</v>
      </c>
      <c r="E2224" s="18">
        <f t="shared" si="103"/>
        <v>0</v>
      </c>
      <c r="F2224" s="18">
        <v>1</v>
      </c>
      <c r="G2224" s="18">
        <f t="shared" si="104"/>
        <v>0</v>
      </c>
    </row>
    <row r="2225" spans="1:7">
      <c r="A2225" t="e">
        <f>_xlfn.XLOOKUP(I2225,UTILIZADAS[Contacto1],UTILIZADAS[Source.Name],,0)</f>
        <v>#N/A</v>
      </c>
      <c r="B2225" s="18" t="e">
        <f>VLOOKUP(J2225,Ref!A:C,3,0)</f>
        <v>#N/A</v>
      </c>
      <c r="C2225" s="18" t="e">
        <f>VLOOKUP(J2225,Ref!A:D,4,0)</f>
        <v>#N/A</v>
      </c>
      <c r="D2225" s="18" t="str">
        <f t="shared" si="102"/>
        <v>00/ene</v>
      </c>
      <c r="E2225" s="18">
        <f t="shared" si="103"/>
        <v>0</v>
      </c>
      <c r="F2225" s="18">
        <v>1</v>
      </c>
      <c r="G2225" s="18">
        <f t="shared" si="104"/>
        <v>0</v>
      </c>
    </row>
    <row r="2226" spans="1:7">
      <c r="A2226" t="e">
        <f>_xlfn.XLOOKUP(I2226,UTILIZADAS[Contacto1],UTILIZADAS[Source.Name],,0)</f>
        <v>#N/A</v>
      </c>
      <c r="B2226" s="18" t="e">
        <f>VLOOKUP(J2226,Ref!A:C,3,0)</f>
        <v>#N/A</v>
      </c>
      <c r="C2226" s="18" t="e">
        <f>VLOOKUP(J2226,Ref!A:D,4,0)</f>
        <v>#N/A</v>
      </c>
      <c r="D2226" s="18" t="str">
        <f t="shared" si="102"/>
        <v>00/ene</v>
      </c>
      <c r="E2226" s="18">
        <f t="shared" si="103"/>
        <v>0</v>
      </c>
      <c r="F2226" s="18">
        <v>1</v>
      </c>
      <c r="G2226" s="18">
        <f t="shared" si="104"/>
        <v>0</v>
      </c>
    </row>
    <row r="2227" spans="1:7">
      <c r="A2227" t="e">
        <f>_xlfn.XLOOKUP(I2227,UTILIZADAS[Contacto1],UTILIZADAS[Source.Name],,0)</f>
        <v>#N/A</v>
      </c>
      <c r="B2227" s="18" t="e">
        <f>VLOOKUP(J2227,Ref!A:C,3,0)</f>
        <v>#N/A</v>
      </c>
      <c r="C2227" s="18" t="e">
        <f>VLOOKUP(J2227,Ref!A:D,4,0)</f>
        <v>#N/A</v>
      </c>
      <c r="D2227" s="18" t="str">
        <f t="shared" si="102"/>
        <v>00/ene</v>
      </c>
      <c r="E2227" s="18">
        <f t="shared" si="103"/>
        <v>0</v>
      </c>
      <c r="F2227" s="18">
        <v>1</v>
      </c>
      <c r="G2227" s="18">
        <f t="shared" si="104"/>
        <v>0</v>
      </c>
    </row>
    <row r="2228" spans="1:7">
      <c r="A2228" t="e">
        <f>_xlfn.XLOOKUP(I2228,UTILIZADAS[Contacto1],UTILIZADAS[Source.Name],,0)</f>
        <v>#N/A</v>
      </c>
      <c r="B2228" s="18" t="e">
        <f>VLOOKUP(J2228,Ref!A:C,3,0)</f>
        <v>#N/A</v>
      </c>
      <c r="C2228" s="18" t="e">
        <f>VLOOKUP(J2228,Ref!A:D,4,0)</f>
        <v>#N/A</v>
      </c>
      <c r="D2228" s="18" t="str">
        <f t="shared" si="102"/>
        <v>00/ene</v>
      </c>
      <c r="E2228" s="18">
        <f t="shared" si="103"/>
        <v>0</v>
      </c>
      <c r="F2228" s="18">
        <v>1</v>
      </c>
      <c r="G2228" s="18">
        <f t="shared" si="104"/>
        <v>0</v>
      </c>
    </row>
    <row r="2229" spans="1:7">
      <c r="A2229" t="e">
        <f>_xlfn.XLOOKUP(I2229,UTILIZADAS[Contacto1],UTILIZADAS[Source.Name],,0)</f>
        <v>#N/A</v>
      </c>
      <c r="B2229" s="18" t="e">
        <f>VLOOKUP(J2229,Ref!A:C,3,0)</f>
        <v>#N/A</v>
      </c>
      <c r="C2229" s="18" t="e">
        <f>VLOOKUP(J2229,Ref!A:D,4,0)</f>
        <v>#N/A</v>
      </c>
      <c r="D2229" s="18" t="str">
        <f t="shared" si="102"/>
        <v>00/ene</v>
      </c>
      <c r="E2229" s="18">
        <f t="shared" si="103"/>
        <v>0</v>
      </c>
      <c r="F2229" s="18">
        <v>1</v>
      </c>
      <c r="G2229" s="18">
        <f t="shared" si="104"/>
        <v>0</v>
      </c>
    </row>
    <row r="2230" spans="1:7">
      <c r="A2230" t="e">
        <f>_xlfn.XLOOKUP(I2230,UTILIZADAS[Contacto1],UTILIZADAS[Source.Name],,0)</f>
        <v>#N/A</v>
      </c>
      <c r="B2230" s="18" t="e">
        <f>VLOOKUP(J2230,Ref!A:C,3,0)</f>
        <v>#N/A</v>
      </c>
      <c r="C2230" s="18" t="e">
        <f>VLOOKUP(J2230,Ref!A:D,4,0)</f>
        <v>#N/A</v>
      </c>
      <c r="D2230" s="18" t="str">
        <f t="shared" si="102"/>
        <v>00/ene</v>
      </c>
      <c r="E2230" s="18">
        <f t="shared" si="103"/>
        <v>0</v>
      </c>
      <c r="F2230" s="18">
        <v>1</v>
      </c>
      <c r="G2230" s="18">
        <f t="shared" si="104"/>
        <v>0</v>
      </c>
    </row>
    <row r="2231" spans="1:7">
      <c r="A2231" t="e">
        <f>_xlfn.XLOOKUP(I2231,UTILIZADAS[Contacto1],UTILIZADAS[Source.Name],,0)</f>
        <v>#N/A</v>
      </c>
      <c r="B2231" s="18" t="e">
        <f>VLOOKUP(J2231,Ref!A:C,3,0)</f>
        <v>#N/A</v>
      </c>
      <c r="C2231" s="18" t="e">
        <f>VLOOKUP(J2231,Ref!A:D,4,0)</f>
        <v>#N/A</v>
      </c>
      <c r="D2231" s="18" t="str">
        <f t="shared" si="102"/>
        <v>00/ene</v>
      </c>
      <c r="E2231" s="18">
        <f t="shared" si="103"/>
        <v>0</v>
      </c>
      <c r="F2231" s="18">
        <v>1</v>
      </c>
      <c r="G2231" s="18">
        <f t="shared" si="104"/>
        <v>0</v>
      </c>
    </row>
    <row r="2232" spans="1:7">
      <c r="A2232" t="e">
        <f>_xlfn.XLOOKUP(I2232,UTILIZADAS[Contacto1],UTILIZADAS[Source.Name],,0)</f>
        <v>#N/A</v>
      </c>
      <c r="B2232" s="18" t="e">
        <f>VLOOKUP(J2232,Ref!A:C,3,0)</f>
        <v>#N/A</v>
      </c>
      <c r="C2232" s="18" t="e">
        <f>VLOOKUP(J2232,Ref!A:D,4,0)</f>
        <v>#N/A</v>
      </c>
      <c r="D2232" s="18" t="str">
        <f t="shared" si="102"/>
        <v>00/ene</v>
      </c>
      <c r="E2232" s="18">
        <f t="shared" si="103"/>
        <v>0</v>
      </c>
      <c r="F2232" s="18">
        <v>1</v>
      </c>
      <c r="G2232" s="18">
        <f t="shared" si="104"/>
        <v>0</v>
      </c>
    </row>
    <row r="2233" spans="1:7">
      <c r="A2233" t="e">
        <f>_xlfn.XLOOKUP(I2233,UTILIZADAS[Contacto1],UTILIZADAS[Source.Name],,0)</f>
        <v>#N/A</v>
      </c>
      <c r="B2233" s="18" t="e">
        <f>VLOOKUP(J2233,Ref!A:C,3,0)</f>
        <v>#N/A</v>
      </c>
      <c r="C2233" s="18" t="e">
        <f>VLOOKUP(J2233,Ref!A:D,4,0)</f>
        <v>#N/A</v>
      </c>
      <c r="D2233" s="18" t="str">
        <f t="shared" si="102"/>
        <v>00/ene</v>
      </c>
      <c r="E2233" s="18">
        <f t="shared" si="103"/>
        <v>0</v>
      </c>
      <c r="F2233" s="18">
        <v>1</v>
      </c>
      <c r="G2233" s="18">
        <f t="shared" si="104"/>
        <v>0</v>
      </c>
    </row>
    <row r="2234" spans="1:7">
      <c r="A2234" t="e">
        <f>_xlfn.XLOOKUP(I2234,UTILIZADAS[Contacto1],UTILIZADAS[Source.Name],,0)</f>
        <v>#N/A</v>
      </c>
      <c r="B2234" s="18" t="e">
        <f>VLOOKUP(J2234,Ref!A:C,3,0)</f>
        <v>#N/A</v>
      </c>
      <c r="C2234" s="18" t="e">
        <f>VLOOKUP(J2234,Ref!A:D,4,0)</f>
        <v>#N/A</v>
      </c>
      <c r="D2234" s="18" t="str">
        <f t="shared" si="102"/>
        <v>00/ene</v>
      </c>
      <c r="E2234" s="18">
        <f t="shared" si="103"/>
        <v>0</v>
      </c>
      <c r="F2234" s="18">
        <v>1</v>
      </c>
      <c r="G2234" s="18">
        <f t="shared" si="104"/>
        <v>0</v>
      </c>
    </row>
    <row r="2235" spans="1:7">
      <c r="A2235" t="e">
        <f>_xlfn.XLOOKUP(I2235,UTILIZADAS[Contacto1],UTILIZADAS[Source.Name],,0)</f>
        <v>#N/A</v>
      </c>
      <c r="B2235" s="18" t="e">
        <f>VLOOKUP(J2235,Ref!A:C,3,0)</f>
        <v>#N/A</v>
      </c>
      <c r="C2235" s="18" t="e">
        <f>VLOOKUP(J2235,Ref!A:D,4,0)</f>
        <v>#N/A</v>
      </c>
      <c r="D2235" s="18" t="str">
        <f t="shared" si="102"/>
        <v>00/ene</v>
      </c>
      <c r="E2235" s="18">
        <f t="shared" si="103"/>
        <v>0</v>
      </c>
      <c r="F2235" s="18">
        <v>1</v>
      </c>
      <c r="G2235" s="18">
        <f t="shared" si="104"/>
        <v>0</v>
      </c>
    </row>
    <row r="2236" spans="1:7">
      <c r="A2236" t="e">
        <f>_xlfn.XLOOKUP(I2236,UTILIZADAS[Contacto1],UTILIZADAS[Source.Name],,0)</f>
        <v>#N/A</v>
      </c>
      <c r="B2236" s="18" t="e">
        <f>VLOOKUP(J2236,Ref!A:C,3,0)</f>
        <v>#N/A</v>
      </c>
      <c r="C2236" s="18" t="e">
        <f>VLOOKUP(J2236,Ref!A:D,4,0)</f>
        <v>#N/A</v>
      </c>
      <c r="D2236" s="18" t="str">
        <f t="shared" si="102"/>
        <v>00/ene</v>
      </c>
      <c r="E2236" s="18">
        <f t="shared" si="103"/>
        <v>0</v>
      </c>
      <c r="F2236" s="18">
        <v>1</v>
      </c>
      <c r="G2236" s="18">
        <f t="shared" si="104"/>
        <v>0</v>
      </c>
    </row>
    <row r="2237" spans="1:7">
      <c r="A2237" t="e">
        <f>_xlfn.XLOOKUP(I2237,UTILIZADAS[Contacto1],UTILIZADAS[Source.Name],,0)</f>
        <v>#N/A</v>
      </c>
      <c r="B2237" s="18" t="e">
        <f>VLOOKUP(J2237,Ref!A:C,3,0)</f>
        <v>#N/A</v>
      </c>
      <c r="C2237" s="18" t="e">
        <f>VLOOKUP(J2237,Ref!A:D,4,0)</f>
        <v>#N/A</v>
      </c>
      <c r="D2237" s="18" t="str">
        <f t="shared" si="102"/>
        <v>00/ene</v>
      </c>
      <c r="E2237" s="18">
        <f t="shared" si="103"/>
        <v>0</v>
      </c>
      <c r="F2237" s="18">
        <v>1</v>
      </c>
      <c r="G2237" s="18">
        <f t="shared" si="104"/>
        <v>0</v>
      </c>
    </row>
    <row r="2238" spans="1:7">
      <c r="A2238" t="e">
        <f>_xlfn.XLOOKUP(I2238,UTILIZADAS[Contacto1],UTILIZADAS[Source.Name],,0)</f>
        <v>#N/A</v>
      </c>
      <c r="B2238" s="18" t="e">
        <f>VLOOKUP(J2238,Ref!A:C,3,0)</f>
        <v>#N/A</v>
      </c>
      <c r="C2238" s="18" t="e">
        <f>VLOOKUP(J2238,Ref!A:D,4,0)</f>
        <v>#N/A</v>
      </c>
      <c r="D2238" s="18" t="str">
        <f t="shared" si="102"/>
        <v>00/ene</v>
      </c>
      <c r="E2238" s="18">
        <f t="shared" si="103"/>
        <v>0</v>
      </c>
      <c r="F2238" s="18">
        <v>1</v>
      </c>
      <c r="G2238" s="18">
        <f t="shared" si="104"/>
        <v>0</v>
      </c>
    </row>
    <row r="2239" spans="1:7">
      <c r="A2239" t="e">
        <f>_xlfn.XLOOKUP(I2239,UTILIZADAS[Contacto1],UTILIZADAS[Source.Name],,0)</f>
        <v>#N/A</v>
      </c>
      <c r="B2239" s="18" t="e">
        <f>VLOOKUP(J2239,Ref!A:C,3,0)</f>
        <v>#N/A</v>
      </c>
      <c r="C2239" s="18" t="e">
        <f>VLOOKUP(J2239,Ref!A:D,4,0)</f>
        <v>#N/A</v>
      </c>
      <c r="D2239" s="18" t="str">
        <f t="shared" si="102"/>
        <v>00/ene</v>
      </c>
      <c r="E2239" s="18">
        <f t="shared" si="103"/>
        <v>0</v>
      </c>
      <c r="F2239" s="18">
        <v>1</v>
      </c>
      <c r="G2239" s="18">
        <f t="shared" si="104"/>
        <v>0</v>
      </c>
    </row>
    <row r="2240" spans="1:7">
      <c r="A2240" t="e">
        <f>_xlfn.XLOOKUP(I2240,UTILIZADAS[Contacto1],UTILIZADAS[Source.Name],,0)</f>
        <v>#N/A</v>
      </c>
      <c r="B2240" s="18" t="e">
        <f>VLOOKUP(J2240,Ref!A:C,3,0)</f>
        <v>#N/A</v>
      </c>
      <c r="C2240" s="18" t="e">
        <f>VLOOKUP(J2240,Ref!A:D,4,0)</f>
        <v>#N/A</v>
      </c>
      <c r="D2240" s="18" t="str">
        <f t="shared" si="102"/>
        <v>00/ene</v>
      </c>
      <c r="E2240" s="18">
        <f t="shared" si="103"/>
        <v>0</v>
      </c>
      <c r="F2240" s="18">
        <v>1</v>
      </c>
      <c r="G2240" s="18">
        <f t="shared" si="104"/>
        <v>0</v>
      </c>
    </row>
    <row r="2241" spans="1:7">
      <c r="A2241" t="e">
        <f>_xlfn.XLOOKUP(I2241,UTILIZADAS[Contacto1],UTILIZADAS[Source.Name],,0)</f>
        <v>#N/A</v>
      </c>
      <c r="B2241" s="18" t="e">
        <f>VLOOKUP(J2241,Ref!A:C,3,0)</f>
        <v>#N/A</v>
      </c>
      <c r="C2241" s="18" t="e">
        <f>VLOOKUP(J2241,Ref!A:D,4,0)</f>
        <v>#N/A</v>
      </c>
      <c r="D2241" s="18" t="str">
        <f t="shared" si="102"/>
        <v>00/ene</v>
      </c>
      <c r="E2241" s="18">
        <f t="shared" si="103"/>
        <v>0</v>
      </c>
      <c r="F2241" s="18">
        <v>1</v>
      </c>
      <c r="G2241" s="18">
        <f t="shared" si="104"/>
        <v>0</v>
      </c>
    </row>
    <row r="2242" spans="1:7">
      <c r="A2242" t="e">
        <f>_xlfn.XLOOKUP(I2242,UTILIZADAS[Contacto1],UTILIZADAS[Source.Name],,0)</f>
        <v>#N/A</v>
      </c>
      <c r="B2242" s="18" t="e">
        <f>VLOOKUP(J2242,Ref!A:C,3,0)</f>
        <v>#N/A</v>
      </c>
      <c r="C2242" s="18" t="e">
        <f>VLOOKUP(J2242,Ref!A:D,4,0)</f>
        <v>#N/A</v>
      </c>
      <c r="D2242" s="18" t="str">
        <f t="shared" ref="D2242:D2305" si="105">TEXT(H2242,"dd/mmm")</f>
        <v>00/ene</v>
      </c>
      <c r="E2242" s="18">
        <f t="shared" ref="E2242:E2305" si="106">+COUNTIF(I:I,I2242)</f>
        <v>0</v>
      </c>
      <c r="F2242" s="18">
        <v>1</v>
      </c>
      <c r="G2242" s="18">
        <f t="shared" si="104"/>
        <v>0</v>
      </c>
    </row>
    <row r="2243" spans="1:7">
      <c r="A2243" t="e">
        <f>_xlfn.XLOOKUP(I2243,UTILIZADAS[Contacto1],UTILIZADAS[Source.Name],,0)</f>
        <v>#N/A</v>
      </c>
      <c r="B2243" s="18" t="e">
        <f>VLOOKUP(J2243,Ref!A:C,3,0)</f>
        <v>#N/A</v>
      </c>
      <c r="C2243" s="18" t="e">
        <f>VLOOKUP(J2243,Ref!A:D,4,0)</f>
        <v>#N/A</v>
      </c>
      <c r="D2243" s="18" t="str">
        <f t="shared" si="105"/>
        <v>00/ene</v>
      </c>
      <c r="E2243" s="18">
        <f t="shared" si="106"/>
        <v>0</v>
      </c>
      <c r="F2243" s="18">
        <v>1</v>
      </c>
      <c r="G2243" s="18">
        <f t="shared" ref="G2243:G2306" si="107">IF(I2243=I2244,0,1)</f>
        <v>0</v>
      </c>
    </row>
    <row r="2244" spans="1:7">
      <c r="A2244" t="e">
        <f>_xlfn.XLOOKUP(I2244,UTILIZADAS[Contacto1],UTILIZADAS[Source.Name],,0)</f>
        <v>#N/A</v>
      </c>
      <c r="B2244" s="18" t="e">
        <f>VLOOKUP(J2244,Ref!A:C,3,0)</f>
        <v>#N/A</v>
      </c>
      <c r="C2244" s="18" t="e">
        <f>VLOOKUP(J2244,Ref!A:D,4,0)</f>
        <v>#N/A</v>
      </c>
      <c r="D2244" s="18" t="str">
        <f t="shared" si="105"/>
        <v>00/ene</v>
      </c>
      <c r="E2244" s="18">
        <f t="shared" si="106"/>
        <v>0</v>
      </c>
      <c r="F2244" s="18">
        <v>1</v>
      </c>
      <c r="G2244" s="18">
        <f t="shared" si="107"/>
        <v>0</v>
      </c>
    </row>
    <row r="2245" spans="1:7">
      <c r="A2245" t="e">
        <f>_xlfn.XLOOKUP(I2245,UTILIZADAS[Contacto1],UTILIZADAS[Source.Name],,0)</f>
        <v>#N/A</v>
      </c>
      <c r="B2245" s="18" t="e">
        <f>VLOOKUP(J2245,Ref!A:C,3,0)</f>
        <v>#N/A</v>
      </c>
      <c r="C2245" s="18" t="e">
        <f>VLOOKUP(J2245,Ref!A:D,4,0)</f>
        <v>#N/A</v>
      </c>
      <c r="D2245" s="18" t="str">
        <f t="shared" si="105"/>
        <v>00/ene</v>
      </c>
      <c r="E2245" s="18">
        <f t="shared" si="106"/>
        <v>0</v>
      </c>
      <c r="F2245" s="18">
        <v>1</v>
      </c>
      <c r="G2245" s="18">
        <f t="shared" si="107"/>
        <v>0</v>
      </c>
    </row>
    <row r="2246" spans="1:7">
      <c r="A2246" t="e">
        <f>_xlfn.XLOOKUP(I2246,UTILIZADAS[Contacto1],UTILIZADAS[Source.Name],,0)</f>
        <v>#N/A</v>
      </c>
      <c r="B2246" s="18" t="e">
        <f>VLOOKUP(J2246,Ref!A:C,3,0)</f>
        <v>#N/A</v>
      </c>
      <c r="C2246" s="18" t="e">
        <f>VLOOKUP(J2246,Ref!A:D,4,0)</f>
        <v>#N/A</v>
      </c>
      <c r="D2246" s="18" t="str">
        <f t="shared" si="105"/>
        <v>00/ene</v>
      </c>
      <c r="E2246" s="18">
        <f t="shared" si="106"/>
        <v>0</v>
      </c>
      <c r="F2246" s="18">
        <v>1</v>
      </c>
      <c r="G2246" s="18">
        <f t="shared" si="107"/>
        <v>0</v>
      </c>
    </row>
    <row r="2247" spans="1:7">
      <c r="A2247" t="e">
        <f>_xlfn.XLOOKUP(I2247,UTILIZADAS[Contacto1],UTILIZADAS[Source.Name],,0)</f>
        <v>#N/A</v>
      </c>
      <c r="B2247" s="18" t="e">
        <f>VLOOKUP(J2247,Ref!A:C,3,0)</f>
        <v>#N/A</v>
      </c>
      <c r="C2247" s="18" t="e">
        <f>VLOOKUP(J2247,Ref!A:D,4,0)</f>
        <v>#N/A</v>
      </c>
      <c r="D2247" s="18" t="str">
        <f t="shared" si="105"/>
        <v>00/ene</v>
      </c>
      <c r="E2247" s="18">
        <f t="shared" si="106"/>
        <v>0</v>
      </c>
      <c r="F2247" s="18">
        <v>1</v>
      </c>
      <c r="G2247" s="18">
        <f t="shared" si="107"/>
        <v>0</v>
      </c>
    </row>
    <row r="2248" spans="1:7">
      <c r="A2248" t="e">
        <f>_xlfn.XLOOKUP(I2248,UTILIZADAS[Contacto1],UTILIZADAS[Source.Name],,0)</f>
        <v>#N/A</v>
      </c>
      <c r="B2248" s="18" t="e">
        <f>VLOOKUP(J2248,Ref!A:C,3,0)</f>
        <v>#N/A</v>
      </c>
      <c r="C2248" s="18" t="e">
        <f>VLOOKUP(J2248,Ref!A:D,4,0)</f>
        <v>#N/A</v>
      </c>
      <c r="D2248" s="18" t="str">
        <f t="shared" si="105"/>
        <v>00/ene</v>
      </c>
      <c r="E2248" s="18">
        <f t="shared" si="106"/>
        <v>0</v>
      </c>
      <c r="F2248" s="18">
        <v>1</v>
      </c>
      <c r="G2248" s="18">
        <f t="shared" si="107"/>
        <v>0</v>
      </c>
    </row>
    <row r="2249" spans="1:7">
      <c r="A2249" t="e">
        <f>_xlfn.XLOOKUP(I2249,UTILIZADAS[Contacto1],UTILIZADAS[Source.Name],,0)</f>
        <v>#N/A</v>
      </c>
      <c r="B2249" s="18" t="e">
        <f>VLOOKUP(J2249,Ref!A:C,3,0)</f>
        <v>#N/A</v>
      </c>
      <c r="C2249" s="18" t="e">
        <f>VLOOKUP(J2249,Ref!A:D,4,0)</f>
        <v>#N/A</v>
      </c>
      <c r="D2249" s="18" t="str">
        <f t="shared" si="105"/>
        <v>00/ene</v>
      </c>
      <c r="E2249" s="18">
        <f t="shared" si="106"/>
        <v>0</v>
      </c>
      <c r="F2249" s="18">
        <v>1</v>
      </c>
      <c r="G2249" s="18">
        <f t="shared" si="107"/>
        <v>0</v>
      </c>
    </row>
    <row r="2250" spans="1:7">
      <c r="A2250" t="e">
        <f>_xlfn.XLOOKUP(I2250,UTILIZADAS[Contacto1],UTILIZADAS[Source.Name],,0)</f>
        <v>#N/A</v>
      </c>
      <c r="B2250" s="18" t="e">
        <f>VLOOKUP(J2250,Ref!A:C,3,0)</f>
        <v>#N/A</v>
      </c>
      <c r="C2250" s="18" t="e">
        <f>VLOOKUP(J2250,Ref!A:D,4,0)</f>
        <v>#N/A</v>
      </c>
      <c r="D2250" s="18" t="str">
        <f t="shared" si="105"/>
        <v>00/ene</v>
      </c>
      <c r="E2250" s="18">
        <f t="shared" si="106"/>
        <v>0</v>
      </c>
      <c r="F2250" s="18">
        <v>1</v>
      </c>
      <c r="G2250" s="18">
        <f t="shared" si="107"/>
        <v>0</v>
      </c>
    </row>
    <row r="2251" spans="1:7">
      <c r="A2251" t="e">
        <f>_xlfn.XLOOKUP(I2251,UTILIZADAS[Contacto1],UTILIZADAS[Source.Name],,0)</f>
        <v>#N/A</v>
      </c>
      <c r="B2251" s="18" t="e">
        <f>VLOOKUP(J2251,Ref!A:C,3,0)</f>
        <v>#N/A</v>
      </c>
      <c r="C2251" s="18" t="e">
        <f>VLOOKUP(J2251,Ref!A:D,4,0)</f>
        <v>#N/A</v>
      </c>
      <c r="D2251" s="18" t="str">
        <f t="shared" si="105"/>
        <v>00/ene</v>
      </c>
      <c r="E2251" s="18">
        <f t="shared" si="106"/>
        <v>0</v>
      </c>
      <c r="F2251" s="18">
        <v>1</v>
      </c>
      <c r="G2251" s="18">
        <f t="shared" si="107"/>
        <v>0</v>
      </c>
    </row>
    <row r="2252" spans="1:7">
      <c r="A2252" t="e">
        <f>_xlfn.XLOOKUP(I2252,UTILIZADAS[Contacto1],UTILIZADAS[Source.Name],,0)</f>
        <v>#N/A</v>
      </c>
      <c r="B2252" s="18" t="e">
        <f>VLOOKUP(J2252,Ref!A:C,3,0)</f>
        <v>#N/A</v>
      </c>
      <c r="C2252" s="18" t="e">
        <f>VLOOKUP(J2252,Ref!A:D,4,0)</f>
        <v>#N/A</v>
      </c>
      <c r="D2252" s="18" t="str">
        <f t="shared" si="105"/>
        <v>00/ene</v>
      </c>
      <c r="E2252" s="18">
        <f t="shared" si="106"/>
        <v>0</v>
      </c>
      <c r="F2252" s="18">
        <v>1</v>
      </c>
      <c r="G2252" s="18">
        <f t="shared" si="107"/>
        <v>0</v>
      </c>
    </row>
    <row r="2253" spans="1:7">
      <c r="A2253" t="e">
        <f>_xlfn.XLOOKUP(I2253,UTILIZADAS[Contacto1],UTILIZADAS[Source.Name],,0)</f>
        <v>#N/A</v>
      </c>
      <c r="B2253" s="18" t="e">
        <f>VLOOKUP(J2253,Ref!A:C,3,0)</f>
        <v>#N/A</v>
      </c>
      <c r="C2253" s="18" t="e">
        <f>VLOOKUP(J2253,Ref!A:D,4,0)</f>
        <v>#N/A</v>
      </c>
      <c r="D2253" s="18" t="str">
        <f t="shared" si="105"/>
        <v>00/ene</v>
      </c>
      <c r="E2253" s="18">
        <f t="shared" si="106"/>
        <v>0</v>
      </c>
      <c r="F2253" s="18">
        <v>1</v>
      </c>
      <c r="G2253" s="18">
        <f t="shared" si="107"/>
        <v>0</v>
      </c>
    </row>
    <row r="2254" spans="1:7">
      <c r="A2254" t="e">
        <f>_xlfn.XLOOKUP(I2254,UTILIZADAS[Contacto1],UTILIZADAS[Source.Name],,0)</f>
        <v>#N/A</v>
      </c>
      <c r="B2254" s="18" t="e">
        <f>VLOOKUP(J2254,Ref!A:C,3,0)</f>
        <v>#N/A</v>
      </c>
      <c r="C2254" s="18" t="e">
        <f>VLOOKUP(J2254,Ref!A:D,4,0)</f>
        <v>#N/A</v>
      </c>
      <c r="D2254" s="18" t="str">
        <f t="shared" si="105"/>
        <v>00/ene</v>
      </c>
      <c r="E2254" s="18">
        <f t="shared" si="106"/>
        <v>0</v>
      </c>
      <c r="F2254" s="18">
        <v>1</v>
      </c>
      <c r="G2254" s="18">
        <f t="shared" si="107"/>
        <v>0</v>
      </c>
    </row>
    <row r="2255" spans="1:7">
      <c r="A2255" t="e">
        <f>_xlfn.XLOOKUP(I2255,UTILIZADAS[Contacto1],UTILIZADAS[Source.Name],,0)</f>
        <v>#N/A</v>
      </c>
      <c r="B2255" s="18" t="e">
        <f>VLOOKUP(J2255,Ref!A:C,3,0)</f>
        <v>#N/A</v>
      </c>
      <c r="C2255" s="18" t="e">
        <f>VLOOKUP(J2255,Ref!A:D,4,0)</f>
        <v>#N/A</v>
      </c>
      <c r="D2255" s="18" t="str">
        <f t="shared" si="105"/>
        <v>00/ene</v>
      </c>
      <c r="E2255" s="18">
        <f t="shared" si="106"/>
        <v>0</v>
      </c>
      <c r="F2255" s="18">
        <v>1</v>
      </c>
      <c r="G2255" s="18">
        <f t="shared" si="107"/>
        <v>0</v>
      </c>
    </row>
    <row r="2256" spans="1:7">
      <c r="A2256" t="e">
        <f>_xlfn.XLOOKUP(I2256,UTILIZADAS[Contacto1],UTILIZADAS[Source.Name],,0)</f>
        <v>#N/A</v>
      </c>
      <c r="B2256" s="18" t="e">
        <f>VLOOKUP(J2256,Ref!A:C,3,0)</f>
        <v>#N/A</v>
      </c>
      <c r="C2256" s="18" t="e">
        <f>VLOOKUP(J2256,Ref!A:D,4,0)</f>
        <v>#N/A</v>
      </c>
      <c r="D2256" s="18" t="str">
        <f t="shared" si="105"/>
        <v>00/ene</v>
      </c>
      <c r="E2256" s="18">
        <f t="shared" si="106"/>
        <v>0</v>
      </c>
      <c r="F2256" s="18">
        <v>1</v>
      </c>
      <c r="G2256" s="18">
        <f t="shared" si="107"/>
        <v>0</v>
      </c>
    </row>
    <row r="2257" spans="1:7">
      <c r="A2257" t="e">
        <f>_xlfn.XLOOKUP(I2257,UTILIZADAS[Contacto1],UTILIZADAS[Source.Name],,0)</f>
        <v>#N/A</v>
      </c>
      <c r="B2257" s="18" t="e">
        <f>VLOOKUP(J2257,Ref!A:C,3,0)</f>
        <v>#N/A</v>
      </c>
      <c r="C2257" s="18" t="e">
        <f>VLOOKUP(J2257,Ref!A:D,4,0)</f>
        <v>#N/A</v>
      </c>
      <c r="D2257" s="18" t="str">
        <f t="shared" si="105"/>
        <v>00/ene</v>
      </c>
      <c r="E2257" s="18">
        <f t="shared" si="106"/>
        <v>0</v>
      </c>
      <c r="F2257" s="18">
        <v>1</v>
      </c>
      <c r="G2257" s="18">
        <f t="shared" si="107"/>
        <v>0</v>
      </c>
    </row>
    <row r="2258" spans="1:7">
      <c r="A2258" t="e">
        <f>_xlfn.XLOOKUP(I2258,UTILIZADAS[Contacto1],UTILIZADAS[Source.Name],,0)</f>
        <v>#N/A</v>
      </c>
      <c r="B2258" s="18" t="e">
        <f>VLOOKUP(J2258,Ref!A:C,3,0)</f>
        <v>#N/A</v>
      </c>
      <c r="C2258" s="18" t="e">
        <f>VLOOKUP(J2258,Ref!A:D,4,0)</f>
        <v>#N/A</v>
      </c>
      <c r="D2258" s="18" t="str">
        <f t="shared" si="105"/>
        <v>00/ene</v>
      </c>
      <c r="E2258" s="18">
        <f t="shared" si="106"/>
        <v>0</v>
      </c>
      <c r="F2258" s="18">
        <v>1</v>
      </c>
      <c r="G2258" s="18">
        <f t="shared" si="107"/>
        <v>0</v>
      </c>
    </row>
    <row r="2259" spans="1:7">
      <c r="A2259" t="e">
        <f>_xlfn.XLOOKUP(I2259,UTILIZADAS[Contacto1],UTILIZADAS[Source.Name],,0)</f>
        <v>#N/A</v>
      </c>
      <c r="B2259" s="18" t="e">
        <f>VLOOKUP(J2259,Ref!A:C,3,0)</f>
        <v>#N/A</v>
      </c>
      <c r="C2259" s="18" t="e">
        <f>VLOOKUP(J2259,Ref!A:D,4,0)</f>
        <v>#N/A</v>
      </c>
      <c r="D2259" s="18" t="str">
        <f t="shared" si="105"/>
        <v>00/ene</v>
      </c>
      <c r="E2259" s="18">
        <f t="shared" si="106"/>
        <v>0</v>
      </c>
      <c r="F2259" s="18">
        <v>1</v>
      </c>
      <c r="G2259" s="18">
        <f t="shared" si="107"/>
        <v>0</v>
      </c>
    </row>
    <row r="2260" spans="1:7">
      <c r="A2260" t="e">
        <f>_xlfn.XLOOKUP(I2260,UTILIZADAS[Contacto1],UTILIZADAS[Source.Name],,0)</f>
        <v>#N/A</v>
      </c>
      <c r="B2260" s="18" t="e">
        <f>VLOOKUP(J2260,Ref!A:C,3,0)</f>
        <v>#N/A</v>
      </c>
      <c r="C2260" s="18" t="e">
        <f>VLOOKUP(J2260,Ref!A:D,4,0)</f>
        <v>#N/A</v>
      </c>
      <c r="D2260" s="18" t="str">
        <f t="shared" si="105"/>
        <v>00/ene</v>
      </c>
      <c r="E2260" s="18">
        <f t="shared" si="106"/>
        <v>0</v>
      </c>
      <c r="F2260" s="18">
        <v>1</v>
      </c>
      <c r="G2260" s="18">
        <f t="shared" si="107"/>
        <v>0</v>
      </c>
    </row>
    <row r="2261" spans="1:7">
      <c r="A2261" t="e">
        <f>_xlfn.XLOOKUP(I2261,UTILIZADAS[Contacto1],UTILIZADAS[Source.Name],,0)</f>
        <v>#N/A</v>
      </c>
      <c r="B2261" s="18" t="e">
        <f>VLOOKUP(J2261,Ref!A:C,3,0)</f>
        <v>#N/A</v>
      </c>
      <c r="C2261" s="18" t="e">
        <f>VLOOKUP(J2261,Ref!A:D,4,0)</f>
        <v>#N/A</v>
      </c>
      <c r="D2261" s="18" t="str">
        <f t="shared" si="105"/>
        <v>00/ene</v>
      </c>
      <c r="E2261" s="18">
        <f t="shared" si="106"/>
        <v>0</v>
      </c>
      <c r="F2261" s="18">
        <v>1</v>
      </c>
      <c r="G2261" s="18">
        <f t="shared" si="107"/>
        <v>0</v>
      </c>
    </row>
    <row r="2262" spans="1:7">
      <c r="A2262" t="e">
        <f>_xlfn.XLOOKUP(I2262,UTILIZADAS[Contacto1],UTILIZADAS[Source.Name],,0)</f>
        <v>#N/A</v>
      </c>
      <c r="B2262" s="18" t="e">
        <f>VLOOKUP(J2262,Ref!A:C,3,0)</f>
        <v>#N/A</v>
      </c>
      <c r="C2262" s="18" t="e">
        <f>VLOOKUP(J2262,Ref!A:D,4,0)</f>
        <v>#N/A</v>
      </c>
      <c r="D2262" s="18" t="str">
        <f t="shared" si="105"/>
        <v>00/ene</v>
      </c>
      <c r="E2262" s="18">
        <f t="shared" si="106"/>
        <v>0</v>
      </c>
      <c r="F2262" s="18">
        <v>1</v>
      </c>
      <c r="G2262" s="18">
        <f t="shared" si="107"/>
        <v>0</v>
      </c>
    </row>
    <row r="2263" spans="1:7">
      <c r="A2263" t="e">
        <f>_xlfn.XLOOKUP(I2263,UTILIZADAS[Contacto1],UTILIZADAS[Source.Name],,0)</f>
        <v>#N/A</v>
      </c>
      <c r="B2263" s="18" t="e">
        <f>VLOOKUP(J2263,Ref!A:C,3,0)</f>
        <v>#N/A</v>
      </c>
      <c r="C2263" s="18" t="e">
        <f>VLOOKUP(J2263,Ref!A:D,4,0)</f>
        <v>#N/A</v>
      </c>
      <c r="D2263" s="18" t="str">
        <f t="shared" si="105"/>
        <v>00/ene</v>
      </c>
      <c r="E2263" s="18">
        <f t="shared" si="106"/>
        <v>0</v>
      </c>
      <c r="F2263" s="18">
        <v>1</v>
      </c>
      <c r="G2263" s="18">
        <f t="shared" si="107"/>
        <v>0</v>
      </c>
    </row>
    <row r="2264" spans="1:7">
      <c r="A2264" t="e">
        <f>_xlfn.XLOOKUP(I2264,UTILIZADAS[Contacto1],UTILIZADAS[Source.Name],,0)</f>
        <v>#N/A</v>
      </c>
      <c r="B2264" s="18" t="e">
        <f>VLOOKUP(J2264,Ref!A:C,3,0)</f>
        <v>#N/A</v>
      </c>
      <c r="C2264" s="18" t="e">
        <f>VLOOKUP(J2264,Ref!A:D,4,0)</f>
        <v>#N/A</v>
      </c>
      <c r="D2264" s="18" t="str">
        <f t="shared" si="105"/>
        <v>00/ene</v>
      </c>
      <c r="E2264" s="18">
        <f t="shared" si="106"/>
        <v>0</v>
      </c>
      <c r="F2264" s="18">
        <v>1</v>
      </c>
      <c r="G2264" s="18">
        <f t="shared" si="107"/>
        <v>0</v>
      </c>
    </row>
    <row r="2265" spans="1:7">
      <c r="A2265" t="e">
        <f>_xlfn.XLOOKUP(I2265,UTILIZADAS[Contacto1],UTILIZADAS[Source.Name],,0)</f>
        <v>#N/A</v>
      </c>
      <c r="B2265" s="18" t="e">
        <f>VLOOKUP(J2265,Ref!A:C,3,0)</f>
        <v>#N/A</v>
      </c>
      <c r="C2265" s="18" t="e">
        <f>VLOOKUP(J2265,Ref!A:D,4,0)</f>
        <v>#N/A</v>
      </c>
      <c r="D2265" s="18" t="str">
        <f t="shared" si="105"/>
        <v>00/ene</v>
      </c>
      <c r="E2265" s="18">
        <f t="shared" si="106"/>
        <v>0</v>
      </c>
      <c r="F2265" s="18">
        <v>1</v>
      </c>
      <c r="G2265" s="18">
        <f t="shared" si="107"/>
        <v>0</v>
      </c>
    </row>
    <row r="2266" spans="1:7">
      <c r="A2266" t="e">
        <f>_xlfn.XLOOKUP(I2266,UTILIZADAS[Contacto1],UTILIZADAS[Source.Name],,0)</f>
        <v>#N/A</v>
      </c>
      <c r="B2266" s="18" t="e">
        <f>VLOOKUP(J2266,Ref!A:C,3,0)</f>
        <v>#N/A</v>
      </c>
      <c r="C2266" s="18" t="e">
        <f>VLOOKUP(J2266,Ref!A:D,4,0)</f>
        <v>#N/A</v>
      </c>
      <c r="D2266" s="18" t="str">
        <f t="shared" si="105"/>
        <v>00/ene</v>
      </c>
      <c r="E2266" s="18">
        <f t="shared" si="106"/>
        <v>0</v>
      </c>
      <c r="F2266" s="18">
        <v>1</v>
      </c>
      <c r="G2266" s="18">
        <f t="shared" si="107"/>
        <v>0</v>
      </c>
    </row>
    <row r="2267" spans="1:7">
      <c r="A2267" t="e">
        <f>_xlfn.XLOOKUP(I2267,UTILIZADAS[Contacto1],UTILIZADAS[Source.Name],,0)</f>
        <v>#N/A</v>
      </c>
      <c r="B2267" s="18" t="e">
        <f>VLOOKUP(J2267,Ref!A:C,3,0)</f>
        <v>#N/A</v>
      </c>
      <c r="C2267" s="18" t="e">
        <f>VLOOKUP(J2267,Ref!A:D,4,0)</f>
        <v>#N/A</v>
      </c>
      <c r="D2267" s="18" t="str">
        <f t="shared" si="105"/>
        <v>00/ene</v>
      </c>
      <c r="E2267" s="18">
        <f t="shared" si="106"/>
        <v>0</v>
      </c>
      <c r="F2267" s="18">
        <v>1</v>
      </c>
      <c r="G2267" s="18">
        <f t="shared" si="107"/>
        <v>0</v>
      </c>
    </row>
    <row r="2268" spans="1:7">
      <c r="A2268" t="e">
        <f>_xlfn.XLOOKUP(I2268,UTILIZADAS[Contacto1],UTILIZADAS[Source.Name],,0)</f>
        <v>#N/A</v>
      </c>
      <c r="B2268" s="18" t="e">
        <f>VLOOKUP(J2268,Ref!A:C,3,0)</f>
        <v>#N/A</v>
      </c>
      <c r="C2268" s="18" t="e">
        <f>VLOOKUP(J2268,Ref!A:D,4,0)</f>
        <v>#N/A</v>
      </c>
      <c r="D2268" s="18" t="str">
        <f t="shared" si="105"/>
        <v>00/ene</v>
      </c>
      <c r="E2268" s="18">
        <f t="shared" si="106"/>
        <v>0</v>
      </c>
      <c r="F2268" s="18">
        <v>1</v>
      </c>
      <c r="G2268" s="18">
        <f t="shared" si="107"/>
        <v>0</v>
      </c>
    </row>
    <row r="2269" spans="1:7">
      <c r="A2269" t="e">
        <f>_xlfn.XLOOKUP(I2269,UTILIZADAS[Contacto1],UTILIZADAS[Source.Name],,0)</f>
        <v>#N/A</v>
      </c>
      <c r="B2269" s="18" t="e">
        <f>VLOOKUP(J2269,Ref!A:C,3,0)</f>
        <v>#N/A</v>
      </c>
      <c r="C2269" s="18" t="e">
        <f>VLOOKUP(J2269,Ref!A:D,4,0)</f>
        <v>#N/A</v>
      </c>
      <c r="D2269" s="18" t="str">
        <f t="shared" si="105"/>
        <v>00/ene</v>
      </c>
      <c r="E2269" s="18">
        <f t="shared" si="106"/>
        <v>0</v>
      </c>
      <c r="F2269" s="18">
        <v>1</v>
      </c>
      <c r="G2269" s="18">
        <f t="shared" si="107"/>
        <v>0</v>
      </c>
    </row>
    <row r="2270" spans="1:7">
      <c r="A2270" t="e">
        <f>_xlfn.XLOOKUP(I2270,UTILIZADAS[Contacto1],UTILIZADAS[Source.Name],,0)</f>
        <v>#N/A</v>
      </c>
      <c r="B2270" s="18" t="e">
        <f>VLOOKUP(J2270,Ref!A:C,3,0)</f>
        <v>#N/A</v>
      </c>
      <c r="C2270" s="18" t="e">
        <f>VLOOKUP(J2270,Ref!A:D,4,0)</f>
        <v>#N/A</v>
      </c>
      <c r="D2270" s="18" t="str">
        <f t="shared" si="105"/>
        <v>00/ene</v>
      </c>
      <c r="E2270" s="18">
        <f t="shared" si="106"/>
        <v>0</v>
      </c>
      <c r="F2270" s="18">
        <v>1</v>
      </c>
      <c r="G2270" s="18">
        <f t="shared" si="107"/>
        <v>0</v>
      </c>
    </row>
    <row r="2271" spans="1:7">
      <c r="A2271" t="e">
        <f>_xlfn.XLOOKUP(I2271,UTILIZADAS[Contacto1],UTILIZADAS[Source.Name],,0)</f>
        <v>#N/A</v>
      </c>
      <c r="B2271" s="18" t="e">
        <f>VLOOKUP(J2271,Ref!A:C,3,0)</f>
        <v>#N/A</v>
      </c>
      <c r="C2271" s="18" t="e">
        <f>VLOOKUP(J2271,Ref!A:D,4,0)</f>
        <v>#N/A</v>
      </c>
      <c r="D2271" s="18" t="str">
        <f t="shared" si="105"/>
        <v>00/ene</v>
      </c>
      <c r="E2271" s="18">
        <f t="shared" si="106"/>
        <v>0</v>
      </c>
      <c r="F2271" s="18">
        <v>1</v>
      </c>
      <c r="G2271" s="18">
        <f t="shared" si="107"/>
        <v>0</v>
      </c>
    </row>
    <row r="2272" spans="1:7">
      <c r="A2272" t="e">
        <f>_xlfn.XLOOKUP(I2272,UTILIZADAS[Contacto1],UTILIZADAS[Source.Name],,0)</f>
        <v>#N/A</v>
      </c>
      <c r="B2272" s="18" t="e">
        <f>VLOOKUP(J2272,Ref!A:C,3,0)</f>
        <v>#N/A</v>
      </c>
      <c r="C2272" s="18" t="e">
        <f>VLOOKUP(J2272,Ref!A:D,4,0)</f>
        <v>#N/A</v>
      </c>
      <c r="D2272" s="18" t="str">
        <f t="shared" si="105"/>
        <v>00/ene</v>
      </c>
      <c r="E2272" s="18">
        <f t="shared" si="106"/>
        <v>0</v>
      </c>
      <c r="F2272" s="18">
        <v>1</v>
      </c>
      <c r="G2272" s="18">
        <f t="shared" si="107"/>
        <v>0</v>
      </c>
    </row>
    <row r="2273" spans="1:7">
      <c r="A2273" t="e">
        <f>_xlfn.XLOOKUP(I2273,UTILIZADAS[Contacto1],UTILIZADAS[Source.Name],,0)</f>
        <v>#N/A</v>
      </c>
      <c r="B2273" s="18" t="e">
        <f>VLOOKUP(J2273,Ref!A:C,3,0)</f>
        <v>#N/A</v>
      </c>
      <c r="C2273" s="18" t="e">
        <f>VLOOKUP(J2273,Ref!A:D,4,0)</f>
        <v>#N/A</v>
      </c>
      <c r="D2273" s="18" t="str">
        <f t="shared" si="105"/>
        <v>00/ene</v>
      </c>
      <c r="E2273" s="18">
        <f t="shared" si="106"/>
        <v>0</v>
      </c>
      <c r="F2273" s="18">
        <v>1</v>
      </c>
      <c r="G2273" s="18">
        <f t="shared" si="107"/>
        <v>0</v>
      </c>
    </row>
    <row r="2274" spans="1:7">
      <c r="A2274" t="e">
        <f>_xlfn.XLOOKUP(I2274,UTILIZADAS[Contacto1],UTILIZADAS[Source.Name],,0)</f>
        <v>#N/A</v>
      </c>
      <c r="B2274" s="18" t="e">
        <f>VLOOKUP(J2274,Ref!A:C,3,0)</f>
        <v>#N/A</v>
      </c>
      <c r="C2274" s="18" t="e">
        <f>VLOOKUP(J2274,Ref!A:D,4,0)</f>
        <v>#N/A</v>
      </c>
      <c r="D2274" s="18" t="str">
        <f t="shared" si="105"/>
        <v>00/ene</v>
      </c>
      <c r="E2274" s="18">
        <f t="shared" si="106"/>
        <v>0</v>
      </c>
      <c r="F2274" s="18">
        <v>1</v>
      </c>
      <c r="G2274" s="18">
        <f t="shared" si="107"/>
        <v>0</v>
      </c>
    </row>
    <row r="2275" spans="1:7">
      <c r="A2275" t="e">
        <f>_xlfn.XLOOKUP(I2275,UTILIZADAS[Contacto1],UTILIZADAS[Source.Name],,0)</f>
        <v>#N/A</v>
      </c>
      <c r="B2275" s="18" t="e">
        <f>VLOOKUP(J2275,Ref!A:C,3,0)</f>
        <v>#N/A</v>
      </c>
      <c r="C2275" s="18" t="e">
        <f>VLOOKUP(J2275,Ref!A:D,4,0)</f>
        <v>#N/A</v>
      </c>
      <c r="D2275" s="18" t="str">
        <f t="shared" si="105"/>
        <v>00/ene</v>
      </c>
      <c r="E2275" s="18">
        <f t="shared" si="106"/>
        <v>0</v>
      </c>
      <c r="F2275" s="18">
        <v>1</v>
      </c>
      <c r="G2275" s="18">
        <f t="shared" si="107"/>
        <v>0</v>
      </c>
    </row>
    <row r="2276" spans="1:7">
      <c r="A2276" t="e">
        <f>_xlfn.XLOOKUP(I2276,UTILIZADAS[Contacto1],UTILIZADAS[Source.Name],,0)</f>
        <v>#N/A</v>
      </c>
      <c r="B2276" s="18" t="e">
        <f>VLOOKUP(J2276,Ref!A:C,3,0)</f>
        <v>#N/A</v>
      </c>
      <c r="C2276" s="18" t="e">
        <f>VLOOKUP(J2276,Ref!A:D,4,0)</f>
        <v>#N/A</v>
      </c>
      <c r="D2276" s="18" t="str">
        <f t="shared" si="105"/>
        <v>00/ene</v>
      </c>
      <c r="E2276" s="18">
        <f t="shared" si="106"/>
        <v>0</v>
      </c>
      <c r="F2276" s="18">
        <v>1</v>
      </c>
      <c r="G2276" s="18">
        <f t="shared" si="107"/>
        <v>0</v>
      </c>
    </row>
    <row r="2277" spans="1:7">
      <c r="A2277" t="e">
        <f>_xlfn.XLOOKUP(I2277,UTILIZADAS[Contacto1],UTILIZADAS[Source.Name],,0)</f>
        <v>#N/A</v>
      </c>
      <c r="B2277" s="18" t="e">
        <f>VLOOKUP(J2277,Ref!A:C,3,0)</f>
        <v>#N/A</v>
      </c>
      <c r="C2277" s="18" t="e">
        <f>VLOOKUP(J2277,Ref!A:D,4,0)</f>
        <v>#N/A</v>
      </c>
      <c r="D2277" s="18" t="str">
        <f t="shared" si="105"/>
        <v>00/ene</v>
      </c>
      <c r="E2277" s="18">
        <f t="shared" si="106"/>
        <v>0</v>
      </c>
      <c r="F2277" s="18">
        <v>1</v>
      </c>
      <c r="G2277" s="18">
        <f t="shared" si="107"/>
        <v>0</v>
      </c>
    </row>
    <row r="2278" spans="1:7">
      <c r="A2278" t="e">
        <f>_xlfn.XLOOKUP(I2278,UTILIZADAS[Contacto1],UTILIZADAS[Source.Name],,0)</f>
        <v>#N/A</v>
      </c>
      <c r="B2278" s="18" t="e">
        <f>VLOOKUP(J2278,Ref!A:C,3,0)</f>
        <v>#N/A</v>
      </c>
      <c r="C2278" s="18" t="e">
        <f>VLOOKUP(J2278,Ref!A:D,4,0)</f>
        <v>#N/A</v>
      </c>
      <c r="D2278" s="18" t="str">
        <f t="shared" si="105"/>
        <v>00/ene</v>
      </c>
      <c r="E2278" s="18">
        <f t="shared" si="106"/>
        <v>0</v>
      </c>
      <c r="F2278" s="18">
        <v>1</v>
      </c>
      <c r="G2278" s="18">
        <f t="shared" si="107"/>
        <v>0</v>
      </c>
    </row>
    <row r="2279" spans="1:7">
      <c r="A2279" t="e">
        <f>_xlfn.XLOOKUP(I2279,UTILIZADAS[Contacto1],UTILIZADAS[Source.Name],,0)</f>
        <v>#N/A</v>
      </c>
      <c r="B2279" s="18" t="e">
        <f>VLOOKUP(J2279,Ref!A:C,3,0)</f>
        <v>#N/A</v>
      </c>
      <c r="C2279" s="18" t="e">
        <f>VLOOKUP(J2279,Ref!A:D,4,0)</f>
        <v>#N/A</v>
      </c>
      <c r="D2279" s="18" t="str">
        <f t="shared" si="105"/>
        <v>00/ene</v>
      </c>
      <c r="E2279" s="18">
        <f t="shared" si="106"/>
        <v>0</v>
      </c>
      <c r="F2279" s="18">
        <v>1</v>
      </c>
      <c r="G2279" s="18">
        <f t="shared" si="107"/>
        <v>0</v>
      </c>
    </row>
    <row r="2280" spans="1:7">
      <c r="A2280" t="e">
        <f>_xlfn.XLOOKUP(I2280,UTILIZADAS[Contacto1],UTILIZADAS[Source.Name],,0)</f>
        <v>#N/A</v>
      </c>
      <c r="B2280" s="18" t="e">
        <f>VLOOKUP(J2280,Ref!A:C,3,0)</f>
        <v>#N/A</v>
      </c>
      <c r="C2280" s="18" t="e">
        <f>VLOOKUP(J2280,Ref!A:D,4,0)</f>
        <v>#N/A</v>
      </c>
      <c r="D2280" s="18" t="str">
        <f t="shared" si="105"/>
        <v>00/ene</v>
      </c>
      <c r="E2280" s="18">
        <f t="shared" si="106"/>
        <v>0</v>
      </c>
      <c r="F2280" s="18">
        <v>1</v>
      </c>
      <c r="G2280" s="18">
        <f t="shared" si="107"/>
        <v>0</v>
      </c>
    </row>
    <row r="2281" spans="1:7">
      <c r="A2281" t="e">
        <f>_xlfn.XLOOKUP(I2281,UTILIZADAS[Contacto1],UTILIZADAS[Source.Name],,0)</f>
        <v>#N/A</v>
      </c>
      <c r="B2281" s="18" t="e">
        <f>VLOOKUP(J2281,Ref!A:C,3,0)</f>
        <v>#N/A</v>
      </c>
      <c r="C2281" s="18" t="e">
        <f>VLOOKUP(J2281,Ref!A:D,4,0)</f>
        <v>#N/A</v>
      </c>
      <c r="D2281" s="18" t="str">
        <f t="shared" si="105"/>
        <v>00/ene</v>
      </c>
      <c r="E2281" s="18">
        <f t="shared" si="106"/>
        <v>0</v>
      </c>
      <c r="F2281" s="18">
        <v>1</v>
      </c>
      <c r="G2281" s="18">
        <f t="shared" si="107"/>
        <v>0</v>
      </c>
    </row>
    <row r="2282" spans="1:7">
      <c r="A2282" t="e">
        <f>_xlfn.XLOOKUP(I2282,UTILIZADAS[Contacto1],UTILIZADAS[Source.Name],,0)</f>
        <v>#N/A</v>
      </c>
      <c r="B2282" s="18" t="e">
        <f>VLOOKUP(J2282,Ref!A:C,3,0)</f>
        <v>#N/A</v>
      </c>
      <c r="C2282" s="18" t="e">
        <f>VLOOKUP(J2282,Ref!A:D,4,0)</f>
        <v>#N/A</v>
      </c>
      <c r="D2282" s="18" t="str">
        <f t="shared" si="105"/>
        <v>00/ene</v>
      </c>
      <c r="E2282" s="18">
        <f t="shared" si="106"/>
        <v>0</v>
      </c>
      <c r="F2282" s="18">
        <v>1</v>
      </c>
      <c r="G2282" s="18">
        <f t="shared" si="107"/>
        <v>0</v>
      </c>
    </row>
    <row r="2283" spans="1:7">
      <c r="A2283" t="e">
        <f>_xlfn.XLOOKUP(I2283,UTILIZADAS[Contacto1],UTILIZADAS[Source.Name],,0)</f>
        <v>#N/A</v>
      </c>
      <c r="B2283" s="18" t="e">
        <f>VLOOKUP(J2283,Ref!A:C,3,0)</f>
        <v>#N/A</v>
      </c>
      <c r="C2283" s="18" t="e">
        <f>VLOOKUP(J2283,Ref!A:D,4,0)</f>
        <v>#N/A</v>
      </c>
      <c r="D2283" s="18" t="str">
        <f t="shared" si="105"/>
        <v>00/ene</v>
      </c>
      <c r="E2283" s="18">
        <f t="shared" si="106"/>
        <v>0</v>
      </c>
      <c r="F2283" s="18">
        <v>1</v>
      </c>
      <c r="G2283" s="18">
        <f t="shared" si="107"/>
        <v>0</v>
      </c>
    </row>
    <row r="2284" spans="1:7">
      <c r="A2284" t="e">
        <f>_xlfn.XLOOKUP(I2284,UTILIZADAS[Contacto1],UTILIZADAS[Source.Name],,0)</f>
        <v>#N/A</v>
      </c>
      <c r="B2284" s="18" t="e">
        <f>VLOOKUP(J2284,Ref!A:C,3,0)</f>
        <v>#N/A</v>
      </c>
      <c r="C2284" s="18" t="e">
        <f>VLOOKUP(J2284,Ref!A:D,4,0)</f>
        <v>#N/A</v>
      </c>
      <c r="D2284" s="18" t="str">
        <f t="shared" si="105"/>
        <v>00/ene</v>
      </c>
      <c r="E2284" s="18">
        <f t="shared" si="106"/>
        <v>0</v>
      </c>
      <c r="F2284" s="18">
        <v>1</v>
      </c>
      <c r="G2284" s="18">
        <f t="shared" si="107"/>
        <v>0</v>
      </c>
    </row>
    <row r="2285" spans="1:7">
      <c r="A2285" t="e">
        <f>_xlfn.XLOOKUP(I2285,UTILIZADAS[Contacto1],UTILIZADAS[Source.Name],,0)</f>
        <v>#N/A</v>
      </c>
      <c r="B2285" s="18" t="e">
        <f>VLOOKUP(J2285,Ref!A:C,3,0)</f>
        <v>#N/A</v>
      </c>
      <c r="C2285" s="18" t="e">
        <f>VLOOKUP(J2285,Ref!A:D,4,0)</f>
        <v>#N/A</v>
      </c>
      <c r="D2285" s="18" t="str">
        <f t="shared" si="105"/>
        <v>00/ene</v>
      </c>
      <c r="E2285" s="18">
        <f t="shared" si="106"/>
        <v>0</v>
      </c>
      <c r="F2285" s="18">
        <v>1</v>
      </c>
      <c r="G2285" s="18">
        <f t="shared" si="107"/>
        <v>0</v>
      </c>
    </row>
    <row r="2286" spans="1:7">
      <c r="A2286" t="e">
        <f>_xlfn.XLOOKUP(I2286,UTILIZADAS[Contacto1],UTILIZADAS[Source.Name],,0)</f>
        <v>#N/A</v>
      </c>
      <c r="B2286" s="18" t="e">
        <f>VLOOKUP(J2286,Ref!A:C,3,0)</f>
        <v>#N/A</v>
      </c>
      <c r="C2286" s="18" t="e">
        <f>VLOOKUP(J2286,Ref!A:D,4,0)</f>
        <v>#N/A</v>
      </c>
      <c r="D2286" s="18" t="str">
        <f t="shared" si="105"/>
        <v>00/ene</v>
      </c>
      <c r="E2286" s="18">
        <f t="shared" si="106"/>
        <v>0</v>
      </c>
      <c r="F2286" s="18">
        <v>1</v>
      </c>
      <c r="G2286" s="18">
        <f t="shared" si="107"/>
        <v>0</v>
      </c>
    </row>
    <row r="2287" spans="1:7">
      <c r="A2287" t="e">
        <f>_xlfn.XLOOKUP(I2287,UTILIZADAS[Contacto1],UTILIZADAS[Source.Name],,0)</f>
        <v>#N/A</v>
      </c>
      <c r="B2287" s="18" t="e">
        <f>VLOOKUP(J2287,Ref!A:C,3,0)</f>
        <v>#N/A</v>
      </c>
      <c r="C2287" s="18" t="e">
        <f>VLOOKUP(J2287,Ref!A:D,4,0)</f>
        <v>#N/A</v>
      </c>
      <c r="D2287" s="18" t="str">
        <f t="shared" si="105"/>
        <v>00/ene</v>
      </c>
      <c r="E2287" s="18">
        <f t="shared" si="106"/>
        <v>0</v>
      </c>
      <c r="F2287" s="18">
        <v>1</v>
      </c>
      <c r="G2287" s="18">
        <f t="shared" si="107"/>
        <v>0</v>
      </c>
    </row>
    <row r="2288" spans="1:7">
      <c r="A2288" t="e">
        <f>_xlfn.XLOOKUP(I2288,UTILIZADAS[Contacto1],UTILIZADAS[Source.Name],,0)</f>
        <v>#N/A</v>
      </c>
      <c r="B2288" s="18" t="e">
        <f>VLOOKUP(J2288,Ref!A:C,3,0)</f>
        <v>#N/A</v>
      </c>
      <c r="C2288" s="18" t="e">
        <f>VLOOKUP(J2288,Ref!A:D,4,0)</f>
        <v>#N/A</v>
      </c>
      <c r="D2288" s="18" t="str">
        <f t="shared" si="105"/>
        <v>00/ene</v>
      </c>
      <c r="E2288" s="18">
        <f t="shared" si="106"/>
        <v>0</v>
      </c>
      <c r="F2288" s="18">
        <v>1</v>
      </c>
      <c r="G2288" s="18">
        <f t="shared" si="107"/>
        <v>0</v>
      </c>
    </row>
    <row r="2289" spans="1:7">
      <c r="A2289" t="e">
        <f>_xlfn.XLOOKUP(I2289,UTILIZADAS[Contacto1],UTILIZADAS[Source.Name],,0)</f>
        <v>#N/A</v>
      </c>
      <c r="B2289" s="18" t="e">
        <f>VLOOKUP(J2289,Ref!A:C,3,0)</f>
        <v>#N/A</v>
      </c>
      <c r="C2289" s="18" t="e">
        <f>VLOOKUP(J2289,Ref!A:D,4,0)</f>
        <v>#N/A</v>
      </c>
      <c r="D2289" s="18" t="str">
        <f t="shared" si="105"/>
        <v>00/ene</v>
      </c>
      <c r="E2289" s="18">
        <f t="shared" si="106"/>
        <v>0</v>
      </c>
      <c r="F2289" s="18">
        <v>1</v>
      </c>
      <c r="G2289" s="18">
        <f t="shared" si="107"/>
        <v>0</v>
      </c>
    </row>
    <row r="2290" spans="1:7">
      <c r="A2290" t="e">
        <f>_xlfn.XLOOKUP(I2290,UTILIZADAS[Contacto1],UTILIZADAS[Source.Name],,0)</f>
        <v>#N/A</v>
      </c>
      <c r="B2290" s="18" t="e">
        <f>VLOOKUP(J2290,Ref!A:C,3,0)</f>
        <v>#N/A</v>
      </c>
      <c r="C2290" s="18" t="e">
        <f>VLOOKUP(J2290,Ref!A:D,4,0)</f>
        <v>#N/A</v>
      </c>
      <c r="D2290" s="18" t="str">
        <f t="shared" si="105"/>
        <v>00/ene</v>
      </c>
      <c r="E2290" s="18">
        <f t="shared" si="106"/>
        <v>0</v>
      </c>
      <c r="F2290" s="18">
        <v>1</v>
      </c>
      <c r="G2290" s="18">
        <f t="shared" si="107"/>
        <v>0</v>
      </c>
    </row>
    <row r="2291" spans="1:7">
      <c r="A2291" t="e">
        <f>_xlfn.XLOOKUP(I2291,UTILIZADAS[Contacto1],UTILIZADAS[Source.Name],,0)</f>
        <v>#N/A</v>
      </c>
      <c r="B2291" s="18" t="e">
        <f>VLOOKUP(J2291,Ref!A:C,3,0)</f>
        <v>#N/A</v>
      </c>
      <c r="C2291" s="18" t="e">
        <f>VLOOKUP(J2291,Ref!A:D,4,0)</f>
        <v>#N/A</v>
      </c>
      <c r="D2291" s="18" t="str">
        <f t="shared" si="105"/>
        <v>00/ene</v>
      </c>
      <c r="E2291" s="18">
        <f t="shared" si="106"/>
        <v>0</v>
      </c>
      <c r="F2291" s="18">
        <v>1</v>
      </c>
      <c r="G2291" s="18">
        <f t="shared" si="107"/>
        <v>0</v>
      </c>
    </row>
    <row r="2292" spans="1:7">
      <c r="A2292" t="e">
        <f>_xlfn.XLOOKUP(I2292,UTILIZADAS[Contacto1],UTILIZADAS[Source.Name],,0)</f>
        <v>#N/A</v>
      </c>
      <c r="B2292" s="18" t="e">
        <f>VLOOKUP(J2292,Ref!A:C,3,0)</f>
        <v>#N/A</v>
      </c>
      <c r="C2292" s="18" t="e">
        <f>VLOOKUP(J2292,Ref!A:D,4,0)</f>
        <v>#N/A</v>
      </c>
      <c r="D2292" s="18" t="str">
        <f t="shared" si="105"/>
        <v>00/ene</v>
      </c>
      <c r="E2292" s="18">
        <f t="shared" si="106"/>
        <v>0</v>
      </c>
      <c r="F2292" s="18">
        <v>1</v>
      </c>
      <c r="G2292" s="18">
        <f t="shared" si="107"/>
        <v>0</v>
      </c>
    </row>
    <row r="2293" spans="1:7">
      <c r="A2293" t="e">
        <f>_xlfn.XLOOKUP(I2293,UTILIZADAS[Contacto1],UTILIZADAS[Source.Name],,0)</f>
        <v>#N/A</v>
      </c>
      <c r="B2293" s="18" t="e">
        <f>VLOOKUP(J2293,Ref!A:C,3,0)</f>
        <v>#N/A</v>
      </c>
      <c r="C2293" s="18" t="e">
        <f>VLOOKUP(J2293,Ref!A:D,4,0)</f>
        <v>#N/A</v>
      </c>
      <c r="D2293" s="18" t="str">
        <f t="shared" si="105"/>
        <v>00/ene</v>
      </c>
      <c r="E2293" s="18">
        <f t="shared" si="106"/>
        <v>0</v>
      </c>
      <c r="F2293" s="18">
        <v>1</v>
      </c>
      <c r="G2293" s="18">
        <f t="shared" si="107"/>
        <v>0</v>
      </c>
    </row>
    <row r="2294" spans="1:7">
      <c r="A2294" t="e">
        <f>_xlfn.XLOOKUP(I2294,UTILIZADAS[Contacto1],UTILIZADAS[Source.Name],,0)</f>
        <v>#N/A</v>
      </c>
      <c r="B2294" s="18" t="e">
        <f>VLOOKUP(J2294,Ref!A:C,3,0)</f>
        <v>#N/A</v>
      </c>
      <c r="C2294" s="18" t="e">
        <f>VLOOKUP(J2294,Ref!A:D,4,0)</f>
        <v>#N/A</v>
      </c>
      <c r="D2294" s="18" t="str">
        <f t="shared" si="105"/>
        <v>00/ene</v>
      </c>
      <c r="E2294" s="18">
        <f t="shared" si="106"/>
        <v>0</v>
      </c>
      <c r="F2294" s="18">
        <v>1</v>
      </c>
      <c r="G2294" s="18">
        <f t="shared" si="107"/>
        <v>0</v>
      </c>
    </row>
    <row r="2295" spans="1:7">
      <c r="A2295" t="e">
        <f>_xlfn.XLOOKUP(I2295,UTILIZADAS[Contacto1],UTILIZADAS[Source.Name],,0)</f>
        <v>#N/A</v>
      </c>
      <c r="B2295" s="18" t="e">
        <f>VLOOKUP(J2295,Ref!A:C,3,0)</f>
        <v>#N/A</v>
      </c>
      <c r="C2295" s="18" t="e">
        <f>VLOOKUP(J2295,Ref!A:D,4,0)</f>
        <v>#N/A</v>
      </c>
      <c r="D2295" s="18" t="str">
        <f t="shared" si="105"/>
        <v>00/ene</v>
      </c>
      <c r="E2295" s="18">
        <f t="shared" si="106"/>
        <v>0</v>
      </c>
      <c r="F2295" s="18">
        <v>1</v>
      </c>
      <c r="G2295" s="18">
        <f t="shared" si="107"/>
        <v>0</v>
      </c>
    </row>
    <row r="2296" spans="1:7">
      <c r="A2296" t="e">
        <f>_xlfn.XLOOKUP(I2296,UTILIZADAS[Contacto1],UTILIZADAS[Source.Name],,0)</f>
        <v>#N/A</v>
      </c>
      <c r="B2296" s="18" t="e">
        <f>VLOOKUP(J2296,Ref!A:C,3,0)</f>
        <v>#N/A</v>
      </c>
      <c r="C2296" s="18" t="e">
        <f>VLOOKUP(J2296,Ref!A:D,4,0)</f>
        <v>#N/A</v>
      </c>
      <c r="D2296" s="18" t="str">
        <f t="shared" si="105"/>
        <v>00/ene</v>
      </c>
      <c r="E2296" s="18">
        <f t="shared" si="106"/>
        <v>0</v>
      </c>
      <c r="F2296" s="18">
        <v>1</v>
      </c>
      <c r="G2296" s="18">
        <f t="shared" si="107"/>
        <v>0</v>
      </c>
    </row>
    <row r="2297" spans="1:7">
      <c r="A2297" t="e">
        <f>_xlfn.XLOOKUP(I2297,UTILIZADAS[Contacto1],UTILIZADAS[Source.Name],,0)</f>
        <v>#N/A</v>
      </c>
      <c r="B2297" s="18" t="e">
        <f>VLOOKUP(J2297,Ref!A:C,3,0)</f>
        <v>#N/A</v>
      </c>
      <c r="C2297" s="18" t="e">
        <f>VLOOKUP(J2297,Ref!A:D,4,0)</f>
        <v>#N/A</v>
      </c>
      <c r="D2297" s="18" t="str">
        <f t="shared" si="105"/>
        <v>00/ene</v>
      </c>
      <c r="E2297" s="18">
        <f t="shared" si="106"/>
        <v>0</v>
      </c>
      <c r="F2297" s="18">
        <v>1</v>
      </c>
      <c r="G2297" s="18">
        <f t="shared" si="107"/>
        <v>0</v>
      </c>
    </row>
    <row r="2298" spans="1:7">
      <c r="A2298" t="e">
        <f>_xlfn.XLOOKUP(I2298,UTILIZADAS[Contacto1],UTILIZADAS[Source.Name],,0)</f>
        <v>#N/A</v>
      </c>
      <c r="B2298" s="18" t="e">
        <f>VLOOKUP(J2298,Ref!A:C,3,0)</f>
        <v>#N/A</v>
      </c>
      <c r="C2298" s="18" t="e">
        <f>VLOOKUP(J2298,Ref!A:D,4,0)</f>
        <v>#N/A</v>
      </c>
      <c r="D2298" s="18" t="str">
        <f t="shared" si="105"/>
        <v>00/ene</v>
      </c>
      <c r="E2298" s="18">
        <f t="shared" si="106"/>
        <v>0</v>
      </c>
      <c r="F2298" s="18">
        <v>1</v>
      </c>
      <c r="G2298" s="18">
        <f t="shared" si="107"/>
        <v>0</v>
      </c>
    </row>
    <row r="2299" spans="1:7">
      <c r="A2299" t="e">
        <f>_xlfn.XLOOKUP(I2299,UTILIZADAS[Contacto1],UTILIZADAS[Source.Name],,0)</f>
        <v>#N/A</v>
      </c>
      <c r="B2299" s="18" t="e">
        <f>VLOOKUP(J2299,Ref!A:C,3,0)</f>
        <v>#N/A</v>
      </c>
      <c r="C2299" s="18" t="e">
        <f>VLOOKUP(J2299,Ref!A:D,4,0)</f>
        <v>#N/A</v>
      </c>
      <c r="D2299" s="18" t="str">
        <f t="shared" si="105"/>
        <v>00/ene</v>
      </c>
      <c r="E2299" s="18">
        <f t="shared" si="106"/>
        <v>0</v>
      </c>
      <c r="F2299" s="18">
        <v>1</v>
      </c>
      <c r="G2299" s="18">
        <f t="shared" si="107"/>
        <v>0</v>
      </c>
    </row>
    <row r="2300" spans="1:7">
      <c r="A2300" t="e">
        <f>_xlfn.XLOOKUP(I2300,UTILIZADAS[Contacto1],UTILIZADAS[Source.Name],,0)</f>
        <v>#N/A</v>
      </c>
      <c r="B2300" s="18" t="e">
        <f>VLOOKUP(J2300,Ref!A:C,3,0)</f>
        <v>#N/A</v>
      </c>
      <c r="C2300" s="18" t="e">
        <f>VLOOKUP(J2300,Ref!A:D,4,0)</f>
        <v>#N/A</v>
      </c>
      <c r="D2300" s="18" t="str">
        <f t="shared" si="105"/>
        <v>00/ene</v>
      </c>
      <c r="E2300" s="18">
        <f t="shared" si="106"/>
        <v>0</v>
      </c>
      <c r="F2300" s="18">
        <v>1</v>
      </c>
      <c r="G2300" s="18">
        <f t="shared" si="107"/>
        <v>0</v>
      </c>
    </row>
    <row r="2301" spans="1:7">
      <c r="A2301" t="e">
        <f>_xlfn.XLOOKUP(I2301,UTILIZADAS[Contacto1],UTILIZADAS[Source.Name],,0)</f>
        <v>#N/A</v>
      </c>
      <c r="B2301" s="18" t="e">
        <f>VLOOKUP(J2301,Ref!A:C,3,0)</f>
        <v>#N/A</v>
      </c>
      <c r="C2301" s="18" t="e">
        <f>VLOOKUP(J2301,Ref!A:D,4,0)</f>
        <v>#N/A</v>
      </c>
      <c r="D2301" s="18" t="str">
        <f t="shared" si="105"/>
        <v>00/ene</v>
      </c>
      <c r="E2301" s="18">
        <f t="shared" si="106"/>
        <v>0</v>
      </c>
      <c r="F2301" s="18">
        <v>1</v>
      </c>
      <c r="G2301" s="18">
        <f t="shared" si="107"/>
        <v>0</v>
      </c>
    </row>
    <row r="2302" spans="1:7">
      <c r="A2302" t="e">
        <f>_xlfn.XLOOKUP(I2302,UTILIZADAS[Contacto1],UTILIZADAS[Source.Name],,0)</f>
        <v>#N/A</v>
      </c>
      <c r="B2302" s="18" t="e">
        <f>VLOOKUP(J2302,Ref!A:C,3,0)</f>
        <v>#N/A</v>
      </c>
      <c r="C2302" s="18" t="e">
        <f>VLOOKUP(J2302,Ref!A:D,4,0)</f>
        <v>#N/A</v>
      </c>
      <c r="D2302" s="18" t="str">
        <f t="shared" si="105"/>
        <v>00/ene</v>
      </c>
      <c r="E2302" s="18">
        <f t="shared" si="106"/>
        <v>0</v>
      </c>
      <c r="F2302" s="18">
        <v>1</v>
      </c>
      <c r="G2302" s="18">
        <f t="shared" si="107"/>
        <v>0</v>
      </c>
    </row>
    <row r="2303" spans="1:7">
      <c r="A2303" t="e">
        <f>_xlfn.XLOOKUP(I2303,UTILIZADAS[Contacto1],UTILIZADAS[Source.Name],,0)</f>
        <v>#N/A</v>
      </c>
      <c r="B2303" s="18" t="e">
        <f>VLOOKUP(J2303,Ref!A:C,3,0)</f>
        <v>#N/A</v>
      </c>
      <c r="C2303" s="18" t="e">
        <f>VLOOKUP(J2303,Ref!A:D,4,0)</f>
        <v>#N/A</v>
      </c>
      <c r="D2303" s="18" t="str">
        <f t="shared" si="105"/>
        <v>00/ene</v>
      </c>
      <c r="E2303" s="18">
        <f t="shared" si="106"/>
        <v>0</v>
      </c>
      <c r="F2303" s="18">
        <v>1</v>
      </c>
      <c r="G2303" s="18">
        <f t="shared" si="107"/>
        <v>0</v>
      </c>
    </row>
    <row r="2304" spans="1:7">
      <c r="A2304" t="e">
        <f>_xlfn.XLOOKUP(I2304,UTILIZADAS[Contacto1],UTILIZADAS[Source.Name],,0)</f>
        <v>#N/A</v>
      </c>
      <c r="B2304" s="18" t="e">
        <f>VLOOKUP(J2304,Ref!A:C,3,0)</f>
        <v>#N/A</v>
      </c>
      <c r="C2304" s="18" t="e">
        <f>VLOOKUP(J2304,Ref!A:D,4,0)</f>
        <v>#N/A</v>
      </c>
      <c r="D2304" s="18" t="str">
        <f t="shared" si="105"/>
        <v>00/ene</v>
      </c>
      <c r="E2304" s="18">
        <f t="shared" si="106"/>
        <v>0</v>
      </c>
      <c r="F2304" s="18">
        <v>1</v>
      </c>
      <c r="G2304" s="18">
        <f t="shared" si="107"/>
        <v>0</v>
      </c>
    </row>
    <row r="2305" spans="1:7">
      <c r="A2305" t="e">
        <f>_xlfn.XLOOKUP(I2305,UTILIZADAS[Contacto1],UTILIZADAS[Source.Name],,0)</f>
        <v>#N/A</v>
      </c>
      <c r="B2305" s="18" t="e">
        <f>VLOOKUP(J2305,Ref!A:C,3,0)</f>
        <v>#N/A</v>
      </c>
      <c r="C2305" s="18" t="e">
        <f>VLOOKUP(J2305,Ref!A:D,4,0)</f>
        <v>#N/A</v>
      </c>
      <c r="D2305" s="18" t="str">
        <f t="shared" si="105"/>
        <v>00/ene</v>
      </c>
      <c r="E2305" s="18">
        <f t="shared" si="106"/>
        <v>0</v>
      </c>
      <c r="F2305" s="18">
        <v>1</v>
      </c>
      <c r="G2305" s="18">
        <f t="shared" si="107"/>
        <v>0</v>
      </c>
    </row>
    <row r="2306" spans="1:7">
      <c r="A2306" t="e">
        <f>_xlfn.XLOOKUP(I2306,UTILIZADAS[Contacto1],UTILIZADAS[Source.Name],,0)</f>
        <v>#N/A</v>
      </c>
      <c r="B2306" s="18" t="e">
        <f>VLOOKUP(J2306,Ref!A:C,3,0)</f>
        <v>#N/A</v>
      </c>
      <c r="C2306" s="18" t="e">
        <f>VLOOKUP(J2306,Ref!A:D,4,0)</f>
        <v>#N/A</v>
      </c>
      <c r="D2306" s="18" t="str">
        <f t="shared" ref="D2306:D2369" si="108">TEXT(H2306,"dd/mmm")</f>
        <v>00/ene</v>
      </c>
      <c r="E2306" s="18">
        <f t="shared" ref="E2306:E2369" si="109">+COUNTIF(I:I,I2306)</f>
        <v>0</v>
      </c>
      <c r="F2306" s="18">
        <v>1</v>
      </c>
      <c r="G2306" s="18">
        <f t="shared" si="107"/>
        <v>0</v>
      </c>
    </row>
    <row r="2307" spans="1:7">
      <c r="A2307" t="e">
        <f>_xlfn.XLOOKUP(I2307,UTILIZADAS[Contacto1],UTILIZADAS[Source.Name],,0)</f>
        <v>#N/A</v>
      </c>
      <c r="B2307" s="18" t="e">
        <f>VLOOKUP(J2307,Ref!A:C,3,0)</f>
        <v>#N/A</v>
      </c>
      <c r="C2307" s="18" t="e">
        <f>VLOOKUP(J2307,Ref!A:D,4,0)</f>
        <v>#N/A</v>
      </c>
      <c r="D2307" s="18" t="str">
        <f t="shared" si="108"/>
        <v>00/ene</v>
      </c>
      <c r="E2307" s="18">
        <f t="shared" si="109"/>
        <v>0</v>
      </c>
      <c r="F2307" s="18">
        <v>1</v>
      </c>
      <c r="G2307" s="18">
        <f t="shared" ref="G2307:G2370" si="110">IF(I2307=I2308,0,1)</f>
        <v>0</v>
      </c>
    </row>
    <row r="2308" spans="1:7">
      <c r="A2308" t="e">
        <f>_xlfn.XLOOKUP(I2308,UTILIZADAS[Contacto1],UTILIZADAS[Source.Name],,0)</f>
        <v>#N/A</v>
      </c>
      <c r="B2308" s="18" t="e">
        <f>VLOOKUP(J2308,Ref!A:C,3,0)</f>
        <v>#N/A</v>
      </c>
      <c r="C2308" s="18" t="e">
        <f>VLOOKUP(J2308,Ref!A:D,4,0)</f>
        <v>#N/A</v>
      </c>
      <c r="D2308" s="18" t="str">
        <f t="shared" si="108"/>
        <v>00/ene</v>
      </c>
      <c r="E2308" s="18">
        <f t="shared" si="109"/>
        <v>0</v>
      </c>
      <c r="F2308" s="18">
        <v>1</v>
      </c>
      <c r="G2308" s="18">
        <f t="shared" si="110"/>
        <v>0</v>
      </c>
    </row>
    <row r="2309" spans="1:7">
      <c r="A2309" t="e">
        <f>_xlfn.XLOOKUP(I2309,UTILIZADAS[Contacto1],UTILIZADAS[Source.Name],,0)</f>
        <v>#N/A</v>
      </c>
      <c r="B2309" s="18" t="e">
        <f>VLOOKUP(J2309,Ref!A:C,3,0)</f>
        <v>#N/A</v>
      </c>
      <c r="C2309" s="18" t="e">
        <f>VLOOKUP(J2309,Ref!A:D,4,0)</f>
        <v>#N/A</v>
      </c>
      <c r="D2309" s="18" t="str">
        <f t="shared" si="108"/>
        <v>00/ene</v>
      </c>
      <c r="E2309" s="18">
        <f t="shared" si="109"/>
        <v>0</v>
      </c>
      <c r="F2309" s="18">
        <v>1</v>
      </c>
      <c r="G2309" s="18">
        <f t="shared" si="110"/>
        <v>0</v>
      </c>
    </row>
    <row r="2310" spans="1:7">
      <c r="A2310" t="e">
        <f>_xlfn.XLOOKUP(I2310,UTILIZADAS[Contacto1],UTILIZADAS[Source.Name],,0)</f>
        <v>#N/A</v>
      </c>
      <c r="B2310" s="18" t="e">
        <f>VLOOKUP(J2310,Ref!A:C,3,0)</f>
        <v>#N/A</v>
      </c>
      <c r="C2310" s="18" t="e">
        <f>VLOOKUP(J2310,Ref!A:D,4,0)</f>
        <v>#N/A</v>
      </c>
      <c r="D2310" s="18" t="str">
        <f t="shared" si="108"/>
        <v>00/ene</v>
      </c>
      <c r="E2310" s="18">
        <f t="shared" si="109"/>
        <v>0</v>
      </c>
      <c r="F2310" s="18">
        <v>1</v>
      </c>
      <c r="G2310" s="18">
        <f t="shared" si="110"/>
        <v>0</v>
      </c>
    </row>
    <row r="2311" spans="1:7">
      <c r="A2311" t="e">
        <f>_xlfn.XLOOKUP(I2311,UTILIZADAS[Contacto1],UTILIZADAS[Source.Name],,0)</f>
        <v>#N/A</v>
      </c>
      <c r="B2311" s="18" t="e">
        <f>VLOOKUP(J2311,Ref!A:C,3,0)</f>
        <v>#N/A</v>
      </c>
      <c r="C2311" s="18" t="e">
        <f>VLOOKUP(J2311,Ref!A:D,4,0)</f>
        <v>#N/A</v>
      </c>
      <c r="D2311" s="18" t="str">
        <f t="shared" si="108"/>
        <v>00/ene</v>
      </c>
      <c r="E2311" s="18">
        <f t="shared" si="109"/>
        <v>0</v>
      </c>
      <c r="F2311" s="18">
        <v>1</v>
      </c>
      <c r="G2311" s="18">
        <f t="shared" si="110"/>
        <v>0</v>
      </c>
    </row>
    <row r="2312" spans="1:7">
      <c r="A2312" t="e">
        <f>_xlfn.XLOOKUP(I2312,UTILIZADAS[Contacto1],UTILIZADAS[Source.Name],,0)</f>
        <v>#N/A</v>
      </c>
      <c r="B2312" s="18" t="e">
        <f>VLOOKUP(J2312,Ref!A:C,3,0)</f>
        <v>#N/A</v>
      </c>
      <c r="C2312" s="18" t="e">
        <f>VLOOKUP(J2312,Ref!A:D,4,0)</f>
        <v>#N/A</v>
      </c>
      <c r="D2312" s="18" t="str">
        <f t="shared" si="108"/>
        <v>00/ene</v>
      </c>
      <c r="E2312" s="18">
        <f t="shared" si="109"/>
        <v>0</v>
      </c>
      <c r="F2312" s="18">
        <v>1</v>
      </c>
      <c r="G2312" s="18">
        <f t="shared" si="110"/>
        <v>0</v>
      </c>
    </row>
    <row r="2313" spans="1:7">
      <c r="A2313" t="e">
        <f>_xlfn.XLOOKUP(I2313,UTILIZADAS[Contacto1],UTILIZADAS[Source.Name],,0)</f>
        <v>#N/A</v>
      </c>
      <c r="B2313" s="18" t="e">
        <f>VLOOKUP(J2313,Ref!A:C,3,0)</f>
        <v>#N/A</v>
      </c>
      <c r="C2313" s="18" t="e">
        <f>VLOOKUP(J2313,Ref!A:D,4,0)</f>
        <v>#N/A</v>
      </c>
      <c r="D2313" s="18" t="str">
        <f t="shared" si="108"/>
        <v>00/ene</v>
      </c>
      <c r="E2313" s="18">
        <f t="shared" si="109"/>
        <v>0</v>
      </c>
      <c r="F2313" s="18">
        <v>1</v>
      </c>
      <c r="G2313" s="18">
        <f t="shared" si="110"/>
        <v>0</v>
      </c>
    </row>
    <row r="2314" spans="1:7">
      <c r="A2314" t="e">
        <f>_xlfn.XLOOKUP(I2314,UTILIZADAS[Contacto1],UTILIZADAS[Source.Name],,0)</f>
        <v>#N/A</v>
      </c>
      <c r="B2314" s="18" t="e">
        <f>VLOOKUP(J2314,Ref!A:C,3,0)</f>
        <v>#N/A</v>
      </c>
      <c r="C2314" s="18" t="e">
        <f>VLOOKUP(J2314,Ref!A:D,4,0)</f>
        <v>#N/A</v>
      </c>
      <c r="D2314" s="18" t="str">
        <f t="shared" si="108"/>
        <v>00/ene</v>
      </c>
      <c r="E2314" s="18">
        <f t="shared" si="109"/>
        <v>0</v>
      </c>
      <c r="F2314" s="18">
        <v>1</v>
      </c>
      <c r="G2314" s="18">
        <f t="shared" si="110"/>
        <v>0</v>
      </c>
    </row>
    <row r="2315" spans="1:7">
      <c r="A2315" t="e">
        <f>_xlfn.XLOOKUP(I2315,UTILIZADAS[Contacto1],UTILIZADAS[Source.Name],,0)</f>
        <v>#N/A</v>
      </c>
      <c r="B2315" s="18" t="e">
        <f>VLOOKUP(J2315,Ref!A:C,3,0)</f>
        <v>#N/A</v>
      </c>
      <c r="C2315" s="18" t="e">
        <f>VLOOKUP(J2315,Ref!A:D,4,0)</f>
        <v>#N/A</v>
      </c>
      <c r="D2315" s="18" t="str">
        <f t="shared" si="108"/>
        <v>00/ene</v>
      </c>
      <c r="E2315" s="18">
        <f t="shared" si="109"/>
        <v>0</v>
      </c>
      <c r="F2315" s="18">
        <v>1</v>
      </c>
      <c r="G2315" s="18">
        <f t="shared" si="110"/>
        <v>0</v>
      </c>
    </row>
    <row r="2316" spans="1:7">
      <c r="A2316" t="e">
        <f>_xlfn.XLOOKUP(I2316,UTILIZADAS[Contacto1],UTILIZADAS[Source.Name],,0)</f>
        <v>#N/A</v>
      </c>
      <c r="B2316" s="18" t="e">
        <f>VLOOKUP(J2316,Ref!A:C,3,0)</f>
        <v>#N/A</v>
      </c>
      <c r="C2316" s="18" t="e">
        <f>VLOOKUP(J2316,Ref!A:D,4,0)</f>
        <v>#N/A</v>
      </c>
      <c r="D2316" s="18" t="str">
        <f t="shared" si="108"/>
        <v>00/ene</v>
      </c>
      <c r="E2316" s="18">
        <f t="shared" si="109"/>
        <v>0</v>
      </c>
      <c r="F2316" s="18">
        <v>1</v>
      </c>
      <c r="G2316" s="18">
        <f t="shared" si="110"/>
        <v>0</v>
      </c>
    </row>
    <row r="2317" spans="1:7">
      <c r="A2317" t="e">
        <f>_xlfn.XLOOKUP(I2317,UTILIZADAS[Contacto1],UTILIZADAS[Source.Name],,0)</f>
        <v>#N/A</v>
      </c>
      <c r="B2317" s="18" t="e">
        <f>VLOOKUP(J2317,Ref!A:C,3,0)</f>
        <v>#N/A</v>
      </c>
      <c r="C2317" s="18" t="e">
        <f>VLOOKUP(J2317,Ref!A:D,4,0)</f>
        <v>#N/A</v>
      </c>
      <c r="D2317" s="18" t="str">
        <f t="shared" si="108"/>
        <v>00/ene</v>
      </c>
      <c r="E2317" s="18">
        <f t="shared" si="109"/>
        <v>0</v>
      </c>
      <c r="F2317" s="18">
        <v>1</v>
      </c>
      <c r="G2317" s="18">
        <f t="shared" si="110"/>
        <v>0</v>
      </c>
    </row>
    <row r="2318" spans="1:7">
      <c r="A2318" t="e">
        <f>_xlfn.XLOOKUP(I2318,UTILIZADAS[Contacto1],UTILIZADAS[Source.Name],,0)</f>
        <v>#N/A</v>
      </c>
      <c r="B2318" s="18" t="e">
        <f>VLOOKUP(J2318,Ref!A:C,3,0)</f>
        <v>#N/A</v>
      </c>
      <c r="C2318" s="18" t="e">
        <f>VLOOKUP(J2318,Ref!A:D,4,0)</f>
        <v>#N/A</v>
      </c>
      <c r="D2318" s="18" t="str">
        <f t="shared" si="108"/>
        <v>00/ene</v>
      </c>
      <c r="E2318" s="18">
        <f t="shared" si="109"/>
        <v>0</v>
      </c>
      <c r="F2318" s="18">
        <v>1</v>
      </c>
      <c r="G2318" s="18">
        <f t="shared" si="110"/>
        <v>0</v>
      </c>
    </row>
    <row r="2319" spans="1:7">
      <c r="A2319" t="e">
        <f>_xlfn.XLOOKUP(I2319,UTILIZADAS[Contacto1],UTILIZADAS[Source.Name],,0)</f>
        <v>#N/A</v>
      </c>
      <c r="B2319" s="18" t="e">
        <f>VLOOKUP(J2319,Ref!A:C,3,0)</f>
        <v>#N/A</v>
      </c>
      <c r="C2319" s="18" t="e">
        <f>VLOOKUP(J2319,Ref!A:D,4,0)</f>
        <v>#N/A</v>
      </c>
      <c r="D2319" s="18" t="str">
        <f t="shared" si="108"/>
        <v>00/ene</v>
      </c>
      <c r="E2319" s="18">
        <f t="shared" si="109"/>
        <v>0</v>
      </c>
      <c r="F2319" s="18">
        <v>1</v>
      </c>
      <c r="G2319" s="18">
        <f t="shared" si="110"/>
        <v>0</v>
      </c>
    </row>
    <row r="2320" spans="1:7">
      <c r="A2320" t="e">
        <f>_xlfn.XLOOKUP(I2320,UTILIZADAS[Contacto1],UTILIZADAS[Source.Name],,0)</f>
        <v>#N/A</v>
      </c>
      <c r="B2320" s="18" t="e">
        <f>VLOOKUP(J2320,Ref!A:C,3,0)</f>
        <v>#N/A</v>
      </c>
      <c r="C2320" s="18" t="e">
        <f>VLOOKUP(J2320,Ref!A:D,4,0)</f>
        <v>#N/A</v>
      </c>
      <c r="D2320" s="18" t="str">
        <f t="shared" si="108"/>
        <v>00/ene</v>
      </c>
      <c r="E2320" s="18">
        <f t="shared" si="109"/>
        <v>0</v>
      </c>
      <c r="F2320" s="18">
        <v>1</v>
      </c>
      <c r="G2320" s="18">
        <f t="shared" si="110"/>
        <v>0</v>
      </c>
    </row>
    <row r="2321" spans="1:7">
      <c r="A2321" t="e">
        <f>_xlfn.XLOOKUP(I2321,UTILIZADAS[Contacto1],UTILIZADAS[Source.Name],,0)</f>
        <v>#N/A</v>
      </c>
      <c r="B2321" s="18" t="e">
        <f>VLOOKUP(J2321,Ref!A:C,3,0)</f>
        <v>#N/A</v>
      </c>
      <c r="C2321" s="18" t="e">
        <f>VLOOKUP(J2321,Ref!A:D,4,0)</f>
        <v>#N/A</v>
      </c>
      <c r="D2321" s="18" t="str">
        <f t="shared" si="108"/>
        <v>00/ene</v>
      </c>
      <c r="E2321" s="18">
        <f t="shared" si="109"/>
        <v>0</v>
      </c>
      <c r="F2321" s="18">
        <v>1</v>
      </c>
      <c r="G2321" s="18">
        <f t="shared" si="110"/>
        <v>0</v>
      </c>
    </row>
    <row r="2322" spans="1:7">
      <c r="A2322" t="e">
        <f>_xlfn.XLOOKUP(I2322,UTILIZADAS[Contacto1],UTILIZADAS[Source.Name],,0)</f>
        <v>#N/A</v>
      </c>
      <c r="B2322" s="18" t="e">
        <f>VLOOKUP(J2322,Ref!A:C,3,0)</f>
        <v>#N/A</v>
      </c>
      <c r="C2322" s="18" t="e">
        <f>VLOOKUP(J2322,Ref!A:D,4,0)</f>
        <v>#N/A</v>
      </c>
      <c r="D2322" s="18" t="str">
        <f t="shared" si="108"/>
        <v>00/ene</v>
      </c>
      <c r="E2322" s="18">
        <f t="shared" si="109"/>
        <v>0</v>
      </c>
      <c r="F2322" s="18">
        <v>1</v>
      </c>
      <c r="G2322" s="18">
        <f t="shared" si="110"/>
        <v>0</v>
      </c>
    </row>
    <row r="2323" spans="1:7">
      <c r="A2323" t="e">
        <f>_xlfn.XLOOKUP(I2323,UTILIZADAS[Contacto1],UTILIZADAS[Source.Name],,0)</f>
        <v>#N/A</v>
      </c>
      <c r="B2323" s="18" t="e">
        <f>VLOOKUP(J2323,Ref!A:C,3,0)</f>
        <v>#N/A</v>
      </c>
      <c r="C2323" s="18" t="e">
        <f>VLOOKUP(J2323,Ref!A:D,4,0)</f>
        <v>#N/A</v>
      </c>
      <c r="D2323" s="18" t="str">
        <f t="shared" si="108"/>
        <v>00/ene</v>
      </c>
      <c r="E2323" s="18">
        <f t="shared" si="109"/>
        <v>0</v>
      </c>
      <c r="F2323" s="18">
        <v>1</v>
      </c>
      <c r="G2323" s="18">
        <f t="shared" si="110"/>
        <v>0</v>
      </c>
    </row>
    <row r="2324" spans="1:7">
      <c r="A2324" t="e">
        <f>_xlfn.XLOOKUP(I2324,UTILIZADAS[Contacto1],UTILIZADAS[Source.Name],,0)</f>
        <v>#N/A</v>
      </c>
      <c r="B2324" s="18" t="e">
        <f>VLOOKUP(J2324,Ref!A:C,3,0)</f>
        <v>#N/A</v>
      </c>
      <c r="C2324" s="18" t="e">
        <f>VLOOKUP(J2324,Ref!A:D,4,0)</f>
        <v>#N/A</v>
      </c>
      <c r="D2324" s="18" t="str">
        <f t="shared" si="108"/>
        <v>00/ene</v>
      </c>
      <c r="E2324" s="18">
        <f t="shared" si="109"/>
        <v>0</v>
      </c>
      <c r="F2324" s="18">
        <v>1</v>
      </c>
      <c r="G2324" s="18">
        <f t="shared" si="110"/>
        <v>0</v>
      </c>
    </row>
    <row r="2325" spans="1:7">
      <c r="A2325" t="e">
        <f>_xlfn.XLOOKUP(I2325,UTILIZADAS[Contacto1],UTILIZADAS[Source.Name],,0)</f>
        <v>#N/A</v>
      </c>
      <c r="B2325" s="18" t="e">
        <f>VLOOKUP(J2325,Ref!A:C,3,0)</f>
        <v>#N/A</v>
      </c>
      <c r="C2325" s="18" t="e">
        <f>VLOOKUP(J2325,Ref!A:D,4,0)</f>
        <v>#N/A</v>
      </c>
      <c r="D2325" s="18" t="str">
        <f t="shared" si="108"/>
        <v>00/ene</v>
      </c>
      <c r="E2325" s="18">
        <f t="shared" si="109"/>
        <v>0</v>
      </c>
      <c r="F2325" s="18">
        <v>1</v>
      </c>
      <c r="G2325" s="18">
        <f t="shared" si="110"/>
        <v>0</v>
      </c>
    </row>
    <row r="2326" spans="1:7">
      <c r="A2326" t="e">
        <f>_xlfn.XLOOKUP(I2326,UTILIZADAS[Contacto1],UTILIZADAS[Source.Name],,0)</f>
        <v>#N/A</v>
      </c>
      <c r="B2326" s="18" t="e">
        <f>VLOOKUP(J2326,Ref!A:C,3,0)</f>
        <v>#N/A</v>
      </c>
      <c r="C2326" s="18" t="e">
        <f>VLOOKUP(J2326,Ref!A:D,4,0)</f>
        <v>#N/A</v>
      </c>
      <c r="D2326" s="18" t="str">
        <f t="shared" si="108"/>
        <v>00/ene</v>
      </c>
      <c r="E2326" s="18">
        <f t="shared" si="109"/>
        <v>0</v>
      </c>
      <c r="F2326" s="18">
        <v>1</v>
      </c>
      <c r="G2326" s="18">
        <f t="shared" si="110"/>
        <v>0</v>
      </c>
    </row>
    <row r="2327" spans="1:7">
      <c r="A2327" t="e">
        <f>_xlfn.XLOOKUP(I2327,UTILIZADAS[Contacto1],UTILIZADAS[Source.Name],,0)</f>
        <v>#N/A</v>
      </c>
      <c r="B2327" s="18" t="e">
        <f>VLOOKUP(J2327,Ref!A:C,3,0)</f>
        <v>#N/A</v>
      </c>
      <c r="C2327" s="18" t="e">
        <f>VLOOKUP(J2327,Ref!A:D,4,0)</f>
        <v>#N/A</v>
      </c>
      <c r="D2327" s="18" t="str">
        <f t="shared" si="108"/>
        <v>00/ene</v>
      </c>
      <c r="E2327" s="18">
        <f t="shared" si="109"/>
        <v>0</v>
      </c>
      <c r="F2327" s="18">
        <v>1</v>
      </c>
      <c r="G2327" s="18">
        <f t="shared" si="110"/>
        <v>0</v>
      </c>
    </row>
    <row r="2328" spans="1:7">
      <c r="A2328" t="e">
        <f>_xlfn.XLOOKUP(I2328,UTILIZADAS[Contacto1],UTILIZADAS[Source.Name],,0)</f>
        <v>#N/A</v>
      </c>
      <c r="B2328" s="18" t="e">
        <f>VLOOKUP(J2328,Ref!A:C,3,0)</f>
        <v>#N/A</v>
      </c>
      <c r="C2328" s="18" t="e">
        <f>VLOOKUP(J2328,Ref!A:D,4,0)</f>
        <v>#N/A</v>
      </c>
      <c r="D2328" s="18" t="str">
        <f t="shared" si="108"/>
        <v>00/ene</v>
      </c>
      <c r="E2328" s="18">
        <f t="shared" si="109"/>
        <v>0</v>
      </c>
      <c r="F2328" s="18">
        <v>1</v>
      </c>
      <c r="G2328" s="18">
        <f t="shared" si="110"/>
        <v>0</v>
      </c>
    </row>
    <row r="2329" spans="1:7">
      <c r="A2329" t="e">
        <f>_xlfn.XLOOKUP(I2329,UTILIZADAS[Contacto1],UTILIZADAS[Source.Name],,0)</f>
        <v>#N/A</v>
      </c>
      <c r="B2329" s="18" t="e">
        <f>VLOOKUP(J2329,Ref!A:C,3,0)</f>
        <v>#N/A</v>
      </c>
      <c r="C2329" s="18" t="e">
        <f>VLOOKUP(J2329,Ref!A:D,4,0)</f>
        <v>#N/A</v>
      </c>
      <c r="D2329" s="18" t="str">
        <f t="shared" si="108"/>
        <v>00/ene</v>
      </c>
      <c r="E2329" s="18">
        <f t="shared" si="109"/>
        <v>0</v>
      </c>
      <c r="F2329" s="18">
        <v>1</v>
      </c>
      <c r="G2329" s="18">
        <f t="shared" si="110"/>
        <v>0</v>
      </c>
    </row>
    <row r="2330" spans="1:7">
      <c r="A2330" t="e">
        <f>_xlfn.XLOOKUP(I2330,UTILIZADAS[Contacto1],UTILIZADAS[Source.Name],,0)</f>
        <v>#N/A</v>
      </c>
      <c r="B2330" s="18" t="e">
        <f>VLOOKUP(J2330,Ref!A:C,3,0)</f>
        <v>#N/A</v>
      </c>
      <c r="C2330" s="18" t="e">
        <f>VLOOKUP(J2330,Ref!A:D,4,0)</f>
        <v>#N/A</v>
      </c>
      <c r="D2330" s="18" t="str">
        <f t="shared" si="108"/>
        <v>00/ene</v>
      </c>
      <c r="E2330" s="18">
        <f t="shared" si="109"/>
        <v>0</v>
      </c>
      <c r="F2330" s="18">
        <v>1</v>
      </c>
      <c r="G2330" s="18">
        <f t="shared" si="110"/>
        <v>0</v>
      </c>
    </row>
    <row r="2331" spans="1:7">
      <c r="A2331" t="e">
        <f>_xlfn.XLOOKUP(I2331,UTILIZADAS[Contacto1],UTILIZADAS[Source.Name],,0)</f>
        <v>#N/A</v>
      </c>
      <c r="B2331" s="18" t="e">
        <f>VLOOKUP(J2331,Ref!A:C,3,0)</f>
        <v>#N/A</v>
      </c>
      <c r="C2331" s="18" t="e">
        <f>VLOOKUP(J2331,Ref!A:D,4,0)</f>
        <v>#N/A</v>
      </c>
      <c r="D2331" s="18" t="str">
        <f t="shared" si="108"/>
        <v>00/ene</v>
      </c>
      <c r="E2331" s="18">
        <f t="shared" si="109"/>
        <v>0</v>
      </c>
      <c r="F2331" s="18">
        <v>1</v>
      </c>
      <c r="G2331" s="18">
        <f t="shared" si="110"/>
        <v>0</v>
      </c>
    </row>
    <row r="2332" spans="1:7">
      <c r="A2332" t="e">
        <f>_xlfn.XLOOKUP(I2332,UTILIZADAS[Contacto1],UTILIZADAS[Source.Name],,0)</f>
        <v>#N/A</v>
      </c>
      <c r="B2332" s="18" t="e">
        <f>VLOOKUP(J2332,Ref!A:C,3,0)</f>
        <v>#N/A</v>
      </c>
      <c r="C2332" s="18" t="e">
        <f>VLOOKUP(J2332,Ref!A:D,4,0)</f>
        <v>#N/A</v>
      </c>
      <c r="D2332" s="18" t="str">
        <f t="shared" si="108"/>
        <v>00/ene</v>
      </c>
      <c r="E2332" s="18">
        <f t="shared" si="109"/>
        <v>0</v>
      </c>
      <c r="F2332" s="18">
        <v>1</v>
      </c>
      <c r="G2332" s="18">
        <f t="shared" si="110"/>
        <v>0</v>
      </c>
    </row>
    <row r="2333" spans="1:7">
      <c r="A2333" t="e">
        <f>_xlfn.XLOOKUP(I2333,UTILIZADAS[Contacto1],UTILIZADAS[Source.Name],,0)</f>
        <v>#N/A</v>
      </c>
      <c r="B2333" s="18" t="e">
        <f>VLOOKUP(J2333,Ref!A:C,3,0)</f>
        <v>#N/A</v>
      </c>
      <c r="C2333" s="18" t="e">
        <f>VLOOKUP(J2333,Ref!A:D,4,0)</f>
        <v>#N/A</v>
      </c>
      <c r="D2333" s="18" t="str">
        <f t="shared" si="108"/>
        <v>00/ene</v>
      </c>
      <c r="E2333" s="18">
        <f t="shared" si="109"/>
        <v>0</v>
      </c>
      <c r="F2333" s="18">
        <v>1</v>
      </c>
      <c r="G2333" s="18">
        <f t="shared" si="110"/>
        <v>0</v>
      </c>
    </row>
    <row r="2334" spans="1:7">
      <c r="A2334" t="e">
        <f>_xlfn.XLOOKUP(I2334,UTILIZADAS[Contacto1],UTILIZADAS[Source.Name],,0)</f>
        <v>#N/A</v>
      </c>
      <c r="B2334" s="18" t="e">
        <f>VLOOKUP(J2334,Ref!A:C,3,0)</f>
        <v>#N/A</v>
      </c>
      <c r="C2334" s="18" t="e">
        <f>VLOOKUP(J2334,Ref!A:D,4,0)</f>
        <v>#N/A</v>
      </c>
      <c r="D2334" s="18" t="str">
        <f t="shared" si="108"/>
        <v>00/ene</v>
      </c>
      <c r="E2334" s="18">
        <f t="shared" si="109"/>
        <v>0</v>
      </c>
      <c r="F2334" s="18">
        <v>1</v>
      </c>
      <c r="G2334" s="18">
        <f t="shared" si="110"/>
        <v>0</v>
      </c>
    </row>
    <row r="2335" spans="1:7">
      <c r="A2335" t="e">
        <f>_xlfn.XLOOKUP(I2335,UTILIZADAS[Contacto1],UTILIZADAS[Source.Name],,0)</f>
        <v>#N/A</v>
      </c>
      <c r="B2335" s="18" t="e">
        <f>VLOOKUP(J2335,Ref!A:C,3,0)</f>
        <v>#N/A</v>
      </c>
      <c r="C2335" s="18" t="e">
        <f>VLOOKUP(J2335,Ref!A:D,4,0)</f>
        <v>#N/A</v>
      </c>
      <c r="D2335" s="18" t="str">
        <f t="shared" si="108"/>
        <v>00/ene</v>
      </c>
      <c r="E2335" s="18">
        <f t="shared" si="109"/>
        <v>0</v>
      </c>
      <c r="F2335" s="18">
        <v>1</v>
      </c>
      <c r="G2335" s="18">
        <f t="shared" si="110"/>
        <v>0</v>
      </c>
    </row>
    <row r="2336" spans="1:7">
      <c r="A2336" t="e">
        <f>_xlfn.XLOOKUP(I2336,UTILIZADAS[Contacto1],UTILIZADAS[Source.Name],,0)</f>
        <v>#N/A</v>
      </c>
      <c r="B2336" s="18" t="e">
        <f>VLOOKUP(J2336,Ref!A:C,3,0)</f>
        <v>#N/A</v>
      </c>
      <c r="C2336" s="18" t="e">
        <f>VLOOKUP(J2336,Ref!A:D,4,0)</f>
        <v>#N/A</v>
      </c>
      <c r="D2336" s="18" t="str">
        <f t="shared" si="108"/>
        <v>00/ene</v>
      </c>
      <c r="E2336" s="18">
        <f t="shared" si="109"/>
        <v>0</v>
      </c>
      <c r="F2336" s="18">
        <v>1</v>
      </c>
      <c r="G2336" s="18">
        <f t="shared" si="110"/>
        <v>0</v>
      </c>
    </row>
    <row r="2337" spans="1:7">
      <c r="A2337" t="e">
        <f>_xlfn.XLOOKUP(I2337,UTILIZADAS[Contacto1],UTILIZADAS[Source.Name],,0)</f>
        <v>#N/A</v>
      </c>
      <c r="B2337" s="18" t="e">
        <f>VLOOKUP(J2337,Ref!A:C,3,0)</f>
        <v>#N/A</v>
      </c>
      <c r="C2337" s="18" t="e">
        <f>VLOOKUP(J2337,Ref!A:D,4,0)</f>
        <v>#N/A</v>
      </c>
      <c r="D2337" s="18" t="str">
        <f t="shared" si="108"/>
        <v>00/ene</v>
      </c>
      <c r="E2337" s="18">
        <f t="shared" si="109"/>
        <v>0</v>
      </c>
      <c r="F2337" s="18">
        <v>1</v>
      </c>
      <c r="G2337" s="18">
        <f t="shared" si="110"/>
        <v>0</v>
      </c>
    </row>
    <row r="2338" spans="1:7">
      <c r="A2338" t="e">
        <f>_xlfn.XLOOKUP(I2338,UTILIZADAS[Contacto1],UTILIZADAS[Source.Name],,0)</f>
        <v>#N/A</v>
      </c>
      <c r="B2338" s="18" t="e">
        <f>VLOOKUP(J2338,Ref!A:C,3,0)</f>
        <v>#N/A</v>
      </c>
      <c r="C2338" s="18" t="e">
        <f>VLOOKUP(J2338,Ref!A:D,4,0)</f>
        <v>#N/A</v>
      </c>
      <c r="D2338" s="18" t="str">
        <f t="shared" si="108"/>
        <v>00/ene</v>
      </c>
      <c r="E2338" s="18">
        <f t="shared" si="109"/>
        <v>0</v>
      </c>
      <c r="F2338" s="18">
        <v>1</v>
      </c>
      <c r="G2338" s="18">
        <f t="shared" si="110"/>
        <v>0</v>
      </c>
    </row>
    <row r="2339" spans="1:7">
      <c r="A2339" t="e">
        <f>_xlfn.XLOOKUP(I2339,UTILIZADAS[Contacto1],UTILIZADAS[Source.Name],,0)</f>
        <v>#N/A</v>
      </c>
      <c r="B2339" s="18" t="e">
        <f>VLOOKUP(J2339,Ref!A:C,3,0)</f>
        <v>#N/A</v>
      </c>
      <c r="C2339" s="18" t="e">
        <f>VLOOKUP(J2339,Ref!A:D,4,0)</f>
        <v>#N/A</v>
      </c>
      <c r="D2339" s="18" t="str">
        <f t="shared" si="108"/>
        <v>00/ene</v>
      </c>
      <c r="E2339" s="18">
        <f t="shared" si="109"/>
        <v>0</v>
      </c>
      <c r="F2339" s="18">
        <v>1</v>
      </c>
      <c r="G2339" s="18">
        <f t="shared" si="110"/>
        <v>0</v>
      </c>
    </row>
    <row r="2340" spans="1:7">
      <c r="A2340" t="e">
        <f>_xlfn.XLOOKUP(I2340,UTILIZADAS[Contacto1],UTILIZADAS[Source.Name],,0)</f>
        <v>#N/A</v>
      </c>
      <c r="B2340" s="18" t="e">
        <f>VLOOKUP(J2340,Ref!A:C,3,0)</f>
        <v>#N/A</v>
      </c>
      <c r="C2340" s="18" t="e">
        <f>VLOOKUP(J2340,Ref!A:D,4,0)</f>
        <v>#N/A</v>
      </c>
      <c r="D2340" s="18" t="str">
        <f t="shared" si="108"/>
        <v>00/ene</v>
      </c>
      <c r="E2340" s="18">
        <f t="shared" si="109"/>
        <v>0</v>
      </c>
      <c r="F2340" s="18">
        <v>1</v>
      </c>
      <c r="G2340" s="18">
        <f t="shared" si="110"/>
        <v>0</v>
      </c>
    </row>
    <row r="2341" spans="1:7">
      <c r="A2341" t="e">
        <f>_xlfn.XLOOKUP(I2341,UTILIZADAS[Contacto1],UTILIZADAS[Source.Name],,0)</f>
        <v>#N/A</v>
      </c>
      <c r="B2341" s="18" t="e">
        <f>VLOOKUP(J2341,Ref!A:C,3,0)</f>
        <v>#N/A</v>
      </c>
      <c r="C2341" s="18" t="e">
        <f>VLOOKUP(J2341,Ref!A:D,4,0)</f>
        <v>#N/A</v>
      </c>
      <c r="D2341" s="18" t="str">
        <f t="shared" si="108"/>
        <v>00/ene</v>
      </c>
      <c r="E2341" s="18">
        <f t="shared" si="109"/>
        <v>0</v>
      </c>
      <c r="F2341" s="18">
        <v>1</v>
      </c>
      <c r="G2341" s="18">
        <f t="shared" si="110"/>
        <v>0</v>
      </c>
    </row>
    <row r="2342" spans="1:7">
      <c r="A2342" t="e">
        <f>_xlfn.XLOOKUP(I2342,UTILIZADAS[Contacto1],UTILIZADAS[Source.Name],,0)</f>
        <v>#N/A</v>
      </c>
      <c r="B2342" s="18" t="e">
        <f>VLOOKUP(J2342,Ref!A:C,3,0)</f>
        <v>#N/A</v>
      </c>
      <c r="C2342" s="18" t="e">
        <f>VLOOKUP(J2342,Ref!A:D,4,0)</f>
        <v>#N/A</v>
      </c>
      <c r="D2342" s="18" t="str">
        <f t="shared" si="108"/>
        <v>00/ene</v>
      </c>
      <c r="E2342" s="18">
        <f t="shared" si="109"/>
        <v>0</v>
      </c>
      <c r="F2342" s="18">
        <v>1</v>
      </c>
      <c r="G2342" s="18">
        <f t="shared" si="110"/>
        <v>0</v>
      </c>
    </row>
    <row r="2343" spans="1:7">
      <c r="A2343" t="e">
        <f>_xlfn.XLOOKUP(I2343,UTILIZADAS[Contacto1],UTILIZADAS[Source.Name],,0)</f>
        <v>#N/A</v>
      </c>
      <c r="B2343" s="18" t="e">
        <f>VLOOKUP(J2343,Ref!A:C,3,0)</f>
        <v>#N/A</v>
      </c>
      <c r="C2343" s="18" t="e">
        <f>VLOOKUP(J2343,Ref!A:D,4,0)</f>
        <v>#N/A</v>
      </c>
      <c r="D2343" s="18" t="str">
        <f t="shared" si="108"/>
        <v>00/ene</v>
      </c>
      <c r="E2343" s="18">
        <f t="shared" si="109"/>
        <v>0</v>
      </c>
      <c r="F2343" s="18">
        <v>1</v>
      </c>
      <c r="G2343" s="18">
        <f t="shared" si="110"/>
        <v>0</v>
      </c>
    </row>
    <row r="2344" spans="1:7">
      <c r="A2344" t="e">
        <f>_xlfn.XLOOKUP(I2344,UTILIZADAS[Contacto1],UTILIZADAS[Source.Name],,0)</f>
        <v>#N/A</v>
      </c>
      <c r="B2344" s="18" t="e">
        <f>VLOOKUP(J2344,Ref!A:C,3,0)</f>
        <v>#N/A</v>
      </c>
      <c r="C2344" s="18" t="e">
        <f>VLOOKUP(J2344,Ref!A:D,4,0)</f>
        <v>#N/A</v>
      </c>
      <c r="D2344" s="18" t="str">
        <f t="shared" si="108"/>
        <v>00/ene</v>
      </c>
      <c r="E2344" s="18">
        <f t="shared" si="109"/>
        <v>0</v>
      </c>
      <c r="F2344" s="18">
        <v>1</v>
      </c>
      <c r="G2344" s="18">
        <f t="shared" si="110"/>
        <v>0</v>
      </c>
    </row>
    <row r="2345" spans="1:7">
      <c r="A2345" t="e">
        <f>_xlfn.XLOOKUP(I2345,UTILIZADAS[Contacto1],UTILIZADAS[Source.Name],,0)</f>
        <v>#N/A</v>
      </c>
      <c r="B2345" s="18" t="e">
        <f>VLOOKUP(J2345,Ref!A:C,3,0)</f>
        <v>#N/A</v>
      </c>
      <c r="C2345" s="18" t="e">
        <f>VLOOKUP(J2345,Ref!A:D,4,0)</f>
        <v>#N/A</v>
      </c>
      <c r="D2345" s="18" t="str">
        <f t="shared" si="108"/>
        <v>00/ene</v>
      </c>
      <c r="E2345" s="18">
        <f t="shared" si="109"/>
        <v>0</v>
      </c>
      <c r="F2345" s="18">
        <v>1</v>
      </c>
      <c r="G2345" s="18">
        <f t="shared" si="110"/>
        <v>0</v>
      </c>
    </row>
    <row r="2346" spans="1:7">
      <c r="A2346" t="e">
        <f>_xlfn.XLOOKUP(I2346,UTILIZADAS[Contacto1],UTILIZADAS[Source.Name],,0)</f>
        <v>#N/A</v>
      </c>
      <c r="B2346" s="18" t="e">
        <f>VLOOKUP(J2346,Ref!A:C,3,0)</f>
        <v>#N/A</v>
      </c>
      <c r="C2346" s="18" t="e">
        <f>VLOOKUP(J2346,Ref!A:D,4,0)</f>
        <v>#N/A</v>
      </c>
      <c r="D2346" s="18" t="str">
        <f t="shared" si="108"/>
        <v>00/ene</v>
      </c>
      <c r="E2346" s="18">
        <f t="shared" si="109"/>
        <v>0</v>
      </c>
      <c r="F2346" s="18">
        <v>1</v>
      </c>
      <c r="G2346" s="18">
        <f t="shared" si="110"/>
        <v>0</v>
      </c>
    </row>
    <row r="2347" spans="1:7">
      <c r="A2347" t="e">
        <f>_xlfn.XLOOKUP(I2347,UTILIZADAS[Contacto1],UTILIZADAS[Source.Name],,0)</f>
        <v>#N/A</v>
      </c>
      <c r="B2347" s="18" t="e">
        <f>VLOOKUP(J2347,Ref!A:C,3,0)</f>
        <v>#N/A</v>
      </c>
      <c r="C2347" s="18" t="e">
        <f>VLOOKUP(J2347,Ref!A:D,4,0)</f>
        <v>#N/A</v>
      </c>
      <c r="D2347" s="18" t="str">
        <f t="shared" si="108"/>
        <v>00/ene</v>
      </c>
      <c r="E2347" s="18">
        <f t="shared" si="109"/>
        <v>0</v>
      </c>
      <c r="F2347" s="18">
        <v>1</v>
      </c>
      <c r="G2347" s="18">
        <f t="shared" si="110"/>
        <v>0</v>
      </c>
    </row>
    <row r="2348" spans="1:7">
      <c r="A2348" t="e">
        <f>_xlfn.XLOOKUP(I2348,UTILIZADAS[Contacto1],UTILIZADAS[Source.Name],,0)</f>
        <v>#N/A</v>
      </c>
      <c r="B2348" s="18" t="e">
        <f>VLOOKUP(J2348,Ref!A:C,3,0)</f>
        <v>#N/A</v>
      </c>
      <c r="C2348" s="18" t="e">
        <f>VLOOKUP(J2348,Ref!A:D,4,0)</f>
        <v>#N/A</v>
      </c>
      <c r="D2348" s="18" t="str">
        <f t="shared" si="108"/>
        <v>00/ene</v>
      </c>
      <c r="E2348" s="18">
        <f t="shared" si="109"/>
        <v>0</v>
      </c>
      <c r="F2348" s="18">
        <v>1</v>
      </c>
      <c r="G2348" s="18">
        <f t="shared" si="110"/>
        <v>0</v>
      </c>
    </row>
    <row r="2349" spans="1:7">
      <c r="A2349" t="e">
        <f>_xlfn.XLOOKUP(I2349,UTILIZADAS[Contacto1],UTILIZADAS[Source.Name],,0)</f>
        <v>#N/A</v>
      </c>
      <c r="B2349" s="18" t="e">
        <f>VLOOKUP(J2349,Ref!A:C,3,0)</f>
        <v>#N/A</v>
      </c>
      <c r="C2349" s="18" t="e">
        <f>VLOOKUP(J2349,Ref!A:D,4,0)</f>
        <v>#N/A</v>
      </c>
      <c r="D2349" s="18" t="str">
        <f t="shared" si="108"/>
        <v>00/ene</v>
      </c>
      <c r="E2349" s="18">
        <f t="shared" si="109"/>
        <v>0</v>
      </c>
      <c r="F2349" s="18">
        <v>1</v>
      </c>
      <c r="G2349" s="18">
        <f t="shared" si="110"/>
        <v>0</v>
      </c>
    </row>
    <row r="2350" spans="1:7">
      <c r="A2350" t="e">
        <f>_xlfn.XLOOKUP(I2350,UTILIZADAS[Contacto1],UTILIZADAS[Source.Name],,0)</f>
        <v>#N/A</v>
      </c>
      <c r="B2350" s="18" t="e">
        <f>VLOOKUP(J2350,Ref!A:C,3,0)</f>
        <v>#N/A</v>
      </c>
      <c r="C2350" s="18" t="e">
        <f>VLOOKUP(J2350,Ref!A:D,4,0)</f>
        <v>#N/A</v>
      </c>
      <c r="D2350" s="18" t="str">
        <f t="shared" si="108"/>
        <v>00/ene</v>
      </c>
      <c r="E2350" s="18">
        <f t="shared" si="109"/>
        <v>0</v>
      </c>
      <c r="F2350" s="18">
        <v>1</v>
      </c>
      <c r="G2350" s="18">
        <f t="shared" si="110"/>
        <v>0</v>
      </c>
    </row>
    <row r="2351" spans="1:7">
      <c r="A2351" t="e">
        <f>_xlfn.XLOOKUP(I2351,UTILIZADAS[Contacto1],UTILIZADAS[Source.Name],,0)</f>
        <v>#N/A</v>
      </c>
      <c r="B2351" s="18" t="e">
        <f>VLOOKUP(J2351,Ref!A:C,3,0)</f>
        <v>#N/A</v>
      </c>
      <c r="C2351" s="18" t="e">
        <f>VLOOKUP(J2351,Ref!A:D,4,0)</f>
        <v>#N/A</v>
      </c>
      <c r="D2351" s="18" t="str">
        <f t="shared" si="108"/>
        <v>00/ene</v>
      </c>
      <c r="E2351" s="18">
        <f t="shared" si="109"/>
        <v>0</v>
      </c>
      <c r="F2351" s="18">
        <v>1</v>
      </c>
      <c r="G2351" s="18">
        <f t="shared" si="110"/>
        <v>0</v>
      </c>
    </row>
    <row r="2352" spans="1:7">
      <c r="A2352" t="e">
        <f>_xlfn.XLOOKUP(I2352,UTILIZADAS[Contacto1],UTILIZADAS[Source.Name],,0)</f>
        <v>#N/A</v>
      </c>
      <c r="B2352" s="18" t="e">
        <f>VLOOKUP(J2352,Ref!A:C,3,0)</f>
        <v>#N/A</v>
      </c>
      <c r="C2352" s="18" t="e">
        <f>VLOOKUP(J2352,Ref!A:D,4,0)</f>
        <v>#N/A</v>
      </c>
      <c r="D2352" s="18" t="str">
        <f t="shared" si="108"/>
        <v>00/ene</v>
      </c>
      <c r="E2352" s="18">
        <f t="shared" si="109"/>
        <v>0</v>
      </c>
      <c r="F2352" s="18">
        <v>1</v>
      </c>
      <c r="G2352" s="18">
        <f t="shared" si="110"/>
        <v>0</v>
      </c>
    </row>
    <row r="2353" spans="1:7">
      <c r="A2353" t="e">
        <f>_xlfn.XLOOKUP(I2353,UTILIZADAS[Contacto1],UTILIZADAS[Source.Name],,0)</f>
        <v>#N/A</v>
      </c>
      <c r="B2353" s="18" t="e">
        <f>VLOOKUP(J2353,Ref!A:C,3,0)</f>
        <v>#N/A</v>
      </c>
      <c r="C2353" s="18" t="e">
        <f>VLOOKUP(J2353,Ref!A:D,4,0)</f>
        <v>#N/A</v>
      </c>
      <c r="D2353" s="18" t="str">
        <f t="shared" si="108"/>
        <v>00/ene</v>
      </c>
      <c r="E2353" s="18">
        <f t="shared" si="109"/>
        <v>0</v>
      </c>
      <c r="F2353" s="18">
        <v>1</v>
      </c>
      <c r="G2353" s="18">
        <f t="shared" si="110"/>
        <v>0</v>
      </c>
    </row>
    <row r="2354" spans="1:7">
      <c r="A2354" t="e">
        <f>_xlfn.XLOOKUP(I2354,UTILIZADAS[Contacto1],UTILIZADAS[Source.Name],,0)</f>
        <v>#N/A</v>
      </c>
      <c r="B2354" s="18" t="e">
        <f>VLOOKUP(J2354,Ref!A:C,3,0)</f>
        <v>#N/A</v>
      </c>
      <c r="C2354" s="18" t="e">
        <f>VLOOKUP(J2354,Ref!A:D,4,0)</f>
        <v>#N/A</v>
      </c>
      <c r="D2354" s="18" t="str">
        <f t="shared" si="108"/>
        <v>00/ene</v>
      </c>
      <c r="E2354" s="18">
        <f t="shared" si="109"/>
        <v>0</v>
      </c>
      <c r="F2354" s="18">
        <v>1</v>
      </c>
      <c r="G2354" s="18">
        <f t="shared" si="110"/>
        <v>0</v>
      </c>
    </row>
    <row r="2355" spans="1:7">
      <c r="A2355" t="e">
        <f>_xlfn.XLOOKUP(I2355,UTILIZADAS[Contacto1],UTILIZADAS[Source.Name],,0)</f>
        <v>#N/A</v>
      </c>
      <c r="B2355" s="18" t="e">
        <f>VLOOKUP(J2355,Ref!A:C,3,0)</f>
        <v>#N/A</v>
      </c>
      <c r="C2355" s="18" t="e">
        <f>VLOOKUP(J2355,Ref!A:D,4,0)</f>
        <v>#N/A</v>
      </c>
      <c r="D2355" s="18" t="str">
        <f t="shared" si="108"/>
        <v>00/ene</v>
      </c>
      <c r="E2355" s="18">
        <f t="shared" si="109"/>
        <v>0</v>
      </c>
      <c r="F2355" s="18">
        <v>1</v>
      </c>
      <c r="G2355" s="18">
        <f t="shared" si="110"/>
        <v>0</v>
      </c>
    </row>
    <row r="2356" spans="1:7">
      <c r="A2356" t="e">
        <f>_xlfn.XLOOKUP(I2356,UTILIZADAS[Contacto1],UTILIZADAS[Source.Name],,0)</f>
        <v>#N/A</v>
      </c>
      <c r="B2356" s="18" t="e">
        <f>VLOOKUP(J2356,Ref!A:C,3,0)</f>
        <v>#N/A</v>
      </c>
      <c r="C2356" s="18" t="e">
        <f>VLOOKUP(J2356,Ref!A:D,4,0)</f>
        <v>#N/A</v>
      </c>
      <c r="D2356" s="18" t="str">
        <f t="shared" si="108"/>
        <v>00/ene</v>
      </c>
      <c r="E2356" s="18">
        <f t="shared" si="109"/>
        <v>0</v>
      </c>
      <c r="F2356" s="18">
        <v>1</v>
      </c>
      <c r="G2356" s="18">
        <f t="shared" si="110"/>
        <v>0</v>
      </c>
    </row>
    <row r="2357" spans="1:7">
      <c r="A2357" t="e">
        <f>_xlfn.XLOOKUP(I2357,UTILIZADAS[Contacto1],UTILIZADAS[Source.Name],,0)</f>
        <v>#N/A</v>
      </c>
      <c r="B2357" s="18" t="e">
        <f>VLOOKUP(J2357,Ref!A:C,3,0)</f>
        <v>#N/A</v>
      </c>
      <c r="C2357" s="18" t="e">
        <f>VLOOKUP(J2357,Ref!A:D,4,0)</f>
        <v>#N/A</v>
      </c>
      <c r="D2357" s="18" t="str">
        <f t="shared" si="108"/>
        <v>00/ene</v>
      </c>
      <c r="E2357" s="18">
        <f t="shared" si="109"/>
        <v>0</v>
      </c>
      <c r="F2357" s="18">
        <v>1</v>
      </c>
      <c r="G2357" s="18">
        <f t="shared" si="110"/>
        <v>0</v>
      </c>
    </row>
    <row r="2358" spans="1:7">
      <c r="A2358" t="e">
        <f>_xlfn.XLOOKUP(I2358,UTILIZADAS[Contacto1],UTILIZADAS[Source.Name],,0)</f>
        <v>#N/A</v>
      </c>
      <c r="B2358" s="18" t="e">
        <f>VLOOKUP(J2358,Ref!A:C,3,0)</f>
        <v>#N/A</v>
      </c>
      <c r="C2358" s="18" t="e">
        <f>VLOOKUP(J2358,Ref!A:D,4,0)</f>
        <v>#N/A</v>
      </c>
      <c r="D2358" s="18" t="str">
        <f t="shared" si="108"/>
        <v>00/ene</v>
      </c>
      <c r="E2358" s="18">
        <f t="shared" si="109"/>
        <v>0</v>
      </c>
      <c r="F2358" s="18">
        <v>1</v>
      </c>
      <c r="G2358" s="18">
        <f t="shared" si="110"/>
        <v>0</v>
      </c>
    </row>
    <row r="2359" spans="1:7">
      <c r="A2359" t="e">
        <f>_xlfn.XLOOKUP(I2359,UTILIZADAS[Contacto1],UTILIZADAS[Source.Name],,0)</f>
        <v>#N/A</v>
      </c>
      <c r="B2359" s="18" t="e">
        <f>VLOOKUP(J2359,Ref!A:C,3,0)</f>
        <v>#N/A</v>
      </c>
      <c r="C2359" s="18" t="e">
        <f>VLOOKUP(J2359,Ref!A:D,4,0)</f>
        <v>#N/A</v>
      </c>
      <c r="D2359" s="18" t="str">
        <f t="shared" si="108"/>
        <v>00/ene</v>
      </c>
      <c r="E2359" s="18">
        <f t="shared" si="109"/>
        <v>0</v>
      </c>
      <c r="F2359" s="18">
        <v>1</v>
      </c>
      <c r="G2359" s="18">
        <f t="shared" si="110"/>
        <v>0</v>
      </c>
    </row>
    <row r="2360" spans="1:7">
      <c r="A2360" t="e">
        <f>_xlfn.XLOOKUP(I2360,UTILIZADAS[Contacto1],UTILIZADAS[Source.Name],,0)</f>
        <v>#N/A</v>
      </c>
      <c r="B2360" s="18" t="e">
        <f>VLOOKUP(J2360,Ref!A:C,3,0)</f>
        <v>#N/A</v>
      </c>
      <c r="C2360" s="18" t="e">
        <f>VLOOKUP(J2360,Ref!A:D,4,0)</f>
        <v>#N/A</v>
      </c>
      <c r="D2360" s="18" t="str">
        <f t="shared" si="108"/>
        <v>00/ene</v>
      </c>
      <c r="E2360" s="18">
        <f t="shared" si="109"/>
        <v>0</v>
      </c>
      <c r="F2360" s="18">
        <v>1</v>
      </c>
      <c r="G2360" s="18">
        <f t="shared" si="110"/>
        <v>0</v>
      </c>
    </row>
    <row r="2361" spans="1:7">
      <c r="A2361" t="e">
        <f>_xlfn.XLOOKUP(I2361,UTILIZADAS[Contacto1],UTILIZADAS[Source.Name],,0)</f>
        <v>#N/A</v>
      </c>
      <c r="B2361" s="18" t="e">
        <f>VLOOKUP(J2361,Ref!A:C,3,0)</f>
        <v>#N/A</v>
      </c>
      <c r="C2361" s="18" t="e">
        <f>VLOOKUP(J2361,Ref!A:D,4,0)</f>
        <v>#N/A</v>
      </c>
      <c r="D2361" s="18" t="str">
        <f t="shared" si="108"/>
        <v>00/ene</v>
      </c>
      <c r="E2361" s="18">
        <f t="shared" si="109"/>
        <v>0</v>
      </c>
      <c r="F2361" s="18">
        <v>1</v>
      </c>
      <c r="G2361" s="18">
        <f t="shared" si="110"/>
        <v>0</v>
      </c>
    </row>
    <row r="2362" spans="1:7">
      <c r="A2362" t="e">
        <f>_xlfn.XLOOKUP(I2362,UTILIZADAS[Contacto1],UTILIZADAS[Source.Name],,0)</f>
        <v>#N/A</v>
      </c>
      <c r="B2362" s="18" t="e">
        <f>VLOOKUP(J2362,Ref!A:C,3,0)</f>
        <v>#N/A</v>
      </c>
      <c r="C2362" s="18" t="e">
        <f>VLOOKUP(J2362,Ref!A:D,4,0)</f>
        <v>#N/A</v>
      </c>
      <c r="D2362" s="18" t="str">
        <f t="shared" si="108"/>
        <v>00/ene</v>
      </c>
      <c r="E2362" s="18">
        <f t="shared" si="109"/>
        <v>0</v>
      </c>
      <c r="F2362" s="18">
        <v>1</v>
      </c>
      <c r="G2362" s="18">
        <f t="shared" si="110"/>
        <v>0</v>
      </c>
    </row>
    <row r="2363" spans="1:7">
      <c r="A2363" t="e">
        <f>_xlfn.XLOOKUP(I2363,UTILIZADAS[Contacto1],UTILIZADAS[Source.Name],,0)</f>
        <v>#N/A</v>
      </c>
      <c r="B2363" s="18" t="e">
        <f>VLOOKUP(J2363,Ref!A:C,3,0)</f>
        <v>#N/A</v>
      </c>
      <c r="C2363" s="18" t="e">
        <f>VLOOKUP(J2363,Ref!A:D,4,0)</f>
        <v>#N/A</v>
      </c>
      <c r="D2363" s="18" t="str">
        <f t="shared" si="108"/>
        <v>00/ene</v>
      </c>
      <c r="E2363" s="18">
        <f t="shared" si="109"/>
        <v>0</v>
      </c>
      <c r="F2363" s="18">
        <v>1</v>
      </c>
      <c r="G2363" s="18">
        <f t="shared" si="110"/>
        <v>0</v>
      </c>
    </row>
    <row r="2364" spans="1:7">
      <c r="A2364" t="e">
        <f>_xlfn.XLOOKUP(I2364,UTILIZADAS[Contacto1],UTILIZADAS[Source.Name],,0)</f>
        <v>#N/A</v>
      </c>
      <c r="B2364" s="18" t="e">
        <f>VLOOKUP(J2364,Ref!A:C,3,0)</f>
        <v>#N/A</v>
      </c>
      <c r="C2364" s="18" t="e">
        <f>VLOOKUP(J2364,Ref!A:D,4,0)</f>
        <v>#N/A</v>
      </c>
      <c r="D2364" s="18" t="str">
        <f t="shared" si="108"/>
        <v>00/ene</v>
      </c>
      <c r="E2364" s="18">
        <f t="shared" si="109"/>
        <v>0</v>
      </c>
      <c r="F2364" s="18">
        <v>1</v>
      </c>
      <c r="G2364" s="18">
        <f t="shared" si="110"/>
        <v>0</v>
      </c>
    </row>
    <row r="2365" spans="1:7">
      <c r="A2365" t="e">
        <f>_xlfn.XLOOKUP(I2365,UTILIZADAS[Contacto1],UTILIZADAS[Source.Name],,0)</f>
        <v>#N/A</v>
      </c>
      <c r="B2365" s="18" t="e">
        <f>VLOOKUP(J2365,Ref!A:C,3,0)</f>
        <v>#N/A</v>
      </c>
      <c r="C2365" s="18" t="e">
        <f>VLOOKUP(J2365,Ref!A:D,4,0)</f>
        <v>#N/A</v>
      </c>
      <c r="D2365" s="18" t="str">
        <f t="shared" si="108"/>
        <v>00/ene</v>
      </c>
      <c r="E2365" s="18">
        <f t="shared" si="109"/>
        <v>0</v>
      </c>
      <c r="F2365" s="18">
        <v>1</v>
      </c>
      <c r="G2365" s="18">
        <f t="shared" si="110"/>
        <v>0</v>
      </c>
    </row>
    <row r="2366" spans="1:7">
      <c r="A2366" t="e">
        <f>_xlfn.XLOOKUP(I2366,UTILIZADAS[Contacto1],UTILIZADAS[Source.Name],,0)</f>
        <v>#N/A</v>
      </c>
      <c r="B2366" s="18" t="e">
        <f>VLOOKUP(J2366,Ref!A:C,3,0)</f>
        <v>#N/A</v>
      </c>
      <c r="C2366" s="18" t="e">
        <f>VLOOKUP(J2366,Ref!A:D,4,0)</f>
        <v>#N/A</v>
      </c>
      <c r="D2366" s="18" t="str">
        <f t="shared" si="108"/>
        <v>00/ene</v>
      </c>
      <c r="E2366" s="18">
        <f t="shared" si="109"/>
        <v>0</v>
      </c>
      <c r="F2366" s="18">
        <v>1</v>
      </c>
      <c r="G2366" s="18">
        <f t="shared" si="110"/>
        <v>0</v>
      </c>
    </row>
    <row r="2367" spans="1:7">
      <c r="A2367" t="e">
        <f>_xlfn.XLOOKUP(I2367,UTILIZADAS[Contacto1],UTILIZADAS[Source.Name],,0)</f>
        <v>#N/A</v>
      </c>
      <c r="B2367" s="18" t="e">
        <f>VLOOKUP(J2367,Ref!A:C,3,0)</f>
        <v>#N/A</v>
      </c>
      <c r="C2367" s="18" t="e">
        <f>VLOOKUP(J2367,Ref!A:D,4,0)</f>
        <v>#N/A</v>
      </c>
      <c r="D2367" s="18" t="str">
        <f t="shared" si="108"/>
        <v>00/ene</v>
      </c>
      <c r="E2367" s="18">
        <f t="shared" si="109"/>
        <v>0</v>
      </c>
      <c r="F2367" s="18">
        <v>1</v>
      </c>
      <c r="G2367" s="18">
        <f t="shared" si="110"/>
        <v>0</v>
      </c>
    </row>
    <row r="2368" spans="1:7">
      <c r="A2368" t="e">
        <f>_xlfn.XLOOKUP(I2368,UTILIZADAS[Contacto1],UTILIZADAS[Source.Name],,0)</f>
        <v>#N/A</v>
      </c>
      <c r="B2368" s="18" t="e">
        <f>VLOOKUP(J2368,Ref!A:C,3,0)</f>
        <v>#N/A</v>
      </c>
      <c r="C2368" s="18" t="e">
        <f>VLOOKUP(J2368,Ref!A:D,4,0)</f>
        <v>#N/A</v>
      </c>
      <c r="D2368" s="18" t="str">
        <f t="shared" si="108"/>
        <v>00/ene</v>
      </c>
      <c r="E2368" s="18">
        <f t="shared" si="109"/>
        <v>0</v>
      </c>
      <c r="F2368" s="18">
        <v>1</v>
      </c>
      <c r="G2368" s="18">
        <f t="shared" si="110"/>
        <v>0</v>
      </c>
    </row>
    <row r="2369" spans="1:7">
      <c r="A2369" t="e">
        <f>_xlfn.XLOOKUP(I2369,UTILIZADAS[Contacto1],UTILIZADAS[Source.Name],,0)</f>
        <v>#N/A</v>
      </c>
      <c r="B2369" s="18" t="e">
        <f>VLOOKUP(J2369,Ref!A:C,3,0)</f>
        <v>#N/A</v>
      </c>
      <c r="C2369" s="18" t="e">
        <f>VLOOKUP(J2369,Ref!A:D,4,0)</f>
        <v>#N/A</v>
      </c>
      <c r="D2369" s="18" t="str">
        <f t="shared" si="108"/>
        <v>00/ene</v>
      </c>
      <c r="E2369" s="18">
        <f t="shared" si="109"/>
        <v>0</v>
      </c>
      <c r="F2369" s="18">
        <v>1</v>
      </c>
      <c r="G2369" s="18">
        <f t="shared" si="110"/>
        <v>0</v>
      </c>
    </row>
    <row r="2370" spans="1:7">
      <c r="A2370" t="e">
        <f>_xlfn.XLOOKUP(I2370,UTILIZADAS[Contacto1],UTILIZADAS[Source.Name],,0)</f>
        <v>#N/A</v>
      </c>
      <c r="B2370" s="18" t="e">
        <f>VLOOKUP(J2370,Ref!A:C,3,0)</f>
        <v>#N/A</v>
      </c>
      <c r="C2370" s="18" t="e">
        <f>VLOOKUP(J2370,Ref!A:D,4,0)</f>
        <v>#N/A</v>
      </c>
      <c r="D2370" s="18" t="str">
        <f t="shared" ref="D2370:D2433" si="111">TEXT(H2370,"dd/mmm")</f>
        <v>00/ene</v>
      </c>
      <c r="E2370" s="18">
        <f t="shared" ref="E2370:E2433" si="112">+COUNTIF(I:I,I2370)</f>
        <v>0</v>
      </c>
      <c r="F2370" s="18">
        <v>1</v>
      </c>
      <c r="G2370" s="18">
        <f t="shared" si="110"/>
        <v>0</v>
      </c>
    </row>
    <row r="2371" spans="1:7">
      <c r="A2371" t="e">
        <f>_xlfn.XLOOKUP(I2371,UTILIZADAS[Contacto1],UTILIZADAS[Source.Name],,0)</f>
        <v>#N/A</v>
      </c>
      <c r="B2371" s="18" t="e">
        <f>VLOOKUP(J2371,Ref!A:C,3,0)</f>
        <v>#N/A</v>
      </c>
      <c r="C2371" s="18" t="e">
        <f>VLOOKUP(J2371,Ref!A:D,4,0)</f>
        <v>#N/A</v>
      </c>
      <c r="D2371" s="18" t="str">
        <f t="shared" si="111"/>
        <v>00/ene</v>
      </c>
      <c r="E2371" s="18">
        <f t="shared" si="112"/>
        <v>0</v>
      </c>
      <c r="F2371" s="18">
        <v>1</v>
      </c>
      <c r="G2371" s="18">
        <f t="shared" ref="G2371:G2434" si="113">IF(I2371=I2372,0,1)</f>
        <v>0</v>
      </c>
    </row>
    <row r="2372" spans="1:7">
      <c r="A2372" t="e">
        <f>_xlfn.XLOOKUP(I2372,UTILIZADAS[Contacto1],UTILIZADAS[Source.Name],,0)</f>
        <v>#N/A</v>
      </c>
      <c r="B2372" s="18" t="e">
        <f>VLOOKUP(J2372,Ref!A:C,3,0)</f>
        <v>#N/A</v>
      </c>
      <c r="C2372" s="18" t="e">
        <f>VLOOKUP(J2372,Ref!A:D,4,0)</f>
        <v>#N/A</v>
      </c>
      <c r="D2372" s="18" t="str">
        <f t="shared" si="111"/>
        <v>00/ene</v>
      </c>
      <c r="E2372" s="18">
        <f t="shared" si="112"/>
        <v>0</v>
      </c>
      <c r="F2372" s="18">
        <v>1</v>
      </c>
      <c r="G2372" s="18">
        <f t="shared" si="113"/>
        <v>0</v>
      </c>
    </row>
    <row r="2373" spans="1:7">
      <c r="A2373" t="e">
        <f>_xlfn.XLOOKUP(I2373,UTILIZADAS[Contacto1],UTILIZADAS[Source.Name],,0)</f>
        <v>#N/A</v>
      </c>
      <c r="B2373" s="18" t="e">
        <f>VLOOKUP(J2373,Ref!A:C,3,0)</f>
        <v>#N/A</v>
      </c>
      <c r="C2373" s="18" t="e">
        <f>VLOOKUP(J2373,Ref!A:D,4,0)</f>
        <v>#N/A</v>
      </c>
      <c r="D2373" s="18" t="str">
        <f t="shared" si="111"/>
        <v>00/ene</v>
      </c>
      <c r="E2373" s="18">
        <f t="shared" si="112"/>
        <v>0</v>
      </c>
      <c r="F2373" s="18">
        <v>1</v>
      </c>
      <c r="G2373" s="18">
        <f t="shared" si="113"/>
        <v>0</v>
      </c>
    </row>
    <row r="2374" spans="1:7">
      <c r="A2374" t="e">
        <f>_xlfn.XLOOKUP(I2374,UTILIZADAS[Contacto1],UTILIZADAS[Source.Name],,0)</f>
        <v>#N/A</v>
      </c>
      <c r="B2374" s="18" t="e">
        <f>VLOOKUP(J2374,Ref!A:C,3,0)</f>
        <v>#N/A</v>
      </c>
      <c r="C2374" s="18" t="e">
        <f>VLOOKUP(J2374,Ref!A:D,4,0)</f>
        <v>#N/A</v>
      </c>
      <c r="D2374" s="18" t="str">
        <f t="shared" si="111"/>
        <v>00/ene</v>
      </c>
      <c r="E2374" s="18">
        <f t="shared" si="112"/>
        <v>0</v>
      </c>
      <c r="F2374" s="18">
        <v>1</v>
      </c>
      <c r="G2374" s="18">
        <f t="shared" si="113"/>
        <v>0</v>
      </c>
    </row>
    <row r="2375" spans="1:7">
      <c r="A2375" t="e">
        <f>_xlfn.XLOOKUP(I2375,UTILIZADAS[Contacto1],UTILIZADAS[Source.Name],,0)</f>
        <v>#N/A</v>
      </c>
      <c r="B2375" s="18" t="e">
        <f>VLOOKUP(J2375,Ref!A:C,3,0)</f>
        <v>#N/A</v>
      </c>
      <c r="C2375" s="18" t="e">
        <f>VLOOKUP(J2375,Ref!A:D,4,0)</f>
        <v>#N/A</v>
      </c>
      <c r="D2375" s="18" t="str">
        <f t="shared" si="111"/>
        <v>00/ene</v>
      </c>
      <c r="E2375" s="18">
        <f t="shared" si="112"/>
        <v>0</v>
      </c>
      <c r="F2375" s="18">
        <v>1</v>
      </c>
      <c r="G2375" s="18">
        <f t="shared" si="113"/>
        <v>0</v>
      </c>
    </row>
    <row r="2376" spans="1:7">
      <c r="A2376" t="e">
        <f>_xlfn.XLOOKUP(I2376,UTILIZADAS[Contacto1],UTILIZADAS[Source.Name],,0)</f>
        <v>#N/A</v>
      </c>
      <c r="B2376" s="18" t="e">
        <f>VLOOKUP(J2376,Ref!A:C,3,0)</f>
        <v>#N/A</v>
      </c>
      <c r="C2376" s="18" t="e">
        <f>VLOOKUP(J2376,Ref!A:D,4,0)</f>
        <v>#N/A</v>
      </c>
      <c r="D2376" s="18" t="str">
        <f t="shared" si="111"/>
        <v>00/ene</v>
      </c>
      <c r="E2376" s="18">
        <f t="shared" si="112"/>
        <v>0</v>
      </c>
      <c r="F2376" s="18">
        <v>1</v>
      </c>
      <c r="G2376" s="18">
        <f t="shared" si="113"/>
        <v>0</v>
      </c>
    </row>
    <row r="2377" spans="1:7">
      <c r="A2377" t="e">
        <f>_xlfn.XLOOKUP(I2377,UTILIZADAS[Contacto1],UTILIZADAS[Source.Name],,0)</f>
        <v>#N/A</v>
      </c>
      <c r="B2377" s="18" t="e">
        <f>VLOOKUP(J2377,Ref!A:C,3,0)</f>
        <v>#N/A</v>
      </c>
      <c r="C2377" s="18" t="e">
        <f>VLOOKUP(J2377,Ref!A:D,4,0)</f>
        <v>#N/A</v>
      </c>
      <c r="D2377" s="18" t="str">
        <f t="shared" si="111"/>
        <v>00/ene</v>
      </c>
      <c r="E2377" s="18">
        <f t="shared" si="112"/>
        <v>0</v>
      </c>
      <c r="F2377" s="18">
        <v>1</v>
      </c>
      <c r="G2377" s="18">
        <f t="shared" si="113"/>
        <v>0</v>
      </c>
    </row>
    <row r="2378" spans="1:7">
      <c r="A2378" t="e">
        <f>_xlfn.XLOOKUP(I2378,UTILIZADAS[Contacto1],UTILIZADAS[Source.Name],,0)</f>
        <v>#N/A</v>
      </c>
      <c r="B2378" s="18" t="e">
        <f>VLOOKUP(J2378,Ref!A:C,3,0)</f>
        <v>#N/A</v>
      </c>
      <c r="C2378" s="18" t="e">
        <f>VLOOKUP(J2378,Ref!A:D,4,0)</f>
        <v>#N/A</v>
      </c>
      <c r="D2378" s="18" t="str">
        <f t="shared" si="111"/>
        <v>00/ene</v>
      </c>
      <c r="E2378" s="18">
        <f t="shared" si="112"/>
        <v>0</v>
      </c>
      <c r="F2378" s="18">
        <v>1</v>
      </c>
      <c r="G2378" s="18">
        <f t="shared" si="113"/>
        <v>0</v>
      </c>
    </row>
    <row r="2379" spans="1:7">
      <c r="A2379" t="e">
        <f>_xlfn.XLOOKUP(I2379,UTILIZADAS[Contacto1],UTILIZADAS[Source.Name],,0)</f>
        <v>#N/A</v>
      </c>
      <c r="B2379" s="18" t="e">
        <f>VLOOKUP(J2379,Ref!A:C,3,0)</f>
        <v>#N/A</v>
      </c>
      <c r="C2379" s="18" t="e">
        <f>VLOOKUP(J2379,Ref!A:D,4,0)</f>
        <v>#N/A</v>
      </c>
      <c r="D2379" s="18" t="str">
        <f t="shared" si="111"/>
        <v>00/ene</v>
      </c>
      <c r="E2379" s="18">
        <f t="shared" si="112"/>
        <v>0</v>
      </c>
      <c r="F2379" s="18">
        <v>1</v>
      </c>
      <c r="G2379" s="18">
        <f t="shared" si="113"/>
        <v>0</v>
      </c>
    </row>
    <row r="2380" spans="1:7">
      <c r="A2380" t="e">
        <f>_xlfn.XLOOKUP(I2380,UTILIZADAS[Contacto1],UTILIZADAS[Source.Name],,0)</f>
        <v>#N/A</v>
      </c>
      <c r="B2380" s="18" t="e">
        <f>VLOOKUP(J2380,Ref!A:C,3,0)</f>
        <v>#N/A</v>
      </c>
      <c r="C2380" s="18" t="e">
        <f>VLOOKUP(J2380,Ref!A:D,4,0)</f>
        <v>#N/A</v>
      </c>
      <c r="D2380" s="18" t="str">
        <f t="shared" si="111"/>
        <v>00/ene</v>
      </c>
      <c r="E2380" s="18">
        <f t="shared" si="112"/>
        <v>0</v>
      </c>
      <c r="F2380" s="18">
        <v>1</v>
      </c>
      <c r="G2380" s="18">
        <f t="shared" si="113"/>
        <v>0</v>
      </c>
    </row>
    <row r="2381" spans="1:7">
      <c r="A2381" t="e">
        <f>_xlfn.XLOOKUP(I2381,UTILIZADAS[Contacto1],UTILIZADAS[Source.Name],,0)</f>
        <v>#N/A</v>
      </c>
      <c r="B2381" s="18" t="e">
        <f>VLOOKUP(J2381,Ref!A:C,3,0)</f>
        <v>#N/A</v>
      </c>
      <c r="C2381" s="18" t="e">
        <f>VLOOKUP(J2381,Ref!A:D,4,0)</f>
        <v>#N/A</v>
      </c>
      <c r="D2381" s="18" t="str">
        <f t="shared" si="111"/>
        <v>00/ene</v>
      </c>
      <c r="E2381" s="18">
        <f t="shared" si="112"/>
        <v>0</v>
      </c>
      <c r="F2381" s="18">
        <v>1</v>
      </c>
      <c r="G2381" s="18">
        <f t="shared" si="113"/>
        <v>0</v>
      </c>
    </row>
    <row r="2382" spans="1:7">
      <c r="A2382" t="e">
        <f>_xlfn.XLOOKUP(I2382,UTILIZADAS[Contacto1],UTILIZADAS[Source.Name],,0)</f>
        <v>#N/A</v>
      </c>
      <c r="B2382" s="18" t="e">
        <f>VLOOKUP(J2382,Ref!A:C,3,0)</f>
        <v>#N/A</v>
      </c>
      <c r="C2382" s="18" t="e">
        <f>VLOOKUP(J2382,Ref!A:D,4,0)</f>
        <v>#N/A</v>
      </c>
      <c r="D2382" s="18" t="str">
        <f t="shared" si="111"/>
        <v>00/ene</v>
      </c>
      <c r="E2382" s="18">
        <f t="shared" si="112"/>
        <v>0</v>
      </c>
      <c r="F2382" s="18">
        <v>1</v>
      </c>
      <c r="G2382" s="18">
        <f t="shared" si="113"/>
        <v>0</v>
      </c>
    </row>
    <row r="2383" spans="1:7">
      <c r="A2383" t="e">
        <f>_xlfn.XLOOKUP(I2383,UTILIZADAS[Contacto1],UTILIZADAS[Source.Name],,0)</f>
        <v>#N/A</v>
      </c>
      <c r="B2383" s="18" t="e">
        <f>VLOOKUP(J2383,Ref!A:C,3,0)</f>
        <v>#N/A</v>
      </c>
      <c r="C2383" s="18" t="e">
        <f>VLOOKUP(J2383,Ref!A:D,4,0)</f>
        <v>#N/A</v>
      </c>
      <c r="D2383" s="18" t="str">
        <f t="shared" si="111"/>
        <v>00/ene</v>
      </c>
      <c r="E2383" s="18">
        <f t="shared" si="112"/>
        <v>0</v>
      </c>
      <c r="F2383" s="18">
        <v>1</v>
      </c>
      <c r="G2383" s="18">
        <f t="shared" si="113"/>
        <v>0</v>
      </c>
    </row>
    <row r="2384" spans="1:7">
      <c r="A2384" t="e">
        <f>_xlfn.XLOOKUP(I2384,UTILIZADAS[Contacto1],UTILIZADAS[Source.Name],,0)</f>
        <v>#N/A</v>
      </c>
      <c r="B2384" s="18" t="e">
        <f>VLOOKUP(J2384,Ref!A:C,3,0)</f>
        <v>#N/A</v>
      </c>
      <c r="C2384" s="18" t="e">
        <f>VLOOKUP(J2384,Ref!A:D,4,0)</f>
        <v>#N/A</v>
      </c>
      <c r="D2384" s="18" t="str">
        <f t="shared" si="111"/>
        <v>00/ene</v>
      </c>
      <c r="E2384" s="18">
        <f t="shared" si="112"/>
        <v>0</v>
      </c>
      <c r="F2384" s="18">
        <v>1</v>
      </c>
      <c r="G2384" s="18">
        <f t="shared" si="113"/>
        <v>0</v>
      </c>
    </row>
    <row r="2385" spans="1:7">
      <c r="A2385" t="e">
        <f>_xlfn.XLOOKUP(I2385,UTILIZADAS[Contacto1],UTILIZADAS[Source.Name],,0)</f>
        <v>#N/A</v>
      </c>
      <c r="B2385" s="18" t="e">
        <f>VLOOKUP(J2385,Ref!A:C,3,0)</f>
        <v>#N/A</v>
      </c>
      <c r="C2385" s="18" t="e">
        <f>VLOOKUP(J2385,Ref!A:D,4,0)</f>
        <v>#N/A</v>
      </c>
      <c r="D2385" s="18" t="str">
        <f t="shared" si="111"/>
        <v>00/ene</v>
      </c>
      <c r="E2385" s="18">
        <f t="shared" si="112"/>
        <v>0</v>
      </c>
      <c r="F2385" s="18">
        <v>1</v>
      </c>
      <c r="G2385" s="18">
        <f t="shared" si="113"/>
        <v>0</v>
      </c>
    </row>
    <row r="2386" spans="1:7">
      <c r="A2386" t="e">
        <f>_xlfn.XLOOKUP(I2386,UTILIZADAS[Contacto1],UTILIZADAS[Source.Name],,0)</f>
        <v>#N/A</v>
      </c>
      <c r="B2386" s="18" t="e">
        <f>VLOOKUP(J2386,Ref!A:C,3,0)</f>
        <v>#N/A</v>
      </c>
      <c r="C2386" s="18" t="e">
        <f>VLOOKUP(J2386,Ref!A:D,4,0)</f>
        <v>#N/A</v>
      </c>
      <c r="D2386" s="18" t="str">
        <f t="shared" si="111"/>
        <v>00/ene</v>
      </c>
      <c r="E2386" s="18">
        <f t="shared" si="112"/>
        <v>0</v>
      </c>
      <c r="F2386" s="18">
        <v>1</v>
      </c>
      <c r="G2386" s="18">
        <f t="shared" si="113"/>
        <v>0</v>
      </c>
    </row>
    <row r="2387" spans="1:7">
      <c r="A2387" t="e">
        <f>_xlfn.XLOOKUP(I2387,UTILIZADAS[Contacto1],UTILIZADAS[Source.Name],,0)</f>
        <v>#N/A</v>
      </c>
      <c r="B2387" s="18" t="e">
        <f>VLOOKUP(J2387,Ref!A:C,3,0)</f>
        <v>#N/A</v>
      </c>
      <c r="C2387" s="18" t="e">
        <f>VLOOKUP(J2387,Ref!A:D,4,0)</f>
        <v>#N/A</v>
      </c>
      <c r="D2387" s="18" t="str">
        <f t="shared" si="111"/>
        <v>00/ene</v>
      </c>
      <c r="E2387" s="18">
        <f t="shared" si="112"/>
        <v>0</v>
      </c>
      <c r="F2387" s="18">
        <v>1</v>
      </c>
      <c r="G2387" s="18">
        <f t="shared" si="113"/>
        <v>0</v>
      </c>
    </row>
    <row r="2388" spans="1:7">
      <c r="A2388" t="e">
        <f>_xlfn.XLOOKUP(I2388,UTILIZADAS[Contacto1],UTILIZADAS[Source.Name],,0)</f>
        <v>#N/A</v>
      </c>
      <c r="B2388" s="18" t="e">
        <f>VLOOKUP(J2388,Ref!A:C,3,0)</f>
        <v>#N/A</v>
      </c>
      <c r="C2388" s="18" t="e">
        <f>VLOOKUP(J2388,Ref!A:D,4,0)</f>
        <v>#N/A</v>
      </c>
      <c r="D2388" s="18" t="str">
        <f t="shared" si="111"/>
        <v>00/ene</v>
      </c>
      <c r="E2388" s="18">
        <f t="shared" si="112"/>
        <v>0</v>
      </c>
      <c r="F2388" s="18">
        <v>1</v>
      </c>
      <c r="G2388" s="18">
        <f t="shared" si="113"/>
        <v>0</v>
      </c>
    </row>
    <row r="2389" spans="1:7">
      <c r="A2389" t="e">
        <f>_xlfn.XLOOKUP(I2389,UTILIZADAS[Contacto1],UTILIZADAS[Source.Name],,0)</f>
        <v>#N/A</v>
      </c>
      <c r="B2389" s="18" t="e">
        <f>VLOOKUP(J2389,Ref!A:C,3,0)</f>
        <v>#N/A</v>
      </c>
      <c r="C2389" s="18" t="e">
        <f>VLOOKUP(J2389,Ref!A:D,4,0)</f>
        <v>#N/A</v>
      </c>
      <c r="D2389" s="18" t="str">
        <f t="shared" si="111"/>
        <v>00/ene</v>
      </c>
      <c r="E2389" s="18">
        <f t="shared" si="112"/>
        <v>0</v>
      </c>
      <c r="F2389" s="18">
        <v>1</v>
      </c>
      <c r="G2389" s="18">
        <f t="shared" si="113"/>
        <v>0</v>
      </c>
    </row>
    <row r="2390" spans="1:7">
      <c r="A2390" t="e">
        <f>_xlfn.XLOOKUP(I2390,UTILIZADAS[Contacto1],UTILIZADAS[Source.Name],,0)</f>
        <v>#N/A</v>
      </c>
      <c r="B2390" s="18" t="e">
        <f>VLOOKUP(J2390,Ref!A:C,3,0)</f>
        <v>#N/A</v>
      </c>
      <c r="C2390" s="18" t="e">
        <f>VLOOKUP(J2390,Ref!A:D,4,0)</f>
        <v>#N/A</v>
      </c>
      <c r="D2390" s="18" t="str">
        <f t="shared" si="111"/>
        <v>00/ene</v>
      </c>
      <c r="E2390" s="18">
        <f t="shared" si="112"/>
        <v>0</v>
      </c>
      <c r="F2390" s="18">
        <v>1</v>
      </c>
      <c r="G2390" s="18">
        <f t="shared" si="113"/>
        <v>0</v>
      </c>
    </row>
    <row r="2391" spans="1:7">
      <c r="A2391" t="e">
        <f>_xlfn.XLOOKUP(I2391,UTILIZADAS[Contacto1],UTILIZADAS[Source.Name],,0)</f>
        <v>#N/A</v>
      </c>
      <c r="B2391" s="18" t="e">
        <f>VLOOKUP(J2391,Ref!A:C,3,0)</f>
        <v>#N/A</v>
      </c>
      <c r="C2391" s="18" t="e">
        <f>VLOOKUP(J2391,Ref!A:D,4,0)</f>
        <v>#N/A</v>
      </c>
      <c r="D2391" s="18" t="str">
        <f t="shared" si="111"/>
        <v>00/ene</v>
      </c>
      <c r="E2391" s="18">
        <f t="shared" si="112"/>
        <v>0</v>
      </c>
      <c r="F2391" s="18">
        <v>1</v>
      </c>
      <c r="G2391" s="18">
        <f t="shared" si="113"/>
        <v>0</v>
      </c>
    </row>
    <row r="2392" spans="1:7">
      <c r="A2392" t="e">
        <f>_xlfn.XLOOKUP(I2392,UTILIZADAS[Contacto1],UTILIZADAS[Source.Name],,0)</f>
        <v>#N/A</v>
      </c>
      <c r="B2392" s="18" t="e">
        <f>VLOOKUP(J2392,Ref!A:C,3,0)</f>
        <v>#N/A</v>
      </c>
      <c r="C2392" s="18" t="e">
        <f>VLOOKUP(J2392,Ref!A:D,4,0)</f>
        <v>#N/A</v>
      </c>
      <c r="D2392" s="18" t="str">
        <f t="shared" si="111"/>
        <v>00/ene</v>
      </c>
      <c r="E2392" s="18">
        <f t="shared" si="112"/>
        <v>0</v>
      </c>
      <c r="F2392" s="18">
        <v>1</v>
      </c>
      <c r="G2392" s="18">
        <f t="shared" si="113"/>
        <v>0</v>
      </c>
    </row>
    <row r="2393" spans="1:7">
      <c r="A2393" t="e">
        <f>_xlfn.XLOOKUP(I2393,UTILIZADAS[Contacto1],UTILIZADAS[Source.Name],,0)</f>
        <v>#N/A</v>
      </c>
      <c r="B2393" s="18" t="e">
        <f>VLOOKUP(J2393,Ref!A:C,3,0)</f>
        <v>#N/A</v>
      </c>
      <c r="C2393" s="18" t="e">
        <f>VLOOKUP(J2393,Ref!A:D,4,0)</f>
        <v>#N/A</v>
      </c>
      <c r="D2393" s="18" t="str">
        <f t="shared" si="111"/>
        <v>00/ene</v>
      </c>
      <c r="E2393" s="18">
        <f t="shared" si="112"/>
        <v>0</v>
      </c>
      <c r="F2393" s="18">
        <v>1</v>
      </c>
      <c r="G2393" s="18">
        <f t="shared" si="113"/>
        <v>0</v>
      </c>
    </row>
    <row r="2394" spans="1:7">
      <c r="A2394" t="e">
        <f>_xlfn.XLOOKUP(I2394,UTILIZADAS[Contacto1],UTILIZADAS[Source.Name],,0)</f>
        <v>#N/A</v>
      </c>
      <c r="B2394" s="18" t="e">
        <f>VLOOKUP(J2394,Ref!A:C,3,0)</f>
        <v>#N/A</v>
      </c>
      <c r="C2394" s="18" t="e">
        <f>VLOOKUP(J2394,Ref!A:D,4,0)</f>
        <v>#N/A</v>
      </c>
      <c r="D2394" s="18" t="str">
        <f t="shared" si="111"/>
        <v>00/ene</v>
      </c>
      <c r="E2394" s="18">
        <f t="shared" si="112"/>
        <v>0</v>
      </c>
      <c r="F2394" s="18">
        <v>1</v>
      </c>
      <c r="G2394" s="18">
        <f t="shared" si="113"/>
        <v>0</v>
      </c>
    </row>
    <row r="2395" spans="1:7">
      <c r="A2395" t="e">
        <f>_xlfn.XLOOKUP(I2395,UTILIZADAS[Contacto1],UTILIZADAS[Source.Name],,0)</f>
        <v>#N/A</v>
      </c>
      <c r="B2395" s="18" t="e">
        <f>VLOOKUP(J2395,Ref!A:C,3,0)</f>
        <v>#N/A</v>
      </c>
      <c r="C2395" s="18" t="e">
        <f>VLOOKUP(J2395,Ref!A:D,4,0)</f>
        <v>#N/A</v>
      </c>
      <c r="D2395" s="18" t="str">
        <f t="shared" si="111"/>
        <v>00/ene</v>
      </c>
      <c r="E2395" s="18">
        <f t="shared" si="112"/>
        <v>0</v>
      </c>
      <c r="F2395" s="18">
        <v>1</v>
      </c>
      <c r="G2395" s="18">
        <f t="shared" si="113"/>
        <v>0</v>
      </c>
    </row>
    <row r="2396" spans="1:7">
      <c r="A2396" t="e">
        <f>_xlfn.XLOOKUP(I2396,UTILIZADAS[Contacto1],UTILIZADAS[Source.Name],,0)</f>
        <v>#N/A</v>
      </c>
      <c r="B2396" s="18" t="e">
        <f>VLOOKUP(J2396,Ref!A:C,3,0)</f>
        <v>#N/A</v>
      </c>
      <c r="C2396" s="18" t="e">
        <f>VLOOKUP(J2396,Ref!A:D,4,0)</f>
        <v>#N/A</v>
      </c>
      <c r="D2396" s="18" t="str">
        <f t="shared" si="111"/>
        <v>00/ene</v>
      </c>
      <c r="E2396" s="18">
        <f t="shared" si="112"/>
        <v>0</v>
      </c>
      <c r="F2396" s="18">
        <v>1</v>
      </c>
      <c r="G2396" s="18">
        <f t="shared" si="113"/>
        <v>0</v>
      </c>
    </row>
    <row r="2397" spans="1:7">
      <c r="A2397" t="e">
        <f>_xlfn.XLOOKUP(I2397,UTILIZADAS[Contacto1],UTILIZADAS[Source.Name],,0)</f>
        <v>#N/A</v>
      </c>
      <c r="B2397" s="18" t="e">
        <f>VLOOKUP(J2397,Ref!A:C,3,0)</f>
        <v>#N/A</v>
      </c>
      <c r="C2397" s="18" t="e">
        <f>VLOOKUP(J2397,Ref!A:D,4,0)</f>
        <v>#N/A</v>
      </c>
      <c r="D2397" s="18" t="str">
        <f t="shared" si="111"/>
        <v>00/ene</v>
      </c>
      <c r="E2397" s="18">
        <f t="shared" si="112"/>
        <v>0</v>
      </c>
      <c r="F2397" s="18">
        <v>1</v>
      </c>
      <c r="G2397" s="18">
        <f t="shared" si="113"/>
        <v>0</v>
      </c>
    </row>
    <row r="2398" spans="1:7">
      <c r="A2398" t="e">
        <f>_xlfn.XLOOKUP(I2398,UTILIZADAS[Contacto1],UTILIZADAS[Source.Name],,0)</f>
        <v>#N/A</v>
      </c>
      <c r="B2398" s="18" t="e">
        <f>VLOOKUP(J2398,Ref!A:C,3,0)</f>
        <v>#N/A</v>
      </c>
      <c r="C2398" s="18" t="e">
        <f>VLOOKUP(J2398,Ref!A:D,4,0)</f>
        <v>#N/A</v>
      </c>
      <c r="D2398" s="18" t="str">
        <f t="shared" si="111"/>
        <v>00/ene</v>
      </c>
      <c r="E2398" s="18">
        <f t="shared" si="112"/>
        <v>0</v>
      </c>
      <c r="F2398" s="18">
        <v>1</v>
      </c>
      <c r="G2398" s="18">
        <f t="shared" si="113"/>
        <v>0</v>
      </c>
    </row>
    <row r="2399" spans="1:7">
      <c r="A2399" t="e">
        <f>_xlfn.XLOOKUP(I2399,UTILIZADAS[Contacto1],UTILIZADAS[Source.Name],,0)</f>
        <v>#N/A</v>
      </c>
      <c r="B2399" s="18" t="e">
        <f>VLOOKUP(J2399,Ref!A:C,3,0)</f>
        <v>#N/A</v>
      </c>
      <c r="C2399" s="18" t="e">
        <f>VLOOKUP(J2399,Ref!A:D,4,0)</f>
        <v>#N/A</v>
      </c>
      <c r="D2399" s="18" t="str">
        <f t="shared" si="111"/>
        <v>00/ene</v>
      </c>
      <c r="E2399" s="18">
        <f t="shared" si="112"/>
        <v>0</v>
      </c>
      <c r="F2399" s="18">
        <v>1</v>
      </c>
      <c r="G2399" s="18">
        <f t="shared" si="113"/>
        <v>0</v>
      </c>
    </row>
    <row r="2400" spans="1:7">
      <c r="A2400" t="e">
        <f>_xlfn.XLOOKUP(I2400,UTILIZADAS[Contacto1],UTILIZADAS[Source.Name],,0)</f>
        <v>#N/A</v>
      </c>
      <c r="B2400" s="18" t="e">
        <f>VLOOKUP(J2400,Ref!A:C,3,0)</f>
        <v>#N/A</v>
      </c>
      <c r="C2400" s="18" t="e">
        <f>VLOOKUP(J2400,Ref!A:D,4,0)</f>
        <v>#N/A</v>
      </c>
      <c r="D2400" s="18" t="str">
        <f t="shared" si="111"/>
        <v>00/ene</v>
      </c>
      <c r="E2400" s="18">
        <f t="shared" si="112"/>
        <v>0</v>
      </c>
      <c r="F2400" s="18">
        <v>1</v>
      </c>
      <c r="G2400" s="18">
        <f t="shared" si="113"/>
        <v>0</v>
      </c>
    </row>
    <row r="2401" spans="1:7">
      <c r="A2401" t="e">
        <f>_xlfn.XLOOKUP(I2401,UTILIZADAS[Contacto1],UTILIZADAS[Source.Name],,0)</f>
        <v>#N/A</v>
      </c>
      <c r="B2401" s="18" t="e">
        <f>VLOOKUP(J2401,Ref!A:C,3,0)</f>
        <v>#N/A</v>
      </c>
      <c r="C2401" s="18" t="e">
        <f>VLOOKUP(J2401,Ref!A:D,4,0)</f>
        <v>#N/A</v>
      </c>
      <c r="D2401" s="18" t="str">
        <f t="shared" si="111"/>
        <v>00/ene</v>
      </c>
      <c r="E2401" s="18">
        <f t="shared" si="112"/>
        <v>0</v>
      </c>
      <c r="F2401" s="18">
        <v>1</v>
      </c>
      <c r="G2401" s="18">
        <f t="shared" si="113"/>
        <v>0</v>
      </c>
    </row>
    <row r="2402" spans="1:7">
      <c r="A2402" t="e">
        <f>_xlfn.XLOOKUP(I2402,UTILIZADAS[Contacto1],UTILIZADAS[Source.Name],,0)</f>
        <v>#N/A</v>
      </c>
      <c r="B2402" s="18" t="e">
        <f>VLOOKUP(J2402,Ref!A:C,3,0)</f>
        <v>#N/A</v>
      </c>
      <c r="C2402" s="18" t="e">
        <f>VLOOKUP(J2402,Ref!A:D,4,0)</f>
        <v>#N/A</v>
      </c>
      <c r="D2402" s="18" t="str">
        <f t="shared" si="111"/>
        <v>00/ene</v>
      </c>
      <c r="E2402" s="18">
        <f t="shared" si="112"/>
        <v>0</v>
      </c>
      <c r="F2402" s="18">
        <v>1</v>
      </c>
      <c r="G2402" s="18">
        <f t="shared" si="113"/>
        <v>0</v>
      </c>
    </row>
    <row r="2403" spans="1:7">
      <c r="A2403" t="e">
        <f>_xlfn.XLOOKUP(I2403,UTILIZADAS[Contacto1],UTILIZADAS[Source.Name],,0)</f>
        <v>#N/A</v>
      </c>
      <c r="B2403" s="18" t="e">
        <f>VLOOKUP(J2403,Ref!A:C,3,0)</f>
        <v>#N/A</v>
      </c>
      <c r="C2403" s="18" t="e">
        <f>VLOOKUP(J2403,Ref!A:D,4,0)</f>
        <v>#N/A</v>
      </c>
      <c r="D2403" s="18" t="str">
        <f t="shared" si="111"/>
        <v>00/ene</v>
      </c>
      <c r="E2403" s="18">
        <f t="shared" si="112"/>
        <v>0</v>
      </c>
      <c r="F2403" s="18">
        <v>1</v>
      </c>
      <c r="G2403" s="18">
        <f t="shared" si="113"/>
        <v>0</v>
      </c>
    </row>
    <row r="2404" spans="1:7">
      <c r="A2404" t="e">
        <f>_xlfn.XLOOKUP(I2404,UTILIZADAS[Contacto1],UTILIZADAS[Source.Name],,0)</f>
        <v>#N/A</v>
      </c>
      <c r="B2404" s="18" t="e">
        <f>VLOOKUP(J2404,Ref!A:C,3,0)</f>
        <v>#N/A</v>
      </c>
      <c r="C2404" s="18" t="e">
        <f>VLOOKUP(J2404,Ref!A:D,4,0)</f>
        <v>#N/A</v>
      </c>
      <c r="D2404" s="18" t="str">
        <f t="shared" si="111"/>
        <v>00/ene</v>
      </c>
      <c r="E2404" s="18">
        <f t="shared" si="112"/>
        <v>0</v>
      </c>
      <c r="F2404" s="18">
        <v>1</v>
      </c>
      <c r="G2404" s="18">
        <f t="shared" si="113"/>
        <v>0</v>
      </c>
    </row>
    <row r="2405" spans="1:7">
      <c r="A2405" t="e">
        <f>_xlfn.XLOOKUP(I2405,UTILIZADAS[Contacto1],UTILIZADAS[Source.Name],,0)</f>
        <v>#N/A</v>
      </c>
      <c r="B2405" s="18" t="e">
        <f>VLOOKUP(J2405,Ref!A:C,3,0)</f>
        <v>#N/A</v>
      </c>
      <c r="C2405" s="18" t="e">
        <f>VLOOKUP(J2405,Ref!A:D,4,0)</f>
        <v>#N/A</v>
      </c>
      <c r="D2405" s="18" t="str">
        <f t="shared" si="111"/>
        <v>00/ene</v>
      </c>
      <c r="E2405" s="18">
        <f t="shared" si="112"/>
        <v>0</v>
      </c>
      <c r="F2405" s="18">
        <v>1</v>
      </c>
      <c r="G2405" s="18">
        <f t="shared" si="113"/>
        <v>0</v>
      </c>
    </row>
    <row r="2406" spans="1:7">
      <c r="A2406" t="e">
        <f>_xlfn.XLOOKUP(I2406,UTILIZADAS[Contacto1],UTILIZADAS[Source.Name],,0)</f>
        <v>#N/A</v>
      </c>
      <c r="B2406" s="18" t="e">
        <f>VLOOKUP(J2406,Ref!A:C,3,0)</f>
        <v>#N/A</v>
      </c>
      <c r="C2406" s="18" t="e">
        <f>VLOOKUP(J2406,Ref!A:D,4,0)</f>
        <v>#N/A</v>
      </c>
      <c r="D2406" s="18" t="str">
        <f t="shared" si="111"/>
        <v>00/ene</v>
      </c>
      <c r="E2406" s="18">
        <f t="shared" si="112"/>
        <v>0</v>
      </c>
      <c r="F2406" s="18">
        <v>1</v>
      </c>
      <c r="G2406" s="18">
        <f t="shared" si="113"/>
        <v>0</v>
      </c>
    </row>
    <row r="2407" spans="1:7">
      <c r="A2407" t="e">
        <f>_xlfn.XLOOKUP(I2407,UTILIZADAS[Contacto1],UTILIZADAS[Source.Name],,0)</f>
        <v>#N/A</v>
      </c>
      <c r="B2407" s="18" t="e">
        <f>VLOOKUP(J2407,Ref!A:C,3,0)</f>
        <v>#N/A</v>
      </c>
      <c r="C2407" s="18" t="e">
        <f>VLOOKUP(J2407,Ref!A:D,4,0)</f>
        <v>#N/A</v>
      </c>
      <c r="D2407" s="18" t="str">
        <f t="shared" si="111"/>
        <v>00/ene</v>
      </c>
      <c r="E2407" s="18">
        <f t="shared" si="112"/>
        <v>0</v>
      </c>
      <c r="F2407" s="18">
        <v>1</v>
      </c>
      <c r="G2407" s="18">
        <f t="shared" si="113"/>
        <v>0</v>
      </c>
    </row>
    <row r="2408" spans="1:7">
      <c r="A2408" t="e">
        <f>_xlfn.XLOOKUP(I2408,UTILIZADAS[Contacto1],UTILIZADAS[Source.Name],,0)</f>
        <v>#N/A</v>
      </c>
      <c r="B2408" s="18" t="e">
        <f>VLOOKUP(J2408,Ref!A:C,3,0)</f>
        <v>#N/A</v>
      </c>
      <c r="C2408" s="18" t="e">
        <f>VLOOKUP(J2408,Ref!A:D,4,0)</f>
        <v>#N/A</v>
      </c>
      <c r="D2408" s="18" t="str">
        <f t="shared" si="111"/>
        <v>00/ene</v>
      </c>
      <c r="E2408" s="18">
        <f t="shared" si="112"/>
        <v>0</v>
      </c>
      <c r="F2408" s="18">
        <v>1</v>
      </c>
      <c r="G2408" s="18">
        <f t="shared" si="113"/>
        <v>0</v>
      </c>
    </row>
    <row r="2409" spans="1:7">
      <c r="A2409" t="e">
        <f>_xlfn.XLOOKUP(I2409,UTILIZADAS[Contacto1],UTILIZADAS[Source.Name],,0)</f>
        <v>#N/A</v>
      </c>
      <c r="B2409" s="18" t="e">
        <f>VLOOKUP(J2409,Ref!A:C,3,0)</f>
        <v>#N/A</v>
      </c>
      <c r="C2409" s="18" t="e">
        <f>VLOOKUP(J2409,Ref!A:D,4,0)</f>
        <v>#N/A</v>
      </c>
      <c r="D2409" s="18" t="str">
        <f t="shared" si="111"/>
        <v>00/ene</v>
      </c>
      <c r="E2409" s="18">
        <f t="shared" si="112"/>
        <v>0</v>
      </c>
      <c r="F2409" s="18">
        <v>1</v>
      </c>
      <c r="G2409" s="18">
        <f t="shared" si="113"/>
        <v>0</v>
      </c>
    </row>
    <row r="2410" spans="1:7">
      <c r="A2410" t="e">
        <f>_xlfn.XLOOKUP(I2410,UTILIZADAS[Contacto1],UTILIZADAS[Source.Name],,0)</f>
        <v>#N/A</v>
      </c>
      <c r="B2410" s="18" t="e">
        <f>VLOOKUP(J2410,Ref!A:C,3,0)</f>
        <v>#N/A</v>
      </c>
      <c r="C2410" s="18" t="e">
        <f>VLOOKUP(J2410,Ref!A:D,4,0)</f>
        <v>#N/A</v>
      </c>
      <c r="D2410" s="18" t="str">
        <f t="shared" si="111"/>
        <v>00/ene</v>
      </c>
      <c r="E2410" s="18">
        <f t="shared" si="112"/>
        <v>0</v>
      </c>
      <c r="F2410" s="18">
        <v>1</v>
      </c>
      <c r="G2410" s="18">
        <f t="shared" si="113"/>
        <v>0</v>
      </c>
    </row>
    <row r="2411" spans="1:7">
      <c r="A2411" t="e">
        <f>_xlfn.XLOOKUP(I2411,UTILIZADAS[Contacto1],UTILIZADAS[Source.Name],,0)</f>
        <v>#N/A</v>
      </c>
      <c r="B2411" s="18" t="e">
        <f>VLOOKUP(J2411,Ref!A:C,3,0)</f>
        <v>#N/A</v>
      </c>
      <c r="C2411" s="18" t="e">
        <f>VLOOKUP(J2411,Ref!A:D,4,0)</f>
        <v>#N/A</v>
      </c>
      <c r="D2411" s="18" t="str">
        <f t="shared" si="111"/>
        <v>00/ene</v>
      </c>
      <c r="E2411" s="18">
        <f t="shared" si="112"/>
        <v>0</v>
      </c>
      <c r="F2411" s="18">
        <v>1</v>
      </c>
      <c r="G2411" s="18">
        <f t="shared" si="113"/>
        <v>0</v>
      </c>
    </row>
    <row r="2412" spans="1:7">
      <c r="A2412" t="e">
        <f>_xlfn.XLOOKUP(I2412,UTILIZADAS[Contacto1],UTILIZADAS[Source.Name],,0)</f>
        <v>#N/A</v>
      </c>
      <c r="B2412" s="18" t="e">
        <f>VLOOKUP(J2412,Ref!A:C,3,0)</f>
        <v>#N/A</v>
      </c>
      <c r="C2412" s="18" t="e">
        <f>VLOOKUP(J2412,Ref!A:D,4,0)</f>
        <v>#N/A</v>
      </c>
      <c r="D2412" s="18" t="str">
        <f t="shared" si="111"/>
        <v>00/ene</v>
      </c>
      <c r="E2412" s="18">
        <f t="shared" si="112"/>
        <v>0</v>
      </c>
      <c r="F2412" s="18">
        <v>1</v>
      </c>
      <c r="G2412" s="18">
        <f t="shared" si="113"/>
        <v>0</v>
      </c>
    </row>
    <row r="2413" spans="1:7">
      <c r="A2413" t="e">
        <f>_xlfn.XLOOKUP(I2413,UTILIZADAS[Contacto1],UTILIZADAS[Source.Name],,0)</f>
        <v>#N/A</v>
      </c>
      <c r="B2413" s="18" t="e">
        <f>VLOOKUP(J2413,Ref!A:C,3,0)</f>
        <v>#N/A</v>
      </c>
      <c r="C2413" s="18" t="e">
        <f>VLOOKUP(J2413,Ref!A:D,4,0)</f>
        <v>#N/A</v>
      </c>
      <c r="D2413" s="18" t="str">
        <f t="shared" si="111"/>
        <v>00/ene</v>
      </c>
      <c r="E2413" s="18">
        <f t="shared" si="112"/>
        <v>0</v>
      </c>
      <c r="F2413" s="18">
        <v>1</v>
      </c>
      <c r="G2413" s="18">
        <f t="shared" si="113"/>
        <v>0</v>
      </c>
    </row>
    <row r="2414" spans="1:7">
      <c r="A2414" t="e">
        <f>_xlfn.XLOOKUP(I2414,UTILIZADAS[Contacto1],UTILIZADAS[Source.Name],,0)</f>
        <v>#N/A</v>
      </c>
      <c r="B2414" s="18" t="e">
        <f>VLOOKUP(J2414,Ref!A:C,3,0)</f>
        <v>#N/A</v>
      </c>
      <c r="C2414" s="18" t="e">
        <f>VLOOKUP(J2414,Ref!A:D,4,0)</f>
        <v>#N/A</v>
      </c>
      <c r="D2414" s="18" t="str">
        <f t="shared" si="111"/>
        <v>00/ene</v>
      </c>
      <c r="E2414" s="18">
        <f t="shared" si="112"/>
        <v>0</v>
      </c>
      <c r="F2414" s="18">
        <v>1</v>
      </c>
      <c r="G2414" s="18">
        <f t="shared" si="113"/>
        <v>0</v>
      </c>
    </row>
    <row r="2415" spans="1:7">
      <c r="A2415" t="e">
        <f>_xlfn.XLOOKUP(I2415,UTILIZADAS[Contacto1],UTILIZADAS[Source.Name],,0)</f>
        <v>#N/A</v>
      </c>
      <c r="B2415" s="18" t="e">
        <f>VLOOKUP(J2415,Ref!A:C,3,0)</f>
        <v>#N/A</v>
      </c>
      <c r="C2415" s="18" t="e">
        <f>VLOOKUP(J2415,Ref!A:D,4,0)</f>
        <v>#N/A</v>
      </c>
      <c r="D2415" s="18" t="str">
        <f t="shared" si="111"/>
        <v>00/ene</v>
      </c>
      <c r="E2415" s="18">
        <f t="shared" si="112"/>
        <v>0</v>
      </c>
      <c r="F2415" s="18">
        <v>1</v>
      </c>
      <c r="G2415" s="18">
        <f t="shared" si="113"/>
        <v>0</v>
      </c>
    </row>
    <row r="2416" spans="1:7">
      <c r="A2416" t="e">
        <f>_xlfn.XLOOKUP(I2416,UTILIZADAS[Contacto1],UTILIZADAS[Source.Name],,0)</f>
        <v>#N/A</v>
      </c>
      <c r="B2416" s="18" t="e">
        <f>VLOOKUP(J2416,Ref!A:C,3,0)</f>
        <v>#N/A</v>
      </c>
      <c r="C2416" s="18" t="e">
        <f>VLOOKUP(J2416,Ref!A:D,4,0)</f>
        <v>#N/A</v>
      </c>
      <c r="D2416" s="18" t="str">
        <f t="shared" si="111"/>
        <v>00/ene</v>
      </c>
      <c r="E2416" s="18">
        <f t="shared" si="112"/>
        <v>0</v>
      </c>
      <c r="F2416" s="18">
        <v>1</v>
      </c>
      <c r="G2416" s="18">
        <f t="shared" si="113"/>
        <v>0</v>
      </c>
    </row>
    <row r="2417" spans="1:7">
      <c r="A2417" t="e">
        <f>_xlfn.XLOOKUP(I2417,UTILIZADAS[Contacto1],UTILIZADAS[Source.Name],,0)</f>
        <v>#N/A</v>
      </c>
      <c r="B2417" s="18" t="e">
        <f>VLOOKUP(J2417,Ref!A:C,3,0)</f>
        <v>#N/A</v>
      </c>
      <c r="C2417" s="18" t="e">
        <f>VLOOKUP(J2417,Ref!A:D,4,0)</f>
        <v>#N/A</v>
      </c>
      <c r="D2417" s="18" t="str">
        <f t="shared" si="111"/>
        <v>00/ene</v>
      </c>
      <c r="E2417" s="18">
        <f t="shared" si="112"/>
        <v>0</v>
      </c>
      <c r="F2417" s="18">
        <v>1</v>
      </c>
      <c r="G2417" s="18">
        <f t="shared" si="113"/>
        <v>0</v>
      </c>
    </row>
    <row r="2418" spans="1:7">
      <c r="A2418" t="e">
        <f>_xlfn.XLOOKUP(I2418,UTILIZADAS[Contacto1],UTILIZADAS[Source.Name],,0)</f>
        <v>#N/A</v>
      </c>
      <c r="B2418" s="18" t="e">
        <f>VLOOKUP(J2418,Ref!A:C,3,0)</f>
        <v>#N/A</v>
      </c>
      <c r="C2418" s="18" t="e">
        <f>VLOOKUP(J2418,Ref!A:D,4,0)</f>
        <v>#N/A</v>
      </c>
      <c r="D2418" s="18" t="str">
        <f t="shared" si="111"/>
        <v>00/ene</v>
      </c>
      <c r="E2418" s="18">
        <f t="shared" si="112"/>
        <v>0</v>
      </c>
      <c r="F2418" s="18">
        <v>1</v>
      </c>
      <c r="G2418" s="18">
        <f t="shared" si="113"/>
        <v>0</v>
      </c>
    </row>
    <row r="2419" spans="1:7">
      <c r="A2419" t="e">
        <f>_xlfn.XLOOKUP(I2419,UTILIZADAS[Contacto1],UTILIZADAS[Source.Name],,0)</f>
        <v>#N/A</v>
      </c>
      <c r="B2419" s="18" t="e">
        <f>VLOOKUP(J2419,Ref!A:C,3,0)</f>
        <v>#N/A</v>
      </c>
      <c r="C2419" s="18" t="e">
        <f>VLOOKUP(J2419,Ref!A:D,4,0)</f>
        <v>#N/A</v>
      </c>
      <c r="D2419" s="18" t="str">
        <f t="shared" si="111"/>
        <v>00/ene</v>
      </c>
      <c r="E2419" s="18">
        <f t="shared" si="112"/>
        <v>0</v>
      </c>
      <c r="F2419" s="18">
        <v>1</v>
      </c>
      <c r="G2419" s="18">
        <f t="shared" si="113"/>
        <v>0</v>
      </c>
    </row>
    <row r="2420" spans="1:7">
      <c r="A2420" t="e">
        <f>_xlfn.XLOOKUP(I2420,UTILIZADAS[Contacto1],UTILIZADAS[Source.Name],,0)</f>
        <v>#N/A</v>
      </c>
      <c r="B2420" s="18" t="e">
        <f>VLOOKUP(J2420,Ref!A:C,3,0)</f>
        <v>#N/A</v>
      </c>
      <c r="C2420" s="18" t="e">
        <f>VLOOKUP(J2420,Ref!A:D,4,0)</f>
        <v>#N/A</v>
      </c>
      <c r="D2420" s="18" t="str">
        <f t="shared" si="111"/>
        <v>00/ene</v>
      </c>
      <c r="E2420" s="18">
        <f t="shared" si="112"/>
        <v>0</v>
      </c>
      <c r="F2420" s="18">
        <v>1</v>
      </c>
      <c r="G2420" s="18">
        <f t="shared" si="113"/>
        <v>0</v>
      </c>
    </row>
    <row r="2421" spans="1:7">
      <c r="A2421" t="e">
        <f>_xlfn.XLOOKUP(I2421,UTILIZADAS[Contacto1],UTILIZADAS[Source.Name],,0)</f>
        <v>#N/A</v>
      </c>
      <c r="B2421" s="18" t="e">
        <f>VLOOKUP(J2421,Ref!A:C,3,0)</f>
        <v>#N/A</v>
      </c>
      <c r="C2421" s="18" t="e">
        <f>VLOOKUP(J2421,Ref!A:D,4,0)</f>
        <v>#N/A</v>
      </c>
      <c r="D2421" s="18" t="str">
        <f t="shared" si="111"/>
        <v>00/ene</v>
      </c>
      <c r="E2421" s="18">
        <f t="shared" si="112"/>
        <v>0</v>
      </c>
      <c r="F2421" s="18">
        <v>1</v>
      </c>
      <c r="G2421" s="18">
        <f t="shared" si="113"/>
        <v>0</v>
      </c>
    </row>
    <row r="2422" spans="1:7">
      <c r="A2422" t="e">
        <f>_xlfn.XLOOKUP(I2422,UTILIZADAS[Contacto1],UTILIZADAS[Source.Name],,0)</f>
        <v>#N/A</v>
      </c>
      <c r="B2422" s="18" t="e">
        <f>VLOOKUP(J2422,Ref!A:C,3,0)</f>
        <v>#N/A</v>
      </c>
      <c r="C2422" s="18" t="e">
        <f>VLOOKUP(J2422,Ref!A:D,4,0)</f>
        <v>#N/A</v>
      </c>
      <c r="D2422" s="18" t="str">
        <f t="shared" si="111"/>
        <v>00/ene</v>
      </c>
      <c r="E2422" s="18">
        <f t="shared" si="112"/>
        <v>0</v>
      </c>
      <c r="F2422" s="18">
        <v>1</v>
      </c>
      <c r="G2422" s="18">
        <f t="shared" si="113"/>
        <v>0</v>
      </c>
    </row>
    <row r="2423" spans="1:7">
      <c r="A2423" t="e">
        <f>_xlfn.XLOOKUP(I2423,UTILIZADAS[Contacto1],UTILIZADAS[Source.Name],,0)</f>
        <v>#N/A</v>
      </c>
      <c r="B2423" s="18" t="e">
        <f>VLOOKUP(J2423,Ref!A:C,3,0)</f>
        <v>#N/A</v>
      </c>
      <c r="C2423" s="18" t="e">
        <f>VLOOKUP(J2423,Ref!A:D,4,0)</f>
        <v>#N/A</v>
      </c>
      <c r="D2423" s="18" t="str">
        <f t="shared" si="111"/>
        <v>00/ene</v>
      </c>
      <c r="E2423" s="18">
        <f t="shared" si="112"/>
        <v>0</v>
      </c>
      <c r="F2423" s="18">
        <v>1</v>
      </c>
      <c r="G2423" s="18">
        <f t="shared" si="113"/>
        <v>0</v>
      </c>
    </row>
    <row r="2424" spans="1:7">
      <c r="A2424" t="e">
        <f>_xlfn.XLOOKUP(I2424,UTILIZADAS[Contacto1],UTILIZADAS[Source.Name],,0)</f>
        <v>#N/A</v>
      </c>
      <c r="B2424" s="18" t="e">
        <f>VLOOKUP(J2424,Ref!A:C,3,0)</f>
        <v>#N/A</v>
      </c>
      <c r="C2424" s="18" t="e">
        <f>VLOOKUP(J2424,Ref!A:D,4,0)</f>
        <v>#N/A</v>
      </c>
      <c r="D2424" s="18" t="str">
        <f t="shared" si="111"/>
        <v>00/ene</v>
      </c>
      <c r="E2424" s="18">
        <f t="shared" si="112"/>
        <v>0</v>
      </c>
      <c r="F2424" s="18">
        <v>1</v>
      </c>
      <c r="G2424" s="18">
        <f t="shared" si="113"/>
        <v>0</v>
      </c>
    </row>
    <row r="2425" spans="1:7">
      <c r="A2425" t="e">
        <f>_xlfn.XLOOKUP(I2425,UTILIZADAS[Contacto1],UTILIZADAS[Source.Name],,0)</f>
        <v>#N/A</v>
      </c>
      <c r="B2425" s="18" t="e">
        <f>VLOOKUP(J2425,Ref!A:C,3,0)</f>
        <v>#N/A</v>
      </c>
      <c r="C2425" s="18" t="e">
        <f>VLOOKUP(J2425,Ref!A:D,4,0)</f>
        <v>#N/A</v>
      </c>
      <c r="D2425" s="18" t="str">
        <f t="shared" si="111"/>
        <v>00/ene</v>
      </c>
      <c r="E2425" s="18">
        <f t="shared" si="112"/>
        <v>0</v>
      </c>
      <c r="F2425" s="18">
        <v>1</v>
      </c>
      <c r="G2425" s="18">
        <f t="shared" si="113"/>
        <v>0</v>
      </c>
    </row>
    <row r="2426" spans="1:7">
      <c r="A2426" t="e">
        <f>_xlfn.XLOOKUP(I2426,UTILIZADAS[Contacto1],UTILIZADAS[Source.Name],,0)</f>
        <v>#N/A</v>
      </c>
      <c r="B2426" s="18" t="e">
        <f>VLOOKUP(J2426,Ref!A:C,3,0)</f>
        <v>#N/A</v>
      </c>
      <c r="C2426" s="18" t="e">
        <f>VLOOKUP(J2426,Ref!A:D,4,0)</f>
        <v>#N/A</v>
      </c>
      <c r="D2426" s="18" t="str">
        <f t="shared" si="111"/>
        <v>00/ene</v>
      </c>
      <c r="E2426" s="18">
        <f t="shared" si="112"/>
        <v>0</v>
      </c>
      <c r="F2426" s="18">
        <v>1</v>
      </c>
      <c r="G2426" s="18">
        <f t="shared" si="113"/>
        <v>0</v>
      </c>
    </row>
    <row r="2427" spans="1:7">
      <c r="A2427" t="e">
        <f>_xlfn.XLOOKUP(I2427,UTILIZADAS[Contacto1],UTILIZADAS[Source.Name],,0)</f>
        <v>#N/A</v>
      </c>
      <c r="B2427" s="18" t="e">
        <f>VLOOKUP(J2427,Ref!A:C,3,0)</f>
        <v>#N/A</v>
      </c>
      <c r="C2427" s="18" t="e">
        <f>VLOOKUP(J2427,Ref!A:D,4,0)</f>
        <v>#N/A</v>
      </c>
      <c r="D2427" s="18" t="str">
        <f t="shared" si="111"/>
        <v>00/ene</v>
      </c>
      <c r="E2427" s="18">
        <f t="shared" si="112"/>
        <v>0</v>
      </c>
      <c r="F2427" s="18">
        <v>1</v>
      </c>
      <c r="G2427" s="18">
        <f t="shared" si="113"/>
        <v>0</v>
      </c>
    </row>
    <row r="2428" spans="1:7">
      <c r="A2428" t="e">
        <f>_xlfn.XLOOKUP(I2428,UTILIZADAS[Contacto1],UTILIZADAS[Source.Name],,0)</f>
        <v>#N/A</v>
      </c>
      <c r="B2428" s="18" t="e">
        <f>VLOOKUP(J2428,Ref!A:C,3,0)</f>
        <v>#N/A</v>
      </c>
      <c r="C2428" s="18" t="e">
        <f>VLOOKUP(J2428,Ref!A:D,4,0)</f>
        <v>#N/A</v>
      </c>
      <c r="D2428" s="18" t="str">
        <f t="shared" si="111"/>
        <v>00/ene</v>
      </c>
      <c r="E2428" s="18">
        <f t="shared" si="112"/>
        <v>0</v>
      </c>
      <c r="F2428" s="18">
        <v>1</v>
      </c>
      <c r="G2428" s="18">
        <f t="shared" si="113"/>
        <v>0</v>
      </c>
    </row>
    <row r="2429" spans="1:7">
      <c r="A2429" t="e">
        <f>_xlfn.XLOOKUP(I2429,UTILIZADAS[Contacto1],UTILIZADAS[Source.Name],,0)</f>
        <v>#N/A</v>
      </c>
      <c r="B2429" s="18" t="e">
        <f>VLOOKUP(J2429,Ref!A:C,3,0)</f>
        <v>#N/A</v>
      </c>
      <c r="C2429" s="18" t="e">
        <f>VLOOKUP(J2429,Ref!A:D,4,0)</f>
        <v>#N/A</v>
      </c>
      <c r="D2429" s="18" t="str">
        <f t="shared" si="111"/>
        <v>00/ene</v>
      </c>
      <c r="E2429" s="18">
        <f t="shared" si="112"/>
        <v>0</v>
      </c>
      <c r="F2429" s="18">
        <v>1</v>
      </c>
      <c r="G2429" s="18">
        <f t="shared" si="113"/>
        <v>0</v>
      </c>
    </row>
    <row r="2430" spans="1:7">
      <c r="A2430" t="e">
        <f>_xlfn.XLOOKUP(I2430,UTILIZADAS[Contacto1],UTILIZADAS[Source.Name],,0)</f>
        <v>#N/A</v>
      </c>
      <c r="B2430" s="18" t="e">
        <f>VLOOKUP(J2430,Ref!A:C,3,0)</f>
        <v>#N/A</v>
      </c>
      <c r="C2430" s="18" t="e">
        <f>VLOOKUP(J2430,Ref!A:D,4,0)</f>
        <v>#N/A</v>
      </c>
      <c r="D2430" s="18" t="str">
        <f t="shared" si="111"/>
        <v>00/ene</v>
      </c>
      <c r="E2430" s="18">
        <f t="shared" si="112"/>
        <v>0</v>
      </c>
      <c r="F2430" s="18">
        <v>1</v>
      </c>
      <c r="G2430" s="18">
        <f t="shared" si="113"/>
        <v>0</v>
      </c>
    </row>
    <row r="2431" spans="1:7">
      <c r="A2431" t="e">
        <f>_xlfn.XLOOKUP(I2431,UTILIZADAS[Contacto1],UTILIZADAS[Source.Name],,0)</f>
        <v>#N/A</v>
      </c>
      <c r="B2431" s="18" t="e">
        <f>VLOOKUP(J2431,Ref!A:C,3,0)</f>
        <v>#N/A</v>
      </c>
      <c r="C2431" s="18" t="e">
        <f>VLOOKUP(J2431,Ref!A:D,4,0)</f>
        <v>#N/A</v>
      </c>
      <c r="D2431" s="18" t="str">
        <f t="shared" si="111"/>
        <v>00/ene</v>
      </c>
      <c r="E2431" s="18">
        <f t="shared" si="112"/>
        <v>0</v>
      </c>
      <c r="F2431" s="18">
        <v>1</v>
      </c>
      <c r="G2431" s="18">
        <f t="shared" si="113"/>
        <v>0</v>
      </c>
    </row>
    <row r="2432" spans="1:7">
      <c r="A2432" t="e">
        <f>_xlfn.XLOOKUP(I2432,UTILIZADAS[Contacto1],UTILIZADAS[Source.Name],,0)</f>
        <v>#N/A</v>
      </c>
      <c r="B2432" s="18" t="e">
        <f>VLOOKUP(J2432,Ref!A:C,3,0)</f>
        <v>#N/A</v>
      </c>
      <c r="C2432" s="18" t="e">
        <f>VLOOKUP(J2432,Ref!A:D,4,0)</f>
        <v>#N/A</v>
      </c>
      <c r="D2432" s="18" t="str">
        <f t="shared" si="111"/>
        <v>00/ene</v>
      </c>
      <c r="E2432" s="18">
        <f t="shared" si="112"/>
        <v>0</v>
      </c>
      <c r="F2432" s="18">
        <v>1</v>
      </c>
      <c r="G2432" s="18">
        <f t="shared" si="113"/>
        <v>0</v>
      </c>
    </row>
    <row r="2433" spans="1:7">
      <c r="A2433" t="e">
        <f>_xlfn.XLOOKUP(I2433,UTILIZADAS[Contacto1],UTILIZADAS[Source.Name],,0)</f>
        <v>#N/A</v>
      </c>
      <c r="B2433" s="18" t="e">
        <f>VLOOKUP(J2433,Ref!A:C,3,0)</f>
        <v>#N/A</v>
      </c>
      <c r="C2433" s="18" t="e">
        <f>VLOOKUP(J2433,Ref!A:D,4,0)</f>
        <v>#N/A</v>
      </c>
      <c r="D2433" s="18" t="str">
        <f t="shared" si="111"/>
        <v>00/ene</v>
      </c>
      <c r="E2433" s="18">
        <f t="shared" si="112"/>
        <v>0</v>
      </c>
      <c r="F2433" s="18">
        <v>1</v>
      </c>
      <c r="G2433" s="18">
        <f t="shared" si="113"/>
        <v>0</v>
      </c>
    </row>
    <row r="2434" spans="1:7">
      <c r="A2434" t="e">
        <f>_xlfn.XLOOKUP(I2434,UTILIZADAS[Contacto1],UTILIZADAS[Source.Name],,0)</f>
        <v>#N/A</v>
      </c>
      <c r="B2434" s="18" t="e">
        <f>VLOOKUP(J2434,Ref!A:C,3,0)</f>
        <v>#N/A</v>
      </c>
      <c r="C2434" s="18" t="e">
        <f>VLOOKUP(J2434,Ref!A:D,4,0)</f>
        <v>#N/A</v>
      </c>
      <c r="D2434" s="18" t="str">
        <f t="shared" ref="D2434:D2497" si="114">TEXT(H2434,"dd/mmm")</f>
        <v>00/ene</v>
      </c>
      <c r="E2434" s="18">
        <f t="shared" ref="E2434:E2497" si="115">+COUNTIF(I:I,I2434)</f>
        <v>0</v>
      </c>
      <c r="F2434" s="18">
        <v>1</v>
      </c>
      <c r="G2434" s="18">
        <f t="shared" si="113"/>
        <v>0</v>
      </c>
    </row>
    <row r="2435" spans="1:7">
      <c r="A2435" t="e">
        <f>_xlfn.XLOOKUP(I2435,UTILIZADAS[Contacto1],UTILIZADAS[Source.Name],,0)</f>
        <v>#N/A</v>
      </c>
      <c r="B2435" s="18" t="e">
        <f>VLOOKUP(J2435,Ref!A:C,3,0)</f>
        <v>#N/A</v>
      </c>
      <c r="C2435" s="18" t="e">
        <f>VLOOKUP(J2435,Ref!A:D,4,0)</f>
        <v>#N/A</v>
      </c>
      <c r="D2435" s="18" t="str">
        <f t="shared" si="114"/>
        <v>00/ene</v>
      </c>
      <c r="E2435" s="18">
        <f t="shared" si="115"/>
        <v>0</v>
      </c>
      <c r="F2435" s="18">
        <v>1</v>
      </c>
      <c r="G2435" s="18">
        <f t="shared" ref="G2435:G2498" si="116">IF(I2435=I2436,0,1)</f>
        <v>0</v>
      </c>
    </row>
    <row r="2436" spans="1:7">
      <c r="A2436" t="e">
        <f>_xlfn.XLOOKUP(I2436,UTILIZADAS[Contacto1],UTILIZADAS[Source.Name],,0)</f>
        <v>#N/A</v>
      </c>
      <c r="B2436" s="18" t="e">
        <f>VLOOKUP(J2436,Ref!A:C,3,0)</f>
        <v>#N/A</v>
      </c>
      <c r="C2436" s="18" t="e">
        <f>VLOOKUP(J2436,Ref!A:D,4,0)</f>
        <v>#N/A</v>
      </c>
      <c r="D2436" s="18" t="str">
        <f t="shared" si="114"/>
        <v>00/ene</v>
      </c>
      <c r="E2436" s="18">
        <f t="shared" si="115"/>
        <v>0</v>
      </c>
      <c r="F2436" s="18">
        <v>1</v>
      </c>
      <c r="G2436" s="18">
        <f t="shared" si="116"/>
        <v>0</v>
      </c>
    </row>
    <row r="2437" spans="1:7">
      <c r="A2437" t="e">
        <f>_xlfn.XLOOKUP(I2437,UTILIZADAS[Contacto1],UTILIZADAS[Source.Name],,0)</f>
        <v>#N/A</v>
      </c>
      <c r="B2437" s="18" t="e">
        <f>VLOOKUP(J2437,Ref!A:C,3,0)</f>
        <v>#N/A</v>
      </c>
      <c r="C2437" s="18" t="e">
        <f>VLOOKUP(J2437,Ref!A:D,4,0)</f>
        <v>#N/A</v>
      </c>
      <c r="D2437" s="18" t="str">
        <f t="shared" si="114"/>
        <v>00/ene</v>
      </c>
      <c r="E2437" s="18">
        <f t="shared" si="115"/>
        <v>0</v>
      </c>
      <c r="F2437" s="18">
        <v>1</v>
      </c>
      <c r="G2437" s="18">
        <f t="shared" si="116"/>
        <v>0</v>
      </c>
    </row>
    <row r="2438" spans="1:7">
      <c r="A2438" t="e">
        <f>_xlfn.XLOOKUP(I2438,UTILIZADAS[Contacto1],UTILIZADAS[Source.Name],,0)</f>
        <v>#N/A</v>
      </c>
      <c r="B2438" s="18" t="e">
        <f>VLOOKUP(J2438,Ref!A:C,3,0)</f>
        <v>#N/A</v>
      </c>
      <c r="C2438" s="18" t="e">
        <f>VLOOKUP(J2438,Ref!A:D,4,0)</f>
        <v>#N/A</v>
      </c>
      <c r="D2438" s="18" t="str">
        <f t="shared" si="114"/>
        <v>00/ene</v>
      </c>
      <c r="E2438" s="18">
        <f t="shared" si="115"/>
        <v>0</v>
      </c>
      <c r="F2438" s="18">
        <v>1</v>
      </c>
      <c r="G2438" s="18">
        <f t="shared" si="116"/>
        <v>0</v>
      </c>
    </row>
    <row r="2439" spans="1:7">
      <c r="A2439" t="e">
        <f>_xlfn.XLOOKUP(I2439,UTILIZADAS[Contacto1],UTILIZADAS[Source.Name],,0)</f>
        <v>#N/A</v>
      </c>
      <c r="B2439" s="18" t="e">
        <f>VLOOKUP(J2439,Ref!A:C,3,0)</f>
        <v>#N/A</v>
      </c>
      <c r="C2439" s="18" t="e">
        <f>VLOOKUP(J2439,Ref!A:D,4,0)</f>
        <v>#N/A</v>
      </c>
      <c r="D2439" s="18" t="str">
        <f t="shared" si="114"/>
        <v>00/ene</v>
      </c>
      <c r="E2439" s="18">
        <f t="shared" si="115"/>
        <v>0</v>
      </c>
      <c r="F2439" s="18">
        <v>1</v>
      </c>
      <c r="G2439" s="18">
        <f t="shared" si="116"/>
        <v>0</v>
      </c>
    </row>
    <row r="2440" spans="1:7">
      <c r="A2440" t="e">
        <f>_xlfn.XLOOKUP(I2440,UTILIZADAS[Contacto1],UTILIZADAS[Source.Name],,0)</f>
        <v>#N/A</v>
      </c>
      <c r="B2440" s="18" t="e">
        <f>VLOOKUP(J2440,Ref!A:C,3,0)</f>
        <v>#N/A</v>
      </c>
      <c r="C2440" s="18" t="e">
        <f>VLOOKUP(J2440,Ref!A:D,4,0)</f>
        <v>#N/A</v>
      </c>
      <c r="D2440" s="18" t="str">
        <f t="shared" si="114"/>
        <v>00/ene</v>
      </c>
      <c r="E2440" s="18">
        <f t="shared" si="115"/>
        <v>0</v>
      </c>
      <c r="F2440" s="18">
        <v>1</v>
      </c>
      <c r="G2440" s="18">
        <f t="shared" si="116"/>
        <v>0</v>
      </c>
    </row>
    <row r="2441" spans="1:7">
      <c r="A2441" t="e">
        <f>_xlfn.XLOOKUP(I2441,UTILIZADAS[Contacto1],UTILIZADAS[Source.Name],,0)</f>
        <v>#N/A</v>
      </c>
      <c r="B2441" s="18" t="e">
        <f>VLOOKUP(J2441,Ref!A:C,3,0)</f>
        <v>#N/A</v>
      </c>
      <c r="C2441" s="18" t="e">
        <f>VLOOKUP(J2441,Ref!A:D,4,0)</f>
        <v>#N/A</v>
      </c>
      <c r="D2441" s="18" t="str">
        <f t="shared" si="114"/>
        <v>00/ene</v>
      </c>
      <c r="E2441" s="18">
        <f t="shared" si="115"/>
        <v>0</v>
      </c>
      <c r="F2441" s="18">
        <v>1</v>
      </c>
      <c r="G2441" s="18">
        <f t="shared" si="116"/>
        <v>0</v>
      </c>
    </row>
    <row r="2442" spans="1:7">
      <c r="A2442" t="e">
        <f>_xlfn.XLOOKUP(I2442,UTILIZADAS[Contacto1],UTILIZADAS[Source.Name],,0)</f>
        <v>#N/A</v>
      </c>
      <c r="B2442" s="18" t="e">
        <f>VLOOKUP(J2442,Ref!A:C,3,0)</f>
        <v>#N/A</v>
      </c>
      <c r="C2442" s="18" t="e">
        <f>VLOOKUP(J2442,Ref!A:D,4,0)</f>
        <v>#N/A</v>
      </c>
      <c r="D2442" s="18" t="str">
        <f t="shared" si="114"/>
        <v>00/ene</v>
      </c>
      <c r="E2442" s="18">
        <f t="shared" si="115"/>
        <v>0</v>
      </c>
      <c r="F2442" s="18">
        <v>1</v>
      </c>
      <c r="G2442" s="18">
        <f t="shared" si="116"/>
        <v>0</v>
      </c>
    </row>
    <row r="2443" spans="1:7">
      <c r="A2443" t="e">
        <f>_xlfn.XLOOKUP(I2443,UTILIZADAS[Contacto1],UTILIZADAS[Source.Name],,0)</f>
        <v>#N/A</v>
      </c>
      <c r="B2443" s="18" t="e">
        <f>VLOOKUP(J2443,Ref!A:C,3,0)</f>
        <v>#N/A</v>
      </c>
      <c r="C2443" s="18" t="e">
        <f>VLOOKUP(J2443,Ref!A:D,4,0)</f>
        <v>#N/A</v>
      </c>
      <c r="D2443" s="18" t="str">
        <f t="shared" si="114"/>
        <v>00/ene</v>
      </c>
      <c r="E2443" s="18">
        <f t="shared" si="115"/>
        <v>0</v>
      </c>
      <c r="F2443" s="18">
        <v>1</v>
      </c>
      <c r="G2443" s="18">
        <f t="shared" si="116"/>
        <v>0</v>
      </c>
    </row>
    <row r="2444" spans="1:7">
      <c r="A2444" t="e">
        <f>_xlfn.XLOOKUP(I2444,UTILIZADAS[Contacto1],UTILIZADAS[Source.Name],,0)</f>
        <v>#N/A</v>
      </c>
      <c r="B2444" s="18" t="e">
        <f>VLOOKUP(J2444,Ref!A:C,3,0)</f>
        <v>#N/A</v>
      </c>
      <c r="C2444" s="18" t="e">
        <f>VLOOKUP(J2444,Ref!A:D,4,0)</f>
        <v>#N/A</v>
      </c>
      <c r="D2444" s="18" t="str">
        <f t="shared" si="114"/>
        <v>00/ene</v>
      </c>
      <c r="E2444" s="18">
        <f t="shared" si="115"/>
        <v>0</v>
      </c>
      <c r="F2444" s="18">
        <v>1</v>
      </c>
      <c r="G2444" s="18">
        <f t="shared" si="116"/>
        <v>0</v>
      </c>
    </row>
    <row r="2445" spans="1:7">
      <c r="A2445" t="e">
        <f>_xlfn.XLOOKUP(I2445,UTILIZADAS[Contacto1],UTILIZADAS[Source.Name],,0)</f>
        <v>#N/A</v>
      </c>
      <c r="B2445" s="18" t="e">
        <f>VLOOKUP(J2445,Ref!A:C,3,0)</f>
        <v>#N/A</v>
      </c>
      <c r="C2445" s="18" t="e">
        <f>VLOOKUP(J2445,Ref!A:D,4,0)</f>
        <v>#N/A</v>
      </c>
      <c r="D2445" s="18" t="str">
        <f t="shared" si="114"/>
        <v>00/ene</v>
      </c>
      <c r="E2445" s="18">
        <f t="shared" si="115"/>
        <v>0</v>
      </c>
      <c r="F2445" s="18">
        <v>1</v>
      </c>
      <c r="G2445" s="18">
        <f t="shared" si="116"/>
        <v>0</v>
      </c>
    </row>
    <row r="2446" spans="1:7">
      <c r="A2446" t="e">
        <f>_xlfn.XLOOKUP(I2446,UTILIZADAS[Contacto1],UTILIZADAS[Source.Name],,0)</f>
        <v>#N/A</v>
      </c>
      <c r="B2446" s="18" t="e">
        <f>VLOOKUP(J2446,Ref!A:C,3,0)</f>
        <v>#N/A</v>
      </c>
      <c r="C2446" s="18" t="e">
        <f>VLOOKUP(J2446,Ref!A:D,4,0)</f>
        <v>#N/A</v>
      </c>
      <c r="D2446" s="18" t="str">
        <f t="shared" si="114"/>
        <v>00/ene</v>
      </c>
      <c r="E2446" s="18">
        <f t="shared" si="115"/>
        <v>0</v>
      </c>
      <c r="F2446" s="18">
        <v>1</v>
      </c>
      <c r="G2446" s="18">
        <f t="shared" si="116"/>
        <v>0</v>
      </c>
    </row>
    <row r="2447" spans="1:7">
      <c r="A2447" t="e">
        <f>_xlfn.XLOOKUP(I2447,UTILIZADAS[Contacto1],UTILIZADAS[Source.Name],,0)</f>
        <v>#N/A</v>
      </c>
      <c r="B2447" s="18" t="e">
        <f>VLOOKUP(J2447,Ref!A:C,3,0)</f>
        <v>#N/A</v>
      </c>
      <c r="C2447" s="18" t="e">
        <f>VLOOKUP(J2447,Ref!A:D,4,0)</f>
        <v>#N/A</v>
      </c>
      <c r="D2447" s="18" t="str">
        <f t="shared" si="114"/>
        <v>00/ene</v>
      </c>
      <c r="E2447" s="18">
        <f t="shared" si="115"/>
        <v>0</v>
      </c>
      <c r="F2447" s="18">
        <v>1</v>
      </c>
      <c r="G2447" s="18">
        <f t="shared" si="116"/>
        <v>0</v>
      </c>
    </row>
    <row r="2448" spans="1:7">
      <c r="A2448" t="e">
        <f>_xlfn.XLOOKUP(I2448,UTILIZADAS[Contacto1],UTILIZADAS[Source.Name],,0)</f>
        <v>#N/A</v>
      </c>
      <c r="B2448" s="18" t="e">
        <f>VLOOKUP(J2448,Ref!A:C,3,0)</f>
        <v>#N/A</v>
      </c>
      <c r="C2448" s="18" t="e">
        <f>VLOOKUP(J2448,Ref!A:D,4,0)</f>
        <v>#N/A</v>
      </c>
      <c r="D2448" s="18" t="str">
        <f t="shared" si="114"/>
        <v>00/ene</v>
      </c>
      <c r="E2448" s="18">
        <f t="shared" si="115"/>
        <v>0</v>
      </c>
      <c r="F2448" s="18">
        <v>1</v>
      </c>
      <c r="G2448" s="18">
        <f t="shared" si="116"/>
        <v>0</v>
      </c>
    </row>
    <row r="2449" spans="1:7">
      <c r="A2449" t="e">
        <f>_xlfn.XLOOKUP(I2449,UTILIZADAS[Contacto1],UTILIZADAS[Source.Name],,0)</f>
        <v>#N/A</v>
      </c>
      <c r="B2449" s="18" t="e">
        <f>VLOOKUP(J2449,Ref!A:C,3,0)</f>
        <v>#N/A</v>
      </c>
      <c r="C2449" s="18" t="e">
        <f>VLOOKUP(J2449,Ref!A:D,4,0)</f>
        <v>#N/A</v>
      </c>
      <c r="D2449" s="18" t="str">
        <f t="shared" si="114"/>
        <v>00/ene</v>
      </c>
      <c r="E2449" s="18">
        <f t="shared" si="115"/>
        <v>0</v>
      </c>
      <c r="F2449" s="18">
        <v>1</v>
      </c>
      <c r="G2449" s="18">
        <f t="shared" si="116"/>
        <v>0</v>
      </c>
    </row>
    <row r="2450" spans="1:7">
      <c r="A2450" t="e">
        <f>_xlfn.XLOOKUP(I2450,UTILIZADAS[Contacto1],UTILIZADAS[Source.Name],,0)</f>
        <v>#N/A</v>
      </c>
      <c r="B2450" s="18" t="e">
        <f>VLOOKUP(J2450,Ref!A:C,3,0)</f>
        <v>#N/A</v>
      </c>
      <c r="C2450" s="18" t="e">
        <f>VLOOKUP(J2450,Ref!A:D,4,0)</f>
        <v>#N/A</v>
      </c>
      <c r="D2450" s="18" t="str">
        <f t="shared" si="114"/>
        <v>00/ene</v>
      </c>
      <c r="E2450" s="18">
        <f t="shared" si="115"/>
        <v>0</v>
      </c>
      <c r="F2450" s="18">
        <v>1</v>
      </c>
      <c r="G2450" s="18">
        <f t="shared" si="116"/>
        <v>0</v>
      </c>
    </row>
    <row r="2451" spans="1:7">
      <c r="A2451" t="e">
        <f>_xlfn.XLOOKUP(I2451,UTILIZADAS[Contacto1],UTILIZADAS[Source.Name],,0)</f>
        <v>#N/A</v>
      </c>
      <c r="B2451" s="18" t="e">
        <f>VLOOKUP(J2451,Ref!A:C,3,0)</f>
        <v>#N/A</v>
      </c>
      <c r="C2451" s="18" t="e">
        <f>VLOOKUP(J2451,Ref!A:D,4,0)</f>
        <v>#N/A</v>
      </c>
      <c r="D2451" s="18" t="str">
        <f t="shared" si="114"/>
        <v>00/ene</v>
      </c>
      <c r="E2451" s="18">
        <f t="shared" si="115"/>
        <v>0</v>
      </c>
      <c r="F2451" s="18">
        <v>1</v>
      </c>
      <c r="G2451" s="18">
        <f t="shared" si="116"/>
        <v>0</v>
      </c>
    </row>
    <row r="2452" spans="1:7">
      <c r="A2452" t="e">
        <f>_xlfn.XLOOKUP(I2452,UTILIZADAS[Contacto1],UTILIZADAS[Source.Name],,0)</f>
        <v>#N/A</v>
      </c>
      <c r="B2452" s="18" t="e">
        <f>VLOOKUP(J2452,Ref!A:C,3,0)</f>
        <v>#N/A</v>
      </c>
      <c r="C2452" s="18" t="e">
        <f>VLOOKUP(J2452,Ref!A:D,4,0)</f>
        <v>#N/A</v>
      </c>
      <c r="D2452" s="18" t="str">
        <f t="shared" si="114"/>
        <v>00/ene</v>
      </c>
      <c r="E2452" s="18">
        <f t="shared" si="115"/>
        <v>0</v>
      </c>
      <c r="F2452" s="18">
        <v>1</v>
      </c>
      <c r="G2452" s="18">
        <f t="shared" si="116"/>
        <v>0</v>
      </c>
    </row>
    <row r="2453" spans="1:7">
      <c r="A2453" t="e">
        <f>_xlfn.XLOOKUP(I2453,UTILIZADAS[Contacto1],UTILIZADAS[Source.Name],,0)</f>
        <v>#N/A</v>
      </c>
      <c r="B2453" s="18" t="e">
        <f>VLOOKUP(J2453,Ref!A:C,3,0)</f>
        <v>#N/A</v>
      </c>
      <c r="C2453" s="18" t="e">
        <f>VLOOKUP(J2453,Ref!A:D,4,0)</f>
        <v>#N/A</v>
      </c>
      <c r="D2453" s="18" t="str">
        <f t="shared" si="114"/>
        <v>00/ene</v>
      </c>
      <c r="E2453" s="18">
        <f t="shared" si="115"/>
        <v>0</v>
      </c>
      <c r="F2453" s="18">
        <v>1</v>
      </c>
      <c r="G2453" s="18">
        <f t="shared" si="116"/>
        <v>0</v>
      </c>
    </row>
    <row r="2454" spans="1:7">
      <c r="A2454" t="e">
        <f>_xlfn.XLOOKUP(I2454,UTILIZADAS[Contacto1],UTILIZADAS[Source.Name],,0)</f>
        <v>#N/A</v>
      </c>
      <c r="B2454" s="18" t="e">
        <f>VLOOKUP(J2454,Ref!A:C,3,0)</f>
        <v>#N/A</v>
      </c>
      <c r="C2454" s="18" t="e">
        <f>VLOOKUP(J2454,Ref!A:D,4,0)</f>
        <v>#N/A</v>
      </c>
      <c r="D2454" s="18" t="str">
        <f t="shared" si="114"/>
        <v>00/ene</v>
      </c>
      <c r="E2454" s="18">
        <f t="shared" si="115"/>
        <v>0</v>
      </c>
      <c r="F2454" s="18">
        <v>1</v>
      </c>
      <c r="G2454" s="18">
        <f t="shared" si="116"/>
        <v>0</v>
      </c>
    </row>
    <row r="2455" spans="1:7">
      <c r="A2455" t="e">
        <f>_xlfn.XLOOKUP(I2455,UTILIZADAS[Contacto1],UTILIZADAS[Source.Name],,0)</f>
        <v>#N/A</v>
      </c>
      <c r="B2455" s="18" t="e">
        <f>VLOOKUP(J2455,Ref!A:C,3,0)</f>
        <v>#N/A</v>
      </c>
      <c r="C2455" s="18" t="e">
        <f>VLOOKUP(J2455,Ref!A:D,4,0)</f>
        <v>#N/A</v>
      </c>
      <c r="D2455" s="18" t="str">
        <f t="shared" si="114"/>
        <v>00/ene</v>
      </c>
      <c r="E2455" s="18">
        <f t="shared" si="115"/>
        <v>0</v>
      </c>
      <c r="F2455" s="18">
        <v>1</v>
      </c>
      <c r="G2455" s="18">
        <f t="shared" si="116"/>
        <v>0</v>
      </c>
    </row>
    <row r="2456" spans="1:7">
      <c r="A2456" t="e">
        <f>_xlfn.XLOOKUP(I2456,UTILIZADAS[Contacto1],UTILIZADAS[Source.Name],,0)</f>
        <v>#N/A</v>
      </c>
      <c r="B2456" s="18" t="e">
        <f>VLOOKUP(J2456,Ref!A:C,3,0)</f>
        <v>#N/A</v>
      </c>
      <c r="C2456" s="18" t="e">
        <f>VLOOKUP(J2456,Ref!A:D,4,0)</f>
        <v>#N/A</v>
      </c>
      <c r="D2456" s="18" t="str">
        <f t="shared" si="114"/>
        <v>00/ene</v>
      </c>
      <c r="E2456" s="18">
        <f t="shared" si="115"/>
        <v>0</v>
      </c>
      <c r="F2456" s="18">
        <v>1</v>
      </c>
      <c r="G2456" s="18">
        <f t="shared" si="116"/>
        <v>0</v>
      </c>
    </row>
    <row r="2457" spans="1:7">
      <c r="A2457" t="e">
        <f>_xlfn.XLOOKUP(I2457,UTILIZADAS[Contacto1],UTILIZADAS[Source.Name],,0)</f>
        <v>#N/A</v>
      </c>
      <c r="B2457" s="18" t="e">
        <f>VLOOKUP(J2457,Ref!A:C,3,0)</f>
        <v>#N/A</v>
      </c>
      <c r="C2457" s="18" t="e">
        <f>VLOOKUP(J2457,Ref!A:D,4,0)</f>
        <v>#N/A</v>
      </c>
      <c r="D2457" s="18" t="str">
        <f t="shared" si="114"/>
        <v>00/ene</v>
      </c>
      <c r="E2457" s="18">
        <f t="shared" si="115"/>
        <v>0</v>
      </c>
      <c r="F2457" s="18">
        <v>1</v>
      </c>
      <c r="G2457" s="18">
        <f t="shared" si="116"/>
        <v>0</v>
      </c>
    </row>
    <row r="2458" spans="1:7">
      <c r="A2458" t="e">
        <f>_xlfn.XLOOKUP(I2458,UTILIZADAS[Contacto1],UTILIZADAS[Source.Name],,0)</f>
        <v>#N/A</v>
      </c>
      <c r="B2458" s="18" t="e">
        <f>VLOOKUP(J2458,Ref!A:C,3,0)</f>
        <v>#N/A</v>
      </c>
      <c r="C2458" s="18" t="e">
        <f>VLOOKUP(J2458,Ref!A:D,4,0)</f>
        <v>#N/A</v>
      </c>
      <c r="D2458" s="18" t="str">
        <f t="shared" si="114"/>
        <v>00/ene</v>
      </c>
      <c r="E2458" s="18">
        <f t="shared" si="115"/>
        <v>0</v>
      </c>
      <c r="F2458" s="18">
        <v>1</v>
      </c>
      <c r="G2458" s="18">
        <f t="shared" si="116"/>
        <v>0</v>
      </c>
    </row>
    <row r="2459" spans="1:7">
      <c r="A2459" t="e">
        <f>_xlfn.XLOOKUP(I2459,UTILIZADAS[Contacto1],UTILIZADAS[Source.Name],,0)</f>
        <v>#N/A</v>
      </c>
      <c r="B2459" s="18" t="e">
        <f>VLOOKUP(J2459,Ref!A:C,3,0)</f>
        <v>#N/A</v>
      </c>
      <c r="C2459" s="18" t="e">
        <f>VLOOKUP(J2459,Ref!A:D,4,0)</f>
        <v>#N/A</v>
      </c>
      <c r="D2459" s="18" t="str">
        <f t="shared" si="114"/>
        <v>00/ene</v>
      </c>
      <c r="E2459" s="18">
        <f t="shared" si="115"/>
        <v>0</v>
      </c>
      <c r="F2459" s="18">
        <v>1</v>
      </c>
      <c r="G2459" s="18">
        <f t="shared" si="116"/>
        <v>0</v>
      </c>
    </row>
    <row r="2460" spans="1:7">
      <c r="A2460" t="e">
        <f>_xlfn.XLOOKUP(I2460,UTILIZADAS[Contacto1],UTILIZADAS[Source.Name],,0)</f>
        <v>#N/A</v>
      </c>
      <c r="B2460" s="18" t="e">
        <f>VLOOKUP(J2460,Ref!A:C,3,0)</f>
        <v>#N/A</v>
      </c>
      <c r="C2460" s="18" t="e">
        <f>VLOOKUP(J2460,Ref!A:D,4,0)</f>
        <v>#N/A</v>
      </c>
      <c r="D2460" s="18" t="str">
        <f t="shared" si="114"/>
        <v>00/ene</v>
      </c>
      <c r="E2460" s="18">
        <f t="shared" si="115"/>
        <v>0</v>
      </c>
      <c r="F2460" s="18">
        <v>1</v>
      </c>
      <c r="G2460" s="18">
        <f t="shared" si="116"/>
        <v>0</v>
      </c>
    </row>
    <row r="2461" spans="1:7">
      <c r="A2461" t="e">
        <f>_xlfn.XLOOKUP(I2461,UTILIZADAS[Contacto1],UTILIZADAS[Source.Name],,0)</f>
        <v>#N/A</v>
      </c>
      <c r="B2461" s="18" t="e">
        <f>VLOOKUP(J2461,Ref!A:C,3,0)</f>
        <v>#N/A</v>
      </c>
      <c r="C2461" s="18" t="e">
        <f>VLOOKUP(J2461,Ref!A:D,4,0)</f>
        <v>#N/A</v>
      </c>
      <c r="D2461" s="18" t="str">
        <f t="shared" si="114"/>
        <v>00/ene</v>
      </c>
      <c r="E2461" s="18">
        <f t="shared" si="115"/>
        <v>0</v>
      </c>
      <c r="F2461" s="18">
        <v>1</v>
      </c>
      <c r="G2461" s="18">
        <f t="shared" si="116"/>
        <v>0</v>
      </c>
    </row>
    <row r="2462" spans="1:7">
      <c r="A2462" t="e">
        <f>_xlfn.XLOOKUP(I2462,UTILIZADAS[Contacto1],UTILIZADAS[Source.Name],,0)</f>
        <v>#N/A</v>
      </c>
      <c r="B2462" s="18" t="e">
        <f>VLOOKUP(J2462,Ref!A:C,3,0)</f>
        <v>#N/A</v>
      </c>
      <c r="C2462" s="18" t="e">
        <f>VLOOKUP(J2462,Ref!A:D,4,0)</f>
        <v>#N/A</v>
      </c>
      <c r="D2462" s="18" t="str">
        <f t="shared" si="114"/>
        <v>00/ene</v>
      </c>
      <c r="E2462" s="18">
        <f t="shared" si="115"/>
        <v>0</v>
      </c>
      <c r="F2462" s="18">
        <v>1</v>
      </c>
      <c r="G2462" s="18">
        <f t="shared" si="116"/>
        <v>0</v>
      </c>
    </row>
    <row r="2463" spans="1:7">
      <c r="A2463" t="e">
        <f>_xlfn.XLOOKUP(I2463,UTILIZADAS[Contacto1],UTILIZADAS[Source.Name],,0)</f>
        <v>#N/A</v>
      </c>
      <c r="B2463" s="18" t="e">
        <f>VLOOKUP(J2463,Ref!A:C,3,0)</f>
        <v>#N/A</v>
      </c>
      <c r="C2463" s="18" t="e">
        <f>VLOOKUP(J2463,Ref!A:D,4,0)</f>
        <v>#N/A</v>
      </c>
      <c r="D2463" s="18" t="str">
        <f t="shared" si="114"/>
        <v>00/ene</v>
      </c>
      <c r="E2463" s="18">
        <f t="shared" si="115"/>
        <v>0</v>
      </c>
      <c r="F2463" s="18">
        <v>1</v>
      </c>
      <c r="G2463" s="18">
        <f t="shared" si="116"/>
        <v>0</v>
      </c>
    </row>
    <row r="2464" spans="1:7">
      <c r="A2464" t="e">
        <f>_xlfn.XLOOKUP(I2464,UTILIZADAS[Contacto1],UTILIZADAS[Source.Name],,0)</f>
        <v>#N/A</v>
      </c>
      <c r="B2464" s="18" t="e">
        <f>VLOOKUP(J2464,Ref!A:C,3,0)</f>
        <v>#N/A</v>
      </c>
      <c r="C2464" s="18" t="e">
        <f>VLOOKUP(J2464,Ref!A:D,4,0)</f>
        <v>#N/A</v>
      </c>
      <c r="D2464" s="18" t="str">
        <f t="shared" si="114"/>
        <v>00/ene</v>
      </c>
      <c r="E2464" s="18">
        <f t="shared" si="115"/>
        <v>0</v>
      </c>
      <c r="F2464" s="18">
        <v>1</v>
      </c>
      <c r="G2464" s="18">
        <f t="shared" si="116"/>
        <v>0</v>
      </c>
    </row>
    <row r="2465" spans="1:7">
      <c r="A2465" t="e">
        <f>_xlfn.XLOOKUP(I2465,UTILIZADAS[Contacto1],UTILIZADAS[Source.Name],,0)</f>
        <v>#N/A</v>
      </c>
      <c r="B2465" s="18" t="e">
        <f>VLOOKUP(J2465,Ref!A:C,3,0)</f>
        <v>#N/A</v>
      </c>
      <c r="C2465" s="18" t="e">
        <f>VLOOKUP(J2465,Ref!A:D,4,0)</f>
        <v>#N/A</v>
      </c>
      <c r="D2465" s="18" t="str">
        <f t="shared" si="114"/>
        <v>00/ene</v>
      </c>
      <c r="E2465" s="18">
        <f t="shared" si="115"/>
        <v>0</v>
      </c>
      <c r="F2465" s="18">
        <v>1</v>
      </c>
      <c r="G2465" s="18">
        <f t="shared" si="116"/>
        <v>0</v>
      </c>
    </row>
    <row r="2466" spans="1:7">
      <c r="A2466" t="e">
        <f>_xlfn.XLOOKUP(I2466,UTILIZADAS[Contacto1],UTILIZADAS[Source.Name],,0)</f>
        <v>#N/A</v>
      </c>
      <c r="B2466" s="18" t="e">
        <f>VLOOKUP(J2466,Ref!A:C,3,0)</f>
        <v>#N/A</v>
      </c>
      <c r="C2466" s="18" t="e">
        <f>VLOOKUP(J2466,Ref!A:D,4,0)</f>
        <v>#N/A</v>
      </c>
      <c r="D2466" s="18" t="str">
        <f t="shared" si="114"/>
        <v>00/ene</v>
      </c>
      <c r="E2466" s="18">
        <f t="shared" si="115"/>
        <v>0</v>
      </c>
      <c r="F2466" s="18">
        <v>1</v>
      </c>
      <c r="G2466" s="18">
        <f t="shared" si="116"/>
        <v>0</v>
      </c>
    </row>
    <row r="2467" spans="1:7">
      <c r="A2467" t="e">
        <f>_xlfn.XLOOKUP(I2467,UTILIZADAS[Contacto1],UTILIZADAS[Source.Name],,0)</f>
        <v>#N/A</v>
      </c>
      <c r="B2467" s="18" t="e">
        <f>VLOOKUP(J2467,Ref!A:C,3,0)</f>
        <v>#N/A</v>
      </c>
      <c r="C2467" s="18" t="e">
        <f>VLOOKUP(J2467,Ref!A:D,4,0)</f>
        <v>#N/A</v>
      </c>
      <c r="D2467" s="18" t="str">
        <f t="shared" si="114"/>
        <v>00/ene</v>
      </c>
      <c r="E2467" s="18">
        <f t="shared" si="115"/>
        <v>0</v>
      </c>
      <c r="F2467" s="18">
        <v>1</v>
      </c>
      <c r="G2467" s="18">
        <f t="shared" si="116"/>
        <v>0</v>
      </c>
    </row>
    <row r="2468" spans="1:7">
      <c r="A2468" t="e">
        <f>_xlfn.XLOOKUP(I2468,UTILIZADAS[Contacto1],UTILIZADAS[Source.Name],,0)</f>
        <v>#N/A</v>
      </c>
      <c r="B2468" s="18" t="e">
        <f>VLOOKUP(J2468,Ref!A:C,3,0)</f>
        <v>#N/A</v>
      </c>
      <c r="C2468" s="18" t="e">
        <f>VLOOKUP(J2468,Ref!A:D,4,0)</f>
        <v>#N/A</v>
      </c>
      <c r="D2468" s="18" t="str">
        <f t="shared" si="114"/>
        <v>00/ene</v>
      </c>
      <c r="E2468" s="18">
        <f t="shared" si="115"/>
        <v>0</v>
      </c>
      <c r="F2468" s="18">
        <v>1</v>
      </c>
      <c r="G2468" s="18">
        <f t="shared" si="116"/>
        <v>0</v>
      </c>
    </row>
    <row r="2469" spans="1:7">
      <c r="A2469" t="e">
        <f>_xlfn.XLOOKUP(I2469,UTILIZADAS[Contacto1],UTILIZADAS[Source.Name],,0)</f>
        <v>#N/A</v>
      </c>
      <c r="B2469" s="18" t="e">
        <f>VLOOKUP(J2469,Ref!A:C,3,0)</f>
        <v>#N/A</v>
      </c>
      <c r="C2469" s="18" t="e">
        <f>VLOOKUP(J2469,Ref!A:D,4,0)</f>
        <v>#N/A</v>
      </c>
      <c r="D2469" s="18" t="str">
        <f t="shared" si="114"/>
        <v>00/ene</v>
      </c>
      <c r="E2469" s="18">
        <f t="shared" si="115"/>
        <v>0</v>
      </c>
      <c r="F2469" s="18">
        <v>1</v>
      </c>
      <c r="G2469" s="18">
        <f t="shared" si="116"/>
        <v>0</v>
      </c>
    </row>
    <row r="2470" spans="1:7">
      <c r="A2470" t="e">
        <f>_xlfn.XLOOKUP(I2470,UTILIZADAS[Contacto1],UTILIZADAS[Source.Name],,0)</f>
        <v>#N/A</v>
      </c>
      <c r="B2470" s="18" t="e">
        <f>VLOOKUP(J2470,Ref!A:C,3,0)</f>
        <v>#N/A</v>
      </c>
      <c r="C2470" s="18" t="e">
        <f>VLOOKUP(J2470,Ref!A:D,4,0)</f>
        <v>#N/A</v>
      </c>
      <c r="D2470" s="18" t="str">
        <f t="shared" si="114"/>
        <v>00/ene</v>
      </c>
      <c r="E2470" s="18">
        <f t="shared" si="115"/>
        <v>0</v>
      </c>
      <c r="F2470" s="18">
        <v>1</v>
      </c>
      <c r="G2470" s="18">
        <f t="shared" si="116"/>
        <v>0</v>
      </c>
    </row>
    <row r="2471" spans="1:7">
      <c r="A2471" t="e">
        <f>_xlfn.XLOOKUP(I2471,UTILIZADAS[Contacto1],UTILIZADAS[Source.Name],,0)</f>
        <v>#N/A</v>
      </c>
      <c r="B2471" s="18" t="e">
        <f>VLOOKUP(J2471,Ref!A:C,3,0)</f>
        <v>#N/A</v>
      </c>
      <c r="C2471" s="18" t="e">
        <f>VLOOKUP(J2471,Ref!A:D,4,0)</f>
        <v>#N/A</v>
      </c>
      <c r="D2471" s="18" t="str">
        <f t="shared" si="114"/>
        <v>00/ene</v>
      </c>
      <c r="E2471" s="18">
        <f t="shared" si="115"/>
        <v>0</v>
      </c>
      <c r="F2471" s="18">
        <v>1</v>
      </c>
      <c r="G2471" s="18">
        <f t="shared" si="116"/>
        <v>0</v>
      </c>
    </row>
    <row r="2472" spans="1:7">
      <c r="A2472" t="e">
        <f>_xlfn.XLOOKUP(I2472,UTILIZADAS[Contacto1],UTILIZADAS[Source.Name],,0)</f>
        <v>#N/A</v>
      </c>
      <c r="B2472" s="18" t="e">
        <f>VLOOKUP(J2472,Ref!A:C,3,0)</f>
        <v>#N/A</v>
      </c>
      <c r="C2472" s="18" t="e">
        <f>VLOOKUP(J2472,Ref!A:D,4,0)</f>
        <v>#N/A</v>
      </c>
      <c r="D2472" s="18" t="str">
        <f t="shared" si="114"/>
        <v>00/ene</v>
      </c>
      <c r="E2472" s="18">
        <f t="shared" si="115"/>
        <v>0</v>
      </c>
      <c r="F2472" s="18">
        <v>1</v>
      </c>
      <c r="G2472" s="18">
        <f t="shared" si="116"/>
        <v>0</v>
      </c>
    </row>
    <row r="2473" spans="1:7">
      <c r="A2473" t="e">
        <f>_xlfn.XLOOKUP(I2473,UTILIZADAS[Contacto1],UTILIZADAS[Source.Name],,0)</f>
        <v>#N/A</v>
      </c>
      <c r="B2473" s="18" t="e">
        <f>VLOOKUP(J2473,Ref!A:C,3,0)</f>
        <v>#N/A</v>
      </c>
      <c r="C2473" s="18" t="e">
        <f>VLOOKUP(J2473,Ref!A:D,4,0)</f>
        <v>#N/A</v>
      </c>
      <c r="D2473" s="18" t="str">
        <f t="shared" si="114"/>
        <v>00/ene</v>
      </c>
      <c r="E2473" s="18">
        <f t="shared" si="115"/>
        <v>0</v>
      </c>
      <c r="F2473" s="18">
        <v>1</v>
      </c>
      <c r="G2473" s="18">
        <f t="shared" si="116"/>
        <v>0</v>
      </c>
    </row>
    <row r="2474" spans="1:7">
      <c r="A2474" t="e">
        <f>_xlfn.XLOOKUP(I2474,UTILIZADAS[Contacto1],UTILIZADAS[Source.Name],,0)</f>
        <v>#N/A</v>
      </c>
      <c r="B2474" s="18" t="e">
        <f>VLOOKUP(J2474,Ref!A:C,3,0)</f>
        <v>#N/A</v>
      </c>
      <c r="C2474" s="18" t="e">
        <f>VLOOKUP(J2474,Ref!A:D,4,0)</f>
        <v>#N/A</v>
      </c>
      <c r="D2474" s="18" t="str">
        <f t="shared" si="114"/>
        <v>00/ene</v>
      </c>
      <c r="E2474" s="18">
        <f t="shared" si="115"/>
        <v>0</v>
      </c>
      <c r="F2474" s="18">
        <v>1</v>
      </c>
      <c r="G2474" s="18">
        <f t="shared" si="116"/>
        <v>0</v>
      </c>
    </row>
    <row r="2475" spans="1:7">
      <c r="A2475" t="e">
        <f>_xlfn.XLOOKUP(I2475,UTILIZADAS[Contacto1],UTILIZADAS[Source.Name],,0)</f>
        <v>#N/A</v>
      </c>
      <c r="B2475" s="18" t="e">
        <f>VLOOKUP(J2475,Ref!A:C,3,0)</f>
        <v>#N/A</v>
      </c>
      <c r="C2475" s="18" t="e">
        <f>VLOOKUP(J2475,Ref!A:D,4,0)</f>
        <v>#N/A</v>
      </c>
      <c r="D2475" s="18" t="str">
        <f t="shared" si="114"/>
        <v>00/ene</v>
      </c>
      <c r="E2475" s="18">
        <f t="shared" si="115"/>
        <v>0</v>
      </c>
      <c r="F2475" s="18">
        <v>1</v>
      </c>
      <c r="G2475" s="18">
        <f t="shared" si="116"/>
        <v>0</v>
      </c>
    </row>
    <row r="2476" spans="1:7">
      <c r="A2476" t="e">
        <f>_xlfn.XLOOKUP(I2476,UTILIZADAS[Contacto1],UTILIZADAS[Source.Name],,0)</f>
        <v>#N/A</v>
      </c>
      <c r="B2476" s="18" t="e">
        <f>VLOOKUP(J2476,Ref!A:C,3,0)</f>
        <v>#N/A</v>
      </c>
      <c r="C2476" s="18" t="e">
        <f>VLOOKUP(J2476,Ref!A:D,4,0)</f>
        <v>#N/A</v>
      </c>
      <c r="D2476" s="18" t="str">
        <f t="shared" si="114"/>
        <v>00/ene</v>
      </c>
      <c r="E2476" s="18">
        <f t="shared" si="115"/>
        <v>0</v>
      </c>
      <c r="F2476" s="18">
        <v>1</v>
      </c>
      <c r="G2476" s="18">
        <f t="shared" si="116"/>
        <v>0</v>
      </c>
    </row>
    <row r="2477" spans="1:7">
      <c r="A2477" t="e">
        <f>_xlfn.XLOOKUP(I2477,UTILIZADAS[Contacto1],UTILIZADAS[Source.Name],,0)</f>
        <v>#N/A</v>
      </c>
      <c r="B2477" s="18" t="e">
        <f>VLOOKUP(J2477,Ref!A:C,3,0)</f>
        <v>#N/A</v>
      </c>
      <c r="C2477" s="18" t="e">
        <f>VLOOKUP(J2477,Ref!A:D,4,0)</f>
        <v>#N/A</v>
      </c>
      <c r="D2477" s="18" t="str">
        <f t="shared" si="114"/>
        <v>00/ene</v>
      </c>
      <c r="E2477" s="18">
        <f t="shared" si="115"/>
        <v>0</v>
      </c>
      <c r="F2477" s="18">
        <v>1</v>
      </c>
      <c r="G2477" s="18">
        <f t="shared" si="116"/>
        <v>0</v>
      </c>
    </row>
    <row r="2478" spans="1:7">
      <c r="A2478" t="e">
        <f>_xlfn.XLOOKUP(I2478,UTILIZADAS[Contacto1],UTILIZADAS[Source.Name],,0)</f>
        <v>#N/A</v>
      </c>
      <c r="B2478" s="18" t="e">
        <f>VLOOKUP(J2478,Ref!A:C,3,0)</f>
        <v>#N/A</v>
      </c>
      <c r="C2478" s="18" t="e">
        <f>VLOOKUP(J2478,Ref!A:D,4,0)</f>
        <v>#N/A</v>
      </c>
      <c r="D2478" s="18" t="str">
        <f t="shared" si="114"/>
        <v>00/ene</v>
      </c>
      <c r="E2478" s="18">
        <f t="shared" si="115"/>
        <v>0</v>
      </c>
      <c r="F2478" s="18">
        <v>1</v>
      </c>
      <c r="G2478" s="18">
        <f t="shared" si="116"/>
        <v>0</v>
      </c>
    </row>
    <row r="2479" spans="1:7">
      <c r="A2479" t="e">
        <f>_xlfn.XLOOKUP(I2479,UTILIZADAS[Contacto1],UTILIZADAS[Source.Name],,0)</f>
        <v>#N/A</v>
      </c>
      <c r="B2479" s="18" t="e">
        <f>VLOOKUP(J2479,Ref!A:C,3,0)</f>
        <v>#N/A</v>
      </c>
      <c r="C2479" s="18" t="e">
        <f>VLOOKUP(J2479,Ref!A:D,4,0)</f>
        <v>#N/A</v>
      </c>
      <c r="D2479" s="18" t="str">
        <f t="shared" si="114"/>
        <v>00/ene</v>
      </c>
      <c r="E2479" s="18">
        <f t="shared" si="115"/>
        <v>0</v>
      </c>
      <c r="F2479" s="18">
        <v>1</v>
      </c>
      <c r="G2479" s="18">
        <f t="shared" si="116"/>
        <v>0</v>
      </c>
    </row>
    <row r="2480" spans="1:7">
      <c r="A2480" t="e">
        <f>_xlfn.XLOOKUP(I2480,UTILIZADAS[Contacto1],UTILIZADAS[Source.Name],,0)</f>
        <v>#N/A</v>
      </c>
      <c r="B2480" s="18" t="e">
        <f>VLOOKUP(J2480,Ref!A:C,3,0)</f>
        <v>#N/A</v>
      </c>
      <c r="C2480" s="18" t="e">
        <f>VLOOKUP(J2480,Ref!A:D,4,0)</f>
        <v>#N/A</v>
      </c>
      <c r="D2480" s="18" t="str">
        <f t="shared" si="114"/>
        <v>00/ene</v>
      </c>
      <c r="E2480" s="18">
        <f t="shared" si="115"/>
        <v>0</v>
      </c>
      <c r="F2480" s="18">
        <v>1</v>
      </c>
      <c r="G2480" s="18">
        <f t="shared" si="116"/>
        <v>0</v>
      </c>
    </row>
    <row r="2481" spans="1:7">
      <c r="A2481" t="e">
        <f>_xlfn.XLOOKUP(I2481,UTILIZADAS[Contacto1],UTILIZADAS[Source.Name],,0)</f>
        <v>#N/A</v>
      </c>
      <c r="B2481" s="18" t="e">
        <f>VLOOKUP(J2481,Ref!A:C,3,0)</f>
        <v>#N/A</v>
      </c>
      <c r="C2481" s="18" t="e">
        <f>VLOOKUP(J2481,Ref!A:D,4,0)</f>
        <v>#N/A</v>
      </c>
      <c r="D2481" s="18" t="str">
        <f t="shared" si="114"/>
        <v>00/ene</v>
      </c>
      <c r="E2481" s="18">
        <f t="shared" si="115"/>
        <v>0</v>
      </c>
      <c r="F2481" s="18">
        <v>1</v>
      </c>
      <c r="G2481" s="18">
        <f t="shared" si="116"/>
        <v>0</v>
      </c>
    </row>
    <row r="2482" spans="1:7">
      <c r="A2482" t="e">
        <f>_xlfn.XLOOKUP(I2482,UTILIZADAS[Contacto1],UTILIZADAS[Source.Name],,0)</f>
        <v>#N/A</v>
      </c>
      <c r="B2482" s="18" t="e">
        <f>VLOOKUP(J2482,Ref!A:C,3,0)</f>
        <v>#N/A</v>
      </c>
      <c r="C2482" s="18" t="e">
        <f>VLOOKUP(J2482,Ref!A:D,4,0)</f>
        <v>#N/A</v>
      </c>
      <c r="D2482" s="18" t="str">
        <f t="shared" si="114"/>
        <v>00/ene</v>
      </c>
      <c r="E2482" s="18">
        <f t="shared" si="115"/>
        <v>0</v>
      </c>
      <c r="F2482" s="18">
        <v>1</v>
      </c>
      <c r="G2482" s="18">
        <f t="shared" si="116"/>
        <v>0</v>
      </c>
    </row>
    <row r="2483" spans="1:7">
      <c r="A2483" t="e">
        <f>_xlfn.XLOOKUP(I2483,UTILIZADAS[Contacto1],UTILIZADAS[Source.Name],,0)</f>
        <v>#N/A</v>
      </c>
      <c r="B2483" s="18" t="e">
        <f>VLOOKUP(J2483,Ref!A:C,3,0)</f>
        <v>#N/A</v>
      </c>
      <c r="C2483" s="18" t="e">
        <f>VLOOKUP(J2483,Ref!A:D,4,0)</f>
        <v>#N/A</v>
      </c>
      <c r="D2483" s="18" t="str">
        <f t="shared" si="114"/>
        <v>00/ene</v>
      </c>
      <c r="E2483" s="18">
        <f t="shared" si="115"/>
        <v>0</v>
      </c>
      <c r="F2483" s="18">
        <v>1</v>
      </c>
      <c r="G2483" s="18">
        <f t="shared" si="116"/>
        <v>0</v>
      </c>
    </row>
    <row r="2484" spans="1:7">
      <c r="A2484" t="e">
        <f>_xlfn.XLOOKUP(I2484,UTILIZADAS[Contacto1],UTILIZADAS[Source.Name],,0)</f>
        <v>#N/A</v>
      </c>
      <c r="B2484" s="18" t="e">
        <f>VLOOKUP(J2484,Ref!A:C,3,0)</f>
        <v>#N/A</v>
      </c>
      <c r="C2484" s="18" t="e">
        <f>VLOOKUP(J2484,Ref!A:D,4,0)</f>
        <v>#N/A</v>
      </c>
      <c r="D2484" s="18" t="str">
        <f t="shared" si="114"/>
        <v>00/ene</v>
      </c>
      <c r="E2484" s="18">
        <f t="shared" si="115"/>
        <v>0</v>
      </c>
      <c r="F2484" s="18">
        <v>1</v>
      </c>
      <c r="G2484" s="18">
        <f t="shared" si="116"/>
        <v>0</v>
      </c>
    </row>
    <row r="2485" spans="1:7">
      <c r="A2485" t="e">
        <f>_xlfn.XLOOKUP(I2485,UTILIZADAS[Contacto1],UTILIZADAS[Source.Name],,0)</f>
        <v>#N/A</v>
      </c>
      <c r="B2485" s="18" t="e">
        <f>VLOOKUP(J2485,Ref!A:C,3,0)</f>
        <v>#N/A</v>
      </c>
      <c r="C2485" s="18" t="e">
        <f>VLOOKUP(J2485,Ref!A:D,4,0)</f>
        <v>#N/A</v>
      </c>
      <c r="D2485" s="18" t="str">
        <f t="shared" si="114"/>
        <v>00/ene</v>
      </c>
      <c r="E2485" s="18">
        <f t="shared" si="115"/>
        <v>0</v>
      </c>
      <c r="F2485" s="18">
        <v>1</v>
      </c>
      <c r="G2485" s="18">
        <f t="shared" si="116"/>
        <v>0</v>
      </c>
    </row>
    <row r="2486" spans="1:7">
      <c r="A2486" t="e">
        <f>_xlfn.XLOOKUP(I2486,UTILIZADAS[Contacto1],UTILIZADAS[Source.Name],,0)</f>
        <v>#N/A</v>
      </c>
      <c r="B2486" s="18" t="e">
        <f>VLOOKUP(J2486,Ref!A:C,3,0)</f>
        <v>#N/A</v>
      </c>
      <c r="C2486" s="18" t="e">
        <f>VLOOKUP(J2486,Ref!A:D,4,0)</f>
        <v>#N/A</v>
      </c>
      <c r="D2486" s="18" t="str">
        <f t="shared" si="114"/>
        <v>00/ene</v>
      </c>
      <c r="E2486" s="18">
        <f t="shared" si="115"/>
        <v>0</v>
      </c>
      <c r="F2486" s="18">
        <v>1</v>
      </c>
      <c r="G2486" s="18">
        <f t="shared" si="116"/>
        <v>0</v>
      </c>
    </row>
    <row r="2487" spans="1:7">
      <c r="A2487" t="e">
        <f>_xlfn.XLOOKUP(I2487,UTILIZADAS[Contacto1],UTILIZADAS[Source.Name],,0)</f>
        <v>#N/A</v>
      </c>
      <c r="B2487" s="18" t="e">
        <f>VLOOKUP(J2487,Ref!A:C,3,0)</f>
        <v>#N/A</v>
      </c>
      <c r="C2487" s="18" t="e">
        <f>VLOOKUP(J2487,Ref!A:D,4,0)</f>
        <v>#N/A</v>
      </c>
      <c r="D2487" s="18" t="str">
        <f t="shared" si="114"/>
        <v>00/ene</v>
      </c>
      <c r="E2487" s="18">
        <f t="shared" si="115"/>
        <v>0</v>
      </c>
      <c r="F2487" s="18">
        <v>1</v>
      </c>
      <c r="G2487" s="18">
        <f t="shared" si="116"/>
        <v>0</v>
      </c>
    </row>
    <row r="2488" spans="1:7">
      <c r="A2488" t="e">
        <f>_xlfn.XLOOKUP(I2488,UTILIZADAS[Contacto1],UTILIZADAS[Source.Name],,0)</f>
        <v>#N/A</v>
      </c>
      <c r="B2488" s="18" t="e">
        <f>VLOOKUP(J2488,Ref!A:C,3,0)</f>
        <v>#N/A</v>
      </c>
      <c r="C2488" s="18" t="e">
        <f>VLOOKUP(J2488,Ref!A:D,4,0)</f>
        <v>#N/A</v>
      </c>
      <c r="D2488" s="18" t="str">
        <f t="shared" si="114"/>
        <v>00/ene</v>
      </c>
      <c r="E2488" s="18">
        <f t="shared" si="115"/>
        <v>0</v>
      </c>
      <c r="F2488" s="18">
        <v>1</v>
      </c>
      <c r="G2488" s="18">
        <f t="shared" si="116"/>
        <v>0</v>
      </c>
    </row>
    <row r="2489" spans="1:7">
      <c r="A2489" t="e">
        <f>_xlfn.XLOOKUP(I2489,UTILIZADAS[Contacto1],UTILIZADAS[Source.Name],,0)</f>
        <v>#N/A</v>
      </c>
      <c r="B2489" s="18" t="e">
        <f>VLOOKUP(J2489,Ref!A:C,3,0)</f>
        <v>#N/A</v>
      </c>
      <c r="C2489" s="18" t="e">
        <f>VLOOKUP(J2489,Ref!A:D,4,0)</f>
        <v>#N/A</v>
      </c>
      <c r="D2489" s="18" t="str">
        <f t="shared" si="114"/>
        <v>00/ene</v>
      </c>
      <c r="E2489" s="18">
        <f t="shared" si="115"/>
        <v>0</v>
      </c>
      <c r="F2489" s="18">
        <v>1</v>
      </c>
      <c r="G2489" s="18">
        <f t="shared" si="116"/>
        <v>0</v>
      </c>
    </row>
    <row r="2490" spans="1:7">
      <c r="A2490" t="e">
        <f>_xlfn.XLOOKUP(I2490,UTILIZADAS[Contacto1],UTILIZADAS[Source.Name],,0)</f>
        <v>#N/A</v>
      </c>
      <c r="B2490" s="18" t="e">
        <f>VLOOKUP(J2490,Ref!A:C,3,0)</f>
        <v>#N/A</v>
      </c>
      <c r="C2490" s="18" t="e">
        <f>VLOOKUP(J2490,Ref!A:D,4,0)</f>
        <v>#N/A</v>
      </c>
      <c r="D2490" s="18" t="str">
        <f t="shared" si="114"/>
        <v>00/ene</v>
      </c>
      <c r="E2490" s="18">
        <f t="shared" si="115"/>
        <v>0</v>
      </c>
      <c r="F2490" s="18">
        <v>1</v>
      </c>
      <c r="G2490" s="18">
        <f t="shared" si="116"/>
        <v>0</v>
      </c>
    </row>
    <row r="2491" spans="1:7">
      <c r="A2491" t="e">
        <f>_xlfn.XLOOKUP(I2491,UTILIZADAS[Contacto1],UTILIZADAS[Source.Name],,0)</f>
        <v>#N/A</v>
      </c>
      <c r="B2491" s="18" t="e">
        <f>VLOOKUP(J2491,Ref!A:C,3,0)</f>
        <v>#N/A</v>
      </c>
      <c r="C2491" s="18" t="e">
        <f>VLOOKUP(J2491,Ref!A:D,4,0)</f>
        <v>#N/A</v>
      </c>
      <c r="D2491" s="18" t="str">
        <f t="shared" si="114"/>
        <v>00/ene</v>
      </c>
      <c r="E2491" s="18">
        <f t="shared" si="115"/>
        <v>0</v>
      </c>
      <c r="F2491" s="18">
        <v>1</v>
      </c>
      <c r="G2491" s="18">
        <f t="shared" si="116"/>
        <v>0</v>
      </c>
    </row>
    <row r="2492" spans="1:7">
      <c r="A2492" t="e">
        <f>_xlfn.XLOOKUP(I2492,UTILIZADAS[Contacto1],UTILIZADAS[Source.Name],,0)</f>
        <v>#N/A</v>
      </c>
      <c r="B2492" s="18" t="e">
        <f>VLOOKUP(J2492,Ref!A:C,3,0)</f>
        <v>#N/A</v>
      </c>
      <c r="C2492" s="18" t="e">
        <f>VLOOKUP(J2492,Ref!A:D,4,0)</f>
        <v>#N/A</v>
      </c>
      <c r="D2492" s="18" t="str">
        <f t="shared" si="114"/>
        <v>00/ene</v>
      </c>
      <c r="E2492" s="18">
        <f t="shared" si="115"/>
        <v>0</v>
      </c>
      <c r="F2492" s="18">
        <v>1</v>
      </c>
      <c r="G2492" s="18">
        <f t="shared" si="116"/>
        <v>0</v>
      </c>
    </row>
    <row r="2493" spans="1:7">
      <c r="A2493" t="e">
        <f>_xlfn.XLOOKUP(I2493,UTILIZADAS[Contacto1],UTILIZADAS[Source.Name],,0)</f>
        <v>#N/A</v>
      </c>
      <c r="B2493" s="18" t="e">
        <f>VLOOKUP(J2493,Ref!A:C,3,0)</f>
        <v>#N/A</v>
      </c>
      <c r="C2493" s="18" t="e">
        <f>VLOOKUP(J2493,Ref!A:D,4,0)</f>
        <v>#N/A</v>
      </c>
      <c r="D2493" s="18" t="str">
        <f t="shared" si="114"/>
        <v>00/ene</v>
      </c>
      <c r="E2493" s="18">
        <f t="shared" si="115"/>
        <v>0</v>
      </c>
      <c r="F2493" s="18">
        <v>1</v>
      </c>
      <c r="G2493" s="18">
        <f t="shared" si="116"/>
        <v>0</v>
      </c>
    </row>
    <row r="2494" spans="1:7">
      <c r="A2494" t="e">
        <f>_xlfn.XLOOKUP(I2494,UTILIZADAS[Contacto1],UTILIZADAS[Source.Name],,0)</f>
        <v>#N/A</v>
      </c>
      <c r="B2494" s="18" t="e">
        <f>VLOOKUP(J2494,Ref!A:C,3,0)</f>
        <v>#N/A</v>
      </c>
      <c r="C2494" s="18" t="e">
        <f>VLOOKUP(J2494,Ref!A:D,4,0)</f>
        <v>#N/A</v>
      </c>
      <c r="D2494" s="18" t="str">
        <f t="shared" si="114"/>
        <v>00/ene</v>
      </c>
      <c r="E2494" s="18">
        <f t="shared" si="115"/>
        <v>0</v>
      </c>
      <c r="F2494" s="18">
        <v>1</v>
      </c>
      <c r="G2494" s="18">
        <f t="shared" si="116"/>
        <v>0</v>
      </c>
    </row>
    <row r="2495" spans="1:7">
      <c r="A2495" t="e">
        <f>_xlfn.XLOOKUP(I2495,UTILIZADAS[Contacto1],UTILIZADAS[Source.Name],,0)</f>
        <v>#N/A</v>
      </c>
      <c r="B2495" s="18" t="e">
        <f>VLOOKUP(J2495,Ref!A:C,3,0)</f>
        <v>#N/A</v>
      </c>
      <c r="C2495" s="18" t="e">
        <f>VLOOKUP(J2495,Ref!A:D,4,0)</f>
        <v>#N/A</v>
      </c>
      <c r="D2495" s="18" t="str">
        <f t="shared" si="114"/>
        <v>00/ene</v>
      </c>
      <c r="E2495" s="18">
        <f t="shared" si="115"/>
        <v>0</v>
      </c>
      <c r="F2495" s="18">
        <v>1</v>
      </c>
      <c r="G2495" s="18">
        <f t="shared" si="116"/>
        <v>0</v>
      </c>
    </row>
    <row r="2496" spans="1:7">
      <c r="A2496" t="e">
        <f>_xlfn.XLOOKUP(I2496,UTILIZADAS[Contacto1],UTILIZADAS[Source.Name],,0)</f>
        <v>#N/A</v>
      </c>
      <c r="B2496" s="18" t="e">
        <f>VLOOKUP(J2496,Ref!A:C,3,0)</f>
        <v>#N/A</v>
      </c>
      <c r="C2496" s="18" t="e">
        <f>VLOOKUP(J2496,Ref!A:D,4,0)</f>
        <v>#N/A</v>
      </c>
      <c r="D2496" s="18" t="str">
        <f t="shared" si="114"/>
        <v>00/ene</v>
      </c>
      <c r="E2496" s="18">
        <f t="shared" si="115"/>
        <v>0</v>
      </c>
      <c r="F2496" s="18">
        <v>1</v>
      </c>
      <c r="G2496" s="18">
        <f t="shared" si="116"/>
        <v>0</v>
      </c>
    </row>
    <row r="2497" spans="1:7">
      <c r="A2497" t="e">
        <f>_xlfn.XLOOKUP(I2497,UTILIZADAS[Contacto1],UTILIZADAS[Source.Name],,0)</f>
        <v>#N/A</v>
      </c>
      <c r="B2497" s="18" t="e">
        <f>VLOOKUP(J2497,Ref!A:C,3,0)</f>
        <v>#N/A</v>
      </c>
      <c r="C2497" s="18" t="e">
        <f>VLOOKUP(J2497,Ref!A:D,4,0)</f>
        <v>#N/A</v>
      </c>
      <c r="D2497" s="18" t="str">
        <f t="shared" si="114"/>
        <v>00/ene</v>
      </c>
      <c r="E2497" s="18">
        <f t="shared" si="115"/>
        <v>0</v>
      </c>
      <c r="F2497" s="18">
        <v>1</v>
      </c>
      <c r="G2497" s="18">
        <f t="shared" si="116"/>
        <v>0</v>
      </c>
    </row>
    <row r="2498" spans="1:7">
      <c r="A2498" t="e">
        <f>_xlfn.XLOOKUP(I2498,UTILIZADAS[Contacto1],UTILIZADAS[Source.Name],,0)</f>
        <v>#N/A</v>
      </c>
      <c r="B2498" s="18" t="e">
        <f>VLOOKUP(J2498,Ref!A:C,3,0)</f>
        <v>#N/A</v>
      </c>
      <c r="C2498" s="18" t="e">
        <f>VLOOKUP(J2498,Ref!A:D,4,0)</f>
        <v>#N/A</v>
      </c>
      <c r="D2498" s="18" t="str">
        <f t="shared" ref="D2498:D2561" si="117">TEXT(H2498,"dd/mmm")</f>
        <v>00/ene</v>
      </c>
      <c r="E2498" s="18">
        <f t="shared" ref="E2498:E2561" si="118">+COUNTIF(I:I,I2498)</f>
        <v>0</v>
      </c>
      <c r="F2498" s="18">
        <v>1</v>
      </c>
      <c r="G2498" s="18">
        <f t="shared" si="116"/>
        <v>0</v>
      </c>
    </row>
    <row r="2499" spans="1:7">
      <c r="A2499" t="e">
        <f>_xlfn.XLOOKUP(I2499,UTILIZADAS[Contacto1],UTILIZADAS[Source.Name],,0)</f>
        <v>#N/A</v>
      </c>
      <c r="B2499" s="18" t="e">
        <f>VLOOKUP(J2499,Ref!A:C,3,0)</f>
        <v>#N/A</v>
      </c>
      <c r="C2499" s="18" t="e">
        <f>VLOOKUP(J2499,Ref!A:D,4,0)</f>
        <v>#N/A</v>
      </c>
      <c r="D2499" s="18" t="str">
        <f t="shared" si="117"/>
        <v>00/ene</v>
      </c>
      <c r="E2499" s="18">
        <f t="shared" si="118"/>
        <v>0</v>
      </c>
      <c r="F2499" s="18">
        <v>1</v>
      </c>
      <c r="G2499" s="18">
        <f t="shared" ref="G2499:G2562" si="119">IF(I2499=I2500,0,1)</f>
        <v>0</v>
      </c>
    </row>
    <row r="2500" spans="1:7">
      <c r="A2500" t="e">
        <f>_xlfn.XLOOKUP(I2500,UTILIZADAS[Contacto1],UTILIZADAS[Source.Name],,0)</f>
        <v>#N/A</v>
      </c>
      <c r="B2500" s="18" t="e">
        <f>VLOOKUP(J2500,Ref!A:C,3,0)</f>
        <v>#N/A</v>
      </c>
      <c r="C2500" s="18" t="e">
        <f>VLOOKUP(J2500,Ref!A:D,4,0)</f>
        <v>#N/A</v>
      </c>
      <c r="D2500" s="18" t="str">
        <f t="shared" si="117"/>
        <v>00/ene</v>
      </c>
      <c r="E2500" s="18">
        <f t="shared" si="118"/>
        <v>0</v>
      </c>
      <c r="F2500" s="18">
        <v>1</v>
      </c>
      <c r="G2500" s="18">
        <f t="shared" si="119"/>
        <v>0</v>
      </c>
    </row>
    <row r="2501" spans="1:7">
      <c r="A2501" t="e">
        <f>_xlfn.XLOOKUP(I2501,UTILIZADAS[Contacto1],UTILIZADAS[Source.Name],,0)</f>
        <v>#N/A</v>
      </c>
      <c r="B2501" s="18" t="e">
        <f>VLOOKUP(J2501,Ref!A:C,3,0)</f>
        <v>#N/A</v>
      </c>
      <c r="C2501" s="18" t="e">
        <f>VLOOKUP(J2501,Ref!A:D,4,0)</f>
        <v>#N/A</v>
      </c>
      <c r="D2501" s="18" t="str">
        <f t="shared" si="117"/>
        <v>00/ene</v>
      </c>
      <c r="E2501" s="18">
        <f t="shared" si="118"/>
        <v>0</v>
      </c>
      <c r="F2501" s="18">
        <v>1</v>
      </c>
      <c r="G2501" s="18">
        <f t="shared" si="119"/>
        <v>0</v>
      </c>
    </row>
    <row r="2502" spans="1:7">
      <c r="A2502" t="e">
        <f>_xlfn.XLOOKUP(I2502,UTILIZADAS[Contacto1],UTILIZADAS[Source.Name],,0)</f>
        <v>#N/A</v>
      </c>
      <c r="B2502" s="18" t="e">
        <f>VLOOKUP(J2502,Ref!A:C,3,0)</f>
        <v>#N/A</v>
      </c>
      <c r="C2502" s="18" t="e">
        <f>VLOOKUP(J2502,Ref!A:D,4,0)</f>
        <v>#N/A</v>
      </c>
      <c r="D2502" s="18" t="str">
        <f t="shared" si="117"/>
        <v>00/ene</v>
      </c>
      <c r="E2502" s="18">
        <f t="shared" si="118"/>
        <v>0</v>
      </c>
      <c r="F2502" s="18">
        <v>1</v>
      </c>
      <c r="G2502" s="18">
        <f t="shared" si="119"/>
        <v>0</v>
      </c>
    </row>
    <row r="2503" spans="1:7">
      <c r="A2503" t="e">
        <f>_xlfn.XLOOKUP(I2503,UTILIZADAS[Contacto1],UTILIZADAS[Source.Name],,0)</f>
        <v>#N/A</v>
      </c>
      <c r="B2503" s="18" t="e">
        <f>VLOOKUP(J2503,Ref!A:C,3,0)</f>
        <v>#N/A</v>
      </c>
      <c r="C2503" s="18" t="e">
        <f>VLOOKUP(J2503,Ref!A:D,4,0)</f>
        <v>#N/A</v>
      </c>
      <c r="D2503" s="18" t="str">
        <f t="shared" si="117"/>
        <v>00/ene</v>
      </c>
      <c r="E2503" s="18">
        <f t="shared" si="118"/>
        <v>0</v>
      </c>
      <c r="F2503" s="18">
        <v>1</v>
      </c>
      <c r="G2503" s="18">
        <f t="shared" si="119"/>
        <v>0</v>
      </c>
    </row>
    <row r="2504" spans="1:7">
      <c r="A2504" t="e">
        <f>_xlfn.XLOOKUP(I2504,UTILIZADAS[Contacto1],UTILIZADAS[Source.Name],,0)</f>
        <v>#N/A</v>
      </c>
      <c r="B2504" s="18" t="e">
        <f>VLOOKUP(J2504,Ref!A:C,3,0)</f>
        <v>#N/A</v>
      </c>
      <c r="C2504" s="18" t="e">
        <f>VLOOKUP(J2504,Ref!A:D,4,0)</f>
        <v>#N/A</v>
      </c>
      <c r="D2504" s="18" t="str">
        <f t="shared" si="117"/>
        <v>00/ene</v>
      </c>
      <c r="E2504" s="18">
        <f t="shared" si="118"/>
        <v>0</v>
      </c>
      <c r="F2504" s="18">
        <v>1</v>
      </c>
      <c r="G2504" s="18">
        <f t="shared" si="119"/>
        <v>0</v>
      </c>
    </row>
    <row r="2505" spans="1:7">
      <c r="A2505" t="e">
        <f>_xlfn.XLOOKUP(I2505,UTILIZADAS[Contacto1],UTILIZADAS[Source.Name],,0)</f>
        <v>#N/A</v>
      </c>
      <c r="B2505" s="18" t="e">
        <f>VLOOKUP(J2505,Ref!A:C,3,0)</f>
        <v>#N/A</v>
      </c>
      <c r="C2505" s="18" t="e">
        <f>VLOOKUP(J2505,Ref!A:D,4,0)</f>
        <v>#N/A</v>
      </c>
      <c r="D2505" s="18" t="str">
        <f t="shared" si="117"/>
        <v>00/ene</v>
      </c>
      <c r="E2505" s="18">
        <f t="shared" si="118"/>
        <v>0</v>
      </c>
      <c r="F2505" s="18">
        <v>1</v>
      </c>
      <c r="G2505" s="18">
        <f t="shared" si="119"/>
        <v>0</v>
      </c>
    </row>
    <row r="2506" spans="1:7">
      <c r="A2506" t="e">
        <f>_xlfn.XLOOKUP(I2506,UTILIZADAS[Contacto1],UTILIZADAS[Source.Name],,0)</f>
        <v>#N/A</v>
      </c>
      <c r="B2506" s="18" t="e">
        <f>VLOOKUP(J2506,Ref!A:C,3,0)</f>
        <v>#N/A</v>
      </c>
      <c r="C2506" s="18" t="e">
        <f>VLOOKUP(J2506,Ref!A:D,4,0)</f>
        <v>#N/A</v>
      </c>
      <c r="D2506" s="18" t="str">
        <f t="shared" si="117"/>
        <v>00/ene</v>
      </c>
      <c r="E2506" s="18">
        <f t="shared" si="118"/>
        <v>0</v>
      </c>
      <c r="F2506" s="18">
        <v>1</v>
      </c>
      <c r="G2506" s="18">
        <f t="shared" si="119"/>
        <v>0</v>
      </c>
    </row>
    <row r="2507" spans="1:7">
      <c r="A2507" t="e">
        <f>_xlfn.XLOOKUP(I2507,UTILIZADAS[Contacto1],UTILIZADAS[Source.Name],,0)</f>
        <v>#N/A</v>
      </c>
      <c r="B2507" s="18" t="e">
        <f>VLOOKUP(J2507,Ref!A:C,3,0)</f>
        <v>#N/A</v>
      </c>
      <c r="C2507" s="18" t="e">
        <f>VLOOKUP(J2507,Ref!A:D,4,0)</f>
        <v>#N/A</v>
      </c>
      <c r="D2507" s="18" t="str">
        <f t="shared" si="117"/>
        <v>00/ene</v>
      </c>
      <c r="E2507" s="18">
        <f t="shared" si="118"/>
        <v>0</v>
      </c>
      <c r="F2507" s="18">
        <v>1</v>
      </c>
      <c r="G2507" s="18">
        <f t="shared" si="119"/>
        <v>0</v>
      </c>
    </row>
    <row r="2508" spans="1:7">
      <c r="A2508" t="e">
        <f>_xlfn.XLOOKUP(I2508,UTILIZADAS[Contacto1],UTILIZADAS[Source.Name],,0)</f>
        <v>#N/A</v>
      </c>
      <c r="B2508" s="18" t="e">
        <f>VLOOKUP(J2508,Ref!A:C,3,0)</f>
        <v>#N/A</v>
      </c>
      <c r="C2508" s="18" t="e">
        <f>VLOOKUP(J2508,Ref!A:D,4,0)</f>
        <v>#N/A</v>
      </c>
      <c r="D2508" s="18" t="str">
        <f t="shared" si="117"/>
        <v>00/ene</v>
      </c>
      <c r="E2508" s="18">
        <f t="shared" si="118"/>
        <v>0</v>
      </c>
      <c r="F2508" s="18">
        <v>1</v>
      </c>
      <c r="G2508" s="18">
        <f t="shared" si="119"/>
        <v>0</v>
      </c>
    </row>
    <row r="2509" spans="1:7">
      <c r="A2509" t="e">
        <f>_xlfn.XLOOKUP(I2509,UTILIZADAS[Contacto1],UTILIZADAS[Source.Name],,0)</f>
        <v>#N/A</v>
      </c>
      <c r="B2509" s="18" t="e">
        <f>VLOOKUP(J2509,Ref!A:C,3,0)</f>
        <v>#N/A</v>
      </c>
      <c r="C2509" s="18" t="e">
        <f>VLOOKUP(J2509,Ref!A:D,4,0)</f>
        <v>#N/A</v>
      </c>
      <c r="D2509" s="18" t="str">
        <f t="shared" si="117"/>
        <v>00/ene</v>
      </c>
      <c r="E2509" s="18">
        <f t="shared" si="118"/>
        <v>0</v>
      </c>
      <c r="F2509" s="18">
        <v>1</v>
      </c>
      <c r="G2509" s="18">
        <f t="shared" si="119"/>
        <v>0</v>
      </c>
    </row>
    <row r="2510" spans="1:7">
      <c r="A2510" t="e">
        <f>_xlfn.XLOOKUP(I2510,UTILIZADAS[Contacto1],UTILIZADAS[Source.Name],,0)</f>
        <v>#N/A</v>
      </c>
      <c r="B2510" s="18" t="e">
        <f>VLOOKUP(J2510,Ref!A:C,3,0)</f>
        <v>#N/A</v>
      </c>
      <c r="C2510" s="18" t="e">
        <f>VLOOKUP(J2510,Ref!A:D,4,0)</f>
        <v>#N/A</v>
      </c>
      <c r="D2510" s="18" t="str">
        <f t="shared" si="117"/>
        <v>00/ene</v>
      </c>
      <c r="E2510" s="18">
        <f t="shared" si="118"/>
        <v>0</v>
      </c>
      <c r="F2510" s="18">
        <v>1</v>
      </c>
      <c r="G2510" s="18">
        <f t="shared" si="119"/>
        <v>0</v>
      </c>
    </row>
    <row r="2511" spans="1:7">
      <c r="A2511" t="e">
        <f>_xlfn.XLOOKUP(I2511,UTILIZADAS[Contacto1],UTILIZADAS[Source.Name],,0)</f>
        <v>#N/A</v>
      </c>
      <c r="B2511" s="18" t="e">
        <f>VLOOKUP(J2511,Ref!A:C,3,0)</f>
        <v>#N/A</v>
      </c>
      <c r="C2511" s="18" t="e">
        <f>VLOOKUP(J2511,Ref!A:D,4,0)</f>
        <v>#N/A</v>
      </c>
      <c r="D2511" s="18" t="str">
        <f t="shared" si="117"/>
        <v>00/ene</v>
      </c>
      <c r="E2511" s="18">
        <f t="shared" si="118"/>
        <v>0</v>
      </c>
      <c r="F2511" s="18">
        <v>1</v>
      </c>
      <c r="G2511" s="18">
        <f t="shared" si="119"/>
        <v>0</v>
      </c>
    </row>
    <row r="2512" spans="1:7">
      <c r="A2512" t="e">
        <f>_xlfn.XLOOKUP(I2512,UTILIZADAS[Contacto1],UTILIZADAS[Source.Name],,0)</f>
        <v>#N/A</v>
      </c>
      <c r="B2512" s="18" t="e">
        <f>VLOOKUP(J2512,Ref!A:C,3,0)</f>
        <v>#N/A</v>
      </c>
      <c r="C2512" s="18" t="e">
        <f>VLOOKUP(J2512,Ref!A:D,4,0)</f>
        <v>#N/A</v>
      </c>
      <c r="D2512" s="18" t="str">
        <f t="shared" si="117"/>
        <v>00/ene</v>
      </c>
      <c r="E2512" s="18">
        <f t="shared" si="118"/>
        <v>0</v>
      </c>
      <c r="F2512" s="18">
        <v>1</v>
      </c>
      <c r="G2512" s="18">
        <f t="shared" si="119"/>
        <v>0</v>
      </c>
    </row>
    <row r="2513" spans="1:7">
      <c r="A2513" t="e">
        <f>_xlfn.XLOOKUP(I2513,UTILIZADAS[Contacto1],UTILIZADAS[Source.Name],,0)</f>
        <v>#N/A</v>
      </c>
      <c r="B2513" s="18" t="e">
        <f>VLOOKUP(J2513,Ref!A:C,3,0)</f>
        <v>#N/A</v>
      </c>
      <c r="C2513" s="18" t="e">
        <f>VLOOKUP(J2513,Ref!A:D,4,0)</f>
        <v>#N/A</v>
      </c>
      <c r="D2513" s="18" t="str">
        <f t="shared" si="117"/>
        <v>00/ene</v>
      </c>
      <c r="E2513" s="18">
        <f t="shared" si="118"/>
        <v>0</v>
      </c>
      <c r="F2513" s="18">
        <v>1</v>
      </c>
      <c r="G2513" s="18">
        <f t="shared" si="119"/>
        <v>0</v>
      </c>
    </row>
    <row r="2514" spans="1:7">
      <c r="A2514" t="e">
        <f>_xlfn.XLOOKUP(I2514,UTILIZADAS[Contacto1],UTILIZADAS[Source.Name],,0)</f>
        <v>#N/A</v>
      </c>
      <c r="B2514" s="18" t="e">
        <f>VLOOKUP(J2514,Ref!A:C,3,0)</f>
        <v>#N/A</v>
      </c>
      <c r="C2514" s="18" t="e">
        <f>VLOOKUP(J2514,Ref!A:D,4,0)</f>
        <v>#N/A</v>
      </c>
      <c r="D2514" s="18" t="str">
        <f t="shared" si="117"/>
        <v>00/ene</v>
      </c>
      <c r="E2514" s="18">
        <f t="shared" si="118"/>
        <v>0</v>
      </c>
      <c r="F2514" s="18">
        <v>1</v>
      </c>
      <c r="G2514" s="18">
        <f t="shared" si="119"/>
        <v>0</v>
      </c>
    </row>
    <row r="2515" spans="1:7">
      <c r="A2515" t="e">
        <f>_xlfn.XLOOKUP(I2515,UTILIZADAS[Contacto1],UTILIZADAS[Source.Name],,0)</f>
        <v>#N/A</v>
      </c>
      <c r="B2515" s="18" t="e">
        <f>VLOOKUP(J2515,Ref!A:C,3,0)</f>
        <v>#N/A</v>
      </c>
      <c r="C2515" s="18" t="e">
        <f>VLOOKUP(J2515,Ref!A:D,4,0)</f>
        <v>#N/A</v>
      </c>
      <c r="D2515" s="18" t="str">
        <f t="shared" si="117"/>
        <v>00/ene</v>
      </c>
      <c r="E2515" s="18">
        <f t="shared" si="118"/>
        <v>0</v>
      </c>
      <c r="F2515" s="18">
        <v>1</v>
      </c>
      <c r="G2515" s="18">
        <f t="shared" si="119"/>
        <v>0</v>
      </c>
    </row>
    <row r="2516" spans="1:7">
      <c r="A2516" t="e">
        <f>_xlfn.XLOOKUP(I2516,UTILIZADAS[Contacto1],UTILIZADAS[Source.Name],,0)</f>
        <v>#N/A</v>
      </c>
      <c r="B2516" s="18" t="e">
        <f>VLOOKUP(J2516,Ref!A:C,3,0)</f>
        <v>#N/A</v>
      </c>
      <c r="C2516" s="18" t="e">
        <f>VLOOKUP(J2516,Ref!A:D,4,0)</f>
        <v>#N/A</v>
      </c>
      <c r="D2516" s="18" t="str">
        <f t="shared" si="117"/>
        <v>00/ene</v>
      </c>
      <c r="E2516" s="18">
        <f t="shared" si="118"/>
        <v>0</v>
      </c>
      <c r="F2516" s="18">
        <v>1</v>
      </c>
      <c r="G2516" s="18">
        <f t="shared" si="119"/>
        <v>0</v>
      </c>
    </row>
    <row r="2517" spans="1:7">
      <c r="A2517" t="e">
        <f>_xlfn.XLOOKUP(I2517,UTILIZADAS[Contacto1],UTILIZADAS[Source.Name],,0)</f>
        <v>#N/A</v>
      </c>
      <c r="B2517" s="18" t="e">
        <f>VLOOKUP(J2517,Ref!A:C,3,0)</f>
        <v>#N/A</v>
      </c>
      <c r="C2517" s="18" t="e">
        <f>VLOOKUP(J2517,Ref!A:D,4,0)</f>
        <v>#N/A</v>
      </c>
      <c r="D2517" s="18" t="str">
        <f t="shared" si="117"/>
        <v>00/ene</v>
      </c>
      <c r="E2517" s="18">
        <f t="shared" si="118"/>
        <v>0</v>
      </c>
      <c r="F2517" s="18">
        <v>1</v>
      </c>
      <c r="G2517" s="18">
        <f t="shared" si="119"/>
        <v>0</v>
      </c>
    </row>
    <row r="2518" spans="1:7">
      <c r="A2518" t="e">
        <f>_xlfn.XLOOKUP(I2518,UTILIZADAS[Contacto1],UTILIZADAS[Source.Name],,0)</f>
        <v>#N/A</v>
      </c>
      <c r="B2518" s="18" t="e">
        <f>VLOOKUP(J2518,Ref!A:C,3,0)</f>
        <v>#N/A</v>
      </c>
      <c r="C2518" s="18" t="e">
        <f>VLOOKUP(J2518,Ref!A:D,4,0)</f>
        <v>#N/A</v>
      </c>
      <c r="D2518" s="18" t="str">
        <f t="shared" si="117"/>
        <v>00/ene</v>
      </c>
      <c r="E2518" s="18">
        <f t="shared" si="118"/>
        <v>0</v>
      </c>
      <c r="F2518" s="18">
        <v>1</v>
      </c>
      <c r="G2518" s="18">
        <f t="shared" si="119"/>
        <v>0</v>
      </c>
    </row>
    <row r="2519" spans="1:7">
      <c r="A2519" t="e">
        <f>_xlfn.XLOOKUP(I2519,UTILIZADAS[Contacto1],UTILIZADAS[Source.Name],,0)</f>
        <v>#N/A</v>
      </c>
      <c r="B2519" s="18" t="e">
        <f>VLOOKUP(J2519,Ref!A:C,3,0)</f>
        <v>#N/A</v>
      </c>
      <c r="C2519" s="18" t="e">
        <f>VLOOKUP(J2519,Ref!A:D,4,0)</f>
        <v>#N/A</v>
      </c>
      <c r="D2519" s="18" t="str">
        <f t="shared" si="117"/>
        <v>00/ene</v>
      </c>
      <c r="E2519" s="18">
        <f t="shared" si="118"/>
        <v>0</v>
      </c>
      <c r="F2519" s="18">
        <v>1</v>
      </c>
      <c r="G2519" s="18">
        <f t="shared" si="119"/>
        <v>0</v>
      </c>
    </row>
    <row r="2520" spans="1:7">
      <c r="A2520" t="e">
        <f>_xlfn.XLOOKUP(I2520,UTILIZADAS[Contacto1],UTILIZADAS[Source.Name],,0)</f>
        <v>#N/A</v>
      </c>
      <c r="B2520" s="18" t="e">
        <f>VLOOKUP(J2520,Ref!A:C,3,0)</f>
        <v>#N/A</v>
      </c>
      <c r="C2520" s="18" t="e">
        <f>VLOOKUP(J2520,Ref!A:D,4,0)</f>
        <v>#N/A</v>
      </c>
      <c r="D2520" s="18" t="str">
        <f t="shared" si="117"/>
        <v>00/ene</v>
      </c>
      <c r="E2520" s="18">
        <f t="shared" si="118"/>
        <v>0</v>
      </c>
      <c r="F2520" s="18">
        <v>1</v>
      </c>
      <c r="G2520" s="18">
        <f t="shared" si="119"/>
        <v>0</v>
      </c>
    </row>
    <row r="2521" spans="1:7">
      <c r="A2521" t="e">
        <f>_xlfn.XLOOKUP(I2521,UTILIZADAS[Contacto1],UTILIZADAS[Source.Name],,0)</f>
        <v>#N/A</v>
      </c>
      <c r="B2521" s="18" t="e">
        <f>VLOOKUP(J2521,Ref!A:C,3,0)</f>
        <v>#N/A</v>
      </c>
      <c r="C2521" s="18" t="e">
        <f>VLOOKUP(J2521,Ref!A:D,4,0)</f>
        <v>#N/A</v>
      </c>
      <c r="D2521" s="18" t="str">
        <f t="shared" si="117"/>
        <v>00/ene</v>
      </c>
      <c r="E2521" s="18">
        <f t="shared" si="118"/>
        <v>0</v>
      </c>
      <c r="F2521" s="18">
        <v>1</v>
      </c>
      <c r="G2521" s="18">
        <f t="shared" si="119"/>
        <v>0</v>
      </c>
    </row>
    <row r="2522" spans="1:7">
      <c r="A2522" t="e">
        <f>_xlfn.XLOOKUP(I2522,UTILIZADAS[Contacto1],UTILIZADAS[Source.Name],,0)</f>
        <v>#N/A</v>
      </c>
      <c r="B2522" s="18" t="e">
        <f>VLOOKUP(J2522,Ref!A:C,3,0)</f>
        <v>#N/A</v>
      </c>
      <c r="C2522" s="18" t="e">
        <f>VLOOKUP(J2522,Ref!A:D,4,0)</f>
        <v>#N/A</v>
      </c>
      <c r="D2522" s="18" t="str">
        <f t="shared" si="117"/>
        <v>00/ene</v>
      </c>
      <c r="E2522" s="18">
        <f t="shared" si="118"/>
        <v>0</v>
      </c>
      <c r="F2522" s="18">
        <v>1</v>
      </c>
      <c r="G2522" s="18">
        <f t="shared" si="119"/>
        <v>0</v>
      </c>
    </row>
    <row r="2523" spans="1:7">
      <c r="A2523" t="e">
        <f>_xlfn.XLOOKUP(I2523,UTILIZADAS[Contacto1],UTILIZADAS[Source.Name],,0)</f>
        <v>#N/A</v>
      </c>
      <c r="B2523" s="18" t="e">
        <f>VLOOKUP(J2523,Ref!A:C,3,0)</f>
        <v>#N/A</v>
      </c>
      <c r="C2523" s="18" t="e">
        <f>VLOOKUP(J2523,Ref!A:D,4,0)</f>
        <v>#N/A</v>
      </c>
      <c r="D2523" s="18" t="str">
        <f t="shared" si="117"/>
        <v>00/ene</v>
      </c>
      <c r="E2523" s="18">
        <f t="shared" si="118"/>
        <v>0</v>
      </c>
      <c r="F2523" s="18">
        <v>1</v>
      </c>
      <c r="G2523" s="18">
        <f t="shared" si="119"/>
        <v>0</v>
      </c>
    </row>
    <row r="2524" spans="1:7">
      <c r="A2524" t="e">
        <f>_xlfn.XLOOKUP(I2524,UTILIZADAS[Contacto1],UTILIZADAS[Source.Name],,0)</f>
        <v>#N/A</v>
      </c>
      <c r="B2524" s="18" t="e">
        <f>VLOOKUP(J2524,Ref!A:C,3,0)</f>
        <v>#N/A</v>
      </c>
      <c r="C2524" s="18" t="e">
        <f>VLOOKUP(J2524,Ref!A:D,4,0)</f>
        <v>#N/A</v>
      </c>
      <c r="D2524" s="18" t="str">
        <f t="shared" si="117"/>
        <v>00/ene</v>
      </c>
      <c r="E2524" s="18">
        <f t="shared" si="118"/>
        <v>0</v>
      </c>
      <c r="F2524" s="18">
        <v>1</v>
      </c>
      <c r="G2524" s="18">
        <f t="shared" si="119"/>
        <v>0</v>
      </c>
    </row>
    <row r="2525" spans="1:7">
      <c r="A2525" t="e">
        <f>_xlfn.XLOOKUP(I2525,UTILIZADAS[Contacto1],UTILIZADAS[Source.Name],,0)</f>
        <v>#N/A</v>
      </c>
      <c r="B2525" s="18" t="e">
        <f>VLOOKUP(J2525,Ref!A:C,3,0)</f>
        <v>#N/A</v>
      </c>
      <c r="C2525" s="18" t="e">
        <f>VLOOKUP(J2525,Ref!A:D,4,0)</f>
        <v>#N/A</v>
      </c>
      <c r="D2525" s="18" t="str">
        <f t="shared" si="117"/>
        <v>00/ene</v>
      </c>
      <c r="E2525" s="18">
        <f t="shared" si="118"/>
        <v>0</v>
      </c>
      <c r="F2525" s="18">
        <v>1</v>
      </c>
      <c r="G2525" s="18">
        <f t="shared" si="119"/>
        <v>0</v>
      </c>
    </row>
    <row r="2526" spans="1:7">
      <c r="A2526" t="e">
        <f>_xlfn.XLOOKUP(I2526,UTILIZADAS[Contacto1],UTILIZADAS[Source.Name],,0)</f>
        <v>#N/A</v>
      </c>
      <c r="B2526" s="18" t="e">
        <f>VLOOKUP(J2526,Ref!A:C,3,0)</f>
        <v>#N/A</v>
      </c>
      <c r="C2526" s="18" t="e">
        <f>VLOOKUP(J2526,Ref!A:D,4,0)</f>
        <v>#N/A</v>
      </c>
      <c r="D2526" s="18" t="str">
        <f t="shared" si="117"/>
        <v>00/ene</v>
      </c>
      <c r="E2526" s="18">
        <f t="shared" si="118"/>
        <v>0</v>
      </c>
      <c r="F2526" s="18">
        <v>1</v>
      </c>
      <c r="G2526" s="18">
        <f t="shared" si="119"/>
        <v>0</v>
      </c>
    </row>
    <row r="2527" spans="1:7">
      <c r="A2527" t="e">
        <f>_xlfn.XLOOKUP(I2527,UTILIZADAS[Contacto1],UTILIZADAS[Source.Name],,0)</f>
        <v>#N/A</v>
      </c>
      <c r="B2527" s="18" t="e">
        <f>VLOOKUP(J2527,Ref!A:C,3,0)</f>
        <v>#N/A</v>
      </c>
      <c r="C2527" s="18" t="e">
        <f>VLOOKUP(J2527,Ref!A:D,4,0)</f>
        <v>#N/A</v>
      </c>
      <c r="D2527" s="18" t="str">
        <f t="shared" si="117"/>
        <v>00/ene</v>
      </c>
      <c r="E2527" s="18">
        <f t="shared" si="118"/>
        <v>0</v>
      </c>
      <c r="F2527" s="18">
        <v>1</v>
      </c>
      <c r="G2527" s="18">
        <f t="shared" si="119"/>
        <v>0</v>
      </c>
    </row>
    <row r="2528" spans="1:7">
      <c r="A2528" t="e">
        <f>_xlfn.XLOOKUP(I2528,UTILIZADAS[Contacto1],UTILIZADAS[Source.Name],,0)</f>
        <v>#N/A</v>
      </c>
      <c r="B2528" s="18" t="e">
        <f>VLOOKUP(J2528,Ref!A:C,3,0)</f>
        <v>#N/A</v>
      </c>
      <c r="C2528" s="18" t="e">
        <f>VLOOKUP(J2528,Ref!A:D,4,0)</f>
        <v>#N/A</v>
      </c>
      <c r="D2528" s="18" t="str">
        <f t="shared" si="117"/>
        <v>00/ene</v>
      </c>
      <c r="E2528" s="18">
        <f t="shared" si="118"/>
        <v>0</v>
      </c>
      <c r="F2528" s="18">
        <v>1</v>
      </c>
      <c r="G2528" s="18">
        <f t="shared" si="119"/>
        <v>0</v>
      </c>
    </row>
    <row r="2529" spans="1:7">
      <c r="A2529" t="e">
        <f>_xlfn.XLOOKUP(I2529,UTILIZADAS[Contacto1],UTILIZADAS[Source.Name],,0)</f>
        <v>#N/A</v>
      </c>
      <c r="B2529" s="18" t="e">
        <f>VLOOKUP(J2529,Ref!A:C,3,0)</f>
        <v>#N/A</v>
      </c>
      <c r="C2529" s="18" t="e">
        <f>VLOOKUP(J2529,Ref!A:D,4,0)</f>
        <v>#N/A</v>
      </c>
      <c r="D2529" s="18" t="str">
        <f t="shared" si="117"/>
        <v>00/ene</v>
      </c>
      <c r="E2529" s="18">
        <f t="shared" si="118"/>
        <v>0</v>
      </c>
      <c r="F2529" s="18">
        <v>1</v>
      </c>
      <c r="G2529" s="18">
        <f t="shared" si="119"/>
        <v>0</v>
      </c>
    </row>
    <row r="2530" spans="1:7">
      <c r="A2530" t="e">
        <f>_xlfn.XLOOKUP(I2530,UTILIZADAS[Contacto1],UTILIZADAS[Source.Name],,0)</f>
        <v>#N/A</v>
      </c>
      <c r="B2530" s="18" t="e">
        <f>VLOOKUP(J2530,Ref!A:C,3,0)</f>
        <v>#N/A</v>
      </c>
      <c r="C2530" s="18" t="e">
        <f>VLOOKUP(J2530,Ref!A:D,4,0)</f>
        <v>#N/A</v>
      </c>
      <c r="D2530" s="18" t="str">
        <f t="shared" si="117"/>
        <v>00/ene</v>
      </c>
      <c r="E2530" s="18">
        <f t="shared" si="118"/>
        <v>0</v>
      </c>
      <c r="F2530" s="18">
        <v>1</v>
      </c>
      <c r="G2530" s="18">
        <f t="shared" si="119"/>
        <v>0</v>
      </c>
    </row>
    <row r="2531" spans="1:7">
      <c r="A2531" t="e">
        <f>_xlfn.XLOOKUP(I2531,UTILIZADAS[Contacto1],UTILIZADAS[Source.Name],,0)</f>
        <v>#N/A</v>
      </c>
      <c r="B2531" s="18" t="e">
        <f>VLOOKUP(J2531,Ref!A:C,3,0)</f>
        <v>#N/A</v>
      </c>
      <c r="C2531" s="18" t="e">
        <f>VLOOKUP(J2531,Ref!A:D,4,0)</f>
        <v>#N/A</v>
      </c>
      <c r="D2531" s="18" t="str">
        <f t="shared" si="117"/>
        <v>00/ene</v>
      </c>
      <c r="E2531" s="18">
        <f t="shared" si="118"/>
        <v>0</v>
      </c>
      <c r="F2531" s="18">
        <v>1</v>
      </c>
      <c r="G2531" s="18">
        <f t="shared" si="119"/>
        <v>0</v>
      </c>
    </row>
    <row r="2532" spans="1:7">
      <c r="A2532" t="e">
        <f>_xlfn.XLOOKUP(I2532,UTILIZADAS[Contacto1],UTILIZADAS[Source.Name],,0)</f>
        <v>#N/A</v>
      </c>
      <c r="B2532" s="18" t="e">
        <f>VLOOKUP(J2532,Ref!A:C,3,0)</f>
        <v>#N/A</v>
      </c>
      <c r="C2532" s="18" t="e">
        <f>VLOOKUP(J2532,Ref!A:D,4,0)</f>
        <v>#N/A</v>
      </c>
      <c r="D2532" s="18" t="str">
        <f t="shared" si="117"/>
        <v>00/ene</v>
      </c>
      <c r="E2532" s="18">
        <f t="shared" si="118"/>
        <v>0</v>
      </c>
      <c r="F2532" s="18">
        <v>1</v>
      </c>
      <c r="G2532" s="18">
        <f t="shared" si="119"/>
        <v>0</v>
      </c>
    </row>
    <row r="2533" spans="1:7">
      <c r="A2533" t="e">
        <f>_xlfn.XLOOKUP(I2533,UTILIZADAS[Contacto1],UTILIZADAS[Source.Name],,0)</f>
        <v>#N/A</v>
      </c>
      <c r="B2533" s="18" t="e">
        <f>VLOOKUP(J2533,Ref!A:C,3,0)</f>
        <v>#N/A</v>
      </c>
      <c r="C2533" s="18" t="e">
        <f>VLOOKUP(J2533,Ref!A:D,4,0)</f>
        <v>#N/A</v>
      </c>
      <c r="D2533" s="18" t="str">
        <f t="shared" si="117"/>
        <v>00/ene</v>
      </c>
      <c r="E2533" s="18">
        <f t="shared" si="118"/>
        <v>0</v>
      </c>
      <c r="F2533" s="18">
        <v>1</v>
      </c>
      <c r="G2533" s="18">
        <f t="shared" si="119"/>
        <v>0</v>
      </c>
    </row>
    <row r="2534" spans="1:7">
      <c r="A2534" t="e">
        <f>_xlfn.XLOOKUP(I2534,UTILIZADAS[Contacto1],UTILIZADAS[Source.Name],,0)</f>
        <v>#N/A</v>
      </c>
      <c r="B2534" s="18" t="e">
        <f>VLOOKUP(J2534,Ref!A:C,3,0)</f>
        <v>#N/A</v>
      </c>
      <c r="C2534" s="18" t="e">
        <f>VLOOKUP(J2534,Ref!A:D,4,0)</f>
        <v>#N/A</v>
      </c>
      <c r="D2534" s="18" t="str">
        <f t="shared" si="117"/>
        <v>00/ene</v>
      </c>
      <c r="E2534" s="18">
        <f t="shared" si="118"/>
        <v>0</v>
      </c>
      <c r="F2534" s="18">
        <v>1</v>
      </c>
      <c r="G2534" s="18">
        <f t="shared" si="119"/>
        <v>0</v>
      </c>
    </row>
    <row r="2535" spans="1:7">
      <c r="A2535" t="e">
        <f>_xlfn.XLOOKUP(I2535,UTILIZADAS[Contacto1],UTILIZADAS[Source.Name],,0)</f>
        <v>#N/A</v>
      </c>
      <c r="B2535" s="18" t="e">
        <f>VLOOKUP(J2535,Ref!A:C,3,0)</f>
        <v>#N/A</v>
      </c>
      <c r="C2535" s="18" t="e">
        <f>VLOOKUP(J2535,Ref!A:D,4,0)</f>
        <v>#N/A</v>
      </c>
      <c r="D2535" s="18" t="str">
        <f t="shared" si="117"/>
        <v>00/ene</v>
      </c>
      <c r="E2535" s="18">
        <f t="shared" si="118"/>
        <v>0</v>
      </c>
      <c r="F2535" s="18">
        <v>1</v>
      </c>
      <c r="G2535" s="18">
        <f t="shared" si="119"/>
        <v>0</v>
      </c>
    </row>
    <row r="2536" spans="1:7">
      <c r="A2536" t="e">
        <f>_xlfn.XLOOKUP(I2536,UTILIZADAS[Contacto1],UTILIZADAS[Source.Name],,0)</f>
        <v>#N/A</v>
      </c>
      <c r="B2536" s="18" t="e">
        <f>VLOOKUP(J2536,Ref!A:C,3,0)</f>
        <v>#N/A</v>
      </c>
      <c r="C2536" s="18" t="e">
        <f>VLOOKUP(J2536,Ref!A:D,4,0)</f>
        <v>#N/A</v>
      </c>
      <c r="D2536" s="18" t="str">
        <f t="shared" si="117"/>
        <v>00/ene</v>
      </c>
      <c r="E2536" s="18">
        <f t="shared" si="118"/>
        <v>0</v>
      </c>
      <c r="F2536" s="18">
        <v>1</v>
      </c>
      <c r="G2536" s="18">
        <f t="shared" si="119"/>
        <v>0</v>
      </c>
    </row>
    <row r="2537" spans="1:7">
      <c r="A2537" t="e">
        <f>_xlfn.XLOOKUP(I2537,UTILIZADAS[Contacto1],UTILIZADAS[Source.Name],,0)</f>
        <v>#N/A</v>
      </c>
      <c r="B2537" s="18" t="e">
        <f>VLOOKUP(J2537,Ref!A:C,3,0)</f>
        <v>#N/A</v>
      </c>
      <c r="C2537" s="18" t="e">
        <f>VLOOKUP(J2537,Ref!A:D,4,0)</f>
        <v>#N/A</v>
      </c>
      <c r="D2537" s="18" t="str">
        <f t="shared" si="117"/>
        <v>00/ene</v>
      </c>
      <c r="E2537" s="18">
        <f t="shared" si="118"/>
        <v>0</v>
      </c>
      <c r="F2537" s="18">
        <v>1</v>
      </c>
      <c r="G2537" s="18">
        <f t="shared" si="119"/>
        <v>0</v>
      </c>
    </row>
    <row r="2538" spans="1:7">
      <c r="A2538" t="e">
        <f>_xlfn.XLOOKUP(I2538,UTILIZADAS[Contacto1],UTILIZADAS[Source.Name],,0)</f>
        <v>#N/A</v>
      </c>
      <c r="B2538" s="18" t="e">
        <f>VLOOKUP(J2538,Ref!A:C,3,0)</f>
        <v>#N/A</v>
      </c>
      <c r="C2538" s="18" t="e">
        <f>VLOOKUP(J2538,Ref!A:D,4,0)</f>
        <v>#N/A</v>
      </c>
      <c r="D2538" s="18" t="str">
        <f t="shared" si="117"/>
        <v>00/ene</v>
      </c>
      <c r="E2538" s="18">
        <f t="shared" si="118"/>
        <v>0</v>
      </c>
      <c r="F2538" s="18">
        <v>1</v>
      </c>
      <c r="G2538" s="18">
        <f t="shared" si="119"/>
        <v>0</v>
      </c>
    </row>
    <row r="2539" spans="1:7">
      <c r="A2539" t="e">
        <f>_xlfn.XLOOKUP(I2539,UTILIZADAS[Contacto1],UTILIZADAS[Source.Name],,0)</f>
        <v>#N/A</v>
      </c>
      <c r="B2539" s="18" t="e">
        <f>VLOOKUP(J2539,Ref!A:C,3,0)</f>
        <v>#N/A</v>
      </c>
      <c r="C2539" s="18" t="e">
        <f>VLOOKUP(J2539,Ref!A:D,4,0)</f>
        <v>#N/A</v>
      </c>
      <c r="D2539" s="18" t="str">
        <f t="shared" si="117"/>
        <v>00/ene</v>
      </c>
      <c r="E2539" s="18">
        <f t="shared" si="118"/>
        <v>0</v>
      </c>
      <c r="F2539" s="18">
        <v>1</v>
      </c>
      <c r="G2539" s="18">
        <f t="shared" si="119"/>
        <v>0</v>
      </c>
    </row>
    <row r="2540" spans="1:7">
      <c r="A2540" t="e">
        <f>_xlfn.XLOOKUP(I2540,UTILIZADAS[Contacto1],UTILIZADAS[Source.Name],,0)</f>
        <v>#N/A</v>
      </c>
      <c r="B2540" s="18" t="e">
        <f>VLOOKUP(J2540,Ref!A:C,3,0)</f>
        <v>#N/A</v>
      </c>
      <c r="C2540" s="18" t="e">
        <f>VLOOKUP(J2540,Ref!A:D,4,0)</f>
        <v>#N/A</v>
      </c>
      <c r="D2540" s="18" t="str">
        <f t="shared" si="117"/>
        <v>00/ene</v>
      </c>
      <c r="E2540" s="18">
        <f t="shared" si="118"/>
        <v>0</v>
      </c>
      <c r="F2540" s="18">
        <v>1</v>
      </c>
      <c r="G2540" s="18">
        <f t="shared" si="119"/>
        <v>0</v>
      </c>
    </row>
    <row r="2541" spans="1:7">
      <c r="A2541" t="e">
        <f>_xlfn.XLOOKUP(I2541,UTILIZADAS[Contacto1],UTILIZADAS[Source.Name],,0)</f>
        <v>#N/A</v>
      </c>
      <c r="B2541" s="18" t="e">
        <f>VLOOKUP(J2541,Ref!A:C,3,0)</f>
        <v>#N/A</v>
      </c>
      <c r="C2541" s="18" t="e">
        <f>VLOOKUP(J2541,Ref!A:D,4,0)</f>
        <v>#N/A</v>
      </c>
      <c r="D2541" s="18" t="str">
        <f t="shared" si="117"/>
        <v>00/ene</v>
      </c>
      <c r="E2541" s="18">
        <f t="shared" si="118"/>
        <v>0</v>
      </c>
      <c r="F2541" s="18">
        <v>1</v>
      </c>
      <c r="G2541" s="18">
        <f t="shared" si="119"/>
        <v>0</v>
      </c>
    </row>
    <row r="2542" spans="1:7">
      <c r="A2542" t="e">
        <f>_xlfn.XLOOKUP(I2542,UTILIZADAS[Contacto1],UTILIZADAS[Source.Name],,0)</f>
        <v>#N/A</v>
      </c>
      <c r="B2542" s="18" t="e">
        <f>VLOOKUP(J2542,Ref!A:C,3,0)</f>
        <v>#N/A</v>
      </c>
      <c r="C2542" s="18" t="e">
        <f>VLOOKUP(J2542,Ref!A:D,4,0)</f>
        <v>#N/A</v>
      </c>
      <c r="D2542" s="18" t="str">
        <f t="shared" si="117"/>
        <v>00/ene</v>
      </c>
      <c r="E2542" s="18">
        <f t="shared" si="118"/>
        <v>0</v>
      </c>
      <c r="F2542" s="18">
        <v>1</v>
      </c>
      <c r="G2542" s="18">
        <f t="shared" si="119"/>
        <v>0</v>
      </c>
    </row>
    <row r="2543" spans="1:7">
      <c r="A2543" t="e">
        <f>_xlfn.XLOOKUP(I2543,UTILIZADAS[Contacto1],UTILIZADAS[Source.Name],,0)</f>
        <v>#N/A</v>
      </c>
      <c r="B2543" s="18" t="e">
        <f>VLOOKUP(J2543,Ref!A:C,3,0)</f>
        <v>#N/A</v>
      </c>
      <c r="C2543" s="18" t="e">
        <f>VLOOKUP(J2543,Ref!A:D,4,0)</f>
        <v>#N/A</v>
      </c>
      <c r="D2543" s="18" t="str">
        <f t="shared" si="117"/>
        <v>00/ene</v>
      </c>
      <c r="E2543" s="18">
        <f t="shared" si="118"/>
        <v>0</v>
      </c>
      <c r="F2543" s="18">
        <v>1</v>
      </c>
      <c r="G2543" s="18">
        <f t="shared" si="119"/>
        <v>0</v>
      </c>
    </row>
    <row r="2544" spans="1:7">
      <c r="A2544" t="e">
        <f>_xlfn.XLOOKUP(I2544,UTILIZADAS[Contacto1],UTILIZADAS[Source.Name],,0)</f>
        <v>#N/A</v>
      </c>
      <c r="B2544" s="18" t="e">
        <f>VLOOKUP(J2544,Ref!A:C,3,0)</f>
        <v>#N/A</v>
      </c>
      <c r="C2544" s="18" t="e">
        <f>VLOOKUP(J2544,Ref!A:D,4,0)</f>
        <v>#N/A</v>
      </c>
      <c r="D2544" s="18" t="str">
        <f t="shared" si="117"/>
        <v>00/ene</v>
      </c>
      <c r="E2544" s="18">
        <f t="shared" si="118"/>
        <v>0</v>
      </c>
      <c r="F2544" s="18">
        <v>1</v>
      </c>
      <c r="G2544" s="18">
        <f t="shared" si="119"/>
        <v>0</v>
      </c>
    </row>
    <row r="2545" spans="1:7">
      <c r="A2545" t="e">
        <f>_xlfn.XLOOKUP(I2545,UTILIZADAS[Contacto1],UTILIZADAS[Source.Name],,0)</f>
        <v>#N/A</v>
      </c>
      <c r="B2545" s="18" t="e">
        <f>VLOOKUP(J2545,Ref!A:C,3,0)</f>
        <v>#N/A</v>
      </c>
      <c r="C2545" s="18" t="e">
        <f>VLOOKUP(J2545,Ref!A:D,4,0)</f>
        <v>#N/A</v>
      </c>
      <c r="D2545" s="18" t="str">
        <f t="shared" si="117"/>
        <v>00/ene</v>
      </c>
      <c r="E2545" s="18">
        <f t="shared" si="118"/>
        <v>0</v>
      </c>
      <c r="F2545" s="18">
        <v>1</v>
      </c>
      <c r="G2545" s="18">
        <f t="shared" si="119"/>
        <v>0</v>
      </c>
    </row>
    <row r="2546" spans="1:7">
      <c r="A2546" t="e">
        <f>_xlfn.XLOOKUP(I2546,UTILIZADAS[Contacto1],UTILIZADAS[Source.Name],,0)</f>
        <v>#N/A</v>
      </c>
      <c r="B2546" s="18" t="e">
        <f>VLOOKUP(J2546,Ref!A:C,3,0)</f>
        <v>#N/A</v>
      </c>
      <c r="C2546" s="18" t="e">
        <f>VLOOKUP(J2546,Ref!A:D,4,0)</f>
        <v>#N/A</v>
      </c>
      <c r="D2546" s="18" t="str">
        <f t="shared" si="117"/>
        <v>00/ene</v>
      </c>
      <c r="E2546" s="18">
        <f t="shared" si="118"/>
        <v>0</v>
      </c>
      <c r="F2546" s="18">
        <v>1</v>
      </c>
      <c r="G2546" s="18">
        <f t="shared" si="119"/>
        <v>0</v>
      </c>
    </row>
    <row r="2547" spans="1:7">
      <c r="A2547" t="e">
        <f>_xlfn.XLOOKUP(I2547,UTILIZADAS[Contacto1],UTILIZADAS[Source.Name],,0)</f>
        <v>#N/A</v>
      </c>
      <c r="B2547" s="18" t="e">
        <f>VLOOKUP(J2547,Ref!A:C,3,0)</f>
        <v>#N/A</v>
      </c>
      <c r="C2547" s="18" t="e">
        <f>VLOOKUP(J2547,Ref!A:D,4,0)</f>
        <v>#N/A</v>
      </c>
      <c r="D2547" s="18" t="str">
        <f t="shared" si="117"/>
        <v>00/ene</v>
      </c>
      <c r="E2547" s="18">
        <f t="shared" si="118"/>
        <v>0</v>
      </c>
      <c r="F2547" s="18">
        <v>1</v>
      </c>
      <c r="G2547" s="18">
        <f t="shared" si="119"/>
        <v>0</v>
      </c>
    </row>
    <row r="2548" spans="1:7">
      <c r="A2548" t="e">
        <f>_xlfn.XLOOKUP(I2548,UTILIZADAS[Contacto1],UTILIZADAS[Source.Name],,0)</f>
        <v>#N/A</v>
      </c>
      <c r="B2548" s="18" t="e">
        <f>VLOOKUP(J2548,Ref!A:C,3,0)</f>
        <v>#N/A</v>
      </c>
      <c r="C2548" s="18" t="e">
        <f>VLOOKUP(J2548,Ref!A:D,4,0)</f>
        <v>#N/A</v>
      </c>
      <c r="D2548" s="18" t="str">
        <f t="shared" si="117"/>
        <v>00/ene</v>
      </c>
      <c r="E2548" s="18">
        <f t="shared" si="118"/>
        <v>0</v>
      </c>
      <c r="F2548" s="18">
        <v>1</v>
      </c>
      <c r="G2548" s="18">
        <f t="shared" si="119"/>
        <v>0</v>
      </c>
    </row>
    <row r="2549" spans="1:7">
      <c r="A2549" t="e">
        <f>_xlfn.XLOOKUP(I2549,UTILIZADAS[Contacto1],UTILIZADAS[Source.Name],,0)</f>
        <v>#N/A</v>
      </c>
      <c r="B2549" s="18" t="e">
        <f>VLOOKUP(J2549,Ref!A:C,3,0)</f>
        <v>#N/A</v>
      </c>
      <c r="C2549" s="18" t="e">
        <f>VLOOKUP(J2549,Ref!A:D,4,0)</f>
        <v>#N/A</v>
      </c>
      <c r="D2549" s="18" t="str">
        <f t="shared" si="117"/>
        <v>00/ene</v>
      </c>
      <c r="E2549" s="18">
        <f t="shared" si="118"/>
        <v>0</v>
      </c>
      <c r="F2549" s="18">
        <v>1</v>
      </c>
      <c r="G2549" s="18">
        <f t="shared" si="119"/>
        <v>0</v>
      </c>
    </row>
    <row r="2550" spans="1:7">
      <c r="A2550" t="e">
        <f>_xlfn.XLOOKUP(I2550,UTILIZADAS[Contacto1],UTILIZADAS[Source.Name],,0)</f>
        <v>#N/A</v>
      </c>
      <c r="B2550" s="18" t="e">
        <f>VLOOKUP(J2550,Ref!A:C,3,0)</f>
        <v>#N/A</v>
      </c>
      <c r="C2550" s="18" t="e">
        <f>VLOOKUP(J2550,Ref!A:D,4,0)</f>
        <v>#N/A</v>
      </c>
      <c r="D2550" s="18" t="str">
        <f t="shared" si="117"/>
        <v>00/ene</v>
      </c>
      <c r="E2550" s="18">
        <f t="shared" si="118"/>
        <v>0</v>
      </c>
      <c r="F2550" s="18">
        <v>1</v>
      </c>
      <c r="G2550" s="18">
        <f t="shared" si="119"/>
        <v>0</v>
      </c>
    </row>
    <row r="2551" spans="1:7">
      <c r="A2551" t="e">
        <f>_xlfn.XLOOKUP(I2551,UTILIZADAS[Contacto1],UTILIZADAS[Source.Name],,0)</f>
        <v>#N/A</v>
      </c>
      <c r="B2551" s="18" t="e">
        <f>VLOOKUP(J2551,Ref!A:C,3,0)</f>
        <v>#N/A</v>
      </c>
      <c r="C2551" s="18" t="e">
        <f>VLOOKUP(J2551,Ref!A:D,4,0)</f>
        <v>#N/A</v>
      </c>
      <c r="D2551" s="18" t="str">
        <f t="shared" si="117"/>
        <v>00/ene</v>
      </c>
      <c r="E2551" s="18">
        <f t="shared" si="118"/>
        <v>0</v>
      </c>
      <c r="F2551" s="18">
        <v>1</v>
      </c>
      <c r="G2551" s="18">
        <f t="shared" si="119"/>
        <v>0</v>
      </c>
    </row>
    <row r="2552" spans="1:7">
      <c r="A2552" t="e">
        <f>_xlfn.XLOOKUP(I2552,UTILIZADAS[Contacto1],UTILIZADAS[Source.Name],,0)</f>
        <v>#N/A</v>
      </c>
      <c r="B2552" s="18" t="e">
        <f>VLOOKUP(J2552,Ref!A:C,3,0)</f>
        <v>#N/A</v>
      </c>
      <c r="C2552" s="18" t="e">
        <f>VLOOKUP(J2552,Ref!A:D,4,0)</f>
        <v>#N/A</v>
      </c>
      <c r="D2552" s="18" t="str">
        <f t="shared" si="117"/>
        <v>00/ene</v>
      </c>
      <c r="E2552" s="18">
        <f t="shared" si="118"/>
        <v>0</v>
      </c>
      <c r="F2552" s="18">
        <v>1</v>
      </c>
      <c r="G2552" s="18">
        <f t="shared" si="119"/>
        <v>0</v>
      </c>
    </row>
    <row r="2553" spans="1:7">
      <c r="A2553" t="e">
        <f>_xlfn.XLOOKUP(I2553,UTILIZADAS[Contacto1],UTILIZADAS[Source.Name],,0)</f>
        <v>#N/A</v>
      </c>
      <c r="B2553" s="18" t="e">
        <f>VLOOKUP(J2553,Ref!A:C,3,0)</f>
        <v>#N/A</v>
      </c>
      <c r="C2553" s="18" t="e">
        <f>VLOOKUP(J2553,Ref!A:D,4,0)</f>
        <v>#N/A</v>
      </c>
      <c r="D2553" s="18" t="str">
        <f t="shared" si="117"/>
        <v>00/ene</v>
      </c>
      <c r="E2553" s="18">
        <f t="shared" si="118"/>
        <v>0</v>
      </c>
      <c r="F2553" s="18">
        <v>1</v>
      </c>
      <c r="G2553" s="18">
        <f t="shared" si="119"/>
        <v>0</v>
      </c>
    </row>
    <row r="2554" spans="1:7">
      <c r="A2554" t="e">
        <f>_xlfn.XLOOKUP(I2554,UTILIZADAS[Contacto1],UTILIZADAS[Source.Name],,0)</f>
        <v>#N/A</v>
      </c>
      <c r="B2554" s="18" t="e">
        <f>VLOOKUP(J2554,Ref!A:C,3,0)</f>
        <v>#N/A</v>
      </c>
      <c r="C2554" s="18" t="e">
        <f>VLOOKUP(J2554,Ref!A:D,4,0)</f>
        <v>#N/A</v>
      </c>
      <c r="D2554" s="18" t="str">
        <f t="shared" si="117"/>
        <v>00/ene</v>
      </c>
      <c r="E2554" s="18">
        <f t="shared" si="118"/>
        <v>0</v>
      </c>
      <c r="F2554" s="18">
        <v>1</v>
      </c>
      <c r="G2554" s="18">
        <f t="shared" si="119"/>
        <v>0</v>
      </c>
    </row>
    <row r="2555" spans="1:7">
      <c r="A2555" t="e">
        <f>_xlfn.XLOOKUP(I2555,UTILIZADAS[Contacto1],UTILIZADAS[Source.Name],,0)</f>
        <v>#N/A</v>
      </c>
      <c r="B2555" s="18" t="e">
        <f>VLOOKUP(J2555,Ref!A:C,3,0)</f>
        <v>#N/A</v>
      </c>
      <c r="C2555" s="18" t="e">
        <f>VLOOKUP(J2555,Ref!A:D,4,0)</f>
        <v>#N/A</v>
      </c>
      <c r="D2555" s="18" t="str">
        <f t="shared" si="117"/>
        <v>00/ene</v>
      </c>
      <c r="E2555" s="18">
        <f t="shared" si="118"/>
        <v>0</v>
      </c>
      <c r="F2555" s="18">
        <v>1</v>
      </c>
      <c r="G2555" s="18">
        <f t="shared" si="119"/>
        <v>0</v>
      </c>
    </row>
    <row r="2556" spans="1:7">
      <c r="A2556" t="e">
        <f>_xlfn.XLOOKUP(I2556,UTILIZADAS[Contacto1],UTILIZADAS[Source.Name],,0)</f>
        <v>#N/A</v>
      </c>
      <c r="B2556" s="18" t="e">
        <f>VLOOKUP(J2556,Ref!A:C,3,0)</f>
        <v>#N/A</v>
      </c>
      <c r="C2556" s="18" t="e">
        <f>VLOOKUP(J2556,Ref!A:D,4,0)</f>
        <v>#N/A</v>
      </c>
      <c r="D2556" s="18" t="str">
        <f t="shared" si="117"/>
        <v>00/ene</v>
      </c>
      <c r="E2556" s="18">
        <f t="shared" si="118"/>
        <v>0</v>
      </c>
      <c r="F2556" s="18">
        <v>1</v>
      </c>
      <c r="G2556" s="18">
        <f t="shared" si="119"/>
        <v>0</v>
      </c>
    </row>
    <row r="2557" spans="1:7">
      <c r="A2557" t="e">
        <f>_xlfn.XLOOKUP(I2557,UTILIZADAS[Contacto1],UTILIZADAS[Source.Name],,0)</f>
        <v>#N/A</v>
      </c>
      <c r="B2557" s="18" t="e">
        <f>VLOOKUP(J2557,Ref!A:C,3,0)</f>
        <v>#N/A</v>
      </c>
      <c r="C2557" s="18" t="e">
        <f>VLOOKUP(J2557,Ref!A:D,4,0)</f>
        <v>#N/A</v>
      </c>
      <c r="D2557" s="18" t="str">
        <f t="shared" si="117"/>
        <v>00/ene</v>
      </c>
      <c r="E2557" s="18">
        <f t="shared" si="118"/>
        <v>0</v>
      </c>
      <c r="F2557" s="18">
        <v>1</v>
      </c>
      <c r="G2557" s="18">
        <f t="shared" si="119"/>
        <v>0</v>
      </c>
    </row>
    <row r="2558" spans="1:7">
      <c r="A2558" t="e">
        <f>_xlfn.XLOOKUP(I2558,UTILIZADAS[Contacto1],UTILIZADAS[Source.Name],,0)</f>
        <v>#N/A</v>
      </c>
      <c r="B2558" s="18" t="e">
        <f>VLOOKUP(J2558,Ref!A:C,3,0)</f>
        <v>#N/A</v>
      </c>
      <c r="C2558" s="18" t="e">
        <f>VLOOKUP(J2558,Ref!A:D,4,0)</f>
        <v>#N/A</v>
      </c>
      <c r="D2558" s="18" t="str">
        <f t="shared" si="117"/>
        <v>00/ene</v>
      </c>
      <c r="E2558" s="18">
        <f t="shared" si="118"/>
        <v>0</v>
      </c>
      <c r="F2558" s="18">
        <v>1</v>
      </c>
      <c r="G2558" s="18">
        <f t="shared" si="119"/>
        <v>0</v>
      </c>
    </row>
    <row r="2559" spans="1:7">
      <c r="A2559" t="e">
        <f>_xlfn.XLOOKUP(I2559,UTILIZADAS[Contacto1],UTILIZADAS[Source.Name],,0)</f>
        <v>#N/A</v>
      </c>
      <c r="B2559" s="18" t="e">
        <f>VLOOKUP(J2559,Ref!A:C,3,0)</f>
        <v>#N/A</v>
      </c>
      <c r="C2559" s="18" t="e">
        <f>VLOOKUP(J2559,Ref!A:D,4,0)</f>
        <v>#N/A</v>
      </c>
      <c r="D2559" s="18" t="str">
        <f t="shared" si="117"/>
        <v>00/ene</v>
      </c>
      <c r="E2559" s="18">
        <f t="shared" si="118"/>
        <v>0</v>
      </c>
      <c r="F2559" s="18">
        <v>1</v>
      </c>
      <c r="G2559" s="18">
        <f t="shared" si="119"/>
        <v>0</v>
      </c>
    </row>
    <row r="2560" spans="1:7">
      <c r="A2560" t="e">
        <f>_xlfn.XLOOKUP(I2560,UTILIZADAS[Contacto1],UTILIZADAS[Source.Name],,0)</f>
        <v>#N/A</v>
      </c>
      <c r="B2560" s="18" t="e">
        <f>VLOOKUP(J2560,Ref!A:C,3,0)</f>
        <v>#N/A</v>
      </c>
      <c r="C2560" s="18" t="e">
        <f>VLOOKUP(J2560,Ref!A:D,4,0)</f>
        <v>#N/A</v>
      </c>
      <c r="D2560" s="18" t="str">
        <f t="shared" si="117"/>
        <v>00/ene</v>
      </c>
      <c r="E2560" s="18">
        <f t="shared" si="118"/>
        <v>0</v>
      </c>
      <c r="F2560" s="18">
        <v>1</v>
      </c>
      <c r="G2560" s="18">
        <f t="shared" si="119"/>
        <v>0</v>
      </c>
    </row>
    <row r="2561" spans="1:7">
      <c r="A2561" t="e">
        <f>_xlfn.XLOOKUP(I2561,UTILIZADAS[Contacto1],UTILIZADAS[Source.Name],,0)</f>
        <v>#N/A</v>
      </c>
      <c r="B2561" s="18" t="e">
        <f>VLOOKUP(J2561,Ref!A:C,3,0)</f>
        <v>#N/A</v>
      </c>
      <c r="C2561" s="18" t="e">
        <f>VLOOKUP(J2561,Ref!A:D,4,0)</f>
        <v>#N/A</v>
      </c>
      <c r="D2561" s="18" t="str">
        <f t="shared" si="117"/>
        <v>00/ene</v>
      </c>
      <c r="E2561" s="18">
        <f t="shared" si="118"/>
        <v>0</v>
      </c>
      <c r="F2561" s="18">
        <v>1</v>
      </c>
      <c r="G2561" s="18">
        <f t="shared" si="119"/>
        <v>0</v>
      </c>
    </row>
    <row r="2562" spans="1:7">
      <c r="A2562" t="e">
        <f>_xlfn.XLOOKUP(I2562,UTILIZADAS[Contacto1],UTILIZADAS[Source.Name],,0)</f>
        <v>#N/A</v>
      </c>
      <c r="B2562" s="18" t="e">
        <f>VLOOKUP(J2562,Ref!A:C,3,0)</f>
        <v>#N/A</v>
      </c>
      <c r="C2562" s="18" t="e">
        <f>VLOOKUP(J2562,Ref!A:D,4,0)</f>
        <v>#N/A</v>
      </c>
      <c r="D2562" s="18" t="str">
        <f t="shared" ref="D2562:D2625" si="120">TEXT(H2562,"dd/mmm")</f>
        <v>00/ene</v>
      </c>
      <c r="E2562" s="18">
        <f t="shared" ref="E2562:E2625" si="121">+COUNTIF(I:I,I2562)</f>
        <v>0</v>
      </c>
      <c r="F2562" s="18">
        <v>1</v>
      </c>
      <c r="G2562" s="18">
        <f t="shared" si="119"/>
        <v>0</v>
      </c>
    </row>
    <row r="2563" spans="1:7">
      <c r="A2563" t="e">
        <f>_xlfn.XLOOKUP(I2563,UTILIZADAS[Contacto1],UTILIZADAS[Source.Name],,0)</f>
        <v>#N/A</v>
      </c>
      <c r="B2563" s="18" t="e">
        <f>VLOOKUP(J2563,Ref!A:C,3,0)</f>
        <v>#N/A</v>
      </c>
      <c r="C2563" s="18" t="e">
        <f>VLOOKUP(J2563,Ref!A:D,4,0)</f>
        <v>#N/A</v>
      </c>
      <c r="D2563" s="18" t="str">
        <f t="shared" si="120"/>
        <v>00/ene</v>
      </c>
      <c r="E2563" s="18">
        <f t="shared" si="121"/>
        <v>0</v>
      </c>
      <c r="F2563" s="18">
        <v>1</v>
      </c>
      <c r="G2563" s="18">
        <f t="shared" ref="G2563:G2626" si="122">IF(I2563=I2564,0,1)</f>
        <v>0</v>
      </c>
    </row>
    <row r="2564" spans="1:7">
      <c r="A2564" t="e">
        <f>_xlfn.XLOOKUP(I2564,UTILIZADAS[Contacto1],UTILIZADAS[Source.Name],,0)</f>
        <v>#N/A</v>
      </c>
      <c r="B2564" s="18" t="e">
        <f>VLOOKUP(J2564,Ref!A:C,3,0)</f>
        <v>#N/A</v>
      </c>
      <c r="C2564" s="18" t="e">
        <f>VLOOKUP(J2564,Ref!A:D,4,0)</f>
        <v>#N/A</v>
      </c>
      <c r="D2564" s="18" t="str">
        <f t="shared" si="120"/>
        <v>00/ene</v>
      </c>
      <c r="E2564" s="18">
        <f t="shared" si="121"/>
        <v>0</v>
      </c>
      <c r="F2564" s="18">
        <v>1</v>
      </c>
      <c r="G2564" s="18">
        <f t="shared" si="122"/>
        <v>0</v>
      </c>
    </row>
    <row r="2565" spans="1:7">
      <c r="A2565" t="e">
        <f>_xlfn.XLOOKUP(I2565,UTILIZADAS[Contacto1],UTILIZADAS[Source.Name],,0)</f>
        <v>#N/A</v>
      </c>
      <c r="B2565" s="18" t="e">
        <f>VLOOKUP(J2565,Ref!A:C,3,0)</f>
        <v>#N/A</v>
      </c>
      <c r="C2565" s="18" t="e">
        <f>VLOOKUP(J2565,Ref!A:D,4,0)</f>
        <v>#N/A</v>
      </c>
      <c r="D2565" s="18" t="str">
        <f t="shared" si="120"/>
        <v>00/ene</v>
      </c>
      <c r="E2565" s="18">
        <f t="shared" si="121"/>
        <v>0</v>
      </c>
      <c r="F2565" s="18">
        <v>1</v>
      </c>
      <c r="G2565" s="18">
        <f t="shared" si="122"/>
        <v>0</v>
      </c>
    </row>
    <row r="2566" spans="1:7">
      <c r="A2566" t="e">
        <f>_xlfn.XLOOKUP(I2566,UTILIZADAS[Contacto1],UTILIZADAS[Source.Name],,0)</f>
        <v>#N/A</v>
      </c>
      <c r="B2566" s="18" t="e">
        <f>VLOOKUP(J2566,Ref!A:C,3,0)</f>
        <v>#N/A</v>
      </c>
      <c r="C2566" s="18" t="e">
        <f>VLOOKUP(J2566,Ref!A:D,4,0)</f>
        <v>#N/A</v>
      </c>
      <c r="D2566" s="18" t="str">
        <f t="shared" si="120"/>
        <v>00/ene</v>
      </c>
      <c r="E2566" s="18">
        <f t="shared" si="121"/>
        <v>0</v>
      </c>
      <c r="F2566" s="18">
        <v>1</v>
      </c>
      <c r="G2566" s="18">
        <f t="shared" si="122"/>
        <v>0</v>
      </c>
    </row>
    <row r="2567" spans="1:7">
      <c r="A2567" t="e">
        <f>_xlfn.XLOOKUP(I2567,UTILIZADAS[Contacto1],UTILIZADAS[Source.Name],,0)</f>
        <v>#N/A</v>
      </c>
      <c r="B2567" s="18" t="e">
        <f>VLOOKUP(J2567,Ref!A:C,3,0)</f>
        <v>#N/A</v>
      </c>
      <c r="C2567" s="18" t="e">
        <f>VLOOKUP(J2567,Ref!A:D,4,0)</f>
        <v>#N/A</v>
      </c>
      <c r="D2567" s="18" t="str">
        <f t="shared" si="120"/>
        <v>00/ene</v>
      </c>
      <c r="E2567" s="18">
        <f t="shared" si="121"/>
        <v>0</v>
      </c>
      <c r="F2567" s="18">
        <v>1</v>
      </c>
      <c r="G2567" s="18">
        <f t="shared" si="122"/>
        <v>0</v>
      </c>
    </row>
    <row r="2568" spans="1:7">
      <c r="A2568" t="e">
        <f>_xlfn.XLOOKUP(I2568,UTILIZADAS[Contacto1],UTILIZADAS[Source.Name],,0)</f>
        <v>#N/A</v>
      </c>
      <c r="B2568" s="18" t="e">
        <f>VLOOKUP(J2568,Ref!A:C,3,0)</f>
        <v>#N/A</v>
      </c>
      <c r="C2568" s="18" t="e">
        <f>VLOOKUP(J2568,Ref!A:D,4,0)</f>
        <v>#N/A</v>
      </c>
      <c r="D2568" s="18" t="str">
        <f t="shared" si="120"/>
        <v>00/ene</v>
      </c>
      <c r="E2568" s="18">
        <f t="shared" si="121"/>
        <v>0</v>
      </c>
      <c r="F2568" s="18">
        <v>1</v>
      </c>
      <c r="G2568" s="18">
        <f t="shared" si="122"/>
        <v>0</v>
      </c>
    </row>
    <row r="2569" spans="1:7">
      <c r="A2569" t="e">
        <f>_xlfn.XLOOKUP(I2569,UTILIZADAS[Contacto1],UTILIZADAS[Source.Name],,0)</f>
        <v>#N/A</v>
      </c>
      <c r="B2569" s="18" t="e">
        <f>VLOOKUP(J2569,Ref!A:C,3,0)</f>
        <v>#N/A</v>
      </c>
      <c r="C2569" s="18" t="e">
        <f>VLOOKUP(J2569,Ref!A:D,4,0)</f>
        <v>#N/A</v>
      </c>
      <c r="D2569" s="18" t="str">
        <f t="shared" si="120"/>
        <v>00/ene</v>
      </c>
      <c r="E2569" s="18">
        <f t="shared" si="121"/>
        <v>0</v>
      </c>
      <c r="F2569" s="18">
        <v>1</v>
      </c>
      <c r="G2569" s="18">
        <f t="shared" si="122"/>
        <v>0</v>
      </c>
    </row>
    <row r="2570" spans="1:7">
      <c r="A2570" t="e">
        <f>_xlfn.XLOOKUP(I2570,UTILIZADAS[Contacto1],UTILIZADAS[Source.Name],,0)</f>
        <v>#N/A</v>
      </c>
      <c r="B2570" s="18" t="e">
        <f>VLOOKUP(J2570,Ref!A:C,3,0)</f>
        <v>#N/A</v>
      </c>
      <c r="C2570" s="18" t="e">
        <f>VLOOKUP(J2570,Ref!A:D,4,0)</f>
        <v>#N/A</v>
      </c>
      <c r="D2570" s="18" t="str">
        <f t="shared" si="120"/>
        <v>00/ene</v>
      </c>
      <c r="E2570" s="18">
        <f t="shared" si="121"/>
        <v>0</v>
      </c>
      <c r="F2570" s="18">
        <v>1</v>
      </c>
      <c r="G2570" s="18">
        <f t="shared" si="122"/>
        <v>0</v>
      </c>
    </row>
    <row r="2571" spans="1:7">
      <c r="A2571" t="e">
        <f>_xlfn.XLOOKUP(I2571,UTILIZADAS[Contacto1],UTILIZADAS[Source.Name],,0)</f>
        <v>#N/A</v>
      </c>
      <c r="B2571" s="18" t="e">
        <f>VLOOKUP(J2571,Ref!A:C,3,0)</f>
        <v>#N/A</v>
      </c>
      <c r="C2571" s="18" t="e">
        <f>VLOOKUP(J2571,Ref!A:D,4,0)</f>
        <v>#N/A</v>
      </c>
      <c r="D2571" s="18" t="str">
        <f t="shared" si="120"/>
        <v>00/ene</v>
      </c>
      <c r="E2571" s="18">
        <f t="shared" si="121"/>
        <v>0</v>
      </c>
      <c r="F2571" s="18">
        <v>1</v>
      </c>
      <c r="G2571" s="18">
        <f t="shared" si="122"/>
        <v>0</v>
      </c>
    </row>
    <row r="2572" spans="1:7">
      <c r="A2572" t="e">
        <f>_xlfn.XLOOKUP(I2572,UTILIZADAS[Contacto1],UTILIZADAS[Source.Name],,0)</f>
        <v>#N/A</v>
      </c>
      <c r="B2572" s="18" t="e">
        <f>VLOOKUP(J2572,Ref!A:C,3,0)</f>
        <v>#N/A</v>
      </c>
      <c r="C2572" s="18" t="e">
        <f>VLOOKUP(J2572,Ref!A:D,4,0)</f>
        <v>#N/A</v>
      </c>
      <c r="D2572" s="18" t="str">
        <f t="shared" si="120"/>
        <v>00/ene</v>
      </c>
      <c r="E2572" s="18">
        <f t="shared" si="121"/>
        <v>0</v>
      </c>
      <c r="F2572" s="18">
        <v>1</v>
      </c>
      <c r="G2572" s="18">
        <f t="shared" si="122"/>
        <v>0</v>
      </c>
    </row>
    <row r="2573" spans="1:7">
      <c r="A2573" t="e">
        <f>_xlfn.XLOOKUP(I2573,UTILIZADAS[Contacto1],UTILIZADAS[Source.Name],,0)</f>
        <v>#N/A</v>
      </c>
      <c r="B2573" s="18" t="e">
        <f>VLOOKUP(J2573,Ref!A:C,3,0)</f>
        <v>#N/A</v>
      </c>
      <c r="C2573" s="18" t="e">
        <f>VLOOKUP(J2573,Ref!A:D,4,0)</f>
        <v>#N/A</v>
      </c>
      <c r="D2573" s="18" t="str">
        <f t="shared" si="120"/>
        <v>00/ene</v>
      </c>
      <c r="E2573" s="18">
        <f t="shared" si="121"/>
        <v>0</v>
      </c>
      <c r="F2573" s="18">
        <v>1</v>
      </c>
      <c r="G2573" s="18">
        <f t="shared" si="122"/>
        <v>0</v>
      </c>
    </row>
    <row r="2574" spans="1:7">
      <c r="A2574" t="e">
        <f>_xlfn.XLOOKUP(I2574,UTILIZADAS[Contacto1],UTILIZADAS[Source.Name],,0)</f>
        <v>#N/A</v>
      </c>
      <c r="B2574" s="18" t="e">
        <f>VLOOKUP(J2574,Ref!A:C,3,0)</f>
        <v>#N/A</v>
      </c>
      <c r="C2574" s="18" t="e">
        <f>VLOOKUP(J2574,Ref!A:D,4,0)</f>
        <v>#N/A</v>
      </c>
      <c r="D2574" s="18" t="str">
        <f t="shared" si="120"/>
        <v>00/ene</v>
      </c>
      <c r="E2574" s="18">
        <f t="shared" si="121"/>
        <v>0</v>
      </c>
      <c r="F2574" s="18">
        <v>1</v>
      </c>
      <c r="G2574" s="18">
        <f t="shared" si="122"/>
        <v>0</v>
      </c>
    </row>
    <row r="2575" spans="1:7">
      <c r="A2575" t="e">
        <f>_xlfn.XLOOKUP(I2575,UTILIZADAS[Contacto1],UTILIZADAS[Source.Name],,0)</f>
        <v>#N/A</v>
      </c>
      <c r="B2575" s="18" t="e">
        <f>VLOOKUP(J2575,Ref!A:C,3,0)</f>
        <v>#N/A</v>
      </c>
      <c r="C2575" s="18" t="e">
        <f>VLOOKUP(J2575,Ref!A:D,4,0)</f>
        <v>#N/A</v>
      </c>
      <c r="D2575" s="18" t="str">
        <f t="shared" si="120"/>
        <v>00/ene</v>
      </c>
      <c r="E2575" s="18">
        <f t="shared" si="121"/>
        <v>0</v>
      </c>
      <c r="F2575" s="18">
        <v>1</v>
      </c>
      <c r="G2575" s="18">
        <f t="shared" si="122"/>
        <v>0</v>
      </c>
    </row>
    <row r="2576" spans="1:7">
      <c r="A2576" t="e">
        <f>_xlfn.XLOOKUP(I2576,UTILIZADAS[Contacto1],UTILIZADAS[Source.Name],,0)</f>
        <v>#N/A</v>
      </c>
      <c r="B2576" s="18" t="e">
        <f>VLOOKUP(J2576,Ref!A:C,3,0)</f>
        <v>#N/A</v>
      </c>
      <c r="C2576" s="18" t="e">
        <f>VLOOKUP(J2576,Ref!A:D,4,0)</f>
        <v>#N/A</v>
      </c>
      <c r="D2576" s="18" t="str">
        <f t="shared" si="120"/>
        <v>00/ene</v>
      </c>
      <c r="E2576" s="18">
        <f t="shared" si="121"/>
        <v>0</v>
      </c>
      <c r="F2576" s="18">
        <v>1</v>
      </c>
      <c r="G2576" s="18">
        <f t="shared" si="122"/>
        <v>0</v>
      </c>
    </row>
    <row r="2577" spans="1:7">
      <c r="A2577" t="e">
        <f>_xlfn.XLOOKUP(I2577,UTILIZADAS[Contacto1],UTILIZADAS[Source.Name],,0)</f>
        <v>#N/A</v>
      </c>
      <c r="B2577" s="18" t="e">
        <f>VLOOKUP(J2577,Ref!A:C,3,0)</f>
        <v>#N/A</v>
      </c>
      <c r="C2577" s="18" t="e">
        <f>VLOOKUP(J2577,Ref!A:D,4,0)</f>
        <v>#N/A</v>
      </c>
      <c r="D2577" s="18" t="str">
        <f t="shared" si="120"/>
        <v>00/ene</v>
      </c>
      <c r="E2577" s="18">
        <f t="shared" si="121"/>
        <v>0</v>
      </c>
      <c r="F2577" s="18">
        <v>1</v>
      </c>
      <c r="G2577" s="18">
        <f t="shared" si="122"/>
        <v>0</v>
      </c>
    </row>
    <row r="2578" spans="1:7">
      <c r="A2578" t="e">
        <f>_xlfn.XLOOKUP(I2578,UTILIZADAS[Contacto1],UTILIZADAS[Source.Name],,0)</f>
        <v>#N/A</v>
      </c>
      <c r="B2578" s="18" t="e">
        <f>VLOOKUP(J2578,Ref!A:C,3,0)</f>
        <v>#N/A</v>
      </c>
      <c r="C2578" s="18" t="e">
        <f>VLOOKUP(J2578,Ref!A:D,4,0)</f>
        <v>#N/A</v>
      </c>
      <c r="D2578" s="18" t="str">
        <f t="shared" si="120"/>
        <v>00/ene</v>
      </c>
      <c r="E2578" s="18">
        <f t="shared" si="121"/>
        <v>0</v>
      </c>
      <c r="F2578" s="18">
        <v>1</v>
      </c>
      <c r="G2578" s="18">
        <f t="shared" si="122"/>
        <v>0</v>
      </c>
    </row>
    <row r="2579" spans="1:7">
      <c r="A2579" t="e">
        <f>_xlfn.XLOOKUP(I2579,UTILIZADAS[Contacto1],UTILIZADAS[Source.Name],,0)</f>
        <v>#N/A</v>
      </c>
      <c r="B2579" s="18" t="e">
        <f>VLOOKUP(J2579,Ref!A:C,3,0)</f>
        <v>#N/A</v>
      </c>
      <c r="C2579" s="18" t="e">
        <f>VLOOKUP(J2579,Ref!A:D,4,0)</f>
        <v>#N/A</v>
      </c>
      <c r="D2579" s="18" t="str">
        <f t="shared" si="120"/>
        <v>00/ene</v>
      </c>
      <c r="E2579" s="18">
        <f t="shared" si="121"/>
        <v>0</v>
      </c>
      <c r="F2579" s="18">
        <v>1</v>
      </c>
      <c r="G2579" s="18">
        <f t="shared" si="122"/>
        <v>0</v>
      </c>
    </row>
    <row r="2580" spans="1:7">
      <c r="A2580" t="e">
        <f>_xlfn.XLOOKUP(I2580,UTILIZADAS[Contacto1],UTILIZADAS[Source.Name],,0)</f>
        <v>#N/A</v>
      </c>
      <c r="B2580" s="18" t="e">
        <f>VLOOKUP(J2580,Ref!A:C,3,0)</f>
        <v>#N/A</v>
      </c>
      <c r="C2580" s="18" t="e">
        <f>VLOOKUP(J2580,Ref!A:D,4,0)</f>
        <v>#N/A</v>
      </c>
      <c r="D2580" s="18" t="str">
        <f t="shared" si="120"/>
        <v>00/ene</v>
      </c>
      <c r="E2580" s="18">
        <f t="shared" si="121"/>
        <v>0</v>
      </c>
      <c r="F2580" s="18">
        <v>1</v>
      </c>
      <c r="G2580" s="18">
        <f t="shared" si="122"/>
        <v>0</v>
      </c>
    </row>
    <row r="2581" spans="1:7">
      <c r="A2581" t="e">
        <f>_xlfn.XLOOKUP(I2581,UTILIZADAS[Contacto1],UTILIZADAS[Source.Name],,0)</f>
        <v>#N/A</v>
      </c>
      <c r="B2581" s="18" t="e">
        <f>VLOOKUP(J2581,Ref!A:C,3,0)</f>
        <v>#N/A</v>
      </c>
      <c r="C2581" s="18" t="e">
        <f>VLOOKUP(J2581,Ref!A:D,4,0)</f>
        <v>#N/A</v>
      </c>
      <c r="D2581" s="18" t="str">
        <f t="shared" si="120"/>
        <v>00/ene</v>
      </c>
      <c r="E2581" s="18">
        <f t="shared" si="121"/>
        <v>0</v>
      </c>
      <c r="F2581" s="18">
        <v>1</v>
      </c>
      <c r="G2581" s="18">
        <f t="shared" si="122"/>
        <v>0</v>
      </c>
    </row>
    <row r="2582" spans="1:7">
      <c r="A2582" t="e">
        <f>_xlfn.XLOOKUP(I2582,UTILIZADAS[Contacto1],UTILIZADAS[Source.Name],,0)</f>
        <v>#N/A</v>
      </c>
      <c r="B2582" s="18" t="e">
        <f>VLOOKUP(J2582,Ref!A:C,3,0)</f>
        <v>#N/A</v>
      </c>
      <c r="C2582" s="18" t="e">
        <f>VLOOKUP(J2582,Ref!A:D,4,0)</f>
        <v>#N/A</v>
      </c>
      <c r="D2582" s="18" t="str">
        <f t="shared" si="120"/>
        <v>00/ene</v>
      </c>
      <c r="E2582" s="18">
        <f t="shared" si="121"/>
        <v>0</v>
      </c>
      <c r="F2582" s="18">
        <v>1</v>
      </c>
      <c r="G2582" s="18">
        <f t="shared" si="122"/>
        <v>0</v>
      </c>
    </row>
    <row r="2583" spans="1:7">
      <c r="A2583" t="e">
        <f>_xlfn.XLOOKUP(I2583,UTILIZADAS[Contacto1],UTILIZADAS[Source.Name],,0)</f>
        <v>#N/A</v>
      </c>
      <c r="B2583" s="18" t="e">
        <f>VLOOKUP(J2583,Ref!A:C,3,0)</f>
        <v>#N/A</v>
      </c>
      <c r="C2583" s="18" t="e">
        <f>VLOOKUP(J2583,Ref!A:D,4,0)</f>
        <v>#N/A</v>
      </c>
      <c r="D2583" s="18" t="str">
        <f t="shared" si="120"/>
        <v>00/ene</v>
      </c>
      <c r="E2583" s="18">
        <f t="shared" si="121"/>
        <v>0</v>
      </c>
      <c r="F2583" s="18">
        <v>1</v>
      </c>
      <c r="G2583" s="18">
        <f t="shared" si="122"/>
        <v>0</v>
      </c>
    </row>
    <row r="2584" spans="1:7">
      <c r="A2584" t="e">
        <f>_xlfn.XLOOKUP(I2584,UTILIZADAS[Contacto1],UTILIZADAS[Source.Name],,0)</f>
        <v>#N/A</v>
      </c>
      <c r="B2584" s="18" t="e">
        <f>VLOOKUP(J2584,Ref!A:C,3,0)</f>
        <v>#N/A</v>
      </c>
      <c r="C2584" s="18" t="e">
        <f>VLOOKUP(J2584,Ref!A:D,4,0)</f>
        <v>#N/A</v>
      </c>
      <c r="D2584" s="18" t="str">
        <f t="shared" si="120"/>
        <v>00/ene</v>
      </c>
      <c r="E2584" s="18">
        <f t="shared" si="121"/>
        <v>0</v>
      </c>
      <c r="F2584" s="18">
        <v>1</v>
      </c>
      <c r="G2584" s="18">
        <f t="shared" si="122"/>
        <v>0</v>
      </c>
    </row>
    <row r="2585" spans="1:7">
      <c r="A2585" t="e">
        <f>_xlfn.XLOOKUP(I2585,UTILIZADAS[Contacto1],UTILIZADAS[Source.Name],,0)</f>
        <v>#N/A</v>
      </c>
      <c r="B2585" s="18" t="e">
        <f>VLOOKUP(J2585,Ref!A:C,3,0)</f>
        <v>#N/A</v>
      </c>
      <c r="C2585" s="18" t="e">
        <f>VLOOKUP(J2585,Ref!A:D,4,0)</f>
        <v>#N/A</v>
      </c>
      <c r="D2585" s="18" t="str">
        <f t="shared" si="120"/>
        <v>00/ene</v>
      </c>
      <c r="E2585" s="18">
        <f t="shared" si="121"/>
        <v>0</v>
      </c>
      <c r="F2585" s="18">
        <v>1</v>
      </c>
      <c r="G2585" s="18">
        <f t="shared" si="122"/>
        <v>0</v>
      </c>
    </row>
    <row r="2586" spans="1:7">
      <c r="A2586" t="e">
        <f>_xlfn.XLOOKUP(I2586,UTILIZADAS[Contacto1],UTILIZADAS[Source.Name],,0)</f>
        <v>#N/A</v>
      </c>
      <c r="B2586" s="18" t="e">
        <f>VLOOKUP(J2586,Ref!A:C,3,0)</f>
        <v>#N/A</v>
      </c>
      <c r="C2586" s="18" t="e">
        <f>VLOOKUP(J2586,Ref!A:D,4,0)</f>
        <v>#N/A</v>
      </c>
      <c r="D2586" s="18" t="str">
        <f t="shared" si="120"/>
        <v>00/ene</v>
      </c>
      <c r="E2586" s="18">
        <f t="shared" si="121"/>
        <v>0</v>
      </c>
      <c r="F2586" s="18">
        <v>1</v>
      </c>
      <c r="G2586" s="18">
        <f t="shared" si="122"/>
        <v>0</v>
      </c>
    </row>
    <row r="2587" spans="1:7">
      <c r="A2587" t="e">
        <f>_xlfn.XLOOKUP(I2587,UTILIZADAS[Contacto1],UTILIZADAS[Source.Name],,0)</f>
        <v>#N/A</v>
      </c>
      <c r="B2587" s="18" t="e">
        <f>VLOOKUP(J2587,Ref!A:C,3,0)</f>
        <v>#N/A</v>
      </c>
      <c r="C2587" s="18" t="e">
        <f>VLOOKUP(J2587,Ref!A:D,4,0)</f>
        <v>#N/A</v>
      </c>
      <c r="D2587" s="18" t="str">
        <f t="shared" si="120"/>
        <v>00/ene</v>
      </c>
      <c r="E2587" s="18">
        <f t="shared" si="121"/>
        <v>0</v>
      </c>
      <c r="F2587" s="18">
        <v>1</v>
      </c>
      <c r="G2587" s="18">
        <f t="shared" si="122"/>
        <v>0</v>
      </c>
    </row>
    <row r="2588" spans="1:7">
      <c r="A2588" t="e">
        <f>_xlfn.XLOOKUP(I2588,UTILIZADAS[Contacto1],UTILIZADAS[Source.Name],,0)</f>
        <v>#N/A</v>
      </c>
      <c r="B2588" s="18" t="e">
        <f>VLOOKUP(J2588,Ref!A:C,3,0)</f>
        <v>#N/A</v>
      </c>
      <c r="C2588" s="18" t="e">
        <f>VLOOKUP(J2588,Ref!A:D,4,0)</f>
        <v>#N/A</v>
      </c>
      <c r="D2588" s="18" t="str">
        <f t="shared" si="120"/>
        <v>00/ene</v>
      </c>
      <c r="E2588" s="18">
        <f t="shared" si="121"/>
        <v>0</v>
      </c>
      <c r="F2588" s="18">
        <v>1</v>
      </c>
      <c r="G2588" s="18">
        <f t="shared" si="122"/>
        <v>0</v>
      </c>
    </row>
    <row r="2589" spans="1:7">
      <c r="A2589" t="e">
        <f>_xlfn.XLOOKUP(I2589,UTILIZADAS[Contacto1],UTILIZADAS[Source.Name],,0)</f>
        <v>#N/A</v>
      </c>
      <c r="B2589" s="18" t="e">
        <f>VLOOKUP(J2589,Ref!A:C,3,0)</f>
        <v>#N/A</v>
      </c>
      <c r="C2589" s="18" t="e">
        <f>VLOOKUP(J2589,Ref!A:D,4,0)</f>
        <v>#N/A</v>
      </c>
      <c r="D2589" s="18" t="str">
        <f t="shared" si="120"/>
        <v>00/ene</v>
      </c>
      <c r="E2589" s="18">
        <f t="shared" si="121"/>
        <v>0</v>
      </c>
      <c r="F2589" s="18">
        <v>1</v>
      </c>
      <c r="G2589" s="18">
        <f t="shared" si="122"/>
        <v>0</v>
      </c>
    </row>
    <row r="2590" spans="1:7">
      <c r="A2590" t="e">
        <f>_xlfn.XLOOKUP(I2590,UTILIZADAS[Contacto1],UTILIZADAS[Source.Name],,0)</f>
        <v>#N/A</v>
      </c>
      <c r="B2590" s="18" t="e">
        <f>VLOOKUP(J2590,Ref!A:C,3,0)</f>
        <v>#N/A</v>
      </c>
      <c r="C2590" s="18" t="e">
        <f>VLOOKUP(J2590,Ref!A:D,4,0)</f>
        <v>#N/A</v>
      </c>
      <c r="D2590" s="18" t="str">
        <f t="shared" si="120"/>
        <v>00/ene</v>
      </c>
      <c r="E2590" s="18">
        <f t="shared" si="121"/>
        <v>0</v>
      </c>
      <c r="F2590" s="18">
        <v>1</v>
      </c>
      <c r="G2590" s="18">
        <f t="shared" si="122"/>
        <v>0</v>
      </c>
    </row>
    <row r="2591" spans="1:7">
      <c r="A2591" t="e">
        <f>_xlfn.XLOOKUP(I2591,UTILIZADAS[Contacto1],UTILIZADAS[Source.Name],,0)</f>
        <v>#N/A</v>
      </c>
      <c r="B2591" s="18" t="e">
        <f>VLOOKUP(J2591,Ref!A:C,3,0)</f>
        <v>#N/A</v>
      </c>
      <c r="C2591" s="18" t="e">
        <f>VLOOKUP(J2591,Ref!A:D,4,0)</f>
        <v>#N/A</v>
      </c>
      <c r="D2591" s="18" t="str">
        <f t="shared" si="120"/>
        <v>00/ene</v>
      </c>
      <c r="E2591" s="18">
        <f t="shared" si="121"/>
        <v>0</v>
      </c>
      <c r="F2591" s="18">
        <v>1</v>
      </c>
      <c r="G2591" s="18">
        <f t="shared" si="122"/>
        <v>0</v>
      </c>
    </row>
    <row r="2592" spans="1:7">
      <c r="A2592" t="e">
        <f>_xlfn.XLOOKUP(I2592,UTILIZADAS[Contacto1],UTILIZADAS[Source.Name],,0)</f>
        <v>#N/A</v>
      </c>
      <c r="B2592" s="18" t="e">
        <f>VLOOKUP(J2592,Ref!A:C,3,0)</f>
        <v>#N/A</v>
      </c>
      <c r="C2592" s="18" t="e">
        <f>VLOOKUP(J2592,Ref!A:D,4,0)</f>
        <v>#N/A</v>
      </c>
      <c r="D2592" s="18" t="str">
        <f t="shared" si="120"/>
        <v>00/ene</v>
      </c>
      <c r="E2592" s="18">
        <f t="shared" si="121"/>
        <v>0</v>
      </c>
      <c r="F2592" s="18">
        <v>1</v>
      </c>
      <c r="G2592" s="18">
        <f t="shared" si="122"/>
        <v>0</v>
      </c>
    </row>
    <row r="2593" spans="1:7">
      <c r="A2593" t="e">
        <f>_xlfn.XLOOKUP(I2593,UTILIZADAS[Contacto1],UTILIZADAS[Source.Name],,0)</f>
        <v>#N/A</v>
      </c>
      <c r="B2593" s="18" t="e">
        <f>VLOOKUP(J2593,Ref!A:C,3,0)</f>
        <v>#N/A</v>
      </c>
      <c r="C2593" s="18" t="e">
        <f>VLOOKUP(J2593,Ref!A:D,4,0)</f>
        <v>#N/A</v>
      </c>
      <c r="D2593" s="18" t="str">
        <f t="shared" si="120"/>
        <v>00/ene</v>
      </c>
      <c r="E2593" s="18">
        <f t="shared" si="121"/>
        <v>0</v>
      </c>
      <c r="F2593" s="18">
        <v>1</v>
      </c>
      <c r="G2593" s="18">
        <f t="shared" si="122"/>
        <v>0</v>
      </c>
    </row>
    <row r="2594" spans="1:7">
      <c r="A2594" t="e">
        <f>_xlfn.XLOOKUP(I2594,UTILIZADAS[Contacto1],UTILIZADAS[Source.Name],,0)</f>
        <v>#N/A</v>
      </c>
      <c r="B2594" s="18" t="e">
        <f>VLOOKUP(J2594,Ref!A:C,3,0)</f>
        <v>#N/A</v>
      </c>
      <c r="C2594" s="18" t="e">
        <f>VLOOKUP(J2594,Ref!A:D,4,0)</f>
        <v>#N/A</v>
      </c>
      <c r="D2594" s="18" t="str">
        <f t="shared" si="120"/>
        <v>00/ene</v>
      </c>
      <c r="E2594" s="18">
        <f t="shared" si="121"/>
        <v>0</v>
      </c>
      <c r="F2594" s="18">
        <v>1</v>
      </c>
      <c r="G2594" s="18">
        <f t="shared" si="122"/>
        <v>0</v>
      </c>
    </row>
    <row r="2595" spans="1:7">
      <c r="A2595" t="e">
        <f>_xlfn.XLOOKUP(I2595,UTILIZADAS[Contacto1],UTILIZADAS[Source.Name],,0)</f>
        <v>#N/A</v>
      </c>
      <c r="B2595" s="18" t="e">
        <f>VLOOKUP(J2595,Ref!A:C,3,0)</f>
        <v>#N/A</v>
      </c>
      <c r="C2595" s="18" t="e">
        <f>VLOOKUP(J2595,Ref!A:D,4,0)</f>
        <v>#N/A</v>
      </c>
      <c r="D2595" s="18" t="str">
        <f t="shared" si="120"/>
        <v>00/ene</v>
      </c>
      <c r="E2595" s="18">
        <f t="shared" si="121"/>
        <v>0</v>
      </c>
      <c r="F2595" s="18">
        <v>1</v>
      </c>
      <c r="G2595" s="18">
        <f t="shared" si="122"/>
        <v>0</v>
      </c>
    </row>
    <row r="2596" spans="1:7">
      <c r="A2596" t="e">
        <f>_xlfn.XLOOKUP(I2596,UTILIZADAS[Contacto1],UTILIZADAS[Source.Name],,0)</f>
        <v>#N/A</v>
      </c>
      <c r="B2596" s="18" t="e">
        <f>VLOOKUP(J2596,Ref!A:C,3,0)</f>
        <v>#N/A</v>
      </c>
      <c r="C2596" s="18" t="e">
        <f>VLOOKUP(J2596,Ref!A:D,4,0)</f>
        <v>#N/A</v>
      </c>
      <c r="D2596" s="18" t="str">
        <f t="shared" si="120"/>
        <v>00/ene</v>
      </c>
      <c r="E2596" s="18">
        <f t="shared" si="121"/>
        <v>0</v>
      </c>
      <c r="F2596" s="18">
        <v>1</v>
      </c>
      <c r="G2596" s="18">
        <f t="shared" si="122"/>
        <v>0</v>
      </c>
    </row>
    <row r="2597" spans="1:7">
      <c r="A2597" t="e">
        <f>_xlfn.XLOOKUP(I2597,UTILIZADAS[Contacto1],UTILIZADAS[Source.Name],,0)</f>
        <v>#N/A</v>
      </c>
      <c r="B2597" s="18" t="e">
        <f>VLOOKUP(J2597,Ref!A:C,3,0)</f>
        <v>#N/A</v>
      </c>
      <c r="C2597" s="18" t="e">
        <f>VLOOKUP(J2597,Ref!A:D,4,0)</f>
        <v>#N/A</v>
      </c>
      <c r="D2597" s="18" t="str">
        <f t="shared" si="120"/>
        <v>00/ene</v>
      </c>
      <c r="E2597" s="18">
        <f t="shared" si="121"/>
        <v>0</v>
      </c>
      <c r="F2597" s="18">
        <v>1</v>
      </c>
      <c r="G2597" s="18">
        <f t="shared" si="122"/>
        <v>0</v>
      </c>
    </row>
    <row r="2598" spans="1:7">
      <c r="A2598" t="e">
        <f>_xlfn.XLOOKUP(I2598,UTILIZADAS[Contacto1],UTILIZADAS[Source.Name],,0)</f>
        <v>#N/A</v>
      </c>
      <c r="B2598" s="18" t="e">
        <f>VLOOKUP(J2598,Ref!A:C,3,0)</f>
        <v>#N/A</v>
      </c>
      <c r="C2598" s="18" t="e">
        <f>VLOOKUP(J2598,Ref!A:D,4,0)</f>
        <v>#N/A</v>
      </c>
      <c r="D2598" s="18" t="str">
        <f t="shared" si="120"/>
        <v>00/ene</v>
      </c>
      <c r="E2598" s="18">
        <f t="shared" si="121"/>
        <v>0</v>
      </c>
      <c r="F2598" s="18">
        <v>1</v>
      </c>
      <c r="G2598" s="18">
        <f t="shared" si="122"/>
        <v>0</v>
      </c>
    </row>
    <row r="2599" spans="1:7">
      <c r="A2599" t="e">
        <f>_xlfn.XLOOKUP(I2599,UTILIZADAS[Contacto1],UTILIZADAS[Source.Name],,0)</f>
        <v>#N/A</v>
      </c>
      <c r="B2599" s="18" t="e">
        <f>VLOOKUP(J2599,Ref!A:C,3,0)</f>
        <v>#N/A</v>
      </c>
      <c r="C2599" s="18" t="e">
        <f>VLOOKUP(J2599,Ref!A:D,4,0)</f>
        <v>#N/A</v>
      </c>
      <c r="D2599" s="18" t="str">
        <f t="shared" si="120"/>
        <v>00/ene</v>
      </c>
      <c r="E2599" s="18">
        <f t="shared" si="121"/>
        <v>0</v>
      </c>
      <c r="F2599" s="18">
        <v>1</v>
      </c>
      <c r="G2599" s="18">
        <f t="shared" si="122"/>
        <v>0</v>
      </c>
    </row>
    <row r="2600" spans="1:7">
      <c r="A2600" t="e">
        <f>_xlfn.XLOOKUP(I2600,UTILIZADAS[Contacto1],UTILIZADAS[Source.Name],,0)</f>
        <v>#N/A</v>
      </c>
      <c r="B2600" s="18" t="e">
        <f>VLOOKUP(J2600,Ref!A:C,3,0)</f>
        <v>#N/A</v>
      </c>
      <c r="C2600" s="18" t="e">
        <f>VLOOKUP(J2600,Ref!A:D,4,0)</f>
        <v>#N/A</v>
      </c>
      <c r="D2600" s="18" t="str">
        <f t="shared" si="120"/>
        <v>00/ene</v>
      </c>
      <c r="E2600" s="18">
        <f t="shared" si="121"/>
        <v>0</v>
      </c>
      <c r="F2600" s="18">
        <v>1</v>
      </c>
      <c r="G2600" s="18">
        <f t="shared" si="122"/>
        <v>0</v>
      </c>
    </row>
    <row r="2601" spans="1:7">
      <c r="A2601" t="e">
        <f>_xlfn.XLOOKUP(I2601,UTILIZADAS[Contacto1],UTILIZADAS[Source.Name],,0)</f>
        <v>#N/A</v>
      </c>
      <c r="B2601" s="18" t="e">
        <f>VLOOKUP(J2601,Ref!A:C,3,0)</f>
        <v>#N/A</v>
      </c>
      <c r="C2601" s="18" t="e">
        <f>VLOOKUP(J2601,Ref!A:D,4,0)</f>
        <v>#N/A</v>
      </c>
      <c r="D2601" s="18" t="str">
        <f t="shared" si="120"/>
        <v>00/ene</v>
      </c>
      <c r="E2601" s="18">
        <f t="shared" si="121"/>
        <v>0</v>
      </c>
      <c r="F2601" s="18">
        <v>1</v>
      </c>
      <c r="G2601" s="18">
        <f t="shared" si="122"/>
        <v>0</v>
      </c>
    </row>
    <row r="2602" spans="1:7">
      <c r="A2602" t="e">
        <f>_xlfn.XLOOKUP(I2602,UTILIZADAS[Contacto1],UTILIZADAS[Source.Name],,0)</f>
        <v>#N/A</v>
      </c>
      <c r="B2602" s="18" t="e">
        <f>VLOOKUP(J2602,Ref!A:C,3,0)</f>
        <v>#N/A</v>
      </c>
      <c r="C2602" s="18" t="e">
        <f>VLOOKUP(J2602,Ref!A:D,4,0)</f>
        <v>#N/A</v>
      </c>
      <c r="D2602" s="18" t="str">
        <f t="shared" si="120"/>
        <v>00/ene</v>
      </c>
      <c r="E2602" s="18">
        <f t="shared" si="121"/>
        <v>0</v>
      </c>
      <c r="F2602" s="18">
        <v>1</v>
      </c>
      <c r="G2602" s="18">
        <f t="shared" si="122"/>
        <v>0</v>
      </c>
    </row>
    <row r="2603" spans="1:7">
      <c r="A2603" t="e">
        <f>_xlfn.XLOOKUP(I2603,UTILIZADAS[Contacto1],UTILIZADAS[Source.Name],,0)</f>
        <v>#N/A</v>
      </c>
      <c r="B2603" s="18" t="e">
        <f>VLOOKUP(J2603,Ref!A:C,3,0)</f>
        <v>#N/A</v>
      </c>
      <c r="C2603" s="18" t="e">
        <f>VLOOKUP(J2603,Ref!A:D,4,0)</f>
        <v>#N/A</v>
      </c>
      <c r="D2603" s="18" t="str">
        <f t="shared" si="120"/>
        <v>00/ene</v>
      </c>
      <c r="E2603" s="18">
        <f t="shared" si="121"/>
        <v>0</v>
      </c>
      <c r="F2603" s="18">
        <v>1</v>
      </c>
      <c r="G2603" s="18">
        <f t="shared" si="122"/>
        <v>0</v>
      </c>
    </row>
    <row r="2604" spans="1:7">
      <c r="A2604" t="e">
        <f>_xlfn.XLOOKUP(I2604,UTILIZADAS[Contacto1],UTILIZADAS[Source.Name],,0)</f>
        <v>#N/A</v>
      </c>
      <c r="B2604" s="18" t="e">
        <f>VLOOKUP(J2604,Ref!A:C,3,0)</f>
        <v>#N/A</v>
      </c>
      <c r="C2604" s="18" t="e">
        <f>VLOOKUP(J2604,Ref!A:D,4,0)</f>
        <v>#N/A</v>
      </c>
      <c r="D2604" s="18" t="str">
        <f t="shared" si="120"/>
        <v>00/ene</v>
      </c>
      <c r="E2604" s="18">
        <f t="shared" si="121"/>
        <v>0</v>
      </c>
      <c r="F2604" s="18">
        <v>1</v>
      </c>
      <c r="G2604" s="18">
        <f t="shared" si="122"/>
        <v>0</v>
      </c>
    </row>
    <row r="2605" spans="1:7">
      <c r="A2605" t="e">
        <f>_xlfn.XLOOKUP(I2605,UTILIZADAS[Contacto1],UTILIZADAS[Source.Name],,0)</f>
        <v>#N/A</v>
      </c>
      <c r="B2605" s="18" t="e">
        <f>VLOOKUP(J2605,Ref!A:C,3,0)</f>
        <v>#N/A</v>
      </c>
      <c r="C2605" s="18" t="e">
        <f>VLOOKUP(J2605,Ref!A:D,4,0)</f>
        <v>#N/A</v>
      </c>
      <c r="D2605" s="18" t="str">
        <f t="shared" si="120"/>
        <v>00/ene</v>
      </c>
      <c r="E2605" s="18">
        <f t="shared" si="121"/>
        <v>0</v>
      </c>
      <c r="F2605" s="18">
        <v>1</v>
      </c>
      <c r="G2605" s="18">
        <f t="shared" si="122"/>
        <v>0</v>
      </c>
    </row>
    <row r="2606" spans="1:7">
      <c r="A2606" t="e">
        <f>_xlfn.XLOOKUP(I2606,UTILIZADAS[Contacto1],UTILIZADAS[Source.Name],,0)</f>
        <v>#N/A</v>
      </c>
      <c r="B2606" s="18" t="e">
        <f>VLOOKUP(J2606,Ref!A:C,3,0)</f>
        <v>#N/A</v>
      </c>
      <c r="C2606" s="18" t="e">
        <f>VLOOKUP(J2606,Ref!A:D,4,0)</f>
        <v>#N/A</v>
      </c>
      <c r="D2606" s="18" t="str">
        <f t="shared" si="120"/>
        <v>00/ene</v>
      </c>
      <c r="E2606" s="18">
        <f t="shared" si="121"/>
        <v>0</v>
      </c>
      <c r="F2606" s="18">
        <v>1</v>
      </c>
      <c r="G2606" s="18">
        <f t="shared" si="122"/>
        <v>0</v>
      </c>
    </row>
    <row r="2607" spans="1:7">
      <c r="A2607" t="e">
        <f>_xlfn.XLOOKUP(I2607,UTILIZADAS[Contacto1],UTILIZADAS[Source.Name],,0)</f>
        <v>#N/A</v>
      </c>
      <c r="B2607" s="18" t="e">
        <f>VLOOKUP(J2607,Ref!A:C,3,0)</f>
        <v>#N/A</v>
      </c>
      <c r="C2607" s="18" t="e">
        <f>VLOOKUP(J2607,Ref!A:D,4,0)</f>
        <v>#N/A</v>
      </c>
      <c r="D2607" s="18" t="str">
        <f t="shared" si="120"/>
        <v>00/ene</v>
      </c>
      <c r="E2607" s="18">
        <f t="shared" si="121"/>
        <v>0</v>
      </c>
      <c r="F2607" s="18">
        <v>1</v>
      </c>
      <c r="G2607" s="18">
        <f t="shared" si="122"/>
        <v>0</v>
      </c>
    </row>
    <row r="2608" spans="1:7">
      <c r="A2608" t="e">
        <f>_xlfn.XLOOKUP(I2608,UTILIZADAS[Contacto1],UTILIZADAS[Source.Name],,0)</f>
        <v>#N/A</v>
      </c>
      <c r="B2608" s="18" t="e">
        <f>VLOOKUP(J2608,Ref!A:C,3,0)</f>
        <v>#N/A</v>
      </c>
      <c r="C2608" s="18" t="e">
        <f>VLOOKUP(J2608,Ref!A:D,4,0)</f>
        <v>#N/A</v>
      </c>
      <c r="D2608" s="18" t="str">
        <f t="shared" si="120"/>
        <v>00/ene</v>
      </c>
      <c r="E2608" s="18">
        <f t="shared" si="121"/>
        <v>0</v>
      </c>
      <c r="F2608" s="18">
        <v>1</v>
      </c>
      <c r="G2608" s="18">
        <f t="shared" si="122"/>
        <v>0</v>
      </c>
    </row>
    <row r="2609" spans="1:7">
      <c r="A2609" t="e">
        <f>_xlfn.XLOOKUP(I2609,UTILIZADAS[Contacto1],UTILIZADAS[Source.Name],,0)</f>
        <v>#N/A</v>
      </c>
      <c r="B2609" s="18" t="e">
        <f>VLOOKUP(J2609,Ref!A:C,3,0)</f>
        <v>#N/A</v>
      </c>
      <c r="C2609" s="18" t="e">
        <f>VLOOKUP(J2609,Ref!A:D,4,0)</f>
        <v>#N/A</v>
      </c>
      <c r="D2609" s="18" t="str">
        <f t="shared" si="120"/>
        <v>00/ene</v>
      </c>
      <c r="E2609" s="18">
        <f t="shared" si="121"/>
        <v>0</v>
      </c>
      <c r="F2609" s="18">
        <v>1</v>
      </c>
      <c r="G2609" s="18">
        <f t="shared" si="122"/>
        <v>0</v>
      </c>
    </row>
    <row r="2610" spans="1:7">
      <c r="A2610" t="e">
        <f>_xlfn.XLOOKUP(I2610,UTILIZADAS[Contacto1],UTILIZADAS[Source.Name],,0)</f>
        <v>#N/A</v>
      </c>
      <c r="B2610" s="18" t="e">
        <f>VLOOKUP(J2610,Ref!A:C,3,0)</f>
        <v>#N/A</v>
      </c>
      <c r="C2610" s="18" t="e">
        <f>VLOOKUP(J2610,Ref!A:D,4,0)</f>
        <v>#N/A</v>
      </c>
      <c r="D2610" s="18" t="str">
        <f t="shared" si="120"/>
        <v>00/ene</v>
      </c>
      <c r="E2610" s="18">
        <f t="shared" si="121"/>
        <v>0</v>
      </c>
      <c r="F2610" s="18">
        <v>1</v>
      </c>
      <c r="G2610" s="18">
        <f t="shared" si="122"/>
        <v>0</v>
      </c>
    </row>
    <row r="2611" spans="1:7">
      <c r="A2611" t="e">
        <f>_xlfn.XLOOKUP(I2611,UTILIZADAS[Contacto1],UTILIZADAS[Source.Name],,0)</f>
        <v>#N/A</v>
      </c>
      <c r="B2611" s="18" t="e">
        <f>VLOOKUP(J2611,Ref!A:C,3,0)</f>
        <v>#N/A</v>
      </c>
      <c r="C2611" s="18" t="e">
        <f>VLOOKUP(J2611,Ref!A:D,4,0)</f>
        <v>#N/A</v>
      </c>
      <c r="D2611" s="18" t="str">
        <f t="shared" si="120"/>
        <v>00/ene</v>
      </c>
      <c r="E2611" s="18">
        <f t="shared" si="121"/>
        <v>0</v>
      </c>
      <c r="F2611" s="18">
        <v>1</v>
      </c>
      <c r="G2611" s="18">
        <f t="shared" si="122"/>
        <v>0</v>
      </c>
    </row>
    <row r="2612" spans="1:7">
      <c r="A2612" t="e">
        <f>_xlfn.XLOOKUP(I2612,UTILIZADAS[Contacto1],UTILIZADAS[Source.Name],,0)</f>
        <v>#N/A</v>
      </c>
      <c r="B2612" s="18" t="e">
        <f>VLOOKUP(J2612,Ref!A:C,3,0)</f>
        <v>#N/A</v>
      </c>
      <c r="C2612" s="18" t="e">
        <f>VLOOKUP(J2612,Ref!A:D,4,0)</f>
        <v>#N/A</v>
      </c>
      <c r="D2612" s="18" t="str">
        <f t="shared" si="120"/>
        <v>00/ene</v>
      </c>
      <c r="E2612" s="18">
        <f t="shared" si="121"/>
        <v>0</v>
      </c>
      <c r="F2612" s="18">
        <v>1</v>
      </c>
      <c r="G2612" s="18">
        <f t="shared" si="122"/>
        <v>0</v>
      </c>
    </row>
    <row r="2613" spans="1:7">
      <c r="A2613" t="e">
        <f>_xlfn.XLOOKUP(I2613,UTILIZADAS[Contacto1],UTILIZADAS[Source.Name],,0)</f>
        <v>#N/A</v>
      </c>
      <c r="B2613" s="18" t="e">
        <f>VLOOKUP(J2613,Ref!A:C,3,0)</f>
        <v>#N/A</v>
      </c>
      <c r="C2613" s="18" t="e">
        <f>VLOOKUP(J2613,Ref!A:D,4,0)</f>
        <v>#N/A</v>
      </c>
      <c r="D2613" s="18" t="str">
        <f t="shared" si="120"/>
        <v>00/ene</v>
      </c>
      <c r="E2613" s="18">
        <f t="shared" si="121"/>
        <v>0</v>
      </c>
      <c r="F2613" s="18">
        <v>1</v>
      </c>
      <c r="G2613" s="18">
        <f t="shared" si="122"/>
        <v>0</v>
      </c>
    </row>
    <row r="2614" spans="1:7">
      <c r="A2614" t="e">
        <f>_xlfn.XLOOKUP(I2614,UTILIZADAS[Contacto1],UTILIZADAS[Source.Name],,0)</f>
        <v>#N/A</v>
      </c>
      <c r="B2614" s="18" t="e">
        <f>VLOOKUP(J2614,Ref!A:C,3,0)</f>
        <v>#N/A</v>
      </c>
      <c r="C2614" s="18" t="e">
        <f>VLOOKUP(J2614,Ref!A:D,4,0)</f>
        <v>#N/A</v>
      </c>
      <c r="D2614" s="18" t="str">
        <f t="shared" si="120"/>
        <v>00/ene</v>
      </c>
      <c r="E2614" s="18">
        <f t="shared" si="121"/>
        <v>0</v>
      </c>
      <c r="F2614" s="18">
        <v>1</v>
      </c>
      <c r="G2614" s="18">
        <f t="shared" si="122"/>
        <v>0</v>
      </c>
    </row>
    <row r="2615" spans="1:7">
      <c r="A2615" t="e">
        <f>_xlfn.XLOOKUP(I2615,UTILIZADAS[Contacto1],UTILIZADAS[Source.Name],,0)</f>
        <v>#N/A</v>
      </c>
      <c r="B2615" s="18" t="e">
        <f>VLOOKUP(J2615,Ref!A:C,3,0)</f>
        <v>#N/A</v>
      </c>
      <c r="C2615" s="18" t="e">
        <f>VLOOKUP(J2615,Ref!A:D,4,0)</f>
        <v>#N/A</v>
      </c>
      <c r="D2615" s="18" t="str">
        <f t="shared" si="120"/>
        <v>00/ene</v>
      </c>
      <c r="E2615" s="18">
        <f t="shared" si="121"/>
        <v>0</v>
      </c>
      <c r="F2615" s="18">
        <v>1</v>
      </c>
      <c r="G2615" s="18">
        <f t="shared" si="122"/>
        <v>0</v>
      </c>
    </row>
    <row r="2616" spans="1:7">
      <c r="A2616" t="e">
        <f>_xlfn.XLOOKUP(I2616,UTILIZADAS[Contacto1],UTILIZADAS[Source.Name],,0)</f>
        <v>#N/A</v>
      </c>
      <c r="B2616" s="18" t="e">
        <f>VLOOKUP(J2616,Ref!A:C,3,0)</f>
        <v>#N/A</v>
      </c>
      <c r="C2616" s="18" t="e">
        <f>VLOOKUP(J2616,Ref!A:D,4,0)</f>
        <v>#N/A</v>
      </c>
      <c r="D2616" s="18" t="str">
        <f t="shared" si="120"/>
        <v>00/ene</v>
      </c>
      <c r="E2616" s="18">
        <f t="shared" si="121"/>
        <v>0</v>
      </c>
      <c r="F2616" s="18">
        <v>1</v>
      </c>
      <c r="G2616" s="18">
        <f t="shared" si="122"/>
        <v>0</v>
      </c>
    </row>
    <row r="2617" spans="1:7">
      <c r="A2617" t="e">
        <f>_xlfn.XLOOKUP(I2617,UTILIZADAS[Contacto1],UTILIZADAS[Source.Name],,0)</f>
        <v>#N/A</v>
      </c>
      <c r="B2617" s="18" t="e">
        <f>VLOOKUP(J2617,Ref!A:C,3,0)</f>
        <v>#N/A</v>
      </c>
      <c r="C2617" s="18" t="e">
        <f>VLOOKUP(J2617,Ref!A:D,4,0)</f>
        <v>#N/A</v>
      </c>
      <c r="D2617" s="18" t="str">
        <f t="shared" si="120"/>
        <v>00/ene</v>
      </c>
      <c r="E2617" s="18">
        <f t="shared" si="121"/>
        <v>0</v>
      </c>
      <c r="F2617" s="18">
        <v>1</v>
      </c>
      <c r="G2617" s="18">
        <f t="shared" si="122"/>
        <v>0</v>
      </c>
    </row>
    <row r="2618" spans="1:7">
      <c r="A2618" t="e">
        <f>_xlfn.XLOOKUP(I2618,UTILIZADAS[Contacto1],UTILIZADAS[Source.Name],,0)</f>
        <v>#N/A</v>
      </c>
      <c r="B2618" s="18" t="e">
        <f>VLOOKUP(J2618,Ref!A:C,3,0)</f>
        <v>#N/A</v>
      </c>
      <c r="C2618" s="18" t="e">
        <f>VLOOKUP(J2618,Ref!A:D,4,0)</f>
        <v>#N/A</v>
      </c>
      <c r="D2618" s="18" t="str">
        <f t="shared" si="120"/>
        <v>00/ene</v>
      </c>
      <c r="E2618" s="18">
        <f t="shared" si="121"/>
        <v>0</v>
      </c>
      <c r="F2618" s="18">
        <v>1</v>
      </c>
      <c r="G2618" s="18">
        <f t="shared" si="122"/>
        <v>0</v>
      </c>
    </row>
    <row r="2619" spans="1:7">
      <c r="A2619" t="e">
        <f>_xlfn.XLOOKUP(I2619,UTILIZADAS[Contacto1],UTILIZADAS[Source.Name],,0)</f>
        <v>#N/A</v>
      </c>
      <c r="B2619" s="18" t="e">
        <f>VLOOKUP(J2619,Ref!A:C,3,0)</f>
        <v>#N/A</v>
      </c>
      <c r="C2619" s="18" t="e">
        <f>VLOOKUP(J2619,Ref!A:D,4,0)</f>
        <v>#N/A</v>
      </c>
      <c r="D2619" s="18" t="str">
        <f t="shared" si="120"/>
        <v>00/ene</v>
      </c>
      <c r="E2619" s="18">
        <f t="shared" si="121"/>
        <v>0</v>
      </c>
      <c r="F2619" s="18">
        <v>1</v>
      </c>
      <c r="G2619" s="18">
        <f t="shared" si="122"/>
        <v>0</v>
      </c>
    </row>
    <row r="2620" spans="1:7">
      <c r="A2620" t="e">
        <f>_xlfn.XLOOKUP(I2620,UTILIZADAS[Contacto1],UTILIZADAS[Source.Name],,0)</f>
        <v>#N/A</v>
      </c>
      <c r="B2620" s="18" t="e">
        <f>VLOOKUP(J2620,Ref!A:C,3,0)</f>
        <v>#N/A</v>
      </c>
      <c r="C2620" s="18" t="e">
        <f>VLOOKUP(J2620,Ref!A:D,4,0)</f>
        <v>#N/A</v>
      </c>
      <c r="D2620" s="18" t="str">
        <f t="shared" si="120"/>
        <v>00/ene</v>
      </c>
      <c r="E2620" s="18">
        <f t="shared" si="121"/>
        <v>0</v>
      </c>
      <c r="F2620" s="18">
        <v>1</v>
      </c>
      <c r="G2620" s="18">
        <f t="shared" si="122"/>
        <v>0</v>
      </c>
    </row>
    <row r="2621" spans="1:7">
      <c r="A2621" t="e">
        <f>_xlfn.XLOOKUP(I2621,UTILIZADAS[Contacto1],UTILIZADAS[Source.Name],,0)</f>
        <v>#N/A</v>
      </c>
      <c r="B2621" s="18" t="e">
        <f>VLOOKUP(J2621,Ref!A:C,3,0)</f>
        <v>#N/A</v>
      </c>
      <c r="C2621" s="18" t="e">
        <f>VLOOKUP(J2621,Ref!A:D,4,0)</f>
        <v>#N/A</v>
      </c>
      <c r="D2621" s="18" t="str">
        <f t="shared" si="120"/>
        <v>00/ene</v>
      </c>
      <c r="E2621" s="18">
        <f t="shared" si="121"/>
        <v>0</v>
      </c>
      <c r="F2621" s="18">
        <v>1</v>
      </c>
      <c r="G2621" s="18">
        <f t="shared" si="122"/>
        <v>0</v>
      </c>
    </row>
    <row r="2622" spans="1:7">
      <c r="A2622" t="e">
        <f>_xlfn.XLOOKUP(I2622,UTILIZADAS[Contacto1],UTILIZADAS[Source.Name],,0)</f>
        <v>#N/A</v>
      </c>
      <c r="B2622" s="18" t="e">
        <f>VLOOKUP(J2622,Ref!A:C,3,0)</f>
        <v>#N/A</v>
      </c>
      <c r="C2622" s="18" t="e">
        <f>VLOOKUP(J2622,Ref!A:D,4,0)</f>
        <v>#N/A</v>
      </c>
      <c r="D2622" s="18" t="str">
        <f t="shared" si="120"/>
        <v>00/ene</v>
      </c>
      <c r="E2622" s="18">
        <f t="shared" si="121"/>
        <v>0</v>
      </c>
      <c r="F2622" s="18">
        <v>1</v>
      </c>
      <c r="G2622" s="18">
        <f t="shared" si="122"/>
        <v>0</v>
      </c>
    </row>
    <row r="2623" spans="1:7">
      <c r="A2623" t="e">
        <f>_xlfn.XLOOKUP(I2623,UTILIZADAS[Contacto1],UTILIZADAS[Source.Name],,0)</f>
        <v>#N/A</v>
      </c>
      <c r="B2623" s="18" t="e">
        <f>VLOOKUP(J2623,Ref!A:C,3,0)</f>
        <v>#N/A</v>
      </c>
      <c r="C2623" s="18" t="e">
        <f>VLOOKUP(J2623,Ref!A:D,4,0)</f>
        <v>#N/A</v>
      </c>
      <c r="D2623" s="18" t="str">
        <f t="shared" si="120"/>
        <v>00/ene</v>
      </c>
      <c r="E2623" s="18">
        <f t="shared" si="121"/>
        <v>0</v>
      </c>
      <c r="F2623" s="18">
        <v>1</v>
      </c>
      <c r="G2623" s="18">
        <f t="shared" si="122"/>
        <v>0</v>
      </c>
    </row>
    <row r="2624" spans="1:7">
      <c r="A2624" t="e">
        <f>_xlfn.XLOOKUP(I2624,UTILIZADAS[Contacto1],UTILIZADAS[Source.Name],,0)</f>
        <v>#N/A</v>
      </c>
      <c r="B2624" s="18" t="e">
        <f>VLOOKUP(J2624,Ref!A:C,3,0)</f>
        <v>#N/A</v>
      </c>
      <c r="C2624" s="18" t="e">
        <f>VLOOKUP(J2624,Ref!A:D,4,0)</f>
        <v>#N/A</v>
      </c>
      <c r="D2624" s="18" t="str">
        <f t="shared" si="120"/>
        <v>00/ene</v>
      </c>
      <c r="E2624" s="18">
        <f t="shared" si="121"/>
        <v>0</v>
      </c>
      <c r="F2624" s="18">
        <v>1</v>
      </c>
      <c r="G2624" s="18">
        <f t="shared" si="122"/>
        <v>0</v>
      </c>
    </row>
    <row r="2625" spans="1:23">
      <c r="A2625" t="e">
        <f>_xlfn.XLOOKUP(I2625,UTILIZADAS[Contacto1],UTILIZADAS[Source.Name],,0)</f>
        <v>#N/A</v>
      </c>
      <c r="B2625" s="18" t="e">
        <f>VLOOKUP(J2625,Ref!A:C,3,0)</f>
        <v>#N/A</v>
      </c>
      <c r="C2625" s="18" t="e">
        <f>VLOOKUP(J2625,Ref!A:D,4,0)</f>
        <v>#N/A</v>
      </c>
      <c r="D2625" s="18" t="str">
        <f t="shared" si="120"/>
        <v>00/ene</v>
      </c>
      <c r="E2625" s="18">
        <f t="shared" si="121"/>
        <v>0</v>
      </c>
      <c r="F2625" s="18">
        <v>1</v>
      </c>
      <c r="G2625" s="18">
        <f t="shared" si="122"/>
        <v>0</v>
      </c>
    </row>
    <row r="2626" spans="1:23">
      <c r="A2626" t="e">
        <f>_xlfn.XLOOKUP(I2626,UTILIZADAS[Contacto1],UTILIZADAS[Source.Name],,0)</f>
        <v>#N/A</v>
      </c>
      <c r="B2626" s="18" t="e">
        <f>VLOOKUP(J2626,Ref!A:C,3,0)</f>
        <v>#N/A</v>
      </c>
      <c r="C2626" s="18" t="e">
        <f>VLOOKUP(J2626,Ref!A:D,4,0)</f>
        <v>#N/A</v>
      </c>
      <c r="D2626" s="18" t="str">
        <f t="shared" ref="D2626:D2689" si="123">TEXT(H2626,"dd/mmm")</f>
        <v>00/ene</v>
      </c>
      <c r="E2626" s="18">
        <f t="shared" ref="E2626:E2689" si="124">+COUNTIF(I:I,I2626)</f>
        <v>0</v>
      </c>
      <c r="F2626" s="18">
        <v>1</v>
      </c>
      <c r="G2626" s="18">
        <f t="shared" si="122"/>
        <v>0</v>
      </c>
    </row>
    <row r="2627" spans="1:23">
      <c r="A2627" t="e">
        <f>_xlfn.XLOOKUP(I2627,UTILIZADAS[Contacto1],UTILIZADAS[Source.Name],,0)</f>
        <v>#N/A</v>
      </c>
      <c r="B2627" s="18" t="e">
        <f>VLOOKUP(J2627,Ref!A:C,3,0)</f>
        <v>#N/A</v>
      </c>
      <c r="C2627" s="18" t="e">
        <f>VLOOKUP(J2627,Ref!A:D,4,0)</f>
        <v>#N/A</v>
      </c>
      <c r="D2627" s="18" t="str">
        <f t="shared" si="123"/>
        <v>00/ene</v>
      </c>
      <c r="E2627" s="18">
        <f t="shared" si="124"/>
        <v>0</v>
      </c>
      <c r="F2627" s="18">
        <v>1</v>
      </c>
      <c r="G2627" s="18">
        <f t="shared" ref="G2627:G2690" si="125">IF(I2627=I2628,0,1)</f>
        <v>0</v>
      </c>
    </row>
    <row r="2628" spans="1:23">
      <c r="A2628" t="e">
        <f>_xlfn.XLOOKUP(I2628,UTILIZADAS[Contacto1],UTILIZADAS[Source.Name],,0)</f>
        <v>#N/A</v>
      </c>
      <c r="B2628" s="18" t="e">
        <f>VLOOKUP(J2628,Ref!A:C,3,0)</f>
        <v>#N/A</v>
      </c>
      <c r="C2628" s="18" t="e">
        <f>VLOOKUP(J2628,Ref!A:D,4,0)</f>
        <v>#N/A</v>
      </c>
      <c r="D2628" s="18" t="str">
        <f t="shared" si="123"/>
        <v>00/ene</v>
      </c>
      <c r="E2628" s="18">
        <f t="shared" si="124"/>
        <v>0</v>
      </c>
      <c r="F2628" s="18">
        <v>1</v>
      </c>
      <c r="G2628" s="18">
        <f t="shared" si="125"/>
        <v>0</v>
      </c>
    </row>
    <row r="2629" spans="1:23">
      <c r="A2629" t="e">
        <f>_xlfn.XLOOKUP(I2629,UTILIZADAS[Contacto1],UTILIZADAS[Source.Name],,0)</f>
        <v>#N/A</v>
      </c>
      <c r="B2629" s="18" t="e">
        <f>VLOOKUP(J2629,Ref!A:C,3,0)</f>
        <v>#N/A</v>
      </c>
      <c r="C2629" s="18" t="e">
        <f>VLOOKUP(J2629,Ref!A:D,4,0)</f>
        <v>#N/A</v>
      </c>
      <c r="D2629" s="18" t="str">
        <f t="shared" si="123"/>
        <v>00/ene</v>
      </c>
      <c r="E2629" s="18">
        <f t="shared" si="124"/>
        <v>0</v>
      </c>
      <c r="F2629" s="18">
        <v>1</v>
      </c>
      <c r="G2629" s="18">
        <f t="shared" si="125"/>
        <v>0</v>
      </c>
    </row>
    <row r="2630" spans="1:23">
      <c r="A2630" t="e">
        <f>_xlfn.XLOOKUP(I2630,UTILIZADAS[Contacto1],UTILIZADAS[Source.Name],,0)</f>
        <v>#N/A</v>
      </c>
      <c r="B2630" s="18" t="e">
        <f>VLOOKUP(J2630,Ref!A:C,3,0)</f>
        <v>#N/A</v>
      </c>
      <c r="C2630" s="18" t="e">
        <f>VLOOKUP(J2630,Ref!A:D,4,0)</f>
        <v>#N/A</v>
      </c>
      <c r="D2630" s="18" t="str">
        <f t="shared" si="123"/>
        <v>00/ene</v>
      </c>
      <c r="E2630" s="18">
        <f t="shared" si="124"/>
        <v>0</v>
      </c>
      <c r="F2630" s="18">
        <v>1</v>
      </c>
      <c r="G2630" s="18">
        <f t="shared" si="125"/>
        <v>0</v>
      </c>
    </row>
    <row r="2631" spans="1:23">
      <c r="A2631" t="e">
        <f>_xlfn.XLOOKUP(I2631,UTILIZADAS[Contacto1],UTILIZADAS[Source.Name],,0)</f>
        <v>#N/A</v>
      </c>
      <c r="B2631" s="18" t="e">
        <f>VLOOKUP(J2631,Ref!A:C,3,0)</f>
        <v>#N/A</v>
      </c>
      <c r="C2631" s="18" t="e">
        <f>VLOOKUP(J2631,Ref!A:D,4,0)</f>
        <v>#N/A</v>
      </c>
      <c r="D2631" s="18" t="str">
        <f t="shared" si="123"/>
        <v>00/ene</v>
      </c>
      <c r="E2631" s="18">
        <f t="shared" si="124"/>
        <v>0</v>
      </c>
      <c r="F2631" s="18">
        <v>1</v>
      </c>
      <c r="G2631" s="18">
        <f t="shared" si="125"/>
        <v>0</v>
      </c>
    </row>
    <row r="2632" spans="1:23">
      <c r="A2632" t="e">
        <f>_xlfn.XLOOKUP(I2632,UTILIZADAS[Contacto1],UTILIZADAS[Source.Name],,0)</f>
        <v>#N/A</v>
      </c>
      <c r="B2632" s="18" t="e">
        <f>VLOOKUP(J2632,Ref!A:C,3,0)</f>
        <v>#N/A</v>
      </c>
      <c r="C2632" s="18" t="e">
        <f>VLOOKUP(J2632,Ref!A:D,4,0)</f>
        <v>#N/A</v>
      </c>
      <c r="D2632" s="18" t="str">
        <f t="shared" si="123"/>
        <v>00/ene</v>
      </c>
      <c r="E2632" s="18">
        <f t="shared" si="124"/>
        <v>0</v>
      </c>
      <c r="F2632" s="18">
        <v>1</v>
      </c>
      <c r="G2632" s="18">
        <f t="shared" si="125"/>
        <v>0</v>
      </c>
    </row>
    <row r="2633" spans="1:23">
      <c r="A2633" t="e">
        <f>_xlfn.XLOOKUP(I2633,UTILIZADAS[Contacto1],UTILIZADAS[Source.Name],,0)</f>
        <v>#N/A</v>
      </c>
      <c r="B2633" s="18" t="e">
        <f>VLOOKUP(J2633,Ref!A:C,3,0)</f>
        <v>#N/A</v>
      </c>
      <c r="C2633" s="18" t="e">
        <f>VLOOKUP(J2633,Ref!A:D,4,0)</f>
        <v>#N/A</v>
      </c>
      <c r="D2633" s="18" t="str">
        <f t="shared" si="123"/>
        <v>00/ene</v>
      </c>
      <c r="E2633" s="18">
        <f t="shared" si="124"/>
        <v>0</v>
      </c>
      <c r="F2633" s="18">
        <v>1</v>
      </c>
      <c r="G2633" s="18">
        <f t="shared" si="125"/>
        <v>0</v>
      </c>
    </row>
    <row r="2634" spans="1:23">
      <c r="A2634" t="e">
        <f>_xlfn.XLOOKUP(I2634,UTILIZADAS[Contacto1],UTILIZADAS[Source.Name],,0)</f>
        <v>#N/A</v>
      </c>
      <c r="B2634" s="18" t="e">
        <f>VLOOKUP(J2634,Ref!A:C,3,0)</f>
        <v>#N/A</v>
      </c>
      <c r="C2634" s="18" t="e">
        <f>VLOOKUP(J2634,Ref!A:D,4,0)</f>
        <v>#N/A</v>
      </c>
      <c r="D2634" s="18" t="str">
        <f t="shared" si="123"/>
        <v>00/ene</v>
      </c>
      <c r="E2634" s="18">
        <f t="shared" si="124"/>
        <v>0</v>
      </c>
      <c r="F2634" s="18">
        <v>1</v>
      </c>
      <c r="G2634" s="18">
        <f t="shared" si="125"/>
        <v>0</v>
      </c>
    </row>
    <row r="2635" spans="1:23">
      <c r="A2635" t="e">
        <f>_xlfn.XLOOKUP(I2635,UTILIZADAS[Contacto1],UTILIZADAS[Source.Name],,0)</f>
        <v>#N/A</v>
      </c>
      <c r="B2635" s="18" t="e">
        <f>VLOOKUP(J2635,Ref!A:C,3,0)</f>
        <v>#N/A</v>
      </c>
      <c r="C2635" s="18" t="e">
        <f>VLOOKUP(J2635,Ref!A:D,4,0)</f>
        <v>#N/A</v>
      </c>
      <c r="D2635" s="18" t="str">
        <f t="shared" si="123"/>
        <v>00/ene</v>
      </c>
      <c r="E2635" s="18">
        <f t="shared" si="124"/>
        <v>0</v>
      </c>
      <c r="F2635" s="18">
        <v>1</v>
      </c>
      <c r="G2635" s="18">
        <f t="shared" si="125"/>
        <v>0</v>
      </c>
      <c r="W2635" s="3"/>
    </row>
    <row r="2636" spans="1:23">
      <c r="A2636" t="e">
        <f>_xlfn.XLOOKUP(I2636,UTILIZADAS[Contacto1],UTILIZADAS[Source.Name],,0)</f>
        <v>#N/A</v>
      </c>
      <c r="B2636" s="18" t="e">
        <f>VLOOKUP(J2636,Ref!A:C,3,0)</f>
        <v>#N/A</v>
      </c>
      <c r="C2636" s="18" t="e">
        <f>VLOOKUP(J2636,Ref!A:D,4,0)</f>
        <v>#N/A</v>
      </c>
      <c r="D2636" s="18" t="str">
        <f t="shared" si="123"/>
        <v>00/ene</v>
      </c>
      <c r="E2636" s="18">
        <f t="shared" si="124"/>
        <v>0</v>
      </c>
      <c r="F2636" s="18">
        <v>1</v>
      </c>
      <c r="G2636" s="18">
        <f t="shared" si="125"/>
        <v>0</v>
      </c>
      <c r="W2636" s="3"/>
    </row>
    <row r="2637" spans="1:23">
      <c r="A2637" t="e">
        <f>_xlfn.XLOOKUP(I2637,UTILIZADAS[Contacto1],UTILIZADAS[Source.Name],,0)</f>
        <v>#N/A</v>
      </c>
      <c r="B2637" s="18" t="e">
        <f>VLOOKUP(J2637,Ref!A:C,3,0)</f>
        <v>#N/A</v>
      </c>
      <c r="C2637" s="18" t="e">
        <f>VLOOKUP(J2637,Ref!A:D,4,0)</f>
        <v>#N/A</v>
      </c>
      <c r="D2637" s="18" t="str">
        <f t="shared" si="123"/>
        <v>00/ene</v>
      </c>
      <c r="E2637" s="18">
        <f t="shared" si="124"/>
        <v>0</v>
      </c>
      <c r="F2637" s="18">
        <v>1</v>
      </c>
      <c r="G2637" s="18">
        <f t="shared" si="125"/>
        <v>0</v>
      </c>
      <c r="W2637" s="3"/>
    </row>
    <row r="2638" spans="1:23">
      <c r="A2638" t="e">
        <f>_xlfn.XLOOKUP(I2638,UTILIZADAS[Contacto1],UTILIZADAS[Source.Name],,0)</f>
        <v>#N/A</v>
      </c>
      <c r="B2638" s="18" t="e">
        <f>VLOOKUP(J2638,Ref!A:C,3,0)</f>
        <v>#N/A</v>
      </c>
      <c r="C2638" s="18" t="e">
        <f>VLOOKUP(J2638,Ref!A:D,4,0)</f>
        <v>#N/A</v>
      </c>
      <c r="D2638" s="18" t="str">
        <f t="shared" si="123"/>
        <v>00/ene</v>
      </c>
      <c r="E2638" s="18">
        <f t="shared" si="124"/>
        <v>0</v>
      </c>
      <c r="F2638" s="18">
        <v>1</v>
      </c>
      <c r="G2638" s="18">
        <f t="shared" si="125"/>
        <v>0</v>
      </c>
    </row>
    <row r="2639" spans="1:23">
      <c r="A2639" t="e">
        <f>_xlfn.XLOOKUP(I2639,UTILIZADAS[Contacto1],UTILIZADAS[Source.Name],,0)</f>
        <v>#N/A</v>
      </c>
      <c r="B2639" s="18" t="e">
        <f>VLOOKUP(J2639,Ref!A:C,3,0)</f>
        <v>#N/A</v>
      </c>
      <c r="C2639" s="18" t="e">
        <f>VLOOKUP(J2639,Ref!A:D,4,0)</f>
        <v>#N/A</v>
      </c>
      <c r="D2639" s="18" t="str">
        <f t="shared" si="123"/>
        <v>00/ene</v>
      </c>
      <c r="E2639" s="18">
        <f t="shared" si="124"/>
        <v>0</v>
      </c>
      <c r="F2639" s="18">
        <v>1</v>
      </c>
      <c r="G2639" s="18">
        <f t="shared" si="125"/>
        <v>0</v>
      </c>
    </row>
    <row r="2640" spans="1:23">
      <c r="A2640" t="e">
        <f>_xlfn.XLOOKUP(I2640,UTILIZADAS[Contacto1],UTILIZADAS[Source.Name],,0)</f>
        <v>#N/A</v>
      </c>
      <c r="B2640" s="18" t="e">
        <f>VLOOKUP(J2640,Ref!A:C,3,0)</f>
        <v>#N/A</v>
      </c>
      <c r="C2640" s="18" t="e">
        <f>VLOOKUP(J2640,Ref!A:D,4,0)</f>
        <v>#N/A</v>
      </c>
      <c r="D2640" s="18" t="str">
        <f t="shared" si="123"/>
        <v>00/ene</v>
      </c>
      <c r="E2640" s="18">
        <f t="shared" si="124"/>
        <v>0</v>
      </c>
      <c r="F2640" s="18">
        <v>1</v>
      </c>
      <c r="G2640" s="18">
        <f t="shared" si="125"/>
        <v>0</v>
      </c>
    </row>
    <row r="2641" spans="1:7">
      <c r="A2641" t="e">
        <f>_xlfn.XLOOKUP(I2641,UTILIZADAS[Contacto1],UTILIZADAS[Source.Name],,0)</f>
        <v>#N/A</v>
      </c>
      <c r="B2641" s="18" t="e">
        <f>VLOOKUP(J2641,Ref!A:C,3,0)</f>
        <v>#N/A</v>
      </c>
      <c r="C2641" s="18" t="e">
        <f>VLOOKUP(J2641,Ref!A:D,4,0)</f>
        <v>#N/A</v>
      </c>
      <c r="D2641" s="18" t="str">
        <f t="shared" si="123"/>
        <v>00/ene</v>
      </c>
      <c r="E2641" s="18">
        <f t="shared" si="124"/>
        <v>0</v>
      </c>
      <c r="F2641" s="18">
        <v>1</v>
      </c>
      <c r="G2641" s="18">
        <f t="shared" si="125"/>
        <v>0</v>
      </c>
    </row>
    <row r="2642" spans="1:7">
      <c r="A2642" t="e">
        <f>_xlfn.XLOOKUP(I2642,UTILIZADAS[Contacto1],UTILIZADAS[Source.Name],,0)</f>
        <v>#N/A</v>
      </c>
      <c r="B2642" s="18" t="e">
        <f>VLOOKUP(J2642,Ref!A:C,3,0)</f>
        <v>#N/A</v>
      </c>
      <c r="C2642" s="18" t="e">
        <f>VLOOKUP(J2642,Ref!A:D,4,0)</f>
        <v>#N/A</v>
      </c>
      <c r="D2642" s="18" t="str">
        <f t="shared" si="123"/>
        <v>00/ene</v>
      </c>
      <c r="E2642" s="18">
        <f t="shared" si="124"/>
        <v>0</v>
      </c>
      <c r="F2642" s="18">
        <v>1</v>
      </c>
      <c r="G2642" s="18">
        <f t="shared" si="125"/>
        <v>0</v>
      </c>
    </row>
    <row r="2643" spans="1:7">
      <c r="A2643" t="e">
        <f>_xlfn.XLOOKUP(I2643,UTILIZADAS[Contacto1],UTILIZADAS[Source.Name],,0)</f>
        <v>#N/A</v>
      </c>
      <c r="B2643" s="18" t="e">
        <f>VLOOKUP(J2643,Ref!A:C,3,0)</f>
        <v>#N/A</v>
      </c>
      <c r="C2643" s="18" t="e">
        <f>VLOOKUP(J2643,Ref!A:D,4,0)</f>
        <v>#N/A</v>
      </c>
      <c r="D2643" s="18" t="str">
        <f t="shared" si="123"/>
        <v>00/ene</v>
      </c>
      <c r="E2643" s="18">
        <f t="shared" si="124"/>
        <v>0</v>
      </c>
      <c r="F2643" s="18">
        <v>1</v>
      </c>
      <c r="G2643" s="18">
        <f t="shared" si="125"/>
        <v>0</v>
      </c>
    </row>
    <row r="2644" spans="1:7">
      <c r="A2644" t="e">
        <f>_xlfn.XLOOKUP(I2644,UTILIZADAS[Contacto1],UTILIZADAS[Source.Name],,0)</f>
        <v>#N/A</v>
      </c>
      <c r="B2644" s="18" t="e">
        <f>VLOOKUP(J2644,Ref!A:C,3,0)</f>
        <v>#N/A</v>
      </c>
      <c r="C2644" s="18" t="e">
        <f>VLOOKUP(J2644,Ref!A:D,4,0)</f>
        <v>#N/A</v>
      </c>
      <c r="D2644" s="18" t="str">
        <f t="shared" si="123"/>
        <v>00/ene</v>
      </c>
      <c r="E2644" s="18">
        <f t="shared" si="124"/>
        <v>0</v>
      </c>
      <c r="F2644" s="18">
        <v>1</v>
      </c>
      <c r="G2644" s="18">
        <f t="shared" si="125"/>
        <v>0</v>
      </c>
    </row>
    <row r="2645" spans="1:7">
      <c r="A2645" t="e">
        <f>_xlfn.XLOOKUP(I2645,UTILIZADAS[Contacto1],UTILIZADAS[Source.Name],,0)</f>
        <v>#N/A</v>
      </c>
      <c r="B2645" s="18" t="e">
        <f>VLOOKUP(J2645,Ref!A:C,3,0)</f>
        <v>#N/A</v>
      </c>
      <c r="C2645" s="18" t="e">
        <f>VLOOKUP(J2645,Ref!A:D,4,0)</f>
        <v>#N/A</v>
      </c>
      <c r="D2645" s="18" t="str">
        <f t="shared" si="123"/>
        <v>00/ene</v>
      </c>
      <c r="E2645" s="18">
        <f t="shared" si="124"/>
        <v>0</v>
      </c>
      <c r="F2645" s="18">
        <v>1</v>
      </c>
      <c r="G2645" s="18">
        <f t="shared" si="125"/>
        <v>0</v>
      </c>
    </row>
    <row r="2646" spans="1:7">
      <c r="A2646" t="e">
        <f>_xlfn.XLOOKUP(I2646,UTILIZADAS[Contacto1],UTILIZADAS[Source.Name],,0)</f>
        <v>#N/A</v>
      </c>
      <c r="B2646" s="18" t="e">
        <f>VLOOKUP(J2646,Ref!A:C,3,0)</f>
        <v>#N/A</v>
      </c>
      <c r="C2646" s="18" t="e">
        <f>VLOOKUP(J2646,Ref!A:D,4,0)</f>
        <v>#N/A</v>
      </c>
      <c r="D2646" s="18" t="str">
        <f t="shared" si="123"/>
        <v>00/ene</v>
      </c>
      <c r="E2646" s="18">
        <f t="shared" si="124"/>
        <v>0</v>
      </c>
      <c r="F2646" s="18">
        <v>1</v>
      </c>
      <c r="G2646" s="18">
        <f t="shared" si="125"/>
        <v>0</v>
      </c>
    </row>
    <row r="2647" spans="1:7">
      <c r="A2647" t="e">
        <f>_xlfn.XLOOKUP(I2647,UTILIZADAS[Contacto1],UTILIZADAS[Source.Name],,0)</f>
        <v>#N/A</v>
      </c>
      <c r="B2647" s="18" t="e">
        <f>VLOOKUP(J2647,Ref!A:C,3,0)</f>
        <v>#N/A</v>
      </c>
      <c r="C2647" s="18" t="e">
        <f>VLOOKUP(J2647,Ref!A:D,4,0)</f>
        <v>#N/A</v>
      </c>
      <c r="D2647" s="18" t="str">
        <f t="shared" si="123"/>
        <v>00/ene</v>
      </c>
      <c r="E2647" s="18">
        <f t="shared" si="124"/>
        <v>0</v>
      </c>
      <c r="F2647" s="18">
        <v>1</v>
      </c>
      <c r="G2647" s="18">
        <f t="shared" si="125"/>
        <v>0</v>
      </c>
    </row>
    <row r="2648" spans="1:7">
      <c r="A2648" t="e">
        <f>_xlfn.XLOOKUP(I2648,UTILIZADAS[Contacto1],UTILIZADAS[Source.Name],,0)</f>
        <v>#N/A</v>
      </c>
      <c r="B2648" s="18" t="e">
        <f>VLOOKUP(J2648,Ref!A:C,3,0)</f>
        <v>#N/A</v>
      </c>
      <c r="C2648" s="18" t="e">
        <f>VLOOKUP(J2648,Ref!A:D,4,0)</f>
        <v>#N/A</v>
      </c>
      <c r="D2648" s="18" t="str">
        <f t="shared" si="123"/>
        <v>00/ene</v>
      </c>
      <c r="E2648" s="18">
        <f t="shared" si="124"/>
        <v>0</v>
      </c>
      <c r="F2648" s="18">
        <v>1</v>
      </c>
      <c r="G2648" s="18">
        <f t="shared" si="125"/>
        <v>0</v>
      </c>
    </row>
    <row r="2649" spans="1:7">
      <c r="A2649" t="e">
        <f>_xlfn.XLOOKUP(I2649,UTILIZADAS[Contacto1],UTILIZADAS[Source.Name],,0)</f>
        <v>#N/A</v>
      </c>
      <c r="B2649" s="18" t="e">
        <f>VLOOKUP(J2649,Ref!A:C,3,0)</f>
        <v>#N/A</v>
      </c>
      <c r="C2649" s="18" t="e">
        <f>VLOOKUP(J2649,Ref!A:D,4,0)</f>
        <v>#N/A</v>
      </c>
      <c r="D2649" s="18" t="str">
        <f t="shared" si="123"/>
        <v>00/ene</v>
      </c>
      <c r="E2649" s="18">
        <f t="shared" si="124"/>
        <v>0</v>
      </c>
      <c r="F2649" s="18">
        <v>1</v>
      </c>
      <c r="G2649" s="18">
        <f t="shared" si="125"/>
        <v>0</v>
      </c>
    </row>
    <row r="2650" spans="1:7">
      <c r="A2650" t="e">
        <f>_xlfn.XLOOKUP(I2650,UTILIZADAS[Contacto1],UTILIZADAS[Source.Name],,0)</f>
        <v>#N/A</v>
      </c>
      <c r="B2650" s="18" t="e">
        <f>VLOOKUP(J2650,Ref!A:C,3,0)</f>
        <v>#N/A</v>
      </c>
      <c r="C2650" s="18" t="e">
        <f>VLOOKUP(J2650,Ref!A:D,4,0)</f>
        <v>#N/A</v>
      </c>
      <c r="D2650" s="18" t="str">
        <f t="shared" si="123"/>
        <v>00/ene</v>
      </c>
      <c r="E2650" s="18">
        <f t="shared" si="124"/>
        <v>0</v>
      </c>
      <c r="F2650" s="18">
        <v>1</v>
      </c>
      <c r="G2650" s="18">
        <f t="shared" si="125"/>
        <v>0</v>
      </c>
    </row>
    <row r="2651" spans="1:7">
      <c r="A2651" t="e">
        <f>_xlfn.XLOOKUP(I2651,UTILIZADAS[Contacto1],UTILIZADAS[Source.Name],,0)</f>
        <v>#N/A</v>
      </c>
      <c r="B2651" s="18" t="e">
        <f>VLOOKUP(J2651,Ref!A:C,3,0)</f>
        <v>#N/A</v>
      </c>
      <c r="C2651" s="18" t="e">
        <f>VLOOKUP(J2651,Ref!A:D,4,0)</f>
        <v>#N/A</v>
      </c>
      <c r="D2651" s="18" t="str">
        <f t="shared" si="123"/>
        <v>00/ene</v>
      </c>
      <c r="E2651" s="18">
        <f t="shared" si="124"/>
        <v>0</v>
      </c>
      <c r="F2651" s="18">
        <v>1</v>
      </c>
      <c r="G2651" s="18">
        <f t="shared" si="125"/>
        <v>0</v>
      </c>
    </row>
    <row r="2652" spans="1:7">
      <c r="A2652" t="e">
        <f>_xlfn.XLOOKUP(I2652,UTILIZADAS[Contacto1],UTILIZADAS[Source.Name],,0)</f>
        <v>#N/A</v>
      </c>
      <c r="B2652" s="18" t="e">
        <f>VLOOKUP(J2652,Ref!A:C,3,0)</f>
        <v>#N/A</v>
      </c>
      <c r="C2652" s="18" t="e">
        <f>VLOOKUP(J2652,Ref!A:D,4,0)</f>
        <v>#N/A</v>
      </c>
      <c r="D2652" s="18" t="str">
        <f t="shared" si="123"/>
        <v>00/ene</v>
      </c>
      <c r="E2652" s="18">
        <f t="shared" si="124"/>
        <v>0</v>
      </c>
      <c r="F2652" s="18">
        <v>1</v>
      </c>
      <c r="G2652" s="18">
        <f t="shared" si="125"/>
        <v>0</v>
      </c>
    </row>
    <row r="2653" spans="1:7">
      <c r="A2653" t="e">
        <f>_xlfn.XLOOKUP(I2653,UTILIZADAS[Contacto1],UTILIZADAS[Source.Name],,0)</f>
        <v>#N/A</v>
      </c>
      <c r="B2653" s="18" t="e">
        <f>VLOOKUP(J2653,Ref!A:C,3,0)</f>
        <v>#N/A</v>
      </c>
      <c r="C2653" s="18" t="e">
        <f>VLOOKUP(J2653,Ref!A:D,4,0)</f>
        <v>#N/A</v>
      </c>
      <c r="D2653" s="18" t="str">
        <f t="shared" si="123"/>
        <v>00/ene</v>
      </c>
      <c r="E2653" s="18">
        <f t="shared" si="124"/>
        <v>0</v>
      </c>
      <c r="F2653" s="18">
        <v>1</v>
      </c>
      <c r="G2653" s="18">
        <f t="shared" si="125"/>
        <v>0</v>
      </c>
    </row>
    <row r="2654" spans="1:7">
      <c r="A2654" t="e">
        <f>_xlfn.XLOOKUP(I2654,UTILIZADAS[Contacto1],UTILIZADAS[Source.Name],,0)</f>
        <v>#N/A</v>
      </c>
      <c r="B2654" s="18" t="e">
        <f>VLOOKUP(J2654,Ref!A:C,3,0)</f>
        <v>#N/A</v>
      </c>
      <c r="C2654" s="18" t="e">
        <f>VLOOKUP(J2654,Ref!A:D,4,0)</f>
        <v>#N/A</v>
      </c>
      <c r="D2654" s="18" t="str">
        <f t="shared" si="123"/>
        <v>00/ene</v>
      </c>
      <c r="E2654" s="18">
        <f t="shared" si="124"/>
        <v>0</v>
      </c>
      <c r="F2654" s="18">
        <v>1</v>
      </c>
      <c r="G2654" s="18">
        <f t="shared" si="125"/>
        <v>0</v>
      </c>
    </row>
    <row r="2655" spans="1:7">
      <c r="A2655" t="e">
        <f>_xlfn.XLOOKUP(I2655,UTILIZADAS[Contacto1],UTILIZADAS[Source.Name],,0)</f>
        <v>#N/A</v>
      </c>
      <c r="B2655" s="18" t="e">
        <f>VLOOKUP(J2655,Ref!A:C,3,0)</f>
        <v>#N/A</v>
      </c>
      <c r="C2655" s="18" t="e">
        <f>VLOOKUP(J2655,Ref!A:D,4,0)</f>
        <v>#N/A</v>
      </c>
      <c r="D2655" s="18" t="str">
        <f t="shared" si="123"/>
        <v>00/ene</v>
      </c>
      <c r="E2655" s="18">
        <f t="shared" si="124"/>
        <v>0</v>
      </c>
      <c r="F2655" s="18">
        <v>1</v>
      </c>
      <c r="G2655" s="18">
        <f t="shared" si="125"/>
        <v>0</v>
      </c>
    </row>
    <row r="2656" spans="1:7">
      <c r="A2656" t="e">
        <f>_xlfn.XLOOKUP(I2656,UTILIZADAS[Contacto1],UTILIZADAS[Source.Name],,0)</f>
        <v>#N/A</v>
      </c>
      <c r="B2656" s="18" t="e">
        <f>VLOOKUP(J2656,Ref!A:C,3,0)</f>
        <v>#N/A</v>
      </c>
      <c r="C2656" s="18" t="e">
        <f>VLOOKUP(J2656,Ref!A:D,4,0)</f>
        <v>#N/A</v>
      </c>
      <c r="D2656" s="18" t="str">
        <f t="shared" si="123"/>
        <v>00/ene</v>
      </c>
      <c r="E2656" s="18">
        <f t="shared" si="124"/>
        <v>0</v>
      </c>
      <c r="F2656" s="18">
        <v>1</v>
      </c>
      <c r="G2656" s="18">
        <f t="shared" si="125"/>
        <v>0</v>
      </c>
    </row>
    <row r="2657" spans="1:7">
      <c r="A2657" t="e">
        <f>_xlfn.XLOOKUP(I2657,UTILIZADAS[Contacto1],UTILIZADAS[Source.Name],,0)</f>
        <v>#N/A</v>
      </c>
      <c r="B2657" s="18" t="e">
        <f>VLOOKUP(J2657,Ref!A:C,3,0)</f>
        <v>#N/A</v>
      </c>
      <c r="C2657" s="18" t="e">
        <f>VLOOKUP(J2657,Ref!A:D,4,0)</f>
        <v>#N/A</v>
      </c>
      <c r="D2657" s="18" t="str">
        <f t="shared" si="123"/>
        <v>00/ene</v>
      </c>
      <c r="E2657" s="18">
        <f t="shared" si="124"/>
        <v>0</v>
      </c>
      <c r="F2657" s="18">
        <v>1</v>
      </c>
      <c r="G2657" s="18">
        <f t="shared" si="125"/>
        <v>0</v>
      </c>
    </row>
    <row r="2658" spans="1:7">
      <c r="A2658" t="e">
        <f>_xlfn.XLOOKUP(I2658,UTILIZADAS[Contacto1],UTILIZADAS[Source.Name],,0)</f>
        <v>#N/A</v>
      </c>
      <c r="B2658" s="18" t="e">
        <f>VLOOKUP(J2658,Ref!A:C,3,0)</f>
        <v>#N/A</v>
      </c>
      <c r="C2658" s="18" t="e">
        <f>VLOOKUP(J2658,Ref!A:D,4,0)</f>
        <v>#N/A</v>
      </c>
      <c r="D2658" s="18" t="str">
        <f t="shared" si="123"/>
        <v>00/ene</v>
      </c>
      <c r="E2658" s="18">
        <f t="shared" si="124"/>
        <v>0</v>
      </c>
      <c r="F2658" s="18">
        <v>1</v>
      </c>
      <c r="G2658" s="18">
        <f t="shared" si="125"/>
        <v>0</v>
      </c>
    </row>
    <row r="2659" spans="1:7">
      <c r="A2659" t="e">
        <f>_xlfn.XLOOKUP(I2659,UTILIZADAS[Contacto1],UTILIZADAS[Source.Name],,0)</f>
        <v>#N/A</v>
      </c>
      <c r="B2659" s="18" t="e">
        <f>VLOOKUP(J2659,Ref!A:C,3,0)</f>
        <v>#N/A</v>
      </c>
      <c r="C2659" s="18" t="e">
        <f>VLOOKUP(J2659,Ref!A:D,4,0)</f>
        <v>#N/A</v>
      </c>
      <c r="D2659" s="18" t="str">
        <f t="shared" si="123"/>
        <v>00/ene</v>
      </c>
      <c r="E2659" s="18">
        <f t="shared" si="124"/>
        <v>0</v>
      </c>
      <c r="F2659" s="18">
        <v>1</v>
      </c>
      <c r="G2659" s="18">
        <f t="shared" si="125"/>
        <v>0</v>
      </c>
    </row>
    <row r="2660" spans="1:7">
      <c r="A2660" t="e">
        <f>_xlfn.XLOOKUP(I2660,UTILIZADAS[Contacto1],UTILIZADAS[Source.Name],,0)</f>
        <v>#N/A</v>
      </c>
      <c r="B2660" s="18" t="e">
        <f>VLOOKUP(J2660,Ref!A:C,3,0)</f>
        <v>#N/A</v>
      </c>
      <c r="C2660" s="18" t="e">
        <f>VLOOKUP(J2660,Ref!A:D,4,0)</f>
        <v>#N/A</v>
      </c>
      <c r="D2660" s="18" t="str">
        <f t="shared" si="123"/>
        <v>00/ene</v>
      </c>
      <c r="E2660" s="18">
        <f t="shared" si="124"/>
        <v>0</v>
      </c>
      <c r="F2660" s="18">
        <v>1</v>
      </c>
      <c r="G2660" s="18">
        <f t="shared" si="125"/>
        <v>0</v>
      </c>
    </row>
    <row r="2661" spans="1:7">
      <c r="A2661" t="e">
        <f>_xlfn.XLOOKUP(I2661,UTILIZADAS[Contacto1],UTILIZADAS[Source.Name],,0)</f>
        <v>#N/A</v>
      </c>
      <c r="B2661" s="18" t="e">
        <f>VLOOKUP(J2661,Ref!A:C,3,0)</f>
        <v>#N/A</v>
      </c>
      <c r="C2661" s="18" t="e">
        <f>VLOOKUP(J2661,Ref!A:D,4,0)</f>
        <v>#N/A</v>
      </c>
      <c r="D2661" s="18" t="str">
        <f t="shared" si="123"/>
        <v>00/ene</v>
      </c>
      <c r="E2661" s="18">
        <f t="shared" si="124"/>
        <v>0</v>
      </c>
      <c r="F2661" s="18">
        <v>1</v>
      </c>
      <c r="G2661" s="18">
        <f t="shared" si="125"/>
        <v>0</v>
      </c>
    </row>
    <row r="2662" spans="1:7">
      <c r="A2662" t="e">
        <f>_xlfn.XLOOKUP(I2662,UTILIZADAS[Contacto1],UTILIZADAS[Source.Name],,0)</f>
        <v>#N/A</v>
      </c>
      <c r="B2662" s="18" t="e">
        <f>VLOOKUP(J2662,Ref!A:C,3,0)</f>
        <v>#N/A</v>
      </c>
      <c r="C2662" s="18" t="e">
        <f>VLOOKUP(J2662,Ref!A:D,4,0)</f>
        <v>#N/A</v>
      </c>
      <c r="D2662" s="18" t="str">
        <f t="shared" si="123"/>
        <v>00/ene</v>
      </c>
      <c r="E2662" s="18">
        <f t="shared" si="124"/>
        <v>0</v>
      </c>
      <c r="F2662" s="18">
        <v>1</v>
      </c>
      <c r="G2662" s="18">
        <f t="shared" si="125"/>
        <v>0</v>
      </c>
    </row>
    <row r="2663" spans="1:7">
      <c r="A2663" t="e">
        <f>_xlfn.XLOOKUP(I2663,UTILIZADAS[Contacto1],UTILIZADAS[Source.Name],,0)</f>
        <v>#N/A</v>
      </c>
      <c r="B2663" s="18" t="e">
        <f>VLOOKUP(J2663,Ref!A:C,3,0)</f>
        <v>#N/A</v>
      </c>
      <c r="C2663" s="18" t="e">
        <f>VLOOKUP(J2663,Ref!A:D,4,0)</f>
        <v>#N/A</v>
      </c>
      <c r="D2663" s="18" t="str">
        <f t="shared" si="123"/>
        <v>00/ene</v>
      </c>
      <c r="E2663" s="18">
        <f t="shared" si="124"/>
        <v>0</v>
      </c>
      <c r="F2663" s="18">
        <v>1</v>
      </c>
      <c r="G2663" s="18">
        <f t="shared" si="125"/>
        <v>0</v>
      </c>
    </row>
    <row r="2664" spans="1:7">
      <c r="A2664" t="e">
        <f>_xlfn.XLOOKUP(I2664,UTILIZADAS[Contacto1],UTILIZADAS[Source.Name],,0)</f>
        <v>#N/A</v>
      </c>
      <c r="B2664" s="18" t="e">
        <f>VLOOKUP(J2664,Ref!A:C,3,0)</f>
        <v>#N/A</v>
      </c>
      <c r="C2664" s="18" t="e">
        <f>VLOOKUP(J2664,Ref!A:D,4,0)</f>
        <v>#N/A</v>
      </c>
      <c r="D2664" s="18" t="str">
        <f t="shared" si="123"/>
        <v>00/ene</v>
      </c>
      <c r="E2664" s="18">
        <f t="shared" si="124"/>
        <v>0</v>
      </c>
      <c r="F2664" s="18">
        <v>1</v>
      </c>
      <c r="G2664" s="18">
        <f t="shared" si="125"/>
        <v>0</v>
      </c>
    </row>
    <row r="2665" spans="1:7">
      <c r="A2665" t="e">
        <f>_xlfn.XLOOKUP(I2665,UTILIZADAS[Contacto1],UTILIZADAS[Source.Name],,0)</f>
        <v>#N/A</v>
      </c>
      <c r="B2665" s="18" t="e">
        <f>VLOOKUP(J2665,Ref!A:C,3,0)</f>
        <v>#N/A</v>
      </c>
      <c r="C2665" s="18" t="e">
        <f>VLOOKUP(J2665,Ref!A:D,4,0)</f>
        <v>#N/A</v>
      </c>
      <c r="D2665" s="18" t="str">
        <f t="shared" si="123"/>
        <v>00/ene</v>
      </c>
      <c r="E2665" s="18">
        <f t="shared" si="124"/>
        <v>0</v>
      </c>
      <c r="F2665" s="18">
        <v>1</v>
      </c>
      <c r="G2665" s="18">
        <f t="shared" si="125"/>
        <v>0</v>
      </c>
    </row>
    <row r="2666" spans="1:7">
      <c r="A2666" t="e">
        <f>_xlfn.XLOOKUP(I2666,UTILIZADAS[Contacto1],UTILIZADAS[Source.Name],,0)</f>
        <v>#N/A</v>
      </c>
      <c r="B2666" s="18" t="e">
        <f>VLOOKUP(J2666,Ref!A:C,3,0)</f>
        <v>#N/A</v>
      </c>
      <c r="C2666" s="18" t="e">
        <f>VLOOKUP(J2666,Ref!A:D,4,0)</f>
        <v>#N/A</v>
      </c>
      <c r="D2666" s="18" t="str">
        <f t="shared" si="123"/>
        <v>00/ene</v>
      </c>
      <c r="E2666" s="18">
        <f t="shared" si="124"/>
        <v>0</v>
      </c>
      <c r="F2666" s="18">
        <v>1</v>
      </c>
      <c r="G2666" s="18">
        <f t="shared" si="125"/>
        <v>0</v>
      </c>
    </row>
    <row r="2667" spans="1:7">
      <c r="A2667" t="e">
        <f>_xlfn.XLOOKUP(I2667,UTILIZADAS[Contacto1],UTILIZADAS[Source.Name],,0)</f>
        <v>#N/A</v>
      </c>
      <c r="B2667" s="18" t="e">
        <f>VLOOKUP(J2667,Ref!A:C,3,0)</f>
        <v>#N/A</v>
      </c>
      <c r="C2667" s="18" t="e">
        <f>VLOOKUP(J2667,Ref!A:D,4,0)</f>
        <v>#N/A</v>
      </c>
      <c r="D2667" s="18" t="str">
        <f t="shared" si="123"/>
        <v>00/ene</v>
      </c>
      <c r="E2667" s="18">
        <f t="shared" si="124"/>
        <v>0</v>
      </c>
      <c r="F2667" s="18">
        <v>1</v>
      </c>
      <c r="G2667" s="18">
        <f t="shared" si="125"/>
        <v>0</v>
      </c>
    </row>
    <row r="2668" spans="1:7">
      <c r="A2668" t="e">
        <f>_xlfn.XLOOKUP(I2668,UTILIZADAS[Contacto1],UTILIZADAS[Source.Name],,0)</f>
        <v>#N/A</v>
      </c>
      <c r="B2668" s="18" t="e">
        <f>VLOOKUP(J2668,Ref!A:C,3,0)</f>
        <v>#N/A</v>
      </c>
      <c r="C2668" s="18" t="e">
        <f>VLOOKUP(J2668,Ref!A:D,4,0)</f>
        <v>#N/A</v>
      </c>
      <c r="D2668" s="18" t="str">
        <f t="shared" si="123"/>
        <v>00/ene</v>
      </c>
      <c r="E2668" s="18">
        <f t="shared" si="124"/>
        <v>0</v>
      </c>
      <c r="F2668" s="18">
        <v>1</v>
      </c>
      <c r="G2668" s="18">
        <f t="shared" si="125"/>
        <v>0</v>
      </c>
    </row>
    <row r="2669" spans="1:7">
      <c r="A2669" t="e">
        <f>_xlfn.XLOOKUP(I2669,UTILIZADAS[Contacto1],UTILIZADAS[Source.Name],,0)</f>
        <v>#N/A</v>
      </c>
      <c r="B2669" s="18" t="e">
        <f>VLOOKUP(J2669,Ref!A:C,3,0)</f>
        <v>#N/A</v>
      </c>
      <c r="C2669" s="18" t="e">
        <f>VLOOKUP(J2669,Ref!A:D,4,0)</f>
        <v>#N/A</v>
      </c>
      <c r="D2669" s="18" t="str">
        <f t="shared" si="123"/>
        <v>00/ene</v>
      </c>
      <c r="E2669" s="18">
        <f t="shared" si="124"/>
        <v>0</v>
      </c>
      <c r="F2669" s="18">
        <v>1</v>
      </c>
      <c r="G2669" s="18">
        <f t="shared" si="125"/>
        <v>0</v>
      </c>
    </row>
    <row r="2670" spans="1:7">
      <c r="A2670" t="e">
        <f>_xlfn.XLOOKUP(I2670,UTILIZADAS[Contacto1],UTILIZADAS[Source.Name],,0)</f>
        <v>#N/A</v>
      </c>
      <c r="B2670" s="18" t="e">
        <f>VLOOKUP(J2670,Ref!A:C,3,0)</f>
        <v>#N/A</v>
      </c>
      <c r="C2670" s="18" t="e">
        <f>VLOOKUP(J2670,Ref!A:D,4,0)</f>
        <v>#N/A</v>
      </c>
      <c r="D2670" s="18" t="str">
        <f t="shared" si="123"/>
        <v>00/ene</v>
      </c>
      <c r="E2670" s="18">
        <f t="shared" si="124"/>
        <v>0</v>
      </c>
      <c r="F2670" s="18">
        <v>1</v>
      </c>
      <c r="G2670" s="18">
        <f t="shared" si="125"/>
        <v>0</v>
      </c>
    </row>
    <row r="2671" spans="1:7">
      <c r="A2671" t="e">
        <f>_xlfn.XLOOKUP(I2671,UTILIZADAS[Contacto1],UTILIZADAS[Source.Name],,0)</f>
        <v>#N/A</v>
      </c>
      <c r="B2671" s="18" t="e">
        <f>VLOOKUP(J2671,Ref!A:C,3,0)</f>
        <v>#N/A</v>
      </c>
      <c r="C2671" s="18" t="e">
        <f>VLOOKUP(J2671,Ref!A:D,4,0)</f>
        <v>#N/A</v>
      </c>
      <c r="D2671" s="18" t="str">
        <f t="shared" si="123"/>
        <v>00/ene</v>
      </c>
      <c r="E2671" s="18">
        <f t="shared" si="124"/>
        <v>0</v>
      </c>
      <c r="F2671" s="18">
        <v>1</v>
      </c>
      <c r="G2671" s="18">
        <f t="shared" si="125"/>
        <v>0</v>
      </c>
    </row>
    <row r="2672" spans="1:7">
      <c r="A2672" t="e">
        <f>_xlfn.XLOOKUP(I2672,UTILIZADAS[Contacto1],UTILIZADAS[Source.Name],,0)</f>
        <v>#N/A</v>
      </c>
      <c r="B2672" s="18" t="e">
        <f>VLOOKUP(J2672,Ref!A:C,3,0)</f>
        <v>#N/A</v>
      </c>
      <c r="C2672" s="18" t="e">
        <f>VLOOKUP(J2672,Ref!A:D,4,0)</f>
        <v>#N/A</v>
      </c>
      <c r="D2672" s="18" t="str">
        <f t="shared" si="123"/>
        <v>00/ene</v>
      </c>
      <c r="E2672" s="18">
        <f t="shared" si="124"/>
        <v>0</v>
      </c>
      <c r="F2672" s="18">
        <v>1</v>
      </c>
      <c r="G2672" s="18">
        <f t="shared" si="125"/>
        <v>0</v>
      </c>
    </row>
    <row r="2673" spans="1:7">
      <c r="A2673" t="e">
        <f>_xlfn.XLOOKUP(I2673,UTILIZADAS[Contacto1],UTILIZADAS[Source.Name],,0)</f>
        <v>#N/A</v>
      </c>
      <c r="B2673" s="18" t="e">
        <f>VLOOKUP(J2673,Ref!A:C,3,0)</f>
        <v>#N/A</v>
      </c>
      <c r="C2673" s="18" t="e">
        <f>VLOOKUP(J2673,Ref!A:D,4,0)</f>
        <v>#N/A</v>
      </c>
      <c r="D2673" s="18" t="str">
        <f t="shared" si="123"/>
        <v>00/ene</v>
      </c>
      <c r="E2673" s="18">
        <f t="shared" si="124"/>
        <v>0</v>
      </c>
      <c r="F2673" s="18">
        <v>1</v>
      </c>
      <c r="G2673" s="18">
        <f t="shared" si="125"/>
        <v>0</v>
      </c>
    </row>
    <row r="2674" spans="1:7">
      <c r="A2674" t="e">
        <f>_xlfn.XLOOKUP(I2674,UTILIZADAS[Contacto1],UTILIZADAS[Source.Name],,0)</f>
        <v>#N/A</v>
      </c>
      <c r="B2674" s="18" t="e">
        <f>VLOOKUP(J2674,Ref!A:C,3,0)</f>
        <v>#N/A</v>
      </c>
      <c r="C2674" s="18" t="e">
        <f>VLOOKUP(J2674,Ref!A:D,4,0)</f>
        <v>#N/A</v>
      </c>
      <c r="D2674" s="18" t="str">
        <f t="shared" si="123"/>
        <v>00/ene</v>
      </c>
      <c r="E2674" s="18">
        <f t="shared" si="124"/>
        <v>0</v>
      </c>
      <c r="F2674" s="18">
        <v>1</v>
      </c>
      <c r="G2674" s="18">
        <f t="shared" si="125"/>
        <v>0</v>
      </c>
    </row>
    <row r="2675" spans="1:7">
      <c r="A2675" t="e">
        <f>_xlfn.XLOOKUP(I2675,UTILIZADAS[Contacto1],UTILIZADAS[Source.Name],,0)</f>
        <v>#N/A</v>
      </c>
      <c r="B2675" s="18" t="e">
        <f>VLOOKUP(J2675,Ref!A:C,3,0)</f>
        <v>#N/A</v>
      </c>
      <c r="C2675" s="18" t="e">
        <f>VLOOKUP(J2675,Ref!A:D,4,0)</f>
        <v>#N/A</v>
      </c>
      <c r="D2675" s="18" t="str">
        <f t="shared" si="123"/>
        <v>00/ene</v>
      </c>
      <c r="E2675" s="18">
        <f t="shared" si="124"/>
        <v>0</v>
      </c>
      <c r="F2675" s="18">
        <v>1</v>
      </c>
      <c r="G2675" s="18">
        <f t="shared" si="125"/>
        <v>0</v>
      </c>
    </row>
    <row r="2676" spans="1:7">
      <c r="A2676" t="e">
        <f>_xlfn.XLOOKUP(I2676,UTILIZADAS[Contacto1],UTILIZADAS[Source.Name],,0)</f>
        <v>#N/A</v>
      </c>
      <c r="B2676" s="18" t="e">
        <f>VLOOKUP(J2676,Ref!A:C,3,0)</f>
        <v>#N/A</v>
      </c>
      <c r="C2676" s="18" t="e">
        <f>VLOOKUP(J2676,Ref!A:D,4,0)</f>
        <v>#N/A</v>
      </c>
      <c r="D2676" s="18" t="str">
        <f t="shared" si="123"/>
        <v>00/ene</v>
      </c>
      <c r="E2676" s="18">
        <f t="shared" si="124"/>
        <v>0</v>
      </c>
      <c r="F2676" s="18">
        <v>1</v>
      </c>
      <c r="G2676" s="18">
        <f t="shared" si="125"/>
        <v>0</v>
      </c>
    </row>
    <row r="2677" spans="1:7">
      <c r="A2677" t="e">
        <f>_xlfn.XLOOKUP(I2677,UTILIZADAS[Contacto1],UTILIZADAS[Source.Name],,0)</f>
        <v>#N/A</v>
      </c>
      <c r="B2677" s="18" t="e">
        <f>VLOOKUP(J2677,Ref!A:C,3,0)</f>
        <v>#N/A</v>
      </c>
      <c r="C2677" s="18" t="e">
        <f>VLOOKUP(J2677,Ref!A:D,4,0)</f>
        <v>#N/A</v>
      </c>
      <c r="D2677" s="18" t="str">
        <f t="shared" si="123"/>
        <v>00/ene</v>
      </c>
      <c r="E2677" s="18">
        <f t="shared" si="124"/>
        <v>0</v>
      </c>
      <c r="F2677" s="18">
        <v>1</v>
      </c>
      <c r="G2677" s="18">
        <f t="shared" si="125"/>
        <v>0</v>
      </c>
    </row>
    <row r="2678" spans="1:7">
      <c r="A2678" t="e">
        <f>_xlfn.XLOOKUP(I2678,UTILIZADAS[Contacto1],UTILIZADAS[Source.Name],,0)</f>
        <v>#N/A</v>
      </c>
      <c r="B2678" s="18" t="e">
        <f>VLOOKUP(J2678,Ref!A:C,3,0)</f>
        <v>#N/A</v>
      </c>
      <c r="C2678" s="18" t="e">
        <f>VLOOKUP(J2678,Ref!A:D,4,0)</f>
        <v>#N/A</v>
      </c>
      <c r="D2678" s="18" t="str">
        <f t="shared" si="123"/>
        <v>00/ene</v>
      </c>
      <c r="E2678" s="18">
        <f t="shared" si="124"/>
        <v>0</v>
      </c>
      <c r="F2678" s="18">
        <v>1</v>
      </c>
      <c r="G2678" s="18">
        <f t="shared" si="125"/>
        <v>0</v>
      </c>
    </row>
    <row r="2679" spans="1:7">
      <c r="A2679" t="e">
        <f>_xlfn.XLOOKUP(I2679,UTILIZADAS[Contacto1],UTILIZADAS[Source.Name],,0)</f>
        <v>#N/A</v>
      </c>
      <c r="B2679" s="18" t="e">
        <f>VLOOKUP(J2679,Ref!A:C,3,0)</f>
        <v>#N/A</v>
      </c>
      <c r="C2679" s="18" t="e">
        <f>VLOOKUP(J2679,Ref!A:D,4,0)</f>
        <v>#N/A</v>
      </c>
      <c r="D2679" s="18" t="str">
        <f t="shared" si="123"/>
        <v>00/ene</v>
      </c>
      <c r="E2679" s="18">
        <f t="shared" si="124"/>
        <v>0</v>
      </c>
      <c r="F2679" s="18">
        <v>1</v>
      </c>
      <c r="G2679" s="18">
        <f t="shared" si="125"/>
        <v>0</v>
      </c>
    </row>
    <row r="2680" spans="1:7">
      <c r="A2680" t="e">
        <f>_xlfn.XLOOKUP(I2680,UTILIZADAS[Contacto1],UTILIZADAS[Source.Name],,0)</f>
        <v>#N/A</v>
      </c>
      <c r="B2680" s="18" t="e">
        <f>VLOOKUP(J2680,Ref!A:C,3,0)</f>
        <v>#N/A</v>
      </c>
      <c r="C2680" s="18" t="e">
        <f>VLOOKUP(J2680,Ref!A:D,4,0)</f>
        <v>#N/A</v>
      </c>
      <c r="D2680" s="18" t="str">
        <f t="shared" si="123"/>
        <v>00/ene</v>
      </c>
      <c r="E2680" s="18">
        <f t="shared" si="124"/>
        <v>0</v>
      </c>
      <c r="F2680" s="18">
        <v>1</v>
      </c>
      <c r="G2680" s="18">
        <f t="shared" si="125"/>
        <v>0</v>
      </c>
    </row>
    <row r="2681" spans="1:7">
      <c r="A2681" t="e">
        <f>_xlfn.XLOOKUP(I2681,UTILIZADAS[Contacto1],UTILIZADAS[Source.Name],,0)</f>
        <v>#N/A</v>
      </c>
      <c r="B2681" s="18" t="e">
        <f>VLOOKUP(J2681,Ref!A:C,3,0)</f>
        <v>#N/A</v>
      </c>
      <c r="C2681" s="18" t="e">
        <f>VLOOKUP(J2681,Ref!A:D,4,0)</f>
        <v>#N/A</v>
      </c>
      <c r="D2681" s="18" t="str">
        <f t="shared" si="123"/>
        <v>00/ene</v>
      </c>
      <c r="E2681" s="18">
        <f t="shared" si="124"/>
        <v>0</v>
      </c>
      <c r="F2681" s="18">
        <v>1</v>
      </c>
      <c r="G2681" s="18">
        <f t="shared" si="125"/>
        <v>0</v>
      </c>
    </row>
    <row r="2682" spans="1:7">
      <c r="A2682" t="e">
        <f>_xlfn.XLOOKUP(I2682,UTILIZADAS[Contacto1],UTILIZADAS[Source.Name],,0)</f>
        <v>#N/A</v>
      </c>
      <c r="B2682" s="18" t="e">
        <f>VLOOKUP(J2682,Ref!A:C,3,0)</f>
        <v>#N/A</v>
      </c>
      <c r="C2682" s="18" t="e">
        <f>VLOOKUP(J2682,Ref!A:D,4,0)</f>
        <v>#N/A</v>
      </c>
      <c r="D2682" s="18" t="str">
        <f t="shared" si="123"/>
        <v>00/ene</v>
      </c>
      <c r="E2682" s="18">
        <f t="shared" si="124"/>
        <v>0</v>
      </c>
      <c r="F2682" s="18">
        <v>1</v>
      </c>
      <c r="G2682" s="18">
        <f t="shared" si="125"/>
        <v>0</v>
      </c>
    </row>
    <row r="2683" spans="1:7">
      <c r="A2683" t="e">
        <f>_xlfn.XLOOKUP(I2683,UTILIZADAS[Contacto1],UTILIZADAS[Source.Name],,0)</f>
        <v>#N/A</v>
      </c>
      <c r="B2683" s="18" t="e">
        <f>VLOOKUP(J2683,Ref!A:C,3,0)</f>
        <v>#N/A</v>
      </c>
      <c r="C2683" s="18" t="e">
        <f>VLOOKUP(J2683,Ref!A:D,4,0)</f>
        <v>#N/A</v>
      </c>
      <c r="D2683" s="18" t="str">
        <f t="shared" si="123"/>
        <v>00/ene</v>
      </c>
      <c r="E2683" s="18">
        <f t="shared" si="124"/>
        <v>0</v>
      </c>
      <c r="F2683" s="18">
        <v>1</v>
      </c>
      <c r="G2683" s="18">
        <f t="shared" si="125"/>
        <v>0</v>
      </c>
    </row>
    <row r="2684" spans="1:7">
      <c r="A2684" t="e">
        <f>_xlfn.XLOOKUP(I2684,UTILIZADAS[Contacto1],UTILIZADAS[Source.Name],,0)</f>
        <v>#N/A</v>
      </c>
      <c r="B2684" s="18" t="e">
        <f>VLOOKUP(J2684,Ref!A:C,3,0)</f>
        <v>#N/A</v>
      </c>
      <c r="C2684" s="18" t="e">
        <f>VLOOKUP(J2684,Ref!A:D,4,0)</f>
        <v>#N/A</v>
      </c>
      <c r="D2684" s="18" t="str">
        <f t="shared" si="123"/>
        <v>00/ene</v>
      </c>
      <c r="E2684" s="18">
        <f t="shared" si="124"/>
        <v>0</v>
      </c>
      <c r="F2684" s="18">
        <v>1</v>
      </c>
      <c r="G2684" s="18">
        <f t="shared" si="125"/>
        <v>0</v>
      </c>
    </row>
    <row r="2685" spans="1:7">
      <c r="A2685" t="e">
        <f>_xlfn.XLOOKUP(I2685,UTILIZADAS[Contacto1],UTILIZADAS[Source.Name],,0)</f>
        <v>#N/A</v>
      </c>
      <c r="B2685" s="18" t="e">
        <f>VLOOKUP(J2685,Ref!A:C,3,0)</f>
        <v>#N/A</v>
      </c>
      <c r="C2685" s="18" t="e">
        <f>VLOOKUP(J2685,Ref!A:D,4,0)</f>
        <v>#N/A</v>
      </c>
      <c r="D2685" s="18" t="str">
        <f t="shared" si="123"/>
        <v>00/ene</v>
      </c>
      <c r="E2685" s="18">
        <f t="shared" si="124"/>
        <v>0</v>
      </c>
      <c r="F2685" s="18">
        <v>1</v>
      </c>
      <c r="G2685" s="18">
        <f t="shared" si="125"/>
        <v>0</v>
      </c>
    </row>
    <row r="2686" spans="1:7">
      <c r="A2686" t="e">
        <f>_xlfn.XLOOKUP(I2686,UTILIZADAS[Contacto1],UTILIZADAS[Source.Name],,0)</f>
        <v>#N/A</v>
      </c>
      <c r="B2686" s="18" t="e">
        <f>VLOOKUP(J2686,Ref!A:C,3,0)</f>
        <v>#N/A</v>
      </c>
      <c r="C2686" s="18" t="e">
        <f>VLOOKUP(J2686,Ref!A:D,4,0)</f>
        <v>#N/A</v>
      </c>
      <c r="D2686" s="18" t="str">
        <f t="shared" si="123"/>
        <v>00/ene</v>
      </c>
      <c r="E2686" s="18">
        <f t="shared" si="124"/>
        <v>0</v>
      </c>
      <c r="F2686" s="18">
        <v>1</v>
      </c>
      <c r="G2686" s="18">
        <f t="shared" si="125"/>
        <v>0</v>
      </c>
    </row>
    <row r="2687" spans="1:7">
      <c r="A2687" t="e">
        <f>_xlfn.XLOOKUP(I2687,UTILIZADAS[Contacto1],UTILIZADAS[Source.Name],,0)</f>
        <v>#N/A</v>
      </c>
      <c r="B2687" s="18" t="e">
        <f>VLOOKUP(J2687,Ref!A:C,3,0)</f>
        <v>#N/A</v>
      </c>
      <c r="C2687" s="18" t="e">
        <f>VLOOKUP(J2687,Ref!A:D,4,0)</f>
        <v>#N/A</v>
      </c>
      <c r="D2687" s="18" t="str">
        <f t="shared" si="123"/>
        <v>00/ene</v>
      </c>
      <c r="E2687" s="18">
        <f t="shared" si="124"/>
        <v>0</v>
      </c>
      <c r="F2687" s="18">
        <v>1</v>
      </c>
      <c r="G2687" s="18">
        <f t="shared" si="125"/>
        <v>0</v>
      </c>
    </row>
    <row r="2688" spans="1:7">
      <c r="A2688" t="e">
        <f>_xlfn.XLOOKUP(I2688,UTILIZADAS[Contacto1],UTILIZADAS[Source.Name],,0)</f>
        <v>#N/A</v>
      </c>
      <c r="B2688" s="18" t="e">
        <f>VLOOKUP(J2688,Ref!A:C,3,0)</f>
        <v>#N/A</v>
      </c>
      <c r="C2688" s="18" t="e">
        <f>VLOOKUP(J2688,Ref!A:D,4,0)</f>
        <v>#N/A</v>
      </c>
      <c r="D2688" s="18" t="str">
        <f t="shared" si="123"/>
        <v>00/ene</v>
      </c>
      <c r="E2688" s="18">
        <f t="shared" si="124"/>
        <v>0</v>
      </c>
      <c r="F2688" s="18">
        <v>1</v>
      </c>
      <c r="G2688" s="18">
        <f t="shared" si="125"/>
        <v>0</v>
      </c>
    </row>
    <row r="2689" spans="1:7">
      <c r="A2689" t="e">
        <f>_xlfn.XLOOKUP(I2689,UTILIZADAS[Contacto1],UTILIZADAS[Source.Name],,0)</f>
        <v>#N/A</v>
      </c>
      <c r="B2689" s="18" t="e">
        <f>VLOOKUP(J2689,Ref!A:C,3,0)</f>
        <v>#N/A</v>
      </c>
      <c r="C2689" s="18" t="e">
        <f>VLOOKUP(J2689,Ref!A:D,4,0)</f>
        <v>#N/A</v>
      </c>
      <c r="D2689" s="18" t="str">
        <f t="shared" si="123"/>
        <v>00/ene</v>
      </c>
      <c r="E2689" s="18">
        <f t="shared" si="124"/>
        <v>0</v>
      </c>
      <c r="F2689" s="18">
        <v>1</v>
      </c>
      <c r="G2689" s="18">
        <f t="shared" si="125"/>
        <v>0</v>
      </c>
    </row>
    <row r="2690" spans="1:7">
      <c r="A2690" t="e">
        <f>_xlfn.XLOOKUP(I2690,UTILIZADAS[Contacto1],UTILIZADAS[Source.Name],,0)</f>
        <v>#N/A</v>
      </c>
      <c r="B2690" s="18" t="e">
        <f>VLOOKUP(J2690,Ref!A:C,3,0)</f>
        <v>#N/A</v>
      </c>
      <c r="C2690" s="18" t="e">
        <f>VLOOKUP(J2690,Ref!A:D,4,0)</f>
        <v>#N/A</v>
      </c>
      <c r="D2690" s="18" t="str">
        <f t="shared" ref="D2690:D2753" si="126">TEXT(H2690,"dd/mmm")</f>
        <v>00/ene</v>
      </c>
      <c r="E2690" s="18">
        <f t="shared" ref="E2690:E2753" si="127">+COUNTIF(I:I,I2690)</f>
        <v>0</v>
      </c>
      <c r="F2690" s="18">
        <v>1</v>
      </c>
      <c r="G2690" s="18">
        <f t="shared" si="125"/>
        <v>0</v>
      </c>
    </row>
    <row r="2691" spans="1:7">
      <c r="A2691" t="e">
        <f>_xlfn.XLOOKUP(I2691,UTILIZADAS[Contacto1],UTILIZADAS[Source.Name],,0)</f>
        <v>#N/A</v>
      </c>
      <c r="B2691" s="18" t="e">
        <f>VLOOKUP(J2691,Ref!A:C,3,0)</f>
        <v>#N/A</v>
      </c>
      <c r="C2691" s="18" t="e">
        <f>VLOOKUP(J2691,Ref!A:D,4,0)</f>
        <v>#N/A</v>
      </c>
      <c r="D2691" s="18" t="str">
        <f t="shared" si="126"/>
        <v>00/ene</v>
      </c>
      <c r="E2691" s="18">
        <f t="shared" si="127"/>
        <v>0</v>
      </c>
      <c r="F2691" s="18">
        <v>1</v>
      </c>
      <c r="G2691" s="18">
        <f t="shared" ref="G2691:G2754" si="128">IF(I2691=I2692,0,1)</f>
        <v>0</v>
      </c>
    </row>
    <row r="2692" spans="1:7">
      <c r="A2692" t="e">
        <f>_xlfn.XLOOKUP(I2692,UTILIZADAS[Contacto1],UTILIZADAS[Source.Name],,0)</f>
        <v>#N/A</v>
      </c>
      <c r="B2692" s="18" t="e">
        <f>VLOOKUP(J2692,Ref!A:C,3,0)</f>
        <v>#N/A</v>
      </c>
      <c r="C2692" s="18" t="e">
        <f>VLOOKUP(J2692,Ref!A:D,4,0)</f>
        <v>#N/A</v>
      </c>
      <c r="D2692" s="18" t="str">
        <f t="shared" si="126"/>
        <v>00/ene</v>
      </c>
      <c r="E2692" s="18">
        <f t="shared" si="127"/>
        <v>0</v>
      </c>
      <c r="F2692" s="18">
        <v>1</v>
      </c>
      <c r="G2692" s="18">
        <f t="shared" si="128"/>
        <v>0</v>
      </c>
    </row>
    <row r="2693" spans="1:7">
      <c r="A2693" t="e">
        <f>_xlfn.XLOOKUP(I2693,UTILIZADAS[Contacto1],UTILIZADAS[Source.Name],,0)</f>
        <v>#N/A</v>
      </c>
      <c r="B2693" s="18" t="e">
        <f>VLOOKUP(J2693,Ref!A:C,3,0)</f>
        <v>#N/A</v>
      </c>
      <c r="C2693" s="18" t="e">
        <f>VLOOKUP(J2693,Ref!A:D,4,0)</f>
        <v>#N/A</v>
      </c>
      <c r="D2693" s="18" t="str">
        <f t="shared" si="126"/>
        <v>00/ene</v>
      </c>
      <c r="E2693" s="18">
        <f t="shared" si="127"/>
        <v>0</v>
      </c>
      <c r="F2693" s="18">
        <v>1</v>
      </c>
      <c r="G2693" s="18">
        <f t="shared" si="128"/>
        <v>0</v>
      </c>
    </row>
    <row r="2694" spans="1:7">
      <c r="A2694" t="e">
        <f>_xlfn.XLOOKUP(I2694,UTILIZADAS[Contacto1],UTILIZADAS[Source.Name],,0)</f>
        <v>#N/A</v>
      </c>
      <c r="B2694" s="18" t="e">
        <f>VLOOKUP(J2694,Ref!A:C,3,0)</f>
        <v>#N/A</v>
      </c>
      <c r="C2694" s="18" t="e">
        <f>VLOOKUP(J2694,Ref!A:D,4,0)</f>
        <v>#N/A</v>
      </c>
      <c r="D2694" s="18" t="str">
        <f t="shared" si="126"/>
        <v>00/ene</v>
      </c>
      <c r="E2694" s="18">
        <f t="shared" si="127"/>
        <v>0</v>
      </c>
      <c r="F2694" s="18">
        <v>1</v>
      </c>
      <c r="G2694" s="18">
        <f t="shared" si="128"/>
        <v>0</v>
      </c>
    </row>
    <row r="2695" spans="1:7">
      <c r="A2695" t="e">
        <f>_xlfn.XLOOKUP(I2695,UTILIZADAS[Contacto1],UTILIZADAS[Source.Name],,0)</f>
        <v>#N/A</v>
      </c>
      <c r="B2695" s="18" t="e">
        <f>VLOOKUP(J2695,Ref!A:C,3,0)</f>
        <v>#N/A</v>
      </c>
      <c r="C2695" s="18" t="e">
        <f>VLOOKUP(J2695,Ref!A:D,4,0)</f>
        <v>#N/A</v>
      </c>
      <c r="D2695" s="18" t="str">
        <f t="shared" si="126"/>
        <v>00/ene</v>
      </c>
      <c r="E2695" s="18">
        <f t="shared" si="127"/>
        <v>0</v>
      </c>
      <c r="F2695" s="18">
        <v>1</v>
      </c>
      <c r="G2695" s="18">
        <f t="shared" si="128"/>
        <v>0</v>
      </c>
    </row>
    <row r="2696" spans="1:7">
      <c r="A2696" t="e">
        <f>_xlfn.XLOOKUP(I2696,UTILIZADAS[Contacto1],UTILIZADAS[Source.Name],,0)</f>
        <v>#N/A</v>
      </c>
      <c r="B2696" s="18" t="e">
        <f>VLOOKUP(J2696,Ref!A:C,3,0)</f>
        <v>#N/A</v>
      </c>
      <c r="C2696" s="18" t="e">
        <f>VLOOKUP(J2696,Ref!A:D,4,0)</f>
        <v>#N/A</v>
      </c>
      <c r="D2696" s="18" t="str">
        <f t="shared" si="126"/>
        <v>00/ene</v>
      </c>
      <c r="E2696" s="18">
        <f t="shared" si="127"/>
        <v>0</v>
      </c>
      <c r="F2696" s="18">
        <v>1</v>
      </c>
      <c r="G2696" s="18">
        <f t="shared" si="128"/>
        <v>0</v>
      </c>
    </row>
    <row r="2697" spans="1:7">
      <c r="A2697" t="e">
        <f>_xlfn.XLOOKUP(I2697,UTILIZADAS[Contacto1],UTILIZADAS[Source.Name],,0)</f>
        <v>#N/A</v>
      </c>
      <c r="B2697" s="18" t="e">
        <f>VLOOKUP(J2697,Ref!A:C,3,0)</f>
        <v>#N/A</v>
      </c>
      <c r="C2697" s="18" t="e">
        <f>VLOOKUP(J2697,Ref!A:D,4,0)</f>
        <v>#N/A</v>
      </c>
      <c r="D2697" s="18" t="str">
        <f t="shared" si="126"/>
        <v>00/ene</v>
      </c>
      <c r="E2697" s="18">
        <f t="shared" si="127"/>
        <v>0</v>
      </c>
      <c r="F2697" s="18">
        <v>1</v>
      </c>
      <c r="G2697" s="18">
        <f t="shared" si="128"/>
        <v>0</v>
      </c>
    </row>
    <row r="2698" spans="1:7">
      <c r="A2698" t="e">
        <f>_xlfn.XLOOKUP(I2698,UTILIZADAS[Contacto1],UTILIZADAS[Source.Name],,0)</f>
        <v>#N/A</v>
      </c>
      <c r="B2698" s="18" t="e">
        <f>VLOOKUP(J2698,Ref!A:C,3,0)</f>
        <v>#N/A</v>
      </c>
      <c r="C2698" s="18" t="e">
        <f>VLOOKUP(J2698,Ref!A:D,4,0)</f>
        <v>#N/A</v>
      </c>
      <c r="D2698" s="18" t="str">
        <f t="shared" si="126"/>
        <v>00/ene</v>
      </c>
      <c r="E2698" s="18">
        <f t="shared" si="127"/>
        <v>0</v>
      </c>
      <c r="F2698" s="18">
        <v>1</v>
      </c>
      <c r="G2698" s="18">
        <f t="shared" si="128"/>
        <v>0</v>
      </c>
    </row>
    <row r="2699" spans="1:7">
      <c r="A2699" t="e">
        <f>_xlfn.XLOOKUP(I2699,UTILIZADAS[Contacto1],UTILIZADAS[Source.Name],,0)</f>
        <v>#N/A</v>
      </c>
      <c r="B2699" s="18" t="e">
        <f>VLOOKUP(J2699,Ref!A:C,3,0)</f>
        <v>#N/A</v>
      </c>
      <c r="C2699" s="18" t="e">
        <f>VLOOKUP(J2699,Ref!A:D,4,0)</f>
        <v>#N/A</v>
      </c>
      <c r="D2699" s="18" t="str">
        <f t="shared" si="126"/>
        <v>00/ene</v>
      </c>
      <c r="E2699" s="18">
        <f t="shared" si="127"/>
        <v>0</v>
      </c>
      <c r="F2699" s="18">
        <v>1</v>
      </c>
      <c r="G2699" s="18">
        <f t="shared" si="128"/>
        <v>0</v>
      </c>
    </row>
    <row r="2700" spans="1:7">
      <c r="A2700" t="e">
        <f>_xlfn.XLOOKUP(I2700,UTILIZADAS[Contacto1],UTILIZADAS[Source.Name],,0)</f>
        <v>#N/A</v>
      </c>
      <c r="B2700" s="18" t="e">
        <f>VLOOKUP(J2700,Ref!A:C,3,0)</f>
        <v>#N/A</v>
      </c>
      <c r="C2700" s="18" t="e">
        <f>VLOOKUP(J2700,Ref!A:D,4,0)</f>
        <v>#N/A</v>
      </c>
      <c r="D2700" s="18" t="str">
        <f t="shared" si="126"/>
        <v>00/ene</v>
      </c>
      <c r="E2700" s="18">
        <f t="shared" si="127"/>
        <v>0</v>
      </c>
      <c r="F2700" s="18">
        <v>1</v>
      </c>
      <c r="G2700" s="18">
        <f t="shared" si="128"/>
        <v>0</v>
      </c>
    </row>
    <row r="2701" spans="1:7">
      <c r="A2701" t="e">
        <f>_xlfn.XLOOKUP(I2701,UTILIZADAS[Contacto1],UTILIZADAS[Source.Name],,0)</f>
        <v>#N/A</v>
      </c>
      <c r="B2701" s="18" t="e">
        <f>VLOOKUP(J2701,Ref!A:C,3,0)</f>
        <v>#N/A</v>
      </c>
      <c r="C2701" s="18" t="e">
        <f>VLOOKUP(J2701,Ref!A:D,4,0)</f>
        <v>#N/A</v>
      </c>
      <c r="D2701" s="18" t="str">
        <f t="shared" si="126"/>
        <v>00/ene</v>
      </c>
      <c r="E2701" s="18">
        <f t="shared" si="127"/>
        <v>0</v>
      </c>
      <c r="F2701" s="18">
        <v>1</v>
      </c>
      <c r="G2701" s="18">
        <f t="shared" si="128"/>
        <v>0</v>
      </c>
    </row>
    <row r="2702" spans="1:7">
      <c r="A2702" t="e">
        <f>_xlfn.XLOOKUP(I2702,UTILIZADAS[Contacto1],UTILIZADAS[Source.Name],,0)</f>
        <v>#N/A</v>
      </c>
      <c r="B2702" s="18" t="e">
        <f>VLOOKUP(J2702,Ref!A:C,3,0)</f>
        <v>#N/A</v>
      </c>
      <c r="C2702" s="18" t="e">
        <f>VLOOKUP(J2702,Ref!A:D,4,0)</f>
        <v>#N/A</v>
      </c>
      <c r="D2702" s="18" t="str">
        <f t="shared" si="126"/>
        <v>00/ene</v>
      </c>
      <c r="E2702" s="18">
        <f t="shared" si="127"/>
        <v>0</v>
      </c>
      <c r="F2702" s="18">
        <v>1</v>
      </c>
      <c r="G2702" s="18">
        <f t="shared" si="128"/>
        <v>0</v>
      </c>
    </row>
    <row r="2703" spans="1:7">
      <c r="A2703" t="e">
        <f>_xlfn.XLOOKUP(I2703,UTILIZADAS[Contacto1],UTILIZADAS[Source.Name],,0)</f>
        <v>#N/A</v>
      </c>
      <c r="B2703" s="18" t="e">
        <f>VLOOKUP(J2703,Ref!A:C,3,0)</f>
        <v>#N/A</v>
      </c>
      <c r="C2703" s="18" t="e">
        <f>VLOOKUP(J2703,Ref!A:D,4,0)</f>
        <v>#N/A</v>
      </c>
      <c r="D2703" s="18" t="str">
        <f t="shared" si="126"/>
        <v>00/ene</v>
      </c>
      <c r="E2703" s="18">
        <f t="shared" si="127"/>
        <v>0</v>
      </c>
      <c r="F2703" s="18">
        <v>1</v>
      </c>
      <c r="G2703" s="18">
        <f t="shared" si="128"/>
        <v>0</v>
      </c>
    </row>
    <row r="2704" spans="1:7">
      <c r="A2704" t="e">
        <f>_xlfn.XLOOKUP(I2704,UTILIZADAS[Contacto1],UTILIZADAS[Source.Name],,0)</f>
        <v>#N/A</v>
      </c>
      <c r="B2704" s="18" t="e">
        <f>VLOOKUP(J2704,Ref!A:C,3,0)</f>
        <v>#N/A</v>
      </c>
      <c r="C2704" s="18" t="e">
        <f>VLOOKUP(J2704,Ref!A:D,4,0)</f>
        <v>#N/A</v>
      </c>
      <c r="D2704" s="18" t="str">
        <f t="shared" si="126"/>
        <v>00/ene</v>
      </c>
      <c r="E2704" s="18">
        <f t="shared" si="127"/>
        <v>0</v>
      </c>
      <c r="F2704" s="18">
        <v>1</v>
      </c>
      <c r="G2704" s="18">
        <f t="shared" si="128"/>
        <v>0</v>
      </c>
    </row>
    <row r="2705" spans="1:7">
      <c r="A2705" t="e">
        <f>_xlfn.XLOOKUP(I2705,UTILIZADAS[Contacto1],UTILIZADAS[Source.Name],,0)</f>
        <v>#N/A</v>
      </c>
      <c r="B2705" s="18" t="e">
        <f>VLOOKUP(J2705,Ref!A:C,3,0)</f>
        <v>#N/A</v>
      </c>
      <c r="C2705" s="18" t="e">
        <f>VLOOKUP(J2705,Ref!A:D,4,0)</f>
        <v>#N/A</v>
      </c>
      <c r="D2705" s="18" t="str">
        <f t="shared" si="126"/>
        <v>00/ene</v>
      </c>
      <c r="E2705" s="18">
        <f t="shared" si="127"/>
        <v>0</v>
      </c>
      <c r="F2705" s="18">
        <v>1</v>
      </c>
      <c r="G2705" s="18">
        <f t="shared" si="128"/>
        <v>0</v>
      </c>
    </row>
    <row r="2706" spans="1:7">
      <c r="A2706" t="e">
        <f>_xlfn.XLOOKUP(I2706,UTILIZADAS[Contacto1],UTILIZADAS[Source.Name],,0)</f>
        <v>#N/A</v>
      </c>
      <c r="B2706" s="18" t="e">
        <f>VLOOKUP(J2706,Ref!A:C,3,0)</f>
        <v>#N/A</v>
      </c>
      <c r="C2706" s="18" t="e">
        <f>VLOOKUP(J2706,Ref!A:D,4,0)</f>
        <v>#N/A</v>
      </c>
      <c r="D2706" s="18" t="str">
        <f t="shared" si="126"/>
        <v>00/ene</v>
      </c>
      <c r="E2706" s="18">
        <f t="shared" si="127"/>
        <v>0</v>
      </c>
      <c r="F2706" s="18">
        <v>1</v>
      </c>
      <c r="G2706" s="18">
        <f t="shared" si="128"/>
        <v>0</v>
      </c>
    </row>
    <row r="2707" spans="1:7">
      <c r="A2707" t="e">
        <f>_xlfn.XLOOKUP(I2707,UTILIZADAS[Contacto1],UTILIZADAS[Source.Name],,0)</f>
        <v>#N/A</v>
      </c>
      <c r="B2707" s="18" t="e">
        <f>VLOOKUP(J2707,Ref!A:C,3,0)</f>
        <v>#N/A</v>
      </c>
      <c r="C2707" s="18" t="e">
        <f>VLOOKUP(J2707,Ref!A:D,4,0)</f>
        <v>#N/A</v>
      </c>
      <c r="D2707" s="18" t="str">
        <f t="shared" si="126"/>
        <v>00/ene</v>
      </c>
      <c r="E2707" s="18">
        <f t="shared" si="127"/>
        <v>0</v>
      </c>
      <c r="F2707" s="18">
        <v>1</v>
      </c>
      <c r="G2707" s="18">
        <f t="shared" si="128"/>
        <v>0</v>
      </c>
    </row>
    <row r="2708" spans="1:7">
      <c r="A2708" t="e">
        <f>_xlfn.XLOOKUP(I2708,UTILIZADAS[Contacto1],UTILIZADAS[Source.Name],,0)</f>
        <v>#N/A</v>
      </c>
      <c r="B2708" s="18" t="e">
        <f>VLOOKUP(J2708,Ref!A:C,3,0)</f>
        <v>#N/A</v>
      </c>
      <c r="C2708" s="18" t="e">
        <f>VLOOKUP(J2708,Ref!A:D,4,0)</f>
        <v>#N/A</v>
      </c>
      <c r="D2708" s="18" t="str">
        <f t="shared" si="126"/>
        <v>00/ene</v>
      </c>
      <c r="E2708" s="18">
        <f t="shared" si="127"/>
        <v>0</v>
      </c>
      <c r="F2708" s="18">
        <v>1</v>
      </c>
      <c r="G2708" s="18">
        <f t="shared" si="128"/>
        <v>0</v>
      </c>
    </row>
    <row r="2709" spans="1:7">
      <c r="A2709" t="e">
        <f>_xlfn.XLOOKUP(I2709,UTILIZADAS[Contacto1],UTILIZADAS[Source.Name],,0)</f>
        <v>#N/A</v>
      </c>
      <c r="B2709" s="18" t="e">
        <f>VLOOKUP(J2709,Ref!A:C,3,0)</f>
        <v>#N/A</v>
      </c>
      <c r="C2709" s="18" t="e">
        <f>VLOOKUP(J2709,Ref!A:D,4,0)</f>
        <v>#N/A</v>
      </c>
      <c r="D2709" s="18" t="str">
        <f t="shared" si="126"/>
        <v>00/ene</v>
      </c>
      <c r="E2709" s="18">
        <f t="shared" si="127"/>
        <v>0</v>
      </c>
      <c r="F2709" s="18">
        <v>1</v>
      </c>
      <c r="G2709" s="18">
        <f t="shared" si="128"/>
        <v>0</v>
      </c>
    </row>
    <row r="2710" spans="1:7">
      <c r="A2710" t="e">
        <f>_xlfn.XLOOKUP(I2710,UTILIZADAS[Contacto1],UTILIZADAS[Source.Name],,0)</f>
        <v>#N/A</v>
      </c>
      <c r="B2710" s="18" t="e">
        <f>VLOOKUP(J2710,Ref!A:C,3,0)</f>
        <v>#N/A</v>
      </c>
      <c r="C2710" s="18" t="e">
        <f>VLOOKUP(J2710,Ref!A:D,4,0)</f>
        <v>#N/A</v>
      </c>
      <c r="D2710" s="18" t="str">
        <f t="shared" si="126"/>
        <v>00/ene</v>
      </c>
      <c r="E2710" s="18">
        <f t="shared" si="127"/>
        <v>0</v>
      </c>
      <c r="F2710" s="18">
        <v>1</v>
      </c>
      <c r="G2710" s="18">
        <f t="shared" si="128"/>
        <v>0</v>
      </c>
    </row>
    <row r="2711" spans="1:7">
      <c r="A2711" t="e">
        <f>_xlfn.XLOOKUP(I2711,UTILIZADAS[Contacto1],UTILIZADAS[Source.Name],,0)</f>
        <v>#N/A</v>
      </c>
      <c r="B2711" s="18" t="e">
        <f>VLOOKUP(J2711,Ref!A:C,3,0)</f>
        <v>#N/A</v>
      </c>
      <c r="C2711" s="18" t="e">
        <f>VLOOKUP(J2711,Ref!A:D,4,0)</f>
        <v>#N/A</v>
      </c>
      <c r="D2711" s="18" t="str">
        <f t="shared" si="126"/>
        <v>00/ene</v>
      </c>
      <c r="E2711" s="18">
        <f t="shared" si="127"/>
        <v>0</v>
      </c>
      <c r="F2711" s="18">
        <v>1</v>
      </c>
      <c r="G2711" s="18">
        <f t="shared" si="128"/>
        <v>0</v>
      </c>
    </row>
    <row r="2712" spans="1:7">
      <c r="A2712" t="e">
        <f>_xlfn.XLOOKUP(I2712,UTILIZADAS[Contacto1],UTILIZADAS[Source.Name],,0)</f>
        <v>#N/A</v>
      </c>
      <c r="B2712" s="18" t="e">
        <f>VLOOKUP(J2712,Ref!A:C,3,0)</f>
        <v>#N/A</v>
      </c>
      <c r="C2712" s="18" t="e">
        <f>VLOOKUP(J2712,Ref!A:D,4,0)</f>
        <v>#N/A</v>
      </c>
      <c r="D2712" s="18" t="str">
        <f t="shared" si="126"/>
        <v>00/ene</v>
      </c>
      <c r="E2712" s="18">
        <f t="shared" si="127"/>
        <v>0</v>
      </c>
      <c r="F2712" s="18">
        <v>1</v>
      </c>
      <c r="G2712" s="18">
        <f t="shared" si="128"/>
        <v>0</v>
      </c>
    </row>
    <row r="2713" spans="1:7">
      <c r="A2713" t="e">
        <f>_xlfn.XLOOKUP(I2713,UTILIZADAS[Contacto1],UTILIZADAS[Source.Name],,0)</f>
        <v>#N/A</v>
      </c>
      <c r="B2713" s="18" t="e">
        <f>VLOOKUP(J2713,Ref!A:C,3,0)</f>
        <v>#N/A</v>
      </c>
      <c r="C2713" s="18" t="e">
        <f>VLOOKUP(J2713,Ref!A:D,4,0)</f>
        <v>#N/A</v>
      </c>
      <c r="D2713" s="18" t="str">
        <f t="shared" si="126"/>
        <v>00/ene</v>
      </c>
      <c r="E2713" s="18">
        <f t="shared" si="127"/>
        <v>0</v>
      </c>
      <c r="F2713" s="18">
        <v>1</v>
      </c>
      <c r="G2713" s="18">
        <f t="shared" si="128"/>
        <v>0</v>
      </c>
    </row>
    <row r="2714" spans="1:7">
      <c r="A2714" t="e">
        <f>_xlfn.XLOOKUP(I2714,UTILIZADAS[Contacto1],UTILIZADAS[Source.Name],,0)</f>
        <v>#N/A</v>
      </c>
      <c r="B2714" s="18" t="e">
        <f>VLOOKUP(J2714,Ref!A:C,3,0)</f>
        <v>#N/A</v>
      </c>
      <c r="C2714" s="18" t="e">
        <f>VLOOKUP(J2714,Ref!A:D,4,0)</f>
        <v>#N/A</v>
      </c>
      <c r="D2714" s="18" t="str">
        <f t="shared" si="126"/>
        <v>00/ene</v>
      </c>
      <c r="E2714" s="18">
        <f t="shared" si="127"/>
        <v>0</v>
      </c>
      <c r="F2714" s="18">
        <v>1</v>
      </c>
      <c r="G2714" s="18">
        <f t="shared" si="128"/>
        <v>0</v>
      </c>
    </row>
    <row r="2715" spans="1:7">
      <c r="A2715" t="e">
        <f>_xlfn.XLOOKUP(I2715,UTILIZADAS[Contacto1],UTILIZADAS[Source.Name],,0)</f>
        <v>#N/A</v>
      </c>
      <c r="B2715" s="18" t="e">
        <f>VLOOKUP(J2715,Ref!A:C,3,0)</f>
        <v>#N/A</v>
      </c>
      <c r="C2715" s="18" t="e">
        <f>VLOOKUP(J2715,Ref!A:D,4,0)</f>
        <v>#N/A</v>
      </c>
      <c r="D2715" s="18" t="str">
        <f t="shared" si="126"/>
        <v>00/ene</v>
      </c>
      <c r="E2715" s="18">
        <f t="shared" si="127"/>
        <v>0</v>
      </c>
      <c r="F2715" s="18">
        <v>1</v>
      </c>
      <c r="G2715" s="18">
        <f t="shared" si="128"/>
        <v>0</v>
      </c>
    </row>
    <row r="2716" spans="1:7">
      <c r="A2716" t="e">
        <f>_xlfn.XLOOKUP(I2716,UTILIZADAS[Contacto1],UTILIZADAS[Source.Name],,0)</f>
        <v>#N/A</v>
      </c>
      <c r="B2716" s="18" t="e">
        <f>VLOOKUP(J2716,Ref!A:C,3,0)</f>
        <v>#N/A</v>
      </c>
      <c r="C2716" s="18" t="e">
        <f>VLOOKUP(J2716,Ref!A:D,4,0)</f>
        <v>#N/A</v>
      </c>
      <c r="D2716" s="18" t="str">
        <f t="shared" si="126"/>
        <v>00/ene</v>
      </c>
      <c r="E2716" s="18">
        <f t="shared" si="127"/>
        <v>0</v>
      </c>
      <c r="F2716" s="18">
        <v>1</v>
      </c>
      <c r="G2716" s="18">
        <f t="shared" si="128"/>
        <v>0</v>
      </c>
    </row>
    <row r="2717" spans="1:7">
      <c r="A2717" t="e">
        <f>_xlfn.XLOOKUP(I2717,UTILIZADAS[Contacto1],UTILIZADAS[Source.Name],,0)</f>
        <v>#N/A</v>
      </c>
      <c r="B2717" s="18" t="e">
        <f>VLOOKUP(J2717,Ref!A:C,3,0)</f>
        <v>#N/A</v>
      </c>
      <c r="C2717" s="18" t="e">
        <f>VLOOKUP(J2717,Ref!A:D,4,0)</f>
        <v>#N/A</v>
      </c>
      <c r="D2717" s="18" t="str">
        <f t="shared" si="126"/>
        <v>00/ene</v>
      </c>
      <c r="E2717" s="18">
        <f t="shared" si="127"/>
        <v>0</v>
      </c>
      <c r="F2717" s="18">
        <v>1</v>
      </c>
      <c r="G2717" s="18">
        <f t="shared" si="128"/>
        <v>0</v>
      </c>
    </row>
    <row r="2718" spans="1:7">
      <c r="A2718" t="e">
        <f>_xlfn.XLOOKUP(I2718,UTILIZADAS[Contacto1],UTILIZADAS[Source.Name],,0)</f>
        <v>#N/A</v>
      </c>
      <c r="B2718" s="18" t="e">
        <f>VLOOKUP(J2718,Ref!A:C,3,0)</f>
        <v>#N/A</v>
      </c>
      <c r="C2718" s="18" t="e">
        <f>VLOOKUP(J2718,Ref!A:D,4,0)</f>
        <v>#N/A</v>
      </c>
      <c r="D2718" s="18" t="str">
        <f t="shared" si="126"/>
        <v>00/ene</v>
      </c>
      <c r="E2718" s="18">
        <f t="shared" si="127"/>
        <v>0</v>
      </c>
      <c r="F2718" s="18">
        <v>1</v>
      </c>
      <c r="G2718" s="18">
        <f t="shared" si="128"/>
        <v>0</v>
      </c>
    </row>
    <row r="2719" spans="1:7">
      <c r="A2719" t="e">
        <f>_xlfn.XLOOKUP(I2719,UTILIZADAS[Contacto1],UTILIZADAS[Source.Name],,0)</f>
        <v>#N/A</v>
      </c>
      <c r="B2719" s="18" t="e">
        <f>VLOOKUP(J2719,Ref!A:C,3,0)</f>
        <v>#N/A</v>
      </c>
      <c r="C2719" s="18" t="e">
        <f>VLOOKUP(J2719,Ref!A:D,4,0)</f>
        <v>#N/A</v>
      </c>
      <c r="D2719" s="18" t="str">
        <f t="shared" si="126"/>
        <v>00/ene</v>
      </c>
      <c r="E2719" s="18">
        <f t="shared" si="127"/>
        <v>0</v>
      </c>
      <c r="F2719" s="18">
        <v>1</v>
      </c>
      <c r="G2719" s="18">
        <f t="shared" si="128"/>
        <v>0</v>
      </c>
    </row>
    <row r="2720" spans="1:7">
      <c r="A2720" t="e">
        <f>_xlfn.XLOOKUP(I2720,UTILIZADAS[Contacto1],UTILIZADAS[Source.Name],,0)</f>
        <v>#N/A</v>
      </c>
      <c r="B2720" s="18" t="e">
        <f>VLOOKUP(J2720,Ref!A:C,3,0)</f>
        <v>#N/A</v>
      </c>
      <c r="C2720" s="18" t="e">
        <f>VLOOKUP(J2720,Ref!A:D,4,0)</f>
        <v>#N/A</v>
      </c>
      <c r="D2720" s="18" t="str">
        <f t="shared" si="126"/>
        <v>00/ene</v>
      </c>
      <c r="E2720" s="18">
        <f t="shared" si="127"/>
        <v>0</v>
      </c>
      <c r="F2720" s="18">
        <v>1</v>
      </c>
      <c r="G2720" s="18">
        <f t="shared" si="128"/>
        <v>0</v>
      </c>
    </row>
    <row r="2721" spans="1:7">
      <c r="A2721" t="e">
        <f>_xlfn.XLOOKUP(I2721,UTILIZADAS[Contacto1],UTILIZADAS[Source.Name],,0)</f>
        <v>#N/A</v>
      </c>
      <c r="B2721" s="18" t="e">
        <f>VLOOKUP(J2721,Ref!A:C,3,0)</f>
        <v>#N/A</v>
      </c>
      <c r="C2721" s="18" t="e">
        <f>VLOOKUP(J2721,Ref!A:D,4,0)</f>
        <v>#N/A</v>
      </c>
      <c r="D2721" s="18" t="str">
        <f t="shared" si="126"/>
        <v>00/ene</v>
      </c>
      <c r="E2721" s="18">
        <f t="shared" si="127"/>
        <v>0</v>
      </c>
      <c r="F2721" s="18">
        <v>1</v>
      </c>
      <c r="G2721" s="18">
        <f t="shared" si="128"/>
        <v>0</v>
      </c>
    </row>
    <row r="2722" spans="1:7">
      <c r="A2722" t="e">
        <f>_xlfn.XLOOKUP(I2722,UTILIZADAS[Contacto1],UTILIZADAS[Source.Name],,0)</f>
        <v>#N/A</v>
      </c>
      <c r="B2722" s="18" t="e">
        <f>VLOOKUP(J2722,Ref!A:C,3,0)</f>
        <v>#N/A</v>
      </c>
      <c r="C2722" s="18" t="e">
        <f>VLOOKUP(J2722,Ref!A:D,4,0)</f>
        <v>#N/A</v>
      </c>
      <c r="D2722" s="18" t="str">
        <f t="shared" si="126"/>
        <v>00/ene</v>
      </c>
      <c r="E2722" s="18">
        <f t="shared" si="127"/>
        <v>0</v>
      </c>
      <c r="F2722" s="18">
        <v>1</v>
      </c>
      <c r="G2722" s="18">
        <f t="shared" si="128"/>
        <v>0</v>
      </c>
    </row>
    <row r="2723" spans="1:7">
      <c r="A2723" t="e">
        <f>_xlfn.XLOOKUP(I2723,UTILIZADAS[Contacto1],UTILIZADAS[Source.Name],,0)</f>
        <v>#N/A</v>
      </c>
      <c r="B2723" s="18" t="e">
        <f>VLOOKUP(J2723,Ref!A:C,3,0)</f>
        <v>#N/A</v>
      </c>
      <c r="C2723" s="18" t="e">
        <f>VLOOKUP(J2723,Ref!A:D,4,0)</f>
        <v>#N/A</v>
      </c>
      <c r="D2723" s="18" t="str">
        <f t="shared" si="126"/>
        <v>00/ene</v>
      </c>
      <c r="E2723" s="18">
        <f t="shared" si="127"/>
        <v>0</v>
      </c>
      <c r="F2723" s="18">
        <v>1</v>
      </c>
      <c r="G2723" s="18">
        <f t="shared" si="128"/>
        <v>0</v>
      </c>
    </row>
    <row r="2724" spans="1:7">
      <c r="A2724" t="e">
        <f>_xlfn.XLOOKUP(I2724,UTILIZADAS[Contacto1],UTILIZADAS[Source.Name],,0)</f>
        <v>#N/A</v>
      </c>
      <c r="B2724" s="18" t="e">
        <f>VLOOKUP(J2724,Ref!A:C,3,0)</f>
        <v>#N/A</v>
      </c>
      <c r="C2724" s="18" t="e">
        <f>VLOOKUP(J2724,Ref!A:D,4,0)</f>
        <v>#N/A</v>
      </c>
      <c r="D2724" s="18" t="str">
        <f t="shared" si="126"/>
        <v>00/ene</v>
      </c>
      <c r="E2724" s="18">
        <f t="shared" si="127"/>
        <v>0</v>
      </c>
      <c r="F2724" s="18">
        <v>1</v>
      </c>
      <c r="G2724" s="18">
        <f t="shared" si="128"/>
        <v>0</v>
      </c>
    </row>
    <row r="2725" spans="1:7">
      <c r="A2725" t="e">
        <f>_xlfn.XLOOKUP(I2725,UTILIZADAS[Contacto1],UTILIZADAS[Source.Name],,0)</f>
        <v>#N/A</v>
      </c>
      <c r="B2725" s="18" t="e">
        <f>VLOOKUP(J2725,Ref!A:C,3,0)</f>
        <v>#N/A</v>
      </c>
      <c r="C2725" s="18" t="e">
        <f>VLOOKUP(J2725,Ref!A:D,4,0)</f>
        <v>#N/A</v>
      </c>
      <c r="D2725" s="18" t="str">
        <f t="shared" si="126"/>
        <v>00/ene</v>
      </c>
      <c r="E2725" s="18">
        <f t="shared" si="127"/>
        <v>0</v>
      </c>
      <c r="F2725" s="18">
        <v>1</v>
      </c>
      <c r="G2725" s="18">
        <f t="shared" si="128"/>
        <v>0</v>
      </c>
    </row>
    <row r="2726" spans="1:7">
      <c r="A2726" t="e">
        <f>_xlfn.XLOOKUP(I2726,UTILIZADAS[Contacto1],UTILIZADAS[Source.Name],,0)</f>
        <v>#N/A</v>
      </c>
      <c r="B2726" s="18" t="e">
        <f>VLOOKUP(J2726,Ref!A:C,3,0)</f>
        <v>#N/A</v>
      </c>
      <c r="C2726" s="18" t="e">
        <f>VLOOKUP(J2726,Ref!A:D,4,0)</f>
        <v>#N/A</v>
      </c>
      <c r="D2726" s="18" t="str">
        <f t="shared" si="126"/>
        <v>00/ene</v>
      </c>
      <c r="E2726" s="18">
        <f t="shared" si="127"/>
        <v>0</v>
      </c>
      <c r="F2726" s="18">
        <v>1</v>
      </c>
      <c r="G2726" s="18">
        <f t="shared" si="128"/>
        <v>0</v>
      </c>
    </row>
    <row r="2727" spans="1:7">
      <c r="A2727" t="e">
        <f>_xlfn.XLOOKUP(I2727,UTILIZADAS[Contacto1],UTILIZADAS[Source.Name],,0)</f>
        <v>#N/A</v>
      </c>
      <c r="B2727" s="18" t="e">
        <f>VLOOKUP(J2727,Ref!A:C,3,0)</f>
        <v>#N/A</v>
      </c>
      <c r="C2727" s="18" t="e">
        <f>VLOOKUP(J2727,Ref!A:D,4,0)</f>
        <v>#N/A</v>
      </c>
      <c r="D2727" s="18" t="str">
        <f t="shared" si="126"/>
        <v>00/ene</v>
      </c>
      <c r="E2727" s="18">
        <f t="shared" si="127"/>
        <v>0</v>
      </c>
      <c r="F2727" s="18">
        <v>1</v>
      </c>
      <c r="G2727" s="18">
        <f t="shared" si="128"/>
        <v>0</v>
      </c>
    </row>
    <row r="2728" spans="1:7">
      <c r="A2728" t="e">
        <f>_xlfn.XLOOKUP(I2728,UTILIZADAS[Contacto1],UTILIZADAS[Source.Name],,0)</f>
        <v>#N/A</v>
      </c>
      <c r="B2728" s="18" t="e">
        <f>VLOOKUP(J2728,Ref!A:C,3,0)</f>
        <v>#N/A</v>
      </c>
      <c r="C2728" s="18" t="e">
        <f>VLOOKUP(J2728,Ref!A:D,4,0)</f>
        <v>#N/A</v>
      </c>
      <c r="D2728" s="18" t="str">
        <f t="shared" si="126"/>
        <v>00/ene</v>
      </c>
      <c r="E2728" s="18">
        <f t="shared" si="127"/>
        <v>0</v>
      </c>
      <c r="F2728" s="18">
        <v>1</v>
      </c>
      <c r="G2728" s="18">
        <f t="shared" si="128"/>
        <v>0</v>
      </c>
    </row>
    <row r="2729" spans="1:7">
      <c r="A2729" t="e">
        <f>_xlfn.XLOOKUP(I2729,UTILIZADAS[Contacto1],UTILIZADAS[Source.Name],,0)</f>
        <v>#N/A</v>
      </c>
      <c r="B2729" s="18" t="e">
        <f>VLOOKUP(J2729,Ref!A:C,3,0)</f>
        <v>#N/A</v>
      </c>
      <c r="C2729" s="18" t="e">
        <f>VLOOKUP(J2729,Ref!A:D,4,0)</f>
        <v>#N/A</v>
      </c>
      <c r="D2729" s="18" t="str">
        <f t="shared" si="126"/>
        <v>00/ene</v>
      </c>
      <c r="E2729" s="18">
        <f t="shared" si="127"/>
        <v>0</v>
      </c>
      <c r="F2729" s="18">
        <v>1</v>
      </c>
      <c r="G2729" s="18">
        <f t="shared" si="128"/>
        <v>0</v>
      </c>
    </row>
    <row r="2730" spans="1:7">
      <c r="A2730" t="e">
        <f>_xlfn.XLOOKUP(I2730,UTILIZADAS[Contacto1],UTILIZADAS[Source.Name],,0)</f>
        <v>#N/A</v>
      </c>
      <c r="B2730" s="18" t="e">
        <f>VLOOKUP(J2730,Ref!A:C,3,0)</f>
        <v>#N/A</v>
      </c>
      <c r="C2730" s="18" t="e">
        <f>VLOOKUP(J2730,Ref!A:D,4,0)</f>
        <v>#N/A</v>
      </c>
      <c r="D2730" s="18" t="str">
        <f t="shared" si="126"/>
        <v>00/ene</v>
      </c>
      <c r="E2730" s="18">
        <f t="shared" si="127"/>
        <v>0</v>
      </c>
      <c r="F2730" s="18">
        <v>1</v>
      </c>
      <c r="G2730" s="18">
        <f t="shared" si="128"/>
        <v>0</v>
      </c>
    </row>
    <row r="2731" spans="1:7">
      <c r="A2731" t="e">
        <f>_xlfn.XLOOKUP(I2731,UTILIZADAS[Contacto1],UTILIZADAS[Source.Name],,0)</f>
        <v>#N/A</v>
      </c>
      <c r="B2731" s="18" t="e">
        <f>VLOOKUP(J2731,Ref!A:C,3,0)</f>
        <v>#N/A</v>
      </c>
      <c r="C2731" s="18" t="e">
        <f>VLOOKUP(J2731,Ref!A:D,4,0)</f>
        <v>#N/A</v>
      </c>
      <c r="D2731" s="18" t="str">
        <f t="shared" si="126"/>
        <v>00/ene</v>
      </c>
      <c r="E2731" s="18">
        <f t="shared" si="127"/>
        <v>0</v>
      </c>
      <c r="F2731" s="18">
        <v>1</v>
      </c>
      <c r="G2731" s="18">
        <f t="shared" si="128"/>
        <v>0</v>
      </c>
    </row>
    <row r="2732" spans="1:7">
      <c r="A2732" t="e">
        <f>_xlfn.XLOOKUP(I2732,UTILIZADAS[Contacto1],UTILIZADAS[Source.Name],,0)</f>
        <v>#N/A</v>
      </c>
      <c r="B2732" s="18" t="e">
        <f>VLOOKUP(J2732,Ref!A:C,3,0)</f>
        <v>#N/A</v>
      </c>
      <c r="C2732" s="18" t="e">
        <f>VLOOKUP(J2732,Ref!A:D,4,0)</f>
        <v>#N/A</v>
      </c>
      <c r="D2732" s="18" t="str">
        <f t="shared" si="126"/>
        <v>00/ene</v>
      </c>
      <c r="E2732" s="18">
        <f t="shared" si="127"/>
        <v>0</v>
      </c>
      <c r="F2732" s="18">
        <v>1</v>
      </c>
      <c r="G2732" s="18">
        <f t="shared" si="128"/>
        <v>0</v>
      </c>
    </row>
    <row r="2733" spans="1:7">
      <c r="A2733" t="e">
        <f>_xlfn.XLOOKUP(I2733,UTILIZADAS[Contacto1],UTILIZADAS[Source.Name],,0)</f>
        <v>#N/A</v>
      </c>
      <c r="B2733" s="18" t="e">
        <f>VLOOKUP(J2733,Ref!A:C,3,0)</f>
        <v>#N/A</v>
      </c>
      <c r="C2733" s="18" t="e">
        <f>VLOOKUP(J2733,Ref!A:D,4,0)</f>
        <v>#N/A</v>
      </c>
      <c r="D2733" s="18" t="str">
        <f t="shared" si="126"/>
        <v>00/ene</v>
      </c>
      <c r="E2733" s="18">
        <f t="shared" si="127"/>
        <v>0</v>
      </c>
      <c r="F2733" s="18">
        <v>1</v>
      </c>
      <c r="G2733" s="18">
        <f t="shared" si="128"/>
        <v>0</v>
      </c>
    </row>
    <row r="2734" spans="1:7">
      <c r="A2734" t="e">
        <f>_xlfn.XLOOKUP(I2734,UTILIZADAS[Contacto1],UTILIZADAS[Source.Name],,0)</f>
        <v>#N/A</v>
      </c>
      <c r="B2734" s="18" t="e">
        <f>VLOOKUP(J2734,Ref!A:C,3,0)</f>
        <v>#N/A</v>
      </c>
      <c r="C2734" s="18" t="e">
        <f>VLOOKUP(J2734,Ref!A:D,4,0)</f>
        <v>#N/A</v>
      </c>
      <c r="D2734" s="18" t="str">
        <f t="shared" si="126"/>
        <v>00/ene</v>
      </c>
      <c r="E2734" s="18">
        <f t="shared" si="127"/>
        <v>0</v>
      </c>
      <c r="F2734" s="18">
        <v>1</v>
      </c>
      <c r="G2734" s="18">
        <f t="shared" si="128"/>
        <v>0</v>
      </c>
    </row>
    <row r="2735" spans="1:7">
      <c r="A2735" t="e">
        <f>_xlfn.XLOOKUP(I2735,UTILIZADAS[Contacto1],UTILIZADAS[Source.Name],,0)</f>
        <v>#N/A</v>
      </c>
      <c r="B2735" s="18" t="e">
        <f>VLOOKUP(J2735,Ref!A:C,3,0)</f>
        <v>#N/A</v>
      </c>
      <c r="C2735" s="18" t="e">
        <f>VLOOKUP(J2735,Ref!A:D,4,0)</f>
        <v>#N/A</v>
      </c>
      <c r="D2735" s="18" t="str">
        <f t="shared" si="126"/>
        <v>00/ene</v>
      </c>
      <c r="E2735" s="18">
        <f t="shared" si="127"/>
        <v>0</v>
      </c>
      <c r="F2735" s="18">
        <v>1</v>
      </c>
      <c r="G2735" s="18">
        <f t="shared" si="128"/>
        <v>0</v>
      </c>
    </row>
    <row r="2736" spans="1:7">
      <c r="A2736" t="e">
        <f>_xlfn.XLOOKUP(I2736,UTILIZADAS[Contacto1],UTILIZADAS[Source.Name],,0)</f>
        <v>#N/A</v>
      </c>
      <c r="B2736" s="18" t="e">
        <f>VLOOKUP(J2736,Ref!A:C,3,0)</f>
        <v>#N/A</v>
      </c>
      <c r="C2736" s="18" t="e">
        <f>VLOOKUP(J2736,Ref!A:D,4,0)</f>
        <v>#N/A</v>
      </c>
      <c r="D2736" s="18" t="str">
        <f t="shared" si="126"/>
        <v>00/ene</v>
      </c>
      <c r="E2736" s="18">
        <f t="shared" si="127"/>
        <v>0</v>
      </c>
      <c r="F2736" s="18">
        <v>1</v>
      </c>
      <c r="G2736" s="18">
        <f t="shared" si="128"/>
        <v>0</v>
      </c>
    </row>
    <row r="2737" spans="1:7">
      <c r="A2737" t="e">
        <f>_xlfn.XLOOKUP(I2737,UTILIZADAS[Contacto1],UTILIZADAS[Source.Name],,0)</f>
        <v>#N/A</v>
      </c>
      <c r="B2737" s="18" t="e">
        <f>VLOOKUP(J2737,Ref!A:C,3,0)</f>
        <v>#N/A</v>
      </c>
      <c r="C2737" s="18" t="e">
        <f>VLOOKUP(J2737,Ref!A:D,4,0)</f>
        <v>#N/A</v>
      </c>
      <c r="D2737" s="18" t="str">
        <f t="shared" si="126"/>
        <v>00/ene</v>
      </c>
      <c r="E2737" s="18">
        <f t="shared" si="127"/>
        <v>0</v>
      </c>
      <c r="F2737" s="18">
        <v>1</v>
      </c>
      <c r="G2737" s="18">
        <f t="shared" si="128"/>
        <v>0</v>
      </c>
    </row>
    <row r="2738" spans="1:7">
      <c r="A2738" t="e">
        <f>_xlfn.XLOOKUP(I2738,UTILIZADAS[Contacto1],UTILIZADAS[Source.Name],,0)</f>
        <v>#N/A</v>
      </c>
      <c r="B2738" s="18" t="e">
        <f>VLOOKUP(J2738,Ref!A:C,3,0)</f>
        <v>#N/A</v>
      </c>
      <c r="C2738" s="18" t="e">
        <f>VLOOKUP(J2738,Ref!A:D,4,0)</f>
        <v>#N/A</v>
      </c>
      <c r="D2738" s="18" t="str">
        <f t="shared" si="126"/>
        <v>00/ene</v>
      </c>
      <c r="E2738" s="18">
        <f t="shared" si="127"/>
        <v>0</v>
      </c>
      <c r="F2738" s="18">
        <v>1</v>
      </c>
      <c r="G2738" s="18">
        <f t="shared" si="128"/>
        <v>0</v>
      </c>
    </row>
    <row r="2739" spans="1:7">
      <c r="A2739" t="e">
        <f>_xlfn.XLOOKUP(I2739,UTILIZADAS[Contacto1],UTILIZADAS[Source.Name],,0)</f>
        <v>#N/A</v>
      </c>
      <c r="B2739" s="18" t="e">
        <f>VLOOKUP(J2739,Ref!A:C,3,0)</f>
        <v>#N/A</v>
      </c>
      <c r="C2739" s="18" t="e">
        <f>VLOOKUP(J2739,Ref!A:D,4,0)</f>
        <v>#N/A</v>
      </c>
      <c r="D2739" s="18" t="str">
        <f t="shared" si="126"/>
        <v>00/ene</v>
      </c>
      <c r="E2739" s="18">
        <f t="shared" si="127"/>
        <v>0</v>
      </c>
      <c r="F2739" s="18">
        <v>1</v>
      </c>
      <c r="G2739" s="18">
        <f t="shared" si="128"/>
        <v>0</v>
      </c>
    </row>
    <row r="2740" spans="1:7">
      <c r="A2740" t="e">
        <f>_xlfn.XLOOKUP(I2740,UTILIZADAS[Contacto1],UTILIZADAS[Source.Name],,0)</f>
        <v>#N/A</v>
      </c>
      <c r="B2740" s="18" t="e">
        <f>VLOOKUP(J2740,Ref!A:C,3,0)</f>
        <v>#N/A</v>
      </c>
      <c r="C2740" s="18" t="e">
        <f>VLOOKUP(J2740,Ref!A:D,4,0)</f>
        <v>#N/A</v>
      </c>
      <c r="D2740" s="18" t="str">
        <f t="shared" si="126"/>
        <v>00/ene</v>
      </c>
      <c r="E2740" s="18">
        <f t="shared" si="127"/>
        <v>0</v>
      </c>
      <c r="F2740" s="18">
        <v>1</v>
      </c>
      <c r="G2740" s="18">
        <f t="shared" si="128"/>
        <v>0</v>
      </c>
    </row>
    <row r="2741" spans="1:7">
      <c r="A2741" t="e">
        <f>_xlfn.XLOOKUP(I2741,UTILIZADAS[Contacto1],UTILIZADAS[Source.Name],,0)</f>
        <v>#N/A</v>
      </c>
      <c r="B2741" s="18" t="e">
        <f>VLOOKUP(J2741,Ref!A:C,3,0)</f>
        <v>#N/A</v>
      </c>
      <c r="C2741" s="18" t="e">
        <f>VLOOKUP(J2741,Ref!A:D,4,0)</f>
        <v>#N/A</v>
      </c>
      <c r="D2741" s="18" t="str">
        <f t="shared" si="126"/>
        <v>00/ene</v>
      </c>
      <c r="E2741" s="18">
        <f t="shared" si="127"/>
        <v>0</v>
      </c>
      <c r="F2741" s="18">
        <v>1</v>
      </c>
      <c r="G2741" s="18">
        <f t="shared" si="128"/>
        <v>0</v>
      </c>
    </row>
    <row r="2742" spans="1:7">
      <c r="A2742" t="e">
        <f>_xlfn.XLOOKUP(I2742,UTILIZADAS[Contacto1],UTILIZADAS[Source.Name],,0)</f>
        <v>#N/A</v>
      </c>
      <c r="B2742" s="18" t="e">
        <f>VLOOKUP(J2742,Ref!A:C,3,0)</f>
        <v>#N/A</v>
      </c>
      <c r="C2742" s="18" t="e">
        <f>VLOOKUP(J2742,Ref!A:D,4,0)</f>
        <v>#N/A</v>
      </c>
      <c r="D2742" s="18" t="str">
        <f t="shared" si="126"/>
        <v>00/ene</v>
      </c>
      <c r="E2742" s="18">
        <f t="shared" si="127"/>
        <v>0</v>
      </c>
      <c r="F2742" s="18">
        <v>1</v>
      </c>
      <c r="G2742" s="18">
        <f t="shared" si="128"/>
        <v>0</v>
      </c>
    </row>
    <row r="2743" spans="1:7">
      <c r="A2743" t="e">
        <f>_xlfn.XLOOKUP(I2743,UTILIZADAS[Contacto1],UTILIZADAS[Source.Name],,0)</f>
        <v>#N/A</v>
      </c>
      <c r="B2743" s="18" t="e">
        <f>VLOOKUP(J2743,Ref!A:C,3,0)</f>
        <v>#N/A</v>
      </c>
      <c r="C2743" s="18" t="e">
        <f>VLOOKUP(J2743,Ref!A:D,4,0)</f>
        <v>#N/A</v>
      </c>
      <c r="D2743" s="18" t="str">
        <f t="shared" si="126"/>
        <v>00/ene</v>
      </c>
      <c r="E2743" s="18">
        <f t="shared" si="127"/>
        <v>0</v>
      </c>
      <c r="F2743" s="18">
        <v>1</v>
      </c>
      <c r="G2743" s="18">
        <f t="shared" si="128"/>
        <v>0</v>
      </c>
    </row>
    <row r="2744" spans="1:7">
      <c r="A2744" t="e">
        <f>_xlfn.XLOOKUP(I2744,UTILIZADAS[Contacto1],UTILIZADAS[Source.Name],,0)</f>
        <v>#N/A</v>
      </c>
      <c r="B2744" s="18" t="e">
        <f>VLOOKUP(J2744,Ref!A:C,3,0)</f>
        <v>#N/A</v>
      </c>
      <c r="C2744" s="18" t="e">
        <f>VLOOKUP(J2744,Ref!A:D,4,0)</f>
        <v>#N/A</v>
      </c>
      <c r="D2744" s="18" t="str">
        <f t="shared" si="126"/>
        <v>00/ene</v>
      </c>
      <c r="E2744" s="18">
        <f t="shared" si="127"/>
        <v>0</v>
      </c>
      <c r="F2744" s="18">
        <v>1</v>
      </c>
      <c r="G2744" s="18">
        <f t="shared" si="128"/>
        <v>0</v>
      </c>
    </row>
    <row r="2745" spans="1:7">
      <c r="A2745" t="e">
        <f>_xlfn.XLOOKUP(I2745,UTILIZADAS[Contacto1],UTILIZADAS[Source.Name],,0)</f>
        <v>#N/A</v>
      </c>
      <c r="B2745" s="18" t="e">
        <f>VLOOKUP(J2745,Ref!A:C,3,0)</f>
        <v>#N/A</v>
      </c>
      <c r="C2745" s="18" t="e">
        <f>VLOOKUP(J2745,Ref!A:D,4,0)</f>
        <v>#N/A</v>
      </c>
      <c r="D2745" s="18" t="str">
        <f t="shared" si="126"/>
        <v>00/ene</v>
      </c>
      <c r="E2745" s="18">
        <f t="shared" si="127"/>
        <v>0</v>
      </c>
      <c r="F2745" s="18">
        <v>1</v>
      </c>
      <c r="G2745" s="18">
        <f t="shared" si="128"/>
        <v>0</v>
      </c>
    </row>
    <row r="2746" spans="1:7">
      <c r="A2746" t="e">
        <f>_xlfn.XLOOKUP(I2746,UTILIZADAS[Contacto1],UTILIZADAS[Source.Name],,0)</f>
        <v>#N/A</v>
      </c>
      <c r="B2746" s="18" t="e">
        <f>VLOOKUP(J2746,Ref!A:C,3,0)</f>
        <v>#N/A</v>
      </c>
      <c r="C2746" s="18" t="e">
        <f>VLOOKUP(J2746,Ref!A:D,4,0)</f>
        <v>#N/A</v>
      </c>
      <c r="D2746" s="18" t="str">
        <f t="shared" si="126"/>
        <v>00/ene</v>
      </c>
      <c r="E2746" s="18">
        <f t="shared" si="127"/>
        <v>0</v>
      </c>
      <c r="F2746" s="18">
        <v>1</v>
      </c>
      <c r="G2746" s="18">
        <f t="shared" si="128"/>
        <v>0</v>
      </c>
    </row>
    <row r="2747" spans="1:7">
      <c r="A2747" t="e">
        <f>_xlfn.XLOOKUP(I2747,UTILIZADAS[Contacto1],UTILIZADAS[Source.Name],,0)</f>
        <v>#N/A</v>
      </c>
      <c r="B2747" s="18" t="e">
        <f>VLOOKUP(J2747,Ref!A:C,3,0)</f>
        <v>#N/A</v>
      </c>
      <c r="C2747" s="18" t="e">
        <f>VLOOKUP(J2747,Ref!A:D,4,0)</f>
        <v>#N/A</v>
      </c>
      <c r="D2747" s="18" t="str">
        <f t="shared" si="126"/>
        <v>00/ene</v>
      </c>
      <c r="E2747" s="18">
        <f t="shared" si="127"/>
        <v>0</v>
      </c>
      <c r="F2747" s="18">
        <v>1</v>
      </c>
      <c r="G2747" s="18">
        <f t="shared" si="128"/>
        <v>0</v>
      </c>
    </row>
    <row r="2748" spans="1:7">
      <c r="A2748" t="e">
        <f>_xlfn.XLOOKUP(I2748,UTILIZADAS[Contacto1],UTILIZADAS[Source.Name],,0)</f>
        <v>#N/A</v>
      </c>
      <c r="B2748" s="18" t="e">
        <f>VLOOKUP(J2748,Ref!A:C,3,0)</f>
        <v>#N/A</v>
      </c>
      <c r="C2748" s="18" t="e">
        <f>VLOOKUP(J2748,Ref!A:D,4,0)</f>
        <v>#N/A</v>
      </c>
      <c r="D2748" s="18" t="str">
        <f t="shared" si="126"/>
        <v>00/ene</v>
      </c>
      <c r="E2748" s="18">
        <f t="shared" si="127"/>
        <v>0</v>
      </c>
      <c r="F2748" s="18">
        <v>1</v>
      </c>
      <c r="G2748" s="18">
        <f t="shared" si="128"/>
        <v>0</v>
      </c>
    </row>
    <row r="2749" spans="1:7">
      <c r="A2749" t="e">
        <f>_xlfn.XLOOKUP(I2749,UTILIZADAS[Contacto1],UTILIZADAS[Source.Name],,0)</f>
        <v>#N/A</v>
      </c>
      <c r="B2749" s="18" t="e">
        <f>VLOOKUP(J2749,Ref!A:C,3,0)</f>
        <v>#N/A</v>
      </c>
      <c r="C2749" s="18" t="e">
        <f>VLOOKUP(J2749,Ref!A:D,4,0)</f>
        <v>#N/A</v>
      </c>
      <c r="D2749" s="18" t="str">
        <f t="shared" si="126"/>
        <v>00/ene</v>
      </c>
      <c r="E2749" s="18">
        <f t="shared" si="127"/>
        <v>0</v>
      </c>
      <c r="F2749" s="18">
        <v>1</v>
      </c>
      <c r="G2749" s="18">
        <f t="shared" si="128"/>
        <v>0</v>
      </c>
    </row>
    <row r="2750" spans="1:7">
      <c r="A2750" t="e">
        <f>_xlfn.XLOOKUP(I2750,UTILIZADAS[Contacto1],UTILIZADAS[Source.Name],,0)</f>
        <v>#N/A</v>
      </c>
      <c r="B2750" s="18" t="e">
        <f>VLOOKUP(J2750,Ref!A:C,3,0)</f>
        <v>#N/A</v>
      </c>
      <c r="C2750" s="18" t="e">
        <f>VLOOKUP(J2750,Ref!A:D,4,0)</f>
        <v>#N/A</v>
      </c>
      <c r="D2750" s="18" t="str">
        <f t="shared" si="126"/>
        <v>00/ene</v>
      </c>
      <c r="E2750" s="18">
        <f t="shared" si="127"/>
        <v>0</v>
      </c>
      <c r="F2750" s="18">
        <v>1</v>
      </c>
      <c r="G2750" s="18">
        <f t="shared" si="128"/>
        <v>0</v>
      </c>
    </row>
    <row r="2751" spans="1:7">
      <c r="A2751" t="e">
        <f>_xlfn.XLOOKUP(I2751,UTILIZADAS[Contacto1],UTILIZADAS[Source.Name],,0)</f>
        <v>#N/A</v>
      </c>
      <c r="B2751" s="18" t="e">
        <f>VLOOKUP(J2751,Ref!A:C,3,0)</f>
        <v>#N/A</v>
      </c>
      <c r="C2751" s="18" t="e">
        <f>VLOOKUP(J2751,Ref!A:D,4,0)</f>
        <v>#N/A</v>
      </c>
      <c r="D2751" s="18" t="str">
        <f t="shared" si="126"/>
        <v>00/ene</v>
      </c>
      <c r="E2751" s="18">
        <f t="shared" si="127"/>
        <v>0</v>
      </c>
      <c r="F2751" s="18">
        <v>1</v>
      </c>
      <c r="G2751" s="18">
        <f t="shared" si="128"/>
        <v>0</v>
      </c>
    </row>
    <row r="2752" spans="1:7">
      <c r="A2752" t="e">
        <f>_xlfn.XLOOKUP(I2752,UTILIZADAS[Contacto1],UTILIZADAS[Source.Name],,0)</f>
        <v>#N/A</v>
      </c>
      <c r="B2752" s="18" t="e">
        <f>VLOOKUP(J2752,Ref!A:C,3,0)</f>
        <v>#N/A</v>
      </c>
      <c r="C2752" s="18" t="e">
        <f>VLOOKUP(J2752,Ref!A:D,4,0)</f>
        <v>#N/A</v>
      </c>
      <c r="D2752" s="18" t="str">
        <f t="shared" si="126"/>
        <v>00/ene</v>
      </c>
      <c r="E2752" s="18">
        <f t="shared" si="127"/>
        <v>0</v>
      </c>
      <c r="F2752" s="18">
        <v>1</v>
      </c>
      <c r="G2752" s="18">
        <f t="shared" si="128"/>
        <v>0</v>
      </c>
    </row>
    <row r="2753" spans="1:7">
      <c r="A2753" t="e">
        <f>_xlfn.XLOOKUP(I2753,UTILIZADAS[Contacto1],UTILIZADAS[Source.Name],,0)</f>
        <v>#N/A</v>
      </c>
      <c r="B2753" s="18" t="e">
        <f>VLOOKUP(J2753,Ref!A:C,3,0)</f>
        <v>#N/A</v>
      </c>
      <c r="C2753" s="18" t="e">
        <f>VLOOKUP(J2753,Ref!A:D,4,0)</f>
        <v>#N/A</v>
      </c>
      <c r="D2753" s="18" t="str">
        <f t="shared" si="126"/>
        <v>00/ene</v>
      </c>
      <c r="E2753" s="18">
        <f t="shared" si="127"/>
        <v>0</v>
      </c>
      <c r="F2753" s="18">
        <v>1</v>
      </c>
      <c r="G2753" s="18">
        <f t="shared" si="128"/>
        <v>0</v>
      </c>
    </row>
    <row r="2754" spans="1:7">
      <c r="A2754" t="e">
        <f>_xlfn.XLOOKUP(I2754,UTILIZADAS[Contacto1],UTILIZADAS[Source.Name],,0)</f>
        <v>#N/A</v>
      </c>
      <c r="B2754" s="18" t="e">
        <f>VLOOKUP(J2754,Ref!A:C,3,0)</f>
        <v>#N/A</v>
      </c>
      <c r="C2754" s="18" t="e">
        <f>VLOOKUP(J2754,Ref!A:D,4,0)</f>
        <v>#N/A</v>
      </c>
      <c r="D2754" s="18" t="str">
        <f t="shared" ref="D2754:D2817" si="129">TEXT(H2754,"dd/mmm")</f>
        <v>00/ene</v>
      </c>
      <c r="E2754" s="18">
        <f t="shared" ref="E2754:E2817" si="130">+COUNTIF(I:I,I2754)</f>
        <v>0</v>
      </c>
      <c r="F2754" s="18">
        <v>1</v>
      </c>
      <c r="G2754" s="18">
        <f t="shared" si="128"/>
        <v>0</v>
      </c>
    </row>
    <row r="2755" spans="1:7">
      <c r="A2755" t="e">
        <f>_xlfn.XLOOKUP(I2755,UTILIZADAS[Contacto1],UTILIZADAS[Source.Name],,0)</f>
        <v>#N/A</v>
      </c>
      <c r="B2755" s="18" t="e">
        <f>VLOOKUP(J2755,Ref!A:C,3,0)</f>
        <v>#N/A</v>
      </c>
      <c r="C2755" s="18" t="e">
        <f>VLOOKUP(J2755,Ref!A:D,4,0)</f>
        <v>#N/A</v>
      </c>
      <c r="D2755" s="18" t="str">
        <f t="shared" si="129"/>
        <v>00/ene</v>
      </c>
      <c r="E2755" s="18">
        <f t="shared" si="130"/>
        <v>0</v>
      </c>
      <c r="F2755" s="18">
        <v>1</v>
      </c>
      <c r="G2755" s="18">
        <f t="shared" ref="G2755:G2818" si="131">IF(I2755=I2756,0,1)</f>
        <v>0</v>
      </c>
    </row>
    <row r="2756" spans="1:7">
      <c r="A2756" t="e">
        <f>_xlfn.XLOOKUP(I2756,UTILIZADAS[Contacto1],UTILIZADAS[Source.Name],,0)</f>
        <v>#N/A</v>
      </c>
      <c r="B2756" s="18" t="e">
        <f>VLOOKUP(J2756,Ref!A:C,3,0)</f>
        <v>#N/A</v>
      </c>
      <c r="C2756" s="18" t="e">
        <f>VLOOKUP(J2756,Ref!A:D,4,0)</f>
        <v>#N/A</v>
      </c>
      <c r="D2756" s="18" t="str">
        <f t="shared" si="129"/>
        <v>00/ene</v>
      </c>
      <c r="E2756" s="18">
        <f t="shared" si="130"/>
        <v>0</v>
      </c>
      <c r="F2756" s="18">
        <v>1</v>
      </c>
      <c r="G2756" s="18">
        <f t="shared" si="131"/>
        <v>0</v>
      </c>
    </row>
    <row r="2757" spans="1:7">
      <c r="A2757" t="e">
        <f>_xlfn.XLOOKUP(I2757,UTILIZADAS[Contacto1],UTILIZADAS[Source.Name],,0)</f>
        <v>#N/A</v>
      </c>
      <c r="B2757" s="18" t="e">
        <f>VLOOKUP(J2757,Ref!A:C,3,0)</f>
        <v>#N/A</v>
      </c>
      <c r="C2757" s="18" t="e">
        <f>VLOOKUP(J2757,Ref!A:D,4,0)</f>
        <v>#N/A</v>
      </c>
      <c r="D2757" s="18" t="str">
        <f t="shared" si="129"/>
        <v>00/ene</v>
      </c>
      <c r="E2757" s="18">
        <f t="shared" si="130"/>
        <v>0</v>
      </c>
      <c r="F2757" s="18">
        <v>1</v>
      </c>
      <c r="G2757" s="18">
        <f t="shared" si="131"/>
        <v>0</v>
      </c>
    </row>
    <row r="2758" spans="1:7">
      <c r="A2758" t="e">
        <f>_xlfn.XLOOKUP(I2758,UTILIZADAS[Contacto1],UTILIZADAS[Source.Name],,0)</f>
        <v>#N/A</v>
      </c>
      <c r="B2758" s="18" t="e">
        <f>VLOOKUP(J2758,Ref!A:C,3,0)</f>
        <v>#N/A</v>
      </c>
      <c r="C2758" s="18" t="e">
        <f>VLOOKUP(J2758,Ref!A:D,4,0)</f>
        <v>#N/A</v>
      </c>
      <c r="D2758" s="18" t="str">
        <f t="shared" si="129"/>
        <v>00/ene</v>
      </c>
      <c r="E2758" s="18">
        <f t="shared" si="130"/>
        <v>0</v>
      </c>
      <c r="F2758" s="18">
        <v>1</v>
      </c>
      <c r="G2758" s="18">
        <f t="shared" si="131"/>
        <v>0</v>
      </c>
    </row>
    <row r="2759" spans="1:7">
      <c r="A2759" t="e">
        <f>_xlfn.XLOOKUP(I2759,UTILIZADAS[Contacto1],UTILIZADAS[Source.Name],,0)</f>
        <v>#N/A</v>
      </c>
      <c r="B2759" s="18" t="e">
        <f>VLOOKUP(J2759,Ref!A:C,3,0)</f>
        <v>#N/A</v>
      </c>
      <c r="C2759" s="18" t="e">
        <f>VLOOKUP(J2759,Ref!A:D,4,0)</f>
        <v>#N/A</v>
      </c>
      <c r="D2759" s="18" t="str">
        <f t="shared" si="129"/>
        <v>00/ene</v>
      </c>
      <c r="E2759" s="18">
        <f t="shared" si="130"/>
        <v>0</v>
      </c>
      <c r="F2759" s="18">
        <v>1</v>
      </c>
      <c r="G2759" s="18">
        <f t="shared" si="131"/>
        <v>0</v>
      </c>
    </row>
    <row r="2760" spans="1:7">
      <c r="A2760" t="e">
        <f>_xlfn.XLOOKUP(I2760,UTILIZADAS[Contacto1],UTILIZADAS[Source.Name],,0)</f>
        <v>#N/A</v>
      </c>
      <c r="B2760" s="18" t="e">
        <f>VLOOKUP(J2760,Ref!A:C,3,0)</f>
        <v>#N/A</v>
      </c>
      <c r="C2760" s="18" t="e">
        <f>VLOOKUP(J2760,Ref!A:D,4,0)</f>
        <v>#N/A</v>
      </c>
      <c r="D2760" s="18" t="str">
        <f t="shared" si="129"/>
        <v>00/ene</v>
      </c>
      <c r="E2760" s="18">
        <f t="shared" si="130"/>
        <v>0</v>
      </c>
      <c r="F2760" s="18">
        <v>1</v>
      </c>
      <c r="G2760" s="18">
        <f t="shared" si="131"/>
        <v>0</v>
      </c>
    </row>
    <row r="2761" spans="1:7">
      <c r="A2761" t="e">
        <f>_xlfn.XLOOKUP(I2761,UTILIZADAS[Contacto1],UTILIZADAS[Source.Name],,0)</f>
        <v>#N/A</v>
      </c>
      <c r="B2761" s="18" t="e">
        <f>VLOOKUP(J2761,Ref!A:C,3,0)</f>
        <v>#N/A</v>
      </c>
      <c r="C2761" s="18" t="e">
        <f>VLOOKUP(J2761,Ref!A:D,4,0)</f>
        <v>#N/A</v>
      </c>
      <c r="D2761" s="18" t="str">
        <f t="shared" si="129"/>
        <v>00/ene</v>
      </c>
      <c r="E2761" s="18">
        <f t="shared" si="130"/>
        <v>0</v>
      </c>
      <c r="F2761" s="18">
        <v>1</v>
      </c>
      <c r="G2761" s="18">
        <f t="shared" si="131"/>
        <v>0</v>
      </c>
    </row>
    <row r="2762" spans="1:7">
      <c r="A2762" t="e">
        <f>_xlfn.XLOOKUP(I2762,UTILIZADAS[Contacto1],UTILIZADAS[Source.Name],,0)</f>
        <v>#N/A</v>
      </c>
      <c r="B2762" s="18" t="e">
        <f>VLOOKUP(J2762,Ref!A:C,3,0)</f>
        <v>#N/A</v>
      </c>
      <c r="C2762" s="18" t="e">
        <f>VLOOKUP(J2762,Ref!A:D,4,0)</f>
        <v>#N/A</v>
      </c>
      <c r="D2762" s="18" t="str">
        <f t="shared" si="129"/>
        <v>00/ene</v>
      </c>
      <c r="E2762" s="18">
        <f t="shared" si="130"/>
        <v>0</v>
      </c>
      <c r="F2762" s="18">
        <v>1</v>
      </c>
      <c r="G2762" s="18">
        <f t="shared" si="131"/>
        <v>0</v>
      </c>
    </row>
    <row r="2763" spans="1:7">
      <c r="A2763" t="e">
        <f>_xlfn.XLOOKUP(I2763,UTILIZADAS[Contacto1],UTILIZADAS[Source.Name],,0)</f>
        <v>#N/A</v>
      </c>
      <c r="B2763" s="18" t="e">
        <f>VLOOKUP(J2763,Ref!A:C,3,0)</f>
        <v>#N/A</v>
      </c>
      <c r="C2763" s="18" t="e">
        <f>VLOOKUP(J2763,Ref!A:D,4,0)</f>
        <v>#N/A</v>
      </c>
      <c r="D2763" s="18" t="str">
        <f t="shared" si="129"/>
        <v>00/ene</v>
      </c>
      <c r="E2763" s="18">
        <f t="shared" si="130"/>
        <v>0</v>
      </c>
      <c r="F2763" s="18">
        <v>1</v>
      </c>
      <c r="G2763" s="18">
        <f t="shared" si="131"/>
        <v>0</v>
      </c>
    </row>
    <row r="2764" spans="1:7">
      <c r="A2764" t="e">
        <f>_xlfn.XLOOKUP(I2764,UTILIZADAS[Contacto1],UTILIZADAS[Source.Name],,0)</f>
        <v>#N/A</v>
      </c>
      <c r="B2764" s="18" t="e">
        <f>VLOOKUP(J2764,Ref!A:C,3,0)</f>
        <v>#N/A</v>
      </c>
      <c r="C2764" s="18" t="e">
        <f>VLOOKUP(J2764,Ref!A:D,4,0)</f>
        <v>#N/A</v>
      </c>
      <c r="D2764" s="18" t="str">
        <f t="shared" si="129"/>
        <v>00/ene</v>
      </c>
      <c r="E2764" s="18">
        <f t="shared" si="130"/>
        <v>0</v>
      </c>
      <c r="F2764" s="18">
        <v>1</v>
      </c>
      <c r="G2764" s="18">
        <f t="shared" si="131"/>
        <v>0</v>
      </c>
    </row>
    <row r="2765" spans="1:7">
      <c r="A2765" t="e">
        <f>_xlfn.XLOOKUP(I2765,UTILIZADAS[Contacto1],UTILIZADAS[Source.Name],,0)</f>
        <v>#N/A</v>
      </c>
      <c r="B2765" s="18" t="e">
        <f>VLOOKUP(J2765,Ref!A:C,3,0)</f>
        <v>#N/A</v>
      </c>
      <c r="C2765" s="18" t="e">
        <f>VLOOKUP(J2765,Ref!A:D,4,0)</f>
        <v>#N/A</v>
      </c>
      <c r="D2765" s="18" t="str">
        <f t="shared" si="129"/>
        <v>00/ene</v>
      </c>
      <c r="E2765" s="18">
        <f t="shared" si="130"/>
        <v>0</v>
      </c>
      <c r="F2765" s="18">
        <v>1</v>
      </c>
      <c r="G2765" s="18">
        <f t="shared" si="131"/>
        <v>0</v>
      </c>
    </row>
    <row r="2766" spans="1:7">
      <c r="A2766" t="e">
        <f>_xlfn.XLOOKUP(I2766,UTILIZADAS[Contacto1],UTILIZADAS[Source.Name],,0)</f>
        <v>#N/A</v>
      </c>
      <c r="B2766" s="18" t="e">
        <f>VLOOKUP(J2766,Ref!A:C,3,0)</f>
        <v>#N/A</v>
      </c>
      <c r="C2766" s="18" t="e">
        <f>VLOOKUP(J2766,Ref!A:D,4,0)</f>
        <v>#N/A</v>
      </c>
      <c r="D2766" s="18" t="str">
        <f t="shared" si="129"/>
        <v>00/ene</v>
      </c>
      <c r="E2766" s="18">
        <f t="shared" si="130"/>
        <v>0</v>
      </c>
      <c r="F2766" s="18">
        <v>1</v>
      </c>
      <c r="G2766" s="18">
        <f t="shared" si="131"/>
        <v>0</v>
      </c>
    </row>
    <row r="2767" spans="1:7">
      <c r="A2767" t="e">
        <f>_xlfn.XLOOKUP(I2767,UTILIZADAS[Contacto1],UTILIZADAS[Source.Name],,0)</f>
        <v>#N/A</v>
      </c>
      <c r="B2767" s="18" t="e">
        <f>VLOOKUP(J2767,Ref!A:C,3,0)</f>
        <v>#N/A</v>
      </c>
      <c r="C2767" s="18" t="e">
        <f>VLOOKUP(J2767,Ref!A:D,4,0)</f>
        <v>#N/A</v>
      </c>
      <c r="D2767" s="18" t="str">
        <f t="shared" si="129"/>
        <v>00/ene</v>
      </c>
      <c r="E2767" s="18">
        <f t="shared" si="130"/>
        <v>0</v>
      </c>
      <c r="F2767" s="18">
        <v>1</v>
      </c>
      <c r="G2767" s="18">
        <f t="shared" si="131"/>
        <v>0</v>
      </c>
    </row>
    <row r="2768" spans="1:7">
      <c r="A2768" t="e">
        <f>_xlfn.XLOOKUP(I2768,UTILIZADAS[Contacto1],UTILIZADAS[Source.Name],,0)</f>
        <v>#N/A</v>
      </c>
      <c r="B2768" s="18" t="e">
        <f>VLOOKUP(J2768,Ref!A:C,3,0)</f>
        <v>#N/A</v>
      </c>
      <c r="C2768" s="18" t="e">
        <f>VLOOKUP(J2768,Ref!A:D,4,0)</f>
        <v>#N/A</v>
      </c>
      <c r="D2768" s="18" t="str">
        <f t="shared" si="129"/>
        <v>00/ene</v>
      </c>
      <c r="E2768" s="18">
        <f t="shared" si="130"/>
        <v>0</v>
      </c>
      <c r="F2768" s="18">
        <v>1</v>
      </c>
      <c r="G2768" s="18">
        <f t="shared" si="131"/>
        <v>0</v>
      </c>
    </row>
    <row r="2769" spans="1:7">
      <c r="A2769" t="e">
        <f>_xlfn.XLOOKUP(I2769,UTILIZADAS[Contacto1],UTILIZADAS[Source.Name],,0)</f>
        <v>#N/A</v>
      </c>
      <c r="B2769" s="18" t="e">
        <f>VLOOKUP(J2769,Ref!A:C,3,0)</f>
        <v>#N/A</v>
      </c>
      <c r="C2769" s="18" t="e">
        <f>VLOOKUP(J2769,Ref!A:D,4,0)</f>
        <v>#N/A</v>
      </c>
      <c r="D2769" s="18" t="str">
        <f t="shared" si="129"/>
        <v>00/ene</v>
      </c>
      <c r="E2769" s="18">
        <f t="shared" si="130"/>
        <v>0</v>
      </c>
      <c r="F2769" s="18">
        <v>1</v>
      </c>
      <c r="G2769" s="18">
        <f t="shared" si="131"/>
        <v>0</v>
      </c>
    </row>
    <row r="2770" spans="1:7">
      <c r="A2770" t="e">
        <f>_xlfn.XLOOKUP(I2770,UTILIZADAS[Contacto1],UTILIZADAS[Source.Name],,0)</f>
        <v>#N/A</v>
      </c>
      <c r="B2770" s="18" t="e">
        <f>VLOOKUP(J2770,Ref!A:C,3,0)</f>
        <v>#N/A</v>
      </c>
      <c r="C2770" s="18" t="e">
        <f>VLOOKUP(J2770,Ref!A:D,4,0)</f>
        <v>#N/A</v>
      </c>
      <c r="D2770" s="18" t="str">
        <f t="shared" si="129"/>
        <v>00/ene</v>
      </c>
      <c r="E2770" s="18">
        <f t="shared" si="130"/>
        <v>0</v>
      </c>
      <c r="F2770" s="18">
        <v>1</v>
      </c>
      <c r="G2770" s="18">
        <f t="shared" si="131"/>
        <v>0</v>
      </c>
    </row>
    <row r="2771" spans="1:7">
      <c r="A2771" t="e">
        <f>_xlfn.XLOOKUP(I2771,UTILIZADAS[Contacto1],UTILIZADAS[Source.Name],,0)</f>
        <v>#N/A</v>
      </c>
      <c r="B2771" s="18" t="e">
        <f>VLOOKUP(J2771,Ref!A:C,3,0)</f>
        <v>#N/A</v>
      </c>
      <c r="C2771" s="18" t="e">
        <f>VLOOKUP(J2771,Ref!A:D,4,0)</f>
        <v>#N/A</v>
      </c>
      <c r="D2771" s="18" t="str">
        <f t="shared" si="129"/>
        <v>00/ene</v>
      </c>
      <c r="E2771" s="18">
        <f t="shared" si="130"/>
        <v>0</v>
      </c>
      <c r="F2771" s="18">
        <v>1</v>
      </c>
      <c r="G2771" s="18">
        <f t="shared" si="131"/>
        <v>0</v>
      </c>
    </row>
    <row r="2772" spans="1:7">
      <c r="A2772" t="e">
        <f>_xlfn.XLOOKUP(I2772,UTILIZADAS[Contacto1],UTILIZADAS[Source.Name],,0)</f>
        <v>#N/A</v>
      </c>
      <c r="B2772" s="18" t="e">
        <f>VLOOKUP(J2772,Ref!A:C,3,0)</f>
        <v>#N/A</v>
      </c>
      <c r="C2772" s="18" t="e">
        <f>VLOOKUP(J2772,Ref!A:D,4,0)</f>
        <v>#N/A</v>
      </c>
      <c r="D2772" s="18" t="str">
        <f t="shared" si="129"/>
        <v>00/ene</v>
      </c>
      <c r="E2772" s="18">
        <f t="shared" si="130"/>
        <v>0</v>
      </c>
      <c r="F2772" s="18">
        <v>1</v>
      </c>
      <c r="G2772" s="18">
        <f t="shared" si="131"/>
        <v>0</v>
      </c>
    </row>
    <row r="2773" spans="1:7">
      <c r="A2773" t="e">
        <f>_xlfn.XLOOKUP(I2773,UTILIZADAS[Contacto1],UTILIZADAS[Source.Name],,0)</f>
        <v>#N/A</v>
      </c>
      <c r="B2773" s="18" t="e">
        <f>VLOOKUP(J2773,Ref!A:C,3,0)</f>
        <v>#N/A</v>
      </c>
      <c r="C2773" s="18" t="e">
        <f>VLOOKUP(J2773,Ref!A:D,4,0)</f>
        <v>#N/A</v>
      </c>
      <c r="D2773" s="18" t="str">
        <f t="shared" si="129"/>
        <v>00/ene</v>
      </c>
      <c r="E2773" s="18">
        <f t="shared" si="130"/>
        <v>0</v>
      </c>
      <c r="F2773" s="18">
        <v>1</v>
      </c>
      <c r="G2773" s="18">
        <f t="shared" si="131"/>
        <v>0</v>
      </c>
    </row>
    <row r="2774" spans="1:7">
      <c r="A2774" t="e">
        <f>_xlfn.XLOOKUP(I2774,UTILIZADAS[Contacto1],UTILIZADAS[Source.Name],,0)</f>
        <v>#N/A</v>
      </c>
      <c r="B2774" s="18" t="e">
        <f>VLOOKUP(J2774,Ref!A:C,3,0)</f>
        <v>#N/A</v>
      </c>
      <c r="C2774" s="18" t="e">
        <f>VLOOKUP(J2774,Ref!A:D,4,0)</f>
        <v>#N/A</v>
      </c>
      <c r="D2774" s="18" t="str">
        <f t="shared" si="129"/>
        <v>00/ene</v>
      </c>
      <c r="E2774" s="18">
        <f t="shared" si="130"/>
        <v>0</v>
      </c>
      <c r="F2774" s="18">
        <v>1</v>
      </c>
      <c r="G2774" s="18">
        <f t="shared" si="131"/>
        <v>0</v>
      </c>
    </row>
    <row r="2775" spans="1:7">
      <c r="A2775" t="e">
        <f>_xlfn.XLOOKUP(I2775,UTILIZADAS[Contacto1],UTILIZADAS[Source.Name],,0)</f>
        <v>#N/A</v>
      </c>
      <c r="B2775" s="18" t="e">
        <f>VLOOKUP(J2775,Ref!A:C,3,0)</f>
        <v>#N/A</v>
      </c>
      <c r="C2775" s="18" t="e">
        <f>VLOOKUP(J2775,Ref!A:D,4,0)</f>
        <v>#N/A</v>
      </c>
      <c r="D2775" s="18" t="str">
        <f t="shared" si="129"/>
        <v>00/ene</v>
      </c>
      <c r="E2775" s="18">
        <f t="shared" si="130"/>
        <v>0</v>
      </c>
      <c r="F2775" s="18">
        <v>1</v>
      </c>
      <c r="G2775" s="18">
        <f t="shared" si="131"/>
        <v>0</v>
      </c>
    </row>
    <row r="2776" spans="1:7">
      <c r="A2776" t="e">
        <f>_xlfn.XLOOKUP(I2776,UTILIZADAS[Contacto1],UTILIZADAS[Source.Name],,0)</f>
        <v>#N/A</v>
      </c>
      <c r="B2776" s="18" t="e">
        <f>VLOOKUP(J2776,Ref!A:C,3,0)</f>
        <v>#N/A</v>
      </c>
      <c r="C2776" s="18" t="e">
        <f>VLOOKUP(J2776,Ref!A:D,4,0)</f>
        <v>#N/A</v>
      </c>
      <c r="D2776" s="18" t="str">
        <f t="shared" si="129"/>
        <v>00/ene</v>
      </c>
      <c r="E2776" s="18">
        <f t="shared" si="130"/>
        <v>0</v>
      </c>
      <c r="F2776" s="18">
        <v>1</v>
      </c>
      <c r="G2776" s="18">
        <f t="shared" si="131"/>
        <v>0</v>
      </c>
    </row>
    <row r="2777" spans="1:7">
      <c r="A2777" t="e">
        <f>_xlfn.XLOOKUP(I2777,UTILIZADAS[Contacto1],UTILIZADAS[Source.Name],,0)</f>
        <v>#N/A</v>
      </c>
      <c r="B2777" s="18" t="e">
        <f>VLOOKUP(J2777,Ref!A:C,3,0)</f>
        <v>#N/A</v>
      </c>
      <c r="C2777" s="18" t="e">
        <f>VLOOKUP(J2777,Ref!A:D,4,0)</f>
        <v>#N/A</v>
      </c>
      <c r="D2777" s="18" t="str">
        <f t="shared" si="129"/>
        <v>00/ene</v>
      </c>
      <c r="E2777" s="18">
        <f t="shared" si="130"/>
        <v>0</v>
      </c>
      <c r="F2777" s="18">
        <v>1</v>
      </c>
      <c r="G2777" s="18">
        <f t="shared" si="131"/>
        <v>0</v>
      </c>
    </row>
    <row r="2778" spans="1:7">
      <c r="A2778" t="e">
        <f>_xlfn.XLOOKUP(I2778,UTILIZADAS[Contacto1],UTILIZADAS[Source.Name],,0)</f>
        <v>#N/A</v>
      </c>
      <c r="B2778" s="18" t="e">
        <f>VLOOKUP(J2778,Ref!A:C,3,0)</f>
        <v>#N/A</v>
      </c>
      <c r="C2778" s="18" t="e">
        <f>VLOOKUP(J2778,Ref!A:D,4,0)</f>
        <v>#N/A</v>
      </c>
      <c r="D2778" s="18" t="str">
        <f t="shared" si="129"/>
        <v>00/ene</v>
      </c>
      <c r="E2778" s="18">
        <f t="shared" si="130"/>
        <v>0</v>
      </c>
      <c r="F2778" s="18">
        <v>1</v>
      </c>
      <c r="G2778" s="18">
        <f t="shared" si="131"/>
        <v>0</v>
      </c>
    </row>
    <row r="2779" spans="1:7">
      <c r="A2779" t="e">
        <f>_xlfn.XLOOKUP(I2779,UTILIZADAS[Contacto1],UTILIZADAS[Source.Name],,0)</f>
        <v>#N/A</v>
      </c>
      <c r="B2779" s="18" t="e">
        <f>VLOOKUP(J2779,Ref!A:C,3,0)</f>
        <v>#N/A</v>
      </c>
      <c r="C2779" s="18" t="e">
        <f>VLOOKUP(J2779,Ref!A:D,4,0)</f>
        <v>#N/A</v>
      </c>
      <c r="D2779" s="18" t="str">
        <f t="shared" si="129"/>
        <v>00/ene</v>
      </c>
      <c r="E2779" s="18">
        <f t="shared" si="130"/>
        <v>0</v>
      </c>
      <c r="F2779" s="18">
        <v>1</v>
      </c>
      <c r="G2779" s="18">
        <f t="shared" si="131"/>
        <v>0</v>
      </c>
    </row>
    <row r="2780" spans="1:7">
      <c r="A2780" t="e">
        <f>_xlfn.XLOOKUP(I2780,UTILIZADAS[Contacto1],UTILIZADAS[Source.Name],,0)</f>
        <v>#N/A</v>
      </c>
      <c r="B2780" s="18" t="e">
        <f>VLOOKUP(J2780,Ref!A:C,3,0)</f>
        <v>#N/A</v>
      </c>
      <c r="C2780" s="18" t="e">
        <f>VLOOKUP(J2780,Ref!A:D,4,0)</f>
        <v>#N/A</v>
      </c>
      <c r="D2780" s="18" t="str">
        <f t="shared" si="129"/>
        <v>00/ene</v>
      </c>
      <c r="E2780" s="18">
        <f t="shared" si="130"/>
        <v>0</v>
      </c>
      <c r="F2780" s="18">
        <v>1</v>
      </c>
      <c r="G2780" s="18">
        <f t="shared" si="131"/>
        <v>0</v>
      </c>
    </row>
    <row r="2781" spans="1:7">
      <c r="A2781" t="e">
        <f>_xlfn.XLOOKUP(I2781,UTILIZADAS[Contacto1],UTILIZADAS[Source.Name],,0)</f>
        <v>#N/A</v>
      </c>
      <c r="B2781" s="18" t="e">
        <f>VLOOKUP(J2781,Ref!A:C,3,0)</f>
        <v>#N/A</v>
      </c>
      <c r="C2781" s="18" t="e">
        <f>VLOOKUP(J2781,Ref!A:D,4,0)</f>
        <v>#N/A</v>
      </c>
      <c r="D2781" s="18" t="str">
        <f t="shared" si="129"/>
        <v>00/ene</v>
      </c>
      <c r="E2781" s="18">
        <f t="shared" si="130"/>
        <v>0</v>
      </c>
      <c r="F2781" s="18">
        <v>1</v>
      </c>
      <c r="G2781" s="18">
        <f t="shared" si="131"/>
        <v>0</v>
      </c>
    </row>
    <row r="2782" spans="1:7">
      <c r="A2782" t="e">
        <f>_xlfn.XLOOKUP(I2782,UTILIZADAS[Contacto1],UTILIZADAS[Source.Name],,0)</f>
        <v>#N/A</v>
      </c>
      <c r="B2782" s="18" t="e">
        <f>VLOOKUP(J2782,Ref!A:C,3,0)</f>
        <v>#N/A</v>
      </c>
      <c r="C2782" s="18" t="e">
        <f>VLOOKUP(J2782,Ref!A:D,4,0)</f>
        <v>#N/A</v>
      </c>
      <c r="D2782" s="18" t="str">
        <f t="shared" si="129"/>
        <v>00/ene</v>
      </c>
      <c r="E2782" s="18">
        <f t="shared" si="130"/>
        <v>0</v>
      </c>
      <c r="F2782" s="18">
        <v>1</v>
      </c>
      <c r="G2782" s="18">
        <f t="shared" si="131"/>
        <v>0</v>
      </c>
    </row>
    <row r="2783" spans="1:7">
      <c r="A2783" t="e">
        <f>_xlfn.XLOOKUP(I2783,UTILIZADAS[Contacto1],UTILIZADAS[Source.Name],,0)</f>
        <v>#N/A</v>
      </c>
      <c r="B2783" s="18" t="e">
        <f>VLOOKUP(J2783,Ref!A:C,3,0)</f>
        <v>#N/A</v>
      </c>
      <c r="C2783" s="18" t="e">
        <f>VLOOKUP(J2783,Ref!A:D,4,0)</f>
        <v>#N/A</v>
      </c>
      <c r="D2783" s="18" t="str">
        <f t="shared" si="129"/>
        <v>00/ene</v>
      </c>
      <c r="E2783" s="18">
        <f t="shared" si="130"/>
        <v>0</v>
      </c>
      <c r="F2783" s="18">
        <v>1</v>
      </c>
      <c r="G2783" s="18">
        <f t="shared" si="131"/>
        <v>0</v>
      </c>
    </row>
    <row r="2784" spans="1:7">
      <c r="A2784" t="e">
        <f>_xlfn.XLOOKUP(I2784,UTILIZADAS[Contacto1],UTILIZADAS[Source.Name],,0)</f>
        <v>#N/A</v>
      </c>
      <c r="B2784" s="18" t="e">
        <f>VLOOKUP(J2784,Ref!A:C,3,0)</f>
        <v>#N/A</v>
      </c>
      <c r="C2784" s="18" t="e">
        <f>VLOOKUP(J2784,Ref!A:D,4,0)</f>
        <v>#N/A</v>
      </c>
      <c r="D2784" s="18" t="str">
        <f t="shared" si="129"/>
        <v>00/ene</v>
      </c>
      <c r="E2784" s="18">
        <f t="shared" si="130"/>
        <v>0</v>
      </c>
      <c r="F2784" s="18">
        <v>1</v>
      </c>
      <c r="G2784" s="18">
        <f t="shared" si="131"/>
        <v>0</v>
      </c>
    </row>
    <row r="2785" spans="1:7">
      <c r="A2785" t="e">
        <f>_xlfn.XLOOKUP(I2785,UTILIZADAS[Contacto1],UTILIZADAS[Source.Name],,0)</f>
        <v>#N/A</v>
      </c>
      <c r="B2785" s="18" t="e">
        <f>VLOOKUP(J2785,Ref!A:C,3,0)</f>
        <v>#N/A</v>
      </c>
      <c r="C2785" s="18" t="e">
        <f>VLOOKUP(J2785,Ref!A:D,4,0)</f>
        <v>#N/A</v>
      </c>
      <c r="D2785" s="18" t="str">
        <f t="shared" si="129"/>
        <v>00/ene</v>
      </c>
      <c r="E2785" s="18">
        <f t="shared" si="130"/>
        <v>0</v>
      </c>
      <c r="F2785" s="18">
        <v>1</v>
      </c>
      <c r="G2785" s="18">
        <f t="shared" si="131"/>
        <v>0</v>
      </c>
    </row>
    <row r="2786" spans="1:7">
      <c r="A2786" t="e">
        <f>_xlfn.XLOOKUP(I2786,UTILIZADAS[Contacto1],UTILIZADAS[Source.Name],,0)</f>
        <v>#N/A</v>
      </c>
      <c r="B2786" s="18" t="e">
        <f>VLOOKUP(J2786,Ref!A:C,3,0)</f>
        <v>#N/A</v>
      </c>
      <c r="C2786" s="18" t="e">
        <f>VLOOKUP(J2786,Ref!A:D,4,0)</f>
        <v>#N/A</v>
      </c>
      <c r="D2786" s="18" t="str">
        <f t="shared" si="129"/>
        <v>00/ene</v>
      </c>
      <c r="E2786" s="18">
        <f t="shared" si="130"/>
        <v>0</v>
      </c>
      <c r="F2786" s="18">
        <v>1</v>
      </c>
      <c r="G2786" s="18">
        <f t="shared" si="131"/>
        <v>0</v>
      </c>
    </row>
    <row r="2787" spans="1:7">
      <c r="A2787" t="e">
        <f>_xlfn.XLOOKUP(I2787,UTILIZADAS[Contacto1],UTILIZADAS[Source.Name],,0)</f>
        <v>#N/A</v>
      </c>
      <c r="B2787" s="18" t="e">
        <f>VLOOKUP(J2787,Ref!A:C,3,0)</f>
        <v>#N/A</v>
      </c>
      <c r="C2787" s="18" t="e">
        <f>VLOOKUP(J2787,Ref!A:D,4,0)</f>
        <v>#N/A</v>
      </c>
      <c r="D2787" s="18" t="str">
        <f t="shared" si="129"/>
        <v>00/ene</v>
      </c>
      <c r="E2787" s="18">
        <f t="shared" si="130"/>
        <v>0</v>
      </c>
      <c r="F2787" s="18">
        <v>1</v>
      </c>
      <c r="G2787" s="18">
        <f t="shared" si="131"/>
        <v>0</v>
      </c>
    </row>
    <row r="2788" spans="1:7">
      <c r="A2788" t="e">
        <f>_xlfn.XLOOKUP(I2788,UTILIZADAS[Contacto1],UTILIZADAS[Source.Name],,0)</f>
        <v>#N/A</v>
      </c>
      <c r="B2788" s="18" t="e">
        <f>VLOOKUP(J2788,Ref!A:C,3,0)</f>
        <v>#N/A</v>
      </c>
      <c r="C2788" s="18" t="e">
        <f>VLOOKUP(J2788,Ref!A:D,4,0)</f>
        <v>#N/A</v>
      </c>
      <c r="D2788" s="18" t="str">
        <f t="shared" si="129"/>
        <v>00/ene</v>
      </c>
      <c r="E2788" s="18">
        <f t="shared" si="130"/>
        <v>0</v>
      </c>
      <c r="F2788" s="18">
        <v>1</v>
      </c>
      <c r="G2788" s="18">
        <f t="shared" si="131"/>
        <v>0</v>
      </c>
    </row>
    <row r="2789" spans="1:7">
      <c r="A2789" t="e">
        <f>_xlfn.XLOOKUP(I2789,UTILIZADAS[Contacto1],UTILIZADAS[Source.Name],,0)</f>
        <v>#N/A</v>
      </c>
      <c r="B2789" s="18" t="e">
        <f>VLOOKUP(J2789,Ref!A:C,3,0)</f>
        <v>#N/A</v>
      </c>
      <c r="C2789" s="18" t="e">
        <f>VLOOKUP(J2789,Ref!A:D,4,0)</f>
        <v>#N/A</v>
      </c>
      <c r="D2789" s="18" t="str">
        <f t="shared" si="129"/>
        <v>00/ene</v>
      </c>
      <c r="E2789" s="18">
        <f t="shared" si="130"/>
        <v>0</v>
      </c>
      <c r="F2789" s="18">
        <v>1</v>
      </c>
      <c r="G2789" s="18">
        <f t="shared" si="131"/>
        <v>0</v>
      </c>
    </row>
    <row r="2790" spans="1:7">
      <c r="A2790" t="e">
        <f>_xlfn.XLOOKUP(I2790,UTILIZADAS[Contacto1],UTILIZADAS[Source.Name],,0)</f>
        <v>#N/A</v>
      </c>
      <c r="B2790" s="18" t="e">
        <f>VLOOKUP(J2790,Ref!A:C,3,0)</f>
        <v>#N/A</v>
      </c>
      <c r="C2790" s="18" t="e">
        <f>VLOOKUP(J2790,Ref!A:D,4,0)</f>
        <v>#N/A</v>
      </c>
      <c r="D2790" s="18" t="str">
        <f t="shared" si="129"/>
        <v>00/ene</v>
      </c>
      <c r="E2790" s="18">
        <f t="shared" si="130"/>
        <v>0</v>
      </c>
      <c r="F2790" s="18">
        <v>1</v>
      </c>
      <c r="G2790" s="18">
        <f t="shared" si="131"/>
        <v>0</v>
      </c>
    </row>
    <row r="2791" spans="1:7">
      <c r="A2791" t="e">
        <f>_xlfn.XLOOKUP(I2791,UTILIZADAS[Contacto1],UTILIZADAS[Source.Name],,0)</f>
        <v>#N/A</v>
      </c>
      <c r="B2791" s="18" t="e">
        <f>VLOOKUP(J2791,Ref!A:C,3,0)</f>
        <v>#N/A</v>
      </c>
      <c r="C2791" s="18" t="e">
        <f>VLOOKUP(J2791,Ref!A:D,4,0)</f>
        <v>#N/A</v>
      </c>
      <c r="D2791" s="18" t="str">
        <f t="shared" si="129"/>
        <v>00/ene</v>
      </c>
      <c r="E2791" s="18">
        <f t="shared" si="130"/>
        <v>0</v>
      </c>
      <c r="F2791" s="18">
        <v>1</v>
      </c>
      <c r="G2791" s="18">
        <f t="shared" si="131"/>
        <v>0</v>
      </c>
    </row>
    <row r="2792" spans="1:7">
      <c r="A2792" t="e">
        <f>_xlfn.XLOOKUP(I2792,UTILIZADAS[Contacto1],UTILIZADAS[Source.Name],,0)</f>
        <v>#N/A</v>
      </c>
      <c r="B2792" s="18" t="e">
        <f>VLOOKUP(J2792,Ref!A:C,3,0)</f>
        <v>#N/A</v>
      </c>
      <c r="C2792" s="18" t="e">
        <f>VLOOKUP(J2792,Ref!A:D,4,0)</f>
        <v>#N/A</v>
      </c>
      <c r="D2792" s="18" t="str">
        <f t="shared" si="129"/>
        <v>00/ene</v>
      </c>
      <c r="E2792" s="18">
        <f t="shared" si="130"/>
        <v>0</v>
      </c>
      <c r="F2792" s="18">
        <v>1</v>
      </c>
      <c r="G2792" s="18">
        <f t="shared" si="131"/>
        <v>0</v>
      </c>
    </row>
    <row r="2793" spans="1:7">
      <c r="A2793" t="e">
        <f>_xlfn.XLOOKUP(I2793,UTILIZADAS[Contacto1],UTILIZADAS[Source.Name],,0)</f>
        <v>#N/A</v>
      </c>
      <c r="B2793" s="18" t="e">
        <f>VLOOKUP(J2793,Ref!A:C,3,0)</f>
        <v>#N/A</v>
      </c>
      <c r="C2793" s="18" t="e">
        <f>VLOOKUP(J2793,Ref!A:D,4,0)</f>
        <v>#N/A</v>
      </c>
      <c r="D2793" s="18" t="str">
        <f t="shared" si="129"/>
        <v>00/ene</v>
      </c>
      <c r="E2793" s="18">
        <f t="shared" si="130"/>
        <v>0</v>
      </c>
      <c r="F2793" s="18">
        <v>1</v>
      </c>
      <c r="G2793" s="18">
        <f t="shared" si="131"/>
        <v>0</v>
      </c>
    </row>
    <row r="2794" spans="1:7">
      <c r="A2794" t="e">
        <f>_xlfn.XLOOKUP(I2794,UTILIZADAS[Contacto1],UTILIZADAS[Source.Name],,0)</f>
        <v>#N/A</v>
      </c>
      <c r="B2794" s="18" t="e">
        <f>VLOOKUP(J2794,Ref!A:C,3,0)</f>
        <v>#N/A</v>
      </c>
      <c r="C2794" s="18" t="e">
        <f>VLOOKUP(J2794,Ref!A:D,4,0)</f>
        <v>#N/A</v>
      </c>
      <c r="D2794" s="18" t="str">
        <f t="shared" si="129"/>
        <v>00/ene</v>
      </c>
      <c r="E2794" s="18">
        <f t="shared" si="130"/>
        <v>0</v>
      </c>
      <c r="F2794" s="18">
        <v>1</v>
      </c>
      <c r="G2794" s="18">
        <f t="shared" si="131"/>
        <v>0</v>
      </c>
    </row>
    <row r="2795" spans="1:7">
      <c r="A2795" t="e">
        <f>_xlfn.XLOOKUP(I2795,UTILIZADAS[Contacto1],UTILIZADAS[Source.Name],,0)</f>
        <v>#N/A</v>
      </c>
      <c r="B2795" s="18" t="e">
        <f>VLOOKUP(J2795,Ref!A:C,3,0)</f>
        <v>#N/A</v>
      </c>
      <c r="C2795" s="18" t="e">
        <f>VLOOKUP(J2795,Ref!A:D,4,0)</f>
        <v>#N/A</v>
      </c>
      <c r="D2795" s="18" t="str">
        <f t="shared" si="129"/>
        <v>00/ene</v>
      </c>
      <c r="E2795" s="18">
        <f t="shared" si="130"/>
        <v>0</v>
      </c>
      <c r="F2795" s="18">
        <v>1</v>
      </c>
      <c r="G2795" s="18">
        <f t="shared" si="131"/>
        <v>0</v>
      </c>
    </row>
    <row r="2796" spans="1:7">
      <c r="A2796" t="e">
        <f>_xlfn.XLOOKUP(I2796,UTILIZADAS[Contacto1],UTILIZADAS[Source.Name],,0)</f>
        <v>#N/A</v>
      </c>
      <c r="B2796" s="18" t="e">
        <f>VLOOKUP(J2796,Ref!A:C,3,0)</f>
        <v>#N/A</v>
      </c>
      <c r="C2796" s="18" t="e">
        <f>VLOOKUP(J2796,Ref!A:D,4,0)</f>
        <v>#N/A</v>
      </c>
      <c r="D2796" s="18" t="str">
        <f t="shared" si="129"/>
        <v>00/ene</v>
      </c>
      <c r="E2796" s="18">
        <f t="shared" si="130"/>
        <v>0</v>
      </c>
      <c r="F2796" s="18">
        <v>1</v>
      </c>
      <c r="G2796" s="18">
        <f t="shared" si="131"/>
        <v>0</v>
      </c>
    </row>
    <row r="2797" spans="1:7">
      <c r="A2797" t="e">
        <f>_xlfn.XLOOKUP(I2797,UTILIZADAS[Contacto1],UTILIZADAS[Source.Name],,0)</f>
        <v>#N/A</v>
      </c>
      <c r="B2797" s="18" t="e">
        <f>VLOOKUP(J2797,Ref!A:C,3,0)</f>
        <v>#N/A</v>
      </c>
      <c r="C2797" s="18" t="e">
        <f>VLOOKUP(J2797,Ref!A:D,4,0)</f>
        <v>#N/A</v>
      </c>
      <c r="D2797" s="18" t="str">
        <f t="shared" si="129"/>
        <v>00/ene</v>
      </c>
      <c r="E2797" s="18">
        <f t="shared" si="130"/>
        <v>0</v>
      </c>
      <c r="F2797" s="18">
        <v>1</v>
      </c>
      <c r="G2797" s="18">
        <f t="shared" si="131"/>
        <v>0</v>
      </c>
    </row>
    <row r="2798" spans="1:7">
      <c r="A2798" t="e">
        <f>_xlfn.XLOOKUP(I2798,UTILIZADAS[Contacto1],UTILIZADAS[Source.Name],,0)</f>
        <v>#N/A</v>
      </c>
      <c r="B2798" s="18" t="e">
        <f>VLOOKUP(J2798,Ref!A:C,3,0)</f>
        <v>#N/A</v>
      </c>
      <c r="C2798" s="18" t="e">
        <f>VLOOKUP(J2798,Ref!A:D,4,0)</f>
        <v>#N/A</v>
      </c>
      <c r="D2798" s="18" t="str">
        <f t="shared" si="129"/>
        <v>00/ene</v>
      </c>
      <c r="E2798" s="18">
        <f t="shared" si="130"/>
        <v>0</v>
      </c>
      <c r="F2798" s="18">
        <v>1</v>
      </c>
      <c r="G2798" s="18">
        <f t="shared" si="131"/>
        <v>0</v>
      </c>
    </row>
    <row r="2799" spans="1:7">
      <c r="A2799" t="e">
        <f>_xlfn.XLOOKUP(I2799,UTILIZADAS[Contacto1],UTILIZADAS[Source.Name],,0)</f>
        <v>#N/A</v>
      </c>
      <c r="B2799" s="18" t="e">
        <f>VLOOKUP(J2799,Ref!A:C,3,0)</f>
        <v>#N/A</v>
      </c>
      <c r="C2799" s="18" t="e">
        <f>VLOOKUP(J2799,Ref!A:D,4,0)</f>
        <v>#N/A</v>
      </c>
      <c r="D2799" s="18" t="str">
        <f t="shared" si="129"/>
        <v>00/ene</v>
      </c>
      <c r="E2799" s="18">
        <f t="shared" si="130"/>
        <v>0</v>
      </c>
      <c r="F2799" s="18">
        <v>1</v>
      </c>
      <c r="G2799" s="18">
        <f t="shared" si="131"/>
        <v>0</v>
      </c>
    </row>
    <row r="2800" spans="1:7">
      <c r="A2800" t="e">
        <f>_xlfn.XLOOKUP(I2800,UTILIZADAS[Contacto1],UTILIZADAS[Source.Name],,0)</f>
        <v>#N/A</v>
      </c>
      <c r="B2800" s="18" t="e">
        <f>VLOOKUP(J2800,Ref!A:C,3,0)</f>
        <v>#N/A</v>
      </c>
      <c r="C2800" s="18" t="e">
        <f>VLOOKUP(J2800,Ref!A:D,4,0)</f>
        <v>#N/A</v>
      </c>
      <c r="D2800" s="18" t="str">
        <f t="shared" si="129"/>
        <v>00/ene</v>
      </c>
      <c r="E2800" s="18">
        <f t="shared" si="130"/>
        <v>0</v>
      </c>
      <c r="F2800" s="18">
        <v>1</v>
      </c>
      <c r="G2800" s="18">
        <f t="shared" si="131"/>
        <v>0</v>
      </c>
    </row>
    <row r="2801" spans="1:7">
      <c r="A2801" t="e">
        <f>_xlfn.XLOOKUP(I2801,UTILIZADAS[Contacto1],UTILIZADAS[Source.Name],,0)</f>
        <v>#N/A</v>
      </c>
      <c r="B2801" s="18" t="e">
        <f>VLOOKUP(J2801,Ref!A:C,3,0)</f>
        <v>#N/A</v>
      </c>
      <c r="C2801" s="18" t="e">
        <f>VLOOKUP(J2801,Ref!A:D,4,0)</f>
        <v>#N/A</v>
      </c>
      <c r="D2801" s="18" t="str">
        <f t="shared" si="129"/>
        <v>00/ene</v>
      </c>
      <c r="E2801" s="18">
        <f t="shared" si="130"/>
        <v>0</v>
      </c>
      <c r="F2801" s="18">
        <v>1</v>
      </c>
      <c r="G2801" s="18">
        <f t="shared" si="131"/>
        <v>0</v>
      </c>
    </row>
    <row r="2802" spans="1:7">
      <c r="A2802" t="e">
        <f>_xlfn.XLOOKUP(I2802,UTILIZADAS[Contacto1],UTILIZADAS[Source.Name],,0)</f>
        <v>#N/A</v>
      </c>
      <c r="B2802" s="18" t="e">
        <f>VLOOKUP(J2802,Ref!A:C,3,0)</f>
        <v>#N/A</v>
      </c>
      <c r="C2802" s="18" t="e">
        <f>VLOOKUP(J2802,Ref!A:D,4,0)</f>
        <v>#N/A</v>
      </c>
      <c r="D2802" s="18" t="str">
        <f t="shared" si="129"/>
        <v>00/ene</v>
      </c>
      <c r="E2802" s="18">
        <f t="shared" si="130"/>
        <v>0</v>
      </c>
      <c r="F2802" s="18">
        <v>1</v>
      </c>
      <c r="G2802" s="18">
        <f t="shared" si="131"/>
        <v>0</v>
      </c>
    </row>
    <row r="2803" spans="1:7">
      <c r="A2803" t="e">
        <f>_xlfn.XLOOKUP(I2803,UTILIZADAS[Contacto1],UTILIZADAS[Source.Name],,0)</f>
        <v>#N/A</v>
      </c>
      <c r="B2803" s="18" t="e">
        <f>VLOOKUP(J2803,Ref!A:C,3,0)</f>
        <v>#N/A</v>
      </c>
      <c r="C2803" s="18" t="e">
        <f>VLOOKUP(J2803,Ref!A:D,4,0)</f>
        <v>#N/A</v>
      </c>
      <c r="D2803" s="18" t="str">
        <f t="shared" si="129"/>
        <v>00/ene</v>
      </c>
      <c r="E2803" s="18">
        <f t="shared" si="130"/>
        <v>0</v>
      </c>
      <c r="F2803" s="18">
        <v>1</v>
      </c>
      <c r="G2803" s="18">
        <f t="shared" si="131"/>
        <v>0</v>
      </c>
    </row>
    <row r="2804" spans="1:7">
      <c r="A2804" t="e">
        <f>_xlfn.XLOOKUP(I2804,UTILIZADAS[Contacto1],UTILIZADAS[Source.Name],,0)</f>
        <v>#N/A</v>
      </c>
      <c r="B2804" s="18" t="e">
        <f>VLOOKUP(J2804,Ref!A:C,3,0)</f>
        <v>#N/A</v>
      </c>
      <c r="C2804" s="18" t="e">
        <f>VLOOKUP(J2804,Ref!A:D,4,0)</f>
        <v>#N/A</v>
      </c>
      <c r="D2804" s="18" t="str">
        <f t="shared" si="129"/>
        <v>00/ene</v>
      </c>
      <c r="E2804" s="18">
        <f t="shared" si="130"/>
        <v>0</v>
      </c>
      <c r="F2804" s="18">
        <v>1</v>
      </c>
      <c r="G2804" s="18">
        <f t="shared" si="131"/>
        <v>0</v>
      </c>
    </row>
    <row r="2805" spans="1:7">
      <c r="A2805" t="e">
        <f>_xlfn.XLOOKUP(I2805,UTILIZADAS[Contacto1],UTILIZADAS[Source.Name],,0)</f>
        <v>#N/A</v>
      </c>
      <c r="B2805" s="18" t="e">
        <f>VLOOKUP(J2805,Ref!A:C,3,0)</f>
        <v>#N/A</v>
      </c>
      <c r="C2805" s="18" t="e">
        <f>VLOOKUP(J2805,Ref!A:D,4,0)</f>
        <v>#N/A</v>
      </c>
      <c r="D2805" s="18" t="str">
        <f t="shared" si="129"/>
        <v>00/ene</v>
      </c>
      <c r="E2805" s="18">
        <f t="shared" si="130"/>
        <v>0</v>
      </c>
      <c r="F2805" s="18">
        <v>1</v>
      </c>
      <c r="G2805" s="18">
        <f t="shared" si="131"/>
        <v>0</v>
      </c>
    </row>
    <row r="2806" spans="1:7">
      <c r="A2806" t="e">
        <f>_xlfn.XLOOKUP(I2806,UTILIZADAS[Contacto1],UTILIZADAS[Source.Name],,0)</f>
        <v>#N/A</v>
      </c>
      <c r="B2806" s="18" t="e">
        <f>VLOOKUP(J2806,Ref!A:C,3,0)</f>
        <v>#N/A</v>
      </c>
      <c r="C2806" s="18" t="e">
        <f>VLOOKUP(J2806,Ref!A:D,4,0)</f>
        <v>#N/A</v>
      </c>
      <c r="D2806" s="18" t="str">
        <f t="shared" si="129"/>
        <v>00/ene</v>
      </c>
      <c r="E2806" s="18">
        <f t="shared" si="130"/>
        <v>0</v>
      </c>
      <c r="F2806" s="18">
        <v>1</v>
      </c>
      <c r="G2806" s="18">
        <f t="shared" si="131"/>
        <v>0</v>
      </c>
    </row>
    <row r="2807" spans="1:7">
      <c r="A2807" t="e">
        <f>_xlfn.XLOOKUP(I2807,UTILIZADAS[Contacto1],UTILIZADAS[Source.Name],,0)</f>
        <v>#N/A</v>
      </c>
      <c r="B2807" s="18" t="e">
        <f>VLOOKUP(J2807,Ref!A:C,3,0)</f>
        <v>#N/A</v>
      </c>
      <c r="C2807" s="18" t="e">
        <f>VLOOKUP(J2807,Ref!A:D,4,0)</f>
        <v>#N/A</v>
      </c>
      <c r="D2807" s="18" t="str">
        <f t="shared" si="129"/>
        <v>00/ene</v>
      </c>
      <c r="E2807" s="18">
        <f t="shared" si="130"/>
        <v>0</v>
      </c>
      <c r="F2807" s="18">
        <v>1</v>
      </c>
      <c r="G2807" s="18">
        <f t="shared" si="131"/>
        <v>0</v>
      </c>
    </row>
    <row r="2808" spans="1:7">
      <c r="A2808" t="e">
        <f>_xlfn.XLOOKUP(I2808,UTILIZADAS[Contacto1],UTILIZADAS[Source.Name],,0)</f>
        <v>#N/A</v>
      </c>
      <c r="B2808" s="18" t="e">
        <f>VLOOKUP(J2808,Ref!A:C,3,0)</f>
        <v>#N/A</v>
      </c>
      <c r="C2808" s="18" t="e">
        <f>VLOOKUP(J2808,Ref!A:D,4,0)</f>
        <v>#N/A</v>
      </c>
      <c r="D2808" s="18" t="str">
        <f t="shared" si="129"/>
        <v>00/ene</v>
      </c>
      <c r="E2808" s="18">
        <f t="shared" si="130"/>
        <v>0</v>
      </c>
      <c r="F2808" s="18">
        <v>1</v>
      </c>
      <c r="G2808" s="18">
        <f t="shared" si="131"/>
        <v>0</v>
      </c>
    </row>
    <row r="2809" spans="1:7">
      <c r="A2809" t="e">
        <f>_xlfn.XLOOKUP(I2809,UTILIZADAS[Contacto1],UTILIZADAS[Source.Name],,0)</f>
        <v>#N/A</v>
      </c>
      <c r="B2809" s="18" t="e">
        <f>VLOOKUP(J2809,Ref!A:C,3,0)</f>
        <v>#N/A</v>
      </c>
      <c r="C2809" s="18" t="e">
        <f>VLOOKUP(J2809,Ref!A:D,4,0)</f>
        <v>#N/A</v>
      </c>
      <c r="D2809" s="18" t="str">
        <f t="shared" si="129"/>
        <v>00/ene</v>
      </c>
      <c r="E2809" s="18">
        <f t="shared" si="130"/>
        <v>0</v>
      </c>
      <c r="F2809" s="18">
        <v>1</v>
      </c>
      <c r="G2809" s="18">
        <f t="shared" si="131"/>
        <v>0</v>
      </c>
    </row>
    <row r="2810" spans="1:7">
      <c r="A2810" t="e">
        <f>_xlfn.XLOOKUP(I2810,UTILIZADAS[Contacto1],UTILIZADAS[Source.Name],,0)</f>
        <v>#N/A</v>
      </c>
      <c r="B2810" s="18" t="e">
        <f>VLOOKUP(J2810,Ref!A:C,3,0)</f>
        <v>#N/A</v>
      </c>
      <c r="C2810" s="18" t="e">
        <f>VLOOKUP(J2810,Ref!A:D,4,0)</f>
        <v>#N/A</v>
      </c>
      <c r="D2810" s="18" t="str">
        <f t="shared" si="129"/>
        <v>00/ene</v>
      </c>
      <c r="E2810" s="18">
        <f t="shared" si="130"/>
        <v>0</v>
      </c>
      <c r="F2810" s="18">
        <v>1</v>
      </c>
      <c r="G2810" s="18">
        <f t="shared" si="131"/>
        <v>0</v>
      </c>
    </row>
    <row r="2811" spans="1:7">
      <c r="A2811" t="e">
        <f>_xlfn.XLOOKUP(I2811,UTILIZADAS[Contacto1],UTILIZADAS[Source.Name],,0)</f>
        <v>#N/A</v>
      </c>
      <c r="B2811" s="18" t="e">
        <f>VLOOKUP(J2811,Ref!A:C,3,0)</f>
        <v>#N/A</v>
      </c>
      <c r="C2811" s="18" t="e">
        <f>VLOOKUP(J2811,Ref!A:D,4,0)</f>
        <v>#N/A</v>
      </c>
      <c r="D2811" s="18" t="str">
        <f t="shared" si="129"/>
        <v>00/ene</v>
      </c>
      <c r="E2811" s="18">
        <f t="shared" si="130"/>
        <v>0</v>
      </c>
      <c r="F2811" s="18">
        <v>1</v>
      </c>
      <c r="G2811" s="18">
        <f t="shared" si="131"/>
        <v>0</v>
      </c>
    </row>
    <row r="2812" spans="1:7">
      <c r="A2812" t="e">
        <f>_xlfn.XLOOKUP(I2812,UTILIZADAS[Contacto1],UTILIZADAS[Source.Name],,0)</f>
        <v>#N/A</v>
      </c>
      <c r="B2812" s="18" t="e">
        <f>VLOOKUP(J2812,Ref!A:C,3,0)</f>
        <v>#N/A</v>
      </c>
      <c r="C2812" s="18" t="e">
        <f>VLOOKUP(J2812,Ref!A:D,4,0)</f>
        <v>#N/A</v>
      </c>
      <c r="D2812" s="18" t="str">
        <f t="shared" si="129"/>
        <v>00/ene</v>
      </c>
      <c r="E2812" s="18">
        <f t="shared" si="130"/>
        <v>0</v>
      </c>
      <c r="F2812" s="18">
        <v>1</v>
      </c>
      <c r="G2812" s="18">
        <f t="shared" si="131"/>
        <v>0</v>
      </c>
    </row>
    <row r="2813" spans="1:7">
      <c r="A2813" t="e">
        <f>_xlfn.XLOOKUP(I2813,UTILIZADAS[Contacto1],UTILIZADAS[Source.Name],,0)</f>
        <v>#N/A</v>
      </c>
      <c r="B2813" s="18" t="e">
        <f>VLOOKUP(J2813,Ref!A:C,3,0)</f>
        <v>#N/A</v>
      </c>
      <c r="C2813" s="18" t="e">
        <f>VLOOKUP(J2813,Ref!A:D,4,0)</f>
        <v>#N/A</v>
      </c>
      <c r="D2813" s="18" t="str">
        <f t="shared" si="129"/>
        <v>00/ene</v>
      </c>
      <c r="E2813" s="18">
        <f t="shared" si="130"/>
        <v>0</v>
      </c>
      <c r="F2813" s="18">
        <v>1</v>
      </c>
      <c r="G2813" s="18">
        <f t="shared" si="131"/>
        <v>0</v>
      </c>
    </row>
    <row r="2814" spans="1:7">
      <c r="A2814" t="e">
        <f>_xlfn.XLOOKUP(I2814,UTILIZADAS[Contacto1],UTILIZADAS[Source.Name],,0)</f>
        <v>#N/A</v>
      </c>
      <c r="B2814" s="18" t="e">
        <f>VLOOKUP(J2814,Ref!A:C,3,0)</f>
        <v>#N/A</v>
      </c>
      <c r="C2814" s="18" t="e">
        <f>VLOOKUP(J2814,Ref!A:D,4,0)</f>
        <v>#N/A</v>
      </c>
      <c r="D2814" s="18" t="str">
        <f t="shared" si="129"/>
        <v>00/ene</v>
      </c>
      <c r="E2814" s="18">
        <f t="shared" si="130"/>
        <v>0</v>
      </c>
      <c r="F2814" s="18">
        <v>1</v>
      </c>
      <c r="G2814" s="18">
        <f t="shared" si="131"/>
        <v>0</v>
      </c>
    </row>
    <row r="2815" spans="1:7">
      <c r="A2815" t="e">
        <f>_xlfn.XLOOKUP(I2815,UTILIZADAS[Contacto1],UTILIZADAS[Source.Name],,0)</f>
        <v>#N/A</v>
      </c>
      <c r="B2815" s="18" t="e">
        <f>VLOOKUP(J2815,Ref!A:C,3,0)</f>
        <v>#N/A</v>
      </c>
      <c r="C2815" s="18" t="e">
        <f>VLOOKUP(J2815,Ref!A:D,4,0)</f>
        <v>#N/A</v>
      </c>
      <c r="D2815" s="18" t="str">
        <f t="shared" si="129"/>
        <v>00/ene</v>
      </c>
      <c r="E2815" s="18">
        <f t="shared" si="130"/>
        <v>0</v>
      </c>
      <c r="F2815" s="18">
        <v>1</v>
      </c>
      <c r="G2815" s="18">
        <f t="shared" si="131"/>
        <v>0</v>
      </c>
    </row>
    <row r="2816" spans="1:7">
      <c r="A2816" t="e">
        <f>_xlfn.XLOOKUP(I2816,UTILIZADAS[Contacto1],UTILIZADAS[Source.Name],,0)</f>
        <v>#N/A</v>
      </c>
      <c r="B2816" s="18" t="e">
        <f>VLOOKUP(J2816,Ref!A:C,3,0)</f>
        <v>#N/A</v>
      </c>
      <c r="C2816" s="18" t="e">
        <f>VLOOKUP(J2816,Ref!A:D,4,0)</f>
        <v>#N/A</v>
      </c>
      <c r="D2816" s="18" t="str">
        <f t="shared" si="129"/>
        <v>00/ene</v>
      </c>
      <c r="E2816" s="18">
        <f t="shared" si="130"/>
        <v>0</v>
      </c>
      <c r="F2816" s="18">
        <v>1</v>
      </c>
      <c r="G2816" s="18">
        <f t="shared" si="131"/>
        <v>0</v>
      </c>
    </row>
    <row r="2817" spans="1:7">
      <c r="A2817" t="e">
        <f>_xlfn.XLOOKUP(I2817,UTILIZADAS[Contacto1],UTILIZADAS[Source.Name],,0)</f>
        <v>#N/A</v>
      </c>
      <c r="B2817" s="18" t="e">
        <f>VLOOKUP(J2817,Ref!A:C,3,0)</f>
        <v>#N/A</v>
      </c>
      <c r="C2817" s="18" t="e">
        <f>VLOOKUP(J2817,Ref!A:D,4,0)</f>
        <v>#N/A</v>
      </c>
      <c r="D2817" s="18" t="str">
        <f t="shared" si="129"/>
        <v>00/ene</v>
      </c>
      <c r="E2817" s="18">
        <f t="shared" si="130"/>
        <v>0</v>
      </c>
      <c r="F2817" s="18">
        <v>1</v>
      </c>
      <c r="G2817" s="18">
        <f t="shared" si="131"/>
        <v>0</v>
      </c>
    </row>
    <row r="2818" spans="1:7">
      <c r="A2818" t="e">
        <f>_xlfn.XLOOKUP(I2818,UTILIZADAS[Contacto1],UTILIZADAS[Source.Name],,0)</f>
        <v>#N/A</v>
      </c>
      <c r="B2818" s="18" t="e">
        <f>VLOOKUP(J2818,Ref!A:C,3,0)</f>
        <v>#N/A</v>
      </c>
      <c r="C2818" s="18" t="e">
        <f>VLOOKUP(J2818,Ref!A:D,4,0)</f>
        <v>#N/A</v>
      </c>
      <c r="D2818" s="18" t="str">
        <f t="shared" ref="D2818:D2881" si="132">TEXT(H2818,"dd/mmm")</f>
        <v>00/ene</v>
      </c>
      <c r="E2818" s="18">
        <f t="shared" ref="E2818:E2881" si="133">+COUNTIF(I:I,I2818)</f>
        <v>0</v>
      </c>
      <c r="F2818" s="18">
        <v>1</v>
      </c>
      <c r="G2818" s="18">
        <f t="shared" si="131"/>
        <v>0</v>
      </c>
    </row>
    <row r="2819" spans="1:7">
      <c r="A2819" t="e">
        <f>_xlfn.XLOOKUP(I2819,UTILIZADAS[Contacto1],UTILIZADAS[Source.Name],,0)</f>
        <v>#N/A</v>
      </c>
      <c r="B2819" s="18" t="e">
        <f>VLOOKUP(J2819,Ref!A:C,3,0)</f>
        <v>#N/A</v>
      </c>
      <c r="C2819" s="18" t="e">
        <f>VLOOKUP(J2819,Ref!A:D,4,0)</f>
        <v>#N/A</v>
      </c>
      <c r="D2819" s="18" t="str">
        <f t="shared" si="132"/>
        <v>00/ene</v>
      </c>
      <c r="E2819" s="18">
        <f t="shared" si="133"/>
        <v>0</v>
      </c>
      <c r="F2819" s="18">
        <v>1</v>
      </c>
      <c r="G2819" s="18">
        <f t="shared" ref="G2819:G2882" si="134">IF(I2819=I2820,0,1)</f>
        <v>0</v>
      </c>
    </row>
    <row r="2820" spans="1:7">
      <c r="A2820" t="e">
        <f>_xlfn.XLOOKUP(I2820,UTILIZADAS[Contacto1],UTILIZADAS[Source.Name],,0)</f>
        <v>#N/A</v>
      </c>
      <c r="B2820" s="18" t="e">
        <f>VLOOKUP(J2820,Ref!A:C,3,0)</f>
        <v>#N/A</v>
      </c>
      <c r="C2820" s="18" t="e">
        <f>VLOOKUP(J2820,Ref!A:D,4,0)</f>
        <v>#N/A</v>
      </c>
      <c r="D2820" s="18" t="str">
        <f t="shared" si="132"/>
        <v>00/ene</v>
      </c>
      <c r="E2820" s="18">
        <f t="shared" si="133"/>
        <v>0</v>
      </c>
      <c r="F2820" s="18">
        <v>1</v>
      </c>
      <c r="G2820" s="18">
        <f t="shared" si="134"/>
        <v>0</v>
      </c>
    </row>
    <row r="2821" spans="1:7">
      <c r="A2821" t="e">
        <f>_xlfn.XLOOKUP(I2821,UTILIZADAS[Contacto1],UTILIZADAS[Source.Name],,0)</f>
        <v>#N/A</v>
      </c>
      <c r="B2821" s="18" t="e">
        <f>VLOOKUP(J2821,Ref!A:C,3,0)</f>
        <v>#N/A</v>
      </c>
      <c r="C2821" s="18" t="e">
        <f>VLOOKUP(J2821,Ref!A:D,4,0)</f>
        <v>#N/A</v>
      </c>
      <c r="D2821" s="18" t="str">
        <f t="shared" si="132"/>
        <v>00/ene</v>
      </c>
      <c r="E2821" s="18">
        <f t="shared" si="133"/>
        <v>0</v>
      </c>
      <c r="F2821" s="18">
        <v>1</v>
      </c>
      <c r="G2821" s="18">
        <f t="shared" si="134"/>
        <v>0</v>
      </c>
    </row>
    <row r="2822" spans="1:7">
      <c r="A2822" t="e">
        <f>_xlfn.XLOOKUP(I2822,UTILIZADAS[Contacto1],UTILIZADAS[Source.Name],,0)</f>
        <v>#N/A</v>
      </c>
      <c r="B2822" s="18" t="e">
        <f>VLOOKUP(J2822,Ref!A:C,3,0)</f>
        <v>#N/A</v>
      </c>
      <c r="C2822" s="18" t="e">
        <f>VLOOKUP(J2822,Ref!A:D,4,0)</f>
        <v>#N/A</v>
      </c>
      <c r="D2822" s="18" t="str">
        <f t="shared" si="132"/>
        <v>00/ene</v>
      </c>
      <c r="E2822" s="18">
        <f t="shared" si="133"/>
        <v>0</v>
      </c>
      <c r="F2822" s="18">
        <v>1</v>
      </c>
      <c r="G2822" s="18">
        <f t="shared" si="134"/>
        <v>0</v>
      </c>
    </row>
    <row r="2823" spans="1:7">
      <c r="A2823" t="e">
        <f>_xlfn.XLOOKUP(I2823,UTILIZADAS[Contacto1],UTILIZADAS[Source.Name],,0)</f>
        <v>#N/A</v>
      </c>
      <c r="B2823" s="18" t="e">
        <f>VLOOKUP(J2823,Ref!A:C,3,0)</f>
        <v>#N/A</v>
      </c>
      <c r="C2823" s="18" t="e">
        <f>VLOOKUP(J2823,Ref!A:D,4,0)</f>
        <v>#N/A</v>
      </c>
      <c r="D2823" s="18" t="str">
        <f t="shared" si="132"/>
        <v>00/ene</v>
      </c>
      <c r="E2823" s="18">
        <f t="shared" si="133"/>
        <v>0</v>
      </c>
      <c r="F2823" s="18">
        <v>1</v>
      </c>
      <c r="G2823" s="18">
        <f t="shared" si="134"/>
        <v>0</v>
      </c>
    </row>
    <row r="2824" spans="1:7">
      <c r="A2824" t="e">
        <f>_xlfn.XLOOKUP(I2824,UTILIZADAS[Contacto1],UTILIZADAS[Source.Name],,0)</f>
        <v>#N/A</v>
      </c>
      <c r="B2824" s="18" t="e">
        <f>VLOOKUP(J2824,Ref!A:C,3,0)</f>
        <v>#N/A</v>
      </c>
      <c r="C2824" s="18" t="e">
        <f>VLOOKUP(J2824,Ref!A:D,4,0)</f>
        <v>#N/A</v>
      </c>
      <c r="D2824" s="18" t="str">
        <f t="shared" si="132"/>
        <v>00/ene</v>
      </c>
      <c r="E2824" s="18">
        <f t="shared" si="133"/>
        <v>0</v>
      </c>
      <c r="F2824" s="18">
        <v>1</v>
      </c>
      <c r="G2824" s="18">
        <f t="shared" si="134"/>
        <v>0</v>
      </c>
    </row>
    <row r="2825" spans="1:7">
      <c r="A2825" t="e">
        <f>_xlfn.XLOOKUP(I2825,UTILIZADAS[Contacto1],UTILIZADAS[Source.Name],,0)</f>
        <v>#N/A</v>
      </c>
      <c r="B2825" s="18" t="e">
        <f>VLOOKUP(J2825,Ref!A:C,3,0)</f>
        <v>#N/A</v>
      </c>
      <c r="C2825" s="18" t="e">
        <f>VLOOKUP(J2825,Ref!A:D,4,0)</f>
        <v>#N/A</v>
      </c>
      <c r="D2825" s="18" t="str">
        <f t="shared" si="132"/>
        <v>00/ene</v>
      </c>
      <c r="E2825" s="18">
        <f t="shared" si="133"/>
        <v>0</v>
      </c>
      <c r="F2825" s="18">
        <v>1</v>
      </c>
      <c r="G2825" s="18">
        <f t="shared" si="134"/>
        <v>0</v>
      </c>
    </row>
    <row r="2826" spans="1:7">
      <c r="A2826" t="e">
        <f>_xlfn.XLOOKUP(I2826,UTILIZADAS[Contacto1],UTILIZADAS[Source.Name],,0)</f>
        <v>#N/A</v>
      </c>
      <c r="B2826" s="18" t="e">
        <f>VLOOKUP(J2826,Ref!A:C,3,0)</f>
        <v>#N/A</v>
      </c>
      <c r="C2826" s="18" t="e">
        <f>VLOOKUP(J2826,Ref!A:D,4,0)</f>
        <v>#N/A</v>
      </c>
      <c r="D2826" s="18" t="str">
        <f t="shared" si="132"/>
        <v>00/ene</v>
      </c>
      <c r="E2826" s="18">
        <f t="shared" si="133"/>
        <v>0</v>
      </c>
      <c r="F2826" s="18">
        <v>1</v>
      </c>
      <c r="G2826" s="18">
        <f t="shared" si="134"/>
        <v>0</v>
      </c>
    </row>
    <row r="2827" spans="1:7">
      <c r="A2827" t="e">
        <f>_xlfn.XLOOKUP(I2827,UTILIZADAS[Contacto1],UTILIZADAS[Source.Name],,0)</f>
        <v>#N/A</v>
      </c>
      <c r="B2827" s="18" t="e">
        <f>VLOOKUP(J2827,Ref!A:C,3,0)</f>
        <v>#N/A</v>
      </c>
      <c r="C2827" s="18" t="e">
        <f>VLOOKUP(J2827,Ref!A:D,4,0)</f>
        <v>#N/A</v>
      </c>
      <c r="D2827" s="18" t="str">
        <f t="shared" si="132"/>
        <v>00/ene</v>
      </c>
      <c r="E2827" s="18">
        <f t="shared" si="133"/>
        <v>0</v>
      </c>
      <c r="F2827" s="18">
        <v>1</v>
      </c>
      <c r="G2827" s="18">
        <f t="shared" si="134"/>
        <v>0</v>
      </c>
    </row>
    <row r="2828" spans="1:7">
      <c r="A2828" t="e">
        <f>_xlfn.XLOOKUP(I2828,UTILIZADAS[Contacto1],UTILIZADAS[Source.Name],,0)</f>
        <v>#N/A</v>
      </c>
      <c r="B2828" s="18" t="e">
        <f>VLOOKUP(J2828,Ref!A:C,3,0)</f>
        <v>#N/A</v>
      </c>
      <c r="C2828" s="18" t="e">
        <f>VLOOKUP(J2828,Ref!A:D,4,0)</f>
        <v>#N/A</v>
      </c>
      <c r="D2828" s="18" t="str">
        <f t="shared" si="132"/>
        <v>00/ene</v>
      </c>
      <c r="E2828" s="18">
        <f t="shared" si="133"/>
        <v>0</v>
      </c>
      <c r="F2828" s="18">
        <v>1</v>
      </c>
      <c r="G2828" s="18">
        <f t="shared" si="134"/>
        <v>0</v>
      </c>
    </row>
    <row r="2829" spans="1:7">
      <c r="A2829" t="e">
        <f>_xlfn.XLOOKUP(I2829,UTILIZADAS[Contacto1],UTILIZADAS[Source.Name],,0)</f>
        <v>#N/A</v>
      </c>
      <c r="B2829" s="18" t="e">
        <f>VLOOKUP(J2829,Ref!A:C,3,0)</f>
        <v>#N/A</v>
      </c>
      <c r="C2829" s="18" t="e">
        <f>VLOOKUP(J2829,Ref!A:D,4,0)</f>
        <v>#N/A</v>
      </c>
      <c r="D2829" s="18" t="str">
        <f t="shared" si="132"/>
        <v>00/ene</v>
      </c>
      <c r="E2829" s="18">
        <f t="shared" si="133"/>
        <v>0</v>
      </c>
      <c r="F2829" s="18">
        <v>1</v>
      </c>
      <c r="G2829" s="18">
        <f t="shared" si="134"/>
        <v>0</v>
      </c>
    </row>
    <row r="2830" spans="1:7">
      <c r="A2830" t="e">
        <f>_xlfn.XLOOKUP(I2830,UTILIZADAS[Contacto1],UTILIZADAS[Source.Name],,0)</f>
        <v>#N/A</v>
      </c>
      <c r="B2830" s="18" t="e">
        <f>VLOOKUP(J2830,Ref!A:C,3,0)</f>
        <v>#N/A</v>
      </c>
      <c r="C2830" s="18" t="e">
        <f>VLOOKUP(J2830,Ref!A:D,4,0)</f>
        <v>#N/A</v>
      </c>
      <c r="D2830" s="18" t="str">
        <f t="shared" si="132"/>
        <v>00/ene</v>
      </c>
      <c r="E2830" s="18">
        <f t="shared" si="133"/>
        <v>0</v>
      </c>
      <c r="F2830" s="18">
        <v>1</v>
      </c>
      <c r="G2830" s="18">
        <f t="shared" si="134"/>
        <v>0</v>
      </c>
    </row>
    <row r="2831" spans="1:7">
      <c r="A2831" t="e">
        <f>_xlfn.XLOOKUP(I2831,UTILIZADAS[Contacto1],UTILIZADAS[Source.Name],,0)</f>
        <v>#N/A</v>
      </c>
      <c r="B2831" s="18" t="e">
        <f>VLOOKUP(J2831,Ref!A:C,3,0)</f>
        <v>#N/A</v>
      </c>
      <c r="C2831" s="18" t="e">
        <f>VLOOKUP(J2831,Ref!A:D,4,0)</f>
        <v>#N/A</v>
      </c>
      <c r="D2831" s="18" t="str">
        <f t="shared" si="132"/>
        <v>00/ene</v>
      </c>
      <c r="E2831" s="18">
        <f t="shared" si="133"/>
        <v>0</v>
      </c>
      <c r="F2831" s="18">
        <v>1</v>
      </c>
      <c r="G2831" s="18">
        <f t="shared" si="134"/>
        <v>0</v>
      </c>
    </row>
    <row r="2832" spans="1:7">
      <c r="A2832" t="e">
        <f>_xlfn.XLOOKUP(I2832,UTILIZADAS[Contacto1],UTILIZADAS[Source.Name],,0)</f>
        <v>#N/A</v>
      </c>
      <c r="B2832" s="18" t="e">
        <f>VLOOKUP(J2832,Ref!A:C,3,0)</f>
        <v>#N/A</v>
      </c>
      <c r="C2832" s="18" t="e">
        <f>VLOOKUP(J2832,Ref!A:D,4,0)</f>
        <v>#N/A</v>
      </c>
      <c r="D2832" s="18" t="str">
        <f t="shared" si="132"/>
        <v>00/ene</v>
      </c>
      <c r="E2832" s="18">
        <f t="shared" si="133"/>
        <v>0</v>
      </c>
      <c r="F2832" s="18">
        <v>1</v>
      </c>
      <c r="G2832" s="18">
        <f t="shared" si="134"/>
        <v>0</v>
      </c>
    </row>
    <row r="2833" spans="1:7">
      <c r="A2833" t="e">
        <f>_xlfn.XLOOKUP(I2833,UTILIZADAS[Contacto1],UTILIZADAS[Source.Name],,0)</f>
        <v>#N/A</v>
      </c>
      <c r="B2833" s="18" t="e">
        <f>VLOOKUP(J2833,Ref!A:C,3,0)</f>
        <v>#N/A</v>
      </c>
      <c r="C2833" s="18" t="e">
        <f>VLOOKUP(J2833,Ref!A:D,4,0)</f>
        <v>#N/A</v>
      </c>
      <c r="D2833" s="18" t="str">
        <f t="shared" si="132"/>
        <v>00/ene</v>
      </c>
      <c r="E2833" s="18">
        <f t="shared" si="133"/>
        <v>0</v>
      </c>
      <c r="F2833" s="18">
        <v>1</v>
      </c>
      <c r="G2833" s="18">
        <f t="shared" si="134"/>
        <v>0</v>
      </c>
    </row>
    <row r="2834" spans="1:7">
      <c r="A2834" t="e">
        <f>_xlfn.XLOOKUP(I2834,UTILIZADAS[Contacto1],UTILIZADAS[Source.Name],,0)</f>
        <v>#N/A</v>
      </c>
      <c r="B2834" s="18" t="e">
        <f>VLOOKUP(J2834,Ref!A:C,3,0)</f>
        <v>#N/A</v>
      </c>
      <c r="C2834" s="18" t="e">
        <f>VLOOKUP(J2834,Ref!A:D,4,0)</f>
        <v>#N/A</v>
      </c>
      <c r="D2834" s="18" t="str">
        <f t="shared" si="132"/>
        <v>00/ene</v>
      </c>
      <c r="E2834" s="18">
        <f t="shared" si="133"/>
        <v>0</v>
      </c>
      <c r="F2834" s="18">
        <v>1</v>
      </c>
      <c r="G2834" s="18">
        <f t="shared" si="134"/>
        <v>0</v>
      </c>
    </row>
    <row r="2835" spans="1:7">
      <c r="A2835" t="e">
        <f>_xlfn.XLOOKUP(I2835,UTILIZADAS[Contacto1],UTILIZADAS[Source.Name],,0)</f>
        <v>#N/A</v>
      </c>
      <c r="B2835" s="18" t="e">
        <f>VLOOKUP(J2835,Ref!A:C,3,0)</f>
        <v>#N/A</v>
      </c>
      <c r="C2835" s="18" t="e">
        <f>VLOOKUP(J2835,Ref!A:D,4,0)</f>
        <v>#N/A</v>
      </c>
      <c r="D2835" s="18" t="str">
        <f t="shared" si="132"/>
        <v>00/ene</v>
      </c>
      <c r="E2835" s="18">
        <f t="shared" si="133"/>
        <v>0</v>
      </c>
      <c r="F2835" s="18">
        <v>1</v>
      </c>
      <c r="G2835" s="18">
        <f t="shared" si="134"/>
        <v>0</v>
      </c>
    </row>
    <row r="2836" spans="1:7">
      <c r="A2836" t="e">
        <f>_xlfn.XLOOKUP(I2836,UTILIZADAS[Contacto1],UTILIZADAS[Source.Name],,0)</f>
        <v>#N/A</v>
      </c>
      <c r="B2836" s="18" t="e">
        <f>VLOOKUP(J2836,Ref!A:C,3,0)</f>
        <v>#N/A</v>
      </c>
      <c r="C2836" s="18" t="e">
        <f>VLOOKUP(J2836,Ref!A:D,4,0)</f>
        <v>#N/A</v>
      </c>
      <c r="D2836" s="18" t="str">
        <f t="shared" si="132"/>
        <v>00/ene</v>
      </c>
      <c r="E2836" s="18">
        <f t="shared" si="133"/>
        <v>0</v>
      </c>
      <c r="F2836" s="18">
        <v>1</v>
      </c>
      <c r="G2836" s="18">
        <f t="shared" si="134"/>
        <v>0</v>
      </c>
    </row>
    <row r="2837" spans="1:7">
      <c r="A2837" t="e">
        <f>_xlfn.XLOOKUP(I2837,UTILIZADAS[Contacto1],UTILIZADAS[Source.Name],,0)</f>
        <v>#N/A</v>
      </c>
      <c r="B2837" s="18" t="e">
        <f>VLOOKUP(J2837,Ref!A:C,3,0)</f>
        <v>#N/A</v>
      </c>
      <c r="C2837" s="18" t="e">
        <f>VLOOKUP(J2837,Ref!A:D,4,0)</f>
        <v>#N/A</v>
      </c>
      <c r="D2837" s="18" t="str">
        <f t="shared" si="132"/>
        <v>00/ene</v>
      </c>
      <c r="E2837" s="18">
        <f t="shared" si="133"/>
        <v>0</v>
      </c>
      <c r="F2837" s="18">
        <v>1</v>
      </c>
      <c r="G2837" s="18">
        <f t="shared" si="134"/>
        <v>0</v>
      </c>
    </row>
    <row r="2838" spans="1:7">
      <c r="A2838" t="e">
        <f>_xlfn.XLOOKUP(I2838,UTILIZADAS[Contacto1],UTILIZADAS[Source.Name],,0)</f>
        <v>#N/A</v>
      </c>
      <c r="B2838" s="18" t="e">
        <f>VLOOKUP(J2838,Ref!A:C,3,0)</f>
        <v>#N/A</v>
      </c>
      <c r="C2838" s="18" t="e">
        <f>VLOOKUP(J2838,Ref!A:D,4,0)</f>
        <v>#N/A</v>
      </c>
      <c r="D2838" s="18" t="str">
        <f t="shared" si="132"/>
        <v>00/ene</v>
      </c>
      <c r="E2838" s="18">
        <f t="shared" si="133"/>
        <v>0</v>
      </c>
      <c r="F2838" s="18">
        <v>1</v>
      </c>
      <c r="G2838" s="18">
        <f t="shared" si="134"/>
        <v>0</v>
      </c>
    </row>
    <row r="2839" spans="1:7">
      <c r="A2839" t="e">
        <f>_xlfn.XLOOKUP(I2839,UTILIZADAS[Contacto1],UTILIZADAS[Source.Name],,0)</f>
        <v>#N/A</v>
      </c>
      <c r="B2839" s="18" t="e">
        <f>VLOOKUP(J2839,Ref!A:C,3,0)</f>
        <v>#N/A</v>
      </c>
      <c r="C2839" s="18" t="e">
        <f>VLOOKUP(J2839,Ref!A:D,4,0)</f>
        <v>#N/A</v>
      </c>
      <c r="D2839" s="18" t="str">
        <f t="shared" si="132"/>
        <v>00/ene</v>
      </c>
      <c r="E2839" s="18">
        <f t="shared" si="133"/>
        <v>0</v>
      </c>
      <c r="F2839" s="18">
        <v>1</v>
      </c>
      <c r="G2839" s="18">
        <f t="shared" si="134"/>
        <v>0</v>
      </c>
    </row>
    <row r="2840" spans="1:7">
      <c r="A2840" t="e">
        <f>_xlfn.XLOOKUP(I2840,UTILIZADAS[Contacto1],UTILIZADAS[Source.Name],,0)</f>
        <v>#N/A</v>
      </c>
      <c r="B2840" s="18" t="e">
        <f>VLOOKUP(J2840,Ref!A:C,3,0)</f>
        <v>#N/A</v>
      </c>
      <c r="C2840" s="18" t="e">
        <f>VLOOKUP(J2840,Ref!A:D,4,0)</f>
        <v>#N/A</v>
      </c>
      <c r="D2840" s="18" t="str">
        <f t="shared" si="132"/>
        <v>00/ene</v>
      </c>
      <c r="E2840" s="18">
        <f t="shared" si="133"/>
        <v>0</v>
      </c>
      <c r="F2840" s="18">
        <v>1</v>
      </c>
      <c r="G2840" s="18">
        <f t="shared" si="134"/>
        <v>0</v>
      </c>
    </row>
    <row r="2841" spans="1:7">
      <c r="A2841" t="e">
        <f>_xlfn.XLOOKUP(I2841,UTILIZADAS[Contacto1],UTILIZADAS[Source.Name],,0)</f>
        <v>#N/A</v>
      </c>
      <c r="B2841" s="18" t="e">
        <f>VLOOKUP(J2841,Ref!A:C,3,0)</f>
        <v>#N/A</v>
      </c>
      <c r="C2841" s="18" t="e">
        <f>VLOOKUP(J2841,Ref!A:D,4,0)</f>
        <v>#N/A</v>
      </c>
      <c r="D2841" s="18" t="str">
        <f t="shared" si="132"/>
        <v>00/ene</v>
      </c>
      <c r="E2841" s="18">
        <f t="shared" si="133"/>
        <v>0</v>
      </c>
      <c r="F2841" s="18">
        <v>1</v>
      </c>
      <c r="G2841" s="18">
        <f t="shared" si="134"/>
        <v>0</v>
      </c>
    </row>
    <row r="2842" spans="1:7">
      <c r="A2842" t="e">
        <f>_xlfn.XLOOKUP(I2842,UTILIZADAS[Contacto1],UTILIZADAS[Source.Name],,0)</f>
        <v>#N/A</v>
      </c>
      <c r="B2842" s="18" t="e">
        <f>VLOOKUP(J2842,Ref!A:C,3,0)</f>
        <v>#N/A</v>
      </c>
      <c r="C2842" s="18" t="e">
        <f>VLOOKUP(J2842,Ref!A:D,4,0)</f>
        <v>#N/A</v>
      </c>
      <c r="D2842" s="18" t="str">
        <f t="shared" si="132"/>
        <v>00/ene</v>
      </c>
      <c r="E2842" s="18">
        <f t="shared" si="133"/>
        <v>0</v>
      </c>
      <c r="F2842" s="18">
        <v>1</v>
      </c>
      <c r="G2842" s="18">
        <f t="shared" si="134"/>
        <v>0</v>
      </c>
    </row>
    <row r="2843" spans="1:7">
      <c r="A2843" t="e">
        <f>_xlfn.XLOOKUP(I2843,UTILIZADAS[Contacto1],UTILIZADAS[Source.Name],,0)</f>
        <v>#N/A</v>
      </c>
      <c r="B2843" s="18" t="e">
        <f>VLOOKUP(J2843,Ref!A:C,3,0)</f>
        <v>#N/A</v>
      </c>
      <c r="C2843" s="18" t="e">
        <f>VLOOKUP(J2843,Ref!A:D,4,0)</f>
        <v>#N/A</v>
      </c>
      <c r="D2843" s="18" t="str">
        <f t="shared" si="132"/>
        <v>00/ene</v>
      </c>
      <c r="E2843" s="18">
        <f t="shared" si="133"/>
        <v>0</v>
      </c>
      <c r="F2843" s="18">
        <v>1</v>
      </c>
      <c r="G2843" s="18">
        <f t="shared" si="134"/>
        <v>0</v>
      </c>
    </row>
    <row r="2844" spans="1:7">
      <c r="A2844" t="e">
        <f>_xlfn.XLOOKUP(I2844,UTILIZADAS[Contacto1],UTILIZADAS[Source.Name],,0)</f>
        <v>#N/A</v>
      </c>
      <c r="B2844" s="18" t="e">
        <f>VLOOKUP(J2844,Ref!A:C,3,0)</f>
        <v>#N/A</v>
      </c>
      <c r="C2844" s="18" t="e">
        <f>VLOOKUP(J2844,Ref!A:D,4,0)</f>
        <v>#N/A</v>
      </c>
      <c r="D2844" s="18" t="str">
        <f t="shared" si="132"/>
        <v>00/ene</v>
      </c>
      <c r="E2844" s="18">
        <f t="shared" si="133"/>
        <v>0</v>
      </c>
      <c r="F2844" s="18">
        <v>1</v>
      </c>
      <c r="G2844" s="18">
        <f t="shared" si="134"/>
        <v>0</v>
      </c>
    </row>
    <row r="2845" spans="1:7">
      <c r="A2845" t="e">
        <f>_xlfn.XLOOKUP(I2845,UTILIZADAS[Contacto1],UTILIZADAS[Source.Name],,0)</f>
        <v>#N/A</v>
      </c>
      <c r="B2845" s="18" t="e">
        <f>VLOOKUP(J2845,Ref!A:C,3,0)</f>
        <v>#N/A</v>
      </c>
      <c r="C2845" s="18" t="e">
        <f>VLOOKUP(J2845,Ref!A:D,4,0)</f>
        <v>#N/A</v>
      </c>
      <c r="D2845" s="18" t="str">
        <f t="shared" si="132"/>
        <v>00/ene</v>
      </c>
      <c r="E2845" s="18">
        <f t="shared" si="133"/>
        <v>0</v>
      </c>
      <c r="F2845" s="18">
        <v>1</v>
      </c>
      <c r="G2845" s="18">
        <f t="shared" si="134"/>
        <v>0</v>
      </c>
    </row>
    <row r="2846" spans="1:7">
      <c r="A2846" t="e">
        <f>_xlfn.XLOOKUP(I2846,UTILIZADAS[Contacto1],UTILIZADAS[Source.Name],,0)</f>
        <v>#N/A</v>
      </c>
      <c r="B2846" s="18" t="e">
        <f>VLOOKUP(J2846,Ref!A:C,3,0)</f>
        <v>#N/A</v>
      </c>
      <c r="C2846" s="18" t="e">
        <f>VLOOKUP(J2846,Ref!A:D,4,0)</f>
        <v>#N/A</v>
      </c>
      <c r="D2846" s="18" t="str">
        <f t="shared" si="132"/>
        <v>00/ene</v>
      </c>
      <c r="E2846" s="18">
        <f t="shared" si="133"/>
        <v>0</v>
      </c>
      <c r="F2846" s="18">
        <v>1</v>
      </c>
      <c r="G2846" s="18">
        <f t="shared" si="134"/>
        <v>0</v>
      </c>
    </row>
    <row r="2847" spans="1:7">
      <c r="A2847" t="e">
        <f>_xlfn.XLOOKUP(I2847,UTILIZADAS[Contacto1],UTILIZADAS[Source.Name],,0)</f>
        <v>#N/A</v>
      </c>
      <c r="B2847" s="18" t="e">
        <f>VLOOKUP(J2847,Ref!A:C,3,0)</f>
        <v>#N/A</v>
      </c>
      <c r="C2847" s="18" t="e">
        <f>VLOOKUP(J2847,Ref!A:D,4,0)</f>
        <v>#N/A</v>
      </c>
      <c r="D2847" s="18" t="str">
        <f t="shared" si="132"/>
        <v>00/ene</v>
      </c>
      <c r="E2847" s="18">
        <f t="shared" si="133"/>
        <v>0</v>
      </c>
      <c r="F2847" s="18">
        <v>1</v>
      </c>
      <c r="G2847" s="18">
        <f t="shared" si="134"/>
        <v>0</v>
      </c>
    </row>
    <row r="2848" spans="1:7">
      <c r="A2848" t="e">
        <f>_xlfn.XLOOKUP(I2848,UTILIZADAS[Contacto1],UTILIZADAS[Source.Name],,0)</f>
        <v>#N/A</v>
      </c>
      <c r="B2848" s="18" t="e">
        <f>VLOOKUP(J2848,Ref!A:C,3,0)</f>
        <v>#N/A</v>
      </c>
      <c r="C2848" s="18" t="e">
        <f>VLOOKUP(J2848,Ref!A:D,4,0)</f>
        <v>#N/A</v>
      </c>
      <c r="D2848" s="18" t="str">
        <f t="shared" si="132"/>
        <v>00/ene</v>
      </c>
      <c r="E2848" s="18">
        <f t="shared" si="133"/>
        <v>0</v>
      </c>
      <c r="F2848" s="18">
        <v>1</v>
      </c>
      <c r="G2848" s="18">
        <f t="shared" si="134"/>
        <v>0</v>
      </c>
    </row>
    <row r="2849" spans="1:7">
      <c r="A2849" t="e">
        <f>_xlfn.XLOOKUP(I2849,UTILIZADAS[Contacto1],UTILIZADAS[Source.Name],,0)</f>
        <v>#N/A</v>
      </c>
      <c r="B2849" s="18" t="e">
        <f>VLOOKUP(J2849,Ref!A:C,3,0)</f>
        <v>#N/A</v>
      </c>
      <c r="C2849" s="18" t="e">
        <f>VLOOKUP(J2849,Ref!A:D,4,0)</f>
        <v>#N/A</v>
      </c>
      <c r="D2849" s="18" t="str">
        <f t="shared" si="132"/>
        <v>00/ene</v>
      </c>
      <c r="E2849" s="18">
        <f t="shared" si="133"/>
        <v>0</v>
      </c>
      <c r="F2849" s="18">
        <v>1</v>
      </c>
      <c r="G2849" s="18">
        <f t="shared" si="134"/>
        <v>0</v>
      </c>
    </row>
    <row r="2850" spans="1:7">
      <c r="A2850" t="e">
        <f>_xlfn.XLOOKUP(I2850,UTILIZADAS[Contacto1],UTILIZADAS[Source.Name],,0)</f>
        <v>#N/A</v>
      </c>
      <c r="B2850" s="18" t="e">
        <f>VLOOKUP(J2850,Ref!A:C,3,0)</f>
        <v>#N/A</v>
      </c>
      <c r="C2850" s="18" t="e">
        <f>VLOOKUP(J2850,Ref!A:D,4,0)</f>
        <v>#N/A</v>
      </c>
      <c r="D2850" s="18" t="str">
        <f t="shared" si="132"/>
        <v>00/ene</v>
      </c>
      <c r="E2850" s="18">
        <f t="shared" si="133"/>
        <v>0</v>
      </c>
      <c r="F2850" s="18">
        <v>1</v>
      </c>
      <c r="G2850" s="18">
        <f t="shared" si="134"/>
        <v>0</v>
      </c>
    </row>
    <row r="2851" spans="1:7">
      <c r="A2851" t="e">
        <f>_xlfn.XLOOKUP(I2851,UTILIZADAS[Contacto1],UTILIZADAS[Source.Name],,0)</f>
        <v>#N/A</v>
      </c>
      <c r="B2851" s="18" t="e">
        <f>VLOOKUP(J2851,Ref!A:C,3,0)</f>
        <v>#N/A</v>
      </c>
      <c r="C2851" s="18" t="e">
        <f>VLOOKUP(J2851,Ref!A:D,4,0)</f>
        <v>#N/A</v>
      </c>
      <c r="D2851" s="18" t="str">
        <f t="shared" si="132"/>
        <v>00/ene</v>
      </c>
      <c r="E2851" s="18">
        <f t="shared" si="133"/>
        <v>0</v>
      </c>
      <c r="F2851" s="18">
        <v>1</v>
      </c>
      <c r="G2851" s="18">
        <f t="shared" si="134"/>
        <v>0</v>
      </c>
    </row>
    <row r="2852" spans="1:7">
      <c r="A2852" t="e">
        <f>_xlfn.XLOOKUP(I2852,UTILIZADAS[Contacto1],UTILIZADAS[Source.Name],,0)</f>
        <v>#N/A</v>
      </c>
      <c r="B2852" s="18" t="e">
        <f>VLOOKUP(J2852,Ref!A:C,3,0)</f>
        <v>#N/A</v>
      </c>
      <c r="C2852" s="18" t="e">
        <f>VLOOKUP(J2852,Ref!A:D,4,0)</f>
        <v>#N/A</v>
      </c>
      <c r="D2852" s="18" t="str">
        <f t="shared" si="132"/>
        <v>00/ene</v>
      </c>
      <c r="E2852" s="18">
        <f t="shared" si="133"/>
        <v>0</v>
      </c>
      <c r="F2852" s="18">
        <v>1</v>
      </c>
      <c r="G2852" s="18">
        <f t="shared" si="134"/>
        <v>0</v>
      </c>
    </row>
    <row r="2853" spans="1:7">
      <c r="A2853" t="e">
        <f>_xlfn.XLOOKUP(I2853,UTILIZADAS[Contacto1],UTILIZADAS[Source.Name],,0)</f>
        <v>#N/A</v>
      </c>
      <c r="B2853" s="18" t="e">
        <f>VLOOKUP(J2853,Ref!A:C,3,0)</f>
        <v>#N/A</v>
      </c>
      <c r="C2853" s="18" t="e">
        <f>VLOOKUP(J2853,Ref!A:D,4,0)</f>
        <v>#N/A</v>
      </c>
      <c r="D2853" s="18" t="str">
        <f t="shared" si="132"/>
        <v>00/ene</v>
      </c>
      <c r="E2853" s="18">
        <f t="shared" si="133"/>
        <v>0</v>
      </c>
      <c r="F2853" s="18">
        <v>1</v>
      </c>
      <c r="G2853" s="18">
        <f t="shared" si="134"/>
        <v>0</v>
      </c>
    </row>
    <row r="2854" spans="1:7">
      <c r="A2854" t="e">
        <f>_xlfn.XLOOKUP(I2854,UTILIZADAS[Contacto1],UTILIZADAS[Source.Name],,0)</f>
        <v>#N/A</v>
      </c>
      <c r="B2854" s="18" t="e">
        <f>VLOOKUP(J2854,Ref!A:C,3,0)</f>
        <v>#N/A</v>
      </c>
      <c r="C2854" s="18" t="e">
        <f>VLOOKUP(J2854,Ref!A:D,4,0)</f>
        <v>#N/A</v>
      </c>
      <c r="D2854" s="18" t="str">
        <f t="shared" si="132"/>
        <v>00/ene</v>
      </c>
      <c r="E2854" s="18">
        <f t="shared" si="133"/>
        <v>0</v>
      </c>
      <c r="F2854" s="18">
        <v>1</v>
      </c>
      <c r="G2854" s="18">
        <f t="shared" si="134"/>
        <v>0</v>
      </c>
    </row>
    <row r="2855" spans="1:7">
      <c r="A2855" t="e">
        <f>_xlfn.XLOOKUP(I2855,UTILIZADAS[Contacto1],UTILIZADAS[Source.Name],,0)</f>
        <v>#N/A</v>
      </c>
      <c r="B2855" s="18" t="e">
        <f>VLOOKUP(J2855,Ref!A:C,3,0)</f>
        <v>#N/A</v>
      </c>
      <c r="C2855" s="18" t="e">
        <f>VLOOKUP(J2855,Ref!A:D,4,0)</f>
        <v>#N/A</v>
      </c>
      <c r="D2855" s="18" t="str">
        <f t="shared" si="132"/>
        <v>00/ene</v>
      </c>
      <c r="E2855" s="18">
        <f t="shared" si="133"/>
        <v>0</v>
      </c>
      <c r="F2855" s="18">
        <v>1</v>
      </c>
      <c r="G2855" s="18">
        <f t="shared" si="134"/>
        <v>0</v>
      </c>
    </row>
    <row r="2856" spans="1:7">
      <c r="A2856" t="e">
        <f>_xlfn.XLOOKUP(I2856,UTILIZADAS[Contacto1],UTILIZADAS[Source.Name],,0)</f>
        <v>#N/A</v>
      </c>
      <c r="B2856" s="18" t="e">
        <f>VLOOKUP(J2856,Ref!A:C,3,0)</f>
        <v>#N/A</v>
      </c>
      <c r="C2856" s="18" t="e">
        <f>VLOOKUP(J2856,Ref!A:D,4,0)</f>
        <v>#N/A</v>
      </c>
      <c r="D2856" s="18" t="str">
        <f t="shared" si="132"/>
        <v>00/ene</v>
      </c>
      <c r="E2856" s="18">
        <f t="shared" si="133"/>
        <v>0</v>
      </c>
      <c r="F2856" s="18">
        <v>1</v>
      </c>
      <c r="G2856" s="18">
        <f t="shared" si="134"/>
        <v>0</v>
      </c>
    </row>
    <row r="2857" spans="1:7">
      <c r="A2857" t="e">
        <f>_xlfn.XLOOKUP(I2857,UTILIZADAS[Contacto1],UTILIZADAS[Source.Name],,0)</f>
        <v>#N/A</v>
      </c>
      <c r="B2857" s="18" t="e">
        <f>VLOOKUP(J2857,Ref!A:C,3,0)</f>
        <v>#N/A</v>
      </c>
      <c r="C2857" s="18" t="e">
        <f>VLOOKUP(J2857,Ref!A:D,4,0)</f>
        <v>#N/A</v>
      </c>
      <c r="D2857" s="18" t="str">
        <f t="shared" si="132"/>
        <v>00/ene</v>
      </c>
      <c r="E2857" s="18">
        <f t="shared" si="133"/>
        <v>0</v>
      </c>
      <c r="F2857" s="18">
        <v>1</v>
      </c>
      <c r="G2857" s="18">
        <f t="shared" si="134"/>
        <v>0</v>
      </c>
    </row>
    <row r="2858" spans="1:7">
      <c r="A2858" t="e">
        <f>_xlfn.XLOOKUP(I2858,UTILIZADAS[Contacto1],UTILIZADAS[Source.Name],,0)</f>
        <v>#N/A</v>
      </c>
      <c r="B2858" s="18" t="e">
        <f>VLOOKUP(J2858,Ref!A:C,3,0)</f>
        <v>#N/A</v>
      </c>
      <c r="C2858" s="18" t="e">
        <f>VLOOKUP(J2858,Ref!A:D,4,0)</f>
        <v>#N/A</v>
      </c>
      <c r="D2858" s="18" t="str">
        <f t="shared" si="132"/>
        <v>00/ene</v>
      </c>
      <c r="E2858" s="18">
        <f t="shared" si="133"/>
        <v>0</v>
      </c>
      <c r="F2858" s="18">
        <v>1</v>
      </c>
      <c r="G2858" s="18">
        <f t="shared" si="134"/>
        <v>0</v>
      </c>
    </row>
    <row r="2859" spans="1:7">
      <c r="A2859" t="e">
        <f>_xlfn.XLOOKUP(I2859,UTILIZADAS[Contacto1],UTILIZADAS[Source.Name],,0)</f>
        <v>#N/A</v>
      </c>
      <c r="B2859" s="18" t="e">
        <f>VLOOKUP(J2859,Ref!A:C,3,0)</f>
        <v>#N/A</v>
      </c>
      <c r="C2859" s="18" t="e">
        <f>VLOOKUP(J2859,Ref!A:D,4,0)</f>
        <v>#N/A</v>
      </c>
      <c r="D2859" s="18" t="str">
        <f t="shared" si="132"/>
        <v>00/ene</v>
      </c>
      <c r="E2859" s="18">
        <f t="shared" si="133"/>
        <v>0</v>
      </c>
      <c r="F2859" s="18">
        <v>1</v>
      </c>
      <c r="G2859" s="18">
        <f t="shared" si="134"/>
        <v>0</v>
      </c>
    </row>
    <row r="2860" spans="1:7">
      <c r="A2860" t="e">
        <f>_xlfn.XLOOKUP(I2860,UTILIZADAS[Contacto1],UTILIZADAS[Source.Name],,0)</f>
        <v>#N/A</v>
      </c>
      <c r="B2860" s="18" t="e">
        <f>VLOOKUP(J2860,Ref!A:C,3,0)</f>
        <v>#N/A</v>
      </c>
      <c r="C2860" s="18" t="e">
        <f>VLOOKUP(J2860,Ref!A:D,4,0)</f>
        <v>#N/A</v>
      </c>
      <c r="D2860" s="18" t="str">
        <f t="shared" si="132"/>
        <v>00/ene</v>
      </c>
      <c r="E2860" s="18">
        <f t="shared" si="133"/>
        <v>0</v>
      </c>
      <c r="F2860" s="18">
        <v>1</v>
      </c>
      <c r="G2860" s="18">
        <f t="shared" si="134"/>
        <v>0</v>
      </c>
    </row>
    <row r="2861" spans="1:7">
      <c r="A2861" t="e">
        <f>_xlfn.XLOOKUP(I2861,UTILIZADAS[Contacto1],UTILIZADAS[Source.Name],,0)</f>
        <v>#N/A</v>
      </c>
      <c r="B2861" s="18" t="e">
        <f>VLOOKUP(J2861,Ref!A:C,3,0)</f>
        <v>#N/A</v>
      </c>
      <c r="C2861" s="18" t="e">
        <f>VLOOKUP(J2861,Ref!A:D,4,0)</f>
        <v>#N/A</v>
      </c>
      <c r="D2861" s="18" t="str">
        <f t="shared" si="132"/>
        <v>00/ene</v>
      </c>
      <c r="E2861" s="18">
        <f t="shared" si="133"/>
        <v>0</v>
      </c>
      <c r="F2861" s="18">
        <v>1</v>
      </c>
      <c r="G2861" s="18">
        <f t="shared" si="134"/>
        <v>0</v>
      </c>
    </row>
    <row r="2862" spans="1:7">
      <c r="A2862" t="e">
        <f>_xlfn.XLOOKUP(I2862,UTILIZADAS[Contacto1],UTILIZADAS[Source.Name],,0)</f>
        <v>#N/A</v>
      </c>
      <c r="B2862" s="18" t="e">
        <f>VLOOKUP(J2862,Ref!A:C,3,0)</f>
        <v>#N/A</v>
      </c>
      <c r="C2862" s="18" t="e">
        <f>VLOOKUP(J2862,Ref!A:D,4,0)</f>
        <v>#N/A</v>
      </c>
      <c r="D2862" s="18" t="str">
        <f t="shared" si="132"/>
        <v>00/ene</v>
      </c>
      <c r="E2862" s="18">
        <f t="shared" si="133"/>
        <v>0</v>
      </c>
      <c r="F2862" s="18">
        <v>1</v>
      </c>
      <c r="G2862" s="18">
        <f t="shared" si="134"/>
        <v>0</v>
      </c>
    </row>
    <row r="2863" spans="1:7">
      <c r="A2863" t="e">
        <f>_xlfn.XLOOKUP(I2863,UTILIZADAS[Contacto1],UTILIZADAS[Source.Name],,0)</f>
        <v>#N/A</v>
      </c>
      <c r="B2863" s="18" t="e">
        <f>VLOOKUP(J2863,Ref!A:C,3,0)</f>
        <v>#N/A</v>
      </c>
      <c r="C2863" s="18" t="e">
        <f>VLOOKUP(J2863,Ref!A:D,4,0)</f>
        <v>#N/A</v>
      </c>
      <c r="D2863" s="18" t="str">
        <f t="shared" si="132"/>
        <v>00/ene</v>
      </c>
      <c r="E2863" s="18">
        <f t="shared" si="133"/>
        <v>0</v>
      </c>
      <c r="F2863" s="18">
        <v>1</v>
      </c>
      <c r="G2863" s="18">
        <f t="shared" si="134"/>
        <v>0</v>
      </c>
    </row>
    <row r="2864" spans="1:7">
      <c r="A2864" t="e">
        <f>_xlfn.XLOOKUP(I2864,UTILIZADAS[Contacto1],UTILIZADAS[Source.Name],,0)</f>
        <v>#N/A</v>
      </c>
      <c r="B2864" s="18" t="e">
        <f>VLOOKUP(J2864,Ref!A:C,3,0)</f>
        <v>#N/A</v>
      </c>
      <c r="C2864" s="18" t="e">
        <f>VLOOKUP(J2864,Ref!A:D,4,0)</f>
        <v>#N/A</v>
      </c>
      <c r="D2864" s="18" t="str">
        <f t="shared" si="132"/>
        <v>00/ene</v>
      </c>
      <c r="E2864" s="18">
        <f t="shared" si="133"/>
        <v>0</v>
      </c>
      <c r="F2864" s="18">
        <v>1</v>
      </c>
      <c r="G2864" s="18">
        <f t="shared" si="134"/>
        <v>0</v>
      </c>
    </row>
    <row r="2865" spans="1:7">
      <c r="A2865" t="e">
        <f>_xlfn.XLOOKUP(I2865,UTILIZADAS[Contacto1],UTILIZADAS[Source.Name],,0)</f>
        <v>#N/A</v>
      </c>
      <c r="B2865" s="18" t="e">
        <f>VLOOKUP(J2865,Ref!A:C,3,0)</f>
        <v>#N/A</v>
      </c>
      <c r="C2865" s="18" t="e">
        <f>VLOOKUP(J2865,Ref!A:D,4,0)</f>
        <v>#N/A</v>
      </c>
      <c r="D2865" s="18" t="str">
        <f t="shared" si="132"/>
        <v>00/ene</v>
      </c>
      <c r="E2865" s="18">
        <f t="shared" si="133"/>
        <v>0</v>
      </c>
      <c r="F2865" s="18">
        <v>1</v>
      </c>
      <c r="G2865" s="18">
        <f t="shared" si="134"/>
        <v>0</v>
      </c>
    </row>
    <row r="2866" spans="1:7">
      <c r="A2866" t="e">
        <f>_xlfn.XLOOKUP(I2866,UTILIZADAS[Contacto1],UTILIZADAS[Source.Name],,0)</f>
        <v>#N/A</v>
      </c>
      <c r="B2866" s="18" t="e">
        <f>VLOOKUP(J2866,Ref!A:C,3,0)</f>
        <v>#N/A</v>
      </c>
      <c r="C2866" s="18" t="e">
        <f>VLOOKUP(J2866,Ref!A:D,4,0)</f>
        <v>#N/A</v>
      </c>
      <c r="D2866" s="18" t="str">
        <f t="shared" si="132"/>
        <v>00/ene</v>
      </c>
      <c r="E2866" s="18">
        <f t="shared" si="133"/>
        <v>0</v>
      </c>
      <c r="F2866" s="18">
        <v>1</v>
      </c>
      <c r="G2866" s="18">
        <f t="shared" si="134"/>
        <v>0</v>
      </c>
    </row>
    <row r="2867" spans="1:7">
      <c r="A2867" t="e">
        <f>_xlfn.XLOOKUP(I2867,UTILIZADAS[Contacto1],UTILIZADAS[Source.Name],,0)</f>
        <v>#N/A</v>
      </c>
      <c r="B2867" s="18" t="e">
        <f>VLOOKUP(J2867,Ref!A:C,3,0)</f>
        <v>#N/A</v>
      </c>
      <c r="C2867" s="18" t="e">
        <f>VLOOKUP(J2867,Ref!A:D,4,0)</f>
        <v>#N/A</v>
      </c>
      <c r="D2867" s="18" t="str">
        <f t="shared" si="132"/>
        <v>00/ene</v>
      </c>
      <c r="E2867" s="18">
        <f t="shared" si="133"/>
        <v>0</v>
      </c>
      <c r="F2867" s="18">
        <v>1</v>
      </c>
      <c r="G2867" s="18">
        <f t="shared" si="134"/>
        <v>0</v>
      </c>
    </row>
    <row r="2868" spans="1:7">
      <c r="A2868" t="e">
        <f>_xlfn.XLOOKUP(I2868,UTILIZADAS[Contacto1],UTILIZADAS[Source.Name],,0)</f>
        <v>#N/A</v>
      </c>
      <c r="B2868" s="18" t="e">
        <f>VLOOKUP(J2868,Ref!A:C,3,0)</f>
        <v>#N/A</v>
      </c>
      <c r="C2868" s="18" t="e">
        <f>VLOOKUP(J2868,Ref!A:D,4,0)</f>
        <v>#N/A</v>
      </c>
      <c r="D2868" s="18" t="str">
        <f t="shared" si="132"/>
        <v>00/ene</v>
      </c>
      <c r="E2868" s="18">
        <f t="shared" si="133"/>
        <v>0</v>
      </c>
      <c r="F2868" s="18">
        <v>1</v>
      </c>
      <c r="G2868" s="18">
        <f t="shared" si="134"/>
        <v>0</v>
      </c>
    </row>
    <row r="2869" spans="1:7">
      <c r="A2869" t="e">
        <f>_xlfn.XLOOKUP(I2869,UTILIZADAS[Contacto1],UTILIZADAS[Source.Name],,0)</f>
        <v>#N/A</v>
      </c>
      <c r="B2869" s="18" t="e">
        <f>VLOOKUP(J2869,Ref!A:C,3,0)</f>
        <v>#N/A</v>
      </c>
      <c r="C2869" s="18" t="e">
        <f>VLOOKUP(J2869,Ref!A:D,4,0)</f>
        <v>#N/A</v>
      </c>
      <c r="D2869" s="18" t="str">
        <f t="shared" si="132"/>
        <v>00/ene</v>
      </c>
      <c r="E2869" s="18">
        <f t="shared" si="133"/>
        <v>0</v>
      </c>
      <c r="F2869" s="18">
        <v>1</v>
      </c>
      <c r="G2869" s="18">
        <f t="shared" si="134"/>
        <v>0</v>
      </c>
    </row>
    <row r="2870" spans="1:7">
      <c r="A2870" t="e">
        <f>_xlfn.XLOOKUP(I2870,UTILIZADAS[Contacto1],UTILIZADAS[Source.Name],,0)</f>
        <v>#N/A</v>
      </c>
      <c r="B2870" s="18" t="e">
        <f>VLOOKUP(J2870,Ref!A:C,3,0)</f>
        <v>#N/A</v>
      </c>
      <c r="C2870" s="18" t="e">
        <f>VLOOKUP(J2870,Ref!A:D,4,0)</f>
        <v>#N/A</v>
      </c>
      <c r="D2870" s="18" t="str">
        <f t="shared" si="132"/>
        <v>00/ene</v>
      </c>
      <c r="E2870" s="18">
        <f t="shared" si="133"/>
        <v>0</v>
      </c>
      <c r="F2870" s="18">
        <v>1</v>
      </c>
      <c r="G2870" s="18">
        <f t="shared" si="134"/>
        <v>0</v>
      </c>
    </row>
    <row r="2871" spans="1:7">
      <c r="A2871" t="e">
        <f>_xlfn.XLOOKUP(I2871,UTILIZADAS[Contacto1],UTILIZADAS[Source.Name],,0)</f>
        <v>#N/A</v>
      </c>
      <c r="B2871" s="18" t="e">
        <f>VLOOKUP(J2871,Ref!A:C,3,0)</f>
        <v>#N/A</v>
      </c>
      <c r="C2871" s="18" t="e">
        <f>VLOOKUP(J2871,Ref!A:D,4,0)</f>
        <v>#N/A</v>
      </c>
      <c r="D2871" s="18" t="str">
        <f t="shared" si="132"/>
        <v>00/ene</v>
      </c>
      <c r="E2871" s="18">
        <f t="shared" si="133"/>
        <v>0</v>
      </c>
      <c r="F2871" s="18">
        <v>1</v>
      </c>
      <c r="G2871" s="18">
        <f t="shared" si="134"/>
        <v>0</v>
      </c>
    </row>
    <row r="2872" spans="1:7">
      <c r="A2872" t="e">
        <f>_xlfn.XLOOKUP(I2872,UTILIZADAS[Contacto1],UTILIZADAS[Source.Name],,0)</f>
        <v>#N/A</v>
      </c>
      <c r="B2872" s="18" t="e">
        <f>VLOOKUP(J2872,Ref!A:C,3,0)</f>
        <v>#N/A</v>
      </c>
      <c r="C2872" s="18" t="e">
        <f>VLOOKUP(J2872,Ref!A:D,4,0)</f>
        <v>#N/A</v>
      </c>
      <c r="D2872" s="18" t="str">
        <f t="shared" si="132"/>
        <v>00/ene</v>
      </c>
      <c r="E2872" s="18">
        <f t="shared" si="133"/>
        <v>0</v>
      </c>
      <c r="F2872" s="18">
        <v>1</v>
      </c>
      <c r="G2872" s="18">
        <f t="shared" si="134"/>
        <v>0</v>
      </c>
    </row>
    <row r="2873" spans="1:7">
      <c r="A2873" t="e">
        <f>_xlfn.XLOOKUP(I2873,UTILIZADAS[Contacto1],UTILIZADAS[Source.Name],,0)</f>
        <v>#N/A</v>
      </c>
      <c r="B2873" s="18" t="e">
        <f>VLOOKUP(J2873,Ref!A:C,3,0)</f>
        <v>#N/A</v>
      </c>
      <c r="C2873" s="18" t="e">
        <f>VLOOKUP(J2873,Ref!A:D,4,0)</f>
        <v>#N/A</v>
      </c>
      <c r="D2873" s="18" t="str">
        <f t="shared" si="132"/>
        <v>00/ene</v>
      </c>
      <c r="E2873" s="18">
        <f t="shared" si="133"/>
        <v>0</v>
      </c>
      <c r="F2873" s="18">
        <v>1</v>
      </c>
      <c r="G2873" s="18">
        <f t="shared" si="134"/>
        <v>0</v>
      </c>
    </row>
    <row r="2874" spans="1:7">
      <c r="A2874" t="e">
        <f>_xlfn.XLOOKUP(I2874,UTILIZADAS[Contacto1],UTILIZADAS[Source.Name],,0)</f>
        <v>#N/A</v>
      </c>
      <c r="B2874" s="18" t="e">
        <f>VLOOKUP(J2874,Ref!A:C,3,0)</f>
        <v>#N/A</v>
      </c>
      <c r="C2874" s="18" t="e">
        <f>VLOOKUP(J2874,Ref!A:D,4,0)</f>
        <v>#N/A</v>
      </c>
      <c r="D2874" s="18" t="str">
        <f t="shared" si="132"/>
        <v>00/ene</v>
      </c>
      <c r="E2874" s="18">
        <f t="shared" si="133"/>
        <v>0</v>
      </c>
      <c r="F2874" s="18">
        <v>1</v>
      </c>
      <c r="G2874" s="18">
        <f t="shared" si="134"/>
        <v>0</v>
      </c>
    </row>
    <row r="2875" spans="1:7">
      <c r="A2875" t="e">
        <f>_xlfn.XLOOKUP(I2875,UTILIZADAS[Contacto1],UTILIZADAS[Source.Name],,0)</f>
        <v>#N/A</v>
      </c>
      <c r="B2875" s="18" t="e">
        <f>VLOOKUP(J2875,Ref!A:C,3,0)</f>
        <v>#N/A</v>
      </c>
      <c r="C2875" s="18" t="e">
        <f>VLOOKUP(J2875,Ref!A:D,4,0)</f>
        <v>#N/A</v>
      </c>
      <c r="D2875" s="18" t="str">
        <f t="shared" si="132"/>
        <v>00/ene</v>
      </c>
      <c r="E2875" s="18">
        <f t="shared" si="133"/>
        <v>0</v>
      </c>
      <c r="F2875" s="18">
        <v>1</v>
      </c>
      <c r="G2875" s="18">
        <f t="shared" si="134"/>
        <v>0</v>
      </c>
    </row>
    <row r="2876" spans="1:7">
      <c r="A2876" t="e">
        <f>_xlfn.XLOOKUP(I2876,UTILIZADAS[Contacto1],UTILIZADAS[Source.Name],,0)</f>
        <v>#N/A</v>
      </c>
      <c r="B2876" s="18" t="e">
        <f>VLOOKUP(J2876,Ref!A:C,3,0)</f>
        <v>#N/A</v>
      </c>
      <c r="C2876" s="18" t="e">
        <f>VLOOKUP(J2876,Ref!A:D,4,0)</f>
        <v>#N/A</v>
      </c>
      <c r="D2876" s="18" t="str">
        <f t="shared" si="132"/>
        <v>00/ene</v>
      </c>
      <c r="E2876" s="18">
        <f t="shared" si="133"/>
        <v>0</v>
      </c>
      <c r="F2876" s="18">
        <v>1</v>
      </c>
      <c r="G2876" s="18">
        <f t="shared" si="134"/>
        <v>0</v>
      </c>
    </row>
    <row r="2877" spans="1:7">
      <c r="A2877" t="e">
        <f>_xlfn.XLOOKUP(I2877,UTILIZADAS[Contacto1],UTILIZADAS[Source.Name],,0)</f>
        <v>#N/A</v>
      </c>
      <c r="B2877" s="18" t="e">
        <f>VLOOKUP(J2877,Ref!A:C,3,0)</f>
        <v>#N/A</v>
      </c>
      <c r="C2877" s="18" t="e">
        <f>VLOOKUP(J2877,Ref!A:D,4,0)</f>
        <v>#N/A</v>
      </c>
      <c r="D2877" s="18" t="str">
        <f t="shared" si="132"/>
        <v>00/ene</v>
      </c>
      <c r="E2877" s="18">
        <f t="shared" si="133"/>
        <v>0</v>
      </c>
      <c r="F2877" s="18">
        <v>1</v>
      </c>
      <c r="G2877" s="18">
        <f t="shared" si="134"/>
        <v>0</v>
      </c>
    </row>
    <row r="2878" spans="1:7">
      <c r="A2878" t="e">
        <f>_xlfn.XLOOKUP(I2878,UTILIZADAS[Contacto1],UTILIZADAS[Source.Name],,0)</f>
        <v>#N/A</v>
      </c>
      <c r="B2878" s="18" t="e">
        <f>VLOOKUP(J2878,Ref!A:C,3,0)</f>
        <v>#N/A</v>
      </c>
      <c r="C2878" s="18" t="e">
        <f>VLOOKUP(J2878,Ref!A:D,4,0)</f>
        <v>#N/A</v>
      </c>
      <c r="D2878" s="18" t="str">
        <f t="shared" si="132"/>
        <v>00/ene</v>
      </c>
      <c r="E2878" s="18">
        <f t="shared" si="133"/>
        <v>0</v>
      </c>
      <c r="F2878" s="18">
        <v>1</v>
      </c>
      <c r="G2878" s="18">
        <f t="shared" si="134"/>
        <v>0</v>
      </c>
    </row>
    <row r="2879" spans="1:7">
      <c r="A2879" t="e">
        <f>_xlfn.XLOOKUP(I2879,UTILIZADAS[Contacto1],UTILIZADAS[Source.Name],,0)</f>
        <v>#N/A</v>
      </c>
      <c r="B2879" s="18" t="e">
        <f>VLOOKUP(J2879,Ref!A:C,3,0)</f>
        <v>#N/A</v>
      </c>
      <c r="C2879" s="18" t="e">
        <f>VLOOKUP(J2879,Ref!A:D,4,0)</f>
        <v>#N/A</v>
      </c>
      <c r="D2879" s="18" t="str">
        <f t="shared" si="132"/>
        <v>00/ene</v>
      </c>
      <c r="E2879" s="18">
        <f t="shared" si="133"/>
        <v>0</v>
      </c>
      <c r="F2879" s="18">
        <v>1</v>
      </c>
      <c r="G2879" s="18">
        <f t="shared" si="134"/>
        <v>0</v>
      </c>
    </row>
    <row r="2880" spans="1:7">
      <c r="A2880" t="e">
        <f>_xlfn.XLOOKUP(I2880,UTILIZADAS[Contacto1],UTILIZADAS[Source.Name],,0)</f>
        <v>#N/A</v>
      </c>
      <c r="B2880" s="18" t="e">
        <f>VLOOKUP(J2880,Ref!A:C,3,0)</f>
        <v>#N/A</v>
      </c>
      <c r="C2880" s="18" t="e">
        <f>VLOOKUP(J2880,Ref!A:D,4,0)</f>
        <v>#N/A</v>
      </c>
      <c r="D2880" s="18" t="str">
        <f t="shared" si="132"/>
        <v>00/ene</v>
      </c>
      <c r="E2880" s="18">
        <f t="shared" si="133"/>
        <v>0</v>
      </c>
      <c r="F2880" s="18">
        <v>1</v>
      </c>
      <c r="G2880" s="18">
        <f t="shared" si="134"/>
        <v>0</v>
      </c>
    </row>
    <row r="2881" spans="1:7">
      <c r="A2881" t="e">
        <f>_xlfn.XLOOKUP(I2881,UTILIZADAS[Contacto1],UTILIZADAS[Source.Name],,0)</f>
        <v>#N/A</v>
      </c>
      <c r="B2881" s="18" t="e">
        <f>VLOOKUP(J2881,Ref!A:C,3,0)</f>
        <v>#N/A</v>
      </c>
      <c r="C2881" s="18" t="e">
        <f>VLOOKUP(J2881,Ref!A:D,4,0)</f>
        <v>#N/A</v>
      </c>
      <c r="D2881" s="18" t="str">
        <f t="shared" si="132"/>
        <v>00/ene</v>
      </c>
      <c r="E2881" s="18">
        <f t="shared" si="133"/>
        <v>0</v>
      </c>
      <c r="F2881" s="18">
        <v>1</v>
      </c>
      <c r="G2881" s="18">
        <f t="shared" si="134"/>
        <v>0</v>
      </c>
    </row>
    <row r="2882" spans="1:7">
      <c r="A2882" t="e">
        <f>_xlfn.XLOOKUP(I2882,UTILIZADAS[Contacto1],UTILIZADAS[Source.Name],,0)</f>
        <v>#N/A</v>
      </c>
      <c r="B2882" s="18" t="e">
        <f>VLOOKUP(J2882,Ref!A:C,3,0)</f>
        <v>#N/A</v>
      </c>
      <c r="C2882" s="18" t="e">
        <f>VLOOKUP(J2882,Ref!A:D,4,0)</f>
        <v>#N/A</v>
      </c>
      <c r="D2882" s="18" t="str">
        <f t="shared" ref="D2882:D2945" si="135">TEXT(H2882,"dd/mmm")</f>
        <v>00/ene</v>
      </c>
      <c r="E2882" s="18">
        <f t="shared" ref="E2882:E2945" si="136">+COUNTIF(I:I,I2882)</f>
        <v>0</v>
      </c>
      <c r="F2882" s="18">
        <v>1</v>
      </c>
      <c r="G2882" s="18">
        <f t="shared" si="134"/>
        <v>0</v>
      </c>
    </row>
    <row r="2883" spans="1:7">
      <c r="A2883" t="e">
        <f>_xlfn.XLOOKUP(I2883,UTILIZADAS[Contacto1],UTILIZADAS[Source.Name],,0)</f>
        <v>#N/A</v>
      </c>
      <c r="B2883" s="18" t="e">
        <f>VLOOKUP(J2883,Ref!A:C,3,0)</f>
        <v>#N/A</v>
      </c>
      <c r="C2883" s="18" t="e">
        <f>VLOOKUP(J2883,Ref!A:D,4,0)</f>
        <v>#N/A</v>
      </c>
      <c r="D2883" s="18" t="str">
        <f t="shared" si="135"/>
        <v>00/ene</v>
      </c>
      <c r="E2883" s="18">
        <f t="shared" si="136"/>
        <v>0</v>
      </c>
      <c r="F2883" s="18">
        <v>1</v>
      </c>
      <c r="G2883" s="18">
        <f t="shared" ref="G2883:G2946" si="137">IF(I2883=I2884,0,1)</f>
        <v>0</v>
      </c>
    </row>
    <row r="2884" spans="1:7">
      <c r="A2884" t="e">
        <f>_xlfn.XLOOKUP(I2884,UTILIZADAS[Contacto1],UTILIZADAS[Source.Name],,0)</f>
        <v>#N/A</v>
      </c>
      <c r="B2884" s="18" t="e">
        <f>VLOOKUP(J2884,Ref!A:C,3,0)</f>
        <v>#N/A</v>
      </c>
      <c r="C2884" s="18" t="e">
        <f>VLOOKUP(J2884,Ref!A:D,4,0)</f>
        <v>#N/A</v>
      </c>
      <c r="D2884" s="18" t="str">
        <f t="shared" si="135"/>
        <v>00/ene</v>
      </c>
      <c r="E2884" s="18">
        <f t="shared" si="136"/>
        <v>0</v>
      </c>
      <c r="F2884" s="18">
        <v>1</v>
      </c>
      <c r="G2884" s="18">
        <f t="shared" si="137"/>
        <v>0</v>
      </c>
    </row>
    <row r="2885" spans="1:7">
      <c r="A2885" t="e">
        <f>_xlfn.XLOOKUP(I2885,UTILIZADAS[Contacto1],UTILIZADAS[Source.Name],,0)</f>
        <v>#N/A</v>
      </c>
      <c r="B2885" s="18" t="e">
        <f>VLOOKUP(J2885,Ref!A:C,3,0)</f>
        <v>#N/A</v>
      </c>
      <c r="C2885" s="18" t="e">
        <f>VLOOKUP(J2885,Ref!A:D,4,0)</f>
        <v>#N/A</v>
      </c>
      <c r="D2885" s="18" t="str">
        <f t="shared" si="135"/>
        <v>00/ene</v>
      </c>
      <c r="E2885" s="18">
        <f t="shared" si="136"/>
        <v>0</v>
      </c>
      <c r="F2885" s="18">
        <v>1</v>
      </c>
      <c r="G2885" s="18">
        <f t="shared" si="137"/>
        <v>0</v>
      </c>
    </row>
    <row r="2886" spans="1:7">
      <c r="A2886" t="e">
        <f>_xlfn.XLOOKUP(I2886,UTILIZADAS[Contacto1],UTILIZADAS[Source.Name],,0)</f>
        <v>#N/A</v>
      </c>
      <c r="B2886" s="18" t="e">
        <f>VLOOKUP(J2886,Ref!A:C,3,0)</f>
        <v>#N/A</v>
      </c>
      <c r="C2886" s="18" t="e">
        <f>VLOOKUP(J2886,Ref!A:D,4,0)</f>
        <v>#N/A</v>
      </c>
      <c r="D2886" s="18" t="str">
        <f t="shared" si="135"/>
        <v>00/ene</v>
      </c>
      <c r="E2886" s="18">
        <f t="shared" si="136"/>
        <v>0</v>
      </c>
      <c r="F2886" s="18">
        <v>1</v>
      </c>
      <c r="G2886" s="18">
        <f t="shared" si="137"/>
        <v>0</v>
      </c>
    </row>
    <row r="2887" spans="1:7">
      <c r="A2887" t="e">
        <f>_xlfn.XLOOKUP(I2887,UTILIZADAS[Contacto1],UTILIZADAS[Source.Name],,0)</f>
        <v>#N/A</v>
      </c>
      <c r="B2887" s="18" t="e">
        <f>VLOOKUP(J2887,Ref!A:C,3,0)</f>
        <v>#N/A</v>
      </c>
      <c r="C2887" s="18" t="e">
        <f>VLOOKUP(J2887,Ref!A:D,4,0)</f>
        <v>#N/A</v>
      </c>
      <c r="D2887" s="18" t="str">
        <f t="shared" si="135"/>
        <v>00/ene</v>
      </c>
      <c r="E2887" s="18">
        <f t="shared" si="136"/>
        <v>0</v>
      </c>
      <c r="F2887" s="18">
        <v>1</v>
      </c>
      <c r="G2887" s="18">
        <f t="shared" si="137"/>
        <v>0</v>
      </c>
    </row>
    <row r="2888" spans="1:7">
      <c r="A2888" t="e">
        <f>_xlfn.XLOOKUP(I2888,UTILIZADAS[Contacto1],UTILIZADAS[Source.Name],,0)</f>
        <v>#N/A</v>
      </c>
      <c r="B2888" s="18" t="e">
        <f>VLOOKUP(J2888,Ref!A:C,3,0)</f>
        <v>#N/A</v>
      </c>
      <c r="C2888" s="18" t="e">
        <f>VLOOKUP(J2888,Ref!A:D,4,0)</f>
        <v>#N/A</v>
      </c>
      <c r="D2888" s="18" t="str">
        <f t="shared" si="135"/>
        <v>00/ene</v>
      </c>
      <c r="E2888" s="18">
        <f t="shared" si="136"/>
        <v>0</v>
      </c>
      <c r="F2888" s="18">
        <v>1</v>
      </c>
      <c r="G2888" s="18">
        <f t="shared" si="137"/>
        <v>0</v>
      </c>
    </row>
    <row r="2889" spans="1:7">
      <c r="A2889" t="e">
        <f>_xlfn.XLOOKUP(I2889,UTILIZADAS[Contacto1],UTILIZADAS[Source.Name],,0)</f>
        <v>#N/A</v>
      </c>
      <c r="B2889" s="18" t="e">
        <f>VLOOKUP(J2889,Ref!A:C,3,0)</f>
        <v>#N/A</v>
      </c>
      <c r="C2889" s="18" t="e">
        <f>VLOOKUP(J2889,Ref!A:D,4,0)</f>
        <v>#N/A</v>
      </c>
      <c r="D2889" s="18" t="str">
        <f t="shared" si="135"/>
        <v>00/ene</v>
      </c>
      <c r="E2889" s="18">
        <f t="shared" si="136"/>
        <v>0</v>
      </c>
      <c r="F2889" s="18">
        <v>1</v>
      </c>
      <c r="G2889" s="18">
        <f t="shared" si="137"/>
        <v>0</v>
      </c>
    </row>
    <row r="2890" spans="1:7">
      <c r="A2890" t="e">
        <f>_xlfn.XLOOKUP(I2890,UTILIZADAS[Contacto1],UTILIZADAS[Source.Name],,0)</f>
        <v>#N/A</v>
      </c>
      <c r="B2890" s="18" t="e">
        <f>VLOOKUP(J2890,Ref!A:C,3,0)</f>
        <v>#N/A</v>
      </c>
      <c r="C2890" s="18" t="e">
        <f>VLOOKUP(J2890,Ref!A:D,4,0)</f>
        <v>#N/A</v>
      </c>
      <c r="D2890" s="18" t="str">
        <f t="shared" si="135"/>
        <v>00/ene</v>
      </c>
      <c r="E2890" s="18">
        <f t="shared" si="136"/>
        <v>0</v>
      </c>
      <c r="F2890" s="18">
        <v>1</v>
      </c>
      <c r="G2890" s="18">
        <f t="shared" si="137"/>
        <v>0</v>
      </c>
    </row>
    <row r="2891" spans="1:7">
      <c r="A2891" t="e">
        <f>_xlfn.XLOOKUP(I2891,UTILIZADAS[Contacto1],UTILIZADAS[Source.Name],,0)</f>
        <v>#N/A</v>
      </c>
      <c r="B2891" s="18" t="e">
        <f>VLOOKUP(J2891,Ref!A:C,3,0)</f>
        <v>#N/A</v>
      </c>
      <c r="C2891" s="18" t="e">
        <f>VLOOKUP(J2891,Ref!A:D,4,0)</f>
        <v>#N/A</v>
      </c>
      <c r="D2891" s="18" t="str">
        <f t="shared" si="135"/>
        <v>00/ene</v>
      </c>
      <c r="E2891" s="18">
        <f t="shared" si="136"/>
        <v>0</v>
      </c>
      <c r="F2891" s="18">
        <v>1</v>
      </c>
      <c r="G2891" s="18">
        <f t="shared" si="137"/>
        <v>0</v>
      </c>
    </row>
    <row r="2892" spans="1:7">
      <c r="A2892" t="e">
        <f>_xlfn.XLOOKUP(I2892,UTILIZADAS[Contacto1],UTILIZADAS[Source.Name],,0)</f>
        <v>#N/A</v>
      </c>
      <c r="B2892" s="18" t="e">
        <f>VLOOKUP(J2892,Ref!A:C,3,0)</f>
        <v>#N/A</v>
      </c>
      <c r="C2892" s="18" t="e">
        <f>VLOOKUP(J2892,Ref!A:D,4,0)</f>
        <v>#N/A</v>
      </c>
      <c r="D2892" s="18" t="str">
        <f t="shared" si="135"/>
        <v>00/ene</v>
      </c>
      <c r="E2892" s="18">
        <f t="shared" si="136"/>
        <v>0</v>
      </c>
      <c r="F2892" s="18">
        <v>1</v>
      </c>
      <c r="G2892" s="18">
        <f t="shared" si="137"/>
        <v>0</v>
      </c>
    </row>
    <row r="2893" spans="1:7">
      <c r="A2893" t="e">
        <f>_xlfn.XLOOKUP(I2893,UTILIZADAS[Contacto1],UTILIZADAS[Source.Name],,0)</f>
        <v>#N/A</v>
      </c>
      <c r="B2893" s="18" t="e">
        <f>VLOOKUP(J2893,Ref!A:C,3,0)</f>
        <v>#N/A</v>
      </c>
      <c r="C2893" s="18" t="e">
        <f>VLOOKUP(J2893,Ref!A:D,4,0)</f>
        <v>#N/A</v>
      </c>
      <c r="D2893" s="18" t="str">
        <f t="shared" si="135"/>
        <v>00/ene</v>
      </c>
      <c r="E2893" s="18">
        <f t="shared" si="136"/>
        <v>0</v>
      </c>
      <c r="F2893" s="18">
        <v>1</v>
      </c>
      <c r="G2893" s="18">
        <f t="shared" si="137"/>
        <v>0</v>
      </c>
    </row>
    <row r="2894" spans="1:7">
      <c r="A2894" t="e">
        <f>_xlfn.XLOOKUP(I2894,UTILIZADAS[Contacto1],UTILIZADAS[Source.Name],,0)</f>
        <v>#N/A</v>
      </c>
      <c r="B2894" s="18" t="e">
        <f>VLOOKUP(J2894,Ref!A:C,3,0)</f>
        <v>#N/A</v>
      </c>
      <c r="C2894" s="18" t="e">
        <f>VLOOKUP(J2894,Ref!A:D,4,0)</f>
        <v>#N/A</v>
      </c>
      <c r="D2894" s="18" t="str">
        <f t="shared" si="135"/>
        <v>00/ene</v>
      </c>
      <c r="E2894" s="18">
        <f t="shared" si="136"/>
        <v>0</v>
      </c>
      <c r="F2894" s="18">
        <v>1</v>
      </c>
      <c r="G2894" s="18">
        <f t="shared" si="137"/>
        <v>0</v>
      </c>
    </row>
    <row r="2895" spans="1:7">
      <c r="A2895" t="e">
        <f>_xlfn.XLOOKUP(I2895,UTILIZADAS[Contacto1],UTILIZADAS[Source.Name],,0)</f>
        <v>#N/A</v>
      </c>
      <c r="B2895" s="18" t="e">
        <f>VLOOKUP(J2895,Ref!A:C,3,0)</f>
        <v>#N/A</v>
      </c>
      <c r="C2895" s="18" t="e">
        <f>VLOOKUP(J2895,Ref!A:D,4,0)</f>
        <v>#N/A</v>
      </c>
      <c r="D2895" s="18" t="str">
        <f t="shared" si="135"/>
        <v>00/ene</v>
      </c>
      <c r="E2895" s="18">
        <f t="shared" si="136"/>
        <v>0</v>
      </c>
      <c r="F2895" s="18">
        <v>1</v>
      </c>
      <c r="G2895" s="18">
        <f t="shared" si="137"/>
        <v>0</v>
      </c>
    </row>
    <row r="2896" spans="1:7">
      <c r="A2896" t="e">
        <f>_xlfn.XLOOKUP(I2896,UTILIZADAS[Contacto1],UTILIZADAS[Source.Name],,0)</f>
        <v>#N/A</v>
      </c>
      <c r="B2896" s="18" t="e">
        <f>VLOOKUP(J2896,Ref!A:C,3,0)</f>
        <v>#N/A</v>
      </c>
      <c r="C2896" s="18" t="e">
        <f>VLOOKUP(J2896,Ref!A:D,4,0)</f>
        <v>#N/A</v>
      </c>
      <c r="D2896" s="18" t="str">
        <f t="shared" si="135"/>
        <v>00/ene</v>
      </c>
      <c r="E2896" s="18">
        <f t="shared" si="136"/>
        <v>0</v>
      </c>
      <c r="F2896" s="18">
        <v>1</v>
      </c>
      <c r="G2896" s="18">
        <f t="shared" si="137"/>
        <v>0</v>
      </c>
    </row>
    <row r="2897" spans="1:7">
      <c r="A2897" t="e">
        <f>_xlfn.XLOOKUP(I2897,UTILIZADAS[Contacto1],UTILIZADAS[Source.Name],,0)</f>
        <v>#N/A</v>
      </c>
      <c r="B2897" s="18" t="e">
        <f>VLOOKUP(J2897,Ref!A:C,3,0)</f>
        <v>#N/A</v>
      </c>
      <c r="C2897" s="18" t="e">
        <f>VLOOKUP(J2897,Ref!A:D,4,0)</f>
        <v>#N/A</v>
      </c>
      <c r="D2897" s="18" t="str">
        <f t="shared" si="135"/>
        <v>00/ene</v>
      </c>
      <c r="E2897" s="18">
        <f t="shared" si="136"/>
        <v>0</v>
      </c>
      <c r="F2897" s="18">
        <v>1</v>
      </c>
      <c r="G2897" s="18">
        <f t="shared" si="137"/>
        <v>0</v>
      </c>
    </row>
    <row r="2898" spans="1:7">
      <c r="A2898" t="e">
        <f>_xlfn.XLOOKUP(I2898,UTILIZADAS[Contacto1],UTILIZADAS[Source.Name],,0)</f>
        <v>#N/A</v>
      </c>
      <c r="B2898" s="18" t="e">
        <f>VLOOKUP(J2898,Ref!A:C,3,0)</f>
        <v>#N/A</v>
      </c>
      <c r="C2898" s="18" t="e">
        <f>VLOOKUP(J2898,Ref!A:D,4,0)</f>
        <v>#N/A</v>
      </c>
      <c r="D2898" s="18" t="str">
        <f t="shared" si="135"/>
        <v>00/ene</v>
      </c>
      <c r="E2898" s="18">
        <f t="shared" si="136"/>
        <v>0</v>
      </c>
      <c r="F2898" s="18">
        <v>1</v>
      </c>
      <c r="G2898" s="18">
        <f t="shared" si="137"/>
        <v>0</v>
      </c>
    </row>
    <row r="2899" spans="1:7">
      <c r="A2899" t="e">
        <f>_xlfn.XLOOKUP(I2899,UTILIZADAS[Contacto1],UTILIZADAS[Source.Name],,0)</f>
        <v>#N/A</v>
      </c>
      <c r="B2899" s="18" t="e">
        <f>VLOOKUP(J2899,Ref!A:C,3,0)</f>
        <v>#N/A</v>
      </c>
      <c r="C2899" s="18" t="e">
        <f>VLOOKUP(J2899,Ref!A:D,4,0)</f>
        <v>#N/A</v>
      </c>
      <c r="D2899" s="18" t="str">
        <f t="shared" si="135"/>
        <v>00/ene</v>
      </c>
      <c r="E2899" s="18">
        <f t="shared" si="136"/>
        <v>0</v>
      </c>
      <c r="F2899" s="18">
        <v>1</v>
      </c>
      <c r="G2899" s="18">
        <f t="shared" si="137"/>
        <v>0</v>
      </c>
    </row>
    <row r="2900" spans="1:7">
      <c r="A2900" t="e">
        <f>_xlfn.XLOOKUP(I2900,UTILIZADAS[Contacto1],UTILIZADAS[Source.Name],,0)</f>
        <v>#N/A</v>
      </c>
      <c r="B2900" s="18" t="e">
        <f>VLOOKUP(J2900,Ref!A:C,3,0)</f>
        <v>#N/A</v>
      </c>
      <c r="C2900" s="18" t="e">
        <f>VLOOKUP(J2900,Ref!A:D,4,0)</f>
        <v>#N/A</v>
      </c>
      <c r="D2900" s="18" t="str">
        <f t="shared" si="135"/>
        <v>00/ene</v>
      </c>
      <c r="E2900" s="18">
        <f t="shared" si="136"/>
        <v>0</v>
      </c>
      <c r="F2900" s="18">
        <v>1</v>
      </c>
      <c r="G2900" s="18">
        <f t="shared" si="137"/>
        <v>0</v>
      </c>
    </row>
    <row r="2901" spans="1:7">
      <c r="A2901" t="e">
        <f>_xlfn.XLOOKUP(I2901,UTILIZADAS[Contacto1],UTILIZADAS[Source.Name],,0)</f>
        <v>#N/A</v>
      </c>
      <c r="B2901" s="18" t="e">
        <f>VLOOKUP(J2901,Ref!A:C,3,0)</f>
        <v>#N/A</v>
      </c>
      <c r="C2901" s="18" t="e">
        <f>VLOOKUP(J2901,Ref!A:D,4,0)</f>
        <v>#N/A</v>
      </c>
      <c r="D2901" s="18" t="str">
        <f t="shared" si="135"/>
        <v>00/ene</v>
      </c>
      <c r="E2901" s="18">
        <f t="shared" si="136"/>
        <v>0</v>
      </c>
      <c r="F2901" s="18">
        <v>1</v>
      </c>
      <c r="G2901" s="18">
        <f t="shared" si="137"/>
        <v>0</v>
      </c>
    </row>
    <row r="2902" spans="1:7">
      <c r="A2902" t="e">
        <f>_xlfn.XLOOKUP(I2902,UTILIZADAS[Contacto1],UTILIZADAS[Source.Name],,0)</f>
        <v>#N/A</v>
      </c>
      <c r="B2902" s="18" t="e">
        <f>VLOOKUP(J2902,Ref!A:C,3,0)</f>
        <v>#N/A</v>
      </c>
      <c r="C2902" s="18" t="e">
        <f>VLOOKUP(J2902,Ref!A:D,4,0)</f>
        <v>#N/A</v>
      </c>
      <c r="D2902" s="18" t="str">
        <f t="shared" si="135"/>
        <v>00/ene</v>
      </c>
      <c r="E2902" s="18">
        <f t="shared" si="136"/>
        <v>0</v>
      </c>
      <c r="F2902" s="18">
        <v>1</v>
      </c>
      <c r="G2902" s="18">
        <f t="shared" si="137"/>
        <v>0</v>
      </c>
    </row>
    <row r="2903" spans="1:7">
      <c r="A2903" t="e">
        <f>_xlfn.XLOOKUP(I2903,UTILIZADAS[Contacto1],UTILIZADAS[Source.Name],,0)</f>
        <v>#N/A</v>
      </c>
      <c r="B2903" s="18" t="e">
        <f>VLOOKUP(J2903,Ref!A:C,3,0)</f>
        <v>#N/A</v>
      </c>
      <c r="C2903" s="18" t="e">
        <f>VLOOKUP(J2903,Ref!A:D,4,0)</f>
        <v>#N/A</v>
      </c>
      <c r="D2903" s="18" t="str">
        <f t="shared" si="135"/>
        <v>00/ene</v>
      </c>
      <c r="E2903" s="18">
        <f t="shared" si="136"/>
        <v>0</v>
      </c>
      <c r="F2903" s="18">
        <v>1</v>
      </c>
      <c r="G2903" s="18">
        <f t="shared" si="137"/>
        <v>0</v>
      </c>
    </row>
    <row r="2904" spans="1:7">
      <c r="A2904" t="e">
        <f>_xlfn.XLOOKUP(I2904,UTILIZADAS[Contacto1],UTILIZADAS[Source.Name],,0)</f>
        <v>#N/A</v>
      </c>
      <c r="B2904" s="18" t="e">
        <f>VLOOKUP(J2904,Ref!A:C,3,0)</f>
        <v>#N/A</v>
      </c>
      <c r="C2904" s="18" t="e">
        <f>VLOOKUP(J2904,Ref!A:D,4,0)</f>
        <v>#N/A</v>
      </c>
      <c r="D2904" s="18" t="str">
        <f t="shared" si="135"/>
        <v>00/ene</v>
      </c>
      <c r="E2904" s="18">
        <f t="shared" si="136"/>
        <v>0</v>
      </c>
      <c r="F2904" s="18">
        <v>1</v>
      </c>
      <c r="G2904" s="18">
        <f t="shared" si="137"/>
        <v>0</v>
      </c>
    </row>
    <row r="2905" spans="1:7">
      <c r="A2905" t="e">
        <f>_xlfn.XLOOKUP(I2905,UTILIZADAS[Contacto1],UTILIZADAS[Source.Name],,0)</f>
        <v>#N/A</v>
      </c>
      <c r="B2905" s="18" t="e">
        <f>VLOOKUP(J2905,Ref!A:C,3,0)</f>
        <v>#N/A</v>
      </c>
      <c r="C2905" s="18" t="e">
        <f>VLOOKUP(J2905,Ref!A:D,4,0)</f>
        <v>#N/A</v>
      </c>
      <c r="D2905" s="18" t="str">
        <f t="shared" si="135"/>
        <v>00/ene</v>
      </c>
      <c r="E2905" s="18">
        <f t="shared" si="136"/>
        <v>0</v>
      </c>
      <c r="F2905" s="18">
        <v>1</v>
      </c>
      <c r="G2905" s="18">
        <f t="shared" si="137"/>
        <v>0</v>
      </c>
    </row>
    <row r="2906" spans="1:7">
      <c r="A2906" t="e">
        <f>_xlfn.XLOOKUP(I2906,UTILIZADAS[Contacto1],UTILIZADAS[Source.Name],,0)</f>
        <v>#N/A</v>
      </c>
      <c r="B2906" s="18" t="e">
        <f>VLOOKUP(J2906,Ref!A:C,3,0)</f>
        <v>#N/A</v>
      </c>
      <c r="C2906" s="18" t="e">
        <f>VLOOKUP(J2906,Ref!A:D,4,0)</f>
        <v>#N/A</v>
      </c>
      <c r="D2906" s="18" t="str">
        <f t="shared" si="135"/>
        <v>00/ene</v>
      </c>
      <c r="E2906" s="18">
        <f t="shared" si="136"/>
        <v>0</v>
      </c>
      <c r="F2906" s="18">
        <v>1</v>
      </c>
      <c r="G2906" s="18">
        <f t="shared" si="137"/>
        <v>0</v>
      </c>
    </row>
    <row r="2907" spans="1:7">
      <c r="A2907" t="e">
        <f>_xlfn.XLOOKUP(I2907,UTILIZADAS[Contacto1],UTILIZADAS[Source.Name],,0)</f>
        <v>#N/A</v>
      </c>
      <c r="B2907" s="18" t="e">
        <f>VLOOKUP(J2907,Ref!A:C,3,0)</f>
        <v>#N/A</v>
      </c>
      <c r="C2907" s="18" t="e">
        <f>VLOOKUP(J2907,Ref!A:D,4,0)</f>
        <v>#N/A</v>
      </c>
      <c r="D2907" s="18" t="str">
        <f t="shared" si="135"/>
        <v>00/ene</v>
      </c>
      <c r="E2907" s="18">
        <f t="shared" si="136"/>
        <v>0</v>
      </c>
      <c r="F2907" s="18">
        <v>1</v>
      </c>
      <c r="G2907" s="18">
        <f t="shared" si="137"/>
        <v>0</v>
      </c>
    </row>
    <row r="2908" spans="1:7">
      <c r="A2908" t="e">
        <f>_xlfn.XLOOKUP(I2908,UTILIZADAS[Contacto1],UTILIZADAS[Source.Name],,0)</f>
        <v>#N/A</v>
      </c>
      <c r="B2908" s="18" t="e">
        <f>VLOOKUP(J2908,Ref!A:C,3,0)</f>
        <v>#N/A</v>
      </c>
      <c r="C2908" s="18" t="e">
        <f>VLOOKUP(J2908,Ref!A:D,4,0)</f>
        <v>#N/A</v>
      </c>
      <c r="D2908" s="18" t="str">
        <f t="shared" si="135"/>
        <v>00/ene</v>
      </c>
      <c r="E2908" s="18">
        <f t="shared" si="136"/>
        <v>0</v>
      </c>
      <c r="F2908" s="18">
        <v>1</v>
      </c>
      <c r="G2908" s="18">
        <f t="shared" si="137"/>
        <v>0</v>
      </c>
    </row>
    <row r="2909" spans="1:7">
      <c r="A2909" t="e">
        <f>_xlfn.XLOOKUP(I2909,UTILIZADAS[Contacto1],UTILIZADAS[Source.Name],,0)</f>
        <v>#N/A</v>
      </c>
      <c r="B2909" s="18" t="e">
        <f>VLOOKUP(J2909,Ref!A:C,3,0)</f>
        <v>#N/A</v>
      </c>
      <c r="C2909" s="18" t="e">
        <f>VLOOKUP(J2909,Ref!A:D,4,0)</f>
        <v>#N/A</v>
      </c>
      <c r="D2909" s="18" t="str">
        <f t="shared" si="135"/>
        <v>00/ene</v>
      </c>
      <c r="E2909" s="18">
        <f t="shared" si="136"/>
        <v>0</v>
      </c>
      <c r="F2909" s="18">
        <v>1</v>
      </c>
      <c r="G2909" s="18">
        <f t="shared" si="137"/>
        <v>0</v>
      </c>
    </row>
    <row r="2910" spans="1:7">
      <c r="A2910" t="e">
        <f>_xlfn.XLOOKUP(I2910,UTILIZADAS[Contacto1],UTILIZADAS[Source.Name],,0)</f>
        <v>#N/A</v>
      </c>
      <c r="B2910" s="18" t="e">
        <f>VLOOKUP(J2910,Ref!A:C,3,0)</f>
        <v>#N/A</v>
      </c>
      <c r="C2910" s="18" t="e">
        <f>VLOOKUP(J2910,Ref!A:D,4,0)</f>
        <v>#N/A</v>
      </c>
      <c r="D2910" s="18" t="str">
        <f t="shared" si="135"/>
        <v>00/ene</v>
      </c>
      <c r="E2910" s="18">
        <f t="shared" si="136"/>
        <v>0</v>
      </c>
      <c r="F2910" s="18">
        <v>1</v>
      </c>
      <c r="G2910" s="18">
        <f t="shared" si="137"/>
        <v>0</v>
      </c>
    </row>
    <row r="2911" spans="1:7">
      <c r="A2911" t="e">
        <f>_xlfn.XLOOKUP(I2911,UTILIZADAS[Contacto1],UTILIZADAS[Source.Name],,0)</f>
        <v>#N/A</v>
      </c>
      <c r="B2911" s="18" t="e">
        <f>VLOOKUP(J2911,Ref!A:C,3,0)</f>
        <v>#N/A</v>
      </c>
      <c r="C2911" s="18" t="e">
        <f>VLOOKUP(J2911,Ref!A:D,4,0)</f>
        <v>#N/A</v>
      </c>
      <c r="D2911" s="18" t="str">
        <f t="shared" si="135"/>
        <v>00/ene</v>
      </c>
      <c r="E2911" s="18">
        <f t="shared" si="136"/>
        <v>0</v>
      </c>
      <c r="F2911" s="18">
        <v>1</v>
      </c>
      <c r="G2911" s="18">
        <f t="shared" si="137"/>
        <v>0</v>
      </c>
    </row>
    <row r="2912" spans="1:7">
      <c r="A2912" t="e">
        <f>_xlfn.XLOOKUP(I2912,UTILIZADAS[Contacto1],UTILIZADAS[Source.Name],,0)</f>
        <v>#N/A</v>
      </c>
      <c r="B2912" s="18" t="e">
        <f>VLOOKUP(J2912,Ref!A:C,3,0)</f>
        <v>#N/A</v>
      </c>
      <c r="C2912" s="18" t="e">
        <f>VLOOKUP(J2912,Ref!A:D,4,0)</f>
        <v>#N/A</v>
      </c>
      <c r="D2912" s="18" t="str">
        <f t="shared" si="135"/>
        <v>00/ene</v>
      </c>
      <c r="E2912" s="18">
        <f t="shared" si="136"/>
        <v>0</v>
      </c>
      <c r="F2912" s="18">
        <v>1</v>
      </c>
      <c r="G2912" s="18">
        <f t="shared" si="137"/>
        <v>0</v>
      </c>
    </row>
    <row r="2913" spans="1:7">
      <c r="A2913" t="e">
        <f>_xlfn.XLOOKUP(I2913,UTILIZADAS[Contacto1],UTILIZADAS[Source.Name],,0)</f>
        <v>#N/A</v>
      </c>
      <c r="B2913" s="18" t="e">
        <f>VLOOKUP(J2913,Ref!A:C,3,0)</f>
        <v>#N/A</v>
      </c>
      <c r="C2913" s="18" t="e">
        <f>VLOOKUP(J2913,Ref!A:D,4,0)</f>
        <v>#N/A</v>
      </c>
      <c r="D2913" s="18" t="str">
        <f t="shared" si="135"/>
        <v>00/ene</v>
      </c>
      <c r="E2913" s="18">
        <f t="shared" si="136"/>
        <v>0</v>
      </c>
      <c r="F2913" s="18">
        <v>1</v>
      </c>
      <c r="G2913" s="18">
        <f t="shared" si="137"/>
        <v>0</v>
      </c>
    </row>
    <row r="2914" spans="1:7">
      <c r="A2914" t="e">
        <f>_xlfn.XLOOKUP(I2914,UTILIZADAS[Contacto1],UTILIZADAS[Source.Name],,0)</f>
        <v>#N/A</v>
      </c>
      <c r="B2914" s="18" t="e">
        <f>VLOOKUP(J2914,Ref!A:C,3,0)</f>
        <v>#N/A</v>
      </c>
      <c r="C2914" s="18" t="e">
        <f>VLOOKUP(J2914,Ref!A:D,4,0)</f>
        <v>#N/A</v>
      </c>
      <c r="D2914" s="18" t="str">
        <f t="shared" si="135"/>
        <v>00/ene</v>
      </c>
      <c r="E2914" s="18">
        <f t="shared" si="136"/>
        <v>0</v>
      </c>
      <c r="F2914" s="18">
        <v>1</v>
      </c>
      <c r="G2914" s="18">
        <f t="shared" si="137"/>
        <v>0</v>
      </c>
    </row>
    <row r="2915" spans="1:7">
      <c r="A2915" t="e">
        <f>_xlfn.XLOOKUP(I2915,UTILIZADAS[Contacto1],UTILIZADAS[Source.Name],,0)</f>
        <v>#N/A</v>
      </c>
      <c r="B2915" s="18" t="e">
        <f>VLOOKUP(J2915,Ref!A:C,3,0)</f>
        <v>#N/A</v>
      </c>
      <c r="C2915" s="18" t="e">
        <f>VLOOKUP(J2915,Ref!A:D,4,0)</f>
        <v>#N/A</v>
      </c>
      <c r="D2915" s="18" t="str">
        <f t="shared" si="135"/>
        <v>00/ene</v>
      </c>
      <c r="E2915" s="18">
        <f t="shared" si="136"/>
        <v>0</v>
      </c>
      <c r="F2915" s="18">
        <v>1</v>
      </c>
      <c r="G2915" s="18">
        <f t="shared" si="137"/>
        <v>0</v>
      </c>
    </row>
    <row r="2916" spans="1:7">
      <c r="A2916" t="e">
        <f>_xlfn.XLOOKUP(I2916,UTILIZADAS[Contacto1],UTILIZADAS[Source.Name],,0)</f>
        <v>#N/A</v>
      </c>
      <c r="B2916" s="18" t="e">
        <f>VLOOKUP(J2916,Ref!A:C,3,0)</f>
        <v>#N/A</v>
      </c>
      <c r="C2916" s="18" t="e">
        <f>VLOOKUP(J2916,Ref!A:D,4,0)</f>
        <v>#N/A</v>
      </c>
      <c r="D2916" s="18" t="str">
        <f t="shared" si="135"/>
        <v>00/ene</v>
      </c>
      <c r="E2916" s="18">
        <f t="shared" si="136"/>
        <v>0</v>
      </c>
      <c r="F2916" s="18">
        <v>1</v>
      </c>
      <c r="G2916" s="18">
        <f t="shared" si="137"/>
        <v>0</v>
      </c>
    </row>
    <row r="2917" spans="1:7">
      <c r="A2917" t="e">
        <f>_xlfn.XLOOKUP(I2917,UTILIZADAS[Contacto1],UTILIZADAS[Source.Name],,0)</f>
        <v>#N/A</v>
      </c>
      <c r="B2917" s="18" t="e">
        <f>VLOOKUP(J2917,Ref!A:C,3,0)</f>
        <v>#N/A</v>
      </c>
      <c r="C2917" s="18" t="e">
        <f>VLOOKUP(J2917,Ref!A:D,4,0)</f>
        <v>#N/A</v>
      </c>
      <c r="D2917" s="18" t="str">
        <f t="shared" si="135"/>
        <v>00/ene</v>
      </c>
      <c r="E2917" s="18">
        <f t="shared" si="136"/>
        <v>0</v>
      </c>
      <c r="F2917" s="18">
        <v>1</v>
      </c>
      <c r="G2917" s="18">
        <f t="shared" si="137"/>
        <v>0</v>
      </c>
    </row>
    <row r="2918" spans="1:7">
      <c r="A2918" t="e">
        <f>_xlfn.XLOOKUP(I2918,UTILIZADAS[Contacto1],UTILIZADAS[Source.Name],,0)</f>
        <v>#N/A</v>
      </c>
      <c r="B2918" s="18" t="e">
        <f>VLOOKUP(J2918,Ref!A:C,3,0)</f>
        <v>#N/A</v>
      </c>
      <c r="C2918" s="18" t="e">
        <f>VLOOKUP(J2918,Ref!A:D,4,0)</f>
        <v>#N/A</v>
      </c>
      <c r="D2918" s="18" t="str">
        <f t="shared" si="135"/>
        <v>00/ene</v>
      </c>
      <c r="E2918" s="18">
        <f t="shared" si="136"/>
        <v>0</v>
      </c>
      <c r="F2918" s="18">
        <v>1</v>
      </c>
      <c r="G2918" s="18">
        <f t="shared" si="137"/>
        <v>0</v>
      </c>
    </row>
    <row r="2919" spans="1:7">
      <c r="A2919" t="e">
        <f>_xlfn.XLOOKUP(I2919,UTILIZADAS[Contacto1],UTILIZADAS[Source.Name],,0)</f>
        <v>#N/A</v>
      </c>
      <c r="B2919" s="18" t="e">
        <f>VLOOKUP(J2919,Ref!A:C,3,0)</f>
        <v>#N/A</v>
      </c>
      <c r="C2919" s="18" t="e">
        <f>VLOOKUP(J2919,Ref!A:D,4,0)</f>
        <v>#N/A</v>
      </c>
      <c r="D2919" s="18" t="str">
        <f t="shared" si="135"/>
        <v>00/ene</v>
      </c>
      <c r="E2919" s="18">
        <f t="shared" si="136"/>
        <v>0</v>
      </c>
      <c r="F2919" s="18">
        <v>1</v>
      </c>
      <c r="G2919" s="18">
        <f t="shared" si="137"/>
        <v>0</v>
      </c>
    </row>
    <row r="2920" spans="1:7">
      <c r="A2920" t="e">
        <f>_xlfn.XLOOKUP(I2920,UTILIZADAS[Contacto1],UTILIZADAS[Source.Name],,0)</f>
        <v>#N/A</v>
      </c>
      <c r="B2920" s="18" t="e">
        <f>VLOOKUP(J2920,Ref!A:C,3,0)</f>
        <v>#N/A</v>
      </c>
      <c r="C2920" s="18" t="e">
        <f>VLOOKUP(J2920,Ref!A:D,4,0)</f>
        <v>#N/A</v>
      </c>
      <c r="D2920" s="18" t="str">
        <f t="shared" si="135"/>
        <v>00/ene</v>
      </c>
      <c r="E2920" s="18">
        <f t="shared" si="136"/>
        <v>0</v>
      </c>
      <c r="F2920" s="18">
        <v>1</v>
      </c>
      <c r="G2920" s="18">
        <f t="shared" si="137"/>
        <v>0</v>
      </c>
    </row>
    <row r="2921" spans="1:7">
      <c r="A2921" t="e">
        <f>_xlfn.XLOOKUP(I2921,UTILIZADAS[Contacto1],UTILIZADAS[Source.Name],,0)</f>
        <v>#N/A</v>
      </c>
      <c r="B2921" s="18" t="e">
        <f>VLOOKUP(J2921,Ref!A:C,3,0)</f>
        <v>#N/A</v>
      </c>
      <c r="C2921" s="18" t="e">
        <f>VLOOKUP(J2921,Ref!A:D,4,0)</f>
        <v>#N/A</v>
      </c>
      <c r="D2921" s="18" t="str">
        <f t="shared" si="135"/>
        <v>00/ene</v>
      </c>
      <c r="E2921" s="18">
        <f t="shared" si="136"/>
        <v>0</v>
      </c>
      <c r="F2921" s="18">
        <v>1</v>
      </c>
      <c r="G2921" s="18">
        <f t="shared" si="137"/>
        <v>0</v>
      </c>
    </row>
    <row r="2922" spans="1:7">
      <c r="A2922" t="e">
        <f>_xlfn.XLOOKUP(I2922,UTILIZADAS[Contacto1],UTILIZADAS[Source.Name],,0)</f>
        <v>#N/A</v>
      </c>
      <c r="B2922" s="18" t="e">
        <f>VLOOKUP(J2922,Ref!A:C,3,0)</f>
        <v>#N/A</v>
      </c>
      <c r="C2922" s="18" t="e">
        <f>VLOOKUP(J2922,Ref!A:D,4,0)</f>
        <v>#N/A</v>
      </c>
      <c r="D2922" s="18" t="str">
        <f t="shared" si="135"/>
        <v>00/ene</v>
      </c>
      <c r="E2922" s="18">
        <f t="shared" si="136"/>
        <v>0</v>
      </c>
      <c r="F2922" s="18">
        <v>1</v>
      </c>
      <c r="G2922" s="18">
        <f t="shared" si="137"/>
        <v>0</v>
      </c>
    </row>
    <row r="2923" spans="1:7">
      <c r="A2923" t="e">
        <f>_xlfn.XLOOKUP(I2923,UTILIZADAS[Contacto1],UTILIZADAS[Source.Name],,0)</f>
        <v>#N/A</v>
      </c>
      <c r="B2923" s="18" t="e">
        <f>VLOOKUP(J2923,Ref!A:C,3,0)</f>
        <v>#N/A</v>
      </c>
      <c r="C2923" s="18" t="e">
        <f>VLOOKUP(J2923,Ref!A:D,4,0)</f>
        <v>#N/A</v>
      </c>
      <c r="D2923" s="18" t="str">
        <f t="shared" si="135"/>
        <v>00/ene</v>
      </c>
      <c r="E2923" s="18">
        <f t="shared" si="136"/>
        <v>0</v>
      </c>
      <c r="F2923" s="18">
        <v>1</v>
      </c>
      <c r="G2923" s="18">
        <f t="shared" si="137"/>
        <v>0</v>
      </c>
    </row>
    <row r="2924" spans="1:7">
      <c r="A2924" t="e">
        <f>_xlfn.XLOOKUP(I2924,UTILIZADAS[Contacto1],UTILIZADAS[Source.Name],,0)</f>
        <v>#N/A</v>
      </c>
      <c r="B2924" s="18" t="e">
        <f>VLOOKUP(J2924,Ref!A:C,3,0)</f>
        <v>#N/A</v>
      </c>
      <c r="C2924" s="18" t="e">
        <f>VLOOKUP(J2924,Ref!A:D,4,0)</f>
        <v>#N/A</v>
      </c>
      <c r="D2924" s="18" t="str">
        <f t="shared" si="135"/>
        <v>00/ene</v>
      </c>
      <c r="E2924" s="18">
        <f t="shared" si="136"/>
        <v>0</v>
      </c>
      <c r="F2924" s="18">
        <v>1</v>
      </c>
      <c r="G2924" s="18">
        <f t="shared" si="137"/>
        <v>0</v>
      </c>
    </row>
    <row r="2925" spans="1:7">
      <c r="A2925" t="e">
        <f>_xlfn.XLOOKUP(I2925,UTILIZADAS[Contacto1],UTILIZADAS[Source.Name],,0)</f>
        <v>#N/A</v>
      </c>
      <c r="B2925" s="18" t="e">
        <f>VLOOKUP(J2925,Ref!A:C,3,0)</f>
        <v>#N/A</v>
      </c>
      <c r="C2925" s="18" t="e">
        <f>VLOOKUP(J2925,Ref!A:D,4,0)</f>
        <v>#N/A</v>
      </c>
      <c r="D2925" s="18" t="str">
        <f t="shared" si="135"/>
        <v>00/ene</v>
      </c>
      <c r="E2925" s="18">
        <f t="shared" si="136"/>
        <v>0</v>
      </c>
      <c r="F2925" s="18">
        <v>1</v>
      </c>
      <c r="G2925" s="18">
        <f t="shared" si="137"/>
        <v>0</v>
      </c>
    </row>
    <row r="2926" spans="1:7">
      <c r="A2926" t="e">
        <f>_xlfn.XLOOKUP(I2926,UTILIZADAS[Contacto1],UTILIZADAS[Source.Name],,0)</f>
        <v>#N/A</v>
      </c>
      <c r="B2926" s="18" t="e">
        <f>VLOOKUP(J2926,Ref!A:C,3,0)</f>
        <v>#N/A</v>
      </c>
      <c r="C2926" s="18" t="e">
        <f>VLOOKUP(J2926,Ref!A:D,4,0)</f>
        <v>#N/A</v>
      </c>
      <c r="D2926" s="18" t="str">
        <f t="shared" si="135"/>
        <v>00/ene</v>
      </c>
      <c r="E2926" s="18">
        <f t="shared" si="136"/>
        <v>0</v>
      </c>
      <c r="F2926" s="18">
        <v>1</v>
      </c>
      <c r="G2926" s="18">
        <f t="shared" si="137"/>
        <v>0</v>
      </c>
    </row>
    <row r="2927" spans="1:7">
      <c r="A2927" t="e">
        <f>_xlfn.XLOOKUP(I2927,UTILIZADAS[Contacto1],UTILIZADAS[Source.Name],,0)</f>
        <v>#N/A</v>
      </c>
      <c r="B2927" s="18" t="e">
        <f>VLOOKUP(J2927,Ref!A:C,3,0)</f>
        <v>#N/A</v>
      </c>
      <c r="C2927" s="18" t="e">
        <f>VLOOKUP(J2927,Ref!A:D,4,0)</f>
        <v>#N/A</v>
      </c>
      <c r="D2927" s="18" t="str">
        <f t="shared" si="135"/>
        <v>00/ene</v>
      </c>
      <c r="E2927" s="18">
        <f t="shared" si="136"/>
        <v>0</v>
      </c>
      <c r="F2927" s="18">
        <v>1</v>
      </c>
      <c r="G2927" s="18">
        <f t="shared" si="137"/>
        <v>0</v>
      </c>
    </row>
    <row r="2928" spans="1:7">
      <c r="A2928" t="e">
        <f>_xlfn.XLOOKUP(I2928,UTILIZADAS[Contacto1],UTILIZADAS[Source.Name],,0)</f>
        <v>#N/A</v>
      </c>
      <c r="B2928" s="18" t="e">
        <f>VLOOKUP(J2928,Ref!A:C,3,0)</f>
        <v>#N/A</v>
      </c>
      <c r="C2928" s="18" t="e">
        <f>VLOOKUP(J2928,Ref!A:D,4,0)</f>
        <v>#N/A</v>
      </c>
      <c r="D2928" s="18" t="str">
        <f t="shared" si="135"/>
        <v>00/ene</v>
      </c>
      <c r="E2928" s="18">
        <f t="shared" si="136"/>
        <v>0</v>
      </c>
      <c r="F2928" s="18">
        <v>1</v>
      </c>
      <c r="G2928" s="18">
        <f t="shared" si="137"/>
        <v>0</v>
      </c>
    </row>
    <row r="2929" spans="1:7">
      <c r="A2929" t="e">
        <f>_xlfn.XLOOKUP(I2929,UTILIZADAS[Contacto1],UTILIZADAS[Source.Name],,0)</f>
        <v>#N/A</v>
      </c>
      <c r="B2929" s="18" t="e">
        <f>VLOOKUP(J2929,Ref!A:C,3,0)</f>
        <v>#N/A</v>
      </c>
      <c r="C2929" s="18" t="e">
        <f>VLOOKUP(J2929,Ref!A:D,4,0)</f>
        <v>#N/A</v>
      </c>
      <c r="D2929" s="18" t="str">
        <f t="shared" si="135"/>
        <v>00/ene</v>
      </c>
      <c r="E2929" s="18">
        <f t="shared" si="136"/>
        <v>0</v>
      </c>
      <c r="F2929" s="18">
        <v>1</v>
      </c>
      <c r="G2929" s="18">
        <f t="shared" si="137"/>
        <v>0</v>
      </c>
    </row>
    <row r="2930" spans="1:7">
      <c r="A2930" t="e">
        <f>_xlfn.XLOOKUP(I2930,UTILIZADAS[Contacto1],UTILIZADAS[Source.Name],,0)</f>
        <v>#N/A</v>
      </c>
      <c r="B2930" s="18" t="e">
        <f>VLOOKUP(J2930,Ref!A:C,3,0)</f>
        <v>#N/A</v>
      </c>
      <c r="C2930" s="18" t="e">
        <f>VLOOKUP(J2930,Ref!A:D,4,0)</f>
        <v>#N/A</v>
      </c>
      <c r="D2930" s="18" t="str">
        <f t="shared" si="135"/>
        <v>00/ene</v>
      </c>
      <c r="E2930" s="18">
        <f t="shared" si="136"/>
        <v>0</v>
      </c>
      <c r="F2930" s="18">
        <v>1</v>
      </c>
      <c r="G2930" s="18">
        <f t="shared" si="137"/>
        <v>0</v>
      </c>
    </row>
    <row r="2931" spans="1:7">
      <c r="A2931" t="e">
        <f>_xlfn.XLOOKUP(I2931,UTILIZADAS[Contacto1],UTILIZADAS[Source.Name],,0)</f>
        <v>#N/A</v>
      </c>
      <c r="B2931" s="18" t="e">
        <f>VLOOKUP(J2931,Ref!A:C,3,0)</f>
        <v>#N/A</v>
      </c>
      <c r="C2931" s="18" t="e">
        <f>VLOOKUP(J2931,Ref!A:D,4,0)</f>
        <v>#N/A</v>
      </c>
      <c r="D2931" s="18" t="str">
        <f t="shared" si="135"/>
        <v>00/ene</v>
      </c>
      <c r="E2931" s="18">
        <f t="shared" si="136"/>
        <v>0</v>
      </c>
      <c r="F2931" s="18">
        <v>1</v>
      </c>
      <c r="G2931" s="18">
        <f t="shared" si="137"/>
        <v>0</v>
      </c>
    </row>
    <row r="2932" spans="1:7">
      <c r="A2932" t="e">
        <f>_xlfn.XLOOKUP(I2932,UTILIZADAS[Contacto1],UTILIZADAS[Source.Name],,0)</f>
        <v>#N/A</v>
      </c>
      <c r="B2932" s="18" t="e">
        <f>VLOOKUP(J2932,Ref!A:C,3,0)</f>
        <v>#N/A</v>
      </c>
      <c r="C2932" s="18" t="e">
        <f>VLOOKUP(J2932,Ref!A:D,4,0)</f>
        <v>#N/A</v>
      </c>
      <c r="D2932" s="18" t="str">
        <f t="shared" si="135"/>
        <v>00/ene</v>
      </c>
      <c r="E2932" s="18">
        <f t="shared" si="136"/>
        <v>0</v>
      </c>
      <c r="F2932" s="18">
        <v>1</v>
      </c>
      <c r="G2932" s="18">
        <f t="shared" si="137"/>
        <v>0</v>
      </c>
    </row>
    <row r="2933" spans="1:7">
      <c r="A2933" t="e">
        <f>_xlfn.XLOOKUP(I2933,UTILIZADAS[Contacto1],UTILIZADAS[Source.Name],,0)</f>
        <v>#N/A</v>
      </c>
      <c r="B2933" s="18" t="e">
        <f>VLOOKUP(J2933,Ref!A:C,3,0)</f>
        <v>#N/A</v>
      </c>
      <c r="C2933" s="18" t="e">
        <f>VLOOKUP(J2933,Ref!A:D,4,0)</f>
        <v>#N/A</v>
      </c>
      <c r="D2933" s="18" t="str">
        <f t="shared" si="135"/>
        <v>00/ene</v>
      </c>
      <c r="E2933" s="18">
        <f t="shared" si="136"/>
        <v>0</v>
      </c>
      <c r="F2933" s="18">
        <v>1</v>
      </c>
      <c r="G2933" s="18">
        <f t="shared" si="137"/>
        <v>0</v>
      </c>
    </row>
    <row r="2934" spans="1:7">
      <c r="A2934" t="e">
        <f>_xlfn.XLOOKUP(I2934,UTILIZADAS[Contacto1],UTILIZADAS[Source.Name],,0)</f>
        <v>#N/A</v>
      </c>
      <c r="B2934" s="18" t="e">
        <f>VLOOKUP(J2934,Ref!A:C,3,0)</f>
        <v>#N/A</v>
      </c>
      <c r="C2934" s="18" t="e">
        <f>VLOOKUP(J2934,Ref!A:D,4,0)</f>
        <v>#N/A</v>
      </c>
      <c r="D2934" s="18" t="str">
        <f t="shared" si="135"/>
        <v>00/ene</v>
      </c>
      <c r="E2934" s="18">
        <f t="shared" si="136"/>
        <v>0</v>
      </c>
      <c r="F2934" s="18">
        <v>1</v>
      </c>
      <c r="G2934" s="18">
        <f t="shared" si="137"/>
        <v>0</v>
      </c>
    </row>
    <row r="2935" spans="1:7">
      <c r="A2935" t="e">
        <f>_xlfn.XLOOKUP(I2935,UTILIZADAS[Contacto1],UTILIZADAS[Source.Name],,0)</f>
        <v>#N/A</v>
      </c>
      <c r="B2935" s="18" t="e">
        <f>VLOOKUP(J2935,Ref!A:C,3,0)</f>
        <v>#N/A</v>
      </c>
      <c r="C2935" s="18" t="e">
        <f>VLOOKUP(J2935,Ref!A:D,4,0)</f>
        <v>#N/A</v>
      </c>
      <c r="D2935" s="18" t="str">
        <f t="shared" si="135"/>
        <v>00/ene</v>
      </c>
      <c r="E2935" s="18">
        <f t="shared" si="136"/>
        <v>0</v>
      </c>
      <c r="F2935" s="18">
        <v>1</v>
      </c>
      <c r="G2935" s="18">
        <f t="shared" si="137"/>
        <v>0</v>
      </c>
    </row>
    <row r="2936" spans="1:7">
      <c r="A2936" t="e">
        <f>_xlfn.XLOOKUP(I2936,UTILIZADAS[Contacto1],UTILIZADAS[Source.Name],,0)</f>
        <v>#N/A</v>
      </c>
      <c r="B2936" s="18" t="e">
        <f>VLOOKUP(J2936,Ref!A:C,3,0)</f>
        <v>#N/A</v>
      </c>
      <c r="C2936" s="18" t="e">
        <f>VLOOKUP(J2936,Ref!A:D,4,0)</f>
        <v>#N/A</v>
      </c>
      <c r="D2936" s="18" t="str">
        <f t="shared" si="135"/>
        <v>00/ene</v>
      </c>
      <c r="E2936" s="18">
        <f t="shared" si="136"/>
        <v>0</v>
      </c>
      <c r="F2936" s="18">
        <v>1</v>
      </c>
      <c r="G2936" s="18">
        <f t="shared" si="137"/>
        <v>0</v>
      </c>
    </row>
    <row r="2937" spans="1:7">
      <c r="A2937" t="e">
        <f>_xlfn.XLOOKUP(I2937,UTILIZADAS[Contacto1],UTILIZADAS[Source.Name],,0)</f>
        <v>#N/A</v>
      </c>
      <c r="B2937" s="18" t="e">
        <f>VLOOKUP(J2937,Ref!A:C,3,0)</f>
        <v>#N/A</v>
      </c>
      <c r="C2937" s="18" t="e">
        <f>VLOOKUP(J2937,Ref!A:D,4,0)</f>
        <v>#N/A</v>
      </c>
      <c r="D2937" s="18" t="str">
        <f t="shared" si="135"/>
        <v>00/ene</v>
      </c>
      <c r="E2937" s="18">
        <f t="shared" si="136"/>
        <v>0</v>
      </c>
      <c r="F2937" s="18">
        <v>1</v>
      </c>
      <c r="G2937" s="18">
        <f t="shared" si="137"/>
        <v>0</v>
      </c>
    </row>
    <row r="2938" spans="1:7">
      <c r="A2938" t="e">
        <f>_xlfn.XLOOKUP(I2938,UTILIZADAS[Contacto1],UTILIZADAS[Source.Name],,0)</f>
        <v>#N/A</v>
      </c>
      <c r="B2938" s="18" t="e">
        <f>VLOOKUP(J2938,Ref!A:C,3,0)</f>
        <v>#N/A</v>
      </c>
      <c r="C2938" s="18" t="e">
        <f>VLOOKUP(J2938,Ref!A:D,4,0)</f>
        <v>#N/A</v>
      </c>
      <c r="D2938" s="18" t="str">
        <f t="shared" si="135"/>
        <v>00/ene</v>
      </c>
      <c r="E2938" s="18">
        <f t="shared" si="136"/>
        <v>0</v>
      </c>
      <c r="F2938" s="18">
        <v>1</v>
      </c>
      <c r="G2938" s="18">
        <f t="shared" si="137"/>
        <v>0</v>
      </c>
    </row>
    <row r="2939" spans="1:7">
      <c r="A2939" t="e">
        <f>_xlfn.XLOOKUP(I2939,UTILIZADAS[Contacto1],UTILIZADAS[Source.Name],,0)</f>
        <v>#N/A</v>
      </c>
      <c r="B2939" s="18" t="e">
        <f>VLOOKUP(J2939,Ref!A:C,3,0)</f>
        <v>#N/A</v>
      </c>
      <c r="C2939" s="18" t="e">
        <f>VLOOKUP(J2939,Ref!A:D,4,0)</f>
        <v>#N/A</v>
      </c>
      <c r="D2939" s="18" t="str">
        <f t="shared" si="135"/>
        <v>00/ene</v>
      </c>
      <c r="E2939" s="18">
        <f t="shared" si="136"/>
        <v>0</v>
      </c>
      <c r="F2939" s="18">
        <v>1</v>
      </c>
      <c r="G2939" s="18">
        <f t="shared" si="137"/>
        <v>0</v>
      </c>
    </row>
    <row r="2940" spans="1:7">
      <c r="A2940" t="e">
        <f>_xlfn.XLOOKUP(I2940,UTILIZADAS[Contacto1],UTILIZADAS[Source.Name],,0)</f>
        <v>#N/A</v>
      </c>
      <c r="B2940" s="18" t="e">
        <f>VLOOKUP(J2940,Ref!A:C,3,0)</f>
        <v>#N/A</v>
      </c>
      <c r="C2940" s="18" t="e">
        <f>VLOOKUP(J2940,Ref!A:D,4,0)</f>
        <v>#N/A</v>
      </c>
      <c r="D2940" s="18" t="str">
        <f t="shared" si="135"/>
        <v>00/ene</v>
      </c>
      <c r="E2940" s="18">
        <f t="shared" si="136"/>
        <v>0</v>
      </c>
      <c r="F2940" s="18">
        <v>1</v>
      </c>
      <c r="G2940" s="18">
        <f t="shared" si="137"/>
        <v>0</v>
      </c>
    </row>
    <row r="2941" spans="1:7">
      <c r="A2941" t="e">
        <f>_xlfn.XLOOKUP(I2941,UTILIZADAS[Contacto1],UTILIZADAS[Source.Name],,0)</f>
        <v>#N/A</v>
      </c>
      <c r="B2941" s="18" t="e">
        <f>VLOOKUP(J2941,Ref!A:C,3,0)</f>
        <v>#N/A</v>
      </c>
      <c r="C2941" s="18" t="e">
        <f>VLOOKUP(J2941,Ref!A:D,4,0)</f>
        <v>#N/A</v>
      </c>
      <c r="D2941" s="18" t="str">
        <f t="shared" si="135"/>
        <v>00/ene</v>
      </c>
      <c r="E2941" s="18">
        <f t="shared" si="136"/>
        <v>0</v>
      </c>
      <c r="F2941" s="18">
        <v>1</v>
      </c>
      <c r="G2941" s="18">
        <f t="shared" si="137"/>
        <v>0</v>
      </c>
    </row>
    <row r="2942" spans="1:7">
      <c r="A2942" t="e">
        <f>_xlfn.XLOOKUP(I2942,UTILIZADAS[Contacto1],UTILIZADAS[Source.Name],,0)</f>
        <v>#N/A</v>
      </c>
      <c r="B2942" s="18" t="e">
        <f>VLOOKUP(J2942,Ref!A:C,3,0)</f>
        <v>#N/A</v>
      </c>
      <c r="C2942" s="18" t="e">
        <f>VLOOKUP(J2942,Ref!A:D,4,0)</f>
        <v>#N/A</v>
      </c>
      <c r="D2942" s="18" t="str">
        <f t="shared" si="135"/>
        <v>00/ene</v>
      </c>
      <c r="E2942" s="18">
        <f t="shared" si="136"/>
        <v>0</v>
      </c>
      <c r="F2942" s="18">
        <v>1</v>
      </c>
      <c r="G2942" s="18">
        <f t="shared" si="137"/>
        <v>0</v>
      </c>
    </row>
    <row r="2943" spans="1:7">
      <c r="A2943" t="e">
        <f>_xlfn.XLOOKUP(I2943,UTILIZADAS[Contacto1],UTILIZADAS[Source.Name],,0)</f>
        <v>#N/A</v>
      </c>
      <c r="B2943" s="18" t="e">
        <f>VLOOKUP(J2943,Ref!A:C,3,0)</f>
        <v>#N/A</v>
      </c>
      <c r="C2943" s="18" t="e">
        <f>VLOOKUP(J2943,Ref!A:D,4,0)</f>
        <v>#N/A</v>
      </c>
      <c r="D2943" s="18" t="str">
        <f t="shared" si="135"/>
        <v>00/ene</v>
      </c>
      <c r="E2943" s="18">
        <f t="shared" si="136"/>
        <v>0</v>
      </c>
      <c r="F2943" s="18">
        <v>1</v>
      </c>
      <c r="G2943" s="18">
        <f t="shared" si="137"/>
        <v>0</v>
      </c>
    </row>
    <row r="2944" spans="1:7">
      <c r="A2944" t="e">
        <f>_xlfn.XLOOKUP(I2944,UTILIZADAS[Contacto1],UTILIZADAS[Source.Name],,0)</f>
        <v>#N/A</v>
      </c>
      <c r="B2944" s="18" t="e">
        <f>VLOOKUP(J2944,Ref!A:C,3,0)</f>
        <v>#N/A</v>
      </c>
      <c r="C2944" s="18" t="e">
        <f>VLOOKUP(J2944,Ref!A:D,4,0)</f>
        <v>#N/A</v>
      </c>
      <c r="D2944" s="18" t="str">
        <f t="shared" si="135"/>
        <v>00/ene</v>
      </c>
      <c r="E2944" s="18">
        <f t="shared" si="136"/>
        <v>0</v>
      </c>
      <c r="F2944" s="18">
        <v>1</v>
      </c>
      <c r="G2944" s="18">
        <f t="shared" si="137"/>
        <v>0</v>
      </c>
    </row>
    <row r="2945" spans="1:7">
      <c r="A2945" t="e">
        <f>_xlfn.XLOOKUP(I2945,UTILIZADAS[Contacto1],UTILIZADAS[Source.Name],,0)</f>
        <v>#N/A</v>
      </c>
      <c r="B2945" s="18" t="e">
        <f>VLOOKUP(J2945,Ref!A:C,3,0)</f>
        <v>#N/A</v>
      </c>
      <c r="C2945" s="18" t="e">
        <f>VLOOKUP(J2945,Ref!A:D,4,0)</f>
        <v>#N/A</v>
      </c>
      <c r="D2945" s="18" t="str">
        <f t="shared" si="135"/>
        <v>00/ene</v>
      </c>
      <c r="E2945" s="18">
        <f t="shared" si="136"/>
        <v>0</v>
      </c>
      <c r="F2945" s="18">
        <v>1</v>
      </c>
      <c r="G2945" s="18">
        <f t="shared" si="137"/>
        <v>0</v>
      </c>
    </row>
    <row r="2946" spans="1:7">
      <c r="A2946" t="e">
        <f>_xlfn.XLOOKUP(I2946,UTILIZADAS[Contacto1],UTILIZADAS[Source.Name],,0)</f>
        <v>#N/A</v>
      </c>
      <c r="B2946" s="18" t="e">
        <f>VLOOKUP(J2946,Ref!A:C,3,0)</f>
        <v>#N/A</v>
      </c>
      <c r="C2946" s="18" t="e">
        <f>VLOOKUP(J2946,Ref!A:D,4,0)</f>
        <v>#N/A</v>
      </c>
      <c r="D2946" s="18" t="str">
        <f t="shared" ref="D2946:D3009" si="138">TEXT(H2946,"dd/mmm")</f>
        <v>00/ene</v>
      </c>
      <c r="E2946" s="18">
        <f t="shared" ref="E2946:E3009" si="139">+COUNTIF(I:I,I2946)</f>
        <v>0</v>
      </c>
      <c r="F2946" s="18">
        <v>1</v>
      </c>
      <c r="G2946" s="18">
        <f t="shared" si="137"/>
        <v>0</v>
      </c>
    </row>
    <row r="2947" spans="1:7">
      <c r="A2947" t="e">
        <f>_xlfn.XLOOKUP(I2947,UTILIZADAS[Contacto1],UTILIZADAS[Source.Name],,0)</f>
        <v>#N/A</v>
      </c>
      <c r="B2947" s="18" t="e">
        <f>VLOOKUP(J2947,Ref!A:C,3,0)</f>
        <v>#N/A</v>
      </c>
      <c r="C2947" s="18" t="e">
        <f>VLOOKUP(J2947,Ref!A:D,4,0)</f>
        <v>#N/A</v>
      </c>
      <c r="D2947" s="18" t="str">
        <f t="shared" si="138"/>
        <v>00/ene</v>
      </c>
      <c r="E2947" s="18">
        <f t="shared" si="139"/>
        <v>0</v>
      </c>
      <c r="F2947" s="18">
        <v>1</v>
      </c>
      <c r="G2947" s="18">
        <f t="shared" ref="G2947:G3010" si="140">IF(I2947=I2948,0,1)</f>
        <v>0</v>
      </c>
    </row>
    <row r="2948" spans="1:7">
      <c r="A2948" t="e">
        <f>_xlfn.XLOOKUP(I2948,UTILIZADAS[Contacto1],UTILIZADAS[Source.Name],,0)</f>
        <v>#N/A</v>
      </c>
      <c r="B2948" s="18" t="e">
        <f>VLOOKUP(J2948,Ref!A:C,3,0)</f>
        <v>#N/A</v>
      </c>
      <c r="C2948" s="18" t="e">
        <f>VLOOKUP(J2948,Ref!A:D,4,0)</f>
        <v>#N/A</v>
      </c>
      <c r="D2948" s="18" t="str">
        <f t="shared" si="138"/>
        <v>00/ene</v>
      </c>
      <c r="E2948" s="18">
        <f t="shared" si="139"/>
        <v>0</v>
      </c>
      <c r="F2948" s="18">
        <v>1</v>
      </c>
      <c r="G2948" s="18">
        <f t="shared" si="140"/>
        <v>0</v>
      </c>
    </row>
    <row r="2949" spans="1:7">
      <c r="A2949" t="e">
        <f>_xlfn.XLOOKUP(I2949,UTILIZADAS[Contacto1],UTILIZADAS[Source.Name],,0)</f>
        <v>#N/A</v>
      </c>
      <c r="B2949" s="18" t="e">
        <f>VLOOKUP(J2949,Ref!A:C,3,0)</f>
        <v>#N/A</v>
      </c>
      <c r="C2949" s="18" t="e">
        <f>VLOOKUP(J2949,Ref!A:D,4,0)</f>
        <v>#N/A</v>
      </c>
      <c r="D2949" s="18" t="str">
        <f t="shared" si="138"/>
        <v>00/ene</v>
      </c>
      <c r="E2949" s="18">
        <f t="shared" si="139"/>
        <v>0</v>
      </c>
      <c r="F2949" s="18">
        <v>1</v>
      </c>
      <c r="G2949" s="18">
        <f t="shared" si="140"/>
        <v>0</v>
      </c>
    </row>
    <row r="2950" spans="1:7">
      <c r="A2950" t="e">
        <f>_xlfn.XLOOKUP(I2950,UTILIZADAS[Contacto1],UTILIZADAS[Source.Name],,0)</f>
        <v>#N/A</v>
      </c>
      <c r="B2950" s="18" t="e">
        <f>VLOOKUP(J2950,Ref!A:C,3,0)</f>
        <v>#N/A</v>
      </c>
      <c r="C2950" s="18" t="e">
        <f>VLOOKUP(J2950,Ref!A:D,4,0)</f>
        <v>#N/A</v>
      </c>
      <c r="D2950" s="18" t="str">
        <f t="shared" si="138"/>
        <v>00/ene</v>
      </c>
      <c r="E2950" s="18">
        <f t="shared" si="139"/>
        <v>0</v>
      </c>
      <c r="F2950" s="18">
        <v>1</v>
      </c>
      <c r="G2950" s="18">
        <f t="shared" si="140"/>
        <v>0</v>
      </c>
    </row>
    <row r="2951" spans="1:7">
      <c r="A2951" t="e">
        <f>_xlfn.XLOOKUP(I2951,UTILIZADAS[Contacto1],UTILIZADAS[Source.Name],,0)</f>
        <v>#N/A</v>
      </c>
      <c r="B2951" s="18" t="e">
        <f>VLOOKUP(J2951,Ref!A:C,3,0)</f>
        <v>#N/A</v>
      </c>
      <c r="C2951" s="18" t="e">
        <f>VLOOKUP(J2951,Ref!A:D,4,0)</f>
        <v>#N/A</v>
      </c>
      <c r="D2951" s="18" t="str">
        <f t="shared" si="138"/>
        <v>00/ene</v>
      </c>
      <c r="E2951" s="18">
        <f t="shared" si="139"/>
        <v>0</v>
      </c>
      <c r="F2951" s="18">
        <v>1</v>
      </c>
      <c r="G2951" s="18">
        <f t="shared" si="140"/>
        <v>0</v>
      </c>
    </row>
    <row r="2952" spans="1:7">
      <c r="A2952" t="e">
        <f>_xlfn.XLOOKUP(I2952,UTILIZADAS[Contacto1],UTILIZADAS[Source.Name],,0)</f>
        <v>#N/A</v>
      </c>
      <c r="B2952" s="18" t="e">
        <f>VLOOKUP(J2952,Ref!A:C,3,0)</f>
        <v>#N/A</v>
      </c>
      <c r="C2952" s="18" t="e">
        <f>VLOOKUP(J2952,Ref!A:D,4,0)</f>
        <v>#N/A</v>
      </c>
      <c r="D2952" s="18" t="str">
        <f t="shared" si="138"/>
        <v>00/ene</v>
      </c>
      <c r="E2952" s="18">
        <f t="shared" si="139"/>
        <v>0</v>
      </c>
      <c r="F2952" s="18">
        <v>1</v>
      </c>
      <c r="G2952" s="18">
        <f t="shared" si="140"/>
        <v>0</v>
      </c>
    </row>
    <row r="2953" spans="1:7">
      <c r="A2953" t="e">
        <f>_xlfn.XLOOKUP(I2953,UTILIZADAS[Contacto1],UTILIZADAS[Source.Name],,0)</f>
        <v>#N/A</v>
      </c>
      <c r="B2953" s="18" t="e">
        <f>VLOOKUP(J2953,Ref!A:C,3,0)</f>
        <v>#N/A</v>
      </c>
      <c r="C2953" s="18" t="e">
        <f>VLOOKUP(J2953,Ref!A:D,4,0)</f>
        <v>#N/A</v>
      </c>
      <c r="D2953" s="18" t="str">
        <f t="shared" si="138"/>
        <v>00/ene</v>
      </c>
      <c r="E2953" s="18">
        <f t="shared" si="139"/>
        <v>0</v>
      </c>
      <c r="F2953" s="18">
        <v>1</v>
      </c>
      <c r="G2953" s="18">
        <f t="shared" si="140"/>
        <v>0</v>
      </c>
    </row>
    <row r="2954" spans="1:7">
      <c r="A2954" t="e">
        <f>_xlfn.XLOOKUP(I2954,UTILIZADAS[Contacto1],UTILIZADAS[Source.Name],,0)</f>
        <v>#N/A</v>
      </c>
      <c r="B2954" s="18" t="e">
        <f>VLOOKUP(J2954,Ref!A:C,3,0)</f>
        <v>#N/A</v>
      </c>
      <c r="C2954" s="18" t="e">
        <f>VLOOKUP(J2954,Ref!A:D,4,0)</f>
        <v>#N/A</v>
      </c>
      <c r="D2954" s="18" t="str">
        <f t="shared" si="138"/>
        <v>00/ene</v>
      </c>
      <c r="E2954" s="18">
        <f t="shared" si="139"/>
        <v>0</v>
      </c>
      <c r="F2954" s="18">
        <v>1</v>
      </c>
      <c r="G2954" s="18">
        <f t="shared" si="140"/>
        <v>0</v>
      </c>
    </row>
    <row r="2955" spans="1:7">
      <c r="A2955" t="e">
        <f>_xlfn.XLOOKUP(I2955,UTILIZADAS[Contacto1],UTILIZADAS[Source.Name],,0)</f>
        <v>#N/A</v>
      </c>
      <c r="B2955" s="18" t="e">
        <f>VLOOKUP(J2955,Ref!A:C,3,0)</f>
        <v>#N/A</v>
      </c>
      <c r="C2955" s="18" t="e">
        <f>VLOOKUP(J2955,Ref!A:D,4,0)</f>
        <v>#N/A</v>
      </c>
      <c r="D2955" s="18" t="str">
        <f t="shared" si="138"/>
        <v>00/ene</v>
      </c>
      <c r="E2955" s="18">
        <f t="shared" si="139"/>
        <v>0</v>
      </c>
      <c r="F2955" s="18">
        <v>1</v>
      </c>
      <c r="G2955" s="18">
        <f t="shared" si="140"/>
        <v>0</v>
      </c>
    </row>
    <row r="2956" spans="1:7">
      <c r="A2956" t="e">
        <f>_xlfn.XLOOKUP(I2956,UTILIZADAS[Contacto1],UTILIZADAS[Source.Name],,0)</f>
        <v>#N/A</v>
      </c>
      <c r="B2956" s="18" t="e">
        <f>VLOOKUP(J2956,Ref!A:C,3,0)</f>
        <v>#N/A</v>
      </c>
      <c r="C2956" s="18" t="e">
        <f>VLOOKUP(J2956,Ref!A:D,4,0)</f>
        <v>#N/A</v>
      </c>
      <c r="D2956" s="18" t="str">
        <f t="shared" si="138"/>
        <v>00/ene</v>
      </c>
      <c r="E2956" s="18">
        <f t="shared" si="139"/>
        <v>0</v>
      </c>
      <c r="F2956" s="18">
        <v>1</v>
      </c>
      <c r="G2956" s="18">
        <f t="shared" si="140"/>
        <v>0</v>
      </c>
    </row>
    <row r="2957" spans="1:7">
      <c r="A2957" t="e">
        <f>_xlfn.XLOOKUP(I2957,UTILIZADAS[Contacto1],UTILIZADAS[Source.Name],,0)</f>
        <v>#N/A</v>
      </c>
      <c r="B2957" s="18" t="e">
        <f>VLOOKUP(J2957,Ref!A:C,3,0)</f>
        <v>#N/A</v>
      </c>
      <c r="C2957" s="18" t="e">
        <f>VLOOKUP(J2957,Ref!A:D,4,0)</f>
        <v>#N/A</v>
      </c>
      <c r="D2957" s="18" t="str">
        <f t="shared" si="138"/>
        <v>00/ene</v>
      </c>
      <c r="E2957" s="18">
        <f t="shared" si="139"/>
        <v>0</v>
      </c>
      <c r="F2957" s="18">
        <v>1</v>
      </c>
      <c r="G2957" s="18">
        <f t="shared" si="140"/>
        <v>0</v>
      </c>
    </row>
    <row r="2958" spans="1:7">
      <c r="A2958" t="e">
        <f>_xlfn.XLOOKUP(I2958,UTILIZADAS[Contacto1],UTILIZADAS[Source.Name],,0)</f>
        <v>#N/A</v>
      </c>
      <c r="B2958" s="18" t="e">
        <f>VLOOKUP(J2958,Ref!A:C,3,0)</f>
        <v>#N/A</v>
      </c>
      <c r="C2958" s="18" t="e">
        <f>VLOOKUP(J2958,Ref!A:D,4,0)</f>
        <v>#N/A</v>
      </c>
      <c r="D2958" s="18" t="str">
        <f t="shared" si="138"/>
        <v>00/ene</v>
      </c>
      <c r="E2958" s="18">
        <f t="shared" si="139"/>
        <v>0</v>
      </c>
      <c r="F2958" s="18">
        <v>1</v>
      </c>
      <c r="G2958" s="18">
        <f t="shared" si="140"/>
        <v>0</v>
      </c>
    </row>
    <row r="2959" spans="1:7">
      <c r="A2959" t="e">
        <f>_xlfn.XLOOKUP(I2959,UTILIZADAS[Contacto1],UTILIZADAS[Source.Name],,0)</f>
        <v>#N/A</v>
      </c>
      <c r="B2959" s="18" t="e">
        <f>VLOOKUP(J2959,Ref!A:C,3,0)</f>
        <v>#N/A</v>
      </c>
      <c r="C2959" s="18" t="e">
        <f>VLOOKUP(J2959,Ref!A:D,4,0)</f>
        <v>#N/A</v>
      </c>
      <c r="D2959" s="18" t="str">
        <f t="shared" si="138"/>
        <v>00/ene</v>
      </c>
      <c r="E2959" s="18">
        <f t="shared" si="139"/>
        <v>0</v>
      </c>
      <c r="F2959" s="18">
        <v>1</v>
      </c>
      <c r="G2959" s="18">
        <f t="shared" si="140"/>
        <v>0</v>
      </c>
    </row>
    <row r="2960" spans="1:7">
      <c r="A2960" t="e">
        <f>_xlfn.XLOOKUP(I2960,UTILIZADAS[Contacto1],UTILIZADAS[Source.Name],,0)</f>
        <v>#N/A</v>
      </c>
      <c r="B2960" s="18" t="e">
        <f>VLOOKUP(J2960,Ref!A:C,3,0)</f>
        <v>#N/A</v>
      </c>
      <c r="C2960" s="18" t="e">
        <f>VLOOKUP(J2960,Ref!A:D,4,0)</f>
        <v>#N/A</v>
      </c>
      <c r="D2960" s="18" t="str">
        <f t="shared" si="138"/>
        <v>00/ene</v>
      </c>
      <c r="E2960" s="18">
        <f t="shared" si="139"/>
        <v>0</v>
      </c>
      <c r="F2960" s="18">
        <v>1</v>
      </c>
      <c r="G2960" s="18">
        <f t="shared" si="140"/>
        <v>0</v>
      </c>
    </row>
    <row r="2961" spans="1:7">
      <c r="A2961" t="e">
        <f>_xlfn.XLOOKUP(I2961,UTILIZADAS[Contacto1],UTILIZADAS[Source.Name],,0)</f>
        <v>#N/A</v>
      </c>
      <c r="B2961" s="18" t="e">
        <f>VLOOKUP(J2961,Ref!A:C,3,0)</f>
        <v>#N/A</v>
      </c>
      <c r="C2961" s="18" t="e">
        <f>VLOOKUP(J2961,Ref!A:D,4,0)</f>
        <v>#N/A</v>
      </c>
      <c r="D2961" s="18" t="str">
        <f t="shared" si="138"/>
        <v>00/ene</v>
      </c>
      <c r="E2961" s="18">
        <f t="shared" si="139"/>
        <v>0</v>
      </c>
      <c r="F2961" s="18">
        <v>1</v>
      </c>
      <c r="G2961" s="18">
        <f t="shared" si="140"/>
        <v>0</v>
      </c>
    </row>
    <row r="2962" spans="1:7">
      <c r="A2962" t="e">
        <f>_xlfn.XLOOKUP(I2962,UTILIZADAS[Contacto1],UTILIZADAS[Source.Name],,0)</f>
        <v>#N/A</v>
      </c>
      <c r="B2962" s="18" t="e">
        <f>VLOOKUP(J2962,Ref!A:C,3,0)</f>
        <v>#N/A</v>
      </c>
      <c r="C2962" s="18" t="e">
        <f>VLOOKUP(J2962,Ref!A:D,4,0)</f>
        <v>#N/A</v>
      </c>
      <c r="D2962" s="18" t="str">
        <f t="shared" si="138"/>
        <v>00/ene</v>
      </c>
      <c r="E2962" s="18">
        <f t="shared" si="139"/>
        <v>0</v>
      </c>
      <c r="F2962" s="18">
        <v>1</v>
      </c>
      <c r="G2962" s="18">
        <f t="shared" si="140"/>
        <v>0</v>
      </c>
    </row>
    <row r="2963" spans="1:7">
      <c r="A2963" t="e">
        <f>_xlfn.XLOOKUP(I2963,UTILIZADAS[Contacto1],UTILIZADAS[Source.Name],,0)</f>
        <v>#N/A</v>
      </c>
      <c r="B2963" s="18" t="e">
        <f>VLOOKUP(J2963,Ref!A:C,3,0)</f>
        <v>#N/A</v>
      </c>
      <c r="C2963" s="18" t="e">
        <f>VLOOKUP(J2963,Ref!A:D,4,0)</f>
        <v>#N/A</v>
      </c>
      <c r="D2963" s="18" t="str">
        <f t="shared" si="138"/>
        <v>00/ene</v>
      </c>
      <c r="E2963" s="18">
        <f t="shared" si="139"/>
        <v>0</v>
      </c>
      <c r="F2963" s="18">
        <v>1</v>
      </c>
      <c r="G2963" s="18">
        <f t="shared" si="140"/>
        <v>0</v>
      </c>
    </row>
    <row r="2964" spans="1:7">
      <c r="A2964" t="e">
        <f>_xlfn.XLOOKUP(I2964,UTILIZADAS[Contacto1],UTILIZADAS[Source.Name],,0)</f>
        <v>#N/A</v>
      </c>
      <c r="B2964" s="18" t="e">
        <f>VLOOKUP(J2964,Ref!A:C,3,0)</f>
        <v>#N/A</v>
      </c>
      <c r="C2964" s="18" t="e">
        <f>VLOOKUP(J2964,Ref!A:D,4,0)</f>
        <v>#N/A</v>
      </c>
      <c r="D2964" s="18" t="str">
        <f t="shared" si="138"/>
        <v>00/ene</v>
      </c>
      <c r="E2964" s="18">
        <f t="shared" si="139"/>
        <v>0</v>
      </c>
      <c r="F2964" s="18">
        <v>1</v>
      </c>
      <c r="G2964" s="18">
        <f t="shared" si="140"/>
        <v>0</v>
      </c>
    </row>
    <row r="2965" spans="1:7">
      <c r="A2965" t="e">
        <f>_xlfn.XLOOKUP(I2965,UTILIZADAS[Contacto1],UTILIZADAS[Source.Name],,0)</f>
        <v>#N/A</v>
      </c>
      <c r="B2965" s="18" t="e">
        <f>VLOOKUP(J2965,Ref!A:C,3,0)</f>
        <v>#N/A</v>
      </c>
      <c r="C2965" s="18" t="e">
        <f>VLOOKUP(J2965,Ref!A:D,4,0)</f>
        <v>#N/A</v>
      </c>
      <c r="D2965" s="18" t="str">
        <f t="shared" si="138"/>
        <v>00/ene</v>
      </c>
      <c r="E2965" s="18">
        <f t="shared" si="139"/>
        <v>0</v>
      </c>
      <c r="F2965" s="18">
        <v>1</v>
      </c>
      <c r="G2965" s="18">
        <f t="shared" si="140"/>
        <v>0</v>
      </c>
    </row>
    <row r="2966" spans="1:7">
      <c r="A2966" t="e">
        <f>_xlfn.XLOOKUP(I2966,UTILIZADAS[Contacto1],UTILIZADAS[Source.Name],,0)</f>
        <v>#N/A</v>
      </c>
      <c r="B2966" s="18" t="e">
        <f>VLOOKUP(J2966,Ref!A:C,3,0)</f>
        <v>#N/A</v>
      </c>
      <c r="C2966" s="18" t="e">
        <f>VLOOKUP(J2966,Ref!A:D,4,0)</f>
        <v>#N/A</v>
      </c>
      <c r="D2966" s="18" t="str">
        <f t="shared" si="138"/>
        <v>00/ene</v>
      </c>
      <c r="E2966" s="18">
        <f t="shared" si="139"/>
        <v>0</v>
      </c>
      <c r="F2966" s="18">
        <v>1</v>
      </c>
      <c r="G2966" s="18">
        <f t="shared" si="140"/>
        <v>0</v>
      </c>
    </row>
    <row r="2967" spans="1:7">
      <c r="A2967" t="e">
        <f>_xlfn.XLOOKUP(I2967,UTILIZADAS[Contacto1],UTILIZADAS[Source.Name],,0)</f>
        <v>#N/A</v>
      </c>
      <c r="B2967" s="18" t="e">
        <f>VLOOKUP(J2967,Ref!A:C,3,0)</f>
        <v>#N/A</v>
      </c>
      <c r="C2967" s="18" t="e">
        <f>VLOOKUP(J2967,Ref!A:D,4,0)</f>
        <v>#N/A</v>
      </c>
      <c r="D2967" s="18" t="str">
        <f t="shared" si="138"/>
        <v>00/ene</v>
      </c>
      <c r="E2967" s="18">
        <f t="shared" si="139"/>
        <v>0</v>
      </c>
      <c r="F2967" s="18">
        <v>1</v>
      </c>
      <c r="G2967" s="18">
        <f t="shared" si="140"/>
        <v>0</v>
      </c>
    </row>
    <row r="2968" spans="1:7">
      <c r="A2968" t="e">
        <f>_xlfn.XLOOKUP(I2968,UTILIZADAS[Contacto1],UTILIZADAS[Source.Name],,0)</f>
        <v>#N/A</v>
      </c>
      <c r="B2968" s="18" t="e">
        <f>VLOOKUP(J2968,Ref!A:C,3,0)</f>
        <v>#N/A</v>
      </c>
      <c r="C2968" s="18" t="e">
        <f>VLOOKUP(J2968,Ref!A:D,4,0)</f>
        <v>#N/A</v>
      </c>
      <c r="D2968" s="18" t="str">
        <f t="shared" si="138"/>
        <v>00/ene</v>
      </c>
      <c r="E2968" s="18">
        <f t="shared" si="139"/>
        <v>0</v>
      </c>
      <c r="F2968" s="18">
        <v>1</v>
      </c>
      <c r="G2968" s="18">
        <f t="shared" si="140"/>
        <v>0</v>
      </c>
    </row>
    <row r="2969" spans="1:7">
      <c r="A2969" t="e">
        <f>_xlfn.XLOOKUP(I2969,UTILIZADAS[Contacto1],UTILIZADAS[Source.Name],,0)</f>
        <v>#N/A</v>
      </c>
      <c r="B2969" s="18" t="e">
        <f>VLOOKUP(J2969,Ref!A:C,3,0)</f>
        <v>#N/A</v>
      </c>
      <c r="C2969" s="18" t="e">
        <f>VLOOKUP(J2969,Ref!A:D,4,0)</f>
        <v>#N/A</v>
      </c>
      <c r="D2969" s="18" t="str">
        <f t="shared" si="138"/>
        <v>00/ene</v>
      </c>
      <c r="E2969" s="18">
        <f t="shared" si="139"/>
        <v>0</v>
      </c>
      <c r="F2969" s="18">
        <v>1</v>
      </c>
      <c r="G2969" s="18">
        <f t="shared" si="140"/>
        <v>0</v>
      </c>
    </row>
    <row r="2970" spans="1:7">
      <c r="A2970" t="e">
        <f>_xlfn.XLOOKUP(I2970,UTILIZADAS[Contacto1],UTILIZADAS[Source.Name],,0)</f>
        <v>#N/A</v>
      </c>
      <c r="B2970" s="18" t="e">
        <f>VLOOKUP(J2970,Ref!A:C,3,0)</f>
        <v>#N/A</v>
      </c>
      <c r="C2970" s="18" t="e">
        <f>VLOOKUP(J2970,Ref!A:D,4,0)</f>
        <v>#N/A</v>
      </c>
      <c r="D2970" s="18" t="str">
        <f t="shared" si="138"/>
        <v>00/ene</v>
      </c>
      <c r="E2970" s="18">
        <f t="shared" si="139"/>
        <v>0</v>
      </c>
      <c r="F2970" s="18">
        <v>1</v>
      </c>
      <c r="G2970" s="18">
        <f t="shared" si="140"/>
        <v>0</v>
      </c>
    </row>
    <row r="2971" spans="1:7">
      <c r="A2971" t="e">
        <f>_xlfn.XLOOKUP(I2971,UTILIZADAS[Contacto1],UTILIZADAS[Source.Name],,0)</f>
        <v>#N/A</v>
      </c>
      <c r="B2971" s="18" t="e">
        <f>VLOOKUP(J2971,Ref!A:C,3,0)</f>
        <v>#N/A</v>
      </c>
      <c r="C2971" s="18" t="e">
        <f>VLOOKUP(J2971,Ref!A:D,4,0)</f>
        <v>#N/A</v>
      </c>
      <c r="D2971" s="18" t="str">
        <f t="shared" si="138"/>
        <v>00/ene</v>
      </c>
      <c r="E2971" s="18">
        <f t="shared" si="139"/>
        <v>0</v>
      </c>
      <c r="F2971" s="18">
        <v>1</v>
      </c>
      <c r="G2971" s="18">
        <f t="shared" si="140"/>
        <v>0</v>
      </c>
    </row>
    <row r="2972" spans="1:7">
      <c r="A2972" t="e">
        <f>_xlfn.XLOOKUP(I2972,UTILIZADAS[Contacto1],UTILIZADAS[Source.Name],,0)</f>
        <v>#N/A</v>
      </c>
      <c r="B2972" s="18" t="e">
        <f>VLOOKUP(J2972,Ref!A:C,3,0)</f>
        <v>#N/A</v>
      </c>
      <c r="C2972" s="18" t="e">
        <f>VLOOKUP(J2972,Ref!A:D,4,0)</f>
        <v>#N/A</v>
      </c>
      <c r="D2972" s="18" t="str">
        <f t="shared" si="138"/>
        <v>00/ene</v>
      </c>
      <c r="E2972" s="18">
        <f t="shared" si="139"/>
        <v>0</v>
      </c>
      <c r="F2972" s="18">
        <v>1</v>
      </c>
      <c r="G2972" s="18">
        <f t="shared" si="140"/>
        <v>0</v>
      </c>
    </row>
    <row r="2973" spans="1:7">
      <c r="A2973" t="e">
        <f>_xlfn.XLOOKUP(I2973,UTILIZADAS[Contacto1],UTILIZADAS[Source.Name],,0)</f>
        <v>#N/A</v>
      </c>
      <c r="B2973" s="18" t="e">
        <f>VLOOKUP(J2973,Ref!A:C,3,0)</f>
        <v>#N/A</v>
      </c>
      <c r="C2973" s="18" t="e">
        <f>VLOOKUP(J2973,Ref!A:D,4,0)</f>
        <v>#N/A</v>
      </c>
      <c r="D2973" s="18" t="str">
        <f t="shared" si="138"/>
        <v>00/ene</v>
      </c>
      <c r="E2973" s="18">
        <f t="shared" si="139"/>
        <v>0</v>
      </c>
      <c r="F2973" s="18">
        <v>1</v>
      </c>
      <c r="G2973" s="18">
        <f t="shared" si="140"/>
        <v>0</v>
      </c>
    </row>
    <row r="2974" spans="1:7">
      <c r="A2974" t="e">
        <f>_xlfn.XLOOKUP(I2974,UTILIZADAS[Contacto1],UTILIZADAS[Source.Name],,0)</f>
        <v>#N/A</v>
      </c>
      <c r="B2974" s="18" t="e">
        <f>VLOOKUP(J2974,Ref!A:C,3,0)</f>
        <v>#N/A</v>
      </c>
      <c r="C2974" s="18" t="e">
        <f>VLOOKUP(J2974,Ref!A:D,4,0)</f>
        <v>#N/A</v>
      </c>
      <c r="D2974" s="18" t="str">
        <f t="shared" si="138"/>
        <v>00/ene</v>
      </c>
      <c r="E2974" s="18">
        <f t="shared" si="139"/>
        <v>0</v>
      </c>
      <c r="F2974" s="18">
        <v>1</v>
      </c>
      <c r="G2974" s="18">
        <f t="shared" si="140"/>
        <v>0</v>
      </c>
    </row>
    <row r="2975" spans="1:7">
      <c r="A2975" t="e">
        <f>_xlfn.XLOOKUP(I2975,UTILIZADAS[Contacto1],UTILIZADAS[Source.Name],,0)</f>
        <v>#N/A</v>
      </c>
      <c r="B2975" s="18" t="e">
        <f>VLOOKUP(J2975,Ref!A:C,3,0)</f>
        <v>#N/A</v>
      </c>
      <c r="C2975" s="18" t="e">
        <f>VLOOKUP(J2975,Ref!A:D,4,0)</f>
        <v>#N/A</v>
      </c>
      <c r="D2975" s="18" t="str">
        <f t="shared" si="138"/>
        <v>00/ene</v>
      </c>
      <c r="E2975" s="18">
        <f t="shared" si="139"/>
        <v>0</v>
      </c>
      <c r="F2975" s="18">
        <v>1</v>
      </c>
      <c r="G2975" s="18">
        <f t="shared" si="140"/>
        <v>0</v>
      </c>
    </row>
    <row r="2976" spans="1:7">
      <c r="A2976" t="e">
        <f>_xlfn.XLOOKUP(I2976,UTILIZADAS[Contacto1],UTILIZADAS[Source.Name],,0)</f>
        <v>#N/A</v>
      </c>
      <c r="B2976" s="18" t="e">
        <f>VLOOKUP(J2976,Ref!A:C,3,0)</f>
        <v>#N/A</v>
      </c>
      <c r="C2976" s="18" t="e">
        <f>VLOOKUP(J2976,Ref!A:D,4,0)</f>
        <v>#N/A</v>
      </c>
      <c r="D2976" s="18" t="str">
        <f t="shared" si="138"/>
        <v>00/ene</v>
      </c>
      <c r="E2976" s="18">
        <f t="shared" si="139"/>
        <v>0</v>
      </c>
      <c r="F2976" s="18">
        <v>1</v>
      </c>
      <c r="G2976" s="18">
        <f t="shared" si="140"/>
        <v>0</v>
      </c>
    </row>
    <row r="2977" spans="1:7">
      <c r="A2977" t="e">
        <f>_xlfn.XLOOKUP(I2977,UTILIZADAS[Contacto1],UTILIZADAS[Source.Name],,0)</f>
        <v>#N/A</v>
      </c>
      <c r="B2977" s="18" t="e">
        <f>VLOOKUP(J2977,Ref!A:C,3,0)</f>
        <v>#N/A</v>
      </c>
      <c r="C2977" s="18" t="e">
        <f>VLOOKUP(J2977,Ref!A:D,4,0)</f>
        <v>#N/A</v>
      </c>
      <c r="D2977" s="18" t="str">
        <f t="shared" si="138"/>
        <v>00/ene</v>
      </c>
      <c r="E2977" s="18">
        <f t="shared" si="139"/>
        <v>0</v>
      </c>
      <c r="F2977" s="18">
        <v>1</v>
      </c>
      <c r="G2977" s="18">
        <f t="shared" si="140"/>
        <v>0</v>
      </c>
    </row>
    <row r="2978" spans="1:7">
      <c r="A2978" t="e">
        <f>_xlfn.XLOOKUP(I2978,UTILIZADAS[Contacto1],UTILIZADAS[Source.Name],,0)</f>
        <v>#N/A</v>
      </c>
      <c r="B2978" s="18" t="e">
        <f>VLOOKUP(J2978,Ref!A:C,3,0)</f>
        <v>#N/A</v>
      </c>
      <c r="C2978" s="18" t="e">
        <f>VLOOKUP(J2978,Ref!A:D,4,0)</f>
        <v>#N/A</v>
      </c>
      <c r="D2978" s="18" t="str">
        <f t="shared" si="138"/>
        <v>00/ene</v>
      </c>
      <c r="E2978" s="18">
        <f t="shared" si="139"/>
        <v>0</v>
      </c>
      <c r="F2978" s="18">
        <v>1</v>
      </c>
      <c r="G2978" s="18">
        <f t="shared" si="140"/>
        <v>0</v>
      </c>
    </row>
    <row r="2979" spans="1:7">
      <c r="A2979" t="e">
        <f>_xlfn.XLOOKUP(I2979,UTILIZADAS[Contacto1],UTILIZADAS[Source.Name],,0)</f>
        <v>#N/A</v>
      </c>
      <c r="B2979" s="18" t="e">
        <f>VLOOKUP(J2979,Ref!A:C,3,0)</f>
        <v>#N/A</v>
      </c>
      <c r="C2979" s="18" t="e">
        <f>VLOOKUP(J2979,Ref!A:D,4,0)</f>
        <v>#N/A</v>
      </c>
      <c r="D2979" s="18" t="str">
        <f t="shared" si="138"/>
        <v>00/ene</v>
      </c>
      <c r="E2979" s="18">
        <f t="shared" si="139"/>
        <v>0</v>
      </c>
      <c r="F2979" s="18">
        <v>1</v>
      </c>
      <c r="G2979" s="18">
        <f t="shared" si="140"/>
        <v>0</v>
      </c>
    </row>
    <row r="2980" spans="1:7">
      <c r="A2980" t="e">
        <f>_xlfn.XLOOKUP(I2980,UTILIZADAS[Contacto1],UTILIZADAS[Source.Name],,0)</f>
        <v>#N/A</v>
      </c>
      <c r="B2980" s="18" t="e">
        <f>VLOOKUP(J2980,Ref!A:C,3,0)</f>
        <v>#N/A</v>
      </c>
      <c r="C2980" s="18" t="e">
        <f>VLOOKUP(J2980,Ref!A:D,4,0)</f>
        <v>#N/A</v>
      </c>
      <c r="D2980" s="18" t="str">
        <f t="shared" si="138"/>
        <v>00/ene</v>
      </c>
      <c r="E2980" s="18">
        <f t="shared" si="139"/>
        <v>0</v>
      </c>
      <c r="F2980" s="18">
        <v>1</v>
      </c>
      <c r="G2980" s="18">
        <f t="shared" si="140"/>
        <v>0</v>
      </c>
    </row>
    <row r="2981" spans="1:7">
      <c r="A2981" t="e">
        <f>_xlfn.XLOOKUP(I2981,UTILIZADAS[Contacto1],UTILIZADAS[Source.Name],,0)</f>
        <v>#N/A</v>
      </c>
      <c r="B2981" s="18" t="e">
        <f>VLOOKUP(J2981,Ref!A:C,3,0)</f>
        <v>#N/A</v>
      </c>
      <c r="C2981" s="18" t="e">
        <f>VLOOKUP(J2981,Ref!A:D,4,0)</f>
        <v>#N/A</v>
      </c>
      <c r="D2981" s="18" t="str">
        <f t="shared" si="138"/>
        <v>00/ene</v>
      </c>
      <c r="E2981" s="18">
        <f t="shared" si="139"/>
        <v>0</v>
      </c>
      <c r="F2981" s="18">
        <v>1</v>
      </c>
      <c r="G2981" s="18">
        <f t="shared" si="140"/>
        <v>0</v>
      </c>
    </row>
    <row r="2982" spans="1:7">
      <c r="A2982" t="e">
        <f>_xlfn.XLOOKUP(I2982,UTILIZADAS[Contacto1],UTILIZADAS[Source.Name],,0)</f>
        <v>#N/A</v>
      </c>
      <c r="B2982" s="18" t="e">
        <f>VLOOKUP(J2982,Ref!A:C,3,0)</f>
        <v>#N/A</v>
      </c>
      <c r="C2982" s="18" t="e">
        <f>VLOOKUP(J2982,Ref!A:D,4,0)</f>
        <v>#N/A</v>
      </c>
      <c r="D2982" s="18" t="str">
        <f t="shared" si="138"/>
        <v>00/ene</v>
      </c>
      <c r="E2982" s="18">
        <f t="shared" si="139"/>
        <v>0</v>
      </c>
      <c r="F2982" s="18">
        <v>1</v>
      </c>
      <c r="G2982" s="18">
        <f t="shared" si="140"/>
        <v>0</v>
      </c>
    </row>
    <row r="2983" spans="1:7">
      <c r="A2983" t="e">
        <f>_xlfn.XLOOKUP(I2983,UTILIZADAS[Contacto1],UTILIZADAS[Source.Name],,0)</f>
        <v>#N/A</v>
      </c>
      <c r="B2983" s="18" t="e">
        <f>VLOOKUP(J2983,Ref!A:C,3,0)</f>
        <v>#N/A</v>
      </c>
      <c r="C2983" s="18" t="e">
        <f>VLOOKUP(J2983,Ref!A:D,4,0)</f>
        <v>#N/A</v>
      </c>
      <c r="D2983" s="18" t="str">
        <f t="shared" si="138"/>
        <v>00/ene</v>
      </c>
      <c r="E2983" s="18">
        <f t="shared" si="139"/>
        <v>0</v>
      </c>
      <c r="F2983" s="18">
        <v>1</v>
      </c>
      <c r="G2983" s="18">
        <f t="shared" si="140"/>
        <v>0</v>
      </c>
    </row>
    <row r="2984" spans="1:7">
      <c r="A2984" t="e">
        <f>_xlfn.XLOOKUP(I2984,UTILIZADAS[Contacto1],UTILIZADAS[Source.Name],,0)</f>
        <v>#N/A</v>
      </c>
      <c r="B2984" s="18" t="e">
        <f>VLOOKUP(J2984,Ref!A:C,3,0)</f>
        <v>#N/A</v>
      </c>
      <c r="C2984" s="18" t="e">
        <f>VLOOKUP(J2984,Ref!A:D,4,0)</f>
        <v>#N/A</v>
      </c>
      <c r="D2984" s="18" t="str">
        <f t="shared" si="138"/>
        <v>00/ene</v>
      </c>
      <c r="E2984" s="18">
        <f t="shared" si="139"/>
        <v>0</v>
      </c>
      <c r="F2984" s="18">
        <v>1</v>
      </c>
      <c r="G2984" s="18">
        <f t="shared" si="140"/>
        <v>0</v>
      </c>
    </row>
    <row r="2985" spans="1:7">
      <c r="A2985" t="e">
        <f>_xlfn.XLOOKUP(I2985,UTILIZADAS[Contacto1],UTILIZADAS[Source.Name],,0)</f>
        <v>#N/A</v>
      </c>
      <c r="B2985" s="18" t="e">
        <f>VLOOKUP(J2985,Ref!A:C,3,0)</f>
        <v>#N/A</v>
      </c>
      <c r="C2985" s="18" t="e">
        <f>VLOOKUP(J2985,Ref!A:D,4,0)</f>
        <v>#N/A</v>
      </c>
      <c r="D2985" s="18" t="str">
        <f t="shared" si="138"/>
        <v>00/ene</v>
      </c>
      <c r="E2985" s="18">
        <f t="shared" si="139"/>
        <v>0</v>
      </c>
      <c r="F2985" s="18">
        <v>1</v>
      </c>
      <c r="G2985" s="18">
        <f t="shared" si="140"/>
        <v>0</v>
      </c>
    </row>
    <row r="2986" spans="1:7">
      <c r="A2986" t="e">
        <f>_xlfn.XLOOKUP(I2986,UTILIZADAS[Contacto1],UTILIZADAS[Source.Name],,0)</f>
        <v>#N/A</v>
      </c>
      <c r="B2986" s="18" t="e">
        <f>VLOOKUP(J2986,Ref!A:C,3,0)</f>
        <v>#N/A</v>
      </c>
      <c r="C2986" s="18" t="e">
        <f>VLOOKUP(J2986,Ref!A:D,4,0)</f>
        <v>#N/A</v>
      </c>
      <c r="D2986" s="18" t="str">
        <f t="shared" si="138"/>
        <v>00/ene</v>
      </c>
      <c r="E2986" s="18">
        <f t="shared" si="139"/>
        <v>0</v>
      </c>
      <c r="F2986" s="18">
        <v>1</v>
      </c>
      <c r="G2986" s="18">
        <f t="shared" si="140"/>
        <v>0</v>
      </c>
    </row>
    <row r="2987" spans="1:7">
      <c r="A2987" t="e">
        <f>_xlfn.XLOOKUP(I2987,UTILIZADAS[Contacto1],UTILIZADAS[Source.Name],,0)</f>
        <v>#N/A</v>
      </c>
      <c r="B2987" s="18" t="e">
        <f>VLOOKUP(J2987,Ref!A:C,3,0)</f>
        <v>#N/A</v>
      </c>
      <c r="C2987" s="18" t="e">
        <f>VLOOKUP(J2987,Ref!A:D,4,0)</f>
        <v>#N/A</v>
      </c>
      <c r="D2987" s="18" t="str">
        <f t="shared" si="138"/>
        <v>00/ene</v>
      </c>
      <c r="E2987" s="18">
        <f t="shared" si="139"/>
        <v>0</v>
      </c>
      <c r="F2987" s="18">
        <v>1</v>
      </c>
      <c r="G2987" s="18">
        <f t="shared" si="140"/>
        <v>0</v>
      </c>
    </row>
    <row r="2988" spans="1:7">
      <c r="A2988" t="e">
        <f>_xlfn.XLOOKUP(I2988,UTILIZADAS[Contacto1],UTILIZADAS[Source.Name],,0)</f>
        <v>#N/A</v>
      </c>
      <c r="B2988" s="18" t="e">
        <f>VLOOKUP(J2988,Ref!A:C,3,0)</f>
        <v>#N/A</v>
      </c>
      <c r="C2988" s="18" t="e">
        <f>VLOOKUP(J2988,Ref!A:D,4,0)</f>
        <v>#N/A</v>
      </c>
      <c r="D2988" s="18" t="str">
        <f t="shared" si="138"/>
        <v>00/ene</v>
      </c>
      <c r="E2988" s="18">
        <f t="shared" si="139"/>
        <v>0</v>
      </c>
      <c r="F2988" s="18">
        <v>1</v>
      </c>
      <c r="G2988" s="18">
        <f t="shared" si="140"/>
        <v>0</v>
      </c>
    </row>
    <row r="2989" spans="1:7">
      <c r="A2989" t="e">
        <f>_xlfn.XLOOKUP(I2989,UTILIZADAS[Contacto1],UTILIZADAS[Source.Name],,0)</f>
        <v>#N/A</v>
      </c>
      <c r="B2989" s="18" t="e">
        <f>VLOOKUP(J2989,Ref!A:C,3,0)</f>
        <v>#N/A</v>
      </c>
      <c r="C2989" s="18" t="e">
        <f>VLOOKUP(J2989,Ref!A:D,4,0)</f>
        <v>#N/A</v>
      </c>
      <c r="D2989" s="18" t="str">
        <f t="shared" si="138"/>
        <v>00/ene</v>
      </c>
      <c r="E2989" s="18">
        <f t="shared" si="139"/>
        <v>0</v>
      </c>
      <c r="F2989" s="18">
        <v>1</v>
      </c>
      <c r="G2989" s="18">
        <f t="shared" si="140"/>
        <v>0</v>
      </c>
    </row>
    <row r="2990" spans="1:7">
      <c r="A2990" t="e">
        <f>_xlfn.XLOOKUP(I2990,UTILIZADAS[Contacto1],UTILIZADAS[Source.Name],,0)</f>
        <v>#N/A</v>
      </c>
      <c r="B2990" s="18" t="e">
        <f>VLOOKUP(J2990,Ref!A:C,3,0)</f>
        <v>#N/A</v>
      </c>
      <c r="C2990" s="18" t="e">
        <f>VLOOKUP(J2990,Ref!A:D,4,0)</f>
        <v>#N/A</v>
      </c>
      <c r="D2990" s="18" t="str">
        <f t="shared" si="138"/>
        <v>00/ene</v>
      </c>
      <c r="E2990" s="18">
        <f t="shared" si="139"/>
        <v>0</v>
      </c>
      <c r="F2990" s="18">
        <v>1</v>
      </c>
      <c r="G2990" s="18">
        <f t="shared" si="140"/>
        <v>0</v>
      </c>
    </row>
    <row r="2991" spans="1:7">
      <c r="A2991" t="e">
        <f>_xlfn.XLOOKUP(I2991,UTILIZADAS[Contacto1],UTILIZADAS[Source.Name],,0)</f>
        <v>#N/A</v>
      </c>
      <c r="B2991" s="18" t="e">
        <f>VLOOKUP(J2991,Ref!A:C,3,0)</f>
        <v>#N/A</v>
      </c>
      <c r="C2991" s="18" t="e">
        <f>VLOOKUP(J2991,Ref!A:D,4,0)</f>
        <v>#N/A</v>
      </c>
      <c r="D2991" s="18" t="str">
        <f t="shared" si="138"/>
        <v>00/ene</v>
      </c>
      <c r="E2991" s="18">
        <f t="shared" si="139"/>
        <v>0</v>
      </c>
      <c r="F2991" s="18">
        <v>1</v>
      </c>
      <c r="G2991" s="18">
        <f t="shared" si="140"/>
        <v>0</v>
      </c>
    </row>
    <row r="2992" spans="1:7">
      <c r="A2992" t="e">
        <f>_xlfn.XLOOKUP(I2992,UTILIZADAS[Contacto1],UTILIZADAS[Source.Name],,0)</f>
        <v>#N/A</v>
      </c>
      <c r="B2992" s="18" t="e">
        <f>VLOOKUP(J2992,Ref!A:C,3,0)</f>
        <v>#N/A</v>
      </c>
      <c r="C2992" s="18" t="e">
        <f>VLOOKUP(J2992,Ref!A:D,4,0)</f>
        <v>#N/A</v>
      </c>
      <c r="D2992" s="18" t="str">
        <f t="shared" si="138"/>
        <v>00/ene</v>
      </c>
      <c r="E2992" s="18">
        <f t="shared" si="139"/>
        <v>0</v>
      </c>
      <c r="F2992" s="18">
        <v>1</v>
      </c>
      <c r="G2992" s="18">
        <f t="shared" si="140"/>
        <v>0</v>
      </c>
    </row>
    <row r="2993" spans="1:7">
      <c r="A2993" t="e">
        <f>_xlfn.XLOOKUP(I2993,UTILIZADAS[Contacto1],UTILIZADAS[Source.Name],,0)</f>
        <v>#N/A</v>
      </c>
      <c r="B2993" s="18" t="e">
        <f>VLOOKUP(J2993,Ref!A:C,3,0)</f>
        <v>#N/A</v>
      </c>
      <c r="C2993" s="18" t="e">
        <f>VLOOKUP(J2993,Ref!A:D,4,0)</f>
        <v>#N/A</v>
      </c>
      <c r="D2993" s="18" t="str">
        <f t="shared" si="138"/>
        <v>00/ene</v>
      </c>
      <c r="E2993" s="18">
        <f t="shared" si="139"/>
        <v>0</v>
      </c>
      <c r="F2993" s="18">
        <v>1</v>
      </c>
      <c r="G2993" s="18">
        <f t="shared" si="140"/>
        <v>0</v>
      </c>
    </row>
    <row r="2994" spans="1:7">
      <c r="A2994" t="e">
        <f>_xlfn.XLOOKUP(I2994,UTILIZADAS[Contacto1],UTILIZADAS[Source.Name],,0)</f>
        <v>#N/A</v>
      </c>
      <c r="B2994" s="18" t="e">
        <f>VLOOKUP(J2994,Ref!A:C,3,0)</f>
        <v>#N/A</v>
      </c>
      <c r="C2994" s="18" t="e">
        <f>VLOOKUP(J2994,Ref!A:D,4,0)</f>
        <v>#N/A</v>
      </c>
      <c r="D2994" s="18" t="str">
        <f t="shared" si="138"/>
        <v>00/ene</v>
      </c>
      <c r="E2994" s="18">
        <f t="shared" si="139"/>
        <v>0</v>
      </c>
      <c r="F2994" s="18">
        <v>1</v>
      </c>
      <c r="G2994" s="18">
        <f t="shared" si="140"/>
        <v>0</v>
      </c>
    </row>
    <row r="2995" spans="1:7">
      <c r="A2995" t="e">
        <f>_xlfn.XLOOKUP(I2995,UTILIZADAS[Contacto1],UTILIZADAS[Source.Name],,0)</f>
        <v>#N/A</v>
      </c>
      <c r="B2995" s="18" t="e">
        <f>VLOOKUP(J2995,Ref!A:C,3,0)</f>
        <v>#N/A</v>
      </c>
      <c r="C2995" s="18" t="e">
        <f>VLOOKUP(J2995,Ref!A:D,4,0)</f>
        <v>#N/A</v>
      </c>
      <c r="D2995" s="18" t="str">
        <f t="shared" si="138"/>
        <v>00/ene</v>
      </c>
      <c r="E2995" s="18">
        <f t="shared" si="139"/>
        <v>0</v>
      </c>
      <c r="F2995" s="18">
        <v>1</v>
      </c>
      <c r="G2995" s="18">
        <f t="shared" si="140"/>
        <v>0</v>
      </c>
    </row>
    <row r="2996" spans="1:7">
      <c r="A2996" t="e">
        <f>_xlfn.XLOOKUP(I2996,UTILIZADAS[Contacto1],UTILIZADAS[Source.Name],,0)</f>
        <v>#N/A</v>
      </c>
      <c r="B2996" s="18" t="e">
        <f>VLOOKUP(J2996,Ref!A:C,3,0)</f>
        <v>#N/A</v>
      </c>
      <c r="C2996" s="18" t="e">
        <f>VLOOKUP(J2996,Ref!A:D,4,0)</f>
        <v>#N/A</v>
      </c>
      <c r="D2996" s="18" t="str">
        <f t="shared" si="138"/>
        <v>00/ene</v>
      </c>
      <c r="E2996" s="18">
        <f t="shared" si="139"/>
        <v>0</v>
      </c>
      <c r="F2996" s="18">
        <v>1</v>
      </c>
      <c r="G2996" s="18">
        <f t="shared" si="140"/>
        <v>0</v>
      </c>
    </row>
    <row r="2997" spans="1:7">
      <c r="A2997" t="e">
        <f>_xlfn.XLOOKUP(I2997,UTILIZADAS[Contacto1],UTILIZADAS[Source.Name],,0)</f>
        <v>#N/A</v>
      </c>
      <c r="B2997" s="18" t="e">
        <f>VLOOKUP(J2997,Ref!A:C,3,0)</f>
        <v>#N/A</v>
      </c>
      <c r="C2997" s="18" t="e">
        <f>VLOOKUP(J2997,Ref!A:D,4,0)</f>
        <v>#N/A</v>
      </c>
      <c r="D2997" s="18" t="str">
        <f t="shared" si="138"/>
        <v>00/ene</v>
      </c>
      <c r="E2997" s="18">
        <f t="shared" si="139"/>
        <v>0</v>
      </c>
      <c r="F2997" s="18">
        <v>1</v>
      </c>
      <c r="G2997" s="18">
        <f t="shared" si="140"/>
        <v>0</v>
      </c>
    </row>
    <row r="2998" spans="1:7">
      <c r="A2998" t="e">
        <f>_xlfn.XLOOKUP(I2998,UTILIZADAS[Contacto1],UTILIZADAS[Source.Name],,0)</f>
        <v>#N/A</v>
      </c>
      <c r="B2998" s="18" t="e">
        <f>VLOOKUP(J2998,Ref!A:C,3,0)</f>
        <v>#N/A</v>
      </c>
      <c r="C2998" s="18" t="e">
        <f>VLOOKUP(J2998,Ref!A:D,4,0)</f>
        <v>#N/A</v>
      </c>
      <c r="D2998" s="18" t="str">
        <f t="shared" si="138"/>
        <v>00/ene</v>
      </c>
      <c r="E2998" s="18">
        <f t="shared" si="139"/>
        <v>0</v>
      </c>
      <c r="F2998" s="18">
        <v>1</v>
      </c>
      <c r="G2998" s="18">
        <f t="shared" si="140"/>
        <v>0</v>
      </c>
    </row>
    <row r="2999" spans="1:7">
      <c r="A2999" t="e">
        <f>_xlfn.XLOOKUP(I2999,UTILIZADAS[Contacto1],UTILIZADAS[Source.Name],,0)</f>
        <v>#N/A</v>
      </c>
      <c r="B2999" s="18" t="e">
        <f>VLOOKUP(J2999,Ref!A:C,3,0)</f>
        <v>#N/A</v>
      </c>
      <c r="C2999" s="18" t="e">
        <f>VLOOKUP(J2999,Ref!A:D,4,0)</f>
        <v>#N/A</v>
      </c>
      <c r="D2999" s="18" t="str">
        <f t="shared" si="138"/>
        <v>00/ene</v>
      </c>
      <c r="E2999" s="18">
        <f t="shared" si="139"/>
        <v>0</v>
      </c>
      <c r="F2999" s="18">
        <v>1</v>
      </c>
      <c r="G2999" s="18">
        <f t="shared" si="140"/>
        <v>0</v>
      </c>
    </row>
    <row r="3000" spans="1:7">
      <c r="A3000" t="e">
        <f>_xlfn.XLOOKUP(I3000,UTILIZADAS[Contacto1],UTILIZADAS[Source.Name],,0)</f>
        <v>#N/A</v>
      </c>
      <c r="B3000" s="18" t="e">
        <f>VLOOKUP(J3000,Ref!A:C,3,0)</f>
        <v>#N/A</v>
      </c>
      <c r="C3000" s="18" t="e">
        <f>VLOOKUP(J3000,Ref!A:D,4,0)</f>
        <v>#N/A</v>
      </c>
      <c r="D3000" s="18" t="str">
        <f t="shared" si="138"/>
        <v>00/ene</v>
      </c>
      <c r="E3000" s="18">
        <f t="shared" si="139"/>
        <v>0</v>
      </c>
      <c r="F3000" s="18">
        <v>1</v>
      </c>
      <c r="G3000" s="18">
        <f t="shared" si="140"/>
        <v>0</v>
      </c>
    </row>
    <row r="3001" spans="1:7">
      <c r="A3001" t="e">
        <f>_xlfn.XLOOKUP(I3001,UTILIZADAS[Contacto1],UTILIZADAS[Source.Name],,0)</f>
        <v>#N/A</v>
      </c>
      <c r="B3001" s="18" t="e">
        <f>VLOOKUP(J3001,Ref!A:C,3,0)</f>
        <v>#N/A</v>
      </c>
      <c r="C3001" s="18" t="e">
        <f>VLOOKUP(J3001,Ref!A:D,4,0)</f>
        <v>#N/A</v>
      </c>
      <c r="D3001" s="18" t="str">
        <f t="shared" si="138"/>
        <v>00/ene</v>
      </c>
      <c r="E3001" s="18">
        <f t="shared" si="139"/>
        <v>0</v>
      </c>
      <c r="F3001" s="18">
        <v>1</v>
      </c>
      <c r="G3001" s="18">
        <f t="shared" si="140"/>
        <v>0</v>
      </c>
    </row>
    <row r="3002" spans="1:7">
      <c r="A3002" t="e">
        <f>_xlfn.XLOOKUP(I3002,UTILIZADAS[Contacto1],UTILIZADAS[Source.Name],,0)</f>
        <v>#N/A</v>
      </c>
      <c r="B3002" s="18" t="e">
        <f>VLOOKUP(J3002,Ref!A:C,3,0)</f>
        <v>#N/A</v>
      </c>
      <c r="C3002" s="18" t="e">
        <f>VLOOKUP(J3002,Ref!A:D,4,0)</f>
        <v>#N/A</v>
      </c>
      <c r="D3002" s="18" t="str">
        <f t="shared" si="138"/>
        <v>00/ene</v>
      </c>
      <c r="E3002" s="18">
        <f t="shared" si="139"/>
        <v>0</v>
      </c>
      <c r="F3002" s="18">
        <v>1</v>
      </c>
      <c r="G3002" s="18">
        <f t="shared" si="140"/>
        <v>0</v>
      </c>
    </row>
    <row r="3003" spans="1:7">
      <c r="A3003" t="e">
        <f>_xlfn.XLOOKUP(I3003,UTILIZADAS[Contacto1],UTILIZADAS[Source.Name],,0)</f>
        <v>#N/A</v>
      </c>
      <c r="B3003" s="18" t="e">
        <f>VLOOKUP(J3003,Ref!A:C,3,0)</f>
        <v>#N/A</v>
      </c>
      <c r="C3003" s="18" t="e">
        <f>VLOOKUP(J3003,Ref!A:D,4,0)</f>
        <v>#N/A</v>
      </c>
      <c r="D3003" s="18" t="str">
        <f t="shared" si="138"/>
        <v>00/ene</v>
      </c>
      <c r="E3003" s="18">
        <f t="shared" si="139"/>
        <v>0</v>
      </c>
      <c r="F3003" s="18">
        <v>1</v>
      </c>
      <c r="G3003" s="18">
        <f t="shared" si="140"/>
        <v>0</v>
      </c>
    </row>
    <row r="3004" spans="1:7">
      <c r="A3004" t="e">
        <f>_xlfn.XLOOKUP(I3004,UTILIZADAS[Contacto1],UTILIZADAS[Source.Name],,0)</f>
        <v>#N/A</v>
      </c>
      <c r="B3004" s="18" t="e">
        <f>VLOOKUP(J3004,Ref!A:C,3,0)</f>
        <v>#N/A</v>
      </c>
      <c r="C3004" s="18" t="e">
        <f>VLOOKUP(J3004,Ref!A:D,4,0)</f>
        <v>#N/A</v>
      </c>
      <c r="D3004" s="18" t="str">
        <f t="shared" si="138"/>
        <v>00/ene</v>
      </c>
      <c r="E3004" s="18">
        <f t="shared" si="139"/>
        <v>0</v>
      </c>
      <c r="F3004" s="18">
        <v>1</v>
      </c>
      <c r="G3004" s="18">
        <f t="shared" si="140"/>
        <v>0</v>
      </c>
    </row>
    <row r="3005" spans="1:7">
      <c r="A3005" t="e">
        <f>_xlfn.XLOOKUP(I3005,UTILIZADAS[Contacto1],UTILIZADAS[Source.Name],,0)</f>
        <v>#N/A</v>
      </c>
      <c r="B3005" s="18" t="e">
        <f>VLOOKUP(J3005,Ref!A:C,3,0)</f>
        <v>#N/A</v>
      </c>
      <c r="C3005" s="18" t="e">
        <f>VLOOKUP(J3005,Ref!A:D,4,0)</f>
        <v>#N/A</v>
      </c>
      <c r="D3005" s="18" t="str">
        <f t="shared" si="138"/>
        <v>00/ene</v>
      </c>
      <c r="E3005" s="18">
        <f t="shared" si="139"/>
        <v>0</v>
      </c>
      <c r="F3005" s="18">
        <v>1</v>
      </c>
      <c r="G3005" s="18">
        <f t="shared" si="140"/>
        <v>0</v>
      </c>
    </row>
    <row r="3006" spans="1:7">
      <c r="A3006" t="e">
        <f>_xlfn.XLOOKUP(I3006,UTILIZADAS[Contacto1],UTILIZADAS[Source.Name],,0)</f>
        <v>#N/A</v>
      </c>
      <c r="B3006" s="18" t="e">
        <f>VLOOKUP(J3006,Ref!A:C,3,0)</f>
        <v>#N/A</v>
      </c>
      <c r="C3006" s="18" t="e">
        <f>VLOOKUP(J3006,Ref!A:D,4,0)</f>
        <v>#N/A</v>
      </c>
      <c r="D3006" s="18" t="str">
        <f t="shared" si="138"/>
        <v>00/ene</v>
      </c>
      <c r="E3006" s="18">
        <f t="shared" si="139"/>
        <v>0</v>
      </c>
      <c r="F3006" s="18">
        <v>1</v>
      </c>
      <c r="G3006" s="18">
        <f t="shared" si="140"/>
        <v>0</v>
      </c>
    </row>
    <row r="3007" spans="1:7">
      <c r="A3007" t="e">
        <f>_xlfn.XLOOKUP(I3007,UTILIZADAS[Contacto1],UTILIZADAS[Source.Name],,0)</f>
        <v>#N/A</v>
      </c>
      <c r="B3007" s="18" t="e">
        <f>VLOOKUP(J3007,Ref!A:C,3,0)</f>
        <v>#N/A</v>
      </c>
      <c r="C3007" s="18" t="e">
        <f>VLOOKUP(J3007,Ref!A:D,4,0)</f>
        <v>#N/A</v>
      </c>
      <c r="D3007" s="18" t="str">
        <f t="shared" si="138"/>
        <v>00/ene</v>
      </c>
      <c r="E3007" s="18">
        <f t="shared" si="139"/>
        <v>0</v>
      </c>
      <c r="F3007" s="18">
        <v>1</v>
      </c>
      <c r="G3007" s="18">
        <f t="shared" si="140"/>
        <v>0</v>
      </c>
    </row>
    <row r="3008" spans="1:7">
      <c r="A3008" t="e">
        <f>_xlfn.XLOOKUP(I3008,UTILIZADAS[Contacto1],UTILIZADAS[Source.Name],,0)</f>
        <v>#N/A</v>
      </c>
      <c r="B3008" s="18" t="e">
        <f>VLOOKUP(J3008,Ref!A:C,3,0)</f>
        <v>#N/A</v>
      </c>
      <c r="C3008" s="18" t="e">
        <f>VLOOKUP(J3008,Ref!A:D,4,0)</f>
        <v>#N/A</v>
      </c>
      <c r="D3008" s="18" t="str">
        <f t="shared" si="138"/>
        <v>00/ene</v>
      </c>
      <c r="E3008" s="18">
        <f t="shared" si="139"/>
        <v>0</v>
      </c>
      <c r="F3008" s="18">
        <v>1</v>
      </c>
      <c r="G3008" s="18">
        <f t="shared" si="140"/>
        <v>0</v>
      </c>
    </row>
    <row r="3009" spans="1:7">
      <c r="A3009" t="e">
        <f>_xlfn.XLOOKUP(I3009,UTILIZADAS[Contacto1],UTILIZADAS[Source.Name],,0)</f>
        <v>#N/A</v>
      </c>
      <c r="B3009" s="18" t="e">
        <f>VLOOKUP(J3009,Ref!A:C,3,0)</f>
        <v>#N/A</v>
      </c>
      <c r="C3009" s="18" t="e">
        <f>VLOOKUP(J3009,Ref!A:D,4,0)</f>
        <v>#N/A</v>
      </c>
      <c r="D3009" s="18" t="str">
        <f t="shared" si="138"/>
        <v>00/ene</v>
      </c>
      <c r="E3009" s="18">
        <f t="shared" si="139"/>
        <v>0</v>
      </c>
      <c r="F3009" s="18">
        <v>1</v>
      </c>
      <c r="G3009" s="18">
        <f t="shared" si="140"/>
        <v>0</v>
      </c>
    </row>
    <row r="3010" spans="1:7">
      <c r="A3010" t="e">
        <f>_xlfn.XLOOKUP(I3010,UTILIZADAS[Contacto1],UTILIZADAS[Source.Name],,0)</f>
        <v>#N/A</v>
      </c>
      <c r="B3010" s="18" t="e">
        <f>VLOOKUP(J3010,Ref!A:C,3,0)</f>
        <v>#N/A</v>
      </c>
      <c r="C3010" s="18" t="e">
        <f>VLOOKUP(J3010,Ref!A:D,4,0)</f>
        <v>#N/A</v>
      </c>
      <c r="D3010" s="18" t="str">
        <f t="shared" ref="D3010:D3073" si="141">TEXT(H3010,"dd/mmm")</f>
        <v>00/ene</v>
      </c>
      <c r="E3010" s="18">
        <f t="shared" ref="E3010:E3073" si="142">+COUNTIF(I:I,I3010)</f>
        <v>0</v>
      </c>
      <c r="F3010" s="18">
        <v>1</v>
      </c>
      <c r="G3010" s="18">
        <f t="shared" si="140"/>
        <v>0</v>
      </c>
    </row>
    <row r="3011" spans="1:7">
      <c r="A3011" t="e">
        <f>_xlfn.XLOOKUP(I3011,UTILIZADAS[Contacto1],UTILIZADAS[Source.Name],,0)</f>
        <v>#N/A</v>
      </c>
      <c r="B3011" s="18" t="e">
        <f>VLOOKUP(J3011,Ref!A:C,3,0)</f>
        <v>#N/A</v>
      </c>
      <c r="C3011" s="18" t="e">
        <f>VLOOKUP(J3011,Ref!A:D,4,0)</f>
        <v>#N/A</v>
      </c>
      <c r="D3011" s="18" t="str">
        <f t="shared" si="141"/>
        <v>00/ene</v>
      </c>
      <c r="E3011" s="18">
        <f t="shared" si="142"/>
        <v>0</v>
      </c>
      <c r="F3011" s="18">
        <v>1</v>
      </c>
      <c r="G3011" s="18">
        <f t="shared" ref="G3011:G3074" si="143">IF(I3011=I3012,0,1)</f>
        <v>0</v>
      </c>
    </row>
    <row r="3012" spans="1:7">
      <c r="A3012" t="e">
        <f>_xlfn.XLOOKUP(I3012,UTILIZADAS[Contacto1],UTILIZADAS[Source.Name],,0)</f>
        <v>#N/A</v>
      </c>
      <c r="B3012" s="18" t="e">
        <f>VLOOKUP(J3012,Ref!A:C,3,0)</f>
        <v>#N/A</v>
      </c>
      <c r="C3012" s="18" t="e">
        <f>VLOOKUP(J3012,Ref!A:D,4,0)</f>
        <v>#N/A</v>
      </c>
      <c r="D3012" s="18" t="str">
        <f t="shared" si="141"/>
        <v>00/ene</v>
      </c>
      <c r="E3012" s="18">
        <f t="shared" si="142"/>
        <v>0</v>
      </c>
      <c r="F3012" s="18">
        <v>1</v>
      </c>
      <c r="G3012" s="18">
        <f t="shared" si="143"/>
        <v>0</v>
      </c>
    </row>
    <row r="3013" spans="1:7">
      <c r="A3013" t="e">
        <f>_xlfn.XLOOKUP(I3013,UTILIZADAS[Contacto1],UTILIZADAS[Source.Name],,0)</f>
        <v>#N/A</v>
      </c>
      <c r="B3013" s="18" t="e">
        <f>VLOOKUP(J3013,Ref!A:C,3,0)</f>
        <v>#N/A</v>
      </c>
      <c r="C3013" s="18" t="e">
        <f>VLOOKUP(J3013,Ref!A:D,4,0)</f>
        <v>#N/A</v>
      </c>
      <c r="D3013" s="18" t="str">
        <f t="shared" si="141"/>
        <v>00/ene</v>
      </c>
      <c r="E3013" s="18">
        <f t="shared" si="142"/>
        <v>0</v>
      </c>
      <c r="F3013" s="18">
        <v>1</v>
      </c>
      <c r="G3013" s="18">
        <f t="shared" si="143"/>
        <v>0</v>
      </c>
    </row>
    <row r="3014" spans="1:7">
      <c r="A3014" t="e">
        <f>_xlfn.XLOOKUP(I3014,UTILIZADAS[Contacto1],UTILIZADAS[Source.Name],,0)</f>
        <v>#N/A</v>
      </c>
      <c r="B3014" s="18" t="e">
        <f>VLOOKUP(J3014,Ref!A:C,3,0)</f>
        <v>#N/A</v>
      </c>
      <c r="C3014" s="18" t="e">
        <f>VLOOKUP(J3014,Ref!A:D,4,0)</f>
        <v>#N/A</v>
      </c>
      <c r="D3014" s="18" t="str">
        <f t="shared" si="141"/>
        <v>00/ene</v>
      </c>
      <c r="E3014" s="18">
        <f t="shared" si="142"/>
        <v>0</v>
      </c>
      <c r="F3014" s="18">
        <v>1</v>
      </c>
      <c r="G3014" s="18">
        <f t="shared" si="143"/>
        <v>0</v>
      </c>
    </row>
    <row r="3015" spans="1:7">
      <c r="A3015" t="e">
        <f>_xlfn.XLOOKUP(I3015,UTILIZADAS[Contacto1],UTILIZADAS[Source.Name],,0)</f>
        <v>#N/A</v>
      </c>
      <c r="B3015" s="18" t="e">
        <f>VLOOKUP(J3015,Ref!A:C,3,0)</f>
        <v>#N/A</v>
      </c>
      <c r="C3015" s="18" t="e">
        <f>VLOOKUP(J3015,Ref!A:D,4,0)</f>
        <v>#N/A</v>
      </c>
      <c r="D3015" s="18" t="str">
        <f t="shared" si="141"/>
        <v>00/ene</v>
      </c>
      <c r="E3015" s="18">
        <f t="shared" si="142"/>
        <v>0</v>
      </c>
      <c r="F3015" s="18">
        <v>1</v>
      </c>
      <c r="G3015" s="18">
        <f t="shared" si="143"/>
        <v>0</v>
      </c>
    </row>
    <row r="3016" spans="1:7">
      <c r="A3016" t="e">
        <f>_xlfn.XLOOKUP(I3016,UTILIZADAS[Contacto1],UTILIZADAS[Source.Name],,0)</f>
        <v>#N/A</v>
      </c>
      <c r="B3016" s="18" t="e">
        <f>VLOOKUP(J3016,Ref!A:C,3,0)</f>
        <v>#N/A</v>
      </c>
      <c r="C3016" s="18" t="e">
        <f>VLOOKUP(J3016,Ref!A:D,4,0)</f>
        <v>#N/A</v>
      </c>
      <c r="D3016" s="18" t="str">
        <f t="shared" si="141"/>
        <v>00/ene</v>
      </c>
      <c r="E3016" s="18">
        <f t="shared" si="142"/>
        <v>0</v>
      </c>
      <c r="F3016" s="18">
        <v>1</v>
      </c>
      <c r="G3016" s="18">
        <f t="shared" si="143"/>
        <v>0</v>
      </c>
    </row>
    <row r="3017" spans="1:7">
      <c r="A3017" t="e">
        <f>_xlfn.XLOOKUP(I3017,UTILIZADAS[Contacto1],UTILIZADAS[Source.Name],,0)</f>
        <v>#N/A</v>
      </c>
      <c r="B3017" s="18" t="e">
        <f>VLOOKUP(J3017,Ref!A:C,3,0)</f>
        <v>#N/A</v>
      </c>
      <c r="C3017" s="18" t="e">
        <f>VLOOKUP(J3017,Ref!A:D,4,0)</f>
        <v>#N/A</v>
      </c>
      <c r="D3017" s="18" t="str">
        <f t="shared" si="141"/>
        <v>00/ene</v>
      </c>
      <c r="E3017" s="18">
        <f t="shared" si="142"/>
        <v>0</v>
      </c>
      <c r="F3017" s="18">
        <v>1</v>
      </c>
      <c r="G3017" s="18">
        <f t="shared" si="143"/>
        <v>0</v>
      </c>
    </row>
    <row r="3018" spans="1:7">
      <c r="A3018" t="e">
        <f>_xlfn.XLOOKUP(I3018,UTILIZADAS[Contacto1],UTILIZADAS[Source.Name],,0)</f>
        <v>#N/A</v>
      </c>
      <c r="B3018" s="18" t="e">
        <f>VLOOKUP(J3018,Ref!A:C,3,0)</f>
        <v>#N/A</v>
      </c>
      <c r="C3018" s="18" t="e">
        <f>VLOOKUP(J3018,Ref!A:D,4,0)</f>
        <v>#N/A</v>
      </c>
      <c r="D3018" s="18" t="str">
        <f t="shared" si="141"/>
        <v>00/ene</v>
      </c>
      <c r="E3018" s="18">
        <f t="shared" si="142"/>
        <v>0</v>
      </c>
      <c r="F3018" s="18">
        <v>1</v>
      </c>
      <c r="G3018" s="18">
        <f t="shared" si="143"/>
        <v>0</v>
      </c>
    </row>
    <row r="3019" spans="1:7">
      <c r="A3019" t="e">
        <f>_xlfn.XLOOKUP(I3019,UTILIZADAS[Contacto1],UTILIZADAS[Source.Name],,0)</f>
        <v>#N/A</v>
      </c>
      <c r="B3019" s="18" t="e">
        <f>VLOOKUP(J3019,Ref!A:C,3,0)</f>
        <v>#N/A</v>
      </c>
      <c r="C3019" s="18" t="e">
        <f>VLOOKUP(J3019,Ref!A:D,4,0)</f>
        <v>#N/A</v>
      </c>
      <c r="D3019" s="18" t="str">
        <f t="shared" si="141"/>
        <v>00/ene</v>
      </c>
      <c r="E3019" s="18">
        <f t="shared" si="142"/>
        <v>0</v>
      </c>
      <c r="F3019" s="18">
        <v>1</v>
      </c>
      <c r="G3019" s="18">
        <f t="shared" si="143"/>
        <v>0</v>
      </c>
    </row>
    <row r="3020" spans="1:7">
      <c r="A3020" t="e">
        <f>_xlfn.XLOOKUP(I3020,UTILIZADAS[Contacto1],UTILIZADAS[Source.Name],,0)</f>
        <v>#N/A</v>
      </c>
      <c r="B3020" s="18" t="e">
        <f>VLOOKUP(J3020,Ref!A:C,3,0)</f>
        <v>#N/A</v>
      </c>
      <c r="C3020" s="18" t="e">
        <f>VLOOKUP(J3020,Ref!A:D,4,0)</f>
        <v>#N/A</v>
      </c>
      <c r="D3020" s="18" t="str">
        <f t="shared" si="141"/>
        <v>00/ene</v>
      </c>
      <c r="E3020" s="18">
        <f t="shared" si="142"/>
        <v>0</v>
      </c>
      <c r="F3020" s="18">
        <v>1</v>
      </c>
      <c r="G3020" s="18">
        <f t="shared" si="143"/>
        <v>0</v>
      </c>
    </row>
    <row r="3021" spans="1:7">
      <c r="A3021" t="e">
        <f>_xlfn.XLOOKUP(I3021,UTILIZADAS[Contacto1],UTILIZADAS[Source.Name],,0)</f>
        <v>#N/A</v>
      </c>
      <c r="B3021" s="18" t="e">
        <f>VLOOKUP(J3021,Ref!A:C,3,0)</f>
        <v>#N/A</v>
      </c>
      <c r="C3021" s="18" t="e">
        <f>VLOOKUP(J3021,Ref!A:D,4,0)</f>
        <v>#N/A</v>
      </c>
      <c r="D3021" s="18" t="str">
        <f t="shared" si="141"/>
        <v>00/ene</v>
      </c>
      <c r="E3021" s="18">
        <f t="shared" si="142"/>
        <v>0</v>
      </c>
      <c r="F3021" s="18">
        <v>1</v>
      </c>
      <c r="G3021" s="18">
        <f t="shared" si="143"/>
        <v>0</v>
      </c>
    </row>
    <row r="3022" spans="1:7">
      <c r="A3022" t="e">
        <f>_xlfn.XLOOKUP(I3022,UTILIZADAS[Contacto1],UTILIZADAS[Source.Name],,0)</f>
        <v>#N/A</v>
      </c>
      <c r="B3022" s="18" t="e">
        <f>VLOOKUP(J3022,Ref!A:C,3,0)</f>
        <v>#N/A</v>
      </c>
      <c r="C3022" s="18" t="e">
        <f>VLOOKUP(J3022,Ref!A:D,4,0)</f>
        <v>#N/A</v>
      </c>
      <c r="D3022" s="18" t="str">
        <f t="shared" si="141"/>
        <v>00/ene</v>
      </c>
      <c r="E3022" s="18">
        <f t="shared" si="142"/>
        <v>0</v>
      </c>
      <c r="F3022" s="18">
        <v>1</v>
      </c>
      <c r="G3022" s="18">
        <f t="shared" si="143"/>
        <v>0</v>
      </c>
    </row>
    <row r="3023" spans="1:7">
      <c r="A3023" t="e">
        <f>_xlfn.XLOOKUP(I3023,UTILIZADAS[Contacto1],UTILIZADAS[Source.Name],,0)</f>
        <v>#N/A</v>
      </c>
      <c r="B3023" s="18" t="e">
        <f>VLOOKUP(J3023,Ref!A:C,3,0)</f>
        <v>#N/A</v>
      </c>
      <c r="C3023" s="18" t="e">
        <f>VLOOKUP(J3023,Ref!A:D,4,0)</f>
        <v>#N/A</v>
      </c>
      <c r="D3023" s="18" t="str">
        <f t="shared" si="141"/>
        <v>00/ene</v>
      </c>
      <c r="E3023" s="18">
        <f t="shared" si="142"/>
        <v>0</v>
      </c>
      <c r="F3023" s="18">
        <v>1</v>
      </c>
      <c r="G3023" s="18">
        <f t="shared" si="143"/>
        <v>0</v>
      </c>
    </row>
    <row r="3024" spans="1:7">
      <c r="A3024" t="e">
        <f>_xlfn.XLOOKUP(I3024,UTILIZADAS[Contacto1],UTILIZADAS[Source.Name],,0)</f>
        <v>#N/A</v>
      </c>
      <c r="B3024" s="18" t="e">
        <f>VLOOKUP(J3024,Ref!A:C,3,0)</f>
        <v>#N/A</v>
      </c>
      <c r="C3024" s="18" t="e">
        <f>VLOOKUP(J3024,Ref!A:D,4,0)</f>
        <v>#N/A</v>
      </c>
      <c r="D3024" s="18" t="str">
        <f t="shared" si="141"/>
        <v>00/ene</v>
      </c>
      <c r="E3024" s="18">
        <f t="shared" si="142"/>
        <v>0</v>
      </c>
      <c r="F3024" s="18">
        <v>1</v>
      </c>
      <c r="G3024" s="18">
        <f t="shared" si="143"/>
        <v>0</v>
      </c>
    </row>
    <row r="3025" spans="1:7">
      <c r="A3025" t="e">
        <f>_xlfn.XLOOKUP(I3025,UTILIZADAS[Contacto1],UTILIZADAS[Source.Name],,0)</f>
        <v>#N/A</v>
      </c>
      <c r="B3025" s="18" t="e">
        <f>VLOOKUP(J3025,Ref!A:C,3,0)</f>
        <v>#N/A</v>
      </c>
      <c r="C3025" s="18" t="e">
        <f>VLOOKUP(J3025,Ref!A:D,4,0)</f>
        <v>#N/A</v>
      </c>
      <c r="D3025" s="18" t="str">
        <f t="shared" si="141"/>
        <v>00/ene</v>
      </c>
      <c r="E3025" s="18">
        <f t="shared" si="142"/>
        <v>0</v>
      </c>
      <c r="F3025" s="18">
        <v>1</v>
      </c>
      <c r="G3025" s="18">
        <f t="shared" si="143"/>
        <v>0</v>
      </c>
    </row>
    <row r="3026" spans="1:7">
      <c r="A3026" t="e">
        <f>_xlfn.XLOOKUP(I3026,UTILIZADAS[Contacto1],UTILIZADAS[Source.Name],,0)</f>
        <v>#N/A</v>
      </c>
      <c r="B3026" s="18" t="e">
        <f>VLOOKUP(J3026,Ref!A:C,3,0)</f>
        <v>#N/A</v>
      </c>
      <c r="C3026" s="18" t="e">
        <f>VLOOKUP(J3026,Ref!A:D,4,0)</f>
        <v>#N/A</v>
      </c>
      <c r="D3026" s="18" t="str">
        <f t="shared" si="141"/>
        <v>00/ene</v>
      </c>
      <c r="E3026" s="18">
        <f t="shared" si="142"/>
        <v>0</v>
      </c>
      <c r="F3026" s="18">
        <v>1</v>
      </c>
      <c r="G3026" s="18">
        <f t="shared" si="143"/>
        <v>0</v>
      </c>
    </row>
    <row r="3027" spans="1:7">
      <c r="A3027" t="e">
        <f>_xlfn.XLOOKUP(I3027,UTILIZADAS[Contacto1],UTILIZADAS[Source.Name],,0)</f>
        <v>#N/A</v>
      </c>
      <c r="B3027" s="18" t="e">
        <f>VLOOKUP(J3027,Ref!A:C,3,0)</f>
        <v>#N/A</v>
      </c>
      <c r="C3027" s="18" t="e">
        <f>VLOOKUP(J3027,Ref!A:D,4,0)</f>
        <v>#N/A</v>
      </c>
      <c r="D3027" s="18" t="str">
        <f t="shared" si="141"/>
        <v>00/ene</v>
      </c>
      <c r="E3027" s="18">
        <f t="shared" si="142"/>
        <v>0</v>
      </c>
      <c r="F3027" s="18">
        <v>1</v>
      </c>
      <c r="G3027" s="18">
        <f t="shared" si="143"/>
        <v>0</v>
      </c>
    </row>
    <row r="3028" spans="1:7">
      <c r="A3028" t="e">
        <f>_xlfn.XLOOKUP(I3028,UTILIZADAS[Contacto1],UTILIZADAS[Source.Name],,0)</f>
        <v>#N/A</v>
      </c>
      <c r="B3028" s="18" t="e">
        <f>VLOOKUP(J3028,Ref!A:C,3,0)</f>
        <v>#N/A</v>
      </c>
      <c r="C3028" s="18" t="e">
        <f>VLOOKUP(J3028,Ref!A:D,4,0)</f>
        <v>#N/A</v>
      </c>
      <c r="D3028" s="18" t="str">
        <f t="shared" si="141"/>
        <v>00/ene</v>
      </c>
      <c r="E3028" s="18">
        <f t="shared" si="142"/>
        <v>0</v>
      </c>
      <c r="F3028" s="18">
        <v>1</v>
      </c>
      <c r="G3028" s="18">
        <f t="shared" si="143"/>
        <v>0</v>
      </c>
    </row>
    <row r="3029" spans="1:7">
      <c r="A3029" t="e">
        <f>_xlfn.XLOOKUP(I3029,UTILIZADAS[Contacto1],UTILIZADAS[Source.Name],,0)</f>
        <v>#N/A</v>
      </c>
      <c r="B3029" s="18" t="e">
        <f>VLOOKUP(J3029,Ref!A:C,3,0)</f>
        <v>#N/A</v>
      </c>
      <c r="C3029" s="18" t="e">
        <f>VLOOKUP(J3029,Ref!A:D,4,0)</f>
        <v>#N/A</v>
      </c>
      <c r="D3029" s="18" t="str">
        <f t="shared" si="141"/>
        <v>00/ene</v>
      </c>
      <c r="E3029" s="18">
        <f t="shared" si="142"/>
        <v>0</v>
      </c>
      <c r="F3029" s="18">
        <v>1</v>
      </c>
      <c r="G3029" s="18">
        <f t="shared" si="143"/>
        <v>0</v>
      </c>
    </row>
    <row r="3030" spans="1:7">
      <c r="A3030" t="e">
        <f>_xlfn.XLOOKUP(I3030,UTILIZADAS[Contacto1],UTILIZADAS[Source.Name],,0)</f>
        <v>#N/A</v>
      </c>
      <c r="B3030" s="18" t="e">
        <f>VLOOKUP(J3030,Ref!A:C,3,0)</f>
        <v>#N/A</v>
      </c>
      <c r="C3030" s="18" t="e">
        <f>VLOOKUP(J3030,Ref!A:D,4,0)</f>
        <v>#N/A</v>
      </c>
      <c r="D3030" s="18" t="str">
        <f t="shared" si="141"/>
        <v>00/ene</v>
      </c>
      <c r="E3030" s="18">
        <f t="shared" si="142"/>
        <v>0</v>
      </c>
      <c r="F3030" s="18">
        <v>1</v>
      </c>
      <c r="G3030" s="18">
        <f t="shared" si="143"/>
        <v>0</v>
      </c>
    </row>
    <row r="3031" spans="1:7">
      <c r="A3031" t="e">
        <f>_xlfn.XLOOKUP(I3031,UTILIZADAS[Contacto1],UTILIZADAS[Source.Name],,0)</f>
        <v>#N/A</v>
      </c>
      <c r="B3031" s="18" t="e">
        <f>VLOOKUP(J3031,Ref!A:C,3,0)</f>
        <v>#N/A</v>
      </c>
      <c r="C3031" s="18" t="e">
        <f>VLOOKUP(J3031,Ref!A:D,4,0)</f>
        <v>#N/A</v>
      </c>
      <c r="D3031" s="18" t="str">
        <f t="shared" si="141"/>
        <v>00/ene</v>
      </c>
      <c r="E3031" s="18">
        <f t="shared" si="142"/>
        <v>0</v>
      </c>
      <c r="F3031" s="18">
        <v>1</v>
      </c>
      <c r="G3031" s="18">
        <f t="shared" si="143"/>
        <v>0</v>
      </c>
    </row>
    <row r="3032" spans="1:7">
      <c r="A3032" t="e">
        <f>_xlfn.XLOOKUP(I3032,UTILIZADAS[Contacto1],UTILIZADAS[Source.Name],,0)</f>
        <v>#N/A</v>
      </c>
      <c r="B3032" s="18" t="e">
        <f>VLOOKUP(J3032,Ref!A:C,3,0)</f>
        <v>#N/A</v>
      </c>
      <c r="C3032" s="18" t="e">
        <f>VLOOKUP(J3032,Ref!A:D,4,0)</f>
        <v>#N/A</v>
      </c>
      <c r="D3032" s="18" t="str">
        <f t="shared" si="141"/>
        <v>00/ene</v>
      </c>
      <c r="E3032" s="18">
        <f t="shared" si="142"/>
        <v>0</v>
      </c>
      <c r="F3032" s="18">
        <v>1</v>
      </c>
      <c r="G3032" s="18">
        <f t="shared" si="143"/>
        <v>0</v>
      </c>
    </row>
    <row r="3033" spans="1:7">
      <c r="A3033" t="e">
        <f>_xlfn.XLOOKUP(I3033,UTILIZADAS[Contacto1],UTILIZADAS[Source.Name],,0)</f>
        <v>#N/A</v>
      </c>
      <c r="B3033" s="18" t="e">
        <f>VLOOKUP(J3033,Ref!A:C,3,0)</f>
        <v>#N/A</v>
      </c>
      <c r="C3033" s="18" t="e">
        <f>VLOOKUP(J3033,Ref!A:D,4,0)</f>
        <v>#N/A</v>
      </c>
      <c r="D3033" s="18" t="str">
        <f t="shared" si="141"/>
        <v>00/ene</v>
      </c>
      <c r="E3033" s="18">
        <f t="shared" si="142"/>
        <v>0</v>
      </c>
      <c r="F3033" s="18">
        <v>1</v>
      </c>
      <c r="G3033" s="18">
        <f t="shared" si="143"/>
        <v>0</v>
      </c>
    </row>
    <row r="3034" spans="1:7">
      <c r="A3034" t="e">
        <f>_xlfn.XLOOKUP(I3034,UTILIZADAS[Contacto1],UTILIZADAS[Source.Name],,0)</f>
        <v>#N/A</v>
      </c>
      <c r="B3034" s="18" t="e">
        <f>VLOOKUP(J3034,Ref!A:C,3,0)</f>
        <v>#N/A</v>
      </c>
      <c r="C3034" s="18" t="e">
        <f>VLOOKUP(J3034,Ref!A:D,4,0)</f>
        <v>#N/A</v>
      </c>
      <c r="D3034" s="18" t="str">
        <f t="shared" si="141"/>
        <v>00/ene</v>
      </c>
      <c r="E3034" s="18">
        <f t="shared" si="142"/>
        <v>0</v>
      </c>
      <c r="F3034" s="18">
        <v>1</v>
      </c>
      <c r="G3034" s="18">
        <f t="shared" si="143"/>
        <v>0</v>
      </c>
    </row>
    <row r="3035" spans="1:7">
      <c r="A3035" t="e">
        <f>_xlfn.XLOOKUP(I3035,UTILIZADAS[Contacto1],UTILIZADAS[Source.Name],,0)</f>
        <v>#N/A</v>
      </c>
      <c r="B3035" s="18" t="e">
        <f>VLOOKUP(J3035,Ref!A:C,3,0)</f>
        <v>#N/A</v>
      </c>
      <c r="C3035" s="18" t="e">
        <f>VLOOKUP(J3035,Ref!A:D,4,0)</f>
        <v>#N/A</v>
      </c>
      <c r="D3035" s="18" t="str">
        <f t="shared" si="141"/>
        <v>00/ene</v>
      </c>
      <c r="E3035" s="18">
        <f t="shared" si="142"/>
        <v>0</v>
      </c>
      <c r="F3035" s="18">
        <v>1</v>
      </c>
      <c r="G3035" s="18">
        <f t="shared" si="143"/>
        <v>0</v>
      </c>
    </row>
    <row r="3036" spans="1:7">
      <c r="A3036" t="e">
        <f>_xlfn.XLOOKUP(I3036,UTILIZADAS[Contacto1],UTILIZADAS[Source.Name],,0)</f>
        <v>#N/A</v>
      </c>
      <c r="B3036" s="18" t="e">
        <f>VLOOKUP(J3036,Ref!A:C,3,0)</f>
        <v>#N/A</v>
      </c>
      <c r="C3036" s="18" t="e">
        <f>VLOOKUP(J3036,Ref!A:D,4,0)</f>
        <v>#N/A</v>
      </c>
      <c r="D3036" s="18" t="str">
        <f t="shared" si="141"/>
        <v>00/ene</v>
      </c>
      <c r="E3036" s="18">
        <f t="shared" si="142"/>
        <v>0</v>
      </c>
      <c r="F3036" s="18">
        <v>1</v>
      </c>
      <c r="G3036" s="18">
        <f t="shared" si="143"/>
        <v>0</v>
      </c>
    </row>
    <row r="3037" spans="1:7">
      <c r="A3037" t="e">
        <f>_xlfn.XLOOKUP(I3037,UTILIZADAS[Contacto1],UTILIZADAS[Source.Name],,0)</f>
        <v>#N/A</v>
      </c>
      <c r="B3037" s="18" t="e">
        <f>VLOOKUP(J3037,Ref!A:C,3,0)</f>
        <v>#N/A</v>
      </c>
      <c r="C3037" s="18" t="e">
        <f>VLOOKUP(J3037,Ref!A:D,4,0)</f>
        <v>#N/A</v>
      </c>
      <c r="D3037" s="18" t="str">
        <f t="shared" si="141"/>
        <v>00/ene</v>
      </c>
      <c r="E3037" s="18">
        <f t="shared" si="142"/>
        <v>0</v>
      </c>
      <c r="F3037" s="18">
        <v>1</v>
      </c>
      <c r="G3037" s="18">
        <f t="shared" si="143"/>
        <v>0</v>
      </c>
    </row>
    <row r="3038" spans="1:7">
      <c r="A3038" t="e">
        <f>_xlfn.XLOOKUP(I3038,UTILIZADAS[Contacto1],UTILIZADAS[Source.Name],,0)</f>
        <v>#N/A</v>
      </c>
      <c r="B3038" s="18" t="e">
        <f>VLOOKUP(J3038,Ref!A:C,3,0)</f>
        <v>#N/A</v>
      </c>
      <c r="C3038" s="18" t="e">
        <f>VLOOKUP(J3038,Ref!A:D,4,0)</f>
        <v>#N/A</v>
      </c>
      <c r="D3038" s="18" t="str">
        <f t="shared" si="141"/>
        <v>00/ene</v>
      </c>
      <c r="E3038" s="18">
        <f t="shared" si="142"/>
        <v>0</v>
      </c>
      <c r="F3038" s="18">
        <v>1</v>
      </c>
      <c r="G3038" s="18">
        <f t="shared" si="143"/>
        <v>0</v>
      </c>
    </row>
    <row r="3039" spans="1:7">
      <c r="A3039" t="e">
        <f>_xlfn.XLOOKUP(I3039,UTILIZADAS[Contacto1],UTILIZADAS[Source.Name],,0)</f>
        <v>#N/A</v>
      </c>
      <c r="B3039" s="18" t="e">
        <f>VLOOKUP(J3039,Ref!A:C,3,0)</f>
        <v>#N/A</v>
      </c>
      <c r="C3039" s="18" t="e">
        <f>VLOOKUP(J3039,Ref!A:D,4,0)</f>
        <v>#N/A</v>
      </c>
      <c r="D3039" s="18" t="str">
        <f t="shared" si="141"/>
        <v>00/ene</v>
      </c>
      <c r="E3039" s="18">
        <f t="shared" si="142"/>
        <v>0</v>
      </c>
      <c r="F3039" s="18">
        <v>1</v>
      </c>
      <c r="G3039" s="18">
        <f t="shared" si="143"/>
        <v>0</v>
      </c>
    </row>
    <row r="3040" spans="1:7">
      <c r="A3040" t="e">
        <f>_xlfn.XLOOKUP(I3040,UTILIZADAS[Contacto1],UTILIZADAS[Source.Name],,0)</f>
        <v>#N/A</v>
      </c>
      <c r="B3040" s="18" t="e">
        <f>VLOOKUP(J3040,Ref!A:C,3,0)</f>
        <v>#N/A</v>
      </c>
      <c r="C3040" s="18" t="e">
        <f>VLOOKUP(J3040,Ref!A:D,4,0)</f>
        <v>#N/A</v>
      </c>
      <c r="D3040" s="18" t="str">
        <f t="shared" si="141"/>
        <v>00/ene</v>
      </c>
      <c r="E3040" s="18">
        <f t="shared" si="142"/>
        <v>0</v>
      </c>
      <c r="F3040" s="18">
        <v>1</v>
      </c>
      <c r="G3040" s="18">
        <f t="shared" si="143"/>
        <v>0</v>
      </c>
    </row>
    <row r="3041" spans="1:7">
      <c r="A3041" t="e">
        <f>_xlfn.XLOOKUP(I3041,UTILIZADAS[Contacto1],UTILIZADAS[Source.Name],,0)</f>
        <v>#N/A</v>
      </c>
      <c r="B3041" s="18" t="e">
        <f>VLOOKUP(J3041,Ref!A:C,3,0)</f>
        <v>#N/A</v>
      </c>
      <c r="C3041" s="18" t="e">
        <f>VLOOKUP(J3041,Ref!A:D,4,0)</f>
        <v>#N/A</v>
      </c>
      <c r="D3041" s="18" t="str">
        <f t="shared" si="141"/>
        <v>00/ene</v>
      </c>
      <c r="E3041" s="18">
        <f t="shared" si="142"/>
        <v>0</v>
      </c>
      <c r="F3041" s="18">
        <v>1</v>
      </c>
      <c r="G3041" s="18">
        <f t="shared" si="143"/>
        <v>0</v>
      </c>
    </row>
    <row r="3042" spans="1:7">
      <c r="A3042" t="e">
        <f>_xlfn.XLOOKUP(I3042,UTILIZADAS[Contacto1],UTILIZADAS[Source.Name],,0)</f>
        <v>#N/A</v>
      </c>
      <c r="B3042" s="18" t="e">
        <f>VLOOKUP(J3042,Ref!A:C,3,0)</f>
        <v>#N/A</v>
      </c>
      <c r="C3042" s="18" t="e">
        <f>VLOOKUP(J3042,Ref!A:D,4,0)</f>
        <v>#N/A</v>
      </c>
      <c r="D3042" s="18" t="str">
        <f t="shared" si="141"/>
        <v>00/ene</v>
      </c>
      <c r="E3042" s="18">
        <f t="shared" si="142"/>
        <v>0</v>
      </c>
      <c r="F3042" s="18">
        <v>1</v>
      </c>
      <c r="G3042" s="18">
        <f t="shared" si="143"/>
        <v>0</v>
      </c>
    </row>
    <row r="3043" spans="1:7">
      <c r="A3043" t="e">
        <f>_xlfn.XLOOKUP(I3043,UTILIZADAS[Contacto1],UTILIZADAS[Source.Name],,0)</f>
        <v>#N/A</v>
      </c>
      <c r="B3043" s="18" t="e">
        <f>VLOOKUP(J3043,Ref!A:C,3,0)</f>
        <v>#N/A</v>
      </c>
      <c r="C3043" s="18" t="e">
        <f>VLOOKUP(J3043,Ref!A:D,4,0)</f>
        <v>#N/A</v>
      </c>
      <c r="D3043" s="18" t="str">
        <f t="shared" si="141"/>
        <v>00/ene</v>
      </c>
      <c r="E3043" s="18">
        <f t="shared" si="142"/>
        <v>0</v>
      </c>
      <c r="F3043" s="18">
        <v>1</v>
      </c>
      <c r="G3043" s="18">
        <f t="shared" si="143"/>
        <v>0</v>
      </c>
    </row>
    <row r="3044" spans="1:7">
      <c r="A3044" t="e">
        <f>_xlfn.XLOOKUP(I3044,UTILIZADAS[Contacto1],UTILIZADAS[Source.Name],,0)</f>
        <v>#N/A</v>
      </c>
      <c r="B3044" s="18" t="e">
        <f>VLOOKUP(J3044,Ref!A:C,3,0)</f>
        <v>#N/A</v>
      </c>
      <c r="C3044" s="18" t="e">
        <f>VLOOKUP(J3044,Ref!A:D,4,0)</f>
        <v>#N/A</v>
      </c>
      <c r="D3044" s="18" t="str">
        <f t="shared" si="141"/>
        <v>00/ene</v>
      </c>
      <c r="E3044" s="18">
        <f t="shared" si="142"/>
        <v>0</v>
      </c>
      <c r="F3044" s="18">
        <v>1</v>
      </c>
      <c r="G3044" s="18">
        <f t="shared" si="143"/>
        <v>0</v>
      </c>
    </row>
    <row r="3045" spans="1:7">
      <c r="A3045" t="e">
        <f>_xlfn.XLOOKUP(I3045,UTILIZADAS[Contacto1],UTILIZADAS[Source.Name],,0)</f>
        <v>#N/A</v>
      </c>
      <c r="B3045" s="18" t="e">
        <f>VLOOKUP(J3045,Ref!A:C,3,0)</f>
        <v>#N/A</v>
      </c>
      <c r="C3045" s="18" t="e">
        <f>VLOOKUP(J3045,Ref!A:D,4,0)</f>
        <v>#N/A</v>
      </c>
      <c r="D3045" s="18" t="str">
        <f t="shared" si="141"/>
        <v>00/ene</v>
      </c>
      <c r="E3045" s="18">
        <f t="shared" si="142"/>
        <v>0</v>
      </c>
      <c r="F3045" s="18">
        <v>1</v>
      </c>
      <c r="G3045" s="18">
        <f t="shared" si="143"/>
        <v>0</v>
      </c>
    </row>
    <row r="3046" spans="1:7">
      <c r="A3046" t="e">
        <f>_xlfn.XLOOKUP(I3046,UTILIZADAS[Contacto1],UTILIZADAS[Source.Name],,0)</f>
        <v>#N/A</v>
      </c>
      <c r="B3046" s="18" t="e">
        <f>VLOOKUP(J3046,Ref!A:C,3,0)</f>
        <v>#N/A</v>
      </c>
      <c r="C3046" s="18" t="e">
        <f>VLOOKUP(J3046,Ref!A:D,4,0)</f>
        <v>#N/A</v>
      </c>
      <c r="D3046" s="18" t="str">
        <f t="shared" si="141"/>
        <v>00/ene</v>
      </c>
      <c r="E3046" s="18">
        <f t="shared" si="142"/>
        <v>0</v>
      </c>
      <c r="F3046" s="18">
        <v>1</v>
      </c>
      <c r="G3046" s="18">
        <f t="shared" si="143"/>
        <v>0</v>
      </c>
    </row>
    <row r="3047" spans="1:7">
      <c r="A3047" t="e">
        <f>_xlfn.XLOOKUP(I3047,UTILIZADAS[Contacto1],UTILIZADAS[Source.Name],,0)</f>
        <v>#N/A</v>
      </c>
      <c r="B3047" s="18" t="e">
        <f>VLOOKUP(J3047,Ref!A:C,3,0)</f>
        <v>#N/A</v>
      </c>
      <c r="C3047" s="18" t="e">
        <f>VLOOKUP(J3047,Ref!A:D,4,0)</f>
        <v>#N/A</v>
      </c>
      <c r="D3047" s="18" t="str">
        <f t="shared" si="141"/>
        <v>00/ene</v>
      </c>
      <c r="E3047" s="18">
        <f t="shared" si="142"/>
        <v>0</v>
      </c>
      <c r="F3047" s="18">
        <v>1</v>
      </c>
      <c r="G3047" s="18">
        <f t="shared" si="143"/>
        <v>0</v>
      </c>
    </row>
    <row r="3048" spans="1:7">
      <c r="A3048" t="e">
        <f>_xlfn.XLOOKUP(I3048,UTILIZADAS[Contacto1],UTILIZADAS[Source.Name],,0)</f>
        <v>#N/A</v>
      </c>
      <c r="B3048" s="18" t="e">
        <f>VLOOKUP(J3048,Ref!A:C,3,0)</f>
        <v>#N/A</v>
      </c>
      <c r="C3048" s="18" t="e">
        <f>VLOOKUP(J3048,Ref!A:D,4,0)</f>
        <v>#N/A</v>
      </c>
      <c r="D3048" s="18" t="str">
        <f t="shared" si="141"/>
        <v>00/ene</v>
      </c>
      <c r="E3048" s="18">
        <f t="shared" si="142"/>
        <v>0</v>
      </c>
      <c r="F3048" s="18">
        <v>1</v>
      </c>
      <c r="G3048" s="18">
        <f t="shared" si="143"/>
        <v>0</v>
      </c>
    </row>
    <row r="3049" spans="1:7">
      <c r="A3049" t="e">
        <f>_xlfn.XLOOKUP(I3049,UTILIZADAS[Contacto1],UTILIZADAS[Source.Name],,0)</f>
        <v>#N/A</v>
      </c>
      <c r="B3049" s="18" t="e">
        <f>VLOOKUP(J3049,Ref!A:C,3,0)</f>
        <v>#N/A</v>
      </c>
      <c r="C3049" s="18" t="e">
        <f>VLOOKUP(J3049,Ref!A:D,4,0)</f>
        <v>#N/A</v>
      </c>
      <c r="D3049" s="18" t="str">
        <f t="shared" si="141"/>
        <v>00/ene</v>
      </c>
      <c r="E3049" s="18">
        <f t="shared" si="142"/>
        <v>0</v>
      </c>
      <c r="F3049" s="18">
        <v>1</v>
      </c>
      <c r="G3049" s="18">
        <f t="shared" si="143"/>
        <v>0</v>
      </c>
    </row>
    <row r="3050" spans="1:7">
      <c r="A3050" t="e">
        <f>_xlfn.XLOOKUP(I3050,UTILIZADAS[Contacto1],UTILIZADAS[Source.Name],,0)</f>
        <v>#N/A</v>
      </c>
      <c r="B3050" s="18" t="e">
        <f>VLOOKUP(J3050,Ref!A:C,3,0)</f>
        <v>#N/A</v>
      </c>
      <c r="C3050" s="18" t="e">
        <f>VLOOKUP(J3050,Ref!A:D,4,0)</f>
        <v>#N/A</v>
      </c>
      <c r="D3050" s="18" t="str">
        <f t="shared" si="141"/>
        <v>00/ene</v>
      </c>
      <c r="E3050" s="18">
        <f t="shared" si="142"/>
        <v>0</v>
      </c>
      <c r="F3050" s="18">
        <v>1</v>
      </c>
      <c r="G3050" s="18">
        <f t="shared" si="143"/>
        <v>0</v>
      </c>
    </row>
    <row r="3051" spans="1:7">
      <c r="A3051" t="e">
        <f>_xlfn.XLOOKUP(I3051,UTILIZADAS[Contacto1],UTILIZADAS[Source.Name],,0)</f>
        <v>#N/A</v>
      </c>
      <c r="B3051" s="18" t="e">
        <f>VLOOKUP(J3051,Ref!A:C,3,0)</f>
        <v>#N/A</v>
      </c>
      <c r="C3051" s="18" t="e">
        <f>VLOOKUP(J3051,Ref!A:D,4,0)</f>
        <v>#N/A</v>
      </c>
      <c r="D3051" s="18" t="str">
        <f t="shared" si="141"/>
        <v>00/ene</v>
      </c>
      <c r="E3051" s="18">
        <f t="shared" si="142"/>
        <v>0</v>
      </c>
      <c r="F3051" s="18">
        <v>1</v>
      </c>
      <c r="G3051" s="18">
        <f t="shared" si="143"/>
        <v>0</v>
      </c>
    </row>
    <row r="3052" spans="1:7">
      <c r="A3052" t="e">
        <f>_xlfn.XLOOKUP(I3052,UTILIZADAS[Contacto1],UTILIZADAS[Source.Name],,0)</f>
        <v>#N/A</v>
      </c>
      <c r="B3052" s="18" t="e">
        <f>VLOOKUP(J3052,Ref!A:C,3,0)</f>
        <v>#N/A</v>
      </c>
      <c r="C3052" s="18" t="e">
        <f>VLOOKUP(J3052,Ref!A:D,4,0)</f>
        <v>#N/A</v>
      </c>
      <c r="D3052" s="18" t="str">
        <f t="shared" si="141"/>
        <v>00/ene</v>
      </c>
      <c r="E3052" s="18">
        <f t="shared" si="142"/>
        <v>0</v>
      </c>
      <c r="F3052" s="18">
        <v>1</v>
      </c>
      <c r="G3052" s="18">
        <f t="shared" si="143"/>
        <v>0</v>
      </c>
    </row>
    <row r="3053" spans="1:7">
      <c r="A3053" t="e">
        <f>_xlfn.XLOOKUP(I3053,UTILIZADAS[Contacto1],UTILIZADAS[Source.Name],,0)</f>
        <v>#N/A</v>
      </c>
      <c r="B3053" s="18" t="e">
        <f>VLOOKUP(J3053,Ref!A:C,3,0)</f>
        <v>#N/A</v>
      </c>
      <c r="C3053" s="18" t="e">
        <f>VLOOKUP(J3053,Ref!A:D,4,0)</f>
        <v>#N/A</v>
      </c>
      <c r="D3053" s="18" t="str">
        <f t="shared" si="141"/>
        <v>00/ene</v>
      </c>
      <c r="E3053" s="18">
        <f t="shared" si="142"/>
        <v>0</v>
      </c>
      <c r="F3053" s="18">
        <v>1</v>
      </c>
      <c r="G3053" s="18">
        <f t="shared" si="143"/>
        <v>0</v>
      </c>
    </row>
    <row r="3054" spans="1:7">
      <c r="A3054" t="e">
        <f>_xlfn.XLOOKUP(I3054,UTILIZADAS[Contacto1],UTILIZADAS[Source.Name],,0)</f>
        <v>#N/A</v>
      </c>
      <c r="B3054" s="18" t="e">
        <f>VLOOKUP(J3054,Ref!A:C,3,0)</f>
        <v>#N/A</v>
      </c>
      <c r="C3054" s="18" t="e">
        <f>VLOOKUP(J3054,Ref!A:D,4,0)</f>
        <v>#N/A</v>
      </c>
      <c r="D3054" s="18" t="str">
        <f t="shared" si="141"/>
        <v>00/ene</v>
      </c>
      <c r="E3054" s="18">
        <f t="shared" si="142"/>
        <v>0</v>
      </c>
      <c r="F3054" s="18">
        <v>1</v>
      </c>
      <c r="G3054" s="18">
        <f t="shared" si="143"/>
        <v>0</v>
      </c>
    </row>
    <row r="3055" spans="1:7">
      <c r="A3055" t="e">
        <f>_xlfn.XLOOKUP(I3055,UTILIZADAS[Contacto1],UTILIZADAS[Source.Name],,0)</f>
        <v>#N/A</v>
      </c>
      <c r="B3055" s="18" t="e">
        <f>VLOOKUP(J3055,Ref!A:C,3,0)</f>
        <v>#N/A</v>
      </c>
      <c r="C3055" s="18" t="e">
        <f>VLOOKUP(J3055,Ref!A:D,4,0)</f>
        <v>#N/A</v>
      </c>
      <c r="D3055" s="18" t="str">
        <f t="shared" si="141"/>
        <v>00/ene</v>
      </c>
      <c r="E3055" s="18">
        <f t="shared" si="142"/>
        <v>0</v>
      </c>
      <c r="F3055" s="18">
        <v>1</v>
      </c>
      <c r="G3055" s="18">
        <f t="shared" si="143"/>
        <v>0</v>
      </c>
    </row>
    <row r="3056" spans="1:7">
      <c r="A3056" t="e">
        <f>_xlfn.XLOOKUP(I3056,UTILIZADAS[Contacto1],UTILIZADAS[Source.Name],,0)</f>
        <v>#N/A</v>
      </c>
      <c r="B3056" s="18" t="e">
        <f>VLOOKUP(J3056,Ref!A:C,3,0)</f>
        <v>#N/A</v>
      </c>
      <c r="C3056" s="18" t="e">
        <f>VLOOKUP(J3056,Ref!A:D,4,0)</f>
        <v>#N/A</v>
      </c>
      <c r="D3056" s="18" t="str">
        <f t="shared" si="141"/>
        <v>00/ene</v>
      </c>
      <c r="E3056" s="18">
        <f t="shared" si="142"/>
        <v>0</v>
      </c>
      <c r="F3056" s="18">
        <v>1</v>
      </c>
      <c r="G3056" s="18">
        <f t="shared" si="143"/>
        <v>0</v>
      </c>
    </row>
    <row r="3057" spans="1:7">
      <c r="A3057" t="e">
        <f>_xlfn.XLOOKUP(I3057,UTILIZADAS[Contacto1],UTILIZADAS[Source.Name],,0)</f>
        <v>#N/A</v>
      </c>
      <c r="B3057" s="18" t="e">
        <f>VLOOKUP(J3057,Ref!A:C,3,0)</f>
        <v>#N/A</v>
      </c>
      <c r="C3057" s="18" t="e">
        <f>VLOOKUP(J3057,Ref!A:D,4,0)</f>
        <v>#N/A</v>
      </c>
      <c r="D3057" s="18" t="str">
        <f t="shared" si="141"/>
        <v>00/ene</v>
      </c>
      <c r="E3057" s="18">
        <f t="shared" si="142"/>
        <v>0</v>
      </c>
      <c r="F3057" s="18">
        <v>1</v>
      </c>
      <c r="G3057" s="18">
        <f t="shared" si="143"/>
        <v>0</v>
      </c>
    </row>
    <row r="3058" spans="1:7">
      <c r="A3058" t="e">
        <f>_xlfn.XLOOKUP(I3058,UTILIZADAS[Contacto1],UTILIZADAS[Source.Name],,0)</f>
        <v>#N/A</v>
      </c>
      <c r="B3058" s="18" t="e">
        <f>VLOOKUP(J3058,Ref!A:C,3,0)</f>
        <v>#N/A</v>
      </c>
      <c r="C3058" s="18" t="e">
        <f>VLOOKUP(J3058,Ref!A:D,4,0)</f>
        <v>#N/A</v>
      </c>
      <c r="D3058" s="18" t="str">
        <f t="shared" si="141"/>
        <v>00/ene</v>
      </c>
      <c r="E3058" s="18">
        <f t="shared" si="142"/>
        <v>0</v>
      </c>
      <c r="F3058" s="18">
        <v>1</v>
      </c>
      <c r="G3058" s="18">
        <f t="shared" si="143"/>
        <v>0</v>
      </c>
    </row>
    <row r="3059" spans="1:7">
      <c r="A3059" t="e">
        <f>_xlfn.XLOOKUP(I3059,UTILIZADAS[Contacto1],UTILIZADAS[Source.Name],,0)</f>
        <v>#N/A</v>
      </c>
      <c r="B3059" s="18" t="e">
        <f>VLOOKUP(J3059,Ref!A:C,3,0)</f>
        <v>#N/A</v>
      </c>
      <c r="C3059" s="18" t="e">
        <f>VLOOKUP(J3059,Ref!A:D,4,0)</f>
        <v>#N/A</v>
      </c>
      <c r="D3059" s="18" t="str">
        <f t="shared" si="141"/>
        <v>00/ene</v>
      </c>
      <c r="E3059" s="18">
        <f t="shared" si="142"/>
        <v>0</v>
      </c>
      <c r="F3059" s="18">
        <v>1</v>
      </c>
      <c r="G3059" s="18">
        <f t="shared" si="143"/>
        <v>0</v>
      </c>
    </row>
    <row r="3060" spans="1:7">
      <c r="A3060" t="e">
        <f>_xlfn.XLOOKUP(I3060,UTILIZADAS[Contacto1],UTILIZADAS[Source.Name],,0)</f>
        <v>#N/A</v>
      </c>
      <c r="B3060" s="18" t="e">
        <f>VLOOKUP(J3060,Ref!A:C,3,0)</f>
        <v>#N/A</v>
      </c>
      <c r="C3060" s="18" t="e">
        <f>VLOOKUP(J3060,Ref!A:D,4,0)</f>
        <v>#N/A</v>
      </c>
      <c r="D3060" s="18" t="str">
        <f t="shared" si="141"/>
        <v>00/ene</v>
      </c>
      <c r="E3060" s="18">
        <f t="shared" si="142"/>
        <v>0</v>
      </c>
      <c r="F3060" s="18">
        <v>1</v>
      </c>
      <c r="G3060" s="18">
        <f t="shared" si="143"/>
        <v>0</v>
      </c>
    </row>
    <row r="3061" spans="1:7">
      <c r="A3061" t="e">
        <f>_xlfn.XLOOKUP(I3061,UTILIZADAS[Contacto1],UTILIZADAS[Source.Name],,0)</f>
        <v>#N/A</v>
      </c>
      <c r="B3061" s="18" t="e">
        <f>VLOOKUP(J3061,Ref!A:C,3,0)</f>
        <v>#N/A</v>
      </c>
      <c r="C3061" s="18" t="e">
        <f>VLOOKUP(J3061,Ref!A:D,4,0)</f>
        <v>#N/A</v>
      </c>
      <c r="D3061" s="18" t="str">
        <f t="shared" si="141"/>
        <v>00/ene</v>
      </c>
      <c r="E3061" s="18">
        <f t="shared" si="142"/>
        <v>0</v>
      </c>
      <c r="F3061" s="18">
        <v>1</v>
      </c>
      <c r="G3061" s="18">
        <f t="shared" si="143"/>
        <v>0</v>
      </c>
    </row>
    <row r="3062" spans="1:7">
      <c r="A3062" t="e">
        <f>_xlfn.XLOOKUP(I3062,UTILIZADAS[Contacto1],UTILIZADAS[Source.Name],,0)</f>
        <v>#N/A</v>
      </c>
      <c r="B3062" s="18" t="e">
        <f>VLOOKUP(J3062,Ref!A:C,3,0)</f>
        <v>#N/A</v>
      </c>
      <c r="C3062" s="18" t="e">
        <f>VLOOKUP(J3062,Ref!A:D,4,0)</f>
        <v>#N/A</v>
      </c>
      <c r="D3062" s="18" t="str">
        <f t="shared" si="141"/>
        <v>00/ene</v>
      </c>
      <c r="E3062" s="18">
        <f t="shared" si="142"/>
        <v>0</v>
      </c>
      <c r="F3062" s="18">
        <v>1</v>
      </c>
      <c r="G3062" s="18">
        <f t="shared" si="143"/>
        <v>0</v>
      </c>
    </row>
    <row r="3063" spans="1:7">
      <c r="A3063" t="e">
        <f>_xlfn.XLOOKUP(I3063,UTILIZADAS[Contacto1],UTILIZADAS[Source.Name],,0)</f>
        <v>#N/A</v>
      </c>
      <c r="B3063" s="18" t="e">
        <f>VLOOKUP(J3063,Ref!A:C,3,0)</f>
        <v>#N/A</v>
      </c>
      <c r="C3063" s="18" t="e">
        <f>VLOOKUP(J3063,Ref!A:D,4,0)</f>
        <v>#N/A</v>
      </c>
      <c r="D3063" s="18" t="str">
        <f t="shared" si="141"/>
        <v>00/ene</v>
      </c>
      <c r="E3063" s="18">
        <f t="shared" si="142"/>
        <v>0</v>
      </c>
      <c r="F3063" s="18">
        <v>1</v>
      </c>
      <c r="G3063" s="18">
        <f t="shared" si="143"/>
        <v>0</v>
      </c>
    </row>
    <row r="3064" spans="1:7">
      <c r="A3064" t="e">
        <f>_xlfn.XLOOKUP(I3064,UTILIZADAS[Contacto1],UTILIZADAS[Source.Name],,0)</f>
        <v>#N/A</v>
      </c>
      <c r="B3064" s="18" t="e">
        <f>VLOOKUP(J3064,Ref!A:C,3,0)</f>
        <v>#N/A</v>
      </c>
      <c r="C3064" s="18" t="e">
        <f>VLOOKUP(J3064,Ref!A:D,4,0)</f>
        <v>#N/A</v>
      </c>
      <c r="D3064" s="18" t="str">
        <f t="shared" si="141"/>
        <v>00/ene</v>
      </c>
      <c r="E3064" s="18">
        <f t="shared" si="142"/>
        <v>0</v>
      </c>
      <c r="F3064" s="18">
        <v>1</v>
      </c>
      <c r="G3064" s="18">
        <f t="shared" si="143"/>
        <v>0</v>
      </c>
    </row>
    <row r="3065" spans="1:7">
      <c r="A3065" t="e">
        <f>_xlfn.XLOOKUP(I3065,UTILIZADAS[Contacto1],UTILIZADAS[Source.Name],,0)</f>
        <v>#N/A</v>
      </c>
      <c r="B3065" s="18" t="e">
        <f>VLOOKUP(J3065,Ref!A:C,3,0)</f>
        <v>#N/A</v>
      </c>
      <c r="C3065" s="18" t="e">
        <f>VLOOKUP(J3065,Ref!A:D,4,0)</f>
        <v>#N/A</v>
      </c>
      <c r="D3065" s="18" t="str">
        <f t="shared" si="141"/>
        <v>00/ene</v>
      </c>
      <c r="E3065" s="18">
        <f t="shared" si="142"/>
        <v>0</v>
      </c>
      <c r="F3065" s="18">
        <v>1</v>
      </c>
      <c r="G3065" s="18">
        <f t="shared" si="143"/>
        <v>0</v>
      </c>
    </row>
    <row r="3066" spans="1:7">
      <c r="A3066" t="e">
        <f>_xlfn.XLOOKUP(I3066,UTILIZADAS[Contacto1],UTILIZADAS[Source.Name],,0)</f>
        <v>#N/A</v>
      </c>
      <c r="B3066" s="18" t="e">
        <f>VLOOKUP(J3066,Ref!A:C,3,0)</f>
        <v>#N/A</v>
      </c>
      <c r="C3066" s="18" t="e">
        <f>VLOOKUP(J3066,Ref!A:D,4,0)</f>
        <v>#N/A</v>
      </c>
      <c r="D3066" s="18" t="str">
        <f t="shared" si="141"/>
        <v>00/ene</v>
      </c>
      <c r="E3066" s="18">
        <f t="shared" si="142"/>
        <v>0</v>
      </c>
      <c r="F3066" s="18">
        <v>1</v>
      </c>
      <c r="G3066" s="18">
        <f t="shared" si="143"/>
        <v>0</v>
      </c>
    </row>
    <row r="3067" spans="1:7">
      <c r="A3067" t="e">
        <f>_xlfn.XLOOKUP(I3067,UTILIZADAS[Contacto1],UTILIZADAS[Source.Name],,0)</f>
        <v>#N/A</v>
      </c>
      <c r="B3067" s="18" t="e">
        <f>VLOOKUP(J3067,Ref!A:C,3,0)</f>
        <v>#N/A</v>
      </c>
      <c r="C3067" s="18" t="e">
        <f>VLOOKUP(J3067,Ref!A:D,4,0)</f>
        <v>#N/A</v>
      </c>
      <c r="D3067" s="18" t="str">
        <f t="shared" si="141"/>
        <v>00/ene</v>
      </c>
      <c r="E3067" s="18">
        <f t="shared" si="142"/>
        <v>0</v>
      </c>
      <c r="F3067" s="18">
        <v>1</v>
      </c>
      <c r="G3067" s="18">
        <f t="shared" si="143"/>
        <v>0</v>
      </c>
    </row>
    <row r="3068" spans="1:7">
      <c r="A3068" t="e">
        <f>_xlfn.XLOOKUP(I3068,UTILIZADAS[Contacto1],UTILIZADAS[Source.Name],,0)</f>
        <v>#N/A</v>
      </c>
      <c r="B3068" s="18" t="e">
        <f>VLOOKUP(J3068,Ref!A:C,3,0)</f>
        <v>#N/A</v>
      </c>
      <c r="C3068" s="18" t="e">
        <f>VLOOKUP(J3068,Ref!A:D,4,0)</f>
        <v>#N/A</v>
      </c>
      <c r="D3068" s="18" t="str">
        <f t="shared" si="141"/>
        <v>00/ene</v>
      </c>
      <c r="E3068" s="18">
        <f t="shared" si="142"/>
        <v>0</v>
      </c>
      <c r="F3068" s="18">
        <v>1</v>
      </c>
      <c r="G3068" s="18">
        <f t="shared" si="143"/>
        <v>0</v>
      </c>
    </row>
    <row r="3069" spans="1:7">
      <c r="A3069" t="e">
        <f>_xlfn.XLOOKUP(I3069,UTILIZADAS[Contacto1],UTILIZADAS[Source.Name],,0)</f>
        <v>#N/A</v>
      </c>
      <c r="B3069" s="18" t="e">
        <f>VLOOKUP(J3069,Ref!A:C,3,0)</f>
        <v>#N/A</v>
      </c>
      <c r="C3069" s="18" t="e">
        <f>VLOOKUP(J3069,Ref!A:D,4,0)</f>
        <v>#N/A</v>
      </c>
      <c r="D3069" s="18" t="str">
        <f t="shared" si="141"/>
        <v>00/ene</v>
      </c>
      <c r="E3069" s="18">
        <f t="shared" si="142"/>
        <v>0</v>
      </c>
      <c r="F3069" s="18">
        <v>1</v>
      </c>
      <c r="G3069" s="18">
        <f t="shared" si="143"/>
        <v>0</v>
      </c>
    </row>
    <row r="3070" spans="1:7">
      <c r="A3070" t="e">
        <f>_xlfn.XLOOKUP(I3070,UTILIZADAS[Contacto1],UTILIZADAS[Source.Name],,0)</f>
        <v>#N/A</v>
      </c>
      <c r="B3070" s="18" t="e">
        <f>VLOOKUP(J3070,Ref!A:C,3,0)</f>
        <v>#N/A</v>
      </c>
      <c r="C3070" s="18" t="e">
        <f>VLOOKUP(J3070,Ref!A:D,4,0)</f>
        <v>#N/A</v>
      </c>
      <c r="D3070" s="18" t="str">
        <f t="shared" si="141"/>
        <v>00/ene</v>
      </c>
      <c r="E3070" s="18">
        <f t="shared" si="142"/>
        <v>0</v>
      </c>
      <c r="F3070" s="18">
        <v>1</v>
      </c>
      <c r="G3070" s="18">
        <f t="shared" si="143"/>
        <v>0</v>
      </c>
    </row>
    <row r="3071" spans="1:7">
      <c r="A3071" t="e">
        <f>_xlfn.XLOOKUP(I3071,UTILIZADAS[Contacto1],UTILIZADAS[Source.Name],,0)</f>
        <v>#N/A</v>
      </c>
      <c r="B3071" s="18" t="e">
        <f>VLOOKUP(J3071,Ref!A:C,3,0)</f>
        <v>#N/A</v>
      </c>
      <c r="C3071" s="18" t="e">
        <f>VLOOKUP(J3071,Ref!A:D,4,0)</f>
        <v>#N/A</v>
      </c>
      <c r="D3071" s="18" t="str">
        <f t="shared" si="141"/>
        <v>00/ene</v>
      </c>
      <c r="E3071" s="18">
        <f t="shared" si="142"/>
        <v>0</v>
      </c>
      <c r="F3071" s="18">
        <v>1</v>
      </c>
      <c r="G3071" s="18">
        <f t="shared" si="143"/>
        <v>0</v>
      </c>
    </row>
    <row r="3072" spans="1:7">
      <c r="A3072" t="e">
        <f>_xlfn.XLOOKUP(I3072,UTILIZADAS[Contacto1],UTILIZADAS[Source.Name],,0)</f>
        <v>#N/A</v>
      </c>
      <c r="B3072" s="18" t="e">
        <f>VLOOKUP(J3072,Ref!A:C,3,0)</f>
        <v>#N/A</v>
      </c>
      <c r="C3072" s="18" t="e">
        <f>VLOOKUP(J3072,Ref!A:D,4,0)</f>
        <v>#N/A</v>
      </c>
      <c r="D3072" s="18" t="str">
        <f t="shared" si="141"/>
        <v>00/ene</v>
      </c>
      <c r="E3072" s="18">
        <f t="shared" si="142"/>
        <v>0</v>
      </c>
      <c r="F3072" s="18">
        <v>1</v>
      </c>
      <c r="G3072" s="18">
        <f t="shared" si="143"/>
        <v>0</v>
      </c>
    </row>
    <row r="3073" spans="1:7">
      <c r="A3073" t="e">
        <f>_xlfn.XLOOKUP(I3073,UTILIZADAS[Contacto1],UTILIZADAS[Source.Name],,0)</f>
        <v>#N/A</v>
      </c>
      <c r="B3073" s="18" t="e">
        <f>VLOOKUP(J3073,Ref!A:C,3,0)</f>
        <v>#N/A</v>
      </c>
      <c r="C3073" s="18" t="e">
        <f>VLOOKUP(J3073,Ref!A:D,4,0)</f>
        <v>#N/A</v>
      </c>
      <c r="D3073" s="18" t="str">
        <f t="shared" si="141"/>
        <v>00/ene</v>
      </c>
      <c r="E3073" s="18">
        <f t="shared" si="142"/>
        <v>0</v>
      </c>
      <c r="F3073" s="18">
        <v>1</v>
      </c>
      <c r="G3073" s="18">
        <f t="shared" si="143"/>
        <v>0</v>
      </c>
    </row>
    <row r="3074" spans="1:7">
      <c r="A3074" t="e">
        <f>_xlfn.XLOOKUP(I3074,UTILIZADAS[Contacto1],UTILIZADAS[Source.Name],,0)</f>
        <v>#N/A</v>
      </c>
      <c r="B3074" s="18" t="e">
        <f>VLOOKUP(J3074,Ref!A:C,3,0)</f>
        <v>#N/A</v>
      </c>
      <c r="C3074" s="18" t="e">
        <f>VLOOKUP(J3074,Ref!A:D,4,0)</f>
        <v>#N/A</v>
      </c>
      <c r="D3074" s="18" t="str">
        <f t="shared" ref="D3074:D3137" si="144">TEXT(H3074,"dd/mmm")</f>
        <v>00/ene</v>
      </c>
      <c r="E3074" s="18">
        <f t="shared" ref="E3074:E3137" si="145">+COUNTIF(I:I,I3074)</f>
        <v>0</v>
      </c>
      <c r="F3074" s="18">
        <v>1</v>
      </c>
      <c r="G3074" s="18">
        <f t="shared" si="143"/>
        <v>0</v>
      </c>
    </row>
    <row r="3075" spans="1:7">
      <c r="A3075" t="e">
        <f>_xlfn.XLOOKUP(I3075,UTILIZADAS[Contacto1],UTILIZADAS[Source.Name],,0)</f>
        <v>#N/A</v>
      </c>
      <c r="B3075" s="18" t="e">
        <f>VLOOKUP(J3075,Ref!A:C,3,0)</f>
        <v>#N/A</v>
      </c>
      <c r="C3075" s="18" t="e">
        <f>VLOOKUP(J3075,Ref!A:D,4,0)</f>
        <v>#N/A</v>
      </c>
      <c r="D3075" s="18" t="str">
        <f t="shared" si="144"/>
        <v>00/ene</v>
      </c>
      <c r="E3075" s="18">
        <f t="shared" si="145"/>
        <v>0</v>
      </c>
      <c r="F3075" s="18">
        <v>1</v>
      </c>
      <c r="G3075" s="18">
        <f t="shared" ref="G3075:G3138" si="146">IF(I3075=I3076,0,1)</f>
        <v>0</v>
      </c>
    </row>
    <row r="3076" spans="1:7">
      <c r="A3076" t="e">
        <f>_xlfn.XLOOKUP(I3076,UTILIZADAS[Contacto1],UTILIZADAS[Source.Name],,0)</f>
        <v>#N/A</v>
      </c>
      <c r="B3076" s="18" t="e">
        <f>VLOOKUP(J3076,Ref!A:C,3,0)</f>
        <v>#N/A</v>
      </c>
      <c r="C3076" s="18" t="e">
        <f>VLOOKUP(J3076,Ref!A:D,4,0)</f>
        <v>#N/A</v>
      </c>
      <c r="D3076" s="18" t="str">
        <f t="shared" si="144"/>
        <v>00/ene</v>
      </c>
      <c r="E3076" s="18">
        <f t="shared" si="145"/>
        <v>0</v>
      </c>
      <c r="F3076" s="18">
        <v>1</v>
      </c>
      <c r="G3076" s="18">
        <f t="shared" si="146"/>
        <v>0</v>
      </c>
    </row>
    <row r="3077" spans="1:7">
      <c r="A3077" t="e">
        <f>_xlfn.XLOOKUP(I3077,UTILIZADAS[Contacto1],UTILIZADAS[Source.Name],,0)</f>
        <v>#N/A</v>
      </c>
      <c r="B3077" s="18" t="e">
        <f>VLOOKUP(J3077,Ref!A:C,3,0)</f>
        <v>#N/A</v>
      </c>
      <c r="C3077" s="18" t="e">
        <f>VLOOKUP(J3077,Ref!A:D,4,0)</f>
        <v>#N/A</v>
      </c>
      <c r="D3077" s="18" t="str">
        <f t="shared" si="144"/>
        <v>00/ene</v>
      </c>
      <c r="E3077" s="18">
        <f t="shared" si="145"/>
        <v>0</v>
      </c>
      <c r="F3077" s="18">
        <v>1</v>
      </c>
      <c r="G3077" s="18">
        <f t="shared" si="146"/>
        <v>0</v>
      </c>
    </row>
    <row r="3078" spans="1:7">
      <c r="A3078" t="e">
        <f>_xlfn.XLOOKUP(I3078,UTILIZADAS[Contacto1],UTILIZADAS[Source.Name],,0)</f>
        <v>#N/A</v>
      </c>
      <c r="B3078" s="18" t="e">
        <f>VLOOKUP(J3078,Ref!A:C,3,0)</f>
        <v>#N/A</v>
      </c>
      <c r="C3078" s="18" t="e">
        <f>VLOOKUP(J3078,Ref!A:D,4,0)</f>
        <v>#N/A</v>
      </c>
      <c r="D3078" s="18" t="str">
        <f t="shared" si="144"/>
        <v>00/ene</v>
      </c>
      <c r="E3078" s="18">
        <f t="shared" si="145"/>
        <v>0</v>
      </c>
      <c r="F3078" s="18">
        <v>1</v>
      </c>
      <c r="G3078" s="18">
        <f t="shared" si="146"/>
        <v>0</v>
      </c>
    </row>
    <row r="3079" spans="1:7">
      <c r="A3079" t="e">
        <f>_xlfn.XLOOKUP(I3079,UTILIZADAS[Contacto1],UTILIZADAS[Source.Name],,0)</f>
        <v>#N/A</v>
      </c>
      <c r="B3079" s="18" t="e">
        <f>VLOOKUP(J3079,Ref!A:C,3,0)</f>
        <v>#N/A</v>
      </c>
      <c r="C3079" s="18" t="e">
        <f>VLOOKUP(J3079,Ref!A:D,4,0)</f>
        <v>#N/A</v>
      </c>
      <c r="D3079" s="18" t="str">
        <f t="shared" si="144"/>
        <v>00/ene</v>
      </c>
      <c r="E3079" s="18">
        <f t="shared" si="145"/>
        <v>0</v>
      </c>
      <c r="F3079" s="18">
        <v>1</v>
      </c>
      <c r="G3079" s="18">
        <f t="shared" si="146"/>
        <v>0</v>
      </c>
    </row>
    <row r="3080" spans="1:7">
      <c r="A3080" t="e">
        <f>_xlfn.XLOOKUP(I3080,UTILIZADAS[Contacto1],UTILIZADAS[Source.Name],,0)</f>
        <v>#N/A</v>
      </c>
      <c r="B3080" s="18" t="e">
        <f>VLOOKUP(J3080,Ref!A:C,3,0)</f>
        <v>#N/A</v>
      </c>
      <c r="C3080" s="18" t="e">
        <f>VLOOKUP(J3080,Ref!A:D,4,0)</f>
        <v>#N/A</v>
      </c>
      <c r="D3080" s="18" t="str">
        <f t="shared" si="144"/>
        <v>00/ene</v>
      </c>
      <c r="E3080" s="18">
        <f t="shared" si="145"/>
        <v>0</v>
      </c>
      <c r="F3080" s="18">
        <v>1</v>
      </c>
      <c r="G3080" s="18">
        <f t="shared" si="146"/>
        <v>0</v>
      </c>
    </row>
    <row r="3081" spans="1:7">
      <c r="A3081" t="e">
        <f>_xlfn.XLOOKUP(I3081,UTILIZADAS[Contacto1],UTILIZADAS[Source.Name],,0)</f>
        <v>#N/A</v>
      </c>
      <c r="B3081" s="18" t="e">
        <f>VLOOKUP(J3081,Ref!A:C,3,0)</f>
        <v>#N/A</v>
      </c>
      <c r="C3081" s="18" t="e">
        <f>VLOOKUP(J3081,Ref!A:D,4,0)</f>
        <v>#N/A</v>
      </c>
      <c r="D3081" s="18" t="str">
        <f t="shared" si="144"/>
        <v>00/ene</v>
      </c>
      <c r="E3081" s="18">
        <f t="shared" si="145"/>
        <v>0</v>
      </c>
      <c r="F3081" s="18">
        <v>1</v>
      </c>
      <c r="G3081" s="18">
        <f t="shared" si="146"/>
        <v>0</v>
      </c>
    </row>
    <row r="3082" spans="1:7">
      <c r="A3082" t="e">
        <f>_xlfn.XLOOKUP(I3082,UTILIZADAS[Contacto1],UTILIZADAS[Source.Name],,0)</f>
        <v>#N/A</v>
      </c>
      <c r="B3082" s="18" t="e">
        <f>VLOOKUP(J3082,Ref!A:C,3,0)</f>
        <v>#N/A</v>
      </c>
      <c r="C3082" s="18" t="e">
        <f>VLOOKUP(J3082,Ref!A:D,4,0)</f>
        <v>#N/A</v>
      </c>
      <c r="D3082" s="18" t="str">
        <f t="shared" si="144"/>
        <v>00/ene</v>
      </c>
      <c r="E3082" s="18">
        <f t="shared" si="145"/>
        <v>0</v>
      </c>
      <c r="F3082" s="18">
        <v>1</v>
      </c>
      <c r="G3082" s="18">
        <f t="shared" si="146"/>
        <v>0</v>
      </c>
    </row>
    <row r="3083" spans="1:7">
      <c r="A3083" t="e">
        <f>_xlfn.XLOOKUP(I3083,UTILIZADAS[Contacto1],UTILIZADAS[Source.Name],,0)</f>
        <v>#N/A</v>
      </c>
      <c r="B3083" s="18" t="e">
        <f>VLOOKUP(J3083,Ref!A:C,3,0)</f>
        <v>#N/A</v>
      </c>
      <c r="C3083" s="18" t="e">
        <f>VLOOKUP(J3083,Ref!A:D,4,0)</f>
        <v>#N/A</v>
      </c>
      <c r="D3083" s="18" t="str">
        <f t="shared" si="144"/>
        <v>00/ene</v>
      </c>
      <c r="E3083" s="18">
        <f t="shared" si="145"/>
        <v>0</v>
      </c>
      <c r="F3083" s="18">
        <v>1</v>
      </c>
      <c r="G3083" s="18">
        <f t="shared" si="146"/>
        <v>0</v>
      </c>
    </row>
    <row r="3084" spans="1:7">
      <c r="A3084" t="e">
        <f>_xlfn.XLOOKUP(I3084,UTILIZADAS[Contacto1],UTILIZADAS[Source.Name],,0)</f>
        <v>#N/A</v>
      </c>
      <c r="B3084" s="18" t="e">
        <f>VLOOKUP(J3084,Ref!A:C,3,0)</f>
        <v>#N/A</v>
      </c>
      <c r="C3084" s="18" t="e">
        <f>VLOOKUP(J3084,Ref!A:D,4,0)</f>
        <v>#N/A</v>
      </c>
      <c r="D3084" s="18" t="str">
        <f t="shared" si="144"/>
        <v>00/ene</v>
      </c>
      <c r="E3084" s="18">
        <f t="shared" si="145"/>
        <v>0</v>
      </c>
      <c r="F3084" s="18">
        <v>1</v>
      </c>
      <c r="G3084" s="18">
        <f t="shared" si="146"/>
        <v>0</v>
      </c>
    </row>
    <row r="3085" spans="1:7">
      <c r="A3085" t="e">
        <f>_xlfn.XLOOKUP(I3085,UTILIZADAS[Contacto1],UTILIZADAS[Source.Name],,0)</f>
        <v>#N/A</v>
      </c>
      <c r="B3085" s="18" t="e">
        <f>VLOOKUP(J3085,Ref!A:C,3,0)</f>
        <v>#N/A</v>
      </c>
      <c r="C3085" s="18" t="e">
        <f>VLOOKUP(J3085,Ref!A:D,4,0)</f>
        <v>#N/A</v>
      </c>
      <c r="D3085" s="18" t="str">
        <f t="shared" si="144"/>
        <v>00/ene</v>
      </c>
      <c r="E3085" s="18">
        <f t="shared" si="145"/>
        <v>0</v>
      </c>
      <c r="F3085" s="18">
        <v>1</v>
      </c>
      <c r="G3085" s="18">
        <f t="shared" si="146"/>
        <v>0</v>
      </c>
    </row>
    <row r="3086" spans="1:7">
      <c r="A3086" t="e">
        <f>_xlfn.XLOOKUP(I3086,UTILIZADAS[Contacto1],UTILIZADAS[Source.Name],,0)</f>
        <v>#N/A</v>
      </c>
      <c r="B3086" s="18" t="e">
        <f>VLOOKUP(J3086,Ref!A:C,3,0)</f>
        <v>#N/A</v>
      </c>
      <c r="C3086" s="18" t="e">
        <f>VLOOKUP(J3086,Ref!A:D,4,0)</f>
        <v>#N/A</v>
      </c>
      <c r="D3086" s="18" t="str">
        <f t="shared" si="144"/>
        <v>00/ene</v>
      </c>
      <c r="E3086" s="18">
        <f t="shared" si="145"/>
        <v>0</v>
      </c>
      <c r="F3086" s="18">
        <v>1</v>
      </c>
      <c r="G3086" s="18">
        <f t="shared" si="146"/>
        <v>0</v>
      </c>
    </row>
    <row r="3087" spans="1:7">
      <c r="A3087" t="e">
        <f>_xlfn.XLOOKUP(I3087,UTILIZADAS[Contacto1],UTILIZADAS[Source.Name],,0)</f>
        <v>#N/A</v>
      </c>
      <c r="B3087" s="18" t="e">
        <f>VLOOKUP(J3087,Ref!A:C,3,0)</f>
        <v>#N/A</v>
      </c>
      <c r="C3087" s="18" t="e">
        <f>VLOOKUP(J3087,Ref!A:D,4,0)</f>
        <v>#N/A</v>
      </c>
      <c r="D3087" s="18" t="str">
        <f t="shared" si="144"/>
        <v>00/ene</v>
      </c>
      <c r="E3087" s="18">
        <f t="shared" si="145"/>
        <v>0</v>
      </c>
      <c r="F3087" s="18">
        <v>1</v>
      </c>
      <c r="G3087" s="18">
        <f t="shared" si="146"/>
        <v>0</v>
      </c>
    </row>
    <row r="3088" spans="1:7">
      <c r="A3088" t="e">
        <f>_xlfn.XLOOKUP(I3088,UTILIZADAS[Contacto1],UTILIZADAS[Source.Name],,0)</f>
        <v>#N/A</v>
      </c>
      <c r="B3088" s="18" t="e">
        <f>VLOOKUP(J3088,Ref!A:C,3,0)</f>
        <v>#N/A</v>
      </c>
      <c r="C3088" s="18" t="e">
        <f>VLOOKUP(J3088,Ref!A:D,4,0)</f>
        <v>#N/A</v>
      </c>
      <c r="D3088" s="18" t="str">
        <f t="shared" si="144"/>
        <v>00/ene</v>
      </c>
      <c r="E3088" s="18">
        <f t="shared" si="145"/>
        <v>0</v>
      </c>
      <c r="F3088" s="18">
        <v>1</v>
      </c>
      <c r="G3088" s="18">
        <f t="shared" si="146"/>
        <v>0</v>
      </c>
    </row>
    <row r="3089" spans="1:7">
      <c r="A3089" t="e">
        <f>_xlfn.XLOOKUP(I3089,UTILIZADAS[Contacto1],UTILIZADAS[Source.Name],,0)</f>
        <v>#N/A</v>
      </c>
      <c r="B3089" s="18" t="e">
        <f>VLOOKUP(J3089,Ref!A:C,3,0)</f>
        <v>#N/A</v>
      </c>
      <c r="C3089" s="18" t="e">
        <f>VLOOKUP(J3089,Ref!A:D,4,0)</f>
        <v>#N/A</v>
      </c>
      <c r="D3089" s="18" t="str">
        <f t="shared" si="144"/>
        <v>00/ene</v>
      </c>
      <c r="E3089" s="18">
        <f t="shared" si="145"/>
        <v>0</v>
      </c>
      <c r="F3089" s="18">
        <v>1</v>
      </c>
      <c r="G3089" s="18">
        <f t="shared" si="146"/>
        <v>0</v>
      </c>
    </row>
    <row r="3090" spans="1:7">
      <c r="A3090" t="e">
        <f>_xlfn.XLOOKUP(I3090,UTILIZADAS[Contacto1],UTILIZADAS[Source.Name],,0)</f>
        <v>#N/A</v>
      </c>
      <c r="B3090" s="18" t="e">
        <f>VLOOKUP(J3090,Ref!A:C,3,0)</f>
        <v>#N/A</v>
      </c>
      <c r="C3090" s="18" t="e">
        <f>VLOOKUP(J3090,Ref!A:D,4,0)</f>
        <v>#N/A</v>
      </c>
      <c r="D3090" s="18" t="str">
        <f t="shared" si="144"/>
        <v>00/ene</v>
      </c>
      <c r="E3090" s="18">
        <f t="shared" si="145"/>
        <v>0</v>
      </c>
      <c r="F3090" s="18">
        <v>1</v>
      </c>
      <c r="G3090" s="18">
        <f t="shared" si="146"/>
        <v>0</v>
      </c>
    </row>
    <row r="3091" spans="1:7">
      <c r="A3091" t="e">
        <f>_xlfn.XLOOKUP(I3091,UTILIZADAS[Contacto1],UTILIZADAS[Source.Name],,0)</f>
        <v>#N/A</v>
      </c>
      <c r="B3091" s="18" t="e">
        <f>VLOOKUP(J3091,Ref!A:C,3,0)</f>
        <v>#N/A</v>
      </c>
      <c r="C3091" s="18" t="e">
        <f>VLOOKUP(J3091,Ref!A:D,4,0)</f>
        <v>#N/A</v>
      </c>
      <c r="D3091" s="18" t="str">
        <f t="shared" si="144"/>
        <v>00/ene</v>
      </c>
      <c r="E3091" s="18">
        <f t="shared" si="145"/>
        <v>0</v>
      </c>
      <c r="F3091" s="18">
        <v>1</v>
      </c>
      <c r="G3091" s="18">
        <f t="shared" si="146"/>
        <v>0</v>
      </c>
    </row>
    <row r="3092" spans="1:7">
      <c r="A3092" t="e">
        <f>_xlfn.XLOOKUP(I3092,UTILIZADAS[Contacto1],UTILIZADAS[Source.Name],,0)</f>
        <v>#N/A</v>
      </c>
      <c r="B3092" s="18" t="e">
        <f>VLOOKUP(J3092,Ref!A:C,3,0)</f>
        <v>#N/A</v>
      </c>
      <c r="C3092" s="18" t="e">
        <f>VLOOKUP(J3092,Ref!A:D,4,0)</f>
        <v>#N/A</v>
      </c>
      <c r="D3092" s="18" t="str">
        <f t="shared" si="144"/>
        <v>00/ene</v>
      </c>
      <c r="E3092" s="18">
        <f t="shared" si="145"/>
        <v>0</v>
      </c>
      <c r="F3092" s="18">
        <v>1</v>
      </c>
      <c r="G3092" s="18">
        <f t="shared" si="146"/>
        <v>0</v>
      </c>
    </row>
    <row r="3093" spans="1:7">
      <c r="A3093" t="e">
        <f>_xlfn.XLOOKUP(I3093,UTILIZADAS[Contacto1],UTILIZADAS[Source.Name],,0)</f>
        <v>#N/A</v>
      </c>
      <c r="B3093" s="18" t="e">
        <f>VLOOKUP(J3093,Ref!A:C,3,0)</f>
        <v>#N/A</v>
      </c>
      <c r="C3093" s="18" t="e">
        <f>VLOOKUP(J3093,Ref!A:D,4,0)</f>
        <v>#N/A</v>
      </c>
      <c r="D3093" s="18" t="str">
        <f t="shared" si="144"/>
        <v>00/ene</v>
      </c>
      <c r="E3093" s="18">
        <f t="shared" si="145"/>
        <v>0</v>
      </c>
      <c r="F3093" s="18">
        <v>1</v>
      </c>
      <c r="G3093" s="18">
        <f t="shared" si="146"/>
        <v>0</v>
      </c>
    </row>
    <row r="3094" spans="1:7">
      <c r="A3094" t="e">
        <f>_xlfn.XLOOKUP(I3094,UTILIZADAS[Contacto1],UTILIZADAS[Source.Name],,0)</f>
        <v>#N/A</v>
      </c>
      <c r="B3094" s="18" t="e">
        <f>VLOOKUP(J3094,Ref!A:C,3,0)</f>
        <v>#N/A</v>
      </c>
      <c r="C3094" s="18" t="e">
        <f>VLOOKUP(J3094,Ref!A:D,4,0)</f>
        <v>#N/A</v>
      </c>
      <c r="D3094" s="18" t="str">
        <f t="shared" si="144"/>
        <v>00/ene</v>
      </c>
      <c r="E3094" s="18">
        <f t="shared" si="145"/>
        <v>0</v>
      </c>
      <c r="F3094" s="18">
        <v>1</v>
      </c>
      <c r="G3094" s="18">
        <f t="shared" si="146"/>
        <v>0</v>
      </c>
    </row>
    <row r="3095" spans="1:7">
      <c r="A3095" t="e">
        <f>_xlfn.XLOOKUP(I3095,UTILIZADAS[Contacto1],UTILIZADAS[Source.Name],,0)</f>
        <v>#N/A</v>
      </c>
      <c r="B3095" s="18" t="e">
        <f>VLOOKUP(J3095,Ref!A:C,3,0)</f>
        <v>#N/A</v>
      </c>
      <c r="C3095" s="18" t="e">
        <f>VLOOKUP(J3095,Ref!A:D,4,0)</f>
        <v>#N/A</v>
      </c>
      <c r="D3095" s="18" t="str">
        <f t="shared" si="144"/>
        <v>00/ene</v>
      </c>
      <c r="E3095" s="18">
        <f t="shared" si="145"/>
        <v>0</v>
      </c>
      <c r="F3095" s="18">
        <v>1</v>
      </c>
      <c r="G3095" s="18">
        <f t="shared" si="146"/>
        <v>0</v>
      </c>
    </row>
    <row r="3096" spans="1:7">
      <c r="A3096" t="e">
        <f>_xlfn.XLOOKUP(I3096,UTILIZADAS[Contacto1],UTILIZADAS[Source.Name],,0)</f>
        <v>#N/A</v>
      </c>
      <c r="B3096" s="18" t="e">
        <f>VLOOKUP(J3096,Ref!A:C,3,0)</f>
        <v>#N/A</v>
      </c>
      <c r="C3096" s="18" t="e">
        <f>VLOOKUP(J3096,Ref!A:D,4,0)</f>
        <v>#N/A</v>
      </c>
      <c r="D3096" s="18" t="str">
        <f t="shared" si="144"/>
        <v>00/ene</v>
      </c>
      <c r="E3096" s="18">
        <f t="shared" si="145"/>
        <v>0</v>
      </c>
      <c r="F3096" s="18">
        <v>1</v>
      </c>
      <c r="G3096" s="18">
        <f t="shared" si="146"/>
        <v>0</v>
      </c>
    </row>
    <row r="3097" spans="1:7">
      <c r="A3097" t="e">
        <f>_xlfn.XLOOKUP(I3097,UTILIZADAS[Contacto1],UTILIZADAS[Source.Name],,0)</f>
        <v>#N/A</v>
      </c>
      <c r="B3097" s="18" t="e">
        <f>VLOOKUP(J3097,Ref!A:C,3,0)</f>
        <v>#N/A</v>
      </c>
      <c r="C3097" s="18" t="e">
        <f>VLOOKUP(J3097,Ref!A:D,4,0)</f>
        <v>#N/A</v>
      </c>
      <c r="D3097" s="18" t="str">
        <f t="shared" si="144"/>
        <v>00/ene</v>
      </c>
      <c r="E3097" s="18">
        <f t="shared" si="145"/>
        <v>0</v>
      </c>
      <c r="F3097" s="18">
        <v>1</v>
      </c>
      <c r="G3097" s="18">
        <f t="shared" si="146"/>
        <v>0</v>
      </c>
    </row>
    <row r="3098" spans="1:7">
      <c r="A3098" t="e">
        <f>_xlfn.XLOOKUP(I3098,UTILIZADAS[Contacto1],UTILIZADAS[Source.Name],,0)</f>
        <v>#N/A</v>
      </c>
      <c r="B3098" s="18" t="e">
        <f>VLOOKUP(J3098,Ref!A:C,3,0)</f>
        <v>#N/A</v>
      </c>
      <c r="C3098" s="18" t="e">
        <f>VLOOKUP(J3098,Ref!A:D,4,0)</f>
        <v>#N/A</v>
      </c>
      <c r="D3098" s="18" t="str">
        <f t="shared" si="144"/>
        <v>00/ene</v>
      </c>
      <c r="E3098" s="18">
        <f t="shared" si="145"/>
        <v>0</v>
      </c>
      <c r="F3098" s="18">
        <v>1</v>
      </c>
      <c r="G3098" s="18">
        <f t="shared" si="146"/>
        <v>0</v>
      </c>
    </row>
    <row r="3099" spans="1:7">
      <c r="A3099" t="e">
        <f>_xlfn.XLOOKUP(I3099,UTILIZADAS[Contacto1],UTILIZADAS[Source.Name],,0)</f>
        <v>#N/A</v>
      </c>
      <c r="B3099" s="18" t="e">
        <f>VLOOKUP(J3099,Ref!A:C,3,0)</f>
        <v>#N/A</v>
      </c>
      <c r="C3099" s="18" t="e">
        <f>VLOOKUP(J3099,Ref!A:D,4,0)</f>
        <v>#N/A</v>
      </c>
      <c r="D3099" s="18" t="str">
        <f t="shared" si="144"/>
        <v>00/ene</v>
      </c>
      <c r="E3099" s="18">
        <f t="shared" si="145"/>
        <v>0</v>
      </c>
      <c r="F3099" s="18">
        <v>1</v>
      </c>
      <c r="G3099" s="18">
        <f t="shared" si="146"/>
        <v>0</v>
      </c>
    </row>
    <row r="3100" spans="1:7">
      <c r="A3100" t="e">
        <f>_xlfn.XLOOKUP(I3100,UTILIZADAS[Contacto1],UTILIZADAS[Source.Name],,0)</f>
        <v>#N/A</v>
      </c>
      <c r="B3100" s="18" t="e">
        <f>VLOOKUP(J3100,Ref!A:C,3,0)</f>
        <v>#N/A</v>
      </c>
      <c r="C3100" s="18" t="e">
        <f>VLOOKUP(J3100,Ref!A:D,4,0)</f>
        <v>#N/A</v>
      </c>
      <c r="D3100" s="18" t="str">
        <f t="shared" si="144"/>
        <v>00/ene</v>
      </c>
      <c r="E3100" s="18">
        <f t="shared" si="145"/>
        <v>0</v>
      </c>
      <c r="F3100" s="18">
        <v>1</v>
      </c>
      <c r="G3100" s="18">
        <f t="shared" si="146"/>
        <v>0</v>
      </c>
    </row>
    <row r="3101" spans="1:7">
      <c r="A3101" t="e">
        <f>_xlfn.XLOOKUP(I3101,UTILIZADAS[Contacto1],UTILIZADAS[Source.Name],,0)</f>
        <v>#N/A</v>
      </c>
      <c r="B3101" s="18" t="e">
        <f>VLOOKUP(J3101,Ref!A:C,3,0)</f>
        <v>#N/A</v>
      </c>
      <c r="C3101" s="18" t="e">
        <f>VLOOKUP(J3101,Ref!A:D,4,0)</f>
        <v>#N/A</v>
      </c>
      <c r="D3101" s="18" t="str">
        <f t="shared" si="144"/>
        <v>00/ene</v>
      </c>
      <c r="E3101" s="18">
        <f t="shared" si="145"/>
        <v>0</v>
      </c>
      <c r="F3101" s="18">
        <v>1</v>
      </c>
      <c r="G3101" s="18">
        <f t="shared" si="146"/>
        <v>0</v>
      </c>
    </row>
    <row r="3102" spans="1:7">
      <c r="A3102" t="e">
        <f>_xlfn.XLOOKUP(I3102,UTILIZADAS[Contacto1],UTILIZADAS[Source.Name],,0)</f>
        <v>#N/A</v>
      </c>
      <c r="B3102" s="18" t="e">
        <f>VLOOKUP(J3102,Ref!A:C,3,0)</f>
        <v>#N/A</v>
      </c>
      <c r="C3102" s="18" t="e">
        <f>VLOOKUP(J3102,Ref!A:D,4,0)</f>
        <v>#N/A</v>
      </c>
      <c r="D3102" s="18" t="str">
        <f t="shared" si="144"/>
        <v>00/ene</v>
      </c>
      <c r="E3102" s="18">
        <f t="shared" si="145"/>
        <v>0</v>
      </c>
      <c r="F3102" s="18">
        <v>1</v>
      </c>
      <c r="G3102" s="18">
        <f t="shared" si="146"/>
        <v>0</v>
      </c>
    </row>
    <row r="3103" spans="1:7">
      <c r="A3103" t="e">
        <f>_xlfn.XLOOKUP(I3103,UTILIZADAS[Contacto1],UTILIZADAS[Source.Name],,0)</f>
        <v>#N/A</v>
      </c>
      <c r="B3103" s="18" t="e">
        <f>VLOOKUP(J3103,Ref!A:C,3,0)</f>
        <v>#N/A</v>
      </c>
      <c r="C3103" s="18" t="e">
        <f>VLOOKUP(J3103,Ref!A:D,4,0)</f>
        <v>#N/A</v>
      </c>
      <c r="D3103" s="18" t="str">
        <f t="shared" si="144"/>
        <v>00/ene</v>
      </c>
      <c r="E3103" s="18">
        <f t="shared" si="145"/>
        <v>0</v>
      </c>
      <c r="F3103" s="18">
        <v>1</v>
      </c>
      <c r="G3103" s="18">
        <f t="shared" si="146"/>
        <v>0</v>
      </c>
    </row>
    <row r="3104" spans="1:7">
      <c r="A3104" t="e">
        <f>_xlfn.XLOOKUP(I3104,UTILIZADAS[Contacto1],UTILIZADAS[Source.Name],,0)</f>
        <v>#N/A</v>
      </c>
      <c r="B3104" s="18" t="e">
        <f>VLOOKUP(J3104,Ref!A:C,3,0)</f>
        <v>#N/A</v>
      </c>
      <c r="C3104" s="18" t="e">
        <f>VLOOKUP(J3104,Ref!A:D,4,0)</f>
        <v>#N/A</v>
      </c>
      <c r="D3104" s="18" t="str">
        <f t="shared" si="144"/>
        <v>00/ene</v>
      </c>
      <c r="E3104" s="18">
        <f t="shared" si="145"/>
        <v>0</v>
      </c>
      <c r="F3104" s="18">
        <v>1</v>
      </c>
      <c r="G3104" s="18">
        <f t="shared" si="146"/>
        <v>0</v>
      </c>
    </row>
    <row r="3105" spans="1:7">
      <c r="A3105" t="e">
        <f>_xlfn.XLOOKUP(I3105,UTILIZADAS[Contacto1],UTILIZADAS[Source.Name],,0)</f>
        <v>#N/A</v>
      </c>
      <c r="B3105" s="18" t="e">
        <f>VLOOKUP(J3105,Ref!A:C,3,0)</f>
        <v>#N/A</v>
      </c>
      <c r="C3105" s="18" t="e">
        <f>VLOOKUP(J3105,Ref!A:D,4,0)</f>
        <v>#N/A</v>
      </c>
      <c r="D3105" s="18" t="str">
        <f t="shared" si="144"/>
        <v>00/ene</v>
      </c>
      <c r="E3105" s="18">
        <f t="shared" si="145"/>
        <v>0</v>
      </c>
      <c r="F3105" s="18">
        <v>1</v>
      </c>
      <c r="G3105" s="18">
        <f t="shared" si="146"/>
        <v>0</v>
      </c>
    </row>
    <row r="3106" spans="1:7">
      <c r="A3106" t="e">
        <f>_xlfn.XLOOKUP(I3106,UTILIZADAS[Contacto1],UTILIZADAS[Source.Name],,0)</f>
        <v>#N/A</v>
      </c>
      <c r="B3106" s="18" t="e">
        <f>VLOOKUP(J3106,Ref!A:C,3,0)</f>
        <v>#N/A</v>
      </c>
      <c r="C3106" s="18" t="e">
        <f>VLOOKUP(J3106,Ref!A:D,4,0)</f>
        <v>#N/A</v>
      </c>
      <c r="D3106" s="18" t="str">
        <f t="shared" si="144"/>
        <v>00/ene</v>
      </c>
      <c r="E3106" s="18">
        <f t="shared" si="145"/>
        <v>0</v>
      </c>
      <c r="F3106" s="18">
        <v>1</v>
      </c>
      <c r="G3106" s="18">
        <f t="shared" si="146"/>
        <v>0</v>
      </c>
    </row>
    <row r="3107" spans="1:7">
      <c r="A3107" t="e">
        <f>_xlfn.XLOOKUP(I3107,UTILIZADAS[Contacto1],UTILIZADAS[Source.Name],,0)</f>
        <v>#N/A</v>
      </c>
      <c r="B3107" s="18" t="e">
        <f>VLOOKUP(J3107,Ref!A:C,3,0)</f>
        <v>#N/A</v>
      </c>
      <c r="C3107" s="18" t="e">
        <f>VLOOKUP(J3107,Ref!A:D,4,0)</f>
        <v>#N/A</v>
      </c>
      <c r="D3107" s="18" t="str">
        <f t="shared" si="144"/>
        <v>00/ene</v>
      </c>
      <c r="E3107" s="18">
        <f t="shared" si="145"/>
        <v>0</v>
      </c>
      <c r="F3107" s="18">
        <v>1</v>
      </c>
      <c r="G3107" s="18">
        <f t="shared" si="146"/>
        <v>0</v>
      </c>
    </row>
    <row r="3108" spans="1:7">
      <c r="A3108" t="e">
        <f>_xlfn.XLOOKUP(I3108,UTILIZADAS[Contacto1],UTILIZADAS[Source.Name],,0)</f>
        <v>#N/A</v>
      </c>
      <c r="B3108" s="18" t="e">
        <f>VLOOKUP(J3108,Ref!A:C,3,0)</f>
        <v>#N/A</v>
      </c>
      <c r="C3108" s="18" t="e">
        <f>VLOOKUP(J3108,Ref!A:D,4,0)</f>
        <v>#N/A</v>
      </c>
      <c r="D3108" s="18" t="str">
        <f t="shared" si="144"/>
        <v>00/ene</v>
      </c>
      <c r="E3108" s="18">
        <f t="shared" si="145"/>
        <v>0</v>
      </c>
      <c r="F3108" s="18">
        <v>1</v>
      </c>
      <c r="G3108" s="18">
        <f t="shared" si="146"/>
        <v>0</v>
      </c>
    </row>
    <row r="3109" spans="1:7">
      <c r="A3109" t="e">
        <f>_xlfn.XLOOKUP(I3109,UTILIZADAS[Contacto1],UTILIZADAS[Source.Name],,0)</f>
        <v>#N/A</v>
      </c>
      <c r="B3109" s="18" t="e">
        <f>VLOOKUP(J3109,Ref!A:C,3,0)</f>
        <v>#N/A</v>
      </c>
      <c r="C3109" s="18" t="e">
        <f>VLOOKUP(J3109,Ref!A:D,4,0)</f>
        <v>#N/A</v>
      </c>
      <c r="D3109" s="18" t="str">
        <f t="shared" si="144"/>
        <v>00/ene</v>
      </c>
      <c r="E3109" s="18">
        <f t="shared" si="145"/>
        <v>0</v>
      </c>
      <c r="F3109" s="18">
        <v>1</v>
      </c>
      <c r="G3109" s="18">
        <f t="shared" si="146"/>
        <v>0</v>
      </c>
    </row>
    <row r="3110" spans="1:7">
      <c r="A3110" t="e">
        <f>_xlfn.XLOOKUP(I3110,UTILIZADAS[Contacto1],UTILIZADAS[Source.Name],,0)</f>
        <v>#N/A</v>
      </c>
      <c r="B3110" s="18" t="e">
        <f>VLOOKUP(J3110,Ref!A:C,3,0)</f>
        <v>#N/A</v>
      </c>
      <c r="C3110" s="18" t="e">
        <f>VLOOKUP(J3110,Ref!A:D,4,0)</f>
        <v>#N/A</v>
      </c>
      <c r="D3110" s="18" t="str">
        <f t="shared" si="144"/>
        <v>00/ene</v>
      </c>
      <c r="E3110" s="18">
        <f t="shared" si="145"/>
        <v>0</v>
      </c>
      <c r="F3110" s="18">
        <v>1</v>
      </c>
      <c r="G3110" s="18">
        <f t="shared" si="146"/>
        <v>0</v>
      </c>
    </row>
    <row r="3111" spans="1:7">
      <c r="A3111" t="e">
        <f>_xlfn.XLOOKUP(I3111,UTILIZADAS[Contacto1],UTILIZADAS[Source.Name],,0)</f>
        <v>#N/A</v>
      </c>
      <c r="B3111" s="18" t="e">
        <f>VLOOKUP(J3111,Ref!A:C,3,0)</f>
        <v>#N/A</v>
      </c>
      <c r="C3111" s="18" t="e">
        <f>VLOOKUP(J3111,Ref!A:D,4,0)</f>
        <v>#N/A</v>
      </c>
      <c r="D3111" s="18" t="str">
        <f t="shared" si="144"/>
        <v>00/ene</v>
      </c>
      <c r="E3111" s="18">
        <f t="shared" si="145"/>
        <v>0</v>
      </c>
      <c r="F3111" s="18">
        <v>1</v>
      </c>
      <c r="G3111" s="18">
        <f t="shared" si="146"/>
        <v>0</v>
      </c>
    </row>
    <row r="3112" spans="1:7">
      <c r="A3112" t="e">
        <f>_xlfn.XLOOKUP(I3112,UTILIZADAS[Contacto1],UTILIZADAS[Source.Name],,0)</f>
        <v>#N/A</v>
      </c>
      <c r="B3112" s="18" t="e">
        <f>VLOOKUP(J3112,Ref!A:C,3,0)</f>
        <v>#N/A</v>
      </c>
      <c r="C3112" s="18" t="e">
        <f>VLOOKUP(J3112,Ref!A:D,4,0)</f>
        <v>#N/A</v>
      </c>
      <c r="D3112" s="18" t="str">
        <f t="shared" si="144"/>
        <v>00/ene</v>
      </c>
      <c r="E3112" s="18">
        <f t="shared" si="145"/>
        <v>0</v>
      </c>
      <c r="F3112" s="18">
        <v>1</v>
      </c>
      <c r="G3112" s="18">
        <f t="shared" si="146"/>
        <v>0</v>
      </c>
    </row>
    <row r="3113" spans="1:7">
      <c r="A3113" t="e">
        <f>_xlfn.XLOOKUP(I3113,UTILIZADAS[Contacto1],UTILIZADAS[Source.Name],,0)</f>
        <v>#N/A</v>
      </c>
      <c r="B3113" s="18" t="e">
        <f>VLOOKUP(J3113,Ref!A:C,3,0)</f>
        <v>#N/A</v>
      </c>
      <c r="C3113" s="18" t="e">
        <f>VLOOKUP(J3113,Ref!A:D,4,0)</f>
        <v>#N/A</v>
      </c>
      <c r="D3113" s="18" t="str">
        <f t="shared" si="144"/>
        <v>00/ene</v>
      </c>
      <c r="E3113" s="18">
        <f t="shared" si="145"/>
        <v>0</v>
      </c>
      <c r="F3113" s="18">
        <v>1</v>
      </c>
      <c r="G3113" s="18">
        <f t="shared" si="146"/>
        <v>0</v>
      </c>
    </row>
    <row r="3114" spans="1:7">
      <c r="A3114" t="e">
        <f>_xlfn.XLOOKUP(I3114,UTILIZADAS[Contacto1],UTILIZADAS[Source.Name],,0)</f>
        <v>#N/A</v>
      </c>
      <c r="B3114" s="18" t="e">
        <f>VLOOKUP(J3114,Ref!A:C,3,0)</f>
        <v>#N/A</v>
      </c>
      <c r="C3114" s="18" t="e">
        <f>VLOOKUP(J3114,Ref!A:D,4,0)</f>
        <v>#N/A</v>
      </c>
      <c r="D3114" s="18" t="str">
        <f t="shared" si="144"/>
        <v>00/ene</v>
      </c>
      <c r="E3114" s="18">
        <f t="shared" si="145"/>
        <v>0</v>
      </c>
      <c r="F3114" s="18">
        <v>1</v>
      </c>
      <c r="G3114" s="18">
        <f t="shared" si="146"/>
        <v>0</v>
      </c>
    </row>
    <row r="3115" spans="1:7">
      <c r="A3115" t="e">
        <f>_xlfn.XLOOKUP(I3115,UTILIZADAS[Contacto1],UTILIZADAS[Source.Name],,0)</f>
        <v>#N/A</v>
      </c>
      <c r="B3115" s="18" t="e">
        <f>VLOOKUP(J3115,Ref!A:C,3,0)</f>
        <v>#N/A</v>
      </c>
      <c r="C3115" s="18" t="e">
        <f>VLOOKUP(J3115,Ref!A:D,4,0)</f>
        <v>#N/A</v>
      </c>
      <c r="D3115" s="18" t="str">
        <f t="shared" si="144"/>
        <v>00/ene</v>
      </c>
      <c r="E3115" s="18">
        <f t="shared" si="145"/>
        <v>0</v>
      </c>
      <c r="F3115" s="18">
        <v>1</v>
      </c>
      <c r="G3115" s="18">
        <f t="shared" si="146"/>
        <v>0</v>
      </c>
    </row>
    <row r="3116" spans="1:7">
      <c r="A3116" t="e">
        <f>_xlfn.XLOOKUP(I3116,UTILIZADAS[Contacto1],UTILIZADAS[Source.Name],,0)</f>
        <v>#N/A</v>
      </c>
      <c r="B3116" s="18" t="e">
        <f>VLOOKUP(J3116,Ref!A:C,3,0)</f>
        <v>#N/A</v>
      </c>
      <c r="C3116" s="18" t="e">
        <f>VLOOKUP(J3116,Ref!A:D,4,0)</f>
        <v>#N/A</v>
      </c>
      <c r="D3116" s="18" t="str">
        <f t="shared" si="144"/>
        <v>00/ene</v>
      </c>
      <c r="E3116" s="18">
        <f t="shared" si="145"/>
        <v>0</v>
      </c>
      <c r="F3116" s="18">
        <v>1</v>
      </c>
      <c r="G3116" s="18">
        <f t="shared" si="146"/>
        <v>0</v>
      </c>
    </row>
    <row r="3117" spans="1:7">
      <c r="A3117" t="e">
        <f>_xlfn.XLOOKUP(I3117,UTILIZADAS[Contacto1],UTILIZADAS[Source.Name],,0)</f>
        <v>#N/A</v>
      </c>
      <c r="B3117" s="18" t="e">
        <f>VLOOKUP(J3117,Ref!A:C,3,0)</f>
        <v>#N/A</v>
      </c>
      <c r="C3117" s="18" t="e">
        <f>VLOOKUP(J3117,Ref!A:D,4,0)</f>
        <v>#N/A</v>
      </c>
      <c r="D3117" s="18" t="str">
        <f t="shared" si="144"/>
        <v>00/ene</v>
      </c>
      <c r="E3117" s="18">
        <f t="shared" si="145"/>
        <v>0</v>
      </c>
      <c r="F3117" s="18">
        <v>1</v>
      </c>
      <c r="G3117" s="18">
        <f t="shared" si="146"/>
        <v>0</v>
      </c>
    </row>
    <row r="3118" spans="1:7">
      <c r="A3118" t="e">
        <f>_xlfn.XLOOKUP(I3118,UTILIZADAS[Contacto1],UTILIZADAS[Source.Name],,0)</f>
        <v>#N/A</v>
      </c>
      <c r="B3118" s="18" t="e">
        <f>VLOOKUP(J3118,Ref!A:C,3,0)</f>
        <v>#N/A</v>
      </c>
      <c r="C3118" s="18" t="e">
        <f>VLOOKUP(J3118,Ref!A:D,4,0)</f>
        <v>#N/A</v>
      </c>
      <c r="D3118" s="18" t="str">
        <f t="shared" si="144"/>
        <v>00/ene</v>
      </c>
      <c r="E3118" s="18">
        <f t="shared" si="145"/>
        <v>0</v>
      </c>
      <c r="F3118" s="18">
        <v>1</v>
      </c>
      <c r="G3118" s="18">
        <f t="shared" si="146"/>
        <v>0</v>
      </c>
    </row>
    <row r="3119" spans="1:7">
      <c r="A3119" t="e">
        <f>_xlfn.XLOOKUP(I3119,UTILIZADAS[Contacto1],UTILIZADAS[Source.Name],,0)</f>
        <v>#N/A</v>
      </c>
      <c r="B3119" s="18" t="e">
        <f>VLOOKUP(J3119,Ref!A:C,3,0)</f>
        <v>#N/A</v>
      </c>
      <c r="C3119" s="18" t="e">
        <f>VLOOKUP(J3119,Ref!A:D,4,0)</f>
        <v>#N/A</v>
      </c>
      <c r="D3119" s="18" t="str">
        <f t="shared" si="144"/>
        <v>00/ene</v>
      </c>
      <c r="E3119" s="18">
        <f t="shared" si="145"/>
        <v>0</v>
      </c>
      <c r="F3119" s="18">
        <v>1</v>
      </c>
      <c r="G3119" s="18">
        <f t="shared" si="146"/>
        <v>0</v>
      </c>
    </row>
    <row r="3120" spans="1:7">
      <c r="A3120" t="e">
        <f>_xlfn.XLOOKUP(I3120,UTILIZADAS[Contacto1],UTILIZADAS[Source.Name],,0)</f>
        <v>#N/A</v>
      </c>
      <c r="B3120" s="18" t="e">
        <f>VLOOKUP(J3120,Ref!A:C,3,0)</f>
        <v>#N/A</v>
      </c>
      <c r="C3120" s="18" t="e">
        <f>VLOOKUP(J3120,Ref!A:D,4,0)</f>
        <v>#N/A</v>
      </c>
      <c r="D3120" s="18" t="str">
        <f t="shared" si="144"/>
        <v>00/ene</v>
      </c>
      <c r="E3120" s="18">
        <f t="shared" si="145"/>
        <v>0</v>
      </c>
      <c r="F3120" s="18">
        <v>1</v>
      </c>
      <c r="G3120" s="18">
        <f t="shared" si="146"/>
        <v>0</v>
      </c>
    </row>
    <row r="3121" spans="1:7">
      <c r="A3121" t="e">
        <f>_xlfn.XLOOKUP(I3121,UTILIZADAS[Contacto1],UTILIZADAS[Source.Name],,0)</f>
        <v>#N/A</v>
      </c>
      <c r="B3121" s="18" t="e">
        <f>VLOOKUP(J3121,Ref!A:C,3,0)</f>
        <v>#N/A</v>
      </c>
      <c r="C3121" s="18" t="e">
        <f>VLOOKUP(J3121,Ref!A:D,4,0)</f>
        <v>#N/A</v>
      </c>
      <c r="D3121" s="18" t="str">
        <f t="shared" si="144"/>
        <v>00/ene</v>
      </c>
      <c r="E3121" s="18">
        <f t="shared" si="145"/>
        <v>0</v>
      </c>
      <c r="F3121" s="18">
        <v>1</v>
      </c>
      <c r="G3121" s="18">
        <f t="shared" si="146"/>
        <v>0</v>
      </c>
    </row>
    <row r="3122" spans="1:7">
      <c r="A3122" t="e">
        <f>_xlfn.XLOOKUP(I3122,UTILIZADAS[Contacto1],UTILIZADAS[Source.Name],,0)</f>
        <v>#N/A</v>
      </c>
      <c r="B3122" s="18" t="e">
        <f>VLOOKUP(J3122,Ref!A:C,3,0)</f>
        <v>#N/A</v>
      </c>
      <c r="C3122" s="18" t="e">
        <f>VLOOKUP(J3122,Ref!A:D,4,0)</f>
        <v>#N/A</v>
      </c>
      <c r="D3122" s="18" t="str">
        <f t="shared" si="144"/>
        <v>00/ene</v>
      </c>
      <c r="E3122" s="18">
        <f t="shared" si="145"/>
        <v>0</v>
      </c>
      <c r="F3122" s="18">
        <v>1</v>
      </c>
      <c r="G3122" s="18">
        <f t="shared" si="146"/>
        <v>0</v>
      </c>
    </row>
    <row r="3123" spans="1:7">
      <c r="A3123" t="e">
        <f>_xlfn.XLOOKUP(I3123,UTILIZADAS[Contacto1],UTILIZADAS[Source.Name],,0)</f>
        <v>#N/A</v>
      </c>
      <c r="B3123" s="18" t="e">
        <f>VLOOKUP(J3123,Ref!A:C,3,0)</f>
        <v>#N/A</v>
      </c>
      <c r="C3123" s="18" t="e">
        <f>VLOOKUP(J3123,Ref!A:D,4,0)</f>
        <v>#N/A</v>
      </c>
      <c r="D3123" s="18" t="str">
        <f t="shared" si="144"/>
        <v>00/ene</v>
      </c>
      <c r="E3123" s="18">
        <f t="shared" si="145"/>
        <v>0</v>
      </c>
      <c r="F3123" s="18">
        <v>1</v>
      </c>
      <c r="G3123" s="18">
        <f t="shared" si="146"/>
        <v>0</v>
      </c>
    </row>
    <row r="3124" spans="1:7">
      <c r="A3124" t="e">
        <f>_xlfn.XLOOKUP(I3124,UTILIZADAS[Contacto1],UTILIZADAS[Source.Name],,0)</f>
        <v>#N/A</v>
      </c>
      <c r="B3124" s="18" t="e">
        <f>VLOOKUP(J3124,Ref!A:C,3,0)</f>
        <v>#N/A</v>
      </c>
      <c r="C3124" s="18" t="e">
        <f>VLOOKUP(J3124,Ref!A:D,4,0)</f>
        <v>#N/A</v>
      </c>
      <c r="D3124" s="18" t="str">
        <f t="shared" si="144"/>
        <v>00/ene</v>
      </c>
      <c r="E3124" s="18">
        <f t="shared" si="145"/>
        <v>0</v>
      </c>
      <c r="F3124" s="18">
        <v>1</v>
      </c>
      <c r="G3124" s="18">
        <f t="shared" si="146"/>
        <v>0</v>
      </c>
    </row>
    <row r="3125" spans="1:7">
      <c r="A3125" t="e">
        <f>_xlfn.XLOOKUP(I3125,UTILIZADAS[Contacto1],UTILIZADAS[Source.Name],,0)</f>
        <v>#N/A</v>
      </c>
      <c r="B3125" s="18" t="e">
        <f>VLOOKUP(J3125,Ref!A:C,3,0)</f>
        <v>#N/A</v>
      </c>
      <c r="C3125" s="18" t="e">
        <f>VLOOKUP(J3125,Ref!A:D,4,0)</f>
        <v>#N/A</v>
      </c>
      <c r="D3125" s="18" t="str">
        <f t="shared" si="144"/>
        <v>00/ene</v>
      </c>
      <c r="E3125" s="18">
        <f t="shared" si="145"/>
        <v>0</v>
      </c>
      <c r="F3125" s="18">
        <v>1</v>
      </c>
      <c r="G3125" s="18">
        <f t="shared" si="146"/>
        <v>0</v>
      </c>
    </row>
    <row r="3126" spans="1:7">
      <c r="A3126" t="e">
        <f>_xlfn.XLOOKUP(I3126,UTILIZADAS[Contacto1],UTILIZADAS[Source.Name],,0)</f>
        <v>#N/A</v>
      </c>
      <c r="B3126" s="18" t="e">
        <f>VLOOKUP(J3126,Ref!A:C,3,0)</f>
        <v>#N/A</v>
      </c>
      <c r="C3126" s="18" t="e">
        <f>VLOOKUP(J3126,Ref!A:D,4,0)</f>
        <v>#N/A</v>
      </c>
      <c r="D3126" s="18" t="str">
        <f t="shared" si="144"/>
        <v>00/ene</v>
      </c>
      <c r="E3126" s="18">
        <f t="shared" si="145"/>
        <v>0</v>
      </c>
      <c r="F3126" s="18">
        <v>1</v>
      </c>
      <c r="G3126" s="18">
        <f t="shared" si="146"/>
        <v>0</v>
      </c>
    </row>
    <row r="3127" spans="1:7">
      <c r="A3127" t="e">
        <f>_xlfn.XLOOKUP(I3127,UTILIZADAS[Contacto1],UTILIZADAS[Source.Name],,0)</f>
        <v>#N/A</v>
      </c>
      <c r="B3127" s="18" t="e">
        <f>VLOOKUP(J3127,Ref!A:C,3,0)</f>
        <v>#N/A</v>
      </c>
      <c r="C3127" s="18" t="e">
        <f>VLOOKUP(J3127,Ref!A:D,4,0)</f>
        <v>#N/A</v>
      </c>
      <c r="D3127" s="18" t="str">
        <f t="shared" si="144"/>
        <v>00/ene</v>
      </c>
      <c r="E3127" s="18">
        <f t="shared" si="145"/>
        <v>0</v>
      </c>
      <c r="F3127" s="18">
        <v>1</v>
      </c>
      <c r="G3127" s="18">
        <f t="shared" si="146"/>
        <v>0</v>
      </c>
    </row>
    <row r="3128" spans="1:7">
      <c r="A3128" t="e">
        <f>_xlfn.XLOOKUP(I3128,UTILIZADAS[Contacto1],UTILIZADAS[Source.Name],,0)</f>
        <v>#N/A</v>
      </c>
      <c r="B3128" s="18" t="e">
        <f>VLOOKUP(J3128,Ref!A:C,3,0)</f>
        <v>#N/A</v>
      </c>
      <c r="C3128" s="18" t="e">
        <f>VLOOKUP(J3128,Ref!A:D,4,0)</f>
        <v>#N/A</v>
      </c>
      <c r="D3128" s="18" t="str">
        <f t="shared" si="144"/>
        <v>00/ene</v>
      </c>
      <c r="E3128" s="18">
        <f t="shared" si="145"/>
        <v>0</v>
      </c>
      <c r="F3128" s="18">
        <v>1</v>
      </c>
      <c r="G3128" s="18">
        <f t="shared" si="146"/>
        <v>0</v>
      </c>
    </row>
    <row r="3129" spans="1:7">
      <c r="A3129" t="e">
        <f>_xlfn.XLOOKUP(I3129,UTILIZADAS[Contacto1],UTILIZADAS[Source.Name],,0)</f>
        <v>#N/A</v>
      </c>
      <c r="B3129" s="18" t="e">
        <f>VLOOKUP(J3129,Ref!A:C,3,0)</f>
        <v>#N/A</v>
      </c>
      <c r="C3129" s="18" t="e">
        <f>VLOOKUP(J3129,Ref!A:D,4,0)</f>
        <v>#N/A</v>
      </c>
      <c r="D3129" s="18" t="str">
        <f t="shared" si="144"/>
        <v>00/ene</v>
      </c>
      <c r="E3129" s="18">
        <f t="shared" si="145"/>
        <v>0</v>
      </c>
      <c r="F3129" s="18">
        <v>1</v>
      </c>
      <c r="G3129" s="18">
        <f t="shared" si="146"/>
        <v>0</v>
      </c>
    </row>
    <row r="3130" spans="1:7">
      <c r="A3130" t="e">
        <f>_xlfn.XLOOKUP(I3130,UTILIZADAS[Contacto1],UTILIZADAS[Source.Name],,0)</f>
        <v>#N/A</v>
      </c>
      <c r="B3130" s="18" t="e">
        <f>VLOOKUP(J3130,Ref!A:C,3,0)</f>
        <v>#N/A</v>
      </c>
      <c r="C3130" s="18" t="e">
        <f>VLOOKUP(J3130,Ref!A:D,4,0)</f>
        <v>#N/A</v>
      </c>
      <c r="D3130" s="18" t="str">
        <f t="shared" si="144"/>
        <v>00/ene</v>
      </c>
      <c r="E3130" s="18">
        <f t="shared" si="145"/>
        <v>0</v>
      </c>
      <c r="F3130" s="18">
        <v>1</v>
      </c>
      <c r="G3130" s="18">
        <f t="shared" si="146"/>
        <v>0</v>
      </c>
    </row>
    <row r="3131" spans="1:7">
      <c r="A3131" t="e">
        <f>_xlfn.XLOOKUP(I3131,UTILIZADAS[Contacto1],UTILIZADAS[Source.Name],,0)</f>
        <v>#N/A</v>
      </c>
      <c r="B3131" s="18" t="e">
        <f>VLOOKUP(J3131,Ref!A:C,3,0)</f>
        <v>#N/A</v>
      </c>
      <c r="C3131" s="18" t="e">
        <f>VLOOKUP(J3131,Ref!A:D,4,0)</f>
        <v>#N/A</v>
      </c>
      <c r="D3131" s="18" t="str">
        <f t="shared" si="144"/>
        <v>00/ene</v>
      </c>
      <c r="E3131" s="18">
        <f t="shared" si="145"/>
        <v>0</v>
      </c>
      <c r="F3131" s="18">
        <v>1</v>
      </c>
      <c r="G3131" s="18">
        <f t="shared" si="146"/>
        <v>0</v>
      </c>
    </row>
    <row r="3132" spans="1:7">
      <c r="A3132" t="e">
        <f>_xlfn.XLOOKUP(I3132,UTILIZADAS[Contacto1],UTILIZADAS[Source.Name],,0)</f>
        <v>#N/A</v>
      </c>
      <c r="B3132" s="18" t="e">
        <f>VLOOKUP(J3132,Ref!A:C,3,0)</f>
        <v>#N/A</v>
      </c>
      <c r="C3132" s="18" t="e">
        <f>VLOOKUP(J3132,Ref!A:D,4,0)</f>
        <v>#N/A</v>
      </c>
      <c r="D3132" s="18" t="str">
        <f t="shared" si="144"/>
        <v>00/ene</v>
      </c>
      <c r="E3132" s="18">
        <f t="shared" si="145"/>
        <v>0</v>
      </c>
      <c r="F3132" s="18">
        <v>1</v>
      </c>
      <c r="G3132" s="18">
        <f t="shared" si="146"/>
        <v>0</v>
      </c>
    </row>
    <row r="3133" spans="1:7">
      <c r="A3133" t="e">
        <f>_xlfn.XLOOKUP(I3133,UTILIZADAS[Contacto1],UTILIZADAS[Source.Name],,0)</f>
        <v>#N/A</v>
      </c>
      <c r="B3133" s="18" t="e">
        <f>VLOOKUP(J3133,Ref!A:C,3,0)</f>
        <v>#N/A</v>
      </c>
      <c r="C3133" s="18" t="e">
        <f>VLOOKUP(J3133,Ref!A:D,4,0)</f>
        <v>#N/A</v>
      </c>
      <c r="D3133" s="18" t="str">
        <f t="shared" si="144"/>
        <v>00/ene</v>
      </c>
      <c r="E3133" s="18">
        <f t="shared" si="145"/>
        <v>0</v>
      </c>
      <c r="F3133" s="18">
        <v>1</v>
      </c>
      <c r="G3133" s="18">
        <f t="shared" si="146"/>
        <v>0</v>
      </c>
    </row>
    <row r="3134" spans="1:7">
      <c r="A3134" t="e">
        <f>_xlfn.XLOOKUP(I3134,UTILIZADAS[Contacto1],UTILIZADAS[Source.Name],,0)</f>
        <v>#N/A</v>
      </c>
      <c r="B3134" s="18" t="e">
        <f>VLOOKUP(J3134,Ref!A:C,3,0)</f>
        <v>#N/A</v>
      </c>
      <c r="C3134" s="18" t="e">
        <f>VLOOKUP(J3134,Ref!A:D,4,0)</f>
        <v>#N/A</v>
      </c>
      <c r="D3134" s="18" t="str">
        <f t="shared" si="144"/>
        <v>00/ene</v>
      </c>
      <c r="E3134" s="18">
        <f t="shared" si="145"/>
        <v>0</v>
      </c>
      <c r="F3134" s="18">
        <v>1</v>
      </c>
      <c r="G3134" s="18">
        <f t="shared" si="146"/>
        <v>0</v>
      </c>
    </row>
    <row r="3135" spans="1:7">
      <c r="A3135" t="e">
        <f>_xlfn.XLOOKUP(I3135,UTILIZADAS[Contacto1],UTILIZADAS[Source.Name],,0)</f>
        <v>#N/A</v>
      </c>
      <c r="B3135" s="18" t="e">
        <f>VLOOKUP(J3135,Ref!A:C,3,0)</f>
        <v>#N/A</v>
      </c>
      <c r="C3135" s="18" t="e">
        <f>VLOOKUP(J3135,Ref!A:D,4,0)</f>
        <v>#N/A</v>
      </c>
      <c r="D3135" s="18" t="str">
        <f t="shared" si="144"/>
        <v>00/ene</v>
      </c>
      <c r="E3135" s="18">
        <f t="shared" si="145"/>
        <v>0</v>
      </c>
      <c r="F3135" s="18">
        <v>1</v>
      </c>
      <c r="G3135" s="18">
        <f t="shared" si="146"/>
        <v>0</v>
      </c>
    </row>
    <row r="3136" spans="1:7">
      <c r="A3136" t="e">
        <f>_xlfn.XLOOKUP(I3136,UTILIZADAS[Contacto1],UTILIZADAS[Source.Name],,0)</f>
        <v>#N/A</v>
      </c>
      <c r="B3136" s="18" t="e">
        <f>VLOOKUP(J3136,Ref!A:C,3,0)</f>
        <v>#N/A</v>
      </c>
      <c r="C3136" s="18" t="e">
        <f>VLOOKUP(J3136,Ref!A:D,4,0)</f>
        <v>#N/A</v>
      </c>
      <c r="D3136" s="18" t="str">
        <f t="shared" si="144"/>
        <v>00/ene</v>
      </c>
      <c r="E3136" s="18">
        <f t="shared" si="145"/>
        <v>0</v>
      </c>
      <c r="F3136" s="18">
        <v>1</v>
      </c>
      <c r="G3136" s="18">
        <f t="shared" si="146"/>
        <v>0</v>
      </c>
    </row>
    <row r="3137" spans="1:7">
      <c r="A3137" t="e">
        <f>_xlfn.XLOOKUP(I3137,UTILIZADAS[Contacto1],UTILIZADAS[Source.Name],,0)</f>
        <v>#N/A</v>
      </c>
      <c r="B3137" s="18" t="e">
        <f>VLOOKUP(J3137,Ref!A:C,3,0)</f>
        <v>#N/A</v>
      </c>
      <c r="C3137" s="18" t="e">
        <f>VLOOKUP(J3137,Ref!A:D,4,0)</f>
        <v>#N/A</v>
      </c>
      <c r="D3137" s="18" t="str">
        <f t="shared" si="144"/>
        <v>00/ene</v>
      </c>
      <c r="E3137" s="18">
        <f t="shared" si="145"/>
        <v>0</v>
      </c>
      <c r="F3137" s="18">
        <v>1</v>
      </c>
      <c r="G3137" s="18">
        <f t="shared" si="146"/>
        <v>0</v>
      </c>
    </row>
    <row r="3138" spans="1:7">
      <c r="A3138" t="e">
        <f>_xlfn.XLOOKUP(I3138,UTILIZADAS[Contacto1],UTILIZADAS[Source.Name],,0)</f>
        <v>#N/A</v>
      </c>
      <c r="B3138" s="18" t="e">
        <f>VLOOKUP(J3138,Ref!A:C,3,0)</f>
        <v>#N/A</v>
      </c>
      <c r="C3138" s="18" t="e">
        <f>VLOOKUP(J3138,Ref!A:D,4,0)</f>
        <v>#N/A</v>
      </c>
      <c r="D3138" s="18" t="str">
        <f t="shared" ref="D3138:D3201" si="147">TEXT(H3138,"dd/mmm")</f>
        <v>00/ene</v>
      </c>
      <c r="E3138" s="18">
        <f t="shared" ref="E3138:E3201" si="148">+COUNTIF(I:I,I3138)</f>
        <v>0</v>
      </c>
      <c r="F3138" s="18">
        <v>1</v>
      </c>
      <c r="G3138" s="18">
        <f t="shared" si="146"/>
        <v>0</v>
      </c>
    </row>
    <row r="3139" spans="1:7">
      <c r="A3139" t="e">
        <f>_xlfn.XLOOKUP(I3139,UTILIZADAS[Contacto1],UTILIZADAS[Source.Name],,0)</f>
        <v>#N/A</v>
      </c>
      <c r="B3139" s="18" t="e">
        <f>VLOOKUP(J3139,Ref!A:C,3,0)</f>
        <v>#N/A</v>
      </c>
      <c r="C3139" s="18" t="e">
        <f>VLOOKUP(J3139,Ref!A:D,4,0)</f>
        <v>#N/A</v>
      </c>
      <c r="D3139" s="18" t="str">
        <f t="shared" si="147"/>
        <v>00/ene</v>
      </c>
      <c r="E3139" s="18">
        <f t="shared" si="148"/>
        <v>0</v>
      </c>
      <c r="F3139" s="18">
        <v>1</v>
      </c>
      <c r="G3139" s="18">
        <f t="shared" ref="G3139:G3202" si="149">IF(I3139=I3140,0,1)</f>
        <v>0</v>
      </c>
    </row>
    <row r="3140" spans="1:7">
      <c r="A3140" t="e">
        <f>_xlfn.XLOOKUP(I3140,UTILIZADAS[Contacto1],UTILIZADAS[Source.Name],,0)</f>
        <v>#N/A</v>
      </c>
      <c r="B3140" s="18" t="e">
        <f>VLOOKUP(J3140,Ref!A:C,3,0)</f>
        <v>#N/A</v>
      </c>
      <c r="C3140" s="18" t="e">
        <f>VLOOKUP(J3140,Ref!A:D,4,0)</f>
        <v>#N/A</v>
      </c>
      <c r="D3140" s="18" t="str">
        <f t="shared" si="147"/>
        <v>00/ene</v>
      </c>
      <c r="E3140" s="18">
        <f t="shared" si="148"/>
        <v>0</v>
      </c>
      <c r="F3140" s="18">
        <v>1</v>
      </c>
      <c r="G3140" s="18">
        <f t="shared" si="149"/>
        <v>0</v>
      </c>
    </row>
    <row r="3141" spans="1:7">
      <c r="A3141" t="e">
        <f>_xlfn.XLOOKUP(I3141,UTILIZADAS[Contacto1],UTILIZADAS[Source.Name],,0)</f>
        <v>#N/A</v>
      </c>
      <c r="B3141" s="18" t="e">
        <f>VLOOKUP(J3141,Ref!A:C,3,0)</f>
        <v>#N/A</v>
      </c>
      <c r="C3141" s="18" t="e">
        <f>VLOOKUP(J3141,Ref!A:D,4,0)</f>
        <v>#N/A</v>
      </c>
      <c r="D3141" s="18" t="str">
        <f t="shared" si="147"/>
        <v>00/ene</v>
      </c>
      <c r="E3141" s="18">
        <f t="shared" si="148"/>
        <v>0</v>
      </c>
      <c r="F3141" s="18">
        <v>1</v>
      </c>
      <c r="G3141" s="18">
        <f t="shared" si="149"/>
        <v>0</v>
      </c>
    </row>
    <row r="3142" spans="1:7">
      <c r="A3142" t="e">
        <f>_xlfn.XLOOKUP(I3142,UTILIZADAS[Contacto1],UTILIZADAS[Source.Name],,0)</f>
        <v>#N/A</v>
      </c>
      <c r="B3142" s="18" t="e">
        <f>VLOOKUP(J3142,Ref!A:C,3,0)</f>
        <v>#N/A</v>
      </c>
      <c r="C3142" s="18" t="e">
        <f>VLOOKUP(J3142,Ref!A:D,4,0)</f>
        <v>#N/A</v>
      </c>
      <c r="D3142" s="18" t="str">
        <f t="shared" si="147"/>
        <v>00/ene</v>
      </c>
      <c r="E3142" s="18">
        <f t="shared" si="148"/>
        <v>0</v>
      </c>
      <c r="F3142" s="18">
        <v>1</v>
      </c>
      <c r="G3142" s="18">
        <f t="shared" si="149"/>
        <v>0</v>
      </c>
    </row>
    <row r="3143" spans="1:7">
      <c r="A3143" t="e">
        <f>_xlfn.XLOOKUP(I3143,UTILIZADAS[Contacto1],UTILIZADAS[Source.Name],,0)</f>
        <v>#N/A</v>
      </c>
      <c r="B3143" s="18" t="e">
        <f>VLOOKUP(J3143,Ref!A:C,3,0)</f>
        <v>#N/A</v>
      </c>
      <c r="C3143" s="18" t="e">
        <f>VLOOKUP(J3143,Ref!A:D,4,0)</f>
        <v>#N/A</v>
      </c>
      <c r="D3143" s="18" t="str">
        <f t="shared" si="147"/>
        <v>00/ene</v>
      </c>
      <c r="E3143" s="18">
        <f t="shared" si="148"/>
        <v>0</v>
      </c>
      <c r="F3143" s="18">
        <v>1</v>
      </c>
      <c r="G3143" s="18">
        <f t="shared" si="149"/>
        <v>0</v>
      </c>
    </row>
    <row r="3144" spans="1:7">
      <c r="A3144" t="e">
        <f>_xlfn.XLOOKUP(I3144,UTILIZADAS[Contacto1],UTILIZADAS[Source.Name],,0)</f>
        <v>#N/A</v>
      </c>
      <c r="B3144" s="18" t="e">
        <f>VLOOKUP(J3144,Ref!A:C,3,0)</f>
        <v>#N/A</v>
      </c>
      <c r="C3144" s="18" t="e">
        <f>VLOOKUP(J3144,Ref!A:D,4,0)</f>
        <v>#N/A</v>
      </c>
      <c r="D3144" s="18" t="str">
        <f t="shared" si="147"/>
        <v>00/ene</v>
      </c>
      <c r="E3144" s="18">
        <f t="shared" si="148"/>
        <v>0</v>
      </c>
      <c r="F3144" s="18">
        <v>1</v>
      </c>
      <c r="G3144" s="18">
        <f t="shared" si="149"/>
        <v>0</v>
      </c>
    </row>
    <row r="3145" spans="1:7">
      <c r="A3145" t="e">
        <f>_xlfn.XLOOKUP(I3145,UTILIZADAS[Contacto1],UTILIZADAS[Source.Name],,0)</f>
        <v>#N/A</v>
      </c>
      <c r="B3145" s="18" t="e">
        <f>VLOOKUP(J3145,Ref!A:C,3,0)</f>
        <v>#N/A</v>
      </c>
      <c r="C3145" s="18" t="e">
        <f>VLOOKUP(J3145,Ref!A:D,4,0)</f>
        <v>#N/A</v>
      </c>
      <c r="D3145" s="18" t="str">
        <f t="shared" si="147"/>
        <v>00/ene</v>
      </c>
      <c r="E3145" s="18">
        <f t="shared" si="148"/>
        <v>0</v>
      </c>
      <c r="F3145" s="18">
        <v>1</v>
      </c>
      <c r="G3145" s="18">
        <f t="shared" si="149"/>
        <v>0</v>
      </c>
    </row>
    <row r="3146" spans="1:7">
      <c r="A3146" t="e">
        <f>_xlfn.XLOOKUP(I3146,UTILIZADAS[Contacto1],UTILIZADAS[Source.Name],,0)</f>
        <v>#N/A</v>
      </c>
      <c r="B3146" s="18" t="e">
        <f>VLOOKUP(J3146,Ref!A:C,3,0)</f>
        <v>#N/A</v>
      </c>
      <c r="C3146" s="18" t="e">
        <f>VLOOKUP(J3146,Ref!A:D,4,0)</f>
        <v>#N/A</v>
      </c>
      <c r="D3146" s="18" t="str">
        <f t="shared" si="147"/>
        <v>00/ene</v>
      </c>
      <c r="E3146" s="18">
        <f t="shared" si="148"/>
        <v>0</v>
      </c>
      <c r="F3146" s="18">
        <v>1</v>
      </c>
      <c r="G3146" s="18">
        <f t="shared" si="149"/>
        <v>0</v>
      </c>
    </row>
    <row r="3147" spans="1:7">
      <c r="A3147" t="e">
        <f>_xlfn.XLOOKUP(I3147,UTILIZADAS[Contacto1],UTILIZADAS[Source.Name],,0)</f>
        <v>#N/A</v>
      </c>
      <c r="B3147" s="18" t="e">
        <f>VLOOKUP(J3147,Ref!A:C,3,0)</f>
        <v>#N/A</v>
      </c>
      <c r="C3147" s="18" t="e">
        <f>VLOOKUP(J3147,Ref!A:D,4,0)</f>
        <v>#N/A</v>
      </c>
      <c r="D3147" s="18" t="str">
        <f t="shared" si="147"/>
        <v>00/ene</v>
      </c>
      <c r="E3147" s="18">
        <f t="shared" si="148"/>
        <v>0</v>
      </c>
      <c r="F3147" s="18">
        <v>1</v>
      </c>
      <c r="G3147" s="18">
        <f t="shared" si="149"/>
        <v>0</v>
      </c>
    </row>
    <row r="3148" spans="1:7">
      <c r="A3148" t="e">
        <f>_xlfn.XLOOKUP(I3148,UTILIZADAS[Contacto1],UTILIZADAS[Source.Name],,0)</f>
        <v>#N/A</v>
      </c>
      <c r="B3148" s="18" t="e">
        <f>VLOOKUP(J3148,Ref!A:C,3,0)</f>
        <v>#N/A</v>
      </c>
      <c r="C3148" s="18" t="e">
        <f>VLOOKUP(J3148,Ref!A:D,4,0)</f>
        <v>#N/A</v>
      </c>
      <c r="D3148" s="18" t="str">
        <f t="shared" si="147"/>
        <v>00/ene</v>
      </c>
      <c r="E3148" s="18">
        <f t="shared" si="148"/>
        <v>0</v>
      </c>
      <c r="F3148" s="18">
        <v>1</v>
      </c>
      <c r="G3148" s="18">
        <f t="shared" si="149"/>
        <v>0</v>
      </c>
    </row>
    <row r="3149" spans="1:7">
      <c r="A3149" t="e">
        <f>_xlfn.XLOOKUP(I3149,UTILIZADAS[Contacto1],UTILIZADAS[Source.Name],,0)</f>
        <v>#N/A</v>
      </c>
      <c r="B3149" s="18" t="e">
        <f>VLOOKUP(J3149,Ref!A:C,3,0)</f>
        <v>#N/A</v>
      </c>
      <c r="C3149" s="18" t="e">
        <f>VLOOKUP(J3149,Ref!A:D,4,0)</f>
        <v>#N/A</v>
      </c>
      <c r="D3149" s="18" t="str">
        <f t="shared" si="147"/>
        <v>00/ene</v>
      </c>
      <c r="E3149" s="18">
        <f t="shared" si="148"/>
        <v>0</v>
      </c>
      <c r="F3149" s="18">
        <v>1</v>
      </c>
      <c r="G3149" s="18">
        <f t="shared" si="149"/>
        <v>0</v>
      </c>
    </row>
    <row r="3150" spans="1:7">
      <c r="A3150" t="e">
        <f>_xlfn.XLOOKUP(I3150,UTILIZADAS[Contacto1],UTILIZADAS[Source.Name],,0)</f>
        <v>#N/A</v>
      </c>
      <c r="B3150" s="18" t="e">
        <f>VLOOKUP(J3150,Ref!A:C,3,0)</f>
        <v>#N/A</v>
      </c>
      <c r="C3150" s="18" t="e">
        <f>VLOOKUP(J3150,Ref!A:D,4,0)</f>
        <v>#N/A</v>
      </c>
      <c r="D3150" s="18" t="str">
        <f t="shared" si="147"/>
        <v>00/ene</v>
      </c>
      <c r="E3150" s="18">
        <f t="shared" si="148"/>
        <v>0</v>
      </c>
      <c r="F3150" s="18">
        <v>1</v>
      </c>
      <c r="G3150" s="18">
        <f t="shared" si="149"/>
        <v>0</v>
      </c>
    </row>
    <row r="3151" spans="1:7">
      <c r="A3151" t="e">
        <f>_xlfn.XLOOKUP(I3151,UTILIZADAS[Contacto1],UTILIZADAS[Source.Name],,0)</f>
        <v>#N/A</v>
      </c>
      <c r="B3151" s="18" t="e">
        <f>VLOOKUP(J3151,Ref!A:C,3,0)</f>
        <v>#N/A</v>
      </c>
      <c r="C3151" s="18" t="e">
        <f>VLOOKUP(J3151,Ref!A:D,4,0)</f>
        <v>#N/A</v>
      </c>
      <c r="D3151" s="18" t="str">
        <f t="shared" si="147"/>
        <v>00/ene</v>
      </c>
      <c r="E3151" s="18">
        <f t="shared" si="148"/>
        <v>0</v>
      </c>
      <c r="F3151" s="18">
        <v>1</v>
      </c>
      <c r="G3151" s="18">
        <f t="shared" si="149"/>
        <v>0</v>
      </c>
    </row>
    <row r="3152" spans="1:7">
      <c r="A3152" t="e">
        <f>_xlfn.XLOOKUP(I3152,UTILIZADAS[Contacto1],UTILIZADAS[Source.Name],,0)</f>
        <v>#N/A</v>
      </c>
      <c r="B3152" s="18" t="e">
        <f>VLOOKUP(J3152,Ref!A:C,3,0)</f>
        <v>#N/A</v>
      </c>
      <c r="C3152" s="18" t="e">
        <f>VLOOKUP(J3152,Ref!A:D,4,0)</f>
        <v>#N/A</v>
      </c>
      <c r="D3152" s="18" t="str">
        <f t="shared" si="147"/>
        <v>00/ene</v>
      </c>
      <c r="E3152" s="18">
        <f t="shared" si="148"/>
        <v>0</v>
      </c>
      <c r="F3152" s="18">
        <v>1</v>
      </c>
      <c r="G3152" s="18">
        <f t="shared" si="149"/>
        <v>0</v>
      </c>
    </row>
    <row r="3153" spans="1:7">
      <c r="A3153" t="e">
        <f>_xlfn.XLOOKUP(I3153,UTILIZADAS[Contacto1],UTILIZADAS[Source.Name],,0)</f>
        <v>#N/A</v>
      </c>
      <c r="B3153" s="18" t="e">
        <f>VLOOKUP(J3153,Ref!A:C,3,0)</f>
        <v>#N/A</v>
      </c>
      <c r="C3153" s="18" t="e">
        <f>VLOOKUP(J3153,Ref!A:D,4,0)</f>
        <v>#N/A</v>
      </c>
      <c r="D3153" s="18" t="str">
        <f t="shared" si="147"/>
        <v>00/ene</v>
      </c>
      <c r="E3153" s="18">
        <f t="shared" si="148"/>
        <v>0</v>
      </c>
      <c r="F3153" s="18">
        <v>1</v>
      </c>
      <c r="G3153" s="18">
        <f t="shared" si="149"/>
        <v>0</v>
      </c>
    </row>
    <row r="3154" spans="1:7">
      <c r="A3154" t="e">
        <f>_xlfn.XLOOKUP(I3154,UTILIZADAS[Contacto1],UTILIZADAS[Source.Name],,0)</f>
        <v>#N/A</v>
      </c>
      <c r="B3154" s="18" t="e">
        <f>VLOOKUP(J3154,Ref!A:C,3,0)</f>
        <v>#N/A</v>
      </c>
      <c r="C3154" s="18" t="e">
        <f>VLOOKUP(J3154,Ref!A:D,4,0)</f>
        <v>#N/A</v>
      </c>
      <c r="D3154" s="18" t="str">
        <f t="shared" si="147"/>
        <v>00/ene</v>
      </c>
      <c r="E3154" s="18">
        <f t="shared" si="148"/>
        <v>0</v>
      </c>
      <c r="F3154" s="18">
        <v>1</v>
      </c>
      <c r="G3154" s="18">
        <f t="shared" si="149"/>
        <v>0</v>
      </c>
    </row>
    <row r="3155" spans="1:7">
      <c r="A3155" t="e">
        <f>_xlfn.XLOOKUP(I3155,UTILIZADAS[Contacto1],UTILIZADAS[Source.Name],,0)</f>
        <v>#N/A</v>
      </c>
      <c r="B3155" s="18" t="e">
        <f>VLOOKUP(J3155,Ref!A:C,3,0)</f>
        <v>#N/A</v>
      </c>
      <c r="C3155" s="18" t="e">
        <f>VLOOKUP(J3155,Ref!A:D,4,0)</f>
        <v>#N/A</v>
      </c>
      <c r="D3155" s="18" t="str">
        <f t="shared" si="147"/>
        <v>00/ene</v>
      </c>
      <c r="E3155" s="18">
        <f t="shared" si="148"/>
        <v>0</v>
      </c>
      <c r="F3155" s="18">
        <v>1</v>
      </c>
      <c r="G3155" s="18">
        <f t="shared" si="149"/>
        <v>0</v>
      </c>
    </row>
    <row r="3156" spans="1:7">
      <c r="A3156" t="e">
        <f>_xlfn.XLOOKUP(I3156,UTILIZADAS[Contacto1],UTILIZADAS[Source.Name],,0)</f>
        <v>#N/A</v>
      </c>
      <c r="B3156" s="18" t="e">
        <f>VLOOKUP(J3156,Ref!A:C,3,0)</f>
        <v>#N/A</v>
      </c>
      <c r="C3156" s="18" t="e">
        <f>VLOOKUP(J3156,Ref!A:D,4,0)</f>
        <v>#N/A</v>
      </c>
      <c r="D3156" s="18" t="str">
        <f t="shared" si="147"/>
        <v>00/ene</v>
      </c>
      <c r="E3156" s="18">
        <f t="shared" si="148"/>
        <v>0</v>
      </c>
      <c r="F3156" s="18">
        <v>1</v>
      </c>
      <c r="G3156" s="18">
        <f t="shared" si="149"/>
        <v>0</v>
      </c>
    </row>
    <row r="3157" spans="1:7">
      <c r="A3157" t="e">
        <f>_xlfn.XLOOKUP(I3157,UTILIZADAS[Contacto1],UTILIZADAS[Source.Name],,0)</f>
        <v>#N/A</v>
      </c>
      <c r="B3157" s="18" t="e">
        <f>VLOOKUP(J3157,Ref!A:C,3,0)</f>
        <v>#N/A</v>
      </c>
      <c r="C3157" s="18" t="e">
        <f>VLOOKUP(J3157,Ref!A:D,4,0)</f>
        <v>#N/A</v>
      </c>
      <c r="D3157" s="18" t="str">
        <f t="shared" si="147"/>
        <v>00/ene</v>
      </c>
      <c r="E3157" s="18">
        <f t="shared" si="148"/>
        <v>0</v>
      </c>
      <c r="F3157" s="18">
        <v>1</v>
      </c>
      <c r="G3157" s="18">
        <f t="shared" si="149"/>
        <v>0</v>
      </c>
    </row>
    <row r="3158" spans="1:7">
      <c r="A3158" t="e">
        <f>_xlfn.XLOOKUP(I3158,UTILIZADAS[Contacto1],UTILIZADAS[Source.Name],,0)</f>
        <v>#N/A</v>
      </c>
      <c r="B3158" s="18" t="e">
        <f>VLOOKUP(J3158,Ref!A:C,3,0)</f>
        <v>#N/A</v>
      </c>
      <c r="C3158" s="18" t="e">
        <f>VLOOKUP(J3158,Ref!A:D,4,0)</f>
        <v>#N/A</v>
      </c>
      <c r="D3158" s="18" t="str">
        <f t="shared" si="147"/>
        <v>00/ene</v>
      </c>
      <c r="E3158" s="18">
        <f t="shared" si="148"/>
        <v>0</v>
      </c>
      <c r="F3158" s="18">
        <v>1</v>
      </c>
      <c r="G3158" s="18">
        <f t="shared" si="149"/>
        <v>0</v>
      </c>
    </row>
    <row r="3159" spans="1:7">
      <c r="A3159" t="e">
        <f>_xlfn.XLOOKUP(I3159,UTILIZADAS[Contacto1],UTILIZADAS[Source.Name],,0)</f>
        <v>#N/A</v>
      </c>
      <c r="B3159" s="18" t="e">
        <f>VLOOKUP(J3159,Ref!A:C,3,0)</f>
        <v>#N/A</v>
      </c>
      <c r="C3159" s="18" t="e">
        <f>VLOOKUP(J3159,Ref!A:D,4,0)</f>
        <v>#N/A</v>
      </c>
      <c r="D3159" s="18" t="str">
        <f t="shared" si="147"/>
        <v>00/ene</v>
      </c>
      <c r="E3159" s="18">
        <f t="shared" si="148"/>
        <v>0</v>
      </c>
      <c r="F3159" s="18">
        <v>1</v>
      </c>
      <c r="G3159" s="18">
        <f t="shared" si="149"/>
        <v>0</v>
      </c>
    </row>
    <row r="3160" spans="1:7">
      <c r="A3160" t="e">
        <f>_xlfn.XLOOKUP(I3160,UTILIZADAS[Contacto1],UTILIZADAS[Source.Name],,0)</f>
        <v>#N/A</v>
      </c>
      <c r="B3160" s="18" t="e">
        <f>VLOOKUP(J3160,Ref!A:C,3,0)</f>
        <v>#N/A</v>
      </c>
      <c r="C3160" s="18" t="e">
        <f>VLOOKUP(J3160,Ref!A:D,4,0)</f>
        <v>#N/A</v>
      </c>
      <c r="D3160" s="18" t="str">
        <f t="shared" si="147"/>
        <v>00/ene</v>
      </c>
      <c r="E3160" s="18">
        <f t="shared" si="148"/>
        <v>0</v>
      </c>
      <c r="F3160" s="18">
        <v>1</v>
      </c>
      <c r="G3160" s="18">
        <f t="shared" si="149"/>
        <v>0</v>
      </c>
    </row>
    <row r="3161" spans="1:7">
      <c r="A3161" t="e">
        <f>_xlfn.XLOOKUP(I3161,UTILIZADAS[Contacto1],UTILIZADAS[Source.Name],,0)</f>
        <v>#N/A</v>
      </c>
      <c r="B3161" s="18" t="e">
        <f>VLOOKUP(J3161,Ref!A:C,3,0)</f>
        <v>#N/A</v>
      </c>
      <c r="C3161" s="18" t="e">
        <f>VLOOKUP(J3161,Ref!A:D,4,0)</f>
        <v>#N/A</v>
      </c>
      <c r="D3161" s="18" t="str">
        <f t="shared" si="147"/>
        <v>00/ene</v>
      </c>
      <c r="E3161" s="18">
        <f t="shared" si="148"/>
        <v>0</v>
      </c>
      <c r="F3161" s="18">
        <v>1</v>
      </c>
      <c r="G3161" s="18">
        <f t="shared" si="149"/>
        <v>0</v>
      </c>
    </row>
    <row r="3162" spans="1:7">
      <c r="A3162" t="e">
        <f>_xlfn.XLOOKUP(I3162,UTILIZADAS[Contacto1],UTILIZADAS[Source.Name],,0)</f>
        <v>#N/A</v>
      </c>
      <c r="B3162" s="18" t="e">
        <f>VLOOKUP(J3162,Ref!A:C,3,0)</f>
        <v>#N/A</v>
      </c>
      <c r="C3162" s="18" t="e">
        <f>VLOOKUP(J3162,Ref!A:D,4,0)</f>
        <v>#N/A</v>
      </c>
      <c r="D3162" s="18" t="str">
        <f t="shared" si="147"/>
        <v>00/ene</v>
      </c>
      <c r="E3162" s="18">
        <f t="shared" si="148"/>
        <v>0</v>
      </c>
      <c r="F3162" s="18">
        <v>1</v>
      </c>
      <c r="G3162" s="18">
        <f t="shared" si="149"/>
        <v>0</v>
      </c>
    </row>
    <row r="3163" spans="1:7">
      <c r="A3163" t="e">
        <f>_xlfn.XLOOKUP(I3163,UTILIZADAS[Contacto1],UTILIZADAS[Source.Name],,0)</f>
        <v>#N/A</v>
      </c>
      <c r="B3163" s="18" t="e">
        <f>VLOOKUP(J3163,Ref!A:C,3,0)</f>
        <v>#N/A</v>
      </c>
      <c r="C3163" s="18" t="e">
        <f>VLOOKUP(J3163,Ref!A:D,4,0)</f>
        <v>#N/A</v>
      </c>
      <c r="D3163" s="18" t="str">
        <f t="shared" si="147"/>
        <v>00/ene</v>
      </c>
      <c r="E3163" s="18">
        <f t="shared" si="148"/>
        <v>0</v>
      </c>
      <c r="F3163" s="18">
        <v>1</v>
      </c>
      <c r="G3163" s="18">
        <f t="shared" si="149"/>
        <v>0</v>
      </c>
    </row>
    <row r="3164" spans="1:7">
      <c r="A3164" t="e">
        <f>_xlfn.XLOOKUP(I3164,UTILIZADAS[Contacto1],UTILIZADAS[Source.Name],,0)</f>
        <v>#N/A</v>
      </c>
      <c r="B3164" s="18" t="e">
        <f>VLOOKUP(J3164,Ref!A:C,3,0)</f>
        <v>#N/A</v>
      </c>
      <c r="C3164" s="18" t="e">
        <f>VLOOKUP(J3164,Ref!A:D,4,0)</f>
        <v>#N/A</v>
      </c>
      <c r="D3164" s="18" t="str">
        <f t="shared" si="147"/>
        <v>00/ene</v>
      </c>
      <c r="E3164" s="18">
        <f t="shared" si="148"/>
        <v>0</v>
      </c>
      <c r="F3164" s="18">
        <v>1</v>
      </c>
      <c r="G3164" s="18">
        <f t="shared" si="149"/>
        <v>0</v>
      </c>
    </row>
    <row r="3165" spans="1:7">
      <c r="A3165" t="e">
        <f>_xlfn.XLOOKUP(I3165,UTILIZADAS[Contacto1],UTILIZADAS[Source.Name],,0)</f>
        <v>#N/A</v>
      </c>
      <c r="B3165" s="18" t="e">
        <f>VLOOKUP(J3165,Ref!A:C,3,0)</f>
        <v>#N/A</v>
      </c>
      <c r="C3165" s="18" t="e">
        <f>VLOOKUP(J3165,Ref!A:D,4,0)</f>
        <v>#N/A</v>
      </c>
      <c r="D3165" s="18" t="str">
        <f t="shared" si="147"/>
        <v>00/ene</v>
      </c>
      <c r="E3165" s="18">
        <f t="shared" si="148"/>
        <v>0</v>
      </c>
      <c r="F3165" s="18">
        <v>1</v>
      </c>
      <c r="G3165" s="18">
        <f t="shared" si="149"/>
        <v>0</v>
      </c>
    </row>
    <row r="3166" spans="1:7">
      <c r="A3166" t="e">
        <f>_xlfn.XLOOKUP(I3166,UTILIZADAS[Contacto1],UTILIZADAS[Source.Name],,0)</f>
        <v>#N/A</v>
      </c>
      <c r="B3166" s="18" t="e">
        <f>VLOOKUP(J3166,Ref!A:C,3,0)</f>
        <v>#N/A</v>
      </c>
      <c r="C3166" s="18" t="e">
        <f>VLOOKUP(J3166,Ref!A:D,4,0)</f>
        <v>#N/A</v>
      </c>
      <c r="D3166" s="18" t="str">
        <f t="shared" si="147"/>
        <v>00/ene</v>
      </c>
      <c r="E3166" s="18">
        <f t="shared" si="148"/>
        <v>0</v>
      </c>
      <c r="F3166" s="18">
        <v>1</v>
      </c>
      <c r="G3166" s="18">
        <f t="shared" si="149"/>
        <v>0</v>
      </c>
    </row>
    <row r="3167" spans="1:7">
      <c r="A3167" t="e">
        <f>_xlfn.XLOOKUP(I3167,UTILIZADAS[Contacto1],UTILIZADAS[Source.Name],,0)</f>
        <v>#N/A</v>
      </c>
      <c r="B3167" s="18" t="e">
        <f>VLOOKUP(J3167,Ref!A:C,3,0)</f>
        <v>#N/A</v>
      </c>
      <c r="C3167" s="18" t="e">
        <f>VLOOKUP(J3167,Ref!A:D,4,0)</f>
        <v>#N/A</v>
      </c>
      <c r="D3167" s="18" t="str">
        <f t="shared" si="147"/>
        <v>00/ene</v>
      </c>
      <c r="E3167" s="18">
        <f t="shared" si="148"/>
        <v>0</v>
      </c>
      <c r="F3167" s="18">
        <v>1</v>
      </c>
      <c r="G3167" s="18">
        <f t="shared" si="149"/>
        <v>0</v>
      </c>
    </row>
    <row r="3168" spans="1:7">
      <c r="A3168" t="e">
        <f>_xlfn.XLOOKUP(I3168,UTILIZADAS[Contacto1],UTILIZADAS[Source.Name],,0)</f>
        <v>#N/A</v>
      </c>
      <c r="B3168" s="18" t="e">
        <f>VLOOKUP(J3168,Ref!A:C,3,0)</f>
        <v>#N/A</v>
      </c>
      <c r="C3168" s="18" t="e">
        <f>VLOOKUP(J3168,Ref!A:D,4,0)</f>
        <v>#N/A</v>
      </c>
      <c r="D3168" s="18" t="str">
        <f t="shared" si="147"/>
        <v>00/ene</v>
      </c>
      <c r="E3168" s="18">
        <f t="shared" si="148"/>
        <v>0</v>
      </c>
      <c r="F3168" s="18">
        <v>1</v>
      </c>
      <c r="G3168" s="18">
        <f t="shared" si="149"/>
        <v>0</v>
      </c>
    </row>
    <row r="3169" spans="1:7">
      <c r="A3169" t="e">
        <f>_xlfn.XLOOKUP(I3169,UTILIZADAS[Contacto1],UTILIZADAS[Source.Name],,0)</f>
        <v>#N/A</v>
      </c>
      <c r="B3169" s="18" t="e">
        <f>VLOOKUP(J3169,Ref!A:C,3,0)</f>
        <v>#N/A</v>
      </c>
      <c r="C3169" s="18" t="e">
        <f>VLOOKUP(J3169,Ref!A:D,4,0)</f>
        <v>#N/A</v>
      </c>
      <c r="D3169" s="18" t="str">
        <f t="shared" si="147"/>
        <v>00/ene</v>
      </c>
      <c r="E3169" s="18">
        <f t="shared" si="148"/>
        <v>0</v>
      </c>
      <c r="F3169" s="18">
        <v>1</v>
      </c>
      <c r="G3169" s="18">
        <f t="shared" si="149"/>
        <v>0</v>
      </c>
    </row>
    <row r="3170" spans="1:7">
      <c r="A3170" t="e">
        <f>_xlfn.XLOOKUP(I3170,UTILIZADAS[Contacto1],UTILIZADAS[Source.Name],,0)</f>
        <v>#N/A</v>
      </c>
      <c r="B3170" s="18" t="e">
        <f>VLOOKUP(J3170,Ref!A:C,3,0)</f>
        <v>#N/A</v>
      </c>
      <c r="C3170" s="18" t="e">
        <f>VLOOKUP(J3170,Ref!A:D,4,0)</f>
        <v>#N/A</v>
      </c>
      <c r="D3170" s="18" t="str">
        <f t="shared" si="147"/>
        <v>00/ene</v>
      </c>
      <c r="E3170" s="18">
        <f t="shared" si="148"/>
        <v>0</v>
      </c>
      <c r="F3170" s="18">
        <v>1</v>
      </c>
      <c r="G3170" s="18">
        <f t="shared" si="149"/>
        <v>0</v>
      </c>
    </row>
    <row r="3171" spans="1:7">
      <c r="A3171" t="e">
        <f>_xlfn.XLOOKUP(I3171,UTILIZADAS[Contacto1],UTILIZADAS[Source.Name],,0)</f>
        <v>#N/A</v>
      </c>
      <c r="B3171" s="18" t="e">
        <f>VLOOKUP(J3171,Ref!A:C,3,0)</f>
        <v>#N/A</v>
      </c>
      <c r="C3171" s="18" t="e">
        <f>VLOOKUP(J3171,Ref!A:D,4,0)</f>
        <v>#N/A</v>
      </c>
      <c r="D3171" s="18" t="str">
        <f t="shared" si="147"/>
        <v>00/ene</v>
      </c>
      <c r="E3171" s="18">
        <f t="shared" si="148"/>
        <v>0</v>
      </c>
      <c r="F3171" s="18">
        <v>1</v>
      </c>
      <c r="G3171" s="18">
        <f t="shared" si="149"/>
        <v>0</v>
      </c>
    </row>
    <row r="3172" spans="1:7">
      <c r="A3172" t="e">
        <f>_xlfn.XLOOKUP(I3172,UTILIZADAS[Contacto1],UTILIZADAS[Source.Name],,0)</f>
        <v>#N/A</v>
      </c>
      <c r="B3172" s="18" t="e">
        <f>VLOOKUP(J3172,Ref!A:C,3,0)</f>
        <v>#N/A</v>
      </c>
      <c r="C3172" s="18" t="e">
        <f>VLOOKUP(J3172,Ref!A:D,4,0)</f>
        <v>#N/A</v>
      </c>
      <c r="D3172" s="18" t="str">
        <f t="shared" si="147"/>
        <v>00/ene</v>
      </c>
      <c r="E3172" s="18">
        <f t="shared" si="148"/>
        <v>0</v>
      </c>
      <c r="F3172" s="18">
        <v>1</v>
      </c>
      <c r="G3172" s="18">
        <f t="shared" si="149"/>
        <v>0</v>
      </c>
    </row>
    <row r="3173" spans="1:7">
      <c r="A3173" t="e">
        <f>_xlfn.XLOOKUP(I3173,UTILIZADAS[Contacto1],UTILIZADAS[Source.Name],,0)</f>
        <v>#N/A</v>
      </c>
      <c r="B3173" s="18" t="e">
        <f>VLOOKUP(J3173,Ref!A:C,3,0)</f>
        <v>#N/A</v>
      </c>
      <c r="C3173" s="18" t="e">
        <f>VLOOKUP(J3173,Ref!A:D,4,0)</f>
        <v>#N/A</v>
      </c>
      <c r="D3173" s="18" t="str">
        <f t="shared" si="147"/>
        <v>00/ene</v>
      </c>
      <c r="E3173" s="18">
        <f t="shared" si="148"/>
        <v>0</v>
      </c>
      <c r="F3173" s="18">
        <v>1</v>
      </c>
      <c r="G3173" s="18">
        <f t="shared" si="149"/>
        <v>0</v>
      </c>
    </row>
    <row r="3174" spans="1:7">
      <c r="A3174" t="e">
        <f>_xlfn.XLOOKUP(I3174,UTILIZADAS[Contacto1],UTILIZADAS[Source.Name],,0)</f>
        <v>#N/A</v>
      </c>
      <c r="B3174" s="18" t="e">
        <f>VLOOKUP(J3174,Ref!A:C,3,0)</f>
        <v>#N/A</v>
      </c>
      <c r="C3174" s="18" t="e">
        <f>VLOOKUP(J3174,Ref!A:D,4,0)</f>
        <v>#N/A</v>
      </c>
      <c r="D3174" s="18" t="str">
        <f t="shared" si="147"/>
        <v>00/ene</v>
      </c>
      <c r="E3174" s="18">
        <f t="shared" si="148"/>
        <v>0</v>
      </c>
      <c r="F3174" s="18">
        <v>1</v>
      </c>
      <c r="G3174" s="18">
        <f t="shared" si="149"/>
        <v>0</v>
      </c>
    </row>
    <row r="3175" spans="1:7">
      <c r="A3175" t="e">
        <f>_xlfn.XLOOKUP(I3175,UTILIZADAS[Contacto1],UTILIZADAS[Source.Name],,0)</f>
        <v>#N/A</v>
      </c>
      <c r="B3175" s="18" t="e">
        <f>VLOOKUP(J3175,Ref!A:C,3,0)</f>
        <v>#N/A</v>
      </c>
      <c r="C3175" s="18" t="e">
        <f>VLOOKUP(J3175,Ref!A:D,4,0)</f>
        <v>#N/A</v>
      </c>
      <c r="D3175" s="18" t="str">
        <f t="shared" si="147"/>
        <v>00/ene</v>
      </c>
      <c r="E3175" s="18">
        <f t="shared" si="148"/>
        <v>0</v>
      </c>
      <c r="F3175" s="18">
        <v>1</v>
      </c>
      <c r="G3175" s="18">
        <f t="shared" si="149"/>
        <v>0</v>
      </c>
    </row>
    <row r="3176" spans="1:7">
      <c r="A3176" t="e">
        <f>_xlfn.XLOOKUP(I3176,UTILIZADAS[Contacto1],UTILIZADAS[Source.Name],,0)</f>
        <v>#N/A</v>
      </c>
      <c r="B3176" s="18" t="e">
        <f>VLOOKUP(J3176,Ref!A:C,3,0)</f>
        <v>#N/A</v>
      </c>
      <c r="C3176" s="18" t="e">
        <f>VLOOKUP(J3176,Ref!A:D,4,0)</f>
        <v>#N/A</v>
      </c>
      <c r="D3176" s="18" t="str">
        <f t="shared" si="147"/>
        <v>00/ene</v>
      </c>
      <c r="E3176" s="18">
        <f t="shared" si="148"/>
        <v>0</v>
      </c>
      <c r="F3176" s="18">
        <v>1</v>
      </c>
      <c r="G3176" s="18">
        <f t="shared" si="149"/>
        <v>0</v>
      </c>
    </row>
    <row r="3177" spans="1:7">
      <c r="A3177" t="e">
        <f>_xlfn.XLOOKUP(I3177,UTILIZADAS[Contacto1],UTILIZADAS[Source.Name],,0)</f>
        <v>#N/A</v>
      </c>
      <c r="B3177" s="18" t="e">
        <f>VLOOKUP(J3177,Ref!A:C,3,0)</f>
        <v>#N/A</v>
      </c>
      <c r="C3177" s="18" t="e">
        <f>VLOOKUP(J3177,Ref!A:D,4,0)</f>
        <v>#N/A</v>
      </c>
      <c r="D3177" s="18" t="str">
        <f t="shared" si="147"/>
        <v>00/ene</v>
      </c>
      <c r="E3177" s="18">
        <f t="shared" si="148"/>
        <v>0</v>
      </c>
      <c r="F3177" s="18">
        <v>1</v>
      </c>
      <c r="G3177" s="18">
        <f t="shared" si="149"/>
        <v>0</v>
      </c>
    </row>
    <row r="3178" spans="1:7">
      <c r="A3178" t="e">
        <f>_xlfn.XLOOKUP(I3178,UTILIZADAS[Contacto1],UTILIZADAS[Source.Name],,0)</f>
        <v>#N/A</v>
      </c>
      <c r="B3178" s="18" t="e">
        <f>VLOOKUP(J3178,Ref!A:C,3,0)</f>
        <v>#N/A</v>
      </c>
      <c r="C3178" s="18" t="e">
        <f>VLOOKUP(J3178,Ref!A:D,4,0)</f>
        <v>#N/A</v>
      </c>
      <c r="D3178" s="18" t="str">
        <f t="shared" si="147"/>
        <v>00/ene</v>
      </c>
      <c r="E3178" s="18">
        <f t="shared" si="148"/>
        <v>0</v>
      </c>
      <c r="F3178" s="18">
        <v>1</v>
      </c>
      <c r="G3178" s="18">
        <f t="shared" si="149"/>
        <v>0</v>
      </c>
    </row>
    <row r="3179" spans="1:7">
      <c r="A3179" t="e">
        <f>_xlfn.XLOOKUP(I3179,UTILIZADAS[Contacto1],UTILIZADAS[Source.Name],,0)</f>
        <v>#N/A</v>
      </c>
      <c r="B3179" s="18" t="e">
        <f>VLOOKUP(J3179,Ref!A:C,3,0)</f>
        <v>#N/A</v>
      </c>
      <c r="C3179" s="18" t="e">
        <f>VLOOKUP(J3179,Ref!A:D,4,0)</f>
        <v>#N/A</v>
      </c>
      <c r="D3179" s="18" t="str">
        <f t="shared" si="147"/>
        <v>00/ene</v>
      </c>
      <c r="E3179" s="18">
        <f t="shared" si="148"/>
        <v>0</v>
      </c>
      <c r="F3179" s="18">
        <v>1</v>
      </c>
      <c r="G3179" s="18">
        <f t="shared" si="149"/>
        <v>0</v>
      </c>
    </row>
    <row r="3180" spans="1:7">
      <c r="A3180" t="e">
        <f>_xlfn.XLOOKUP(I3180,UTILIZADAS[Contacto1],UTILIZADAS[Source.Name],,0)</f>
        <v>#N/A</v>
      </c>
      <c r="B3180" s="18" t="e">
        <f>VLOOKUP(J3180,Ref!A:C,3,0)</f>
        <v>#N/A</v>
      </c>
      <c r="C3180" s="18" t="e">
        <f>VLOOKUP(J3180,Ref!A:D,4,0)</f>
        <v>#N/A</v>
      </c>
      <c r="D3180" s="18" t="str">
        <f t="shared" si="147"/>
        <v>00/ene</v>
      </c>
      <c r="E3180" s="18">
        <f t="shared" si="148"/>
        <v>0</v>
      </c>
      <c r="F3180" s="18">
        <v>1</v>
      </c>
      <c r="G3180" s="18">
        <f t="shared" si="149"/>
        <v>0</v>
      </c>
    </row>
    <row r="3181" spans="1:7">
      <c r="A3181" t="e">
        <f>_xlfn.XLOOKUP(I3181,UTILIZADAS[Contacto1],UTILIZADAS[Source.Name],,0)</f>
        <v>#N/A</v>
      </c>
      <c r="B3181" s="18" t="e">
        <f>VLOOKUP(J3181,Ref!A:C,3,0)</f>
        <v>#N/A</v>
      </c>
      <c r="C3181" s="18" t="e">
        <f>VLOOKUP(J3181,Ref!A:D,4,0)</f>
        <v>#N/A</v>
      </c>
      <c r="D3181" s="18" t="str">
        <f t="shared" si="147"/>
        <v>00/ene</v>
      </c>
      <c r="E3181" s="18">
        <f t="shared" si="148"/>
        <v>0</v>
      </c>
      <c r="F3181" s="18">
        <v>1</v>
      </c>
      <c r="G3181" s="18">
        <f t="shared" si="149"/>
        <v>0</v>
      </c>
    </row>
    <row r="3182" spans="1:7">
      <c r="A3182" t="e">
        <f>_xlfn.XLOOKUP(I3182,UTILIZADAS[Contacto1],UTILIZADAS[Source.Name],,0)</f>
        <v>#N/A</v>
      </c>
      <c r="B3182" s="18" t="e">
        <f>VLOOKUP(J3182,Ref!A:C,3,0)</f>
        <v>#N/A</v>
      </c>
      <c r="C3182" s="18" t="e">
        <f>VLOOKUP(J3182,Ref!A:D,4,0)</f>
        <v>#N/A</v>
      </c>
      <c r="D3182" s="18" t="str">
        <f t="shared" si="147"/>
        <v>00/ene</v>
      </c>
      <c r="E3182" s="18">
        <f t="shared" si="148"/>
        <v>0</v>
      </c>
      <c r="F3182" s="18">
        <v>1</v>
      </c>
      <c r="G3182" s="18">
        <f t="shared" si="149"/>
        <v>0</v>
      </c>
    </row>
    <row r="3183" spans="1:7">
      <c r="A3183" t="e">
        <f>_xlfn.XLOOKUP(I3183,UTILIZADAS[Contacto1],UTILIZADAS[Source.Name],,0)</f>
        <v>#N/A</v>
      </c>
      <c r="B3183" s="18" t="e">
        <f>VLOOKUP(J3183,Ref!A:C,3,0)</f>
        <v>#N/A</v>
      </c>
      <c r="C3183" s="18" t="e">
        <f>VLOOKUP(J3183,Ref!A:D,4,0)</f>
        <v>#N/A</v>
      </c>
      <c r="D3183" s="18" t="str">
        <f t="shared" si="147"/>
        <v>00/ene</v>
      </c>
      <c r="E3183" s="18">
        <f t="shared" si="148"/>
        <v>0</v>
      </c>
      <c r="F3183" s="18">
        <v>1</v>
      </c>
      <c r="G3183" s="18">
        <f t="shared" si="149"/>
        <v>0</v>
      </c>
    </row>
    <row r="3184" spans="1:7">
      <c r="A3184" t="e">
        <f>_xlfn.XLOOKUP(I3184,UTILIZADAS[Contacto1],UTILIZADAS[Source.Name],,0)</f>
        <v>#N/A</v>
      </c>
      <c r="B3184" s="18" t="e">
        <f>VLOOKUP(J3184,Ref!A:C,3,0)</f>
        <v>#N/A</v>
      </c>
      <c r="C3184" s="18" t="e">
        <f>VLOOKUP(J3184,Ref!A:D,4,0)</f>
        <v>#N/A</v>
      </c>
      <c r="D3184" s="18" t="str">
        <f t="shared" si="147"/>
        <v>00/ene</v>
      </c>
      <c r="E3184" s="18">
        <f t="shared" si="148"/>
        <v>0</v>
      </c>
      <c r="F3184" s="18">
        <v>1</v>
      </c>
      <c r="G3184" s="18">
        <f t="shared" si="149"/>
        <v>0</v>
      </c>
    </row>
    <row r="3185" spans="1:7">
      <c r="A3185" t="e">
        <f>_xlfn.XLOOKUP(I3185,UTILIZADAS[Contacto1],UTILIZADAS[Source.Name],,0)</f>
        <v>#N/A</v>
      </c>
      <c r="B3185" s="18" t="e">
        <f>VLOOKUP(J3185,Ref!A:C,3,0)</f>
        <v>#N/A</v>
      </c>
      <c r="C3185" s="18" t="e">
        <f>VLOOKUP(J3185,Ref!A:D,4,0)</f>
        <v>#N/A</v>
      </c>
      <c r="D3185" s="18" t="str">
        <f t="shared" si="147"/>
        <v>00/ene</v>
      </c>
      <c r="E3185" s="18">
        <f t="shared" si="148"/>
        <v>0</v>
      </c>
      <c r="F3185" s="18">
        <v>1</v>
      </c>
      <c r="G3185" s="18">
        <f t="shared" si="149"/>
        <v>0</v>
      </c>
    </row>
    <row r="3186" spans="1:7">
      <c r="A3186" t="e">
        <f>_xlfn.XLOOKUP(I3186,UTILIZADAS[Contacto1],UTILIZADAS[Source.Name],,0)</f>
        <v>#N/A</v>
      </c>
      <c r="B3186" s="18" t="e">
        <f>VLOOKUP(J3186,Ref!A:C,3,0)</f>
        <v>#N/A</v>
      </c>
      <c r="C3186" s="18" t="e">
        <f>VLOOKUP(J3186,Ref!A:D,4,0)</f>
        <v>#N/A</v>
      </c>
      <c r="D3186" s="18" t="str">
        <f t="shared" si="147"/>
        <v>00/ene</v>
      </c>
      <c r="E3186" s="18">
        <f t="shared" si="148"/>
        <v>0</v>
      </c>
      <c r="F3186" s="18">
        <v>1</v>
      </c>
      <c r="G3186" s="18">
        <f t="shared" si="149"/>
        <v>0</v>
      </c>
    </row>
    <row r="3187" spans="1:7">
      <c r="A3187" t="e">
        <f>_xlfn.XLOOKUP(I3187,UTILIZADAS[Contacto1],UTILIZADAS[Source.Name],,0)</f>
        <v>#N/A</v>
      </c>
      <c r="B3187" s="18" t="e">
        <f>VLOOKUP(J3187,Ref!A:C,3,0)</f>
        <v>#N/A</v>
      </c>
      <c r="C3187" s="18" t="e">
        <f>VLOOKUP(J3187,Ref!A:D,4,0)</f>
        <v>#N/A</v>
      </c>
      <c r="D3187" s="18" t="str">
        <f t="shared" si="147"/>
        <v>00/ene</v>
      </c>
      <c r="E3187" s="18">
        <f t="shared" si="148"/>
        <v>0</v>
      </c>
      <c r="F3187" s="18">
        <v>1</v>
      </c>
      <c r="G3187" s="18">
        <f t="shared" si="149"/>
        <v>0</v>
      </c>
    </row>
    <row r="3188" spans="1:7">
      <c r="A3188" t="e">
        <f>_xlfn.XLOOKUP(I3188,UTILIZADAS[Contacto1],UTILIZADAS[Source.Name],,0)</f>
        <v>#N/A</v>
      </c>
      <c r="B3188" s="18" t="e">
        <f>VLOOKUP(J3188,Ref!A:C,3,0)</f>
        <v>#N/A</v>
      </c>
      <c r="C3188" s="18" t="e">
        <f>VLOOKUP(J3188,Ref!A:D,4,0)</f>
        <v>#N/A</v>
      </c>
      <c r="D3188" s="18" t="str">
        <f t="shared" si="147"/>
        <v>00/ene</v>
      </c>
      <c r="E3188" s="18">
        <f t="shared" si="148"/>
        <v>0</v>
      </c>
      <c r="F3188" s="18">
        <v>1</v>
      </c>
      <c r="G3188" s="18">
        <f t="shared" si="149"/>
        <v>0</v>
      </c>
    </row>
    <row r="3189" spans="1:7">
      <c r="A3189" t="e">
        <f>_xlfn.XLOOKUP(I3189,UTILIZADAS[Contacto1],UTILIZADAS[Source.Name],,0)</f>
        <v>#N/A</v>
      </c>
      <c r="B3189" s="18" t="e">
        <f>VLOOKUP(J3189,Ref!A:C,3,0)</f>
        <v>#N/A</v>
      </c>
      <c r="C3189" s="18" t="e">
        <f>VLOOKUP(J3189,Ref!A:D,4,0)</f>
        <v>#N/A</v>
      </c>
      <c r="D3189" s="18" t="str">
        <f t="shared" si="147"/>
        <v>00/ene</v>
      </c>
      <c r="E3189" s="18">
        <f t="shared" si="148"/>
        <v>0</v>
      </c>
      <c r="F3189" s="18">
        <v>1</v>
      </c>
      <c r="G3189" s="18">
        <f t="shared" si="149"/>
        <v>0</v>
      </c>
    </row>
    <row r="3190" spans="1:7">
      <c r="A3190" t="e">
        <f>_xlfn.XLOOKUP(I3190,UTILIZADAS[Contacto1],UTILIZADAS[Source.Name],,0)</f>
        <v>#N/A</v>
      </c>
      <c r="B3190" s="18" t="e">
        <f>VLOOKUP(J3190,Ref!A:C,3,0)</f>
        <v>#N/A</v>
      </c>
      <c r="C3190" s="18" t="e">
        <f>VLOOKUP(J3190,Ref!A:D,4,0)</f>
        <v>#N/A</v>
      </c>
      <c r="D3190" s="18" t="str">
        <f t="shared" si="147"/>
        <v>00/ene</v>
      </c>
      <c r="E3190" s="18">
        <f t="shared" si="148"/>
        <v>0</v>
      </c>
      <c r="F3190" s="18">
        <v>1</v>
      </c>
      <c r="G3190" s="18">
        <f t="shared" si="149"/>
        <v>0</v>
      </c>
    </row>
    <row r="3191" spans="1:7">
      <c r="A3191" t="e">
        <f>_xlfn.XLOOKUP(I3191,UTILIZADAS[Contacto1],UTILIZADAS[Source.Name],,0)</f>
        <v>#N/A</v>
      </c>
      <c r="B3191" s="18" t="e">
        <f>VLOOKUP(J3191,Ref!A:C,3,0)</f>
        <v>#N/A</v>
      </c>
      <c r="C3191" s="18" t="e">
        <f>VLOOKUP(J3191,Ref!A:D,4,0)</f>
        <v>#N/A</v>
      </c>
      <c r="D3191" s="18" t="str">
        <f t="shared" si="147"/>
        <v>00/ene</v>
      </c>
      <c r="E3191" s="18">
        <f t="shared" si="148"/>
        <v>0</v>
      </c>
      <c r="F3191" s="18">
        <v>1</v>
      </c>
      <c r="G3191" s="18">
        <f t="shared" si="149"/>
        <v>0</v>
      </c>
    </row>
    <row r="3192" spans="1:7">
      <c r="A3192" t="e">
        <f>_xlfn.XLOOKUP(I3192,UTILIZADAS[Contacto1],UTILIZADAS[Source.Name],,0)</f>
        <v>#N/A</v>
      </c>
      <c r="B3192" s="18" t="e">
        <f>VLOOKUP(J3192,Ref!A:C,3,0)</f>
        <v>#N/A</v>
      </c>
      <c r="C3192" s="18" t="e">
        <f>VLOOKUP(J3192,Ref!A:D,4,0)</f>
        <v>#N/A</v>
      </c>
      <c r="D3192" s="18" t="str">
        <f t="shared" si="147"/>
        <v>00/ene</v>
      </c>
      <c r="E3192" s="18">
        <f t="shared" si="148"/>
        <v>0</v>
      </c>
      <c r="F3192" s="18">
        <v>1</v>
      </c>
      <c r="G3192" s="18">
        <f t="shared" si="149"/>
        <v>0</v>
      </c>
    </row>
    <row r="3193" spans="1:7">
      <c r="A3193" t="e">
        <f>_xlfn.XLOOKUP(I3193,UTILIZADAS[Contacto1],UTILIZADAS[Source.Name],,0)</f>
        <v>#N/A</v>
      </c>
      <c r="B3193" s="18" t="e">
        <f>VLOOKUP(J3193,Ref!A:C,3,0)</f>
        <v>#N/A</v>
      </c>
      <c r="C3193" s="18" t="e">
        <f>VLOOKUP(J3193,Ref!A:D,4,0)</f>
        <v>#N/A</v>
      </c>
      <c r="D3193" s="18" t="str">
        <f t="shared" si="147"/>
        <v>00/ene</v>
      </c>
      <c r="E3193" s="18">
        <f t="shared" si="148"/>
        <v>0</v>
      </c>
      <c r="F3193" s="18">
        <v>1</v>
      </c>
      <c r="G3193" s="18">
        <f t="shared" si="149"/>
        <v>0</v>
      </c>
    </row>
    <row r="3194" spans="1:7">
      <c r="A3194" t="e">
        <f>_xlfn.XLOOKUP(I3194,UTILIZADAS[Contacto1],UTILIZADAS[Source.Name],,0)</f>
        <v>#N/A</v>
      </c>
      <c r="B3194" s="18" t="e">
        <f>VLOOKUP(J3194,Ref!A:C,3,0)</f>
        <v>#N/A</v>
      </c>
      <c r="C3194" s="18" t="e">
        <f>VLOOKUP(J3194,Ref!A:D,4,0)</f>
        <v>#N/A</v>
      </c>
      <c r="D3194" s="18" t="str">
        <f t="shared" si="147"/>
        <v>00/ene</v>
      </c>
      <c r="E3194" s="18">
        <f t="shared" si="148"/>
        <v>0</v>
      </c>
      <c r="F3194" s="18">
        <v>1</v>
      </c>
      <c r="G3194" s="18">
        <f t="shared" si="149"/>
        <v>0</v>
      </c>
    </row>
    <row r="3195" spans="1:7">
      <c r="A3195" t="e">
        <f>_xlfn.XLOOKUP(I3195,UTILIZADAS[Contacto1],UTILIZADAS[Source.Name],,0)</f>
        <v>#N/A</v>
      </c>
      <c r="B3195" s="18" t="e">
        <f>VLOOKUP(J3195,Ref!A:C,3,0)</f>
        <v>#N/A</v>
      </c>
      <c r="C3195" s="18" t="e">
        <f>VLOOKUP(J3195,Ref!A:D,4,0)</f>
        <v>#N/A</v>
      </c>
      <c r="D3195" s="18" t="str">
        <f t="shared" si="147"/>
        <v>00/ene</v>
      </c>
      <c r="E3195" s="18">
        <f t="shared" si="148"/>
        <v>0</v>
      </c>
      <c r="F3195" s="18">
        <v>1</v>
      </c>
      <c r="G3195" s="18">
        <f t="shared" si="149"/>
        <v>0</v>
      </c>
    </row>
    <row r="3196" spans="1:7">
      <c r="A3196" t="e">
        <f>_xlfn.XLOOKUP(I3196,UTILIZADAS[Contacto1],UTILIZADAS[Source.Name],,0)</f>
        <v>#N/A</v>
      </c>
      <c r="B3196" s="18" t="e">
        <f>VLOOKUP(J3196,Ref!A:C,3,0)</f>
        <v>#N/A</v>
      </c>
      <c r="C3196" s="18" t="e">
        <f>VLOOKUP(J3196,Ref!A:D,4,0)</f>
        <v>#N/A</v>
      </c>
      <c r="D3196" s="18" t="str">
        <f t="shared" si="147"/>
        <v>00/ene</v>
      </c>
      <c r="E3196" s="18">
        <f t="shared" si="148"/>
        <v>0</v>
      </c>
      <c r="F3196" s="18">
        <v>1</v>
      </c>
      <c r="G3196" s="18">
        <f t="shared" si="149"/>
        <v>0</v>
      </c>
    </row>
    <row r="3197" spans="1:7">
      <c r="A3197" t="e">
        <f>_xlfn.XLOOKUP(I3197,UTILIZADAS[Contacto1],UTILIZADAS[Source.Name],,0)</f>
        <v>#N/A</v>
      </c>
      <c r="B3197" s="18" t="e">
        <f>VLOOKUP(J3197,Ref!A:C,3,0)</f>
        <v>#N/A</v>
      </c>
      <c r="C3197" s="18" t="e">
        <f>VLOOKUP(J3197,Ref!A:D,4,0)</f>
        <v>#N/A</v>
      </c>
      <c r="D3197" s="18" t="str">
        <f t="shared" si="147"/>
        <v>00/ene</v>
      </c>
      <c r="E3197" s="18">
        <f t="shared" si="148"/>
        <v>0</v>
      </c>
      <c r="F3197" s="18">
        <v>1</v>
      </c>
      <c r="G3197" s="18">
        <f t="shared" si="149"/>
        <v>0</v>
      </c>
    </row>
    <row r="3198" spans="1:7">
      <c r="A3198" t="e">
        <f>_xlfn.XLOOKUP(I3198,UTILIZADAS[Contacto1],UTILIZADAS[Source.Name],,0)</f>
        <v>#N/A</v>
      </c>
      <c r="B3198" s="18" t="e">
        <f>VLOOKUP(J3198,Ref!A:C,3,0)</f>
        <v>#N/A</v>
      </c>
      <c r="C3198" s="18" t="e">
        <f>VLOOKUP(J3198,Ref!A:D,4,0)</f>
        <v>#N/A</v>
      </c>
      <c r="D3198" s="18" t="str">
        <f t="shared" si="147"/>
        <v>00/ene</v>
      </c>
      <c r="E3198" s="18">
        <f t="shared" si="148"/>
        <v>0</v>
      </c>
      <c r="F3198" s="18">
        <v>1</v>
      </c>
      <c r="G3198" s="18">
        <f t="shared" si="149"/>
        <v>0</v>
      </c>
    </row>
    <row r="3199" spans="1:7">
      <c r="A3199" t="e">
        <f>_xlfn.XLOOKUP(I3199,UTILIZADAS[Contacto1],UTILIZADAS[Source.Name],,0)</f>
        <v>#N/A</v>
      </c>
      <c r="B3199" s="18" t="e">
        <f>VLOOKUP(J3199,Ref!A:C,3,0)</f>
        <v>#N/A</v>
      </c>
      <c r="C3199" s="18" t="e">
        <f>VLOOKUP(J3199,Ref!A:D,4,0)</f>
        <v>#N/A</v>
      </c>
      <c r="D3199" s="18" t="str">
        <f t="shared" si="147"/>
        <v>00/ene</v>
      </c>
      <c r="E3199" s="18">
        <f t="shared" si="148"/>
        <v>0</v>
      </c>
      <c r="F3199" s="18">
        <v>1</v>
      </c>
      <c r="G3199" s="18">
        <f t="shared" si="149"/>
        <v>0</v>
      </c>
    </row>
    <row r="3200" spans="1:7">
      <c r="A3200" t="e">
        <f>_xlfn.XLOOKUP(I3200,UTILIZADAS[Contacto1],UTILIZADAS[Source.Name],,0)</f>
        <v>#N/A</v>
      </c>
      <c r="B3200" s="18" t="e">
        <f>VLOOKUP(J3200,Ref!A:C,3,0)</f>
        <v>#N/A</v>
      </c>
      <c r="C3200" s="18" t="e">
        <f>VLOOKUP(J3200,Ref!A:D,4,0)</f>
        <v>#N/A</v>
      </c>
      <c r="D3200" s="18" t="str">
        <f t="shared" si="147"/>
        <v>00/ene</v>
      </c>
      <c r="E3200" s="18">
        <f t="shared" si="148"/>
        <v>0</v>
      </c>
      <c r="F3200" s="18">
        <v>1</v>
      </c>
      <c r="G3200" s="18">
        <f t="shared" si="149"/>
        <v>0</v>
      </c>
    </row>
    <row r="3201" spans="1:7">
      <c r="A3201" t="e">
        <f>_xlfn.XLOOKUP(I3201,UTILIZADAS[Contacto1],UTILIZADAS[Source.Name],,0)</f>
        <v>#N/A</v>
      </c>
      <c r="B3201" s="18" t="e">
        <f>VLOOKUP(J3201,Ref!A:C,3,0)</f>
        <v>#N/A</v>
      </c>
      <c r="C3201" s="18" t="e">
        <f>VLOOKUP(J3201,Ref!A:D,4,0)</f>
        <v>#N/A</v>
      </c>
      <c r="D3201" s="18" t="str">
        <f t="shared" si="147"/>
        <v>00/ene</v>
      </c>
      <c r="E3201" s="18">
        <f t="shared" si="148"/>
        <v>0</v>
      </c>
      <c r="F3201" s="18">
        <v>1</v>
      </c>
      <c r="G3201" s="18">
        <f t="shared" si="149"/>
        <v>0</v>
      </c>
    </row>
    <row r="3202" spans="1:7">
      <c r="A3202" t="e">
        <f>_xlfn.XLOOKUP(I3202,UTILIZADAS[Contacto1],UTILIZADAS[Source.Name],,0)</f>
        <v>#N/A</v>
      </c>
      <c r="B3202" s="18" t="e">
        <f>VLOOKUP(J3202,Ref!A:C,3,0)</f>
        <v>#N/A</v>
      </c>
      <c r="C3202" s="18" t="e">
        <f>VLOOKUP(J3202,Ref!A:D,4,0)</f>
        <v>#N/A</v>
      </c>
      <c r="D3202" s="18" t="str">
        <f t="shared" ref="D3202:D3265" si="150">TEXT(H3202,"dd/mmm")</f>
        <v>00/ene</v>
      </c>
      <c r="E3202" s="18">
        <f t="shared" ref="E3202:E3265" si="151">+COUNTIF(I:I,I3202)</f>
        <v>0</v>
      </c>
      <c r="F3202" s="18">
        <v>1</v>
      </c>
      <c r="G3202" s="18">
        <f t="shared" si="149"/>
        <v>0</v>
      </c>
    </row>
    <row r="3203" spans="1:7">
      <c r="A3203" t="e">
        <f>_xlfn.XLOOKUP(I3203,UTILIZADAS[Contacto1],UTILIZADAS[Source.Name],,0)</f>
        <v>#N/A</v>
      </c>
      <c r="B3203" s="18" t="e">
        <f>VLOOKUP(J3203,Ref!A:C,3,0)</f>
        <v>#N/A</v>
      </c>
      <c r="C3203" s="18" t="e">
        <f>VLOOKUP(J3203,Ref!A:D,4,0)</f>
        <v>#N/A</v>
      </c>
      <c r="D3203" s="18" t="str">
        <f t="shared" si="150"/>
        <v>00/ene</v>
      </c>
      <c r="E3203" s="18">
        <f t="shared" si="151"/>
        <v>0</v>
      </c>
      <c r="F3203" s="18">
        <v>1</v>
      </c>
      <c r="G3203" s="18">
        <f t="shared" ref="G3203:G3266" si="152">IF(I3203=I3204,0,1)</f>
        <v>0</v>
      </c>
    </row>
    <row r="3204" spans="1:7">
      <c r="A3204" t="e">
        <f>_xlfn.XLOOKUP(I3204,UTILIZADAS[Contacto1],UTILIZADAS[Source.Name],,0)</f>
        <v>#N/A</v>
      </c>
      <c r="B3204" s="18" t="e">
        <f>VLOOKUP(J3204,Ref!A:C,3,0)</f>
        <v>#N/A</v>
      </c>
      <c r="C3204" s="18" t="e">
        <f>VLOOKUP(J3204,Ref!A:D,4,0)</f>
        <v>#N/A</v>
      </c>
      <c r="D3204" s="18" t="str">
        <f t="shared" si="150"/>
        <v>00/ene</v>
      </c>
      <c r="E3204" s="18">
        <f t="shared" si="151"/>
        <v>0</v>
      </c>
      <c r="F3204" s="18">
        <v>1</v>
      </c>
      <c r="G3204" s="18">
        <f t="shared" si="152"/>
        <v>0</v>
      </c>
    </row>
    <row r="3205" spans="1:7">
      <c r="A3205" t="e">
        <f>_xlfn.XLOOKUP(I3205,UTILIZADAS[Contacto1],UTILIZADAS[Source.Name],,0)</f>
        <v>#N/A</v>
      </c>
      <c r="B3205" s="18" t="e">
        <f>VLOOKUP(J3205,Ref!A:C,3,0)</f>
        <v>#N/A</v>
      </c>
      <c r="C3205" s="18" t="e">
        <f>VLOOKUP(J3205,Ref!A:D,4,0)</f>
        <v>#N/A</v>
      </c>
      <c r="D3205" s="18" t="str">
        <f t="shared" si="150"/>
        <v>00/ene</v>
      </c>
      <c r="E3205" s="18">
        <f t="shared" si="151"/>
        <v>0</v>
      </c>
      <c r="F3205" s="18">
        <v>1</v>
      </c>
      <c r="G3205" s="18">
        <f t="shared" si="152"/>
        <v>0</v>
      </c>
    </row>
    <row r="3206" spans="1:7">
      <c r="A3206" t="e">
        <f>_xlfn.XLOOKUP(I3206,UTILIZADAS[Contacto1],UTILIZADAS[Source.Name],,0)</f>
        <v>#N/A</v>
      </c>
      <c r="B3206" s="18" t="e">
        <f>VLOOKUP(J3206,Ref!A:C,3,0)</f>
        <v>#N/A</v>
      </c>
      <c r="C3206" s="18" t="e">
        <f>VLOOKUP(J3206,Ref!A:D,4,0)</f>
        <v>#N/A</v>
      </c>
      <c r="D3206" s="18" t="str">
        <f t="shared" si="150"/>
        <v>00/ene</v>
      </c>
      <c r="E3206" s="18">
        <f t="shared" si="151"/>
        <v>0</v>
      </c>
      <c r="F3206" s="18">
        <v>1</v>
      </c>
      <c r="G3206" s="18">
        <f t="shared" si="152"/>
        <v>0</v>
      </c>
    </row>
    <row r="3207" spans="1:7">
      <c r="A3207" t="e">
        <f>_xlfn.XLOOKUP(I3207,UTILIZADAS[Contacto1],UTILIZADAS[Source.Name],,0)</f>
        <v>#N/A</v>
      </c>
      <c r="B3207" s="18" t="e">
        <f>VLOOKUP(J3207,Ref!A:C,3,0)</f>
        <v>#N/A</v>
      </c>
      <c r="C3207" s="18" t="e">
        <f>VLOOKUP(J3207,Ref!A:D,4,0)</f>
        <v>#N/A</v>
      </c>
      <c r="D3207" s="18" t="str">
        <f t="shared" si="150"/>
        <v>00/ene</v>
      </c>
      <c r="E3207" s="18">
        <f t="shared" si="151"/>
        <v>0</v>
      </c>
      <c r="F3207" s="18">
        <v>1</v>
      </c>
      <c r="G3207" s="18">
        <f t="shared" si="152"/>
        <v>0</v>
      </c>
    </row>
    <row r="3208" spans="1:7">
      <c r="A3208" t="e">
        <f>_xlfn.XLOOKUP(I3208,UTILIZADAS[Contacto1],UTILIZADAS[Source.Name],,0)</f>
        <v>#N/A</v>
      </c>
      <c r="B3208" s="18" t="e">
        <f>VLOOKUP(J3208,Ref!A:C,3,0)</f>
        <v>#N/A</v>
      </c>
      <c r="C3208" s="18" t="e">
        <f>VLOOKUP(J3208,Ref!A:D,4,0)</f>
        <v>#N/A</v>
      </c>
      <c r="D3208" s="18" t="str">
        <f t="shared" si="150"/>
        <v>00/ene</v>
      </c>
      <c r="E3208" s="18">
        <f t="shared" si="151"/>
        <v>0</v>
      </c>
      <c r="F3208" s="18">
        <v>1</v>
      </c>
      <c r="G3208" s="18">
        <f t="shared" si="152"/>
        <v>0</v>
      </c>
    </row>
    <row r="3209" spans="1:7">
      <c r="A3209" t="e">
        <f>_xlfn.XLOOKUP(I3209,UTILIZADAS[Contacto1],UTILIZADAS[Source.Name],,0)</f>
        <v>#N/A</v>
      </c>
      <c r="B3209" s="18" t="e">
        <f>VLOOKUP(J3209,Ref!A:C,3,0)</f>
        <v>#N/A</v>
      </c>
      <c r="C3209" s="18" t="e">
        <f>VLOOKUP(J3209,Ref!A:D,4,0)</f>
        <v>#N/A</v>
      </c>
      <c r="D3209" s="18" t="str">
        <f t="shared" si="150"/>
        <v>00/ene</v>
      </c>
      <c r="E3209" s="18">
        <f t="shared" si="151"/>
        <v>0</v>
      </c>
      <c r="F3209" s="18">
        <v>1</v>
      </c>
      <c r="G3209" s="18">
        <f t="shared" si="152"/>
        <v>0</v>
      </c>
    </row>
    <row r="3210" spans="1:7">
      <c r="A3210" t="e">
        <f>_xlfn.XLOOKUP(I3210,UTILIZADAS[Contacto1],UTILIZADAS[Source.Name],,0)</f>
        <v>#N/A</v>
      </c>
      <c r="B3210" s="18" t="e">
        <f>VLOOKUP(J3210,Ref!A:C,3,0)</f>
        <v>#N/A</v>
      </c>
      <c r="C3210" s="18" t="e">
        <f>VLOOKUP(J3210,Ref!A:D,4,0)</f>
        <v>#N/A</v>
      </c>
      <c r="D3210" s="18" t="str">
        <f t="shared" si="150"/>
        <v>00/ene</v>
      </c>
      <c r="E3210" s="18">
        <f t="shared" si="151"/>
        <v>0</v>
      </c>
      <c r="F3210" s="18">
        <v>1</v>
      </c>
      <c r="G3210" s="18">
        <f t="shared" si="152"/>
        <v>0</v>
      </c>
    </row>
    <row r="3211" spans="1:7">
      <c r="A3211" t="e">
        <f>_xlfn.XLOOKUP(I3211,UTILIZADAS[Contacto1],UTILIZADAS[Source.Name],,0)</f>
        <v>#N/A</v>
      </c>
      <c r="B3211" s="18" t="e">
        <f>VLOOKUP(J3211,Ref!A:C,3,0)</f>
        <v>#N/A</v>
      </c>
      <c r="C3211" s="18" t="e">
        <f>VLOOKUP(J3211,Ref!A:D,4,0)</f>
        <v>#N/A</v>
      </c>
      <c r="D3211" s="18" t="str">
        <f t="shared" si="150"/>
        <v>00/ene</v>
      </c>
      <c r="E3211" s="18">
        <f t="shared" si="151"/>
        <v>0</v>
      </c>
      <c r="F3211" s="18">
        <v>1</v>
      </c>
      <c r="G3211" s="18">
        <f t="shared" si="152"/>
        <v>0</v>
      </c>
    </row>
    <row r="3212" spans="1:7">
      <c r="A3212" t="e">
        <f>_xlfn.XLOOKUP(I3212,UTILIZADAS[Contacto1],UTILIZADAS[Source.Name],,0)</f>
        <v>#N/A</v>
      </c>
      <c r="B3212" s="18" t="e">
        <f>VLOOKUP(J3212,Ref!A:C,3,0)</f>
        <v>#N/A</v>
      </c>
      <c r="C3212" s="18" t="e">
        <f>VLOOKUP(J3212,Ref!A:D,4,0)</f>
        <v>#N/A</v>
      </c>
      <c r="D3212" s="18" t="str">
        <f t="shared" si="150"/>
        <v>00/ene</v>
      </c>
      <c r="E3212" s="18">
        <f t="shared" si="151"/>
        <v>0</v>
      </c>
      <c r="F3212" s="18">
        <v>1</v>
      </c>
      <c r="G3212" s="18">
        <f t="shared" si="152"/>
        <v>0</v>
      </c>
    </row>
    <row r="3213" spans="1:7">
      <c r="A3213" t="e">
        <f>_xlfn.XLOOKUP(I3213,UTILIZADAS[Contacto1],UTILIZADAS[Source.Name],,0)</f>
        <v>#N/A</v>
      </c>
      <c r="B3213" s="18" t="e">
        <f>VLOOKUP(J3213,Ref!A:C,3,0)</f>
        <v>#N/A</v>
      </c>
      <c r="C3213" s="18" t="e">
        <f>VLOOKUP(J3213,Ref!A:D,4,0)</f>
        <v>#N/A</v>
      </c>
      <c r="D3213" s="18" t="str">
        <f t="shared" si="150"/>
        <v>00/ene</v>
      </c>
      <c r="E3213" s="18">
        <f t="shared" si="151"/>
        <v>0</v>
      </c>
      <c r="F3213" s="18">
        <v>1</v>
      </c>
      <c r="G3213" s="18">
        <f t="shared" si="152"/>
        <v>0</v>
      </c>
    </row>
    <row r="3214" spans="1:7">
      <c r="A3214" t="e">
        <f>_xlfn.XLOOKUP(I3214,UTILIZADAS[Contacto1],UTILIZADAS[Source.Name],,0)</f>
        <v>#N/A</v>
      </c>
      <c r="B3214" s="18" t="e">
        <f>VLOOKUP(J3214,Ref!A:C,3,0)</f>
        <v>#N/A</v>
      </c>
      <c r="C3214" s="18" t="e">
        <f>VLOOKUP(J3214,Ref!A:D,4,0)</f>
        <v>#N/A</v>
      </c>
      <c r="D3214" s="18" t="str">
        <f t="shared" si="150"/>
        <v>00/ene</v>
      </c>
      <c r="E3214" s="18">
        <f t="shared" si="151"/>
        <v>0</v>
      </c>
      <c r="F3214" s="18">
        <v>1</v>
      </c>
      <c r="G3214" s="18">
        <f t="shared" si="152"/>
        <v>0</v>
      </c>
    </row>
    <row r="3215" spans="1:7">
      <c r="A3215" t="e">
        <f>_xlfn.XLOOKUP(I3215,UTILIZADAS[Contacto1],UTILIZADAS[Source.Name],,0)</f>
        <v>#N/A</v>
      </c>
      <c r="B3215" s="18" t="e">
        <f>VLOOKUP(J3215,Ref!A:C,3,0)</f>
        <v>#N/A</v>
      </c>
      <c r="C3215" s="18" t="e">
        <f>VLOOKUP(J3215,Ref!A:D,4,0)</f>
        <v>#N/A</v>
      </c>
      <c r="D3215" s="18" t="str">
        <f t="shared" si="150"/>
        <v>00/ene</v>
      </c>
      <c r="E3215" s="18">
        <f t="shared" si="151"/>
        <v>0</v>
      </c>
      <c r="F3215" s="18">
        <v>1</v>
      </c>
      <c r="G3215" s="18">
        <f t="shared" si="152"/>
        <v>0</v>
      </c>
    </row>
    <row r="3216" spans="1:7">
      <c r="A3216" t="e">
        <f>_xlfn.XLOOKUP(I3216,UTILIZADAS[Contacto1],UTILIZADAS[Source.Name],,0)</f>
        <v>#N/A</v>
      </c>
      <c r="B3216" s="18" t="e">
        <f>VLOOKUP(J3216,Ref!A:C,3,0)</f>
        <v>#N/A</v>
      </c>
      <c r="C3216" s="18" t="e">
        <f>VLOOKUP(J3216,Ref!A:D,4,0)</f>
        <v>#N/A</v>
      </c>
      <c r="D3216" s="18" t="str">
        <f t="shared" si="150"/>
        <v>00/ene</v>
      </c>
      <c r="E3216" s="18">
        <f t="shared" si="151"/>
        <v>0</v>
      </c>
      <c r="F3216" s="18">
        <v>1</v>
      </c>
      <c r="G3216" s="18">
        <f t="shared" si="152"/>
        <v>0</v>
      </c>
    </row>
    <row r="3217" spans="1:7">
      <c r="A3217" t="e">
        <f>_xlfn.XLOOKUP(I3217,UTILIZADAS[Contacto1],UTILIZADAS[Source.Name],,0)</f>
        <v>#N/A</v>
      </c>
      <c r="B3217" s="18" t="e">
        <f>VLOOKUP(J3217,Ref!A:C,3,0)</f>
        <v>#N/A</v>
      </c>
      <c r="C3217" s="18" t="e">
        <f>VLOOKUP(J3217,Ref!A:D,4,0)</f>
        <v>#N/A</v>
      </c>
      <c r="D3217" s="18" t="str">
        <f t="shared" si="150"/>
        <v>00/ene</v>
      </c>
      <c r="E3217" s="18">
        <f t="shared" si="151"/>
        <v>0</v>
      </c>
      <c r="F3217" s="18">
        <v>1</v>
      </c>
      <c r="G3217" s="18">
        <f t="shared" si="152"/>
        <v>0</v>
      </c>
    </row>
    <row r="3218" spans="1:7">
      <c r="A3218" t="e">
        <f>_xlfn.XLOOKUP(I3218,UTILIZADAS[Contacto1],UTILIZADAS[Source.Name],,0)</f>
        <v>#N/A</v>
      </c>
      <c r="B3218" s="18" t="e">
        <f>VLOOKUP(J3218,Ref!A:C,3,0)</f>
        <v>#N/A</v>
      </c>
      <c r="C3218" s="18" t="e">
        <f>VLOOKUP(J3218,Ref!A:D,4,0)</f>
        <v>#N/A</v>
      </c>
      <c r="D3218" s="18" t="str">
        <f t="shared" si="150"/>
        <v>00/ene</v>
      </c>
      <c r="E3218" s="18">
        <f t="shared" si="151"/>
        <v>0</v>
      </c>
      <c r="F3218" s="18">
        <v>1</v>
      </c>
      <c r="G3218" s="18">
        <f t="shared" si="152"/>
        <v>0</v>
      </c>
    </row>
    <row r="3219" spans="1:7">
      <c r="A3219" t="e">
        <f>_xlfn.XLOOKUP(I3219,UTILIZADAS[Contacto1],UTILIZADAS[Source.Name],,0)</f>
        <v>#N/A</v>
      </c>
      <c r="B3219" s="18" t="e">
        <f>VLOOKUP(J3219,Ref!A:C,3,0)</f>
        <v>#N/A</v>
      </c>
      <c r="C3219" s="18" t="e">
        <f>VLOOKUP(J3219,Ref!A:D,4,0)</f>
        <v>#N/A</v>
      </c>
      <c r="D3219" s="18" t="str">
        <f t="shared" si="150"/>
        <v>00/ene</v>
      </c>
      <c r="E3219" s="18">
        <f t="shared" si="151"/>
        <v>0</v>
      </c>
      <c r="F3219" s="18">
        <v>1</v>
      </c>
      <c r="G3219" s="18">
        <f t="shared" si="152"/>
        <v>0</v>
      </c>
    </row>
    <row r="3220" spans="1:7">
      <c r="A3220" t="e">
        <f>_xlfn.XLOOKUP(I3220,UTILIZADAS[Contacto1],UTILIZADAS[Source.Name],,0)</f>
        <v>#N/A</v>
      </c>
      <c r="B3220" s="18" t="e">
        <f>VLOOKUP(J3220,Ref!A:C,3,0)</f>
        <v>#N/A</v>
      </c>
      <c r="C3220" s="18" t="e">
        <f>VLOOKUP(J3220,Ref!A:D,4,0)</f>
        <v>#N/A</v>
      </c>
      <c r="D3220" s="18" t="str">
        <f t="shared" si="150"/>
        <v>00/ene</v>
      </c>
      <c r="E3220" s="18">
        <f t="shared" si="151"/>
        <v>0</v>
      </c>
      <c r="F3220" s="18">
        <v>1</v>
      </c>
      <c r="G3220" s="18">
        <f t="shared" si="152"/>
        <v>0</v>
      </c>
    </row>
    <row r="3221" spans="1:7">
      <c r="A3221" t="e">
        <f>_xlfn.XLOOKUP(I3221,UTILIZADAS[Contacto1],UTILIZADAS[Source.Name],,0)</f>
        <v>#N/A</v>
      </c>
      <c r="B3221" s="18" t="e">
        <f>VLOOKUP(J3221,Ref!A:C,3,0)</f>
        <v>#N/A</v>
      </c>
      <c r="C3221" s="18" t="e">
        <f>VLOOKUP(J3221,Ref!A:D,4,0)</f>
        <v>#N/A</v>
      </c>
      <c r="D3221" s="18" t="str">
        <f t="shared" si="150"/>
        <v>00/ene</v>
      </c>
      <c r="E3221" s="18">
        <f t="shared" si="151"/>
        <v>0</v>
      </c>
      <c r="F3221" s="18">
        <v>1</v>
      </c>
      <c r="G3221" s="18">
        <f t="shared" si="152"/>
        <v>0</v>
      </c>
    </row>
    <row r="3222" spans="1:7">
      <c r="A3222" t="e">
        <f>_xlfn.XLOOKUP(I3222,UTILIZADAS[Contacto1],UTILIZADAS[Source.Name],,0)</f>
        <v>#N/A</v>
      </c>
      <c r="B3222" s="18" t="e">
        <f>VLOOKUP(J3222,Ref!A:C,3,0)</f>
        <v>#N/A</v>
      </c>
      <c r="C3222" s="18" t="e">
        <f>VLOOKUP(J3222,Ref!A:D,4,0)</f>
        <v>#N/A</v>
      </c>
      <c r="D3222" s="18" t="str">
        <f t="shared" si="150"/>
        <v>00/ene</v>
      </c>
      <c r="E3222" s="18">
        <f t="shared" si="151"/>
        <v>0</v>
      </c>
      <c r="F3222" s="18">
        <v>1</v>
      </c>
      <c r="G3222" s="18">
        <f t="shared" si="152"/>
        <v>0</v>
      </c>
    </row>
    <row r="3223" spans="1:7">
      <c r="A3223" t="e">
        <f>_xlfn.XLOOKUP(I3223,UTILIZADAS[Contacto1],UTILIZADAS[Source.Name],,0)</f>
        <v>#N/A</v>
      </c>
      <c r="B3223" s="18" t="e">
        <f>VLOOKUP(J3223,Ref!A:C,3,0)</f>
        <v>#N/A</v>
      </c>
      <c r="C3223" s="18" t="e">
        <f>VLOOKUP(J3223,Ref!A:D,4,0)</f>
        <v>#N/A</v>
      </c>
      <c r="D3223" s="18" t="str">
        <f t="shared" si="150"/>
        <v>00/ene</v>
      </c>
      <c r="E3223" s="18">
        <f t="shared" si="151"/>
        <v>0</v>
      </c>
      <c r="F3223" s="18">
        <v>1</v>
      </c>
      <c r="G3223" s="18">
        <f t="shared" si="152"/>
        <v>0</v>
      </c>
    </row>
    <row r="3224" spans="1:7">
      <c r="A3224" t="e">
        <f>_xlfn.XLOOKUP(I3224,UTILIZADAS[Contacto1],UTILIZADAS[Source.Name],,0)</f>
        <v>#N/A</v>
      </c>
      <c r="B3224" s="18" t="e">
        <f>VLOOKUP(J3224,Ref!A:C,3,0)</f>
        <v>#N/A</v>
      </c>
      <c r="C3224" s="18" t="e">
        <f>VLOOKUP(J3224,Ref!A:D,4,0)</f>
        <v>#N/A</v>
      </c>
      <c r="D3224" s="18" t="str">
        <f t="shared" si="150"/>
        <v>00/ene</v>
      </c>
      <c r="E3224" s="18">
        <f t="shared" si="151"/>
        <v>0</v>
      </c>
      <c r="F3224" s="18">
        <v>1</v>
      </c>
      <c r="G3224" s="18">
        <f t="shared" si="152"/>
        <v>0</v>
      </c>
    </row>
    <row r="3225" spans="1:7">
      <c r="A3225" t="e">
        <f>_xlfn.XLOOKUP(I3225,UTILIZADAS[Contacto1],UTILIZADAS[Source.Name],,0)</f>
        <v>#N/A</v>
      </c>
      <c r="B3225" s="18" t="e">
        <f>VLOOKUP(J3225,Ref!A:C,3,0)</f>
        <v>#N/A</v>
      </c>
      <c r="C3225" s="18" t="e">
        <f>VLOOKUP(J3225,Ref!A:D,4,0)</f>
        <v>#N/A</v>
      </c>
      <c r="D3225" s="18" t="str">
        <f t="shared" si="150"/>
        <v>00/ene</v>
      </c>
      <c r="E3225" s="18">
        <f t="shared" si="151"/>
        <v>0</v>
      </c>
      <c r="F3225" s="18">
        <v>1</v>
      </c>
      <c r="G3225" s="18">
        <f t="shared" si="152"/>
        <v>0</v>
      </c>
    </row>
    <row r="3226" spans="1:7">
      <c r="A3226" t="e">
        <f>_xlfn.XLOOKUP(I3226,UTILIZADAS[Contacto1],UTILIZADAS[Source.Name],,0)</f>
        <v>#N/A</v>
      </c>
      <c r="B3226" s="18" t="e">
        <f>VLOOKUP(J3226,Ref!A:C,3,0)</f>
        <v>#N/A</v>
      </c>
      <c r="C3226" s="18" t="e">
        <f>VLOOKUP(J3226,Ref!A:D,4,0)</f>
        <v>#N/A</v>
      </c>
      <c r="D3226" s="18" t="str">
        <f t="shared" si="150"/>
        <v>00/ene</v>
      </c>
      <c r="E3226" s="18">
        <f t="shared" si="151"/>
        <v>0</v>
      </c>
      <c r="F3226" s="18">
        <v>1</v>
      </c>
      <c r="G3226" s="18">
        <f t="shared" si="152"/>
        <v>0</v>
      </c>
    </row>
    <row r="3227" spans="1:7">
      <c r="A3227" t="e">
        <f>_xlfn.XLOOKUP(I3227,UTILIZADAS[Contacto1],UTILIZADAS[Source.Name],,0)</f>
        <v>#N/A</v>
      </c>
      <c r="B3227" s="18" t="e">
        <f>VLOOKUP(J3227,Ref!A:C,3,0)</f>
        <v>#N/A</v>
      </c>
      <c r="C3227" s="18" t="e">
        <f>VLOOKUP(J3227,Ref!A:D,4,0)</f>
        <v>#N/A</v>
      </c>
      <c r="D3227" s="18" t="str">
        <f t="shared" si="150"/>
        <v>00/ene</v>
      </c>
      <c r="E3227" s="18">
        <f t="shared" si="151"/>
        <v>0</v>
      </c>
      <c r="F3227" s="18">
        <v>1</v>
      </c>
      <c r="G3227" s="18">
        <f t="shared" si="152"/>
        <v>0</v>
      </c>
    </row>
    <row r="3228" spans="1:7">
      <c r="A3228" t="e">
        <f>_xlfn.XLOOKUP(I3228,UTILIZADAS[Contacto1],UTILIZADAS[Source.Name],,0)</f>
        <v>#N/A</v>
      </c>
      <c r="B3228" s="18" t="e">
        <f>VLOOKUP(J3228,Ref!A:C,3,0)</f>
        <v>#N/A</v>
      </c>
      <c r="C3228" s="18" t="e">
        <f>VLOOKUP(J3228,Ref!A:D,4,0)</f>
        <v>#N/A</v>
      </c>
      <c r="D3228" s="18" t="str">
        <f t="shared" si="150"/>
        <v>00/ene</v>
      </c>
      <c r="E3228" s="18">
        <f t="shared" si="151"/>
        <v>0</v>
      </c>
      <c r="F3228" s="18">
        <v>1</v>
      </c>
      <c r="G3228" s="18">
        <f t="shared" si="152"/>
        <v>0</v>
      </c>
    </row>
    <row r="3229" spans="1:7">
      <c r="A3229" t="e">
        <f>_xlfn.XLOOKUP(I3229,UTILIZADAS[Contacto1],UTILIZADAS[Source.Name],,0)</f>
        <v>#N/A</v>
      </c>
      <c r="B3229" s="18" t="e">
        <f>VLOOKUP(J3229,Ref!A:C,3,0)</f>
        <v>#N/A</v>
      </c>
      <c r="C3229" s="18" t="e">
        <f>VLOOKUP(J3229,Ref!A:D,4,0)</f>
        <v>#N/A</v>
      </c>
      <c r="D3229" s="18" t="str">
        <f t="shared" si="150"/>
        <v>00/ene</v>
      </c>
      <c r="E3229" s="18">
        <f t="shared" si="151"/>
        <v>0</v>
      </c>
      <c r="F3229" s="18">
        <v>1</v>
      </c>
      <c r="G3229" s="18">
        <f t="shared" si="152"/>
        <v>0</v>
      </c>
    </row>
    <row r="3230" spans="1:7">
      <c r="A3230" t="e">
        <f>_xlfn.XLOOKUP(I3230,UTILIZADAS[Contacto1],UTILIZADAS[Source.Name],,0)</f>
        <v>#N/A</v>
      </c>
      <c r="B3230" s="18" t="e">
        <f>VLOOKUP(J3230,Ref!A:C,3,0)</f>
        <v>#N/A</v>
      </c>
      <c r="C3230" s="18" t="e">
        <f>VLOOKUP(J3230,Ref!A:D,4,0)</f>
        <v>#N/A</v>
      </c>
      <c r="D3230" s="18" t="str">
        <f t="shared" si="150"/>
        <v>00/ene</v>
      </c>
      <c r="E3230" s="18">
        <f t="shared" si="151"/>
        <v>0</v>
      </c>
      <c r="F3230" s="18">
        <v>1</v>
      </c>
      <c r="G3230" s="18">
        <f t="shared" si="152"/>
        <v>0</v>
      </c>
    </row>
    <row r="3231" spans="1:7">
      <c r="A3231" t="e">
        <f>_xlfn.XLOOKUP(I3231,UTILIZADAS[Contacto1],UTILIZADAS[Source.Name],,0)</f>
        <v>#N/A</v>
      </c>
      <c r="B3231" s="18" t="e">
        <f>VLOOKUP(J3231,Ref!A:C,3,0)</f>
        <v>#N/A</v>
      </c>
      <c r="C3231" s="18" t="e">
        <f>VLOOKUP(J3231,Ref!A:D,4,0)</f>
        <v>#N/A</v>
      </c>
      <c r="D3231" s="18" t="str">
        <f t="shared" si="150"/>
        <v>00/ene</v>
      </c>
      <c r="E3231" s="18">
        <f t="shared" si="151"/>
        <v>0</v>
      </c>
      <c r="F3231" s="18">
        <v>1</v>
      </c>
      <c r="G3231" s="18">
        <f t="shared" si="152"/>
        <v>0</v>
      </c>
    </row>
    <row r="3232" spans="1:7">
      <c r="A3232" t="e">
        <f>_xlfn.XLOOKUP(I3232,UTILIZADAS[Contacto1],UTILIZADAS[Source.Name],,0)</f>
        <v>#N/A</v>
      </c>
      <c r="B3232" s="18" t="e">
        <f>VLOOKUP(J3232,Ref!A:C,3,0)</f>
        <v>#N/A</v>
      </c>
      <c r="C3232" s="18" t="e">
        <f>VLOOKUP(J3232,Ref!A:D,4,0)</f>
        <v>#N/A</v>
      </c>
      <c r="D3232" s="18" t="str">
        <f t="shared" si="150"/>
        <v>00/ene</v>
      </c>
      <c r="E3232" s="18">
        <f t="shared" si="151"/>
        <v>0</v>
      </c>
      <c r="F3232" s="18">
        <v>1</v>
      </c>
      <c r="G3232" s="18">
        <f t="shared" si="152"/>
        <v>0</v>
      </c>
    </row>
    <row r="3233" spans="1:7">
      <c r="A3233" t="e">
        <f>_xlfn.XLOOKUP(I3233,UTILIZADAS[Contacto1],UTILIZADAS[Source.Name],,0)</f>
        <v>#N/A</v>
      </c>
      <c r="B3233" s="18" t="e">
        <f>VLOOKUP(J3233,Ref!A:C,3,0)</f>
        <v>#N/A</v>
      </c>
      <c r="C3233" s="18" t="e">
        <f>VLOOKUP(J3233,Ref!A:D,4,0)</f>
        <v>#N/A</v>
      </c>
      <c r="D3233" s="18" t="str">
        <f t="shared" si="150"/>
        <v>00/ene</v>
      </c>
      <c r="E3233" s="18">
        <f t="shared" si="151"/>
        <v>0</v>
      </c>
      <c r="F3233" s="18">
        <v>1</v>
      </c>
      <c r="G3233" s="18">
        <f t="shared" si="152"/>
        <v>0</v>
      </c>
    </row>
    <row r="3234" spans="1:7">
      <c r="A3234" t="e">
        <f>_xlfn.XLOOKUP(I3234,UTILIZADAS[Contacto1],UTILIZADAS[Source.Name],,0)</f>
        <v>#N/A</v>
      </c>
      <c r="B3234" s="18" t="e">
        <f>VLOOKUP(J3234,Ref!A:C,3,0)</f>
        <v>#N/A</v>
      </c>
      <c r="C3234" s="18" t="e">
        <f>VLOOKUP(J3234,Ref!A:D,4,0)</f>
        <v>#N/A</v>
      </c>
      <c r="D3234" s="18" t="str">
        <f t="shared" si="150"/>
        <v>00/ene</v>
      </c>
      <c r="E3234" s="18">
        <f t="shared" si="151"/>
        <v>0</v>
      </c>
      <c r="F3234" s="18">
        <v>1</v>
      </c>
      <c r="G3234" s="18">
        <f t="shared" si="152"/>
        <v>0</v>
      </c>
    </row>
    <row r="3235" spans="1:7">
      <c r="A3235" t="e">
        <f>_xlfn.XLOOKUP(I3235,UTILIZADAS[Contacto1],UTILIZADAS[Source.Name],,0)</f>
        <v>#N/A</v>
      </c>
      <c r="B3235" s="18" t="e">
        <f>VLOOKUP(J3235,Ref!A:C,3,0)</f>
        <v>#N/A</v>
      </c>
      <c r="C3235" s="18" t="e">
        <f>VLOOKUP(J3235,Ref!A:D,4,0)</f>
        <v>#N/A</v>
      </c>
      <c r="D3235" s="18" t="str">
        <f t="shared" si="150"/>
        <v>00/ene</v>
      </c>
      <c r="E3235" s="18">
        <f t="shared" si="151"/>
        <v>0</v>
      </c>
      <c r="F3235" s="18">
        <v>1</v>
      </c>
      <c r="G3235" s="18">
        <f t="shared" si="152"/>
        <v>0</v>
      </c>
    </row>
    <row r="3236" spans="1:7">
      <c r="A3236" t="e">
        <f>_xlfn.XLOOKUP(I3236,UTILIZADAS[Contacto1],UTILIZADAS[Source.Name],,0)</f>
        <v>#N/A</v>
      </c>
      <c r="B3236" s="18" t="e">
        <f>VLOOKUP(J3236,Ref!A:C,3,0)</f>
        <v>#N/A</v>
      </c>
      <c r="C3236" s="18" t="e">
        <f>VLOOKUP(J3236,Ref!A:D,4,0)</f>
        <v>#N/A</v>
      </c>
      <c r="D3236" s="18" t="str">
        <f t="shared" si="150"/>
        <v>00/ene</v>
      </c>
      <c r="E3236" s="18">
        <f t="shared" si="151"/>
        <v>0</v>
      </c>
      <c r="F3236" s="18">
        <v>1</v>
      </c>
      <c r="G3236" s="18">
        <f t="shared" si="152"/>
        <v>0</v>
      </c>
    </row>
    <row r="3237" spans="1:7">
      <c r="A3237" t="e">
        <f>_xlfn.XLOOKUP(I3237,UTILIZADAS[Contacto1],UTILIZADAS[Source.Name],,0)</f>
        <v>#N/A</v>
      </c>
      <c r="B3237" s="18" t="e">
        <f>VLOOKUP(J3237,Ref!A:C,3,0)</f>
        <v>#N/A</v>
      </c>
      <c r="C3237" s="18" t="e">
        <f>VLOOKUP(J3237,Ref!A:D,4,0)</f>
        <v>#N/A</v>
      </c>
      <c r="D3237" s="18" t="str">
        <f t="shared" si="150"/>
        <v>00/ene</v>
      </c>
      <c r="E3237" s="18">
        <f t="shared" si="151"/>
        <v>0</v>
      </c>
      <c r="F3237" s="18">
        <v>1</v>
      </c>
      <c r="G3237" s="18">
        <f t="shared" si="152"/>
        <v>0</v>
      </c>
    </row>
    <row r="3238" spans="1:7">
      <c r="A3238" t="e">
        <f>_xlfn.XLOOKUP(I3238,UTILIZADAS[Contacto1],UTILIZADAS[Source.Name],,0)</f>
        <v>#N/A</v>
      </c>
      <c r="B3238" s="18" t="e">
        <f>VLOOKUP(J3238,Ref!A:C,3,0)</f>
        <v>#N/A</v>
      </c>
      <c r="C3238" s="18" t="e">
        <f>VLOOKUP(J3238,Ref!A:D,4,0)</f>
        <v>#N/A</v>
      </c>
      <c r="D3238" s="18" t="str">
        <f t="shared" si="150"/>
        <v>00/ene</v>
      </c>
      <c r="E3238" s="18">
        <f t="shared" si="151"/>
        <v>0</v>
      </c>
      <c r="F3238" s="18">
        <v>1</v>
      </c>
      <c r="G3238" s="18">
        <f t="shared" si="152"/>
        <v>0</v>
      </c>
    </row>
    <row r="3239" spans="1:7">
      <c r="A3239" t="e">
        <f>_xlfn.XLOOKUP(I3239,UTILIZADAS[Contacto1],UTILIZADAS[Source.Name],,0)</f>
        <v>#N/A</v>
      </c>
      <c r="B3239" s="18" t="e">
        <f>VLOOKUP(J3239,Ref!A:C,3,0)</f>
        <v>#N/A</v>
      </c>
      <c r="C3239" s="18" t="e">
        <f>VLOOKUP(J3239,Ref!A:D,4,0)</f>
        <v>#N/A</v>
      </c>
      <c r="D3239" s="18" t="str">
        <f t="shared" si="150"/>
        <v>00/ene</v>
      </c>
      <c r="E3239" s="18">
        <f t="shared" si="151"/>
        <v>0</v>
      </c>
      <c r="F3239" s="18">
        <v>1</v>
      </c>
      <c r="G3239" s="18">
        <f t="shared" si="152"/>
        <v>0</v>
      </c>
    </row>
    <row r="3240" spans="1:7">
      <c r="A3240" t="e">
        <f>_xlfn.XLOOKUP(I3240,UTILIZADAS[Contacto1],UTILIZADAS[Source.Name],,0)</f>
        <v>#N/A</v>
      </c>
      <c r="B3240" s="18" t="e">
        <f>VLOOKUP(J3240,Ref!A:C,3,0)</f>
        <v>#N/A</v>
      </c>
      <c r="C3240" s="18" t="e">
        <f>VLOOKUP(J3240,Ref!A:D,4,0)</f>
        <v>#N/A</v>
      </c>
      <c r="D3240" s="18" t="str">
        <f t="shared" si="150"/>
        <v>00/ene</v>
      </c>
      <c r="E3240" s="18">
        <f t="shared" si="151"/>
        <v>0</v>
      </c>
      <c r="F3240" s="18">
        <v>1</v>
      </c>
      <c r="G3240" s="18">
        <f t="shared" si="152"/>
        <v>0</v>
      </c>
    </row>
    <row r="3241" spans="1:7">
      <c r="A3241" t="e">
        <f>_xlfn.XLOOKUP(I3241,UTILIZADAS[Contacto1],UTILIZADAS[Source.Name],,0)</f>
        <v>#N/A</v>
      </c>
      <c r="B3241" s="18" t="e">
        <f>VLOOKUP(J3241,Ref!A:C,3,0)</f>
        <v>#N/A</v>
      </c>
      <c r="C3241" s="18" t="e">
        <f>VLOOKUP(J3241,Ref!A:D,4,0)</f>
        <v>#N/A</v>
      </c>
      <c r="D3241" s="18" t="str">
        <f t="shared" si="150"/>
        <v>00/ene</v>
      </c>
      <c r="E3241" s="18">
        <f t="shared" si="151"/>
        <v>0</v>
      </c>
      <c r="F3241" s="18">
        <v>1</v>
      </c>
      <c r="G3241" s="18">
        <f t="shared" si="152"/>
        <v>0</v>
      </c>
    </row>
    <row r="3242" spans="1:7">
      <c r="A3242" t="e">
        <f>_xlfn.XLOOKUP(I3242,UTILIZADAS[Contacto1],UTILIZADAS[Source.Name],,0)</f>
        <v>#N/A</v>
      </c>
      <c r="B3242" s="18" t="e">
        <f>VLOOKUP(J3242,Ref!A:C,3,0)</f>
        <v>#N/A</v>
      </c>
      <c r="C3242" s="18" t="e">
        <f>VLOOKUP(J3242,Ref!A:D,4,0)</f>
        <v>#N/A</v>
      </c>
      <c r="D3242" s="18" t="str">
        <f t="shared" si="150"/>
        <v>00/ene</v>
      </c>
      <c r="E3242" s="18">
        <f t="shared" si="151"/>
        <v>0</v>
      </c>
      <c r="F3242" s="18">
        <v>1</v>
      </c>
      <c r="G3242" s="18">
        <f t="shared" si="152"/>
        <v>0</v>
      </c>
    </row>
    <row r="3243" spans="1:7">
      <c r="A3243" t="e">
        <f>_xlfn.XLOOKUP(I3243,UTILIZADAS[Contacto1],UTILIZADAS[Source.Name],,0)</f>
        <v>#N/A</v>
      </c>
      <c r="B3243" s="18" t="e">
        <f>VLOOKUP(J3243,Ref!A:C,3,0)</f>
        <v>#N/A</v>
      </c>
      <c r="C3243" s="18" t="e">
        <f>VLOOKUP(J3243,Ref!A:D,4,0)</f>
        <v>#N/A</v>
      </c>
      <c r="D3243" s="18" t="str">
        <f t="shared" si="150"/>
        <v>00/ene</v>
      </c>
      <c r="E3243" s="18">
        <f t="shared" si="151"/>
        <v>0</v>
      </c>
      <c r="F3243" s="18">
        <v>1</v>
      </c>
      <c r="G3243" s="18">
        <f t="shared" si="152"/>
        <v>0</v>
      </c>
    </row>
    <row r="3244" spans="1:7">
      <c r="A3244" t="e">
        <f>_xlfn.XLOOKUP(I3244,UTILIZADAS[Contacto1],UTILIZADAS[Source.Name],,0)</f>
        <v>#N/A</v>
      </c>
      <c r="B3244" s="18" t="e">
        <f>VLOOKUP(J3244,Ref!A:C,3,0)</f>
        <v>#N/A</v>
      </c>
      <c r="C3244" s="18" t="e">
        <f>VLOOKUP(J3244,Ref!A:D,4,0)</f>
        <v>#N/A</v>
      </c>
      <c r="D3244" s="18" t="str">
        <f t="shared" si="150"/>
        <v>00/ene</v>
      </c>
      <c r="E3244" s="18">
        <f t="shared" si="151"/>
        <v>0</v>
      </c>
      <c r="F3244" s="18">
        <v>1</v>
      </c>
      <c r="G3244" s="18">
        <f t="shared" si="152"/>
        <v>0</v>
      </c>
    </row>
    <row r="3245" spans="1:7">
      <c r="A3245" t="e">
        <f>_xlfn.XLOOKUP(I3245,UTILIZADAS[Contacto1],UTILIZADAS[Source.Name],,0)</f>
        <v>#N/A</v>
      </c>
      <c r="B3245" s="18" t="e">
        <f>VLOOKUP(J3245,Ref!A:C,3,0)</f>
        <v>#N/A</v>
      </c>
      <c r="C3245" s="18" t="e">
        <f>VLOOKUP(J3245,Ref!A:D,4,0)</f>
        <v>#N/A</v>
      </c>
      <c r="D3245" s="18" t="str">
        <f t="shared" si="150"/>
        <v>00/ene</v>
      </c>
      <c r="E3245" s="18">
        <f t="shared" si="151"/>
        <v>0</v>
      </c>
      <c r="F3245" s="18">
        <v>1</v>
      </c>
      <c r="G3245" s="18">
        <f t="shared" si="152"/>
        <v>0</v>
      </c>
    </row>
    <row r="3246" spans="1:7">
      <c r="A3246" t="e">
        <f>_xlfn.XLOOKUP(I3246,UTILIZADAS[Contacto1],UTILIZADAS[Source.Name],,0)</f>
        <v>#N/A</v>
      </c>
      <c r="B3246" s="18" t="e">
        <f>VLOOKUP(J3246,Ref!A:C,3,0)</f>
        <v>#N/A</v>
      </c>
      <c r="C3246" s="18" t="e">
        <f>VLOOKUP(J3246,Ref!A:D,4,0)</f>
        <v>#N/A</v>
      </c>
      <c r="D3246" s="18" t="str">
        <f t="shared" si="150"/>
        <v>00/ene</v>
      </c>
      <c r="E3246" s="18">
        <f t="shared" si="151"/>
        <v>0</v>
      </c>
      <c r="F3246" s="18">
        <v>1</v>
      </c>
      <c r="G3246" s="18">
        <f t="shared" si="152"/>
        <v>0</v>
      </c>
    </row>
    <row r="3247" spans="1:7">
      <c r="A3247" t="e">
        <f>_xlfn.XLOOKUP(I3247,UTILIZADAS[Contacto1],UTILIZADAS[Source.Name],,0)</f>
        <v>#N/A</v>
      </c>
      <c r="B3247" s="18" t="e">
        <f>VLOOKUP(J3247,Ref!A:C,3,0)</f>
        <v>#N/A</v>
      </c>
      <c r="C3247" s="18" t="e">
        <f>VLOOKUP(J3247,Ref!A:D,4,0)</f>
        <v>#N/A</v>
      </c>
      <c r="D3247" s="18" t="str">
        <f t="shared" si="150"/>
        <v>00/ene</v>
      </c>
      <c r="E3247" s="18">
        <f t="shared" si="151"/>
        <v>0</v>
      </c>
      <c r="F3247" s="18">
        <v>1</v>
      </c>
      <c r="G3247" s="18">
        <f t="shared" si="152"/>
        <v>0</v>
      </c>
    </row>
    <row r="3248" spans="1:7">
      <c r="A3248" t="e">
        <f>_xlfn.XLOOKUP(I3248,UTILIZADAS[Contacto1],UTILIZADAS[Source.Name],,0)</f>
        <v>#N/A</v>
      </c>
      <c r="B3248" s="18" t="e">
        <f>VLOOKUP(J3248,Ref!A:C,3,0)</f>
        <v>#N/A</v>
      </c>
      <c r="C3248" s="18" t="e">
        <f>VLOOKUP(J3248,Ref!A:D,4,0)</f>
        <v>#N/A</v>
      </c>
      <c r="D3248" s="18" t="str">
        <f t="shared" si="150"/>
        <v>00/ene</v>
      </c>
      <c r="E3248" s="18">
        <f t="shared" si="151"/>
        <v>0</v>
      </c>
      <c r="F3248" s="18">
        <v>1</v>
      </c>
      <c r="G3248" s="18">
        <f t="shared" si="152"/>
        <v>0</v>
      </c>
    </row>
    <row r="3249" spans="1:7">
      <c r="A3249" t="e">
        <f>_xlfn.XLOOKUP(I3249,UTILIZADAS[Contacto1],UTILIZADAS[Source.Name],,0)</f>
        <v>#N/A</v>
      </c>
      <c r="B3249" s="18" t="e">
        <f>VLOOKUP(J3249,Ref!A:C,3,0)</f>
        <v>#N/A</v>
      </c>
      <c r="C3249" s="18" t="e">
        <f>VLOOKUP(J3249,Ref!A:D,4,0)</f>
        <v>#N/A</v>
      </c>
      <c r="D3249" s="18" t="str">
        <f t="shared" si="150"/>
        <v>00/ene</v>
      </c>
      <c r="E3249" s="18">
        <f t="shared" si="151"/>
        <v>0</v>
      </c>
      <c r="F3249" s="18">
        <v>1</v>
      </c>
      <c r="G3249" s="18">
        <f t="shared" si="152"/>
        <v>0</v>
      </c>
    </row>
    <row r="3250" spans="1:7">
      <c r="A3250" t="e">
        <f>_xlfn.XLOOKUP(I3250,UTILIZADAS[Contacto1],UTILIZADAS[Source.Name],,0)</f>
        <v>#N/A</v>
      </c>
      <c r="B3250" s="18" t="e">
        <f>VLOOKUP(J3250,Ref!A:C,3,0)</f>
        <v>#N/A</v>
      </c>
      <c r="C3250" s="18" t="e">
        <f>VLOOKUP(J3250,Ref!A:D,4,0)</f>
        <v>#N/A</v>
      </c>
      <c r="D3250" s="18" t="str">
        <f t="shared" si="150"/>
        <v>00/ene</v>
      </c>
      <c r="E3250" s="18">
        <f t="shared" si="151"/>
        <v>0</v>
      </c>
      <c r="F3250" s="18">
        <v>1</v>
      </c>
      <c r="G3250" s="18">
        <f t="shared" si="152"/>
        <v>0</v>
      </c>
    </row>
    <row r="3251" spans="1:7">
      <c r="A3251" t="e">
        <f>_xlfn.XLOOKUP(I3251,UTILIZADAS[Contacto1],UTILIZADAS[Source.Name],,0)</f>
        <v>#N/A</v>
      </c>
      <c r="B3251" s="18" t="e">
        <f>VLOOKUP(J3251,Ref!A:C,3,0)</f>
        <v>#N/A</v>
      </c>
      <c r="C3251" s="18" t="e">
        <f>VLOOKUP(J3251,Ref!A:D,4,0)</f>
        <v>#N/A</v>
      </c>
      <c r="D3251" s="18" t="str">
        <f t="shared" si="150"/>
        <v>00/ene</v>
      </c>
      <c r="E3251" s="18">
        <f t="shared" si="151"/>
        <v>0</v>
      </c>
      <c r="F3251" s="18">
        <v>1</v>
      </c>
      <c r="G3251" s="18">
        <f t="shared" si="152"/>
        <v>0</v>
      </c>
    </row>
    <row r="3252" spans="1:7">
      <c r="A3252" t="e">
        <f>_xlfn.XLOOKUP(I3252,UTILIZADAS[Contacto1],UTILIZADAS[Source.Name],,0)</f>
        <v>#N/A</v>
      </c>
      <c r="B3252" s="18" t="e">
        <f>VLOOKUP(J3252,Ref!A:C,3,0)</f>
        <v>#N/A</v>
      </c>
      <c r="C3252" s="18" t="e">
        <f>VLOOKUP(J3252,Ref!A:D,4,0)</f>
        <v>#N/A</v>
      </c>
      <c r="D3252" s="18" t="str">
        <f t="shared" si="150"/>
        <v>00/ene</v>
      </c>
      <c r="E3252" s="18">
        <f t="shared" si="151"/>
        <v>0</v>
      </c>
      <c r="F3252" s="18">
        <v>1</v>
      </c>
      <c r="G3252" s="18">
        <f t="shared" si="152"/>
        <v>0</v>
      </c>
    </row>
    <row r="3253" spans="1:7">
      <c r="A3253" t="e">
        <f>_xlfn.XLOOKUP(I3253,UTILIZADAS[Contacto1],UTILIZADAS[Source.Name],,0)</f>
        <v>#N/A</v>
      </c>
      <c r="B3253" s="18" t="e">
        <f>VLOOKUP(J3253,Ref!A:C,3,0)</f>
        <v>#N/A</v>
      </c>
      <c r="C3253" s="18" t="e">
        <f>VLOOKUP(J3253,Ref!A:D,4,0)</f>
        <v>#N/A</v>
      </c>
      <c r="D3253" s="18" t="str">
        <f t="shared" si="150"/>
        <v>00/ene</v>
      </c>
      <c r="E3253" s="18">
        <f t="shared" si="151"/>
        <v>0</v>
      </c>
      <c r="F3253" s="18">
        <v>1</v>
      </c>
      <c r="G3253" s="18">
        <f t="shared" si="152"/>
        <v>0</v>
      </c>
    </row>
    <row r="3254" spans="1:7">
      <c r="A3254" t="e">
        <f>_xlfn.XLOOKUP(I3254,UTILIZADAS[Contacto1],UTILIZADAS[Source.Name],,0)</f>
        <v>#N/A</v>
      </c>
      <c r="B3254" s="18" t="e">
        <f>VLOOKUP(J3254,Ref!A:C,3,0)</f>
        <v>#N/A</v>
      </c>
      <c r="C3254" s="18" t="e">
        <f>VLOOKUP(J3254,Ref!A:D,4,0)</f>
        <v>#N/A</v>
      </c>
      <c r="D3254" s="18" t="str">
        <f t="shared" si="150"/>
        <v>00/ene</v>
      </c>
      <c r="E3254" s="18">
        <f t="shared" si="151"/>
        <v>0</v>
      </c>
      <c r="F3254" s="18">
        <v>1</v>
      </c>
      <c r="G3254" s="18">
        <f t="shared" si="152"/>
        <v>0</v>
      </c>
    </row>
    <row r="3255" spans="1:7">
      <c r="A3255" t="e">
        <f>_xlfn.XLOOKUP(I3255,UTILIZADAS[Contacto1],UTILIZADAS[Source.Name],,0)</f>
        <v>#N/A</v>
      </c>
      <c r="B3255" s="18" t="e">
        <f>VLOOKUP(J3255,Ref!A:C,3,0)</f>
        <v>#N/A</v>
      </c>
      <c r="C3255" s="18" t="e">
        <f>VLOOKUP(J3255,Ref!A:D,4,0)</f>
        <v>#N/A</v>
      </c>
      <c r="D3255" s="18" t="str">
        <f t="shared" si="150"/>
        <v>00/ene</v>
      </c>
      <c r="E3255" s="18">
        <f t="shared" si="151"/>
        <v>0</v>
      </c>
      <c r="F3255" s="18">
        <v>1</v>
      </c>
      <c r="G3255" s="18">
        <f t="shared" si="152"/>
        <v>0</v>
      </c>
    </row>
    <row r="3256" spans="1:7">
      <c r="A3256" t="e">
        <f>_xlfn.XLOOKUP(I3256,UTILIZADAS[Contacto1],UTILIZADAS[Source.Name],,0)</f>
        <v>#N/A</v>
      </c>
      <c r="B3256" s="18" t="e">
        <f>VLOOKUP(J3256,Ref!A:C,3,0)</f>
        <v>#N/A</v>
      </c>
      <c r="C3256" s="18" t="e">
        <f>VLOOKUP(J3256,Ref!A:D,4,0)</f>
        <v>#N/A</v>
      </c>
      <c r="D3256" s="18" t="str">
        <f t="shared" si="150"/>
        <v>00/ene</v>
      </c>
      <c r="E3256" s="18">
        <f t="shared" si="151"/>
        <v>0</v>
      </c>
      <c r="F3256" s="18">
        <v>1</v>
      </c>
      <c r="G3256" s="18">
        <f t="shared" si="152"/>
        <v>0</v>
      </c>
    </row>
    <row r="3257" spans="1:7">
      <c r="A3257" t="e">
        <f>_xlfn.XLOOKUP(I3257,UTILIZADAS[Contacto1],UTILIZADAS[Source.Name],,0)</f>
        <v>#N/A</v>
      </c>
      <c r="B3257" s="18" t="e">
        <f>VLOOKUP(J3257,Ref!A:C,3,0)</f>
        <v>#N/A</v>
      </c>
      <c r="C3257" s="18" t="e">
        <f>VLOOKUP(J3257,Ref!A:D,4,0)</f>
        <v>#N/A</v>
      </c>
      <c r="D3257" s="18" t="str">
        <f t="shared" si="150"/>
        <v>00/ene</v>
      </c>
      <c r="E3257" s="18">
        <f t="shared" si="151"/>
        <v>0</v>
      </c>
      <c r="F3257" s="18">
        <v>1</v>
      </c>
      <c r="G3257" s="18">
        <f t="shared" si="152"/>
        <v>0</v>
      </c>
    </row>
    <row r="3258" spans="1:7">
      <c r="A3258" t="e">
        <f>_xlfn.XLOOKUP(I3258,UTILIZADAS[Contacto1],UTILIZADAS[Source.Name],,0)</f>
        <v>#N/A</v>
      </c>
      <c r="B3258" s="18" t="e">
        <f>VLOOKUP(J3258,Ref!A:C,3,0)</f>
        <v>#N/A</v>
      </c>
      <c r="C3258" s="18" t="e">
        <f>VLOOKUP(J3258,Ref!A:D,4,0)</f>
        <v>#N/A</v>
      </c>
      <c r="D3258" s="18" t="str">
        <f t="shared" si="150"/>
        <v>00/ene</v>
      </c>
      <c r="E3258" s="18">
        <f t="shared" si="151"/>
        <v>0</v>
      </c>
      <c r="F3258" s="18">
        <v>1</v>
      </c>
      <c r="G3258" s="18">
        <f t="shared" si="152"/>
        <v>0</v>
      </c>
    </row>
    <row r="3259" spans="1:7">
      <c r="A3259" t="e">
        <f>_xlfn.XLOOKUP(I3259,UTILIZADAS[Contacto1],UTILIZADAS[Source.Name],,0)</f>
        <v>#N/A</v>
      </c>
      <c r="B3259" s="18" t="e">
        <f>VLOOKUP(J3259,Ref!A:C,3,0)</f>
        <v>#N/A</v>
      </c>
      <c r="C3259" s="18" t="e">
        <f>VLOOKUP(J3259,Ref!A:D,4,0)</f>
        <v>#N/A</v>
      </c>
      <c r="D3259" s="18" t="str">
        <f t="shared" si="150"/>
        <v>00/ene</v>
      </c>
      <c r="E3259" s="18">
        <f t="shared" si="151"/>
        <v>0</v>
      </c>
      <c r="F3259" s="18">
        <v>1</v>
      </c>
      <c r="G3259" s="18">
        <f t="shared" si="152"/>
        <v>0</v>
      </c>
    </row>
    <row r="3260" spans="1:7">
      <c r="A3260" t="e">
        <f>_xlfn.XLOOKUP(I3260,UTILIZADAS[Contacto1],UTILIZADAS[Source.Name],,0)</f>
        <v>#N/A</v>
      </c>
      <c r="B3260" s="18" t="e">
        <f>VLOOKUP(J3260,Ref!A:C,3,0)</f>
        <v>#N/A</v>
      </c>
      <c r="C3260" s="18" t="e">
        <f>VLOOKUP(J3260,Ref!A:D,4,0)</f>
        <v>#N/A</v>
      </c>
      <c r="D3260" s="18" t="str">
        <f t="shared" si="150"/>
        <v>00/ene</v>
      </c>
      <c r="E3260" s="18">
        <f t="shared" si="151"/>
        <v>0</v>
      </c>
      <c r="F3260" s="18">
        <v>1</v>
      </c>
      <c r="G3260" s="18">
        <f t="shared" si="152"/>
        <v>0</v>
      </c>
    </row>
    <row r="3261" spans="1:7">
      <c r="A3261" t="e">
        <f>_xlfn.XLOOKUP(I3261,UTILIZADAS[Contacto1],UTILIZADAS[Source.Name],,0)</f>
        <v>#N/A</v>
      </c>
      <c r="B3261" s="18" t="e">
        <f>VLOOKUP(J3261,Ref!A:C,3,0)</f>
        <v>#N/A</v>
      </c>
      <c r="C3261" s="18" t="e">
        <f>VLOOKUP(J3261,Ref!A:D,4,0)</f>
        <v>#N/A</v>
      </c>
      <c r="D3261" s="18" t="str">
        <f t="shared" si="150"/>
        <v>00/ene</v>
      </c>
      <c r="E3261" s="18">
        <f t="shared" si="151"/>
        <v>0</v>
      </c>
      <c r="F3261" s="18">
        <v>1</v>
      </c>
      <c r="G3261" s="18">
        <f t="shared" si="152"/>
        <v>0</v>
      </c>
    </row>
    <row r="3262" spans="1:7">
      <c r="A3262" t="e">
        <f>_xlfn.XLOOKUP(I3262,UTILIZADAS[Contacto1],UTILIZADAS[Source.Name],,0)</f>
        <v>#N/A</v>
      </c>
      <c r="B3262" s="18" t="e">
        <f>VLOOKUP(J3262,Ref!A:C,3,0)</f>
        <v>#N/A</v>
      </c>
      <c r="C3262" s="18" t="e">
        <f>VLOOKUP(J3262,Ref!A:D,4,0)</f>
        <v>#N/A</v>
      </c>
      <c r="D3262" s="18" t="str">
        <f t="shared" si="150"/>
        <v>00/ene</v>
      </c>
      <c r="E3262" s="18">
        <f t="shared" si="151"/>
        <v>0</v>
      </c>
      <c r="F3262" s="18">
        <v>1</v>
      </c>
      <c r="G3262" s="18">
        <f t="shared" si="152"/>
        <v>0</v>
      </c>
    </row>
    <row r="3263" spans="1:7">
      <c r="A3263" t="e">
        <f>_xlfn.XLOOKUP(I3263,UTILIZADAS[Contacto1],UTILIZADAS[Source.Name],,0)</f>
        <v>#N/A</v>
      </c>
      <c r="B3263" s="18" t="e">
        <f>VLOOKUP(J3263,Ref!A:C,3,0)</f>
        <v>#N/A</v>
      </c>
      <c r="C3263" s="18" t="e">
        <f>VLOOKUP(J3263,Ref!A:D,4,0)</f>
        <v>#N/A</v>
      </c>
      <c r="D3263" s="18" t="str">
        <f t="shared" si="150"/>
        <v>00/ene</v>
      </c>
      <c r="E3263" s="18">
        <f t="shared" si="151"/>
        <v>0</v>
      </c>
      <c r="F3263" s="18">
        <v>1</v>
      </c>
      <c r="G3263" s="18">
        <f t="shared" si="152"/>
        <v>0</v>
      </c>
    </row>
    <row r="3264" spans="1:7">
      <c r="A3264" t="e">
        <f>_xlfn.XLOOKUP(I3264,UTILIZADAS[Contacto1],UTILIZADAS[Source.Name],,0)</f>
        <v>#N/A</v>
      </c>
      <c r="B3264" s="18" t="e">
        <f>VLOOKUP(J3264,Ref!A:C,3,0)</f>
        <v>#N/A</v>
      </c>
      <c r="C3264" s="18" t="e">
        <f>VLOOKUP(J3264,Ref!A:D,4,0)</f>
        <v>#N/A</v>
      </c>
      <c r="D3264" s="18" t="str">
        <f t="shared" si="150"/>
        <v>00/ene</v>
      </c>
      <c r="E3264" s="18">
        <f t="shared" si="151"/>
        <v>0</v>
      </c>
      <c r="F3264" s="18">
        <v>1</v>
      </c>
      <c r="G3264" s="18">
        <f t="shared" si="152"/>
        <v>0</v>
      </c>
    </row>
    <row r="3265" spans="1:7">
      <c r="A3265" t="e">
        <f>_xlfn.XLOOKUP(I3265,UTILIZADAS[Contacto1],UTILIZADAS[Source.Name],,0)</f>
        <v>#N/A</v>
      </c>
      <c r="B3265" s="18" t="e">
        <f>VLOOKUP(J3265,Ref!A:C,3,0)</f>
        <v>#N/A</v>
      </c>
      <c r="C3265" s="18" t="e">
        <f>VLOOKUP(J3265,Ref!A:D,4,0)</f>
        <v>#N/A</v>
      </c>
      <c r="D3265" s="18" t="str">
        <f t="shared" si="150"/>
        <v>00/ene</v>
      </c>
      <c r="E3265" s="18">
        <f t="shared" si="151"/>
        <v>0</v>
      </c>
      <c r="F3265" s="18">
        <v>1</v>
      </c>
      <c r="G3265" s="18">
        <f t="shared" si="152"/>
        <v>0</v>
      </c>
    </row>
    <row r="3266" spans="1:7">
      <c r="A3266" t="e">
        <f>_xlfn.XLOOKUP(I3266,UTILIZADAS[Contacto1],UTILIZADAS[Source.Name],,0)</f>
        <v>#N/A</v>
      </c>
      <c r="B3266" s="18" t="e">
        <f>VLOOKUP(J3266,Ref!A:C,3,0)</f>
        <v>#N/A</v>
      </c>
      <c r="C3266" s="18" t="e">
        <f>VLOOKUP(J3266,Ref!A:D,4,0)</f>
        <v>#N/A</v>
      </c>
      <c r="D3266" s="18" t="str">
        <f t="shared" ref="D3266:D3329" si="153">TEXT(H3266,"dd/mmm")</f>
        <v>00/ene</v>
      </c>
      <c r="E3266" s="18">
        <f t="shared" ref="E3266:E3329" si="154">+COUNTIF(I:I,I3266)</f>
        <v>0</v>
      </c>
      <c r="F3266" s="18">
        <v>1</v>
      </c>
      <c r="G3266" s="18">
        <f t="shared" si="152"/>
        <v>0</v>
      </c>
    </row>
    <row r="3267" spans="1:7">
      <c r="A3267" t="e">
        <f>_xlfn.XLOOKUP(I3267,UTILIZADAS[Contacto1],UTILIZADAS[Source.Name],,0)</f>
        <v>#N/A</v>
      </c>
      <c r="B3267" s="18" t="e">
        <f>VLOOKUP(J3267,Ref!A:C,3,0)</f>
        <v>#N/A</v>
      </c>
      <c r="C3267" s="18" t="e">
        <f>VLOOKUP(J3267,Ref!A:D,4,0)</f>
        <v>#N/A</v>
      </c>
      <c r="D3267" s="18" t="str">
        <f t="shared" si="153"/>
        <v>00/ene</v>
      </c>
      <c r="E3267" s="18">
        <f t="shared" si="154"/>
        <v>0</v>
      </c>
      <c r="F3267" s="18">
        <v>1</v>
      </c>
      <c r="G3267" s="18">
        <f t="shared" ref="G3267:G3330" si="155">IF(I3267=I3268,0,1)</f>
        <v>0</v>
      </c>
    </row>
    <row r="3268" spans="1:7">
      <c r="A3268" t="e">
        <f>_xlfn.XLOOKUP(I3268,UTILIZADAS[Contacto1],UTILIZADAS[Source.Name],,0)</f>
        <v>#N/A</v>
      </c>
      <c r="B3268" s="18" t="e">
        <f>VLOOKUP(J3268,Ref!A:C,3,0)</f>
        <v>#N/A</v>
      </c>
      <c r="C3268" s="18" t="e">
        <f>VLOOKUP(J3268,Ref!A:D,4,0)</f>
        <v>#N/A</v>
      </c>
      <c r="D3268" s="18" t="str">
        <f t="shared" si="153"/>
        <v>00/ene</v>
      </c>
      <c r="E3268" s="18">
        <f t="shared" si="154"/>
        <v>0</v>
      </c>
      <c r="F3268" s="18">
        <v>1</v>
      </c>
      <c r="G3268" s="18">
        <f t="shared" si="155"/>
        <v>0</v>
      </c>
    </row>
    <row r="3269" spans="1:7">
      <c r="A3269" t="e">
        <f>_xlfn.XLOOKUP(I3269,UTILIZADAS[Contacto1],UTILIZADAS[Source.Name],,0)</f>
        <v>#N/A</v>
      </c>
      <c r="B3269" s="18" t="e">
        <f>VLOOKUP(J3269,Ref!A:C,3,0)</f>
        <v>#N/A</v>
      </c>
      <c r="C3269" s="18" t="e">
        <f>VLOOKUP(J3269,Ref!A:D,4,0)</f>
        <v>#N/A</v>
      </c>
      <c r="D3269" s="18" t="str">
        <f t="shared" si="153"/>
        <v>00/ene</v>
      </c>
      <c r="E3269" s="18">
        <f t="shared" si="154"/>
        <v>0</v>
      </c>
      <c r="F3269" s="18">
        <v>1</v>
      </c>
      <c r="G3269" s="18">
        <f t="shared" si="155"/>
        <v>0</v>
      </c>
    </row>
    <row r="3270" spans="1:7">
      <c r="A3270" t="e">
        <f>_xlfn.XLOOKUP(I3270,UTILIZADAS[Contacto1],UTILIZADAS[Source.Name],,0)</f>
        <v>#N/A</v>
      </c>
      <c r="B3270" s="18" t="e">
        <f>VLOOKUP(J3270,Ref!A:C,3,0)</f>
        <v>#N/A</v>
      </c>
      <c r="C3270" s="18" t="e">
        <f>VLOOKUP(J3270,Ref!A:D,4,0)</f>
        <v>#N/A</v>
      </c>
      <c r="D3270" s="18" t="str">
        <f t="shared" si="153"/>
        <v>00/ene</v>
      </c>
      <c r="E3270" s="18">
        <f t="shared" si="154"/>
        <v>0</v>
      </c>
      <c r="F3270" s="18">
        <v>1</v>
      </c>
      <c r="G3270" s="18">
        <f t="shared" si="155"/>
        <v>0</v>
      </c>
    </row>
    <row r="3271" spans="1:7">
      <c r="A3271" t="e">
        <f>_xlfn.XLOOKUP(I3271,UTILIZADAS[Contacto1],UTILIZADAS[Source.Name],,0)</f>
        <v>#N/A</v>
      </c>
      <c r="B3271" s="18" t="e">
        <f>VLOOKUP(J3271,Ref!A:C,3,0)</f>
        <v>#N/A</v>
      </c>
      <c r="C3271" s="18" t="e">
        <f>VLOOKUP(J3271,Ref!A:D,4,0)</f>
        <v>#N/A</v>
      </c>
      <c r="D3271" s="18" t="str">
        <f t="shared" si="153"/>
        <v>00/ene</v>
      </c>
      <c r="E3271" s="18">
        <f t="shared" si="154"/>
        <v>0</v>
      </c>
      <c r="F3271" s="18">
        <v>1</v>
      </c>
      <c r="G3271" s="18">
        <f t="shared" si="155"/>
        <v>0</v>
      </c>
    </row>
    <row r="3272" spans="1:7">
      <c r="A3272" t="e">
        <f>_xlfn.XLOOKUP(I3272,UTILIZADAS[Contacto1],UTILIZADAS[Source.Name],,0)</f>
        <v>#N/A</v>
      </c>
      <c r="B3272" s="18" t="e">
        <f>VLOOKUP(J3272,Ref!A:C,3,0)</f>
        <v>#N/A</v>
      </c>
      <c r="C3272" s="18" t="e">
        <f>VLOOKUP(J3272,Ref!A:D,4,0)</f>
        <v>#N/A</v>
      </c>
      <c r="D3272" s="18" t="str">
        <f t="shared" si="153"/>
        <v>00/ene</v>
      </c>
      <c r="E3272" s="18">
        <f t="shared" si="154"/>
        <v>0</v>
      </c>
      <c r="F3272" s="18">
        <v>1</v>
      </c>
      <c r="G3272" s="18">
        <f t="shared" si="155"/>
        <v>0</v>
      </c>
    </row>
    <row r="3273" spans="1:7">
      <c r="A3273" t="e">
        <f>_xlfn.XLOOKUP(I3273,UTILIZADAS[Contacto1],UTILIZADAS[Source.Name],,0)</f>
        <v>#N/A</v>
      </c>
      <c r="B3273" s="18" t="e">
        <f>VLOOKUP(J3273,Ref!A:C,3,0)</f>
        <v>#N/A</v>
      </c>
      <c r="C3273" s="18" t="e">
        <f>VLOOKUP(J3273,Ref!A:D,4,0)</f>
        <v>#N/A</v>
      </c>
      <c r="D3273" s="18" t="str">
        <f t="shared" si="153"/>
        <v>00/ene</v>
      </c>
      <c r="E3273" s="18">
        <f t="shared" si="154"/>
        <v>0</v>
      </c>
      <c r="F3273" s="18">
        <v>1</v>
      </c>
      <c r="G3273" s="18">
        <f t="shared" si="155"/>
        <v>0</v>
      </c>
    </row>
    <row r="3274" spans="1:7">
      <c r="A3274" t="e">
        <f>_xlfn.XLOOKUP(I3274,UTILIZADAS[Contacto1],UTILIZADAS[Source.Name],,0)</f>
        <v>#N/A</v>
      </c>
      <c r="B3274" s="18" t="e">
        <f>VLOOKUP(J3274,Ref!A:C,3,0)</f>
        <v>#N/A</v>
      </c>
      <c r="C3274" s="18" t="e">
        <f>VLOOKUP(J3274,Ref!A:D,4,0)</f>
        <v>#N/A</v>
      </c>
      <c r="D3274" s="18" t="str">
        <f t="shared" si="153"/>
        <v>00/ene</v>
      </c>
      <c r="E3274" s="18">
        <f t="shared" si="154"/>
        <v>0</v>
      </c>
      <c r="F3274" s="18">
        <v>1</v>
      </c>
      <c r="G3274" s="18">
        <f t="shared" si="155"/>
        <v>0</v>
      </c>
    </row>
    <row r="3275" spans="1:7">
      <c r="A3275" t="e">
        <f>_xlfn.XLOOKUP(I3275,UTILIZADAS[Contacto1],UTILIZADAS[Source.Name],,0)</f>
        <v>#N/A</v>
      </c>
      <c r="B3275" s="18" t="e">
        <f>VLOOKUP(J3275,Ref!A:C,3,0)</f>
        <v>#N/A</v>
      </c>
      <c r="C3275" s="18" t="e">
        <f>VLOOKUP(J3275,Ref!A:D,4,0)</f>
        <v>#N/A</v>
      </c>
      <c r="D3275" s="18" t="str">
        <f t="shared" si="153"/>
        <v>00/ene</v>
      </c>
      <c r="E3275" s="18">
        <f t="shared" si="154"/>
        <v>0</v>
      </c>
      <c r="F3275" s="18">
        <v>1</v>
      </c>
      <c r="G3275" s="18">
        <f t="shared" si="155"/>
        <v>0</v>
      </c>
    </row>
    <row r="3276" spans="1:7">
      <c r="A3276" t="e">
        <f>_xlfn.XLOOKUP(I3276,UTILIZADAS[Contacto1],UTILIZADAS[Source.Name],,0)</f>
        <v>#N/A</v>
      </c>
      <c r="B3276" s="18" t="e">
        <f>VLOOKUP(J3276,Ref!A:C,3,0)</f>
        <v>#N/A</v>
      </c>
      <c r="C3276" s="18" t="e">
        <f>VLOOKUP(J3276,Ref!A:D,4,0)</f>
        <v>#N/A</v>
      </c>
      <c r="D3276" s="18" t="str">
        <f t="shared" si="153"/>
        <v>00/ene</v>
      </c>
      <c r="E3276" s="18">
        <f t="shared" si="154"/>
        <v>0</v>
      </c>
      <c r="F3276" s="18">
        <v>1</v>
      </c>
      <c r="G3276" s="18">
        <f t="shared" si="155"/>
        <v>0</v>
      </c>
    </row>
    <row r="3277" spans="1:7">
      <c r="A3277" t="e">
        <f>_xlfn.XLOOKUP(I3277,UTILIZADAS[Contacto1],UTILIZADAS[Source.Name],,0)</f>
        <v>#N/A</v>
      </c>
      <c r="B3277" s="18" t="e">
        <f>VLOOKUP(J3277,Ref!A:C,3,0)</f>
        <v>#N/A</v>
      </c>
      <c r="C3277" s="18" t="e">
        <f>VLOOKUP(J3277,Ref!A:D,4,0)</f>
        <v>#N/A</v>
      </c>
      <c r="D3277" s="18" t="str">
        <f t="shared" si="153"/>
        <v>00/ene</v>
      </c>
      <c r="E3277" s="18">
        <f t="shared" si="154"/>
        <v>0</v>
      </c>
      <c r="F3277" s="18">
        <v>1</v>
      </c>
      <c r="G3277" s="18">
        <f t="shared" si="155"/>
        <v>0</v>
      </c>
    </row>
    <row r="3278" spans="1:7">
      <c r="A3278" t="e">
        <f>_xlfn.XLOOKUP(I3278,UTILIZADAS[Contacto1],UTILIZADAS[Source.Name],,0)</f>
        <v>#N/A</v>
      </c>
      <c r="B3278" s="18" t="e">
        <f>VLOOKUP(J3278,Ref!A:C,3,0)</f>
        <v>#N/A</v>
      </c>
      <c r="C3278" s="18" t="e">
        <f>VLOOKUP(J3278,Ref!A:D,4,0)</f>
        <v>#N/A</v>
      </c>
      <c r="D3278" s="18" t="str">
        <f t="shared" si="153"/>
        <v>00/ene</v>
      </c>
      <c r="E3278" s="18">
        <f t="shared" si="154"/>
        <v>0</v>
      </c>
      <c r="F3278" s="18">
        <v>1</v>
      </c>
      <c r="G3278" s="18">
        <f t="shared" si="155"/>
        <v>0</v>
      </c>
    </row>
    <row r="3279" spans="1:7">
      <c r="A3279" t="e">
        <f>_xlfn.XLOOKUP(I3279,UTILIZADAS[Contacto1],UTILIZADAS[Source.Name],,0)</f>
        <v>#N/A</v>
      </c>
      <c r="B3279" s="18" t="e">
        <f>VLOOKUP(J3279,Ref!A:C,3,0)</f>
        <v>#N/A</v>
      </c>
      <c r="C3279" s="18" t="e">
        <f>VLOOKUP(J3279,Ref!A:D,4,0)</f>
        <v>#N/A</v>
      </c>
      <c r="D3279" s="18" t="str">
        <f t="shared" si="153"/>
        <v>00/ene</v>
      </c>
      <c r="E3279" s="18">
        <f t="shared" si="154"/>
        <v>0</v>
      </c>
      <c r="F3279" s="18">
        <v>1</v>
      </c>
      <c r="G3279" s="18">
        <f t="shared" si="155"/>
        <v>0</v>
      </c>
    </row>
    <row r="3280" spans="1:7">
      <c r="A3280" t="e">
        <f>_xlfn.XLOOKUP(I3280,UTILIZADAS[Contacto1],UTILIZADAS[Source.Name],,0)</f>
        <v>#N/A</v>
      </c>
      <c r="B3280" s="18" t="e">
        <f>VLOOKUP(J3280,Ref!A:C,3,0)</f>
        <v>#N/A</v>
      </c>
      <c r="C3280" s="18" t="e">
        <f>VLOOKUP(J3280,Ref!A:D,4,0)</f>
        <v>#N/A</v>
      </c>
      <c r="D3280" s="18" t="str">
        <f t="shared" si="153"/>
        <v>00/ene</v>
      </c>
      <c r="E3280" s="18">
        <f t="shared" si="154"/>
        <v>0</v>
      </c>
      <c r="F3280" s="18">
        <v>1</v>
      </c>
      <c r="G3280" s="18">
        <f t="shared" si="155"/>
        <v>0</v>
      </c>
    </row>
    <row r="3281" spans="1:7">
      <c r="A3281" t="e">
        <f>_xlfn.XLOOKUP(I3281,UTILIZADAS[Contacto1],UTILIZADAS[Source.Name],,0)</f>
        <v>#N/A</v>
      </c>
      <c r="B3281" s="18" t="e">
        <f>VLOOKUP(J3281,Ref!A:C,3,0)</f>
        <v>#N/A</v>
      </c>
      <c r="C3281" s="18" t="e">
        <f>VLOOKUP(J3281,Ref!A:D,4,0)</f>
        <v>#N/A</v>
      </c>
      <c r="D3281" s="18" t="str">
        <f t="shared" si="153"/>
        <v>00/ene</v>
      </c>
      <c r="E3281" s="18">
        <f t="shared" si="154"/>
        <v>0</v>
      </c>
      <c r="F3281" s="18">
        <v>1</v>
      </c>
      <c r="G3281" s="18">
        <f t="shared" si="155"/>
        <v>0</v>
      </c>
    </row>
    <row r="3282" spans="1:7">
      <c r="A3282" t="e">
        <f>_xlfn.XLOOKUP(I3282,UTILIZADAS[Contacto1],UTILIZADAS[Source.Name],,0)</f>
        <v>#N/A</v>
      </c>
      <c r="B3282" s="18" t="e">
        <f>VLOOKUP(J3282,Ref!A:C,3,0)</f>
        <v>#N/A</v>
      </c>
      <c r="C3282" s="18" t="e">
        <f>VLOOKUP(J3282,Ref!A:D,4,0)</f>
        <v>#N/A</v>
      </c>
      <c r="D3282" s="18" t="str">
        <f t="shared" si="153"/>
        <v>00/ene</v>
      </c>
      <c r="E3282" s="18">
        <f t="shared" si="154"/>
        <v>0</v>
      </c>
      <c r="F3282" s="18">
        <v>1</v>
      </c>
      <c r="G3282" s="18">
        <f t="shared" si="155"/>
        <v>0</v>
      </c>
    </row>
    <row r="3283" spans="1:7">
      <c r="A3283" t="e">
        <f>_xlfn.XLOOKUP(I3283,UTILIZADAS[Contacto1],UTILIZADAS[Source.Name],,0)</f>
        <v>#N/A</v>
      </c>
      <c r="B3283" s="18" t="e">
        <f>VLOOKUP(J3283,Ref!A:C,3,0)</f>
        <v>#N/A</v>
      </c>
      <c r="C3283" s="18" t="e">
        <f>VLOOKUP(J3283,Ref!A:D,4,0)</f>
        <v>#N/A</v>
      </c>
      <c r="D3283" s="18" t="str">
        <f t="shared" si="153"/>
        <v>00/ene</v>
      </c>
      <c r="E3283" s="18">
        <f t="shared" si="154"/>
        <v>0</v>
      </c>
      <c r="F3283" s="18">
        <v>1</v>
      </c>
      <c r="G3283" s="18">
        <f t="shared" si="155"/>
        <v>0</v>
      </c>
    </row>
    <row r="3284" spans="1:7">
      <c r="A3284" t="e">
        <f>_xlfn.XLOOKUP(I3284,UTILIZADAS[Contacto1],UTILIZADAS[Source.Name],,0)</f>
        <v>#N/A</v>
      </c>
      <c r="B3284" s="18" t="e">
        <f>VLOOKUP(J3284,Ref!A:C,3,0)</f>
        <v>#N/A</v>
      </c>
      <c r="C3284" s="18" t="e">
        <f>VLOOKUP(J3284,Ref!A:D,4,0)</f>
        <v>#N/A</v>
      </c>
      <c r="D3284" s="18" t="str">
        <f t="shared" si="153"/>
        <v>00/ene</v>
      </c>
      <c r="E3284" s="18">
        <f t="shared" si="154"/>
        <v>0</v>
      </c>
      <c r="F3284" s="18">
        <v>1</v>
      </c>
      <c r="G3284" s="18">
        <f t="shared" si="155"/>
        <v>0</v>
      </c>
    </row>
    <row r="3285" spans="1:7">
      <c r="A3285" t="e">
        <f>_xlfn.XLOOKUP(I3285,UTILIZADAS[Contacto1],UTILIZADAS[Source.Name],,0)</f>
        <v>#N/A</v>
      </c>
      <c r="B3285" s="18" t="e">
        <f>VLOOKUP(J3285,Ref!A:C,3,0)</f>
        <v>#N/A</v>
      </c>
      <c r="C3285" s="18" t="e">
        <f>VLOOKUP(J3285,Ref!A:D,4,0)</f>
        <v>#N/A</v>
      </c>
      <c r="D3285" s="18" t="str">
        <f t="shared" si="153"/>
        <v>00/ene</v>
      </c>
      <c r="E3285" s="18">
        <f t="shared" si="154"/>
        <v>0</v>
      </c>
      <c r="F3285" s="18">
        <v>1</v>
      </c>
      <c r="G3285" s="18">
        <f t="shared" si="155"/>
        <v>0</v>
      </c>
    </row>
    <row r="3286" spans="1:7">
      <c r="A3286" t="e">
        <f>_xlfn.XLOOKUP(I3286,UTILIZADAS[Contacto1],UTILIZADAS[Source.Name],,0)</f>
        <v>#N/A</v>
      </c>
      <c r="B3286" s="18" t="e">
        <f>VLOOKUP(J3286,Ref!A:C,3,0)</f>
        <v>#N/A</v>
      </c>
      <c r="C3286" s="18" t="e">
        <f>VLOOKUP(J3286,Ref!A:D,4,0)</f>
        <v>#N/A</v>
      </c>
      <c r="D3286" s="18" t="str">
        <f t="shared" si="153"/>
        <v>00/ene</v>
      </c>
      <c r="E3286" s="18">
        <f t="shared" si="154"/>
        <v>0</v>
      </c>
      <c r="F3286" s="18">
        <v>1</v>
      </c>
      <c r="G3286" s="18">
        <f t="shared" si="155"/>
        <v>0</v>
      </c>
    </row>
    <row r="3287" spans="1:7">
      <c r="A3287" t="e">
        <f>_xlfn.XLOOKUP(I3287,UTILIZADAS[Contacto1],UTILIZADAS[Source.Name],,0)</f>
        <v>#N/A</v>
      </c>
      <c r="B3287" s="18" t="e">
        <f>VLOOKUP(J3287,Ref!A:C,3,0)</f>
        <v>#N/A</v>
      </c>
      <c r="C3287" s="18" t="e">
        <f>VLOOKUP(J3287,Ref!A:D,4,0)</f>
        <v>#N/A</v>
      </c>
      <c r="D3287" s="18" t="str">
        <f t="shared" si="153"/>
        <v>00/ene</v>
      </c>
      <c r="E3287" s="18">
        <f t="shared" si="154"/>
        <v>0</v>
      </c>
      <c r="F3287" s="18">
        <v>1</v>
      </c>
      <c r="G3287" s="18">
        <f t="shared" si="155"/>
        <v>0</v>
      </c>
    </row>
    <row r="3288" spans="1:7">
      <c r="A3288" t="e">
        <f>_xlfn.XLOOKUP(I3288,UTILIZADAS[Contacto1],UTILIZADAS[Source.Name],,0)</f>
        <v>#N/A</v>
      </c>
      <c r="B3288" s="18" t="e">
        <f>VLOOKUP(J3288,Ref!A:C,3,0)</f>
        <v>#N/A</v>
      </c>
      <c r="C3288" s="18" t="e">
        <f>VLOOKUP(J3288,Ref!A:D,4,0)</f>
        <v>#N/A</v>
      </c>
      <c r="D3288" s="18" t="str">
        <f t="shared" si="153"/>
        <v>00/ene</v>
      </c>
      <c r="E3288" s="18">
        <f t="shared" si="154"/>
        <v>0</v>
      </c>
      <c r="F3288" s="18">
        <v>1</v>
      </c>
      <c r="G3288" s="18">
        <f t="shared" si="155"/>
        <v>0</v>
      </c>
    </row>
    <row r="3289" spans="1:7">
      <c r="A3289" t="e">
        <f>_xlfn.XLOOKUP(I3289,UTILIZADAS[Contacto1],UTILIZADAS[Source.Name],,0)</f>
        <v>#N/A</v>
      </c>
      <c r="B3289" s="18" t="e">
        <f>VLOOKUP(J3289,Ref!A:C,3,0)</f>
        <v>#N/A</v>
      </c>
      <c r="C3289" s="18" t="e">
        <f>VLOOKUP(J3289,Ref!A:D,4,0)</f>
        <v>#N/A</v>
      </c>
      <c r="D3289" s="18" t="str">
        <f t="shared" si="153"/>
        <v>00/ene</v>
      </c>
      <c r="E3289" s="18">
        <f t="shared" si="154"/>
        <v>0</v>
      </c>
      <c r="F3289" s="18">
        <v>1</v>
      </c>
      <c r="G3289" s="18">
        <f t="shared" si="155"/>
        <v>0</v>
      </c>
    </row>
    <row r="3290" spans="1:7">
      <c r="A3290" t="e">
        <f>_xlfn.XLOOKUP(I3290,UTILIZADAS[Contacto1],UTILIZADAS[Source.Name],,0)</f>
        <v>#N/A</v>
      </c>
      <c r="B3290" s="18" t="e">
        <f>VLOOKUP(J3290,Ref!A:C,3,0)</f>
        <v>#N/A</v>
      </c>
      <c r="C3290" s="18" t="e">
        <f>VLOOKUP(J3290,Ref!A:D,4,0)</f>
        <v>#N/A</v>
      </c>
      <c r="D3290" s="18" t="str">
        <f t="shared" si="153"/>
        <v>00/ene</v>
      </c>
      <c r="E3290" s="18">
        <f t="shared" si="154"/>
        <v>0</v>
      </c>
      <c r="F3290" s="18">
        <v>1</v>
      </c>
      <c r="G3290" s="18">
        <f t="shared" si="155"/>
        <v>0</v>
      </c>
    </row>
    <row r="3291" spans="1:7">
      <c r="A3291" t="e">
        <f>_xlfn.XLOOKUP(I3291,UTILIZADAS[Contacto1],UTILIZADAS[Source.Name],,0)</f>
        <v>#N/A</v>
      </c>
      <c r="B3291" s="18" t="e">
        <f>VLOOKUP(J3291,Ref!A:C,3,0)</f>
        <v>#N/A</v>
      </c>
      <c r="C3291" s="18" t="e">
        <f>VLOOKUP(J3291,Ref!A:D,4,0)</f>
        <v>#N/A</v>
      </c>
      <c r="D3291" s="18" t="str">
        <f t="shared" si="153"/>
        <v>00/ene</v>
      </c>
      <c r="E3291" s="18">
        <f t="shared" si="154"/>
        <v>0</v>
      </c>
      <c r="F3291" s="18">
        <v>1</v>
      </c>
      <c r="G3291" s="18">
        <f t="shared" si="155"/>
        <v>0</v>
      </c>
    </row>
    <row r="3292" spans="1:7">
      <c r="A3292" t="e">
        <f>_xlfn.XLOOKUP(I3292,UTILIZADAS[Contacto1],UTILIZADAS[Source.Name],,0)</f>
        <v>#N/A</v>
      </c>
      <c r="B3292" s="18" t="e">
        <f>VLOOKUP(J3292,Ref!A:C,3,0)</f>
        <v>#N/A</v>
      </c>
      <c r="C3292" s="18" t="e">
        <f>VLOOKUP(J3292,Ref!A:D,4,0)</f>
        <v>#N/A</v>
      </c>
      <c r="D3292" s="18" t="str">
        <f t="shared" si="153"/>
        <v>00/ene</v>
      </c>
      <c r="E3292" s="18">
        <f t="shared" si="154"/>
        <v>0</v>
      </c>
      <c r="F3292" s="18">
        <v>1</v>
      </c>
      <c r="G3292" s="18">
        <f t="shared" si="155"/>
        <v>0</v>
      </c>
    </row>
    <row r="3293" spans="1:7">
      <c r="A3293" t="e">
        <f>_xlfn.XLOOKUP(I3293,UTILIZADAS[Contacto1],UTILIZADAS[Source.Name],,0)</f>
        <v>#N/A</v>
      </c>
      <c r="B3293" s="18" t="e">
        <f>VLOOKUP(J3293,Ref!A:C,3,0)</f>
        <v>#N/A</v>
      </c>
      <c r="C3293" s="18" t="e">
        <f>VLOOKUP(J3293,Ref!A:D,4,0)</f>
        <v>#N/A</v>
      </c>
      <c r="D3293" s="18" t="str">
        <f t="shared" si="153"/>
        <v>00/ene</v>
      </c>
      <c r="E3293" s="18">
        <f t="shared" si="154"/>
        <v>0</v>
      </c>
      <c r="F3293" s="18">
        <v>1</v>
      </c>
      <c r="G3293" s="18">
        <f t="shared" si="155"/>
        <v>0</v>
      </c>
    </row>
    <row r="3294" spans="1:7">
      <c r="A3294" t="e">
        <f>_xlfn.XLOOKUP(I3294,UTILIZADAS[Contacto1],UTILIZADAS[Source.Name],,0)</f>
        <v>#N/A</v>
      </c>
      <c r="B3294" s="18" t="e">
        <f>VLOOKUP(J3294,Ref!A:C,3,0)</f>
        <v>#N/A</v>
      </c>
      <c r="C3294" s="18" t="e">
        <f>VLOOKUP(J3294,Ref!A:D,4,0)</f>
        <v>#N/A</v>
      </c>
      <c r="D3294" s="18" t="str">
        <f t="shared" si="153"/>
        <v>00/ene</v>
      </c>
      <c r="E3294" s="18">
        <f t="shared" si="154"/>
        <v>0</v>
      </c>
      <c r="F3294" s="18">
        <v>1</v>
      </c>
      <c r="G3294" s="18">
        <f t="shared" si="155"/>
        <v>0</v>
      </c>
    </row>
    <row r="3295" spans="1:7">
      <c r="A3295" t="e">
        <f>_xlfn.XLOOKUP(I3295,UTILIZADAS[Contacto1],UTILIZADAS[Source.Name],,0)</f>
        <v>#N/A</v>
      </c>
      <c r="B3295" s="18" t="e">
        <f>VLOOKUP(J3295,Ref!A:C,3,0)</f>
        <v>#N/A</v>
      </c>
      <c r="C3295" s="18" t="e">
        <f>VLOOKUP(J3295,Ref!A:D,4,0)</f>
        <v>#N/A</v>
      </c>
      <c r="D3295" s="18" t="str">
        <f t="shared" si="153"/>
        <v>00/ene</v>
      </c>
      <c r="E3295" s="18">
        <f t="shared" si="154"/>
        <v>0</v>
      </c>
      <c r="F3295" s="18">
        <v>1</v>
      </c>
      <c r="G3295" s="18">
        <f t="shared" si="155"/>
        <v>0</v>
      </c>
    </row>
    <row r="3296" spans="1:7">
      <c r="A3296" t="e">
        <f>_xlfn.XLOOKUP(I3296,UTILIZADAS[Contacto1],UTILIZADAS[Source.Name],,0)</f>
        <v>#N/A</v>
      </c>
      <c r="B3296" s="18" t="e">
        <f>VLOOKUP(J3296,Ref!A:C,3,0)</f>
        <v>#N/A</v>
      </c>
      <c r="C3296" s="18" t="e">
        <f>VLOOKUP(J3296,Ref!A:D,4,0)</f>
        <v>#N/A</v>
      </c>
      <c r="D3296" s="18" t="str">
        <f t="shared" si="153"/>
        <v>00/ene</v>
      </c>
      <c r="E3296" s="18">
        <f t="shared" si="154"/>
        <v>0</v>
      </c>
      <c r="F3296" s="18">
        <v>1</v>
      </c>
      <c r="G3296" s="18">
        <f t="shared" si="155"/>
        <v>0</v>
      </c>
    </row>
    <row r="3297" spans="1:7">
      <c r="A3297" t="e">
        <f>_xlfn.XLOOKUP(I3297,UTILIZADAS[Contacto1],UTILIZADAS[Source.Name],,0)</f>
        <v>#N/A</v>
      </c>
      <c r="B3297" s="18" t="e">
        <f>VLOOKUP(J3297,Ref!A:C,3,0)</f>
        <v>#N/A</v>
      </c>
      <c r="C3297" s="18" t="e">
        <f>VLOOKUP(J3297,Ref!A:D,4,0)</f>
        <v>#N/A</v>
      </c>
      <c r="D3297" s="18" t="str">
        <f t="shared" si="153"/>
        <v>00/ene</v>
      </c>
      <c r="E3297" s="18">
        <f t="shared" si="154"/>
        <v>0</v>
      </c>
      <c r="F3297" s="18">
        <v>1</v>
      </c>
      <c r="G3297" s="18">
        <f t="shared" si="155"/>
        <v>0</v>
      </c>
    </row>
    <row r="3298" spans="1:7">
      <c r="A3298" t="e">
        <f>_xlfn.XLOOKUP(I3298,UTILIZADAS[Contacto1],UTILIZADAS[Source.Name],,0)</f>
        <v>#N/A</v>
      </c>
      <c r="B3298" s="18" t="e">
        <f>VLOOKUP(J3298,Ref!A:C,3,0)</f>
        <v>#N/A</v>
      </c>
      <c r="C3298" s="18" t="e">
        <f>VLOOKUP(J3298,Ref!A:D,4,0)</f>
        <v>#N/A</v>
      </c>
      <c r="D3298" s="18" t="str">
        <f t="shared" si="153"/>
        <v>00/ene</v>
      </c>
      <c r="E3298" s="18">
        <f t="shared" si="154"/>
        <v>0</v>
      </c>
      <c r="F3298" s="18">
        <v>1</v>
      </c>
      <c r="G3298" s="18">
        <f t="shared" si="155"/>
        <v>0</v>
      </c>
    </row>
    <row r="3299" spans="1:7">
      <c r="A3299" t="e">
        <f>_xlfn.XLOOKUP(I3299,UTILIZADAS[Contacto1],UTILIZADAS[Source.Name],,0)</f>
        <v>#N/A</v>
      </c>
      <c r="B3299" s="18" t="e">
        <f>VLOOKUP(J3299,Ref!A:C,3,0)</f>
        <v>#N/A</v>
      </c>
      <c r="C3299" s="18" t="e">
        <f>VLOOKUP(J3299,Ref!A:D,4,0)</f>
        <v>#N/A</v>
      </c>
      <c r="D3299" s="18" t="str">
        <f t="shared" si="153"/>
        <v>00/ene</v>
      </c>
      <c r="E3299" s="18">
        <f t="shared" si="154"/>
        <v>0</v>
      </c>
      <c r="F3299" s="18">
        <v>1</v>
      </c>
      <c r="G3299" s="18">
        <f t="shared" si="155"/>
        <v>0</v>
      </c>
    </row>
    <row r="3300" spans="1:7">
      <c r="A3300" t="e">
        <f>_xlfn.XLOOKUP(I3300,UTILIZADAS[Contacto1],UTILIZADAS[Source.Name],,0)</f>
        <v>#N/A</v>
      </c>
      <c r="B3300" s="18" t="e">
        <f>VLOOKUP(J3300,Ref!A:C,3,0)</f>
        <v>#N/A</v>
      </c>
      <c r="C3300" s="18" t="e">
        <f>VLOOKUP(J3300,Ref!A:D,4,0)</f>
        <v>#N/A</v>
      </c>
      <c r="D3300" s="18" t="str">
        <f t="shared" si="153"/>
        <v>00/ene</v>
      </c>
      <c r="E3300" s="18">
        <f t="shared" si="154"/>
        <v>0</v>
      </c>
      <c r="F3300" s="18">
        <v>1</v>
      </c>
      <c r="G3300" s="18">
        <f t="shared" si="155"/>
        <v>0</v>
      </c>
    </row>
    <row r="3301" spans="1:7">
      <c r="A3301" t="e">
        <f>_xlfn.XLOOKUP(I3301,UTILIZADAS[Contacto1],UTILIZADAS[Source.Name],,0)</f>
        <v>#N/A</v>
      </c>
      <c r="B3301" s="18" t="e">
        <f>VLOOKUP(J3301,Ref!A:C,3,0)</f>
        <v>#N/A</v>
      </c>
      <c r="C3301" s="18" t="e">
        <f>VLOOKUP(J3301,Ref!A:D,4,0)</f>
        <v>#N/A</v>
      </c>
      <c r="D3301" s="18" t="str">
        <f t="shared" si="153"/>
        <v>00/ene</v>
      </c>
      <c r="E3301" s="18">
        <f t="shared" si="154"/>
        <v>0</v>
      </c>
      <c r="F3301" s="18">
        <v>1</v>
      </c>
      <c r="G3301" s="18">
        <f t="shared" si="155"/>
        <v>0</v>
      </c>
    </row>
    <row r="3302" spans="1:7">
      <c r="A3302" t="e">
        <f>_xlfn.XLOOKUP(I3302,UTILIZADAS[Contacto1],UTILIZADAS[Source.Name],,0)</f>
        <v>#N/A</v>
      </c>
      <c r="B3302" s="18" t="e">
        <f>VLOOKUP(J3302,Ref!A:C,3,0)</f>
        <v>#N/A</v>
      </c>
      <c r="C3302" s="18" t="e">
        <f>VLOOKUP(J3302,Ref!A:D,4,0)</f>
        <v>#N/A</v>
      </c>
      <c r="D3302" s="18" t="str">
        <f t="shared" si="153"/>
        <v>00/ene</v>
      </c>
      <c r="E3302" s="18">
        <f t="shared" si="154"/>
        <v>0</v>
      </c>
      <c r="F3302" s="18">
        <v>1</v>
      </c>
      <c r="G3302" s="18">
        <f t="shared" si="155"/>
        <v>0</v>
      </c>
    </row>
    <row r="3303" spans="1:7">
      <c r="A3303" t="e">
        <f>_xlfn.XLOOKUP(I3303,UTILIZADAS[Contacto1],UTILIZADAS[Source.Name],,0)</f>
        <v>#N/A</v>
      </c>
      <c r="B3303" s="18" t="e">
        <f>VLOOKUP(J3303,Ref!A:C,3,0)</f>
        <v>#N/A</v>
      </c>
      <c r="C3303" s="18" t="e">
        <f>VLOOKUP(J3303,Ref!A:D,4,0)</f>
        <v>#N/A</v>
      </c>
      <c r="D3303" s="18" t="str">
        <f t="shared" si="153"/>
        <v>00/ene</v>
      </c>
      <c r="E3303" s="18">
        <f t="shared" si="154"/>
        <v>0</v>
      </c>
      <c r="F3303" s="18">
        <v>1</v>
      </c>
      <c r="G3303" s="18">
        <f t="shared" si="155"/>
        <v>0</v>
      </c>
    </row>
    <row r="3304" spans="1:7">
      <c r="A3304" t="e">
        <f>_xlfn.XLOOKUP(I3304,UTILIZADAS[Contacto1],UTILIZADAS[Source.Name],,0)</f>
        <v>#N/A</v>
      </c>
      <c r="B3304" s="18" t="e">
        <f>VLOOKUP(J3304,Ref!A:C,3,0)</f>
        <v>#N/A</v>
      </c>
      <c r="C3304" s="18" t="e">
        <f>VLOOKUP(J3304,Ref!A:D,4,0)</f>
        <v>#N/A</v>
      </c>
      <c r="D3304" s="18" t="str">
        <f t="shared" si="153"/>
        <v>00/ene</v>
      </c>
      <c r="E3304" s="18">
        <f t="shared" si="154"/>
        <v>0</v>
      </c>
      <c r="F3304" s="18">
        <v>1</v>
      </c>
      <c r="G3304" s="18">
        <f t="shared" si="155"/>
        <v>0</v>
      </c>
    </row>
    <row r="3305" spans="1:7">
      <c r="A3305" t="e">
        <f>_xlfn.XLOOKUP(I3305,UTILIZADAS[Contacto1],UTILIZADAS[Source.Name],,0)</f>
        <v>#N/A</v>
      </c>
      <c r="B3305" s="18" t="e">
        <f>VLOOKUP(J3305,Ref!A:C,3,0)</f>
        <v>#N/A</v>
      </c>
      <c r="C3305" s="18" t="e">
        <f>VLOOKUP(J3305,Ref!A:D,4,0)</f>
        <v>#N/A</v>
      </c>
      <c r="D3305" s="18" t="str">
        <f t="shared" si="153"/>
        <v>00/ene</v>
      </c>
      <c r="E3305" s="18">
        <f t="shared" si="154"/>
        <v>0</v>
      </c>
      <c r="F3305" s="18">
        <v>1</v>
      </c>
      <c r="G3305" s="18">
        <f t="shared" si="155"/>
        <v>0</v>
      </c>
    </row>
    <row r="3306" spans="1:7">
      <c r="A3306" t="e">
        <f>_xlfn.XLOOKUP(I3306,UTILIZADAS[Contacto1],UTILIZADAS[Source.Name],,0)</f>
        <v>#N/A</v>
      </c>
      <c r="B3306" s="18" t="e">
        <f>VLOOKUP(J3306,Ref!A:C,3,0)</f>
        <v>#N/A</v>
      </c>
      <c r="C3306" s="18" t="e">
        <f>VLOOKUP(J3306,Ref!A:D,4,0)</f>
        <v>#N/A</v>
      </c>
      <c r="D3306" s="18" t="str">
        <f t="shared" si="153"/>
        <v>00/ene</v>
      </c>
      <c r="E3306" s="18">
        <f t="shared" si="154"/>
        <v>0</v>
      </c>
      <c r="F3306" s="18">
        <v>1</v>
      </c>
      <c r="G3306" s="18">
        <f t="shared" si="155"/>
        <v>0</v>
      </c>
    </row>
    <row r="3307" spans="1:7">
      <c r="A3307" t="e">
        <f>_xlfn.XLOOKUP(I3307,UTILIZADAS[Contacto1],UTILIZADAS[Source.Name],,0)</f>
        <v>#N/A</v>
      </c>
      <c r="B3307" s="18" t="e">
        <f>VLOOKUP(J3307,Ref!A:C,3,0)</f>
        <v>#N/A</v>
      </c>
      <c r="C3307" s="18" t="e">
        <f>VLOOKUP(J3307,Ref!A:D,4,0)</f>
        <v>#N/A</v>
      </c>
      <c r="D3307" s="18" t="str">
        <f t="shared" si="153"/>
        <v>00/ene</v>
      </c>
      <c r="E3307" s="18">
        <f t="shared" si="154"/>
        <v>0</v>
      </c>
      <c r="F3307" s="18">
        <v>1</v>
      </c>
      <c r="G3307" s="18">
        <f t="shared" si="155"/>
        <v>0</v>
      </c>
    </row>
    <row r="3308" spans="1:7">
      <c r="A3308" t="e">
        <f>_xlfn.XLOOKUP(I3308,UTILIZADAS[Contacto1],UTILIZADAS[Source.Name],,0)</f>
        <v>#N/A</v>
      </c>
      <c r="B3308" s="18" t="e">
        <f>VLOOKUP(J3308,Ref!A:C,3,0)</f>
        <v>#N/A</v>
      </c>
      <c r="C3308" s="18" t="e">
        <f>VLOOKUP(J3308,Ref!A:D,4,0)</f>
        <v>#N/A</v>
      </c>
      <c r="D3308" s="18" t="str">
        <f t="shared" si="153"/>
        <v>00/ene</v>
      </c>
      <c r="E3308" s="18">
        <f t="shared" si="154"/>
        <v>0</v>
      </c>
      <c r="F3308" s="18">
        <v>1</v>
      </c>
      <c r="G3308" s="18">
        <f t="shared" si="155"/>
        <v>0</v>
      </c>
    </row>
    <row r="3309" spans="1:7">
      <c r="A3309" t="e">
        <f>_xlfn.XLOOKUP(I3309,UTILIZADAS[Contacto1],UTILIZADAS[Source.Name],,0)</f>
        <v>#N/A</v>
      </c>
      <c r="B3309" s="18" t="e">
        <f>VLOOKUP(J3309,Ref!A:C,3,0)</f>
        <v>#N/A</v>
      </c>
      <c r="C3309" s="18" t="e">
        <f>VLOOKUP(J3309,Ref!A:D,4,0)</f>
        <v>#N/A</v>
      </c>
      <c r="D3309" s="18" t="str">
        <f t="shared" si="153"/>
        <v>00/ene</v>
      </c>
      <c r="E3309" s="18">
        <f t="shared" si="154"/>
        <v>0</v>
      </c>
      <c r="F3309" s="18">
        <v>1</v>
      </c>
      <c r="G3309" s="18">
        <f t="shared" si="155"/>
        <v>0</v>
      </c>
    </row>
    <row r="3310" spans="1:7">
      <c r="A3310" t="e">
        <f>_xlfn.XLOOKUP(I3310,UTILIZADAS[Contacto1],UTILIZADAS[Source.Name],,0)</f>
        <v>#N/A</v>
      </c>
      <c r="B3310" s="18" t="e">
        <f>VLOOKUP(J3310,Ref!A:C,3,0)</f>
        <v>#N/A</v>
      </c>
      <c r="C3310" s="18" t="e">
        <f>VLOOKUP(J3310,Ref!A:D,4,0)</f>
        <v>#N/A</v>
      </c>
      <c r="D3310" s="18" t="str">
        <f t="shared" si="153"/>
        <v>00/ene</v>
      </c>
      <c r="E3310" s="18">
        <f t="shared" si="154"/>
        <v>0</v>
      </c>
      <c r="F3310" s="18">
        <v>1</v>
      </c>
      <c r="G3310" s="18">
        <f t="shared" si="155"/>
        <v>0</v>
      </c>
    </row>
    <row r="3311" spans="1:7">
      <c r="A3311" t="e">
        <f>_xlfn.XLOOKUP(I3311,UTILIZADAS[Contacto1],UTILIZADAS[Source.Name],,0)</f>
        <v>#N/A</v>
      </c>
      <c r="B3311" s="18" t="e">
        <f>VLOOKUP(J3311,Ref!A:C,3,0)</f>
        <v>#N/A</v>
      </c>
      <c r="C3311" s="18" t="e">
        <f>VLOOKUP(J3311,Ref!A:D,4,0)</f>
        <v>#N/A</v>
      </c>
      <c r="D3311" s="18" t="str">
        <f t="shared" si="153"/>
        <v>00/ene</v>
      </c>
      <c r="E3311" s="18">
        <f t="shared" si="154"/>
        <v>0</v>
      </c>
      <c r="F3311" s="18">
        <v>1</v>
      </c>
      <c r="G3311" s="18">
        <f t="shared" si="155"/>
        <v>0</v>
      </c>
    </row>
    <row r="3312" spans="1:7">
      <c r="A3312" t="e">
        <f>_xlfn.XLOOKUP(I3312,UTILIZADAS[Contacto1],UTILIZADAS[Source.Name],,0)</f>
        <v>#N/A</v>
      </c>
      <c r="B3312" s="18" t="e">
        <f>VLOOKUP(J3312,Ref!A:C,3,0)</f>
        <v>#N/A</v>
      </c>
      <c r="C3312" s="18" t="e">
        <f>VLOOKUP(J3312,Ref!A:D,4,0)</f>
        <v>#N/A</v>
      </c>
      <c r="D3312" s="18" t="str">
        <f t="shared" si="153"/>
        <v>00/ene</v>
      </c>
      <c r="E3312" s="18">
        <f t="shared" si="154"/>
        <v>0</v>
      </c>
      <c r="F3312" s="18">
        <v>1</v>
      </c>
      <c r="G3312" s="18">
        <f t="shared" si="155"/>
        <v>0</v>
      </c>
    </row>
    <row r="3313" spans="1:7">
      <c r="A3313" t="e">
        <f>_xlfn.XLOOKUP(I3313,UTILIZADAS[Contacto1],UTILIZADAS[Source.Name],,0)</f>
        <v>#N/A</v>
      </c>
      <c r="B3313" s="18" t="e">
        <f>VLOOKUP(J3313,Ref!A:C,3,0)</f>
        <v>#N/A</v>
      </c>
      <c r="C3313" s="18" t="e">
        <f>VLOOKUP(J3313,Ref!A:D,4,0)</f>
        <v>#N/A</v>
      </c>
      <c r="D3313" s="18" t="str">
        <f t="shared" si="153"/>
        <v>00/ene</v>
      </c>
      <c r="E3313" s="18">
        <f t="shared" si="154"/>
        <v>0</v>
      </c>
      <c r="F3313" s="18">
        <v>1</v>
      </c>
      <c r="G3313" s="18">
        <f t="shared" si="155"/>
        <v>0</v>
      </c>
    </row>
    <row r="3314" spans="1:7">
      <c r="A3314" t="e">
        <f>_xlfn.XLOOKUP(I3314,UTILIZADAS[Contacto1],UTILIZADAS[Source.Name],,0)</f>
        <v>#N/A</v>
      </c>
      <c r="B3314" s="18" t="e">
        <f>VLOOKUP(J3314,Ref!A:C,3,0)</f>
        <v>#N/A</v>
      </c>
      <c r="C3314" s="18" t="e">
        <f>VLOOKUP(J3314,Ref!A:D,4,0)</f>
        <v>#N/A</v>
      </c>
      <c r="D3314" s="18" t="str">
        <f t="shared" si="153"/>
        <v>00/ene</v>
      </c>
      <c r="E3314" s="18">
        <f t="shared" si="154"/>
        <v>0</v>
      </c>
      <c r="F3314" s="18">
        <v>1</v>
      </c>
      <c r="G3314" s="18">
        <f t="shared" si="155"/>
        <v>0</v>
      </c>
    </row>
    <row r="3315" spans="1:7">
      <c r="A3315" t="e">
        <f>_xlfn.XLOOKUP(I3315,UTILIZADAS[Contacto1],UTILIZADAS[Source.Name],,0)</f>
        <v>#N/A</v>
      </c>
      <c r="B3315" s="18" t="e">
        <f>VLOOKUP(J3315,Ref!A:C,3,0)</f>
        <v>#N/A</v>
      </c>
      <c r="C3315" s="18" t="e">
        <f>VLOOKUP(J3315,Ref!A:D,4,0)</f>
        <v>#N/A</v>
      </c>
      <c r="D3315" s="18" t="str">
        <f t="shared" si="153"/>
        <v>00/ene</v>
      </c>
      <c r="E3315" s="18">
        <f t="shared" si="154"/>
        <v>0</v>
      </c>
      <c r="F3315" s="18">
        <v>1</v>
      </c>
      <c r="G3315" s="18">
        <f t="shared" si="155"/>
        <v>0</v>
      </c>
    </row>
    <row r="3316" spans="1:7">
      <c r="A3316" t="e">
        <f>_xlfn.XLOOKUP(I3316,UTILIZADAS[Contacto1],UTILIZADAS[Source.Name],,0)</f>
        <v>#N/A</v>
      </c>
      <c r="B3316" s="18" t="e">
        <f>VLOOKUP(J3316,Ref!A:C,3,0)</f>
        <v>#N/A</v>
      </c>
      <c r="C3316" s="18" t="e">
        <f>VLOOKUP(J3316,Ref!A:D,4,0)</f>
        <v>#N/A</v>
      </c>
      <c r="D3316" s="18" t="str">
        <f t="shared" si="153"/>
        <v>00/ene</v>
      </c>
      <c r="E3316" s="18">
        <f t="shared" si="154"/>
        <v>0</v>
      </c>
      <c r="F3316" s="18">
        <v>1</v>
      </c>
      <c r="G3316" s="18">
        <f t="shared" si="155"/>
        <v>0</v>
      </c>
    </row>
    <row r="3317" spans="1:7">
      <c r="A3317" t="e">
        <f>_xlfn.XLOOKUP(I3317,UTILIZADAS[Contacto1],UTILIZADAS[Source.Name],,0)</f>
        <v>#N/A</v>
      </c>
      <c r="B3317" s="18" t="e">
        <f>VLOOKUP(J3317,Ref!A:C,3,0)</f>
        <v>#N/A</v>
      </c>
      <c r="C3317" s="18" t="e">
        <f>VLOOKUP(J3317,Ref!A:D,4,0)</f>
        <v>#N/A</v>
      </c>
      <c r="D3317" s="18" t="str">
        <f t="shared" si="153"/>
        <v>00/ene</v>
      </c>
      <c r="E3317" s="18">
        <f t="shared" si="154"/>
        <v>0</v>
      </c>
      <c r="F3317" s="18">
        <v>1</v>
      </c>
      <c r="G3317" s="18">
        <f t="shared" si="155"/>
        <v>0</v>
      </c>
    </row>
    <row r="3318" spans="1:7">
      <c r="A3318" t="e">
        <f>_xlfn.XLOOKUP(I3318,UTILIZADAS[Contacto1],UTILIZADAS[Source.Name],,0)</f>
        <v>#N/A</v>
      </c>
      <c r="B3318" s="18" t="e">
        <f>VLOOKUP(J3318,Ref!A:C,3,0)</f>
        <v>#N/A</v>
      </c>
      <c r="C3318" s="18" t="e">
        <f>VLOOKUP(J3318,Ref!A:D,4,0)</f>
        <v>#N/A</v>
      </c>
      <c r="D3318" s="18" t="str">
        <f t="shared" si="153"/>
        <v>00/ene</v>
      </c>
      <c r="E3318" s="18">
        <f t="shared" si="154"/>
        <v>0</v>
      </c>
      <c r="F3318" s="18">
        <v>1</v>
      </c>
      <c r="G3318" s="18">
        <f t="shared" si="155"/>
        <v>0</v>
      </c>
    </row>
    <row r="3319" spans="1:7">
      <c r="A3319" t="e">
        <f>_xlfn.XLOOKUP(I3319,UTILIZADAS[Contacto1],UTILIZADAS[Source.Name],,0)</f>
        <v>#N/A</v>
      </c>
      <c r="B3319" s="18" t="e">
        <f>VLOOKUP(J3319,Ref!A:C,3,0)</f>
        <v>#N/A</v>
      </c>
      <c r="C3319" s="18" t="e">
        <f>VLOOKUP(J3319,Ref!A:D,4,0)</f>
        <v>#N/A</v>
      </c>
      <c r="D3319" s="18" t="str">
        <f t="shared" si="153"/>
        <v>00/ene</v>
      </c>
      <c r="E3319" s="18">
        <f t="shared" si="154"/>
        <v>0</v>
      </c>
      <c r="F3319" s="18">
        <v>1</v>
      </c>
      <c r="G3319" s="18">
        <f t="shared" si="155"/>
        <v>0</v>
      </c>
    </row>
    <row r="3320" spans="1:7">
      <c r="A3320" t="e">
        <f>_xlfn.XLOOKUP(I3320,UTILIZADAS[Contacto1],UTILIZADAS[Source.Name],,0)</f>
        <v>#N/A</v>
      </c>
      <c r="B3320" s="18" t="e">
        <f>VLOOKUP(J3320,Ref!A:C,3,0)</f>
        <v>#N/A</v>
      </c>
      <c r="C3320" s="18" t="e">
        <f>VLOOKUP(J3320,Ref!A:D,4,0)</f>
        <v>#N/A</v>
      </c>
      <c r="D3320" s="18" t="str">
        <f t="shared" si="153"/>
        <v>00/ene</v>
      </c>
      <c r="E3320" s="18">
        <f t="shared" si="154"/>
        <v>0</v>
      </c>
      <c r="F3320" s="18">
        <v>1</v>
      </c>
      <c r="G3320" s="18">
        <f t="shared" si="155"/>
        <v>0</v>
      </c>
    </row>
    <row r="3321" spans="1:7">
      <c r="A3321" t="e">
        <f>_xlfn.XLOOKUP(I3321,UTILIZADAS[Contacto1],UTILIZADAS[Source.Name],,0)</f>
        <v>#N/A</v>
      </c>
      <c r="B3321" s="18" t="e">
        <f>VLOOKUP(J3321,Ref!A:C,3,0)</f>
        <v>#N/A</v>
      </c>
      <c r="C3321" s="18" t="e">
        <f>VLOOKUP(J3321,Ref!A:D,4,0)</f>
        <v>#N/A</v>
      </c>
      <c r="D3321" s="18" t="str">
        <f t="shared" si="153"/>
        <v>00/ene</v>
      </c>
      <c r="E3321" s="18">
        <f t="shared" si="154"/>
        <v>0</v>
      </c>
      <c r="F3321" s="18">
        <v>1</v>
      </c>
      <c r="G3321" s="18">
        <f t="shared" si="155"/>
        <v>0</v>
      </c>
    </row>
    <row r="3322" spans="1:7">
      <c r="A3322" t="e">
        <f>_xlfn.XLOOKUP(I3322,UTILIZADAS[Contacto1],UTILIZADAS[Source.Name],,0)</f>
        <v>#N/A</v>
      </c>
      <c r="B3322" s="18" t="e">
        <f>VLOOKUP(J3322,Ref!A:C,3,0)</f>
        <v>#N/A</v>
      </c>
      <c r="C3322" s="18" t="e">
        <f>VLOOKUP(J3322,Ref!A:D,4,0)</f>
        <v>#N/A</v>
      </c>
      <c r="D3322" s="18" t="str">
        <f t="shared" si="153"/>
        <v>00/ene</v>
      </c>
      <c r="E3322" s="18">
        <f t="shared" si="154"/>
        <v>0</v>
      </c>
      <c r="F3322" s="18">
        <v>1</v>
      </c>
      <c r="G3322" s="18">
        <f t="shared" si="155"/>
        <v>0</v>
      </c>
    </row>
    <row r="3323" spans="1:7">
      <c r="A3323" t="e">
        <f>_xlfn.XLOOKUP(I3323,UTILIZADAS[Contacto1],UTILIZADAS[Source.Name],,0)</f>
        <v>#N/A</v>
      </c>
      <c r="B3323" s="18" t="e">
        <f>VLOOKUP(J3323,Ref!A:C,3,0)</f>
        <v>#N/A</v>
      </c>
      <c r="C3323" s="18" t="e">
        <f>VLOOKUP(J3323,Ref!A:D,4,0)</f>
        <v>#N/A</v>
      </c>
      <c r="D3323" s="18" t="str">
        <f t="shared" si="153"/>
        <v>00/ene</v>
      </c>
      <c r="E3323" s="18">
        <f t="shared" si="154"/>
        <v>0</v>
      </c>
      <c r="F3323" s="18">
        <v>1</v>
      </c>
      <c r="G3323" s="18">
        <f t="shared" si="155"/>
        <v>0</v>
      </c>
    </row>
    <row r="3324" spans="1:7">
      <c r="A3324" t="e">
        <f>_xlfn.XLOOKUP(I3324,UTILIZADAS[Contacto1],UTILIZADAS[Source.Name],,0)</f>
        <v>#N/A</v>
      </c>
      <c r="B3324" s="18" t="e">
        <f>VLOOKUP(J3324,Ref!A:C,3,0)</f>
        <v>#N/A</v>
      </c>
      <c r="C3324" s="18" t="e">
        <f>VLOOKUP(J3324,Ref!A:D,4,0)</f>
        <v>#N/A</v>
      </c>
      <c r="D3324" s="18" t="str">
        <f t="shared" si="153"/>
        <v>00/ene</v>
      </c>
      <c r="E3324" s="18">
        <f t="shared" si="154"/>
        <v>0</v>
      </c>
      <c r="F3324" s="18">
        <v>1</v>
      </c>
      <c r="G3324" s="18">
        <f t="shared" si="155"/>
        <v>0</v>
      </c>
    </row>
    <row r="3325" spans="1:7">
      <c r="A3325" t="e">
        <f>_xlfn.XLOOKUP(I3325,UTILIZADAS[Contacto1],UTILIZADAS[Source.Name],,0)</f>
        <v>#N/A</v>
      </c>
      <c r="B3325" s="18" t="e">
        <f>VLOOKUP(J3325,Ref!A:C,3,0)</f>
        <v>#N/A</v>
      </c>
      <c r="C3325" s="18" t="e">
        <f>VLOOKUP(J3325,Ref!A:D,4,0)</f>
        <v>#N/A</v>
      </c>
      <c r="D3325" s="18" t="str">
        <f t="shared" si="153"/>
        <v>00/ene</v>
      </c>
      <c r="E3325" s="18">
        <f t="shared" si="154"/>
        <v>0</v>
      </c>
      <c r="F3325" s="18">
        <v>1</v>
      </c>
      <c r="G3325" s="18">
        <f t="shared" si="155"/>
        <v>0</v>
      </c>
    </row>
    <row r="3326" spans="1:7">
      <c r="A3326" t="e">
        <f>_xlfn.XLOOKUP(I3326,UTILIZADAS[Contacto1],UTILIZADAS[Source.Name],,0)</f>
        <v>#N/A</v>
      </c>
      <c r="B3326" s="18" t="e">
        <f>VLOOKUP(J3326,Ref!A:C,3,0)</f>
        <v>#N/A</v>
      </c>
      <c r="C3326" s="18" t="e">
        <f>VLOOKUP(J3326,Ref!A:D,4,0)</f>
        <v>#N/A</v>
      </c>
      <c r="D3326" s="18" t="str">
        <f t="shared" si="153"/>
        <v>00/ene</v>
      </c>
      <c r="E3326" s="18">
        <f t="shared" si="154"/>
        <v>0</v>
      </c>
      <c r="F3326" s="18">
        <v>1</v>
      </c>
      <c r="G3326" s="18">
        <f t="shared" si="155"/>
        <v>0</v>
      </c>
    </row>
    <row r="3327" spans="1:7">
      <c r="A3327" t="e">
        <f>_xlfn.XLOOKUP(I3327,UTILIZADAS[Contacto1],UTILIZADAS[Source.Name],,0)</f>
        <v>#N/A</v>
      </c>
      <c r="B3327" s="18" t="e">
        <f>VLOOKUP(J3327,Ref!A:C,3,0)</f>
        <v>#N/A</v>
      </c>
      <c r="C3327" s="18" t="e">
        <f>VLOOKUP(J3327,Ref!A:D,4,0)</f>
        <v>#N/A</v>
      </c>
      <c r="D3327" s="18" t="str">
        <f t="shared" si="153"/>
        <v>00/ene</v>
      </c>
      <c r="E3327" s="18">
        <f t="shared" si="154"/>
        <v>0</v>
      </c>
      <c r="F3327" s="18">
        <v>1</v>
      </c>
      <c r="G3327" s="18">
        <f t="shared" si="155"/>
        <v>0</v>
      </c>
    </row>
    <row r="3328" spans="1:7">
      <c r="A3328" t="e">
        <f>_xlfn.XLOOKUP(I3328,UTILIZADAS[Contacto1],UTILIZADAS[Source.Name],,0)</f>
        <v>#N/A</v>
      </c>
      <c r="B3328" s="18" t="e">
        <f>VLOOKUP(J3328,Ref!A:C,3,0)</f>
        <v>#N/A</v>
      </c>
      <c r="C3328" s="18" t="e">
        <f>VLOOKUP(J3328,Ref!A:D,4,0)</f>
        <v>#N/A</v>
      </c>
      <c r="D3328" s="18" t="str">
        <f t="shared" si="153"/>
        <v>00/ene</v>
      </c>
      <c r="E3328" s="18">
        <f t="shared" si="154"/>
        <v>0</v>
      </c>
      <c r="F3328" s="18">
        <v>1</v>
      </c>
      <c r="G3328" s="18">
        <f t="shared" si="155"/>
        <v>0</v>
      </c>
    </row>
    <row r="3329" spans="1:7">
      <c r="A3329" t="e">
        <f>_xlfn.XLOOKUP(I3329,UTILIZADAS[Contacto1],UTILIZADAS[Source.Name],,0)</f>
        <v>#N/A</v>
      </c>
      <c r="B3329" s="18" t="e">
        <f>VLOOKUP(J3329,Ref!A:C,3,0)</f>
        <v>#N/A</v>
      </c>
      <c r="C3329" s="18" t="e">
        <f>VLOOKUP(J3329,Ref!A:D,4,0)</f>
        <v>#N/A</v>
      </c>
      <c r="D3329" s="18" t="str">
        <f t="shared" si="153"/>
        <v>00/ene</v>
      </c>
      <c r="E3329" s="18">
        <f t="shared" si="154"/>
        <v>0</v>
      </c>
      <c r="F3329" s="18">
        <v>1</v>
      </c>
      <c r="G3329" s="18">
        <f t="shared" si="155"/>
        <v>0</v>
      </c>
    </row>
    <row r="3330" spans="1:7">
      <c r="A3330" t="e">
        <f>_xlfn.XLOOKUP(I3330,UTILIZADAS[Contacto1],UTILIZADAS[Source.Name],,0)</f>
        <v>#N/A</v>
      </c>
      <c r="B3330" s="18" t="e">
        <f>VLOOKUP(J3330,Ref!A:C,3,0)</f>
        <v>#N/A</v>
      </c>
      <c r="C3330" s="18" t="e">
        <f>VLOOKUP(J3330,Ref!A:D,4,0)</f>
        <v>#N/A</v>
      </c>
      <c r="D3330" s="18" t="str">
        <f t="shared" ref="D3330:D3377" si="156">TEXT(H3330,"dd/mmm")</f>
        <v>00/ene</v>
      </c>
      <c r="E3330" s="18">
        <f t="shared" ref="E3330:E3393" si="157">+COUNTIF(I:I,I3330)</f>
        <v>0</v>
      </c>
      <c r="F3330" s="18">
        <v>1</v>
      </c>
      <c r="G3330" s="18">
        <f t="shared" si="155"/>
        <v>0</v>
      </c>
    </row>
    <row r="3331" spans="1:7">
      <c r="A3331" t="e">
        <f>_xlfn.XLOOKUP(I3331,UTILIZADAS[Contacto1],UTILIZADAS[Source.Name],,0)</f>
        <v>#N/A</v>
      </c>
      <c r="B3331" s="18" t="e">
        <f>VLOOKUP(J3331,Ref!A:C,3,0)</f>
        <v>#N/A</v>
      </c>
      <c r="C3331" s="18" t="e">
        <f>VLOOKUP(J3331,Ref!A:D,4,0)</f>
        <v>#N/A</v>
      </c>
      <c r="D3331" s="18" t="str">
        <f t="shared" si="156"/>
        <v>00/ene</v>
      </c>
      <c r="E3331" s="18">
        <f t="shared" si="157"/>
        <v>0</v>
      </c>
      <c r="F3331" s="18">
        <v>1</v>
      </c>
      <c r="G3331" s="18">
        <f t="shared" ref="G3331:G3376" si="158">IF(I3331=I3332,0,1)</f>
        <v>0</v>
      </c>
    </row>
    <row r="3332" spans="1:7">
      <c r="A3332" t="e">
        <f>_xlfn.XLOOKUP(I3332,UTILIZADAS[Contacto1],UTILIZADAS[Source.Name],,0)</f>
        <v>#N/A</v>
      </c>
      <c r="B3332" s="18" t="e">
        <f>VLOOKUP(J3332,Ref!A:C,3,0)</f>
        <v>#N/A</v>
      </c>
      <c r="C3332" s="18" t="e">
        <f>VLOOKUP(J3332,Ref!A:D,4,0)</f>
        <v>#N/A</v>
      </c>
      <c r="D3332" s="18" t="str">
        <f t="shared" si="156"/>
        <v>00/ene</v>
      </c>
      <c r="E3332" s="18">
        <f t="shared" si="157"/>
        <v>0</v>
      </c>
      <c r="F3332" s="18">
        <v>1</v>
      </c>
      <c r="G3332" s="18">
        <f t="shared" si="158"/>
        <v>0</v>
      </c>
    </row>
    <row r="3333" spans="1:7">
      <c r="A3333" t="e">
        <f>_xlfn.XLOOKUP(I3333,UTILIZADAS[Contacto1],UTILIZADAS[Source.Name],,0)</f>
        <v>#N/A</v>
      </c>
      <c r="B3333" s="18" t="e">
        <f>VLOOKUP(J3333,Ref!A:C,3,0)</f>
        <v>#N/A</v>
      </c>
      <c r="C3333" s="18" t="e">
        <f>VLOOKUP(J3333,Ref!A:D,4,0)</f>
        <v>#N/A</v>
      </c>
      <c r="D3333" s="18" t="str">
        <f t="shared" si="156"/>
        <v>00/ene</v>
      </c>
      <c r="E3333" s="18">
        <f t="shared" si="157"/>
        <v>0</v>
      </c>
      <c r="F3333" s="18">
        <v>1</v>
      </c>
      <c r="G3333" s="18">
        <f t="shared" si="158"/>
        <v>0</v>
      </c>
    </row>
    <row r="3334" spans="1:7">
      <c r="A3334" t="e">
        <f>_xlfn.XLOOKUP(I3334,UTILIZADAS[Contacto1],UTILIZADAS[Source.Name],,0)</f>
        <v>#N/A</v>
      </c>
      <c r="B3334" s="18" t="e">
        <f>VLOOKUP(J3334,Ref!A:C,3,0)</f>
        <v>#N/A</v>
      </c>
      <c r="C3334" s="18" t="e">
        <f>VLOOKUP(J3334,Ref!A:D,4,0)</f>
        <v>#N/A</v>
      </c>
      <c r="D3334" s="18" t="str">
        <f t="shared" si="156"/>
        <v>00/ene</v>
      </c>
      <c r="E3334" s="18">
        <f t="shared" si="157"/>
        <v>0</v>
      </c>
      <c r="F3334" s="18">
        <v>1</v>
      </c>
      <c r="G3334" s="18">
        <f t="shared" si="158"/>
        <v>0</v>
      </c>
    </row>
    <row r="3335" spans="1:7">
      <c r="A3335" t="e">
        <f>_xlfn.XLOOKUP(I3335,UTILIZADAS[Contacto1],UTILIZADAS[Source.Name],,0)</f>
        <v>#N/A</v>
      </c>
      <c r="B3335" s="18" t="e">
        <f>VLOOKUP(J3335,Ref!A:C,3,0)</f>
        <v>#N/A</v>
      </c>
      <c r="C3335" s="18" t="e">
        <f>VLOOKUP(J3335,Ref!A:D,4,0)</f>
        <v>#N/A</v>
      </c>
      <c r="D3335" s="18" t="str">
        <f t="shared" si="156"/>
        <v>00/ene</v>
      </c>
      <c r="E3335" s="18">
        <f t="shared" si="157"/>
        <v>0</v>
      </c>
      <c r="F3335" s="18">
        <v>1</v>
      </c>
      <c r="G3335" s="18">
        <f t="shared" si="158"/>
        <v>0</v>
      </c>
    </row>
    <row r="3336" spans="1:7">
      <c r="A3336" t="e">
        <f>_xlfn.XLOOKUP(I3336,UTILIZADAS[Contacto1],UTILIZADAS[Source.Name],,0)</f>
        <v>#N/A</v>
      </c>
      <c r="B3336" s="18" t="e">
        <f>VLOOKUP(J3336,Ref!A:C,3,0)</f>
        <v>#N/A</v>
      </c>
      <c r="C3336" s="18" t="e">
        <f>VLOOKUP(J3336,Ref!A:D,4,0)</f>
        <v>#N/A</v>
      </c>
      <c r="D3336" s="18" t="str">
        <f t="shared" si="156"/>
        <v>00/ene</v>
      </c>
      <c r="E3336" s="18">
        <f t="shared" si="157"/>
        <v>0</v>
      </c>
      <c r="F3336" s="18">
        <v>1</v>
      </c>
      <c r="G3336" s="18">
        <f t="shared" si="158"/>
        <v>0</v>
      </c>
    </row>
    <row r="3337" spans="1:7">
      <c r="A3337" t="e">
        <f>_xlfn.XLOOKUP(I3337,UTILIZADAS[Contacto1],UTILIZADAS[Source.Name],,0)</f>
        <v>#N/A</v>
      </c>
      <c r="B3337" s="18" t="e">
        <f>VLOOKUP(J3337,Ref!A:C,3,0)</f>
        <v>#N/A</v>
      </c>
      <c r="C3337" s="18" t="e">
        <f>VLOOKUP(J3337,Ref!A:D,4,0)</f>
        <v>#N/A</v>
      </c>
      <c r="D3337" s="18" t="str">
        <f t="shared" si="156"/>
        <v>00/ene</v>
      </c>
      <c r="E3337" s="18">
        <f t="shared" si="157"/>
        <v>0</v>
      </c>
      <c r="F3337" s="18">
        <v>1</v>
      </c>
      <c r="G3337" s="18">
        <f t="shared" si="158"/>
        <v>0</v>
      </c>
    </row>
    <row r="3338" spans="1:7">
      <c r="A3338" t="e">
        <f>_xlfn.XLOOKUP(I3338,UTILIZADAS[Contacto1],UTILIZADAS[Source.Name],,0)</f>
        <v>#N/A</v>
      </c>
      <c r="B3338" s="18" t="e">
        <f>VLOOKUP(J3338,Ref!A:C,3,0)</f>
        <v>#N/A</v>
      </c>
      <c r="C3338" s="18" t="e">
        <f>VLOOKUP(J3338,Ref!A:D,4,0)</f>
        <v>#N/A</v>
      </c>
      <c r="D3338" s="18" t="str">
        <f t="shared" si="156"/>
        <v>00/ene</v>
      </c>
      <c r="E3338" s="18">
        <f t="shared" si="157"/>
        <v>0</v>
      </c>
      <c r="F3338" s="18">
        <v>1</v>
      </c>
      <c r="G3338" s="18">
        <f t="shared" si="158"/>
        <v>0</v>
      </c>
    </row>
    <row r="3339" spans="1:7">
      <c r="A3339" t="e">
        <f>_xlfn.XLOOKUP(I3339,UTILIZADAS[Contacto1],UTILIZADAS[Source.Name],,0)</f>
        <v>#N/A</v>
      </c>
      <c r="B3339" s="18" t="e">
        <f>VLOOKUP(J3339,Ref!A:C,3,0)</f>
        <v>#N/A</v>
      </c>
      <c r="C3339" s="18" t="e">
        <f>VLOOKUP(J3339,Ref!A:D,4,0)</f>
        <v>#N/A</v>
      </c>
      <c r="D3339" s="18" t="str">
        <f t="shared" si="156"/>
        <v>00/ene</v>
      </c>
      <c r="E3339" s="18">
        <f t="shared" si="157"/>
        <v>0</v>
      </c>
      <c r="F3339" s="18">
        <v>1</v>
      </c>
      <c r="G3339" s="18">
        <f t="shared" si="158"/>
        <v>0</v>
      </c>
    </row>
    <row r="3340" spans="1:7">
      <c r="A3340" t="e">
        <f>_xlfn.XLOOKUP(I3340,UTILIZADAS[Contacto1],UTILIZADAS[Source.Name],,0)</f>
        <v>#N/A</v>
      </c>
      <c r="B3340" s="18" t="e">
        <f>VLOOKUP(J3340,Ref!A:C,3,0)</f>
        <v>#N/A</v>
      </c>
      <c r="C3340" s="18" t="e">
        <f>VLOOKUP(J3340,Ref!A:D,4,0)</f>
        <v>#N/A</v>
      </c>
      <c r="D3340" s="18" t="str">
        <f t="shared" si="156"/>
        <v>00/ene</v>
      </c>
      <c r="E3340" s="18">
        <f t="shared" si="157"/>
        <v>0</v>
      </c>
      <c r="F3340" s="18">
        <v>1</v>
      </c>
      <c r="G3340" s="18">
        <f t="shared" si="158"/>
        <v>0</v>
      </c>
    </row>
    <row r="3341" spans="1:7">
      <c r="A3341" t="e">
        <f>_xlfn.XLOOKUP(I3341,UTILIZADAS[Contacto1],UTILIZADAS[Source.Name],,0)</f>
        <v>#N/A</v>
      </c>
      <c r="B3341" s="18" t="e">
        <f>VLOOKUP(J3341,Ref!A:C,3,0)</f>
        <v>#N/A</v>
      </c>
      <c r="C3341" s="18" t="e">
        <f>VLOOKUP(J3341,Ref!A:D,4,0)</f>
        <v>#N/A</v>
      </c>
      <c r="D3341" s="18" t="str">
        <f t="shared" si="156"/>
        <v>00/ene</v>
      </c>
      <c r="E3341" s="18">
        <f t="shared" si="157"/>
        <v>0</v>
      </c>
      <c r="F3341" s="18">
        <v>1</v>
      </c>
      <c r="G3341" s="18">
        <f t="shared" si="158"/>
        <v>0</v>
      </c>
    </row>
    <row r="3342" spans="1:7">
      <c r="A3342" t="e">
        <f>_xlfn.XLOOKUP(I3342,UTILIZADAS[Contacto1],UTILIZADAS[Source.Name],,0)</f>
        <v>#N/A</v>
      </c>
      <c r="B3342" s="18" t="e">
        <f>VLOOKUP(J3342,Ref!A:C,3,0)</f>
        <v>#N/A</v>
      </c>
      <c r="C3342" s="18" t="e">
        <f>VLOOKUP(J3342,Ref!A:D,4,0)</f>
        <v>#N/A</v>
      </c>
      <c r="D3342" s="18" t="str">
        <f t="shared" si="156"/>
        <v>00/ene</v>
      </c>
      <c r="E3342" s="18">
        <f t="shared" si="157"/>
        <v>0</v>
      </c>
      <c r="F3342" s="18">
        <v>1</v>
      </c>
      <c r="G3342" s="18">
        <f t="shared" si="158"/>
        <v>0</v>
      </c>
    </row>
    <row r="3343" spans="1:7">
      <c r="A3343" t="e">
        <f>_xlfn.XLOOKUP(I3343,UTILIZADAS[Contacto1],UTILIZADAS[Source.Name],,0)</f>
        <v>#N/A</v>
      </c>
      <c r="B3343" s="18" t="e">
        <f>VLOOKUP(J3343,Ref!A:C,3,0)</f>
        <v>#N/A</v>
      </c>
      <c r="C3343" s="18" t="e">
        <f>VLOOKUP(J3343,Ref!A:D,4,0)</f>
        <v>#N/A</v>
      </c>
      <c r="D3343" s="18" t="str">
        <f t="shared" si="156"/>
        <v>00/ene</v>
      </c>
      <c r="E3343" s="18">
        <f t="shared" si="157"/>
        <v>0</v>
      </c>
      <c r="F3343" s="18">
        <v>1</v>
      </c>
      <c r="G3343" s="18">
        <f t="shared" si="158"/>
        <v>0</v>
      </c>
    </row>
    <row r="3344" spans="1:7">
      <c r="A3344" t="e">
        <f>_xlfn.XLOOKUP(I3344,UTILIZADAS[Contacto1],UTILIZADAS[Source.Name],,0)</f>
        <v>#N/A</v>
      </c>
      <c r="B3344" s="18" t="e">
        <f>VLOOKUP(J3344,Ref!A:C,3,0)</f>
        <v>#N/A</v>
      </c>
      <c r="C3344" s="18" t="e">
        <f>VLOOKUP(J3344,Ref!A:D,4,0)</f>
        <v>#N/A</v>
      </c>
      <c r="D3344" s="18" t="str">
        <f t="shared" si="156"/>
        <v>00/ene</v>
      </c>
      <c r="E3344" s="18">
        <f t="shared" si="157"/>
        <v>0</v>
      </c>
      <c r="F3344" s="18">
        <v>1</v>
      </c>
      <c r="G3344" s="18">
        <f t="shared" si="158"/>
        <v>0</v>
      </c>
    </row>
    <row r="3345" spans="1:7">
      <c r="A3345" t="e">
        <f>_xlfn.XLOOKUP(I3345,UTILIZADAS[Contacto1],UTILIZADAS[Source.Name],,0)</f>
        <v>#N/A</v>
      </c>
      <c r="B3345" s="18" t="e">
        <f>VLOOKUP(J3345,Ref!A:C,3,0)</f>
        <v>#N/A</v>
      </c>
      <c r="C3345" s="18" t="e">
        <f>VLOOKUP(J3345,Ref!A:D,4,0)</f>
        <v>#N/A</v>
      </c>
      <c r="D3345" s="18" t="str">
        <f t="shared" si="156"/>
        <v>00/ene</v>
      </c>
      <c r="E3345" s="18">
        <f t="shared" si="157"/>
        <v>0</v>
      </c>
      <c r="F3345" s="18">
        <v>1</v>
      </c>
      <c r="G3345" s="18">
        <f t="shared" si="158"/>
        <v>0</v>
      </c>
    </row>
    <row r="3346" spans="1:7">
      <c r="A3346" t="e">
        <f>_xlfn.XLOOKUP(I3346,UTILIZADAS[Contacto1],UTILIZADAS[Source.Name],,0)</f>
        <v>#N/A</v>
      </c>
      <c r="B3346" s="18" t="e">
        <f>VLOOKUP(J3346,Ref!A:C,3,0)</f>
        <v>#N/A</v>
      </c>
      <c r="C3346" s="18" t="e">
        <f>VLOOKUP(J3346,Ref!A:D,4,0)</f>
        <v>#N/A</v>
      </c>
      <c r="D3346" s="18" t="str">
        <f t="shared" si="156"/>
        <v>00/ene</v>
      </c>
      <c r="E3346" s="18">
        <f t="shared" si="157"/>
        <v>0</v>
      </c>
      <c r="F3346" s="18">
        <v>1</v>
      </c>
      <c r="G3346" s="18">
        <f t="shared" si="158"/>
        <v>0</v>
      </c>
    </row>
    <row r="3347" spans="1:7">
      <c r="A3347" t="e">
        <f>_xlfn.XLOOKUP(I3347,UTILIZADAS[Contacto1],UTILIZADAS[Source.Name],,0)</f>
        <v>#N/A</v>
      </c>
      <c r="B3347" s="18" t="e">
        <f>VLOOKUP(J3347,Ref!A:C,3,0)</f>
        <v>#N/A</v>
      </c>
      <c r="C3347" s="18" t="e">
        <f>VLOOKUP(J3347,Ref!A:D,4,0)</f>
        <v>#N/A</v>
      </c>
      <c r="D3347" s="18" t="str">
        <f t="shared" si="156"/>
        <v>00/ene</v>
      </c>
      <c r="E3347" s="18">
        <f t="shared" si="157"/>
        <v>0</v>
      </c>
      <c r="F3347" s="18">
        <v>1</v>
      </c>
      <c r="G3347" s="18">
        <f t="shared" si="158"/>
        <v>0</v>
      </c>
    </row>
    <row r="3348" spans="1:7">
      <c r="A3348" t="e">
        <f>_xlfn.XLOOKUP(I3348,UTILIZADAS[Contacto1],UTILIZADAS[Source.Name],,0)</f>
        <v>#N/A</v>
      </c>
      <c r="B3348" s="18" t="e">
        <f>VLOOKUP(J3348,Ref!A:C,3,0)</f>
        <v>#N/A</v>
      </c>
      <c r="C3348" s="18" t="e">
        <f>VLOOKUP(J3348,Ref!A:D,4,0)</f>
        <v>#N/A</v>
      </c>
      <c r="D3348" s="18" t="str">
        <f t="shared" si="156"/>
        <v>00/ene</v>
      </c>
      <c r="E3348" s="18">
        <f t="shared" si="157"/>
        <v>0</v>
      </c>
      <c r="F3348" s="18">
        <v>1</v>
      </c>
      <c r="G3348" s="18">
        <f t="shared" si="158"/>
        <v>0</v>
      </c>
    </row>
    <row r="3349" spans="1:7">
      <c r="A3349" t="e">
        <f>_xlfn.XLOOKUP(I3349,UTILIZADAS[Contacto1],UTILIZADAS[Source.Name],,0)</f>
        <v>#N/A</v>
      </c>
      <c r="B3349" s="18" t="e">
        <f>VLOOKUP(J3349,Ref!A:C,3,0)</f>
        <v>#N/A</v>
      </c>
      <c r="C3349" s="18" t="e">
        <f>VLOOKUP(J3349,Ref!A:D,4,0)</f>
        <v>#N/A</v>
      </c>
      <c r="D3349" s="18" t="str">
        <f t="shared" si="156"/>
        <v>00/ene</v>
      </c>
      <c r="E3349" s="18">
        <f t="shared" si="157"/>
        <v>0</v>
      </c>
      <c r="F3349" s="18">
        <v>1</v>
      </c>
      <c r="G3349" s="18">
        <f t="shared" si="158"/>
        <v>0</v>
      </c>
    </row>
    <row r="3350" spans="1:7">
      <c r="A3350" t="e">
        <f>_xlfn.XLOOKUP(I3350,UTILIZADAS[Contacto1],UTILIZADAS[Source.Name],,0)</f>
        <v>#N/A</v>
      </c>
      <c r="B3350" s="18" t="e">
        <f>VLOOKUP(J3350,Ref!A:C,3,0)</f>
        <v>#N/A</v>
      </c>
      <c r="C3350" s="18" t="e">
        <f>VLOOKUP(J3350,Ref!A:D,4,0)</f>
        <v>#N/A</v>
      </c>
      <c r="D3350" s="18" t="str">
        <f t="shared" si="156"/>
        <v>00/ene</v>
      </c>
      <c r="E3350" s="18">
        <f t="shared" si="157"/>
        <v>0</v>
      </c>
      <c r="F3350" s="18">
        <v>1</v>
      </c>
      <c r="G3350" s="18">
        <f t="shared" si="158"/>
        <v>0</v>
      </c>
    </row>
    <row r="3351" spans="1:7">
      <c r="A3351" t="e">
        <f>_xlfn.XLOOKUP(I3351,UTILIZADAS[Contacto1],UTILIZADAS[Source.Name],,0)</f>
        <v>#N/A</v>
      </c>
      <c r="B3351" s="18" t="e">
        <f>VLOOKUP(J3351,Ref!A:C,3,0)</f>
        <v>#N/A</v>
      </c>
      <c r="C3351" s="18" t="e">
        <f>VLOOKUP(J3351,Ref!A:D,4,0)</f>
        <v>#N/A</v>
      </c>
      <c r="D3351" s="18" t="str">
        <f t="shared" si="156"/>
        <v>00/ene</v>
      </c>
      <c r="E3351" s="18">
        <f t="shared" si="157"/>
        <v>0</v>
      </c>
      <c r="F3351" s="18">
        <v>1</v>
      </c>
      <c r="G3351" s="18">
        <f t="shared" si="158"/>
        <v>0</v>
      </c>
    </row>
    <row r="3352" spans="1:7">
      <c r="A3352" t="e">
        <f>_xlfn.XLOOKUP(I3352,UTILIZADAS[Contacto1],UTILIZADAS[Source.Name],,0)</f>
        <v>#N/A</v>
      </c>
      <c r="B3352" s="18" t="e">
        <f>VLOOKUP(J3352,Ref!A:C,3,0)</f>
        <v>#N/A</v>
      </c>
      <c r="C3352" s="18" t="e">
        <f>VLOOKUP(J3352,Ref!A:D,4,0)</f>
        <v>#N/A</v>
      </c>
      <c r="D3352" s="18" t="str">
        <f t="shared" si="156"/>
        <v>00/ene</v>
      </c>
      <c r="E3352" s="18">
        <f t="shared" si="157"/>
        <v>0</v>
      </c>
      <c r="F3352" s="18">
        <v>1</v>
      </c>
      <c r="G3352" s="18">
        <f t="shared" si="158"/>
        <v>0</v>
      </c>
    </row>
    <row r="3353" spans="1:7">
      <c r="A3353" t="e">
        <f>_xlfn.XLOOKUP(I3353,UTILIZADAS[Contacto1],UTILIZADAS[Source.Name],,0)</f>
        <v>#N/A</v>
      </c>
      <c r="B3353" s="18" t="e">
        <f>VLOOKUP(J3353,Ref!A:C,3,0)</f>
        <v>#N/A</v>
      </c>
      <c r="C3353" s="18" t="e">
        <f>VLOOKUP(J3353,Ref!A:D,4,0)</f>
        <v>#N/A</v>
      </c>
      <c r="D3353" s="18" t="str">
        <f t="shared" si="156"/>
        <v>00/ene</v>
      </c>
      <c r="E3353" s="18">
        <f t="shared" si="157"/>
        <v>0</v>
      </c>
      <c r="F3353" s="18">
        <v>1</v>
      </c>
      <c r="G3353" s="18">
        <f t="shared" si="158"/>
        <v>0</v>
      </c>
    </row>
    <row r="3354" spans="1:7">
      <c r="A3354" t="e">
        <f>_xlfn.XLOOKUP(I3354,UTILIZADAS[Contacto1],UTILIZADAS[Source.Name],,0)</f>
        <v>#N/A</v>
      </c>
      <c r="B3354" s="18" t="e">
        <f>VLOOKUP(J3354,Ref!A:C,3,0)</f>
        <v>#N/A</v>
      </c>
      <c r="C3354" s="18" t="e">
        <f>VLOOKUP(J3354,Ref!A:D,4,0)</f>
        <v>#N/A</v>
      </c>
      <c r="D3354" s="18" t="str">
        <f t="shared" si="156"/>
        <v>00/ene</v>
      </c>
      <c r="E3354" s="18">
        <f t="shared" si="157"/>
        <v>0</v>
      </c>
      <c r="F3354" s="18">
        <v>1</v>
      </c>
      <c r="G3354" s="18">
        <f t="shared" si="158"/>
        <v>0</v>
      </c>
    </row>
    <row r="3355" spans="1:7">
      <c r="A3355" t="e">
        <f>_xlfn.XLOOKUP(I3355,UTILIZADAS[Contacto1],UTILIZADAS[Source.Name],,0)</f>
        <v>#N/A</v>
      </c>
      <c r="B3355" s="18" t="e">
        <f>VLOOKUP(J3355,Ref!A:C,3,0)</f>
        <v>#N/A</v>
      </c>
      <c r="C3355" s="18" t="e">
        <f>VLOOKUP(J3355,Ref!A:D,4,0)</f>
        <v>#N/A</v>
      </c>
      <c r="D3355" s="18" t="str">
        <f t="shared" si="156"/>
        <v>00/ene</v>
      </c>
      <c r="E3355" s="18">
        <f t="shared" si="157"/>
        <v>0</v>
      </c>
      <c r="F3355" s="18">
        <v>1</v>
      </c>
      <c r="G3355" s="18">
        <f t="shared" si="158"/>
        <v>0</v>
      </c>
    </row>
    <row r="3356" spans="1:7">
      <c r="A3356" t="e">
        <f>_xlfn.XLOOKUP(I3356,UTILIZADAS[Contacto1],UTILIZADAS[Source.Name],,0)</f>
        <v>#N/A</v>
      </c>
      <c r="B3356" s="18" t="e">
        <f>VLOOKUP(J3356,Ref!A:C,3,0)</f>
        <v>#N/A</v>
      </c>
      <c r="C3356" s="18" t="e">
        <f>VLOOKUP(J3356,Ref!A:D,4,0)</f>
        <v>#N/A</v>
      </c>
      <c r="D3356" s="18" t="str">
        <f t="shared" si="156"/>
        <v>00/ene</v>
      </c>
      <c r="E3356" s="18">
        <f t="shared" si="157"/>
        <v>0</v>
      </c>
      <c r="F3356" s="18">
        <v>1</v>
      </c>
      <c r="G3356" s="18">
        <f t="shared" si="158"/>
        <v>0</v>
      </c>
    </row>
    <row r="3357" spans="1:7">
      <c r="A3357" t="e">
        <f>_xlfn.XLOOKUP(I3357,UTILIZADAS[Contacto1],UTILIZADAS[Source.Name],,0)</f>
        <v>#N/A</v>
      </c>
      <c r="B3357" s="18" t="e">
        <f>VLOOKUP(J3357,Ref!A:C,3,0)</f>
        <v>#N/A</v>
      </c>
      <c r="C3357" s="18" t="e">
        <f>VLOOKUP(J3357,Ref!A:D,4,0)</f>
        <v>#N/A</v>
      </c>
      <c r="D3357" s="18" t="str">
        <f t="shared" si="156"/>
        <v>00/ene</v>
      </c>
      <c r="E3357" s="18">
        <f t="shared" si="157"/>
        <v>0</v>
      </c>
      <c r="F3357" s="18">
        <v>1</v>
      </c>
      <c r="G3357" s="18">
        <f t="shared" si="158"/>
        <v>0</v>
      </c>
    </row>
    <row r="3358" spans="1:7">
      <c r="A3358" t="e">
        <f>_xlfn.XLOOKUP(I3358,UTILIZADAS[Contacto1],UTILIZADAS[Source.Name],,0)</f>
        <v>#N/A</v>
      </c>
      <c r="B3358" s="18" t="e">
        <f>VLOOKUP(J3358,Ref!A:C,3,0)</f>
        <v>#N/A</v>
      </c>
      <c r="C3358" s="18" t="e">
        <f>VLOOKUP(J3358,Ref!A:D,4,0)</f>
        <v>#N/A</v>
      </c>
      <c r="D3358" s="18" t="str">
        <f t="shared" si="156"/>
        <v>00/ene</v>
      </c>
      <c r="E3358" s="18">
        <f t="shared" si="157"/>
        <v>0</v>
      </c>
      <c r="F3358" s="18">
        <v>1</v>
      </c>
      <c r="G3358" s="18">
        <f t="shared" si="158"/>
        <v>0</v>
      </c>
    </row>
    <row r="3359" spans="1:7">
      <c r="A3359" t="e">
        <f>_xlfn.XLOOKUP(I3359,UTILIZADAS[Contacto1],UTILIZADAS[Source.Name],,0)</f>
        <v>#N/A</v>
      </c>
      <c r="B3359" s="18" t="e">
        <f>VLOOKUP(J3359,Ref!A:C,3,0)</f>
        <v>#N/A</v>
      </c>
      <c r="C3359" s="18" t="e">
        <f>VLOOKUP(J3359,Ref!A:D,4,0)</f>
        <v>#N/A</v>
      </c>
      <c r="D3359" s="18" t="str">
        <f t="shared" si="156"/>
        <v>00/ene</v>
      </c>
      <c r="E3359" s="18">
        <f t="shared" si="157"/>
        <v>0</v>
      </c>
      <c r="F3359" s="18">
        <v>1</v>
      </c>
      <c r="G3359" s="18">
        <f t="shared" si="158"/>
        <v>0</v>
      </c>
    </row>
    <row r="3360" spans="1:7">
      <c r="A3360" t="e">
        <f>_xlfn.XLOOKUP(I3360,UTILIZADAS[Contacto1],UTILIZADAS[Source.Name],,0)</f>
        <v>#N/A</v>
      </c>
      <c r="B3360" s="18" t="e">
        <f>VLOOKUP(J3360,Ref!A:C,3,0)</f>
        <v>#N/A</v>
      </c>
      <c r="C3360" s="18" t="e">
        <f>VLOOKUP(J3360,Ref!A:D,4,0)</f>
        <v>#N/A</v>
      </c>
      <c r="D3360" s="18" t="str">
        <f t="shared" si="156"/>
        <v>00/ene</v>
      </c>
      <c r="E3360" s="18">
        <f t="shared" si="157"/>
        <v>0</v>
      </c>
      <c r="F3360" s="18">
        <v>1</v>
      </c>
      <c r="G3360" s="18">
        <f t="shared" si="158"/>
        <v>0</v>
      </c>
    </row>
    <row r="3361" spans="1:7">
      <c r="A3361" t="e">
        <f>_xlfn.XLOOKUP(I3361,UTILIZADAS[Contacto1],UTILIZADAS[Source.Name],,0)</f>
        <v>#N/A</v>
      </c>
      <c r="B3361" s="18" t="e">
        <f>VLOOKUP(J3361,Ref!A:C,3,0)</f>
        <v>#N/A</v>
      </c>
      <c r="C3361" s="18" t="e">
        <f>VLOOKUP(J3361,Ref!A:D,4,0)</f>
        <v>#N/A</v>
      </c>
      <c r="D3361" s="18" t="str">
        <f t="shared" si="156"/>
        <v>00/ene</v>
      </c>
      <c r="E3361" s="18">
        <f t="shared" si="157"/>
        <v>0</v>
      </c>
      <c r="F3361" s="18">
        <v>1</v>
      </c>
      <c r="G3361" s="18">
        <f t="shared" si="158"/>
        <v>0</v>
      </c>
    </row>
    <row r="3362" spans="1:7">
      <c r="A3362" t="e">
        <f>_xlfn.XLOOKUP(I3362,UTILIZADAS[Contacto1],UTILIZADAS[Source.Name],,0)</f>
        <v>#N/A</v>
      </c>
      <c r="B3362" s="18" t="e">
        <f>VLOOKUP(J3362,Ref!A:C,3,0)</f>
        <v>#N/A</v>
      </c>
      <c r="C3362" s="18" t="e">
        <f>VLOOKUP(J3362,Ref!A:D,4,0)</f>
        <v>#N/A</v>
      </c>
      <c r="D3362" s="18" t="str">
        <f t="shared" si="156"/>
        <v>00/ene</v>
      </c>
      <c r="E3362" s="18">
        <f t="shared" si="157"/>
        <v>0</v>
      </c>
      <c r="F3362" s="18">
        <v>1</v>
      </c>
      <c r="G3362" s="18">
        <f t="shared" si="158"/>
        <v>0</v>
      </c>
    </row>
    <row r="3363" spans="1:7">
      <c r="A3363" t="e">
        <f>_xlfn.XLOOKUP(I3363,UTILIZADAS[Contacto1],UTILIZADAS[Source.Name],,0)</f>
        <v>#N/A</v>
      </c>
      <c r="B3363" s="18" t="e">
        <f>VLOOKUP(J3363,Ref!A:C,3,0)</f>
        <v>#N/A</v>
      </c>
      <c r="C3363" s="18" t="e">
        <f>VLOOKUP(J3363,Ref!A:D,4,0)</f>
        <v>#N/A</v>
      </c>
      <c r="D3363" s="18" t="str">
        <f t="shared" si="156"/>
        <v>00/ene</v>
      </c>
      <c r="E3363" s="18">
        <f t="shared" si="157"/>
        <v>0</v>
      </c>
      <c r="F3363" s="18">
        <v>1</v>
      </c>
      <c r="G3363" s="18">
        <f t="shared" si="158"/>
        <v>0</v>
      </c>
    </row>
    <row r="3364" spans="1:7">
      <c r="A3364" t="e">
        <f>_xlfn.XLOOKUP(I3364,UTILIZADAS[Contacto1],UTILIZADAS[Source.Name],,0)</f>
        <v>#N/A</v>
      </c>
      <c r="B3364" s="18" t="e">
        <f>VLOOKUP(J3364,Ref!A:C,3,0)</f>
        <v>#N/A</v>
      </c>
      <c r="C3364" s="18" t="e">
        <f>VLOOKUP(J3364,Ref!A:D,4,0)</f>
        <v>#N/A</v>
      </c>
      <c r="D3364" s="18" t="str">
        <f t="shared" si="156"/>
        <v>00/ene</v>
      </c>
      <c r="E3364" s="18">
        <f t="shared" si="157"/>
        <v>0</v>
      </c>
      <c r="F3364" s="18">
        <v>1</v>
      </c>
      <c r="G3364" s="18">
        <f t="shared" si="158"/>
        <v>0</v>
      </c>
    </row>
    <row r="3365" spans="1:7">
      <c r="A3365" t="e">
        <f>_xlfn.XLOOKUP(I3365,UTILIZADAS[Contacto1],UTILIZADAS[Source.Name],,0)</f>
        <v>#N/A</v>
      </c>
      <c r="B3365" s="18" t="e">
        <f>VLOOKUP(J3365,Ref!A:C,3,0)</f>
        <v>#N/A</v>
      </c>
      <c r="C3365" s="18" t="e">
        <f>VLOOKUP(J3365,Ref!A:D,4,0)</f>
        <v>#N/A</v>
      </c>
      <c r="D3365" s="18" t="str">
        <f t="shared" si="156"/>
        <v>00/ene</v>
      </c>
      <c r="E3365" s="18">
        <f t="shared" si="157"/>
        <v>0</v>
      </c>
      <c r="F3365" s="18">
        <v>1</v>
      </c>
      <c r="G3365" s="18">
        <f t="shared" si="158"/>
        <v>0</v>
      </c>
    </row>
    <row r="3366" spans="1:7">
      <c r="A3366" t="e">
        <f>_xlfn.XLOOKUP(I3366,UTILIZADAS[Contacto1],UTILIZADAS[Source.Name],,0)</f>
        <v>#N/A</v>
      </c>
      <c r="B3366" s="18" t="e">
        <f>VLOOKUP(J3366,Ref!A:C,3,0)</f>
        <v>#N/A</v>
      </c>
      <c r="C3366" s="18" t="e">
        <f>VLOOKUP(J3366,Ref!A:D,4,0)</f>
        <v>#N/A</v>
      </c>
      <c r="D3366" s="18" t="str">
        <f t="shared" si="156"/>
        <v>00/ene</v>
      </c>
      <c r="E3366" s="18">
        <f t="shared" si="157"/>
        <v>0</v>
      </c>
      <c r="F3366" s="18">
        <v>1</v>
      </c>
      <c r="G3366" s="18">
        <f t="shared" si="158"/>
        <v>0</v>
      </c>
    </row>
    <row r="3367" spans="1:7">
      <c r="A3367" t="e">
        <f>_xlfn.XLOOKUP(I3367,UTILIZADAS[Contacto1],UTILIZADAS[Source.Name],,0)</f>
        <v>#N/A</v>
      </c>
      <c r="B3367" s="18" t="e">
        <f>VLOOKUP(J3367,Ref!A:C,3,0)</f>
        <v>#N/A</v>
      </c>
      <c r="C3367" s="18" t="e">
        <f>VLOOKUP(J3367,Ref!A:D,4,0)</f>
        <v>#N/A</v>
      </c>
      <c r="D3367" s="18" t="str">
        <f t="shared" si="156"/>
        <v>00/ene</v>
      </c>
      <c r="E3367" s="18">
        <f t="shared" si="157"/>
        <v>0</v>
      </c>
      <c r="F3367" s="18">
        <v>1</v>
      </c>
      <c r="G3367" s="18">
        <f t="shared" si="158"/>
        <v>0</v>
      </c>
    </row>
    <row r="3368" spans="1:7">
      <c r="A3368" t="e">
        <f>_xlfn.XLOOKUP(I3368,UTILIZADAS[Contacto1],UTILIZADAS[Source.Name],,0)</f>
        <v>#N/A</v>
      </c>
      <c r="B3368" s="18" t="e">
        <f>VLOOKUP(J3368,Ref!A:C,3,0)</f>
        <v>#N/A</v>
      </c>
      <c r="C3368" s="18" t="e">
        <f>VLOOKUP(J3368,Ref!A:D,4,0)</f>
        <v>#N/A</v>
      </c>
      <c r="D3368" s="18" t="str">
        <f t="shared" si="156"/>
        <v>00/ene</v>
      </c>
      <c r="E3368" s="18">
        <f t="shared" si="157"/>
        <v>0</v>
      </c>
      <c r="F3368" s="18">
        <v>1</v>
      </c>
      <c r="G3368" s="18">
        <f t="shared" si="158"/>
        <v>0</v>
      </c>
    </row>
    <row r="3369" spans="1:7">
      <c r="A3369" t="e">
        <f>_xlfn.XLOOKUP(I3369,UTILIZADAS[Contacto1],UTILIZADAS[Source.Name],,0)</f>
        <v>#N/A</v>
      </c>
      <c r="B3369" s="18" t="e">
        <f>VLOOKUP(J3369,Ref!A:C,3,0)</f>
        <v>#N/A</v>
      </c>
      <c r="C3369" s="18" t="e">
        <f>VLOOKUP(J3369,Ref!A:D,4,0)</f>
        <v>#N/A</v>
      </c>
      <c r="D3369" s="18" t="str">
        <f t="shared" si="156"/>
        <v>00/ene</v>
      </c>
      <c r="E3369" s="18">
        <f t="shared" si="157"/>
        <v>0</v>
      </c>
      <c r="F3369" s="18">
        <v>1</v>
      </c>
      <c r="G3369" s="18">
        <f t="shared" si="158"/>
        <v>0</v>
      </c>
    </row>
    <row r="3370" spans="1:7">
      <c r="A3370" t="e">
        <f>_xlfn.XLOOKUP(I3370,UTILIZADAS[Contacto1],UTILIZADAS[Source.Name],,0)</f>
        <v>#N/A</v>
      </c>
      <c r="B3370" s="18" t="e">
        <f>VLOOKUP(J3370,Ref!A:C,3,0)</f>
        <v>#N/A</v>
      </c>
      <c r="C3370" s="18" t="e">
        <f>VLOOKUP(J3370,Ref!A:D,4,0)</f>
        <v>#N/A</v>
      </c>
      <c r="D3370" s="18" t="str">
        <f t="shared" si="156"/>
        <v>00/ene</v>
      </c>
      <c r="E3370" s="18">
        <f t="shared" si="157"/>
        <v>0</v>
      </c>
      <c r="F3370" s="18">
        <v>1</v>
      </c>
      <c r="G3370" s="18">
        <f t="shared" si="158"/>
        <v>0</v>
      </c>
    </row>
    <row r="3371" spans="1:7">
      <c r="A3371" t="e">
        <f>_xlfn.XLOOKUP(I3371,UTILIZADAS[Contacto1],UTILIZADAS[Source.Name],,0)</f>
        <v>#N/A</v>
      </c>
      <c r="B3371" s="18" t="e">
        <f>VLOOKUP(J3371,Ref!A:C,3,0)</f>
        <v>#N/A</v>
      </c>
      <c r="C3371" s="18" t="e">
        <f>VLOOKUP(J3371,Ref!A:D,4,0)</f>
        <v>#N/A</v>
      </c>
      <c r="D3371" s="18" t="str">
        <f t="shared" si="156"/>
        <v>00/ene</v>
      </c>
      <c r="E3371" s="18">
        <f t="shared" si="157"/>
        <v>0</v>
      </c>
      <c r="F3371" s="18">
        <v>1</v>
      </c>
      <c r="G3371" s="18">
        <f t="shared" si="158"/>
        <v>0</v>
      </c>
    </row>
    <row r="3372" spans="1:7">
      <c r="A3372" t="e">
        <f>_xlfn.XLOOKUP(I3372,UTILIZADAS[Contacto1],UTILIZADAS[Source.Name],,0)</f>
        <v>#N/A</v>
      </c>
      <c r="B3372" s="18" t="e">
        <f>VLOOKUP(J3372,Ref!A:C,3,0)</f>
        <v>#N/A</v>
      </c>
      <c r="C3372" s="18" t="e">
        <f>VLOOKUP(J3372,Ref!A:D,4,0)</f>
        <v>#N/A</v>
      </c>
      <c r="D3372" s="18" t="str">
        <f t="shared" si="156"/>
        <v>00/ene</v>
      </c>
      <c r="E3372" s="18">
        <f t="shared" si="157"/>
        <v>0</v>
      </c>
      <c r="F3372" s="18">
        <v>1</v>
      </c>
      <c r="G3372" s="18">
        <f t="shared" si="158"/>
        <v>0</v>
      </c>
    </row>
    <row r="3373" spans="1:7">
      <c r="A3373" t="e">
        <f>_xlfn.XLOOKUP(I3373,UTILIZADAS[Contacto1],UTILIZADAS[Source.Name],,0)</f>
        <v>#N/A</v>
      </c>
      <c r="B3373" s="18" t="e">
        <f>VLOOKUP(J3373,Ref!A:C,3,0)</f>
        <v>#N/A</v>
      </c>
      <c r="C3373" s="18" t="e">
        <f>VLOOKUP(J3373,Ref!A:D,4,0)</f>
        <v>#N/A</v>
      </c>
      <c r="D3373" s="18" t="str">
        <f t="shared" si="156"/>
        <v>00/ene</v>
      </c>
      <c r="E3373" s="18">
        <f t="shared" si="157"/>
        <v>0</v>
      </c>
      <c r="F3373" s="18">
        <v>1</v>
      </c>
      <c r="G3373" s="18">
        <f t="shared" si="158"/>
        <v>0</v>
      </c>
    </row>
    <row r="3374" spans="1:7">
      <c r="A3374" t="e">
        <f>_xlfn.XLOOKUP(I3374,UTILIZADAS[Contacto1],UTILIZADAS[Source.Name],,0)</f>
        <v>#N/A</v>
      </c>
      <c r="B3374" s="18" t="e">
        <f>VLOOKUP(J3374,Ref!A:C,3,0)</f>
        <v>#N/A</v>
      </c>
      <c r="C3374" s="18" t="e">
        <f>VLOOKUP(J3374,Ref!A:D,4,0)</f>
        <v>#N/A</v>
      </c>
      <c r="D3374" s="18" t="str">
        <f t="shared" si="156"/>
        <v>00/ene</v>
      </c>
      <c r="E3374" s="18">
        <f t="shared" si="157"/>
        <v>0</v>
      </c>
      <c r="F3374" s="18">
        <v>1</v>
      </c>
      <c r="G3374" s="18">
        <f t="shared" si="158"/>
        <v>0</v>
      </c>
    </row>
    <row r="3375" spans="1:7">
      <c r="A3375" t="e">
        <f>_xlfn.XLOOKUP(I3375,UTILIZADAS[Contacto1],UTILIZADAS[Source.Name],,0)</f>
        <v>#N/A</v>
      </c>
      <c r="B3375" s="18" t="e">
        <f>VLOOKUP(J3375,Ref!A:C,3,0)</f>
        <v>#N/A</v>
      </c>
      <c r="C3375" s="18" t="e">
        <f>VLOOKUP(J3375,Ref!A:D,4,0)</f>
        <v>#N/A</v>
      </c>
      <c r="D3375" s="18" t="str">
        <f t="shared" si="156"/>
        <v>00/ene</v>
      </c>
      <c r="E3375" s="18">
        <f t="shared" si="157"/>
        <v>0</v>
      </c>
      <c r="F3375" s="18">
        <v>1</v>
      </c>
      <c r="G3375" s="18">
        <f t="shared" si="158"/>
        <v>0</v>
      </c>
    </row>
    <row r="3376" spans="1:7">
      <c r="A3376" t="e">
        <f>_xlfn.XLOOKUP(I3376,UTILIZADAS[Contacto1],UTILIZADAS[Source.Name],,0)</f>
        <v>#N/A</v>
      </c>
      <c r="B3376" s="18" t="e">
        <f>VLOOKUP(J3376,Ref!A:C,3,0)</f>
        <v>#N/A</v>
      </c>
      <c r="C3376" s="18" t="e">
        <f>VLOOKUP(J3376,Ref!A:D,4,0)</f>
        <v>#N/A</v>
      </c>
      <c r="D3376" s="18" t="str">
        <f t="shared" si="156"/>
        <v>00/ene</v>
      </c>
      <c r="E3376" s="18">
        <f t="shared" si="157"/>
        <v>0</v>
      </c>
      <c r="F3376" s="18">
        <v>1</v>
      </c>
      <c r="G3376" s="18">
        <f t="shared" si="158"/>
        <v>0</v>
      </c>
    </row>
    <row r="3377" spans="1:7">
      <c r="A3377" t="e">
        <f>_xlfn.XLOOKUP(I3377,UTILIZADAS[Contacto1],UTILIZADAS[Source.Name],,0)</f>
        <v>#N/A</v>
      </c>
      <c r="B3377" s="18" t="e">
        <f>VLOOKUP(J3377,Ref!A:C,3,0)</f>
        <v>#N/A</v>
      </c>
      <c r="C3377" s="18" t="e">
        <f>VLOOKUP(J3377,Ref!A:D,4,0)</f>
        <v>#N/A</v>
      </c>
      <c r="D3377" s="18" t="str">
        <f t="shared" si="156"/>
        <v>00/ene</v>
      </c>
      <c r="E3377" s="18">
        <f t="shared" si="157"/>
        <v>0</v>
      </c>
      <c r="F3377" s="18">
        <v>1</v>
      </c>
      <c r="G3377" s="18">
        <f>IF(I3377=I6498,0,1)</f>
        <v>0</v>
      </c>
    </row>
    <row r="3378" spans="1:7">
      <c r="A3378" t="e">
        <f>_xlfn.XLOOKUP(I3378,UTILIZADAS[Contacto1],UTILIZADAS[Source.Name],,0)</f>
        <v>#N/A</v>
      </c>
      <c r="B3378" s="18" t="e">
        <f>VLOOKUP(J3378,Ref!A:C,3,0)</f>
        <v>#N/A</v>
      </c>
      <c r="C3378" s="18" t="e">
        <f>VLOOKUP(J3378,Ref!A:D,4,0)</f>
        <v>#N/A</v>
      </c>
      <c r="D3378" s="18" t="str">
        <f t="shared" ref="D3378:D3441" si="159">TEXT(H3378,"dd/mmm")</f>
        <v>00/ene</v>
      </c>
      <c r="E3378" s="18">
        <f t="shared" si="157"/>
        <v>0</v>
      </c>
      <c r="F3378" s="18">
        <v>1</v>
      </c>
      <c r="G3378" s="18">
        <f t="shared" ref="G3378:G3441" si="160">IF(I3378=I3379,0,1)</f>
        <v>0</v>
      </c>
    </row>
    <row r="3379" spans="1:7">
      <c r="A3379" t="e">
        <f>_xlfn.XLOOKUP(I3379,UTILIZADAS[Contacto1],UTILIZADAS[Source.Name],,0)</f>
        <v>#N/A</v>
      </c>
      <c r="B3379" s="18" t="e">
        <f>VLOOKUP(J3379,Ref!A:C,3,0)</f>
        <v>#N/A</v>
      </c>
      <c r="C3379" s="18" t="e">
        <f>VLOOKUP(J3379,Ref!A:D,4,0)</f>
        <v>#N/A</v>
      </c>
      <c r="D3379" s="18" t="str">
        <f t="shared" si="159"/>
        <v>00/ene</v>
      </c>
      <c r="E3379" s="18">
        <f t="shared" si="157"/>
        <v>0</v>
      </c>
      <c r="F3379" s="18">
        <v>1</v>
      </c>
      <c r="G3379" s="18">
        <f t="shared" si="160"/>
        <v>0</v>
      </c>
    </row>
    <row r="3380" spans="1:7">
      <c r="A3380" t="e">
        <f>_xlfn.XLOOKUP(I3380,UTILIZADAS[Contacto1],UTILIZADAS[Source.Name],,0)</f>
        <v>#N/A</v>
      </c>
      <c r="B3380" s="18" t="e">
        <f>VLOOKUP(J3380,Ref!A:C,3,0)</f>
        <v>#N/A</v>
      </c>
      <c r="C3380" s="18" t="e">
        <f>VLOOKUP(J3380,Ref!A:D,4,0)</f>
        <v>#N/A</v>
      </c>
      <c r="D3380" s="18" t="str">
        <f t="shared" si="159"/>
        <v>00/ene</v>
      </c>
      <c r="E3380" s="18">
        <f t="shared" si="157"/>
        <v>0</v>
      </c>
      <c r="F3380" s="18">
        <v>1</v>
      </c>
      <c r="G3380" s="18">
        <f t="shared" si="160"/>
        <v>0</v>
      </c>
    </row>
    <row r="3381" spans="1:7">
      <c r="A3381" t="e">
        <f>_xlfn.XLOOKUP(I3381,UTILIZADAS[Contacto1],UTILIZADAS[Source.Name],,0)</f>
        <v>#N/A</v>
      </c>
      <c r="B3381" s="18" t="e">
        <f>VLOOKUP(J3381,Ref!A:C,3,0)</f>
        <v>#N/A</v>
      </c>
      <c r="C3381" s="18" t="e">
        <f>VLOOKUP(J3381,Ref!A:D,4,0)</f>
        <v>#N/A</v>
      </c>
      <c r="D3381" s="18" t="str">
        <f t="shared" si="159"/>
        <v>00/ene</v>
      </c>
      <c r="E3381" s="18">
        <f t="shared" si="157"/>
        <v>0</v>
      </c>
      <c r="F3381" s="18">
        <v>1</v>
      </c>
      <c r="G3381" s="18">
        <f t="shared" si="160"/>
        <v>0</v>
      </c>
    </row>
    <row r="3382" spans="1:7">
      <c r="A3382" t="e">
        <f>_xlfn.XLOOKUP(I3382,UTILIZADAS[Contacto1],UTILIZADAS[Source.Name],,0)</f>
        <v>#N/A</v>
      </c>
      <c r="B3382" s="18" t="e">
        <f>VLOOKUP(J3382,Ref!A:C,3,0)</f>
        <v>#N/A</v>
      </c>
      <c r="C3382" s="18" t="e">
        <f>VLOOKUP(J3382,Ref!A:D,4,0)</f>
        <v>#N/A</v>
      </c>
      <c r="D3382" s="18" t="str">
        <f t="shared" si="159"/>
        <v>00/ene</v>
      </c>
      <c r="E3382" s="18">
        <f t="shared" si="157"/>
        <v>0</v>
      </c>
      <c r="F3382" s="18">
        <v>1</v>
      </c>
      <c r="G3382" s="18">
        <f t="shared" si="160"/>
        <v>0</v>
      </c>
    </row>
    <row r="3383" spans="1:7">
      <c r="A3383" t="e">
        <f>_xlfn.XLOOKUP(I3383,UTILIZADAS[Contacto1],UTILIZADAS[Source.Name],,0)</f>
        <v>#N/A</v>
      </c>
      <c r="B3383" s="18" t="e">
        <f>VLOOKUP(J3383,Ref!A:C,3,0)</f>
        <v>#N/A</v>
      </c>
      <c r="C3383" s="18" t="e">
        <f>VLOOKUP(J3383,Ref!A:D,4,0)</f>
        <v>#N/A</v>
      </c>
      <c r="D3383" s="18" t="str">
        <f t="shared" si="159"/>
        <v>00/ene</v>
      </c>
      <c r="E3383" s="18">
        <f t="shared" si="157"/>
        <v>0</v>
      </c>
      <c r="F3383" s="18">
        <v>1</v>
      </c>
      <c r="G3383" s="18">
        <f t="shared" si="160"/>
        <v>0</v>
      </c>
    </row>
    <row r="3384" spans="1:7">
      <c r="A3384" t="e">
        <f>_xlfn.XLOOKUP(I3384,UTILIZADAS[Contacto1],UTILIZADAS[Source.Name],,0)</f>
        <v>#N/A</v>
      </c>
      <c r="B3384" s="18" t="e">
        <f>VLOOKUP(J3384,Ref!A:C,3,0)</f>
        <v>#N/A</v>
      </c>
      <c r="C3384" s="18" t="e">
        <f>VLOOKUP(J3384,Ref!A:D,4,0)</f>
        <v>#N/A</v>
      </c>
      <c r="D3384" s="18" t="str">
        <f t="shared" si="159"/>
        <v>00/ene</v>
      </c>
      <c r="E3384" s="18">
        <f t="shared" si="157"/>
        <v>0</v>
      </c>
      <c r="F3384" s="18">
        <v>1</v>
      </c>
      <c r="G3384" s="18">
        <f t="shared" si="160"/>
        <v>0</v>
      </c>
    </row>
    <row r="3385" spans="1:7">
      <c r="A3385" t="e">
        <f>_xlfn.XLOOKUP(I3385,UTILIZADAS[Contacto1],UTILIZADAS[Source.Name],,0)</f>
        <v>#N/A</v>
      </c>
      <c r="B3385" s="18" t="e">
        <f>VLOOKUP(J3385,Ref!A:C,3,0)</f>
        <v>#N/A</v>
      </c>
      <c r="C3385" s="18" t="e">
        <f>VLOOKUP(J3385,Ref!A:D,4,0)</f>
        <v>#N/A</v>
      </c>
      <c r="D3385" s="18" t="str">
        <f t="shared" si="159"/>
        <v>00/ene</v>
      </c>
      <c r="E3385" s="18">
        <f t="shared" si="157"/>
        <v>0</v>
      </c>
      <c r="F3385" s="18">
        <v>1</v>
      </c>
      <c r="G3385" s="18">
        <f t="shared" si="160"/>
        <v>0</v>
      </c>
    </row>
    <row r="3386" spans="1:7">
      <c r="A3386" t="e">
        <f>_xlfn.XLOOKUP(I3386,UTILIZADAS[Contacto1],UTILIZADAS[Source.Name],,0)</f>
        <v>#N/A</v>
      </c>
      <c r="B3386" s="18" t="e">
        <f>VLOOKUP(J3386,Ref!A:C,3,0)</f>
        <v>#N/A</v>
      </c>
      <c r="C3386" s="18" t="e">
        <f>VLOOKUP(J3386,Ref!A:D,4,0)</f>
        <v>#N/A</v>
      </c>
      <c r="D3386" s="18" t="str">
        <f t="shared" si="159"/>
        <v>00/ene</v>
      </c>
      <c r="E3386" s="18">
        <f t="shared" si="157"/>
        <v>0</v>
      </c>
      <c r="F3386" s="18">
        <v>1</v>
      </c>
      <c r="G3386" s="18">
        <f t="shared" si="160"/>
        <v>0</v>
      </c>
    </row>
    <row r="3387" spans="1:7">
      <c r="A3387" t="e">
        <f>_xlfn.XLOOKUP(I3387,UTILIZADAS[Contacto1],UTILIZADAS[Source.Name],,0)</f>
        <v>#N/A</v>
      </c>
      <c r="B3387" s="18" t="e">
        <f>VLOOKUP(J3387,Ref!A:C,3,0)</f>
        <v>#N/A</v>
      </c>
      <c r="C3387" s="18" t="e">
        <f>VLOOKUP(J3387,Ref!A:D,4,0)</f>
        <v>#N/A</v>
      </c>
      <c r="D3387" s="18" t="str">
        <f t="shared" si="159"/>
        <v>00/ene</v>
      </c>
      <c r="E3387" s="18">
        <f t="shared" si="157"/>
        <v>0</v>
      </c>
      <c r="F3387" s="18">
        <v>1</v>
      </c>
      <c r="G3387" s="18">
        <f t="shared" si="160"/>
        <v>0</v>
      </c>
    </row>
    <row r="3388" spans="1:7">
      <c r="A3388" t="e">
        <f>_xlfn.XLOOKUP(I3388,UTILIZADAS[Contacto1],UTILIZADAS[Source.Name],,0)</f>
        <v>#N/A</v>
      </c>
      <c r="B3388" s="18" t="e">
        <f>VLOOKUP(J3388,Ref!A:C,3,0)</f>
        <v>#N/A</v>
      </c>
      <c r="C3388" s="18" t="e">
        <f>VLOOKUP(J3388,Ref!A:D,4,0)</f>
        <v>#N/A</v>
      </c>
      <c r="D3388" s="18" t="str">
        <f t="shared" si="159"/>
        <v>00/ene</v>
      </c>
      <c r="E3388" s="18">
        <f t="shared" si="157"/>
        <v>0</v>
      </c>
      <c r="F3388" s="18">
        <v>1</v>
      </c>
      <c r="G3388" s="18">
        <f t="shared" si="160"/>
        <v>0</v>
      </c>
    </row>
    <row r="3389" spans="1:7">
      <c r="A3389" t="e">
        <f>_xlfn.XLOOKUP(I3389,UTILIZADAS[Contacto1],UTILIZADAS[Source.Name],,0)</f>
        <v>#N/A</v>
      </c>
      <c r="B3389" s="18" t="e">
        <f>VLOOKUP(J3389,Ref!A:C,3,0)</f>
        <v>#N/A</v>
      </c>
      <c r="C3389" s="18" t="e">
        <f>VLOOKUP(J3389,Ref!A:D,4,0)</f>
        <v>#N/A</v>
      </c>
      <c r="D3389" s="18" t="str">
        <f t="shared" si="159"/>
        <v>00/ene</v>
      </c>
      <c r="E3389" s="18">
        <f t="shared" si="157"/>
        <v>0</v>
      </c>
      <c r="F3389" s="18">
        <v>1</v>
      </c>
      <c r="G3389" s="18">
        <f t="shared" si="160"/>
        <v>0</v>
      </c>
    </row>
    <row r="3390" spans="1:7">
      <c r="A3390" t="e">
        <f>_xlfn.XLOOKUP(I3390,UTILIZADAS[Contacto1],UTILIZADAS[Source.Name],,0)</f>
        <v>#N/A</v>
      </c>
      <c r="B3390" s="18" t="e">
        <f>VLOOKUP(J3390,Ref!A:C,3,0)</f>
        <v>#N/A</v>
      </c>
      <c r="C3390" s="18" t="e">
        <f>VLOOKUP(J3390,Ref!A:D,4,0)</f>
        <v>#N/A</v>
      </c>
      <c r="D3390" s="18" t="str">
        <f t="shared" si="159"/>
        <v>00/ene</v>
      </c>
      <c r="E3390" s="18">
        <f t="shared" si="157"/>
        <v>0</v>
      </c>
      <c r="F3390" s="18">
        <v>1</v>
      </c>
      <c r="G3390" s="18">
        <f t="shared" si="160"/>
        <v>0</v>
      </c>
    </row>
    <row r="3391" spans="1:7">
      <c r="A3391" t="e">
        <f>_xlfn.XLOOKUP(I3391,UTILIZADAS[Contacto1],UTILIZADAS[Source.Name],,0)</f>
        <v>#N/A</v>
      </c>
      <c r="B3391" s="18" t="e">
        <f>VLOOKUP(J3391,Ref!A:C,3,0)</f>
        <v>#N/A</v>
      </c>
      <c r="C3391" s="18" t="e">
        <f>VLOOKUP(J3391,Ref!A:D,4,0)</f>
        <v>#N/A</v>
      </c>
      <c r="D3391" s="18" t="str">
        <f t="shared" si="159"/>
        <v>00/ene</v>
      </c>
      <c r="E3391" s="18">
        <f t="shared" si="157"/>
        <v>0</v>
      </c>
      <c r="F3391" s="18">
        <v>1</v>
      </c>
      <c r="G3391" s="18">
        <f t="shared" si="160"/>
        <v>0</v>
      </c>
    </row>
    <row r="3392" spans="1:7">
      <c r="A3392" t="e">
        <f>_xlfn.XLOOKUP(I3392,UTILIZADAS[Contacto1],UTILIZADAS[Source.Name],,0)</f>
        <v>#N/A</v>
      </c>
      <c r="B3392" s="18" t="e">
        <f>VLOOKUP(J3392,Ref!A:C,3,0)</f>
        <v>#N/A</v>
      </c>
      <c r="C3392" s="18" t="e">
        <f>VLOOKUP(J3392,Ref!A:D,4,0)</f>
        <v>#N/A</v>
      </c>
      <c r="D3392" s="18" t="str">
        <f t="shared" si="159"/>
        <v>00/ene</v>
      </c>
      <c r="E3392" s="18">
        <f t="shared" si="157"/>
        <v>0</v>
      </c>
      <c r="F3392" s="18">
        <v>1</v>
      </c>
      <c r="G3392" s="18">
        <f t="shared" si="160"/>
        <v>0</v>
      </c>
    </row>
    <row r="3393" spans="1:7">
      <c r="A3393" t="e">
        <f>_xlfn.XLOOKUP(I3393,UTILIZADAS[Contacto1],UTILIZADAS[Source.Name],,0)</f>
        <v>#N/A</v>
      </c>
      <c r="B3393" s="18" t="e">
        <f>VLOOKUP(J3393,Ref!A:C,3,0)</f>
        <v>#N/A</v>
      </c>
      <c r="C3393" s="18" t="e">
        <f>VLOOKUP(J3393,Ref!A:D,4,0)</f>
        <v>#N/A</v>
      </c>
      <c r="D3393" s="18" t="str">
        <f t="shared" si="159"/>
        <v>00/ene</v>
      </c>
      <c r="E3393" s="18">
        <f t="shared" si="157"/>
        <v>0</v>
      </c>
      <c r="F3393" s="18">
        <v>1</v>
      </c>
      <c r="G3393" s="18">
        <f t="shared" si="160"/>
        <v>0</v>
      </c>
    </row>
    <row r="3394" spans="1:7">
      <c r="A3394" t="e">
        <f>_xlfn.XLOOKUP(I3394,UTILIZADAS[Contacto1],UTILIZADAS[Source.Name],,0)</f>
        <v>#N/A</v>
      </c>
      <c r="B3394" s="18" t="e">
        <f>VLOOKUP(J3394,Ref!A:C,3,0)</f>
        <v>#N/A</v>
      </c>
      <c r="C3394" s="18" t="e">
        <f>VLOOKUP(J3394,Ref!A:D,4,0)</f>
        <v>#N/A</v>
      </c>
      <c r="D3394" s="18" t="str">
        <f t="shared" si="159"/>
        <v>00/ene</v>
      </c>
      <c r="E3394" s="18">
        <f t="shared" ref="E3394:E3457" si="161">+COUNTIF(I:I,I3394)</f>
        <v>0</v>
      </c>
      <c r="F3394" s="18">
        <v>1</v>
      </c>
      <c r="G3394" s="18">
        <f t="shared" si="160"/>
        <v>0</v>
      </c>
    </row>
    <row r="3395" spans="1:7">
      <c r="A3395" t="e">
        <f>_xlfn.XLOOKUP(I3395,UTILIZADAS[Contacto1],UTILIZADAS[Source.Name],,0)</f>
        <v>#N/A</v>
      </c>
      <c r="B3395" s="18" t="e">
        <f>VLOOKUP(J3395,Ref!A:C,3,0)</f>
        <v>#N/A</v>
      </c>
      <c r="C3395" s="18" t="e">
        <f>VLOOKUP(J3395,Ref!A:D,4,0)</f>
        <v>#N/A</v>
      </c>
      <c r="D3395" s="18" t="str">
        <f t="shared" si="159"/>
        <v>00/ene</v>
      </c>
      <c r="E3395" s="18">
        <f t="shared" si="161"/>
        <v>0</v>
      </c>
      <c r="F3395" s="18">
        <v>1</v>
      </c>
      <c r="G3395" s="18">
        <f t="shared" si="160"/>
        <v>0</v>
      </c>
    </row>
    <row r="3396" spans="1:7">
      <c r="A3396" t="e">
        <f>_xlfn.XLOOKUP(I3396,UTILIZADAS[Contacto1],UTILIZADAS[Source.Name],,0)</f>
        <v>#N/A</v>
      </c>
      <c r="B3396" s="18" t="e">
        <f>VLOOKUP(J3396,Ref!A:C,3,0)</f>
        <v>#N/A</v>
      </c>
      <c r="C3396" s="18" t="e">
        <f>VLOOKUP(J3396,Ref!A:D,4,0)</f>
        <v>#N/A</v>
      </c>
      <c r="D3396" s="18" t="str">
        <f t="shared" si="159"/>
        <v>00/ene</v>
      </c>
      <c r="E3396" s="18">
        <f t="shared" si="161"/>
        <v>0</v>
      </c>
      <c r="F3396" s="18">
        <v>1</v>
      </c>
      <c r="G3396" s="18">
        <f t="shared" si="160"/>
        <v>0</v>
      </c>
    </row>
    <row r="3397" spans="1:7">
      <c r="A3397" t="e">
        <f>_xlfn.XLOOKUP(I3397,UTILIZADAS[Contacto1],UTILIZADAS[Source.Name],,0)</f>
        <v>#N/A</v>
      </c>
      <c r="B3397" s="18" t="e">
        <f>VLOOKUP(J3397,Ref!A:C,3,0)</f>
        <v>#N/A</v>
      </c>
      <c r="C3397" s="18" t="e">
        <f>VLOOKUP(J3397,Ref!A:D,4,0)</f>
        <v>#N/A</v>
      </c>
      <c r="D3397" s="18" t="str">
        <f t="shared" si="159"/>
        <v>00/ene</v>
      </c>
      <c r="E3397" s="18">
        <f t="shared" si="161"/>
        <v>0</v>
      </c>
      <c r="F3397" s="18">
        <v>1</v>
      </c>
      <c r="G3397" s="18">
        <f t="shared" si="160"/>
        <v>0</v>
      </c>
    </row>
    <row r="3398" spans="1:7">
      <c r="A3398" t="e">
        <f>_xlfn.XLOOKUP(I3398,UTILIZADAS[Contacto1],UTILIZADAS[Source.Name],,0)</f>
        <v>#N/A</v>
      </c>
      <c r="B3398" s="18" t="e">
        <f>VLOOKUP(J3398,Ref!A:C,3,0)</f>
        <v>#N/A</v>
      </c>
      <c r="C3398" s="18" t="e">
        <f>VLOOKUP(J3398,Ref!A:D,4,0)</f>
        <v>#N/A</v>
      </c>
      <c r="D3398" s="18" t="str">
        <f t="shared" si="159"/>
        <v>00/ene</v>
      </c>
      <c r="E3398" s="18">
        <f t="shared" si="161"/>
        <v>0</v>
      </c>
      <c r="F3398" s="18">
        <v>1</v>
      </c>
      <c r="G3398" s="18">
        <f t="shared" si="160"/>
        <v>0</v>
      </c>
    </row>
    <row r="3399" spans="1:7">
      <c r="A3399" t="e">
        <f>_xlfn.XLOOKUP(I3399,UTILIZADAS[Contacto1],UTILIZADAS[Source.Name],,0)</f>
        <v>#N/A</v>
      </c>
      <c r="B3399" s="18" t="e">
        <f>VLOOKUP(J3399,Ref!A:C,3,0)</f>
        <v>#N/A</v>
      </c>
      <c r="C3399" s="18" t="e">
        <f>VLOOKUP(J3399,Ref!A:D,4,0)</f>
        <v>#N/A</v>
      </c>
      <c r="D3399" s="18" t="str">
        <f t="shared" si="159"/>
        <v>00/ene</v>
      </c>
      <c r="E3399" s="18">
        <f t="shared" si="161"/>
        <v>0</v>
      </c>
      <c r="F3399" s="18">
        <v>1</v>
      </c>
      <c r="G3399" s="18">
        <f t="shared" si="160"/>
        <v>0</v>
      </c>
    </row>
    <row r="3400" spans="1:7">
      <c r="A3400" t="e">
        <f>_xlfn.XLOOKUP(I3400,UTILIZADAS[Contacto1],UTILIZADAS[Source.Name],,0)</f>
        <v>#N/A</v>
      </c>
      <c r="B3400" s="18" t="e">
        <f>VLOOKUP(J3400,Ref!A:C,3,0)</f>
        <v>#N/A</v>
      </c>
      <c r="C3400" s="18" t="e">
        <f>VLOOKUP(J3400,Ref!A:D,4,0)</f>
        <v>#N/A</v>
      </c>
      <c r="D3400" s="18" t="str">
        <f t="shared" si="159"/>
        <v>00/ene</v>
      </c>
      <c r="E3400" s="18">
        <f t="shared" si="161"/>
        <v>0</v>
      </c>
      <c r="F3400" s="18">
        <v>1</v>
      </c>
      <c r="G3400" s="18">
        <f t="shared" si="160"/>
        <v>0</v>
      </c>
    </row>
    <row r="3401" spans="1:7">
      <c r="A3401" t="e">
        <f>_xlfn.XLOOKUP(I3401,UTILIZADAS[Contacto1],UTILIZADAS[Source.Name],,0)</f>
        <v>#N/A</v>
      </c>
      <c r="B3401" s="18" t="e">
        <f>VLOOKUP(J3401,Ref!A:C,3,0)</f>
        <v>#N/A</v>
      </c>
      <c r="C3401" s="18" t="e">
        <f>VLOOKUP(J3401,Ref!A:D,4,0)</f>
        <v>#N/A</v>
      </c>
      <c r="D3401" s="18" t="str">
        <f t="shared" si="159"/>
        <v>00/ene</v>
      </c>
      <c r="E3401" s="18">
        <f t="shared" si="161"/>
        <v>0</v>
      </c>
      <c r="F3401" s="18">
        <v>1</v>
      </c>
      <c r="G3401" s="18">
        <f t="shared" si="160"/>
        <v>0</v>
      </c>
    </row>
    <row r="3402" spans="1:7">
      <c r="A3402" t="e">
        <f>_xlfn.XLOOKUP(I3402,UTILIZADAS[Contacto1],UTILIZADAS[Source.Name],,0)</f>
        <v>#N/A</v>
      </c>
      <c r="B3402" s="18" t="e">
        <f>VLOOKUP(J3402,Ref!A:C,3,0)</f>
        <v>#N/A</v>
      </c>
      <c r="C3402" s="18" t="e">
        <f>VLOOKUP(J3402,Ref!A:D,4,0)</f>
        <v>#N/A</v>
      </c>
      <c r="D3402" s="18" t="str">
        <f t="shared" si="159"/>
        <v>00/ene</v>
      </c>
      <c r="E3402" s="18">
        <f t="shared" si="161"/>
        <v>0</v>
      </c>
      <c r="F3402" s="18">
        <v>1</v>
      </c>
      <c r="G3402" s="18">
        <f t="shared" si="160"/>
        <v>0</v>
      </c>
    </row>
    <row r="3403" spans="1:7">
      <c r="A3403" t="e">
        <f>_xlfn.XLOOKUP(I3403,UTILIZADAS[Contacto1],UTILIZADAS[Source.Name],,0)</f>
        <v>#N/A</v>
      </c>
      <c r="B3403" s="18" t="e">
        <f>VLOOKUP(J3403,Ref!A:C,3,0)</f>
        <v>#N/A</v>
      </c>
      <c r="C3403" s="18" t="e">
        <f>VLOOKUP(J3403,Ref!A:D,4,0)</f>
        <v>#N/A</v>
      </c>
      <c r="D3403" s="18" t="str">
        <f t="shared" si="159"/>
        <v>00/ene</v>
      </c>
      <c r="E3403" s="18">
        <f t="shared" si="161"/>
        <v>0</v>
      </c>
      <c r="F3403" s="18">
        <v>1</v>
      </c>
      <c r="G3403" s="18">
        <f t="shared" si="160"/>
        <v>0</v>
      </c>
    </row>
    <row r="3404" spans="1:7">
      <c r="A3404" t="e">
        <f>_xlfn.XLOOKUP(I3404,UTILIZADAS[Contacto1],UTILIZADAS[Source.Name],,0)</f>
        <v>#N/A</v>
      </c>
      <c r="B3404" s="18" t="e">
        <f>VLOOKUP(J3404,Ref!A:C,3,0)</f>
        <v>#N/A</v>
      </c>
      <c r="C3404" s="18" t="e">
        <f>VLOOKUP(J3404,Ref!A:D,4,0)</f>
        <v>#N/A</v>
      </c>
      <c r="D3404" s="18" t="str">
        <f t="shared" si="159"/>
        <v>00/ene</v>
      </c>
      <c r="E3404" s="18">
        <f t="shared" si="161"/>
        <v>0</v>
      </c>
      <c r="F3404" s="18">
        <v>1</v>
      </c>
      <c r="G3404" s="18">
        <f t="shared" si="160"/>
        <v>0</v>
      </c>
    </row>
    <row r="3405" spans="1:7">
      <c r="A3405" t="e">
        <f>_xlfn.XLOOKUP(I3405,UTILIZADAS[Contacto1],UTILIZADAS[Source.Name],,0)</f>
        <v>#N/A</v>
      </c>
      <c r="B3405" s="18" t="e">
        <f>VLOOKUP(J3405,Ref!A:C,3,0)</f>
        <v>#N/A</v>
      </c>
      <c r="C3405" s="18" t="e">
        <f>VLOOKUP(J3405,Ref!A:D,4,0)</f>
        <v>#N/A</v>
      </c>
      <c r="D3405" s="18" t="str">
        <f t="shared" si="159"/>
        <v>00/ene</v>
      </c>
      <c r="E3405" s="18">
        <f t="shared" si="161"/>
        <v>0</v>
      </c>
      <c r="F3405" s="18">
        <v>1</v>
      </c>
      <c r="G3405" s="18">
        <f t="shared" si="160"/>
        <v>0</v>
      </c>
    </row>
    <row r="3406" spans="1:7">
      <c r="A3406" t="e">
        <f>_xlfn.XLOOKUP(I3406,UTILIZADAS[Contacto1],UTILIZADAS[Source.Name],,0)</f>
        <v>#N/A</v>
      </c>
      <c r="B3406" s="18" t="e">
        <f>VLOOKUP(J3406,Ref!A:C,3,0)</f>
        <v>#N/A</v>
      </c>
      <c r="C3406" s="18" t="e">
        <f>VLOOKUP(J3406,Ref!A:D,4,0)</f>
        <v>#N/A</v>
      </c>
      <c r="D3406" s="18" t="str">
        <f t="shared" si="159"/>
        <v>00/ene</v>
      </c>
      <c r="E3406" s="18">
        <f t="shared" si="161"/>
        <v>0</v>
      </c>
      <c r="F3406" s="18">
        <v>1</v>
      </c>
      <c r="G3406" s="18">
        <f t="shared" si="160"/>
        <v>0</v>
      </c>
    </row>
    <row r="3407" spans="1:7">
      <c r="A3407" t="e">
        <f>_xlfn.XLOOKUP(I3407,UTILIZADAS[Contacto1],UTILIZADAS[Source.Name],,0)</f>
        <v>#N/A</v>
      </c>
      <c r="B3407" s="18" t="e">
        <f>VLOOKUP(J3407,Ref!A:C,3,0)</f>
        <v>#N/A</v>
      </c>
      <c r="C3407" s="18" t="e">
        <f>VLOOKUP(J3407,Ref!A:D,4,0)</f>
        <v>#N/A</v>
      </c>
      <c r="D3407" s="18" t="str">
        <f t="shared" si="159"/>
        <v>00/ene</v>
      </c>
      <c r="E3407" s="18">
        <f t="shared" si="161"/>
        <v>0</v>
      </c>
      <c r="F3407" s="18">
        <v>1</v>
      </c>
      <c r="G3407" s="18">
        <f t="shared" si="160"/>
        <v>0</v>
      </c>
    </row>
    <row r="3408" spans="1:7">
      <c r="A3408" t="e">
        <f>_xlfn.XLOOKUP(I3408,UTILIZADAS[Contacto1],UTILIZADAS[Source.Name],,0)</f>
        <v>#N/A</v>
      </c>
      <c r="B3408" s="18" t="e">
        <f>VLOOKUP(J3408,Ref!A:C,3,0)</f>
        <v>#N/A</v>
      </c>
      <c r="C3408" s="18" t="e">
        <f>VLOOKUP(J3408,Ref!A:D,4,0)</f>
        <v>#N/A</v>
      </c>
      <c r="D3408" s="18" t="str">
        <f t="shared" si="159"/>
        <v>00/ene</v>
      </c>
      <c r="E3408" s="18">
        <f t="shared" si="161"/>
        <v>0</v>
      </c>
      <c r="F3408" s="18">
        <v>1</v>
      </c>
      <c r="G3408" s="18">
        <f t="shared" si="160"/>
        <v>0</v>
      </c>
    </row>
    <row r="3409" spans="1:7">
      <c r="A3409" t="e">
        <f>_xlfn.XLOOKUP(I3409,UTILIZADAS[Contacto1],UTILIZADAS[Source.Name],,0)</f>
        <v>#N/A</v>
      </c>
      <c r="B3409" s="18" t="e">
        <f>VLOOKUP(J3409,Ref!A:C,3,0)</f>
        <v>#N/A</v>
      </c>
      <c r="C3409" s="18" t="e">
        <f>VLOOKUP(J3409,Ref!A:D,4,0)</f>
        <v>#N/A</v>
      </c>
      <c r="D3409" s="18" t="str">
        <f t="shared" si="159"/>
        <v>00/ene</v>
      </c>
      <c r="E3409" s="18">
        <f t="shared" si="161"/>
        <v>0</v>
      </c>
      <c r="F3409" s="18">
        <v>1</v>
      </c>
      <c r="G3409" s="18">
        <f t="shared" si="160"/>
        <v>0</v>
      </c>
    </row>
    <row r="3410" spans="1:7">
      <c r="A3410" t="e">
        <f>_xlfn.XLOOKUP(I3410,UTILIZADAS[Contacto1],UTILIZADAS[Source.Name],,0)</f>
        <v>#N/A</v>
      </c>
      <c r="B3410" s="18" t="e">
        <f>VLOOKUP(J3410,Ref!A:C,3,0)</f>
        <v>#N/A</v>
      </c>
      <c r="C3410" s="18" t="e">
        <f>VLOOKUP(J3410,Ref!A:D,4,0)</f>
        <v>#N/A</v>
      </c>
      <c r="D3410" s="18" t="str">
        <f t="shared" si="159"/>
        <v>00/ene</v>
      </c>
      <c r="E3410" s="18">
        <f t="shared" si="161"/>
        <v>0</v>
      </c>
      <c r="F3410" s="18">
        <v>1</v>
      </c>
      <c r="G3410" s="18">
        <f t="shared" si="160"/>
        <v>0</v>
      </c>
    </row>
    <row r="3411" spans="1:7">
      <c r="A3411" t="e">
        <f>_xlfn.XLOOKUP(I3411,UTILIZADAS[Contacto1],UTILIZADAS[Source.Name],,0)</f>
        <v>#N/A</v>
      </c>
      <c r="B3411" s="18" t="e">
        <f>VLOOKUP(J3411,Ref!A:C,3,0)</f>
        <v>#N/A</v>
      </c>
      <c r="C3411" s="18" t="e">
        <f>VLOOKUP(J3411,Ref!A:D,4,0)</f>
        <v>#N/A</v>
      </c>
      <c r="D3411" s="18" t="str">
        <f t="shared" si="159"/>
        <v>00/ene</v>
      </c>
      <c r="E3411" s="18">
        <f t="shared" si="161"/>
        <v>0</v>
      </c>
      <c r="F3411" s="18">
        <v>1</v>
      </c>
      <c r="G3411" s="18">
        <f t="shared" si="160"/>
        <v>0</v>
      </c>
    </row>
    <row r="3412" spans="1:7">
      <c r="A3412" t="e">
        <f>_xlfn.XLOOKUP(I3412,UTILIZADAS[Contacto1],UTILIZADAS[Source.Name],,0)</f>
        <v>#N/A</v>
      </c>
      <c r="B3412" s="18" t="e">
        <f>VLOOKUP(J3412,Ref!A:C,3,0)</f>
        <v>#N/A</v>
      </c>
      <c r="C3412" s="18" t="e">
        <f>VLOOKUP(J3412,Ref!A:D,4,0)</f>
        <v>#N/A</v>
      </c>
      <c r="D3412" s="18" t="str">
        <f t="shared" si="159"/>
        <v>00/ene</v>
      </c>
      <c r="E3412" s="18">
        <f t="shared" si="161"/>
        <v>0</v>
      </c>
      <c r="F3412" s="18">
        <v>1</v>
      </c>
      <c r="G3412" s="18">
        <f t="shared" si="160"/>
        <v>0</v>
      </c>
    </row>
    <row r="3413" spans="1:7">
      <c r="A3413" t="e">
        <f>_xlfn.XLOOKUP(I3413,UTILIZADAS[Contacto1],UTILIZADAS[Source.Name],,0)</f>
        <v>#N/A</v>
      </c>
      <c r="B3413" s="18" t="e">
        <f>VLOOKUP(J3413,Ref!A:C,3,0)</f>
        <v>#N/A</v>
      </c>
      <c r="C3413" s="18" t="e">
        <f>VLOOKUP(J3413,Ref!A:D,4,0)</f>
        <v>#N/A</v>
      </c>
      <c r="D3413" s="18" t="str">
        <f t="shared" si="159"/>
        <v>00/ene</v>
      </c>
      <c r="E3413" s="18">
        <f t="shared" si="161"/>
        <v>0</v>
      </c>
      <c r="F3413" s="18">
        <v>1</v>
      </c>
      <c r="G3413" s="18">
        <f t="shared" si="160"/>
        <v>0</v>
      </c>
    </row>
    <row r="3414" spans="1:7">
      <c r="A3414" t="e">
        <f>_xlfn.XLOOKUP(I3414,UTILIZADAS[Contacto1],UTILIZADAS[Source.Name],,0)</f>
        <v>#N/A</v>
      </c>
      <c r="B3414" s="18" t="e">
        <f>VLOOKUP(J3414,Ref!A:C,3,0)</f>
        <v>#N/A</v>
      </c>
      <c r="C3414" s="18" t="e">
        <f>VLOOKUP(J3414,Ref!A:D,4,0)</f>
        <v>#N/A</v>
      </c>
      <c r="D3414" s="18" t="str">
        <f t="shared" si="159"/>
        <v>00/ene</v>
      </c>
      <c r="E3414" s="18">
        <f t="shared" si="161"/>
        <v>0</v>
      </c>
      <c r="F3414" s="18">
        <v>1</v>
      </c>
      <c r="G3414" s="18">
        <f t="shared" si="160"/>
        <v>0</v>
      </c>
    </row>
    <row r="3415" spans="1:7">
      <c r="A3415" t="e">
        <f>_xlfn.XLOOKUP(I3415,UTILIZADAS[Contacto1],UTILIZADAS[Source.Name],,0)</f>
        <v>#N/A</v>
      </c>
      <c r="B3415" s="18" t="e">
        <f>VLOOKUP(J3415,Ref!A:C,3,0)</f>
        <v>#N/A</v>
      </c>
      <c r="C3415" s="18" t="e">
        <f>VLOOKUP(J3415,Ref!A:D,4,0)</f>
        <v>#N/A</v>
      </c>
      <c r="D3415" s="18" t="str">
        <f t="shared" si="159"/>
        <v>00/ene</v>
      </c>
      <c r="E3415" s="18">
        <f t="shared" si="161"/>
        <v>0</v>
      </c>
      <c r="F3415" s="18">
        <v>1</v>
      </c>
      <c r="G3415" s="18">
        <f t="shared" si="160"/>
        <v>0</v>
      </c>
    </row>
    <row r="3416" spans="1:7">
      <c r="A3416" t="e">
        <f>_xlfn.XLOOKUP(I3416,UTILIZADAS[Contacto1],UTILIZADAS[Source.Name],,0)</f>
        <v>#N/A</v>
      </c>
      <c r="B3416" s="18" t="e">
        <f>VLOOKUP(J3416,Ref!A:C,3,0)</f>
        <v>#N/A</v>
      </c>
      <c r="C3416" s="18" t="e">
        <f>VLOOKUP(J3416,Ref!A:D,4,0)</f>
        <v>#N/A</v>
      </c>
      <c r="D3416" s="18" t="str">
        <f t="shared" si="159"/>
        <v>00/ene</v>
      </c>
      <c r="E3416" s="18">
        <f t="shared" si="161"/>
        <v>0</v>
      </c>
      <c r="F3416" s="18">
        <v>1</v>
      </c>
      <c r="G3416" s="18">
        <f t="shared" si="160"/>
        <v>0</v>
      </c>
    </row>
    <row r="3417" spans="1:7">
      <c r="A3417" t="e">
        <f>_xlfn.XLOOKUP(I3417,UTILIZADAS[Contacto1],UTILIZADAS[Source.Name],,0)</f>
        <v>#N/A</v>
      </c>
      <c r="B3417" s="18" t="e">
        <f>VLOOKUP(J3417,Ref!A:C,3,0)</f>
        <v>#N/A</v>
      </c>
      <c r="C3417" s="18" t="e">
        <f>VLOOKUP(J3417,Ref!A:D,4,0)</f>
        <v>#N/A</v>
      </c>
      <c r="D3417" s="18" t="str">
        <f t="shared" si="159"/>
        <v>00/ene</v>
      </c>
      <c r="E3417" s="18">
        <f t="shared" si="161"/>
        <v>0</v>
      </c>
      <c r="F3417" s="18">
        <v>1</v>
      </c>
      <c r="G3417" s="18">
        <f t="shared" si="160"/>
        <v>0</v>
      </c>
    </row>
    <row r="3418" spans="1:7">
      <c r="A3418" t="e">
        <f>_xlfn.XLOOKUP(I3418,UTILIZADAS[Contacto1],UTILIZADAS[Source.Name],,0)</f>
        <v>#N/A</v>
      </c>
      <c r="B3418" s="18" t="e">
        <f>VLOOKUP(J3418,Ref!A:C,3,0)</f>
        <v>#N/A</v>
      </c>
      <c r="C3418" s="18" t="e">
        <f>VLOOKUP(J3418,Ref!A:D,4,0)</f>
        <v>#N/A</v>
      </c>
      <c r="D3418" s="18" t="str">
        <f t="shared" si="159"/>
        <v>00/ene</v>
      </c>
      <c r="E3418" s="18">
        <f t="shared" si="161"/>
        <v>0</v>
      </c>
      <c r="F3418" s="18">
        <v>1</v>
      </c>
      <c r="G3418" s="18">
        <f t="shared" si="160"/>
        <v>0</v>
      </c>
    </row>
    <row r="3419" spans="1:7">
      <c r="A3419" t="e">
        <f>_xlfn.XLOOKUP(I3419,UTILIZADAS[Contacto1],UTILIZADAS[Source.Name],,0)</f>
        <v>#N/A</v>
      </c>
      <c r="B3419" s="18" t="e">
        <f>VLOOKUP(J3419,Ref!A:C,3,0)</f>
        <v>#N/A</v>
      </c>
      <c r="C3419" s="18" t="e">
        <f>VLOOKUP(J3419,Ref!A:D,4,0)</f>
        <v>#N/A</v>
      </c>
      <c r="D3419" s="18" t="str">
        <f t="shared" si="159"/>
        <v>00/ene</v>
      </c>
      <c r="E3419" s="18">
        <f t="shared" si="161"/>
        <v>0</v>
      </c>
      <c r="F3419" s="18">
        <v>1</v>
      </c>
      <c r="G3419" s="18">
        <f t="shared" si="160"/>
        <v>0</v>
      </c>
    </row>
    <row r="3420" spans="1:7">
      <c r="A3420" t="e">
        <f>_xlfn.XLOOKUP(I3420,UTILIZADAS[Contacto1],UTILIZADAS[Source.Name],,0)</f>
        <v>#N/A</v>
      </c>
      <c r="B3420" s="18" t="e">
        <f>VLOOKUP(J3420,Ref!A:C,3,0)</f>
        <v>#N/A</v>
      </c>
      <c r="C3420" s="18" t="e">
        <f>VLOOKUP(J3420,Ref!A:D,4,0)</f>
        <v>#N/A</v>
      </c>
      <c r="D3420" s="18" t="str">
        <f t="shared" si="159"/>
        <v>00/ene</v>
      </c>
      <c r="E3420" s="18">
        <f t="shared" si="161"/>
        <v>0</v>
      </c>
      <c r="F3420" s="18">
        <v>1</v>
      </c>
      <c r="G3420" s="18">
        <f t="shared" si="160"/>
        <v>0</v>
      </c>
    </row>
    <row r="3421" spans="1:7">
      <c r="A3421" t="e">
        <f>_xlfn.XLOOKUP(I3421,UTILIZADAS[Contacto1],UTILIZADAS[Source.Name],,0)</f>
        <v>#N/A</v>
      </c>
      <c r="B3421" s="18" t="e">
        <f>VLOOKUP(J3421,Ref!A:C,3,0)</f>
        <v>#N/A</v>
      </c>
      <c r="C3421" s="18" t="e">
        <f>VLOOKUP(J3421,Ref!A:D,4,0)</f>
        <v>#N/A</v>
      </c>
      <c r="D3421" s="18" t="str">
        <f t="shared" si="159"/>
        <v>00/ene</v>
      </c>
      <c r="E3421" s="18">
        <f t="shared" si="161"/>
        <v>0</v>
      </c>
      <c r="F3421" s="18">
        <v>1</v>
      </c>
      <c r="G3421" s="18">
        <f t="shared" si="160"/>
        <v>0</v>
      </c>
    </row>
    <row r="3422" spans="1:7">
      <c r="A3422" t="e">
        <f>_xlfn.XLOOKUP(I3422,UTILIZADAS[Contacto1],UTILIZADAS[Source.Name],,0)</f>
        <v>#N/A</v>
      </c>
      <c r="B3422" s="18" t="e">
        <f>VLOOKUP(J3422,Ref!A:C,3,0)</f>
        <v>#N/A</v>
      </c>
      <c r="C3422" s="18" t="e">
        <f>VLOOKUP(J3422,Ref!A:D,4,0)</f>
        <v>#N/A</v>
      </c>
      <c r="D3422" s="18" t="str">
        <f t="shared" si="159"/>
        <v>00/ene</v>
      </c>
      <c r="E3422" s="18">
        <f t="shared" si="161"/>
        <v>0</v>
      </c>
      <c r="F3422" s="18">
        <v>1</v>
      </c>
      <c r="G3422" s="18">
        <f t="shared" si="160"/>
        <v>0</v>
      </c>
    </row>
    <row r="3423" spans="1:7">
      <c r="A3423" t="e">
        <f>_xlfn.XLOOKUP(I3423,UTILIZADAS[Contacto1],UTILIZADAS[Source.Name],,0)</f>
        <v>#N/A</v>
      </c>
      <c r="B3423" s="18" t="e">
        <f>VLOOKUP(J3423,Ref!A:C,3,0)</f>
        <v>#N/A</v>
      </c>
      <c r="C3423" s="18" t="e">
        <f>VLOOKUP(J3423,Ref!A:D,4,0)</f>
        <v>#N/A</v>
      </c>
      <c r="D3423" s="18" t="str">
        <f t="shared" si="159"/>
        <v>00/ene</v>
      </c>
      <c r="E3423" s="18">
        <f t="shared" si="161"/>
        <v>0</v>
      </c>
      <c r="F3423" s="18">
        <v>1</v>
      </c>
      <c r="G3423" s="18">
        <f t="shared" si="160"/>
        <v>0</v>
      </c>
    </row>
    <row r="3424" spans="1:7">
      <c r="A3424" t="e">
        <f>_xlfn.XLOOKUP(I3424,UTILIZADAS[Contacto1],UTILIZADAS[Source.Name],,0)</f>
        <v>#N/A</v>
      </c>
      <c r="B3424" s="18" t="e">
        <f>VLOOKUP(J3424,Ref!A:C,3,0)</f>
        <v>#N/A</v>
      </c>
      <c r="C3424" s="18" t="e">
        <f>VLOOKUP(J3424,Ref!A:D,4,0)</f>
        <v>#N/A</v>
      </c>
      <c r="D3424" s="18" t="str">
        <f t="shared" si="159"/>
        <v>00/ene</v>
      </c>
      <c r="E3424" s="18">
        <f t="shared" si="161"/>
        <v>0</v>
      </c>
      <c r="F3424" s="18">
        <v>1</v>
      </c>
      <c r="G3424" s="18">
        <f t="shared" si="160"/>
        <v>0</v>
      </c>
    </row>
    <row r="3425" spans="1:7">
      <c r="A3425" t="e">
        <f>_xlfn.XLOOKUP(I3425,UTILIZADAS[Contacto1],UTILIZADAS[Source.Name],,0)</f>
        <v>#N/A</v>
      </c>
      <c r="B3425" s="18" t="e">
        <f>VLOOKUP(J3425,Ref!A:C,3,0)</f>
        <v>#N/A</v>
      </c>
      <c r="C3425" s="18" t="e">
        <f>VLOOKUP(J3425,Ref!A:D,4,0)</f>
        <v>#N/A</v>
      </c>
      <c r="D3425" s="18" t="str">
        <f t="shared" si="159"/>
        <v>00/ene</v>
      </c>
      <c r="E3425" s="18">
        <f t="shared" si="161"/>
        <v>0</v>
      </c>
      <c r="F3425" s="18">
        <v>1</v>
      </c>
      <c r="G3425" s="18">
        <f t="shared" si="160"/>
        <v>0</v>
      </c>
    </row>
    <row r="3426" spans="1:7">
      <c r="A3426" t="e">
        <f>_xlfn.XLOOKUP(I3426,UTILIZADAS[Contacto1],UTILIZADAS[Source.Name],,0)</f>
        <v>#N/A</v>
      </c>
      <c r="B3426" s="18" t="e">
        <f>VLOOKUP(J3426,Ref!A:C,3,0)</f>
        <v>#N/A</v>
      </c>
      <c r="C3426" s="18" t="e">
        <f>VLOOKUP(J3426,Ref!A:D,4,0)</f>
        <v>#N/A</v>
      </c>
      <c r="D3426" s="18" t="str">
        <f t="shared" si="159"/>
        <v>00/ene</v>
      </c>
      <c r="E3426" s="18">
        <f t="shared" si="161"/>
        <v>0</v>
      </c>
      <c r="F3426" s="18">
        <v>1</v>
      </c>
      <c r="G3426" s="18">
        <f t="shared" si="160"/>
        <v>0</v>
      </c>
    </row>
    <row r="3427" spans="1:7">
      <c r="A3427" t="e">
        <f>_xlfn.XLOOKUP(I3427,UTILIZADAS[Contacto1],UTILIZADAS[Source.Name],,0)</f>
        <v>#N/A</v>
      </c>
      <c r="B3427" s="18" t="e">
        <f>VLOOKUP(J3427,Ref!A:C,3,0)</f>
        <v>#N/A</v>
      </c>
      <c r="C3427" s="18" t="e">
        <f>VLOOKUP(J3427,Ref!A:D,4,0)</f>
        <v>#N/A</v>
      </c>
      <c r="D3427" s="18" t="str">
        <f t="shared" si="159"/>
        <v>00/ene</v>
      </c>
      <c r="E3427" s="18">
        <f t="shared" si="161"/>
        <v>0</v>
      </c>
      <c r="F3427" s="18">
        <v>1</v>
      </c>
      <c r="G3427" s="18">
        <f t="shared" si="160"/>
        <v>0</v>
      </c>
    </row>
    <row r="3428" spans="1:7">
      <c r="A3428" t="e">
        <f>_xlfn.XLOOKUP(I3428,UTILIZADAS[Contacto1],UTILIZADAS[Source.Name],,0)</f>
        <v>#N/A</v>
      </c>
      <c r="B3428" s="18" t="e">
        <f>VLOOKUP(J3428,Ref!A:C,3,0)</f>
        <v>#N/A</v>
      </c>
      <c r="C3428" s="18" t="e">
        <f>VLOOKUP(J3428,Ref!A:D,4,0)</f>
        <v>#N/A</v>
      </c>
      <c r="D3428" s="18" t="str">
        <f t="shared" si="159"/>
        <v>00/ene</v>
      </c>
      <c r="E3428" s="18">
        <f t="shared" si="161"/>
        <v>0</v>
      </c>
      <c r="F3428" s="18">
        <v>1</v>
      </c>
      <c r="G3428" s="18">
        <f t="shared" si="160"/>
        <v>0</v>
      </c>
    </row>
    <row r="3429" spans="1:7">
      <c r="A3429" t="e">
        <f>_xlfn.XLOOKUP(I3429,UTILIZADAS[Contacto1],UTILIZADAS[Source.Name],,0)</f>
        <v>#N/A</v>
      </c>
      <c r="B3429" s="18" t="e">
        <f>VLOOKUP(J3429,Ref!A:C,3,0)</f>
        <v>#N/A</v>
      </c>
      <c r="C3429" s="18" t="e">
        <f>VLOOKUP(J3429,Ref!A:D,4,0)</f>
        <v>#N/A</v>
      </c>
      <c r="D3429" s="18" t="str">
        <f t="shared" si="159"/>
        <v>00/ene</v>
      </c>
      <c r="E3429" s="18">
        <f t="shared" si="161"/>
        <v>0</v>
      </c>
      <c r="F3429" s="18">
        <v>1</v>
      </c>
      <c r="G3429" s="18">
        <f t="shared" si="160"/>
        <v>0</v>
      </c>
    </row>
    <row r="3430" spans="1:7">
      <c r="A3430" t="e">
        <f>_xlfn.XLOOKUP(I3430,UTILIZADAS[Contacto1],UTILIZADAS[Source.Name],,0)</f>
        <v>#N/A</v>
      </c>
      <c r="B3430" s="18" t="e">
        <f>VLOOKUP(J3430,Ref!A:C,3,0)</f>
        <v>#N/A</v>
      </c>
      <c r="C3430" s="18" t="e">
        <f>VLOOKUP(J3430,Ref!A:D,4,0)</f>
        <v>#N/A</v>
      </c>
      <c r="D3430" s="18" t="str">
        <f t="shared" si="159"/>
        <v>00/ene</v>
      </c>
      <c r="E3430" s="18">
        <f t="shared" si="161"/>
        <v>0</v>
      </c>
      <c r="F3430" s="18">
        <v>1</v>
      </c>
      <c r="G3430" s="18">
        <f t="shared" si="160"/>
        <v>0</v>
      </c>
    </row>
    <row r="3431" spans="1:7">
      <c r="A3431" t="e">
        <f>_xlfn.XLOOKUP(I3431,UTILIZADAS[Contacto1],UTILIZADAS[Source.Name],,0)</f>
        <v>#N/A</v>
      </c>
      <c r="B3431" s="18" t="e">
        <f>VLOOKUP(J3431,Ref!A:C,3,0)</f>
        <v>#N/A</v>
      </c>
      <c r="C3431" s="18" t="e">
        <f>VLOOKUP(J3431,Ref!A:D,4,0)</f>
        <v>#N/A</v>
      </c>
      <c r="D3431" s="18" t="str">
        <f t="shared" si="159"/>
        <v>00/ene</v>
      </c>
      <c r="E3431" s="18">
        <f t="shared" si="161"/>
        <v>0</v>
      </c>
      <c r="F3431" s="18">
        <v>1</v>
      </c>
      <c r="G3431" s="18">
        <f t="shared" si="160"/>
        <v>0</v>
      </c>
    </row>
    <row r="3432" spans="1:7">
      <c r="A3432" t="e">
        <f>_xlfn.XLOOKUP(I3432,UTILIZADAS[Contacto1],UTILIZADAS[Source.Name],,0)</f>
        <v>#N/A</v>
      </c>
      <c r="B3432" s="18" t="e">
        <f>VLOOKUP(J3432,Ref!A:C,3,0)</f>
        <v>#N/A</v>
      </c>
      <c r="C3432" s="18" t="e">
        <f>VLOOKUP(J3432,Ref!A:D,4,0)</f>
        <v>#N/A</v>
      </c>
      <c r="D3432" s="18" t="str">
        <f t="shared" si="159"/>
        <v>00/ene</v>
      </c>
      <c r="E3432" s="18">
        <f t="shared" si="161"/>
        <v>0</v>
      </c>
      <c r="F3432" s="18">
        <v>1</v>
      </c>
      <c r="G3432" s="18">
        <f t="shared" si="160"/>
        <v>0</v>
      </c>
    </row>
    <row r="3433" spans="1:7">
      <c r="A3433" t="e">
        <f>_xlfn.XLOOKUP(I3433,UTILIZADAS[Contacto1],UTILIZADAS[Source.Name],,0)</f>
        <v>#N/A</v>
      </c>
      <c r="B3433" s="18" t="e">
        <f>VLOOKUP(J3433,Ref!A:C,3,0)</f>
        <v>#N/A</v>
      </c>
      <c r="C3433" s="18" t="e">
        <f>VLOOKUP(J3433,Ref!A:D,4,0)</f>
        <v>#N/A</v>
      </c>
      <c r="D3433" s="18" t="str">
        <f t="shared" si="159"/>
        <v>00/ene</v>
      </c>
      <c r="E3433" s="18">
        <f t="shared" si="161"/>
        <v>0</v>
      </c>
      <c r="F3433" s="18">
        <v>1</v>
      </c>
      <c r="G3433" s="18">
        <f t="shared" si="160"/>
        <v>0</v>
      </c>
    </row>
    <row r="3434" spans="1:7">
      <c r="A3434" t="e">
        <f>_xlfn.XLOOKUP(I3434,UTILIZADAS[Contacto1],UTILIZADAS[Source.Name],,0)</f>
        <v>#N/A</v>
      </c>
      <c r="B3434" s="18" t="e">
        <f>VLOOKUP(J3434,Ref!A:C,3,0)</f>
        <v>#N/A</v>
      </c>
      <c r="C3434" s="18" t="e">
        <f>VLOOKUP(J3434,Ref!A:D,4,0)</f>
        <v>#N/A</v>
      </c>
      <c r="D3434" s="18" t="str">
        <f t="shared" si="159"/>
        <v>00/ene</v>
      </c>
      <c r="E3434" s="18">
        <f t="shared" si="161"/>
        <v>0</v>
      </c>
      <c r="F3434" s="18">
        <v>1</v>
      </c>
      <c r="G3434" s="18">
        <f t="shared" si="160"/>
        <v>0</v>
      </c>
    </row>
    <row r="3435" spans="1:7">
      <c r="A3435" t="e">
        <f>_xlfn.XLOOKUP(I3435,UTILIZADAS[Contacto1],UTILIZADAS[Source.Name],,0)</f>
        <v>#N/A</v>
      </c>
      <c r="B3435" s="18" t="e">
        <f>VLOOKUP(J3435,Ref!A:C,3,0)</f>
        <v>#N/A</v>
      </c>
      <c r="C3435" s="18" t="e">
        <f>VLOOKUP(J3435,Ref!A:D,4,0)</f>
        <v>#N/A</v>
      </c>
      <c r="D3435" s="18" t="str">
        <f t="shared" si="159"/>
        <v>00/ene</v>
      </c>
      <c r="E3435" s="18">
        <f t="shared" si="161"/>
        <v>0</v>
      </c>
      <c r="F3435" s="18">
        <v>1</v>
      </c>
      <c r="G3435" s="18">
        <f t="shared" si="160"/>
        <v>0</v>
      </c>
    </row>
    <row r="3436" spans="1:7">
      <c r="A3436" t="e">
        <f>_xlfn.XLOOKUP(I3436,UTILIZADAS[Contacto1],UTILIZADAS[Source.Name],,0)</f>
        <v>#N/A</v>
      </c>
      <c r="B3436" s="18" t="e">
        <f>VLOOKUP(J3436,Ref!A:C,3,0)</f>
        <v>#N/A</v>
      </c>
      <c r="C3436" s="18" t="e">
        <f>VLOOKUP(J3436,Ref!A:D,4,0)</f>
        <v>#N/A</v>
      </c>
      <c r="D3436" s="18" t="str">
        <f t="shared" si="159"/>
        <v>00/ene</v>
      </c>
      <c r="E3436" s="18">
        <f t="shared" si="161"/>
        <v>0</v>
      </c>
      <c r="F3436" s="18">
        <v>1</v>
      </c>
      <c r="G3436" s="18">
        <f t="shared" si="160"/>
        <v>0</v>
      </c>
    </row>
    <row r="3437" spans="1:7">
      <c r="A3437" t="e">
        <f>_xlfn.XLOOKUP(I3437,UTILIZADAS[Contacto1],UTILIZADAS[Source.Name],,0)</f>
        <v>#N/A</v>
      </c>
      <c r="B3437" s="18" t="e">
        <f>VLOOKUP(J3437,Ref!A:C,3,0)</f>
        <v>#N/A</v>
      </c>
      <c r="C3437" s="18" t="e">
        <f>VLOOKUP(J3437,Ref!A:D,4,0)</f>
        <v>#N/A</v>
      </c>
      <c r="D3437" s="18" t="str">
        <f t="shared" si="159"/>
        <v>00/ene</v>
      </c>
      <c r="E3437" s="18">
        <f t="shared" si="161"/>
        <v>0</v>
      </c>
      <c r="F3437" s="18">
        <v>1</v>
      </c>
      <c r="G3437" s="18">
        <f t="shared" si="160"/>
        <v>0</v>
      </c>
    </row>
    <row r="3438" spans="1:7">
      <c r="A3438" t="e">
        <f>_xlfn.XLOOKUP(I3438,UTILIZADAS[Contacto1],UTILIZADAS[Source.Name],,0)</f>
        <v>#N/A</v>
      </c>
      <c r="B3438" s="18" t="e">
        <f>VLOOKUP(J3438,Ref!A:C,3,0)</f>
        <v>#N/A</v>
      </c>
      <c r="C3438" s="18" t="e">
        <f>VLOOKUP(J3438,Ref!A:D,4,0)</f>
        <v>#N/A</v>
      </c>
      <c r="D3438" s="18" t="str">
        <f t="shared" si="159"/>
        <v>00/ene</v>
      </c>
      <c r="E3438" s="18">
        <f t="shared" si="161"/>
        <v>0</v>
      </c>
      <c r="F3438" s="18">
        <v>1</v>
      </c>
      <c r="G3438" s="18">
        <f t="shared" si="160"/>
        <v>0</v>
      </c>
    </row>
    <row r="3439" spans="1:7">
      <c r="A3439" t="e">
        <f>_xlfn.XLOOKUP(I3439,UTILIZADAS[Contacto1],UTILIZADAS[Source.Name],,0)</f>
        <v>#N/A</v>
      </c>
      <c r="B3439" s="18" t="e">
        <f>VLOOKUP(J3439,Ref!A:C,3,0)</f>
        <v>#N/A</v>
      </c>
      <c r="C3439" s="18" t="e">
        <f>VLOOKUP(J3439,Ref!A:D,4,0)</f>
        <v>#N/A</v>
      </c>
      <c r="D3439" s="18" t="str">
        <f t="shared" si="159"/>
        <v>00/ene</v>
      </c>
      <c r="E3439" s="18">
        <f t="shared" si="161"/>
        <v>0</v>
      </c>
      <c r="F3439" s="18">
        <v>1</v>
      </c>
      <c r="G3439" s="18">
        <f t="shared" si="160"/>
        <v>0</v>
      </c>
    </row>
    <row r="3440" spans="1:7">
      <c r="A3440" t="e">
        <f>_xlfn.XLOOKUP(I3440,UTILIZADAS[Contacto1],UTILIZADAS[Source.Name],,0)</f>
        <v>#N/A</v>
      </c>
      <c r="B3440" s="18" t="e">
        <f>VLOOKUP(J3440,Ref!A:C,3,0)</f>
        <v>#N/A</v>
      </c>
      <c r="C3440" s="18" t="e">
        <f>VLOOKUP(J3440,Ref!A:D,4,0)</f>
        <v>#N/A</v>
      </c>
      <c r="D3440" s="18" t="str">
        <f t="shared" si="159"/>
        <v>00/ene</v>
      </c>
      <c r="E3440" s="18">
        <f t="shared" si="161"/>
        <v>0</v>
      </c>
      <c r="F3440" s="18">
        <v>1</v>
      </c>
      <c r="G3440" s="18">
        <f t="shared" si="160"/>
        <v>0</v>
      </c>
    </row>
    <row r="3441" spans="1:7">
      <c r="A3441" t="e">
        <f>_xlfn.XLOOKUP(I3441,UTILIZADAS[Contacto1],UTILIZADAS[Source.Name],,0)</f>
        <v>#N/A</v>
      </c>
      <c r="B3441" s="18" t="e">
        <f>VLOOKUP(J3441,Ref!A:C,3,0)</f>
        <v>#N/A</v>
      </c>
      <c r="C3441" s="18" t="e">
        <f>VLOOKUP(J3441,Ref!A:D,4,0)</f>
        <v>#N/A</v>
      </c>
      <c r="D3441" s="18" t="str">
        <f t="shared" si="159"/>
        <v>00/ene</v>
      </c>
      <c r="E3441" s="18">
        <f t="shared" si="161"/>
        <v>0</v>
      </c>
      <c r="F3441" s="18">
        <v>1</v>
      </c>
      <c r="G3441" s="18">
        <f t="shared" si="160"/>
        <v>0</v>
      </c>
    </row>
    <row r="3442" spans="1:7">
      <c r="A3442" t="e">
        <f>_xlfn.XLOOKUP(I3442,UTILIZADAS[Contacto1],UTILIZADAS[Source.Name],,0)</f>
        <v>#N/A</v>
      </c>
      <c r="B3442" s="18" t="e">
        <f>VLOOKUP(J3442,Ref!A:C,3,0)</f>
        <v>#N/A</v>
      </c>
      <c r="C3442" s="18" t="e">
        <f>VLOOKUP(J3442,Ref!A:D,4,0)</f>
        <v>#N/A</v>
      </c>
      <c r="D3442" s="18" t="str">
        <f t="shared" ref="D3442:D3505" si="162">TEXT(H3442,"dd/mmm")</f>
        <v>00/ene</v>
      </c>
      <c r="E3442" s="18">
        <f t="shared" si="161"/>
        <v>0</v>
      </c>
      <c r="F3442" s="18">
        <v>1</v>
      </c>
      <c r="G3442" s="18">
        <f t="shared" ref="G3442:G3505" si="163">IF(I3442=I3443,0,1)</f>
        <v>0</v>
      </c>
    </row>
    <row r="3443" spans="1:7">
      <c r="A3443" t="e">
        <f>_xlfn.XLOOKUP(I3443,UTILIZADAS[Contacto1],UTILIZADAS[Source.Name],,0)</f>
        <v>#N/A</v>
      </c>
      <c r="B3443" s="18" t="e">
        <f>VLOOKUP(J3443,Ref!A:C,3,0)</f>
        <v>#N/A</v>
      </c>
      <c r="C3443" s="18" t="e">
        <f>VLOOKUP(J3443,Ref!A:D,4,0)</f>
        <v>#N/A</v>
      </c>
      <c r="D3443" s="18" t="str">
        <f t="shared" si="162"/>
        <v>00/ene</v>
      </c>
      <c r="E3443" s="18">
        <f t="shared" si="161"/>
        <v>0</v>
      </c>
      <c r="F3443" s="18">
        <v>1</v>
      </c>
      <c r="G3443" s="18">
        <f t="shared" si="163"/>
        <v>0</v>
      </c>
    </row>
    <row r="3444" spans="1:7">
      <c r="A3444" t="e">
        <f>_xlfn.XLOOKUP(I3444,UTILIZADAS[Contacto1],UTILIZADAS[Source.Name],,0)</f>
        <v>#N/A</v>
      </c>
      <c r="B3444" s="18" t="e">
        <f>VLOOKUP(J3444,Ref!A:C,3,0)</f>
        <v>#N/A</v>
      </c>
      <c r="C3444" s="18" t="e">
        <f>VLOOKUP(J3444,Ref!A:D,4,0)</f>
        <v>#N/A</v>
      </c>
      <c r="D3444" s="18" t="str">
        <f t="shared" si="162"/>
        <v>00/ene</v>
      </c>
      <c r="E3444" s="18">
        <f t="shared" si="161"/>
        <v>0</v>
      </c>
      <c r="F3444" s="18">
        <v>1</v>
      </c>
      <c r="G3444" s="18">
        <f t="shared" si="163"/>
        <v>0</v>
      </c>
    </row>
    <row r="3445" spans="1:7">
      <c r="A3445" t="e">
        <f>_xlfn.XLOOKUP(I3445,UTILIZADAS[Contacto1],UTILIZADAS[Source.Name],,0)</f>
        <v>#N/A</v>
      </c>
      <c r="B3445" s="18" t="e">
        <f>VLOOKUP(J3445,Ref!A:C,3,0)</f>
        <v>#N/A</v>
      </c>
      <c r="C3445" s="18" t="e">
        <f>VLOOKUP(J3445,Ref!A:D,4,0)</f>
        <v>#N/A</v>
      </c>
      <c r="D3445" s="18" t="str">
        <f t="shared" si="162"/>
        <v>00/ene</v>
      </c>
      <c r="E3445" s="18">
        <f t="shared" si="161"/>
        <v>0</v>
      </c>
      <c r="F3445" s="18">
        <v>1</v>
      </c>
      <c r="G3445" s="18">
        <f t="shared" si="163"/>
        <v>0</v>
      </c>
    </row>
    <row r="3446" spans="1:7">
      <c r="A3446" t="e">
        <f>_xlfn.XLOOKUP(I3446,UTILIZADAS[Contacto1],UTILIZADAS[Source.Name],,0)</f>
        <v>#N/A</v>
      </c>
      <c r="B3446" s="18" t="e">
        <f>VLOOKUP(J3446,Ref!A:C,3,0)</f>
        <v>#N/A</v>
      </c>
      <c r="C3446" s="18" t="e">
        <f>VLOOKUP(J3446,Ref!A:D,4,0)</f>
        <v>#N/A</v>
      </c>
      <c r="D3446" s="18" t="str">
        <f t="shared" si="162"/>
        <v>00/ene</v>
      </c>
      <c r="E3446" s="18">
        <f t="shared" si="161"/>
        <v>0</v>
      </c>
      <c r="F3446" s="18">
        <v>1</v>
      </c>
      <c r="G3446" s="18">
        <f t="shared" si="163"/>
        <v>0</v>
      </c>
    </row>
    <row r="3447" spans="1:7">
      <c r="A3447" t="e">
        <f>_xlfn.XLOOKUP(I3447,UTILIZADAS[Contacto1],UTILIZADAS[Source.Name],,0)</f>
        <v>#N/A</v>
      </c>
      <c r="B3447" s="18" t="e">
        <f>VLOOKUP(J3447,Ref!A:C,3,0)</f>
        <v>#N/A</v>
      </c>
      <c r="C3447" s="18" t="e">
        <f>VLOOKUP(J3447,Ref!A:D,4,0)</f>
        <v>#N/A</v>
      </c>
      <c r="D3447" s="18" t="str">
        <f t="shared" si="162"/>
        <v>00/ene</v>
      </c>
      <c r="E3447" s="18">
        <f t="shared" si="161"/>
        <v>0</v>
      </c>
      <c r="F3447" s="18">
        <v>1</v>
      </c>
      <c r="G3447" s="18">
        <f t="shared" si="163"/>
        <v>0</v>
      </c>
    </row>
    <row r="3448" spans="1:7">
      <c r="A3448" t="e">
        <f>_xlfn.XLOOKUP(I3448,UTILIZADAS[Contacto1],UTILIZADAS[Source.Name],,0)</f>
        <v>#N/A</v>
      </c>
      <c r="B3448" s="18" t="e">
        <f>VLOOKUP(J3448,Ref!A:C,3,0)</f>
        <v>#N/A</v>
      </c>
      <c r="C3448" s="18" t="e">
        <f>VLOOKUP(J3448,Ref!A:D,4,0)</f>
        <v>#N/A</v>
      </c>
      <c r="D3448" s="18" t="str">
        <f t="shared" si="162"/>
        <v>00/ene</v>
      </c>
      <c r="E3448" s="18">
        <f t="shared" si="161"/>
        <v>0</v>
      </c>
      <c r="F3448" s="18">
        <v>1</v>
      </c>
      <c r="G3448" s="18">
        <f t="shared" si="163"/>
        <v>0</v>
      </c>
    </row>
    <row r="3449" spans="1:7">
      <c r="A3449" t="e">
        <f>_xlfn.XLOOKUP(I3449,UTILIZADAS[Contacto1],UTILIZADAS[Source.Name],,0)</f>
        <v>#N/A</v>
      </c>
      <c r="B3449" s="18" t="e">
        <f>VLOOKUP(J3449,Ref!A:C,3,0)</f>
        <v>#N/A</v>
      </c>
      <c r="C3449" s="18" t="e">
        <f>VLOOKUP(J3449,Ref!A:D,4,0)</f>
        <v>#N/A</v>
      </c>
      <c r="D3449" s="18" t="str">
        <f t="shared" si="162"/>
        <v>00/ene</v>
      </c>
      <c r="E3449" s="18">
        <f t="shared" si="161"/>
        <v>0</v>
      </c>
      <c r="F3449" s="18">
        <v>1</v>
      </c>
      <c r="G3449" s="18">
        <f t="shared" si="163"/>
        <v>0</v>
      </c>
    </row>
    <row r="3450" spans="1:7">
      <c r="A3450" t="e">
        <f>_xlfn.XLOOKUP(I3450,UTILIZADAS[Contacto1],UTILIZADAS[Source.Name],,0)</f>
        <v>#N/A</v>
      </c>
      <c r="B3450" s="18" t="e">
        <f>VLOOKUP(J3450,Ref!A:C,3,0)</f>
        <v>#N/A</v>
      </c>
      <c r="C3450" s="18" t="e">
        <f>VLOOKUP(J3450,Ref!A:D,4,0)</f>
        <v>#N/A</v>
      </c>
      <c r="D3450" s="18" t="str">
        <f t="shared" si="162"/>
        <v>00/ene</v>
      </c>
      <c r="E3450" s="18">
        <f t="shared" si="161"/>
        <v>0</v>
      </c>
      <c r="F3450" s="18">
        <v>1</v>
      </c>
      <c r="G3450" s="18">
        <f t="shared" si="163"/>
        <v>0</v>
      </c>
    </row>
    <row r="3451" spans="1:7">
      <c r="A3451" t="e">
        <f>_xlfn.XLOOKUP(I3451,UTILIZADAS[Contacto1],UTILIZADAS[Source.Name],,0)</f>
        <v>#N/A</v>
      </c>
      <c r="B3451" s="18" t="e">
        <f>VLOOKUP(J3451,Ref!A:C,3,0)</f>
        <v>#N/A</v>
      </c>
      <c r="C3451" s="18" t="e">
        <f>VLOOKUP(J3451,Ref!A:D,4,0)</f>
        <v>#N/A</v>
      </c>
      <c r="D3451" s="18" t="str">
        <f t="shared" si="162"/>
        <v>00/ene</v>
      </c>
      <c r="E3451" s="18">
        <f t="shared" si="161"/>
        <v>0</v>
      </c>
      <c r="F3451" s="18">
        <v>1</v>
      </c>
      <c r="G3451" s="18">
        <f t="shared" si="163"/>
        <v>0</v>
      </c>
    </row>
    <row r="3452" spans="1:7">
      <c r="A3452" t="e">
        <f>_xlfn.XLOOKUP(I3452,UTILIZADAS[Contacto1],UTILIZADAS[Source.Name],,0)</f>
        <v>#N/A</v>
      </c>
      <c r="B3452" s="18" t="e">
        <f>VLOOKUP(J3452,Ref!A:C,3,0)</f>
        <v>#N/A</v>
      </c>
      <c r="C3452" s="18" t="e">
        <f>VLOOKUP(J3452,Ref!A:D,4,0)</f>
        <v>#N/A</v>
      </c>
      <c r="D3452" s="18" t="str">
        <f t="shared" si="162"/>
        <v>00/ene</v>
      </c>
      <c r="E3452" s="18">
        <f t="shared" si="161"/>
        <v>0</v>
      </c>
      <c r="F3452" s="18">
        <v>1</v>
      </c>
      <c r="G3452" s="18">
        <f t="shared" si="163"/>
        <v>0</v>
      </c>
    </row>
    <row r="3453" spans="1:7">
      <c r="A3453" t="e">
        <f>_xlfn.XLOOKUP(I3453,UTILIZADAS[Contacto1],UTILIZADAS[Source.Name],,0)</f>
        <v>#N/A</v>
      </c>
      <c r="B3453" s="18" t="e">
        <f>VLOOKUP(J3453,Ref!A:C,3,0)</f>
        <v>#N/A</v>
      </c>
      <c r="C3453" s="18" t="e">
        <f>VLOOKUP(J3453,Ref!A:D,4,0)</f>
        <v>#N/A</v>
      </c>
      <c r="D3453" s="18" t="str">
        <f t="shared" si="162"/>
        <v>00/ene</v>
      </c>
      <c r="E3453" s="18">
        <f t="shared" si="161"/>
        <v>0</v>
      </c>
      <c r="F3453" s="18">
        <v>1</v>
      </c>
      <c r="G3453" s="18">
        <f t="shared" si="163"/>
        <v>0</v>
      </c>
    </row>
    <row r="3454" spans="1:7">
      <c r="A3454" t="e">
        <f>_xlfn.XLOOKUP(I3454,UTILIZADAS[Contacto1],UTILIZADAS[Source.Name],,0)</f>
        <v>#N/A</v>
      </c>
      <c r="B3454" s="18" t="e">
        <f>VLOOKUP(J3454,Ref!A:C,3,0)</f>
        <v>#N/A</v>
      </c>
      <c r="C3454" s="18" t="e">
        <f>VLOOKUP(J3454,Ref!A:D,4,0)</f>
        <v>#N/A</v>
      </c>
      <c r="D3454" s="18" t="str">
        <f t="shared" si="162"/>
        <v>00/ene</v>
      </c>
      <c r="E3454" s="18">
        <f t="shared" si="161"/>
        <v>0</v>
      </c>
      <c r="F3454" s="18">
        <v>1</v>
      </c>
      <c r="G3454" s="18">
        <f t="shared" si="163"/>
        <v>0</v>
      </c>
    </row>
    <row r="3455" spans="1:7">
      <c r="A3455" t="e">
        <f>_xlfn.XLOOKUP(I3455,UTILIZADAS[Contacto1],UTILIZADAS[Source.Name],,0)</f>
        <v>#N/A</v>
      </c>
      <c r="B3455" s="18" t="e">
        <f>VLOOKUP(J3455,Ref!A:C,3,0)</f>
        <v>#N/A</v>
      </c>
      <c r="C3455" s="18" t="e">
        <f>VLOOKUP(J3455,Ref!A:D,4,0)</f>
        <v>#N/A</v>
      </c>
      <c r="D3455" s="18" t="str">
        <f t="shared" si="162"/>
        <v>00/ene</v>
      </c>
      <c r="E3455" s="18">
        <f t="shared" si="161"/>
        <v>0</v>
      </c>
      <c r="F3455" s="18">
        <v>1</v>
      </c>
      <c r="G3455" s="18">
        <f t="shared" si="163"/>
        <v>0</v>
      </c>
    </row>
    <row r="3456" spans="1:7">
      <c r="A3456" t="e">
        <f>_xlfn.XLOOKUP(I3456,UTILIZADAS[Contacto1],UTILIZADAS[Source.Name],,0)</f>
        <v>#N/A</v>
      </c>
      <c r="B3456" s="18" t="e">
        <f>VLOOKUP(J3456,Ref!A:C,3,0)</f>
        <v>#N/A</v>
      </c>
      <c r="C3456" s="18" t="e">
        <f>VLOOKUP(J3456,Ref!A:D,4,0)</f>
        <v>#N/A</v>
      </c>
      <c r="D3456" s="18" t="str">
        <f t="shared" si="162"/>
        <v>00/ene</v>
      </c>
      <c r="E3456" s="18">
        <f t="shared" si="161"/>
        <v>0</v>
      </c>
      <c r="F3456" s="18">
        <v>1</v>
      </c>
      <c r="G3456" s="18">
        <f t="shared" si="163"/>
        <v>0</v>
      </c>
    </row>
    <row r="3457" spans="1:7">
      <c r="A3457" t="e">
        <f>_xlfn.XLOOKUP(I3457,UTILIZADAS[Contacto1],UTILIZADAS[Source.Name],,0)</f>
        <v>#N/A</v>
      </c>
      <c r="B3457" s="18" t="e">
        <f>VLOOKUP(J3457,Ref!A:C,3,0)</f>
        <v>#N/A</v>
      </c>
      <c r="C3457" s="18" t="e">
        <f>VLOOKUP(J3457,Ref!A:D,4,0)</f>
        <v>#N/A</v>
      </c>
      <c r="D3457" s="18" t="str">
        <f t="shared" si="162"/>
        <v>00/ene</v>
      </c>
      <c r="E3457" s="18">
        <f t="shared" si="161"/>
        <v>0</v>
      </c>
      <c r="F3457" s="18">
        <v>1</v>
      </c>
      <c r="G3457" s="18">
        <f t="shared" si="163"/>
        <v>0</v>
      </c>
    </row>
    <row r="3458" spans="1:7">
      <c r="A3458" t="e">
        <f>_xlfn.XLOOKUP(I3458,UTILIZADAS[Contacto1],UTILIZADAS[Source.Name],,0)</f>
        <v>#N/A</v>
      </c>
      <c r="B3458" s="18" t="e">
        <f>VLOOKUP(J3458,Ref!A:C,3,0)</f>
        <v>#N/A</v>
      </c>
      <c r="C3458" s="18" t="e">
        <f>VLOOKUP(J3458,Ref!A:D,4,0)</f>
        <v>#N/A</v>
      </c>
      <c r="D3458" s="18" t="str">
        <f t="shared" si="162"/>
        <v>00/ene</v>
      </c>
      <c r="E3458" s="18">
        <f t="shared" ref="E3458:E3521" si="164">+COUNTIF(I:I,I3458)</f>
        <v>0</v>
      </c>
      <c r="F3458" s="18">
        <v>1</v>
      </c>
      <c r="G3458" s="18">
        <f t="shared" si="163"/>
        <v>0</v>
      </c>
    </row>
    <row r="3459" spans="1:7">
      <c r="A3459" t="e">
        <f>_xlfn.XLOOKUP(I3459,UTILIZADAS[Contacto1],UTILIZADAS[Source.Name],,0)</f>
        <v>#N/A</v>
      </c>
      <c r="B3459" s="18" t="e">
        <f>VLOOKUP(J3459,Ref!A:C,3,0)</f>
        <v>#N/A</v>
      </c>
      <c r="C3459" s="18" t="e">
        <f>VLOOKUP(J3459,Ref!A:D,4,0)</f>
        <v>#N/A</v>
      </c>
      <c r="D3459" s="18" t="str">
        <f t="shared" si="162"/>
        <v>00/ene</v>
      </c>
      <c r="E3459" s="18">
        <f t="shared" si="164"/>
        <v>0</v>
      </c>
      <c r="F3459" s="18">
        <v>1</v>
      </c>
      <c r="G3459" s="18">
        <f t="shared" si="163"/>
        <v>0</v>
      </c>
    </row>
    <row r="3460" spans="1:7">
      <c r="A3460" t="e">
        <f>_xlfn.XLOOKUP(I3460,UTILIZADAS[Contacto1],UTILIZADAS[Source.Name],,0)</f>
        <v>#N/A</v>
      </c>
      <c r="B3460" s="18" t="e">
        <f>VLOOKUP(J3460,Ref!A:C,3,0)</f>
        <v>#N/A</v>
      </c>
      <c r="C3460" s="18" t="e">
        <f>VLOOKUP(J3460,Ref!A:D,4,0)</f>
        <v>#N/A</v>
      </c>
      <c r="D3460" s="18" t="str">
        <f t="shared" si="162"/>
        <v>00/ene</v>
      </c>
      <c r="E3460" s="18">
        <f t="shared" si="164"/>
        <v>0</v>
      </c>
      <c r="F3460" s="18">
        <v>1</v>
      </c>
      <c r="G3460" s="18">
        <f t="shared" si="163"/>
        <v>0</v>
      </c>
    </row>
    <row r="3461" spans="1:7">
      <c r="A3461" t="e">
        <f>_xlfn.XLOOKUP(I3461,UTILIZADAS[Contacto1],UTILIZADAS[Source.Name],,0)</f>
        <v>#N/A</v>
      </c>
      <c r="B3461" s="18" t="e">
        <f>VLOOKUP(J3461,Ref!A:C,3,0)</f>
        <v>#N/A</v>
      </c>
      <c r="C3461" s="18" t="e">
        <f>VLOOKUP(J3461,Ref!A:D,4,0)</f>
        <v>#N/A</v>
      </c>
      <c r="D3461" s="18" t="str">
        <f t="shared" si="162"/>
        <v>00/ene</v>
      </c>
      <c r="E3461" s="18">
        <f t="shared" si="164"/>
        <v>0</v>
      </c>
      <c r="F3461" s="18">
        <v>1</v>
      </c>
      <c r="G3461" s="18">
        <f t="shared" si="163"/>
        <v>0</v>
      </c>
    </row>
    <row r="3462" spans="1:7">
      <c r="A3462" t="e">
        <f>_xlfn.XLOOKUP(I3462,UTILIZADAS[Contacto1],UTILIZADAS[Source.Name],,0)</f>
        <v>#N/A</v>
      </c>
      <c r="B3462" s="18" t="e">
        <f>VLOOKUP(J3462,Ref!A:C,3,0)</f>
        <v>#N/A</v>
      </c>
      <c r="C3462" s="18" t="e">
        <f>VLOOKUP(J3462,Ref!A:D,4,0)</f>
        <v>#N/A</v>
      </c>
      <c r="D3462" s="18" t="str">
        <f t="shared" si="162"/>
        <v>00/ene</v>
      </c>
      <c r="E3462" s="18">
        <f t="shared" si="164"/>
        <v>0</v>
      </c>
      <c r="F3462" s="18">
        <v>1</v>
      </c>
      <c r="G3462" s="18">
        <f t="shared" si="163"/>
        <v>0</v>
      </c>
    </row>
    <row r="3463" spans="1:7">
      <c r="A3463" t="e">
        <f>_xlfn.XLOOKUP(I3463,UTILIZADAS[Contacto1],UTILIZADAS[Source.Name],,0)</f>
        <v>#N/A</v>
      </c>
      <c r="B3463" s="18" t="e">
        <f>VLOOKUP(J3463,Ref!A:C,3,0)</f>
        <v>#N/A</v>
      </c>
      <c r="C3463" s="18" t="e">
        <f>VLOOKUP(J3463,Ref!A:D,4,0)</f>
        <v>#N/A</v>
      </c>
      <c r="D3463" s="18" t="str">
        <f t="shared" si="162"/>
        <v>00/ene</v>
      </c>
      <c r="E3463" s="18">
        <f t="shared" si="164"/>
        <v>0</v>
      </c>
      <c r="F3463" s="18">
        <v>1</v>
      </c>
      <c r="G3463" s="18">
        <f t="shared" si="163"/>
        <v>0</v>
      </c>
    </row>
    <row r="3464" spans="1:7">
      <c r="A3464" t="e">
        <f>_xlfn.XLOOKUP(I3464,UTILIZADAS[Contacto1],UTILIZADAS[Source.Name],,0)</f>
        <v>#N/A</v>
      </c>
      <c r="B3464" s="18" t="e">
        <f>VLOOKUP(J3464,Ref!A:C,3,0)</f>
        <v>#N/A</v>
      </c>
      <c r="C3464" s="18" t="e">
        <f>VLOOKUP(J3464,Ref!A:D,4,0)</f>
        <v>#N/A</v>
      </c>
      <c r="D3464" s="18" t="str">
        <f t="shared" si="162"/>
        <v>00/ene</v>
      </c>
      <c r="E3464" s="18">
        <f t="shared" si="164"/>
        <v>0</v>
      </c>
      <c r="F3464" s="18">
        <v>1</v>
      </c>
      <c r="G3464" s="18">
        <f t="shared" si="163"/>
        <v>0</v>
      </c>
    </row>
    <row r="3465" spans="1:7">
      <c r="A3465" t="e">
        <f>_xlfn.XLOOKUP(I3465,UTILIZADAS[Contacto1],UTILIZADAS[Source.Name],,0)</f>
        <v>#N/A</v>
      </c>
      <c r="B3465" s="18" t="e">
        <f>VLOOKUP(J3465,Ref!A:C,3,0)</f>
        <v>#N/A</v>
      </c>
      <c r="C3465" s="18" t="e">
        <f>VLOOKUP(J3465,Ref!A:D,4,0)</f>
        <v>#N/A</v>
      </c>
      <c r="D3465" s="18" t="str">
        <f t="shared" si="162"/>
        <v>00/ene</v>
      </c>
      <c r="E3465" s="18">
        <f t="shared" si="164"/>
        <v>0</v>
      </c>
      <c r="F3465" s="18">
        <v>1</v>
      </c>
      <c r="G3465" s="18">
        <f t="shared" si="163"/>
        <v>0</v>
      </c>
    </row>
    <row r="3466" spans="1:7">
      <c r="A3466" t="e">
        <f>_xlfn.XLOOKUP(I3466,UTILIZADAS[Contacto1],UTILIZADAS[Source.Name],,0)</f>
        <v>#N/A</v>
      </c>
      <c r="B3466" s="18" t="e">
        <f>VLOOKUP(J3466,Ref!A:C,3,0)</f>
        <v>#N/A</v>
      </c>
      <c r="C3466" s="18" t="e">
        <f>VLOOKUP(J3466,Ref!A:D,4,0)</f>
        <v>#N/A</v>
      </c>
      <c r="D3466" s="18" t="str">
        <f t="shared" si="162"/>
        <v>00/ene</v>
      </c>
      <c r="E3466" s="18">
        <f t="shared" si="164"/>
        <v>0</v>
      </c>
      <c r="F3466" s="18">
        <v>1</v>
      </c>
      <c r="G3466" s="18">
        <f t="shared" si="163"/>
        <v>0</v>
      </c>
    </row>
    <row r="3467" spans="1:7">
      <c r="A3467" t="e">
        <f>_xlfn.XLOOKUP(I3467,UTILIZADAS[Contacto1],UTILIZADAS[Source.Name],,0)</f>
        <v>#N/A</v>
      </c>
      <c r="B3467" s="18" t="e">
        <f>VLOOKUP(J3467,Ref!A:C,3,0)</f>
        <v>#N/A</v>
      </c>
      <c r="C3467" s="18" t="e">
        <f>VLOOKUP(J3467,Ref!A:D,4,0)</f>
        <v>#N/A</v>
      </c>
      <c r="D3467" s="18" t="str">
        <f t="shared" si="162"/>
        <v>00/ene</v>
      </c>
      <c r="E3467" s="18">
        <f t="shared" si="164"/>
        <v>0</v>
      </c>
      <c r="F3467" s="18">
        <v>1</v>
      </c>
      <c r="G3467" s="18">
        <f t="shared" si="163"/>
        <v>0</v>
      </c>
    </row>
    <row r="3468" spans="1:7">
      <c r="A3468" t="e">
        <f>_xlfn.XLOOKUP(I3468,UTILIZADAS[Contacto1],UTILIZADAS[Source.Name],,0)</f>
        <v>#N/A</v>
      </c>
      <c r="B3468" s="18" t="e">
        <f>VLOOKUP(J3468,Ref!A:C,3,0)</f>
        <v>#N/A</v>
      </c>
      <c r="C3468" s="18" t="e">
        <f>VLOOKUP(J3468,Ref!A:D,4,0)</f>
        <v>#N/A</v>
      </c>
      <c r="D3468" s="18" t="str">
        <f t="shared" si="162"/>
        <v>00/ene</v>
      </c>
      <c r="E3468" s="18">
        <f t="shared" si="164"/>
        <v>0</v>
      </c>
      <c r="F3468" s="18">
        <v>1</v>
      </c>
      <c r="G3468" s="18">
        <f t="shared" si="163"/>
        <v>0</v>
      </c>
    </row>
    <row r="3469" spans="1:7">
      <c r="A3469" t="e">
        <f>_xlfn.XLOOKUP(I3469,UTILIZADAS[Contacto1],UTILIZADAS[Source.Name],,0)</f>
        <v>#N/A</v>
      </c>
      <c r="B3469" s="18" t="e">
        <f>VLOOKUP(J3469,Ref!A:C,3,0)</f>
        <v>#N/A</v>
      </c>
      <c r="C3469" s="18" t="e">
        <f>VLOOKUP(J3469,Ref!A:D,4,0)</f>
        <v>#N/A</v>
      </c>
      <c r="D3469" s="18" t="str">
        <f t="shared" si="162"/>
        <v>00/ene</v>
      </c>
      <c r="E3469" s="18">
        <f t="shared" si="164"/>
        <v>0</v>
      </c>
      <c r="F3469" s="18">
        <v>1</v>
      </c>
      <c r="G3469" s="18">
        <f t="shared" si="163"/>
        <v>0</v>
      </c>
    </row>
    <row r="3470" spans="1:7">
      <c r="A3470" t="e">
        <f>_xlfn.XLOOKUP(I3470,UTILIZADAS[Contacto1],UTILIZADAS[Source.Name],,0)</f>
        <v>#N/A</v>
      </c>
      <c r="B3470" s="18" t="e">
        <f>VLOOKUP(J3470,Ref!A:C,3,0)</f>
        <v>#N/A</v>
      </c>
      <c r="C3470" s="18" t="e">
        <f>VLOOKUP(J3470,Ref!A:D,4,0)</f>
        <v>#N/A</v>
      </c>
      <c r="D3470" s="18" t="str">
        <f t="shared" si="162"/>
        <v>00/ene</v>
      </c>
      <c r="E3470" s="18">
        <f t="shared" si="164"/>
        <v>0</v>
      </c>
      <c r="F3470" s="18">
        <v>1</v>
      </c>
      <c r="G3470" s="18">
        <f t="shared" si="163"/>
        <v>0</v>
      </c>
    </row>
    <row r="3471" spans="1:7">
      <c r="A3471" t="e">
        <f>_xlfn.XLOOKUP(I3471,UTILIZADAS[Contacto1],UTILIZADAS[Source.Name],,0)</f>
        <v>#N/A</v>
      </c>
      <c r="B3471" s="18" t="e">
        <f>VLOOKUP(J3471,Ref!A:C,3,0)</f>
        <v>#N/A</v>
      </c>
      <c r="C3471" s="18" t="e">
        <f>VLOOKUP(J3471,Ref!A:D,4,0)</f>
        <v>#N/A</v>
      </c>
      <c r="D3471" s="18" t="str">
        <f t="shared" si="162"/>
        <v>00/ene</v>
      </c>
      <c r="E3471" s="18">
        <f t="shared" si="164"/>
        <v>0</v>
      </c>
      <c r="F3471" s="18">
        <v>1</v>
      </c>
      <c r="G3471" s="18">
        <f t="shared" si="163"/>
        <v>0</v>
      </c>
    </row>
    <row r="3472" spans="1:7">
      <c r="A3472" t="e">
        <f>_xlfn.XLOOKUP(I3472,UTILIZADAS[Contacto1],UTILIZADAS[Source.Name],,0)</f>
        <v>#N/A</v>
      </c>
      <c r="B3472" s="18" t="e">
        <f>VLOOKUP(J3472,Ref!A:C,3,0)</f>
        <v>#N/A</v>
      </c>
      <c r="C3472" s="18" t="e">
        <f>VLOOKUP(J3472,Ref!A:D,4,0)</f>
        <v>#N/A</v>
      </c>
      <c r="D3472" s="18" t="str">
        <f t="shared" si="162"/>
        <v>00/ene</v>
      </c>
      <c r="E3472" s="18">
        <f t="shared" si="164"/>
        <v>0</v>
      </c>
      <c r="F3472" s="18">
        <v>1</v>
      </c>
      <c r="G3472" s="18">
        <f t="shared" si="163"/>
        <v>0</v>
      </c>
    </row>
    <row r="3473" spans="1:7">
      <c r="A3473" t="e">
        <f>_xlfn.XLOOKUP(I3473,UTILIZADAS[Contacto1],UTILIZADAS[Source.Name],,0)</f>
        <v>#N/A</v>
      </c>
      <c r="B3473" s="18" t="e">
        <f>VLOOKUP(J3473,Ref!A:C,3,0)</f>
        <v>#N/A</v>
      </c>
      <c r="C3473" s="18" t="e">
        <f>VLOOKUP(J3473,Ref!A:D,4,0)</f>
        <v>#N/A</v>
      </c>
      <c r="D3473" s="18" t="str">
        <f t="shared" si="162"/>
        <v>00/ene</v>
      </c>
      <c r="E3473" s="18">
        <f t="shared" si="164"/>
        <v>0</v>
      </c>
      <c r="F3473" s="18">
        <v>1</v>
      </c>
      <c r="G3473" s="18">
        <f t="shared" si="163"/>
        <v>0</v>
      </c>
    </row>
    <row r="3474" spans="1:7">
      <c r="A3474" t="e">
        <f>_xlfn.XLOOKUP(I3474,UTILIZADAS[Contacto1],UTILIZADAS[Source.Name],,0)</f>
        <v>#N/A</v>
      </c>
      <c r="B3474" s="18" t="e">
        <f>VLOOKUP(J3474,Ref!A:C,3,0)</f>
        <v>#N/A</v>
      </c>
      <c r="C3474" s="18" t="e">
        <f>VLOOKUP(J3474,Ref!A:D,4,0)</f>
        <v>#N/A</v>
      </c>
      <c r="D3474" s="18" t="str">
        <f t="shared" si="162"/>
        <v>00/ene</v>
      </c>
      <c r="E3474" s="18">
        <f t="shared" si="164"/>
        <v>0</v>
      </c>
      <c r="F3474" s="18">
        <v>1</v>
      </c>
      <c r="G3474" s="18">
        <f t="shared" si="163"/>
        <v>0</v>
      </c>
    </row>
    <row r="3475" spans="1:7">
      <c r="A3475" t="e">
        <f>_xlfn.XLOOKUP(I3475,UTILIZADAS[Contacto1],UTILIZADAS[Source.Name],,0)</f>
        <v>#N/A</v>
      </c>
      <c r="B3475" s="18" t="e">
        <f>VLOOKUP(J3475,Ref!A:C,3,0)</f>
        <v>#N/A</v>
      </c>
      <c r="C3475" s="18" t="e">
        <f>VLOOKUP(J3475,Ref!A:D,4,0)</f>
        <v>#N/A</v>
      </c>
      <c r="D3475" s="18" t="str">
        <f t="shared" si="162"/>
        <v>00/ene</v>
      </c>
      <c r="E3475" s="18">
        <f t="shared" si="164"/>
        <v>0</v>
      </c>
      <c r="F3475" s="18">
        <v>1</v>
      </c>
      <c r="G3475" s="18">
        <f t="shared" si="163"/>
        <v>0</v>
      </c>
    </row>
    <row r="3476" spans="1:7">
      <c r="A3476" t="e">
        <f>_xlfn.XLOOKUP(I3476,UTILIZADAS[Contacto1],UTILIZADAS[Source.Name],,0)</f>
        <v>#N/A</v>
      </c>
      <c r="B3476" s="18" t="e">
        <f>VLOOKUP(J3476,Ref!A:C,3,0)</f>
        <v>#N/A</v>
      </c>
      <c r="C3476" s="18" t="e">
        <f>VLOOKUP(J3476,Ref!A:D,4,0)</f>
        <v>#N/A</v>
      </c>
      <c r="D3476" s="18" t="str">
        <f t="shared" si="162"/>
        <v>00/ene</v>
      </c>
      <c r="E3476" s="18">
        <f t="shared" si="164"/>
        <v>0</v>
      </c>
      <c r="F3476" s="18">
        <v>1</v>
      </c>
      <c r="G3476" s="18">
        <f t="shared" si="163"/>
        <v>0</v>
      </c>
    </row>
    <row r="3477" spans="1:7">
      <c r="A3477" t="e">
        <f>_xlfn.XLOOKUP(I3477,UTILIZADAS[Contacto1],UTILIZADAS[Source.Name],,0)</f>
        <v>#N/A</v>
      </c>
      <c r="B3477" s="18" t="e">
        <f>VLOOKUP(J3477,Ref!A:C,3,0)</f>
        <v>#N/A</v>
      </c>
      <c r="C3477" s="18" t="e">
        <f>VLOOKUP(J3477,Ref!A:D,4,0)</f>
        <v>#N/A</v>
      </c>
      <c r="D3477" s="18" t="str">
        <f t="shared" si="162"/>
        <v>00/ene</v>
      </c>
      <c r="E3477" s="18">
        <f t="shared" si="164"/>
        <v>0</v>
      </c>
      <c r="F3477" s="18">
        <v>1</v>
      </c>
      <c r="G3477" s="18">
        <f t="shared" si="163"/>
        <v>0</v>
      </c>
    </row>
    <row r="3478" spans="1:7">
      <c r="A3478" t="e">
        <f>_xlfn.XLOOKUP(I3478,UTILIZADAS[Contacto1],UTILIZADAS[Source.Name],,0)</f>
        <v>#N/A</v>
      </c>
      <c r="B3478" s="18" t="e">
        <f>VLOOKUP(J3478,Ref!A:C,3,0)</f>
        <v>#N/A</v>
      </c>
      <c r="C3478" s="18" t="e">
        <f>VLOOKUP(J3478,Ref!A:D,4,0)</f>
        <v>#N/A</v>
      </c>
      <c r="D3478" s="18" t="str">
        <f t="shared" si="162"/>
        <v>00/ene</v>
      </c>
      <c r="E3478" s="18">
        <f t="shared" si="164"/>
        <v>0</v>
      </c>
      <c r="F3478" s="18">
        <v>1</v>
      </c>
      <c r="G3478" s="18">
        <f t="shared" si="163"/>
        <v>0</v>
      </c>
    </row>
    <row r="3479" spans="1:7">
      <c r="A3479" t="e">
        <f>_xlfn.XLOOKUP(I3479,UTILIZADAS[Contacto1],UTILIZADAS[Source.Name],,0)</f>
        <v>#N/A</v>
      </c>
      <c r="B3479" s="18" t="e">
        <f>VLOOKUP(J3479,Ref!A:C,3,0)</f>
        <v>#N/A</v>
      </c>
      <c r="C3479" s="18" t="e">
        <f>VLOOKUP(J3479,Ref!A:D,4,0)</f>
        <v>#N/A</v>
      </c>
      <c r="D3479" s="18" t="str">
        <f t="shared" si="162"/>
        <v>00/ene</v>
      </c>
      <c r="E3479" s="18">
        <f t="shared" si="164"/>
        <v>0</v>
      </c>
      <c r="F3479" s="18">
        <v>1</v>
      </c>
      <c r="G3479" s="18">
        <f t="shared" si="163"/>
        <v>0</v>
      </c>
    </row>
    <row r="3480" spans="1:7">
      <c r="A3480" t="e">
        <f>_xlfn.XLOOKUP(I3480,UTILIZADAS[Contacto1],UTILIZADAS[Source.Name],,0)</f>
        <v>#N/A</v>
      </c>
      <c r="B3480" s="18" t="e">
        <f>VLOOKUP(J3480,Ref!A:C,3,0)</f>
        <v>#N/A</v>
      </c>
      <c r="C3480" s="18" t="e">
        <f>VLOOKUP(J3480,Ref!A:D,4,0)</f>
        <v>#N/A</v>
      </c>
      <c r="D3480" s="18" t="str">
        <f t="shared" si="162"/>
        <v>00/ene</v>
      </c>
      <c r="E3480" s="18">
        <f t="shared" si="164"/>
        <v>0</v>
      </c>
      <c r="F3480" s="18">
        <v>1</v>
      </c>
      <c r="G3480" s="18">
        <f t="shared" si="163"/>
        <v>0</v>
      </c>
    </row>
    <row r="3481" spans="1:7">
      <c r="A3481" t="e">
        <f>_xlfn.XLOOKUP(I3481,UTILIZADAS[Contacto1],UTILIZADAS[Source.Name],,0)</f>
        <v>#N/A</v>
      </c>
      <c r="B3481" s="18" t="e">
        <f>VLOOKUP(J3481,Ref!A:C,3,0)</f>
        <v>#N/A</v>
      </c>
      <c r="C3481" s="18" t="e">
        <f>VLOOKUP(J3481,Ref!A:D,4,0)</f>
        <v>#N/A</v>
      </c>
      <c r="D3481" s="18" t="str">
        <f t="shared" si="162"/>
        <v>00/ene</v>
      </c>
      <c r="E3481" s="18">
        <f t="shared" si="164"/>
        <v>0</v>
      </c>
      <c r="F3481" s="18">
        <v>1</v>
      </c>
      <c r="G3481" s="18">
        <f t="shared" si="163"/>
        <v>0</v>
      </c>
    </row>
    <row r="3482" spans="1:7">
      <c r="A3482" t="e">
        <f>_xlfn.XLOOKUP(I3482,UTILIZADAS[Contacto1],UTILIZADAS[Source.Name],,0)</f>
        <v>#N/A</v>
      </c>
      <c r="B3482" s="18" t="e">
        <f>VLOOKUP(J3482,Ref!A:C,3,0)</f>
        <v>#N/A</v>
      </c>
      <c r="C3482" s="18" t="e">
        <f>VLOOKUP(J3482,Ref!A:D,4,0)</f>
        <v>#N/A</v>
      </c>
      <c r="D3482" s="18" t="str">
        <f t="shared" si="162"/>
        <v>00/ene</v>
      </c>
      <c r="E3482" s="18">
        <f t="shared" si="164"/>
        <v>0</v>
      </c>
      <c r="F3482" s="18">
        <v>1</v>
      </c>
      <c r="G3482" s="18">
        <f t="shared" si="163"/>
        <v>0</v>
      </c>
    </row>
    <row r="3483" spans="1:7">
      <c r="A3483" t="e">
        <f>_xlfn.XLOOKUP(I3483,UTILIZADAS[Contacto1],UTILIZADAS[Source.Name],,0)</f>
        <v>#N/A</v>
      </c>
      <c r="B3483" s="18" t="e">
        <f>VLOOKUP(J3483,Ref!A:C,3,0)</f>
        <v>#N/A</v>
      </c>
      <c r="C3483" s="18" t="e">
        <f>VLOOKUP(J3483,Ref!A:D,4,0)</f>
        <v>#N/A</v>
      </c>
      <c r="D3483" s="18" t="str">
        <f t="shared" si="162"/>
        <v>00/ene</v>
      </c>
      <c r="E3483" s="18">
        <f t="shared" si="164"/>
        <v>0</v>
      </c>
      <c r="F3483" s="18">
        <v>1</v>
      </c>
      <c r="G3483" s="18">
        <f t="shared" si="163"/>
        <v>0</v>
      </c>
    </row>
    <row r="3484" spans="1:7">
      <c r="A3484" t="e">
        <f>_xlfn.XLOOKUP(I3484,UTILIZADAS[Contacto1],UTILIZADAS[Source.Name],,0)</f>
        <v>#N/A</v>
      </c>
      <c r="B3484" s="18" t="e">
        <f>VLOOKUP(J3484,Ref!A:C,3,0)</f>
        <v>#N/A</v>
      </c>
      <c r="C3484" s="18" t="e">
        <f>VLOOKUP(J3484,Ref!A:D,4,0)</f>
        <v>#N/A</v>
      </c>
      <c r="D3484" s="18" t="str">
        <f t="shared" si="162"/>
        <v>00/ene</v>
      </c>
      <c r="E3484" s="18">
        <f t="shared" si="164"/>
        <v>0</v>
      </c>
      <c r="F3484" s="18">
        <v>1</v>
      </c>
      <c r="G3484" s="18">
        <f t="shared" si="163"/>
        <v>0</v>
      </c>
    </row>
    <row r="3485" spans="1:7">
      <c r="A3485" t="e">
        <f>_xlfn.XLOOKUP(I3485,UTILIZADAS[Contacto1],UTILIZADAS[Source.Name],,0)</f>
        <v>#N/A</v>
      </c>
      <c r="B3485" s="18" t="e">
        <f>VLOOKUP(J3485,Ref!A:C,3,0)</f>
        <v>#N/A</v>
      </c>
      <c r="C3485" s="18" t="e">
        <f>VLOOKUP(J3485,Ref!A:D,4,0)</f>
        <v>#N/A</v>
      </c>
      <c r="D3485" s="18" t="str">
        <f t="shared" si="162"/>
        <v>00/ene</v>
      </c>
      <c r="E3485" s="18">
        <f t="shared" si="164"/>
        <v>0</v>
      </c>
      <c r="F3485" s="18">
        <v>1</v>
      </c>
      <c r="G3485" s="18">
        <f t="shared" si="163"/>
        <v>0</v>
      </c>
    </row>
    <row r="3486" spans="1:7">
      <c r="A3486" t="e">
        <f>_xlfn.XLOOKUP(I3486,UTILIZADAS[Contacto1],UTILIZADAS[Source.Name],,0)</f>
        <v>#N/A</v>
      </c>
      <c r="B3486" s="18" t="e">
        <f>VLOOKUP(J3486,Ref!A:C,3,0)</f>
        <v>#N/A</v>
      </c>
      <c r="C3486" s="18" t="e">
        <f>VLOOKUP(J3486,Ref!A:D,4,0)</f>
        <v>#N/A</v>
      </c>
      <c r="D3486" s="18" t="str">
        <f t="shared" si="162"/>
        <v>00/ene</v>
      </c>
      <c r="E3486" s="18">
        <f t="shared" si="164"/>
        <v>0</v>
      </c>
      <c r="F3486" s="18">
        <v>1</v>
      </c>
      <c r="G3486" s="18">
        <f t="shared" si="163"/>
        <v>0</v>
      </c>
    </row>
    <row r="3487" spans="1:7">
      <c r="A3487" t="e">
        <f>_xlfn.XLOOKUP(I3487,UTILIZADAS[Contacto1],UTILIZADAS[Source.Name],,0)</f>
        <v>#N/A</v>
      </c>
      <c r="B3487" s="18" t="e">
        <f>VLOOKUP(J3487,Ref!A:C,3,0)</f>
        <v>#N/A</v>
      </c>
      <c r="C3487" s="18" t="e">
        <f>VLOOKUP(J3487,Ref!A:D,4,0)</f>
        <v>#N/A</v>
      </c>
      <c r="D3487" s="18" t="str">
        <f t="shared" si="162"/>
        <v>00/ene</v>
      </c>
      <c r="E3487" s="18">
        <f t="shared" si="164"/>
        <v>0</v>
      </c>
      <c r="F3487" s="18">
        <v>1</v>
      </c>
      <c r="G3487" s="18">
        <f t="shared" si="163"/>
        <v>0</v>
      </c>
    </row>
    <row r="3488" spans="1:7">
      <c r="A3488" t="e">
        <f>_xlfn.XLOOKUP(I3488,UTILIZADAS[Contacto1],UTILIZADAS[Source.Name],,0)</f>
        <v>#N/A</v>
      </c>
      <c r="B3488" s="18" t="e">
        <f>VLOOKUP(J3488,Ref!A:C,3,0)</f>
        <v>#N/A</v>
      </c>
      <c r="C3488" s="18" t="e">
        <f>VLOOKUP(J3488,Ref!A:D,4,0)</f>
        <v>#N/A</v>
      </c>
      <c r="D3488" s="18" t="str">
        <f t="shared" si="162"/>
        <v>00/ene</v>
      </c>
      <c r="E3488" s="18">
        <f t="shared" si="164"/>
        <v>0</v>
      </c>
      <c r="F3488" s="18">
        <v>1</v>
      </c>
      <c r="G3488" s="18">
        <f t="shared" si="163"/>
        <v>0</v>
      </c>
    </row>
    <row r="3489" spans="1:7">
      <c r="A3489" t="e">
        <f>_xlfn.XLOOKUP(I3489,UTILIZADAS[Contacto1],UTILIZADAS[Source.Name],,0)</f>
        <v>#N/A</v>
      </c>
      <c r="B3489" s="18" t="e">
        <f>VLOOKUP(J3489,Ref!A:C,3,0)</f>
        <v>#N/A</v>
      </c>
      <c r="C3489" s="18" t="e">
        <f>VLOOKUP(J3489,Ref!A:D,4,0)</f>
        <v>#N/A</v>
      </c>
      <c r="D3489" s="18" t="str">
        <f t="shared" si="162"/>
        <v>00/ene</v>
      </c>
      <c r="E3489" s="18">
        <f t="shared" si="164"/>
        <v>0</v>
      </c>
      <c r="F3489" s="18">
        <v>1</v>
      </c>
      <c r="G3489" s="18">
        <f t="shared" si="163"/>
        <v>0</v>
      </c>
    </row>
    <row r="3490" spans="1:7">
      <c r="A3490" t="e">
        <f>_xlfn.XLOOKUP(I3490,UTILIZADAS[Contacto1],UTILIZADAS[Source.Name],,0)</f>
        <v>#N/A</v>
      </c>
      <c r="B3490" s="18" t="e">
        <f>VLOOKUP(J3490,Ref!A:C,3,0)</f>
        <v>#N/A</v>
      </c>
      <c r="C3490" s="18" t="e">
        <f>VLOOKUP(J3490,Ref!A:D,4,0)</f>
        <v>#N/A</v>
      </c>
      <c r="D3490" s="18" t="str">
        <f t="shared" si="162"/>
        <v>00/ene</v>
      </c>
      <c r="E3490" s="18">
        <f t="shared" si="164"/>
        <v>0</v>
      </c>
      <c r="F3490" s="18">
        <v>1</v>
      </c>
      <c r="G3490" s="18">
        <f t="shared" si="163"/>
        <v>0</v>
      </c>
    </row>
    <row r="3491" spans="1:7">
      <c r="A3491" t="e">
        <f>_xlfn.XLOOKUP(I3491,UTILIZADAS[Contacto1],UTILIZADAS[Source.Name],,0)</f>
        <v>#N/A</v>
      </c>
      <c r="B3491" s="18" t="e">
        <f>VLOOKUP(J3491,Ref!A:C,3,0)</f>
        <v>#N/A</v>
      </c>
      <c r="C3491" s="18" t="e">
        <f>VLOOKUP(J3491,Ref!A:D,4,0)</f>
        <v>#N/A</v>
      </c>
      <c r="D3491" s="18" t="str">
        <f t="shared" si="162"/>
        <v>00/ene</v>
      </c>
      <c r="E3491" s="18">
        <f t="shared" si="164"/>
        <v>0</v>
      </c>
      <c r="F3491" s="18">
        <v>1</v>
      </c>
      <c r="G3491" s="18">
        <f t="shared" si="163"/>
        <v>0</v>
      </c>
    </row>
    <row r="3492" spans="1:7">
      <c r="A3492" t="e">
        <f>_xlfn.XLOOKUP(I3492,UTILIZADAS[Contacto1],UTILIZADAS[Source.Name],,0)</f>
        <v>#N/A</v>
      </c>
      <c r="B3492" s="18" t="e">
        <f>VLOOKUP(J3492,Ref!A:C,3,0)</f>
        <v>#N/A</v>
      </c>
      <c r="C3492" s="18" t="e">
        <f>VLOOKUP(J3492,Ref!A:D,4,0)</f>
        <v>#N/A</v>
      </c>
      <c r="D3492" s="18" t="str">
        <f t="shared" si="162"/>
        <v>00/ene</v>
      </c>
      <c r="E3492" s="18">
        <f t="shared" si="164"/>
        <v>0</v>
      </c>
      <c r="F3492" s="18">
        <v>1</v>
      </c>
      <c r="G3492" s="18">
        <f t="shared" si="163"/>
        <v>0</v>
      </c>
    </row>
    <row r="3493" spans="1:7">
      <c r="A3493" t="e">
        <f>_xlfn.XLOOKUP(I3493,UTILIZADAS[Contacto1],UTILIZADAS[Source.Name],,0)</f>
        <v>#N/A</v>
      </c>
      <c r="B3493" s="18" t="e">
        <f>VLOOKUP(J3493,Ref!A:C,3,0)</f>
        <v>#N/A</v>
      </c>
      <c r="C3493" s="18" t="e">
        <f>VLOOKUP(J3493,Ref!A:D,4,0)</f>
        <v>#N/A</v>
      </c>
      <c r="D3493" s="18" t="str">
        <f t="shared" si="162"/>
        <v>00/ene</v>
      </c>
      <c r="E3493" s="18">
        <f t="shared" si="164"/>
        <v>0</v>
      </c>
      <c r="F3493" s="18">
        <v>1</v>
      </c>
      <c r="G3493" s="18">
        <f t="shared" si="163"/>
        <v>0</v>
      </c>
    </row>
    <row r="3494" spans="1:7">
      <c r="A3494" t="e">
        <f>_xlfn.XLOOKUP(I3494,UTILIZADAS[Contacto1],UTILIZADAS[Source.Name],,0)</f>
        <v>#N/A</v>
      </c>
      <c r="B3494" s="18" t="e">
        <f>VLOOKUP(J3494,Ref!A:C,3,0)</f>
        <v>#N/A</v>
      </c>
      <c r="C3494" s="18" t="e">
        <f>VLOOKUP(J3494,Ref!A:D,4,0)</f>
        <v>#N/A</v>
      </c>
      <c r="D3494" s="18" t="str">
        <f t="shared" si="162"/>
        <v>00/ene</v>
      </c>
      <c r="E3494" s="18">
        <f t="shared" si="164"/>
        <v>0</v>
      </c>
      <c r="F3494" s="18">
        <v>1</v>
      </c>
      <c r="G3494" s="18">
        <f t="shared" si="163"/>
        <v>0</v>
      </c>
    </row>
    <row r="3495" spans="1:7">
      <c r="A3495" t="e">
        <f>_xlfn.XLOOKUP(I3495,UTILIZADAS[Contacto1],UTILIZADAS[Source.Name],,0)</f>
        <v>#N/A</v>
      </c>
      <c r="B3495" s="18" t="e">
        <f>VLOOKUP(J3495,Ref!A:C,3,0)</f>
        <v>#N/A</v>
      </c>
      <c r="C3495" s="18" t="e">
        <f>VLOOKUP(J3495,Ref!A:D,4,0)</f>
        <v>#N/A</v>
      </c>
      <c r="D3495" s="18" t="str">
        <f t="shared" si="162"/>
        <v>00/ene</v>
      </c>
      <c r="E3495" s="18">
        <f t="shared" si="164"/>
        <v>0</v>
      </c>
      <c r="F3495" s="18">
        <v>1</v>
      </c>
      <c r="G3495" s="18">
        <f t="shared" si="163"/>
        <v>0</v>
      </c>
    </row>
    <row r="3496" spans="1:7">
      <c r="A3496" t="e">
        <f>_xlfn.XLOOKUP(I3496,UTILIZADAS[Contacto1],UTILIZADAS[Source.Name],,0)</f>
        <v>#N/A</v>
      </c>
      <c r="B3496" s="18" t="e">
        <f>VLOOKUP(J3496,Ref!A:C,3,0)</f>
        <v>#N/A</v>
      </c>
      <c r="C3496" s="18" t="e">
        <f>VLOOKUP(J3496,Ref!A:D,4,0)</f>
        <v>#N/A</v>
      </c>
      <c r="D3496" s="18" t="str">
        <f t="shared" si="162"/>
        <v>00/ene</v>
      </c>
      <c r="E3496" s="18">
        <f t="shared" si="164"/>
        <v>0</v>
      </c>
      <c r="F3496" s="18">
        <v>1</v>
      </c>
      <c r="G3496" s="18">
        <f t="shared" si="163"/>
        <v>0</v>
      </c>
    </row>
    <row r="3497" spans="1:7">
      <c r="A3497" t="e">
        <f>_xlfn.XLOOKUP(I3497,UTILIZADAS[Contacto1],UTILIZADAS[Source.Name],,0)</f>
        <v>#N/A</v>
      </c>
      <c r="B3497" s="18" t="e">
        <f>VLOOKUP(J3497,Ref!A:C,3,0)</f>
        <v>#N/A</v>
      </c>
      <c r="C3497" s="18" t="e">
        <f>VLOOKUP(J3497,Ref!A:D,4,0)</f>
        <v>#N/A</v>
      </c>
      <c r="D3497" s="18" t="str">
        <f t="shared" si="162"/>
        <v>00/ene</v>
      </c>
      <c r="E3497" s="18">
        <f t="shared" si="164"/>
        <v>0</v>
      </c>
      <c r="F3497" s="18">
        <v>1</v>
      </c>
      <c r="G3497" s="18">
        <f t="shared" si="163"/>
        <v>0</v>
      </c>
    </row>
    <row r="3498" spans="1:7">
      <c r="A3498" t="e">
        <f>_xlfn.XLOOKUP(I3498,UTILIZADAS[Contacto1],UTILIZADAS[Source.Name],,0)</f>
        <v>#N/A</v>
      </c>
      <c r="B3498" s="18" t="e">
        <f>VLOOKUP(J3498,Ref!A:C,3,0)</f>
        <v>#N/A</v>
      </c>
      <c r="C3498" s="18" t="e">
        <f>VLOOKUP(J3498,Ref!A:D,4,0)</f>
        <v>#N/A</v>
      </c>
      <c r="D3498" s="18" t="str">
        <f t="shared" si="162"/>
        <v>00/ene</v>
      </c>
      <c r="E3498" s="18">
        <f t="shared" si="164"/>
        <v>0</v>
      </c>
      <c r="F3498" s="18">
        <v>1</v>
      </c>
      <c r="G3498" s="18">
        <f t="shared" si="163"/>
        <v>0</v>
      </c>
    </row>
    <row r="3499" spans="1:7">
      <c r="A3499" t="e">
        <f>_xlfn.XLOOKUP(I3499,UTILIZADAS[Contacto1],UTILIZADAS[Source.Name],,0)</f>
        <v>#N/A</v>
      </c>
      <c r="B3499" s="18" t="e">
        <f>VLOOKUP(J3499,Ref!A:C,3,0)</f>
        <v>#N/A</v>
      </c>
      <c r="C3499" s="18" t="e">
        <f>VLOOKUP(J3499,Ref!A:D,4,0)</f>
        <v>#N/A</v>
      </c>
      <c r="D3499" s="18" t="str">
        <f t="shared" si="162"/>
        <v>00/ene</v>
      </c>
      <c r="E3499" s="18">
        <f t="shared" si="164"/>
        <v>0</v>
      </c>
      <c r="F3499" s="18">
        <v>1</v>
      </c>
      <c r="G3499" s="18">
        <f t="shared" si="163"/>
        <v>0</v>
      </c>
    </row>
    <row r="3500" spans="1:7">
      <c r="A3500" t="e">
        <f>_xlfn.XLOOKUP(I3500,UTILIZADAS[Contacto1],UTILIZADAS[Source.Name],,0)</f>
        <v>#N/A</v>
      </c>
      <c r="B3500" s="18" t="e">
        <f>VLOOKUP(J3500,Ref!A:C,3,0)</f>
        <v>#N/A</v>
      </c>
      <c r="C3500" s="18" t="e">
        <f>VLOOKUP(J3500,Ref!A:D,4,0)</f>
        <v>#N/A</v>
      </c>
      <c r="D3500" s="18" t="str">
        <f t="shared" si="162"/>
        <v>00/ene</v>
      </c>
      <c r="E3500" s="18">
        <f t="shared" si="164"/>
        <v>0</v>
      </c>
      <c r="F3500" s="18">
        <v>1</v>
      </c>
      <c r="G3500" s="18">
        <f t="shared" si="163"/>
        <v>0</v>
      </c>
    </row>
    <row r="3501" spans="1:7">
      <c r="A3501" t="e">
        <f>_xlfn.XLOOKUP(I3501,UTILIZADAS[Contacto1],UTILIZADAS[Source.Name],,0)</f>
        <v>#N/A</v>
      </c>
      <c r="B3501" s="18" t="e">
        <f>VLOOKUP(J3501,Ref!A:C,3,0)</f>
        <v>#N/A</v>
      </c>
      <c r="C3501" s="18" t="e">
        <f>VLOOKUP(J3501,Ref!A:D,4,0)</f>
        <v>#N/A</v>
      </c>
      <c r="D3501" s="18" t="str">
        <f t="shared" si="162"/>
        <v>00/ene</v>
      </c>
      <c r="E3501" s="18">
        <f t="shared" si="164"/>
        <v>0</v>
      </c>
      <c r="F3501" s="18">
        <v>1</v>
      </c>
      <c r="G3501" s="18">
        <f t="shared" si="163"/>
        <v>0</v>
      </c>
    </row>
    <row r="3502" spans="1:7">
      <c r="A3502" t="e">
        <f>_xlfn.XLOOKUP(I3502,UTILIZADAS[Contacto1],UTILIZADAS[Source.Name],,0)</f>
        <v>#N/A</v>
      </c>
      <c r="B3502" s="18" t="e">
        <f>VLOOKUP(J3502,Ref!A:C,3,0)</f>
        <v>#N/A</v>
      </c>
      <c r="C3502" s="18" t="e">
        <f>VLOOKUP(J3502,Ref!A:D,4,0)</f>
        <v>#N/A</v>
      </c>
      <c r="D3502" s="18" t="str">
        <f t="shared" si="162"/>
        <v>00/ene</v>
      </c>
      <c r="E3502" s="18">
        <f t="shared" si="164"/>
        <v>0</v>
      </c>
      <c r="F3502" s="18">
        <v>1</v>
      </c>
      <c r="G3502" s="18">
        <f t="shared" si="163"/>
        <v>0</v>
      </c>
    </row>
    <row r="3503" spans="1:7">
      <c r="A3503" t="e">
        <f>_xlfn.XLOOKUP(I3503,UTILIZADAS[Contacto1],UTILIZADAS[Source.Name],,0)</f>
        <v>#N/A</v>
      </c>
      <c r="B3503" s="18" t="e">
        <f>VLOOKUP(J3503,Ref!A:C,3,0)</f>
        <v>#N/A</v>
      </c>
      <c r="C3503" s="18" t="e">
        <f>VLOOKUP(J3503,Ref!A:D,4,0)</f>
        <v>#N/A</v>
      </c>
      <c r="D3503" s="18" t="str">
        <f t="shared" si="162"/>
        <v>00/ene</v>
      </c>
      <c r="E3503" s="18">
        <f t="shared" si="164"/>
        <v>0</v>
      </c>
      <c r="F3503" s="18">
        <v>1</v>
      </c>
      <c r="G3503" s="18">
        <f t="shared" si="163"/>
        <v>0</v>
      </c>
    </row>
    <row r="3504" spans="1:7">
      <c r="A3504" t="e">
        <f>_xlfn.XLOOKUP(I3504,UTILIZADAS[Contacto1],UTILIZADAS[Source.Name],,0)</f>
        <v>#N/A</v>
      </c>
      <c r="B3504" s="18" t="e">
        <f>VLOOKUP(J3504,Ref!A:C,3,0)</f>
        <v>#N/A</v>
      </c>
      <c r="C3504" s="18" t="e">
        <f>VLOOKUP(J3504,Ref!A:D,4,0)</f>
        <v>#N/A</v>
      </c>
      <c r="D3504" s="18" t="str">
        <f t="shared" si="162"/>
        <v>00/ene</v>
      </c>
      <c r="E3504" s="18">
        <f t="shared" si="164"/>
        <v>0</v>
      </c>
      <c r="F3504" s="18">
        <v>1</v>
      </c>
      <c r="G3504" s="18">
        <f t="shared" si="163"/>
        <v>0</v>
      </c>
    </row>
    <row r="3505" spans="1:7">
      <c r="A3505" t="e">
        <f>_xlfn.XLOOKUP(I3505,UTILIZADAS[Contacto1],UTILIZADAS[Source.Name],,0)</f>
        <v>#N/A</v>
      </c>
      <c r="B3505" s="18" t="e">
        <f>VLOOKUP(J3505,Ref!A:C,3,0)</f>
        <v>#N/A</v>
      </c>
      <c r="C3505" s="18" t="e">
        <f>VLOOKUP(J3505,Ref!A:D,4,0)</f>
        <v>#N/A</v>
      </c>
      <c r="D3505" s="18" t="str">
        <f t="shared" si="162"/>
        <v>00/ene</v>
      </c>
      <c r="E3505" s="18">
        <f t="shared" si="164"/>
        <v>0</v>
      </c>
      <c r="F3505" s="18">
        <v>1</v>
      </c>
      <c r="G3505" s="18">
        <f t="shared" si="163"/>
        <v>0</v>
      </c>
    </row>
    <row r="3506" spans="1:7">
      <c r="A3506" t="e">
        <f>_xlfn.XLOOKUP(I3506,UTILIZADAS[Contacto1],UTILIZADAS[Source.Name],,0)</f>
        <v>#N/A</v>
      </c>
      <c r="B3506" s="18" t="e">
        <f>VLOOKUP(J3506,Ref!A:C,3,0)</f>
        <v>#N/A</v>
      </c>
      <c r="C3506" s="18" t="e">
        <f>VLOOKUP(J3506,Ref!A:D,4,0)</f>
        <v>#N/A</v>
      </c>
      <c r="D3506" s="18" t="str">
        <f t="shared" ref="D3506:D3569" si="165">TEXT(H3506,"dd/mmm")</f>
        <v>00/ene</v>
      </c>
      <c r="E3506" s="18">
        <f t="shared" si="164"/>
        <v>0</v>
      </c>
      <c r="F3506" s="18">
        <v>1</v>
      </c>
      <c r="G3506" s="18">
        <f t="shared" ref="G3506:G3569" si="166">IF(I3506=I3507,0,1)</f>
        <v>0</v>
      </c>
    </row>
    <row r="3507" spans="1:7">
      <c r="A3507" t="e">
        <f>_xlfn.XLOOKUP(I3507,UTILIZADAS[Contacto1],UTILIZADAS[Source.Name],,0)</f>
        <v>#N/A</v>
      </c>
      <c r="B3507" s="18" t="e">
        <f>VLOOKUP(J3507,Ref!A:C,3,0)</f>
        <v>#N/A</v>
      </c>
      <c r="C3507" s="18" t="e">
        <f>VLOOKUP(J3507,Ref!A:D,4,0)</f>
        <v>#N/A</v>
      </c>
      <c r="D3507" s="18" t="str">
        <f t="shared" si="165"/>
        <v>00/ene</v>
      </c>
      <c r="E3507" s="18">
        <f t="shared" si="164"/>
        <v>0</v>
      </c>
      <c r="F3507" s="18">
        <v>1</v>
      </c>
      <c r="G3507" s="18">
        <f t="shared" si="166"/>
        <v>0</v>
      </c>
    </row>
    <row r="3508" spans="1:7">
      <c r="A3508" t="e">
        <f>_xlfn.XLOOKUP(I3508,UTILIZADAS[Contacto1],UTILIZADAS[Source.Name],,0)</f>
        <v>#N/A</v>
      </c>
      <c r="B3508" s="18" t="e">
        <f>VLOOKUP(J3508,Ref!A:C,3,0)</f>
        <v>#N/A</v>
      </c>
      <c r="C3508" s="18" t="e">
        <f>VLOOKUP(J3508,Ref!A:D,4,0)</f>
        <v>#N/A</v>
      </c>
      <c r="D3508" s="18" t="str">
        <f t="shared" si="165"/>
        <v>00/ene</v>
      </c>
      <c r="E3508" s="18">
        <f t="shared" si="164"/>
        <v>0</v>
      </c>
      <c r="F3508" s="18">
        <v>1</v>
      </c>
      <c r="G3508" s="18">
        <f t="shared" si="166"/>
        <v>0</v>
      </c>
    </row>
    <row r="3509" spans="1:7">
      <c r="A3509" t="e">
        <f>_xlfn.XLOOKUP(I3509,UTILIZADAS[Contacto1],UTILIZADAS[Source.Name],,0)</f>
        <v>#N/A</v>
      </c>
      <c r="B3509" s="18" t="e">
        <f>VLOOKUP(J3509,Ref!A:C,3,0)</f>
        <v>#N/A</v>
      </c>
      <c r="C3509" s="18" t="e">
        <f>VLOOKUP(J3509,Ref!A:D,4,0)</f>
        <v>#N/A</v>
      </c>
      <c r="D3509" s="18" t="str">
        <f t="shared" si="165"/>
        <v>00/ene</v>
      </c>
      <c r="E3509" s="18">
        <f t="shared" si="164"/>
        <v>0</v>
      </c>
      <c r="F3509" s="18">
        <v>1</v>
      </c>
      <c r="G3509" s="18">
        <f t="shared" si="166"/>
        <v>0</v>
      </c>
    </row>
    <row r="3510" spans="1:7">
      <c r="A3510" t="e">
        <f>_xlfn.XLOOKUP(I3510,UTILIZADAS[Contacto1],UTILIZADAS[Source.Name],,0)</f>
        <v>#N/A</v>
      </c>
      <c r="B3510" s="18" t="e">
        <f>VLOOKUP(J3510,Ref!A:C,3,0)</f>
        <v>#N/A</v>
      </c>
      <c r="C3510" s="18" t="e">
        <f>VLOOKUP(J3510,Ref!A:D,4,0)</f>
        <v>#N/A</v>
      </c>
      <c r="D3510" s="18" t="str">
        <f t="shared" si="165"/>
        <v>00/ene</v>
      </c>
      <c r="E3510" s="18">
        <f t="shared" si="164"/>
        <v>0</v>
      </c>
      <c r="F3510" s="18">
        <v>1</v>
      </c>
      <c r="G3510" s="18">
        <f t="shared" si="166"/>
        <v>0</v>
      </c>
    </row>
    <row r="3511" spans="1:7">
      <c r="A3511" t="e">
        <f>_xlfn.XLOOKUP(I3511,UTILIZADAS[Contacto1],UTILIZADAS[Source.Name],,0)</f>
        <v>#N/A</v>
      </c>
      <c r="B3511" s="18" t="e">
        <f>VLOOKUP(J3511,Ref!A:C,3,0)</f>
        <v>#N/A</v>
      </c>
      <c r="C3511" s="18" t="e">
        <f>VLOOKUP(J3511,Ref!A:D,4,0)</f>
        <v>#N/A</v>
      </c>
      <c r="D3511" s="18" t="str">
        <f t="shared" si="165"/>
        <v>00/ene</v>
      </c>
      <c r="E3511" s="18">
        <f t="shared" si="164"/>
        <v>0</v>
      </c>
      <c r="F3511" s="18">
        <v>1</v>
      </c>
      <c r="G3511" s="18">
        <f t="shared" si="166"/>
        <v>0</v>
      </c>
    </row>
    <row r="3512" spans="1:7">
      <c r="A3512" t="e">
        <f>_xlfn.XLOOKUP(I3512,UTILIZADAS[Contacto1],UTILIZADAS[Source.Name],,0)</f>
        <v>#N/A</v>
      </c>
      <c r="B3512" s="18" t="e">
        <f>VLOOKUP(J3512,Ref!A:C,3,0)</f>
        <v>#N/A</v>
      </c>
      <c r="C3512" s="18" t="e">
        <f>VLOOKUP(J3512,Ref!A:D,4,0)</f>
        <v>#N/A</v>
      </c>
      <c r="D3512" s="18" t="str">
        <f t="shared" si="165"/>
        <v>00/ene</v>
      </c>
      <c r="E3512" s="18">
        <f t="shared" si="164"/>
        <v>0</v>
      </c>
      <c r="F3512" s="18">
        <v>1</v>
      </c>
      <c r="G3512" s="18">
        <f t="shared" si="166"/>
        <v>0</v>
      </c>
    </row>
    <row r="3513" spans="1:7">
      <c r="A3513" t="e">
        <f>_xlfn.XLOOKUP(I3513,UTILIZADAS[Contacto1],UTILIZADAS[Source.Name],,0)</f>
        <v>#N/A</v>
      </c>
      <c r="B3513" s="18" t="e">
        <f>VLOOKUP(J3513,Ref!A:C,3,0)</f>
        <v>#N/A</v>
      </c>
      <c r="C3513" s="18" t="e">
        <f>VLOOKUP(J3513,Ref!A:D,4,0)</f>
        <v>#N/A</v>
      </c>
      <c r="D3513" s="18" t="str">
        <f t="shared" si="165"/>
        <v>00/ene</v>
      </c>
      <c r="E3513" s="18">
        <f t="shared" si="164"/>
        <v>0</v>
      </c>
      <c r="F3513" s="18">
        <v>1</v>
      </c>
      <c r="G3513" s="18">
        <f t="shared" si="166"/>
        <v>0</v>
      </c>
    </row>
    <row r="3514" spans="1:7">
      <c r="A3514" t="e">
        <f>_xlfn.XLOOKUP(I3514,UTILIZADAS[Contacto1],UTILIZADAS[Source.Name],,0)</f>
        <v>#N/A</v>
      </c>
      <c r="B3514" s="18" t="e">
        <f>VLOOKUP(J3514,Ref!A:C,3,0)</f>
        <v>#N/A</v>
      </c>
      <c r="C3514" s="18" t="e">
        <f>VLOOKUP(J3514,Ref!A:D,4,0)</f>
        <v>#N/A</v>
      </c>
      <c r="D3514" s="18" t="str">
        <f t="shared" si="165"/>
        <v>00/ene</v>
      </c>
      <c r="E3514" s="18">
        <f t="shared" si="164"/>
        <v>0</v>
      </c>
      <c r="F3514" s="18">
        <v>1</v>
      </c>
      <c r="G3514" s="18">
        <f t="shared" si="166"/>
        <v>0</v>
      </c>
    </row>
    <row r="3515" spans="1:7">
      <c r="A3515" t="e">
        <f>_xlfn.XLOOKUP(I3515,UTILIZADAS[Contacto1],UTILIZADAS[Source.Name],,0)</f>
        <v>#N/A</v>
      </c>
      <c r="B3515" s="18" t="e">
        <f>VLOOKUP(J3515,Ref!A:C,3,0)</f>
        <v>#N/A</v>
      </c>
      <c r="C3515" s="18" t="e">
        <f>VLOOKUP(J3515,Ref!A:D,4,0)</f>
        <v>#N/A</v>
      </c>
      <c r="D3515" s="18" t="str">
        <f t="shared" si="165"/>
        <v>00/ene</v>
      </c>
      <c r="E3515" s="18">
        <f t="shared" si="164"/>
        <v>0</v>
      </c>
      <c r="F3515" s="18">
        <v>1</v>
      </c>
      <c r="G3515" s="18">
        <f t="shared" si="166"/>
        <v>0</v>
      </c>
    </row>
    <row r="3516" spans="1:7">
      <c r="A3516" t="e">
        <f>_xlfn.XLOOKUP(I3516,UTILIZADAS[Contacto1],UTILIZADAS[Source.Name],,0)</f>
        <v>#N/A</v>
      </c>
      <c r="B3516" s="18" t="e">
        <f>VLOOKUP(J3516,Ref!A:C,3,0)</f>
        <v>#N/A</v>
      </c>
      <c r="C3516" s="18" t="e">
        <f>VLOOKUP(J3516,Ref!A:D,4,0)</f>
        <v>#N/A</v>
      </c>
      <c r="D3516" s="18" t="str">
        <f t="shared" si="165"/>
        <v>00/ene</v>
      </c>
      <c r="E3516" s="18">
        <f t="shared" si="164"/>
        <v>0</v>
      </c>
      <c r="F3516" s="18">
        <v>1</v>
      </c>
      <c r="G3516" s="18">
        <f t="shared" si="166"/>
        <v>0</v>
      </c>
    </row>
    <row r="3517" spans="1:7">
      <c r="A3517" t="e">
        <f>_xlfn.XLOOKUP(I3517,UTILIZADAS[Contacto1],UTILIZADAS[Source.Name],,0)</f>
        <v>#N/A</v>
      </c>
      <c r="B3517" s="18" t="e">
        <f>VLOOKUP(J3517,Ref!A:C,3,0)</f>
        <v>#N/A</v>
      </c>
      <c r="C3517" s="18" t="e">
        <f>VLOOKUP(J3517,Ref!A:D,4,0)</f>
        <v>#N/A</v>
      </c>
      <c r="D3517" s="18" t="str">
        <f t="shared" si="165"/>
        <v>00/ene</v>
      </c>
      <c r="E3517" s="18">
        <f t="shared" si="164"/>
        <v>0</v>
      </c>
      <c r="F3517" s="18">
        <v>1</v>
      </c>
      <c r="G3517" s="18">
        <f t="shared" si="166"/>
        <v>0</v>
      </c>
    </row>
    <row r="3518" spans="1:7">
      <c r="A3518" t="e">
        <f>_xlfn.XLOOKUP(I3518,UTILIZADAS[Contacto1],UTILIZADAS[Source.Name],,0)</f>
        <v>#N/A</v>
      </c>
      <c r="B3518" s="18" t="e">
        <f>VLOOKUP(J3518,Ref!A:C,3,0)</f>
        <v>#N/A</v>
      </c>
      <c r="C3518" s="18" t="e">
        <f>VLOOKUP(J3518,Ref!A:D,4,0)</f>
        <v>#N/A</v>
      </c>
      <c r="D3518" s="18" t="str">
        <f t="shared" si="165"/>
        <v>00/ene</v>
      </c>
      <c r="E3518" s="18">
        <f t="shared" si="164"/>
        <v>0</v>
      </c>
      <c r="F3518" s="18">
        <v>1</v>
      </c>
      <c r="G3518" s="18">
        <f t="shared" si="166"/>
        <v>0</v>
      </c>
    </row>
    <row r="3519" spans="1:7">
      <c r="A3519" t="e">
        <f>_xlfn.XLOOKUP(I3519,UTILIZADAS[Contacto1],UTILIZADAS[Source.Name],,0)</f>
        <v>#N/A</v>
      </c>
      <c r="B3519" s="18" t="e">
        <f>VLOOKUP(J3519,Ref!A:C,3,0)</f>
        <v>#N/A</v>
      </c>
      <c r="C3519" s="18" t="e">
        <f>VLOOKUP(J3519,Ref!A:D,4,0)</f>
        <v>#N/A</v>
      </c>
      <c r="D3519" s="18" t="str">
        <f t="shared" si="165"/>
        <v>00/ene</v>
      </c>
      <c r="E3519" s="18">
        <f t="shared" si="164"/>
        <v>0</v>
      </c>
      <c r="F3519" s="18">
        <v>1</v>
      </c>
      <c r="G3519" s="18">
        <f t="shared" si="166"/>
        <v>0</v>
      </c>
    </row>
    <row r="3520" spans="1:7">
      <c r="A3520" t="e">
        <f>_xlfn.XLOOKUP(I3520,UTILIZADAS[Contacto1],UTILIZADAS[Source.Name],,0)</f>
        <v>#N/A</v>
      </c>
      <c r="B3520" s="18" t="e">
        <f>VLOOKUP(J3520,Ref!A:C,3,0)</f>
        <v>#N/A</v>
      </c>
      <c r="C3520" s="18" t="e">
        <f>VLOOKUP(J3520,Ref!A:D,4,0)</f>
        <v>#N/A</v>
      </c>
      <c r="D3520" s="18" t="str">
        <f t="shared" si="165"/>
        <v>00/ene</v>
      </c>
      <c r="E3520" s="18">
        <f t="shared" si="164"/>
        <v>0</v>
      </c>
      <c r="F3520" s="18">
        <v>1</v>
      </c>
      <c r="G3520" s="18">
        <f t="shared" si="166"/>
        <v>0</v>
      </c>
    </row>
    <row r="3521" spans="1:7">
      <c r="A3521" t="e">
        <f>_xlfn.XLOOKUP(I3521,UTILIZADAS[Contacto1],UTILIZADAS[Source.Name],,0)</f>
        <v>#N/A</v>
      </c>
      <c r="B3521" s="18" t="e">
        <f>VLOOKUP(J3521,Ref!A:C,3,0)</f>
        <v>#N/A</v>
      </c>
      <c r="C3521" s="18" t="e">
        <f>VLOOKUP(J3521,Ref!A:D,4,0)</f>
        <v>#N/A</v>
      </c>
      <c r="D3521" s="18" t="str">
        <f t="shared" si="165"/>
        <v>00/ene</v>
      </c>
      <c r="E3521" s="18">
        <f t="shared" si="164"/>
        <v>0</v>
      </c>
      <c r="F3521" s="18">
        <v>1</v>
      </c>
      <c r="G3521" s="18">
        <f t="shared" si="166"/>
        <v>0</v>
      </c>
    </row>
    <row r="3522" spans="1:7">
      <c r="A3522" t="e">
        <f>_xlfn.XLOOKUP(I3522,UTILIZADAS[Contacto1],UTILIZADAS[Source.Name],,0)</f>
        <v>#N/A</v>
      </c>
      <c r="B3522" s="18" t="e">
        <f>VLOOKUP(J3522,Ref!A:C,3,0)</f>
        <v>#N/A</v>
      </c>
      <c r="C3522" s="18" t="e">
        <f>VLOOKUP(J3522,Ref!A:D,4,0)</f>
        <v>#N/A</v>
      </c>
      <c r="D3522" s="18" t="str">
        <f t="shared" si="165"/>
        <v>00/ene</v>
      </c>
      <c r="E3522" s="18">
        <f t="shared" ref="E3522:E3585" si="167">+COUNTIF(I:I,I3522)</f>
        <v>0</v>
      </c>
      <c r="F3522" s="18">
        <v>1</v>
      </c>
      <c r="G3522" s="18">
        <f t="shared" si="166"/>
        <v>0</v>
      </c>
    </row>
    <row r="3523" spans="1:7">
      <c r="A3523" t="e">
        <f>_xlfn.XLOOKUP(I3523,UTILIZADAS[Contacto1],UTILIZADAS[Source.Name],,0)</f>
        <v>#N/A</v>
      </c>
      <c r="B3523" s="18" t="e">
        <f>VLOOKUP(J3523,Ref!A:C,3,0)</f>
        <v>#N/A</v>
      </c>
      <c r="C3523" s="18" t="e">
        <f>VLOOKUP(J3523,Ref!A:D,4,0)</f>
        <v>#N/A</v>
      </c>
      <c r="D3523" s="18" t="str">
        <f t="shared" si="165"/>
        <v>00/ene</v>
      </c>
      <c r="E3523" s="18">
        <f t="shared" si="167"/>
        <v>0</v>
      </c>
      <c r="F3523" s="18">
        <v>1</v>
      </c>
      <c r="G3523" s="18">
        <f t="shared" si="166"/>
        <v>0</v>
      </c>
    </row>
    <row r="3524" spans="1:7">
      <c r="A3524" t="e">
        <f>_xlfn.XLOOKUP(I3524,UTILIZADAS[Contacto1],UTILIZADAS[Source.Name],,0)</f>
        <v>#N/A</v>
      </c>
      <c r="B3524" s="18" t="e">
        <f>VLOOKUP(J3524,Ref!A:C,3,0)</f>
        <v>#N/A</v>
      </c>
      <c r="C3524" s="18" t="e">
        <f>VLOOKUP(J3524,Ref!A:D,4,0)</f>
        <v>#N/A</v>
      </c>
      <c r="D3524" s="18" t="str">
        <f t="shared" si="165"/>
        <v>00/ene</v>
      </c>
      <c r="E3524" s="18">
        <f t="shared" si="167"/>
        <v>0</v>
      </c>
      <c r="F3524" s="18">
        <v>1</v>
      </c>
      <c r="G3524" s="18">
        <f t="shared" si="166"/>
        <v>0</v>
      </c>
    </row>
    <row r="3525" spans="1:7">
      <c r="A3525" t="e">
        <f>_xlfn.XLOOKUP(I3525,UTILIZADAS[Contacto1],UTILIZADAS[Source.Name],,0)</f>
        <v>#N/A</v>
      </c>
      <c r="B3525" s="18" t="e">
        <f>VLOOKUP(J3525,Ref!A:C,3,0)</f>
        <v>#N/A</v>
      </c>
      <c r="C3525" s="18" t="e">
        <f>VLOOKUP(J3525,Ref!A:D,4,0)</f>
        <v>#N/A</v>
      </c>
      <c r="D3525" s="18" t="str">
        <f t="shared" si="165"/>
        <v>00/ene</v>
      </c>
      <c r="E3525" s="18">
        <f t="shared" si="167"/>
        <v>0</v>
      </c>
      <c r="F3525" s="18">
        <v>1</v>
      </c>
      <c r="G3525" s="18">
        <f t="shared" si="166"/>
        <v>0</v>
      </c>
    </row>
    <row r="3526" spans="1:7">
      <c r="A3526" t="e">
        <f>_xlfn.XLOOKUP(I3526,UTILIZADAS[Contacto1],UTILIZADAS[Source.Name],,0)</f>
        <v>#N/A</v>
      </c>
      <c r="B3526" s="18" t="e">
        <f>VLOOKUP(J3526,Ref!A:C,3,0)</f>
        <v>#N/A</v>
      </c>
      <c r="C3526" s="18" t="e">
        <f>VLOOKUP(J3526,Ref!A:D,4,0)</f>
        <v>#N/A</v>
      </c>
      <c r="D3526" s="18" t="str">
        <f t="shared" si="165"/>
        <v>00/ene</v>
      </c>
      <c r="E3526" s="18">
        <f t="shared" si="167"/>
        <v>0</v>
      </c>
      <c r="F3526" s="18">
        <v>1</v>
      </c>
      <c r="G3526" s="18">
        <f t="shared" si="166"/>
        <v>0</v>
      </c>
    </row>
    <row r="3527" spans="1:7">
      <c r="A3527" t="e">
        <f>_xlfn.XLOOKUP(I3527,UTILIZADAS[Contacto1],UTILIZADAS[Source.Name],,0)</f>
        <v>#N/A</v>
      </c>
      <c r="B3527" s="18" t="e">
        <f>VLOOKUP(J3527,Ref!A:C,3,0)</f>
        <v>#N/A</v>
      </c>
      <c r="C3527" s="18" t="e">
        <f>VLOOKUP(J3527,Ref!A:D,4,0)</f>
        <v>#N/A</v>
      </c>
      <c r="D3527" s="18" t="str">
        <f t="shared" si="165"/>
        <v>00/ene</v>
      </c>
      <c r="E3527" s="18">
        <f t="shared" si="167"/>
        <v>0</v>
      </c>
      <c r="F3527" s="18">
        <v>1</v>
      </c>
      <c r="G3527" s="18">
        <f t="shared" si="166"/>
        <v>0</v>
      </c>
    </row>
    <row r="3528" spans="1:7">
      <c r="A3528" t="e">
        <f>_xlfn.XLOOKUP(I3528,UTILIZADAS[Contacto1],UTILIZADAS[Source.Name],,0)</f>
        <v>#N/A</v>
      </c>
      <c r="B3528" s="18" t="e">
        <f>VLOOKUP(J3528,Ref!A:C,3,0)</f>
        <v>#N/A</v>
      </c>
      <c r="C3528" s="18" t="e">
        <f>VLOOKUP(J3528,Ref!A:D,4,0)</f>
        <v>#N/A</v>
      </c>
      <c r="D3528" s="18" t="str">
        <f t="shared" si="165"/>
        <v>00/ene</v>
      </c>
      <c r="E3528" s="18">
        <f t="shared" si="167"/>
        <v>0</v>
      </c>
      <c r="F3528" s="18">
        <v>1</v>
      </c>
      <c r="G3528" s="18">
        <f t="shared" si="166"/>
        <v>0</v>
      </c>
    </row>
    <row r="3529" spans="1:7">
      <c r="A3529" t="e">
        <f>_xlfn.XLOOKUP(I3529,UTILIZADAS[Contacto1],UTILIZADAS[Source.Name],,0)</f>
        <v>#N/A</v>
      </c>
      <c r="B3529" s="18" t="e">
        <f>VLOOKUP(J3529,Ref!A:C,3,0)</f>
        <v>#N/A</v>
      </c>
      <c r="C3529" s="18" t="e">
        <f>VLOOKUP(J3529,Ref!A:D,4,0)</f>
        <v>#N/A</v>
      </c>
      <c r="D3529" s="18" t="str">
        <f t="shared" si="165"/>
        <v>00/ene</v>
      </c>
      <c r="E3529" s="18">
        <f t="shared" si="167"/>
        <v>0</v>
      </c>
      <c r="F3529" s="18">
        <v>1</v>
      </c>
      <c r="G3529" s="18">
        <f t="shared" si="166"/>
        <v>0</v>
      </c>
    </row>
    <row r="3530" spans="1:7">
      <c r="A3530" t="e">
        <f>_xlfn.XLOOKUP(I3530,UTILIZADAS[Contacto1],UTILIZADAS[Source.Name],,0)</f>
        <v>#N/A</v>
      </c>
      <c r="B3530" s="18" t="e">
        <f>VLOOKUP(J3530,Ref!A:C,3,0)</f>
        <v>#N/A</v>
      </c>
      <c r="C3530" s="18" t="e">
        <f>VLOOKUP(J3530,Ref!A:D,4,0)</f>
        <v>#N/A</v>
      </c>
      <c r="D3530" s="18" t="str">
        <f t="shared" si="165"/>
        <v>00/ene</v>
      </c>
      <c r="E3530" s="18">
        <f t="shared" si="167"/>
        <v>0</v>
      </c>
      <c r="F3530" s="18">
        <v>1</v>
      </c>
      <c r="G3530" s="18">
        <f t="shared" si="166"/>
        <v>0</v>
      </c>
    </row>
    <row r="3531" spans="1:7">
      <c r="A3531" t="e">
        <f>_xlfn.XLOOKUP(I3531,UTILIZADAS[Contacto1],UTILIZADAS[Source.Name],,0)</f>
        <v>#N/A</v>
      </c>
      <c r="B3531" s="18" t="e">
        <f>VLOOKUP(J3531,Ref!A:C,3,0)</f>
        <v>#N/A</v>
      </c>
      <c r="C3531" s="18" t="e">
        <f>VLOOKUP(J3531,Ref!A:D,4,0)</f>
        <v>#N/A</v>
      </c>
      <c r="D3531" s="18" t="str">
        <f t="shared" si="165"/>
        <v>00/ene</v>
      </c>
      <c r="E3531" s="18">
        <f t="shared" si="167"/>
        <v>0</v>
      </c>
      <c r="F3531" s="18">
        <v>1</v>
      </c>
      <c r="G3531" s="18">
        <f t="shared" si="166"/>
        <v>0</v>
      </c>
    </row>
    <row r="3532" spans="1:7">
      <c r="A3532" t="e">
        <f>_xlfn.XLOOKUP(I3532,UTILIZADAS[Contacto1],UTILIZADAS[Source.Name],,0)</f>
        <v>#N/A</v>
      </c>
      <c r="B3532" s="18" t="e">
        <f>VLOOKUP(J3532,Ref!A:C,3,0)</f>
        <v>#N/A</v>
      </c>
      <c r="C3532" s="18" t="e">
        <f>VLOOKUP(J3532,Ref!A:D,4,0)</f>
        <v>#N/A</v>
      </c>
      <c r="D3532" s="18" t="str">
        <f t="shared" si="165"/>
        <v>00/ene</v>
      </c>
      <c r="E3532" s="18">
        <f t="shared" si="167"/>
        <v>0</v>
      </c>
      <c r="F3532" s="18">
        <v>1</v>
      </c>
      <c r="G3532" s="18">
        <f t="shared" si="166"/>
        <v>0</v>
      </c>
    </row>
    <row r="3533" spans="1:7">
      <c r="A3533" t="e">
        <f>_xlfn.XLOOKUP(I3533,UTILIZADAS[Contacto1],UTILIZADAS[Source.Name],,0)</f>
        <v>#N/A</v>
      </c>
      <c r="B3533" s="18" t="e">
        <f>VLOOKUP(J3533,Ref!A:C,3,0)</f>
        <v>#N/A</v>
      </c>
      <c r="C3533" s="18" t="e">
        <f>VLOOKUP(J3533,Ref!A:D,4,0)</f>
        <v>#N/A</v>
      </c>
      <c r="D3533" s="18" t="str">
        <f t="shared" si="165"/>
        <v>00/ene</v>
      </c>
      <c r="E3533" s="18">
        <f t="shared" si="167"/>
        <v>0</v>
      </c>
      <c r="F3533" s="18">
        <v>1</v>
      </c>
      <c r="G3533" s="18">
        <f t="shared" si="166"/>
        <v>0</v>
      </c>
    </row>
    <row r="3534" spans="1:7">
      <c r="A3534" t="e">
        <f>_xlfn.XLOOKUP(I3534,UTILIZADAS[Contacto1],UTILIZADAS[Source.Name],,0)</f>
        <v>#N/A</v>
      </c>
      <c r="B3534" s="18" t="e">
        <f>VLOOKUP(J3534,Ref!A:C,3,0)</f>
        <v>#N/A</v>
      </c>
      <c r="C3534" s="18" t="e">
        <f>VLOOKUP(J3534,Ref!A:D,4,0)</f>
        <v>#N/A</v>
      </c>
      <c r="D3534" s="18" t="str">
        <f t="shared" si="165"/>
        <v>00/ene</v>
      </c>
      <c r="E3534" s="18">
        <f t="shared" si="167"/>
        <v>0</v>
      </c>
      <c r="F3534" s="18">
        <v>1</v>
      </c>
      <c r="G3534" s="18">
        <f t="shared" si="166"/>
        <v>0</v>
      </c>
    </row>
    <row r="3535" spans="1:7">
      <c r="A3535" t="e">
        <f>_xlfn.XLOOKUP(I3535,UTILIZADAS[Contacto1],UTILIZADAS[Source.Name],,0)</f>
        <v>#N/A</v>
      </c>
      <c r="B3535" s="18" t="e">
        <f>VLOOKUP(J3535,Ref!A:C,3,0)</f>
        <v>#N/A</v>
      </c>
      <c r="C3535" s="18" t="e">
        <f>VLOOKUP(J3535,Ref!A:D,4,0)</f>
        <v>#N/A</v>
      </c>
      <c r="D3535" s="18" t="str">
        <f t="shared" si="165"/>
        <v>00/ene</v>
      </c>
      <c r="E3535" s="18">
        <f t="shared" si="167"/>
        <v>0</v>
      </c>
      <c r="F3535" s="18">
        <v>1</v>
      </c>
      <c r="G3535" s="18">
        <f t="shared" si="166"/>
        <v>0</v>
      </c>
    </row>
    <row r="3536" spans="1:7">
      <c r="A3536" t="e">
        <f>_xlfn.XLOOKUP(I3536,UTILIZADAS[Contacto1],UTILIZADAS[Source.Name],,0)</f>
        <v>#N/A</v>
      </c>
      <c r="B3536" s="18" t="e">
        <f>VLOOKUP(J3536,Ref!A:C,3,0)</f>
        <v>#N/A</v>
      </c>
      <c r="C3536" s="18" t="e">
        <f>VLOOKUP(J3536,Ref!A:D,4,0)</f>
        <v>#N/A</v>
      </c>
      <c r="D3536" s="18" t="str">
        <f t="shared" si="165"/>
        <v>00/ene</v>
      </c>
      <c r="E3536" s="18">
        <f t="shared" si="167"/>
        <v>0</v>
      </c>
      <c r="F3536" s="18">
        <v>1</v>
      </c>
      <c r="G3536" s="18">
        <f t="shared" si="166"/>
        <v>0</v>
      </c>
    </row>
    <row r="3537" spans="1:7">
      <c r="A3537" t="e">
        <f>_xlfn.XLOOKUP(I3537,UTILIZADAS[Contacto1],UTILIZADAS[Source.Name],,0)</f>
        <v>#N/A</v>
      </c>
      <c r="B3537" s="18" t="e">
        <f>VLOOKUP(J3537,Ref!A:C,3,0)</f>
        <v>#N/A</v>
      </c>
      <c r="C3537" s="18" t="e">
        <f>VLOOKUP(J3537,Ref!A:D,4,0)</f>
        <v>#N/A</v>
      </c>
      <c r="D3537" s="18" t="str">
        <f t="shared" si="165"/>
        <v>00/ene</v>
      </c>
      <c r="E3537" s="18">
        <f t="shared" si="167"/>
        <v>0</v>
      </c>
      <c r="F3537" s="18">
        <v>1</v>
      </c>
      <c r="G3537" s="18">
        <f t="shared" si="166"/>
        <v>0</v>
      </c>
    </row>
    <row r="3538" spans="1:7">
      <c r="A3538" t="e">
        <f>_xlfn.XLOOKUP(I3538,UTILIZADAS[Contacto1],UTILIZADAS[Source.Name],,0)</f>
        <v>#N/A</v>
      </c>
      <c r="B3538" s="18" t="e">
        <f>VLOOKUP(J3538,Ref!A:C,3,0)</f>
        <v>#N/A</v>
      </c>
      <c r="C3538" s="18" t="e">
        <f>VLOOKUP(J3538,Ref!A:D,4,0)</f>
        <v>#N/A</v>
      </c>
      <c r="D3538" s="18" t="str">
        <f t="shared" si="165"/>
        <v>00/ene</v>
      </c>
      <c r="E3538" s="18">
        <f t="shared" si="167"/>
        <v>0</v>
      </c>
      <c r="F3538" s="18">
        <v>1</v>
      </c>
      <c r="G3538" s="18">
        <f t="shared" si="166"/>
        <v>0</v>
      </c>
    </row>
    <row r="3539" spans="1:7">
      <c r="A3539" t="e">
        <f>_xlfn.XLOOKUP(I3539,UTILIZADAS[Contacto1],UTILIZADAS[Source.Name],,0)</f>
        <v>#N/A</v>
      </c>
      <c r="B3539" s="18" t="e">
        <f>VLOOKUP(J3539,Ref!A:C,3,0)</f>
        <v>#N/A</v>
      </c>
      <c r="C3539" s="18" t="e">
        <f>VLOOKUP(J3539,Ref!A:D,4,0)</f>
        <v>#N/A</v>
      </c>
      <c r="D3539" s="18" t="str">
        <f t="shared" si="165"/>
        <v>00/ene</v>
      </c>
      <c r="E3539" s="18">
        <f t="shared" si="167"/>
        <v>0</v>
      </c>
      <c r="F3539" s="18">
        <v>1</v>
      </c>
      <c r="G3539" s="18">
        <f t="shared" si="166"/>
        <v>0</v>
      </c>
    </row>
    <row r="3540" spans="1:7">
      <c r="A3540" t="e">
        <f>_xlfn.XLOOKUP(I3540,UTILIZADAS[Contacto1],UTILIZADAS[Source.Name],,0)</f>
        <v>#N/A</v>
      </c>
      <c r="B3540" s="18" t="e">
        <f>VLOOKUP(J3540,Ref!A:C,3,0)</f>
        <v>#N/A</v>
      </c>
      <c r="C3540" s="18" t="e">
        <f>VLOOKUP(J3540,Ref!A:D,4,0)</f>
        <v>#N/A</v>
      </c>
      <c r="D3540" s="18" t="str">
        <f t="shared" si="165"/>
        <v>00/ene</v>
      </c>
      <c r="E3540" s="18">
        <f t="shared" si="167"/>
        <v>0</v>
      </c>
      <c r="F3540" s="18">
        <v>1</v>
      </c>
      <c r="G3540" s="18">
        <f t="shared" si="166"/>
        <v>0</v>
      </c>
    </row>
    <row r="3541" spans="1:7">
      <c r="A3541" t="e">
        <f>_xlfn.XLOOKUP(I3541,UTILIZADAS[Contacto1],UTILIZADAS[Source.Name],,0)</f>
        <v>#N/A</v>
      </c>
      <c r="B3541" s="18" t="e">
        <f>VLOOKUP(J3541,Ref!A:C,3,0)</f>
        <v>#N/A</v>
      </c>
      <c r="C3541" s="18" t="e">
        <f>VLOOKUP(J3541,Ref!A:D,4,0)</f>
        <v>#N/A</v>
      </c>
      <c r="D3541" s="18" t="str">
        <f t="shared" si="165"/>
        <v>00/ene</v>
      </c>
      <c r="E3541" s="18">
        <f t="shared" si="167"/>
        <v>0</v>
      </c>
      <c r="F3541" s="18">
        <v>1</v>
      </c>
      <c r="G3541" s="18">
        <f t="shared" si="166"/>
        <v>0</v>
      </c>
    </row>
    <row r="3542" spans="1:7">
      <c r="A3542" t="e">
        <f>_xlfn.XLOOKUP(I3542,UTILIZADAS[Contacto1],UTILIZADAS[Source.Name],,0)</f>
        <v>#N/A</v>
      </c>
      <c r="B3542" s="18" t="e">
        <f>VLOOKUP(J3542,Ref!A:C,3,0)</f>
        <v>#N/A</v>
      </c>
      <c r="C3542" s="18" t="e">
        <f>VLOOKUP(J3542,Ref!A:D,4,0)</f>
        <v>#N/A</v>
      </c>
      <c r="D3542" s="18" t="str">
        <f t="shared" si="165"/>
        <v>00/ene</v>
      </c>
      <c r="E3542" s="18">
        <f t="shared" si="167"/>
        <v>0</v>
      </c>
      <c r="F3542" s="18">
        <v>1</v>
      </c>
      <c r="G3542" s="18">
        <f t="shared" si="166"/>
        <v>0</v>
      </c>
    </row>
    <row r="3543" spans="1:7">
      <c r="A3543" t="e">
        <f>_xlfn.XLOOKUP(I3543,UTILIZADAS[Contacto1],UTILIZADAS[Source.Name],,0)</f>
        <v>#N/A</v>
      </c>
      <c r="B3543" s="18" t="e">
        <f>VLOOKUP(J3543,Ref!A:C,3,0)</f>
        <v>#N/A</v>
      </c>
      <c r="C3543" s="18" t="e">
        <f>VLOOKUP(J3543,Ref!A:D,4,0)</f>
        <v>#N/A</v>
      </c>
      <c r="D3543" s="18" t="str">
        <f t="shared" si="165"/>
        <v>00/ene</v>
      </c>
      <c r="E3543" s="18">
        <f t="shared" si="167"/>
        <v>0</v>
      </c>
      <c r="F3543" s="18">
        <v>1</v>
      </c>
      <c r="G3543" s="18">
        <f t="shared" si="166"/>
        <v>0</v>
      </c>
    </row>
    <row r="3544" spans="1:7">
      <c r="A3544" t="e">
        <f>_xlfn.XLOOKUP(I3544,UTILIZADAS[Contacto1],UTILIZADAS[Source.Name],,0)</f>
        <v>#N/A</v>
      </c>
      <c r="B3544" s="18" t="e">
        <f>VLOOKUP(J3544,Ref!A:C,3,0)</f>
        <v>#N/A</v>
      </c>
      <c r="C3544" s="18" t="e">
        <f>VLOOKUP(J3544,Ref!A:D,4,0)</f>
        <v>#N/A</v>
      </c>
      <c r="D3544" s="18" t="str">
        <f t="shared" si="165"/>
        <v>00/ene</v>
      </c>
      <c r="E3544" s="18">
        <f t="shared" si="167"/>
        <v>0</v>
      </c>
      <c r="F3544" s="18">
        <v>1</v>
      </c>
      <c r="G3544" s="18">
        <f t="shared" si="166"/>
        <v>0</v>
      </c>
    </row>
    <row r="3545" spans="1:7">
      <c r="A3545" t="e">
        <f>_xlfn.XLOOKUP(I3545,UTILIZADAS[Contacto1],UTILIZADAS[Source.Name],,0)</f>
        <v>#N/A</v>
      </c>
      <c r="B3545" s="18" t="e">
        <f>VLOOKUP(J3545,Ref!A:C,3,0)</f>
        <v>#N/A</v>
      </c>
      <c r="C3545" s="18" t="e">
        <f>VLOOKUP(J3545,Ref!A:D,4,0)</f>
        <v>#N/A</v>
      </c>
      <c r="D3545" s="18" t="str">
        <f t="shared" si="165"/>
        <v>00/ene</v>
      </c>
      <c r="E3545" s="18">
        <f t="shared" si="167"/>
        <v>0</v>
      </c>
      <c r="F3545" s="18">
        <v>1</v>
      </c>
      <c r="G3545" s="18">
        <f t="shared" si="166"/>
        <v>0</v>
      </c>
    </row>
    <row r="3546" spans="1:7">
      <c r="A3546" t="e">
        <f>_xlfn.XLOOKUP(I3546,UTILIZADAS[Contacto1],UTILIZADAS[Source.Name],,0)</f>
        <v>#N/A</v>
      </c>
      <c r="B3546" s="18" t="e">
        <f>VLOOKUP(J3546,Ref!A:C,3,0)</f>
        <v>#N/A</v>
      </c>
      <c r="C3546" s="18" t="e">
        <f>VLOOKUP(J3546,Ref!A:D,4,0)</f>
        <v>#N/A</v>
      </c>
      <c r="D3546" s="18" t="str">
        <f t="shared" si="165"/>
        <v>00/ene</v>
      </c>
      <c r="E3546" s="18">
        <f t="shared" si="167"/>
        <v>0</v>
      </c>
      <c r="F3546" s="18">
        <v>1</v>
      </c>
      <c r="G3546" s="18">
        <f t="shared" si="166"/>
        <v>0</v>
      </c>
    </row>
    <row r="3547" spans="1:7">
      <c r="A3547" t="e">
        <f>_xlfn.XLOOKUP(I3547,UTILIZADAS[Contacto1],UTILIZADAS[Source.Name],,0)</f>
        <v>#N/A</v>
      </c>
      <c r="B3547" s="18" t="e">
        <f>VLOOKUP(J3547,Ref!A:C,3,0)</f>
        <v>#N/A</v>
      </c>
      <c r="C3547" s="18" t="e">
        <f>VLOOKUP(J3547,Ref!A:D,4,0)</f>
        <v>#N/A</v>
      </c>
      <c r="D3547" s="18" t="str">
        <f t="shared" si="165"/>
        <v>00/ene</v>
      </c>
      <c r="E3547" s="18">
        <f t="shared" si="167"/>
        <v>0</v>
      </c>
      <c r="F3547" s="18">
        <v>1</v>
      </c>
      <c r="G3547" s="18">
        <f t="shared" si="166"/>
        <v>0</v>
      </c>
    </row>
    <row r="3548" spans="1:7">
      <c r="A3548" t="e">
        <f>_xlfn.XLOOKUP(I3548,UTILIZADAS[Contacto1],UTILIZADAS[Source.Name],,0)</f>
        <v>#N/A</v>
      </c>
      <c r="B3548" s="18" t="e">
        <f>VLOOKUP(J3548,Ref!A:C,3,0)</f>
        <v>#N/A</v>
      </c>
      <c r="C3548" s="18" t="e">
        <f>VLOOKUP(J3548,Ref!A:D,4,0)</f>
        <v>#N/A</v>
      </c>
      <c r="D3548" s="18" t="str">
        <f t="shared" si="165"/>
        <v>00/ene</v>
      </c>
      <c r="E3548" s="18">
        <f t="shared" si="167"/>
        <v>0</v>
      </c>
      <c r="F3548" s="18">
        <v>1</v>
      </c>
      <c r="G3548" s="18">
        <f t="shared" si="166"/>
        <v>0</v>
      </c>
    </row>
    <row r="3549" spans="1:7">
      <c r="A3549" t="e">
        <f>_xlfn.XLOOKUP(I3549,UTILIZADAS[Contacto1],UTILIZADAS[Source.Name],,0)</f>
        <v>#N/A</v>
      </c>
      <c r="B3549" s="18" t="e">
        <f>VLOOKUP(J3549,Ref!A:C,3,0)</f>
        <v>#N/A</v>
      </c>
      <c r="C3549" s="18" t="e">
        <f>VLOOKUP(J3549,Ref!A:D,4,0)</f>
        <v>#N/A</v>
      </c>
      <c r="D3549" s="18" t="str">
        <f t="shared" si="165"/>
        <v>00/ene</v>
      </c>
      <c r="E3549" s="18">
        <f t="shared" si="167"/>
        <v>0</v>
      </c>
      <c r="F3549" s="18">
        <v>1</v>
      </c>
      <c r="G3549" s="18">
        <f t="shared" si="166"/>
        <v>0</v>
      </c>
    </row>
    <row r="3550" spans="1:7">
      <c r="A3550" t="e">
        <f>_xlfn.XLOOKUP(I3550,UTILIZADAS[Contacto1],UTILIZADAS[Source.Name],,0)</f>
        <v>#N/A</v>
      </c>
      <c r="B3550" s="18" t="e">
        <f>VLOOKUP(J3550,Ref!A:C,3,0)</f>
        <v>#N/A</v>
      </c>
      <c r="C3550" s="18" t="e">
        <f>VLOOKUP(J3550,Ref!A:D,4,0)</f>
        <v>#N/A</v>
      </c>
      <c r="D3550" s="18" t="str">
        <f t="shared" si="165"/>
        <v>00/ene</v>
      </c>
      <c r="E3550" s="18">
        <f t="shared" si="167"/>
        <v>0</v>
      </c>
      <c r="F3550" s="18">
        <v>1</v>
      </c>
      <c r="G3550" s="18">
        <f t="shared" si="166"/>
        <v>0</v>
      </c>
    </row>
    <row r="3551" spans="1:7">
      <c r="A3551" t="e">
        <f>_xlfn.XLOOKUP(I3551,UTILIZADAS[Contacto1],UTILIZADAS[Source.Name],,0)</f>
        <v>#N/A</v>
      </c>
      <c r="B3551" s="18" t="e">
        <f>VLOOKUP(J3551,Ref!A:C,3,0)</f>
        <v>#N/A</v>
      </c>
      <c r="C3551" s="18" t="e">
        <f>VLOOKUP(J3551,Ref!A:D,4,0)</f>
        <v>#N/A</v>
      </c>
      <c r="D3551" s="18" t="str">
        <f t="shared" si="165"/>
        <v>00/ene</v>
      </c>
      <c r="E3551" s="18">
        <f t="shared" si="167"/>
        <v>0</v>
      </c>
      <c r="F3551" s="18">
        <v>1</v>
      </c>
      <c r="G3551" s="18">
        <f t="shared" si="166"/>
        <v>0</v>
      </c>
    </row>
    <row r="3552" spans="1:7">
      <c r="A3552" t="e">
        <f>_xlfn.XLOOKUP(I3552,UTILIZADAS[Contacto1],UTILIZADAS[Source.Name],,0)</f>
        <v>#N/A</v>
      </c>
      <c r="B3552" s="18" t="e">
        <f>VLOOKUP(J3552,Ref!A:C,3,0)</f>
        <v>#N/A</v>
      </c>
      <c r="C3552" s="18" t="e">
        <f>VLOOKUP(J3552,Ref!A:D,4,0)</f>
        <v>#N/A</v>
      </c>
      <c r="D3552" s="18" t="str">
        <f t="shared" si="165"/>
        <v>00/ene</v>
      </c>
      <c r="E3552" s="18">
        <f t="shared" si="167"/>
        <v>0</v>
      </c>
      <c r="F3552" s="18">
        <v>1</v>
      </c>
      <c r="G3552" s="18">
        <f t="shared" si="166"/>
        <v>0</v>
      </c>
    </row>
    <row r="3553" spans="1:7">
      <c r="A3553" t="e">
        <f>_xlfn.XLOOKUP(I3553,UTILIZADAS[Contacto1],UTILIZADAS[Source.Name],,0)</f>
        <v>#N/A</v>
      </c>
      <c r="B3553" s="18" t="e">
        <f>VLOOKUP(J3553,Ref!A:C,3,0)</f>
        <v>#N/A</v>
      </c>
      <c r="C3553" s="18" t="e">
        <f>VLOOKUP(J3553,Ref!A:D,4,0)</f>
        <v>#N/A</v>
      </c>
      <c r="D3553" s="18" t="str">
        <f t="shared" si="165"/>
        <v>00/ene</v>
      </c>
      <c r="E3553" s="18">
        <f t="shared" si="167"/>
        <v>0</v>
      </c>
      <c r="F3553" s="18">
        <v>1</v>
      </c>
      <c r="G3553" s="18">
        <f t="shared" si="166"/>
        <v>0</v>
      </c>
    </row>
    <row r="3554" spans="1:7">
      <c r="A3554" t="e">
        <f>_xlfn.XLOOKUP(I3554,UTILIZADAS[Contacto1],UTILIZADAS[Source.Name],,0)</f>
        <v>#N/A</v>
      </c>
      <c r="B3554" s="18" t="e">
        <f>VLOOKUP(J3554,Ref!A:C,3,0)</f>
        <v>#N/A</v>
      </c>
      <c r="C3554" s="18" t="e">
        <f>VLOOKUP(J3554,Ref!A:D,4,0)</f>
        <v>#N/A</v>
      </c>
      <c r="D3554" s="18" t="str">
        <f t="shared" si="165"/>
        <v>00/ene</v>
      </c>
      <c r="E3554" s="18">
        <f t="shared" si="167"/>
        <v>0</v>
      </c>
      <c r="F3554" s="18">
        <v>1</v>
      </c>
      <c r="G3554" s="18">
        <f t="shared" si="166"/>
        <v>0</v>
      </c>
    </row>
    <row r="3555" spans="1:7">
      <c r="A3555" t="e">
        <f>_xlfn.XLOOKUP(I3555,UTILIZADAS[Contacto1],UTILIZADAS[Source.Name],,0)</f>
        <v>#N/A</v>
      </c>
      <c r="B3555" s="18" t="e">
        <f>VLOOKUP(J3555,Ref!A:C,3,0)</f>
        <v>#N/A</v>
      </c>
      <c r="C3555" s="18" t="e">
        <f>VLOOKUP(J3555,Ref!A:D,4,0)</f>
        <v>#N/A</v>
      </c>
      <c r="D3555" s="18" t="str">
        <f t="shared" si="165"/>
        <v>00/ene</v>
      </c>
      <c r="E3555" s="18">
        <f t="shared" si="167"/>
        <v>0</v>
      </c>
      <c r="F3555" s="18">
        <v>1</v>
      </c>
      <c r="G3555" s="18">
        <f t="shared" si="166"/>
        <v>0</v>
      </c>
    </row>
    <row r="3556" spans="1:7">
      <c r="A3556" t="e">
        <f>_xlfn.XLOOKUP(I3556,UTILIZADAS[Contacto1],UTILIZADAS[Source.Name],,0)</f>
        <v>#N/A</v>
      </c>
      <c r="B3556" s="18" t="e">
        <f>VLOOKUP(J3556,Ref!A:C,3,0)</f>
        <v>#N/A</v>
      </c>
      <c r="C3556" s="18" t="e">
        <f>VLOOKUP(J3556,Ref!A:D,4,0)</f>
        <v>#N/A</v>
      </c>
      <c r="D3556" s="18" t="str">
        <f t="shared" si="165"/>
        <v>00/ene</v>
      </c>
      <c r="E3556" s="18">
        <f t="shared" si="167"/>
        <v>0</v>
      </c>
      <c r="F3556" s="18">
        <v>1</v>
      </c>
      <c r="G3556" s="18">
        <f t="shared" si="166"/>
        <v>0</v>
      </c>
    </row>
    <row r="3557" spans="1:7">
      <c r="A3557" t="e">
        <f>_xlfn.XLOOKUP(I3557,UTILIZADAS[Contacto1],UTILIZADAS[Source.Name],,0)</f>
        <v>#N/A</v>
      </c>
      <c r="B3557" s="18" t="e">
        <f>VLOOKUP(J3557,Ref!A:C,3,0)</f>
        <v>#N/A</v>
      </c>
      <c r="C3557" s="18" t="e">
        <f>VLOOKUP(J3557,Ref!A:D,4,0)</f>
        <v>#N/A</v>
      </c>
      <c r="D3557" s="18" t="str">
        <f t="shared" si="165"/>
        <v>00/ene</v>
      </c>
      <c r="E3557" s="18">
        <f t="shared" si="167"/>
        <v>0</v>
      </c>
      <c r="F3557" s="18">
        <v>1</v>
      </c>
      <c r="G3557" s="18">
        <f t="shared" si="166"/>
        <v>0</v>
      </c>
    </row>
    <row r="3558" spans="1:7">
      <c r="A3558" t="e">
        <f>_xlfn.XLOOKUP(I3558,UTILIZADAS[Contacto1],UTILIZADAS[Source.Name],,0)</f>
        <v>#N/A</v>
      </c>
      <c r="B3558" s="18" t="e">
        <f>VLOOKUP(J3558,Ref!A:C,3,0)</f>
        <v>#N/A</v>
      </c>
      <c r="C3558" s="18" t="e">
        <f>VLOOKUP(J3558,Ref!A:D,4,0)</f>
        <v>#N/A</v>
      </c>
      <c r="D3558" s="18" t="str">
        <f t="shared" si="165"/>
        <v>00/ene</v>
      </c>
      <c r="E3558" s="18">
        <f t="shared" si="167"/>
        <v>0</v>
      </c>
      <c r="F3558" s="18">
        <v>1</v>
      </c>
      <c r="G3558" s="18">
        <f t="shared" si="166"/>
        <v>0</v>
      </c>
    </row>
    <row r="3559" spans="1:7">
      <c r="A3559" t="e">
        <f>_xlfn.XLOOKUP(I3559,UTILIZADAS[Contacto1],UTILIZADAS[Source.Name],,0)</f>
        <v>#N/A</v>
      </c>
      <c r="B3559" s="18" t="e">
        <f>VLOOKUP(J3559,Ref!A:C,3,0)</f>
        <v>#N/A</v>
      </c>
      <c r="C3559" s="18" t="e">
        <f>VLOOKUP(J3559,Ref!A:D,4,0)</f>
        <v>#N/A</v>
      </c>
      <c r="D3559" s="18" t="str">
        <f t="shared" si="165"/>
        <v>00/ene</v>
      </c>
      <c r="E3559" s="18">
        <f t="shared" si="167"/>
        <v>0</v>
      </c>
      <c r="F3559" s="18">
        <v>1</v>
      </c>
      <c r="G3559" s="18">
        <f t="shared" si="166"/>
        <v>0</v>
      </c>
    </row>
    <row r="3560" spans="1:7">
      <c r="A3560" t="e">
        <f>_xlfn.XLOOKUP(I3560,UTILIZADAS[Contacto1],UTILIZADAS[Source.Name],,0)</f>
        <v>#N/A</v>
      </c>
      <c r="B3560" s="18" t="e">
        <f>VLOOKUP(J3560,Ref!A:C,3,0)</f>
        <v>#N/A</v>
      </c>
      <c r="C3560" s="18" t="e">
        <f>VLOOKUP(J3560,Ref!A:D,4,0)</f>
        <v>#N/A</v>
      </c>
      <c r="D3560" s="18" t="str">
        <f t="shared" si="165"/>
        <v>00/ene</v>
      </c>
      <c r="E3560" s="18">
        <f t="shared" si="167"/>
        <v>0</v>
      </c>
      <c r="F3560" s="18">
        <v>1</v>
      </c>
      <c r="G3560" s="18">
        <f t="shared" si="166"/>
        <v>0</v>
      </c>
    </row>
    <row r="3561" spans="1:7">
      <c r="A3561" t="e">
        <f>_xlfn.XLOOKUP(I3561,UTILIZADAS[Contacto1],UTILIZADAS[Source.Name],,0)</f>
        <v>#N/A</v>
      </c>
      <c r="B3561" s="18" t="e">
        <f>VLOOKUP(J3561,Ref!A:C,3,0)</f>
        <v>#N/A</v>
      </c>
      <c r="C3561" s="18" t="e">
        <f>VLOOKUP(J3561,Ref!A:D,4,0)</f>
        <v>#N/A</v>
      </c>
      <c r="D3561" s="18" t="str">
        <f t="shared" si="165"/>
        <v>00/ene</v>
      </c>
      <c r="E3561" s="18">
        <f t="shared" si="167"/>
        <v>0</v>
      </c>
      <c r="F3561" s="18">
        <v>1</v>
      </c>
      <c r="G3561" s="18">
        <f t="shared" si="166"/>
        <v>0</v>
      </c>
    </row>
    <row r="3562" spans="1:7">
      <c r="A3562" t="e">
        <f>_xlfn.XLOOKUP(I3562,UTILIZADAS[Contacto1],UTILIZADAS[Source.Name],,0)</f>
        <v>#N/A</v>
      </c>
      <c r="B3562" s="18" t="e">
        <f>VLOOKUP(J3562,Ref!A:C,3,0)</f>
        <v>#N/A</v>
      </c>
      <c r="C3562" s="18" t="e">
        <f>VLOOKUP(J3562,Ref!A:D,4,0)</f>
        <v>#N/A</v>
      </c>
      <c r="D3562" s="18" t="str">
        <f t="shared" si="165"/>
        <v>00/ene</v>
      </c>
      <c r="E3562" s="18">
        <f t="shared" si="167"/>
        <v>0</v>
      </c>
      <c r="F3562" s="18">
        <v>1</v>
      </c>
      <c r="G3562" s="18">
        <f t="shared" si="166"/>
        <v>0</v>
      </c>
    </row>
    <row r="3563" spans="1:7">
      <c r="A3563" t="e">
        <f>_xlfn.XLOOKUP(I3563,UTILIZADAS[Contacto1],UTILIZADAS[Source.Name],,0)</f>
        <v>#N/A</v>
      </c>
      <c r="B3563" s="18" t="e">
        <f>VLOOKUP(J3563,Ref!A:C,3,0)</f>
        <v>#N/A</v>
      </c>
      <c r="C3563" s="18" t="e">
        <f>VLOOKUP(J3563,Ref!A:D,4,0)</f>
        <v>#N/A</v>
      </c>
      <c r="D3563" s="18" t="str">
        <f t="shared" si="165"/>
        <v>00/ene</v>
      </c>
      <c r="E3563" s="18">
        <f t="shared" si="167"/>
        <v>0</v>
      </c>
      <c r="F3563" s="18">
        <v>1</v>
      </c>
      <c r="G3563" s="18">
        <f t="shared" si="166"/>
        <v>0</v>
      </c>
    </row>
    <row r="3564" spans="1:7">
      <c r="A3564" t="e">
        <f>_xlfn.XLOOKUP(I3564,UTILIZADAS[Contacto1],UTILIZADAS[Source.Name],,0)</f>
        <v>#N/A</v>
      </c>
      <c r="B3564" s="18" t="e">
        <f>VLOOKUP(J3564,Ref!A:C,3,0)</f>
        <v>#N/A</v>
      </c>
      <c r="C3564" s="18" t="e">
        <f>VLOOKUP(J3564,Ref!A:D,4,0)</f>
        <v>#N/A</v>
      </c>
      <c r="D3564" s="18" t="str">
        <f t="shared" si="165"/>
        <v>00/ene</v>
      </c>
      <c r="E3564" s="18">
        <f t="shared" si="167"/>
        <v>0</v>
      </c>
      <c r="F3564" s="18">
        <v>1</v>
      </c>
      <c r="G3564" s="18">
        <f t="shared" si="166"/>
        <v>0</v>
      </c>
    </row>
    <row r="3565" spans="1:7">
      <c r="A3565" t="e">
        <f>_xlfn.XLOOKUP(I3565,UTILIZADAS[Contacto1],UTILIZADAS[Source.Name],,0)</f>
        <v>#N/A</v>
      </c>
      <c r="B3565" s="18" t="e">
        <f>VLOOKUP(J3565,Ref!A:C,3,0)</f>
        <v>#N/A</v>
      </c>
      <c r="C3565" s="18" t="e">
        <f>VLOOKUP(J3565,Ref!A:D,4,0)</f>
        <v>#N/A</v>
      </c>
      <c r="D3565" s="18" t="str">
        <f t="shared" si="165"/>
        <v>00/ene</v>
      </c>
      <c r="E3565" s="18">
        <f t="shared" si="167"/>
        <v>0</v>
      </c>
      <c r="F3565" s="18">
        <v>1</v>
      </c>
      <c r="G3565" s="18">
        <f t="shared" si="166"/>
        <v>0</v>
      </c>
    </row>
    <row r="3566" spans="1:7">
      <c r="A3566" t="e">
        <f>_xlfn.XLOOKUP(I3566,UTILIZADAS[Contacto1],UTILIZADAS[Source.Name],,0)</f>
        <v>#N/A</v>
      </c>
      <c r="B3566" s="18" t="e">
        <f>VLOOKUP(J3566,Ref!A:C,3,0)</f>
        <v>#N/A</v>
      </c>
      <c r="C3566" s="18" t="e">
        <f>VLOOKUP(J3566,Ref!A:D,4,0)</f>
        <v>#N/A</v>
      </c>
      <c r="D3566" s="18" t="str">
        <f t="shared" si="165"/>
        <v>00/ene</v>
      </c>
      <c r="E3566" s="18">
        <f t="shared" si="167"/>
        <v>0</v>
      </c>
      <c r="F3566" s="18">
        <v>1</v>
      </c>
      <c r="G3566" s="18">
        <f t="shared" si="166"/>
        <v>0</v>
      </c>
    </row>
    <row r="3567" spans="1:7">
      <c r="A3567" t="e">
        <f>_xlfn.XLOOKUP(I3567,UTILIZADAS[Contacto1],UTILIZADAS[Source.Name],,0)</f>
        <v>#N/A</v>
      </c>
      <c r="B3567" s="18" t="e">
        <f>VLOOKUP(J3567,Ref!A:C,3,0)</f>
        <v>#N/A</v>
      </c>
      <c r="C3567" s="18" t="e">
        <f>VLOOKUP(J3567,Ref!A:D,4,0)</f>
        <v>#N/A</v>
      </c>
      <c r="D3567" s="18" t="str">
        <f t="shared" si="165"/>
        <v>00/ene</v>
      </c>
      <c r="E3567" s="18">
        <f t="shared" si="167"/>
        <v>0</v>
      </c>
      <c r="F3567" s="18">
        <v>1</v>
      </c>
      <c r="G3567" s="18">
        <f t="shared" si="166"/>
        <v>0</v>
      </c>
    </row>
    <row r="3568" spans="1:7">
      <c r="A3568" t="e">
        <f>_xlfn.XLOOKUP(I3568,UTILIZADAS[Contacto1],UTILIZADAS[Source.Name],,0)</f>
        <v>#N/A</v>
      </c>
      <c r="B3568" s="18" t="e">
        <f>VLOOKUP(J3568,Ref!A:C,3,0)</f>
        <v>#N/A</v>
      </c>
      <c r="C3568" s="18" t="e">
        <f>VLOOKUP(J3568,Ref!A:D,4,0)</f>
        <v>#N/A</v>
      </c>
      <c r="D3568" s="18" t="str">
        <f t="shared" si="165"/>
        <v>00/ene</v>
      </c>
      <c r="E3568" s="18">
        <f t="shared" si="167"/>
        <v>0</v>
      </c>
      <c r="F3568" s="18">
        <v>1</v>
      </c>
      <c r="G3568" s="18">
        <f t="shared" si="166"/>
        <v>0</v>
      </c>
    </row>
    <row r="3569" spans="1:7">
      <c r="A3569" t="e">
        <f>_xlfn.XLOOKUP(I3569,UTILIZADAS[Contacto1],UTILIZADAS[Source.Name],,0)</f>
        <v>#N/A</v>
      </c>
      <c r="B3569" s="18" t="e">
        <f>VLOOKUP(J3569,Ref!A:C,3,0)</f>
        <v>#N/A</v>
      </c>
      <c r="C3569" s="18" t="e">
        <f>VLOOKUP(J3569,Ref!A:D,4,0)</f>
        <v>#N/A</v>
      </c>
      <c r="D3569" s="18" t="str">
        <f t="shared" si="165"/>
        <v>00/ene</v>
      </c>
      <c r="E3569" s="18">
        <f t="shared" si="167"/>
        <v>0</v>
      </c>
      <c r="F3569" s="18">
        <v>1</v>
      </c>
      <c r="G3569" s="18">
        <f t="shared" si="166"/>
        <v>0</v>
      </c>
    </row>
    <row r="3570" spans="1:7">
      <c r="A3570" t="e">
        <f>_xlfn.XLOOKUP(I3570,UTILIZADAS[Contacto1],UTILIZADAS[Source.Name],,0)</f>
        <v>#N/A</v>
      </c>
      <c r="B3570" s="18" t="e">
        <f>VLOOKUP(J3570,Ref!A:C,3,0)</f>
        <v>#N/A</v>
      </c>
      <c r="C3570" s="18" t="e">
        <f>VLOOKUP(J3570,Ref!A:D,4,0)</f>
        <v>#N/A</v>
      </c>
      <c r="D3570" s="18" t="str">
        <f t="shared" ref="D3570:D3633" si="168">TEXT(H3570,"dd/mmm")</f>
        <v>00/ene</v>
      </c>
      <c r="E3570" s="18">
        <f t="shared" si="167"/>
        <v>0</v>
      </c>
      <c r="F3570" s="18">
        <v>1</v>
      </c>
      <c r="G3570" s="18">
        <f t="shared" ref="G3570:G3633" si="169">IF(I3570=I3571,0,1)</f>
        <v>0</v>
      </c>
    </row>
    <row r="3571" spans="1:7">
      <c r="A3571" t="e">
        <f>_xlfn.XLOOKUP(I3571,UTILIZADAS[Contacto1],UTILIZADAS[Source.Name],,0)</f>
        <v>#N/A</v>
      </c>
      <c r="B3571" s="18" t="e">
        <f>VLOOKUP(J3571,Ref!A:C,3,0)</f>
        <v>#N/A</v>
      </c>
      <c r="C3571" s="18" t="e">
        <f>VLOOKUP(J3571,Ref!A:D,4,0)</f>
        <v>#N/A</v>
      </c>
      <c r="D3571" s="18" t="str">
        <f t="shared" si="168"/>
        <v>00/ene</v>
      </c>
      <c r="E3571" s="18">
        <f t="shared" si="167"/>
        <v>0</v>
      </c>
      <c r="F3571" s="18">
        <v>1</v>
      </c>
      <c r="G3571" s="18">
        <f t="shared" si="169"/>
        <v>0</v>
      </c>
    </row>
    <row r="3572" spans="1:7">
      <c r="A3572" t="e">
        <f>_xlfn.XLOOKUP(I3572,UTILIZADAS[Contacto1],UTILIZADAS[Source.Name],,0)</f>
        <v>#N/A</v>
      </c>
      <c r="B3572" s="18" t="e">
        <f>VLOOKUP(J3572,Ref!A:C,3,0)</f>
        <v>#N/A</v>
      </c>
      <c r="C3572" s="18" t="e">
        <f>VLOOKUP(J3572,Ref!A:D,4,0)</f>
        <v>#N/A</v>
      </c>
      <c r="D3572" s="18" t="str">
        <f t="shared" si="168"/>
        <v>00/ene</v>
      </c>
      <c r="E3572" s="18">
        <f t="shared" si="167"/>
        <v>0</v>
      </c>
      <c r="F3572" s="18">
        <v>1</v>
      </c>
      <c r="G3572" s="18">
        <f t="shared" si="169"/>
        <v>0</v>
      </c>
    </row>
    <row r="3573" spans="1:7">
      <c r="A3573" t="e">
        <f>_xlfn.XLOOKUP(I3573,UTILIZADAS[Contacto1],UTILIZADAS[Source.Name],,0)</f>
        <v>#N/A</v>
      </c>
      <c r="B3573" s="18" t="e">
        <f>VLOOKUP(J3573,Ref!A:C,3,0)</f>
        <v>#N/A</v>
      </c>
      <c r="C3573" s="18" t="e">
        <f>VLOOKUP(J3573,Ref!A:D,4,0)</f>
        <v>#N/A</v>
      </c>
      <c r="D3573" s="18" t="str">
        <f t="shared" si="168"/>
        <v>00/ene</v>
      </c>
      <c r="E3573" s="18">
        <f t="shared" si="167"/>
        <v>0</v>
      </c>
      <c r="F3573" s="18">
        <v>1</v>
      </c>
      <c r="G3573" s="18">
        <f t="shared" si="169"/>
        <v>0</v>
      </c>
    </row>
    <row r="3574" spans="1:7">
      <c r="A3574" t="e">
        <f>_xlfn.XLOOKUP(I3574,UTILIZADAS[Contacto1],UTILIZADAS[Source.Name],,0)</f>
        <v>#N/A</v>
      </c>
      <c r="B3574" s="18" t="e">
        <f>VLOOKUP(J3574,Ref!A:C,3,0)</f>
        <v>#N/A</v>
      </c>
      <c r="C3574" s="18" t="e">
        <f>VLOOKUP(J3574,Ref!A:D,4,0)</f>
        <v>#N/A</v>
      </c>
      <c r="D3574" s="18" t="str">
        <f t="shared" si="168"/>
        <v>00/ene</v>
      </c>
      <c r="E3574" s="18">
        <f t="shared" si="167"/>
        <v>0</v>
      </c>
      <c r="F3574" s="18">
        <v>1</v>
      </c>
      <c r="G3574" s="18">
        <f t="shared" si="169"/>
        <v>0</v>
      </c>
    </row>
    <row r="3575" spans="1:7">
      <c r="A3575" t="e">
        <f>_xlfn.XLOOKUP(I3575,UTILIZADAS[Contacto1],UTILIZADAS[Source.Name],,0)</f>
        <v>#N/A</v>
      </c>
      <c r="B3575" s="18" t="e">
        <f>VLOOKUP(J3575,Ref!A:C,3,0)</f>
        <v>#N/A</v>
      </c>
      <c r="C3575" s="18" t="e">
        <f>VLOOKUP(J3575,Ref!A:D,4,0)</f>
        <v>#N/A</v>
      </c>
      <c r="D3575" s="18" t="str">
        <f t="shared" si="168"/>
        <v>00/ene</v>
      </c>
      <c r="E3575" s="18">
        <f t="shared" si="167"/>
        <v>0</v>
      </c>
      <c r="F3575" s="18">
        <v>1</v>
      </c>
      <c r="G3575" s="18">
        <f t="shared" si="169"/>
        <v>0</v>
      </c>
    </row>
    <row r="3576" spans="1:7">
      <c r="A3576" t="e">
        <f>_xlfn.XLOOKUP(I3576,UTILIZADAS[Contacto1],UTILIZADAS[Source.Name],,0)</f>
        <v>#N/A</v>
      </c>
      <c r="B3576" s="18" t="e">
        <f>VLOOKUP(J3576,Ref!A:C,3,0)</f>
        <v>#N/A</v>
      </c>
      <c r="C3576" s="18" t="e">
        <f>VLOOKUP(J3576,Ref!A:D,4,0)</f>
        <v>#N/A</v>
      </c>
      <c r="D3576" s="18" t="str">
        <f t="shared" si="168"/>
        <v>00/ene</v>
      </c>
      <c r="E3576" s="18">
        <f t="shared" si="167"/>
        <v>0</v>
      </c>
      <c r="F3576" s="18">
        <v>1</v>
      </c>
      <c r="G3576" s="18">
        <f t="shared" si="169"/>
        <v>0</v>
      </c>
    </row>
    <row r="3577" spans="1:7">
      <c r="A3577" t="e">
        <f>_xlfn.XLOOKUP(I3577,UTILIZADAS[Contacto1],UTILIZADAS[Source.Name],,0)</f>
        <v>#N/A</v>
      </c>
      <c r="B3577" s="18" t="e">
        <f>VLOOKUP(J3577,Ref!A:C,3,0)</f>
        <v>#N/A</v>
      </c>
      <c r="C3577" s="18" t="e">
        <f>VLOOKUP(J3577,Ref!A:D,4,0)</f>
        <v>#N/A</v>
      </c>
      <c r="D3577" s="18" t="str">
        <f t="shared" si="168"/>
        <v>00/ene</v>
      </c>
      <c r="E3577" s="18">
        <f t="shared" si="167"/>
        <v>0</v>
      </c>
      <c r="F3577" s="18">
        <v>1</v>
      </c>
      <c r="G3577" s="18">
        <f t="shared" si="169"/>
        <v>0</v>
      </c>
    </row>
    <row r="3578" spans="1:7">
      <c r="A3578" t="e">
        <f>_xlfn.XLOOKUP(I3578,UTILIZADAS[Contacto1],UTILIZADAS[Source.Name],,0)</f>
        <v>#N/A</v>
      </c>
      <c r="B3578" s="18" t="e">
        <f>VLOOKUP(J3578,Ref!A:C,3,0)</f>
        <v>#N/A</v>
      </c>
      <c r="C3578" s="18" t="e">
        <f>VLOOKUP(J3578,Ref!A:D,4,0)</f>
        <v>#N/A</v>
      </c>
      <c r="D3578" s="18" t="str">
        <f t="shared" si="168"/>
        <v>00/ene</v>
      </c>
      <c r="E3578" s="18">
        <f t="shared" si="167"/>
        <v>0</v>
      </c>
      <c r="F3578" s="18">
        <v>1</v>
      </c>
      <c r="G3578" s="18">
        <f t="shared" si="169"/>
        <v>0</v>
      </c>
    </row>
    <row r="3579" spans="1:7">
      <c r="A3579" t="e">
        <f>_xlfn.XLOOKUP(I3579,UTILIZADAS[Contacto1],UTILIZADAS[Source.Name],,0)</f>
        <v>#N/A</v>
      </c>
      <c r="B3579" s="18" t="e">
        <f>VLOOKUP(J3579,Ref!A:C,3,0)</f>
        <v>#N/A</v>
      </c>
      <c r="C3579" s="18" t="e">
        <f>VLOOKUP(J3579,Ref!A:D,4,0)</f>
        <v>#N/A</v>
      </c>
      <c r="D3579" s="18" t="str">
        <f t="shared" si="168"/>
        <v>00/ene</v>
      </c>
      <c r="E3579" s="18">
        <f t="shared" si="167"/>
        <v>0</v>
      </c>
      <c r="F3579" s="18">
        <v>1</v>
      </c>
      <c r="G3579" s="18">
        <f t="shared" si="169"/>
        <v>0</v>
      </c>
    </row>
    <row r="3580" spans="1:7">
      <c r="A3580" t="e">
        <f>_xlfn.XLOOKUP(I3580,UTILIZADAS[Contacto1],UTILIZADAS[Source.Name],,0)</f>
        <v>#N/A</v>
      </c>
      <c r="B3580" s="18" t="e">
        <f>VLOOKUP(J3580,Ref!A:C,3,0)</f>
        <v>#N/A</v>
      </c>
      <c r="C3580" s="18" t="e">
        <f>VLOOKUP(J3580,Ref!A:D,4,0)</f>
        <v>#N/A</v>
      </c>
      <c r="D3580" s="18" t="str">
        <f t="shared" si="168"/>
        <v>00/ene</v>
      </c>
      <c r="E3580" s="18">
        <f t="shared" si="167"/>
        <v>0</v>
      </c>
      <c r="F3580" s="18">
        <v>1</v>
      </c>
      <c r="G3580" s="18">
        <f t="shared" si="169"/>
        <v>0</v>
      </c>
    </row>
    <row r="3581" spans="1:7">
      <c r="A3581" t="e">
        <f>_xlfn.XLOOKUP(I3581,UTILIZADAS[Contacto1],UTILIZADAS[Source.Name],,0)</f>
        <v>#N/A</v>
      </c>
      <c r="B3581" s="18" t="e">
        <f>VLOOKUP(J3581,Ref!A:C,3,0)</f>
        <v>#N/A</v>
      </c>
      <c r="C3581" s="18" t="e">
        <f>VLOOKUP(J3581,Ref!A:D,4,0)</f>
        <v>#N/A</v>
      </c>
      <c r="D3581" s="18" t="str">
        <f t="shared" si="168"/>
        <v>00/ene</v>
      </c>
      <c r="E3581" s="18">
        <f t="shared" si="167"/>
        <v>0</v>
      </c>
      <c r="F3581" s="18">
        <v>1</v>
      </c>
      <c r="G3581" s="18">
        <f t="shared" si="169"/>
        <v>0</v>
      </c>
    </row>
    <row r="3582" spans="1:7">
      <c r="A3582" t="e">
        <f>_xlfn.XLOOKUP(I3582,UTILIZADAS[Contacto1],UTILIZADAS[Source.Name],,0)</f>
        <v>#N/A</v>
      </c>
      <c r="B3582" s="18" t="e">
        <f>VLOOKUP(J3582,Ref!A:C,3,0)</f>
        <v>#N/A</v>
      </c>
      <c r="C3582" s="18" t="e">
        <f>VLOOKUP(J3582,Ref!A:D,4,0)</f>
        <v>#N/A</v>
      </c>
      <c r="D3582" s="18" t="str">
        <f t="shared" si="168"/>
        <v>00/ene</v>
      </c>
      <c r="E3582" s="18">
        <f t="shared" si="167"/>
        <v>0</v>
      </c>
      <c r="F3582" s="18">
        <v>1</v>
      </c>
      <c r="G3582" s="18">
        <f t="shared" si="169"/>
        <v>0</v>
      </c>
    </row>
    <row r="3583" spans="1:7">
      <c r="A3583" t="e">
        <f>_xlfn.XLOOKUP(I3583,UTILIZADAS[Contacto1],UTILIZADAS[Source.Name],,0)</f>
        <v>#N/A</v>
      </c>
      <c r="B3583" s="18" t="e">
        <f>VLOOKUP(J3583,Ref!A:C,3,0)</f>
        <v>#N/A</v>
      </c>
      <c r="C3583" s="18" t="e">
        <f>VLOOKUP(J3583,Ref!A:D,4,0)</f>
        <v>#N/A</v>
      </c>
      <c r="D3583" s="18" t="str">
        <f t="shared" si="168"/>
        <v>00/ene</v>
      </c>
      <c r="E3583" s="18">
        <f t="shared" si="167"/>
        <v>0</v>
      </c>
      <c r="F3583" s="18">
        <v>1</v>
      </c>
      <c r="G3583" s="18">
        <f t="shared" si="169"/>
        <v>0</v>
      </c>
    </row>
    <row r="3584" spans="1:7">
      <c r="A3584" t="e">
        <f>_xlfn.XLOOKUP(I3584,UTILIZADAS[Contacto1],UTILIZADAS[Source.Name],,0)</f>
        <v>#N/A</v>
      </c>
      <c r="B3584" s="18" t="e">
        <f>VLOOKUP(J3584,Ref!A:C,3,0)</f>
        <v>#N/A</v>
      </c>
      <c r="C3584" s="18" t="e">
        <f>VLOOKUP(J3584,Ref!A:D,4,0)</f>
        <v>#N/A</v>
      </c>
      <c r="D3584" s="18" t="str">
        <f t="shared" si="168"/>
        <v>00/ene</v>
      </c>
      <c r="E3584" s="18">
        <f t="shared" si="167"/>
        <v>0</v>
      </c>
      <c r="F3584" s="18">
        <v>1</v>
      </c>
      <c r="G3584" s="18">
        <f t="shared" si="169"/>
        <v>0</v>
      </c>
    </row>
    <row r="3585" spans="1:7">
      <c r="A3585" t="e">
        <f>_xlfn.XLOOKUP(I3585,UTILIZADAS[Contacto1],UTILIZADAS[Source.Name],,0)</f>
        <v>#N/A</v>
      </c>
      <c r="B3585" s="18" t="e">
        <f>VLOOKUP(J3585,Ref!A:C,3,0)</f>
        <v>#N/A</v>
      </c>
      <c r="C3585" s="18" t="e">
        <f>VLOOKUP(J3585,Ref!A:D,4,0)</f>
        <v>#N/A</v>
      </c>
      <c r="D3585" s="18" t="str">
        <f t="shared" si="168"/>
        <v>00/ene</v>
      </c>
      <c r="E3585" s="18">
        <f t="shared" si="167"/>
        <v>0</v>
      </c>
      <c r="F3585" s="18">
        <v>1</v>
      </c>
      <c r="G3585" s="18">
        <f t="shared" si="169"/>
        <v>0</v>
      </c>
    </row>
    <row r="3586" spans="1:7">
      <c r="A3586" t="e">
        <f>_xlfn.XLOOKUP(I3586,UTILIZADAS[Contacto1],UTILIZADAS[Source.Name],,0)</f>
        <v>#N/A</v>
      </c>
      <c r="B3586" s="18" t="e">
        <f>VLOOKUP(J3586,Ref!A:C,3,0)</f>
        <v>#N/A</v>
      </c>
      <c r="C3586" s="18" t="e">
        <f>VLOOKUP(J3586,Ref!A:D,4,0)</f>
        <v>#N/A</v>
      </c>
      <c r="D3586" s="18" t="str">
        <f t="shared" si="168"/>
        <v>00/ene</v>
      </c>
      <c r="E3586" s="18">
        <f t="shared" ref="E3586:E3649" si="170">+COUNTIF(I:I,I3586)</f>
        <v>0</v>
      </c>
      <c r="F3586" s="18">
        <v>1</v>
      </c>
      <c r="G3586" s="18">
        <f t="shared" si="169"/>
        <v>0</v>
      </c>
    </row>
    <row r="3587" spans="1:7">
      <c r="A3587" t="e">
        <f>_xlfn.XLOOKUP(I3587,UTILIZADAS[Contacto1],UTILIZADAS[Source.Name],,0)</f>
        <v>#N/A</v>
      </c>
      <c r="B3587" s="18" t="e">
        <f>VLOOKUP(J3587,Ref!A:C,3,0)</f>
        <v>#N/A</v>
      </c>
      <c r="C3587" s="18" t="e">
        <f>VLOOKUP(J3587,Ref!A:D,4,0)</f>
        <v>#N/A</v>
      </c>
      <c r="D3587" s="18" t="str">
        <f t="shared" si="168"/>
        <v>00/ene</v>
      </c>
      <c r="E3587" s="18">
        <f t="shared" si="170"/>
        <v>0</v>
      </c>
      <c r="F3587" s="18">
        <v>1</v>
      </c>
      <c r="G3587" s="18">
        <f t="shared" si="169"/>
        <v>0</v>
      </c>
    </row>
    <row r="3588" spans="1:7">
      <c r="A3588" t="e">
        <f>_xlfn.XLOOKUP(I3588,UTILIZADAS[Contacto1],UTILIZADAS[Source.Name],,0)</f>
        <v>#N/A</v>
      </c>
      <c r="B3588" s="18" t="e">
        <f>VLOOKUP(J3588,Ref!A:C,3,0)</f>
        <v>#N/A</v>
      </c>
      <c r="C3588" s="18" t="e">
        <f>VLOOKUP(J3588,Ref!A:D,4,0)</f>
        <v>#N/A</v>
      </c>
      <c r="D3588" s="18" t="str">
        <f t="shared" si="168"/>
        <v>00/ene</v>
      </c>
      <c r="E3588" s="18">
        <f t="shared" si="170"/>
        <v>0</v>
      </c>
      <c r="F3588" s="18">
        <v>1</v>
      </c>
      <c r="G3588" s="18">
        <f t="shared" si="169"/>
        <v>0</v>
      </c>
    </row>
    <row r="3589" spans="1:7">
      <c r="A3589" t="e">
        <f>_xlfn.XLOOKUP(I3589,UTILIZADAS[Contacto1],UTILIZADAS[Source.Name],,0)</f>
        <v>#N/A</v>
      </c>
      <c r="B3589" s="18" t="e">
        <f>VLOOKUP(J3589,Ref!A:C,3,0)</f>
        <v>#N/A</v>
      </c>
      <c r="C3589" s="18" t="e">
        <f>VLOOKUP(J3589,Ref!A:D,4,0)</f>
        <v>#N/A</v>
      </c>
      <c r="D3589" s="18" t="str">
        <f t="shared" si="168"/>
        <v>00/ene</v>
      </c>
      <c r="E3589" s="18">
        <f t="shared" si="170"/>
        <v>0</v>
      </c>
      <c r="F3589" s="18">
        <v>1</v>
      </c>
      <c r="G3589" s="18">
        <f t="shared" si="169"/>
        <v>0</v>
      </c>
    </row>
    <row r="3590" spans="1:7">
      <c r="A3590" t="e">
        <f>_xlfn.XLOOKUP(I3590,UTILIZADAS[Contacto1],UTILIZADAS[Source.Name],,0)</f>
        <v>#N/A</v>
      </c>
      <c r="B3590" s="18" t="e">
        <f>VLOOKUP(J3590,Ref!A:C,3,0)</f>
        <v>#N/A</v>
      </c>
      <c r="C3590" s="18" t="e">
        <f>VLOOKUP(J3590,Ref!A:D,4,0)</f>
        <v>#N/A</v>
      </c>
      <c r="D3590" s="18" t="str">
        <f t="shared" si="168"/>
        <v>00/ene</v>
      </c>
      <c r="E3590" s="18">
        <f t="shared" si="170"/>
        <v>0</v>
      </c>
      <c r="F3590" s="18">
        <v>1</v>
      </c>
      <c r="G3590" s="18">
        <f t="shared" si="169"/>
        <v>0</v>
      </c>
    </row>
    <row r="3591" spans="1:7">
      <c r="A3591" t="e">
        <f>_xlfn.XLOOKUP(I3591,UTILIZADAS[Contacto1],UTILIZADAS[Source.Name],,0)</f>
        <v>#N/A</v>
      </c>
      <c r="B3591" s="18" t="e">
        <f>VLOOKUP(J3591,Ref!A:C,3,0)</f>
        <v>#N/A</v>
      </c>
      <c r="C3591" s="18" t="e">
        <f>VLOOKUP(J3591,Ref!A:D,4,0)</f>
        <v>#N/A</v>
      </c>
      <c r="D3591" s="18" t="str">
        <f t="shared" si="168"/>
        <v>00/ene</v>
      </c>
      <c r="E3591" s="18">
        <f t="shared" si="170"/>
        <v>0</v>
      </c>
      <c r="F3591" s="18">
        <v>1</v>
      </c>
      <c r="G3591" s="18">
        <f t="shared" si="169"/>
        <v>0</v>
      </c>
    </row>
    <row r="3592" spans="1:7">
      <c r="A3592" t="e">
        <f>_xlfn.XLOOKUP(I3592,UTILIZADAS[Contacto1],UTILIZADAS[Source.Name],,0)</f>
        <v>#N/A</v>
      </c>
      <c r="B3592" s="18" t="e">
        <f>VLOOKUP(J3592,Ref!A:C,3,0)</f>
        <v>#N/A</v>
      </c>
      <c r="C3592" s="18" t="e">
        <f>VLOOKUP(J3592,Ref!A:D,4,0)</f>
        <v>#N/A</v>
      </c>
      <c r="D3592" s="18" t="str">
        <f t="shared" si="168"/>
        <v>00/ene</v>
      </c>
      <c r="E3592" s="18">
        <f t="shared" si="170"/>
        <v>0</v>
      </c>
      <c r="F3592" s="18">
        <v>1</v>
      </c>
      <c r="G3592" s="18">
        <f t="shared" si="169"/>
        <v>0</v>
      </c>
    </row>
    <row r="3593" spans="1:7">
      <c r="A3593" t="e">
        <f>_xlfn.XLOOKUP(I3593,UTILIZADAS[Contacto1],UTILIZADAS[Source.Name],,0)</f>
        <v>#N/A</v>
      </c>
      <c r="B3593" s="18" t="e">
        <f>VLOOKUP(J3593,Ref!A:C,3,0)</f>
        <v>#N/A</v>
      </c>
      <c r="C3593" s="18" t="e">
        <f>VLOOKUP(J3593,Ref!A:D,4,0)</f>
        <v>#N/A</v>
      </c>
      <c r="D3593" s="18" t="str">
        <f t="shared" si="168"/>
        <v>00/ene</v>
      </c>
      <c r="E3593" s="18">
        <f t="shared" si="170"/>
        <v>0</v>
      </c>
      <c r="F3593" s="18">
        <v>1</v>
      </c>
      <c r="G3593" s="18">
        <f t="shared" si="169"/>
        <v>0</v>
      </c>
    </row>
    <row r="3594" spans="1:7">
      <c r="A3594" t="e">
        <f>_xlfn.XLOOKUP(I3594,UTILIZADAS[Contacto1],UTILIZADAS[Source.Name],,0)</f>
        <v>#N/A</v>
      </c>
      <c r="B3594" s="18" t="e">
        <f>VLOOKUP(J3594,Ref!A:C,3,0)</f>
        <v>#N/A</v>
      </c>
      <c r="C3594" s="18" t="e">
        <f>VLOOKUP(J3594,Ref!A:D,4,0)</f>
        <v>#N/A</v>
      </c>
      <c r="D3594" s="18" t="str">
        <f t="shared" si="168"/>
        <v>00/ene</v>
      </c>
      <c r="E3594" s="18">
        <f t="shared" si="170"/>
        <v>0</v>
      </c>
      <c r="F3594" s="18">
        <v>1</v>
      </c>
      <c r="G3594" s="18">
        <f t="shared" si="169"/>
        <v>0</v>
      </c>
    </row>
    <row r="3595" spans="1:7">
      <c r="A3595" t="e">
        <f>_xlfn.XLOOKUP(I3595,UTILIZADAS[Contacto1],UTILIZADAS[Source.Name],,0)</f>
        <v>#N/A</v>
      </c>
      <c r="B3595" s="18" t="e">
        <f>VLOOKUP(J3595,Ref!A:C,3,0)</f>
        <v>#N/A</v>
      </c>
      <c r="C3595" s="18" t="e">
        <f>VLOOKUP(J3595,Ref!A:D,4,0)</f>
        <v>#N/A</v>
      </c>
      <c r="D3595" s="18" t="str">
        <f t="shared" si="168"/>
        <v>00/ene</v>
      </c>
      <c r="E3595" s="18">
        <f t="shared" si="170"/>
        <v>0</v>
      </c>
      <c r="F3595" s="18">
        <v>1</v>
      </c>
      <c r="G3595" s="18">
        <f t="shared" si="169"/>
        <v>0</v>
      </c>
    </row>
    <row r="3596" spans="1:7">
      <c r="A3596" t="e">
        <f>_xlfn.XLOOKUP(I3596,UTILIZADAS[Contacto1],UTILIZADAS[Source.Name],,0)</f>
        <v>#N/A</v>
      </c>
      <c r="B3596" s="18" t="e">
        <f>VLOOKUP(J3596,Ref!A:C,3,0)</f>
        <v>#N/A</v>
      </c>
      <c r="C3596" s="18" t="e">
        <f>VLOOKUP(J3596,Ref!A:D,4,0)</f>
        <v>#N/A</v>
      </c>
      <c r="D3596" s="18" t="str">
        <f t="shared" si="168"/>
        <v>00/ene</v>
      </c>
      <c r="E3596" s="18">
        <f t="shared" si="170"/>
        <v>0</v>
      </c>
      <c r="F3596" s="18">
        <v>1</v>
      </c>
      <c r="G3596" s="18">
        <f t="shared" si="169"/>
        <v>0</v>
      </c>
    </row>
    <row r="3597" spans="1:7">
      <c r="A3597" t="e">
        <f>_xlfn.XLOOKUP(I3597,UTILIZADAS[Contacto1],UTILIZADAS[Source.Name],,0)</f>
        <v>#N/A</v>
      </c>
      <c r="B3597" s="18" t="e">
        <f>VLOOKUP(J3597,Ref!A:C,3,0)</f>
        <v>#N/A</v>
      </c>
      <c r="C3597" s="18" t="e">
        <f>VLOOKUP(J3597,Ref!A:D,4,0)</f>
        <v>#N/A</v>
      </c>
      <c r="D3597" s="18" t="str">
        <f t="shared" si="168"/>
        <v>00/ene</v>
      </c>
      <c r="E3597" s="18">
        <f t="shared" si="170"/>
        <v>0</v>
      </c>
      <c r="F3597" s="18">
        <v>1</v>
      </c>
      <c r="G3597" s="18">
        <f t="shared" si="169"/>
        <v>0</v>
      </c>
    </row>
    <row r="3598" spans="1:7">
      <c r="A3598" t="e">
        <f>_xlfn.XLOOKUP(I3598,UTILIZADAS[Contacto1],UTILIZADAS[Source.Name],,0)</f>
        <v>#N/A</v>
      </c>
      <c r="B3598" s="18" t="e">
        <f>VLOOKUP(J3598,Ref!A:C,3,0)</f>
        <v>#N/A</v>
      </c>
      <c r="C3598" s="18" t="e">
        <f>VLOOKUP(J3598,Ref!A:D,4,0)</f>
        <v>#N/A</v>
      </c>
      <c r="D3598" s="18" t="str">
        <f t="shared" si="168"/>
        <v>00/ene</v>
      </c>
      <c r="E3598" s="18">
        <f t="shared" si="170"/>
        <v>0</v>
      </c>
      <c r="F3598" s="18">
        <v>1</v>
      </c>
      <c r="G3598" s="18">
        <f t="shared" si="169"/>
        <v>0</v>
      </c>
    </row>
    <row r="3599" spans="1:7">
      <c r="A3599" t="e">
        <f>_xlfn.XLOOKUP(I3599,UTILIZADAS[Contacto1],UTILIZADAS[Source.Name],,0)</f>
        <v>#N/A</v>
      </c>
      <c r="B3599" s="18" t="e">
        <f>VLOOKUP(J3599,Ref!A:C,3,0)</f>
        <v>#N/A</v>
      </c>
      <c r="C3599" s="18" t="e">
        <f>VLOOKUP(J3599,Ref!A:D,4,0)</f>
        <v>#N/A</v>
      </c>
      <c r="D3599" s="18" t="str">
        <f t="shared" si="168"/>
        <v>00/ene</v>
      </c>
      <c r="E3599" s="18">
        <f t="shared" si="170"/>
        <v>0</v>
      </c>
      <c r="F3599" s="18">
        <v>1</v>
      </c>
      <c r="G3599" s="18">
        <f t="shared" si="169"/>
        <v>0</v>
      </c>
    </row>
    <row r="3600" spans="1:7">
      <c r="A3600" t="e">
        <f>_xlfn.XLOOKUP(I3600,UTILIZADAS[Contacto1],UTILIZADAS[Source.Name],,0)</f>
        <v>#N/A</v>
      </c>
      <c r="B3600" s="18" t="e">
        <f>VLOOKUP(J3600,Ref!A:C,3,0)</f>
        <v>#N/A</v>
      </c>
      <c r="C3600" s="18" t="e">
        <f>VLOOKUP(J3600,Ref!A:D,4,0)</f>
        <v>#N/A</v>
      </c>
      <c r="D3600" s="18" t="str">
        <f t="shared" si="168"/>
        <v>00/ene</v>
      </c>
      <c r="E3600" s="18">
        <f t="shared" si="170"/>
        <v>0</v>
      </c>
      <c r="F3600" s="18">
        <v>1</v>
      </c>
      <c r="G3600" s="18">
        <f t="shared" si="169"/>
        <v>0</v>
      </c>
    </row>
    <row r="3601" spans="1:7">
      <c r="A3601" t="e">
        <f>_xlfn.XLOOKUP(I3601,UTILIZADAS[Contacto1],UTILIZADAS[Source.Name],,0)</f>
        <v>#N/A</v>
      </c>
      <c r="B3601" s="18" t="e">
        <f>VLOOKUP(J3601,Ref!A:C,3,0)</f>
        <v>#N/A</v>
      </c>
      <c r="C3601" s="18" t="e">
        <f>VLOOKUP(J3601,Ref!A:D,4,0)</f>
        <v>#N/A</v>
      </c>
      <c r="D3601" s="18" t="str">
        <f t="shared" si="168"/>
        <v>00/ene</v>
      </c>
      <c r="E3601" s="18">
        <f t="shared" si="170"/>
        <v>0</v>
      </c>
      <c r="F3601" s="18">
        <v>1</v>
      </c>
      <c r="G3601" s="18">
        <f t="shared" si="169"/>
        <v>0</v>
      </c>
    </row>
    <row r="3602" spans="1:7">
      <c r="A3602" t="e">
        <f>_xlfn.XLOOKUP(I3602,UTILIZADAS[Contacto1],UTILIZADAS[Source.Name],,0)</f>
        <v>#N/A</v>
      </c>
      <c r="B3602" s="18" t="e">
        <f>VLOOKUP(J3602,Ref!A:C,3,0)</f>
        <v>#N/A</v>
      </c>
      <c r="C3602" s="18" t="e">
        <f>VLOOKUP(J3602,Ref!A:D,4,0)</f>
        <v>#N/A</v>
      </c>
      <c r="D3602" s="18" t="str">
        <f t="shared" si="168"/>
        <v>00/ene</v>
      </c>
      <c r="E3602" s="18">
        <f t="shared" si="170"/>
        <v>0</v>
      </c>
      <c r="F3602" s="18">
        <v>1</v>
      </c>
      <c r="G3602" s="18">
        <f t="shared" si="169"/>
        <v>0</v>
      </c>
    </row>
    <row r="3603" spans="1:7">
      <c r="A3603" t="e">
        <f>_xlfn.XLOOKUP(I3603,UTILIZADAS[Contacto1],UTILIZADAS[Source.Name],,0)</f>
        <v>#N/A</v>
      </c>
      <c r="B3603" s="18" t="e">
        <f>VLOOKUP(J3603,Ref!A:C,3,0)</f>
        <v>#N/A</v>
      </c>
      <c r="C3603" s="18" t="e">
        <f>VLOOKUP(J3603,Ref!A:D,4,0)</f>
        <v>#N/A</v>
      </c>
      <c r="D3603" s="18" t="str">
        <f t="shared" si="168"/>
        <v>00/ene</v>
      </c>
      <c r="E3603" s="18">
        <f t="shared" si="170"/>
        <v>0</v>
      </c>
      <c r="F3603" s="18">
        <v>1</v>
      </c>
      <c r="G3603" s="18">
        <f t="shared" si="169"/>
        <v>0</v>
      </c>
    </row>
    <row r="3604" spans="1:7">
      <c r="A3604" t="e">
        <f>_xlfn.XLOOKUP(I3604,UTILIZADAS[Contacto1],UTILIZADAS[Source.Name],,0)</f>
        <v>#N/A</v>
      </c>
      <c r="B3604" s="18" t="e">
        <f>VLOOKUP(J3604,Ref!A:C,3,0)</f>
        <v>#N/A</v>
      </c>
      <c r="C3604" s="18" t="e">
        <f>VLOOKUP(J3604,Ref!A:D,4,0)</f>
        <v>#N/A</v>
      </c>
      <c r="D3604" s="18" t="str">
        <f t="shared" si="168"/>
        <v>00/ene</v>
      </c>
      <c r="E3604" s="18">
        <f t="shared" si="170"/>
        <v>0</v>
      </c>
      <c r="F3604" s="18">
        <v>1</v>
      </c>
      <c r="G3604" s="18">
        <f t="shared" si="169"/>
        <v>0</v>
      </c>
    </row>
    <row r="3605" spans="1:7">
      <c r="A3605" t="e">
        <f>_xlfn.XLOOKUP(I3605,UTILIZADAS[Contacto1],UTILIZADAS[Source.Name],,0)</f>
        <v>#N/A</v>
      </c>
      <c r="B3605" s="18" t="e">
        <f>VLOOKUP(J3605,Ref!A:C,3,0)</f>
        <v>#N/A</v>
      </c>
      <c r="C3605" s="18" t="e">
        <f>VLOOKUP(J3605,Ref!A:D,4,0)</f>
        <v>#N/A</v>
      </c>
      <c r="D3605" s="18" t="str">
        <f t="shared" si="168"/>
        <v>00/ene</v>
      </c>
      <c r="E3605" s="18">
        <f t="shared" si="170"/>
        <v>0</v>
      </c>
      <c r="F3605" s="18">
        <v>1</v>
      </c>
      <c r="G3605" s="18">
        <f t="shared" si="169"/>
        <v>0</v>
      </c>
    </row>
    <row r="3606" spans="1:7">
      <c r="A3606" t="e">
        <f>_xlfn.XLOOKUP(I3606,UTILIZADAS[Contacto1],UTILIZADAS[Source.Name],,0)</f>
        <v>#N/A</v>
      </c>
      <c r="B3606" s="18" t="e">
        <f>VLOOKUP(J3606,Ref!A:C,3,0)</f>
        <v>#N/A</v>
      </c>
      <c r="C3606" s="18" t="e">
        <f>VLOOKUP(J3606,Ref!A:D,4,0)</f>
        <v>#N/A</v>
      </c>
      <c r="D3606" s="18" t="str">
        <f t="shared" si="168"/>
        <v>00/ene</v>
      </c>
      <c r="E3606" s="18">
        <f t="shared" si="170"/>
        <v>0</v>
      </c>
      <c r="F3606" s="18">
        <v>1</v>
      </c>
      <c r="G3606" s="18">
        <f t="shared" si="169"/>
        <v>0</v>
      </c>
    </row>
    <row r="3607" spans="1:7">
      <c r="A3607" t="e">
        <f>_xlfn.XLOOKUP(I3607,UTILIZADAS[Contacto1],UTILIZADAS[Source.Name],,0)</f>
        <v>#N/A</v>
      </c>
      <c r="B3607" s="18" t="e">
        <f>VLOOKUP(J3607,Ref!A:C,3,0)</f>
        <v>#N/A</v>
      </c>
      <c r="C3607" s="18" t="e">
        <f>VLOOKUP(J3607,Ref!A:D,4,0)</f>
        <v>#N/A</v>
      </c>
      <c r="D3607" s="18" t="str">
        <f t="shared" si="168"/>
        <v>00/ene</v>
      </c>
      <c r="E3607" s="18">
        <f t="shared" si="170"/>
        <v>0</v>
      </c>
      <c r="F3607" s="18">
        <v>1</v>
      </c>
      <c r="G3607" s="18">
        <f t="shared" si="169"/>
        <v>0</v>
      </c>
    </row>
    <row r="3608" spans="1:7">
      <c r="A3608" t="e">
        <f>_xlfn.XLOOKUP(I3608,UTILIZADAS[Contacto1],UTILIZADAS[Source.Name],,0)</f>
        <v>#N/A</v>
      </c>
      <c r="B3608" s="18" t="e">
        <f>VLOOKUP(J3608,Ref!A:C,3,0)</f>
        <v>#N/A</v>
      </c>
      <c r="C3608" s="18" t="e">
        <f>VLOOKUP(J3608,Ref!A:D,4,0)</f>
        <v>#N/A</v>
      </c>
      <c r="D3608" s="18" t="str">
        <f t="shared" si="168"/>
        <v>00/ene</v>
      </c>
      <c r="E3608" s="18">
        <f t="shared" si="170"/>
        <v>0</v>
      </c>
      <c r="F3608" s="18">
        <v>1</v>
      </c>
      <c r="G3608" s="18">
        <f t="shared" si="169"/>
        <v>0</v>
      </c>
    </row>
    <row r="3609" spans="1:7">
      <c r="A3609" t="e">
        <f>_xlfn.XLOOKUP(I3609,UTILIZADAS[Contacto1],UTILIZADAS[Source.Name],,0)</f>
        <v>#N/A</v>
      </c>
      <c r="B3609" s="18" t="e">
        <f>VLOOKUP(J3609,Ref!A:C,3,0)</f>
        <v>#N/A</v>
      </c>
      <c r="C3609" s="18" t="e">
        <f>VLOOKUP(J3609,Ref!A:D,4,0)</f>
        <v>#N/A</v>
      </c>
      <c r="D3609" s="18" t="str">
        <f t="shared" si="168"/>
        <v>00/ene</v>
      </c>
      <c r="E3609" s="18">
        <f t="shared" si="170"/>
        <v>0</v>
      </c>
      <c r="F3609" s="18">
        <v>1</v>
      </c>
      <c r="G3609" s="18">
        <f t="shared" si="169"/>
        <v>0</v>
      </c>
    </row>
    <row r="3610" spans="1:7">
      <c r="A3610" t="e">
        <f>_xlfn.XLOOKUP(I3610,UTILIZADAS[Contacto1],UTILIZADAS[Source.Name],,0)</f>
        <v>#N/A</v>
      </c>
      <c r="B3610" s="18" t="e">
        <f>VLOOKUP(J3610,Ref!A:C,3,0)</f>
        <v>#N/A</v>
      </c>
      <c r="C3610" s="18" t="e">
        <f>VLOOKUP(J3610,Ref!A:D,4,0)</f>
        <v>#N/A</v>
      </c>
      <c r="D3610" s="18" t="str">
        <f t="shared" si="168"/>
        <v>00/ene</v>
      </c>
      <c r="E3610" s="18">
        <f t="shared" si="170"/>
        <v>0</v>
      </c>
      <c r="F3610" s="18">
        <v>1</v>
      </c>
      <c r="G3610" s="18">
        <f t="shared" si="169"/>
        <v>0</v>
      </c>
    </row>
    <row r="3611" spans="1:7">
      <c r="A3611" t="e">
        <f>_xlfn.XLOOKUP(I3611,UTILIZADAS[Contacto1],UTILIZADAS[Source.Name],,0)</f>
        <v>#N/A</v>
      </c>
      <c r="B3611" s="18" t="e">
        <f>VLOOKUP(J3611,Ref!A:C,3,0)</f>
        <v>#N/A</v>
      </c>
      <c r="C3611" s="18" t="e">
        <f>VLOOKUP(J3611,Ref!A:D,4,0)</f>
        <v>#N/A</v>
      </c>
      <c r="D3611" s="18" t="str">
        <f t="shared" si="168"/>
        <v>00/ene</v>
      </c>
      <c r="E3611" s="18">
        <f t="shared" si="170"/>
        <v>0</v>
      </c>
      <c r="F3611" s="18">
        <v>1</v>
      </c>
      <c r="G3611" s="18">
        <f t="shared" si="169"/>
        <v>0</v>
      </c>
    </row>
    <row r="3612" spans="1:7">
      <c r="A3612" t="e">
        <f>_xlfn.XLOOKUP(I3612,UTILIZADAS[Contacto1],UTILIZADAS[Source.Name],,0)</f>
        <v>#N/A</v>
      </c>
      <c r="B3612" s="18" t="e">
        <f>VLOOKUP(J3612,Ref!A:C,3,0)</f>
        <v>#N/A</v>
      </c>
      <c r="C3612" s="18" t="e">
        <f>VLOOKUP(J3612,Ref!A:D,4,0)</f>
        <v>#N/A</v>
      </c>
      <c r="D3612" s="18" t="str">
        <f t="shared" si="168"/>
        <v>00/ene</v>
      </c>
      <c r="E3612" s="18">
        <f t="shared" si="170"/>
        <v>0</v>
      </c>
      <c r="F3612" s="18">
        <v>1</v>
      </c>
      <c r="G3612" s="18">
        <f t="shared" si="169"/>
        <v>0</v>
      </c>
    </row>
    <row r="3613" spans="1:7">
      <c r="A3613" t="e">
        <f>_xlfn.XLOOKUP(I3613,UTILIZADAS[Contacto1],UTILIZADAS[Source.Name],,0)</f>
        <v>#N/A</v>
      </c>
      <c r="B3613" s="18" t="e">
        <f>VLOOKUP(J3613,Ref!A:C,3,0)</f>
        <v>#N/A</v>
      </c>
      <c r="C3613" s="18" t="e">
        <f>VLOOKUP(J3613,Ref!A:D,4,0)</f>
        <v>#N/A</v>
      </c>
      <c r="D3613" s="18" t="str">
        <f t="shared" si="168"/>
        <v>00/ene</v>
      </c>
      <c r="E3613" s="18">
        <f t="shared" si="170"/>
        <v>0</v>
      </c>
      <c r="F3613" s="18">
        <v>1</v>
      </c>
      <c r="G3613" s="18">
        <f t="shared" si="169"/>
        <v>0</v>
      </c>
    </row>
    <row r="3614" spans="1:7">
      <c r="A3614" t="e">
        <f>_xlfn.XLOOKUP(I3614,UTILIZADAS[Contacto1],UTILIZADAS[Source.Name],,0)</f>
        <v>#N/A</v>
      </c>
      <c r="B3614" s="18" t="e">
        <f>VLOOKUP(J3614,Ref!A:C,3,0)</f>
        <v>#N/A</v>
      </c>
      <c r="C3614" s="18" t="e">
        <f>VLOOKUP(J3614,Ref!A:D,4,0)</f>
        <v>#N/A</v>
      </c>
      <c r="D3614" s="18" t="str">
        <f t="shared" si="168"/>
        <v>00/ene</v>
      </c>
      <c r="E3614" s="18">
        <f t="shared" si="170"/>
        <v>0</v>
      </c>
      <c r="F3614" s="18">
        <v>1</v>
      </c>
      <c r="G3614" s="18">
        <f t="shared" si="169"/>
        <v>0</v>
      </c>
    </row>
    <row r="3615" spans="1:7">
      <c r="A3615" t="e">
        <f>_xlfn.XLOOKUP(I3615,UTILIZADAS[Contacto1],UTILIZADAS[Source.Name],,0)</f>
        <v>#N/A</v>
      </c>
      <c r="B3615" s="18" t="e">
        <f>VLOOKUP(J3615,Ref!A:C,3,0)</f>
        <v>#N/A</v>
      </c>
      <c r="C3615" s="18" t="e">
        <f>VLOOKUP(J3615,Ref!A:D,4,0)</f>
        <v>#N/A</v>
      </c>
      <c r="D3615" s="18" t="str">
        <f t="shared" si="168"/>
        <v>00/ene</v>
      </c>
      <c r="E3615" s="18">
        <f t="shared" si="170"/>
        <v>0</v>
      </c>
      <c r="F3615" s="18">
        <v>1</v>
      </c>
      <c r="G3615" s="18">
        <f t="shared" si="169"/>
        <v>0</v>
      </c>
    </row>
    <row r="3616" spans="1:7">
      <c r="A3616" t="e">
        <f>_xlfn.XLOOKUP(I3616,UTILIZADAS[Contacto1],UTILIZADAS[Source.Name],,0)</f>
        <v>#N/A</v>
      </c>
      <c r="B3616" s="18" t="e">
        <f>VLOOKUP(J3616,Ref!A:C,3,0)</f>
        <v>#N/A</v>
      </c>
      <c r="C3616" s="18" t="e">
        <f>VLOOKUP(J3616,Ref!A:D,4,0)</f>
        <v>#N/A</v>
      </c>
      <c r="D3616" s="18" t="str">
        <f t="shared" si="168"/>
        <v>00/ene</v>
      </c>
      <c r="E3616" s="18">
        <f t="shared" si="170"/>
        <v>0</v>
      </c>
      <c r="F3616" s="18">
        <v>1</v>
      </c>
      <c r="G3616" s="18">
        <f t="shared" si="169"/>
        <v>0</v>
      </c>
    </row>
    <row r="3617" spans="1:7">
      <c r="A3617" t="e">
        <f>_xlfn.XLOOKUP(I3617,UTILIZADAS[Contacto1],UTILIZADAS[Source.Name],,0)</f>
        <v>#N/A</v>
      </c>
      <c r="B3617" s="18" t="e">
        <f>VLOOKUP(J3617,Ref!A:C,3,0)</f>
        <v>#N/A</v>
      </c>
      <c r="C3617" s="18" t="e">
        <f>VLOOKUP(J3617,Ref!A:D,4,0)</f>
        <v>#N/A</v>
      </c>
      <c r="D3617" s="18" t="str">
        <f t="shared" si="168"/>
        <v>00/ene</v>
      </c>
      <c r="E3617" s="18">
        <f t="shared" si="170"/>
        <v>0</v>
      </c>
      <c r="F3617" s="18">
        <v>1</v>
      </c>
      <c r="G3617" s="18">
        <f t="shared" si="169"/>
        <v>0</v>
      </c>
    </row>
    <row r="3618" spans="1:7">
      <c r="A3618" t="e">
        <f>_xlfn.XLOOKUP(I3618,UTILIZADAS[Contacto1],UTILIZADAS[Source.Name],,0)</f>
        <v>#N/A</v>
      </c>
      <c r="B3618" s="18" t="e">
        <f>VLOOKUP(J3618,Ref!A:C,3,0)</f>
        <v>#N/A</v>
      </c>
      <c r="C3618" s="18" t="e">
        <f>VLOOKUP(J3618,Ref!A:D,4,0)</f>
        <v>#N/A</v>
      </c>
      <c r="D3618" s="18" t="str">
        <f t="shared" si="168"/>
        <v>00/ene</v>
      </c>
      <c r="E3618" s="18">
        <f t="shared" si="170"/>
        <v>0</v>
      </c>
      <c r="F3618" s="18">
        <v>1</v>
      </c>
      <c r="G3618" s="18">
        <f t="shared" si="169"/>
        <v>0</v>
      </c>
    </row>
    <row r="3619" spans="1:7">
      <c r="A3619" t="e">
        <f>_xlfn.XLOOKUP(I3619,UTILIZADAS[Contacto1],UTILIZADAS[Source.Name],,0)</f>
        <v>#N/A</v>
      </c>
      <c r="B3619" s="18" t="e">
        <f>VLOOKUP(J3619,Ref!A:C,3,0)</f>
        <v>#N/A</v>
      </c>
      <c r="C3619" s="18" t="e">
        <f>VLOOKUP(J3619,Ref!A:D,4,0)</f>
        <v>#N/A</v>
      </c>
      <c r="D3619" s="18" t="str">
        <f t="shared" si="168"/>
        <v>00/ene</v>
      </c>
      <c r="E3619" s="18">
        <f t="shared" si="170"/>
        <v>0</v>
      </c>
      <c r="F3619" s="18">
        <v>1</v>
      </c>
      <c r="G3619" s="18">
        <f t="shared" si="169"/>
        <v>0</v>
      </c>
    </row>
    <row r="3620" spans="1:7">
      <c r="A3620" t="e">
        <f>_xlfn.XLOOKUP(I3620,UTILIZADAS[Contacto1],UTILIZADAS[Source.Name],,0)</f>
        <v>#N/A</v>
      </c>
      <c r="B3620" s="18" t="e">
        <f>VLOOKUP(J3620,Ref!A:C,3,0)</f>
        <v>#N/A</v>
      </c>
      <c r="C3620" s="18" t="e">
        <f>VLOOKUP(J3620,Ref!A:D,4,0)</f>
        <v>#N/A</v>
      </c>
      <c r="D3620" s="18" t="str">
        <f t="shared" si="168"/>
        <v>00/ene</v>
      </c>
      <c r="E3620" s="18">
        <f t="shared" si="170"/>
        <v>0</v>
      </c>
      <c r="F3620" s="18">
        <v>1</v>
      </c>
      <c r="G3620" s="18">
        <f t="shared" si="169"/>
        <v>0</v>
      </c>
    </row>
    <row r="3621" spans="1:7">
      <c r="A3621" t="e">
        <f>_xlfn.XLOOKUP(I3621,UTILIZADAS[Contacto1],UTILIZADAS[Source.Name],,0)</f>
        <v>#N/A</v>
      </c>
      <c r="B3621" s="18" t="e">
        <f>VLOOKUP(J3621,Ref!A:C,3,0)</f>
        <v>#N/A</v>
      </c>
      <c r="C3621" s="18" t="e">
        <f>VLOOKUP(J3621,Ref!A:D,4,0)</f>
        <v>#N/A</v>
      </c>
      <c r="D3621" s="18" t="str">
        <f t="shared" si="168"/>
        <v>00/ene</v>
      </c>
      <c r="E3621" s="18">
        <f t="shared" si="170"/>
        <v>0</v>
      </c>
      <c r="F3621" s="18">
        <v>1</v>
      </c>
      <c r="G3621" s="18">
        <f t="shared" si="169"/>
        <v>0</v>
      </c>
    </row>
    <row r="3622" spans="1:7">
      <c r="A3622" t="e">
        <f>_xlfn.XLOOKUP(I3622,UTILIZADAS[Contacto1],UTILIZADAS[Source.Name],,0)</f>
        <v>#N/A</v>
      </c>
      <c r="B3622" s="18" t="e">
        <f>VLOOKUP(J3622,Ref!A:C,3,0)</f>
        <v>#N/A</v>
      </c>
      <c r="C3622" s="18" t="e">
        <f>VLOOKUP(J3622,Ref!A:D,4,0)</f>
        <v>#N/A</v>
      </c>
      <c r="D3622" s="18" t="str">
        <f t="shared" si="168"/>
        <v>00/ene</v>
      </c>
      <c r="E3622" s="18">
        <f t="shared" si="170"/>
        <v>0</v>
      </c>
      <c r="F3622" s="18">
        <v>1</v>
      </c>
      <c r="G3622" s="18">
        <f t="shared" si="169"/>
        <v>0</v>
      </c>
    </row>
    <row r="3623" spans="1:7">
      <c r="A3623" t="e">
        <f>_xlfn.XLOOKUP(I3623,UTILIZADAS[Contacto1],UTILIZADAS[Source.Name],,0)</f>
        <v>#N/A</v>
      </c>
      <c r="B3623" s="18" t="e">
        <f>VLOOKUP(J3623,Ref!A:C,3,0)</f>
        <v>#N/A</v>
      </c>
      <c r="C3623" s="18" t="e">
        <f>VLOOKUP(J3623,Ref!A:D,4,0)</f>
        <v>#N/A</v>
      </c>
      <c r="D3623" s="18" t="str">
        <f t="shared" si="168"/>
        <v>00/ene</v>
      </c>
      <c r="E3623" s="18">
        <f t="shared" si="170"/>
        <v>0</v>
      </c>
      <c r="F3623" s="18">
        <v>1</v>
      </c>
      <c r="G3623" s="18">
        <f t="shared" si="169"/>
        <v>0</v>
      </c>
    </row>
    <row r="3624" spans="1:7">
      <c r="A3624" t="e">
        <f>_xlfn.XLOOKUP(I3624,UTILIZADAS[Contacto1],UTILIZADAS[Source.Name],,0)</f>
        <v>#N/A</v>
      </c>
      <c r="B3624" s="18" t="e">
        <f>VLOOKUP(J3624,Ref!A:C,3,0)</f>
        <v>#N/A</v>
      </c>
      <c r="C3624" s="18" t="e">
        <f>VLOOKUP(J3624,Ref!A:D,4,0)</f>
        <v>#N/A</v>
      </c>
      <c r="D3624" s="18" t="str">
        <f t="shared" si="168"/>
        <v>00/ene</v>
      </c>
      <c r="E3624" s="18">
        <f t="shared" si="170"/>
        <v>0</v>
      </c>
      <c r="F3624" s="18">
        <v>1</v>
      </c>
      <c r="G3624" s="18">
        <f t="shared" si="169"/>
        <v>0</v>
      </c>
    </row>
    <row r="3625" spans="1:7">
      <c r="A3625" t="e">
        <f>_xlfn.XLOOKUP(I3625,UTILIZADAS[Contacto1],UTILIZADAS[Source.Name],,0)</f>
        <v>#N/A</v>
      </c>
      <c r="B3625" s="18" t="e">
        <f>VLOOKUP(J3625,Ref!A:C,3,0)</f>
        <v>#N/A</v>
      </c>
      <c r="C3625" s="18" t="e">
        <f>VLOOKUP(J3625,Ref!A:D,4,0)</f>
        <v>#N/A</v>
      </c>
      <c r="D3625" s="18" t="str">
        <f t="shared" si="168"/>
        <v>00/ene</v>
      </c>
      <c r="E3625" s="18">
        <f t="shared" si="170"/>
        <v>0</v>
      </c>
      <c r="F3625" s="18">
        <v>1</v>
      </c>
      <c r="G3625" s="18">
        <f t="shared" si="169"/>
        <v>0</v>
      </c>
    </row>
    <row r="3626" spans="1:7">
      <c r="A3626" t="e">
        <f>_xlfn.XLOOKUP(I3626,UTILIZADAS[Contacto1],UTILIZADAS[Source.Name],,0)</f>
        <v>#N/A</v>
      </c>
      <c r="B3626" s="18" t="e">
        <f>VLOOKUP(J3626,Ref!A:C,3,0)</f>
        <v>#N/A</v>
      </c>
      <c r="C3626" s="18" t="e">
        <f>VLOOKUP(J3626,Ref!A:D,4,0)</f>
        <v>#N/A</v>
      </c>
      <c r="D3626" s="18" t="str">
        <f t="shared" si="168"/>
        <v>00/ene</v>
      </c>
      <c r="E3626" s="18">
        <f t="shared" si="170"/>
        <v>0</v>
      </c>
      <c r="F3626" s="18">
        <v>1</v>
      </c>
      <c r="G3626" s="18">
        <f t="shared" si="169"/>
        <v>0</v>
      </c>
    </row>
    <row r="3627" spans="1:7">
      <c r="A3627" t="e">
        <f>_xlfn.XLOOKUP(I3627,UTILIZADAS[Contacto1],UTILIZADAS[Source.Name],,0)</f>
        <v>#N/A</v>
      </c>
      <c r="B3627" s="18" t="e">
        <f>VLOOKUP(J3627,Ref!A:C,3,0)</f>
        <v>#N/A</v>
      </c>
      <c r="C3627" s="18" t="e">
        <f>VLOOKUP(J3627,Ref!A:D,4,0)</f>
        <v>#N/A</v>
      </c>
      <c r="D3627" s="18" t="str">
        <f t="shared" si="168"/>
        <v>00/ene</v>
      </c>
      <c r="E3627" s="18">
        <f t="shared" si="170"/>
        <v>0</v>
      </c>
      <c r="F3627" s="18">
        <v>1</v>
      </c>
      <c r="G3627" s="18">
        <f t="shared" si="169"/>
        <v>0</v>
      </c>
    </row>
    <row r="3628" spans="1:7">
      <c r="A3628" t="e">
        <f>_xlfn.XLOOKUP(I3628,UTILIZADAS[Contacto1],UTILIZADAS[Source.Name],,0)</f>
        <v>#N/A</v>
      </c>
      <c r="B3628" s="18" t="e">
        <f>VLOOKUP(J3628,Ref!A:C,3,0)</f>
        <v>#N/A</v>
      </c>
      <c r="C3628" s="18" t="e">
        <f>VLOOKUP(J3628,Ref!A:D,4,0)</f>
        <v>#N/A</v>
      </c>
      <c r="D3628" s="18" t="str">
        <f t="shared" si="168"/>
        <v>00/ene</v>
      </c>
      <c r="E3628" s="18">
        <f t="shared" si="170"/>
        <v>0</v>
      </c>
      <c r="F3628" s="18">
        <v>1</v>
      </c>
      <c r="G3628" s="18">
        <f t="shared" si="169"/>
        <v>0</v>
      </c>
    </row>
    <row r="3629" spans="1:7">
      <c r="A3629" t="e">
        <f>_xlfn.XLOOKUP(I3629,UTILIZADAS[Contacto1],UTILIZADAS[Source.Name],,0)</f>
        <v>#N/A</v>
      </c>
      <c r="B3629" s="18" t="e">
        <f>VLOOKUP(J3629,Ref!A:C,3,0)</f>
        <v>#N/A</v>
      </c>
      <c r="C3629" s="18" t="e">
        <f>VLOOKUP(J3629,Ref!A:D,4,0)</f>
        <v>#N/A</v>
      </c>
      <c r="D3629" s="18" t="str">
        <f t="shared" si="168"/>
        <v>00/ene</v>
      </c>
      <c r="E3629" s="18">
        <f t="shared" si="170"/>
        <v>0</v>
      </c>
      <c r="F3629" s="18">
        <v>1</v>
      </c>
      <c r="G3629" s="18">
        <f t="shared" si="169"/>
        <v>0</v>
      </c>
    </row>
    <row r="3630" spans="1:7">
      <c r="A3630" t="e">
        <f>_xlfn.XLOOKUP(I3630,UTILIZADAS[Contacto1],UTILIZADAS[Source.Name],,0)</f>
        <v>#N/A</v>
      </c>
      <c r="B3630" s="18" t="e">
        <f>VLOOKUP(J3630,Ref!A:C,3,0)</f>
        <v>#N/A</v>
      </c>
      <c r="C3630" s="18" t="e">
        <f>VLOOKUP(J3630,Ref!A:D,4,0)</f>
        <v>#N/A</v>
      </c>
      <c r="D3630" s="18" t="str">
        <f t="shared" si="168"/>
        <v>00/ene</v>
      </c>
      <c r="E3630" s="18">
        <f t="shared" si="170"/>
        <v>0</v>
      </c>
      <c r="F3630" s="18">
        <v>1</v>
      </c>
      <c r="G3630" s="18">
        <f t="shared" si="169"/>
        <v>0</v>
      </c>
    </row>
    <row r="3631" spans="1:7">
      <c r="A3631" t="e">
        <f>_xlfn.XLOOKUP(I3631,UTILIZADAS[Contacto1],UTILIZADAS[Source.Name],,0)</f>
        <v>#N/A</v>
      </c>
      <c r="B3631" s="18" t="e">
        <f>VLOOKUP(J3631,Ref!A:C,3,0)</f>
        <v>#N/A</v>
      </c>
      <c r="C3631" s="18" t="e">
        <f>VLOOKUP(J3631,Ref!A:D,4,0)</f>
        <v>#N/A</v>
      </c>
      <c r="D3631" s="18" t="str">
        <f t="shared" si="168"/>
        <v>00/ene</v>
      </c>
      <c r="E3631" s="18">
        <f t="shared" si="170"/>
        <v>0</v>
      </c>
      <c r="F3631" s="18">
        <v>1</v>
      </c>
      <c r="G3631" s="18">
        <f t="shared" si="169"/>
        <v>0</v>
      </c>
    </row>
    <row r="3632" spans="1:7">
      <c r="A3632" t="e">
        <f>_xlfn.XLOOKUP(I3632,UTILIZADAS[Contacto1],UTILIZADAS[Source.Name],,0)</f>
        <v>#N/A</v>
      </c>
      <c r="B3632" s="18" t="e">
        <f>VLOOKUP(J3632,Ref!A:C,3,0)</f>
        <v>#N/A</v>
      </c>
      <c r="C3632" s="18" t="e">
        <f>VLOOKUP(J3632,Ref!A:D,4,0)</f>
        <v>#N/A</v>
      </c>
      <c r="D3632" s="18" t="str">
        <f t="shared" si="168"/>
        <v>00/ene</v>
      </c>
      <c r="E3632" s="18">
        <f t="shared" si="170"/>
        <v>0</v>
      </c>
      <c r="F3632" s="18">
        <v>1</v>
      </c>
      <c r="G3632" s="18">
        <f t="shared" si="169"/>
        <v>0</v>
      </c>
    </row>
    <row r="3633" spans="1:7">
      <c r="A3633" t="e">
        <f>_xlfn.XLOOKUP(I3633,UTILIZADAS[Contacto1],UTILIZADAS[Source.Name],,0)</f>
        <v>#N/A</v>
      </c>
      <c r="B3633" s="18" t="e">
        <f>VLOOKUP(J3633,Ref!A:C,3,0)</f>
        <v>#N/A</v>
      </c>
      <c r="C3633" s="18" t="e">
        <f>VLOOKUP(J3633,Ref!A:D,4,0)</f>
        <v>#N/A</v>
      </c>
      <c r="D3633" s="18" t="str">
        <f t="shared" si="168"/>
        <v>00/ene</v>
      </c>
      <c r="E3633" s="18">
        <f t="shared" si="170"/>
        <v>0</v>
      </c>
      <c r="F3633" s="18">
        <v>1</v>
      </c>
      <c r="G3633" s="18">
        <f t="shared" si="169"/>
        <v>0</v>
      </c>
    </row>
    <row r="3634" spans="1:7">
      <c r="A3634" t="e">
        <f>_xlfn.XLOOKUP(I3634,UTILIZADAS[Contacto1],UTILIZADAS[Source.Name],,0)</f>
        <v>#N/A</v>
      </c>
      <c r="B3634" s="18" t="e">
        <f>VLOOKUP(J3634,Ref!A:C,3,0)</f>
        <v>#N/A</v>
      </c>
      <c r="C3634" s="18" t="e">
        <f>VLOOKUP(J3634,Ref!A:D,4,0)</f>
        <v>#N/A</v>
      </c>
      <c r="D3634" s="18" t="str">
        <f t="shared" ref="D3634:D3697" si="171">TEXT(H3634,"dd/mmm")</f>
        <v>00/ene</v>
      </c>
      <c r="E3634" s="18">
        <f t="shared" si="170"/>
        <v>0</v>
      </c>
      <c r="F3634" s="18">
        <v>1</v>
      </c>
      <c r="G3634" s="18">
        <f t="shared" ref="G3634:G3697" si="172">IF(I3634=I3635,0,1)</f>
        <v>0</v>
      </c>
    </row>
    <row r="3635" spans="1:7">
      <c r="A3635" t="e">
        <f>_xlfn.XLOOKUP(I3635,UTILIZADAS[Contacto1],UTILIZADAS[Source.Name],,0)</f>
        <v>#N/A</v>
      </c>
      <c r="B3635" s="18" t="e">
        <f>VLOOKUP(J3635,Ref!A:C,3,0)</f>
        <v>#N/A</v>
      </c>
      <c r="C3635" s="18" t="e">
        <f>VLOOKUP(J3635,Ref!A:D,4,0)</f>
        <v>#N/A</v>
      </c>
      <c r="D3635" s="18" t="str">
        <f t="shared" si="171"/>
        <v>00/ene</v>
      </c>
      <c r="E3635" s="18">
        <f t="shared" si="170"/>
        <v>0</v>
      </c>
      <c r="F3635" s="18">
        <v>1</v>
      </c>
      <c r="G3635" s="18">
        <f t="shared" si="172"/>
        <v>0</v>
      </c>
    </row>
    <row r="3636" spans="1:7">
      <c r="A3636" t="e">
        <f>_xlfn.XLOOKUP(I3636,UTILIZADAS[Contacto1],UTILIZADAS[Source.Name],,0)</f>
        <v>#N/A</v>
      </c>
      <c r="B3636" s="18" t="e">
        <f>VLOOKUP(J3636,Ref!A:C,3,0)</f>
        <v>#N/A</v>
      </c>
      <c r="C3636" s="18" t="e">
        <f>VLOOKUP(J3636,Ref!A:D,4,0)</f>
        <v>#N/A</v>
      </c>
      <c r="D3636" s="18" t="str">
        <f t="shared" si="171"/>
        <v>00/ene</v>
      </c>
      <c r="E3636" s="18">
        <f t="shared" si="170"/>
        <v>0</v>
      </c>
      <c r="F3636" s="18">
        <v>1</v>
      </c>
      <c r="G3636" s="18">
        <f t="shared" si="172"/>
        <v>0</v>
      </c>
    </row>
    <row r="3637" spans="1:7">
      <c r="A3637" t="e">
        <f>_xlfn.XLOOKUP(I3637,UTILIZADAS[Contacto1],UTILIZADAS[Source.Name],,0)</f>
        <v>#N/A</v>
      </c>
      <c r="B3637" s="18" t="e">
        <f>VLOOKUP(J3637,Ref!A:C,3,0)</f>
        <v>#N/A</v>
      </c>
      <c r="C3637" s="18" t="e">
        <f>VLOOKUP(J3637,Ref!A:D,4,0)</f>
        <v>#N/A</v>
      </c>
      <c r="D3637" s="18" t="str">
        <f t="shared" si="171"/>
        <v>00/ene</v>
      </c>
      <c r="E3637" s="18">
        <f t="shared" si="170"/>
        <v>0</v>
      </c>
      <c r="F3637" s="18">
        <v>1</v>
      </c>
      <c r="G3637" s="18">
        <f t="shared" si="172"/>
        <v>0</v>
      </c>
    </row>
    <row r="3638" spans="1:7">
      <c r="A3638" t="e">
        <f>_xlfn.XLOOKUP(I3638,UTILIZADAS[Contacto1],UTILIZADAS[Source.Name],,0)</f>
        <v>#N/A</v>
      </c>
      <c r="B3638" s="18" t="e">
        <f>VLOOKUP(J3638,Ref!A:C,3,0)</f>
        <v>#N/A</v>
      </c>
      <c r="C3638" s="18" t="e">
        <f>VLOOKUP(J3638,Ref!A:D,4,0)</f>
        <v>#N/A</v>
      </c>
      <c r="D3638" s="18" t="str">
        <f t="shared" si="171"/>
        <v>00/ene</v>
      </c>
      <c r="E3638" s="18">
        <f t="shared" si="170"/>
        <v>0</v>
      </c>
      <c r="F3638" s="18">
        <v>1</v>
      </c>
      <c r="G3638" s="18">
        <f t="shared" si="172"/>
        <v>0</v>
      </c>
    </row>
    <row r="3639" spans="1:7">
      <c r="A3639" t="e">
        <f>_xlfn.XLOOKUP(I3639,UTILIZADAS[Contacto1],UTILIZADAS[Source.Name],,0)</f>
        <v>#N/A</v>
      </c>
      <c r="B3639" s="18" t="e">
        <f>VLOOKUP(J3639,Ref!A:C,3,0)</f>
        <v>#N/A</v>
      </c>
      <c r="C3639" s="18" t="e">
        <f>VLOOKUP(J3639,Ref!A:D,4,0)</f>
        <v>#N/A</v>
      </c>
      <c r="D3639" s="18" t="str">
        <f t="shared" si="171"/>
        <v>00/ene</v>
      </c>
      <c r="E3639" s="18">
        <f t="shared" si="170"/>
        <v>0</v>
      </c>
      <c r="F3639" s="18">
        <v>1</v>
      </c>
      <c r="G3639" s="18">
        <f t="shared" si="172"/>
        <v>0</v>
      </c>
    </row>
    <row r="3640" spans="1:7">
      <c r="A3640" t="e">
        <f>_xlfn.XLOOKUP(I3640,UTILIZADAS[Contacto1],UTILIZADAS[Source.Name],,0)</f>
        <v>#N/A</v>
      </c>
      <c r="B3640" s="18" t="e">
        <f>VLOOKUP(J3640,Ref!A:C,3,0)</f>
        <v>#N/A</v>
      </c>
      <c r="C3640" s="18" t="e">
        <f>VLOOKUP(J3640,Ref!A:D,4,0)</f>
        <v>#N/A</v>
      </c>
      <c r="D3640" s="18" t="str">
        <f t="shared" si="171"/>
        <v>00/ene</v>
      </c>
      <c r="E3640" s="18">
        <f t="shared" si="170"/>
        <v>0</v>
      </c>
      <c r="F3640" s="18">
        <v>1</v>
      </c>
      <c r="G3640" s="18">
        <f t="shared" si="172"/>
        <v>0</v>
      </c>
    </row>
    <row r="3641" spans="1:7">
      <c r="A3641" t="e">
        <f>_xlfn.XLOOKUP(I3641,UTILIZADAS[Contacto1],UTILIZADAS[Source.Name],,0)</f>
        <v>#N/A</v>
      </c>
      <c r="B3641" s="18" t="e">
        <f>VLOOKUP(J3641,Ref!A:C,3,0)</f>
        <v>#N/A</v>
      </c>
      <c r="C3641" s="18" t="e">
        <f>VLOOKUP(J3641,Ref!A:D,4,0)</f>
        <v>#N/A</v>
      </c>
      <c r="D3641" s="18" t="str">
        <f t="shared" si="171"/>
        <v>00/ene</v>
      </c>
      <c r="E3641" s="18">
        <f t="shared" si="170"/>
        <v>0</v>
      </c>
      <c r="F3641" s="18">
        <v>1</v>
      </c>
      <c r="G3641" s="18">
        <f t="shared" si="172"/>
        <v>0</v>
      </c>
    </row>
    <row r="3642" spans="1:7">
      <c r="A3642" t="e">
        <f>_xlfn.XLOOKUP(I3642,UTILIZADAS[Contacto1],UTILIZADAS[Source.Name],,0)</f>
        <v>#N/A</v>
      </c>
      <c r="B3642" s="18" t="e">
        <f>VLOOKUP(J3642,Ref!A:C,3,0)</f>
        <v>#N/A</v>
      </c>
      <c r="C3642" s="18" t="e">
        <f>VLOOKUP(J3642,Ref!A:D,4,0)</f>
        <v>#N/A</v>
      </c>
      <c r="D3642" s="18" t="str">
        <f t="shared" si="171"/>
        <v>00/ene</v>
      </c>
      <c r="E3642" s="18">
        <f t="shared" si="170"/>
        <v>0</v>
      </c>
      <c r="F3642" s="18">
        <v>1</v>
      </c>
      <c r="G3642" s="18">
        <f t="shared" si="172"/>
        <v>0</v>
      </c>
    </row>
    <row r="3643" spans="1:7">
      <c r="A3643" t="e">
        <f>_xlfn.XLOOKUP(I3643,UTILIZADAS[Contacto1],UTILIZADAS[Source.Name],,0)</f>
        <v>#N/A</v>
      </c>
      <c r="B3643" s="18" t="e">
        <f>VLOOKUP(J3643,Ref!A:C,3,0)</f>
        <v>#N/A</v>
      </c>
      <c r="C3643" s="18" t="e">
        <f>VLOOKUP(J3643,Ref!A:D,4,0)</f>
        <v>#N/A</v>
      </c>
      <c r="D3643" s="18" t="str">
        <f t="shared" si="171"/>
        <v>00/ene</v>
      </c>
      <c r="E3643" s="18">
        <f t="shared" si="170"/>
        <v>0</v>
      </c>
      <c r="F3643" s="18">
        <v>1</v>
      </c>
      <c r="G3643" s="18">
        <f t="shared" si="172"/>
        <v>0</v>
      </c>
    </row>
    <row r="3644" spans="1:7">
      <c r="A3644" t="e">
        <f>_xlfn.XLOOKUP(I3644,UTILIZADAS[Contacto1],UTILIZADAS[Source.Name],,0)</f>
        <v>#N/A</v>
      </c>
      <c r="B3644" s="18" t="e">
        <f>VLOOKUP(J3644,Ref!A:C,3,0)</f>
        <v>#N/A</v>
      </c>
      <c r="C3644" s="18" t="e">
        <f>VLOOKUP(J3644,Ref!A:D,4,0)</f>
        <v>#N/A</v>
      </c>
      <c r="D3644" s="18" t="str">
        <f t="shared" si="171"/>
        <v>00/ene</v>
      </c>
      <c r="E3644" s="18">
        <f t="shared" si="170"/>
        <v>0</v>
      </c>
      <c r="F3644" s="18">
        <v>1</v>
      </c>
      <c r="G3644" s="18">
        <f t="shared" si="172"/>
        <v>0</v>
      </c>
    </row>
    <row r="3645" spans="1:7">
      <c r="A3645" t="e">
        <f>_xlfn.XLOOKUP(I3645,UTILIZADAS[Contacto1],UTILIZADAS[Source.Name],,0)</f>
        <v>#N/A</v>
      </c>
      <c r="B3645" s="18" t="e">
        <f>VLOOKUP(J3645,Ref!A:C,3,0)</f>
        <v>#N/A</v>
      </c>
      <c r="C3645" s="18" t="e">
        <f>VLOOKUP(J3645,Ref!A:D,4,0)</f>
        <v>#N/A</v>
      </c>
      <c r="D3645" s="18" t="str">
        <f t="shared" si="171"/>
        <v>00/ene</v>
      </c>
      <c r="E3645" s="18">
        <f t="shared" si="170"/>
        <v>0</v>
      </c>
      <c r="F3645" s="18">
        <v>1</v>
      </c>
      <c r="G3645" s="18">
        <f t="shared" si="172"/>
        <v>0</v>
      </c>
    </row>
    <row r="3646" spans="1:7">
      <c r="A3646" t="e">
        <f>_xlfn.XLOOKUP(I3646,UTILIZADAS[Contacto1],UTILIZADAS[Source.Name],,0)</f>
        <v>#N/A</v>
      </c>
      <c r="B3646" s="18" t="e">
        <f>VLOOKUP(J3646,Ref!A:C,3,0)</f>
        <v>#N/A</v>
      </c>
      <c r="C3646" s="18" t="e">
        <f>VLOOKUP(J3646,Ref!A:D,4,0)</f>
        <v>#N/A</v>
      </c>
      <c r="D3646" s="18" t="str">
        <f t="shared" si="171"/>
        <v>00/ene</v>
      </c>
      <c r="E3646" s="18">
        <f t="shared" si="170"/>
        <v>0</v>
      </c>
      <c r="F3646" s="18">
        <v>1</v>
      </c>
      <c r="G3646" s="18">
        <f t="shared" si="172"/>
        <v>0</v>
      </c>
    </row>
    <row r="3647" spans="1:7">
      <c r="A3647" t="e">
        <f>_xlfn.XLOOKUP(I3647,UTILIZADAS[Contacto1],UTILIZADAS[Source.Name],,0)</f>
        <v>#N/A</v>
      </c>
      <c r="B3647" s="18" t="e">
        <f>VLOOKUP(J3647,Ref!A:C,3,0)</f>
        <v>#N/A</v>
      </c>
      <c r="C3647" s="18" t="e">
        <f>VLOOKUP(J3647,Ref!A:D,4,0)</f>
        <v>#N/A</v>
      </c>
      <c r="D3647" s="18" t="str">
        <f t="shared" si="171"/>
        <v>00/ene</v>
      </c>
      <c r="E3647" s="18">
        <f t="shared" si="170"/>
        <v>0</v>
      </c>
      <c r="F3647" s="18">
        <v>1</v>
      </c>
      <c r="G3647" s="18">
        <f t="shared" si="172"/>
        <v>0</v>
      </c>
    </row>
    <row r="3648" spans="1:7">
      <c r="A3648" t="e">
        <f>_xlfn.XLOOKUP(I3648,UTILIZADAS[Contacto1],UTILIZADAS[Source.Name],,0)</f>
        <v>#N/A</v>
      </c>
      <c r="B3648" s="18" t="e">
        <f>VLOOKUP(J3648,Ref!A:C,3,0)</f>
        <v>#N/A</v>
      </c>
      <c r="C3648" s="18" t="e">
        <f>VLOOKUP(J3648,Ref!A:D,4,0)</f>
        <v>#N/A</v>
      </c>
      <c r="D3648" s="18" t="str">
        <f t="shared" si="171"/>
        <v>00/ene</v>
      </c>
      <c r="E3648" s="18">
        <f t="shared" si="170"/>
        <v>0</v>
      </c>
      <c r="F3648" s="18">
        <v>1</v>
      </c>
      <c r="G3648" s="18">
        <f t="shared" si="172"/>
        <v>0</v>
      </c>
    </row>
    <row r="3649" spans="1:7">
      <c r="A3649" t="e">
        <f>_xlfn.XLOOKUP(I3649,UTILIZADAS[Contacto1],UTILIZADAS[Source.Name],,0)</f>
        <v>#N/A</v>
      </c>
      <c r="B3649" s="18" t="e">
        <f>VLOOKUP(J3649,Ref!A:C,3,0)</f>
        <v>#N/A</v>
      </c>
      <c r="C3649" s="18" t="e">
        <f>VLOOKUP(J3649,Ref!A:D,4,0)</f>
        <v>#N/A</v>
      </c>
      <c r="D3649" s="18" t="str">
        <f t="shared" si="171"/>
        <v>00/ene</v>
      </c>
      <c r="E3649" s="18">
        <f t="shared" si="170"/>
        <v>0</v>
      </c>
      <c r="F3649" s="18">
        <v>1</v>
      </c>
      <c r="G3649" s="18">
        <f t="shared" si="172"/>
        <v>0</v>
      </c>
    </row>
    <row r="3650" spans="1:7">
      <c r="A3650" t="e">
        <f>_xlfn.XLOOKUP(I3650,UTILIZADAS[Contacto1],UTILIZADAS[Source.Name],,0)</f>
        <v>#N/A</v>
      </c>
      <c r="B3650" s="18" t="e">
        <f>VLOOKUP(J3650,Ref!A:C,3,0)</f>
        <v>#N/A</v>
      </c>
      <c r="C3650" s="18" t="e">
        <f>VLOOKUP(J3650,Ref!A:D,4,0)</f>
        <v>#N/A</v>
      </c>
      <c r="D3650" s="18" t="str">
        <f t="shared" si="171"/>
        <v>00/ene</v>
      </c>
      <c r="E3650" s="18">
        <f t="shared" ref="E3650:E3713" si="173">+COUNTIF(I:I,I3650)</f>
        <v>0</v>
      </c>
      <c r="F3650" s="18">
        <v>1</v>
      </c>
      <c r="G3650" s="18">
        <f t="shared" si="172"/>
        <v>0</v>
      </c>
    </row>
    <row r="3651" spans="1:7">
      <c r="A3651" t="e">
        <f>_xlfn.XLOOKUP(I3651,UTILIZADAS[Contacto1],UTILIZADAS[Source.Name],,0)</f>
        <v>#N/A</v>
      </c>
      <c r="B3651" s="18" t="e">
        <f>VLOOKUP(J3651,Ref!A:C,3,0)</f>
        <v>#N/A</v>
      </c>
      <c r="C3651" s="18" t="e">
        <f>VLOOKUP(J3651,Ref!A:D,4,0)</f>
        <v>#N/A</v>
      </c>
      <c r="D3651" s="18" t="str">
        <f t="shared" si="171"/>
        <v>00/ene</v>
      </c>
      <c r="E3651" s="18">
        <f t="shared" si="173"/>
        <v>0</v>
      </c>
      <c r="F3651" s="18">
        <v>1</v>
      </c>
      <c r="G3651" s="18">
        <f t="shared" si="172"/>
        <v>0</v>
      </c>
    </row>
    <row r="3652" spans="1:7">
      <c r="A3652" t="e">
        <f>_xlfn.XLOOKUP(I3652,UTILIZADAS[Contacto1],UTILIZADAS[Source.Name],,0)</f>
        <v>#N/A</v>
      </c>
      <c r="B3652" s="18" t="e">
        <f>VLOOKUP(J3652,Ref!A:C,3,0)</f>
        <v>#N/A</v>
      </c>
      <c r="C3652" s="18" t="e">
        <f>VLOOKUP(J3652,Ref!A:D,4,0)</f>
        <v>#N/A</v>
      </c>
      <c r="D3652" s="18" t="str">
        <f t="shared" si="171"/>
        <v>00/ene</v>
      </c>
      <c r="E3652" s="18">
        <f t="shared" si="173"/>
        <v>0</v>
      </c>
      <c r="F3652" s="18">
        <v>1</v>
      </c>
      <c r="G3652" s="18">
        <f t="shared" si="172"/>
        <v>0</v>
      </c>
    </row>
    <row r="3653" spans="1:7">
      <c r="A3653" t="e">
        <f>_xlfn.XLOOKUP(I3653,UTILIZADAS[Contacto1],UTILIZADAS[Source.Name],,0)</f>
        <v>#N/A</v>
      </c>
      <c r="B3653" s="18" t="e">
        <f>VLOOKUP(J3653,Ref!A:C,3,0)</f>
        <v>#N/A</v>
      </c>
      <c r="C3653" s="18" t="e">
        <f>VLOOKUP(J3653,Ref!A:D,4,0)</f>
        <v>#N/A</v>
      </c>
      <c r="D3653" s="18" t="str">
        <f t="shared" si="171"/>
        <v>00/ene</v>
      </c>
      <c r="E3653" s="18">
        <f t="shared" si="173"/>
        <v>0</v>
      </c>
      <c r="F3653" s="18">
        <v>1</v>
      </c>
      <c r="G3653" s="18">
        <f t="shared" si="172"/>
        <v>0</v>
      </c>
    </row>
    <row r="3654" spans="1:7">
      <c r="A3654" t="e">
        <f>_xlfn.XLOOKUP(I3654,UTILIZADAS[Contacto1],UTILIZADAS[Source.Name],,0)</f>
        <v>#N/A</v>
      </c>
      <c r="B3654" s="18" t="e">
        <f>VLOOKUP(J3654,Ref!A:C,3,0)</f>
        <v>#N/A</v>
      </c>
      <c r="C3654" s="18" t="e">
        <f>VLOOKUP(J3654,Ref!A:D,4,0)</f>
        <v>#N/A</v>
      </c>
      <c r="D3654" s="18" t="str">
        <f t="shared" si="171"/>
        <v>00/ene</v>
      </c>
      <c r="E3654" s="18">
        <f t="shared" si="173"/>
        <v>0</v>
      </c>
      <c r="F3654" s="18">
        <v>1</v>
      </c>
      <c r="G3654" s="18">
        <f t="shared" si="172"/>
        <v>0</v>
      </c>
    </row>
    <row r="3655" spans="1:7">
      <c r="A3655" t="e">
        <f>_xlfn.XLOOKUP(I3655,UTILIZADAS[Contacto1],UTILIZADAS[Source.Name],,0)</f>
        <v>#N/A</v>
      </c>
      <c r="B3655" s="18" t="e">
        <f>VLOOKUP(J3655,Ref!A:C,3,0)</f>
        <v>#N/A</v>
      </c>
      <c r="C3655" s="18" t="e">
        <f>VLOOKUP(J3655,Ref!A:D,4,0)</f>
        <v>#N/A</v>
      </c>
      <c r="D3655" s="18" t="str">
        <f t="shared" si="171"/>
        <v>00/ene</v>
      </c>
      <c r="E3655" s="18">
        <f t="shared" si="173"/>
        <v>0</v>
      </c>
      <c r="F3655" s="18">
        <v>1</v>
      </c>
      <c r="G3655" s="18">
        <f t="shared" si="172"/>
        <v>0</v>
      </c>
    </row>
    <row r="3656" spans="1:7">
      <c r="A3656" t="e">
        <f>_xlfn.XLOOKUP(I3656,UTILIZADAS[Contacto1],UTILIZADAS[Source.Name],,0)</f>
        <v>#N/A</v>
      </c>
      <c r="B3656" s="18" t="e">
        <f>VLOOKUP(J3656,Ref!A:C,3,0)</f>
        <v>#N/A</v>
      </c>
      <c r="C3656" s="18" t="e">
        <f>VLOOKUP(J3656,Ref!A:D,4,0)</f>
        <v>#N/A</v>
      </c>
      <c r="D3656" s="18" t="str">
        <f t="shared" si="171"/>
        <v>00/ene</v>
      </c>
      <c r="E3656" s="18">
        <f t="shared" si="173"/>
        <v>0</v>
      </c>
      <c r="F3656" s="18">
        <v>1</v>
      </c>
      <c r="G3656" s="18">
        <f t="shared" si="172"/>
        <v>0</v>
      </c>
    </row>
    <row r="3657" spans="1:7">
      <c r="A3657" t="e">
        <f>_xlfn.XLOOKUP(I3657,UTILIZADAS[Contacto1],UTILIZADAS[Source.Name],,0)</f>
        <v>#N/A</v>
      </c>
      <c r="B3657" s="18" t="e">
        <f>VLOOKUP(J3657,Ref!A:C,3,0)</f>
        <v>#N/A</v>
      </c>
      <c r="C3657" s="18" t="e">
        <f>VLOOKUP(J3657,Ref!A:D,4,0)</f>
        <v>#N/A</v>
      </c>
      <c r="D3657" s="18" t="str">
        <f t="shared" si="171"/>
        <v>00/ene</v>
      </c>
      <c r="E3657" s="18">
        <f t="shared" si="173"/>
        <v>0</v>
      </c>
      <c r="F3657" s="18">
        <v>1</v>
      </c>
      <c r="G3657" s="18">
        <f t="shared" si="172"/>
        <v>0</v>
      </c>
    </row>
    <row r="3658" spans="1:7">
      <c r="A3658" t="e">
        <f>_xlfn.XLOOKUP(I3658,UTILIZADAS[Contacto1],UTILIZADAS[Source.Name],,0)</f>
        <v>#N/A</v>
      </c>
      <c r="B3658" s="18" t="e">
        <f>VLOOKUP(J3658,Ref!A:C,3,0)</f>
        <v>#N/A</v>
      </c>
      <c r="C3658" s="18" t="e">
        <f>VLOOKUP(J3658,Ref!A:D,4,0)</f>
        <v>#N/A</v>
      </c>
      <c r="D3658" s="18" t="str">
        <f t="shared" si="171"/>
        <v>00/ene</v>
      </c>
      <c r="E3658" s="18">
        <f t="shared" si="173"/>
        <v>0</v>
      </c>
      <c r="F3658" s="18">
        <v>1</v>
      </c>
      <c r="G3658" s="18">
        <f t="shared" si="172"/>
        <v>0</v>
      </c>
    </row>
    <row r="3659" spans="1:7">
      <c r="A3659" t="e">
        <f>_xlfn.XLOOKUP(I3659,UTILIZADAS[Contacto1],UTILIZADAS[Source.Name],,0)</f>
        <v>#N/A</v>
      </c>
      <c r="B3659" s="18" t="e">
        <f>VLOOKUP(J3659,Ref!A:C,3,0)</f>
        <v>#N/A</v>
      </c>
      <c r="C3659" s="18" t="e">
        <f>VLOOKUP(J3659,Ref!A:D,4,0)</f>
        <v>#N/A</v>
      </c>
      <c r="D3659" s="18" t="str">
        <f t="shared" si="171"/>
        <v>00/ene</v>
      </c>
      <c r="E3659" s="18">
        <f t="shared" si="173"/>
        <v>0</v>
      </c>
      <c r="F3659" s="18">
        <v>1</v>
      </c>
      <c r="G3659" s="18">
        <f t="shared" si="172"/>
        <v>0</v>
      </c>
    </row>
    <row r="3660" spans="1:7">
      <c r="A3660" t="e">
        <f>_xlfn.XLOOKUP(I3660,UTILIZADAS[Contacto1],UTILIZADAS[Source.Name],,0)</f>
        <v>#N/A</v>
      </c>
      <c r="B3660" s="18" t="e">
        <f>VLOOKUP(J3660,Ref!A:C,3,0)</f>
        <v>#N/A</v>
      </c>
      <c r="C3660" s="18" t="e">
        <f>VLOOKUP(J3660,Ref!A:D,4,0)</f>
        <v>#N/A</v>
      </c>
      <c r="D3660" s="18" t="str">
        <f t="shared" si="171"/>
        <v>00/ene</v>
      </c>
      <c r="E3660" s="18">
        <f t="shared" si="173"/>
        <v>0</v>
      </c>
      <c r="F3660" s="18">
        <v>1</v>
      </c>
      <c r="G3660" s="18">
        <f t="shared" si="172"/>
        <v>0</v>
      </c>
    </row>
    <row r="3661" spans="1:7">
      <c r="A3661" t="e">
        <f>_xlfn.XLOOKUP(I3661,UTILIZADAS[Contacto1],UTILIZADAS[Source.Name],,0)</f>
        <v>#N/A</v>
      </c>
      <c r="B3661" s="18" t="e">
        <f>VLOOKUP(J3661,Ref!A:C,3,0)</f>
        <v>#N/A</v>
      </c>
      <c r="C3661" s="18" t="e">
        <f>VLOOKUP(J3661,Ref!A:D,4,0)</f>
        <v>#N/A</v>
      </c>
      <c r="D3661" s="18" t="str">
        <f t="shared" si="171"/>
        <v>00/ene</v>
      </c>
      <c r="E3661" s="18">
        <f t="shared" si="173"/>
        <v>0</v>
      </c>
      <c r="F3661" s="18">
        <v>1</v>
      </c>
      <c r="G3661" s="18">
        <f t="shared" si="172"/>
        <v>0</v>
      </c>
    </row>
    <row r="3662" spans="1:7">
      <c r="A3662" t="e">
        <f>_xlfn.XLOOKUP(I3662,UTILIZADAS[Contacto1],UTILIZADAS[Source.Name],,0)</f>
        <v>#N/A</v>
      </c>
      <c r="B3662" s="18" t="e">
        <f>VLOOKUP(J3662,Ref!A:C,3,0)</f>
        <v>#N/A</v>
      </c>
      <c r="C3662" s="18" t="e">
        <f>VLOOKUP(J3662,Ref!A:D,4,0)</f>
        <v>#N/A</v>
      </c>
      <c r="D3662" s="18" t="str">
        <f t="shared" si="171"/>
        <v>00/ene</v>
      </c>
      <c r="E3662" s="18">
        <f t="shared" si="173"/>
        <v>0</v>
      </c>
      <c r="F3662" s="18">
        <v>1</v>
      </c>
      <c r="G3662" s="18">
        <f t="shared" si="172"/>
        <v>0</v>
      </c>
    </row>
    <row r="3663" spans="1:7">
      <c r="A3663" t="e">
        <f>_xlfn.XLOOKUP(I3663,UTILIZADAS[Contacto1],UTILIZADAS[Source.Name],,0)</f>
        <v>#N/A</v>
      </c>
      <c r="B3663" s="18" t="e">
        <f>VLOOKUP(J3663,Ref!A:C,3,0)</f>
        <v>#N/A</v>
      </c>
      <c r="C3663" s="18" t="e">
        <f>VLOOKUP(J3663,Ref!A:D,4,0)</f>
        <v>#N/A</v>
      </c>
      <c r="D3663" s="18" t="str">
        <f t="shared" si="171"/>
        <v>00/ene</v>
      </c>
      <c r="E3663" s="18">
        <f t="shared" si="173"/>
        <v>0</v>
      </c>
      <c r="F3663" s="18">
        <v>1</v>
      </c>
      <c r="G3663" s="18">
        <f t="shared" si="172"/>
        <v>0</v>
      </c>
    </row>
    <row r="3664" spans="1:7">
      <c r="A3664" t="e">
        <f>_xlfn.XLOOKUP(I3664,UTILIZADAS[Contacto1],UTILIZADAS[Source.Name],,0)</f>
        <v>#N/A</v>
      </c>
      <c r="B3664" s="18" t="e">
        <f>VLOOKUP(J3664,Ref!A:C,3,0)</f>
        <v>#N/A</v>
      </c>
      <c r="C3664" s="18" t="e">
        <f>VLOOKUP(J3664,Ref!A:D,4,0)</f>
        <v>#N/A</v>
      </c>
      <c r="D3664" s="18" t="str">
        <f t="shared" si="171"/>
        <v>00/ene</v>
      </c>
      <c r="E3664" s="18">
        <f t="shared" si="173"/>
        <v>0</v>
      </c>
      <c r="F3664" s="18">
        <v>1</v>
      </c>
      <c r="G3664" s="18">
        <f t="shared" si="172"/>
        <v>0</v>
      </c>
    </row>
    <row r="3665" spans="1:7">
      <c r="A3665" t="e">
        <f>_xlfn.XLOOKUP(I3665,UTILIZADAS[Contacto1],UTILIZADAS[Source.Name],,0)</f>
        <v>#N/A</v>
      </c>
      <c r="B3665" s="18" t="e">
        <f>VLOOKUP(J3665,Ref!A:C,3,0)</f>
        <v>#N/A</v>
      </c>
      <c r="C3665" s="18" t="e">
        <f>VLOOKUP(J3665,Ref!A:D,4,0)</f>
        <v>#N/A</v>
      </c>
      <c r="D3665" s="18" t="str">
        <f t="shared" si="171"/>
        <v>00/ene</v>
      </c>
      <c r="E3665" s="18">
        <f t="shared" si="173"/>
        <v>0</v>
      </c>
      <c r="F3665" s="18">
        <v>1</v>
      </c>
      <c r="G3665" s="18">
        <f t="shared" si="172"/>
        <v>0</v>
      </c>
    </row>
    <row r="3666" spans="1:7">
      <c r="A3666" t="e">
        <f>_xlfn.XLOOKUP(I3666,UTILIZADAS[Contacto1],UTILIZADAS[Source.Name],,0)</f>
        <v>#N/A</v>
      </c>
      <c r="B3666" s="18" t="e">
        <f>VLOOKUP(J3666,Ref!A:C,3,0)</f>
        <v>#N/A</v>
      </c>
      <c r="C3666" s="18" t="e">
        <f>VLOOKUP(J3666,Ref!A:D,4,0)</f>
        <v>#N/A</v>
      </c>
      <c r="D3666" s="18" t="str">
        <f t="shared" si="171"/>
        <v>00/ene</v>
      </c>
      <c r="E3666" s="18">
        <f t="shared" si="173"/>
        <v>0</v>
      </c>
      <c r="F3666" s="18">
        <v>1</v>
      </c>
      <c r="G3666" s="18">
        <f t="shared" si="172"/>
        <v>0</v>
      </c>
    </row>
    <row r="3667" spans="1:7">
      <c r="A3667" t="e">
        <f>_xlfn.XLOOKUP(I3667,UTILIZADAS[Contacto1],UTILIZADAS[Source.Name],,0)</f>
        <v>#N/A</v>
      </c>
      <c r="B3667" s="18" t="e">
        <f>VLOOKUP(J3667,Ref!A:C,3,0)</f>
        <v>#N/A</v>
      </c>
      <c r="C3667" s="18" t="e">
        <f>VLOOKUP(J3667,Ref!A:D,4,0)</f>
        <v>#N/A</v>
      </c>
      <c r="D3667" s="18" t="str">
        <f t="shared" si="171"/>
        <v>00/ene</v>
      </c>
      <c r="E3667" s="18">
        <f t="shared" si="173"/>
        <v>0</v>
      </c>
      <c r="F3667" s="18">
        <v>1</v>
      </c>
      <c r="G3667" s="18">
        <f t="shared" si="172"/>
        <v>0</v>
      </c>
    </row>
    <row r="3668" spans="1:7">
      <c r="A3668" t="e">
        <f>_xlfn.XLOOKUP(I3668,UTILIZADAS[Contacto1],UTILIZADAS[Source.Name],,0)</f>
        <v>#N/A</v>
      </c>
      <c r="B3668" s="18" t="e">
        <f>VLOOKUP(J3668,Ref!A:C,3,0)</f>
        <v>#N/A</v>
      </c>
      <c r="C3668" s="18" t="e">
        <f>VLOOKUP(J3668,Ref!A:D,4,0)</f>
        <v>#N/A</v>
      </c>
      <c r="D3668" s="18" t="str">
        <f t="shared" si="171"/>
        <v>00/ene</v>
      </c>
      <c r="E3668" s="18">
        <f t="shared" si="173"/>
        <v>0</v>
      </c>
      <c r="F3668" s="18">
        <v>1</v>
      </c>
      <c r="G3668" s="18">
        <f t="shared" si="172"/>
        <v>0</v>
      </c>
    </row>
    <row r="3669" spans="1:7">
      <c r="A3669" t="e">
        <f>_xlfn.XLOOKUP(I3669,UTILIZADAS[Contacto1],UTILIZADAS[Source.Name],,0)</f>
        <v>#N/A</v>
      </c>
      <c r="B3669" s="18" t="e">
        <f>VLOOKUP(J3669,Ref!A:C,3,0)</f>
        <v>#N/A</v>
      </c>
      <c r="C3669" s="18" t="e">
        <f>VLOOKUP(J3669,Ref!A:D,4,0)</f>
        <v>#N/A</v>
      </c>
      <c r="D3669" s="18" t="str">
        <f t="shared" si="171"/>
        <v>00/ene</v>
      </c>
      <c r="E3669" s="18">
        <f t="shared" si="173"/>
        <v>0</v>
      </c>
      <c r="F3669" s="18">
        <v>1</v>
      </c>
      <c r="G3669" s="18">
        <f t="shared" si="172"/>
        <v>0</v>
      </c>
    </row>
    <row r="3670" spans="1:7">
      <c r="A3670" t="e">
        <f>_xlfn.XLOOKUP(I3670,UTILIZADAS[Contacto1],UTILIZADAS[Source.Name],,0)</f>
        <v>#N/A</v>
      </c>
      <c r="B3670" s="18" t="e">
        <f>VLOOKUP(J3670,Ref!A:C,3,0)</f>
        <v>#N/A</v>
      </c>
      <c r="C3670" s="18" t="e">
        <f>VLOOKUP(J3670,Ref!A:D,4,0)</f>
        <v>#N/A</v>
      </c>
      <c r="D3670" s="18" t="str">
        <f t="shared" si="171"/>
        <v>00/ene</v>
      </c>
      <c r="E3670" s="18">
        <f t="shared" si="173"/>
        <v>0</v>
      </c>
      <c r="F3670" s="18">
        <v>1</v>
      </c>
      <c r="G3670" s="18">
        <f t="shared" si="172"/>
        <v>0</v>
      </c>
    </row>
    <row r="3671" spans="1:7">
      <c r="A3671" t="e">
        <f>_xlfn.XLOOKUP(I3671,UTILIZADAS[Contacto1],UTILIZADAS[Source.Name],,0)</f>
        <v>#N/A</v>
      </c>
      <c r="B3671" s="18" t="e">
        <f>VLOOKUP(J3671,Ref!A:C,3,0)</f>
        <v>#N/A</v>
      </c>
      <c r="C3671" s="18" t="e">
        <f>VLOOKUP(J3671,Ref!A:D,4,0)</f>
        <v>#N/A</v>
      </c>
      <c r="D3671" s="18" t="str">
        <f t="shared" si="171"/>
        <v>00/ene</v>
      </c>
      <c r="E3671" s="18">
        <f t="shared" si="173"/>
        <v>0</v>
      </c>
      <c r="F3671" s="18">
        <v>1</v>
      </c>
      <c r="G3671" s="18">
        <f t="shared" si="172"/>
        <v>0</v>
      </c>
    </row>
    <row r="3672" spans="1:7">
      <c r="A3672" t="e">
        <f>_xlfn.XLOOKUP(I3672,UTILIZADAS[Contacto1],UTILIZADAS[Source.Name],,0)</f>
        <v>#N/A</v>
      </c>
      <c r="B3672" s="18" t="e">
        <f>VLOOKUP(J3672,Ref!A:C,3,0)</f>
        <v>#N/A</v>
      </c>
      <c r="C3672" s="18" t="e">
        <f>VLOOKUP(J3672,Ref!A:D,4,0)</f>
        <v>#N/A</v>
      </c>
      <c r="D3672" s="18" t="str">
        <f t="shared" si="171"/>
        <v>00/ene</v>
      </c>
      <c r="E3672" s="18">
        <f t="shared" si="173"/>
        <v>0</v>
      </c>
      <c r="F3672" s="18">
        <v>1</v>
      </c>
      <c r="G3672" s="18">
        <f t="shared" si="172"/>
        <v>0</v>
      </c>
    </row>
    <row r="3673" spans="1:7">
      <c r="A3673" t="e">
        <f>_xlfn.XLOOKUP(I3673,UTILIZADAS[Contacto1],UTILIZADAS[Source.Name],,0)</f>
        <v>#N/A</v>
      </c>
      <c r="B3673" s="18" t="e">
        <f>VLOOKUP(J3673,Ref!A:C,3,0)</f>
        <v>#N/A</v>
      </c>
      <c r="C3673" s="18" t="e">
        <f>VLOOKUP(J3673,Ref!A:D,4,0)</f>
        <v>#N/A</v>
      </c>
      <c r="D3673" s="18" t="str">
        <f t="shared" si="171"/>
        <v>00/ene</v>
      </c>
      <c r="E3673" s="18">
        <f t="shared" si="173"/>
        <v>0</v>
      </c>
      <c r="F3673" s="18">
        <v>1</v>
      </c>
      <c r="G3673" s="18">
        <f t="shared" si="172"/>
        <v>0</v>
      </c>
    </row>
    <row r="3674" spans="1:7">
      <c r="A3674" t="e">
        <f>_xlfn.XLOOKUP(I3674,UTILIZADAS[Contacto1],UTILIZADAS[Source.Name],,0)</f>
        <v>#N/A</v>
      </c>
      <c r="B3674" s="18" t="e">
        <f>VLOOKUP(J3674,Ref!A:C,3,0)</f>
        <v>#N/A</v>
      </c>
      <c r="C3674" s="18" t="e">
        <f>VLOOKUP(J3674,Ref!A:D,4,0)</f>
        <v>#N/A</v>
      </c>
      <c r="D3674" s="18" t="str">
        <f t="shared" si="171"/>
        <v>00/ene</v>
      </c>
      <c r="E3674" s="18">
        <f t="shared" si="173"/>
        <v>0</v>
      </c>
      <c r="F3674" s="18">
        <v>1</v>
      </c>
      <c r="G3674" s="18">
        <f t="shared" si="172"/>
        <v>0</v>
      </c>
    </row>
    <row r="3675" spans="1:7">
      <c r="A3675" t="e">
        <f>_xlfn.XLOOKUP(I3675,UTILIZADAS[Contacto1],UTILIZADAS[Source.Name],,0)</f>
        <v>#N/A</v>
      </c>
      <c r="B3675" s="18" t="e">
        <f>VLOOKUP(J3675,Ref!A:C,3,0)</f>
        <v>#N/A</v>
      </c>
      <c r="C3675" s="18" t="e">
        <f>VLOOKUP(J3675,Ref!A:D,4,0)</f>
        <v>#N/A</v>
      </c>
      <c r="D3675" s="18" t="str">
        <f t="shared" si="171"/>
        <v>00/ene</v>
      </c>
      <c r="E3675" s="18">
        <f t="shared" si="173"/>
        <v>0</v>
      </c>
      <c r="F3675" s="18">
        <v>1</v>
      </c>
      <c r="G3675" s="18">
        <f t="shared" si="172"/>
        <v>0</v>
      </c>
    </row>
    <row r="3676" spans="1:7">
      <c r="A3676" t="e">
        <f>_xlfn.XLOOKUP(I3676,UTILIZADAS[Contacto1],UTILIZADAS[Source.Name],,0)</f>
        <v>#N/A</v>
      </c>
      <c r="B3676" s="18" t="e">
        <f>VLOOKUP(J3676,Ref!A:C,3,0)</f>
        <v>#N/A</v>
      </c>
      <c r="C3676" s="18" t="e">
        <f>VLOOKUP(J3676,Ref!A:D,4,0)</f>
        <v>#N/A</v>
      </c>
      <c r="D3676" s="18" t="str">
        <f t="shared" si="171"/>
        <v>00/ene</v>
      </c>
      <c r="E3676" s="18">
        <f t="shared" si="173"/>
        <v>0</v>
      </c>
      <c r="F3676" s="18">
        <v>1</v>
      </c>
      <c r="G3676" s="18">
        <f t="shared" si="172"/>
        <v>0</v>
      </c>
    </row>
    <row r="3677" spans="1:7">
      <c r="A3677" t="e">
        <f>_xlfn.XLOOKUP(I3677,UTILIZADAS[Contacto1],UTILIZADAS[Source.Name],,0)</f>
        <v>#N/A</v>
      </c>
      <c r="B3677" s="18" t="e">
        <f>VLOOKUP(J3677,Ref!A:C,3,0)</f>
        <v>#N/A</v>
      </c>
      <c r="C3677" s="18" t="e">
        <f>VLOOKUP(J3677,Ref!A:D,4,0)</f>
        <v>#N/A</v>
      </c>
      <c r="D3677" s="18" t="str">
        <f t="shared" si="171"/>
        <v>00/ene</v>
      </c>
      <c r="E3677" s="18">
        <f t="shared" si="173"/>
        <v>0</v>
      </c>
      <c r="F3677" s="18">
        <v>1</v>
      </c>
      <c r="G3677" s="18">
        <f t="shared" si="172"/>
        <v>0</v>
      </c>
    </row>
    <row r="3678" spans="1:7">
      <c r="A3678" t="e">
        <f>_xlfn.XLOOKUP(I3678,UTILIZADAS[Contacto1],UTILIZADAS[Source.Name],,0)</f>
        <v>#N/A</v>
      </c>
      <c r="B3678" s="18" t="e">
        <f>VLOOKUP(J3678,Ref!A:C,3,0)</f>
        <v>#N/A</v>
      </c>
      <c r="C3678" s="18" t="e">
        <f>VLOOKUP(J3678,Ref!A:D,4,0)</f>
        <v>#N/A</v>
      </c>
      <c r="D3678" s="18" t="str">
        <f t="shared" si="171"/>
        <v>00/ene</v>
      </c>
      <c r="E3678" s="18">
        <f t="shared" si="173"/>
        <v>0</v>
      </c>
      <c r="F3678" s="18">
        <v>1</v>
      </c>
      <c r="G3678" s="18">
        <f t="shared" si="172"/>
        <v>0</v>
      </c>
    </row>
    <row r="3679" spans="1:7">
      <c r="A3679" t="e">
        <f>_xlfn.XLOOKUP(I3679,UTILIZADAS[Contacto1],UTILIZADAS[Source.Name],,0)</f>
        <v>#N/A</v>
      </c>
      <c r="B3679" s="18" t="e">
        <f>VLOOKUP(J3679,Ref!A:C,3,0)</f>
        <v>#N/A</v>
      </c>
      <c r="C3679" s="18" t="e">
        <f>VLOOKUP(J3679,Ref!A:D,4,0)</f>
        <v>#N/A</v>
      </c>
      <c r="D3679" s="18" t="str">
        <f t="shared" si="171"/>
        <v>00/ene</v>
      </c>
      <c r="E3679" s="18">
        <f t="shared" si="173"/>
        <v>0</v>
      </c>
      <c r="F3679" s="18">
        <v>1</v>
      </c>
      <c r="G3679" s="18">
        <f t="shared" si="172"/>
        <v>0</v>
      </c>
    </row>
    <row r="3680" spans="1:7">
      <c r="A3680" t="e">
        <f>_xlfn.XLOOKUP(I3680,UTILIZADAS[Contacto1],UTILIZADAS[Source.Name],,0)</f>
        <v>#N/A</v>
      </c>
      <c r="B3680" s="18" t="e">
        <f>VLOOKUP(J3680,Ref!A:C,3,0)</f>
        <v>#N/A</v>
      </c>
      <c r="C3680" s="18" t="e">
        <f>VLOOKUP(J3680,Ref!A:D,4,0)</f>
        <v>#N/A</v>
      </c>
      <c r="D3680" s="18" t="str">
        <f t="shared" si="171"/>
        <v>00/ene</v>
      </c>
      <c r="E3680" s="18">
        <f t="shared" si="173"/>
        <v>0</v>
      </c>
      <c r="F3680" s="18">
        <v>1</v>
      </c>
      <c r="G3680" s="18">
        <f t="shared" si="172"/>
        <v>0</v>
      </c>
    </row>
    <row r="3681" spans="1:7">
      <c r="A3681" t="e">
        <f>_xlfn.XLOOKUP(I3681,UTILIZADAS[Contacto1],UTILIZADAS[Source.Name],,0)</f>
        <v>#N/A</v>
      </c>
      <c r="B3681" s="18" t="e">
        <f>VLOOKUP(J3681,Ref!A:C,3,0)</f>
        <v>#N/A</v>
      </c>
      <c r="C3681" s="18" t="e">
        <f>VLOOKUP(J3681,Ref!A:D,4,0)</f>
        <v>#N/A</v>
      </c>
      <c r="D3681" s="18" t="str">
        <f t="shared" si="171"/>
        <v>00/ene</v>
      </c>
      <c r="E3681" s="18">
        <f t="shared" si="173"/>
        <v>0</v>
      </c>
      <c r="F3681" s="18">
        <v>1</v>
      </c>
      <c r="G3681" s="18">
        <f t="shared" si="172"/>
        <v>0</v>
      </c>
    </row>
    <row r="3682" spans="1:7">
      <c r="A3682" t="e">
        <f>_xlfn.XLOOKUP(I3682,UTILIZADAS[Contacto1],UTILIZADAS[Source.Name],,0)</f>
        <v>#N/A</v>
      </c>
      <c r="B3682" s="18" t="e">
        <f>VLOOKUP(J3682,Ref!A:C,3,0)</f>
        <v>#N/A</v>
      </c>
      <c r="C3682" s="18" t="e">
        <f>VLOOKUP(J3682,Ref!A:D,4,0)</f>
        <v>#N/A</v>
      </c>
      <c r="D3682" s="18" t="str">
        <f t="shared" si="171"/>
        <v>00/ene</v>
      </c>
      <c r="E3682" s="18">
        <f t="shared" si="173"/>
        <v>0</v>
      </c>
      <c r="F3682" s="18">
        <v>1</v>
      </c>
      <c r="G3682" s="18">
        <f t="shared" si="172"/>
        <v>0</v>
      </c>
    </row>
    <row r="3683" spans="1:7">
      <c r="A3683" t="e">
        <f>_xlfn.XLOOKUP(I3683,UTILIZADAS[Contacto1],UTILIZADAS[Source.Name],,0)</f>
        <v>#N/A</v>
      </c>
      <c r="B3683" s="18" t="e">
        <f>VLOOKUP(J3683,Ref!A:C,3,0)</f>
        <v>#N/A</v>
      </c>
      <c r="C3683" s="18" t="e">
        <f>VLOOKUP(J3683,Ref!A:D,4,0)</f>
        <v>#N/A</v>
      </c>
      <c r="D3683" s="18" t="str">
        <f t="shared" si="171"/>
        <v>00/ene</v>
      </c>
      <c r="E3683" s="18">
        <f t="shared" si="173"/>
        <v>0</v>
      </c>
      <c r="F3683" s="18">
        <v>1</v>
      </c>
      <c r="G3683" s="18">
        <f t="shared" si="172"/>
        <v>0</v>
      </c>
    </row>
    <row r="3684" spans="1:7">
      <c r="A3684" t="e">
        <f>_xlfn.XLOOKUP(I3684,UTILIZADAS[Contacto1],UTILIZADAS[Source.Name],,0)</f>
        <v>#N/A</v>
      </c>
      <c r="B3684" s="18" t="e">
        <f>VLOOKUP(J3684,Ref!A:C,3,0)</f>
        <v>#N/A</v>
      </c>
      <c r="C3684" s="18" t="e">
        <f>VLOOKUP(J3684,Ref!A:D,4,0)</f>
        <v>#N/A</v>
      </c>
      <c r="D3684" s="18" t="str">
        <f t="shared" si="171"/>
        <v>00/ene</v>
      </c>
      <c r="E3684" s="18">
        <f t="shared" si="173"/>
        <v>0</v>
      </c>
      <c r="F3684" s="18">
        <v>1</v>
      </c>
      <c r="G3684" s="18">
        <f t="shared" si="172"/>
        <v>0</v>
      </c>
    </row>
    <row r="3685" spans="1:7">
      <c r="A3685" t="e">
        <f>_xlfn.XLOOKUP(I3685,UTILIZADAS[Contacto1],UTILIZADAS[Source.Name],,0)</f>
        <v>#N/A</v>
      </c>
      <c r="B3685" s="18" t="e">
        <f>VLOOKUP(J3685,Ref!A:C,3,0)</f>
        <v>#N/A</v>
      </c>
      <c r="C3685" s="18" t="e">
        <f>VLOOKUP(J3685,Ref!A:D,4,0)</f>
        <v>#N/A</v>
      </c>
      <c r="D3685" s="18" t="str">
        <f t="shared" si="171"/>
        <v>00/ene</v>
      </c>
      <c r="E3685" s="18">
        <f t="shared" si="173"/>
        <v>0</v>
      </c>
      <c r="F3685" s="18">
        <v>1</v>
      </c>
      <c r="G3685" s="18">
        <f t="shared" si="172"/>
        <v>0</v>
      </c>
    </row>
    <row r="3686" spans="1:7">
      <c r="A3686" t="e">
        <f>_xlfn.XLOOKUP(I3686,UTILIZADAS[Contacto1],UTILIZADAS[Source.Name],,0)</f>
        <v>#N/A</v>
      </c>
      <c r="B3686" s="18" t="e">
        <f>VLOOKUP(J3686,Ref!A:C,3,0)</f>
        <v>#N/A</v>
      </c>
      <c r="C3686" s="18" t="e">
        <f>VLOOKUP(J3686,Ref!A:D,4,0)</f>
        <v>#N/A</v>
      </c>
      <c r="D3686" s="18" t="str">
        <f t="shared" si="171"/>
        <v>00/ene</v>
      </c>
      <c r="E3686" s="18">
        <f t="shared" si="173"/>
        <v>0</v>
      </c>
      <c r="F3686" s="18">
        <v>1</v>
      </c>
      <c r="G3686" s="18">
        <f t="shared" si="172"/>
        <v>0</v>
      </c>
    </row>
    <row r="3687" spans="1:7">
      <c r="A3687" t="e">
        <f>_xlfn.XLOOKUP(I3687,UTILIZADAS[Contacto1],UTILIZADAS[Source.Name],,0)</f>
        <v>#N/A</v>
      </c>
      <c r="B3687" s="18" t="e">
        <f>VLOOKUP(J3687,Ref!A:C,3,0)</f>
        <v>#N/A</v>
      </c>
      <c r="C3687" s="18" t="e">
        <f>VLOOKUP(J3687,Ref!A:D,4,0)</f>
        <v>#N/A</v>
      </c>
      <c r="D3687" s="18" t="str">
        <f t="shared" si="171"/>
        <v>00/ene</v>
      </c>
      <c r="E3687" s="18">
        <f t="shared" si="173"/>
        <v>0</v>
      </c>
      <c r="F3687" s="18">
        <v>1</v>
      </c>
      <c r="G3687" s="18">
        <f t="shared" si="172"/>
        <v>0</v>
      </c>
    </row>
    <row r="3688" spans="1:7">
      <c r="A3688" t="e">
        <f>_xlfn.XLOOKUP(I3688,UTILIZADAS[Contacto1],UTILIZADAS[Source.Name],,0)</f>
        <v>#N/A</v>
      </c>
      <c r="B3688" s="18" t="e">
        <f>VLOOKUP(J3688,Ref!A:C,3,0)</f>
        <v>#N/A</v>
      </c>
      <c r="C3688" s="18" t="e">
        <f>VLOOKUP(J3688,Ref!A:D,4,0)</f>
        <v>#N/A</v>
      </c>
      <c r="D3688" s="18" t="str">
        <f t="shared" si="171"/>
        <v>00/ene</v>
      </c>
      <c r="E3688" s="18">
        <f t="shared" si="173"/>
        <v>0</v>
      </c>
      <c r="F3688" s="18">
        <v>1</v>
      </c>
      <c r="G3688" s="18">
        <f t="shared" si="172"/>
        <v>0</v>
      </c>
    </row>
    <row r="3689" spans="1:7">
      <c r="A3689" t="e">
        <f>_xlfn.XLOOKUP(I3689,UTILIZADAS[Contacto1],UTILIZADAS[Source.Name],,0)</f>
        <v>#N/A</v>
      </c>
      <c r="B3689" s="18" t="e">
        <f>VLOOKUP(J3689,Ref!A:C,3,0)</f>
        <v>#N/A</v>
      </c>
      <c r="C3689" s="18" t="e">
        <f>VLOOKUP(J3689,Ref!A:D,4,0)</f>
        <v>#N/A</v>
      </c>
      <c r="D3689" s="18" t="str">
        <f t="shared" si="171"/>
        <v>00/ene</v>
      </c>
      <c r="E3689" s="18">
        <f t="shared" si="173"/>
        <v>0</v>
      </c>
      <c r="F3689" s="18">
        <v>1</v>
      </c>
      <c r="G3689" s="18">
        <f t="shared" si="172"/>
        <v>0</v>
      </c>
    </row>
    <row r="3690" spans="1:7">
      <c r="A3690" t="e">
        <f>_xlfn.XLOOKUP(I3690,UTILIZADAS[Contacto1],UTILIZADAS[Source.Name],,0)</f>
        <v>#N/A</v>
      </c>
      <c r="B3690" s="18" t="e">
        <f>VLOOKUP(J3690,Ref!A:C,3,0)</f>
        <v>#N/A</v>
      </c>
      <c r="C3690" s="18" t="e">
        <f>VLOOKUP(J3690,Ref!A:D,4,0)</f>
        <v>#N/A</v>
      </c>
      <c r="D3690" s="18" t="str">
        <f t="shared" si="171"/>
        <v>00/ene</v>
      </c>
      <c r="E3690" s="18">
        <f t="shared" si="173"/>
        <v>0</v>
      </c>
      <c r="F3690" s="18">
        <v>1</v>
      </c>
      <c r="G3690" s="18">
        <f t="shared" si="172"/>
        <v>0</v>
      </c>
    </row>
    <row r="3691" spans="1:7">
      <c r="A3691" t="e">
        <f>_xlfn.XLOOKUP(I3691,UTILIZADAS[Contacto1],UTILIZADAS[Source.Name],,0)</f>
        <v>#N/A</v>
      </c>
      <c r="B3691" s="18" t="e">
        <f>VLOOKUP(J3691,Ref!A:C,3,0)</f>
        <v>#N/A</v>
      </c>
      <c r="C3691" s="18" t="e">
        <f>VLOOKUP(J3691,Ref!A:D,4,0)</f>
        <v>#N/A</v>
      </c>
      <c r="D3691" s="18" t="str">
        <f t="shared" si="171"/>
        <v>00/ene</v>
      </c>
      <c r="E3691" s="18">
        <f t="shared" si="173"/>
        <v>0</v>
      </c>
      <c r="F3691" s="18">
        <v>1</v>
      </c>
      <c r="G3691" s="18">
        <f t="shared" si="172"/>
        <v>0</v>
      </c>
    </row>
    <row r="3692" spans="1:7">
      <c r="A3692" t="e">
        <f>_xlfn.XLOOKUP(I3692,UTILIZADAS[Contacto1],UTILIZADAS[Source.Name],,0)</f>
        <v>#N/A</v>
      </c>
      <c r="B3692" s="18" t="e">
        <f>VLOOKUP(J3692,Ref!A:C,3,0)</f>
        <v>#N/A</v>
      </c>
      <c r="C3692" s="18" t="e">
        <f>VLOOKUP(J3692,Ref!A:D,4,0)</f>
        <v>#N/A</v>
      </c>
      <c r="D3692" s="18" t="str">
        <f t="shared" si="171"/>
        <v>00/ene</v>
      </c>
      <c r="E3692" s="18">
        <f t="shared" si="173"/>
        <v>0</v>
      </c>
      <c r="F3692" s="18">
        <v>1</v>
      </c>
      <c r="G3692" s="18">
        <f t="shared" si="172"/>
        <v>0</v>
      </c>
    </row>
    <row r="3693" spans="1:7">
      <c r="A3693" t="e">
        <f>_xlfn.XLOOKUP(I3693,UTILIZADAS[Contacto1],UTILIZADAS[Source.Name],,0)</f>
        <v>#N/A</v>
      </c>
      <c r="B3693" s="18" t="e">
        <f>VLOOKUP(J3693,Ref!A:C,3,0)</f>
        <v>#N/A</v>
      </c>
      <c r="C3693" s="18" t="e">
        <f>VLOOKUP(J3693,Ref!A:D,4,0)</f>
        <v>#N/A</v>
      </c>
      <c r="D3693" s="18" t="str">
        <f t="shared" si="171"/>
        <v>00/ene</v>
      </c>
      <c r="E3693" s="18">
        <f t="shared" si="173"/>
        <v>0</v>
      </c>
      <c r="F3693" s="18">
        <v>1</v>
      </c>
      <c r="G3693" s="18">
        <f t="shared" si="172"/>
        <v>0</v>
      </c>
    </row>
    <row r="3694" spans="1:7">
      <c r="A3694" t="e">
        <f>_xlfn.XLOOKUP(I3694,UTILIZADAS[Contacto1],UTILIZADAS[Source.Name],,0)</f>
        <v>#N/A</v>
      </c>
      <c r="B3694" s="18" t="e">
        <f>VLOOKUP(J3694,Ref!A:C,3,0)</f>
        <v>#N/A</v>
      </c>
      <c r="C3694" s="18" t="e">
        <f>VLOOKUP(J3694,Ref!A:D,4,0)</f>
        <v>#N/A</v>
      </c>
      <c r="D3694" s="18" t="str">
        <f t="shared" si="171"/>
        <v>00/ene</v>
      </c>
      <c r="E3694" s="18">
        <f t="shared" si="173"/>
        <v>0</v>
      </c>
      <c r="F3694" s="18">
        <v>1</v>
      </c>
      <c r="G3694" s="18">
        <f t="shared" si="172"/>
        <v>0</v>
      </c>
    </row>
    <row r="3695" spans="1:7">
      <c r="A3695" t="e">
        <f>_xlfn.XLOOKUP(I3695,UTILIZADAS[Contacto1],UTILIZADAS[Source.Name],,0)</f>
        <v>#N/A</v>
      </c>
      <c r="B3695" s="18" t="e">
        <f>VLOOKUP(J3695,Ref!A:C,3,0)</f>
        <v>#N/A</v>
      </c>
      <c r="C3695" s="18" t="e">
        <f>VLOOKUP(J3695,Ref!A:D,4,0)</f>
        <v>#N/A</v>
      </c>
      <c r="D3695" s="18" t="str">
        <f t="shared" si="171"/>
        <v>00/ene</v>
      </c>
      <c r="E3695" s="18">
        <f t="shared" si="173"/>
        <v>0</v>
      </c>
      <c r="F3695" s="18">
        <v>1</v>
      </c>
      <c r="G3695" s="18">
        <f t="shared" si="172"/>
        <v>0</v>
      </c>
    </row>
    <row r="3696" spans="1:7">
      <c r="A3696" t="e">
        <f>_xlfn.XLOOKUP(I3696,UTILIZADAS[Contacto1],UTILIZADAS[Source.Name],,0)</f>
        <v>#N/A</v>
      </c>
      <c r="B3696" s="18" t="e">
        <f>VLOOKUP(J3696,Ref!A:C,3,0)</f>
        <v>#N/A</v>
      </c>
      <c r="C3696" s="18" t="e">
        <f>VLOOKUP(J3696,Ref!A:D,4,0)</f>
        <v>#N/A</v>
      </c>
      <c r="D3696" s="18" t="str">
        <f t="shared" si="171"/>
        <v>00/ene</v>
      </c>
      <c r="E3696" s="18">
        <f t="shared" si="173"/>
        <v>0</v>
      </c>
      <c r="F3696" s="18">
        <v>1</v>
      </c>
      <c r="G3696" s="18">
        <f t="shared" si="172"/>
        <v>0</v>
      </c>
    </row>
    <row r="3697" spans="1:7">
      <c r="A3697" t="e">
        <f>_xlfn.XLOOKUP(I3697,UTILIZADAS[Contacto1],UTILIZADAS[Source.Name],,0)</f>
        <v>#N/A</v>
      </c>
      <c r="B3697" s="18" t="e">
        <f>VLOOKUP(J3697,Ref!A:C,3,0)</f>
        <v>#N/A</v>
      </c>
      <c r="C3697" s="18" t="e">
        <f>VLOOKUP(J3697,Ref!A:D,4,0)</f>
        <v>#N/A</v>
      </c>
      <c r="D3697" s="18" t="str">
        <f t="shared" si="171"/>
        <v>00/ene</v>
      </c>
      <c r="E3697" s="18">
        <f t="shared" si="173"/>
        <v>0</v>
      </c>
      <c r="F3697" s="18">
        <v>1</v>
      </c>
      <c r="G3697" s="18">
        <f t="shared" si="172"/>
        <v>0</v>
      </c>
    </row>
    <row r="3698" spans="1:7">
      <c r="A3698" t="e">
        <f>_xlfn.XLOOKUP(I3698,UTILIZADAS[Contacto1],UTILIZADAS[Source.Name],,0)</f>
        <v>#N/A</v>
      </c>
      <c r="B3698" s="18" t="e">
        <f>VLOOKUP(J3698,Ref!A:C,3,0)</f>
        <v>#N/A</v>
      </c>
      <c r="C3698" s="18" t="e">
        <f>VLOOKUP(J3698,Ref!A:D,4,0)</f>
        <v>#N/A</v>
      </c>
      <c r="D3698" s="18" t="str">
        <f t="shared" ref="D3698:D3761" si="174">TEXT(H3698,"dd/mmm")</f>
        <v>00/ene</v>
      </c>
      <c r="E3698" s="18">
        <f t="shared" si="173"/>
        <v>0</v>
      </c>
      <c r="F3698" s="18">
        <v>1</v>
      </c>
      <c r="G3698" s="18">
        <f t="shared" ref="G3698:G3761" si="175">IF(I3698=I3699,0,1)</f>
        <v>0</v>
      </c>
    </row>
    <row r="3699" spans="1:7">
      <c r="A3699" t="e">
        <f>_xlfn.XLOOKUP(I3699,UTILIZADAS[Contacto1],UTILIZADAS[Source.Name],,0)</f>
        <v>#N/A</v>
      </c>
      <c r="B3699" s="18" t="e">
        <f>VLOOKUP(J3699,Ref!A:C,3,0)</f>
        <v>#N/A</v>
      </c>
      <c r="C3699" s="18" t="e">
        <f>VLOOKUP(J3699,Ref!A:D,4,0)</f>
        <v>#N/A</v>
      </c>
      <c r="D3699" s="18" t="str">
        <f t="shared" si="174"/>
        <v>00/ene</v>
      </c>
      <c r="E3699" s="18">
        <f t="shared" si="173"/>
        <v>0</v>
      </c>
      <c r="F3699" s="18">
        <v>1</v>
      </c>
      <c r="G3699" s="18">
        <f t="shared" si="175"/>
        <v>0</v>
      </c>
    </row>
    <row r="3700" spans="1:7">
      <c r="A3700" t="e">
        <f>_xlfn.XLOOKUP(I3700,UTILIZADAS[Contacto1],UTILIZADAS[Source.Name],,0)</f>
        <v>#N/A</v>
      </c>
      <c r="B3700" s="18" t="e">
        <f>VLOOKUP(J3700,Ref!A:C,3,0)</f>
        <v>#N/A</v>
      </c>
      <c r="C3700" s="18" t="e">
        <f>VLOOKUP(J3700,Ref!A:D,4,0)</f>
        <v>#N/A</v>
      </c>
      <c r="D3700" s="18" t="str">
        <f t="shared" si="174"/>
        <v>00/ene</v>
      </c>
      <c r="E3700" s="18">
        <f t="shared" si="173"/>
        <v>0</v>
      </c>
      <c r="F3700" s="18">
        <v>1</v>
      </c>
      <c r="G3700" s="18">
        <f t="shared" si="175"/>
        <v>0</v>
      </c>
    </row>
    <row r="3701" spans="1:7">
      <c r="A3701" t="e">
        <f>_xlfn.XLOOKUP(I3701,UTILIZADAS[Contacto1],UTILIZADAS[Source.Name],,0)</f>
        <v>#N/A</v>
      </c>
      <c r="B3701" s="18" t="e">
        <f>VLOOKUP(J3701,Ref!A:C,3,0)</f>
        <v>#N/A</v>
      </c>
      <c r="C3701" s="18" t="e">
        <f>VLOOKUP(J3701,Ref!A:D,4,0)</f>
        <v>#N/A</v>
      </c>
      <c r="D3701" s="18" t="str">
        <f t="shared" si="174"/>
        <v>00/ene</v>
      </c>
      <c r="E3701" s="18">
        <f t="shared" si="173"/>
        <v>0</v>
      </c>
      <c r="F3701" s="18">
        <v>1</v>
      </c>
      <c r="G3701" s="18">
        <f t="shared" si="175"/>
        <v>0</v>
      </c>
    </row>
    <row r="3702" spans="1:7">
      <c r="A3702" t="e">
        <f>_xlfn.XLOOKUP(I3702,UTILIZADAS[Contacto1],UTILIZADAS[Source.Name],,0)</f>
        <v>#N/A</v>
      </c>
      <c r="B3702" s="18" t="e">
        <f>VLOOKUP(J3702,Ref!A:C,3,0)</f>
        <v>#N/A</v>
      </c>
      <c r="C3702" s="18" t="e">
        <f>VLOOKUP(J3702,Ref!A:D,4,0)</f>
        <v>#N/A</v>
      </c>
      <c r="D3702" s="18" t="str">
        <f t="shared" si="174"/>
        <v>00/ene</v>
      </c>
      <c r="E3702" s="18">
        <f t="shared" si="173"/>
        <v>0</v>
      </c>
      <c r="F3702" s="18">
        <v>1</v>
      </c>
      <c r="G3702" s="18">
        <f t="shared" si="175"/>
        <v>0</v>
      </c>
    </row>
    <row r="3703" spans="1:7">
      <c r="A3703" t="e">
        <f>_xlfn.XLOOKUP(I3703,UTILIZADAS[Contacto1],UTILIZADAS[Source.Name],,0)</f>
        <v>#N/A</v>
      </c>
      <c r="B3703" s="18" t="e">
        <f>VLOOKUP(J3703,Ref!A:C,3,0)</f>
        <v>#N/A</v>
      </c>
      <c r="C3703" s="18" t="e">
        <f>VLOOKUP(J3703,Ref!A:D,4,0)</f>
        <v>#N/A</v>
      </c>
      <c r="D3703" s="18" t="str">
        <f t="shared" si="174"/>
        <v>00/ene</v>
      </c>
      <c r="E3703" s="18">
        <f t="shared" si="173"/>
        <v>0</v>
      </c>
      <c r="F3703" s="18">
        <v>1</v>
      </c>
      <c r="G3703" s="18">
        <f t="shared" si="175"/>
        <v>0</v>
      </c>
    </row>
    <row r="3704" spans="1:7">
      <c r="A3704" t="e">
        <f>_xlfn.XLOOKUP(I3704,UTILIZADAS[Contacto1],UTILIZADAS[Source.Name],,0)</f>
        <v>#N/A</v>
      </c>
      <c r="B3704" s="18" t="e">
        <f>VLOOKUP(J3704,Ref!A:C,3,0)</f>
        <v>#N/A</v>
      </c>
      <c r="C3704" s="18" t="e">
        <f>VLOOKUP(J3704,Ref!A:D,4,0)</f>
        <v>#N/A</v>
      </c>
      <c r="D3704" s="18" t="str">
        <f t="shared" si="174"/>
        <v>00/ene</v>
      </c>
      <c r="E3704" s="18">
        <f t="shared" si="173"/>
        <v>0</v>
      </c>
      <c r="F3704" s="18">
        <v>1</v>
      </c>
      <c r="G3704" s="18">
        <f t="shared" si="175"/>
        <v>0</v>
      </c>
    </row>
    <row r="3705" spans="1:7">
      <c r="A3705" t="e">
        <f>_xlfn.XLOOKUP(I3705,UTILIZADAS[Contacto1],UTILIZADAS[Source.Name],,0)</f>
        <v>#N/A</v>
      </c>
      <c r="B3705" s="18" t="e">
        <f>VLOOKUP(J3705,Ref!A:C,3,0)</f>
        <v>#N/A</v>
      </c>
      <c r="C3705" s="18" t="e">
        <f>VLOOKUP(J3705,Ref!A:D,4,0)</f>
        <v>#N/A</v>
      </c>
      <c r="D3705" s="18" t="str">
        <f t="shared" si="174"/>
        <v>00/ene</v>
      </c>
      <c r="E3705" s="18">
        <f t="shared" si="173"/>
        <v>0</v>
      </c>
      <c r="F3705" s="18">
        <v>1</v>
      </c>
      <c r="G3705" s="18">
        <f t="shared" si="175"/>
        <v>0</v>
      </c>
    </row>
    <row r="3706" spans="1:7">
      <c r="A3706" t="e">
        <f>_xlfn.XLOOKUP(I3706,UTILIZADAS[Contacto1],UTILIZADAS[Source.Name],,0)</f>
        <v>#N/A</v>
      </c>
      <c r="B3706" s="18" t="e">
        <f>VLOOKUP(J3706,Ref!A:C,3,0)</f>
        <v>#N/A</v>
      </c>
      <c r="C3706" s="18" t="e">
        <f>VLOOKUP(J3706,Ref!A:D,4,0)</f>
        <v>#N/A</v>
      </c>
      <c r="D3706" s="18" t="str">
        <f t="shared" si="174"/>
        <v>00/ene</v>
      </c>
      <c r="E3706" s="18">
        <f t="shared" si="173"/>
        <v>0</v>
      </c>
      <c r="F3706" s="18">
        <v>1</v>
      </c>
      <c r="G3706" s="18">
        <f t="shared" si="175"/>
        <v>0</v>
      </c>
    </row>
    <row r="3707" spans="1:7">
      <c r="A3707" t="e">
        <f>_xlfn.XLOOKUP(I3707,UTILIZADAS[Contacto1],UTILIZADAS[Source.Name],,0)</f>
        <v>#N/A</v>
      </c>
      <c r="B3707" s="18" t="e">
        <f>VLOOKUP(J3707,Ref!A:C,3,0)</f>
        <v>#N/A</v>
      </c>
      <c r="C3707" s="18" t="e">
        <f>VLOOKUP(J3707,Ref!A:D,4,0)</f>
        <v>#N/A</v>
      </c>
      <c r="D3707" s="18" t="str">
        <f t="shared" si="174"/>
        <v>00/ene</v>
      </c>
      <c r="E3707" s="18">
        <f t="shared" si="173"/>
        <v>0</v>
      </c>
      <c r="F3707" s="18">
        <v>1</v>
      </c>
      <c r="G3707" s="18">
        <f t="shared" si="175"/>
        <v>0</v>
      </c>
    </row>
    <row r="3708" spans="1:7">
      <c r="A3708" t="e">
        <f>_xlfn.XLOOKUP(I3708,UTILIZADAS[Contacto1],UTILIZADAS[Source.Name],,0)</f>
        <v>#N/A</v>
      </c>
      <c r="B3708" s="18" t="e">
        <f>VLOOKUP(J3708,Ref!A:C,3,0)</f>
        <v>#N/A</v>
      </c>
      <c r="C3708" s="18" t="e">
        <f>VLOOKUP(J3708,Ref!A:D,4,0)</f>
        <v>#N/A</v>
      </c>
      <c r="D3708" s="18" t="str">
        <f t="shared" si="174"/>
        <v>00/ene</v>
      </c>
      <c r="E3708" s="18">
        <f t="shared" si="173"/>
        <v>0</v>
      </c>
      <c r="F3708" s="18">
        <v>1</v>
      </c>
      <c r="G3708" s="18">
        <f t="shared" si="175"/>
        <v>0</v>
      </c>
    </row>
    <row r="3709" spans="1:7">
      <c r="A3709" t="e">
        <f>_xlfn.XLOOKUP(I3709,UTILIZADAS[Contacto1],UTILIZADAS[Source.Name],,0)</f>
        <v>#N/A</v>
      </c>
      <c r="B3709" s="18" t="e">
        <f>VLOOKUP(J3709,Ref!A:C,3,0)</f>
        <v>#N/A</v>
      </c>
      <c r="C3709" s="18" t="e">
        <f>VLOOKUP(J3709,Ref!A:D,4,0)</f>
        <v>#N/A</v>
      </c>
      <c r="D3709" s="18" t="str">
        <f t="shared" si="174"/>
        <v>00/ene</v>
      </c>
      <c r="E3709" s="18">
        <f t="shared" si="173"/>
        <v>0</v>
      </c>
      <c r="F3709" s="18">
        <v>1</v>
      </c>
      <c r="G3709" s="18">
        <f t="shared" si="175"/>
        <v>0</v>
      </c>
    </row>
    <row r="3710" spans="1:7">
      <c r="A3710" t="e">
        <f>_xlfn.XLOOKUP(I3710,UTILIZADAS[Contacto1],UTILIZADAS[Source.Name],,0)</f>
        <v>#N/A</v>
      </c>
      <c r="B3710" s="18" t="e">
        <f>VLOOKUP(J3710,Ref!A:C,3,0)</f>
        <v>#N/A</v>
      </c>
      <c r="C3710" s="18" t="e">
        <f>VLOOKUP(J3710,Ref!A:D,4,0)</f>
        <v>#N/A</v>
      </c>
      <c r="D3710" s="18" t="str">
        <f t="shared" si="174"/>
        <v>00/ene</v>
      </c>
      <c r="E3710" s="18">
        <f t="shared" si="173"/>
        <v>0</v>
      </c>
      <c r="F3710" s="18">
        <v>1</v>
      </c>
      <c r="G3710" s="18">
        <f t="shared" si="175"/>
        <v>0</v>
      </c>
    </row>
    <row r="3711" spans="1:7">
      <c r="A3711" t="e">
        <f>_xlfn.XLOOKUP(I3711,UTILIZADAS[Contacto1],UTILIZADAS[Source.Name],,0)</f>
        <v>#N/A</v>
      </c>
      <c r="B3711" s="18" t="e">
        <f>VLOOKUP(J3711,Ref!A:C,3,0)</f>
        <v>#N/A</v>
      </c>
      <c r="C3711" s="18" t="e">
        <f>VLOOKUP(J3711,Ref!A:D,4,0)</f>
        <v>#N/A</v>
      </c>
      <c r="D3711" s="18" t="str">
        <f t="shared" si="174"/>
        <v>00/ene</v>
      </c>
      <c r="E3711" s="18">
        <f t="shared" si="173"/>
        <v>0</v>
      </c>
      <c r="F3711" s="18">
        <v>1</v>
      </c>
      <c r="G3711" s="18">
        <f t="shared" si="175"/>
        <v>0</v>
      </c>
    </row>
    <row r="3712" spans="1:7">
      <c r="A3712" t="e">
        <f>_xlfn.XLOOKUP(I3712,UTILIZADAS[Contacto1],UTILIZADAS[Source.Name],,0)</f>
        <v>#N/A</v>
      </c>
      <c r="B3712" s="18" t="e">
        <f>VLOOKUP(J3712,Ref!A:C,3,0)</f>
        <v>#N/A</v>
      </c>
      <c r="C3712" s="18" t="e">
        <f>VLOOKUP(J3712,Ref!A:D,4,0)</f>
        <v>#N/A</v>
      </c>
      <c r="D3712" s="18" t="str">
        <f t="shared" si="174"/>
        <v>00/ene</v>
      </c>
      <c r="E3712" s="18">
        <f t="shared" si="173"/>
        <v>0</v>
      </c>
      <c r="F3712" s="18">
        <v>1</v>
      </c>
      <c r="G3712" s="18">
        <f t="shared" si="175"/>
        <v>0</v>
      </c>
    </row>
    <row r="3713" spans="1:7">
      <c r="A3713" t="e">
        <f>_xlfn.XLOOKUP(I3713,UTILIZADAS[Contacto1],UTILIZADAS[Source.Name],,0)</f>
        <v>#N/A</v>
      </c>
      <c r="B3713" s="18" t="e">
        <f>VLOOKUP(J3713,Ref!A:C,3,0)</f>
        <v>#N/A</v>
      </c>
      <c r="C3713" s="18" t="e">
        <f>VLOOKUP(J3713,Ref!A:D,4,0)</f>
        <v>#N/A</v>
      </c>
      <c r="D3713" s="18" t="str">
        <f t="shared" si="174"/>
        <v>00/ene</v>
      </c>
      <c r="E3713" s="18">
        <f t="shared" si="173"/>
        <v>0</v>
      </c>
      <c r="F3713" s="18">
        <v>1</v>
      </c>
      <c r="G3713" s="18">
        <f t="shared" si="175"/>
        <v>0</v>
      </c>
    </row>
    <row r="3714" spans="1:7">
      <c r="A3714" t="e">
        <f>_xlfn.XLOOKUP(I3714,UTILIZADAS[Contacto1],UTILIZADAS[Source.Name],,0)</f>
        <v>#N/A</v>
      </c>
      <c r="B3714" s="18" t="e">
        <f>VLOOKUP(J3714,Ref!A:C,3,0)</f>
        <v>#N/A</v>
      </c>
      <c r="C3714" s="18" t="e">
        <f>VLOOKUP(J3714,Ref!A:D,4,0)</f>
        <v>#N/A</v>
      </c>
      <c r="D3714" s="18" t="str">
        <f t="shared" si="174"/>
        <v>00/ene</v>
      </c>
      <c r="E3714" s="18">
        <f t="shared" ref="E3714:E3777" si="176">+COUNTIF(I:I,I3714)</f>
        <v>0</v>
      </c>
      <c r="F3714" s="18">
        <v>1</v>
      </c>
      <c r="G3714" s="18">
        <f t="shared" si="175"/>
        <v>0</v>
      </c>
    </row>
    <row r="3715" spans="1:7">
      <c r="A3715" t="e">
        <f>_xlfn.XLOOKUP(I3715,UTILIZADAS[Contacto1],UTILIZADAS[Source.Name],,0)</f>
        <v>#N/A</v>
      </c>
      <c r="B3715" s="18" t="e">
        <f>VLOOKUP(J3715,Ref!A:C,3,0)</f>
        <v>#N/A</v>
      </c>
      <c r="C3715" s="18" t="e">
        <f>VLOOKUP(J3715,Ref!A:D,4,0)</f>
        <v>#N/A</v>
      </c>
      <c r="D3715" s="18" t="str">
        <f t="shared" si="174"/>
        <v>00/ene</v>
      </c>
      <c r="E3715" s="18">
        <f t="shared" si="176"/>
        <v>0</v>
      </c>
      <c r="F3715" s="18">
        <v>1</v>
      </c>
      <c r="G3715" s="18">
        <f t="shared" si="175"/>
        <v>0</v>
      </c>
    </row>
    <row r="3716" spans="1:7">
      <c r="A3716" t="e">
        <f>_xlfn.XLOOKUP(I3716,UTILIZADAS[Contacto1],UTILIZADAS[Source.Name],,0)</f>
        <v>#N/A</v>
      </c>
      <c r="B3716" s="18" t="e">
        <f>VLOOKUP(J3716,Ref!A:C,3,0)</f>
        <v>#N/A</v>
      </c>
      <c r="C3716" s="18" t="e">
        <f>VLOOKUP(J3716,Ref!A:D,4,0)</f>
        <v>#N/A</v>
      </c>
      <c r="D3716" s="18" t="str">
        <f t="shared" si="174"/>
        <v>00/ene</v>
      </c>
      <c r="E3716" s="18">
        <f t="shared" si="176"/>
        <v>0</v>
      </c>
      <c r="F3716" s="18">
        <v>1</v>
      </c>
      <c r="G3716" s="18">
        <f t="shared" si="175"/>
        <v>0</v>
      </c>
    </row>
    <row r="3717" spans="1:7">
      <c r="A3717" t="e">
        <f>_xlfn.XLOOKUP(I3717,UTILIZADAS[Contacto1],UTILIZADAS[Source.Name],,0)</f>
        <v>#N/A</v>
      </c>
      <c r="B3717" s="18" t="e">
        <f>VLOOKUP(J3717,Ref!A:C,3,0)</f>
        <v>#N/A</v>
      </c>
      <c r="C3717" s="18" t="e">
        <f>VLOOKUP(J3717,Ref!A:D,4,0)</f>
        <v>#N/A</v>
      </c>
      <c r="D3717" s="18" t="str">
        <f t="shared" si="174"/>
        <v>00/ene</v>
      </c>
      <c r="E3717" s="18">
        <f t="shared" si="176"/>
        <v>0</v>
      </c>
      <c r="F3717" s="18">
        <v>1</v>
      </c>
      <c r="G3717" s="18">
        <f t="shared" si="175"/>
        <v>0</v>
      </c>
    </row>
    <row r="3718" spans="1:7">
      <c r="A3718" t="e">
        <f>_xlfn.XLOOKUP(I3718,UTILIZADAS[Contacto1],UTILIZADAS[Source.Name],,0)</f>
        <v>#N/A</v>
      </c>
      <c r="B3718" s="18" t="e">
        <f>VLOOKUP(J3718,Ref!A:C,3,0)</f>
        <v>#N/A</v>
      </c>
      <c r="C3718" s="18" t="e">
        <f>VLOOKUP(J3718,Ref!A:D,4,0)</f>
        <v>#N/A</v>
      </c>
      <c r="D3718" s="18" t="str">
        <f t="shared" si="174"/>
        <v>00/ene</v>
      </c>
      <c r="E3718" s="18">
        <f t="shared" si="176"/>
        <v>0</v>
      </c>
      <c r="F3718" s="18">
        <v>1</v>
      </c>
      <c r="G3718" s="18">
        <f t="shared" si="175"/>
        <v>0</v>
      </c>
    </row>
    <row r="3719" spans="1:7">
      <c r="A3719" t="e">
        <f>_xlfn.XLOOKUP(I3719,UTILIZADAS[Contacto1],UTILIZADAS[Source.Name],,0)</f>
        <v>#N/A</v>
      </c>
      <c r="B3719" s="18" t="e">
        <f>VLOOKUP(J3719,Ref!A:C,3,0)</f>
        <v>#N/A</v>
      </c>
      <c r="C3719" s="18" t="e">
        <f>VLOOKUP(J3719,Ref!A:D,4,0)</f>
        <v>#N/A</v>
      </c>
      <c r="D3719" s="18" t="str">
        <f t="shared" si="174"/>
        <v>00/ene</v>
      </c>
      <c r="E3719" s="18">
        <f t="shared" si="176"/>
        <v>0</v>
      </c>
      <c r="F3719" s="18">
        <v>1</v>
      </c>
      <c r="G3719" s="18">
        <f t="shared" si="175"/>
        <v>0</v>
      </c>
    </row>
    <row r="3720" spans="1:7">
      <c r="A3720" t="e">
        <f>_xlfn.XLOOKUP(I3720,UTILIZADAS[Contacto1],UTILIZADAS[Source.Name],,0)</f>
        <v>#N/A</v>
      </c>
      <c r="B3720" s="18" t="e">
        <f>VLOOKUP(J3720,Ref!A:C,3,0)</f>
        <v>#N/A</v>
      </c>
      <c r="C3720" s="18" t="e">
        <f>VLOOKUP(J3720,Ref!A:D,4,0)</f>
        <v>#N/A</v>
      </c>
      <c r="D3720" s="18" t="str">
        <f t="shared" si="174"/>
        <v>00/ene</v>
      </c>
      <c r="E3720" s="18">
        <f t="shared" si="176"/>
        <v>0</v>
      </c>
      <c r="F3720" s="18">
        <v>1</v>
      </c>
      <c r="G3720" s="18">
        <f t="shared" si="175"/>
        <v>0</v>
      </c>
    </row>
    <row r="3721" spans="1:7">
      <c r="A3721" t="e">
        <f>_xlfn.XLOOKUP(I3721,UTILIZADAS[Contacto1],UTILIZADAS[Source.Name],,0)</f>
        <v>#N/A</v>
      </c>
      <c r="B3721" s="18" t="e">
        <f>VLOOKUP(J3721,Ref!A:C,3,0)</f>
        <v>#N/A</v>
      </c>
      <c r="C3721" s="18" t="e">
        <f>VLOOKUP(J3721,Ref!A:D,4,0)</f>
        <v>#N/A</v>
      </c>
      <c r="D3721" s="18" t="str">
        <f t="shared" si="174"/>
        <v>00/ene</v>
      </c>
      <c r="E3721" s="18">
        <f t="shared" si="176"/>
        <v>0</v>
      </c>
      <c r="F3721" s="18">
        <v>1</v>
      </c>
      <c r="G3721" s="18">
        <f t="shared" si="175"/>
        <v>0</v>
      </c>
    </row>
    <row r="3722" spans="1:7">
      <c r="A3722" t="e">
        <f>_xlfn.XLOOKUP(I3722,UTILIZADAS[Contacto1],UTILIZADAS[Source.Name],,0)</f>
        <v>#N/A</v>
      </c>
      <c r="B3722" s="18" t="e">
        <f>VLOOKUP(J3722,Ref!A:C,3,0)</f>
        <v>#N/A</v>
      </c>
      <c r="C3722" s="18" t="e">
        <f>VLOOKUP(J3722,Ref!A:D,4,0)</f>
        <v>#N/A</v>
      </c>
      <c r="D3722" s="18" t="str">
        <f t="shared" si="174"/>
        <v>00/ene</v>
      </c>
      <c r="E3722" s="18">
        <f t="shared" si="176"/>
        <v>0</v>
      </c>
      <c r="F3722" s="18">
        <v>1</v>
      </c>
      <c r="G3722" s="18">
        <f t="shared" si="175"/>
        <v>0</v>
      </c>
    </row>
    <row r="3723" spans="1:7">
      <c r="A3723" t="e">
        <f>_xlfn.XLOOKUP(I3723,UTILIZADAS[Contacto1],UTILIZADAS[Source.Name],,0)</f>
        <v>#N/A</v>
      </c>
      <c r="B3723" s="18" t="e">
        <f>VLOOKUP(J3723,Ref!A:C,3,0)</f>
        <v>#N/A</v>
      </c>
      <c r="C3723" s="18" t="e">
        <f>VLOOKUP(J3723,Ref!A:D,4,0)</f>
        <v>#N/A</v>
      </c>
      <c r="D3723" s="18" t="str">
        <f t="shared" si="174"/>
        <v>00/ene</v>
      </c>
      <c r="E3723" s="18">
        <f t="shared" si="176"/>
        <v>0</v>
      </c>
      <c r="F3723" s="18">
        <v>1</v>
      </c>
      <c r="G3723" s="18">
        <f t="shared" si="175"/>
        <v>0</v>
      </c>
    </row>
    <row r="3724" spans="1:7">
      <c r="A3724" t="e">
        <f>_xlfn.XLOOKUP(I3724,UTILIZADAS[Contacto1],UTILIZADAS[Source.Name],,0)</f>
        <v>#N/A</v>
      </c>
      <c r="B3724" s="18" t="e">
        <f>VLOOKUP(J3724,Ref!A:C,3,0)</f>
        <v>#N/A</v>
      </c>
      <c r="C3724" s="18" t="e">
        <f>VLOOKUP(J3724,Ref!A:D,4,0)</f>
        <v>#N/A</v>
      </c>
      <c r="D3724" s="18" t="str">
        <f t="shared" si="174"/>
        <v>00/ene</v>
      </c>
      <c r="E3724" s="18">
        <f t="shared" si="176"/>
        <v>0</v>
      </c>
      <c r="F3724" s="18">
        <v>1</v>
      </c>
      <c r="G3724" s="18">
        <f t="shared" si="175"/>
        <v>0</v>
      </c>
    </row>
    <row r="3725" spans="1:7">
      <c r="A3725" t="e">
        <f>_xlfn.XLOOKUP(I3725,UTILIZADAS[Contacto1],UTILIZADAS[Source.Name],,0)</f>
        <v>#N/A</v>
      </c>
      <c r="B3725" s="18" t="e">
        <f>VLOOKUP(J3725,Ref!A:C,3,0)</f>
        <v>#N/A</v>
      </c>
      <c r="C3725" s="18" t="e">
        <f>VLOOKUP(J3725,Ref!A:D,4,0)</f>
        <v>#N/A</v>
      </c>
      <c r="D3725" s="18" t="str">
        <f t="shared" si="174"/>
        <v>00/ene</v>
      </c>
      <c r="E3725" s="18">
        <f t="shared" si="176"/>
        <v>0</v>
      </c>
      <c r="F3725" s="18">
        <v>1</v>
      </c>
      <c r="G3725" s="18">
        <f t="shared" si="175"/>
        <v>0</v>
      </c>
    </row>
    <row r="3726" spans="1:7">
      <c r="A3726" t="e">
        <f>_xlfn.XLOOKUP(I3726,UTILIZADAS[Contacto1],UTILIZADAS[Source.Name],,0)</f>
        <v>#N/A</v>
      </c>
      <c r="B3726" s="18" t="e">
        <f>VLOOKUP(J3726,Ref!A:C,3,0)</f>
        <v>#N/A</v>
      </c>
      <c r="C3726" s="18" t="e">
        <f>VLOOKUP(J3726,Ref!A:D,4,0)</f>
        <v>#N/A</v>
      </c>
      <c r="D3726" s="18" t="str">
        <f t="shared" si="174"/>
        <v>00/ene</v>
      </c>
      <c r="E3726" s="18">
        <f t="shared" si="176"/>
        <v>0</v>
      </c>
      <c r="F3726" s="18">
        <v>1</v>
      </c>
      <c r="G3726" s="18">
        <f t="shared" si="175"/>
        <v>0</v>
      </c>
    </row>
    <row r="3727" spans="1:7">
      <c r="A3727" t="e">
        <f>_xlfn.XLOOKUP(I3727,UTILIZADAS[Contacto1],UTILIZADAS[Source.Name],,0)</f>
        <v>#N/A</v>
      </c>
      <c r="B3727" s="18" t="e">
        <f>VLOOKUP(J3727,Ref!A:C,3,0)</f>
        <v>#N/A</v>
      </c>
      <c r="C3727" s="18" t="e">
        <f>VLOOKUP(J3727,Ref!A:D,4,0)</f>
        <v>#N/A</v>
      </c>
      <c r="D3727" s="18" t="str">
        <f t="shared" si="174"/>
        <v>00/ene</v>
      </c>
      <c r="E3727" s="18">
        <f t="shared" si="176"/>
        <v>0</v>
      </c>
      <c r="F3727" s="18">
        <v>1</v>
      </c>
      <c r="G3727" s="18">
        <f t="shared" si="175"/>
        <v>0</v>
      </c>
    </row>
    <row r="3728" spans="1:7">
      <c r="A3728" t="e">
        <f>_xlfn.XLOOKUP(I3728,UTILIZADAS[Contacto1],UTILIZADAS[Source.Name],,0)</f>
        <v>#N/A</v>
      </c>
      <c r="B3728" s="18" t="e">
        <f>VLOOKUP(J3728,Ref!A:C,3,0)</f>
        <v>#N/A</v>
      </c>
      <c r="C3728" s="18" t="e">
        <f>VLOOKUP(J3728,Ref!A:D,4,0)</f>
        <v>#N/A</v>
      </c>
      <c r="D3728" s="18" t="str">
        <f t="shared" si="174"/>
        <v>00/ene</v>
      </c>
      <c r="E3728" s="18">
        <f t="shared" si="176"/>
        <v>0</v>
      </c>
      <c r="F3728" s="18">
        <v>1</v>
      </c>
      <c r="G3728" s="18">
        <f t="shared" si="175"/>
        <v>0</v>
      </c>
    </row>
    <row r="3729" spans="1:7">
      <c r="A3729" t="e">
        <f>_xlfn.XLOOKUP(I3729,UTILIZADAS[Contacto1],UTILIZADAS[Source.Name],,0)</f>
        <v>#N/A</v>
      </c>
      <c r="B3729" s="18" t="e">
        <f>VLOOKUP(J3729,Ref!A:C,3,0)</f>
        <v>#N/A</v>
      </c>
      <c r="C3729" s="18" t="e">
        <f>VLOOKUP(J3729,Ref!A:D,4,0)</f>
        <v>#N/A</v>
      </c>
      <c r="D3729" s="18" t="str">
        <f t="shared" si="174"/>
        <v>00/ene</v>
      </c>
      <c r="E3729" s="18">
        <f t="shared" si="176"/>
        <v>0</v>
      </c>
      <c r="F3729" s="18">
        <v>1</v>
      </c>
      <c r="G3729" s="18">
        <f t="shared" si="175"/>
        <v>0</v>
      </c>
    </row>
    <row r="3730" spans="1:7">
      <c r="A3730" t="e">
        <f>_xlfn.XLOOKUP(I3730,UTILIZADAS[Contacto1],UTILIZADAS[Source.Name],,0)</f>
        <v>#N/A</v>
      </c>
      <c r="B3730" s="18" t="e">
        <f>VLOOKUP(J3730,Ref!A:C,3,0)</f>
        <v>#N/A</v>
      </c>
      <c r="C3730" s="18" t="e">
        <f>VLOOKUP(J3730,Ref!A:D,4,0)</f>
        <v>#N/A</v>
      </c>
      <c r="D3730" s="18" t="str">
        <f t="shared" si="174"/>
        <v>00/ene</v>
      </c>
      <c r="E3730" s="18">
        <f t="shared" si="176"/>
        <v>0</v>
      </c>
      <c r="F3730" s="18">
        <v>1</v>
      </c>
      <c r="G3730" s="18">
        <f t="shared" si="175"/>
        <v>0</v>
      </c>
    </row>
    <row r="3731" spans="1:7">
      <c r="A3731" t="e">
        <f>_xlfn.XLOOKUP(I3731,UTILIZADAS[Contacto1],UTILIZADAS[Source.Name],,0)</f>
        <v>#N/A</v>
      </c>
      <c r="B3731" s="18" t="e">
        <f>VLOOKUP(J3731,Ref!A:C,3,0)</f>
        <v>#N/A</v>
      </c>
      <c r="C3731" s="18" t="e">
        <f>VLOOKUP(J3731,Ref!A:D,4,0)</f>
        <v>#N/A</v>
      </c>
      <c r="D3731" s="18" t="str">
        <f t="shared" si="174"/>
        <v>00/ene</v>
      </c>
      <c r="E3731" s="18">
        <f t="shared" si="176"/>
        <v>0</v>
      </c>
      <c r="F3731" s="18">
        <v>1</v>
      </c>
      <c r="G3731" s="18">
        <f t="shared" si="175"/>
        <v>0</v>
      </c>
    </row>
    <row r="3732" spans="1:7">
      <c r="A3732" t="e">
        <f>_xlfn.XLOOKUP(I3732,UTILIZADAS[Contacto1],UTILIZADAS[Source.Name],,0)</f>
        <v>#N/A</v>
      </c>
      <c r="B3732" s="18" t="e">
        <f>VLOOKUP(J3732,Ref!A:C,3,0)</f>
        <v>#N/A</v>
      </c>
      <c r="C3732" s="18" t="e">
        <f>VLOOKUP(J3732,Ref!A:D,4,0)</f>
        <v>#N/A</v>
      </c>
      <c r="D3732" s="18" t="str">
        <f t="shared" si="174"/>
        <v>00/ene</v>
      </c>
      <c r="E3732" s="18">
        <f t="shared" si="176"/>
        <v>0</v>
      </c>
      <c r="F3732" s="18">
        <v>1</v>
      </c>
      <c r="G3732" s="18">
        <f t="shared" si="175"/>
        <v>0</v>
      </c>
    </row>
    <row r="3733" spans="1:7">
      <c r="A3733" t="e">
        <f>_xlfn.XLOOKUP(I3733,UTILIZADAS[Contacto1],UTILIZADAS[Source.Name],,0)</f>
        <v>#N/A</v>
      </c>
      <c r="B3733" s="18" t="e">
        <f>VLOOKUP(J3733,Ref!A:C,3,0)</f>
        <v>#N/A</v>
      </c>
      <c r="C3733" s="18" t="e">
        <f>VLOOKUP(J3733,Ref!A:D,4,0)</f>
        <v>#N/A</v>
      </c>
      <c r="D3733" s="18" t="str">
        <f t="shared" si="174"/>
        <v>00/ene</v>
      </c>
      <c r="E3733" s="18">
        <f t="shared" si="176"/>
        <v>0</v>
      </c>
      <c r="F3733" s="18">
        <v>1</v>
      </c>
      <c r="G3733" s="18">
        <f t="shared" si="175"/>
        <v>0</v>
      </c>
    </row>
    <row r="3734" spans="1:7">
      <c r="A3734" t="e">
        <f>_xlfn.XLOOKUP(I3734,UTILIZADAS[Contacto1],UTILIZADAS[Source.Name],,0)</f>
        <v>#N/A</v>
      </c>
      <c r="B3734" s="18" t="e">
        <f>VLOOKUP(J3734,Ref!A:C,3,0)</f>
        <v>#N/A</v>
      </c>
      <c r="C3734" s="18" t="e">
        <f>VLOOKUP(J3734,Ref!A:D,4,0)</f>
        <v>#N/A</v>
      </c>
      <c r="D3734" s="18" t="str">
        <f t="shared" si="174"/>
        <v>00/ene</v>
      </c>
      <c r="E3734" s="18">
        <f t="shared" si="176"/>
        <v>0</v>
      </c>
      <c r="F3734" s="18">
        <v>1</v>
      </c>
      <c r="G3734" s="18">
        <f t="shared" si="175"/>
        <v>0</v>
      </c>
    </row>
    <row r="3735" spans="1:7">
      <c r="A3735" t="e">
        <f>_xlfn.XLOOKUP(I3735,UTILIZADAS[Contacto1],UTILIZADAS[Source.Name],,0)</f>
        <v>#N/A</v>
      </c>
      <c r="B3735" s="18" t="e">
        <f>VLOOKUP(J3735,Ref!A:C,3,0)</f>
        <v>#N/A</v>
      </c>
      <c r="C3735" s="18" t="e">
        <f>VLOOKUP(J3735,Ref!A:D,4,0)</f>
        <v>#N/A</v>
      </c>
      <c r="D3735" s="18" t="str">
        <f t="shared" si="174"/>
        <v>00/ene</v>
      </c>
      <c r="E3735" s="18">
        <f t="shared" si="176"/>
        <v>0</v>
      </c>
      <c r="F3735" s="18">
        <v>1</v>
      </c>
      <c r="G3735" s="18">
        <f t="shared" si="175"/>
        <v>0</v>
      </c>
    </row>
    <row r="3736" spans="1:7">
      <c r="A3736" t="e">
        <f>_xlfn.XLOOKUP(I3736,UTILIZADAS[Contacto1],UTILIZADAS[Source.Name],,0)</f>
        <v>#N/A</v>
      </c>
      <c r="B3736" s="18" t="e">
        <f>VLOOKUP(J3736,Ref!A:C,3,0)</f>
        <v>#N/A</v>
      </c>
      <c r="C3736" s="18" t="e">
        <f>VLOOKUP(J3736,Ref!A:D,4,0)</f>
        <v>#N/A</v>
      </c>
      <c r="D3736" s="18" t="str">
        <f t="shared" si="174"/>
        <v>00/ene</v>
      </c>
      <c r="E3736" s="18">
        <f t="shared" si="176"/>
        <v>0</v>
      </c>
      <c r="F3736" s="18">
        <v>1</v>
      </c>
      <c r="G3736" s="18">
        <f t="shared" si="175"/>
        <v>0</v>
      </c>
    </row>
    <row r="3737" spans="1:7">
      <c r="A3737" t="e">
        <f>_xlfn.XLOOKUP(I3737,UTILIZADAS[Contacto1],UTILIZADAS[Source.Name],,0)</f>
        <v>#N/A</v>
      </c>
      <c r="B3737" s="18" t="e">
        <f>VLOOKUP(J3737,Ref!A:C,3,0)</f>
        <v>#N/A</v>
      </c>
      <c r="C3737" s="18" t="e">
        <f>VLOOKUP(J3737,Ref!A:D,4,0)</f>
        <v>#N/A</v>
      </c>
      <c r="D3737" s="18" t="str">
        <f t="shared" si="174"/>
        <v>00/ene</v>
      </c>
      <c r="E3737" s="18">
        <f t="shared" si="176"/>
        <v>0</v>
      </c>
      <c r="F3737" s="18">
        <v>1</v>
      </c>
      <c r="G3737" s="18">
        <f t="shared" si="175"/>
        <v>0</v>
      </c>
    </row>
    <row r="3738" spans="1:7">
      <c r="A3738" t="e">
        <f>_xlfn.XLOOKUP(I3738,UTILIZADAS[Contacto1],UTILIZADAS[Source.Name],,0)</f>
        <v>#N/A</v>
      </c>
      <c r="B3738" s="18" t="e">
        <f>VLOOKUP(J3738,Ref!A:C,3,0)</f>
        <v>#N/A</v>
      </c>
      <c r="C3738" s="18" t="e">
        <f>VLOOKUP(J3738,Ref!A:D,4,0)</f>
        <v>#N/A</v>
      </c>
      <c r="D3738" s="18" t="str">
        <f t="shared" si="174"/>
        <v>00/ene</v>
      </c>
      <c r="E3738" s="18">
        <f t="shared" si="176"/>
        <v>0</v>
      </c>
      <c r="F3738" s="18">
        <v>1</v>
      </c>
      <c r="G3738" s="18">
        <f t="shared" si="175"/>
        <v>0</v>
      </c>
    </row>
    <row r="3739" spans="1:7">
      <c r="A3739" t="e">
        <f>_xlfn.XLOOKUP(I3739,UTILIZADAS[Contacto1],UTILIZADAS[Source.Name],,0)</f>
        <v>#N/A</v>
      </c>
      <c r="B3739" s="18" t="e">
        <f>VLOOKUP(J3739,Ref!A:C,3,0)</f>
        <v>#N/A</v>
      </c>
      <c r="C3739" s="18" t="e">
        <f>VLOOKUP(J3739,Ref!A:D,4,0)</f>
        <v>#N/A</v>
      </c>
      <c r="D3739" s="18" t="str">
        <f t="shared" si="174"/>
        <v>00/ene</v>
      </c>
      <c r="E3739" s="18">
        <f t="shared" si="176"/>
        <v>0</v>
      </c>
      <c r="F3739" s="18">
        <v>1</v>
      </c>
      <c r="G3739" s="18">
        <f t="shared" si="175"/>
        <v>0</v>
      </c>
    </row>
    <row r="3740" spans="1:7">
      <c r="A3740" t="e">
        <f>_xlfn.XLOOKUP(I3740,UTILIZADAS[Contacto1],UTILIZADAS[Source.Name],,0)</f>
        <v>#N/A</v>
      </c>
      <c r="B3740" s="18" t="e">
        <f>VLOOKUP(J3740,Ref!A:C,3,0)</f>
        <v>#N/A</v>
      </c>
      <c r="C3740" s="18" t="e">
        <f>VLOOKUP(J3740,Ref!A:D,4,0)</f>
        <v>#N/A</v>
      </c>
      <c r="D3740" s="18" t="str">
        <f t="shared" si="174"/>
        <v>00/ene</v>
      </c>
      <c r="E3740" s="18">
        <f t="shared" si="176"/>
        <v>0</v>
      </c>
      <c r="F3740" s="18">
        <v>1</v>
      </c>
      <c r="G3740" s="18">
        <f t="shared" si="175"/>
        <v>0</v>
      </c>
    </row>
    <row r="3741" spans="1:7">
      <c r="A3741" t="e">
        <f>_xlfn.XLOOKUP(I3741,UTILIZADAS[Contacto1],UTILIZADAS[Source.Name],,0)</f>
        <v>#N/A</v>
      </c>
      <c r="B3741" s="18" t="e">
        <f>VLOOKUP(J3741,Ref!A:C,3,0)</f>
        <v>#N/A</v>
      </c>
      <c r="C3741" s="18" t="e">
        <f>VLOOKUP(J3741,Ref!A:D,4,0)</f>
        <v>#N/A</v>
      </c>
      <c r="D3741" s="18" t="str">
        <f t="shared" si="174"/>
        <v>00/ene</v>
      </c>
      <c r="E3741" s="18">
        <f t="shared" si="176"/>
        <v>0</v>
      </c>
      <c r="F3741" s="18">
        <v>1</v>
      </c>
      <c r="G3741" s="18">
        <f t="shared" si="175"/>
        <v>0</v>
      </c>
    </row>
    <row r="3742" spans="1:7">
      <c r="A3742" t="e">
        <f>_xlfn.XLOOKUP(I3742,UTILIZADAS[Contacto1],UTILIZADAS[Source.Name],,0)</f>
        <v>#N/A</v>
      </c>
      <c r="B3742" s="18" t="e">
        <f>VLOOKUP(J3742,Ref!A:C,3,0)</f>
        <v>#N/A</v>
      </c>
      <c r="C3742" s="18" t="e">
        <f>VLOOKUP(J3742,Ref!A:D,4,0)</f>
        <v>#N/A</v>
      </c>
      <c r="D3742" s="18" t="str">
        <f t="shared" si="174"/>
        <v>00/ene</v>
      </c>
      <c r="E3742" s="18">
        <f t="shared" si="176"/>
        <v>0</v>
      </c>
      <c r="F3742" s="18">
        <v>1</v>
      </c>
      <c r="G3742" s="18">
        <f t="shared" si="175"/>
        <v>0</v>
      </c>
    </row>
    <row r="3743" spans="1:7">
      <c r="A3743" t="e">
        <f>_xlfn.XLOOKUP(I3743,UTILIZADAS[Contacto1],UTILIZADAS[Source.Name],,0)</f>
        <v>#N/A</v>
      </c>
      <c r="B3743" s="18" t="e">
        <f>VLOOKUP(J3743,Ref!A:C,3,0)</f>
        <v>#N/A</v>
      </c>
      <c r="C3743" s="18" t="e">
        <f>VLOOKUP(J3743,Ref!A:D,4,0)</f>
        <v>#N/A</v>
      </c>
      <c r="D3743" s="18" t="str">
        <f t="shared" si="174"/>
        <v>00/ene</v>
      </c>
      <c r="E3743" s="18">
        <f t="shared" si="176"/>
        <v>0</v>
      </c>
      <c r="F3743" s="18">
        <v>1</v>
      </c>
      <c r="G3743" s="18">
        <f t="shared" si="175"/>
        <v>0</v>
      </c>
    </row>
    <row r="3744" spans="1:7">
      <c r="A3744" t="e">
        <f>_xlfn.XLOOKUP(I3744,UTILIZADAS[Contacto1],UTILIZADAS[Source.Name],,0)</f>
        <v>#N/A</v>
      </c>
      <c r="B3744" s="18" t="e">
        <f>VLOOKUP(J3744,Ref!A:C,3,0)</f>
        <v>#N/A</v>
      </c>
      <c r="C3744" s="18" t="e">
        <f>VLOOKUP(J3744,Ref!A:D,4,0)</f>
        <v>#N/A</v>
      </c>
      <c r="D3744" s="18" t="str">
        <f t="shared" si="174"/>
        <v>00/ene</v>
      </c>
      <c r="E3744" s="18">
        <f t="shared" si="176"/>
        <v>0</v>
      </c>
      <c r="F3744" s="18">
        <v>1</v>
      </c>
      <c r="G3744" s="18">
        <f t="shared" si="175"/>
        <v>0</v>
      </c>
    </row>
    <row r="3745" spans="1:7">
      <c r="A3745" t="e">
        <f>_xlfn.XLOOKUP(I3745,UTILIZADAS[Contacto1],UTILIZADAS[Source.Name],,0)</f>
        <v>#N/A</v>
      </c>
      <c r="B3745" s="18" t="e">
        <f>VLOOKUP(J3745,Ref!A:C,3,0)</f>
        <v>#N/A</v>
      </c>
      <c r="C3745" s="18" t="e">
        <f>VLOOKUP(J3745,Ref!A:D,4,0)</f>
        <v>#N/A</v>
      </c>
      <c r="D3745" s="18" t="str">
        <f t="shared" si="174"/>
        <v>00/ene</v>
      </c>
      <c r="E3745" s="18">
        <f t="shared" si="176"/>
        <v>0</v>
      </c>
      <c r="F3745" s="18">
        <v>1</v>
      </c>
      <c r="G3745" s="18">
        <f t="shared" si="175"/>
        <v>0</v>
      </c>
    </row>
    <row r="3746" spans="1:7">
      <c r="A3746" t="e">
        <f>_xlfn.XLOOKUP(I3746,UTILIZADAS[Contacto1],UTILIZADAS[Source.Name],,0)</f>
        <v>#N/A</v>
      </c>
      <c r="B3746" s="18" t="e">
        <f>VLOOKUP(J3746,Ref!A:C,3,0)</f>
        <v>#N/A</v>
      </c>
      <c r="C3746" s="18" t="e">
        <f>VLOOKUP(J3746,Ref!A:D,4,0)</f>
        <v>#N/A</v>
      </c>
      <c r="D3746" s="18" t="str">
        <f t="shared" si="174"/>
        <v>00/ene</v>
      </c>
      <c r="E3746" s="18">
        <f t="shared" si="176"/>
        <v>0</v>
      </c>
      <c r="F3746" s="18">
        <v>1</v>
      </c>
      <c r="G3746" s="18">
        <f t="shared" si="175"/>
        <v>0</v>
      </c>
    </row>
    <row r="3747" spans="1:7">
      <c r="A3747" t="e">
        <f>_xlfn.XLOOKUP(I3747,UTILIZADAS[Contacto1],UTILIZADAS[Source.Name],,0)</f>
        <v>#N/A</v>
      </c>
      <c r="B3747" s="18" t="e">
        <f>VLOOKUP(J3747,Ref!A:C,3,0)</f>
        <v>#N/A</v>
      </c>
      <c r="C3747" s="18" t="e">
        <f>VLOOKUP(J3747,Ref!A:D,4,0)</f>
        <v>#N/A</v>
      </c>
      <c r="D3747" s="18" t="str">
        <f t="shared" si="174"/>
        <v>00/ene</v>
      </c>
      <c r="E3747" s="18">
        <f t="shared" si="176"/>
        <v>0</v>
      </c>
      <c r="F3747" s="18">
        <v>1</v>
      </c>
      <c r="G3747" s="18">
        <f t="shared" si="175"/>
        <v>0</v>
      </c>
    </row>
    <row r="3748" spans="1:7">
      <c r="A3748" t="e">
        <f>_xlfn.XLOOKUP(I3748,UTILIZADAS[Contacto1],UTILIZADAS[Source.Name],,0)</f>
        <v>#N/A</v>
      </c>
      <c r="B3748" s="18" t="e">
        <f>VLOOKUP(J3748,Ref!A:C,3,0)</f>
        <v>#N/A</v>
      </c>
      <c r="C3748" s="18" t="e">
        <f>VLOOKUP(J3748,Ref!A:D,4,0)</f>
        <v>#N/A</v>
      </c>
      <c r="D3748" s="18" t="str">
        <f t="shared" si="174"/>
        <v>00/ene</v>
      </c>
      <c r="E3748" s="18">
        <f t="shared" si="176"/>
        <v>0</v>
      </c>
      <c r="F3748" s="18">
        <v>1</v>
      </c>
      <c r="G3748" s="18">
        <f t="shared" si="175"/>
        <v>0</v>
      </c>
    </row>
    <row r="3749" spans="1:7">
      <c r="A3749" t="e">
        <f>_xlfn.XLOOKUP(I3749,UTILIZADAS[Contacto1],UTILIZADAS[Source.Name],,0)</f>
        <v>#N/A</v>
      </c>
      <c r="B3749" s="18" t="e">
        <f>VLOOKUP(J3749,Ref!A:C,3,0)</f>
        <v>#N/A</v>
      </c>
      <c r="C3749" s="18" t="e">
        <f>VLOOKUP(J3749,Ref!A:D,4,0)</f>
        <v>#N/A</v>
      </c>
      <c r="D3749" s="18" t="str">
        <f t="shared" si="174"/>
        <v>00/ene</v>
      </c>
      <c r="E3749" s="18">
        <f t="shared" si="176"/>
        <v>0</v>
      </c>
      <c r="F3749" s="18">
        <v>1</v>
      </c>
      <c r="G3749" s="18">
        <f t="shared" si="175"/>
        <v>0</v>
      </c>
    </row>
    <row r="3750" spans="1:7">
      <c r="A3750" t="e">
        <f>_xlfn.XLOOKUP(I3750,UTILIZADAS[Contacto1],UTILIZADAS[Source.Name],,0)</f>
        <v>#N/A</v>
      </c>
      <c r="B3750" s="18" t="e">
        <f>VLOOKUP(J3750,Ref!A:C,3,0)</f>
        <v>#N/A</v>
      </c>
      <c r="C3750" s="18" t="e">
        <f>VLOOKUP(J3750,Ref!A:D,4,0)</f>
        <v>#N/A</v>
      </c>
      <c r="D3750" s="18" t="str">
        <f t="shared" si="174"/>
        <v>00/ene</v>
      </c>
      <c r="E3750" s="18">
        <f t="shared" si="176"/>
        <v>0</v>
      </c>
      <c r="F3750" s="18">
        <v>1</v>
      </c>
      <c r="G3750" s="18">
        <f t="shared" si="175"/>
        <v>0</v>
      </c>
    </row>
    <row r="3751" spans="1:7">
      <c r="A3751" t="e">
        <f>_xlfn.XLOOKUP(I3751,UTILIZADAS[Contacto1],UTILIZADAS[Source.Name],,0)</f>
        <v>#N/A</v>
      </c>
      <c r="B3751" s="18" t="e">
        <f>VLOOKUP(J3751,Ref!A:C,3,0)</f>
        <v>#N/A</v>
      </c>
      <c r="C3751" s="18" t="e">
        <f>VLOOKUP(J3751,Ref!A:D,4,0)</f>
        <v>#N/A</v>
      </c>
      <c r="D3751" s="18" t="str">
        <f t="shared" si="174"/>
        <v>00/ene</v>
      </c>
      <c r="E3751" s="18">
        <f t="shared" si="176"/>
        <v>0</v>
      </c>
      <c r="F3751" s="18">
        <v>1</v>
      </c>
      <c r="G3751" s="18">
        <f t="shared" si="175"/>
        <v>0</v>
      </c>
    </row>
    <row r="3752" spans="1:7">
      <c r="A3752" t="e">
        <f>_xlfn.XLOOKUP(I3752,UTILIZADAS[Contacto1],UTILIZADAS[Source.Name],,0)</f>
        <v>#N/A</v>
      </c>
      <c r="B3752" s="18" t="e">
        <f>VLOOKUP(J3752,Ref!A:C,3,0)</f>
        <v>#N/A</v>
      </c>
      <c r="C3752" s="18" t="e">
        <f>VLOOKUP(J3752,Ref!A:D,4,0)</f>
        <v>#N/A</v>
      </c>
      <c r="D3752" s="18" t="str">
        <f t="shared" si="174"/>
        <v>00/ene</v>
      </c>
      <c r="E3752" s="18">
        <f t="shared" si="176"/>
        <v>0</v>
      </c>
      <c r="F3752" s="18">
        <v>1</v>
      </c>
      <c r="G3752" s="18">
        <f t="shared" si="175"/>
        <v>0</v>
      </c>
    </row>
    <row r="3753" spans="1:7">
      <c r="A3753" t="e">
        <f>_xlfn.XLOOKUP(I3753,UTILIZADAS[Contacto1],UTILIZADAS[Source.Name],,0)</f>
        <v>#N/A</v>
      </c>
      <c r="B3753" s="18" t="e">
        <f>VLOOKUP(J3753,Ref!A:C,3,0)</f>
        <v>#N/A</v>
      </c>
      <c r="C3753" s="18" t="e">
        <f>VLOOKUP(J3753,Ref!A:D,4,0)</f>
        <v>#N/A</v>
      </c>
      <c r="D3753" s="18" t="str">
        <f t="shared" si="174"/>
        <v>00/ene</v>
      </c>
      <c r="E3753" s="18">
        <f t="shared" si="176"/>
        <v>0</v>
      </c>
      <c r="F3753" s="18">
        <v>1</v>
      </c>
      <c r="G3753" s="18">
        <f t="shared" si="175"/>
        <v>0</v>
      </c>
    </row>
    <row r="3754" spans="1:7">
      <c r="A3754" t="e">
        <f>_xlfn.XLOOKUP(I3754,UTILIZADAS[Contacto1],UTILIZADAS[Source.Name],,0)</f>
        <v>#N/A</v>
      </c>
      <c r="B3754" s="18" t="e">
        <f>VLOOKUP(J3754,Ref!A:C,3,0)</f>
        <v>#N/A</v>
      </c>
      <c r="C3754" s="18" t="e">
        <f>VLOOKUP(J3754,Ref!A:D,4,0)</f>
        <v>#N/A</v>
      </c>
      <c r="D3754" s="18" t="str">
        <f t="shared" si="174"/>
        <v>00/ene</v>
      </c>
      <c r="E3754" s="18">
        <f t="shared" si="176"/>
        <v>0</v>
      </c>
      <c r="F3754" s="18">
        <v>1</v>
      </c>
      <c r="G3754" s="18">
        <f t="shared" si="175"/>
        <v>0</v>
      </c>
    </row>
    <row r="3755" spans="1:7">
      <c r="A3755" t="e">
        <f>_xlfn.XLOOKUP(I3755,UTILIZADAS[Contacto1],UTILIZADAS[Source.Name],,0)</f>
        <v>#N/A</v>
      </c>
      <c r="B3755" s="18" t="e">
        <f>VLOOKUP(J3755,Ref!A:C,3,0)</f>
        <v>#N/A</v>
      </c>
      <c r="C3755" s="18" t="e">
        <f>VLOOKUP(J3755,Ref!A:D,4,0)</f>
        <v>#N/A</v>
      </c>
      <c r="D3755" s="18" t="str">
        <f t="shared" si="174"/>
        <v>00/ene</v>
      </c>
      <c r="E3755" s="18">
        <f t="shared" si="176"/>
        <v>0</v>
      </c>
      <c r="F3755" s="18">
        <v>1</v>
      </c>
      <c r="G3755" s="18">
        <f t="shared" si="175"/>
        <v>0</v>
      </c>
    </row>
    <row r="3756" spans="1:7">
      <c r="A3756" t="e">
        <f>_xlfn.XLOOKUP(I3756,UTILIZADAS[Contacto1],UTILIZADAS[Source.Name],,0)</f>
        <v>#N/A</v>
      </c>
      <c r="B3756" s="18" t="e">
        <f>VLOOKUP(J3756,Ref!A:C,3,0)</f>
        <v>#N/A</v>
      </c>
      <c r="C3756" s="18" t="e">
        <f>VLOOKUP(J3756,Ref!A:D,4,0)</f>
        <v>#N/A</v>
      </c>
      <c r="D3756" s="18" t="str">
        <f t="shared" si="174"/>
        <v>00/ene</v>
      </c>
      <c r="E3756" s="18">
        <f t="shared" si="176"/>
        <v>0</v>
      </c>
      <c r="F3756" s="18">
        <v>1</v>
      </c>
      <c r="G3756" s="18">
        <f t="shared" si="175"/>
        <v>0</v>
      </c>
    </row>
    <row r="3757" spans="1:7">
      <c r="A3757" t="e">
        <f>_xlfn.XLOOKUP(I3757,UTILIZADAS[Contacto1],UTILIZADAS[Source.Name],,0)</f>
        <v>#N/A</v>
      </c>
      <c r="B3757" s="18" t="e">
        <f>VLOOKUP(J3757,Ref!A:C,3,0)</f>
        <v>#N/A</v>
      </c>
      <c r="C3757" s="18" t="e">
        <f>VLOOKUP(J3757,Ref!A:D,4,0)</f>
        <v>#N/A</v>
      </c>
      <c r="D3757" s="18" t="str">
        <f t="shared" si="174"/>
        <v>00/ene</v>
      </c>
      <c r="E3757" s="18">
        <f t="shared" si="176"/>
        <v>0</v>
      </c>
      <c r="F3757" s="18">
        <v>1</v>
      </c>
      <c r="G3757" s="18">
        <f t="shared" si="175"/>
        <v>0</v>
      </c>
    </row>
    <row r="3758" spans="1:7">
      <c r="A3758" t="e">
        <f>_xlfn.XLOOKUP(I3758,UTILIZADAS[Contacto1],UTILIZADAS[Source.Name],,0)</f>
        <v>#N/A</v>
      </c>
      <c r="B3758" s="18" t="e">
        <f>VLOOKUP(J3758,Ref!A:C,3,0)</f>
        <v>#N/A</v>
      </c>
      <c r="C3758" s="18" t="e">
        <f>VLOOKUP(J3758,Ref!A:D,4,0)</f>
        <v>#N/A</v>
      </c>
      <c r="D3758" s="18" t="str">
        <f t="shared" si="174"/>
        <v>00/ene</v>
      </c>
      <c r="E3758" s="18">
        <f t="shared" si="176"/>
        <v>0</v>
      </c>
      <c r="F3758" s="18">
        <v>1</v>
      </c>
      <c r="G3758" s="18">
        <f t="shared" si="175"/>
        <v>0</v>
      </c>
    </row>
    <row r="3759" spans="1:7">
      <c r="A3759" t="e">
        <f>_xlfn.XLOOKUP(I3759,UTILIZADAS[Contacto1],UTILIZADAS[Source.Name],,0)</f>
        <v>#N/A</v>
      </c>
      <c r="B3759" s="18" t="e">
        <f>VLOOKUP(J3759,Ref!A:C,3,0)</f>
        <v>#N/A</v>
      </c>
      <c r="C3759" s="18" t="e">
        <f>VLOOKUP(J3759,Ref!A:D,4,0)</f>
        <v>#N/A</v>
      </c>
      <c r="D3759" s="18" t="str">
        <f t="shared" si="174"/>
        <v>00/ene</v>
      </c>
      <c r="E3759" s="18">
        <f t="shared" si="176"/>
        <v>0</v>
      </c>
      <c r="F3759" s="18">
        <v>1</v>
      </c>
      <c r="G3759" s="18">
        <f t="shared" si="175"/>
        <v>0</v>
      </c>
    </row>
    <row r="3760" spans="1:7">
      <c r="A3760" t="e">
        <f>_xlfn.XLOOKUP(I3760,UTILIZADAS[Contacto1],UTILIZADAS[Source.Name],,0)</f>
        <v>#N/A</v>
      </c>
      <c r="B3760" s="18" t="e">
        <f>VLOOKUP(J3760,Ref!A:C,3,0)</f>
        <v>#N/A</v>
      </c>
      <c r="C3760" s="18" t="e">
        <f>VLOOKUP(J3760,Ref!A:D,4,0)</f>
        <v>#N/A</v>
      </c>
      <c r="D3760" s="18" t="str">
        <f t="shared" si="174"/>
        <v>00/ene</v>
      </c>
      <c r="E3760" s="18">
        <f t="shared" si="176"/>
        <v>0</v>
      </c>
      <c r="F3760" s="18">
        <v>1</v>
      </c>
      <c r="G3760" s="18">
        <f t="shared" si="175"/>
        <v>0</v>
      </c>
    </row>
    <row r="3761" spans="1:7">
      <c r="A3761" t="e">
        <f>_xlfn.XLOOKUP(I3761,UTILIZADAS[Contacto1],UTILIZADAS[Source.Name],,0)</f>
        <v>#N/A</v>
      </c>
      <c r="B3761" s="18" t="e">
        <f>VLOOKUP(J3761,Ref!A:C,3,0)</f>
        <v>#N/A</v>
      </c>
      <c r="C3761" s="18" t="e">
        <f>VLOOKUP(J3761,Ref!A:D,4,0)</f>
        <v>#N/A</v>
      </c>
      <c r="D3761" s="18" t="str">
        <f t="shared" si="174"/>
        <v>00/ene</v>
      </c>
      <c r="E3761" s="18">
        <f t="shared" si="176"/>
        <v>0</v>
      </c>
      <c r="F3761" s="18">
        <v>1</v>
      </c>
      <c r="G3761" s="18">
        <f t="shared" si="175"/>
        <v>0</v>
      </c>
    </row>
    <row r="3762" spans="1:7">
      <c r="A3762" t="e">
        <f>_xlfn.XLOOKUP(I3762,UTILIZADAS[Contacto1],UTILIZADAS[Source.Name],,0)</f>
        <v>#N/A</v>
      </c>
      <c r="B3762" s="18" t="e">
        <f>VLOOKUP(J3762,Ref!A:C,3,0)</f>
        <v>#N/A</v>
      </c>
      <c r="C3762" s="18" t="e">
        <f>VLOOKUP(J3762,Ref!A:D,4,0)</f>
        <v>#N/A</v>
      </c>
      <c r="D3762" s="18" t="str">
        <f t="shared" ref="D3762:D3825" si="177">TEXT(H3762,"dd/mmm")</f>
        <v>00/ene</v>
      </c>
      <c r="E3762" s="18">
        <f t="shared" si="176"/>
        <v>0</v>
      </c>
      <c r="F3762" s="18">
        <v>1</v>
      </c>
      <c r="G3762" s="18">
        <f t="shared" ref="G3762:G3825" si="178">IF(I3762=I3763,0,1)</f>
        <v>0</v>
      </c>
    </row>
    <row r="3763" spans="1:7">
      <c r="A3763" t="e">
        <f>_xlfn.XLOOKUP(I3763,UTILIZADAS[Contacto1],UTILIZADAS[Source.Name],,0)</f>
        <v>#N/A</v>
      </c>
      <c r="B3763" s="18" t="e">
        <f>VLOOKUP(J3763,Ref!A:C,3,0)</f>
        <v>#N/A</v>
      </c>
      <c r="C3763" s="18" t="e">
        <f>VLOOKUP(J3763,Ref!A:D,4,0)</f>
        <v>#N/A</v>
      </c>
      <c r="D3763" s="18" t="str">
        <f t="shared" si="177"/>
        <v>00/ene</v>
      </c>
      <c r="E3763" s="18">
        <f t="shared" si="176"/>
        <v>0</v>
      </c>
      <c r="F3763" s="18">
        <v>1</v>
      </c>
      <c r="G3763" s="18">
        <f t="shared" si="178"/>
        <v>0</v>
      </c>
    </row>
    <row r="3764" spans="1:7">
      <c r="A3764" t="e">
        <f>_xlfn.XLOOKUP(I3764,UTILIZADAS[Contacto1],UTILIZADAS[Source.Name],,0)</f>
        <v>#N/A</v>
      </c>
      <c r="B3764" s="18" t="e">
        <f>VLOOKUP(J3764,Ref!A:C,3,0)</f>
        <v>#N/A</v>
      </c>
      <c r="C3764" s="18" t="e">
        <f>VLOOKUP(J3764,Ref!A:D,4,0)</f>
        <v>#N/A</v>
      </c>
      <c r="D3764" s="18" t="str">
        <f t="shared" si="177"/>
        <v>00/ene</v>
      </c>
      <c r="E3764" s="18">
        <f t="shared" si="176"/>
        <v>0</v>
      </c>
      <c r="F3764" s="18">
        <v>1</v>
      </c>
      <c r="G3764" s="18">
        <f t="shared" si="178"/>
        <v>0</v>
      </c>
    </row>
    <row r="3765" spans="1:7">
      <c r="A3765" t="e">
        <f>_xlfn.XLOOKUP(I3765,UTILIZADAS[Contacto1],UTILIZADAS[Source.Name],,0)</f>
        <v>#N/A</v>
      </c>
      <c r="B3765" s="18" t="e">
        <f>VLOOKUP(J3765,Ref!A:C,3,0)</f>
        <v>#N/A</v>
      </c>
      <c r="C3765" s="18" t="e">
        <f>VLOOKUP(J3765,Ref!A:D,4,0)</f>
        <v>#N/A</v>
      </c>
      <c r="D3765" s="18" t="str">
        <f t="shared" si="177"/>
        <v>00/ene</v>
      </c>
      <c r="E3765" s="18">
        <f t="shared" si="176"/>
        <v>0</v>
      </c>
      <c r="F3765" s="18">
        <v>1</v>
      </c>
      <c r="G3765" s="18">
        <f t="shared" si="178"/>
        <v>0</v>
      </c>
    </row>
    <row r="3766" spans="1:7">
      <c r="A3766" t="e">
        <f>_xlfn.XLOOKUP(I3766,UTILIZADAS[Contacto1],UTILIZADAS[Source.Name],,0)</f>
        <v>#N/A</v>
      </c>
      <c r="B3766" s="18" t="e">
        <f>VLOOKUP(J3766,Ref!A:C,3,0)</f>
        <v>#N/A</v>
      </c>
      <c r="C3766" s="18" t="e">
        <f>VLOOKUP(J3766,Ref!A:D,4,0)</f>
        <v>#N/A</v>
      </c>
      <c r="D3766" s="18" t="str">
        <f t="shared" si="177"/>
        <v>00/ene</v>
      </c>
      <c r="E3766" s="18">
        <f t="shared" si="176"/>
        <v>0</v>
      </c>
      <c r="F3766" s="18">
        <v>1</v>
      </c>
      <c r="G3766" s="18">
        <f t="shared" si="178"/>
        <v>0</v>
      </c>
    </row>
    <row r="3767" spans="1:7">
      <c r="A3767" t="e">
        <f>_xlfn.XLOOKUP(I3767,UTILIZADAS[Contacto1],UTILIZADAS[Source.Name],,0)</f>
        <v>#N/A</v>
      </c>
      <c r="B3767" s="18" t="e">
        <f>VLOOKUP(J3767,Ref!A:C,3,0)</f>
        <v>#N/A</v>
      </c>
      <c r="C3767" s="18" t="e">
        <f>VLOOKUP(J3767,Ref!A:D,4,0)</f>
        <v>#N/A</v>
      </c>
      <c r="D3767" s="18" t="str">
        <f t="shared" si="177"/>
        <v>00/ene</v>
      </c>
      <c r="E3767" s="18">
        <f t="shared" si="176"/>
        <v>0</v>
      </c>
      <c r="F3767" s="18">
        <v>1</v>
      </c>
      <c r="G3767" s="18">
        <f t="shared" si="178"/>
        <v>0</v>
      </c>
    </row>
    <row r="3768" spans="1:7">
      <c r="A3768" t="e">
        <f>_xlfn.XLOOKUP(I3768,UTILIZADAS[Contacto1],UTILIZADAS[Source.Name],,0)</f>
        <v>#N/A</v>
      </c>
      <c r="B3768" s="18" t="e">
        <f>VLOOKUP(J3768,Ref!A:C,3,0)</f>
        <v>#N/A</v>
      </c>
      <c r="C3768" s="18" t="e">
        <f>VLOOKUP(J3768,Ref!A:D,4,0)</f>
        <v>#N/A</v>
      </c>
      <c r="D3768" s="18" t="str">
        <f t="shared" si="177"/>
        <v>00/ene</v>
      </c>
      <c r="E3768" s="18">
        <f t="shared" si="176"/>
        <v>0</v>
      </c>
      <c r="F3768" s="18">
        <v>1</v>
      </c>
      <c r="G3768" s="18">
        <f t="shared" si="178"/>
        <v>0</v>
      </c>
    </row>
    <row r="3769" spans="1:7">
      <c r="A3769" t="e">
        <f>_xlfn.XLOOKUP(I3769,UTILIZADAS[Contacto1],UTILIZADAS[Source.Name],,0)</f>
        <v>#N/A</v>
      </c>
      <c r="B3769" s="18" t="e">
        <f>VLOOKUP(J3769,Ref!A:C,3,0)</f>
        <v>#N/A</v>
      </c>
      <c r="C3769" s="18" t="e">
        <f>VLOOKUP(J3769,Ref!A:D,4,0)</f>
        <v>#N/A</v>
      </c>
      <c r="D3769" s="18" t="str">
        <f t="shared" si="177"/>
        <v>00/ene</v>
      </c>
      <c r="E3769" s="18">
        <f t="shared" si="176"/>
        <v>0</v>
      </c>
      <c r="F3769" s="18">
        <v>1</v>
      </c>
      <c r="G3769" s="18">
        <f t="shared" si="178"/>
        <v>0</v>
      </c>
    </row>
    <row r="3770" spans="1:7">
      <c r="A3770" t="e">
        <f>_xlfn.XLOOKUP(I3770,UTILIZADAS[Contacto1],UTILIZADAS[Source.Name],,0)</f>
        <v>#N/A</v>
      </c>
      <c r="B3770" s="18" t="e">
        <f>VLOOKUP(J3770,Ref!A:C,3,0)</f>
        <v>#N/A</v>
      </c>
      <c r="C3770" s="18" t="e">
        <f>VLOOKUP(J3770,Ref!A:D,4,0)</f>
        <v>#N/A</v>
      </c>
      <c r="D3770" s="18" t="str">
        <f t="shared" si="177"/>
        <v>00/ene</v>
      </c>
      <c r="E3770" s="18">
        <f t="shared" si="176"/>
        <v>0</v>
      </c>
      <c r="F3770" s="18">
        <v>1</v>
      </c>
      <c r="G3770" s="18">
        <f t="shared" si="178"/>
        <v>0</v>
      </c>
    </row>
    <row r="3771" spans="1:7">
      <c r="A3771" t="e">
        <f>_xlfn.XLOOKUP(I3771,UTILIZADAS[Contacto1],UTILIZADAS[Source.Name],,0)</f>
        <v>#N/A</v>
      </c>
      <c r="B3771" s="18" t="e">
        <f>VLOOKUP(J3771,Ref!A:C,3,0)</f>
        <v>#N/A</v>
      </c>
      <c r="C3771" s="18" t="e">
        <f>VLOOKUP(J3771,Ref!A:D,4,0)</f>
        <v>#N/A</v>
      </c>
      <c r="D3771" s="18" t="str">
        <f t="shared" si="177"/>
        <v>00/ene</v>
      </c>
      <c r="E3771" s="18">
        <f t="shared" si="176"/>
        <v>0</v>
      </c>
      <c r="F3771" s="18">
        <v>1</v>
      </c>
      <c r="G3771" s="18">
        <f t="shared" si="178"/>
        <v>0</v>
      </c>
    </row>
    <row r="3772" spans="1:7">
      <c r="A3772" t="e">
        <f>_xlfn.XLOOKUP(I3772,UTILIZADAS[Contacto1],UTILIZADAS[Source.Name],,0)</f>
        <v>#N/A</v>
      </c>
      <c r="B3772" s="18" t="e">
        <f>VLOOKUP(J3772,Ref!A:C,3,0)</f>
        <v>#N/A</v>
      </c>
      <c r="C3772" s="18" t="e">
        <f>VLOOKUP(J3772,Ref!A:D,4,0)</f>
        <v>#N/A</v>
      </c>
      <c r="D3772" s="18" t="str">
        <f t="shared" si="177"/>
        <v>00/ene</v>
      </c>
      <c r="E3772" s="18">
        <f t="shared" si="176"/>
        <v>0</v>
      </c>
      <c r="F3772" s="18">
        <v>1</v>
      </c>
      <c r="G3772" s="18">
        <f t="shared" si="178"/>
        <v>0</v>
      </c>
    </row>
    <row r="3773" spans="1:7">
      <c r="A3773" t="e">
        <f>_xlfn.XLOOKUP(I3773,UTILIZADAS[Contacto1],UTILIZADAS[Source.Name],,0)</f>
        <v>#N/A</v>
      </c>
      <c r="B3773" s="18" t="e">
        <f>VLOOKUP(J3773,Ref!A:C,3,0)</f>
        <v>#N/A</v>
      </c>
      <c r="C3773" s="18" t="e">
        <f>VLOOKUP(J3773,Ref!A:D,4,0)</f>
        <v>#N/A</v>
      </c>
      <c r="D3773" s="18" t="str">
        <f t="shared" si="177"/>
        <v>00/ene</v>
      </c>
      <c r="E3773" s="18">
        <f t="shared" si="176"/>
        <v>0</v>
      </c>
      <c r="F3773" s="18">
        <v>1</v>
      </c>
      <c r="G3773" s="18">
        <f t="shared" si="178"/>
        <v>0</v>
      </c>
    </row>
    <row r="3774" spans="1:7">
      <c r="A3774" t="e">
        <f>_xlfn.XLOOKUP(I3774,UTILIZADAS[Contacto1],UTILIZADAS[Source.Name],,0)</f>
        <v>#N/A</v>
      </c>
      <c r="B3774" s="18" t="e">
        <f>VLOOKUP(J3774,Ref!A:C,3,0)</f>
        <v>#N/A</v>
      </c>
      <c r="C3774" s="18" t="e">
        <f>VLOOKUP(J3774,Ref!A:D,4,0)</f>
        <v>#N/A</v>
      </c>
      <c r="D3774" s="18" t="str">
        <f t="shared" si="177"/>
        <v>00/ene</v>
      </c>
      <c r="E3774" s="18">
        <f t="shared" si="176"/>
        <v>0</v>
      </c>
      <c r="F3774" s="18">
        <v>1</v>
      </c>
      <c r="G3774" s="18">
        <f t="shared" si="178"/>
        <v>0</v>
      </c>
    </row>
    <row r="3775" spans="1:7">
      <c r="A3775" t="e">
        <f>_xlfn.XLOOKUP(I3775,UTILIZADAS[Contacto1],UTILIZADAS[Source.Name],,0)</f>
        <v>#N/A</v>
      </c>
      <c r="B3775" s="18" t="e">
        <f>VLOOKUP(J3775,Ref!A:C,3,0)</f>
        <v>#N/A</v>
      </c>
      <c r="C3775" s="18" t="e">
        <f>VLOOKUP(J3775,Ref!A:D,4,0)</f>
        <v>#N/A</v>
      </c>
      <c r="D3775" s="18" t="str">
        <f t="shared" si="177"/>
        <v>00/ene</v>
      </c>
      <c r="E3775" s="18">
        <f t="shared" si="176"/>
        <v>0</v>
      </c>
      <c r="F3775" s="18">
        <v>1</v>
      </c>
      <c r="G3775" s="18">
        <f t="shared" si="178"/>
        <v>0</v>
      </c>
    </row>
    <row r="3776" spans="1:7">
      <c r="A3776" t="e">
        <f>_xlfn.XLOOKUP(I3776,UTILIZADAS[Contacto1],UTILIZADAS[Source.Name],,0)</f>
        <v>#N/A</v>
      </c>
      <c r="B3776" s="18" t="e">
        <f>VLOOKUP(J3776,Ref!A:C,3,0)</f>
        <v>#N/A</v>
      </c>
      <c r="C3776" s="18" t="e">
        <f>VLOOKUP(J3776,Ref!A:D,4,0)</f>
        <v>#N/A</v>
      </c>
      <c r="D3776" s="18" t="str">
        <f t="shared" si="177"/>
        <v>00/ene</v>
      </c>
      <c r="E3776" s="18">
        <f t="shared" si="176"/>
        <v>0</v>
      </c>
      <c r="F3776" s="18">
        <v>1</v>
      </c>
      <c r="G3776" s="18">
        <f t="shared" si="178"/>
        <v>0</v>
      </c>
    </row>
    <row r="3777" spans="1:7">
      <c r="A3777" t="e">
        <f>_xlfn.XLOOKUP(I3777,UTILIZADAS[Contacto1],UTILIZADAS[Source.Name],,0)</f>
        <v>#N/A</v>
      </c>
      <c r="B3777" s="18" t="e">
        <f>VLOOKUP(J3777,Ref!A:C,3,0)</f>
        <v>#N/A</v>
      </c>
      <c r="C3777" s="18" t="e">
        <f>VLOOKUP(J3777,Ref!A:D,4,0)</f>
        <v>#N/A</v>
      </c>
      <c r="D3777" s="18" t="str">
        <f t="shared" si="177"/>
        <v>00/ene</v>
      </c>
      <c r="E3777" s="18">
        <f t="shared" si="176"/>
        <v>0</v>
      </c>
      <c r="F3777" s="18">
        <v>1</v>
      </c>
      <c r="G3777" s="18">
        <f t="shared" si="178"/>
        <v>0</v>
      </c>
    </row>
    <row r="3778" spans="1:7">
      <c r="A3778" t="e">
        <f>_xlfn.XLOOKUP(I3778,UTILIZADAS[Contacto1],UTILIZADAS[Source.Name],,0)</f>
        <v>#N/A</v>
      </c>
      <c r="B3778" s="18" t="e">
        <f>VLOOKUP(J3778,Ref!A:C,3,0)</f>
        <v>#N/A</v>
      </c>
      <c r="C3778" s="18" t="e">
        <f>VLOOKUP(J3778,Ref!A:D,4,0)</f>
        <v>#N/A</v>
      </c>
      <c r="D3778" s="18" t="str">
        <f t="shared" si="177"/>
        <v>00/ene</v>
      </c>
      <c r="E3778" s="18">
        <f t="shared" ref="E3778:E3841" si="179">+COUNTIF(I:I,I3778)</f>
        <v>0</v>
      </c>
      <c r="F3778" s="18">
        <v>1</v>
      </c>
      <c r="G3778" s="18">
        <f t="shared" si="178"/>
        <v>0</v>
      </c>
    </row>
    <row r="3779" spans="1:7">
      <c r="A3779" t="e">
        <f>_xlfn.XLOOKUP(I3779,UTILIZADAS[Contacto1],UTILIZADAS[Source.Name],,0)</f>
        <v>#N/A</v>
      </c>
      <c r="B3779" s="18" t="e">
        <f>VLOOKUP(J3779,Ref!A:C,3,0)</f>
        <v>#N/A</v>
      </c>
      <c r="C3779" s="18" t="e">
        <f>VLOOKUP(J3779,Ref!A:D,4,0)</f>
        <v>#N/A</v>
      </c>
      <c r="D3779" s="18" t="str">
        <f t="shared" si="177"/>
        <v>00/ene</v>
      </c>
      <c r="E3779" s="18">
        <f t="shared" si="179"/>
        <v>0</v>
      </c>
      <c r="F3779" s="18">
        <v>1</v>
      </c>
      <c r="G3779" s="18">
        <f t="shared" si="178"/>
        <v>0</v>
      </c>
    </row>
    <row r="3780" spans="1:7">
      <c r="A3780" t="e">
        <f>_xlfn.XLOOKUP(I3780,UTILIZADAS[Contacto1],UTILIZADAS[Source.Name],,0)</f>
        <v>#N/A</v>
      </c>
      <c r="B3780" s="18" t="e">
        <f>VLOOKUP(J3780,Ref!A:C,3,0)</f>
        <v>#N/A</v>
      </c>
      <c r="C3780" s="18" t="e">
        <f>VLOOKUP(J3780,Ref!A:D,4,0)</f>
        <v>#N/A</v>
      </c>
      <c r="D3780" s="18" t="str">
        <f t="shared" si="177"/>
        <v>00/ene</v>
      </c>
      <c r="E3780" s="18">
        <f t="shared" si="179"/>
        <v>0</v>
      </c>
      <c r="F3780" s="18">
        <v>1</v>
      </c>
      <c r="G3780" s="18">
        <f t="shared" si="178"/>
        <v>0</v>
      </c>
    </row>
    <row r="3781" spans="1:7">
      <c r="A3781" t="e">
        <f>_xlfn.XLOOKUP(I3781,UTILIZADAS[Contacto1],UTILIZADAS[Source.Name],,0)</f>
        <v>#N/A</v>
      </c>
      <c r="B3781" s="18" t="e">
        <f>VLOOKUP(J3781,Ref!A:C,3,0)</f>
        <v>#N/A</v>
      </c>
      <c r="C3781" s="18" t="e">
        <f>VLOOKUP(J3781,Ref!A:D,4,0)</f>
        <v>#N/A</v>
      </c>
      <c r="D3781" s="18" t="str">
        <f t="shared" si="177"/>
        <v>00/ene</v>
      </c>
      <c r="E3781" s="18">
        <f t="shared" si="179"/>
        <v>0</v>
      </c>
      <c r="F3781" s="18">
        <v>1</v>
      </c>
      <c r="G3781" s="18">
        <f t="shared" si="178"/>
        <v>0</v>
      </c>
    </row>
    <row r="3782" spans="1:7">
      <c r="A3782" t="e">
        <f>_xlfn.XLOOKUP(I3782,UTILIZADAS[Contacto1],UTILIZADAS[Source.Name],,0)</f>
        <v>#N/A</v>
      </c>
      <c r="B3782" s="18" t="e">
        <f>VLOOKUP(J3782,Ref!A:C,3,0)</f>
        <v>#N/A</v>
      </c>
      <c r="C3782" s="18" t="e">
        <f>VLOOKUP(J3782,Ref!A:D,4,0)</f>
        <v>#N/A</v>
      </c>
      <c r="D3782" s="18" t="str">
        <f t="shared" si="177"/>
        <v>00/ene</v>
      </c>
      <c r="E3782" s="18">
        <f t="shared" si="179"/>
        <v>0</v>
      </c>
      <c r="F3782" s="18">
        <v>1</v>
      </c>
      <c r="G3782" s="18">
        <f t="shared" si="178"/>
        <v>0</v>
      </c>
    </row>
    <row r="3783" spans="1:7">
      <c r="A3783" t="e">
        <f>_xlfn.XLOOKUP(I3783,UTILIZADAS[Contacto1],UTILIZADAS[Source.Name],,0)</f>
        <v>#N/A</v>
      </c>
      <c r="B3783" s="18" t="e">
        <f>VLOOKUP(J3783,Ref!A:C,3,0)</f>
        <v>#N/A</v>
      </c>
      <c r="C3783" s="18" t="e">
        <f>VLOOKUP(J3783,Ref!A:D,4,0)</f>
        <v>#N/A</v>
      </c>
      <c r="D3783" s="18" t="str">
        <f t="shared" si="177"/>
        <v>00/ene</v>
      </c>
      <c r="E3783" s="18">
        <f t="shared" si="179"/>
        <v>0</v>
      </c>
      <c r="F3783" s="18">
        <v>1</v>
      </c>
      <c r="G3783" s="18">
        <f t="shared" si="178"/>
        <v>0</v>
      </c>
    </row>
    <row r="3784" spans="1:7">
      <c r="A3784" t="e">
        <f>_xlfn.XLOOKUP(I3784,UTILIZADAS[Contacto1],UTILIZADAS[Source.Name],,0)</f>
        <v>#N/A</v>
      </c>
      <c r="B3784" s="18" t="e">
        <f>VLOOKUP(J3784,Ref!A:C,3,0)</f>
        <v>#N/A</v>
      </c>
      <c r="C3784" s="18" t="e">
        <f>VLOOKUP(J3784,Ref!A:D,4,0)</f>
        <v>#N/A</v>
      </c>
      <c r="D3784" s="18" t="str">
        <f t="shared" si="177"/>
        <v>00/ene</v>
      </c>
      <c r="E3784" s="18">
        <f t="shared" si="179"/>
        <v>0</v>
      </c>
      <c r="F3784" s="18">
        <v>1</v>
      </c>
      <c r="G3784" s="18">
        <f t="shared" si="178"/>
        <v>0</v>
      </c>
    </row>
    <row r="3785" spans="1:7">
      <c r="A3785" t="e">
        <f>_xlfn.XLOOKUP(I3785,UTILIZADAS[Contacto1],UTILIZADAS[Source.Name],,0)</f>
        <v>#N/A</v>
      </c>
      <c r="B3785" s="18" t="e">
        <f>VLOOKUP(J3785,Ref!A:C,3,0)</f>
        <v>#N/A</v>
      </c>
      <c r="C3785" s="18" t="e">
        <f>VLOOKUP(J3785,Ref!A:D,4,0)</f>
        <v>#N/A</v>
      </c>
      <c r="D3785" s="18" t="str">
        <f t="shared" si="177"/>
        <v>00/ene</v>
      </c>
      <c r="E3785" s="18">
        <f t="shared" si="179"/>
        <v>0</v>
      </c>
      <c r="F3785" s="18">
        <v>1</v>
      </c>
      <c r="G3785" s="18">
        <f t="shared" si="178"/>
        <v>0</v>
      </c>
    </row>
    <row r="3786" spans="1:7">
      <c r="A3786" t="e">
        <f>_xlfn.XLOOKUP(I3786,UTILIZADAS[Contacto1],UTILIZADAS[Source.Name],,0)</f>
        <v>#N/A</v>
      </c>
      <c r="B3786" s="18" t="e">
        <f>VLOOKUP(J3786,Ref!A:C,3,0)</f>
        <v>#N/A</v>
      </c>
      <c r="C3786" s="18" t="e">
        <f>VLOOKUP(J3786,Ref!A:D,4,0)</f>
        <v>#N/A</v>
      </c>
      <c r="D3786" s="18" t="str">
        <f t="shared" si="177"/>
        <v>00/ene</v>
      </c>
      <c r="E3786" s="18">
        <f t="shared" si="179"/>
        <v>0</v>
      </c>
      <c r="F3786" s="18">
        <v>1</v>
      </c>
      <c r="G3786" s="18">
        <f t="shared" si="178"/>
        <v>0</v>
      </c>
    </row>
    <row r="3787" spans="1:7">
      <c r="A3787" t="e">
        <f>_xlfn.XLOOKUP(I3787,UTILIZADAS[Contacto1],UTILIZADAS[Source.Name],,0)</f>
        <v>#N/A</v>
      </c>
      <c r="B3787" s="18" t="e">
        <f>VLOOKUP(J3787,Ref!A:C,3,0)</f>
        <v>#N/A</v>
      </c>
      <c r="C3787" s="18" t="e">
        <f>VLOOKUP(J3787,Ref!A:D,4,0)</f>
        <v>#N/A</v>
      </c>
      <c r="D3787" s="18" t="str">
        <f t="shared" si="177"/>
        <v>00/ene</v>
      </c>
      <c r="E3787" s="18">
        <f t="shared" si="179"/>
        <v>0</v>
      </c>
      <c r="F3787" s="18">
        <v>1</v>
      </c>
      <c r="G3787" s="18">
        <f t="shared" si="178"/>
        <v>0</v>
      </c>
    </row>
    <row r="3788" spans="1:7">
      <c r="A3788" t="e">
        <f>_xlfn.XLOOKUP(I3788,UTILIZADAS[Contacto1],UTILIZADAS[Source.Name],,0)</f>
        <v>#N/A</v>
      </c>
      <c r="B3788" s="18" t="e">
        <f>VLOOKUP(J3788,Ref!A:C,3,0)</f>
        <v>#N/A</v>
      </c>
      <c r="C3788" s="18" t="e">
        <f>VLOOKUP(J3788,Ref!A:D,4,0)</f>
        <v>#N/A</v>
      </c>
      <c r="D3788" s="18" t="str">
        <f t="shared" si="177"/>
        <v>00/ene</v>
      </c>
      <c r="E3788" s="18">
        <f t="shared" si="179"/>
        <v>0</v>
      </c>
      <c r="F3788" s="18">
        <v>1</v>
      </c>
      <c r="G3788" s="18">
        <f t="shared" si="178"/>
        <v>0</v>
      </c>
    </row>
    <row r="3789" spans="1:7">
      <c r="A3789" t="e">
        <f>_xlfn.XLOOKUP(I3789,UTILIZADAS[Contacto1],UTILIZADAS[Source.Name],,0)</f>
        <v>#N/A</v>
      </c>
      <c r="B3789" s="18" t="e">
        <f>VLOOKUP(J3789,Ref!A:C,3,0)</f>
        <v>#N/A</v>
      </c>
      <c r="C3789" s="18" t="e">
        <f>VLOOKUP(J3789,Ref!A:D,4,0)</f>
        <v>#N/A</v>
      </c>
      <c r="D3789" s="18" t="str">
        <f t="shared" si="177"/>
        <v>00/ene</v>
      </c>
      <c r="E3789" s="18">
        <f t="shared" si="179"/>
        <v>0</v>
      </c>
      <c r="F3789" s="18">
        <v>1</v>
      </c>
      <c r="G3789" s="18">
        <f t="shared" si="178"/>
        <v>0</v>
      </c>
    </row>
    <row r="3790" spans="1:7">
      <c r="A3790" t="e">
        <f>_xlfn.XLOOKUP(I3790,UTILIZADAS[Contacto1],UTILIZADAS[Source.Name],,0)</f>
        <v>#N/A</v>
      </c>
      <c r="B3790" s="18" t="e">
        <f>VLOOKUP(J3790,Ref!A:C,3,0)</f>
        <v>#N/A</v>
      </c>
      <c r="C3790" s="18" t="e">
        <f>VLOOKUP(J3790,Ref!A:D,4,0)</f>
        <v>#N/A</v>
      </c>
      <c r="D3790" s="18" t="str">
        <f t="shared" si="177"/>
        <v>00/ene</v>
      </c>
      <c r="E3790" s="18">
        <f t="shared" si="179"/>
        <v>0</v>
      </c>
      <c r="F3790" s="18">
        <v>1</v>
      </c>
      <c r="G3790" s="18">
        <f t="shared" si="178"/>
        <v>0</v>
      </c>
    </row>
    <row r="3791" spans="1:7">
      <c r="A3791" t="e">
        <f>_xlfn.XLOOKUP(I3791,UTILIZADAS[Contacto1],UTILIZADAS[Source.Name],,0)</f>
        <v>#N/A</v>
      </c>
      <c r="B3791" s="18" t="e">
        <f>VLOOKUP(J3791,Ref!A:C,3,0)</f>
        <v>#N/A</v>
      </c>
      <c r="C3791" s="18" t="e">
        <f>VLOOKUP(J3791,Ref!A:D,4,0)</f>
        <v>#N/A</v>
      </c>
      <c r="D3791" s="18" t="str">
        <f t="shared" si="177"/>
        <v>00/ene</v>
      </c>
      <c r="E3791" s="18">
        <f t="shared" si="179"/>
        <v>0</v>
      </c>
      <c r="F3791" s="18">
        <v>1</v>
      </c>
      <c r="G3791" s="18">
        <f t="shared" si="178"/>
        <v>0</v>
      </c>
    </row>
    <row r="3792" spans="1:7">
      <c r="A3792" t="e">
        <f>_xlfn.XLOOKUP(I3792,UTILIZADAS[Contacto1],UTILIZADAS[Source.Name],,0)</f>
        <v>#N/A</v>
      </c>
      <c r="B3792" s="18" t="e">
        <f>VLOOKUP(J3792,Ref!A:C,3,0)</f>
        <v>#N/A</v>
      </c>
      <c r="C3792" s="18" t="e">
        <f>VLOOKUP(J3792,Ref!A:D,4,0)</f>
        <v>#N/A</v>
      </c>
      <c r="D3792" s="18" t="str">
        <f t="shared" si="177"/>
        <v>00/ene</v>
      </c>
      <c r="E3792" s="18">
        <f t="shared" si="179"/>
        <v>0</v>
      </c>
      <c r="F3792" s="18">
        <v>1</v>
      </c>
      <c r="G3792" s="18">
        <f t="shared" si="178"/>
        <v>0</v>
      </c>
    </row>
    <row r="3793" spans="1:7">
      <c r="A3793" t="e">
        <f>_xlfn.XLOOKUP(I3793,UTILIZADAS[Contacto1],UTILIZADAS[Source.Name],,0)</f>
        <v>#N/A</v>
      </c>
      <c r="B3793" s="18" t="e">
        <f>VLOOKUP(J3793,Ref!A:C,3,0)</f>
        <v>#N/A</v>
      </c>
      <c r="C3793" s="18" t="e">
        <f>VLOOKUP(J3793,Ref!A:D,4,0)</f>
        <v>#N/A</v>
      </c>
      <c r="D3793" s="18" t="str">
        <f t="shared" si="177"/>
        <v>00/ene</v>
      </c>
      <c r="E3793" s="18">
        <f t="shared" si="179"/>
        <v>0</v>
      </c>
      <c r="F3793" s="18">
        <v>1</v>
      </c>
      <c r="G3793" s="18">
        <f t="shared" si="178"/>
        <v>0</v>
      </c>
    </row>
    <row r="3794" spans="1:7">
      <c r="A3794" t="e">
        <f>_xlfn.XLOOKUP(I3794,UTILIZADAS[Contacto1],UTILIZADAS[Source.Name],,0)</f>
        <v>#N/A</v>
      </c>
      <c r="B3794" s="18" t="e">
        <f>VLOOKUP(J3794,Ref!A:C,3,0)</f>
        <v>#N/A</v>
      </c>
      <c r="C3794" s="18" t="e">
        <f>VLOOKUP(J3794,Ref!A:D,4,0)</f>
        <v>#N/A</v>
      </c>
      <c r="D3794" s="18" t="str">
        <f t="shared" si="177"/>
        <v>00/ene</v>
      </c>
      <c r="E3794" s="18">
        <f t="shared" si="179"/>
        <v>0</v>
      </c>
      <c r="F3794" s="18">
        <v>1</v>
      </c>
      <c r="G3794" s="18">
        <f t="shared" si="178"/>
        <v>0</v>
      </c>
    </row>
    <row r="3795" spans="1:7">
      <c r="A3795" t="e">
        <f>_xlfn.XLOOKUP(I3795,UTILIZADAS[Contacto1],UTILIZADAS[Source.Name],,0)</f>
        <v>#N/A</v>
      </c>
      <c r="B3795" s="18" t="e">
        <f>VLOOKUP(J3795,Ref!A:C,3,0)</f>
        <v>#N/A</v>
      </c>
      <c r="C3795" s="18" t="e">
        <f>VLOOKUP(J3795,Ref!A:D,4,0)</f>
        <v>#N/A</v>
      </c>
      <c r="D3795" s="18" t="str">
        <f t="shared" si="177"/>
        <v>00/ene</v>
      </c>
      <c r="E3795" s="18">
        <f t="shared" si="179"/>
        <v>0</v>
      </c>
      <c r="F3795" s="18">
        <v>1</v>
      </c>
      <c r="G3795" s="18">
        <f t="shared" si="178"/>
        <v>0</v>
      </c>
    </row>
    <row r="3796" spans="1:7">
      <c r="A3796" t="e">
        <f>_xlfn.XLOOKUP(I3796,UTILIZADAS[Contacto1],UTILIZADAS[Source.Name],,0)</f>
        <v>#N/A</v>
      </c>
      <c r="B3796" s="18" t="e">
        <f>VLOOKUP(J3796,Ref!A:C,3,0)</f>
        <v>#N/A</v>
      </c>
      <c r="C3796" s="18" t="e">
        <f>VLOOKUP(J3796,Ref!A:D,4,0)</f>
        <v>#N/A</v>
      </c>
      <c r="D3796" s="18" t="str">
        <f t="shared" si="177"/>
        <v>00/ene</v>
      </c>
      <c r="E3796" s="18">
        <f t="shared" si="179"/>
        <v>0</v>
      </c>
      <c r="F3796" s="18">
        <v>1</v>
      </c>
      <c r="G3796" s="18">
        <f t="shared" si="178"/>
        <v>0</v>
      </c>
    </row>
    <row r="3797" spans="1:7">
      <c r="A3797" t="e">
        <f>_xlfn.XLOOKUP(I3797,UTILIZADAS[Contacto1],UTILIZADAS[Source.Name],,0)</f>
        <v>#N/A</v>
      </c>
      <c r="B3797" s="18" t="e">
        <f>VLOOKUP(J3797,Ref!A:C,3,0)</f>
        <v>#N/A</v>
      </c>
      <c r="C3797" s="18" t="e">
        <f>VLOOKUP(J3797,Ref!A:D,4,0)</f>
        <v>#N/A</v>
      </c>
      <c r="D3797" s="18" t="str">
        <f t="shared" si="177"/>
        <v>00/ene</v>
      </c>
      <c r="E3797" s="18">
        <f t="shared" si="179"/>
        <v>0</v>
      </c>
      <c r="F3797" s="18">
        <v>1</v>
      </c>
      <c r="G3797" s="18">
        <f t="shared" si="178"/>
        <v>0</v>
      </c>
    </row>
    <row r="3798" spans="1:7">
      <c r="A3798" t="e">
        <f>_xlfn.XLOOKUP(I3798,UTILIZADAS[Contacto1],UTILIZADAS[Source.Name],,0)</f>
        <v>#N/A</v>
      </c>
      <c r="B3798" s="18" t="e">
        <f>VLOOKUP(J3798,Ref!A:C,3,0)</f>
        <v>#N/A</v>
      </c>
      <c r="C3798" s="18" t="e">
        <f>VLOOKUP(J3798,Ref!A:D,4,0)</f>
        <v>#N/A</v>
      </c>
      <c r="D3798" s="18" t="str">
        <f t="shared" si="177"/>
        <v>00/ene</v>
      </c>
      <c r="E3798" s="18">
        <f t="shared" si="179"/>
        <v>0</v>
      </c>
      <c r="F3798" s="18">
        <v>1</v>
      </c>
      <c r="G3798" s="18">
        <f t="shared" si="178"/>
        <v>0</v>
      </c>
    </row>
    <row r="3799" spans="1:7">
      <c r="A3799" t="e">
        <f>_xlfn.XLOOKUP(I3799,UTILIZADAS[Contacto1],UTILIZADAS[Source.Name],,0)</f>
        <v>#N/A</v>
      </c>
      <c r="B3799" s="18" t="e">
        <f>VLOOKUP(J3799,Ref!A:C,3,0)</f>
        <v>#N/A</v>
      </c>
      <c r="C3799" s="18" t="e">
        <f>VLOOKUP(J3799,Ref!A:D,4,0)</f>
        <v>#N/A</v>
      </c>
      <c r="D3799" s="18" t="str">
        <f t="shared" si="177"/>
        <v>00/ene</v>
      </c>
      <c r="E3799" s="18">
        <f t="shared" si="179"/>
        <v>0</v>
      </c>
      <c r="F3799" s="18">
        <v>1</v>
      </c>
      <c r="G3799" s="18">
        <f t="shared" si="178"/>
        <v>0</v>
      </c>
    </row>
    <row r="3800" spans="1:7">
      <c r="A3800" t="e">
        <f>_xlfn.XLOOKUP(I3800,UTILIZADAS[Contacto1],UTILIZADAS[Source.Name],,0)</f>
        <v>#N/A</v>
      </c>
      <c r="B3800" s="18" t="e">
        <f>VLOOKUP(J3800,Ref!A:C,3,0)</f>
        <v>#N/A</v>
      </c>
      <c r="C3800" s="18" t="e">
        <f>VLOOKUP(J3800,Ref!A:D,4,0)</f>
        <v>#N/A</v>
      </c>
      <c r="D3800" s="18" t="str">
        <f t="shared" si="177"/>
        <v>00/ene</v>
      </c>
      <c r="E3800" s="18">
        <f t="shared" si="179"/>
        <v>0</v>
      </c>
      <c r="F3800" s="18">
        <v>1</v>
      </c>
      <c r="G3800" s="18">
        <f t="shared" si="178"/>
        <v>0</v>
      </c>
    </row>
    <row r="3801" spans="1:7">
      <c r="A3801" t="e">
        <f>_xlfn.XLOOKUP(I3801,UTILIZADAS[Contacto1],UTILIZADAS[Source.Name],,0)</f>
        <v>#N/A</v>
      </c>
      <c r="B3801" s="18" t="e">
        <f>VLOOKUP(J3801,Ref!A:C,3,0)</f>
        <v>#N/A</v>
      </c>
      <c r="C3801" s="18" t="e">
        <f>VLOOKUP(J3801,Ref!A:D,4,0)</f>
        <v>#N/A</v>
      </c>
      <c r="D3801" s="18" t="str">
        <f t="shared" si="177"/>
        <v>00/ene</v>
      </c>
      <c r="E3801" s="18">
        <f t="shared" si="179"/>
        <v>0</v>
      </c>
      <c r="F3801" s="18">
        <v>1</v>
      </c>
      <c r="G3801" s="18">
        <f t="shared" si="178"/>
        <v>0</v>
      </c>
    </row>
    <row r="3802" spans="1:7">
      <c r="A3802" t="e">
        <f>_xlfn.XLOOKUP(I3802,UTILIZADAS[Contacto1],UTILIZADAS[Source.Name],,0)</f>
        <v>#N/A</v>
      </c>
      <c r="B3802" s="18" t="e">
        <f>VLOOKUP(J3802,Ref!A:C,3,0)</f>
        <v>#N/A</v>
      </c>
      <c r="C3802" s="18" t="e">
        <f>VLOOKUP(J3802,Ref!A:D,4,0)</f>
        <v>#N/A</v>
      </c>
      <c r="D3802" s="18" t="str">
        <f t="shared" si="177"/>
        <v>00/ene</v>
      </c>
      <c r="E3802" s="18">
        <f t="shared" si="179"/>
        <v>0</v>
      </c>
      <c r="F3802" s="18">
        <v>1</v>
      </c>
      <c r="G3802" s="18">
        <f t="shared" si="178"/>
        <v>0</v>
      </c>
    </row>
    <row r="3803" spans="1:7">
      <c r="A3803" t="e">
        <f>_xlfn.XLOOKUP(I3803,UTILIZADAS[Contacto1],UTILIZADAS[Source.Name],,0)</f>
        <v>#N/A</v>
      </c>
      <c r="B3803" s="18" t="e">
        <f>VLOOKUP(J3803,Ref!A:C,3,0)</f>
        <v>#N/A</v>
      </c>
      <c r="C3803" s="18" t="e">
        <f>VLOOKUP(J3803,Ref!A:D,4,0)</f>
        <v>#N/A</v>
      </c>
      <c r="D3803" s="18" t="str">
        <f t="shared" si="177"/>
        <v>00/ene</v>
      </c>
      <c r="E3803" s="18">
        <f t="shared" si="179"/>
        <v>0</v>
      </c>
      <c r="F3803" s="18">
        <v>1</v>
      </c>
      <c r="G3803" s="18">
        <f t="shared" si="178"/>
        <v>0</v>
      </c>
    </row>
    <row r="3804" spans="1:7">
      <c r="A3804" t="e">
        <f>_xlfn.XLOOKUP(I3804,UTILIZADAS[Contacto1],UTILIZADAS[Source.Name],,0)</f>
        <v>#N/A</v>
      </c>
      <c r="B3804" s="18" t="e">
        <f>VLOOKUP(J3804,Ref!A:C,3,0)</f>
        <v>#N/A</v>
      </c>
      <c r="C3804" s="18" t="e">
        <f>VLOOKUP(J3804,Ref!A:D,4,0)</f>
        <v>#N/A</v>
      </c>
      <c r="D3804" s="18" t="str">
        <f t="shared" si="177"/>
        <v>00/ene</v>
      </c>
      <c r="E3804" s="18">
        <f t="shared" si="179"/>
        <v>0</v>
      </c>
      <c r="F3804" s="18">
        <v>1</v>
      </c>
      <c r="G3804" s="18">
        <f t="shared" si="178"/>
        <v>0</v>
      </c>
    </row>
    <row r="3805" spans="1:7">
      <c r="A3805" t="e">
        <f>_xlfn.XLOOKUP(I3805,UTILIZADAS[Contacto1],UTILIZADAS[Source.Name],,0)</f>
        <v>#N/A</v>
      </c>
      <c r="B3805" s="18" t="e">
        <f>VLOOKUP(J3805,Ref!A:C,3,0)</f>
        <v>#N/A</v>
      </c>
      <c r="C3805" s="18" t="e">
        <f>VLOOKUP(J3805,Ref!A:D,4,0)</f>
        <v>#N/A</v>
      </c>
      <c r="D3805" s="18" t="str">
        <f t="shared" si="177"/>
        <v>00/ene</v>
      </c>
      <c r="E3805" s="18">
        <f t="shared" si="179"/>
        <v>0</v>
      </c>
      <c r="F3805" s="18">
        <v>1</v>
      </c>
      <c r="G3805" s="18">
        <f t="shared" si="178"/>
        <v>0</v>
      </c>
    </row>
    <row r="3806" spans="1:7">
      <c r="A3806" t="e">
        <f>_xlfn.XLOOKUP(I3806,UTILIZADAS[Contacto1],UTILIZADAS[Source.Name],,0)</f>
        <v>#N/A</v>
      </c>
      <c r="B3806" s="18" t="e">
        <f>VLOOKUP(J3806,Ref!A:C,3,0)</f>
        <v>#N/A</v>
      </c>
      <c r="C3806" s="18" t="e">
        <f>VLOOKUP(J3806,Ref!A:D,4,0)</f>
        <v>#N/A</v>
      </c>
      <c r="D3806" s="18" t="str">
        <f t="shared" si="177"/>
        <v>00/ene</v>
      </c>
      <c r="E3806" s="18">
        <f t="shared" si="179"/>
        <v>0</v>
      </c>
      <c r="F3806" s="18">
        <v>1</v>
      </c>
      <c r="G3806" s="18">
        <f t="shared" si="178"/>
        <v>0</v>
      </c>
    </row>
    <row r="3807" spans="1:7">
      <c r="A3807" t="e">
        <f>_xlfn.XLOOKUP(I3807,UTILIZADAS[Contacto1],UTILIZADAS[Source.Name],,0)</f>
        <v>#N/A</v>
      </c>
      <c r="B3807" s="18" t="e">
        <f>VLOOKUP(J3807,Ref!A:C,3,0)</f>
        <v>#N/A</v>
      </c>
      <c r="C3807" s="18" t="e">
        <f>VLOOKUP(J3807,Ref!A:D,4,0)</f>
        <v>#N/A</v>
      </c>
      <c r="D3807" s="18" t="str">
        <f t="shared" si="177"/>
        <v>00/ene</v>
      </c>
      <c r="E3807" s="18">
        <f t="shared" si="179"/>
        <v>0</v>
      </c>
      <c r="F3807" s="18">
        <v>1</v>
      </c>
      <c r="G3807" s="18">
        <f t="shared" si="178"/>
        <v>0</v>
      </c>
    </row>
    <row r="3808" spans="1:7">
      <c r="A3808" t="e">
        <f>_xlfn.XLOOKUP(I3808,UTILIZADAS[Contacto1],UTILIZADAS[Source.Name],,0)</f>
        <v>#N/A</v>
      </c>
      <c r="B3808" s="18" t="e">
        <f>VLOOKUP(J3808,Ref!A:C,3,0)</f>
        <v>#N/A</v>
      </c>
      <c r="C3808" s="18" t="e">
        <f>VLOOKUP(J3808,Ref!A:D,4,0)</f>
        <v>#N/A</v>
      </c>
      <c r="D3808" s="18" t="str">
        <f t="shared" si="177"/>
        <v>00/ene</v>
      </c>
      <c r="E3808" s="18">
        <f t="shared" si="179"/>
        <v>0</v>
      </c>
      <c r="F3808" s="18">
        <v>1</v>
      </c>
      <c r="G3808" s="18">
        <f t="shared" si="178"/>
        <v>0</v>
      </c>
    </row>
    <row r="3809" spans="1:7">
      <c r="A3809" t="e">
        <f>_xlfn.XLOOKUP(I3809,UTILIZADAS[Contacto1],UTILIZADAS[Source.Name],,0)</f>
        <v>#N/A</v>
      </c>
      <c r="B3809" s="18" t="e">
        <f>VLOOKUP(J3809,Ref!A:C,3,0)</f>
        <v>#N/A</v>
      </c>
      <c r="C3809" s="18" t="e">
        <f>VLOOKUP(J3809,Ref!A:D,4,0)</f>
        <v>#N/A</v>
      </c>
      <c r="D3809" s="18" t="str">
        <f t="shared" si="177"/>
        <v>00/ene</v>
      </c>
      <c r="E3809" s="18">
        <f t="shared" si="179"/>
        <v>0</v>
      </c>
      <c r="F3809" s="18">
        <v>1</v>
      </c>
      <c r="G3809" s="18">
        <f t="shared" si="178"/>
        <v>0</v>
      </c>
    </row>
    <row r="3810" spans="1:7">
      <c r="A3810" t="e">
        <f>_xlfn.XLOOKUP(I3810,UTILIZADAS[Contacto1],UTILIZADAS[Source.Name],,0)</f>
        <v>#N/A</v>
      </c>
      <c r="B3810" s="18" t="e">
        <f>VLOOKUP(J3810,Ref!A:C,3,0)</f>
        <v>#N/A</v>
      </c>
      <c r="C3810" s="18" t="e">
        <f>VLOOKUP(J3810,Ref!A:D,4,0)</f>
        <v>#N/A</v>
      </c>
      <c r="D3810" s="18" t="str">
        <f t="shared" si="177"/>
        <v>00/ene</v>
      </c>
      <c r="E3810" s="18">
        <f t="shared" si="179"/>
        <v>0</v>
      </c>
      <c r="F3810" s="18">
        <v>1</v>
      </c>
      <c r="G3810" s="18">
        <f t="shared" si="178"/>
        <v>0</v>
      </c>
    </row>
    <row r="3811" spans="1:7">
      <c r="A3811" t="e">
        <f>_xlfn.XLOOKUP(I3811,UTILIZADAS[Contacto1],UTILIZADAS[Source.Name],,0)</f>
        <v>#N/A</v>
      </c>
      <c r="B3811" s="18" t="e">
        <f>VLOOKUP(J3811,Ref!A:C,3,0)</f>
        <v>#N/A</v>
      </c>
      <c r="C3811" s="18" t="e">
        <f>VLOOKUP(J3811,Ref!A:D,4,0)</f>
        <v>#N/A</v>
      </c>
      <c r="D3811" s="18" t="str">
        <f t="shared" si="177"/>
        <v>00/ene</v>
      </c>
      <c r="E3811" s="18">
        <f t="shared" si="179"/>
        <v>0</v>
      </c>
      <c r="F3811" s="18">
        <v>1</v>
      </c>
      <c r="G3811" s="18">
        <f t="shared" si="178"/>
        <v>0</v>
      </c>
    </row>
    <row r="3812" spans="1:7">
      <c r="A3812" t="e">
        <f>_xlfn.XLOOKUP(I3812,UTILIZADAS[Contacto1],UTILIZADAS[Source.Name],,0)</f>
        <v>#N/A</v>
      </c>
      <c r="B3812" s="18" t="e">
        <f>VLOOKUP(J3812,Ref!A:C,3,0)</f>
        <v>#N/A</v>
      </c>
      <c r="C3812" s="18" t="e">
        <f>VLOOKUP(J3812,Ref!A:D,4,0)</f>
        <v>#N/A</v>
      </c>
      <c r="D3812" s="18" t="str">
        <f t="shared" si="177"/>
        <v>00/ene</v>
      </c>
      <c r="E3812" s="18">
        <f t="shared" si="179"/>
        <v>0</v>
      </c>
      <c r="F3812" s="18">
        <v>1</v>
      </c>
      <c r="G3812" s="18">
        <f t="shared" si="178"/>
        <v>0</v>
      </c>
    </row>
    <row r="3813" spans="1:7">
      <c r="A3813" t="e">
        <f>_xlfn.XLOOKUP(I3813,UTILIZADAS[Contacto1],UTILIZADAS[Source.Name],,0)</f>
        <v>#N/A</v>
      </c>
      <c r="B3813" s="18" t="e">
        <f>VLOOKUP(J3813,Ref!A:C,3,0)</f>
        <v>#N/A</v>
      </c>
      <c r="C3813" s="18" t="e">
        <f>VLOOKUP(J3813,Ref!A:D,4,0)</f>
        <v>#N/A</v>
      </c>
      <c r="D3813" s="18" t="str">
        <f t="shared" si="177"/>
        <v>00/ene</v>
      </c>
      <c r="E3813" s="18">
        <f t="shared" si="179"/>
        <v>0</v>
      </c>
      <c r="F3813" s="18">
        <v>1</v>
      </c>
      <c r="G3813" s="18">
        <f t="shared" si="178"/>
        <v>0</v>
      </c>
    </row>
    <row r="3814" spans="1:7">
      <c r="A3814" t="e">
        <f>_xlfn.XLOOKUP(I3814,UTILIZADAS[Contacto1],UTILIZADAS[Source.Name],,0)</f>
        <v>#N/A</v>
      </c>
      <c r="B3814" s="18" t="e">
        <f>VLOOKUP(J3814,Ref!A:C,3,0)</f>
        <v>#N/A</v>
      </c>
      <c r="C3814" s="18" t="e">
        <f>VLOOKUP(J3814,Ref!A:D,4,0)</f>
        <v>#N/A</v>
      </c>
      <c r="D3814" s="18" t="str">
        <f t="shared" si="177"/>
        <v>00/ene</v>
      </c>
      <c r="E3814" s="18">
        <f t="shared" si="179"/>
        <v>0</v>
      </c>
      <c r="F3814" s="18">
        <v>1</v>
      </c>
      <c r="G3814" s="18">
        <f t="shared" si="178"/>
        <v>0</v>
      </c>
    </row>
    <row r="3815" spans="1:7">
      <c r="A3815" t="e">
        <f>_xlfn.XLOOKUP(I3815,UTILIZADAS[Contacto1],UTILIZADAS[Source.Name],,0)</f>
        <v>#N/A</v>
      </c>
      <c r="B3815" s="18" t="e">
        <f>VLOOKUP(J3815,Ref!A:C,3,0)</f>
        <v>#N/A</v>
      </c>
      <c r="C3815" s="18" t="e">
        <f>VLOOKUP(J3815,Ref!A:D,4,0)</f>
        <v>#N/A</v>
      </c>
      <c r="D3815" s="18" t="str">
        <f t="shared" si="177"/>
        <v>00/ene</v>
      </c>
      <c r="E3815" s="18">
        <f t="shared" si="179"/>
        <v>0</v>
      </c>
      <c r="F3815" s="18">
        <v>1</v>
      </c>
      <c r="G3815" s="18">
        <f t="shared" si="178"/>
        <v>0</v>
      </c>
    </row>
    <row r="3816" spans="1:7">
      <c r="A3816" t="e">
        <f>_xlfn.XLOOKUP(I3816,UTILIZADAS[Contacto1],UTILIZADAS[Source.Name],,0)</f>
        <v>#N/A</v>
      </c>
      <c r="B3816" s="18" t="e">
        <f>VLOOKUP(J3816,Ref!A:C,3,0)</f>
        <v>#N/A</v>
      </c>
      <c r="C3816" s="18" t="e">
        <f>VLOOKUP(J3816,Ref!A:D,4,0)</f>
        <v>#N/A</v>
      </c>
      <c r="D3816" s="18" t="str">
        <f t="shared" si="177"/>
        <v>00/ene</v>
      </c>
      <c r="E3816" s="18">
        <f t="shared" si="179"/>
        <v>0</v>
      </c>
      <c r="F3816" s="18">
        <v>1</v>
      </c>
      <c r="G3816" s="18">
        <f t="shared" si="178"/>
        <v>0</v>
      </c>
    </row>
    <row r="3817" spans="1:7">
      <c r="A3817" t="e">
        <f>_xlfn.XLOOKUP(I3817,UTILIZADAS[Contacto1],UTILIZADAS[Source.Name],,0)</f>
        <v>#N/A</v>
      </c>
      <c r="B3817" s="18" t="e">
        <f>VLOOKUP(J3817,Ref!A:C,3,0)</f>
        <v>#N/A</v>
      </c>
      <c r="C3817" s="18" t="e">
        <f>VLOOKUP(J3817,Ref!A:D,4,0)</f>
        <v>#N/A</v>
      </c>
      <c r="D3817" s="18" t="str">
        <f t="shared" si="177"/>
        <v>00/ene</v>
      </c>
      <c r="E3817" s="18">
        <f t="shared" si="179"/>
        <v>0</v>
      </c>
      <c r="F3817" s="18">
        <v>1</v>
      </c>
      <c r="G3817" s="18">
        <f t="shared" si="178"/>
        <v>0</v>
      </c>
    </row>
    <row r="3818" spans="1:7">
      <c r="A3818" t="e">
        <f>_xlfn.XLOOKUP(I3818,UTILIZADAS[Contacto1],UTILIZADAS[Source.Name],,0)</f>
        <v>#N/A</v>
      </c>
      <c r="B3818" s="18" t="e">
        <f>VLOOKUP(J3818,Ref!A:C,3,0)</f>
        <v>#N/A</v>
      </c>
      <c r="C3818" s="18" t="e">
        <f>VLOOKUP(J3818,Ref!A:D,4,0)</f>
        <v>#N/A</v>
      </c>
      <c r="D3818" s="18" t="str">
        <f t="shared" si="177"/>
        <v>00/ene</v>
      </c>
      <c r="E3818" s="18">
        <f t="shared" si="179"/>
        <v>0</v>
      </c>
      <c r="F3818" s="18">
        <v>1</v>
      </c>
      <c r="G3818" s="18">
        <f t="shared" si="178"/>
        <v>0</v>
      </c>
    </row>
    <row r="3819" spans="1:7">
      <c r="A3819" t="e">
        <f>_xlfn.XLOOKUP(I3819,UTILIZADAS[Contacto1],UTILIZADAS[Source.Name],,0)</f>
        <v>#N/A</v>
      </c>
      <c r="B3819" s="18" t="e">
        <f>VLOOKUP(J3819,Ref!A:C,3,0)</f>
        <v>#N/A</v>
      </c>
      <c r="C3819" s="18" t="e">
        <f>VLOOKUP(J3819,Ref!A:D,4,0)</f>
        <v>#N/A</v>
      </c>
      <c r="D3819" s="18" t="str">
        <f t="shared" si="177"/>
        <v>00/ene</v>
      </c>
      <c r="E3819" s="18">
        <f t="shared" si="179"/>
        <v>0</v>
      </c>
      <c r="F3819" s="18">
        <v>1</v>
      </c>
      <c r="G3819" s="18">
        <f t="shared" si="178"/>
        <v>0</v>
      </c>
    </row>
    <row r="3820" spans="1:7">
      <c r="A3820" t="e">
        <f>_xlfn.XLOOKUP(I3820,UTILIZADAS[Contacto1],UTILIZADAS[Source.Name],,0)</f>
        <v>#N/A</v>
      </c>
      <c r="B3820" s="18" t="e">
        <f>VLOOKUP(J3820,Ref!A:C,3,0)</f>
        <v>#N/A</v>
      </c>
      <c r="C3820" s="18" t="e">
        <f>VLOOKUP(J3820,Ref!A:D,4,0)</f>
        <v>#N/A</v>
      </c>
      <c r="D3820" s="18" t="str">
        <f t="shared" si="177"/>
        <v>00/ene</v>
      </c>
      <c r="E3820" s="18">
        <f t="shared" si="179"/>
        <v>0</v>
      </c>
      <c r="F3820" s="18">
        <v>1</v>
      </c>
      <c r="G3820" s="18">
        <f t="shared" si="178"/>
        <v>0</v>
      </c>
    </row>
    <row r="3821" spans="1:7">
      <c r="A3821" t="e">
        <f>_xlfn.XLOOKUP(I3821,UTILIZADAS[Contacto1],UTILIZADAS[Source.Name],,0)</f>
        <v>#N/A</v>
      </c>
      <c r="B3821" s="18" t="e">
        <f>VLOOKUP(J3821,Ref!A:C,3,0)</f>
        <v>#N/A</v>
      </c>
      <c r="C3821" s="18" t="e">
        <f>VLOOKUP(J3821,Ref!A:D,4,0)</f>
        <v>#N/A</v>
      </c>
      <c r="D3821" s="18" t="str">
        <f t="shared" si="177"/>
        <v>00/ene</v>
      </c>
      <c r="E3821" s="18">
        <f t="shared" si="179"/>
        <v>0</v>
      </c>
      <c r="F3821" s="18">
        <v>1</v>
      </c>
      <c r="G3821" s="18">
        <f t="shared" si="178"/>
        <v>0</v>
      </c>
    </row>
    <row r="3822" spans="1:7">
      <c r="A3822" t="e">
        <f>_xlfn.XLOOKUP(I3822,UTILIZADAS[Contacto1],UTILIZADAS[Source.Name],,0)</f>
        <v>#N/A</v>
      </c>
      <c r="B3822" s="18" t="e">
        <f>VLOOKUP(J3822,Ref!A:C,3,0)</f>
        <v>#N/A</v>
      </c>
      <c r="C3822" s="18" t="e">
        <f>VLOOKUP(J3822,Ref!A:D,4,0)</f>
        <v>#N/A</v>
      </c>
      <c r="D3822" s="18" t="str">
        <f t="shared" si="177"/>
        <v>00/ene</v>
      </c>
      <c r="E3822" s="18">
        <f t="shared" si="179"/>
        <v>0</v>
      </c>
      <c r="F3822" s="18">
        <v>1</v>
      </c>
      <c r="G3822" s="18">
        <f t="shared" si="178"/>
        <v>0</v>
      </c>
    </row>
    <row r="3823" spans="1:7">
      <c r="A3823" t="e">
        <f>_xlfn.XLOOKUP(I3823,UTILIZADAS[Contacto1],UTILIZADAS[Source.Name],,0)</f>
        <v>#N/A</v>
      </c>
      <c r="B3823" s="18" t="e">
        <f>VLOOKUP(J3823,Ref!A:C,3,0)</f>
        <v>#N/A</v>
      </c>
      <c r="C3823" s="18" t="e">
        <f>VLOOKUP(J3823,Ref!A:D,4,0)</f>
        <v>#N/A</v>
      </c>
      <c r="D3823" s="18" t="str">
        <f t="shared" si="177"/>
        <v>00/ene</v>
      </c>
      <c r="E3823" s="18">
        <f t="shared" si="179"/>
        <v>0</v>
      </c>
      <c r="F3823" s="18">
        <v>1</v>
      </c>
      <c r="G3823" s="18">
        <f t="shared" si="178"/>
        <v>0</v>
      </c>
    </row>
    <row r="3824" spans="1:7">
      <c r="A3824" t="e">
        <f>_xlfn.XLOOKUP(I3824,UTILIZADAS[Contacto1],UTILIZADAS[Source.Name],,0)</f>
        <v>#N/A</v>
      </c>
      <c r="B3824" s="18" t="e">
        <f>VLOOKUP(J3824,Ref!A:C,3,0)</f>
        <v>#N/A</v>
      </c>
      <c r="C3824" s="18" t="e">
        <f>VLOOKUP(J3824,Ref!A:D,4,0)</f>
        <v>#N/A</v>
      </c>
      <c r="D3824" s="18" t="str">
        <f t="shared" si="177"/>
        <v>00/ene</v>
      </c>
      <c r="E3824" s="18">
        <f t="shared" si="179"/>
        <v>0</v>
      </c>
      <c r="F3824" s="18">
        <v>1</v>
      </c>
      <c r="G3824" s="18">
        <f t="shared" si="178"/>
        <v>0</v>
      </c>
    </row>
    <row r="3825" spans="1:7">
      <c r="A3825" t="e">
        <f>_xlfn.XLOOKUP(I3825,UTILIZADAS[Contacto1],UTILIZADAS[Source.Name],,0)</f>
        <v>#N/A</v>
      </c>
      <c r="B3825" s="18" t="e">
        <f>VLOOKUP(J3825,Ref!A:C,3,0)</f>
        <v>#N/A</v>
      </c>
      <c r="C3825" s="18" t="e">
        <f>VLOOKUP(J3825,Ref!A:D,4,0)</f>
        <v>#N/A</v>
      </c>
      <c r="D3825" s="18" t="str">
        <f t="shared" si="177"/>
        <v>00/ene</v>
      </c>
      <c r="E3825" s="18">
        <f t="shared" si="179"/>
        <v>0</v>
      </c>
      <c r="F3825" s="18">
        <v>1</v>
      </c>
      <c r="G3825" s="18">
        <f t="shared" si="178"/>
        <v>0</v>
      </c>
    </row>
    <row r="3826" spans="1:7">
      <c r="A3826" t="e">
        <f>_xlfn.XLOOKUP(I3826,UTILIZADAS[Contacto1],UTILIZADAS[Source.Name],,0)</f>
        <v>#N/A</v>
      </c>
      <c r="B3826" s="18" t="e">
        <f>VLOOKUP(J3826,Ref!A:C,3,0)</f>
        <v>#N/A</v>
      </c>
      <c r="C3826" s="18" t="e">
        <f>VLOOKUP(J3826,Ref!A:D,4,0)</f>
        <v>#N/A</v>
      </c>
      <c r="D3826" s="18" t="str">
        <f t="shared" ref="D3826:D3889" si="180">TEXT(H3826,"dd/mmm")</f>
        <v>00/ene</v>
      </c>
      <c r="E3826" s="18">
        <f t="shared" si="179"/>
        <v>0</v>
      </c>
      <c r="F3826" s="18">
        <v>1</v>
      </c>
      <c r="G3826" s="18">
        <f t="shared" ref="G3826:G3889" si="181">IF(I3826=I3827,0,1)</f>
        <v>0</v>
      </c>
    </row>
    <row r="3827" spans="1:7">
      <c r="A3827" t="e">
        <f>_xlfn.XLOOKUP(I3827,UTILIZADAS[Contacto1],UTILIZADAS[Source.Name],,0)</f>
        <v>#N/A</v>
      </c>
      <c r="B3827" s="18" t="e">
        <f>VLOOKUP(J3827,Ref!A:C,3,0)</f>
        <v>#N/A</v>
      </c>
      <c r="C3827" s="18" t="e">
        <f>VLOOKUP(J3827,Ref!A:D,4,0)</f>
        <v>#N/A</v>
      </c>
      <c r="D3827" s="18" t="str">
        <f t="shared" si="180"/>
        <v>00/ene</v>
      </c>
      <c r="E3827" s="18">
        <f t="shared" si="179"/>
        <v>0</v>
      </c>
      <c r="F3827" s="18">
        <v>1</v>
      </c>
      <c r="G3827" s="18">
        <f t="shared" si="181"/>
        <v>0</v>
      </c>
    </row>
    <row r="3828" spans="1:7">
      <c r="A3828" t="e">
        <f>_xlfn.XLOOKUP(I3828,UTILIZADAS[Contacto1],UTILIZADAS[Source.Name],,0)</f>
        <v>#N/A</v>
      </c>
      <c r="B3828" s="18" t="e">
        <f>VLOOKUP(J3828,Ref!A:C,3,0)</f>
        <v>#N/A</v>
      </c>
      <c r="C3828" s="18" t="e">
        <f>VLOOKUP(J3828,Ref!A:D,4,0)</f>
        <v>#N/A</v>
      </c>
      <c r="D3828" s="18" t="str">
        <f t="shared" si="180"/>
        <v>00/ene</v>
      </c>
      <c r="E3828" s="18">
        <f t="shared" si="179"/>
        <v>0</v>
      </c>
      <c r="F3828" s="18">
        <v>1</v>
      </c>
      <c r="G3828" s="18">
        <f t="shared" si="181"/>
        <v>0</v>
      </c>
    </row>
    <row r="3829" spans="1:7">
      <c r="A3829" t="e">
        <f>_xlfn.XLOOKUP(I3829,UTILIZADAS[Contacto1],UTILIZADAS[Source.Name],,0)</f>
        <v>#N/A</v>
      </c>
      <c r="B3829" s="18" t="e">
        <f>VLOOKUP(J3829,Ref!A:C,3,0)</f>
        <v>#N/A</v>
      </c>
      <c r="C3829" s="18" t="e">
        <f>VLOOKUP(J3829,Ref!A:D,4,0)</f>
        <v>#N/A</v>
      </c>
      <c r="D3829" s="18" t="str">
        <f t="shared" si="180"/>
        <v>00/ene</v>
      </c>
      <c r="E3829" s="18">
        <f t="shared" si="179"/>
        <v>0</v>
      </c>
      <c r="F3829" s="18">
        <v>1</v>
      </c>
      <c r="G3829" s="18">
        <f t="shared" si="181"/>
        <v>0</v>
      </c>
    </row>
    <row r="3830" spans="1:7">
      <c r="A3830" t="e">
        <f>_xlfn.XLOOKUP(I3830,UTILIZADAS[Contacto1],UTILIZADAS[Source.Name],,0)</f>
        <v>#N/A</v>
      </c>
      <c r="B3830" s="18" t="e">
        <f>VLOOKUP(J3830,Ref!A:C,3,0)</f>
        <v>#N/A</v>
      </c>
      <c r="C3830" s="18" t="e">
        <f>VLOOKUP(J3830,Ref!A:D,4,0)</f>
        <v>#N/A</v>
      </c>
      <c r="D3830" s="18" t="str">
        <f t="shared" si="180"/>
        <v>00/ene</v>
      </c>
      <c r="E3830" s="18">
        <f t="shared" si="179"/>
        <v>0</v>
      </c>
      <c r="F3830" s="18">
        <v>1</v>
      </c>
      <c r="G3830" s="18">
        <f t="shared" si="181"/>
        <v>0</v>
      </c>
    </row>
    <row r="3831" spans="1:7">
      <c r="A3831" t="e">
        <f>_xlfn.XLOOKUP(I3831,UTILIZADAS[Contacto1],UTILIZADAS[Source.Name],,0)</f>
        <v>#N/A</v>
      </c>
      <c r="B3831" s="18" t="e">
        <f>VLOOKUP(J3831,Ref!A:C,3,0)</f>
        <v>#N/A</v>
      </c>
      <c r="C3831" s="18" t="e">
        <f>VLOOKUP(J3831,Ref!A:D,4,0)</f>
        <v>#N/A</v>
      </c>
      <c r="D3831" s="18" t="str">
        <f t="shared" si="180"/>
        <v>00/ene</v>
      </c>
      <c r="E3831" s="18">
        <f t="shared" si="179"/>
        <v>0</v>
      </c>
      <c r="F3831" s="18">
        <v>1</v>
      </c>
      <c r="G3831" s="18">
        <f t="shared" si="181"/>
        <v>0</v>
      </c>
    </row>
    <row r="3832" spans="1:7">
      <c r="A3832" t="e">
        <f>_xlfn.XLOOKUP(I3832,UTILIZADAS[Contacto1],UTILIZADAS[Source.Name],,0)</f>
        <v>#N/A</v>
      </c>
      <c r="B3832" s="18" t="e">
        <f>VLOOKUP(J3832,Ref!A:C,3,0)</f>
        <v>#N/A</v>
      </c>
      <c r="C3832" s="18" t="e">
        <f>VLOOKUP(J3832,Ref!A:D,4,0)</f>
        <v>#N/A</v>
      </c>
      <c r="D3832" s="18" t="str">
        <f t="shared" si="180"/>
        <v>00/ene</v>
      </c>
      <c r="E3832" s="18">
        <f t="shared" si="179"/>
        <v>0</v>
      </c>
      <c r="F3832" s="18">
        <v>1</v>
      </c>
      <c r="G3832" s="18">
        <f t="shared" si="181"/>
        <v>0</v>
      </c>
    </row>
    <row r="3833" spans="1:7">
      <c r="A3833" t="e">
        <f>_xlfn.XLOOKUP(I3833,UTILIZADAS[Contacto1],UTILIZADAS[Source.Name],,0)</f>
        <v>#N/A</v>
      </c>
      <c r="B3833" s="18" t="e">
        <f>VLOOKUP(J3833,Ref!A:C,3,0)</f>
        <v>#N/A</v>
      </c>
      <c r="C3833" s="18" t="e">
        <f>VLOOKUP(J3833,Ref!A:D,4,0)</f>
        <v>#N/A</v>
      </c>
      <c r="D3833" s="18" t="str">
        <f t="shared" si="180"/>
        <v>00/ene</v>
      </c>
      <c r="E3833" s="18">
        <f t="shared" si="179"/>
        <v>0</v>
      </c>
      <c r="F3833" s="18">
        <v>1</v>
      </c>
      <c r="G3833" s="18">
        <f t="shared" si="181"/>
        <v>0</v>
      </c>
    </row>
    <row r="3834" spans="1:7">
      <c r="A3834" t="e">
        <f>_xlfn.XLOOKUP(I3834,UTILIZADAS[Contacto1],UTILIZADAS[Source.Name],,0)</f>
        <v>#N/A</v>
      </c>
      <c r="B3834" s="18" t="e">
        <f>VLOOKUP(J3834,Ref!A:C,3,0)</f>
        <v>#N/A</v>
      </c>
      <c r="C3834" s="18" t="e">
        <f>VLOOKUP(J3834,Ref!A:D,4,0)</f>
        <v>#N/A</v>
      </c>
      <c r="D3834" s="18" t="str">
        <f t="shared" si="180"/>
        <v>00/ene</v>
      </c>
      <c r="E3834" s="18">
        <f t="shared" si="179"/>
        <v>0</v>
      </c>
      <c r="F3834" s="18">
        <v>1</v>
      </c>
      <c r="G3834" s="18">
        <f t="shared" si="181"/>
        <v>0</v>
      </c>
    </row>
    <row r="3835" spans="1:7">
      <c r="A3835" t="e">
        <f>_xlfn.XLOOKUP(I3835,UTILIZADAS[Contacto1],UTILIZADAS[Source.Name],,0)</f>
        <v>#N/A</v>
      </c>
      <c r="B3835" s="18" t="e">
        <f>VLOOKUP(J3835,Ref!A:C,3,0)</f>
        <v>#N/A</v>
      </c>
      <c r="C3835" s="18" t="e">
        <f>VLOOKUP(J3835,Ref!A:D,4,0)</f>
        <v>#N/A</v>
      </c>
      <c r="D3835" s="18" t="str">
        <f t="shared" si="180"/>
        <v>00/ene</v>
      </c>
      <c r="E3835" s="18">
        <f t="shared" si="179"/>
        <v>0</v>
      </c>
      <c r="F3835" s="18">
        <v>1</v>
      </c>
      <c r="G3835" s="18">
        <f t="shared" si="181"/>
        <v>0</v>
      </c>
    </row>
    <row r="3836" spans="1:7">
      <c r="A3836" t="e">
        <f>_xlfn.XLOOKUP(I3836,UTILIZADAS[Contacto1],UTILIZADAS[Source.Name],,0)</f>
        <v>#N/A</v>
      </c>
      <c r="B3836" s="18" t="e">
        <f>VLOOKUP(J3836,Ref!A:C,3,0)</f>
        <v>#N/A</v>
      </c>
      <c r="C3836" s="18" t="e">
        <f>VLOOKUP(J3836,Ref!A:D,4,0)</f>
        <v>#N/A</v>
      </c>
      <c r="D3836" s="18" t="str">
        <f t="shared" si="180"/>
        <v>00/ene</v>
      </c>
      <c r="E3836" s="18">
        <f t="shared" si="179"/>
        <v>0</v>
      </c>
      <c r="F3836" s="18">
        <v>1</v>
      </c>
      <c r="G3836" s="18">
        <f t="shared" si="181"/>
        <v>0</v>
      </c>
    </row>
    <row r="3837" spans="1:7">
      <c r="A3837" t="e">
        <f>_xlfn.XLOOKUP(I3837,UTILIZADAS[Contacto1],UTILIZADAS[Source.Name],,0)</f>
        <v>#N/A</v>
      </c>
      <c r="B3837" s="18" t="e">
        <f>VLOOKUP(J3837,Ref!A:C,3,0)</f>
        <v>#N/A</v>
      </c>
      <c r="C3837" s="18" t="e">
        <f>VLOOKUP(J3837,Ref!A:D,4,0)</f>
        <v>#N/A</v>
      </c>
      <c r="D3837" s="18" t="str">
        <f t="shared" si="180"/>
        <v>00/ene</v>
      </c>
      <c r="E3837" s="18">
        <f t="shared" si="179"/>
        <v>0</v>
      </c>
      <c r="F3837" s="18">
        <v>1</v>
      </c>
      <c r="G3837" s="18">
        <f t="shared" si="181"/>
        <v>0</v>
      </c>
    </row>
    <row r="3838" spans="1:7">
      <c r="A3838" t="e">
        <f>_xlfn.XLOOKUP(I3838,UTILIZADAS[Contacto1],UTILIZADAS[Source.Name],,0)</f>
        <v>#N/A</v>
      </c>
      <c r="B3838" s="18" t="e">
        <f>VLOOKUP(J3838,Ref!A:C,3,0)</f>
        <v>#N/A</v>
      </c>
      <c r="C3838" s="18" t="e">
        <f>VLOOKUP(J3838,Ref!A:D,4,0)</f>
        <v>#N/A</v>
      </c>
      <c r="D3838" s="18" t="str">
        <f t="shared" si="180"/>
        <v>00/ene</v>
      </c>
      <c r="E3838" s="18">
        <f t="shared" si="179"/>
        <v>0</v>
      </c>
      <c r="F3838" s="18">
        <v>1</v>
      </c>
      <c r="G3838" s="18">
        <f t="shared" si="181"/>
        <v>0</v>
      </c>
    </row>
    <row r="3839" spans="1:7">
      <c r="A3839" t="e">
        <f>_xlfn.XLOOKUP(I3839,UTILIZADAS[Contacto1],UTILIZADAS[Source.Name],,0)</f>
        <v>#N/A</v>
      </c>
      <c r="B3839" s="18" t="e">
        <f>VLOOKUP(J3839,Ref!A:C,3,0)</f>
        <v>#N/A</v>
      </c>
      <c r="C3839" s="18" t="e">
        <f>VLOOKUP(J3839,Ref!A:D,4,0)</f>
        <v>#N/A</v>
      </c>
      <c r="D3839" s="18" t="str">
        <f t="shared" si="180"/>
        <v>00/ene</v>
      </c>
      <c r="E3839" s="18">
        <f t="shared" si="179"/>
        <v>0</v>
      </c>
      <c r="F3839" s="18">
        <v>1</v>
      </c>
      <c r="G3839" s="18">
        <f t="shared" si="181"/>
        <v>0</v>
      </c>
    </row>
    <row r="3840" spans="1:7">
      <c r="A3840" t="e">
        <f>_xlfn.XLOOKUP(I3840,UTILIZADAS[Contacto1],UTILIZADAS[Source.Name],,0)</f>
        <v>#N/A</v>
      </c>
      <c r="B3840" s="18" t="e">
        <f>VLOOKUP(J3840,Ref!A:C,3,0)</f>
        <v>#N/A</v>
      </c>
      <c r="C3840" s="18" t="e">
        <f>VLOOKUP(J3840,Ref!A:D,4,0)</f>
        <v>#N/A</v>
      </c>
      <c r="D3840" s="18" t="str">
        <f t="shared" si="180"/>
        <v>00/ene</v>
      </c>
      <c r="E3840" s="18">
        <f t="shared" si="179"/>
        <v>0</v>
      </c>
      <c r="F3840" s="18">
        <v>1</v>
      </c>
      <c r="G3840" s="18">
        <f t="shared" si="181"/>
        <v>0</v>
      </c>
    </row>
    <row r="3841" spans="1:7">
      <c r="A3841" t="e">
        <f>_xlfn.XLOOKUP(I3841,UTILIZADAS[Contacto1],UTILIZADAS[Source.Name],,0)</f>
        <v>#N/A</v>
      </c>
      <c r="B3841" s="18" t="e">
        <f>VLOOKUP(J3841,Ref!A:C,3,0)</f>
        <v>#N/A</v>
      </c>
      <c r="C3841" s="18" t="e">
        <f>VLOOKUP(J3841,Ref!A:D,4,0)</f>
        <v>#N/A</v>
      </c>
      <c r="D3841" s="18" t="str">
        <f t="shared" si="180"/>
        <v>00/ene</v>
      </c>
      <c r="E3841" s="18">
        <f t="shared" si="179"/>
        <v>0</v>
      </c>
      <c r="F3841" s="18">
        <v>1</v>
      </c>
      <c r="G3841" s="18">
        <f t="shared" si="181"/>
        <v>0</v>
      </c>
    </row>
    <row r="3842" spans="1:7">
      <c r="A3842" t="e">
        <f>_xlfn.XLOOKUP(I3842,UTILIZADAS[Contacto1],UTILIZADAS[Source.Name],,0)</f>
        <v>#N/A</v>
      </c>
      <c r="B3842" s="18" t="e">
        <f>VLOOKUP(J3842,Ref!A:C,3,0)</f>
        <v>#N/A</v>
      </c>
      <c r="C3842" s="18" t="e">
        <f>VLOOKUP(J3842,Ref!A:D,4,0)</f>
        <v>#N/A</v>
      </c>
      <c r="D3842" s="18" t="str">
        <f t="shared" si="180"/>
        <v>00/ene</v>
      </c>
      <c r="E3842" s="18">
        <f t="shared" ref="E3842:E3905" si="182">+COUNTIF(I:I,I3842)</f>
        <v>0</v>
      </c>
      <c r="F3842" s="18">
        <v>1</v>
      </c>
      <c r="G3842" s="18">
        <f t="shared" si="181"/>
        <v>0</v>
      </c>
    </row>
    <row r="3843" spans="1:7">
      <c r="A3843" t="e">
        <f>_xlfn.XLOOKUP(I3843,UTILIZADAS[Contacto1],UTILIZADAS[Source.Name],,0)</f>
        <v>#N/A</v>
      </c>
      <c r="B3843" s="18" t="e">
        <f>VLOOKUP(J3843,Ref!A:C,3,0)</f>
        <v>#N/A</v>
      </c>
      <c r="C3843" s="18" t="e">
        <f>VLOOKUP(J3843,Ref!A:D,4,0)</f>
        <v>#N/A</v>
      </c>
      <c r="D3843" s="18" t="str">
        <f t="shared" si="180"/>
        <v>00/ene</v>
      </c>
      <c r="E3843" s="18">
        <f t="shared" si="182"/>
        <v>0</v>
      </c>
      <c r="F3843" s="18">
        <v>1</v>
      </c>
      <c r="G3843" s="18">
        <f t="shared" si="181"/>
        <v>0</v>
      </c>
    </row>
    <row r="3844" spans="1:7">
      <c r="A3844" t="e">
        <f>_xlfn.XLOOKUP(I3844,UTILIZADAS[Contacto1],UTILIZADAS[Source.Name],,0)</f>
        <v>#N/A</v>
      </c>
      <c r="B3844" s="18" t="e">
        <f>VLOOKUP(J3844,Ref!A:C,3,0)</f>
        <v>#N/A</v>
      </c>
      <c r="C3844" s="18" t="e">
        <f>VLOOKUP(J3844,Ref!A:D,4,0)</f>
        <v>#N/A</v>
      </c>
      <c r="D3844" s="18" t="str">
        <f t="shared" si="180"/>
        <v>00/ene</v>
      </c>
      <c r="E3844" s="18">
        <f t="shared" si="182"/>
        <v>0</v>
      </c>
      <c r="F3844" s="18">
        <v>1</v>
      </c>
      <c r="G3844" s="18">
        <f t="shared" si="181"/>
        <v>0</v>
      </c>
    </row>
    <row r="3845" spans="1:7">
      <c r="A3845" t="e">
        <f>_xlfn.XLOOKUP(I3845,UTILIZADAS[Contacto1],UTILIZADAS[Source.Name],,0)</f>
        <v>#N/A</v>
      </c>
      <c r="B3845" s="18" t="e">
        <f>VLOOKUP(J3845,Ref!A:C,3,0)</f>
        <v>#N/A</v>
      </c>
      <c r="C3845" s="18" t="e">
        <f>VLOOKUP(J3845,Ref!A:D,4,0)</f>
        <v>#N/A</v>
      </c>
      <c r="D3845" s="18" t="str">
        <f t="shared" si="180"/>
        <v>00/ene</v>
      </c>
      <c r="E3845" s="18">
        <f t="shared" si="182"/>
        <v>0</v>
      </c>
      <c r="F3845" s="18">
        <v>1</v>
      </c>
      <c r="G3845" s="18">
        <f t="shared" si="181"/>
        <v>0</v>
      </c>
    </row>
    <row r="3846" spans="1:7">
      <c r="A3846" t="e">
        <f>_xlfn.XLOOKUP(I3846,UTILIZADAS[Contacto1],UTILIZADAS[Source.Name],,0)</f>
        <v>#N/A</v>
      </c>
      <c r="B3846" s="18" t="e">
        <f>VLOOKUP(J3846,Ref!A:C,3,0)</f>
        <v>#N/A</v>
      </c>
      <c r="C3846" s="18" t="e">
        <f>VLOOKUP(J3846,Ref!A:D,4,0)</f>
        <v>#N/A</v>
      </c>
      <c r="D3846" s="18" t="str">
        <f t="shared" si="180"/>
        <v>00/ene</v>
      </c>
      <c r="E3846" s="18">
        <f t="shared" si="182"/>
        <v>0</v>
      </c>
      <c r="F3846" s="18">
        <v>1</v>
      </c>
      <c r="G3846" s="18">
        <f t="shared" si="181"/>
        <v>0</v>
      </c>
    </row>
    <row r="3847" spans="1:7">
      <c r="A3847" t="e">
        <f>_xlfn.XLOOKUP(I3847,UTILIZADAS[Contacto1],UTILIZADAS[Source.Name],,0)</f>
        <v>#N/A</v>
      </c>
      <c r="B3847" s="18" t="e">
        <f>VLOOKUP(J3847,Ref!A:C,3,0)</f>
        <v>#N/A</v>
      </c>
      <c r="C3847" s="18" t="e">
        <f>VLOOKUP(J3847,Ref!A:D,4,0)</f>
        <v>#N/A</v>
      </c>
      <c r="D3847" s="18" t="str">
        <f t="shared" si="180"/>
        <v>00/ene</v>
      </c>
      <c r="E3847" s="18">
        <f t="shared" si="182"/>
        <v>0</v>
      </c>
      <c r="F3847" s="18">
        <v>1</v>
      </c>
      <c r="G3847" s="18">
        <f t="shared" si="181"/>
        <v>0</v>
      </c>
    </row>
    <row r="3848" spans="1:7">
      <c r="A3848" t="e">
        <f>_xlfn.XLOOKUP(I3848,UTILIZADAS[Contacto1],UTILIZADAS[Source.Name],,0)</f>
        <v>#N/A</v>
      </c>
      <c r="B3848" s="18" t="e">
        <f>VLOOKUP(J3848,Ref!A:C,3,0)</f>
        <v>#N/A</v>
      </c>
      <c r="C3848" s="18" t="e">
        <f>VLOOKUP(J3848,Ref!A:D,4,0)</f>
        <v>#N/A</v>
      </c>
      <c r="D3848" s="18" t="str">
        <f t="shared" si="180"/>
        <v>00/ene</v>
      </c>
      <c r="E3848" s="18">
        <f t="shared" si="182"/>
        <v>0</v>
      </c>
      <c r="F3848" s="18">
        <v>1</v>
      </c>
      <c r="G3848" s="18">
        <f t="shared" si="181"/>
        <v>0</v>
      </c>
    </row>
    <row r="3849" spans="1:7">
      <c r="A3849" t="e">
        <f>_xlfn.XLOOKUP(I3849,UTILIZADAS[Contacto1],UTILIZADAS[Source.Name],,0)</f>
        <v>#N/A</v>
      </c>
      <c r="B3849" s="18" t="e">
        <f>VLOOKUP(J3849,Ref!A:C,3,0)</f>
        <v>#N/A</v>
      </c>
      <c r="C3849" s="18" t="e">
        <f>VLOOKUP(J3849,Ref!A:D,4,0)</f>
        <v>#N/A</v>
      </c>
      <c r="D3849" s="18" t="str">
        <f t="shared" si="180"/>
        <v>00/ene</v>
      </c>
      <c r="E3849" s="18">
        <f t="shared" si="182"/>
        <v>0</v>
      </c>
      <c r="F3849" s="18">
        <v>1</v>
      </c>
      <c r="G3849" s="18">
        <f t="shared" si="181"/>
        <v>0</v>
      </c>
    </row>
    <row r="3850" spans="1:7">
      <c r="A3850" t="e">
        <f>_xlfn.XLOOKUP(I3850,UTILIZADAS[Contacto1],UTILIZADAS[Source.Name],,0)</f>
        <v>#N/A</v>
      </c>
      <c r="B3850" s="18" t="e">
        <f>VLOOKUP(J3850,Ref!A:C,3,0)</f>
        <v>#N/A</v>
      </c>
      <c r="C3850" s="18" t="e">
        <f>VLOOKUP(J3850,Ref!A:D,4,0)</f>
        <v>#N/A</v>
      </c>
      <c r="D3850" s="18" t="str">
        <f t="shared" si="180"/>
        <v>00/ene</v>
      </c>
      <c r="E3850" s="18">
        <f t="shared" si="182"/>
        <v>0</v>
      </c>
      <c r="F3850" s="18">
        <v>1</v>
      </c>
      <c r="G3850" s="18">
        <f t="shared" si="181"/>
        <v>0</v>
      </c>
    </row>
    <row r="3851" spans="1:7">
      <c r="A3851" t="e">
        <f>_xlfn.XLOOKUP(I3851,UTILIZADAS[Contacto1],UTILIZADAS[Source.Name],,0)</f>
        <v>#N/A</v>
      </c>
      <c r="B3851" s="18" t="e">
        <f>VLOOKUP(J3851,Ref!A:C,3,0)</f>
        <v>#N/A</v>
      </c>
      <c r="C3851" s="18" t="e">
        <f>VLOOKUP(J3851,Ref!A:D,4,0)</f>
        <v>#N/A</v>
      </c>
      <c r="D3851" s="18" t="str">
        <f t="shared" si="180"/>
        <v>00/ene</v>
      </c>
      <c r="E3851" s="18">
        <f t="shared" si="182"/>
        <v>0</v>
      </c>
      <c r="F3851" s="18">
        <v>1</v>
      </c>
      <c r="G3851" s="18">
        <f t="shared" si="181"/>
        <v>0</v>
      </c>
    </row>
    <row r="3852" spans="1:7">
      <c r="A3852" t="e">
        <f>_xlfn.XLOOKUP(I3852,UTILIZADAS[Contacto1],UTILIZADAS[Source.Name],,0)</f>
        <v>#N/A</v>
      </c>
      <c r="B3852" s="18" t="e">
        <f>VLOOKUP(J3852,Ref!A:C,3,0)</f>
        <v>#N/A</v>
      </c>
      <c r="C3852" s="18" t="e">
        <f>VLOOKUP(J3852,Ref!A:D,4,0)</f>
        <v>#N/A</v>
      </c>
      <c r="D3852" s="18" t="str">
        <f t="shared" si="180"/>
        <v>00/ene</v>
      </c>
      <c r="E3852" s="18">
        <f t="shared" si="182"/>
        <v>0</v>
      </c>
      <c r="F3852" s="18">
        <v>1</v>
      </c>
      <c r="G3852" s="18">
        <f t="shared" si="181"/>
        <v>0</v>
      </c>
    </row>
    <row r="3853" spans="1:7">
      <c r="A3853" t="e">
        <f>_xlfn.XLOOKUP(I3853,UTILIZADAS[Contacto1],UTILIZADAS[Source.Name],,0)</f>
        <v>#N/A</v>
      </c>
      <c r="B3853" s="18" t="e">
        <f>VLOOKUP(J3853,Ref!A:C,3,0)</f>
        <v>#N/A</v>
      </c>
      <c r="C3853" s="18" t="e">
        <f>VLOOKUP(J3853,Ref!A:D,4,0)</f>
        <v>#N/A</v>
      </c>
      <c r="D3853" s="18" t="str">
        <f t="shared" si="180"/>
        <v>00/ene</v>
      </c>
      <c r="E3853" s="18">
        <f t="shared" si="182"/>
        <v>0</v>
      </c>
      <c r="F3853" s="18">
        <v>1</v>
      </c>
      <c r="G3853" s="18">
        <f t="shared" si="181"/>
        <v>0</v>
      </c>
    </row>
    <row r="3854" spans="1:7">
      <c r="A3854" t="e">
        <f>_xlfn.XLOOKUP(I3854,UTILIZADAS[Contacto1],UTILIZADAS[Source.Name],,0)</f>
        <v>#N/A</v>
      </c>
      <c r="B3854" s="18" t="e">
        <f>VLOOKUP(J3854,Ref!A:C,3,0)</f>
        <v>#N/A</v>
      </c>
      <c r="C3854" s="18" t="e">
        <f>VLOOKUP(J3854,Ref!A:D,4,0)</f>
        <v>#N/A</v>
      </c>
      <c r="D3854" s="18" t="str">
        <f t="shared" si="180"/>
        <v>00/ene</v>
      </c>
      <c r="E3854" s="18">
        <f t="shared" si="182"/>
        <v>0</v>
      </c>
      <c r="F3854" s="18">
        <v>1</v>
      </c>
      <c r="G3854" s="18">
        <f t="shared" si="181"/>
        <v>0</v>
      </c>
    </row>
    <row r="3855" spans="1:7">
      <c r="A3855" t="e">
        <f>_xlfn.XLOOKUP(I3855,UTILIZADAS[Contacto1],UTILIZADAS[Source.Name],,0)</f>
        <v>#N/A</v>
      </c>
      <c r="B3855" s="18" t="e">
        <f>VLOOKUP(J3855,Ref!A:C,3,0)</f>
        <v>#N/A</v>
      </c>
      <c r="C3855" s="18" t="e">
        <f>VLOOKUP(J3855,Ref!A:D,4,0)</f>
        <v>#N/A</v>
      </c>
      <c r="D3855" s="18" t="str">
        <f t="shared" si="180"/>
        <v>00/ene</v>
      </c>
      <c r="E3855" s="18">
        <f t="shared" si="182"/>
        <v>0</v>
      </c>
      <c r="F3855" s="18">
        <v>1</v>
      </c>
      <c r="G3855" s="18">
        <f t="shared" si="181"/>
        <v>0</v>
      </c>
    </row>
    <row r="3856" spans="1:7">
      <c r="A3856" t="e">
        <f>_xlfn.XLOOKUP(I3856,UTILIZADAS[Contacto1],UTILIZADAS[Source.Name],,0)</f>
        <v>#N/A</v>
      </c>
      <c r="B3856" s="18" t="e">
        <f>VLOOKUP(J3856,Ref!A:C,3,0)</f>
        <v>#N/A</v>
      </c>
      <c r="C3856" s="18" t="e">
        <f>VLOOKUP(J3856,Ref!A:D,4,0)</f>
        <v>#N/A</v>
      </c>
      <c r="D3856" s="18" t="str">
        <f t="shared" si="180"/>
        <v>00/ene</v>
      </c>
      <c r="E3856" s="18">
        <f t="shared" si="182"/>
        <v>0</v>
      </c>
      <c r="F3856" s="18">
        <v>1</v>
      </c>
      <c r="G3856" s="18">
        <f t="shared" si="181"/>
        <v>0</v>
      </c>
    </row>
    <row r="3857" spans="1:7">
      <c r="A3857" t="e">
        <f>_xlfn.XLOOKUP(I3857,UTILIZADAS[Contacto1],UTILIZADAS[Source.Name],,0)</f>
        <v>#N/A</v>
      </c>
      <c r="B3857" s="18" t="e">
        <f>VLOOKUP(J3857,Ref!A:C,3,0)</f>
        <v>#N/A</v>
      </c>
      <c r="C3857" s="18" t="e">
        <f>VLOOKUP(J3857,Ref!A:D,4,0)</f>
        <v>#N/A</v>
      </c>
      <c r="D3857" s="18" t="str">
        <f t="shared" si="180"/>
        <v>00/ene</v>
      </c>
      <c r="E3857" s="18">
        <f t="shared" si="182"/>
        <v>0</v>
      </c>
      <c r="F3857" s="18">
        <v>1</v>
      </c>
      <c r="G3857" s="18">
        <f t="shared" si="181"/>
        <v>0</v>
      </c>
    </row>
    <row r="3858" spans="1:7">
      <c r="A3858" t="e">
        <f>_xlfn.XLOOKUP(I3858,UTILIZADAS[Contacto1],UTILIZADAS[Source.Name],,0)</f>
        <v>#N/A</v>
      </c>
      <c r="B3858" s="18" t="e">
        <f>VLOOKUP(J3858,Ref!A:C,3,0)</f>
        <v>#N/A</v>
      </c>
      <c r="C3858" s="18" t="e">
        <f>VLOOKUP(J3858,Ref!A:D,4,0)</f>
        <v>#N/A</v>
      </c>
      <c r="D3858" s="18" t="str">
        <f t="shared" si="180"/>
        <v>00/ene</v>
      </c>
      <c r="E3858" s="18">
        <f t="shared" si="182"/>
        <v>0</v>
      </c>
      <c r="F3858" s="18">
        <v>1</v>
      </c>
      <c r="G3858" s="18">
        <f t="shared" si="181"/>
        <v>0</v>
      </c>
    </row>
    <row r="3859" spans="1:7">
      <c r="A3859" t="e">
        <f>_xlfn.XLOOKUP(I3859,UTILIZADAS[Contacto1],UTILIZADAS[Source.Name],,0)</f>
        <v>#N/A</v>
      </c>
      <c r="B3859" s="18" t="e">
        <f>VLOOKUP(J3859,Ref!A:C,3,0)</f>
        <v>#N/A</v>
      </c>
      <c r="C3859" s="18" t="e">
        <f>VLOOKUP(J3859,Ref!A:D,4,0)</f>
        <v>#N/A</v>
      </c>
      <c r="D3859" s="18" t="str">
        <f t="shared" si="180"/>
        <v>00/ene</v>
      </c>
      <c r="E3859" s="18">
        <f t="shared" si="182"/>
        <v>0</v>
      </c>
      <c r="F3859" s="18">
        <v>1</v>
      </c>
      <c r="G3859" s="18">
        <f t="shared" si="181"/>
        <v>0</v>
      </c>
    </row>
    <row r="3860" spans="1:7">
      <c r="A3860" t="e">
        <f>_xlfn.XLOOKUP(I3860,UTILIZADAS[Contacto1],UTILIZADAS[Source.Name],,0)</f>
        <v>#N/A</v>
      </c>
      <c r="B3860" s="18" t="e">
        <f>VLOOKUP(J3860,Ref!A:C,3,0)</f>
        <v>#N/A</v>
      </c>
      <c r="C3860" s="18" t="e">
        <f>VLOOKUP(J3860,Ref!A:D,4,0)</f>
        <v>#N/A</v>
      </c>
      <c r="D3860" s="18" t="str">
        <f t="shared" si="180"/>
        <v>00/ene</v>
      </c>
      <c r="E3860" s="18">
        <f t="shared" si="182"/>
        <v>0</v>
      </c>
      <c r="F3860" s="18">
        <v>1</v>
      </c>
      <c r="G3860" s="18">
        <f t="shared" si="181"/>
        <v>0</v>
      </c>
    </row>
    <row r="3861" spans="1:7">
      <c r="A3861" t="e">
        <f>_xlfn.XLOOKUP(I3861,UTILIZADAS[Contacto1],UTILIZADAS[Source.Name],,0)</f>
        <v>#N/A</v>
      </c>
      <c r="B3861" s="18" t="e">
        <f>VLOOKUP(J3861,Ref!A:C,3,0)</f>
        <v>#N/A</v>
      </c>
      <c r="C3861" s="18" t="e">
        <f>VLOOKUP(J3861,Ref!A:D,4,0)</f>
        <v>#N/A</v>
      </c>
      <c r="D3861" s="18" t="str">
        <f t="shared" si="180"/>
        <v>00/ene</v>
      </c>
      <c r="E3861" s="18">
        <f t="shared" si="182"/>
        <v>0</v>
      </c>
      <c r="F3861" s="18">
        <v>1</v>
      </c>
      <c r="G3861" s="18">
        <f t="shared" si="181"/>
        <v>0</v>
      </c>
    </row>
    <row r="3862" spans="1:7">
      <c r="A3862" t="e">
        <f>_xlfn.XLOOKUP(I3862,UTILIZADAS[Contacto1],UTILIZADAS[Source.Name],,0)</f>
        <v>#N/A</v>
      </c>
      <c r="B3862" s="18" t="e">
        <f>VLOOKUP(J3862,Ref!A:C,3,0)</f>
        <v>#N/A</v>
      </c>
      <c r="C3862" s="18" t="e">
        <f>VLOOKUP(J3862,Ref!A:D,4,0)</f>
        <v>#N/A</v>
      </c>
      <c r="D3862" s="18" t="str">
        <f t="shared" si="180"/>
        <v>00/ene</v>
      </c>
      <c r="E3862" s="18">
        <f t="shared" si="182"/>
        <v>0</v>
      </c>
      <c r="F3862" s="18">
        <v>1</v>
      </c>
      <c r="G3862" s="18">
        <f t="shared" si="181"/>
        <v>0</v>
      </c>
    </row>
    <row r="3863" spans="1:7">
      <c r="A3863" t="e">
        <f>_xlfn.XLOOKUP(I3863,UTILIZADAS[Contacto1],UTILIZADAS[Source.Name],,0)</f>
        <v>#N/A</v>
      </c>
      <c r="B3863" s="18" t="e">
        <f>VLOOKUP(J3863,Ref!A:C,3,0)</f>
        <v>#N/A</v>
      </c>
      <c r="C3863" s="18" t="e">
        <f>VLOOKUP(J3863,Ref!A:D,4,0)</f>
        <v>#N/A</v>
      </c>
      <c r="D3863" s="18" t="str">
        <f t="shared" si="180"/>
        <v>00/ene</v>
      </c>
      <c r="E3863" s="18">
        <f t="shared" si="182"/>
        <v>0</v>
      </c>
      <c r="F3863" s="18">
        <v>1</v>
      </c>
      <c r="G3863" s="18">
        <f t="shared" si="181"/>
        <v>0</v>
      </c>
    </row>
    <row r="3864" spans="1:7">
      <c r="A3864" t="e">
        <f>_xlfn.XLOOKUP(I3864,UTILIZADAS[Contacto1],UTILIZADAS[Source.Name],,0)</f>
        <v>#N/A</v>
      </c>
      <c r="B3864" s="18" t="e">
        <f>VLOOKUP(J3864,Ref!A:C,3,0)</f>
        <v>#N/A</v>
      </c>
      <c r="C3864" s="18" t="e">
        <f>VLOOKUP(J3864,Ref!A:D,4,0)</f>
        <v>#N/A</v>
      </c>
      <c r="D3864" s="18" t="str">
        <f t="shared" si="180"/>
        <v>00/ene</v>
      </c>
      <c r="E3864" s="18">
        <f t="shared" si="182"/>
        <v>0</v>
      </c>
      <c r="F3864" s="18">
        <v>1</v>
      </c>
      <c r="G3864" s="18">
        <f t="shared" si="181"/>
        <v>0</v>
      </c>
    </row>
    <row r="3865" spans="1:7">
      <c r="A3865" t="e">
        <f>_xlfn.XLOOKUP(I3865,UTILIZADAS[Contacto1],UTILIZADAS[Source.Name],,0)</f>
        <v>#N/A</v>
      </c>
      <c r="B3865" s="18" t="e">
        <f>VLOOKUP(J3865,Ref!A:C,3,0)</f>
        <v>#N/A</v>
      </c>
      <c r="C3865" s="18" t="e">
        <f>VLOOKUP(J3865,Ref!A:D,4,0)</f>
        <v>#N/A</v>
      </c>
      <c r="D3865" s="18" t="str">
        <f t="shared" si="180"/>
        <v>00/ene</v>
      </c>
      <c r="E3865" s="18">
        <f t="shared" si="182"/>
        <v>0</v>
      </c>
      <c r="F3865" s="18">
        <v>1</v>
      </c>
      <c r="G3865" s="18">
        <f t="shared" si="181"/>
        <v>0</v>
      </c>
    </row>
    <row r="3866" spans="1:7">
      <c r="A3866" t="e">
        <f>_xlfn.XLOOKUP(I3866,UTILIZADAS[Contacto1],UTILIZADAS[Source.Name],,0)</f>
        <v>#N/A</v>
      </c>
      <c r="B3866" s="18" t="e">
        <f>VLOOKUP(J3866,Ref!A:C,3,0)</f>
        <v>#N/A</v>
      </c>
      <c r="C3866" s="18" t="e">
        <f>VLOOKUP(J3866,Ref!A:D,4,0)</f>
        <v>#N/A</v>
      </c>
      <c r="D3866" s="18" t="str">
        <f t="shared" si="180"/>
        <v>00/ene</v>
      </c>
      <c r="E3866" s="18">
        <f t="shared" si="182"/>
        <v>0</v>
      </c>
      <c r="F3866" s="18">
        <v>1</v>
      </c>
      <c r="G3866" s="18">
        <f t="shared" si="181"/>
        <v>0</v>
      </c>
    </row>
    <row r="3867" spans="1:7">
      <c r="A3867" t="e">
        <f>_xlfn.XLOOKUP(I3867,UTILIZADAS[Contacto1],UTILIZADAS[Source.Name],,0)</f>
        <v>#N/A</v>
      </c>
      <c r="B3867" s="18" t="e">
        <f>VLOOKUP(J3867,Ref!A:C,3,0)</f>
        <v>#N/A</v>
      </c>
      <c r="C3867" s="18" t="e">
        <f>VLOOKUP(J3867,Ref!A:D,4,0)</f>
        <v>#N/A</v>
      </c>
      <c r="D3867" s="18" t="str">
        <f t="shared" si="180"/>
        <v>00/ene</v>
      </c>
      <c r="E3867" s="18">
        <f t="shared" si="182"/>
        <v>0</v>
      </c>
      <c r="F3867" s="18">
        <v>1</v>
      </c>
      <c r="G3867" s="18">
        <f t="shared" si="181"/>
        <v>0</v>
      </c>
    </row>
    <row r="3868" spans="1:7">
      <c r="A3868" t="e">
        <f>_xlfn.XLOOKUP(I3868,UTILIZADAS[Contacto1],UTILIZADAS[Source.Name],,0)</f>
        <v>#N/A</v>
      </c>
      <c r="B3868" s="18" t="e">
        <f>VLOOKUP(J3868,Ref!A:C,3,0)</f>
        <v>#N/A</v>
      </c>
      <c r="C3868" s="18" t="e">
        <f>VLOOKUP(J3868,Ref!A:D,4,0)</f>
        <v>#N/A</v>
      </c>
      <c r="D3868" s="18" t="str">
        <f t="shared" si="180"/>
        <v>00/ene</v>
      </c>
      <c r="E3868" s="18">
        <f t="shared" si="182"/>
        <v>0</v>
      </c>
      <c r="F3868" s="18">
        <v>1</v>
      </c>
      <c r="G3868" s="18">
        <f t="shared" si="181"/>
        <v>0</v>
      </c>
    </row>
    <row r="3869" spans="1:7">
      <c r="A3869" t="e">
        <f>_xlfn.XLOOKUP(I3869,UTILIZADAS[Contacto1],UTILIZADAS[Source.Name],,0)</f>
        <v>#N/A</v>
      </c>
      <c r="B3869" s="18" t="e">
        <f>VLOOKUP(J3869,Ref!A:C,3,0)</f>
        <v>#N/A</v>
      </c>
      <c r="C3869" s="18" t="e">
        <f>VLOOKUP(J3869,Ref!A:D,4,0)</f>
        <v>#N/A</v>
      </c>
      <c r="D3869" s="18" t="str">
        <f t="shared" si="180"/>
        <v>00/ene</v>
      </c>
      <c r="E3869" s="18">
        <f t="shared" si="182"/>
        <v>0</v>
      </c>
      <c r="F3869" s="18">
        <v>1</v>
      </c>
      <c r="G3869" s="18">
        <f t="shared" si="181"/>
        <v>0</v>
      </c>
    </row>
    <row r="3870" spans="1:7">
      <c r="A3870" t="e">
        <f>_xlfn.XLOOKUP(I3870,UTILIZADAS[Contacto1],UTILIZADAS[Source.Name],,0)</f>
        <v>#N/A</v>
      </c>
      <c r="B3870" s="18" t="e">
        <f>VLOOKUP(J3870,Ref!A:C,3,0)</f>
        <v>#N/A</v>
      </c>
      <c r="C3870" s="18" t="e">
        <f>VLOOKUP(J3870,Ref!A:D,4,0)</f>
        <v>#N/A</v>
      </c>
      <c r="D3870" s="18" t="str">
        <f t="shared" si="180"/>
        <v>00/ene</v>
      </c>
      <c r="E3870" s="18">
        <f t="shared" si="182"/>
        <v>0</v>
      </c>
      <c r="F3870" s="18">
        <v>1</v>
      </c>
      <c r="G3870" s="18">
        <f t="shared" si="181"/>
        <v>0</v>
      </c>
    </row>
    <row r="3871" spans="1:7">
      <c r="A3871" t="e">
        <f>_xlfn.XLOOKUP(I3871,UTILIZADAS[Contacto1],UTILIZADAS[Source.Name],,0)</f>
        <v>#N/A</v>
      </c>
      <c r="B3871" s="18" t="e">
        <f>VLOOKUP(J3871,Ref!A:C,3,0)</f>
        <v>#N/A</v>
      </c>
      <c r="C3871" s="18" t="e">
        <f>VLOOKUP(J3871,Ref!A:D,4,0)</f>
        <v>#N/A</v>
      </c>
      <c r="D3871" s="18" t="str">
        <f t="shared" si="180"/>
        <v>00/ene</v>
      </c>
      <c r="E3871" s="18">
        <f t="shared" si="182"/>
        <v>0</v>
      </c>
      <c r="F3871" s="18">
        <v>1</v>
      </c>
      <c r="G3871" s="18">
        <f t="shared" si="181"/>
        <v>0</v>
      </c>
    </row>
    <row r="3872" spans="1:7">
      <c r="A3872" t="e">
        <f>_xlfn.XLOOKUP(I3872,UTILIZADAS[Contacto1],UTILIZADAS[Source.Name],,0)</f>
        <v>#N/A</v>
      </c>
      <c r="B3872" s="18" t="e">
        <f>VLOOKUP(J3872,Ref!A:C,3,0)</f>
        <v>#N/A</v>
      </c>
      <c r="C3872" s="18" t="e">
        <f>VLOOKUP(J3872,Ref!A:D,4,0)</f>
        <v>#N/A</v>
      </c>
      <c r="D3872" s="18" t="str">
        <f t="shared" si="180"/>
        <v>00/ene</v>
      </c>
      <c r="E3872" s="18">
        <f t="shared" si="182"/>
        <v>0</v>
      </c>
      <c r="F3872" s="18">
        <v>1</v>
      </c>
      <c r="G3872" s="18">
        <f t="shared" si="181"/>
        <v>0</v>
      </c>
    </row>
    <row r="3873" spans="1:7">
      <c r="A3873" t="e">
        <f>_xlfn.XLOOKUP(I3873,UTILIZADAS[Contacto1],UTILIZADAS[Source.Name],,0)</f>
        <v>#N/A</v>
      </c>
      <c r="B3873" s="18" t="e">
        <f>VLOOKUP(J3873,Ref!A:C,3,0)</f>
        <v>#N/A</v>
      </c>
      <c r="C3873" s="18" t="e">
        <f>VLOOKUP(J3873,Ref!A:D,4,0)</f>
        <v>#N/A</v>
      </c>
      <c r="D3873" s="18" t="str">
        <f t="shared" si="180"/>
        <v>00/ene</v>
      </c>
      <c r="E3873" s="18">
        <f t="shared" si="182"/>
        <v>0</v>
      </c>
      <c r="F3873" s="18">
        <v>1</v>
      </c>
      <c r="G3873" s="18">
        <f t="shared" si="181"/>
        <v>0</v>
      </c>
    </row>
    <row r="3874" spans="1:7">
      <c r="A3874" t="e">
        <f>_xlfn.XLOOKUP(I3874,UTILIZADAS[Contacto1],UTILIZADAS[Source.Name],,0)</f>
        <v>#N/A</v>
      </c>
      <c r="B3874" s="18" t="e">
        <f>VLOOKUP(J3874,Ref!A:C,3,0)</f>
        <v>#N/A</v>
      </c>
      <c r="C3874" s="18" t="e">
        <f>VLOOKUP(J3874,Ref!A:D,4,0)</f>
        <v>#N/A</v>
      </c>
      <c r="D3874" s="18" t="str">
        <f t="shared" si="180"/>
        <v>00/ene</v>
      </c>
      <c r="E3874" s="18">
        <f t="shared" si="182"/>
        <v>0</v>
      </c>
      <c r="F3874" s="18">
        <v>1</v>
      </c>
      <c r="G3874" s="18">
        <f t="shared" si="181"/>
        <v>0</v>
      </c>
    </row>
    <row r="3875" spans="1:7">
      <c r="A3875" t="e">
        <f>_xlfn.XLOOKUP(I3875,UTILIZADAS[Contacto1],UTILIZADAS[Source.Name],,0)</f>
        <v>#N/A</v>
      </c>
      <c r="B3875" s="18" t="e">
        <f>VLOOKUP(J3875,Ref!A:C,3,0)</f>
        <v>#N/A</v>
      </c>
      <c r="C3875" s="18" t="e">
        <f>VLOOKUP(J3875,Ref!A:D,4,0)</f>
        <v>#N/A</v>
      </c>
      <c r="D3875" s="18" t="str">
        <f t="shared" si="180"/>
        <v>00/ene</v>
      </c>
      <c r="E3875" s="18">
        <f t="shared" si="182"/>
        <v>0</v>
      </c>
      <c r="F3875" s="18">
        <v>1</v>
      </c>
      <c r="G3875" s="18">
        <f t="shared" si="181"/>
        <v>0</v>
      </c>
    </row>
    <row r="3876" spans="1:7">
      <c r="A3876" t="e">
        <f>_xlfn.XLOOKUP(I3876,UTILIZADAS[Contacto1],UTILIZADAS[Source.Name],,0)</f>
        <v>#N/A</v>
      </c>
      <c r="B3876" s="18" t="e">
        <f>VLOOKUP(J3876,Ref!A:C,3,0)</f>
        <v>#N/A</v>
      </c>
      <c r="C3876" s="18" t="e">
        <f>VLOOKUP(J3876,Ref!A:D,4,0)</f>
        <v>#N/A</v>
      </c>
      <c r="D3876" s="18" t="str">
        <f t="shared" si="180"/>
        <v>00/ene</v>
      </c>
      <c r="E3876" s="18">
        <f t="shared" si="182"/>
        <v>0</v>
      </c>
      <c r="F3876" s="18">
        <v>1</v>
      </c>
      <c r="G3876" s="18">
        <f t="shared" si="181"/>
        <v>0</v>
      </c>
    </row>
    <row r="3877" spans="1:7">
      <c r="A3877" t="e">
        <f>_xlfn.XLOOKUP(I3877,UTILIZADAS[Contacto1],UTILIZADAS[Source.Name],,0)</f>
        <v>#N/A</v>
      </c>
      <c r="B3877" s="18" t="e">
        <f>VLOOKUP(J3877,Ref!A:C,3,0)</f>
        <v>#N/A</v>
      </c>
      <c r="C3877" s="18" t="e">
        <f>VLOOKUP(J3877,Ref!A:D,4,0)</f>
        <v>#N/A</v>
      </c>
      <c r="D3877" s="18" t="str">
        <f t="shared" si="180"/>
        <v>00/ene</v>
      </c>
      <c r="E3877" s="18">
        <f t="shared" si="182"/>
        <v>0</v>
      </c>
      <c r="F3877" s="18">
        <v>1</v>
      </c>
      <c r="G3877" s="18">
        <f t="shared" si="181"/>
        <v>0</v>
      </c>
    </row>
    <row r="3878" spans="1:7">
      <c r="A3878" t="e">
        <f>_xlfn.XLOOKUP(I3878,UTILIZADAS[Contacto1],UTILIZADAS[Source.Name],,0)</f>
        <v>#N/A</v>
      </c>
      <c r="B3878" s="18" t="e">
        <f>VLOOKUP(J3878,Ref!A:C,3,0)</f>
        <v>#N/A</v>
      </c>
      <c r="C3878" s="18" t="e">
        <f>VLOOKUP(J3878,Ref!A:D,4,0)</f>
        <v>#N/A</v>
      </c>
      <c r="D3878" s="18" t="str">
        <f t="shared" si="180"/>
        <v>00/ene</v>
      </c>
      <c r="E3878" s="18">
        <f t="shared" si="182"/>
        <v>0</v>
      </c>
      <c r="F3878" s="18">
        <v>1</v>
      </c>
      <c r="G3878" s="18">
        <f t="shared" si="181"/>
        <v>0</v>
      </c>
    </row>
    <row r="3879" spans="1:7">
      <c r="A3879" t="e">
        <f>_xlfn.XLOOKUP(I3879,UTILIZADAS[Contacto1],UTILIZADAS[Source.Name],,0)</f>
        <v>#N/A</v>
      </c>
      <c r="B3879" s="18" t="e">
        <f>VLOOKUP(J3879,Ref!A:C,3,0)</f>
        <v>#N/A</v>
      </c>
      <c r="C3879" s="18" t="e">
        <f>VLOOKUP(J3879,Ref!A:D,4,0)</f>
        <v>#N/A</v>
      </c>
      <c r="D3879" s="18" t="str">
        <f t="shared" si="180"/>
        <v>00/ene</v>
      </c>
      <c r="E3879" s="18">
        <f t="shared" si="182"/>
        <v>0</v>
      </c>
      <c r="F3879" s="18">
        <v>1</v>
      </c>
      <c r="G3879" s="18">
        <f t="shared" si="181"/>
        <v>0</v>
      </c>
    </row>
    <row r="3880" spans="1:7">
      <c r="A3880" t="e">
        <f>_xlfn.XLOOKUP(I3880,UTILIZADAS[Contacto1],UTILIZADAS[Source.Name],,0)</f>
        <v>#N/A</v>
      </c>
      <c r="B3880" s="18" t="e">
        <f>VLOOKUP(J3880,Ref!A:C,3,0)</f>
        <v>#N/A</v>
      </c>
      <c r="C3880" s="18" t="e">
        <f>VLOOKUP(J3880,Ref!A:D,4,0)</f>
        <v>#N/A</v>
      </c>
      <c r="D3880" s="18" t="str">
        <f t="shared" si="180"/>
        <v>00/ene</v>
      </c>
      <c r="E3880" s="18">
        <f t="shared" si="182"/>
        <v>0</v>
      </c>
      <c r="F3880" s="18">
        <v>1</v>
      </c>
      <c r="G3880" s="18">
        <f t="shared" si="181"/>
        <v>0</v>
      </c>
    </row>
    <row r="3881" spans="1:7">
      <c r="A3881" t="e">
        <f>_xlfn.XLOOKUP(I3881,UTILIZADAS[Contacto1],UTILIZADAS[Source.Name],,0)</f>
        <v>#N/A</v>
      </c>
      <c r="B3881" s="18" t="e">
        <f>VLOOKUP(J3881,Ref!A:C,3,0)</f>
        <v>#N/A</v>
      </c>
      <c r="C3881" s="18" t="e">
        <f>VLOOKUP(J3881,Ref!A:D,4,0)</f>
        <v>#N/A</v>
      </c>
      <c r="D3881" s="18" t="str">
        <f t="shared" si="180"/>
        <v>00/ene</v>
      </c>
      <c r="E3881" s="18">
        <f t="shared" si="182"/>
        <v>0</v>
      </c>
      <c r="F3881" s="18">
        <v>1</v>
      </c>
      <c r="G3881" s="18">
        <f t="shared" si="181"/>
        <v>0</v>
      </c>
    </row>
    <row r="3882" spans="1:7">
      <c r="A3882" t="e">
        <f>_xlfn.XLOOKUP(I3882,UTILIZADAS[Contacto1],UTILIZADAS[Source.Name],,0)</f>
        <v>#N/A</v>
      </c>
      <c r="B3882" s="18" t="e">
        <f>VLOOKUP(J3882,Ref!A:C,3,0)</f>
        <v>#N/A</v>
      </c>
      <c r="C3882" s="18" t="e">
        <f>VLOOKUP(J3882,Ref!A:D,4,0)</f>
        <v>#N/A</v>
      </c>
      <c r="D3882" s="18" t="str">
        <f t="shared" si="180"/>
        <v>00/ene</v>
      </c>
      <c r="E3882" s="18">
        <f t="shared" si="182"/>
        <v>0</v>
      </c>
      <c r="F3882" s="18">
        <v>1</v>
      </c>
      <c r="G3882" s="18">
        <f t="shared" si="181"/>
        <v>0</v>
      </c>
    </row>
    <row r="3883" spans="1:7">
      <c r="A3883" t="e">
        <f>_xlfn.XLOOKUP(I3883,UTILIZADAS[Contacto1],UTILIZADAS[Source.Name],,0)</f>
        <v>#N/A</v>
      </c>
      <c r="B3883" s="18" t="e">
        <f>VLOOKUP(J3883,Ref!A:C,3,0)</f>
        <v>#N/A</v>
      </c>
      <c r="C3883" s="18" t="e">
        <f>VLOOKUP(J3883,Ref!A:D,4,0)</f>
        <v>#N/A</v>
      </c>
      <c r="D3883" s="18" t="str">
        <f t="shared" si="180"/>
        <v>00/ene</v>
      </c>
      <c r="E3883" s="18">
        <f t="shared" si="182"/>
        <v>0</v>
      </c>
      <c r="F3883" s="18">
        <v>1</v>
      </c>
      <c r="G3883" s="18">
        <f t="shared" si="181"/>
        <v>0</v>
      </c>
    </row>
    <row r="3884" spans="1:7">
      <c r="A3884" t="e">
        <f>_xlfn.XLOOKUP(I3884,UTILIZADAS[Contacto1],UTILIZADAS[Source.Name],,0)</f>
        <v>#N/A</v>
      </c>
      <c r="B3884" s="18" t="e">
        <f>VLOOKUP(J3884,Ref!A:C,3,0)</f>
        <v>#N/A</v>
      </c>
      <c r="C3884" s="18" t="e">
        <f>VLOOKUP(J3884,Ref!A:D,4,0)</f>
        <v>#N/A</v>
      </c>
      <c r="D3884" s="18" t="str">
        <f t="shared" si="180"/>
        <v>00/ene</v>
      </c>
      <c r="E3884" s="18">
        <f t="shared" si="182"/>
        <v>0</v>
      </c>
      <c r="F3884" s="18">
        <v>1</v>
      </c>
      <c r="G3884" s="18">
        <f t="shared" si="181"/>
        <v>0</v>
      </c>
    </row>
    <row r="3885" spans="1:7">
      <c r="A3885" t="e">
        <f>_xlfn.XLOOKUP(I3885,UTILIZADAS[Contacto1],UTILIZADAS[Source.Name],,0)</f>
        <v>#N/A</v>
      </c>
      <c r="B3885" s="18" t="e">
        <f>VLOOKUP(J3885,Ref!A:C,3,0)</f>
        <v>#N/A</v>
      </c>
      <c r="C3885" s="18" t="e">
        <f>VLOOKUP(J3885,Ref!A:D,4,0)</f>
        <v>#N/A</v>
      </c>
      <c r="D3885" s="18" t="str">
        <f t="shared" si="180"/>
        <v>00/ene</v>
      </c>
      <c r="E3885" s="18">
        <f t="shared" si="182"/>
        <v>0</v>
      </c>
      <c r="F3885" s="18">
        <v>1</v>
      </c>
      <c r="G3885" s="18">
        <f t="shared" si="181"/>
        <v>0</v>
      </c>
    </row>
    <row r="3886" spans="1:7">
      <c r="A3886" t="e">
        <f>_xlfn.XLOOKUP(I3886,UTILIZADAS[Contacto1],UTILIZADAS[Source.Name],,0)</f>
        <v>#N/A</v>
      </c>
      <c r="B3886" s="18" t="e">
        <f>VLOOKUP(J3886,Ref!A:C,3,0)</f>
        <v>#N/A</v>
      </c>
      <c r="C3886" s="18" t="e">
        <f>VLOOKUP(J3886,Ref!A:D,4,0)</f>
        <v>#N/A</v>
      </c>
      <c r="D3886" s="18" t="str">
        <f t="shared" si="180"/>
        <v>00/ene</v>
      </c>
      <c r="E3886" s="18">
        <f t="shared" si="182"/>
        <v>0</v>
      </c>
      <c r="F3886" s="18">
        <v>1</v>
      </c>
      <c r="G3886" s="18">
        <f t="shared" si="181"/>
        <v>0</v>
      </c>
    </row>
    <row r="3887" spans="1:7">
      <c r="A3887" t="e">
        <f>_xlfn.XLOOKUP(I3887,UTILIZADAS[Contacto1],UTILIZADAS[Source.Name],,0)</f>
        <v>#N/A</v>
      </c>
      <c r="B3887" s="18" t="e">
        <f>VLOOKUP(J3887,Ref!A:C,3,0)</f>
        <v>#N/A</v>
      </c>
      <c r="C3887" s="18" t="e">
        <f>VLOOKUP(J3887,Ref!A:D,4,0)</f>
        <v>#N/A</v>
      </c>
      <c r="D3887" s="18" t="str">
        <f t="shared" si="180"/>
        <v>00/ene</v>
      </c>
      <c r="E3887" s="18">
        <f t="shared" si="182"/>
        <v>0</v>
      </c>
      <c r="F3887" s="18">
        <v>1</v>
      </c>
      <c r="G3887" s="18">
        <f t="shared" si="181"/>
        <v>0</v>
      </c>
    </row>
    <row r="3888" spans="1:7">
      <c r="A3888" t="e">
        <f>_xlfn.XLOOKUP(I3888,UTILIZADAS[Contacto1],UTILIZADAS[Source.Name],,0)</f>
        <v>#N/A</v>
      </c>
      <c r="B3888" s="18" t="e">
        <f>VLOOKUP(J3888,Ref!A:C,3,0)</f>
        <v>#N/A</v>
      </c>
      <c r="C3888" s="18" t="e">
        <f>VLOOKUP(J3888,Ref!A:D,4,0)</f>
        <v>#N/A</v>
      </c>
      <c r="D3888" s="18" t="str">
        <f t="shared" si="180"/>
        <v>00/ene</v>
      </c>
      <c r="E3888" s="18">
        <f t="shared" si="182"/>
        <v>0</v>
      </c>
      <c r="F3888" s="18">
        <v>1</v>
      </c>
      <c r="G3888" s="18">
        <f t="shared" si="181"/>
        <v>0</v>
      </c>
    </row>
    <row r="3889" spans="1:7">
      <c r="A3889" t="e">
        <f>_xlfn.XLOOKUP(I3889,UTILIZADAS[Contacto1],UTILIZADAS[Source.Name],,0)</f>
        <v>#N/A</v>
      </c>
      <c r="B3889" s="18" t="e">
        <f>VLOOKUP(J3889,Ref!A:C,3,0)</f>
        <v>#N/A</v>
      </c>
      <c r="C3889" s="18" t="e">
        <f>VLOOKUP(J3889,Ref!A:D,4,0)</f>
        <v>#N/A</v>
      </c>
      <c r="D3889" s="18" t="str">
        <f t="shared" si="180"/>
        <v>00/ene</v>
      </c>
      <c r="E3889" s="18">
        <f t="shared" si="182"/>
        <v>0</v>
      </c>
      <c r="F3889" s="18">
        <v>1</v>
      </c>
      <c r="G3889" s="18">
        <f t="shared" si="181"/>
        <v>0</v>
      </c>
    </row>
    <row r="3890" spans="1:7">
      <c r="A3890" t="e">
        <f>_xlfn.XLOOKUP(I3890,UTILIZADAS[Contacto1],UTILIZADAS[Source.Name],,0)</f>
        <v>#N/A</v>
      </c>
      <c r="B3890" s="18" t="e">
        <f>VLOOKUP(J3890,Ref!A:C,3,0)</f>
        <v>#N/A</v>
      </c>
      <c r="C3890" s="18" t="e">
        <f>VLOOKUP(J3890,Ref!A:D,4,0)</f>
        <v>#N/A</v>
      </c>
      <c r="D3890" s="18" t="str">
        <f t="shared" ref="D3890:D3953" si="183">TEXT(H3890,"dd/mmm")</f>
        <v>00/ene</v>
      </c>
      <c r="E3890" s="18">
        <f t="shared" si="182"/>
        <v>0</v>
      </c>
      <c r="F3890" s="18">
        <v>1</v>
      </c>
      <c r="G3890" s="18">
        <f t="shared" ref="G3890:G3953" si="184">IF(I3890=I3891,0,1)</f>
        <v>0</v>
      </c>
    </row>
    <row r="3891" spans="1:7">
      <c r="A3891" t="e">
        <f>_xlfn.XLOOKUP(I3891,UTILIZADAS[Contacto1],UTILIZADAS[Source.Name],,0)</f>
        <v>#N/A</v>
      </c>
      <c r="B3891" s="18" t="e">
        <f>VLOOKUP(J3891,Ref!A:C,3,0)</f>
        <v>#N/A</v>
      </c>
      <c r="C3891" s="18" t="e">
        <f>VLOOKUP(J3891,Ref!A:D,4,0)</f>
        <v>#N/A</v>
      </c>
      <c r="D3891" s="18" t="str">
        <f t="shared" si="183"/>
        <v>00/ene</v>
      </c>
      <c r="E3891" s="18">
        <f t="shared" si="182"/>
        <v>0</v>
      </c>
      <c r="F3891" s="18">
        <v>1</v>
      </c>
      <c r="G3891" s="18">
        <f t="shared" si="184"/>
        <v>0</v>
      </c>
    </row>
    <row r="3892" spans="1:7">
      <c r="A3892" t="e">
        <f>_xlfn.XLOOKUP(I3892,UTILIZADAS[Contacto1],UTILIZADAS[Source.Name],,0)</f>
        <v>#N/A</v>
      </c>
      <c r="B3892" s="18" t="e">
        <f>VLOOKUP(J3892,Ref!A:C,3,0)</f>
        <v>#N/A</v>
      </c>
      <c r="C3892" s="18" t="e">
        <f>VLOOKUP(J3892,Ref!A:D,4,0)</f>
        <v>#N/A</v>
      </c>
      <c r="D3892" s="18" t="str">
        <f t="shared" si="183"/>
        <v>00/ene</v>
      </c>
      <c r="E3892" s="18">
        <f t="shared" si="182"/>
        <v>0</v>
      </c>
      <c r="F3892" s="18">
        <v>1</v>
      </c>
      <c r="G3892" s="18">
        <f t="shared" si="184"/>
        <v>0</v>
      </c>
    </row>
    <row r="3893" spans="1:7">
      <c r="A3893" t="e">
        <f>_xlfn.XLOOKUP(I3893,UTILIZADAS[Contacto1],UTILIZADAS[Source.Name],,0)</f>
        <v>#N/A</v>
      </c>
      <c r="B3893" s="18" t="e">
        <f>VLOOKUP(J3893,Ref!A:C,3,0)</f>
        <v>#N/A</v>
      </c>
      <c r="C3893" s="18" t="e">
        <f>VLOOKUP(J3893,Ref!A:D,4,0)</f>
        <v>#N/A</v>
      </c>
      <c r="D3893" s="18" t="str">
        <f t="shared" si="183"/>
        <v>00/ene</v>
      </c>
      <c r="E3893" s="18">
        <f t="shared" si="182"/>
        <v>0</v>
      </c>
      <c r="F3893" s="18">
        <v>1</v>
      </c>
      <c r="G3893" s="18">
        <f t="shared" si="184"/>
        <v>0</v>
      </c>
    </row>
    <row r="3894" spans="1:7">
      <c r="A3894" t="e">
        <f>_xlfn.XLOOKUP(I3894,UTILIZADAS[Contacto1],UTILIZADAS[Source.Name],,0)</f>
        <v>#N/A</v>
      </c>
      <c r="B3894" s="18" t="e">
        <f>VLOOKUP(J3894,Ref!A:C,3,0)</f>
        <v>#N/A</v>
      </c>
      <c r="C3894" s="18" t="e">
        <f>VLOOKUP(J3894,Ref!A:D,4,0)</f>
        <v>#N/A</v>
      </c>
      <c r="D3894" s="18" t="str">
        <f t="shared" si="183"/>
        <v>00/ene</v>
      </c>
      <c r="E3894" s="18">
        <f t="shared" si="182"/>
        <v>0</v>
      </c>
      <c r="F3894" s="18">
        <v>1</v>
      </c>
      <c r="G3894" s="18">
        <f t="shared" si="184"/>
        <v>0</v>
      </c>
    </row>
    <row r="3895" spans="1:7">
      <c r="A3895" t="e">
        <f>_xlfn.XLOOKUP(I3895,UTILIZADAS[Contacto1],UTILIZADAS[Source.Name],,0)</f>
        <v>#N/A</v>
      </c>
      <c r="B3895" s="18" t="e">
        <f>VLOOKUP(J3895,Ref!A:C,3,0)</f>
        <v>#N/A</v>
      </c>
      <c r="C3895" s="18" t="e">
        <f>VLOOKUP(J3895,Ref!A:D,4,0)</f>
        <v>#N/A</v>
      </c>
      <c r="D3895" s="18" t="str">
        <f t="shared" si="183"/>
        <v>00/ene</v>
      </c>
      <c r="E3895" s="18">
        <f t="shared" si="182"/>
        <v>0</v>
      </c>
      <c r="F3895" s="18">
        <v>1</v>
      </c>
      <c r="G3895" s="18">
        <f t="shared" si="184"/>
        <v>0</v>
      </c>
    </row>
    <row r="3896" spans="1:7">
      <c r="A3896" t="e">
        <f>_xlfn.XLOOKUP(I3896,UTILIZADAS[Contacto1],UTILIZADAS[Source.Name],,0)</f>
        <v>#N/A</v>
      </c>
      <c r="B3896" s="18" t="e">
        <f>VLOOKUP(J3896,Ref!A:C,3,0)</f>
        <v>#N/A</v>
      </c>
      <c r="C3896" s="18" t="e">
        <f>VLOOKUP(J3896,Ref!A:D,4,0)</f>
        <v>#N/A</v>
      </c>
      <c r="D3896" s="18" t="str">
        <f t="shared" si="183"/>
        <v>00/ene</v>
      </c>
      <c r="E3896" s="18">
        <f t="shared" si="182"/>
        <v>0</v>
      </c>
      <c r="F3896" s="18">
        <v>1</v>
      </c>
      <c r="G3896" s="18">
        <f t="shared" si="184"/>
        <v>0</v>
      </c>
    </row>
    <row r="3897" spans="1:7">
      <c r="A3897" t="e">
        <f>_xlfn.XLOOKUP(I3897,UTILIZADAS[Contacto1],UTILIZADAS[Source.Name],,0)</f>
        <v>#N/A</v>
      </c>
      <c r="B3897" s="18" t="e">
        <f>VLOOKUP(J3897,Ref!A:C,3,0)</f>
        <v>#N/A</v>
      </c>
      <c r="C3897" s="18" t="e">
        <f>VLOOKUP(J3897,Ref!A:D,4,0)</f>
        <v>#N/A</v>
      </c>
      <c r="D3897" s="18" t="str">
        <f t="shared" si="183"/>
        <v>00/ene</v>
      </c>
      <c r="E3897" s="18">
        <f t="shared" si="182"/>
        <v>0</v>
      </c>
      <c r="F3897" s="18">
        <v>1</v>
      </c>
      <c r="G3897" s="18">
        <f t="shared" si="184"/>
        <v>0</v>
      </c>
    </row>
    <row r="3898" spans="1:7">
      <c r="A3898" t="e">
        <f>_xlfn.XLOOKUP(I3898,UTILIZADAS[Contacto1],UTILIZADAS[Source.Name],,0)</f>
        <v>#N/A</v>
      </c>
      <c r="B3898" s="18" t="e">
        <f>VLOOKUP(J3898,Ref!A:C,3,0)</f>
        <v>#N/A</v>
      </c>
      <c r="C3898" s="18" t="e">
        <f>VLOOKUP(J3898,Ref!A:D,4,0)</f>
        <v>#N/A</v>
      </c>
      <c r="D3898" s="18" t="str">
        <f t="shared" si="183"/>
        <v>00/ene</v>
      </c>
      <c r="E3898" s="18">
        <f t="shared" si="182"/>
        <v>0</v>
      </c>
      <c r="F3898" s="18">
        <v>1</v>
      </c>
      <c r="G3898" s="18">
        <f t="shared" si="184"/>
        <v>0</v>
      </c>
    </row>
    <row r="3899" spans="1:7">
      <c r="A3899" t="e">
        <f>_xlfn.XLOOKUP(I3899,UTILIZADAS[Contacto1],UTILIZADAS[Source.Name],,0)</f>
        <v>#N/A</v>
      </c>
      <c r="B3899" s="18" t="e">
        <f>VLOOKUP(J3899,Ref!A:C,3,0)</f>
        <v>#N/A</v>
      </c>
      <c r="C3899" s="18" t="e">
        <f>VLOOKUP(J3899,Ref!A:D,4,0)</f>
        <v>#N/A</v>
      </c>
      <c r="D3899" s="18" t="str">
        <f t="shared" si="183"/>
        <v>00/ene</v>
      </c>
      <c r="E3899" s="18">
        <f t="shared" si="182"/>
        <v>0</v>
      </c>
      <c r="F3899" s="18">
        <v>1</v>
      </c>
      <c r="G3899" s="18">
        <f t="shared" si="184"/>
        <v>0</v>
      </c>
    </row>
    <row r="3900" spans="1:7">
      <c r="A3900" t="e">
        <f>_xlfn.XLOOKUP(I3900,UTILIZADAS[Contacto1],UTILIZADAS[Source.Name],,0)</f>
        <v>#N/A</v>
      </c>
      <c r="B3900" s="18" t="e">
        <f>VLOOKUP(J3900,Ref!A:C,3,0)</f>
        <v>#N/A</v>
      </c>
      <c r="C3900" s="18" t="e">
        <f>VLOOKUP(J3900,Ref!A:D,4,0)</f>
        <v>#N/A</v>
      </c>
      <c r="D3900" s="18" t="str">
        <f t="shared" si="183"/>
        <v>00/ene</v>
      </c>
      <c r="E3900" s="18">
        <f t="shared" si="182"/>
        <v>0</v>
      </c>
      <c r="F3900" s="18">
        <v>1</v>
      </c>
      <c r="G3900" s="18">
        <f t="shared" si="184"/>
        <v>0</v>
      </c>
    </row>
    <row r="3901" spans="1:7">
      <c r="A3901" t="e">
        <f>_xlfn.XLOOKUP(I3901,UTILIZADAS[Contacto1],UTILIZADAS[Source.Name],,0)</f>
        <v>#N/A</v>
      </c>
      <c r="B3901" s="18" t="e">
        <f>VLOOKUP(J3901,Ref!A:C,3,0)</f>
        <v>#N/A</v>
      </c>
      <c r="C3901" s="18" t="e">
        <f>VLOOKUP(J3901,Ref!A:D,4,0)</f>
        <v>#N/A</v>
      </c>
      <c r="D3901" s="18" t="str">
        <f t="shared" si="183"/>
        <v>00/ene</v>
      </c>
      <c r="E3901" s="18">
        <f t="shared" si="182"/>
        <v>0</v>
      </c>
      <c r="F3901" s="18">
        <v>1</v>
      </c>
      <c r="G3901" s="18">
        <f t="shared" si="184"/>
        <v>0</v>
      </c>
    </row>
    <row r="3902" spans="1:7">
      <c r="A3902" t="e">
        <f>_xlfn.XLOOKUP(I3902,UTILIZADAS[Contacto1],UTILIZADAS[Source.Name],,0)</f>
        <v>#N/A</v>
      </c>
      <c r="B3902" s="18" t="e">
        <f>VLOOKUP(J3902,Ref!A:C,3,0)</f>
        <v>#N/A</v>
      </c>
      <c r="C3902" s="18" t="e">
        <f>VLOOKUP(J3902,Ref!A:D,4,0)</f>
        <v>#N/A</v>
      </c>
      <c r="D3902" s="18" t="str">
        <f t="shared" si="183"/>
        <v>00/ene</v>
      </c>
      <c r="E3902" s="18">
        <f t="shared" si="182"/>
        <v>0</v>
      </c>
      <c r="F3902" s="18">
        <v>1</v>
      </c>
      <c r="G3902" s="18">
        <f t="shared" si="184"/>
        <v>0</v>
      </c>
    </row>
    <row r="3903" spans="1:7">
      <c r="A3903" t="e">
        <f>_xlfn.XLOOKUP(I3903,UTILIZADAS[Contacto1],UTILIZADAS[Source.Name],,0)</f>
        <v>#N/A</v>
      </c>
      <c r="B3903" s="18" t="e">
        <f>VLOOKUP(J3903,Ref!A:C,3,0)</f>
        <v>#N/A</v>
      </c>
      <c r="C3903" s="18" t="e">
        <f>VLOOKUP(J3903,Ref!A:D,4,0)</f>
        <v>#N/A</v>
      </c>
      <c r="D3903" s="18" t="str">
        <f t="shared" si="183"/>
        <v>00/ene</v>
      </c>
      <c r="E3903" s="18">
        <f t="shared" si="182"/>
        <v>0</v>
      </c>
      <c r="F3903" s="18">
        <v>1</v>
      </c>
      <c r="G3903" s="18">
        <f t="shared" si="184"/>
        <v>0</v>
      </c>
    </row>
    <row r="3904" spans="1:7">
      <c r="A3904" t="e">
        <f>_xlfn.XLOOKUP(I3904,UTILIZADAS[Contacto1],UTILIZADAS[Source.Name],,0)</f>
        <v>#N/A</v>
      </c>
      <c r="B3904" s="18" t="e">
        <f>VLOOKUP(J3904,Ref!A:C,3,0)</f>
        <v>#N/A</v>
      </c>
      <c r="C3904" s="18" t="e">
        <f>VLOOKUP(J3904,Ref!A:D,4,0)</f>
        <v>#N/A</v>
      </c>
      <c r="D3904" s="18" t="str">
        <f t="shared" si="183"/>
        <v>00/ene</v>
      </c>
      <c r="E3904" s="18">
        <f t="shared" si="182"/>
        <v>0</v>
      </c>
      <c r="F3904" s="18">
        <v>1</v>
      </c>
      <c r="G3904" s="18">
        <f t="shared" si="184"/>
        <v>0</v>
      </c>
    </row>
    <row r="3905" spans="1:7">
      <c r="A3905" t="e">
        <f>_xlfn.XLOOKUP(I3905,UTILIZADAS[Contacto1],UTILIZADAS[Source.Name],,0)</f>
        <v>#N/A</v>
      </c>
      <c r="B3905" s="18" t="e">
        <f>VLOOKUP(J3905,Ref!A:C,3,0)</f>
        <v>#N/A</v>
      </c>
      <c r="C3905" s="18" t="e">
        <f>VLOOKUP(J3905,Ref!A:D,4,0)</f>
        <v>#N/A</v>
      </c>
      <c r="D3905" s="18" t="str">
        <f t="shared" si="183"/>
        <v>00/ene</v>
      </c>
      <c r="E3905" s="18">
        <f t="shared" si="182"/>
        <v>0</v>
      </c>
      <c r="F3905" s="18">
        <v>1</v>
      </c>
      <c r="G3905" s="18">
        <f t="shared" si="184"/>
        <v>0</v>
      </c>
    </row>
    <row r="3906" spans="1:7">
      <c r="A3906" t="e">
        <f>_xlfn.XLOOKUP(I3906,UTILIZADAS[Contacto1],UTILIZADAS[Source.Name],,0)</f>
        <v>#N/A</v>
      </c>
      <c r="B3906" s="18" t="e">
        <f>VLOOKUP(J3906,Ref!A:C,3,0)</f>
        <v>#N/A</v>
      </c>
      <c r="C3906" s="18" t="e">
        <f>VLOOKUP(J3906,Ref!A:D,4,0)</f>
        <v>#N/A</v>
      </c>
      <c r="D3906" s="18" t="str">
        <f t="shared" si="183"/>
        <v>00/ene</v>
      </c>
      <c r="E3906" s="18">
        <f t="shared" ref="E3906:E3969" si="185">+COUNTIF(I:I,I3906)</f>
        <v>0</v>
      </c>
      <c r="F3906" s="18">
        <v>1</v>
      </c>
      <c r="G3906" s="18">
        <f t="shared" si="184"/>
        <v>0</v>
      </c>
    </row>
    <row r="3907" spans="1:7">
      <c r="A3907" t="e">
        <f>_xlfn.XLOOKUP(I3907,UTILIZADAS[Contacto1],UTILIZADAS[Source.Name],,0)</f>
        <v>#N/A</v>
      </c>
      <c r="B3907" s="18" t="e">
        <f>VLOOKUP(J3907,Ref!A:C,3,0)</f>
        <v>#N/A</v>
      </c>
      <c r="C3907" s="18" t="e">
        <f>VLOOKUP(J3907,Ref!A:D,4,0)</f>
        <v>#N/A</v>
      </c>
      <c r="D3907" s="18" t="str">
        <f t="shared" si="183"/>
        <v>00/ene</v>
      </c>
      <c r="E3907" s="18">
        <f t="shared" si="185"/>
        <v>0</v>
      </c>
      <c r="F3907" s="18">
        <v>1</v>
      </c>
      <c r="G3907" s="18">
        <f t="shared" si="184"/>
        <v>0</v>
      </c>
    </row>
    <row r="3908" spans="1:7">
      <c r="A3908" t="e">
        <f>_xlfn.XLOOKUP(I3908,UTILIZADAS[Contacto1],UTILIZADAS[Source.Name],,0)</f>
        <v>#N/A</v>
      </c>
      <c r="B3908" s="18" t="e">
        <f>VLOOKUP(J3908,Ref!A:C,3,0)</f>
        <v>#N/A</v>
      </c>
      <c r="C3908" s="18" t="e">
        <f>VLOOKUP(J3908,Ref!A:D,4,0)</f>
        <v>#N/A</v>
      </c>
      <c r="D3908" s="18" t="str">
        <f t="shared" si="183"/>
        <v>00/ene</v>
      </c>
      <c r="E3908" s="18">
        <f t="shared" si="185"/>
        <v>0</v>
      </c>
      <c r="F3908" s="18">
        <v>1</v>
      </c>
      <c r="G3908" s="18">
        <f t="shared" si="184"/>
        <v>0</v>
      </c>
    </row>
    <row r="3909" spans="1:7">
      <c r="A3909" t="e">
        <f>_xlfn.XLOOKUP(I3909,UTILIZADAS[Contacto1],UTILIZADAS[Source.Name],,0)</f>
        <v>#N/A</v>
      </c>
      <c r="B3909" s="18" t="e">
        <f>VLOOKUP(J3909,Ref!A:C,3,0)</f>
        <v>#N/A</v>
      </c>
      <c r="C3909" s="18" t="e">
        <f>VLOOKUP(J3909,Ref!A:D,4,0)</f>
        <v>#N/A</v>
      </c>
      <c r="D3909" s="18" t="str">
        <f t="shared" si="183"/>
        <v>00/ene</v>
      </c>
      <c r="E3909" s="18">
        <f t="shared" si="185"/>
        <v>0</v>
      </c>
      <c r="F3909" s="18">
        <v>1</v>
      </c>
      <c r="G3909" s="18">
        <f t="shared" si="184"/>
        <v>0</v>
      </c>
    </row>
    <row r="3910" spans="1:7">
      <c r="A3910" t="e">
        <f>_xlfn.XLOOKUP(I3910,UTILIZADAS[Contacto1],UTILIZADAS[Source.Name],,0)</f>
        <v>#N/A</v>
      </c>
      <c r="B3910" s="18" t="e">
        <f>VLOOKUP(J3910,Ref!A:C,3,0)</f>
        <v>#N/A</v>
      </c>
      <c r="C3910" s="18" t="e">
        <f>VLOOKUP(J3910,Ref!A:D,4,0)</f>
        <v>#N/A</v>
      </c>
      <c r="D3910" s="18" t="str">
        <f t="shared" si="183"/>
        <v>00/ene</v>
      </c>
      <c r="E3910" s="18">
        <f t="shared" si="185"/>
        <v>0</v>
      </c>
      <c r="F3910" s="18">
        <v>1</v>
      </c>
      <c r="G3910" s="18">
        <f t="shared" si="184"/>
        <v>0</v>
      </c>
    </row>
    <row r="3911" spans="1:7">
      <c r="A3911" t="e">
        <f>_xlfn.XLOOKUP(I3911,UTILIZADAS[Contacto1],UTILIZADAS[Source.Name],,0)</f>
        <v>#N/A</v>
      </c>
      <c r="B3911" s="18" t="e">
        <f>VLOOKUP(J3911,Ref!A:C,3,0)</f>
        <v>#N/A</v>
      </c>
      <c r="C3911" s="18" t="e">
        <f>VLOOKUP(J3911,Ref!A:D,4,0)</f>
        <v>#N/A</v>
      </c>
      <c r="D3911" s="18" t="str">
        <f t="shared" si="183"/>
        <v>00/ene</v>
      </c>
      <c r="E3911" s="18">
        <f t="shared" si="185"/>
        <v>0</v>
      </c>
      <c r="F3911" s="18">
        <v>1</v>
      </c>
      <c r="G3911" s="18">
        <f t="shared" si="184"/>
        <v>0</v>
      </c>
    </row>
    <row r="3912" spans="1:7">
      <c r="A3912" t="e">
        <f>_xlfn.XLOOKUP(I3912,UTILIZADAS[Contacto1],UTILIZADAS[Source.Name],,0)</f>
        <v>#N/A</v>
      </c>
      <c r="B3912" s="18" t="e">
        <f>VLOOKUP(J3912,Ref!A:C,3,0)</f>
        <v>#N/A</v>
      </c>
      <c r="C3912" s="18" t="e">
        <f>VLOOKUP(J3912,Ref!A:D,4,0)</f>
        <v>#N/A</v>
      </c>
      <c r="D3912" s="18" t="str">
        <f t="shared" si="183"/>
        <v>00/ene</v>
      </c>
      <c r="E3912" s="18">
        <f t="shared" si="185"/>
        <v>0</v>
      </c>
      <c r="F3912" s="18">
        <v>1</v>
      </c>
      <c r="G3912" s="18">
        <f t="shared" si="184"/>
        <v>0</v>
      </c>
    </row>
    <row r="3913" spans="1:7">
      <c r="A3913" t="e">
        <f>_xlfn.XLOOKUP(I3913,UTILIZADAS[Contacto1],UTILIZADAS[Source.Name],,0)</f>
        <v>#N/A</v>
      </c>
      <c r="B3913" s="18" t="e">
        <f>VLOOKUP(J3913,Ref!A:C,3,0)</f>
        <v>#N/A</v>
      </c>
      <c r="C3913" s="18" t="e">
        <f>VLOOKUP(J3913,Ref!A:D,4,0)</f>
        <v>#N/A</v>
      </c>
      <c r="D3913" s="18" t="str">
        <f t="shared" si="183"/>
        <v>00/ene</v>
      </c>
      <c r="E3913" s="18">
        <f t="shared" si="185"/>
        <v>0</v>
      </c>
      <c r="F3913" s="18">
        <v>1</v>
      </c>
      <c r="G3913" s="18">
        <f t="shared" si="184"/>
        <v>0</v>
      </c>
    </row>
    <row r="3914" spans="1:7">
      <c r="A3914" t="e">
        <f>_xlfn.XLOOKUP(I3914,UTILIZADAS[Contacto1],UTILIZADAS[Source.Name],,0)</f>
        <v>#N/A</v>
      </c>
      <c r="B3914" s="18" t="e">
        <f>VLOOKUP(J3914,Ref!A:C,3,0)</f>
        <v>#N/A</v>
      </c>
      <c r="C3914" s="18" t="e">
        <f>VLOOKUP(J3914,Ref!A:D,4,0)</f>
        <v>#N/A</v>
      </c>
      <c r="D3914" s="18" t="str">
        <f t="shared" si="183"/>
        <v>00/ene</v>
      </c>
      <c r="E3914" s="18">
        <f t="shared" si="185"/>
        <v>0</v>
      </c>
      <c r="F3914" s="18">
        <v>1</v>
      </c>
      <c r="G3914" s="18">
        <f t="shared" si="184"/>
        <v>0</v>
      </c>
    </row>
    <row r="3915" spans="1:7">
      <c r="A3915" t="e">
        <f>_xlfn.XLOOKUP(I3915,UTILIZADAS[Contacto1],UTILIZADAS[Source.Name],,0)</f>
        <v>#N/A</v>
      </c>
      <c r="B3915" s="18" t="e">
        <f>VLOOKUP(J3915,Ref!A:C,3,0)</f>
        <v>#N/A</v>
      </c>
      <c r="C3915" s="18" t="e">
        <f>VLOOKUP(J3915,Ref!A:D,4,0)</f>
        <v>#N/A</v>
      </c>
      <c r="D3915" s="18" t="str">
        <f t="shared" si="183"/>
        <v>00/ene</v>
      </c>
      <c r="E3915" s="18">
        <f t="shared" si="185"/>
        <v>0</v>
      </c>
      <c r="F3915" s="18">
        <v>1</v>
      </c>
      <c r="G3915" s="18">
        <f t="shared" si="184"/>
        <v>0</v>
      </c>
    </row>
    <row r="3916" spans="1:7">
      <c r="A3916" t="e">
        <f>_xlfn.XLOOKUP(I3916,UTILIZADAS[Contacto1],UTILIZADAS[Source.Name],,0)</f>
        <v>#N/A</v>
      </c>
      <c r="B3916" s="18" t="e">
        <f>VLOOKUP(J3916,Ref!A:C,3,0)</f>
        <v>#N/A</v>
      </c>
      <c r="C3916" s="18" t="e">
        <f>VLOOKUP(J3916,Ref!A:D,4,0)</f>
        <v>#N/A</v>
      </c>
      <c r="D3916" s="18" t="str">
        <f t="shared" si="183"/>
        <v>00/ene</v>
      </c>
      <c r="E3916" s="18">
        <f t="shared" si="185"/>
        <v>0</v>
      </c>
      <c r="F3916" s="18">
        <v>1</v>
      </c>
      <c r="G3916" s="18">
        <f t="shared" si="184"/>
        <v>0</v>
      </c>
    </row>
    <row r="3917" spans="1:7">
      <c r="A3917" t="e">
        <f>_xlfn.XLOOKUP(I3917,UTILIZADAS[Contacto1],UTILIZADAS[Source.Name],,0)</f>
        <v>#N/A</v>
      </c>
      <c r="B3917" s="18" t="e">
        <f>VLOOKUP(J3917,Ref!A:C,3,0)</f>
        <v>#N/A</v>
      </c>
      <c r="C3917" s="18" t="e">
        <f>VLOOKUP(J3917,Ref!A:D,4,0)</f>
        <v>#N/A</v>
      </c>
      <c r="D3917" s="18" t="str">
        <f t="shared" si="183"/>
        <v>00/ene</v>
      </c>
      <c r="E3917" s="18">
        <f t="shared" si="185"/>
        <v>0</v>
      </c>
      <c r="F3917" s="18">
        <v>1</v>
      </c>
      <c r="G3917" s="18">
        <f t="shared" si="184"/>
        <v>0</v>
      </c>
    </row>
    <row r="3918" spans="1:7">
      <c r="A3918" t="e">
        <f>_xlfn.XLOOKUP(I3918,UTILIZADAS[Contacto1],UTILIZADAS[Source.Name],,0)</f>
        <v>#N/A</v>
      </c>
      <c r="B3918" s="18" t="e">
        <f>VLOOKUP(J3918,Ref!A:C,3,0)</f>
        <v>#N/A</v>
      </c>
      <c r="C3918" s="18" t="e">
        <f>VLOOKUP(J3918,Ref!A:D,4,0)</f>
        <v>#N/A</v>
      </c>
      <c r="D3918" s="18" t="str">
        <f t="shared" si="183"/>
        <v>00/ene</v>
      </c>
      <c r="E3918" s="18">
        <f t="shared" si="185"/>
        <v>0</v>
      </c>
      <c r="F3918" s="18">
        <v>1</v>
      </c>
      <c r="G3918" s="18">
        <f t="shared" si="184"/>
        <v>0</v>
      </c>
    </row>
    <row r="3919" spans="1:7">
      <c r="A3919" t="e">
        <f>_xlfn.XLOOKUP(I3919,UTILIZADAS[Contacto1],UTILIZADAS[Source.Name],,0)</f>
        <v>#N/A</v>
      </c>
      <c r="B3919" s="18" t="e">
        <f>VLOOKUP(J3919,Ref!A:C,3,0)</f>
        <v>#N/A</v>
      </c>
      <c r="C3919" s="18" t="e">
        <f>VLOOKUP(J3919,Ref!A:D,4,0)</f>
        <v>#N/A</v>
      </c>
      <c r="D3919" s="18" t="str">
        <f t="shared" si="183"/>
        <v>00/ene</v>
      </c>
      <c r="E3919" s="18">
        <f t="shared" si="185"/>
        <v>0</v>
      </c>
      <c r="F3919" s="18">
        <v>1</v>
      </c>
      <c r="G3919" s="18">
        <f t="shared" si="184"/>
        <v>0</v>
      </c>
    </row>
    <row r="3920" spans="1:7">
      <c r="A3920" t="e">
        <f>_xlfn.XLOOKUP(I3920,UTILIZADAS[Contacto1],UTILIZADAS[Source.Name],,0)</f>
        <v>#N/A</v>
      </c>
      <c r="B3920" s="18" t="e">
        <f>VLOOKUP(J3920,Ref!A:C,3,0)</f>
        <v>#N/A</v>
      </c>
      <c r="C3920" s="18" t="e">
        <f>VLOOKUP(J3920,Ref!A:D,4,0)</f>
        <v>#N/A</v>
      </c>
      <c r="D3920" s="18" t="str">
        <f t="shared" si="183"/>
        <v>00/ene</v>
      </c>
      <c r="E3920" s="18">
        <f t="shared" si="185"/>
        <v>0</v>
      </c>
      <c r="F3920" s="18">
        <v>1</v>
      </c>
      <c r="G3920" s="18">
        <f t="shared" si="184"/>
        <v>0</v>
      </c>
    </row>
    <row r="3921" spans="1:7">
      <c r="A3921" t="e">
        <f>_xlfn.XLOOKUP(I3921,UTILIZADAS[Contacto1],UTILIZADAS[Source.Name],,0)</f>
        <v>#N/A</v>
      </c>
      <c r="B3921" s="18" t="e">
        <f>VLOOKUP(J3921,Ref!A:C,3,0)</f>
        <v>#N/A</v>
      </c>
      <c r="C3921" s="18" t="e">
        <f>VLOOKUP(J3921,Ref!A:D,4,0)</f>
        <v>#N/A</v>
      </c>
      <c r="D3921" s="18" t="str">
        <f t="shared" si="183"/>
        <v>00/ene</v>
      </c>
      <c r="E3921" s="18">
        <f t="shared" si="185"/>
        <v>0</v>
      </c>
      <c r="F3921" s="18">
        <v>1</v>
      </c>
      <c r="G3921" s="18">
        <f t="shared" si="184"/>
        <v>0</v>
      </c>
    </row>
    <row r="3922" spans="1:7">
      <c r="A3922" t="e">
        <f>_xlfn.XLOOKUP(I3922,UTILIZADAS[Contacto1],UTILIZADAS[Source.Name],,0)</f>
        <v>#N/A</v>
      </c>
      <c r="B3922" s="18" t="e">
        <f>VLOOKUP(J3922,Ref!A:C,3,0)</f>
        <v>#N/A</v>
      </c>
      <c r="C3922" s="18" t="e">
        <f>VLOOKUP(J3922,Ref!A:D,4,0)</f>
        <v>#N/A</v>
      </c>
      <c r="D3922" s="18" t="str">
        <f t="shared" si="183"/>
        <v>00/ene</v>
      </c>
      <c r="E3922" s="18">
        <f t="shared" si="185"/>
        <v>0</v>
      </c>
      <c r="F3922" s="18">
        <v>1</v>
      </c>
      <c r="G3922" s="18">
        <f t="shared" si="184"/>
        <v>0</v>
      </c>
    </row>
    <row r="3923" spans="1:7">
      <c r="A3923" t="e">
        <f>_xlfn.XLOOKUP(I3923,UTILIZADAS[Contacto1],UTILIZADAS[Source.Name],,0)</f>
        <v>#N/A</v>
      </c>
      <c r="B3923" s="18" t="e">
        <f>VLOOKUP(J3923,Ref!A:C,3,0)</f>
        <v>#N/A</v>
      </c>
      <c r="C3923" s="18" t="e">
        <f>VLOOKUP(J3923,Ref!A:D,4,0)</f>
        <v>#N/A</v>
      </c>
      <c r="D3923" s="18" t="str">
        <f t="shared" si="183"/>
        <v>00/ene</v>
      </c>
      <c r="E3923" s="18">
        <f t="shared" si="185"/>
        <v>0</v>
      </c>
      <c r="F3923" s="18">
        <v>1</v>
      </c>
      <c r="G3923" s="18">
        <f t="shared" si="184"/>
        <v>0</v>
      </c>
    </row>
    <row r="3924" spans="1:7">
      <c r="A3924" t="e">
        <f>_xlfn.XLOOKUP(I3924,UTILIZADAS[Contacto1],UTILIZADAS[Source.Name],,0)</f>
        <v>#N/A</v>
      </c>
      <c r="B3924" s="18" t="e">
        <f>VLOOKUP(J3924,Ref!A:C,3,0)</f>
        <v>#N/A</v>
      </c>
      <c r="C3924" s="18" t="e">
        <f>VLOOKUP(J3924,Ref!A:D,4,0)</f>
        <v>#N/A</v>
      </c>
      <c r="D3924" s="18" t="str">
        <f t="shared" si="183"/>
        <v>00/ene</v>
      </c>
      <c r="E3924" s="18">
        <f t="shared" si="185"/>
        <v>0</v>
      </c>
      <c r="F3924" s="18">
        <v>1</v>
      </c>
      <c r="G3924" s="18">
        <f t="shared" si="184"/>
        <v>0</v>
      </c>
    </row>
    <row r="3925" spans="1:7">
      <c r="A3925" t="e">
        <f>_xlfn.XLOOKUP(I3925,UTILIZADAS[Contacto1],UTILIZADAS[Source.Name],,0)</f>
        <v>#N/A</v>
      </c>
      <c r="B3925" s="18" t="e">
        <f>VLOOKUP(J3925,Ref!A:C,3,0)</f>
        <v>#N/A</v>
      </c>
      <c r="C3925" s="18" t="e">
        <f>VLOOKUP(J3925,Ref!A:D,4,0)</f>
        <v>#N/A</v>
      </c>
      <c r="D3925" s="18" t="str">
        <f t="shared" si="183"/>
        <v>00/ene</v>
      </c>
      <c r="E3925" s="18">
        <f t="shared" si="185"/>
        <v>0</v>
      </c>
      <c r="F3925" s="18">
        <v>1</v>
      </c>
      <c r="G3925" s="18">
        <f t="shared" si="184"/>
        <v>0</v>
      </c>
    </row>
    <row r="3926" spans="1:7">
      <c r="A3926" t="e">
        <f>_xlfn.XLOOKUP(I3926,UTILIZADAS[Contacto1],UTILIZADAS[Source.Name],,0)</f>
        <v>#N/A</v>
      </c>
      <c r="B3926" s="18" t="e">
        <f>VLOOKUP(J3926,Ref!A:C,3,0)</f>
        <v>#N/A</v>
      </c>
      <c r="C3926" s="18" t="e">
        <f>VLOOKUP(J3926,Ref!A:D,4,0)</f>
        <v>#N/A</v>
      </c>
      <c r="D3926" s="18" t="str">
        <f t="shared" si="183"/>
        <v>00/ene</v>
      </c>
      <c r="E3926" s="18">
        <f t="shared" si="185"/>
        <v>0</v>
      </c>
      <c r="F3926" s="18">
        <v>1</v>
      </c>
      <c r="G3926" s="18">
        <f t="shared" si="184"/>
        <v>0</v>
      </c>
    </row>
    <row r="3927" spans="1:7">
      <c r="A3927" t="e">
        <f>_xlfn.XLOOKUP(I3927,UTILIZADAS[Contacto1],UTILIZADAS[Source.Name],,0)</f>
        <v>#N/A</v>
      </c>
      <c r="B3927" s="18" t="e">
        <f>VLOOKUP(J3927,Ref!A:C,3,0)</f>
        <v>#N/A</v>
      </c>
      <c r="C3927" s="18" t="e">
        <f>VLOOKUP(J3927,Ref!A:D,4,0)</f>
        <v>#N/A</v>
      </c>
      <c r="D3927" s="18" t="str">
        <f t="shared" si="183"/>
        <v>00/ene</v>
      </c>
      <c r="E3927" s="18">
        <f t="shared" si="185"/>
        <v>0</v>
      </c>
      <c r="F3927" s="18">
        <v>1</v>
      </c>
      <c r="G3927" s="18">
        <f t="shared" si="184"/>
        <v>0</v>
      </c>
    </row>
    <row r="3928" spans="1:7">
      <c r="A3928" t="e">
        <f>_xlfn.XLOOKUP(I3928,UTILIZADAS[Contacto1],UTILIZADAS[Source.Name],,0)</f>
        <v>#N/A</v>
      </c>
      <c r="B3928" s="18" t="e">
        <f>VLOOKUP(J3928,Ref!A:C,3,0)</f>
        <v>#N/A</v>
      </c>
      <c r="C3928" s="18" t="e">
        <f>VLOOKUP(J3928,Ref!A:D,4,0)</f>
        <v>#N/A</v>
      </c>
      <c r="D3928" s="18" t="str">
        <f t="shared" si="183"/>
        <v>00/ene</v>
      </c>
      <c r="E3928" s="18">
        <f t="shared" si="185"/>
        <v>0</v>
      </c>
      <c r="F3928" s="18">
        <v>1</v>
      </c>
      <c r="G3928" s="18">
        <f t="shared" si="184"/>
        <v>0</v>
      </c>
    </row>
    <row r="3929" spans="1:7">
      <c r="A3929" t="e">
        <f>_xlfn.XLOOKUP(I3929,UTILIZADAS[Contacto1],UTILIZADAS[Source.Name],,0)</f>
        <v>#N/A</v>
      </c>
      <c r="B3929" s="18" t="e">
        <f>VLOOKUP(J3929,Ref!A:C,3,0)</f>
        <v>#N/A</v>
      </c>
      <c r="C3929" s="18" t="e">
        <f>VLOOKUP(J3929,Ref!A:D,4,0)</f>
        <v>#N/A</v>
      </c>
      <c r="D3929" s="18" t="str">
        <f t="shared" si="183"/>
        <v>00/ene</v>
      </c>
      <c r="E3929" s="18">
        <f t="shared" si="185"/>
        <v>0</v>
      </c>
      <c r="F3929" s="18">
        <v>1</v>
      </c>
      <c r="G3929" s="18">
        <f t="shared" si="184"/>
        <v>0</v>
      </c>
    </row>
    <row r="3930" spans="1:7">
      <c r="A3930" t="e">
        <f>_xlfn.XLOOKUP(I3930,UTILIZADAS[Contacto1],UTILIZADAS[Source.Name],,0)</f>
        <v>#N/A</v>
      </c>
      <c r="B3930" s="18" t="e">
        <f>VLOOKUP(J3930,Ref!A:C,3,0)</f>
        <v>#N/A</v>
      </c>
      <c r="C3930" s="18" t="e">
        <f>VLOOKUP(J3930,Ref!A:D,4,0)</f>
        <v>#N/A</v>
      </c>
      <c r="D3930" s="18" t="str">
        <f t="shared" si="183"/>
        <v>00/ene</v>
      </c>
      <c r="E3930" s="18">
        <f t="shared" si="185"/>
        <v>0</v>
      </c>
      <c r="F3930" s="18">
        <v>1</v>
      </c>
      <c r="G3930" s="18">
        <f t="shared" si="184"/>
        <v>0</v>
      </c>
    </row>
    <row r="3931" spans="1:7">
      <c r="A3931" t="e">
        <f>_xlfn.XLOOKUP(I3931,UTILIZADAS[Contacto1],UTILIZADAS[Source.Name],,0)</f>
        <v>#N/A</v>
      </c>
      <c r="B3931" s="18" t="e">
        <f>VLOOKUP(J3931,Ref!A:C,3,0)</f>
        <v>#N/A</v>
      </c>
      <c r="C3931" s="18" t="e">
        <f>VLOOKUP(J3931,Ref!A:D,4,0)</f>
        <v>#N/A</v>
      </c>
      <c r="D3931" s="18" t="str">
        <f t="shared" si="183"/>
        <v>00/ene</v>
      </c>
      <c r="E3931" s="18">
        <f t="shared" si="185"/>
        <v>0</v>
      </c>
      <c r="F3931" s="18">
        <v>1</v>
      </c>
      <c r="G3931" s="18">
        <f t="shared" si="184"/>
        <v>0</v>
      </c>
    </row>
    <row r="3932" spans="1:7">
      <c r="A3932" t="e">
        <f>_xlfn.XLOOKUP(I3932,UTILIZADAS[Contacto1],UTILIZADAS[Source.Name],,0)</f>
        <v>#N/A</v>
      </c>
      <c r="B3932" s="18" t="e">
        <f>VLOOKUP(J3932,Ref!A:C,3,0)</f>
        <v>#N/A</v>
      </c>
      <c r="C3932" s="18" t="e">
        <f>VLOOKUP(J3932,Ref!A:D,4,0)</f>
        <v>#N/A</v>
      </c>
      <c r="D3932" s="18" t="str">
        <f t="shared" si="183"/>
        <v>00/ene</v>
      </c>
      <c r="E3932" s="18">
        <f t="shared" si="185"/>
        <v>0</v>
      </c>
      <c r="F3932" s="18">
        <v>1</v>
      </c>
      <c r="G3932" s="18">
        <f t="shared" si="184"/>
        <v>0</v>
      </c>
    </row>
    <row r="3933" spans="1:7">
      <c r="A3933" t="e">
        <f>_xlfn.XLOOKUP(I3933,UTILIZADAS[Contacto1],UTILIZADAS[Source.Name],,0)</f>
        <v>#N/A</v>
      </c>
      <c r="B3933" s="18" t="e">
        <f>VLOOKUP(J3933,Ref!A:C,3,0)</f>
        <v>#N/A</v>
      </c>
      <c r="C3933" s="18" t="e">
        <f>VLOOKUP(J3933,Ref!A:D,4,0)</f>
        <v>#N/A</v>
      </c>
      <c r="D3933" s="18" t="str">
        <f t="shared" si="183"/>
        <v>00/ene</v>
      </c>
      <c r="E3933" s="18">
        <f t="shared" si="185"/>
        <v>0</v>
      </c>
      <c r="F3933" s="18">
        <v>1</v>
      </c>
      <c r="G3933" s="18">
        <f t="shared" si="184"/>
        <v>0</v>
      </c>
    </row>
    <row r="3934" spans="1:7">
      <c r="A3934" t="e">
        <f>_xlfn.XLOOKUP(I3934,UTILIZADAS[Contacto1],UTILIZADAS[Source.Name],,0)</f>
        <v>#N/A</v>
      </c>
      <c r="B3934" s="18" t="e">
        <f>VLOOKUP(J3934,Ref!A:C,3,0)</f>
        <v>#N/A</v>
      </c>
      <c r="C3934" s="18" t="e">
        <f>VLOOKUP(J3934,Ref!A:D,4,0)</f>
        <v>#N/A</v>
      </c>
      <c r="D3934" s="18" t="str">
        <f t="shared" si="183"/>
        <v>00/ene</v>
      </c>
      <c r="E3934" s="18">
        <f t="shared" si="185"/>
        <v>0</v>
      </c>
      <c r="F3934" s="18">
        <v>1</v>
      </c>
      <c r="G3934" s="18">
        <f t="shared" si="184"/>
        <v>0</v>
      </c>
    </row>
    <row r="3935" spans="1:7">
      <c r="A3935" t="e">
        <f>_xlfn.XLOOKUP(I3935,UTILIZADAS[Contacto1],UTILIZADAS[Source.Name],,0)</f>
        <v>#N/A</v>
      </c>
      <c r="B3935" s="18" t="e">
        <f>VLOOKUP(J3935,Ref!A:C,3,0)</f>
        <v>#N/A</v>
      </c>
      <c r="C3935" s="18" t="e">
        <f>VLOOKUP(J3935,Ref!A:D,4,0)</f>
        <v>#N/A</v>
      </c>
      <c r="D3935" s="18" t="str">
        <f t="shared" si="183"/>
        <v>00/ene</v>
      </c>
      <c r="E3935" s="18">
        <f t="shared" si="185"/>
        <v>0</v>
      </c>
      <c r="F3935" s="18">
        <v>1</v>
      </c>
      <c r="G3935" s="18">
        <f t="shared" si="184"/>
        <v>0</v>
      </c>
    </row>
    <row r="3936" spans="1:7">
      <c r="A3936" t="e">
        <f>_xlfn.XLOOKUP(I3936,UTILIZADAS[Contacto1],UTILIZADAS[Source.Name],,0)</f>
        <v>#N/A</v>
      </c>
      <c r="B3936" s="18" t="e">
        <f>VLOOKUP(J3936,Ref!A:C,3,0)</f>
        <v>#N/A</v>
      </c>
      <c r="C3936" s="18" t="e">
        <f>VLOOKUP(J3936,Ref!A:D,4,0)</f>
        <v>#N/A</v>
      </c>
      <c r="D3936" s="18" t="str">
        <f t="shared" si="183"/>
        <v>00/ene</v>
      </c>
      <c r="E3936" s="18">
        <f t="shared" si="185"/>
        <v>0</v>
      </c>
      <c r="F3936" s="18">
        <v>1</v>
      </c>
      <c r="G3936" s="18">
        <f t="shared" si="184"/>
        <v>0</v>
      </c>
    </row>
    <row r="3937" spans="1:7">
      <c r="A3937" t="e">
        <f>_xlfn.XLOOKUP(I3937,UTILIZADAS[Contacto1],UTILIZADAS[Source.Name],,0)</f>
        <v>#N/A</v>
      </c>
      <c r="B3937" s="18" t="e">
        <f>VLOOKUP(J3937,Ref!A:C,3,0)</f>
        <v>#N/A</v>
      </c>
      <c r="C3937" s="18" t="e">
        <f>VLOOKUP(J3937,Ref!A:D,4,0)</f>
        <v>#N/A</v>
      </c>
      <c r="D3937" s="18" t="str">
        <f t="shared" si="183"/>
        <v>00/ene</v>
      </c>
      <c r="E3937" s="18">
        <f t="shared" si="185"/>
        <v>0</v>
      </c>
      <c r="F3937" s="18">
        <v>1</v>
      </c>
      <c r="G3937" s="18">
        <f t="shared" si="184"/>
        <v>0</v>
      </c>
    </row>
    <row r="3938" spans="1:7">
      <c r="A3938" t="e">
        <f>_xlfn.XLOOKUP(I3938,UTILIZADAS[Contacto1],UTILIZADAS[Source.Name],,0)</f>
        <v>#N/A</v>
      </c>
      <c r="B3938" s="18" t="e">
        <f>VLOOKUP(J3938,Ref!A:C,3,0)</f>
        <v>#N/A</v>
      </c>
      <c r="C3938" s="18" t="e">
        <f>VLOOKUP(J3938,Ref!A:D,4,0)</f>
        <v>#N/A</v>
      </c>
      <c r="D3938" s="18" t="str">
        <f t="shared" si="183"/>
        <v>00/ene</v>
      </c>
      <c r="E3938" s="18">
        <f t="shared" si="185"/>
        <v>0</v>
      </c>
      <c r="F3938" s="18">
        <v>1</v>
      </c>
      <c r="G3938" s="18">
        <f t="shared" si="184"/>
        <v>0</v>
      </c>
    </row>
    <row r="3939" spans="1:7">
      <c r="A3939" t="e">
        <f>_xlfn.XLOOKUP(I3939,UTILIZADAS[Contacto1],UTILIZADAS[Source.Name],,0)</f>
        <v>#N/A</v>
      </c>
      <c r="B3939" s="18" t="e">
        <f>VLOOKUP(J3939,Ref!A:C,3,0)</f>
        <v>#N/A</v>
      </c>
      <c r="C3939" s="18" t="e">
        <f>VLOOKUP(J3939,Ref!A:D,4,0)</f>
        <v>#N/A</v>
      </c>
      <c r="D3939" s="18" t="str">
        <f t="shared" si="183"/>
        <v>00/ene</v>
      </c>
      <c r="E3939" s="18">
        <f t="shared" si="185"/>
        <v>0</v>
      </c>
      <c r="F3939" s="18">
        <v>1</v>
      </c>
      <c r="G3939" s="18">
        <f t="shared" si="184"/>
        <v>0</v>
      </c>
    </row>
    <row r="3940" spans="1:7">
      <c r="A3940" t="e">
        <f>_xlfn.XLOOKUP(I3940,UTILIZADAS[Contacto1],UTILIZADAS[Source.Name],,0)</f>
        <v>#N/A</v>
      </c>
      <c r="B3940" s="18" t="e">
        <f>VLOOKUP(J3940,Ref!A:C,3,0)</f>
        <v>#N/A</v>
      </c>
      <c r="C3940" s="18" t="e">
        <f>VLOOKUP(J3940,Ref!A:D,4,0)</f>
        <v>#N/A</v>
      </c>
      <c r="D3940" s="18" t="str">
        <f t="shared" si="183"/>
        <v>00/ene</v>
      </c>
      <c r="E3940" s="18">
        <f t="shared" si="185"/>
        <v>0</v>
      </c>
      <c r="F3940" s="18">
        <v>1</v>
      </c>
      <c r="G3940" s="18">
        <f t="shared" si="184"/>
        <v>0</v>
      </c>
    </row>
    <row r="3941" spans="1:7">
      <c r="A3941" t="e">
        <f>_xlfn.XLOOKUP(I3941,UTILIZADAS[Contacto1],UTILIZADAS[Source.Name],,0)</f>
        <v>#N/A</v>
      </c>
      <c r="B3941" s="18" t="e">
        <f>VLOOKUP(J3941,Ref!A:C,3,0)</f>
        <v>#N/A</v>
      </c>
      <c r="C3941" s="18" t="e">
        <f>VLOOKUP(J3941,Ref!A:D,4,0)</f>
        <v>#N/A</v>
      </c>
      <c r="D3941" s="18" t="str">
        <f t="shared" si="183"/>
        <v>00/ene</v>
      </c>
      <c r="E3941" s="18">
        <f t="shared" si="185"/>
        <v>0</v>
      </c>
      <c r="F3941" s="18">
        <v>1</v>
      </c>
      <c r="G3941" s="18">
        <f t="shared" si="184"/>
        <v>0</v>
      </c>
    </row>
    <row r="3942" spans="1:7">
      <c r="A3942" t="e">
        <f>_xlfn.XLOOKUP(I3942,UTILIZADAS[Contacto1],UTILIZADAS[Source.Name],,0)</f>
        <v>#N/A</v>
      </c>
      <c r="B3942" s="18" t="e">
        <f>VLOOKUP(J3942,Ref!A:C,3,0)</f>
        <v>#N/A</v>
      </c>
      <c r="C3942" s="18" t="e">
        <f>VLOOKUP(J3942,Ref!A:D,4,0)</f>
        <v>#N/A</v>
      </c>
      <c r="D3942" s="18" t="str">
        <f t="shared" si="183"/>
        <v>00/ene</v>
      </c>
      <c r="E3942" s="18">
        <f t="shared" si="185"/>
        <v>0</v>
      </c>
      <c r="F3942" s="18">
        <v>1</v>
      </c>
      <c r="G3942" s="18">
        <f t="shared" si="184"/>
        <v>0</v>
      </c>
    </row>
    <row r="3943" spans="1:7">
      <c r="A3943" t="e">
        <f>_xlfn.XLOOKUP(I3943,UTILIZADAS[Contacto1],UTILIZADAS[Source.Name],,0)</f>
        <v>#N/A</v>
      </c>
      <c r="B3943" s="18" t="e">
        <f>VLOOKUP(J3943,Ref!A:C,3,0)</f>
        <v>#N/A</v>
      </c>
      <c r="C3943" s="18" t="e">
        <f>VLOOKUP(J3943,Ref!A:D,4,0)</f>
        <v>#N/A</v>
      </c>
      <c r="D3943" s="18" t="str">
        <f t="shared" si="183"/>
        <v>00/ene</v>
      </c>
      <c r="E3943" s="18">
        <f t="shared" si="185"/>
        <v>0</v>
      </c>
      <c r="F3943" s="18">
        <v>1</v>
      </c>
      <c r="G3943" s="18">
        <f t="shared" si="184"/>
        <v>0</v>
      </c>
    </row>
    <row r="3944" spans="1:7">
      <c r="A3944" t="e">
        <f>_xlfn.XLOOKUP(I3944,UTILIZADAS[Contacto1],UTILIZADAS[Source.Name],,0)</f>
        <v>#N/A</v>
      </c>
      <c r="B3944" s="18" t="e">
        <f>VLOOKUP(J3944,Ref!A:C,3,0)</f>
        <v>#N/A</v>
      </c>
      <c r="C3944" s="18" t="e">
        <f>VLOOKUP(J3944,Ref!A:D,4,0)</f>
        <v>#N/A</v>
      </c>
      <c r="D3944" s="18" t="str">
        <f t="shared" si="183"/>
        <v>00/ene</v>
      </c>
      <c r="E3944" s="18">
        <f t="shared" si="185"/>
        <v>0</v>
      </c>
      <c r="F3944" s="18">
        <v>1</v>
      </c>
      <c r="G3944" s="18">
        <f t="shared" si="184"/>
        <v>0</v>
      </c>
    </row>
    <row r="3945" spans="1:7">
      <c r="A3945" t="e">
        <f>_xlfn.XLOOKUP(I3945,UTILIZADAS[Contacto1],UTILIZADAS[Source.Name],,0)</f>
        <v>#N/A</v>
      </c>
      <c r="B3945" s="18" t="e">
        <f>VLOOKUP(J3945,Ref!A:C,3,0)</f>
        <v>#N/A</v>
      </c>
      <c r="C3945" s="18" t="e">
        <f>VLOOKUP(J3945,Ref!A:D,4,0)</f>
        <v>#N/A</v>
      </c>
      <c r="D3945" s="18" t="str">
        <f t="shared" si="183"/>
        <v>00/ene</v>
      </c>
      <c r="E3945" s="18">
        <f t="shared" si="185"/>
        <v>0</v>
      </c>
      <c r="F3945" s="18">
        <v>1</v>
      </c>
      <c r="G3945" s="18">
        <f t="shared" si="184"/>
        <v>0</v>
      </c>
    </row>
    <row r="3946" spans="1:7">
      <c r="A3946" t="e">
        <f>_xlfn.XLOOKUP(I3946,UTILIZADAS[Contacto1],UTILIZADAS[Source.Name],,0)</f>
        <v>#N/A</v>
      </c>
      <c r="B3946" s="18" t="e">
        <f>VLOOKUP(J3946,Ref!A:C,3,0)</f>
        <v>#N/A</v>
      </c>
      <c r="C3946" s="18" t="e">
        <f>VLOOKUP(J3946,Ref!A:D,4,0)</f>
        <v>#N/A</v>
      </c>
      <c r="D3946" s="18" t="str">
        <f t="shared" si="183"/>
        <v>00/ene</v>
      </c>
      <c r="E3946" s="18">
        <f t="shared" si="185"/>
        <v>0</v>
      </c>
      <c r="F3946" s="18">
        <v>1</v>
      </c>
      <c r="G3946" s="18">
        <f t="shared" si="184"/>
        <v>0</v>
      </c>
    </row>
    <row r="3947" spans="1:7">
      <c r="A3947" t="e">
        <f>_xlfn.XLOOKUP(I3947,UTILIZADAS[Contacto1],UTILIZADAS[Source.Name],,0)</f>
        <v>#N/A</v>
      </c>
      <c r="B3947" s="18" t="e">
        <f>VLOOKUP(J3947,Ref!A:C,3,0)</f>
        <v>#N/A</v>
      </c>
      <c r="C3947" s="18" t="e">
        <f>VLOOKUP(J3947,Ref!A:D,4,0)</f>
        <v>#N/A</v>
      </c>
      <c r="D3947" s="18" t="str">
        <f t="shared" si="183"/>
        <v>00/ene</v>
      </c>
      <c r="E3947" s="18">
        <f t="shared" si="185"/>
        <v>0</v>
      </c>
      <c r="F3947" s="18">
        <v>1</v>
      </c>
      <c r="G3947" s="18">
        <f t="shared" si="184"/>
        <v>0</v>
      </c>
    </row>
    <row r="3948" spans="1:7">
      <c r="A3948" t="e">
        <f>_xlfn.XLOOKUP(I3948,UTILIZADAS[Contacto1],UTILIZADAS[Source.Name],,0)</f>
        <v>#N/A</v>
      </c>
      <c r="B3948" s="18" t="e">
        <f>VLOOKUP(J3948,Ref!A:C,3,0)</f>
        <v>#N/A</v>
      </c>
      <c r="C3948" s="18" t="e">
        <f>VLOOKUP(J3948,Ref!A:D,4,0)</f>
        <v>#N/A</v>
      </c>
      <c r="D3948" s="18" t="str">
        <f t="shared" si="183"/>
        <v>00/ene</v>
      </c>
      <c r="E3948" s="18">
        <f t="shared" si="185"/>
        <v>0</v>
      </c>
      <c r="F3948" s="18">
        <v>1</v>
      </c>
      <c r="G3948" s="18">
        <f t="shared" si="184"/>
        <v>0</v>
      </c>
    </row>
    <row r="3949" spans="1:7">
      <c r="A3949" t="e">
        <f>_xlfn.XLOOKUP(I3949,UTILIZADAS[Contacto1],UTILIZADAS[Source.Name],,0)</f>
        <v>#N/A</v>
      </c>
      <c r="B3949" s="18" t="e">
        <f>VLOOKUP(J3949,Ref!A:C,3,0)</f>
        <v>#N/A</v>
      </c>
      <c r="C3949" s="18" t="e">
        <f>VLOOKUP(J3949,Ref!A:D,4,0)</f>
        <v>#N/A</v>
      </c>
      <c r="D3949" s="18" t="str">
        <f t="shared" si="183"/>
        <v>00/ene</v>
      </c>
      <c r="E3949" s="18">
        <f t="shared" si="185"/>
        <v>0</v>
      </c>
      <c r="F3949" s="18">
        <v>1</v>
      </c>
      <c r="G3949" s="18">
        <f t="shared" si="184"/>
        <v>0</v>
      </c>
    </row>
    <row r="3950" spans="1:7">
      <c r="A3950" t="e">
        <f>_xlfn.XLOOKUP(I3950,UTILIZADAS[Contacto1],UTILIZADAS[Source.Name],,0)</f>
        <v>#N/A</v>
      </c>
      <c r="B3950" s="18" t="e">
        <f>VLOOKUP(J3950,Ref!A:C,3,0)</f>
        <v>#N/A</v>
      </c>
      <c r="C3950" s="18" t="e">
        <f>VLOOKUP(J3950,Ref!A:D,4,0)</f>
        <v>#N/A</v>
      </c>
      <c r="D3950" s="18" t="str">
        <f t="shared" si="183"/>
        <v>00/ene</v>
      </c>
      <c r="E3950" s="18">
        <f t="shared" si="185"/>
        <v>0</v>
      </c>
      <c r="F3950" s="18">
        <v>1</v>
      </c>
      <c r="G3950" s="18">
        <f t="shared" si="184"/>
        <v>0</v>
      </c>
    </row>
    <row r="3951" spans="1:7">
      <c r="A3951" t="e">
        <f>_xlfn.XLOOKUP(I3951,UTILIZADAS[Contacto1],UTILIZADAS[Source.Name],,0)</f>
        <v>#N/A</v>
      </c>
      <c r="B3951" s="18" t="e">
        <f>VLOOKUP(J3951,Ref!A:C,3,0)</f>
        <v>#N/A</v>
      </c>
      <c r="C3951" s="18" t="e">
        <f>VLOOKUP(J3951,Ref!A:D,4,0)</f>
        <v>#N/A</v>
      </c>
      <c r="D3951" s="18" t="str">
        <f t="shared" si="183"/>
        <v>00/ene</v>
      </c>
      <c r="E3951" s="18">
        <f t="shared" si="185"/>
        <v>0</v>
      </c>
      <c r="F3951" s="18">
        <v>1</v>
      </c>
      <c r="G3951" s="18">
        <f t="shared" si="184"/>
        <v>0</v>
      </c>
    </row>
    <row r="3952" spans="1:7">
      <c r="A3952" t="e">
        <f>_xlfn.XLOOKUP(I3952,UTILIZADAS[Contacto1],UTILIZADAS[Source.Name],,0)</f>
        <v>#N/A</v>
      </c>
      <c r="B3952" s="18" t="e">
        <f>VLOOKUP(J3952,Ref!A:C,3,0)</f>
        <v>#N/A</v>
      </c>
      <c r="C3952" s="18" t="e">
        <f>VLOOKUP(J3952,Ref!A:D,4,0)</f>
        <v>#N/A</v>
      </c>
      <c r="D3952" s="18" t="str">
        <f t="shared" si="183"/>
        <v>00/ene</v>
      </c>
      <c r="E3952" s="18">
        <f t="shared" si="185"/>
        <v>0</v>
      </c>
      <c r="F3952" s="18">
        <v>1</v>
      </c>
      <c r="G3952" s="18">
        <f t="shared" si="184"/>
        <v>0</v>
      </c>
    </row>
    <row r="3953" spans="1:7">
      <c r="A3953" t="e">
        <f>_xlfn.XLOOKUP(I3953,UTILIZADAS[Contacto1],UTILIZADAS[Source.Name],,0)</f>
        <v>#N/A</v>
      </c>
      <c r="B3953" s="18" t="e">
        <f>VLOOKUP(J3953,Ref!A:C,3,0)</f>
        <v>#N/A</v>
      </c>
      <c r="C3953" s="18" t="e">
        <f>VLOOKUP(J3953,Ref!A:D,4,0)</f>
        <v>#N/A</v>
      </c>
      <c r="D3953" s="18" t="str">
        <f t="shared" si="183"/>
        <v>00/ene</v>
      </c>
      <c r="E3953" s="18">
        <f t="shared" si="185"/>
        <v>0</v>
      </c>
      <c r="F3953" s="18">
        <v>1</v>
      </c>
      <c r="G3953" s="18">
        <f t="shared" si="184"/>
        <v>0</v>
      </c>
    </row>
    <row r="3954" spans="1:7">
      <c r="A3954" t="e">
        <f>_xlfn.XLOOKUP(I3954,UTILIZADAS[Contacto1],UTILIZADAS[Source.Name],,0)</f>
        <v>#N/A</v>
      </c>
      <c r="B3954" s="18" t="e">
        <f>VLOOKUP(J3954,Ref!A:C,3,0)</f>
        <v>#N/A</v>
      </c>
      <c r="C3954" s="18" t="e">
        <f>VLOOKUP(J3954,Ref!A:D,4,0)</f>
        <v>#N/A</v>
      </c>
      <c r="D3954" s="18" t="str">
        <f t="shared" ref="D3954:D4017" si="186">TEXT(H3954,"dd/mmm")</f>
        <v>00/ene</v>
      </c>
      <c r="E3954" s="18">
        <f t="shared" si="185"/>
        <v>0</v>
      </c>
      <c r="F3954" s="18">
        <v>1</v>
      </c>
      <c r="G3954" s="18">
        <f t="shared" ref="G3954:G4017" si="187">IF(I3954=I3955,0,1)</f>
        <v>0</v>
      </c>
    </row>
    <row r="3955" spans="1:7">
      <c r="A3955" t="e">
        <f>_xlfn.XLOOKUP(I3955,UTILIZADAS[Contacto1],UTILIZADAS[Source.Name],,0)</f>
        <v>#N/A</v>
      </c>
      <c r="B3955" s="18" t="e">
        <f>VLOOKUP(J3955,Ref!A:C,3,0)</f>
        <v>#N/A</v>
      </c>
      <c r="C3955" s="18" t="e">
        <f>VLOOKUP(J3955,Ref!A:D,4,0)</f>
        <v>#N/A</v>
      </c>
      <c r="D3955" s="18" t="str">
        <f t="shared" si="186"/>
        <v>00/ene</v>
      </c>
      <c r="E3955" s="18">
        <f t="shared" si="185"/>
        <v>0</v>
      </c>
      <c r="F3955" s="18">
        <v>1</v>
      </c>
      <c r="G3955" s="18">
        <f t="shared" si="187"/>
        <v>0</v>
      </c>
    </row>
    <row r="3956" spans="1:7">
      <c r="A3956" t="e">
        <f>_xlfn.XLOOKUP(I3956,UTILIZADAS[Contacto1],UTILIZADAS[Source.Name],,0)</f>
        <v>#N/A</v>
      </c>
      <c r="B3956" s="18" t="e">
        <f>VLOOKUP(J3956,Ref!A:C,3,0)</f>
        <v>#N/A</v>
      </c>
      <c r="C3956" s="18" t="e">
        <f>VLOOKUP(J3956,Ref!A:D,4,0)</f>
        <v>#N/A</v>
      </c>
      <c r="D3956" s="18" t="str">
        <f t="shared" si="186"/>
        <v>00/ene</v>
      </c>
      <c r="E3956" s="18">
        <f t="shared" si="185"/>
        <v>0</v>
      </c>
      <c r="F3956" s="18">
        <v>1</v>
      </c>
      <c r="G3956" s="18">
        <f t="shared" si="187"/>
        <v>0</v>
      </c>
    </row>
    <row r="3957" spans="1:7">
      <c r="A3957" t="e">
        <f>_xlfn.XLOOKUP(I3957,UTILIZADAS[Contacto1],UTILIZADAS[Source.Name],,0)</f>
        <v>#N/A</v>
      </c>
      <c r="B3957" s="18" t="e">
        <f>VLOOKUP(J3957,Ref!A:C,3,0)</f>
        <v>#N/A</v>
      </c>
      <c r="C3957" s="18" t="e">
        <f>VLOOKUP(J3957,Ref!A:D,4,0)</f>
        <v>#N/A</v>
      </c>
      <c r="D3957" s="18" t="str">
        <f t="shared" si="186"/>
        <v>00/ene</v>
      </c>
      <c r="E3957" s="18">
        <f t="shared" si="185"/>
        <v>0</v>
      </c>
      <c r="F3957" s="18">
        <v>1</v>
      </c>
      <c r="G3957" s="18">
        <f t="shared" si="187"/>
        <v>0</v>
      </c>
    </row>
    <row r="3958" spans="1:7">
      <c r="A3958" t="e">
        <f>_xlfn.XLOOKUP(I3958,UTILIZADAS[Contacto1],UTILIZADAS[Source.Name],,0)</f>
        <v>#N/A</v>
      </c>
      <c r="B3958" s="18" t="e">
        <f>VLOOKUP(J3958,Ref!A:C,3,0)</f>
        <v>#N/A</v>
      </c>
      <c r="C3958" s="18" t="e">
        <f>VLOOKUP(J3958,Ref!A:D,4,0)</f>
        <v>#N/A</v>
      </c>
      <c r="D3958" s="18" t="str">
        <f t="shared" si="186"/>
        <v>00/ene</v>
      </c>
      <c r="E3958" s="18">
        <f t="shared" si="185"/>
        <v>0</v>
      </c>
      <c r="F3958" s="18">
        <v>1</v>
      </c>
      <c r="G3958" s="18">
        <f t="shared" si="187"/>
        <v>0</v>
      </c>
    </row>
    <row r="3959" spans="1:7">
      <c r="A3959" t="e">
        <f>_xlfn.XLOOKUP(I3959,UTILIZADAS[Contacto1],UTILIZADAS[Source.Name],,0)</f>
        <v>#N/A</v>
      </c>
      <c r="B3959" s="18" t="e">
        <f>VLOOKUP(J3959,Ref!A:C,3,0)</f>
        <v>#N/A</v>
      </c>
      <c r="C3959" s="18" t="e">
        <f>VLOOKUP(J3959,Ref!A:D,4,0)</f>
        <v>#N/A</v>
      </c>
      <c r="D3959" s="18" t="str">
        <f t="shared" si="186"/>
        <v>00/ene</v>
      </c>
      <c r="E3959" s="18">
        <f t="shared" si="185"/>
        <v>0</v>
      </c>
      <c r="F3959" s="18">
        <v>1</v>
      </c>
      <c r="G3959" s="18">
        <f t="shared" si="187"/>
        <v>0</v>
      </c>
    </row>
    <row r="3960" spans="1:7">
      <c r="A3960" t="e">
        <f>_xlfn.XLOOKUP(I3960,UTILIZADAS[Contacto1],UTILIZADAS[Source.Name],,0)</f>
        <v>#N/A</v>
      </c>
      <c r="B3960" s="18" t="e">
        <f>VLOOKUP(J3960,Ref!A:C,3,0)</f>
        <v>#N/A</v>
      </c>
      <c r="C3960" s="18" t="e">
        <f>VLOOKUP(J3960,Ref!A:D,4,0)</f>
        <v>#N/A</v>
      </c>
      <c r="D3960" s="18" t="str">
        <f t="shared" si="186"/>
        <v>00/ene</v>
      </c>
      <c r="E3960" s="18">
        <f t="shared" si="185"/>
        <v>0</v>
      </c>
      <c r="F3960" s="18">
        <v>1</v>
      </c>
      <c r="G3960" s="18">
        <f t="shared" si="187"/>
        <v>0</v>
      </c>
    </row>
    <row r="3961" spans="1:7">
      <c r="A3961" t="e">
        <f>_xlfn.XLOOKUP(I3961,UTILIZADAS[Contacto1],UTILIZADAS[Source.Name],,0)</f>
        <v>#N/A</v>
      </c>
      <c r="B3961" s="18" t="e">
        <f>VLOOKUP(J3961,Ref!A:C,3,0)</f>
        <v>#N/A</v>
      </c>
      <c r="C3961" s="18" t="e">
        <f>VLOOKUP(J3961,Ref!A:D,4,0)</f>
        <v>#N/A</v>
      </c>
      <c r="D3961" s="18" t="str">
        <f t="shared" si="186"/>
        <v>00/ene</v>
      </c>
      <c r="E3961" s="18">
        <f t="shared" si="185"/>
        <v>0</v>
      </c>
      <c r="F3961" s="18">
        <v>1</v>
      </c>
      <c r="G3961" s="18">
        <f t="shared" si="187"/>
        <v>0</v>
      </c>
    </row>
    <row r="3962" spans="1:7">
      <c r="A3962" t="e">
        <f>_xlfn.XLOOKUP(I3962,UTILIZADAS[Contacto1],UTILIZADAS[Source.Name],,0)</f>
        <v>#N/A</v>
      </c>
      <c r="B3962" s="18" t="e">
        <f>VLOOKUP(J3962,Ref!A:C,3,0)</f>
        <v>#N/A</v>
      </c>
      <c r="C3962" s="18" t="e">
        <f>VLOOKUP(J3962,Ref!A:D,4,0)</f>
        <v>#N/A</v>
      </c>
      <c r="D3962" s="18" t="str">
        <f t="shared" si="186"/>
        <v>00/ene</v>
      </c>
      <c r="E3962" s="18">
        <f t="shared" si="185"/>
        <v>0</v>
      </c>
      <c r="F3962" s="18">
        <v>1</v>
      </c>
      <c r="G3962" s="18">
        <f t="shared" si="187"/>
        <v>0</v>
      </c>
    </row>
    <row r="3963" spans="1:7">
      <c r="A3963" t="e">
        <f>_xlfn.XLOOKUP(I3963,UTILIZADAS[Contacto1],UTILIZADAS[Source.Name],,0)</f>
        <v>#N/A</v>
      </c>
      <c r="B3963" s="18" t="e">
        <f>VLOOKUP(J3963,Ref!A:C,3,0)</f>
        <v>#N/A</v>
      </c>
      <c r="C3963" s="18" t="e">
        <f>VLOOKUP(J3963,Ref!A:D,4,0)</f>
        <v>#N/A</v>
      </c>
      <c r="D3963" s="18" t="str">
        <f t="shared" si="186"/>
        <v>00/ene</v>
      </c>
      <c r="E3963" s="18">
        <f t="shared" si="185"/>
        <v>0</v>
      </c>
      <c r="F3963" s="18">
        <v>1</v>
      </c>
      <c r="G3963" s="18">
        <f t="shared" si="187"/>
        <v>0</v>
      </c>
    </row>
    <row r="3964" spans="1:7">
      <c r="A3964" t="e">
        <f>_xlfn.XLOOKUP(I3964,UTILIZADAS[Contacto1],UTILIZADAS[Source.Name],,0)</f>
        <v>#N/A</v>
      </c>
      <c r="B3964" s="18" t="e">
        <f>VLOOKUP(J3964,Ref!A:C,3,0)</f>
        <v>#N/A</v>
      </c>
      <c r="C3964" s="18" t="e">
        <f>VLOOKUP(J3964,Ref!A:D,4,0)</f>
        <v>#N/A</v>
      </c>
      <c r="D3964" s="18" t="str">
        <f t="shared" si="186"/>
        <v>00/ene</v>
      </c>
      <c r="E3964" s="18">
        <f t="shared" si="185"/>
        <v>0</v>
      </c>
      <c r="F3964" s="18">
        <v>1</v>
      </c>
      <c r="G3964" s="18">
        <f t="shared" si="187"/>
        <v>0</v>
      </c>
    </row>
    <row r="3965" spans="1:7">
      <c r="A3965" t="e">
        <f>_xlfn.XLOOKUP(I3965,UTILIZADAS[Contacto1],UTILIZADAS[Source.Name],,0)</f>
        <v>#N/A</v>
      </c>
      <c r="B3965" s="18" t="e">
        <f>VLOOKUP(J3965,Ref!A:C,3,0)</f>
        <v>#N/A</v>
      </c>
      <c r="C3965" s="18" t="e">
        <f>VLOOKUP(J3965,Ref!A:D,4,0)</f>
        <v>#N/A</v>
      </c>
      <c r="D3965" s="18" t="str">
        <f t="shared" si="186"/>
        <v>00/ene</v>
      </c>
      <c r="E3965" s="18">
        <f t="shared" si="185"/>
        <v>0</v>
      </c>
      <c r="F3965" s="18">
        <v>1</v>
      </c>
      <c r="G3965" s="18">
        <f t="shared" si="187"/>
        <v>0</v>
      </c>
    </row>
    <row r="3966" spans="1:7">
      <c r="A3966" t="e">
        <f>_xlfn.XLOOKUP(I3966,UTILIZADAS[Contacto1],UTILIZADAS[Source.Name],,0)</f>
        <v>#N/A</v>
      </c>
      <c r="B3966" s="18" t="e">
        <f>VLOOKUP(J3966,Ref!A:C,3,0)</f>
        <v>#N/A</v>
      </c>
      <c r="C3966" s="18" t="e">
        <f>VLOOKUP(J3966,Ref!A:D,4,0)</f>
        <v>#N/A</v>
      </c>
      <c r="D3966" s="18" t="str">
        <f t="shared" si="186"/>
        <v>00/ene</v>
      </c>
      <c r="E3966" s="18">
        <f t="shared" si="185"/>
        <v>0</v>
      </c>
      <c r="F3966" s="18">
        <v>1</v>
      </c>
      <c r="G3966" s="18">
        <f t="shared" si="187"/>
        <v>0</v>
      </c>
    </row>
    <row r="3967" spans="1:7">
      <c r="A3967" t="e">
        <f>_xlfn.XLOOKUP(I3967,UTILIZADAS[Contacto1],UTILIZADAS[Source.Name],,0)</f>
        <v>#N/A</v>
      </c>
      <c r="B3967" s="18" t="e">
        <f>VLOOKUP(J3967,Ref!A:C,3,0)</f>
        <v>#N/A</v>
      </c>
      <c r="C3967" s="18" t="e">
        <f>VLOOKUP(J3967,Ref!A:D,4,0)</f>
        <v>#N/A</v>
      </c>
      <c r="D3967" s="18" t="str">
        <f t="shared" si="186"/>
        <v>00/ene</v>
      </c>
      <c r="E3967" s="18">
        <f t="shared" si="185"/>
        <v>0</v>
      </c>
      <c r="F3967" s="18">
        <v>1</v>
      </c>
      <c r="G3967" s="18">
        <f t="shared" si="187"/>
        <v>0</v>
      </c>
    </row>
    <row r="3968" spans="1:7">
      <c r="A3968" t="e">
        <f>_xlfn.XLOOKUP(I3968,UTILIZADAS[Contacto1],UTILIZADAS[Source.Name],,0)</f>
        <v>#N/A</v>
      </c>
      <c r="B3968" s="18" t="e">
        <f>VLOOKUP(J3968,Ref!A:C,3,0)</f>
        <v>#N/A</v>
      </c>
      <c r="C3968" s="18" t="e">
        <f>VLOOKUP(J3968,Ref!A:D,4,0)</f>
        <v>#N/A</v>
      </c>
      <c r="D3968" s="18" t="str">
        <f t="shared" si="186"/>
        <v>00/ene</v>
      </c>
      <c r="E3968" s="18">
        <f t="shared" si="185"/>
        <v>0</v>
      </c>
      <c r="F3968" s="18">
        <v>1</v>
      </c>
      <c r="G3968" s="18">
        <f t="shared" si="187"/>
        <v>0</v>
      </c>
    </row>
    <row r="3969" spans="1:7">
      <c r="A3969" t="e">
        <f>_xlfn.XLOOKUP(I3969,UTILIZADAS[Contacto1],UTILIZADAS[Source.Name],,0)</f>
        <v>#N/A</v>
      </c>
      <c r="B3969" s="18" t="e">
        <f>VLOOKUP(J3969,Ref!A:C,3,0)</f>
        <v>#N/A</v>
      </c>
      <c r="C3969" s="18" t="e">
        <f>VLOOKUP(J3969,Ref!A:D,4,0)</f>
        <v>#N/A</v>
      </c>
      <c r="D3969" s="18" t="str">
        <f t="shared" si="186"/>
        <v>00/ene</v>
      </c>
      <c r="E3969" s="18">
        <f t="shared" si="185"/>
        <v>0</v>
      </c>
      <c r="F3969" s="18">
        <v>1</v>
      </c>
      <c r="G3969" s="18">
        <f t="shared" si="187"/>
        <v>0</v>
      </c>
    </row>
    <row r="3970" spans="1:7">
      <c r="A3970" t="e">
        <f>_xlfn.XLOOKUP(I3970,UTILIZADAS[Contacto1],UTILIZADAS[Source.Name],,0)</f>
        <v>#N/A</v>
      </c>
      <c r="B3970" s="18" t="e">
        <f>VLOOKUP(J3970,Ref!A:C,3,0)</f>
        <v>#N/A</v>
      </c>
      <c r="C3970" s="18" t="e">
        <f>VLOOKUP(J3970,Ref!A:D,4,0)</f>
        <v>#N/A</v>
      </c>
      <c r="D3970" s="18" t="str">
        <f t="shared" si="186"/>
        <v>00/ene</v>
      </c>
      <c r="E3970" s="18">
        <f t="shared" ref="E3970:E4033" si="188">+COUNTIF(I:I,I3970)</f>
        <v>0</v>
      </c>
      <c r="F3970" s="18">
        <v>1</v>
      </c>
      <c r="G3970" s="18">
        <f t="shared" si="187"/>
        <v>0</v>
      </c>
    </row>
    <row r="3971" spans="1:7">
      <c r="A3971" t="e">
        <f>_xlfn.XLOOKUP(I3971,UTILIZADAS[Contacto1],UTILIZADAS[Source.Name],,0)</f>
        <v>#N/A</v>
      </c>
      <c r="B3971" s="18" t="e">
        <f>VLOOKUP(J3971,Ref!A:C,3,0)</f>
        <v>#N/A</v>
      </c>
      <c r="C3971" s="18" t="e">
        <f>VLOOKUP(J3971,Ref!A:D,4,0)</f>
        <v>#N/A</v>
      </c>
      <c r="D3971" s="18" t="str">
        <f t="shared" si="186"/>
        <v>00/ene</v>
      </c>
      <c r="E3971" s="18">
        <f t="shared" si="188"/>
        <v>0</v>
      </c>
      <c r="F3971" s="18">
        <v>1</v>
      </c>
      <c r="G3971" s="18">
        <f t="shared" si="187"/>
        <v>0</v>
      </c>
    </row>
    <row r="3972" spans="1:7">
      <c r="A3972" t="e">
        <f>_xlfn.XLOOKUP(I3972,UTILIZADAS[Contacto1],UTILIZADAS[Source.Name],,0)</f>
        <v>#N/A</v>
      </c>
      <c r="B3972" s="18" t="e">
        <f>VLOOKUP(J3972,Ref!A:C,3,0)</f>
        <v>#N/A</v>
      </c>
      <c r="C3972" s="18" t="e">
        <f>VLOOKUP(J3972,Ref!A:D,4,0)</f>
        <v>#N/A</v>
      </c>
      <c r="D3972" s="18" t="str">
        <f t="shared" si="186"/>
        <v>00/ene</v>
      </c>
      <c r="E3972" s="18">
        <f t="shared" si="188"/>
        <v>0</v>
      </c>
      <c r="F3972" s="18">
        <v>1</v>
      </c>
      <c r="G3972" s="18">
        <f t="shared" si="187"/>
        <v>0</v>
      </c>
    </row>
    <row r="3973" spans="1:7">
      <c r="A3973" t="e">
        <f>_xlfn.XLOOKUP(I3973,UTILIZADAS[Contacto1],UTILIZADAS[Source.Name],,0)</f>
        <v>#N/A</v>
      </c>
      <c r="B3973" s="18" t="e">
        <f>VLOOKUP(J3973,Ref!A:C,3,0)</f>
        <v>#N/A</v>
      </c>
      <c r="C3973" s="18" t="e">
        <f>VLOOKUP(J3973,Ref!A:D,4,0)</f>
        <v>#N/A</v>
      </c>
      <c r="D3973" s="18" t="str">
        <f t="shared" si="186"/>
        <v>00/ene</v>
      </c>
      <c r="E3973" s="18">
        <f t="shared" si="188"/>
        <v>0</v>
      </c>
      <c r="F3973" s="18">
        <v>1</v>
      </c>
      <c r="G3973" s="18">
        <f t="shared" si="187"/>
        <v>0</v>
      </c>
    </row>
    <row r="3974" spans="1:7">
      <c r="A3974" t="e">
        <f>_xlfn.XLOOKUP(I3974,UTILIZADAS[Contacto1],UTILIZADAS[Source.Name],,0)</f>
        <v>#N/A</v>
      </c>
      <c r="B3974" s="18" t="e">
        <f>VLOOKUP(J3974,Ref!A:C,3,0)</f>
        <v>#N/A</v>
      </c>
      <c r="C3974" s="18" t="e">
        <f>VLOOKUP(J3974,Ref!A:D,4,0)</f>
        <v>#N/A</v>
      </c>
      <c r="D3974" s="18" t="str">
        <f t="shared" si="186"/>
        <v>00/ene</v>
      </c>
      <c r="E3974" s="18">
        <f t="shared" si="188"/>
        <v>0</v>
      </c>
      <c r="F3974" s="18">
        <v>1</v>
      </c>
      <c r="G3974" s="18">
        <f t="shared" si="187"/>
        <v>0</v>
      </c>
    </row>
    <row r="3975" spans="1:7">
      <c r="A3975" t="e">
        <f>_xlfn.XLOOKUP(I3975,UTILIZADAS[Contacto1],UTILIZADAS[Source.Name],,0)</f>
        <v>#N/A</v>
      </c>
      <c r="B3975" s="18" t="e">
        <f>VLOOKUP(J3975,Ref!A:C,3,0)</f>
        <v>#N/A</v>
      </c>
      <c r="C3975" s="18" t="e">
        <f>VLOOKUP(J3975,Ref!A:D,4,0)</f>
        <v>#N/A</v>
      </c>
      <c r="D3975" s="18" t="str">
        <f t="shared" si="186"/>
        <v>00/ene</v>
      </c>
      <c r="E3975" s="18">
        <f t="shared" si="188"/>
        <v>0</v>
      </c>
      <c r="F3975" s="18">
        <v>1</v>
      </c>
      <c r="G3975" s="18">
        <f t="shared" si="187"/>
        <v>0</v>
      </c>
    </row>
    <row r="3976" spans="1:7">
      <c r="A3976" t="e">
        <f>_xlfn.XLOOKUP(I3976,UTILIZADAS[Contacto1],UTILIZADAS[Source.Name],,0)</f>
        <v>#N/A</v>
      </c>
      <c r="B3976" s="18" t="e">
        <f>VLOOKUP(J3976,Ref!A:C,3,0)</f>
        <v>#N/A</v>
      </c>
      <c r="C3976" s="18" t="e">
        <f>VLOOKUP(J3976,Ref!A:D,4,0)</f>
        <v>#N/A</v>
      </c>
      <c r="D3976" s="18" t="str">
        <f t="shared" si="186"/>
        <v>00/ene</v>
      </c>
      <c r="E3976" s="18">
        <f t="shared" si="188"/>
        <v>0</v>
      </c>
      <c r="F3976" s="18">
        <v>1</v>
      </c>
      <c r="G3976" s="18">
        <f t="shared" si="187"/>
        <v>0</v>
      </c>
    </row>
    <row r="3977" spans="1:7">
      <c r="A3977" t="e">
        <f>_xlfn.XLOOKUP(I3977,UTILIZADAS[Contacto1],UTILIZADAS[Source.Name],,0)</f>
        <v>#N/A</v>
      </c>
      <c r="B3977" s="18" t="e">
        <f>VLOOKUP(J3977,Ref!A:C,3,0)</f>
        <v>#N/A</v>
      </c>
      <c r="C3977" s="18" t="e">
        <f>VLOOKUP(J3977,Ref!A:D,4,0)</f>
        <v>#N/A</v>
      </c>
      <c r="D3977" s="18" t="str">
        <f t="shared" si="186"/>
        <v>00/ene</v>
      </c>
      <c r="E3977" s="18">
        <f t="shared" si="188"/>
        <v>0</v>
      </c>
      <c r="F3977" s="18">
        <v>1</v>
      </c>
      <c r="G3977" s="18">
        <f t="shared" si="187"/>
        <v>0</v>
      </c>
    </row>
    <row r="3978" spans="1:7">
      <c r="A3978" t="e">
        <f>_xlfn.XLOOKUP(I3978,UTILIZADAS[Contacto1],UTILIZADAS[Source.Name],,0)</f>
        <v>#N/A</v>
      </c>
      <c r="B3978" s="18" t="e">
        <f>VLOOKUP(J3978,Ref!A:C,3,0)</f>
        <v>#N/A</v>
      </c>
      <c r="C3978" s="18" t="e">
        <f>VLOOKUP(J3978,Ref!A:D,4,0)</f>
        <v>#N/A</v>
      </c>
      <c r="D3978" s="18" t="str">
        <f t="shared" si="186"/>
        <v>00/ene</v>
      </c>
      <c r="E3978" s="18">
        <f t="shared" si="188"/>
        <v>0</v>
      </c>
      <c r="F3978" s="18">
        <v>1</v>
      </c>
      <c r="G3978" s="18">
        <f t="shared" si="187"/>
        <v>0</v>
      </c>
    </row>
    <row r="3979" spans="1:7">
      <c r="A3979" t="e">
        <f>_xlfn.XLOOKUP(I3979,UTILIZADAS[Contacto1],UTILIZADAS[Source.Name],,0)</f>
        <v>#N/A</v>
      </c>
      <c r="B3979" s="18" t="e">
        <f>VLOOKUP(J3979,Ref!A:C,3,0)</f>
        <v>#N/A</v>
      </c>
      <c r="C3979" s="18" t="e">
        <f>VLOOKUP(J3979,Ref!A:D,4,0)</f>
        <v>#N/A</v>
      </c>
      <c r="D3979" s="18" t="str">
        <f t="shared" si="186"/>
        <v>00/ene</v>
      </c>
      <c r="E3979" s="18">
        <f t="shared" si="188"/>
        <v>0</v>
      </c>
      <c r="F3979" s="18">
        <v>1</v>
      </c>
      <c r="G3979" s="18">
        <f t="shared" si="187"/>
        <v>0</v>
      </c>
    </row>
    <row r="3980" spans="1:7">
      <c r="A3980" t="e">
        <f>_xlfn.XLOOKUP(I3980,UTILIZADAS[Contacto1],UTILIZADAS[Source.Name],,0)</f>
        <v>#N/A</v>
      </c>
      <c r="B3980" s="18" t="e">
        <f>VLOOKUP(J3980,Ref!A:C,3,0)</f>
        <v>#N/A</v>
      </c>
      <c r="C3980" s="18" t="e">
        <f>VLOOKUP(J3980,Ref!A:D,4,0)</f>
        <v>#N/A</v>
      </c>
      <c r="D3980" s="18" t="str">
        <f t="shared" si="186"/>
        <v>00/ene</v>
      </c>
      <c r="E3980" s="18">
        <f t="shared" si="188"/>
        <v>0</v>
      </c>
      <c r="F3980" s="18">
        <v>1</v>
      </c>
      <c r="G3980" s="18">
        <f t="shared" si="187"/>
        <v>0</v>
      </c>
    </row>
    <row r="3981" spans="1:7">
      <c r="A3981" t="e">
        <f>_xlfn.XLOOKUP(I3981,UTILIZADAS[Contacto1],UTILIZADAS[Source.Name],,0)</f>
        <v>#N/A</v>
      </c>
      <c r="B3981" s="18" t="e">
        <f>VLOOKUP(J3981,Ref!A:C,3,0)</f>
        <v>#N/A</v>
      </c>
      <c r="C3981" s="18" t="e">
        <f>VLOOKUP(J3981,Ref!A:D,4,0)</f>
        <v>#N/A</v>
      </c>
      <c r="D3981" s="18" t="str">
        <f t="shared" si="186"/>
        <v>00/ene</v>
      </c>
      <c r="E3981" s="18">
        <f t="shared" si="188"/>
        <v>0</v>
      </c>
      <c r="F3981" s="18">
        <v>1</v>
      </c>
      <c r="G3981" s="18">
        <f t="shared" si="187"/>
        <v>0</v>
      </c>
    </row>
    <row r="3982" spans="1:7">
      <c r="A3982" t="e">
        <f>_xlfn.XLOOKUP(I3982,UTILIZADAS[Contacto1],UTILIZADAS[Source.Name],,0)</f>
        <v>#N/A</v>
      </c>
      <c r="B3982" s="18" t="e">
        <f>VLOOKUP(J3982,Ref!A:C,3,0)</f>
        <v>#N/A</v>
      </c>
      <c r="C3982" s="18" t="e">
        <f>VLOOKUP(J3982,Ref!A:D,4,0)</f>
        <v>#N/A</v>
      </c>
      <c r="D3982" s="18" t="str">
        <f t="shared" si="186"/>
        <v>00/ene</v>
      </c>
      <c r="E3982" s="18">
        <f t="shared" si="188"/>
        <v>0</v>
      </c>
      <c r="F3982" s="18">
        <v>1</v>
      </c>
      <c r="G3982" s="18">
        <f t="shared" si="187"/>
        <v>0</v>
      </c>
    </row>
    <row r="3983" spans="1:7">
      <c r="A3983" t="e">
        <f>_xlfn.XLOOKUP(I3983,UTILIZADAS[Contacto1],UTILIZADAS[Source.Name],,0)</f>
        <v>#N/A</v>
      </c>
      <c r="B3983" s="18" t="e">
        <f>VLOOKUP(J3983,Ref!A:C,3,0)</f>
        <v>#N/A</v>
      </c>
      <c r="C3983" s="18" t="e">
        <f>VLOOKUP(J3983,Ref!A:D,4,0)</f>
        <v>#N/A</v>
      </c>
      <c r="D3983" s="18" t="str">
        <f t="shared" si="186"/>
        <v>00/ene</v>
      </c>
      <c r="E3983" s="18">
        <f t="shared" si="188"/>
        <v>0</v>
      </c>
      <c r="F3983" s="18">
        <v>1</v>
      </c>
      <c r="G3983" s="18">
        <f t="shared" si="187"/>
        <v>0</v>
      </c>
    </row>
    <row r="3984" spans="1:7">
      <c r="A3984" t="e">
        <f>_xlfn.XLOOKUP(I3984,UTILIZADAS[Contacto1],UTILIZADAS[Source.Name],,0)</f>
        <v>#N/A</v>
      </c>
      <c r="B3984" s="18" t="e">
        <f>VLOOKUP(J3984,Ref!A:C,3,0)</f>
        <v>#N/A</v>
      </c>
      <c r="C3984" s="18" t="e">
        <f>VLOOKUP(J3984,Ref!A:D,4,0)</f>
        <v>#N/A</v>
      </c>
      <c r="D3984" s="18" t="str">
        <f t="shared" si="186"/>
        <v>00/ene</v>
      </c>
      <c r="E3984" s="18">
        <f t="shared" si="188"/>
        <v>0</v>
      </c>
      <c r="F3984" s="18">
        <v>1</v>
      </c>
      <c r="G3984" s="18">
        <f t="shared" si="187"/>
        <v>0</v>
      </c>
    </row>
    <row r="3985" spans="1:7">
      <c r="A3985" t="e">
        <f>_xlfn.XLOOKUP(I3985,UTILIZADAS[Contacto1],UTILIZADAS[Source.Name],,0)</f>
        <v>#N/A</v>
      </c>
      <c r="B3985" s="18" t="e">
        <f>VLOOKUP(J3985,Ref!A:C,3,0)</f>
        <v>#N/A</v>
      </c>
      <c r="C3985" s="18" t="e">
        <f>VLOOKUP(J3985,Ref!A:D,4,0)</f>
        <v>#N/A</v>
      </c>
      <c r="D3985" s="18" t="str">
        <f t="shared" si="186"/>
        <v>00/ene</v>
      </c>
      <c r="E3985" s="18">
        <f t="shared" si="188"/>
        <v>0</v>
      </c>
      <c r="F3985" s="18">
        <v>1</v>
      </c>
      <c r="G3985" s="18">
        <f t="shared" si="187"/>
        <v>0</v>
      </c>
    </row>
    <row r="3986" spans="1:7">
      <c r="A3986" t="e">
        <f>_xlfn.XLOOKUP(I3986,UTILIZADAS[Contacto1],UTILIZADAS[Source.Name],,0)</f>
        <v>#N/A</v>
      </c>
      <c r="B3986" s="18" t="e">
        <f>VLOOKUP(J3986,Ref!A:C,3,0)</f>
        <v>#N/A</v>
      </c>
      <c r="C3986" s="18" t="e">
        <f>VLOOKUP(J3986,Ref!A:D,4,0)</f>
        <v>#N/A</v>
      </c>
      <c r="D3986" s="18" t="str">
        <f t="shared" si="186"/>
        <v>00/ene</v>
      </c>
      <c r="E3986" s="18">
        <f t="shared" si="188"/>
        <v>0</v>
      </c>
      <c r="F3986" s="18">
        <v>1</v>
      </c>
      <c r="G3986" s="18">
        <f t="shared" si="187"/>
        <v>0</v>
      </c>
    </row>
    <row r="3987" spans="1:7">
      <c r="A3987" t="e">
        <f>_xlfn.XLOOKUP(I3987,UTILIZADAS[Contacto1],UTILIZADAS[Source.Name],,0)</f>
        <v>#N/A</v>
      </c>
      <c r="B3987" s="18" t="e">
        <f>VLOOKUP(J3987,Ref!A:C,3,0)</f>
        <v>#N/A</v>
      </c>
      <c r="C3987" s="18" t="e">
        <f>VLOOKUP(J3987,Ref!A:D,4,0)</f>
        <v>#N/A</v>
      </c>
      <c r="D3987" s="18" t="str">
        <f t="shared" si="186"/>
        <v>00/ene</v>
      </c>
      <c r="E3987" s="18">
        <f t="shared" si="188"/>
        <v>0</v>
      </c>
      <c r="F3987" s="18">
        <v>1</v>
      </c>
      <c r="G3987" s="18">
        <f t="shared" si="187"/>
        <v>0</v>
      </c>
    </row>
    <row r="3988" spans="1:7">
      <c r="A3988" t="e">
        <f>_xlfn.XLOOKUP(I3988,UTILIZADAS[Contacto1],UTILIZADAS[Source.Name],,0)</f>
        <v>#N/A</v>
      </c>
      <c r="B3988" s="18" t="e">
        <f>VLOOKUP(J3988,Ref!A:C,3,0)</f>
        <v>#N/A</v>
      </c>
      <c r="C3988" s="18" t="e">
        <f>VLOOKUP(J3988,Ref!A:D,4,0)</f>
        <v>#N/A</v>
      </c>
      <c r="D3988" s="18" t="str">
        <f t="shared" si="186"/>
        <v>00/ene</v>
      </c>
      <c r="E3988" s="18">
        <f t="shared" si="188"/>
        <v>0</v>
      </c>
      <c r="F3988" s="18">
        <v>1</v>
      </c>
      <c r="G3988" s="18">
        <f t="shared" si="187"/>
        <v>0</v>
      </c>
    </row>
    <row r="3989" spans="1:7">
      <c r="A3989" t="e">
        <f>_xlfn.XLOOKUP(I3989,UTILIZADAS[Contacto1],UTILIZADAS[Source.Name],,0)</f>
        <v>#N/A</v>
      </c>
      <c r="B3989" s="18" t="e">
        <f>VLOOKUP(J3989,Ref!A:C,3,0)</f>
        <v>#N/A</v>
      </c>
      <c r="C3989" s="18" t="e">
        <f>VLOOKUP(J3989,Ref!A:D,4,0)</f>
        <v>#N/A</v>
      </c>
      <c r="D3989" s="18" t="str">
        <f t="shared" si="186"/>
        <v>00/ene</v>
      </c>
      <c r="E3989" s="18">
        <f t="shared" si="188"/>
        <v>0</v>
      </c>
      <c r="F3989" s="18">
        <v>1</v>
      </c>
      <c r="G3989" s="18">
        <f t="shared" si="187"/>
        <v>0</v>
      </c>
    </row>
    <row r="3990" spans="1:7">
      <c r="A3990" t="e">
        <f>_xlfn.XLOOKUP(I3990,UTILIZADAS[Contacto1],UTILIZADAS[Source.Name],,0)</f>
        <v>#N/A</v>
      </c>
      <c r="B3990" s="18" t="e">
        <f>VLOOKUP(J3990,Ref!A:C,3,0)</f>
        <v>#N/A</v>
      </c>
      <c r="C3990" s="18" t="e">
        <f>VLOOKUP(J3990,Ref!A:D,4,0)</f>
        <v>#N/A</v>
      </c>
      <c r="D3990" s="18" t="str">
        <f t="shared" si="186"/>
        <v>00/ene</v>
      </c>
      <c r="E3990" s="18">
        <f t="shared" si="188"/>
        <v>0</v>
      </c>
      <c r="F3990" s="18">
        <v>1</v>
      </c>
      <c r="G3990" s="18">
        <f t="shared" si="187"/>
        <v>0</v>
      </c>
    </row>
    <row r="3991" spans="1:7">
      <c r="A3991" t="e">
        <f>_xlfn.XLOOKUP(I3991,UTILIZADAS[Contacto1],UTILIZADAS[Source.Name],,0)</f>
        <v>#N/A</v>
      </c>
      <c r="B3991" s="18" t="e">
        <f>VLOOKUP(J3991,Ref!A:C,3,0)</f>
        <v>#N/A</v>
      </c>
      <c r="C3991" s="18" t="e">
        <f>VLOOKUP(J3991,Ref!A:D,4,0)</f>
        <v>#N/A</v>
      </c>
      <c r="D3991" s="18" t="str">
        <f t="shared" si="186"/>
        <v>00/ene</v>
      </c>
      <c r="E3991" s="18">
        <f t="shared" si="188"/>
        <v>0</v>
      </c>
      <c r="F3991" s="18">
        <v>1</v>
      </c>
      <c r="G3991" s="18">
        <f t="shared" si="187"/>
        <v>0</v>
      </c>
    </row>
    <row r="3992" spans="1:7">
      <c r="A3992" t="e">
        <f>_xlfn.XLOOKUP(I3992,UTILIZADAS[Contacto1],UTILIZADAS[Source.Name],,0)</f>
        <v>#N/A</v>
      </c>
      <c r="B3992" s="18" t="e">
        <f>VLOOKUP(J3992,Ref!A:C,3,0)</f>
        <v>#N/A</v>
      </c>
      <c r="C3992" s="18" t="e">
        <f>VLOOKUP(J3992,Ref!A:D,4,0)</f>
        <v>#N/A</v>
      </c>
      <c r="D3992" s="18" t="str">
        <f t="shared" si="186"/>
        <v>00/ene</v>
      </c>
      <c r="E3992" s="18">
        <f t="shared" si="188"/>
        <v>0</v>
      </c>
      <c r="F3992" s="18">
        <v>1</v>
      </c>
      <c r="G3992" s="18">
        <f t="shared" si="187"/>
        <v>0</v>
      </c>
    </row>
    <row r="3993" spans="1:7">
      <c r="A3993" t="e">
        <f>_xlfn.XLOOKUP(I3993,UTILIZADAS[Contacto1],UTILIZADAS[Source.Name],,0)</f>
        <v>#N/A</v>
      </c>
      <c r="B3993" s="18" t="e">
        <f>VLOOKUP(J3993,Ref!A:C,3,0)</f>
        <v>#N/A</v>
      </c>
      <c r="C3993" s="18" t="e">
        <f>VLOOKUP(J3993,Ref!A:D,4,0)</f>
        <v>#N/A</v>
      </c>
      <c r="D3993" s="18" t="str">
        <f t="shared" si="186"/>
        <v>00/ene</v>
      </c>
      <c r="E3993" s="18">
        <f t="shared" si="188"/>
        <v>0</v>
      </c>
      <c r="F3993" s="18">
        <v>1</v>
      </c>
      <c r="G3993" s="18">
        <f t="shared" si="187"/>
        <v>0</v>
      </c>
    </row>
    <row r="3994" spans="1:7">
      <c r="A3994" t="e">
        <f>_xlfn.XLOOKUP(I3994,UTILIZADAS[Contacto1],UTILIZADAS[Source.Name],,0)</f>
        <v>#N/A</v>
      </c>
      <c r="B3994" s="18" t="e">
        <f>VLOOKUP(J3994,Ref!A:C,3,0)</f>
        <v>#N/A</v>
      </c>
      <c r="C3994" s="18" t="e">
        <f>VLOOKUP(J3994,Ref!A:D,4,0)</f>
        <v>#N/A</v>
      </c>
      <c r="D3994" s="18" t="str">
        <f t="shared" si="186"/>
        <v>00/ene</v>
      </c>
      <c r="E3994" s="18">
        <f t="shared" si="188"/>
        <v>0</v>
      </c>
      <c r="F3994" s="18">
        <v>1</v>
      </c>
      <c r="G3994" s="18">
        <f t="shared" si="187"/>
        <v>0</v>
      </c>
    </row>
    <row r="3995" spans="1:7">
      <c r="A3995" t="e">
        <f>_xlfn.XLOOKUP(I3995,UTILIZADAS[Contacto1],UTILIZADAS[Source.Name],,0)</f>
        <v>#N/A</v>
      </c>
      <c r="B3995" s="18" t="e">
        <f>VLOOKUP(J3995,Ref!A:C,3,0)</f>
        <v>#N/A</v>
      </c>
      <c r="C3995" s="18" t="e">
        <f>VLOOKUP(J3995,Ref!A:D,4,0)</f>
        <v>#N/A</v>
      </c>
      <c r="D3995" s="18" t="str">
        <f t="shared" si="186"/>
        <v>00/ene</v>
      </c>
      <c r="E3995" s="18">
        <f t="shared" si="188"/>
        <v>0</v>
      </c>
      <c r="F3995" s="18">
        <v>1</v>
      </c>
      <c r="G3995" s="18">
        <f t="shared" si="187"/>
        <v>0</v>
      </c>
    </row>
    <row r="3996" spans="1:7">
      <c r="A3996" t="e">
        <f>_xlfn.XLOOKUP(I3996,UTILIZADAS[Contacto1],UTILIZADAS[Source.Name],,0)</f>
        <v>#N/A</v>
      </c>
      <c r="B3996" s="18" t="e">
        <f>VLOOKUP(J3996,Ref!A:C,3,0)</f>
        <v>#N/A</v>
      </c>
      <c r="C3996" s="18" t="e">
        <f>VLOOKUP(J3996,Ref!A:D,4,0)</f>
        <v>#N/A</v>
      </c>
      <c r="D3996" s="18" t="str">
        <f t="shared" si="186"/>
        <v>00/ene</v>
      </c>
      <c r="E3996" s="18">
        <f t="shared" si="188"/>
        <v>0</v>
      </c>
      <c r="F3996" s="18">
        <v>1</v>
      </c>
      <c r="G3996" s="18">
        <f t="shared" si="187"/>
        <v>0</v>
      </c>
    </row>
    <row r="3997" spans="1:7">
      <c r="A3997" t="e">
        <f>_xlfn.XLOOKUP(I3997,UTILIZADAS[Contacto1],UTILIZADAS[Source.Name],,0)</f>
        <v>#N/A</v>
      </c>
      <c r="B3997" s="18" t="e">
        <f>VLOOKUP(J3997,Ref!A:C,3,0)</f>
        <v>#N/A</v>
      </c>
      <c r="C3997" s="18" t="e">
        <f>VLOOKUP(J3997,Ref!A:D,4,0)</f>
        <v>#N/A</v>
      </c>
      <c r="D3997" s="18" t="str">
        <f t="shared" si="186"/>
        <v>00/ene</v>
      </c>
      <c r="E3997" s="18">
        <f t="shared" si="188"/>
        <v>0</v>
      </c>
      <c r="F3997" s="18">
        <v>1</v>
      </c>
      <c r="G3997" s="18">
        <f t="shared" si="187"/>
        <v>0</v>
      </c>
    </row>
    <row r="3998" spans="1:7">
      <c r="A3998" t="e">
        <f>_xlfn.XLOOKUP(I3998,UTILIZADAS[Contacto1],UTILIZADAS[Source.Name],,0)</f>
        <v>#N/A</v>
      </c>
      <c r="B3998" s="18" t="e">
        <f>VLOOKUP(J3998,Ref!A:C,3,0)</f>
        <v>#N/A</v>
      </c>
      <c r="C3998" s="18" t="e">
        <f>VLOOKUP(J3998,Ref!A:D,4,0)</f>
        <v>#N/A</v>
      </c>
      <c r="D3998" s="18" t="str">
        <f t="shared" si="186"/>
        <v>00/ene</v>
      </c>
      <c r="E3998" s="18">
        <f t="shared" si="188"/>
        <v>0</v>
      </c>
      <c r="F3998" s="18">
        <v>1</v>
      </c>
      <c r="G3998" s="18">
        <f t="shared" si="187"/>
        <v>0</v>
      </c>
    </row>
    <row r="3999" spans="1:7">
      <c r="A3999" t="e">
        <f>_xlfn.XLOOKUP(I3999,UTILIZADAS[Contacto1],UTILIZADAS[Source.Name],,0)</f>
        <v>#N/A</v>
      </c>
      <c r="B3999" s="18" t="e">
        <f>VLOOKUP(J3999,Ref!A:C,3,0)</f>
        <v>#N/A</v>
      </c>
      <c r="C3999" s="18" t="e">
        <f>VLOOKUP(J3999,Ref!A:D,4,0)</f>
        <v>#N/A</v>
      </c>
      <c r="D3999" s="18" t="str">
        <f t="shared" si="186"/>
        <v>00/ene</v>
      </c>
      <c r="E3999" s="18">
        <f t="shared" si="188"/>
        <v>0</v>
      </c>
      <c r="F3999" s="18">
        <v>1</v>
      </c>
      <c r="G3999" s="18">
        <f t="shared" si="187"/>
        <v>0</v>
      </c>
    </row>
    <row r="4000" spans="1:7">
      <c r="A4000" t="e">
        <f>_xlfn.XLOOKUP(I4000,UTILIZADAS[Contacto1],UTILIZADAS[Source.Name],,0)</f>
        <v>#N/A</v>
      </c>
      <c r="B4000" s="18" t="e">
        <f>VLOOKUP(J4000,Ref!A:C,3,0)</f>
        <v>#N/A</v>
      </c>
      <c r="C4000" s="18" t="e">
        <f>VLOOKUP(J4000,Ref!A:D,4,0)</f>
        <v>#N/A</v>
      </c>
      <c r="D4000" s="18" t="str">
        <f t="shared" si="186"/>
        <v>00/ene</v>
      </c>
      <c r="E4000" s="18">
        <f t="shared" si="188"/>
        <v>0</v>
      </c>
      <c r="F4000" s="18">
        <v>1</v>
      </c>
      <c r="G4000" s="18">
        <f t="shared" si="187"/>
        <v>0</v>
      </c>
    </row>
    <row r="4001" spans="1:7">
      <c r="A4001" t="e">
        <f>_xlfn.XLOOKUP(I4001,UTILIZADAS[Contacto1],UTILIZADAS[Source.Name],,0)</f>
        <v>#N/A</v>
      </c>
      <c r="B4001" s="18" t="e">
        <f>VLOOKUP(J4001,Ref!A:C,3,0)</f>
        <v>#N/A</v>
      </c>
      <c r="C4001" s="18" t="e">
        <f>VLOOKUP(J4001,Ref!A:D,4,0)</f>
        <v>#N/A</v>
      </c>
      <c r="D4001" s="18" t="str">
        <f t="shared" si="186"/>
        <v>00/ene</v>
      </c>
      <c r="E4001" s="18">
        <f t="shared" si="188"/>
        <v>0</v>
      </c>
      <c r="F4001" s="18">
        <v>1</v>
      </c>
      <c r="G4001" s="18">
        <f t="shared" si="187"/>
        <v>0</v>
      </c>
    </row>
    <row r="4002" spans="1:7">
      <c r="A4002" t="e">
        <f>_xlfn.XLOOKUP(I4002,UTILIZADAS[Contacto1],UTILIZADAS[Source.Name],,0)</f>
        <v>#N/A</v>
      </c>
      <c r="B4002" s="18" t="e">
        <f>VLOOKUP(J4002,Ref!A:C,3,0)</f>
        <v>#N/A</v>
      </c>
      <c r="C4002" s="18" t="e">
        <f>VLOOKUP(J4002,Ref!A:D,4,0)</f>
        <v>#N/A</v>
      </c>
      <c r="D4002" s="18" t="str">
        <f t="shared" si="186"/>
        <v>00/ene</v>
      </c>
      <c r="E4002" s="18">
        <f t="shared" si="188"/>
        <v>0</v>
      </c>
      <c r="F4002" s="18">
        <v>1</v>
      </c>
      <c r="G4002" s="18">
        <f t="shared" si="187"/>
        <v>0</v>
      </c>
    </row>
    <row r="4003" spans="1:7">
      <c r="A4003" t="e">
        <f>_xlfn.XLOOKUP(I4003,UTILIZADAS[Contacto1],UTILIZADAS[Source.Name],,0)</f>
        <v>#N/A</v>
      </c>
      <c r="B4003" s="18" t="e">
        <f>VLOOKUP(J4003,Ref!A:C,3,0)</f>
        <v>#N/A</v>
      </c>
      <c r="C4003" s="18" t="e">
        <f>VLOOKUP(J4003,Ref!A:D,4,0)</f>
        <v>#N/A</v>
      </c>
      <c r="D4003" s="18" t="str">
        <f t="shared" si="186"/>
        <v>00/ene</v>
      </c>
      <c r="E4003" s="18">
        <f t="shared" si="188"/>
        <v>0</v>
      </c>
      <c r="F4003" s="18">
        <v>1</v>
      </c>
      <c r="G4003" s="18">
        <f t="shared" si="187"/>
        <v>0</v>
      </c>
    </row>
    <row r="4004" spans="1:7">
      <c r="A4004" t="e">
        <f>_xlfn.XLOOKUP(I4004,UTILIZADAS[Contacto1],UTILIZADAS[Source.Name],,0)</f>
        <v>#N/A</v>
      </c>
      <c r="B4004" s="18" t="e">
        <f>VLOOKUP(J4004,Ref!A:C,3,0)</f>
        <v>#N/A</v>
      </c>
      <c r="C4004" s="18" t="e">
        <f>VLOOKUP(J4004,Ref!A:D,4,0)</f>
        <v>#N/A</v>
      </c>
      <c r="D4004" s="18" t="str">
        <f t="shared" si="186"/>
        <v>00/ene</v>
      </c>
      <c r="E4004" s="18">
        <f t="shared" si="188"/>
        <v>0</v>
      </c>
      <c r="F4004" s="18">
        <v>1</v>
      </c>
      <c r="G4004" s="18">
        <f t="shared" si="187"/>
        <v>0</v>
      </c>
    </row>
    <row r="4005" spans="1:7">
      <c r="A4005" t="e">
        <f>_xlfn.XLOOKUP(I4005,UTILIZADAS[Contacto1],UTILIZADAS[Source.Name],,0)</f>
        <v>#N/A</v>
      </c>
      <c r="B4005" s="18" t="e">
        <f>VLOOKUP(J4005,Ref!A:C,3,0)</f>
        <v>#N/A</v>
      </c>
      <c r="C4005" s="18" t="e">
        <f>VLOOKUP(J4005,Ref!A:D,4,0)</f>
        <v>#N/A</v>
      </c>
      <c r="D4005" s="18" t="str">
        <f t="shared" si="186"/>
        <v>00/ene</v>
      </c>
      <c r="E4005" s="18">
        <f t="shared" si="188"/>
        <v>0</v>
      </c>
      <c r="F4005" s="18">
        <v>1</v>
      </c>
      <c r="G4005" s="18">
        <f t="shared" si="187"/>
        <v>0</v>
      </c>
    </row>
    <row r="4006" spans="1:7">
      <c r="A4006" t="e">
        <f>_xlfn.XLOOKUP(I4006,UTILIZADAS[Contacto1],UTILIZADAS[Source.Name],,0)</f>
        <v>#N/A</v>
      </c>
      <c r="B4006" s="18" t="e">
        <f>VLOOKUP(J4006,Ref!A:C,3,0)</f>
        <v>#N/A</v>
      </c>
      <c r="C4006" s="18" t="e">
        <f>VLOOKUP(J4006,Ref!A:D,4,0)</f>
        <v>#N/A</v>
      </c>
      <c r="D4006" s="18" t="str">
        <f t="shared" si="186"/>
        <v>00/ene</v>
      </c>
      <c r="E4006" s="18">
        <f t="shared" si="188"/>
        <v>0</v>
      </c>
      <c r="F4006" s="18">
        <v>1</v>
      </c>
      <c r="G4006" s="18">
        <f t="shared" si="187"/>
        <v>0</v>
      </c>
    </row>
    <row r="4007" spans="1:7">
      <c r="A4007" t="e">
        <f>_xlfn.XLOOKUP(I4007,UTILIZADAS[Contacto1],UTILIZADAS[Source.Name],,0)</f>
        <v>#N/A</v>
      </c>
      <c r="B4007" s="18" t="e">
        <f>VLOOKUP(J4007,Ref!A:C,3,0)</f>
        <v>#N/A</v>
      </c>
      <c r="C4007" s="18" t="e">
        <f>VLOOKUP(J4007,Ref!A:D,4,0)</f>
        <v>#N/A</v>
      </c>
      <c r="D4007" s="18" t="str">
        <f t="shared" si="186"/>
        <v>00/ene</v>
      </c>
      <c r="E4007" s="18">
        <f t="shared" si="188"/>
        <v>0</v>
      </c>
      <c r="F4007" s="18">
        <v>1</v>
      </c>
      <c r="G4007" s="18">
        <f t="shared" si="187"/>
        <v>0</v>
      </c>
    </row>
    <row r="4008" spans="1:7">
      <c r="A4008" t="e">
        <f>_xlfn.XLOOKUP(I4008,UTILIZADAS[Contacto1],UTILIZADAS[Source.Name],,0)</f>
        <v>#N/A</v>
      </c>
      <c r="B4008" s="18" t="e">
        <f>VLOOKUP(J4008,Ref!A:C,3,0)</f>
        <v>#N/A</v>
      </c>
      <c r="C4008" s="18" t="e">
        <f>VLOOKUP(J4008,Ref!A:D,4,0)</f>
        <v>#N/A</v>
      </c>
      <c r="D4008" s="18" t="str">
        <f t="shared" si="186"/>
        <v>00/ene</v>
      </c>
      <c r="E4008" s="18">
        <f t="shared" si="188"/>
        <v>0</v>
      </c>
      <c r="F4008" s="18">
        <v>1</v>
      </c>
      <c r="G4008" s="18">
        <f t="shared" si="187"/>
        <v>0</v>
      </c>
    </row>
    <row r="4009" spans="1:7">
      <c r="A4009" t="e">
        <f>_xlfn.XLOOKUP(I4009,UTILIZADAS[Contacto1],UTILIZADAS[Source.Name],,0)</f>
        <v>#N/A</v>
      </c>
      <c r="B4009" s="18" t="e">
        <f>VLOOKUP(J4009,Ref!A:C,3,0)</f>
        <v>#N/A</v>
      </c>
      <c r="C4009" s="18" t="e">
        <f>VLOOKUP(J4009,Ref!A:D,4,0)</f>
        <v>#N/A</v>
      </c>
      <c r="D4009" s="18" t="str">
        <f t="shared" si="186"/>
        <v>00/ene</v>
      </c>
      <c r="E4009" s="18">
        <f t="shared" si="188"/>
        <v>0</v>
      </c>
      <c r="F4009" s="18">
        <v>1</v>
      </c>
      <c r="G4009" s="18">
        <f t="shared" si="187"/>
        <v>0</v>
      </c>
    </row>
    <row r="4010" spans="1:7">
      <c r="A4010" t="e">
        <f>_xlfn.XLOOKUP(I4010,UTILIZADAS[Contacto1],UTILIZADAS[Source.Name],,0)</f>
        <v>#N/A</v>
      </c>
      <c r="B4010" s="18" t="e">
        <f>VLOOKUP(J4010,Ref!A:C,3,0)</f>
        <v>#N/A</v>
      </c>
      <c r="C4010" s="18" t="e">
        <f>VLOOKUP(J4010,Ref!A:D,4,0)</f>
        <v>#N/A</v>
      </c>
      <c r="D4010" s="18" t="str">
        <f t="shared" si="186"/>
        <v>00/ene</v>
      </c>
      <c r="E4010" s="18">
        <f t="shared" si="188"/>
        <v>0</v>
      </c>
      <c r="F4010" s="18">
        <v>1</v>
      </c>
      <c r="G4010" s="18">
        <f t="shared" si="187"/>
        <v>0</v>
      </c>
    </row>
    <row r="4011" spans="1:7">
      <c r="A4011" t="e">
        <f>_xlfn.XLOOKUP(I4011,UTILIZADAS[Contacto1],UTILIZADAS[Source.Name],,0)</f>
        <v>#N/A</v>
      </c>
      <c r="B4011" s="18" t="e">
        <f>VLOOKUP(J4011,Ref!A:C,3,0)</f>
        <v>#N/A</v>
      </c>
      <c r="C4011" s="18" t="e">
        <f>VLOOKUP(J4011,Ref!A:D,4,0)</f>
        <v>#N/A</v>
      </c>
      <c r="D4011" s="18" t="str">
        <f t="shared" si="186"/>
        <v>00/ene</v>
      </c>
      <c r="E4011" s="18">
        <f t="shared" si="188"/>
        <v>0</v>
      </c>
      <c r="F4011" s="18">
        <v>1</v>
      </c>
      <c r="G4011" s="18">
        <f t="shared" si="187"/>
        <v>0</v>
      </c>
    </row>
    <row r="4012" spans="1:7">
      <c r="A4012" t="e">
        <f>_xlfn.XLOOKUP(I4012,UTILIZADAS[Contacto1],UTILIZADAS[Source.Name],,0)</f>
        <v>#N/A</v>
      </c>
      <c r="B4012" s="18" t="e">
        <f>VLOOKUP(J4012,Ref!A:C,3,0)</f>
        <v>#N/A</v>
      </c>
      <c r="C4012" s="18" t="e">
        <f>VLOOKUP(J4012,Ref!A:D,4,0)</f>
        <v>#N/A</v>
      </c>
      <c r="D4012" s="18" t="str">
        <f t="shared" si="186"/>
        <v>00/ene</v>
      </c>
      <c r="E4012" s="18">
        <f t="shared" si="188"/>
        <v>0</v>
      </c>
      <c r="F4012" s="18">
        <v>1</v>
      </c>
      <c r="G4012" s="18">
        <f t="shared" si="187"/>
        <v>0</v>
      </c>
    </row>
    <row r="4013" spans="1:7">
      <c r="A4013" t="e">
        <f>_xlfn.XLOOKUP(I4013,UTILIZADAS[Contacto1],UTILIZADAS[Source.Name],,0)</f>
        <v>#N/A</v>
      </c>
      <c r="B4013" s="18" t="e">
        <f>VLOOKUP(J4013,Ref!A:C,3,0)</f>
        <v>#N/A</v>
      </c>
      <c r="C4013" s="18" t="e">
        <f>VLOOKUP(J4013,Ref!A:D,4,0)</f>
        <v>#N/A</v>
      </c>
      <c r="D4013" s="18" t="str">
        <f t="shared" si="186"/>
        <v>00/ene</v>
      </c>
      <c r="E4013" s="18">
        <f t="shared" si="188"/>
        <v>0</v>
      </c>
      <c r="F4013" s="18">
        <v>1</v>
      </c>
      <c r="G4013" s="18">
        <f t="shared" si="187"/>
        <v>0</v>
      </c>
    </row>
    <row r="4014" spans="1:7">
      <c r="A4014" t="e">
        <f>_xlfn.XLOOKUP(I4014,UTILIZADAS[Contacto1],UTILIZADAS[Source.Name],,0)</f>
        <v>#N/A</v>
      </c>
      <c r="B4014" s="18" t="e">
        <f>VLOOKUP(J4014,Ref!A:C,3,0)</f>
        <v>#N/A</v>
      </c>
      <c r="C4014" s="18" t="e">
        <f>VLOOKUP(J4014,Ref!A:D,4,0)</f>
        <v>#N/A</v>
      </c>
      <c r="D4014" s="18" t="str">
        <f t="shared" si="186"/>
        <v>00/ene</v>
      </c>
      <c r="E4014" s="18">
        <f t="shared" si="188"/>
        <v>0</v>
      </c>
      <c r="F4014" s="18">
        <v>1</v>
      </c>
      <c r="G4014" s="18">
        <f t="shared" si="187"/>
        <v>0</v>
      </c>
    </row>
    <row r="4015" spans="1:7">
      <c r="A4015" t="e">
        <f>_xlfn.XLOOKUP(I4015,UTILIZADAS[Contacto1],UTILIZADAS[Source.Name],,0)</f>
        <v>#N/A</v>
      </c>
      <c r="B4015" s="18" t="e">
        <f>VLOOKUP(J4015,Ref!A:C,3,0)</f>
        <v>#N/A</v>
      </c>
      <c r="C4015" s="18" t="e">
        <f>VLOOKUP(J4015,Ref!A:D,4,0)</f>
        <v>#N/A</v>
      </c>
      <c r="D4015" s="18" t="str">
        <f t="shared" si="186"/>
        <v>00/ene</v>
      </c>
      <c r="E4015" s="18">
        <f t="shared" si="188"/>
        <v>0</v>
      </c>
      <c r="F4015" s="18">
        <v>1</v>
      </c>
      <c r="G4015" s="18">
        <f t="shared" si="187"/>
        <v>0</v>
      </c>
    </row>
    <row r="4016" spans="1:7">
      <c r="A4016" t="e">
        <f>_xlfn.XLOOKUP(I4016,UTILIZADAS[Contacto1],UTILIZADAS[Source.Name],,0)</f>
        <v>#N/A</v>
      </c>
      <c r="B4016" s="18" t="e">
        <f>VLOOKUP(J4016,Ref!A:C,3,0)</f>
        <v>#N/A</v>
      </c>
      <c r="C4016" s="18" t="e">
        <f>VLOOKUP(J4016,Ref!A:D,4,0)</f>
        <v>#N/A</v>
      </c>
      <c r="D4016" s="18" t="str">
        <f t="shared" si="186"/>
        <v>00/ene</v>
      </c>
      <c r="E4016" s="18">
        <f t="shared" si="188"/>
        <v>0</v>
      </c>
      <c r="F4016" s="18">
        <v>1</v>
      </c>
      <c r="G4016" s="18">
        <f t="shared" si="187"/>
        <v>0</v>
      </c>
    </row>
    <row r="4017" spans="1:7">
      <c r="A4017" t="e">
        <f>_xlfn.XLOOKUP(I4017,UTILIZADAS[Contacto1],UTILIZADAS[Source.Name],,0)</f>
        <v>#N/A</v>
      </c>
      <c r="B4017" s="18" t="e">
        <f>VLOOKUP(J4017,Ref!A:C,3,0)</f>
        <v>#N/A</v>
      </c>
      <c r="C4017" s="18" t="e">
        <f>VLOOKUP(J4017,Ref!A:D,4,0)</f>
        <v>#N/A</v>
      </c>
      <c r="D4017" s="18" t="str">
        <f t="shared" si="186"/>
        <v>00/ene</v>
      </c>
      <c r="E4017" s="18">
        <f t="shared" si="188"/>
        <v>0</v>
      </c>
      <c r="F4017" s="18">
        <v>1</v>
      </c>
      <c r="G4017" s="18">
        <f t="shared" si="187"/>
        <v>0</v>
      </c>
    </row>
    <row r="4018" spans="1:7">
      <c r="A4018" t="e">
        <f>_xlfn.XLOOKUP(I4018,UTILIZADAS[Contacto1],UTILIZADAS[Source.Name],,0)</f>
        <v>#N/A</v>
      </c>
      <c r="B4018" s="18" t="e">
        <f>VLOOKUP(J4018,Ref!A:C,3,0)</f>
        <v>#N/A</v>
      </c>
      <c r="C4018" s="18" t="e">
        <f>VLOOKUP(J4018,Ref!A:D,4,0)</f>
        <v>#N/A</v>
      </c>
      <c r="D4018" s="18" t="str">
        <f t="shared" ref="D4018:D4081" si="189">TEXT(H4018,"dd/mmm")</f>
        <v>00/ene</v>
      </c>
      <c r="E4018" s="18">
        <f t="shared" si="188"/>
        <v>0</v>
      </c>
      <c r="F4018" s="18">
        <v>1</v>
      </c>
      <c r="G4018" s="18">
        <f t="shared" ref="G4018:G4081" si="190">IF(I4018=I4019,0,1)</f>
        <v>0</v>
      </c>
    </row>
    <row r="4019" spans="1:7">
      <c r="A4019" t="e">
        <f>_xlfn.XLOOKUP(I4019,UTILIZADAS[Contacto1],UTILIZADAS[Source.Name],,0)</f>
        <v>#N/A</v>
      </c>
      <c r="B4019" s="18" t="e">
        <f>VLOOKUP(J4019,Ref!A:C,3,0)</f>
        <v>#N/A</v>
      </c>
      <c r="C4019" s="18" t="e">
        <f>VLOOKUP(J4019,Ref!A:D,4,0)</f>
        <v>#N/A</v>
      </c>
      <c r="D4019" s="18" t="str">
        <f t="shared" si="189"/>
        <v>00/ene</v>
      </c>
      <c r="E4019" s="18">
        <f t="shared" si="188"/>
        <v>0</v>
      </c>
      <c r="F4019" s="18">
        <v>1</v>
      </c>
      <c r="G4019" s="18">
        <f t="shared" si="190"/>
        <v>0</v>
      </c>
    </row>
    <row r="4020" spans="1:7">
      <c r="A4020" t="e">
        <f>_xlfn.XLOOKUP(I4020,UTILIZADAS[Contacto1],UTILIZADAS[Source.Name],,0)</f>
        <v>#N/A</v>
      </c>
      <c r="B4020" s="18" t="e">
        <f>VLOOKUP(J4020,Ref!A:C,3,0)</f>
        <v>#N/A</v>
      </c>
      <c r="C4020" s="18" t="e">
        <f>VLOOKUP(J4020,Ref!A:D,4,0)</f>
        <v>#N/A</v>
      </c>
      <c r="D4020" s="18" t="str">
        <f t="shared" si="189"/>
        <v>00/ene</v>
      </c>
      <c r="E4020" s="18">
        <f t="shared" si="188"/>
        <v>0</v>
      </c>
      <c r="F4020" s="18">
        <v>1</v>
      </c>
      <c r="G4020" s="18">
        <f t="shared" si="190"/>
        <v>0</v>
      </c>
    </row>
    <row r="4021" spans="1:7">
      <c r="A4021" t="e">
        <f>_xlfn.XLOOKUP(I4021,UTILIZADAS[Contacto1],UTILIZADAS[Source.Name],,0)</f>
        <v>#N/A</v>
      </c>
      <c r="B4021" s="18" t="e">
        <f>VLOOKUP(J4021,Ref!A:C,3,0)</f>
        <v>#N/A</v>
      </c>
      <c r="C4021" s="18" t="e">
        <f>VLOOKUP(J4021,Ref!A:D,4,0)</f>
        <v>#N/A</v>
      </c>
      <c r="D4021" s="18" t="str">
        <f t="shared" si="189"/>
        <v>00/ene</v>
      </c>
      <c r="E4021" s="18">
        <f t="shared" si="188"/>
        <v>0</v>
      </c>
      <c r="F4021" s="18">
        <v>1</v>
      </c>
      <c r="G4021" s="18">
        <f t="shared" si="190"/>
        <v>0</v>
      </c>
    </row>
    <row r="4022" spans="1:7">
      <c r="A4022" t="e">
        <f>_xlfn.XLOOKUP(I4022,UTILIZADAS[Contacto1],UTILIZADAS[Source.Name],,0)</f>
        <v>#N/A</v>
      </c>
      <c r="B4022" s="18" t="e">
        <f>VLOOKUP(J4022,Ref!A:C,3,0)</f>
        <v>#N/A</v>
      </c>
      <c r="C4022" s="18" t="e">
        <f>VLOOKUP(J4022,Ref!A:D,4,0)</f>
        <v>#N/A</v>
      </c>
      <c r="D4022" s="18" t="str">
        <f t="shared" si="189"/>
        <v>00/ene</v>
      </c>
      <c r="E4022" s="18">
        <f t="shared" si="188"/>
        <v>0</v>
      </c>
      <c r="F4022" s="18">
        <v>1</v>
      </c>
      <c r="G4022" s="18">
        <f t="shared" si="190"/>
        <v>0</v>
      </c>
    </row>
    <row r="4023" spans="1:7">
      <c r="A4023" t="e">
        <f>_xlfn.XLOOKUP(I4023,UTILIZADAS[Contacto1],UTILIZADAS[Source.Name],,0)</f>
        <v>#N/A</v>
      </c>
      <c r="B4023" s="18" t="e">
        <f>VLOOKUP(J4023,Ref!A:C,3,0)</f>
        <v>#N/A</v>
      </c>
      <c r="C4023" s="18" t="e">
        <f>VLOOKUP(J4023,Ref!A:D,4,0)</f>
        <v>#N/A</v>
      </c>
      <c r="D4023" s="18" t="str">
        <f t="shared" si="189"/>
        <v>00/ene</v>
      </c>
      <c r="E4023" s="18">
        <f t="shared" si="188"/>
        <v>0</v>
      </c>
      <c r="F4023" s="18">
        <v>1</v>
      </c>
      <c r="G4023" s="18">
        <f t="shared" si="190"/>
        <v>0</v>
      </c>
    </row>
    <row r="4024" spans="1:7">
      <c r="A4024" t="e">
        <f>_xlfn.XLOOKUP(I4024,UTILIZADAS[Contacto1],UTILIZADAS[Source.Name],,0)</f>
        <v>#N/A</v>
      </c>
      <c r="B4024" s="18" t="e">
        <f>VLOOKUP(J4024,Ref!A:C,3,0)</f>
        <v>#N/A</v>
      </c>
      <c r="C4024" s="18" t="e">
        <f>VLOOKUP(J4024,Ref!A:D,4,0)</f>
        <v>#N/A</v>
      </c>
      <c r="D4024" s="18" t="str">
        <f t="shared" si="189"/>
        <v>00/ene</v>
      </c>
      <c r="E4024" s="18">
        <f t="shared" si="188"/>
        <v>0</v>
      </c>
      <c r="F4024" s="18">
        <v>1</v>
      </c>
      <c r="G4024" s="18">
        <f t="shared" si="190"/>
        <v>0</v>
      </c>
    </row>
    <row r="4025" spans="1:7">
      <c r="A4025" t="e">
        <f>_xlfn.XLOOKUP(I4025,UTILIZADAS[Contacto1],UTILIZADAS[Source.Name],,0)</f>
        <v>#N/A</v>
      </c>
      <c r="B4025" s="18" t="e">
        <f>VLOOKUP(J4025,Ref!A:C,3,0)</f>
        <v>#N/A</v>
      </c>
      <c r="C4025" s="18" t="e">
        <f>VLOOKUP(J4025,Ref!A:D,4,0)</f>
        <v>#N/A</v>
      </c>
      <c r="D4025" s="18" t="str">
        <f t="shared" si="189"/>
        <v>00/ene</v>
      </c>
      <c r="E4025" s="18">
        <f t="shared" si="188"/>
        <v>0</v>
      </c>
      <c r="F4025" s="18">
        <v>1</v>
      </c>
      <c r="G4025" s="18">
        <f t="shared" si="190"/>
        <v>0</v>
      </c>
    </row>
    <row r="4026" spans="1:7">
      <c r="A4026" t="e">
        <f>_xlfn.XLOOKUP(I4026,UTILIZADAS[Contacto1],UTILIZADAS[Source.Name],,0)</f>
        <v>#N/A</v>
      </c>
      <c r="B4026" s="18" t="e">
        <f>VLOOKUP(J4026,Ref!A:C,3,0)</f>
        <v>#N/A</v>
      </c>
      <c r="C4026" s="18" t="e">
        <f>VLOOKUP(J4026,Ref!A:D,4,0)</f>
        <v>#N/A</v>
      </c>
      <c r="D4026" s="18" t="str">
        <f t="shared" si="189"/>
        <v>00/ene</v>
      </c>
      <c r="E4026" s="18">
        <f t="shared" si="188"/>
        <v>0</v>
      </c>
      <c r="F4026" s="18">
        <v>1</v>
      </c>
      <c r="G4026" s="18">
        <f t="shared" si="190"/>
        <v>0</v>
      </c>
    </row>
    <row r="4027" spans="1:7">
      <c r="A4027" t="e">
        <f>_xlfn.XLOOKUP(I4027,UTILIZADAS[Contacto1],UTILIZADAS[Source.Name],,0)</f>
        <v>#N/A</v>
      </c>
      <c r="B4027" s="18" t="e">
        <f>VLOOKUP(J4027,Ref!A:C,3,0)</f>
        <v>#N/A</v>
      </c>
      <c r="C4027" s="18" t="e">
        <f>VLOOKUP(J4027,Ref!A:D,4,0)</f>
        <v>#N/A</v>
      </c>
      <c r="D4027" s="18" t="str">
        <f t="shared" si="189"/>
        <v>00/ene</v>
      </c>
      <c r="E4027" s="18">
        <f t="shared" si="188"/>
        <v>0</v>
      </c>
      <c r="F4027" s="18">
        <v>1</v>
      </c>
      <c r="G4027" s="18">
        <f t="shared" si="190"/>
        <v>0</v>
      </c>
    </row>
    <row r="4028" spans="1:7">
      <c r="A4028" t="e">
        <f>_xlfn.XLOOKUP(I4028,UTILIZADAS[Contacto1],UTILIZADAS[Source.Name],,0)</f>
        <v>#N/A</v>
      </c>
      <c r="B4028" s="18" t="e">
        <f>VLOOKUP(J4028,Ref!A:C,3,0)</f>
        <v>#N/A</v>
      </c>
      <c r="C4028" s="18" t="e">
        <f>VLOOKUP(J4028,Ref!A:D,4,0)</f>
        <v>#N/A</v>
      </c>
      <c r="D4028" s="18" t="str">
        <f t="shared" si="189"/>
        <v>00/ene</v>
      </c>
      <c r="E4028" s="18">
        <f t="shared" si="188"/>
        <v>0</v>
      </c>
      <c r="F4028" s="18">
        <v>1</v>
      </c>
      <c r="G4028" s="18">
        <f t="shared" si="190"/>
        <v>0</v>
      </c>
    </row>
    <row r="4029" spans="1:7">
      <c r="A4029" t="e">
        <f>_xlfn.XLOOKUP(I4029,UTILIZADAS[Contacto1],UTILIZADAS[Source.Name],,0)</f>
        <v>#N/A</v>
      </c>
      <c r="B4029" s="18" t="e">
        <f>VLOOKUP(J4029,Ref!A:C,3,0)</f>
        <v>#N/A</v>
      </c>
      <c r="C4029" s="18" t="e">
        <f>VLOOKUP(J4029,Ref!A:D,4,0)</f>
        <v>#N/A</v>
      </c>
      <c r="D4029" s="18" t="str">
        <f t="shared" si="189"/>
        <v>00/ene</v>
      </c>
      <c r="E4029" s="18">
        <f t="shared" si="188"/>
        <v>0</v>
      </c>
      <c r="F4029" s="18">
        <v>1</v>
      </c>
      <c r="G4029" s="18">
        <f t="shared" si="190"/>
        <v>0</v>
      </c>
    </row>
    <row r="4030" spans="1:7">
      <c r="A4030" t="e">
        <f>_xlfn.XLOOKUP(I4030,UTILIZADAS[Contacto1],UTILIZADAS[Source.Name],,0)</f>
        <v>#N/A</v>
      </c>
      <c r="B4030" s="18" t="e">
        <f>VLOOKUP(J4030,Ref!A:C,3,0)</f>
        <v>#N/A</v>
      </c>
      <c r="C4030" s="18" t="e">
        <f>VLOOKUP(J4030,Ref!A:D,4,0)</f>
        <v>#N/A</v>
      </c>
      <c r="D4030" s="18" t="str">
        <f t="shared" si="189"/>
        <v>00/ene</v>
      </c>
      <c r="E4030" s="18">
        <f t="shared" si="188"/>
        <v>0</v>
      </c>
      <c r="F4030" s="18">
        <v>1</v>
      </c>
      <c r="G4030" s="18">
        <f t="shared" si="190"/>
        <v>0</v>
      </c>
    </row>
    <row r="4031" spans="1:7">
      <c r="A4031" t="e">
        <f>_xlfn.XLOOKUP(I4031,UTILIZADAS[Contacto1],UTILIZADAS[Source.Name],,0)</f>
        <v>#N/A</v>
      </c>
      <c r="B4031" s="18" t="e">
        <f>VLOOKUP(J4031,Ref!A:C,3,0)</f>
        <v>#N/A</v>
      </c>
      <c r="C4031" s="18" t="e">
        <f>VLOOKUP(J4031,Ref!A:D,4,0)</f>
        <v>#N/A</v>
      </c>
      <c r="D4031" s="18" t="str">
        <f t="shared" si="189"/>
        <v>00/ene</v>
      </c>
      <c r="E4031" s="18">
        <f t="shared" si="188"/>
        <v>0</v>
      </c>
      <c r="F4031" s="18">
        <v>1</v>
      </c>
      <c r="G4031" s="18">
        <f t="shared" si="190"/>
        <v>0</v>
      </c>
    </row>
    <row r="4032" spans="1:7">
      <c r="A4032" t="e">
        <f>_xlfn.XLOOKUP(I4032,UTILIZADAS[Contacto1],UTILIZADAS[Source.Name],,0)</f>
        <v>#N/A</v>
      </c>
      <c r="B4032" s="18" t="e">
        <f>VLOOKUP(J4032,Ref!A:C,3,0)</f>
        <v>#N/A</v>
      </c>
      <c r="C4032" s="18" t="e">
        <f>VLOOKUP(J4032,Ref!A:D,4,0)</f>
        <v>#N/A</v>
      </c>
      <c r="D4032" s="18" t="str">
        <f t="shared" si="189"/>
        <v>00/ene</v>
      </c>
      <c r="E4032" s="18">
        <f t="shared" si="188"/>
        <v>0</v>
      </c>
      <c r="F4032" s="18">
        <v>1</v>
      </c>
      <c r="G4032" s="18">
        <f t="shared" si="190"/>
        <v>0</v>
      </c>
    </row>
    <row r="4033" spans="1:7">
      <c r="A4033" t="e">
        <f>_xlfn.XLOOKUP(I4033,UTILIZADAS[Contacto1],UTILIZADAS[Source.Name],,0)</f>
        <v>#N/A</v>
      </c>
      <c r="B4033" s="18" t="e">
        <f>VLOOKUP(J4033,Ref!A:C,3,0)</f>
        <v>#N/A</v>
      </c>
      <c r="C4033" s="18" t="e">
        <f>VLOOKUP(J4033,Ref!A:D,4,0)</f>
        <v>#N/A</v>
      </c>
      <c r="D4033" s="18" t="str">
        <f t="shared" si="189"/>
        <v>00/ene</v>
      </c>
      <c r="E4033" s="18">
        <f t="shared" si="188"/>
        <v>0</v>
      </c>
      <c r="F4033" s="18">
        <v>1</v>
      </c>
      <c r="G4033" s="18">
        <f t="shared" si="190"/>
        <v>0</v>
      </c>
    </row>
    <row r="4034" spans="1:7">
      <c r="A4034" t="e">
        <f>_xlfn.XLOOKUP(I4034,UTILIZADAS[Contacto1],UTILIZADAS[Source.Name],,0)</f>
        <v>#N/A</v>
      </c>
      <c r="B4034" s="18" t="e">
        <f>VLOOKUP(J4034,Ref!A:C,3,0)</f>
        <v>#N/A</v>
      </c>
      <c r="C4034" s="18" t="e">
        <f>VLOOKUP(J4034,Ref!A:D,4,0)</f>
        <v>#N/A</v>
      </c>
      <c r="D4034" s="18" t="str">
        <f t="shared" si="189"/>
        <v>00/ene</v>
      </c>
      <c r="E4034" s="18">
        <f t="shared" ref="E4034:E4097" si="191">+COUNTIF(I:I,I4034)</f>
        <v>0</v>
      </c>
      <c r="F4034" s="18">
        <v>1</v>
      </c>
      <c r="G4034" s="18">
        <f t="shared" si="190"/>
        <v>0</v>
      </c>
    </row>
    <row r="4035" spans="1:7">
      <c r="A4035" t="e">
        <f>_xlfn.XLOOKUP(I4035,UTILIZADAS[Contacto1],UTILIZADAS[Source.Name],,0)</f>
        <v>#N/A</v>
      </c>
      <c r="B4035" s="18" t="e">
        <f>VLOOKUP(J4035,Ref!A:C,3,0)</f>
        <v>#N/A</v>
      </c>
      <c r="C4035" s="18" t="e">
        <f>VLOOKUP(J4035,Ref!A:D,4,0)</f>
        <v>#N/A</v>
      </c>
      <c r="D4035" s="18" t="str">
        <f t="shared" si="189"/>
        <v>00/ene</v>
      </c>
      <c r="E4035" s="18">
        <f t="shared" si="191"/>
        <v>0</v>
      </c>
      <c r="F4035" s="18">
        <v>1</v>
      </c>
      <c r="G4035" s="18">
        <f t="shared" si="190"/>
        <v>0</v>
      </c>
    </row>
    <row r="4036" spans="1:7">
      <c r="A4036" t="e">
        <f>_xlfn.XLOOKUP(I4036,UTILIZADAS[Contacto1],UTILIZADAS[Source.Name],,0)</f>
        <v>#N/A</v>
      </c>
      <c r="B4036" s="18" t="e">
        <f>VLOOKUP(J4036,Ref!A:C,3,0)</f>
        <v>#N/A</v>
      </c>
      <c r="C4036" s="18" t="e">
        <f>VLOOKUP(J4036,Ref!A:D,4,0)</f>
        <v>#N/A</v>
      </c>
      <c r="D4036" s="18" t="str">
        <f t="shared" si="189"/>
        <v>00/ene</v>
      </c>
      <c r="E4036" s="18">
        <f t="shared" si="191"/>
        <v>0</v>
      </c>
      <c r="F4036" s="18">
        <v>1</v>
      </c>
      <c r="G4036" s="18">
        <f t="shared" si="190"/>
        <v>0</v>
      </c>
    </row>
    <row r="4037" spans="1:7">
      <c r="A4037" t="e">
        <f>_xlfn.XLOOKUP(I4037,UTILIZADAS[Contacto1],UTILIZADAS[Source.Name],,0)</f>
        <v>#N/A</v>
      </c>
      <c r="B4037" s="18" t="e">
        <f>VLOOKUP(J4037,Ref!A:C,3,0)</f>
        <v>#N/A</v>
      </c>
      <c r="C4037" s="18" t="e">
        <f>VLOOKUP(J4037,Ref!A:D,4,0)</f>
        <v>#N/A</v>
      </c>
      <c r="D4037" s="18" t="str">
        <f t="shared" si="189"/>
        <v>00/ene</v>
      </c>
      <c r="E4037" s="18">
        <f t="shared" si="191"/>
        <v>0</v>
      </c>
      <c r="F4037" s="18">
        <v>1</v>
      </c>
      <c r="G4037" s="18">
        <f t="shared" si="190"/>
        <v>0</v>
      </c>
    </row>
    <row r="4038" spans="1:7">
      <c r="A4038" t="e">
        <f>_xlfn.XLOOKUP(I4038,UTILIZADAS[Contacto1],UTILIZADAS[Source.Name],,0)</f>
        <v>#N/A</v>
      </c>
      <c r="B4038" s="18" t="e">
        <f>VLOOKUP(J4038,Ref!A:C,3,0)</f>
        <v>#N/A</v>
      </c>
      <c r="C4038" s="18" t="e">
        <f>VLOOKUP(J4038,Ref!A:D,4,0)</f>
        <v>#N/A</v>
      </c>
      <c r="D4038" s="18" t="str">
        <f t="shared" si="189"/>
        <v>00/ene</v>
      </c>
      <c r="E4038" s="18">
        <f t="shared" si="191"/>
        <v>0</v>
      </c>
      <c r="F4038" s="18">
        <v>1</v>
      </c>
      <c r="G4038" s="18">
        <f t="shared" si="190"/>
        <v>0</v>
      </c>
    </row>
    <row r="4039" spans="1:7">
      <c r="A4039" t="e">
        <f>_xlfn.XLOOKUP(I4039,UTILIZADAS[Contacto1],UTILIZADAS[Source.Name],,0)</f>
        <v>#N/A</v>
      </c>
      <c r="B4039" s="18" t="e">
        <f>VLOOKUP(J4039,Ref!A:C,3,0)</f>
        <v>#N/A</v>
      </c>
      <c r="C4039" s="18" t="e">
        <f>VLOOKUP(J4039,Ref!A:D,4,0)</f>
        <v>#N/A</v>
      </c>
      <c r="D4039" s="18" t="str">
        <f t="shared" si="189"/>
        <v>00/ene</v>
      </c>
      <c r="E4039" s="18">
        <f t="shared" si="191"/>
        <v>0</v>
      </c>
      <c r="F4039" s="18">
        <v>1</v>
      </c>
      <c r="G4039" s="18">
        <f t="shared" si="190"/>
        <v>0</v>
      </c>
    </row>
    <row r="4040" spans="1:7">
      <c r="A4040" t="e">
        <f>_xlfn.XLOOKUP(I4040,UTILIZADAS[Contacto1],UTILIZADAS[Source.Name],,0)</f>
        <v>#N/A</v>
      </c>
      <c r="B4040" s="18" t="e">
        <f>VLOOKUP(J4040,Ref!A:C,3,0)</f>
        <v>#N/A</v>
      </c>
      <c r="C4040" s="18" t="e">
        <f>VLOOKUP(J4040,Ref!A:D,4,0)</f>
        <v>#N/A</v>
      </c>
      <c r="D4040" s="18" t="str">
        <f t="shared" si="189"/>
        <v>00/ene</v>
      </c>
      <c r="E4040" s="18">
        <f t="shared" si="191"/>
        <v>0</v>
      </c>
      <c r="F4040" s="18">
        <v>1</v>
      </c>
      <c r="G4040" s="18">
        <f t="shared" si="190"/>
        <v>0</v>
      </c>
    </row>
    <row r="4041" spans="1:7">
      <c r="A4041" t="e">
        <f>_xlfn.XLOOKUP(I4041,UTILIZADAS[Contacto1],UTILIZADAS[Source.Name],,0)</f>
        <v>#N/A</v>
      </c>
      <c r="B4041" s="18" t="e">
        <f>VLOOKUP(J4041,Ref!A:C,3,0)</f>
        <v>#N/A</v>
      </c>
      <c r="C4041" s="18" t="e">
        <f>VLOOKUP(J4041,Ref!A:D,4,0)</f>
        <v>#N/A</v>
      </c>
      <c r="D4041" s="18" t="str">
        <f t="shared" si="189"/>
        <v>00/ene</v>
      </c>
      <c r="E4041" s="18">
        <f t="shared" si="191"/>
        <v>0</v>
      </c>
      <c r="F4041" s="18">
        <v>1</v>
      </c>
      <c r="G4041" s="18">
        <f t="shared" si="190"/>
        <v>0</v>
      </c>
    </row>
    <row r="4042" spans="1:7">
      <c r="A4042" t="e">
        <f>_xlfn.XLOOKUP(I4042,UTILIZADAS[Contacto1],UTILIZADAS[Source.Name],,0)</f>
        <v>#N/A</v>
      </c>
      <c r="B4042" s="18" t="e">
        <f>VLOOKUP(J4042,Ref!A:C,3,0)</f>
        <v>#N/A</v>
      </c>
      <c r="C4042" s="18" t="e">
        <f>VLOOKUP(J4042,Ref!A:D,4,0)</f>
        <v>#N/A</v>
      </c>
      <c r="D4042" s="18" t="str">
        <f t="shared" si="189"/>
        <v>00/ene</v>
      </c>
      <c r="E4042" s="18">
        <f t="shared" si="191"/>
        <v>0</v>
      </c>
      <c r="F4042" s="18">
        <v>1</v>
      </c>
      <c r="G4042" s="18">
        <f t="shared" si="190"/>
        <v>0</v>
      </c>
    </row>
    <row r="4043" spans="1:7">
      <c r="A4043" t="e">
        <f>_xlfn.XLOOKUP(I4043,UTILIZADAS[Contacto1],UTILIZADAS[Source.Name],,0)</f>
        <v>#N/A</v>
      </c>
      <c r="B4043" s="18" t="e">
        <f>VLOOKUP(J4043,Ref!A:C,3,0)</f>
        <v>#N/A</v>
      </c>
      <c r="C4043" s="18" t="e">
        <f>VLOOKUP(J4043,Ref!A:D,4,0)</f>
        <v>#N/A</v>
      </c>
      <c r="D4043" s="18" t="str">
        <f t="shared" si="189"/>
        <v>00/ene</v>
      </c>
      <c r="E4043" s="18">
        <f t="shared" si="191"/>
        <v>0</v>
      </c>
      <c r="F4043" s="18">
        <v>1</v>
      </c>
      <c r="G4043" s="18">
        <f t="shared" si="190"/>
        <v>0</v>
      </c>
    </row>
    <row r="4044" spans="1:7">
      <c r="A4044" t="e">
        <f>_xlfn.XLOOKUP(I4044,UTILIZADAS[Contacto1],UTILIZADAS[Source.Name],,0)</f>
        <v>#N/A</v>
      </c>
      <c r="B4044" s="18" t="e">
        <f>VLOOKUP(J4044,Ref!A:C,3,0)</f>
        <v>#N/A</v>
      </c>
      <c r="C4044" s="18" t="e">
        <f>VLOOKUP(J4044,Ref!A:D,4,0)</f>
        <v>#N/A</v>
      </c>
      <c r="D4044" s="18" t="str">
        <f t="shared" si="189"/>
        <v>00/ene</v>
      </c>
      <c r="E4044" s="18">
        <f t="shared" si="191"/>
        <v>0</v>
      </c>
      <c r="F4044" s="18">
        <v>1</v>
      </c>
      <c r="G4044" s="18">
        <f t="shared" si="190"/>
        <v>0</v>
      </c>
    </row>
    <row r="4045" spans="1:7">
      <c r="A4045" t="e">
        <f>_xlfn.XLOOKUP(I4045,UTILIZADAS[Contacto1],UTILIZADAS[Source.Name],,0)</f>
        <v>#N/A</v>
      </c>
      <c r="B4045" s="18" t="e">
        <f>VLOOKUP(J4045,Ref!A:C,3,0)</f>
        <v>#N/A</v>
      </c>
      <c r="C4045" s="18" t="e">
        <f>VLOOKUP(J4045,Ref!A:D,4,0)</f>
        <v>#N/A</v>
      </c>
      <c r="D4045" s="18" t="str">
        <f t="shared" si="189"/>
        <v>00/ene</v>
      </c>
      <c r="E4045" s="18">
        <f t="shared" si="191"/>
        <v>0</v>
      </c>
      <c r="F4045" s="18">
        <v>1</v>
      </c>
      <c r="G4045" s="18">
        <f t="shared" si="190"/>
        <v>0</v>
      </c>
    </row>
    <row r="4046" spans="1:7">
      <c r="A4046" t="e">
        <f>_xlfn.XLOOKUP(I4046,UTILIZADAS[Contacto1],UTILIZADAS[Source.Name],,0)</f>
        <v>#N/A</v>
      </c>
      <c r="B4046" s="18" t="e">
        <f>VLOOKUP(J4046,Ref!A:C,3,0)</f>
        <v>#N/A</v>
      </c>
      <c r="C4046" s="18" t="e">
        <f>VLOOKUP(J4046,Ref!A:D,4,0)</f>
        <v>#N/A</v>
      </c>
      <c r="D4046" s="18" t="str">
        <f t="shared" si="189"/>
        <v>00/ene</v>
      </c>
      <c r="E4046" s="18">
        <f t="shared" si="191"/>
        <v>0</v>
      </c>
      <c r="F4046" s="18">
        <v>1</v>
      </c>
      <c r="G4046" s="18">
        <f t="shared" si="190"/>
        <v>0</v>
      </c>
    </row>
    <row r="4047" spans="1:7">
      <c r="A4047" t="e">
        <f>_xlfn.XLOOKUP(I4047,UTILIZADAS[Contacto1],UTILIZADAS[Source.Name],,0)</f>
        <v>#N/A</v>
      </c>
      <c r="B4047" s="18" t="e">
        <f>VLOOKUP(J4047,Ref!A:C,3,0)</f>
        <v>#N/A</v>
      </c>
      <c r="C4047" s="18" t="e">
        <f>VLOOKUP(J4047,Ref!A:D,4,0)</f>
        <v>#N/A</v>
      </c>
      <c r="D4047" s="18" t="str">
        <f t="shared" si="189"/>
        <v>00/ene</v>
      </c>
      <c r="E4047" s="18">
        <f t="shared" si="191"/>
        <v>0</v>
      </c>
      <c r="F4047" s="18">
        <v>1</v>
      </c>
      <c r="G4047" s="18">
        <f t="shared" si="190"/>
        <v>0</v>
      </c>
    </row>
    <row r="4048" spans="1:7">
      <c r="A4048" t="e">
        <f>_xlfn.XLOOKUP(I4048,UTILIZADAS[Contacto1],UTILIZADAS[Source.Name],,0)</f>
        <v>#N/A</v>
      </c>
      <c r="B4048" s="18" t="e">
        <f>VLOOKUP(J4048,Ref!A:C,3,0)</f>
        <v>#N/A</v>
      </c>
      <c r="C4048" s="18" t="e">
        <f>VLOOKUP(J4048,Ref!A:D,4,0)</f>
        <v>#N/A</v>
      </c>
      <c r="D4048" s="18" t="str">
        <f t="shared" si="189"/>
        <v>00/ene</v>
      </c>
      <c r="E4048" s="18">
        <f t="shared" si="191"/>
        <v>0</v>
      </c>
      <c r="F4048" s="18">
        <v>1</v>
      </c>
      <c r="G4048" s="18">
        <f t="shared" si="190"/>
        <v>0</v>
      </c>
    </row>
    <row r="4049" spans="1:7">
      <c r="A4049" t="e">
        <f>_xlfn.XLOOKUP(I4049,UTILIZADAS[Contacto1],UTILIZADAS[Source.Name],,0)</f>
        <v>#N/A</v>
      </c>
      <c r="B4049" s="18" t="e">
        <f>VLOOKUP(J4049,Ref!A:C,3,0)</f>
        <v>#N/A</v>
      </c>
      <c r="C4049" s="18" t="e">
        <f>VLOOKUP(J4049,Ref!A:D,4,0)</f>
        <v>#N/A</v>
      </c>
      <c r="D4049" s="18" t="str">
        <f t="shared" si="189"/>
        <v>00/ene</v>
      </c>
      <c r="E4049" s="18">
        <f t="shared" si="191"/>
        <v>0</v>
      </c>
      <c r="F4049" s="18">
        <v>1</v>
      </c>
      <c r="G4049" s="18">
        <f t="shared" si="190"/>
        <v>0</v>
      </c>
    </row>
    <row r="4050" spans="1:7">
      <c r="A4050" t="e">
        <f>_xlfn.XLOOKUP(I4050,UTILIZADAS[Contacto1],UTILIZADAS[Source.Name],,0)</f>
        <v>#N/A</v>
      </c>
      <c r="B4050" s="18" t="e">
        <f>VLOOKUP(J4050,Ref!A:C,3,0)</f>
        <v>#N/A</v>
      </c>
      <c r="C4050" s="18" t="e">
        <f>VLOOKUP(J4050,Ref!A:D,4,0)</f>
        <v>#N/A</v>
      </c>
      <c r="D4050" s="18" t="str">
        <f t="shared" si="189"/>
        <v>00/ene</v>
      </c>
      <c r="E4050" s="18">
        <f t="shared" si="191"/>
        <v>0</v>
      </c>
      <c r="F4050" s="18">
        <v>1</v>
      </c>
      <c r="G4050" s="18">
        <f t="shared" si="190"/>
        <v>0</v>
      </c>
    </row>
    <row r="4051" spans="1:7">
      <c r="A4051" t="e">
        <f>_xlfn.XLOOKUP(I4051,UTILIZADAS[Contacto1],UTILIZADAS[Source.Name],,0)</f>
        <v>#N/A</v>
      </c>
      <c r="B4051" s="18" t="e">
        <f>VLOOKUP(J4051,Ref!A:C,3,0)</f>
        <v>#N/A</v>
      </c>
      <c r="C4051" s="18" t="e">
        <f>VLOOKUP(J4051,Ref!A:D,4,0)</f>
        <v>#N/A</v>
      </c>
      <c r="D4051" s="18" t="str">
        <f t="shared" si="189"/>
        <v>00/ene</v>
      </c>
      <c r="E4051" s="18">
        <f t="shared" si="191"/>
        <v>0</v>
      </c>
      <c r="F4051" s="18">
        <v>1</v>
      </c>
      <c r="G4051" s="18">
        <f t="shared" si="190"/>
        <v>0</v>
      </c>
    </row>
    <row r="4052" spans="1:7">
      <c r="A4052" t="e">
        <f>_xlfn.XLOOKUP(I4052,UTILIZADAS[Contacto1],UTILIZADAS[Source.Name],,0)</f>
        <v>#N/A</v>
      </c>
      <c r="B4052" s="18" t="e">
        <f>VLOOKUP(J4052,Ref!A:C,3,0)</f>
        <v>#N/A</v>
      </c>
      <c r="C4052" s="18" t="e">
        <f>VLOOKUP(J4052,Ref!A:D,4,0)</f>
        <v>#N/A</v>
      </c>
      <c r="D4052" s="18" t="str">
        <f t="shared" si="189"/>
        <v>00/ene</v>
      </c>
      <c r="E4052" s="18">
        <f t="shared" si="191"/>
        <v>0</v>
      </c>
      <c r="F4052" s="18">
        <v>1</v>
      </c>
      <c r="G4052" s="18">
        <f t="shared" si="190"/>
        <v>0</v>
      </c>
    </row>
    <row r="4053" spans="1:7">
      <c r="A4053" t="e">
        <f>_xlfn.XLOOKUP(I4053,UTILIZADAS[Contacto1],UTILIZADAS[Source.Name],,0)</f>
        <v>#N/A</v>
      </c>
      <c r="B4053" s="18" t="e">
        <f>VLOOKUP(J4053,Ref!A:C,3,0)</f>
        <v>#N/A</v>
      </c>
      <c r="C4053" s="18" t="e">
        <f>VLOOKUP(J4053,Ref!A:D,4,0)</f>
        <v>#N/A</v>
      </c>
      <c r="D4053" s="18" t="str">
        <f t="shared" si="189"/>
        <v>00/ene</v>
      </c>
      <c r="E4053" s="18">
        <f t="shared" si="191"/>
        <v>0</v>
      </c>
      <c r="F4053" s="18">
        <v>1</v>
      </c>
      <c r="G4053" s="18">
        <f t="shared" si="190"/>
        <v>0</v>
      </c>
    </row>
    <row r="4054" spans="1:7">
      <c r="A4054" t="e">
        <f>_xlfn.XLOOKUP(I4054,UTILIZADAS[Contacto1],UTILIZADAS[Source.Name],,0)</f>
        <v>#N/A</v>
      </c>
      <c r="B4054" s="18" t="e">
        <f>VLOOKUP(J4054,Ref!A:C,3,0)</f>
        <v>#N/A</v>
      </c>
      <c r="C4054" s="18" t="e">
        <f>VLOOKUP(J4054,Ref!A:D,4,0)</f>
        <v>#N/A</v>
      </c>
      <c r="D4054" s="18" t="str">
        <f t="shared" si="189"/>
        <v>00/ene</v>
      </c>
      <c r="E4054" s="18">
        <f t="shared" si="191"/>
        <v>0</v>
      </c>
      <c r="F4054" s="18">
        <v>1</v>
      </c>
      <c r="G4054" s="18">
        <f t="shared" si="190"/>
        <v>0</v>
      </c>
    </row>
    <row r="4055" spans="1:7">
      <c r="A4055" t="e">
        <f>_xlfn.XLOOKUP(I4055,UTILIZADAS[Contacto1],UTILIZADAS[Source.Name],,0)</f>
        <v>#N/A</v>
      </c>
      <c r="B4055" s="18" t="e">
        <f>VLOOKUP(J4055,Ref!A:C,3,0)</f>
        <v>#N/A</v>
      </c>
      <c r="C4055" s="18" t="e">
        <f>VLOOKUP(J4055,Ref!A:D,4,0)</f>
        <v>#N/A</v>
      </c>
      <c r="D4055" s="18" t="str">
        <f t="shared" si="189"/>
        <v>00/ene</v>
      </c>
      <c r="E4055" s="18">
        <f t="shared" si="191"/>
        <v>0</v>
      </c>
      <c r="F4055" s="18">
        <v>1</v>
      </c>
      <c r="G4055" s="18">
        <f t="shared" si="190"/>
        <v>0</v>
      </c>
    </row>
    <row r="4056" spans="1:7">
      <c r="A4056" t="e">
        <f>_xlfn.XLOOKUP(I4056,UTILIZADAS[Contacto1],UTILIZADAS[Source.Name],,0)</f>
        <v>#N/A</v>
      </c>
      <c r="B4056" s="18" t="e">
        <f>VLOOKUP(J4056,Ref!A:C,3,0)</f>
        <v>#N/A</v>
      </c>
      <c r="C4056" s="18" t="e">
        <f>VLOOKUP(J4056,Ref!A:D,4,0)</f>
        <v>#N/A</v>
      </c>
      <c r="D4056" s="18" t="str">
        <f t="shared" si="189"/>
        <v>00/ene</v>
      </c>
      <c r="E4056" s="18">
        <f t="shared" si="191"/>
        <v>0</v>
      </c>
      <c r="F4056" s="18">
        <v>1</v>
      </c>
      <c r="G4056" s="18">
        <f t="shared" si="190"/>
        <v>0</v>
      </c>
    </row>
    <row r="4057" spans="1:7">
      <c r="A4057" t="e">
        <f>_xlfn.XLOOKUP(I4057,UTILIZADAS[Contacto1],UTILIZADAS[Source.Name],,0)</f>
        <v>#N/A</v>
      </c>
      <c r="B4057" s="18" t="e">
        <f>VLOOKUP(J4057,Ref!A:C,3,0)</f>
        <v>#N/A</v>
      </c>
      <c r="C4057" s="18" t="e">
        <f>VLOOKUP(J4057,Ref!A:D,4,0)</f>
        <v>#N/A</v>
      </c>
      <c r="D4057" s="18" t="str">
        <f t="shared" si="189"/>
        <v>00/ene</v>
      </c>
      <c r="E4057" s="18">
        <f t="shared" si="191"/>
        <v>0</v>
      </c>
      <c r="F4057" s="18">
        <v>1</v>
      </c>
      <c r="G4057" s="18">
        <f t="shared" si="190"/>
        <v>0</v>
      </c>
    </row>
    <row r="4058" spans="1:7">
      <c r="A4058" t="e">
        <f>_xlfn.XLOOKUP(I4058,UTILIZADAS[Contacto1],UTILIZADAS[Source.Name],,0)</f>
        <v>#N/A</v>
      </c>
      <c r="B4058" s="18" t="e">
        <f>VLOOKUP(J4058,Ref!A:C,3,0)</f>
        <v>#N/A</v>
      </c>
      <c r="C4058" s="18" t="e">
        <f>VLOOKUP(J4058,Ref!A:D,4,0)</f>
        <v>#N/A</v>
      </c>
      <c r="D4058" s="18" t="str">
        <f t="shared" si="189"/>
        <v>00/ene</v>
      </c>
      <c r="E4058" s="18">
        <f t="shared" si="191"/>
        <v>0</v>
      </c>
      <c r="F4058" s="18">
        <v>1</v>
      </c>
      <c r="G4058" s="18">
        <f t="shared" si="190"/>
        <v>0</v>
      </c>
    </row>
    <row r="4059" spans="1:7">
      <c r="A4059" t="e">
        <f>_xlfn.XLOOKUP(I4059,UTILIZADAS[Contacto1],UTILIZADAS[Source.Name],,0)</f>
        <v>#N/A</v>
      </c>
      <c r="B4059" s="18" t="e">
        <f>VLOOKUP(J4059,Ref!A:C,3,0)</f>
        <v>#N/A</v>
      </c>
      <c r="C4059" s="18" t="e">
        <f>VLOOKUP(J4059,Ref!A:D,4,0)</f>
        <v>#N/A</v>
      </c>
      <c r="D4059" s="18" t="str">
        <f t="shared" si="189"/>
        <v>00/ene</v>
      </c>
      <c r="E4059" s="18">
        <f t="shared" si="191"/>
        <v>0</v>
      </c>
      <c r="F4059" s="18">
        <v>1</v>
      </c>
      <c r="G4059" s="18">
        <f t="shared" si="190"/>
        <v>0</v>
      </c>
    </row>
    <row r="4060" spans="1:7">
      <c r="A4060" t="e">
        <f>_xlfn.XLOOKUP(I4060,UTILIZADAS[Contacto1],UTILIZADAS[Source.Name],,0)</f>
        <v>#N/A</v>
      </c>
      <c r="B4060" s="18" t="e">
        <f>VLOOKUP(J4060,Ref!A:C,3,0)</f>
        <v>#N/A</v>
      </c>
      <c r="C4060" s="18" t="e">
        <f>VLOOKUP(J4060,Ref!A:D,4,0)</f>
        <v>#N/A</v>
      </c>
      <c r="D4060" s="18" t="str">
        <f t="shared" si="189"/>
        <v>00/ene</v>
      </c>
      <c r="E4060" s="18">
        <f t="shared" si="191"/>
        <v>0</v>
      </c>
      <c r="F4060" s="18">
        <v>1</v>
      </c>
      <c r="G4060" s="18">
        <f t="shared" si="190"/>
        <v>0</v>
      </c>
    </row>
    <row r="4061" spans="1:7">
      <c r="A4061" t="e">
        <f>_xlfn.XLOOKUP(I4061,UTILIZADAS[Contacto1],UTILIZADAS[Source.Name],,0)</f>
        <v>#N/A</v>
      </c>
      <c r="B4061" s="18" t="e">
        <f>VLOOKUP(J4061,Ref!A:C,3,0)</f>
        <v>#N/A</v>
      </c>
      <c r="C4061" s="18" t="e">
        <f>VLOOKUP(J4061,Ref!A:D,4,0)</f>
        <v>#N/A</v>
      </c>
      <c r="D4061" s="18" t="str">
        <f t="shared" si="189"/>
        <v>00/ene</v>
      </c>
      <c r="E4061" s="18">
        <f t="shared" si="191"/>
        <v>0</v>
      </c>
      <c r="F4061" s="18">
        <v>1</v>
      </c>
      <c r="G4061" s="18">
        <f t="shared" si="190"/>
        <v>0</v>
      </c>
    </row>
    <row r="4062" spans="1:7">
      <c r="A4062" t="e">
        <f>_xlfn.XLOOKUP(I4062,UTILIZADAS[Contacto1],UTILIZADAS[Source.Name],,0)</f>
        <v>#N/A</v>
      </c>
      <c r="B4062" s="18" t="e">
        <f>VLOOKUP(J4062,Ref!A:C,3,0)</f>
        <v>#N/A</v>
      </c>
      <c r="C4062" s="18" t="e">
        <f>VLOOKUP(J4062,Ref!A:D,4,0)</f>
        <v>#N/A</v>
      </c>
      <c r="D4062" s="18" t="str">
        <f t="shared" si="189"/>
        <v>00/ene</v>
      </c>
      <c r="E4062" s="18">
        <f t="shared" si="191"/>
        <v>0</v>
      </c>
      <c r="F4062" s="18">
        <v>1</v>
      </c>
      <c r="G4062" s="18">
        <f t="shared" si="190"/>
        <v>0</v>
      </c>
    </row>
    <row r="4063" spans="1:7">
      <c r="A4063" t="e">
        <f>_xlfn.XLOOKUP(I4063,UTILIZADAS[Contacto1],UTILIZADAS[Source.Name],,0)</f>
        <v>#N/A</v>
      </c>
      <c r="B4063" s="18" t="e">
        <f>VLOOKUP(J4063,Ref!A:C,3,0)</f>
        <v>#N/A</v>
      </c>
      <c r="C4063" s="18" t="e">
        <f>VLOOKUP(J4063,Ref!A:D,4,0)</f>
        <v>#N/A</v>
      </c>
      <c r="D4063" s="18" t="str">
        <f t="shared" si="189"/>
        <v>00/ene</v>
      </c>
      <c r="E4063" s="18">
        <f t="shared" si="191"/>
        <v>0</v>
      </c>
      <c r="F4063" s="18">
        <v>1</v>
      </c>
      <c r="G4063" s="18">
        <f t="shared" si="190"/>
        <v>0</v>
      </c>
    </row>
    <row r="4064" spans="1:7">
      <c r="A4064" t="e">
        <f>_xlfn.XLOOKUP(I4064,UTILIZADAS[Contacto1],UTILIZADAS[Source.Name],,0)</f>
        <v>#N/A</v>
      </c>
      <c r="B4064" s="18" t="e">
        <f>VLOOKUP(J4064,Ref!A:C,3,0)</f>
        <v>#N/A</v>
      </c>
      <c r="C4064" s="18" t="e">
        <f>VLOOKUP(J4064,Ref!A:D,4,0)</f>
        <v>#N/A</v>
      </c>
      <c r="D4064" s="18" t="str">
        <f t="shared" si="189"/>
        <v>00/ene</v>
      </c>
      <c r="E4064" s="18">
        <f t="shared" si="191"/>
        <v>0</v>
      </c>
      <c r="F4064" s="18">
        <v>1</v>
      </c>
      <c r="G4064" s="18">
        <f t="shared" si="190"/>
        <v>0</v>
      </c>
    </row>
    <row r="4065" spans="1:7">
      <c r="A4065" t="e">
        <f>_xlfn.XLOOKUP(I4065,UTILIZADAS[Contacto1],UTILIZADAS[Source.Name],,0)</f>
        <v>#N/A</v>
      </c>
      <c r="B4065" s="18" t="e">
        <f>VLOOKUP(J4065,Ref!A:C,3,0)</f>
        <v>#N/A</v>
      </c>
      <c r="C4065" s="18" t="e">
        <f>VLOOKUP(J4065,Ref!A:D,4,0)</f>
        <v>#N/A</v>
      </c>
      <c r="D4065" s="18" t="str">
        <f t="shared" si="189"/>
        <v>00/ene</v>
      </c>
      <c r="E4065" s="18">
        <f t="shared" si="191"/>
        <v>0</v>
      </c>
      <c r="F4065" s="18">
        <v>1</v>
      </c>
      <c r="G4065" s="18">
        <f t="shared" si="190"/>
        <v>0</v>
      </c>
    </row>
    <row r="4066" spans="1:7">
      <c r="A4066" t="e">
        <f>_xlfn.XLOOKUP(I4066,UTILIZADAS[Contacto1],UTILIZADAS[Source.Name],,0)</f>
        <v>#N/A</v>
      </c>
      <c r="B4066" s="18" t="e">
        <f>VLOOKUP(J4066,Ref!A:C,3,0)</f>
        <v>#N/A</v>
      </c>
      <c r="C4066" s="18" t="e">
        <f>VLOOKUP(J4066,Ref!A:D,4,0)</f>
        <v>#N/A</v>
      </c>
      <c r="D4066" s="18" t="str">
        <f t="shared" si="189"/>
        <v>00/ene</v>
      </c>
      <c r="E4066" s="18">
        <f t="shared" si="191"/>
        <v>0</v>
      </c>
      <c r="F4066" s="18">
        <v>1</v>
      </c>
      <c r="G4066" s="18">
        <f t="shared" si="190"/>
        <v>0</v>
      </c>
    </row>
    <row r="4067" spans="1:7">
      <c r="A4067" t="e">
        <f>_xlfn.XLOOKUP(I4067,UTILIZADAS[Contacto1],UTILIZADAS[Source.Name],,0)</f>
        <v>#N/A</v>
      </c>
      <c r="B4067" s="18" t="e">
        <f>VLOOKUP(J4067,Ref!A:C,3,0)</f>
        <v>#N/A</v>
      </c>
      <c r="C4067" s="18" t="e">
        <f>VLOOKUP(J4067,Ref!A:D,4,0)</f>
        <v>#N/A</v>
      </c>
      <c r="D4067" s="18" t="str">
        <f t="shared" si="189"/>
        <v>00/ene</v>
      </c>
      <c r="E4067" s="18">
        <f t="shared" si="191"/>
        <v>0</v>
      </c>
      <c r="F4067" s="18">
        <v>1</v>
      </c>
      <c r="G4067" s="18">
        <f t="shared" si="190"/>
        <v>0</v>
      </c>
    </row>
    <row r="4068" spans="1:7">
      <c r="A4068" t="e">
        <f>_xlfn.XLOOKUP(I4068,UTILIZADAS[Contacto1],UTILIZADAS[Source.Name],,0)</f>
        <v>#N/A</v>
      </c>
      <c r="B4068" s="18" t="e">
        <f>VLOOKUP(J4068,Ref!A:C,3,0)</f>
        <v>#N/A</v>
      </c>
      <c r="C4068" s="18" t="e">
        <f>VLOOKUP(J4068,Ref!A:D,4,0)</f>
        <v>#N/A</v>
      </c>
      <c r="D4068" s="18" t="str">
        <f t="shared" si="189"/>
        <v>00/ene</v>
      </c>
      <c r="E4068" s="18">
        <f t="shared" si="191"/>
        <v>0</v>
      </c>
      <c r="F4068" s="18">
        <v>1</v>
      </c>
      <c r="G4068" s="18">
        <f t="shared" si="190"/>
        <v>0</v>
      </c>
    </row>
    <row r="4069" spans="1:7">
      <c r="A4069" t="e">
        <f>_xlfn.XLOOKUP(I4069,UTILIZADAS[Contacto1],UTILIZADAS[Source.Name],,0)</f>
        <v>#N/A</v>
      </c>
      <c r="B4069" s="18" t="e">
        <f>VLOOKUP(J4069,Ref!A:C,3,0)</f>
        <v>#N/A</v>
      </c>
      <c r="C4069" s="18" t="e">
        <f>VLOOKUP(J4069,Ref!A:D,4,0)</f>
        <v>#N/A</v>
      </c>
      <c r="D4069" s="18" t="str">
        <f t="shared" si="189"/>
        <v>00/ene</v>
      </c>
      <c r="E4069" s="18">
        <f t="shared" si="191"/>
        <v>0</v>
      </c>
      <c r="F4069" s="18">
        <v>1</v>
      </c>
      <c r="G4069" s="18">
        <f t="shared" si="190"/>
        <v>0</v>
      </c>
    </row>
    <row r="4070" spans="1:7">
      <c r="A4070" t="e">
        <f>_xlfn.XLOOKUP(I4070,UTILIZADAS[Contacto1],UTILIZADAS[Source.Name],,0)</f>
        <v>#N/A</v>
      </c>
      <c r="B4070" s="18" t="e">
        <f>VLOOKUP(J4070,Ref!A:C,3,0)</f>
        <v>#N/A</v>
      </c>
      <c r="C4070" s="18" t="e">
        <f>VLOOKUP(J4070,Ref!A:D,4,0)</f>
        <v>#N/A</v>
      </c>
      <c r="D4070" s="18" t="str">
        <f t="shared" si="189"/>
        <v>00/ene</v>
      </c>
      <c r="E4070" s="18">
        <f t="shared" si="191"/>
        <v>0</v>
      </c>
      <c r="F4070" s="18">
        <v>1</v>
      </c>
      <c r="G4070" s="18">
        <f t="shared" si="190"/>
        <v>0</v>
      </c>
    </row>
    <row r="4071" spans="1:7">
      <c r="A4071" t="e">
        <f>_xlfn.XLOOKUP(I4071,UTILIZADAS[Contacto1],UTILIZADAS[Source.Name],,0)</f>
        <v>#N/A</v>
      </c>
      <c r="B4071" s="18" t="e">
        <f>VLOOKUP(J4071,Ref!A:C,3,0)</f>
        <v>#N/A</v>
      </c>
      <c r="C4071" s="18" t="e">
        <f>VLOOKUP(J4071,Ref!A:D,4,0)</f>
        <v>#N/A</v>
      </c>
      <c r="D4071" s="18" t="str">
        <f t="shared" si="189"/>
        <v>00/ene</v>
      </c>
      <c r="E4071" s="18">
        <f t="shared" si="191"/>
        <v>0</v>
      </c>
      <c r="F4071" s="18">
        <v>1</v>
      </c>
      <c r="G4071" s="18">
        <f t="shared" si="190"/>
        <v>0</v>
      </c>
    </row>
    <row r="4072" spans="1:7">
      <c r="A4072" t="e">
        <f>_xlfn.XLOOKUP(I4072,UTILIZADAS[Contacto1],UTILIZADAS[Source.Name],,0)</f>
        <v>#N/A</v>
      </c>
      <c r="B4072" s="18" t="e">
        <f>VLOOKUP(J4072,Ref!A:C,3,0)</f>
        <v>#N/A</v>
      </c>
      <c r="C4072" s="18" t="e">
        <f>VLOOKUP(J4072,Ref!A:D,4,0)</f>
        <v>#N/A</v>
      </c>
      <c r="D4072" s="18" t="str">
        <f t="shared" si="189"/>
        <v>00/ene</v>
      </c>
      <c r="E4072" s="18">
        <f t="shared" si="191"/>
        <v>0</v>
      </c>
      <c r="F4072" s="18">
        <v>1</v>
      </c>
      <c r="G4072" s="18">
        <f t="shared" si="190"/>
        <v>0</v>
      </c>
    </row>
    <row r="4073" spans="1:7">
      <c r="A4073" t="e">
        <f>_xlfn.XLOOKUP(I4073,UTILIZADAS[Contacto1],UTILIZADAS[Source.Name],,0)</f>
        <v>#N/A</v>
      </c>
      <c r="B4073" s="18" t="e">
        <f>VLOOKUP(J4073,Ref!A:C,3,0)</f>
        <v>#N/A</v>
      </c>
      <c r="C4073" s="18" t="e">
        <f>VLOOKUP(J4073,Ref!A:D,4,0)</f>
        <v>#N/A</v>
      </c>
      <c r="D4073" s="18" t="str">
        <f t="shared" si="189"/>
        <v>00/ene</v>
      </c>
      <c r="E4073" s="18">
        <f t="shared" si="191"/>
        <v>0</v>
      </c>
      <c r="F4073" s="18">
        <v>1</v>
      </c>
      <c r="G4073" s="18">
        <f t="shared" si="190"/>
        <v>0</v>
      </c>
    </row>
    <row r="4074" spans="1:7">
      <c r="A4074" t="e">
        <f>_xlfn.XLOOKUP(I4074,UTILIZADAS[Contacto1],UTILIZADAS[Source.Name],,0)</f>
        <v>#N/A</v>
      </c>
      <c r="B4074" s="18" t="e">
        <f>VLOOKUP(J4074,Ref!A:C,3,0)</f>
        <v>#N/A</v>
      </c>
      <c r="C4074" s="18" t="e">
        <f>VLOOKUP(J4074,Ref!A:D,4,0)</f>
        <v>#N/A</v>
      </c>
      <c r="D4074" s="18" t="str">
        <f t="shared" si="189"/>
        <v>00/ene</v>
      </c>
      <c r="E4074" s="18">
        <f t="shared" si="191"/>
        <v>0</v>
      </c>
      <c r="F4074" s="18">
        <v>1</v>
      </c>
      <c r="G4074" s="18">
        <f t="shared" si="190"/>
        <v>0</v>
      </c>
    </row>
    <row r="4075" spans="1:7">
      <c r="A4075" t="e">
        <f>_xlfn.XLOOKUP(I4075,UTILIZADAS[Contacto1],UTILIZADAS[Source.Name],,0)</f>
        <v>#N/A</v>
      </c>
      <c r="B4075" s="18" t="e">
        <f>VLOOKUP(J4075,Ref!A:C,3,0)</f>
        <v>#N/A</v>
      </c>
      <c r="C4075" s="18" t="e">
        <f>VLOOKUP(J4075,Ref!A:D,4,0)</f>
        <v>#N/A</v>
      </c>
      <c r="D4075" s="18" t="str">
        <f t="shared" si="189"/>
        <v>00/ene</v>
      </c>
      <c r="E4075" s="18">
        <f t="shared" si="191"/>
        <v>0</v>
      </c>
      <c r="F4075" s="18">
        <v>1</v>
      </c>
      <c r="G4075" s="18">
        <f t="shared" si="190"/>
        <v>0</v>
      </c>
    </row>
    <row r="4076" spans="1:7">
      <c r="A4076" t="e">
        <f>_xlfn.XLOOKUP(I4076,UTILIZADAS[Contacto1],UTILIZADAS[Source.Name],,0)</f>
        <v>#N/A</v>
      </c>
      <c r="B4076" s="18" t="e">
        <f>VLOOKUP(J4076,Ref!A:C,3,0)</f>
        <v>#N/A</v>
      </c>
      <c r="C4076" s="18" t="e">
        <f>VLOOKUP(J4076,Ref!A:D,4,0)</f>
        <v>#N/A</v>
      </c>
      <c r="D4076" s="18" t="str">
        <f t="shared" si="189"/>
        <v>00/ene</v>
      </c>
      <c r="E4076" s="18">
        <f t="shared" si="191"/>
        <v>0</v>
      </c>
      <c r="F4076" s="18">
        <v>1</v>
      </c>
      <c r="G4076" s="18">
        <f t="shared" si="190"/>
        <v>0</v>
      </c>
    </row>
    <row r="4077" spans="1:7">
      <c r="A4077" t="e">
        <f>_xlfn.XLOOKUP(I4077,UTILIZADAS[Contacto1],UTILIZADAS[Source.Name],,0)</f>
        <v>#N/A</v>
      </c>
      <c r="B4077" s="18" t="e">
        <f>VLOOKUP(J4077,Ref!A:C,3,0)</f>
        <v>#N/A</v>
      </c>
      <c r="C4077" s="18" t="e">
        <f>VLOOKUP(J4077,Ref!A:D,4,0)</f>
        <v>#N/A</v>
      </c>
      <c r="D4077" s="18" t="str">
        <f t="shared" si="189"/>
        <v>00/ene</v>
      </c>
      <c r="E4077" s="18">
        <f t="shared" si="191"/>
        <v>0</v>
      </c>
      <c r="F4077" s="18">
        <v>1</v>
      </c>
      <c r="G4077" s="18">
        <f t="shared" si="190"/>
        <v>0</v>
      </c>
    </row>
    <row r="4078" spans="1:7">
      <c r="A4078" t="e">
        <f>_xlfn.XLOOKUP(I4078,UTILIZADAS[Contacto1],UTILIZADAS[Source.Name],,0)</f>
        <v>#N/A</v>
      </c>
      <c r="B4078" s="18" t="e">
        <f>VLOOKUP(J4078,Ref!A:C,3,0)</f>
        <v>#N/A</v>
      </c>
      <c r="C4078" s="18" t="e">
        <f>VLOOKUP(J4078,Ref!A:D,4,0)</f>
        <v>#N/A</v>
      </c>
      <c r="D4078" s="18" t="str">
        <f t="shared" si="189"/>
        <v>00/ene</v>
      </c>
      <c r="E4078" s="18">
        <f t="shared" si="191"/>
        <v>0</v>
      </c>
      <c r="F4078" s="18">
        <v>1</v>
      </c>
      <c r="G4078" s="18">
        <f t="shared" si="190"/>
        <v>0</v>
      </c>
    </row>
    <row r="4079" spans="1:7">
      <c r="A4079" t="e">
        <f>_xlfn.XLOOKUP(I4079,UTILIZADAS[Contacto1],UTILIZADAS[Source.Name],,0)</f>
        <v>#N/A</v>
      </c>
      <c r="B4079" s="18" t="e">
        <f>VLOOKUP(J4079,Ref!A:C,3,0)</f>
        <v>#N/A</v>
      </c>
      <c r="C4079" s="18" t="e">
        <f>VLOOKUP(J4079,Ref!A:D,4,0)</f>
        <v>#N/A</v>
      </c>
      <c r="D4079" s="18" t="str">
        <f t="shared" si="189"/>
        <v>00/ene</v>
      </c>
      <c r="E4079" s="18">
        <f t="shared" si="191"/>
        <v>0</v>
      </c>
      <c r="F4079" s="18">
        <v>1</v>
      </c>
      <c r="G4079" s="18">
        <f t="shared" si="190"/>
        <v>0</v>
      </c>
    </row>
    <row r="4080" spans="1:7">
      <c r="A4080" t="e">
        <f>_xlfn.XLOOKUP(I4080,UTILIZADAS[Contacto1],UTILIZADAS[Source.Name],,0)</f>
        <v>#N/A</v>
      </c>
      <c r="B4080" s="18" t="e">
        <f>VLOOKUP(J4080,Ref!A:C,3,0)</f>
        <v>#N/A</v>
      </c>
      <c r="C4080" s="18" t="e">
        <f>VLOOKUP(J4080,Ref!A:D,4,0)</f>
        <v>#N/A</v>
      </c>
      <c r="D4080" s="18" t="str">
        <f t="shared" si="189"/>
        <v>00/ene</v>
      </c>
      <c r="E4080" s="18">
        <f t="shared" si="191"/>
        <v>0</v>
      </c>
      <c r="F4080" s="18">
        <v>1</v>
      </c>
      <c r="G4080" s="18">
        <f t="shared" si="190"/>
        <v>0</v>
      </c>
    </row>
    <row r="4081" spans="1:7">
      <c r="A4081" t="e">
        <f>_xlfn.XLOOKUP(I4081,UTILIZADAS[Contacto1],UTILIZADAS[Source.Name],,0)</f>
        <v>#N/A</v>
      </c>
      <c r="B4081" s="18" t="e">
        <f>VLOOKUP(J4081,Ref!A:C,3,0)</f>
        <v>#N/A</v>
      </c>
      <c r="C4081" s="18" t="e">
        <f>VLOOKUP(J4081,Ref!A:D,4,0)</f>
        <v>#N/A</v>
      </c>
      <c r="D4081" s="18" t="str">
        <f t="shared" si="189"/>
        <v>00/ene</v>
      </c>
      <c r="E4081" s="18">
        <f t="shared" si="191"/>
        <v>0</v>
      </c>
      <c r="F4081" s="18">
        <v>1</v>
      </c>
      <c r="G4081" s="18">
        <f t="shared" si="190"/>
        <v>0</v>
      </c>
    </row>
    <row r="4082" spans="1:7">
      <c r="A4082" t="e">
        <f>_xlfn.XLOOKUP(I4082,UTILIZADAS[Contacto1],UTILIZADAS[Source.Name],,0)</f>
        <v>#N/A</v>
      </c>
      <c r="B4082" s="18" t="e">
        <f>VLOOKUP(J4082,Ref!A:C,3,0)</f>
        <v>#N/A</v>
      </c>
      <c r="C4082" s="18" t="e">
        <f>VLOOKUP(J4082,Ref!A:D,4,0)</f>
        <v>#N/A</v>
      </c>
      <c r="D4082" s="18" t="str">
        <f t="shared" ref="D4082:D4145" si="192">TEXT(H4082,"dd/mmm")</f>
        <v>00/ene</v>
      </c>
      <c r="E4082" s="18">
        <f t="shared" si="191"/>
        <v>0</v>
      </c>
      <c r="F4082" s="18">
        <v>1</v>
      </c>
      <c r="G4082" s="18">
        <f t="shared" ref="G4082:G4145" si="193">IF(I4082=I4083,0,1)</f>
        <v>0</v>
      </c>
    </row>
    <row r="4083" spans="1:7">
      <c r="A4083" t="e">
        <f>_xlfn.XLOOKUP(I4083,UTILIZADAS[Contacto1],UTILIZADAS[Source.Name],,0)</f>
        <v>#N/A</v>
      </c>
      <c r="B4083" s="18" t="e">
        <f>VLOOKUP(J4083,Ref!A:C,3,0)</f>
        <v>#N/A</v>
      </c>
      <c r="C4083" s="18" t="e">
        <f>VLOOKUP(J4083,Ref!A:D,4,0)</f>
        <v>#N/A</v>
      </c>
      <c r="D4083" s="18" t="str">
        <f t="shared" si="192"/>
        <v>00/ene</v>
      </c>
      <c r="E4083" s="18">
        <f t="shared" si="191"/>
        <v>0</v>
      </c>
      <c r="F4083" s="18">
        <v>1</v>
      </c>
      <c r="G4083" s="18">
        <f t="shared" si="193"/>
        <v>0</v>
      </c>
    </row>
    <row r="4084" spans="1:7">
      <c r="A4084" t="e">
        <f>_xlfn.XLOOKUP(I4084,UTILIZADAS[Contacto1],UTILIZADAS[Source.Name],,0)</f>
        <v>#N/A</v>
      </c>
      <c r="B4084" s="18" t="e">
        <f>VLOOKUP(J4084,Ref!A:C,3,0)</f>
        <v>#N/A</v>
      </c>
      <c r="C4084" s="18" t="e">
        <f>VLOOKUP(J4084,Ref!A:D,4,0)</f>
        <v>#N/A</v>
      </c>
      <c r="D4084" s="18" t="str">
        <f t="shared" si="192"/>
        <v>00/ene</v>
      </c>
      <c r="E4084" s="18">
        <f t="shared" si="191"/>
        <v>0</v>
      </c>
      <c r="F4084" s="18">
        <v>1</v>
      </c>
      <c r="G4084" s="18">
        <f t="shared" si="193"/>
        <v>0</v>
      </c>
    </row>
    <row r="4085" spans="1:7">
      <c r="A4085" t="e">
        <f>_xlfn.XLOOKUP(I4085,UTILIZADAS[Contacto1],UTILIZADAS[Source.Name],,0)</f>
        <v>#N/A</v>
      </c>
      <c r="B4085" s="18" t="e">
        <f>VLOOKUP(J4085,Ref!A:C,3,0)</f>
        <v>#N/A</v>
      </c>
      <c r="C4085" s="18" t="e">
        <f>VLOOKUP(J4085,Ref!A:D,4,0)</f>
        <v>#N/A</v>
      </c>
      <c r="D4085" s="18" t="str">
        <f t="shared" si="192"/>
        <v>00/ene</v>
      </c>
      <c r="E4085" s="18">
        <f t="shared" si="191"/>
        <v>0</v>
      </c>
      <c r="F4085" s="18">
        <v>1</v>
      </c>
      <c r="G4085" s="18">
        <f t="shared" si="193"/>
        <v>0</v>
      </c>
    </row>
    <row r="4086" spans="1:7">
      <c r="A4086" t="e">
        <f>_xlfn.XLOOKUP(I4086,UTILIZADAS[Contacto1],UTILIZADAS[Source.Name],,0)</f>
        <v>#N/A</v>
      </c>
      <c r="B4086" s="18" t="e">
        <f>VLOOKUP(J4086,Ref!A:C,3,0)</f>
        <v>#N/A</v>
      </c>
      <c r="C4086" s="18" t="e">
        <f>VLOOKUP(J4086,Ref!A:D,4,0)</f>
        <v>#N/A</v>
      </c>
      <c r="D4086" s="18" t="str">
        <f t="shared" si="192"/>
        <v>00/ene</v>
      </c>
      <c r="E4086" s="18">
        <f t="shared" si="191"/>
        <v>0</v>
      </c>
      <c r="F4086" s="18">
        <v>1</v>
      </c>
      <c r="G4086" s="18">
        <f t="shared" si="193"/>
        <v>0</v>
      </c>
    </row>
    <row r="4087" spans="1:7">
      <c r="A4087" t="e">
        <f>_xlfn.XLOOKUP(I4087,UTILIZADAS[Contacto1],UTILIZADAS[Source.Name],,0)</f>
        <v>#N/A</v>
      </c>
      <c r="B4087" s="18" t="e">
        <f>VLOOKUP(J4087,Ref!A:C,3,0)</f>
        <v>#N/A</v>
      </c>
      <c r="C4087" s="18" t="e">
        <f>VLOOKUP(J4087,Ref!A:D,4,0)</f>
        <v>#N/A</v>
      </c>
      <c r="D4087" s="18" t="str">
        <f t="shared" si="192"/>
        <v>00/ene</v>
      </c>
      <c r="E4087" s="18">
        <f t="shared" si="191"/>
        <v>0</v>
      </c>
      <c r="F4087" s="18">
        <v>1</v>
      </c>
      <c r="G4087" s="18">
        <f t="shared" si="193"/>
        <v>0</v>
      </c>
    </row>
    <row r="4088" spans="1:7">
      <c r="A4088" t="e">
        <f>_xlfn.XLOOKUP(I4088,UTILIZADAS[Contacto1],UTILIZADAS[Source.Name],,0)</f>
        <v>#N/A</v>
      </c>
      <c r="B4088" s="18" t="e">
        <f>VLOOKUP(J4088,Ref!A:C,3,0)</f>
        <v>#N/A</v>
      </c>
      <c r="C4088" s="18" t="e">
        <f>VLOOKUP(J4088,Ref!A:D,4,0)</f>
        <v>#N/A</v>
      </c>
      <c r="D4088" s="18" t="str">
        <f t="shared" si="192"/>
        <v>00/ene</v>
      </c>
      <c r="E4088" s="18">
        <f t="shared" si="191"/>
        <v>0</v>
      </c>
      <c r="F4088" s="18">
        <v>1</v>
      </c>
      <c r="G4088" s="18">
        <f t="shared" si="193"/>
        <v>0</v>
      </c>
    </row>
    <row r="4089" spans="1:7">
      <c r="A4089" t="e">
        <f>_xlfn.XLOOKUP(I4089,UTILIZADAS[Contacto1],UTILIZADAS[Source.Name],,0)</f>
        <v>#N/A</v>
      </c>
      <c r="B4089" s="18" t="e">
        <f>VLOOKUP(J4089,Ref!A:C,3,0)</f>
        <v>#N/A</v>
      </c>
      <c r="C4089" s="18" t="e">
        <f>VLOOKUP(J4089,Ref!A:D,4,0)</f>
        <v>#N/A</v>
      </c>
      <c r="D4089" s="18" t="str">
        <f t="shared" si="192"/>
        <v>00/ene</v>
      </c>
      <c r="E4089" s="18">
        <f t="shared" si="191"/>
        <v>0</v>
      </c>
      <c r="F4089" s="18">
        <v>1</v>
      </c>
      <c r="G4089" s="18">
        <f t="shared" si="193"/>
        <v>0</v>
      </c>
    </row>
    <row r="4090" spans="1:7">
      <c r="A4090" t="e">
        <f>_xlfn.XLOOKUP(I4090,UTILIZADAS[Contacto1],UTILIZADAS[Source.Name],,0)</f>
        <v>#N/A</v>
      </c>
      <c r="B4090" s="18" t="e">
        <f>VLOOKUP(J4090,Ref!A:C,3,0)</f>
        <v>#N/A</v>
      </c>
      <c r="C4090" s="18" t="e">
        <f>VLOOKUP(J4090,Ref!A:D,4,0)</f>
        <v>#N/A</v>
      </c>
      <c r="D4090" s="18" t="str">
        <f t="shared" si="192"/>
        <v>00/ene</v>
      </c>
      <c r="E4090" s="18">
        <f t="shared" si="191"/>
        <v>0</v>
      </c>
      <c r="F4090" s="18">
        <v>1</v>
      </c>
      <c r="G4090" s="18">
        <f t="shared" si="193"/>
        <v>0</v>
      </c>
    </row>
    <row r="4091" spans="1:7">
      <c r="A4091" t="e">
        <f>_xlfn.XLOOKUP(I4091,UTILIZADAS[Contacto1],UTILIZADAS[Source.Name],,0)</f>
        <v>#N/A</v>
      </c>
      <c r="B4091" s="18" t="e">
        <f>VLOOKUP(J4091,Ref!A:C,3,0)</f>
        <v>#N/A</v>
      </c>
      <c r="C4091" s="18" t="e">
        <f>VLOOKUP(J4091,Ref!A:D,4,0)</f>
        <v>#N/A</v>
      </c>
      <c r="D4091" s="18" t="str">
        <f t="shared" si="192"/>
        <v>00/ene</v>
      </c>
      <c r="E4091" s="18">
        <f t="shared" si="191"/>
        <v>0</v>
      </c>
      <c r="F4091" s="18">
        <v>1</v>
      </c>
      <c r="G4091" s="18">
        <f t="shared" si="193"/>
        <v>0</v>
      </c>
    </row>
    <row r="4092" spans="1:7">
      <c r="A4092" t="e">
        <f>_xlfn.XLOOKUP(I4092,UTILIZADAS[Contacto1],UTILIZADAS[Source.Name],,0)</f>
        <v>#N/A</v>
      </c>
      <c r="B4092" s="18" t="e">
        <f>VLOOKUP(J4092,Ref!A:C,3,0)</f>
        <v>#N/A</v>
      </c>
      <c r="C4092" s="18" t="e">
        <f>VLOOKUP(J4092,Ref!A:D,4,0)</f>
        <v>#N/A</v>
      </c>
      <c r="D4092" s="18" t="str">
        <f t="shared" si="192"/>
        <v>00/ene</v>
      </c>
      <c r="E4092" s="18">
        <f t="shared" si="191"/>
        <v>0</v>
      </c>
      <c r="F4092" s="18">
        <v>1</v>
      </c>
      <c r="G4092" s="18">
        <f t="shared" si="193"/>
        <v>0</v>
      </c>
    </row>
    <row r="4093" spans="1:7">
      <c r="A4093" t="e">
        <f>_xlfn.XLOOKUP(I4093,UTILIZADAS[Contacto1],UTILIZADAS[Source.Name],,0)</f>
        <v>#N/A</v>
      </c>
      <c r="B4093" s="18" t="e">
        <f>VLOOKUP(J4093,Ref!A:C,3,0)</f>
        <v>#N/A</v>
      </c>
      <c r="C4093" s="18" t="e">
        <f>VLOOKUP(J4093,Ref!A:D,4,0)</f>
        <v>#N/A</v>
      </c>
      <c r="D4093" s="18" t="str">
        <f t="shared" si="192"/>
        <v>00/ene</v>
      </c>
      <c r="E4093" s="18">
        <f t="shared" si="191"/>
        <v>0</v>
      </c>
      <c r="F4093" s="18">
        <v>1</v>
      </c>
      <c r="G4093" s="18">
        <f t="shared" si="193"/>
        <v>0</v>
      </c>
    </row>
    <row r="4094" spans="1:7">
      <c r="A4094" t="e">
        <f>_xlfn.XLOOKUP(I4094,UTILIZADAS[Contacto1],UTILIZADAS[Source.Name],,0)</f>
        <v>#N/A</v>
      </c>
      <c r="B4094" s="18" t="e">
        <f>VLOOKUP(J4094,Ref!A:C,3,0)</f>
        <v>#N/A</v>
      </c>
      <c r="C4094" s="18" t="e">
        <f>VLOOKUP(J4094,Ref!A:D,4,0)</f>
        <v>#N/A</v>
      </c>
      <c r="D4094" s="18" t="str">
        <f t="shared" si="192"/>
        <v>00/ene</v>
      </c>
      <c r="E4094" s="18">
        <f t="shared" si="191"/>
        <v>0</v>
      </c>
      <c r="F4094" s="18">
        <v>1</v>
      </c>
      <c r="G4094" s="18">
        <f t="shared" si="193"/>
        <v>0</v>
      </c>
    </row>
    <row r="4095" spans="1:7">
      <c r="A4095" t="e">
        <f>_xlfn.XLOOKUP(I4095,UTILIZADAS[Contacto1],UTILIZADAS[Source.Name],,0)</f>
        <v>#N/A</v>
      </c>
      <c r="B4095" s="18" t="e">
        <f>VLOOKUP(J4095,Ref!A:C,3,0)</f>
        <v>#N/A</v>
      </c>
      <c r="C4095" s="18" t="e">
        <f>VLOOKUP(J4095,Ref!A:D,4,0)</f>
        <v>#N/A</v>
      </c>
      <c r="D4095" s="18" t="str">
        <f t="shared" si="192"/>
        <v>00/ene</v>
      </c>
      <c r="E4095" s="18">
        <f t="shared" si="191"/>
        <v>0</v>
      </c>
      <c r="F4095" s="18">
        <v>1</v>
      </c>
      <c r="G4095" s="18">
        <f t="shared" si="193"/>
        <v>0</v>
      </c>
    </row>
    <row r="4096" spans="1:7">
      <c r="A4096" t="e">
        <f>_xlfn.XLOOKUP(I4096,UTILIZADAS[Contacto1],UTILIZADAS[Source.Name],,0)</f>
        <v>#N/A</v>
      </c>
      <c r="B4096" s="18" t="e">
        <f>VLOOKUP(J4096,Ref!A:C,3,0)</f>
        <v>#N/A</v>
      </c>
      <c r="C4096" s="18" t="e">
        <f>VLOOKUP(J4096,Ref!A:D,4,0)</f>
        <v>#N/A</v>
      </c>
      <c r="D4096" s="18" t="str">
        <f t="shared" si="192"/>
        <v>00/ene</v>
      </c>
      <c r="E4096" s="18">
        <f t="shared" si="191"/>
        <v>0</v>
      </c>
      <c r="F4096" s="18">
        <v>1</v>
      </c>
      <c r="G4096" s="18">
        <f t="shared" si="193"/>
        <v>0</v>
      </c>
    </row>
    <row r="4097" spans="1:7">
      <c r="A4097" t="e">
        <f>_xlfn.XLOOKUP(I4097,UTILIZADAS[Contacto1],UTILIZADAS[Source.Name],,0)</f>
        <v>#N/A</v>
      </c>
      <c r="B4097" s="18" t="e">
        <f>VLOOKUP(J4097,Ref!A:C,3,0)</f>
        <v>#N/A</v>
      </c>
      <c r="C4097" s="18" t="e">
        <f>VLOOKUP(J4097,Ref!A:D,4,0)</f>
        <v>#N/A</v>
      </c>
      <c r="D4097" s="18" t="str">
        <f t="shared" si="192"/>
        <v>00/ene</v>
      </c>
      <c r="E4097" s="18">
        <f t="shared" si="191"/>
        <v>0</v>
      </c>
      <c r="F4097" s="18">
        <v>1</v>
      </c>
      <c r="G4097" s="18">
        <f t="shared" si="193"/>
        <v>0</v>
      </c>
    </row>
    <row r="4098" spans="1:7">
      <c r="A4098" t="e">
        <f>_xlfn.XLOOKUP(I4098,UTILIZADAS[Contacto1],UTILIZADAS[Source.Name],,0)</f>
        <v>#N/A</v>
      </c>
      <c r="B4098" s="18" t="e">
        <f>VLOOKUP(J4098,Ref!A:C,3,0)</f>
        <v>#N/A</v>
      </c>
      <c r="C4098" s="18" t="e">
        <f>VLOOKUP(J4098,Ref!A:D,4,0)</f>
        <v>#N/A</v>
      </c>
      <c r="D4098" s="18" t="str">
        <f t="shared" si="192"/>
        <v>00/ene</v>
      </c>
      <c r="E4098" s="18">
        <f t="shared" ref="E4098:E4161" si="194">+COUNTIF(I:I,I4098)</f>
        <v>0</v>
      </c>
      <c r="F4098" s="18">
        <v>1</v>
      </c>
      <c r="G4098" s="18">
        <f t="shared" si="193"/>
        <v>0</v>
      </c>
    </row>
    <row r="4099" spans="1:7">
      <c r="A4099" t="e">
        <f>_xlfn.XLOOKUP(I4099,UTILIZADAS[Contacto1],UTILIZADAS[Source.Name],,0)</f>
        <v>#N/A</v>
      </c>
      <c r="B4099" s="18" t="e">
        <f>VLOOKUP(J4099,Ref!A:C,3,0)</f>
        <v>#N/A</v>
      </c>
      <c r="C4099" s="18" t="e">
        <f>VLOOKUP(J4099,Ref!A:D,4,0)</f>
        <v>#N/A</v>
      </c>
      <c r="D4099" s="18" t="str">
        <f t="shared" si="192"/>
        <v>00/ene</v>
      </c>
      <c r="E4099" s="18">
        <f t="shared" si="194"/>
        <v>0</v>
      </c>
      <c r="F4099" s="18">
        <v>1</v>
      </c>
      <c r="G4099" s="18">
        <f t="shared" si="193"/>
        <v>0</v>
      </c>
    </row>
    <row r="4100" spans="1:7">
      <c r="A4100" t="e">
        <f>_xlfn.XLOOKUP(I4100,UTILIZADAS[Contacto1],UTILIZADAS[Source.Name],,0)</f>
        <v>#N/A</v>
      </c>
      <c r="B4100" s="18" t="e">
        <f>VLOOKUP(J4100,Ref!A:C,3,0)</f>
        <v>#N/A</v>
      </c>
      <c r="C4100" s="18" t="e">
        <f>VLOOKUP(J4100,Ref!A:D,4,0)</f>
        <v>#N/A</v>
      </c>
      <c r="D4100" s="18" t="str">
        <f t="shared" si="192"/>
        <v>00/ene</v>
      </c>
      <c r="E4100" s="18">
        <f t="shared" si="194"/>
        <v>0</v>
      </c>
      <c r="F4100" s="18">
        <v>1</v>
      </c>
      <c r="G4100" s="18">
        <f t="shared" si="193"/>
        <v>0</v>
      </c>
    </row>
    <row r="4101" spans="1:7">
      <c r="A4101" t="e">
        <f>_xlfn.XLOOKUP(I4101,UTILIZADAS[Contacto1],UTILIZADAS[Source.Name],,0)</f>
        <v>#N/A</v>
      </c>
      <c r="B4101" s="18" t="e">
        <f>VLOOKUP(J4101,Ref!A:C,3,0)</f>
        <v>#N/A</v>
      </c>
      <c r="C4101" s="18" t="e">
        <f>VLOOKUP(J4101,Ref!A:D,4,0)</f>
        <v>#N/A</v>
      </c>
      <c r="D4101" s="18" t="str">
        <f t="shared" si="192"/>
        <v>00/ene</v>
      </c>
      <c r="E4101" s="18">
        <f t="shared" si="194"/>
        <v>0</v>
      </c>
      <c r="F4101" s="18">
        <v>1</v>
      </c>
      <c r="G4101" s="18">
        <f t="shared" si="193"/>
        <v>0</v>
      </c>
    </row>
    <row r="4102" spans="1:7">
      <c r="A4102" t="e">
        <f>_xlfn.XLOOKUP(I4102,UTILIZADAS[Contacto1],UTILIZADAS[Source.Name],,0)</f>
        <v>#N/A</v>
      </c>
      <c r="B4102" s="18" t="e">
        <f>VLOOKUP(J4102,Ref!A:C,3,0)</f>
        <v>#N/A</v>
      </c>
      <c r="C4102" s="18" t="e">
        <f>VLOOKUP(J4102,Ref!A:D,4,0)</f>
        <v>#N/A</v>
      </c>
      <c r="D4102" s="18" t="str">
        <f t="shared" si="192"/>
        <v>00/ene</v>
      </c>
      <c r="E4102" s="18">
        <f t="shared" si="194"/>
        <v>0</v>
      </c>
      <c r="F4102" s="18">
        <v>1</v>
      </c>
      <c r="G4102" s="18">
        <f t="shared" si="193"/>
        <v>0</v>
      </c>
    </row>
    <row r="4103" spans="1:7">
      <c r="A4103" t="e">
        <f>_xlfn.XLOOKUP(I4103,UTILIZADAS[Contacto1],UTILIZADAS[Source.Name],,0)</f>
        <v>#N/A</v>
      </c>
      <c r="B4103" s="18" t="e">
        <f>VLOOKUP(J4103,Ref!A:C,3,0)</f>
        <v>#N/A</v>
      </c>
      <c r="C4103" s="18" t="e">
        <f>VLOOKUP(J4103,Ref!A:D,4,0)</f>
        <v>#N/A</v>
      </c>
      <c r="D4103" s="18" t="str">
        <f t="shared" si="192"/>
        <v>00/ene</v>
      </c>
      <c r="E4103" s="18">
        <f t="shared" si="194"/>
        <v>0</v>
      </c>
      <c r="F4103" s="18">
        <v>1</v>
      </c>
      <c r="G4103" s="18">
        <f t="shared" si="193"/>
        <v>0</v>
      </c>
    </row>
    <row r="4104" spans="1:7">
      <c r="A4104" t="e">
        <f>_xlfn.XLOOKUP(I4104,UTILIZADAS[Contacto1],UTILIZADAS[Source.Name],,0)</f>
        <v>#N/A</v>
      </c>
      <c r="B4104" s="18" t="e">
        <f>VLOOKUP(J4104,Ref!A:C,3,0)</f>
        <v>#N/A</v>
      </c>
      <c r="C4104" s="18" t="e">
        <f>VLOOKUP(J4104,Ref!A:D,4,0)</f>
        <v>#N/A</v>
      </c>
      <c r="D4104" s="18" t="str">
        <f t="shared" si="192"/>
        <v>00/ene</v>
      </c>
      <c r="E4104" s="18">
        <f t="shared" si="194"/>
        <v>0</v>
      </c>
      <c r="F4104" s="18">
        <v>1</v>
      </c>
      <c r="G4104" s="18">
        <f t="shared" si="193"/>
        <v>0</v>
      </c>
    </row>
    <row r="4105" spans="1:7">
      <c r="A4105" t="e">
        <f>_xlfn.XLOOKUP(I4105,UTILIZADAS[Contacto1],UTILIZADAS[Source.Name],,0)</f>
        <v>#N/A</v>
      </c>
      <c r="B4105" s="18" t="e">
        <f>VLOOKUP(J4105,Ref!A:C,3,0)</f>
        <v>#N/A</v>
      </c>
      <c r="C4105" s="18" t="e">
        <f>VLOOKUP(J4105,Ref!A:D,4,0)</f>
        <v>#N/A</v>
      </c>
      <c r="D4105" s="18" t="str">
        <f t="shared" si="192"/>
        <v>00/ene</v>
      </c>
      <c r="E4105" s="18">
        <f t="shared" si="194"/>
        <v>0</v>
      </c>
      <c r="F4105" s="18">
        <v>1</v>
      </c>
      <c r="G4105" s="18">
        <f t="shared" si="193"/>
        <v>0</v>
      </c>
    </row>
    <row r="4106" spans="1:7">
      <c r="A4106" t="e">
        <f>_xlfn.XLOOKUP(I4106,UTILIZADAS[Contacto1],UTILIZADAS[Source.Name],,0)</f>
        <v>#N/A</v>
      </c>
      <c r="B4106" s="18" t="e">
        <f>VLOOKUP(J4106,Ref!A:C,3,0)</f>
        <v>#N/A</v>
      </c>
      <c r="C4106" s="18" t="e">
        <f>VLOOKUP(J4106,Ref!A:D,4,0)</f>
        <v>#N/A</v>
      </c>
      <c r="D4106" s="18" t="str">
        <f t="shared" si="192"/>
        <v>00/ene</v>
      </c>
      <c r="E4106" s="18">
        <f t="shared" si="194"/>
        <v>0</v>
      </c>
      <c r="F4106" s="18">
        <v>1</v>
      </c>
      <c r="G4106" s="18">
        <f t="shared" si="193"/>
        <v>0</v>
      </c>
    </row>
    <row r="4107" spans="1:7">
      <c r="A4107" t="e">
        <f>_xlfn.XLOOKUP(I4107,UTILIZADAS[Contacto1],UTILIZADAS[Source.Name],,0)</f>
        <v>#N/A</v>
      </c>
      <c r="B4107" s="18" t="e">
        <f>VLOOKUP(J4107,Ref!A:C,3,0)</f>
        <v>#N/A</v>
      </c>
      <c r="C4107" s="18" t="e">
        <f>VLOOKUP(J4107,Ref!A:D,4,0)</f>
        <v>#N/A</v>
      </c>
      <c r="D4107" s="18" t="str">
        <f t="shared" si="192"/>
        <v>00/ene</v>
      </c>
      <c r="E4107" s="18">
        <f t="shared" si="194"/>
        <v>0</v>
      </c>
      <c r="F4107" s="18">
        <v>1</v>
      </c>
      <c r="G4107" s="18">
        <f t="shared" si="193"/>
        <v>0</v>
      </c>
    </row>
    <row r="4108" spans="1:7">
      <c r="A4108" t="e">
        <f>_xlfn.XLOOKUP(I4108,UTILIZADAS[Contacto1],UTILIZADAS[Source.Name],,0)</f>
        <v>#N/A</v>
      </c>
      <c r="B4108" s="18" t="e">
        <f>VLOOKUP(J4108,Ref!A:C,3,0)</f>
        <v>#N/A</v>
      </c>
      <c r="C4108" s="18" t="e">
        <f>VLOOKUP(J4108,Ref!A:D,4,0)</f>
        <v>#N/A</v>
      </c>
      <c r="D4108" s="18" t="str">
        <f t="shared" si="192"/>
        <v>00/ene</v>
      </c>
      <c r="E4108" s="18">
        <f t="shared" si="194"/>
        <v>0</v>
      </c>
      <c r="F4108" s="18">
        <v>1</v>
      </c>
      <c r="G4108" s="18">
        <f t="shared" si="193"/>
        <v>0</v>
      </c>
    </row>
    <row r="4109" spans="1:7">
      <c r="A4109" t="e">
        <f>_xlfn.XLOOKUP(I4109,UTILIZADAS[Contacto1],UTILIZADAS[Source.Name],,0)</f>
        <v>#N/A</v>
      </c>
      <c r="B4109" s="18" t="e">
        <f>VLOOKUP(J4109,Ref!A:C,3,0)</f>
        <v>#N/A</v>
      </c>
      <c r="C4109" s="18" t="e">
        <f>VLOOKUP(J4109,Ref!A:D,4,0)</f>
        <v>#N/A</v>
      </c>
      <c r="D4109" s="18" t="str">
        <f t="shared" si="192"/>
        <v>00/ene</v>
      </c>
      <c r="E4109" s="18">
        <f t="shared" si="194"/>
        <v>0</v>
      </c>
      <c r="F4109" s="18">
        <v>1</v>
      </c>
      <c r="G4109" s="18">
        <f t="shared" si="193"/>
        <v>0</v>
      </c>
    </row>
    <row r="4110" spans="1:7">
      <c r="A4110" t="e">
        <f>_xlfn.XLOOKUP(I4110,UTILIZADAS[Contacto1],UTILIZADAS[Source.Name],,0)</f>
        <v>#N/A</v>
      </c>
      <c r="B4110" s="18" t="e">
        <f>VLOOKUP(J4110,Ref!A:C,3,0)</f>
        <v>#N/A</v>
      </c>
      <c r="C4110" s="18" t="e">
        <f>VLOOKUP(J4110,Ref!A:D,4,0)</f>
        <v>#N/A</v>
      </c>
      <c r="D4110" s="18" t="str">
        <f t="shared" si="192"/>
        <v>00/ene</v>
      </c>
      <c r="E4110" s="18">
        <f t="shared" si="194"/>
        <v>0</v>
      </c>
      <c r="F4110" s="18">
        <v>1</v>
      </c>
      <c r="G4110" s="18">
        <f t="shared" si="193"/>
        <v>0</v>
      </c>
    </row>
    <row r="4111" spans="1:7">
      <c r="A4111" t="e">
        <f>_xlfn.XLOOKUP(I4111,UTILIZADAS[Contacto1],UTILIZADAS[Source.Name],,0)</f>
        <v>#N/A</v>
      </c>
      <c r="B4111" s="18" t="e">
        <f>VLOOKUP(J4111,Ref!A:C,3,0)</f>
        <v>#N/A</v>
      </c>
      <c r="C4111" s="18" t="e">
        <f>VLOOKUP(J4111,Ref!A:D,4,0)</f>
        <v>#N/A</v>
      </c>
      <c r="D4111" s="18" t="str">
        <f t="shared" si="192"/>
        <v>00/ene</v>
      </c>
      <c r="E4111" s="18">
        <f t="shared" si="194"/>
        <v>0</v>
      </c>
      <c r="F4111" s="18">
        <v>1</v>
      </c>
      <c r="G4111" s="18">
        <f t="shared" si="193"/>
        <v>0</v>
      </c>
    </row>
    <row r="4112" spans="1:7">
      <c r="A4112" t="e">
        <f>_xlfn.XLOOKUP(I4112,UTILIZADAS[Contacto1],UTILIZADAS[Source.Name],,0)</f>
        <v>#N/A</v>
      </c>
      <c r="B4112" s="18" t="e">
        <f>VLOOKUP(J4112,Ref!A:C,3,0)</f>
        <v>#N/A</v>
      </c>
      <c r="C4112" s="18" t="e">
        <f>VLOOKUP(J4112,Ref!A:D,4,0)</f>
        <v>#N/A</v>
      </c>
      <c r="D4112" s="18" t="str">
        <f t="shared" si="192"/>
        <v>00/ene</v>
      </c>
      <c r="E4112" s="18">
        <f t="shared" si="194"/>
        <v>0</v>
      </c>
      <c r="F4112" s="18">
        <v>1</v>
      </c>
      <c r="G4112" s="18">
        <f t="shared" si="193"/>
        <v>0</v>
      </c>
    </row>
    <row r="4113" spans="1:7">
      <c r="A4113" t="e">
        <f>_xlfn.XLOOKUP(I4113,UTILIZADAS[Contacto1],UTILIZADAS[Source.Name],,0)</f>
        <v>#N/A</v>
      </c>
      <c r="B4113" s="18" t="e">
        <f>VLOOKUP(J4113,Ref!A:C,3,0)</f>
        <v>#N/A</v>
      </c>
      <c r="C4113" s="18" t="e">
        <f>VLOOKUP(J4113,Ref!A:D,4,0)</f>
        <v>#N/A</v>
      </c>
      <c r="D4113" s="18" t="str">
        <f t="shared" si="192"/>
        <v>00/ene</v>
      </c>
      <c r="E4113" s="18">
        <f t="shared" si="194"/>
        <v>0</v>
      </c>
      <c r="F4113" s="18">
        <v>1</v>
      </c>
      <c r="G4113" s="18">
        <f t="shared" si="193"/>
        <v>0</v>
      </c>
    </row>
    <row r="4114" spans="1:7">
      <c r="A4114" t="e">
        <f>_xlfn.XLOOKUP(I4114,UTILIZADAS[Contacto1],UTILIZADAS[Source.Name],,0)</f>
        <v>#N/A</v>
      </c>
      <c r="B4114" s="18" t="e">
        <f>VLOOKUP(J4114,Ref!A:C,3,0)</f>
        <v>#N/A</v>
      </c>
      <c r="C4114" s="18" t="e">
        <f>VLOOKUP(J4114,Ref!A:D,4,0)</f>
        <v>#N/A</v>
      </c>
      <c r="D4114" s="18" t="str">
        <f t="shared" si="192"/>
        <v>00/ene</v>
      </c>
      <c r="E4114" s="18">
        <f t="shared" si="194"/>
        <v>0</v>
      </c>
      <c r="F4114" s="18">
        <v>1</v>
      </c>
      <c r="G4114" s="18">
        <f t="shared" si="193"/>
        <v>0</v>
      </c>
    </row>
    <row r="4115" spans="1:7">
      <c r="A4115" t="e">
        <f>_xlfn.XLOOKUP(I4115,UTILIZADAS[Contacto1],UTILIZADAS[Source.Name],,0)</f>
        <v>#N/A</v>
      </c>
      <c r="B4115" s="18" t="e">
        <f>VLOOKUP(J4115,Ref!A:C,3,0)</f>
        <v>#N/A</v>
      </c>
      <c r="C4115" s="18" t="e">
        <f>VLOOKUP(J4115,Ref!A:D,4,0)</f>
        <v>#N/A</v>
      </c>
      <c r="D4115" s="18" t="str">
        <f t="shared" si="192"/>
        <v>00/ene</v>
      </c>
      <c r="E4115" s="18">
        <f t="shared" si="194"/>
        <v>0</v>
      </c>
      <c r="F4115" s="18">
        <v>1</v>
      </c>
      <c r="G4115" s="18">
        <f t="shared" si="193"/>
        <v>0</v>
      </c>
    </row>
    <row r="4116" spans="1:7">
      <c r="A4116" t="e">
        <f>_xlfn.XLOOKUP(I4116,UTILIZADAS[Contacto1],UTILIZADAS[Source.Name],,0)</f>
        <v>#N/A</v>
      </c>
      <c r="B4116" s="18" t="e">
        <f>VLOOKUP(J4116,Ref!A:C,3,0)</f>
        <v>#N/A</v>
      </c>
      <c r="C4116" s="18" t="e">
        <f>VLOOKUP(J4116,Ref!A:D,4,0)</f>
        <v>#N/A</v>
      </c>
      <c r="D4116" s="18" t="str">
        <f t="shared" si="192"/>
        <v>00/ene</v>
      </c>
      <c r="E4116" s="18">
        <f t="shared" si="194"/>
        <v>0</v>
      </c>
      <c r="F4116" s="18">
        <v>1</v>
      </c>
      <c r="G4116" s="18">
        <f t="shared" si="193"/>
        <v>0</v>
      </c>
    </row>
    <row r="4117" spans="1:7">
      <c r="A4117" t="e">
        <f>_xlfn.XLOOKUP(I4117,UTILIZADAS[Contacto1],UTILIZADAS[Source.Name],,0)</f>
        <v>#N/A</v>
      </c>
      <c r="B4117" s="18" t="e">
        <f>VLOOKUP(J4117,Ref!A:C,3,0)</f>
        <v>#N/A</v>
      </c>
      <c r="C4117" s="18" t="e">
        <f>VLOOKUP(J4117,Ref!A:D,4,0)</f>
        <v>#N/A</v>
      </c>
      <c r="D4117" s="18" t="str">
        <f t="shared" si="192"/>
        <v>00/ene</v>
      </c>
      <c r="E4117" s="18">
        <f t="shared" si="194"/>
        <v>0</v>
      </c>
      <c r="F4117" s="18">
        <v>1</v>
      </c>
      <c r="G4117" s="18">
        <f t="shared" si="193"/>
        <v>0</v>
      </c>
    </row>
    <row r="4118" spans="1:7">
      <c r="A4118" t="e">
        <f>_xlfn.XLOOKUP(I4118,UTILIZADAS[Contacto1],UTILIZADAS[Source.Name],,0)</f>
        <v>#N/A</v>
      </c>
      <c r="B4118" s="18" t="e">
        <f>VLOOKUP(J4118,Ref!A:C,3,0)</f>
        <v>#N/A</v>
      </c>
      <c r="C4118" s="18" t="e">
        <f>VLOOKUP(J4118,Ref!A:D,4,0)</f>
        <v>#N/A</v>
      </c>
      <c r="D4118" s="18" t="str">
        <f t="shared" si="192"/>
        <v>00/ene</v>
      </c>
      <c r="E4118" s="18">
        <f t="shared" si="194"/>
        <v>0</v>
      </c>
      <c r="F4118" s="18">
        <v>1</v>
      </c>
      <c r="G4118" s="18">
        <f t="shared" si="193"/>
        <v>0</v>
      </c>
    </row>
    <row r="4119" spans="1:7">
      <c r="A4119" t="e">
        <f>_xlfn.XLOOKUP(I4119,UTILIZADAS[Contacto1],UTILIZADAS[Source.Name],,0)</f>
        <v>#N/A</v>
      </c>
      <c r="B4119" s="18" t="e">
        <f>VLOOKUP(J4119,Ref!A:C,3,0)</f>
        <v>#N/A</v>
      </c>
      <c r="C4119" s="18" t="e">
        <f>VLOOKUP(J4119,Ref!A:D,4,0)</f>
        <v>#N/A</v>
      </c>
      <c r="D4119" s="18" t="str">
        <f t="shared" si="192"/>
        <v>00/ene</v>
      </c>
      <c r="E4119" s="18">
        <f t="shared" si="194"/>
        <v>0</v>
      </c>
      <c r="F4119" s="18">
        <v>1</v>
      </c>
      <c r="G4119" s="18">
        <f t="shared" si="193"/>
        <v>0</v>
      </c>
    </row>
    <row r="4120" spans="1:7">
      <c r="A4120" t="e">
        <f>_xlfn.XLOOKUP(I4120,UTILIZADAS[Contacto1],UTILIZADAS[Source.Name],,0)</f>
        <v>#N/A</v>
      </c>
      <c r="B4120" s="18" t="e">
        <f>VLOOKUP(J4120,Ref!A:C,3,0)</f>
        <v>#N/A</v>
      </c>
      <c r="C4120" s="18" t="e">
        <f>VLOOKUP(J4120,Ref!A:D,4,0)</f>
        <v>#N/A</v>
      </c>
      <c r="D4120" s="18" t="str">
        <f t="shared" si="192"/>
        <v>00/ene</v>
      </c>
      <c r="E4120" s="18">
        <f t="shared" si="194"/>
        <v>0</v>
      </c>
      <c r="F4120" s="18">
        <v>1</v>
      </c>
      <c r="G4120" s="18">
        <f t="shared" si="193"/>
        <v>0</v>
      </c>
    </row>
    <row r="4121" spans="1:7">
      <c r="A4121" t="e">
        <f>_xlfn.XLOOKUP(I4121,UTILIZADAS[Contacto1],UTILIZADAS[Source.Name],,0)</f>
        <v>#N/A</v>
      </c>
      <c r="B4121" s="18" t="e">
        <f>VLOOKUP(J4121,Ref!A:C,3,0)</f>
        <v>#N/A</v>
      </c>
      <c r="C4121" s="18" t="e">
        <f>VLOOKUP(J4121,Ref!A:D,4,0)</f>
        <v>#N/A</v>
      </c>
      <c r="D4121" s="18" t="str">
        <f t="shared" si="192"/>
        <v>00/ene</v>
      </c>
      <c r="E4121" s="18">
        <f t="shared" si="194"/>
        <v>0</v>
      </c>
      <c r="F4121" s="18">
        <v>1</v>
      </c>
      <c r="G4121" s="18">
        <f t="shared" si="193"/>
        <v>0</v>
      </c>
    </row>
    <row r="4122" spans="1:7">
      <c r="A4122" t="e">
        <f>_xlfn.XLOOKUP(I4122,UTILIZADAS[Contacto1],UTILIZADAS[Source.Name],,0)</f>
        <v>#N/A</v>
      </c>
      <c r="B4122" s="18" t="e">
        <f>VLOOKUP(J4122,Ref!A:C,3,0)</f>
        <v>#N/A</v>
      </c>
      <c r="C4122" s="18" t="e">
        <f>VLOOKUP(J4122,Ref!A:D,4,0)</f>
        <v>#N/A</v>
      </c>
      <c r="D4122" s="18" t="str">
        <f t="shared" si="192"/>
        <v>00/ene</v>
      </c>
      <c r="E4122" s="18">
        <f t="shared" si="194"/>
        <v>0</v>
      </c>
      <c r="F4122" s="18">
        <v>1</v>
      </c>
      <c r="G4122" s="18">
        <f t="shared" si="193"/>
        <v>0</v>
      </c>
    </row>
    <row r="4123" spans="1:7">
      <c r="A4123" t="e">
        <f>_xlfn.XLOOKUP(I4123,UTILIZADAS[Contacto1],UTILIZADAS[Source.Name],,0)</f>
        <v>#N/A</v>
      </c>
      <c r="B4123" s="18" t="e">
        <f>VLOOKUP(J4123,Ref!A:C,3,0)</f>
        <v>#N/A</v>
      </c>
      <c r="C4123" s="18" t="e">
        <f>VLOOKUP(J4123,Ref!A:D,4,0)</f>
        <v>#N/A</v>
      </c>
      <c r="D4123" s="18" t="str">
        <f t="shared" si="192"/>
        <v>00/ene</v>
      </c>
      <c r="E4123" s="18">
        <f t="shared" si="194"/>
        <v>0</v>
      </c>
      <c r="F4123" s="18">
        <v>1</v>
      </c>
      <c r="G4123" s="18">
        <f t="shared" si="193"/>
        <v>0</v>
      </c>
    </row>
    <row r="4124" spans="1:7">
      <c r="A4124" t="e">
        <f>_xlfn.XLOOKUP(I4124,UTILIZADAS[Contacto1],UTILIZADAS[Source.Name],,0)</f>
        <v>#N/A</v>
      </c>
      <c r="B4124" s="18" t="e">
        <f>VLOOKUP(J4124,Ref!A:C,3,0)</f>
        <v>#N/A</v>
      </c>
      <c r="C4124" s="18" t="e">
        <f>VLOOKUP(J4124,Ref!A:D,4,0)</f>
        <v>#N/A</v>
      </c>
      <c r="D4124" s="18" t="str">
        <f t="shared" si="192"/>
        <v>00/ene</v>
      </c>
      <c r="E4124" s="18">
        <f t="shared" si="194"/>
        <v>0</v>
      </c>
      <c r="F4124" s="18">
        <v>1</v>
      </c>
      <c r="G4124" s="18">
        <f t="shared" si="193"/>
        <v>0</v>
      </c>
    </row>
    <row r="4125" spans="1:7">
      <c r="A4125" t="e">
        <f>_xlfn.XLOOKUP(I4125,UTILIZADAS[Contacto1],UTILIZADAS[Source.Name],,0)</f>
        <v>#N/A</v>
      </c>
      <c r="B4125" s="18" t="e">
        <f>VLOOKUP(J4125,Ref!A:C,3,0)</f>
        <v>#N/A</v>
      </c>
      <c r="C4125" s="18" t="e">
        <f>VLOOKUP(J4125,Ref!A:D,4,0)</f>
        <v>#N/A</v>
      </c>
      <c r="D4125" s="18" t="str">
        <f t="shared" si="192"/>
        <v>00/ene</v>
      </c>
      <c r="E4125" s="18">
        <f t="shared" si="194"/>
        <v>0</v>
      </c>
      <c r="F4125" s="18">
        <v>1</v>
      </c>
      <c r="G4125" s="18">
        <f t="shared" si="193"/>
        <v>0</v>
      </c>
    </row>
    <row r="4126" spans="1:7">
      <c r="A4126" t="e">
        <f>_xlfn.XLOOKUP(I4126,UTILIZADAS[Contacto1],UTILIZADAS[Source.Name],,0)</f>
        <v>#N/A</v>
      </c>
      <c r="B4126" s="18" t="e">
        <f>VLOOKUP(J4126,Ref!A:C,3,0)</f>
        <v>#N/A</v>
      </c>
      <c r="C4126" s="18" t="e">
        <f>VLOOKUP(J4126,Ref!A:D,4,0)</f>
        <v>#N/A</v>
      </c>
      <c r="D4126" s="18" t="str">
        <f t="shared" si="192"/>
        <v>00/ene</v>
      </c>
      <c r="E4126" s="18">
        <f t="shared" si="194"/>
        <v>0</v>
      </c>
      <c r="F4126" s="18">
        <v>1</v>
      </c>
      <c r="G4126" s="18">
        <f t="shared" si="193"/>
        <v>0</v>
      </c>
    </row>
    <row r="4127" spans="1:7">
      <c r="A4127" t="e">
        <f>_xlfn.XLOOKUP(I4127,UTILIZADAS[Contacto1],UTILIZADAS[Source.Name],,0)</f>
        <v>#N/A</v>
      </c>
      <c r="B4127" s="18" t="e">
        <f>VLOOKUP(J4127,Ref!A:C,3,0)</f>
        <v>#N/A</v>
      </c>
      <c r="C4127" s="18" t="e">
        <f>VLOOKUP(J4127,Ref!A:D,4,0)</f>
        <v>#N/A</v>
      </c>
      <c r="D4127" s="18" t="str">
        <f t="shared" si="192"/>
        <v>00/ene</v>
      </c>
      <c r="E4127" s="18">
        <f t="shared" si="194"/>
        <v>0</v>
      </c>
      <c r="F4127" s="18">
        <v>1</v>
      </c>
      <c r="G4127" s="18">
        <f t="shared" si="193"/>
        <v>0</v>
      </c>
    </row>
    <row r="4128" spans="1:7">
      <c r="A4128" t="e">
        <f>_xlfn.XLOOKUP(I4128,UTILIZADAS[Contacto1],UTILIZADAS[Source.Name],,0)</f>
        <v>#N/A</v>
      </c>
      <c r="B4128" s="18" t="e">
        <f>VLOOKUP(J4128,Ref!A:C,3,0)</f>
        <v>#N/A</v>
      </c>
      <c r="C4128" s="18" t="e">
        <f>VLOOKUP(J4128,Ref!A:D,4,0)</f>
        <v>#N/A</v>
      </c>
      <c r="D4128" s="18" t="str">
        <f t="shared" si="192"/>
        <v>00/ene</v>
      </c>
      <c r="E4128" s="18">
        <f t="shared" si="194"/>
        <v>0</v>
      </c>
      <c r="F4128" s="18">
        <v>1</v>
      </c>
      <c r="G4128" s="18">
        <f t="shared" si="193"/>
        <v>0</v>
      </c>
    </row>
    <row r="4129" spans="1:7">
      <c r="A4129" t="e">
        <f>_xlfn.XLOOKUP(I4129,UTILIZADAS[Contacto1],UTILIZADAS[Source.Name],,0)</f>
        <v>#N/A</v>
      </c>
      <c r="B4129" s="18" t="e">
        <f>VLOOKUP(J4129,Ref!A:C,3,0)</f>
        <v>#N/A</v>
      </c>
      <c r="C4129" s="18" t="e">
        <f>VLOOKUP(J4129,Ref!A:D,4,0)</f>
        <v>#N/A</v>
      </c>
      <c r="D4129" s="18" t="str">
        <f t="shared" si="192"/>
        <v>00/ene</v>
      </c>
      <c r="E4129" s="18">
        <f t="shared" si="194"/>
        <v>0</v>
      </c>
      <c r="F4129" s="18">
        <v>1</v>
      </c>
      <c r="G4129" s="18">
        <f t="shared" si="193"/>
        <v>0</v>
      </c>
    </row>
    <row r="4130" spans="1:7">
      <c r="A4130" t="e">
        <f>_xlfn.XLOOKUP(I4130,UTILIZADAS[Contacto1],UTILIZADAS[Source.Name],,0)</f>
        <v>#N/A</v>
      </c>
      <c r="B4130" s="18" t="e">
        <f>VLOOKUP(J4130,Ref!A:C,3,0)</f>
        <v>#N/A</v>
      </c>
      <c r="C4130" s="18" t="e">
        <f>VLOOKUP(J4130,Ref!A:D,4,0)</f>
        <v>#N/A</v>
      </c>
      <c r="D4130" s="18" t="str">
        <f t="shared" si="192"/>
        <v>00/ene</v>
      </c>
      <c r="E4130" s="18">
        <f t="shared" si="194"/>
        <v>0</v>
      </c>
      <c r="F4130" s="18">
        <v>1</v>
      </c>
      <c r="G4130" s="18">
        <f t="shared" si="193"/>
        <v>0</v>
      </c>
    </row>
    <row r="4131" spans="1:7">
      <c r="A4131" t="e">
        <f>_xlfn.XLOOKUP(I4131,UTILIZADAS[Contacto1],UTILIZADAS[Source.Name],,0)</f>
        <v>#N/A</v>
      </c>
      <c r="B4131" s="18" t="e">
        <f>VLOOKUP(J4131,Ref!A:C,3,0)</f>
        <v>#N/A</v>
      </c>
      <c r="C4131" s="18" t="e">
        <f>VLOOKUP(J4131,Ref!A:D,4,0)</f>
        <v>#N/A</v>
      </c>
      <c r="D4131" s="18" t="str">
        <f t="shared" si="192"/>
        <v>00/ene</v>
      </c>
      <c r="E4131" s="18">
        <f t="shared" si="194"/>
        <v>0</v>
      </c>
      <c r="F4131" s="18">
        <v>1</v>
      </c>
      <c r="G4131" s="18">
        <f t="shared" si="193"/>
        <v>0</v>
      </c>
    </row>
    <row r="4132" spans="1:7">
      <c r="A4132" t="e">
        <f>_xlfn.XLOOKUP(I4132,UTILIZADAS[Contacto1],UTILIZADAS[Source.Name],,0)</f>
        <v>#N/A</v>
      </c>
      <c r="B4132" s="18" t="e">
        <f>VLOOKUP(J4132,Ref!A:C,3,0)</f>
        <v>#N/A</v>
      </c>
      <c r="C4132" s="18" t="e">
        <f>VLOOKUP(J4132,Ref!A:D,4,0)</f>
        <v>#N/A</v>
      </c>
      <c r="D4132" s="18" t="str">
        <f t="shared" si="192"/>
        <v>00/ene</v>
      </c>
      <c r="E4132" s="18">
        <f t="shared" si="194"/>
        <v>0</v>
      </c>
      <c r="F4132" s="18">
        <v>1</v>
      </c>
      <c r="G4132" s="18">
        <f t="shared" si="193"/>
        <v>0</v>
      </c>
    </row>
    <row r="4133" spans="1:7">
      <c r="A4133" t="e">
        <f>_xlfn.XLOOKUP(I4133,UTILIZADAS[Contacto1],UTILIZADAS[Source.Name],,0)</f>
        <v>#N/A</v>
      </c>
      <c r="B4133" s="18" t="e">
        <f>VLOOKUP(J4133,Ref!A:C,3,0)</f>
        <v>#N/A</v>
      </c>
      <c r="C4133" s="18" t="e">
        <f>VLOOKUP(J4133,Ref!A:D,4,0)</f>
        <v>#N/A</v>
      </c>
      <c r="D4133" s="18" t="str">
        <f t="shared" si="192"/>
        <v>00/ene</v>
      </c>
      <c r="E4133" s="18">
        <f t="shared" si="194"/>
        <v>0</v>
      </c>
      <c r="F4133" s="18">
        <v>1</v>
      </c>
      <c r="G4133" s="18">
        <f t="shared" si="193"/>
        <v>0</v>
      </c>
    </row>
    <row r="4134" spans="1:7">
      <c r="A4134" t="e">
        <f>_xlfn.XLOOKUP(I4134,UTILIZADAS[Contacto1],UTILIZADAS[Source.Name],,0)</f>
        <v>#N/A</v>
      </c>
      <c r="B4134" s="18" t="e">
        <f>VLOOKUP(J4134,Ref!A:C,3,0)</f>
        <v>#N/A</v>
      </c>
      <c r="C4134" s="18" t="e">
        <f>VLOOKUP(J4134,Ref!A:D,4,0)</f>
        <v>#N/A</v>
      </c>
      <c r="D4134" s="18" t="str">
        <f t="shared" si="192"/>
        <v>00/ene</v>
      </c>
      <c r="E4134" s="18">
        <f t="shared" si="194"/>
        <v>0</v>
      </c>
      <c r="F4134" s="18">
        <v>1</v>
      </c>
      <c r="G4134" s="18">
        <f t="shared" si="193"/>
        <v>0</v>
      </c>
    </row>
    <row r="4135" spans="1:7">
      <c r="A4135" t="e">
        <f>_xlfn.XLOOKUP(I4135,UTILIZADAS[Contacto1],UTILIZADAS[Source.Name],,0)</f>
        <v>#N/A</v>
      </c>
      <c r="B4135" s="18" t="e">
        <f>VLOOKUP(J4135,Ref!A:C,3,0)</f>
        <v>#N/A</v>
      </c>
      <c r="C4135" s="18" t="e">
        <f>VLOOKUP(J4135,Ref!A:D,4,0)</f>
        <v>#N/A</v>
      </c>
      <c r="D4135" s="18" t="str">
        <f t="shared" si="192"/>
        <v>00/ene</v>
      </c>
      <c r="E4135" s="18">
        <f t="shared" si="194"/>
        <v>0</v>
      </c>
      <c r="F4135" s="18">
        <v>1</v>
      </c>
      <c r="G4135" s="18">
        <f t="shared" si="193"/>
        <v>0</v>
      </c>
    </row>
    <row r="4136" spans="1:7">
      <c r="A4136" t="e">
        <f>_xlfn.XLOOKUP(I4136,UTILIZADAS[Contacto1],UTILIZADAS[Source.Name],,0)</f>
        <v>#N/A</v>
      </c>
      <c r="B4136" s="18" t="e">
        <f>VLOOKUP(J4136,Ref!A:C,3,0)</f>
        <v>#N/A</v>
      </c>
      <c r="C4136" s="18" t="e">
        <f>VLOOKUP(J4136,Ref!A:D,4,0)</f>
        <v>#N/A</v>
      </c>
      <c r="D4136" s="18" t="str">
        <f t="shared" si="192"/>
        <v>00/ene</v>
      </c>
      <c r="E4136" s="18">
        <f t="shared" si="194"/>
        <v>0</v>
      </c>
      <c r="F4136" s="18">
        <v>1</v>
      </c>
      <c r="G4136" s="18">
        <f t="shared" si="193"/>
        <v>0</v>
      </c>
    </row>
    <row r="4137" spans="1:7">
      <c r="A4137" t="e">
        <f>_xlfn.XLOOKUP(I4137,UTILIZADAS[Contacto1],UTILIZADAS[Source.Name],,0)</f>
        <v>#N/A</v>
      </c>
      <c r="B4137" s="18" t="e">
        <f>VLOOKUP(J4137,Ref!A:C,3,0)</f>
        <v>#N/A</v>
      </c>
      <c r="C4137" s="18" t="e">
        <f>VLOOKUP(J4137,Ref!A:D,4,0)</f>
        <v>#N/A</v>
      </c>
      <c r="D4137" s="18" t="str">
        <f t="shared" si="192"/>
        <v>00/ene</v>
      </c>
      <c r="E4137" s="18">
        <f t="shared" si="194"/>
        <v>0</v>
      </c>
      <c r="F4137" s="18">
        <v>1</v>
      </c>
      <c r="G4137" s="18">
        <f t="shared" si="193"/>
        <v>0</v>
      </c>
    </row>
    <row r="4138" spans="1:7">
      <c r="A4138" t="e">
        <f>_xlfn.XLOOKUP(I4138,UTILIZADAS[Contacto1],UTILIZADAS[Source.Name],,0)</f>
        <v>#N/A</v>
      </c>
      <c r="B4138" s="18" t="e">
        <f>VLOOKUP(J4138,Ref!A:C,3,0)</f>
        <v>#N/A</v>
      </c>
      <c r="C4138" s="18" t="e">
        <f>VLOOKUP(J4138,Ref!A:D,4,0)</f>
        <v>#N/A</v>
      </c>
      <c r="D4138" s="18" t="str">
        <f t="shared" si="192"/>
        <v>00/ene</v>
      </c>
      <c r="E4138" s="18">
        <f t="shared" si="194"/>
        <v>0</v>
      </c>
      <c r="F4138" s="18">
        <v>1</v>
      </c>
      <c r="G4138" s="18">
        <f t="shared" si="193"/>
        <v>0</v>
      </c>
    </row>
    <row r="4139" spans="1:7">
      <c r="A4139" t="e">
        <f>_xlfn.XLOOKUP(I4139,UTILIZADAS[Contacto1],UTILIZADAS[Source.Name],,0)</f>
        <v>#N/A</v>
      </c>
      <c r="B4139" s="18" t="e">
        <f>VLOOKUP(J4139,Ref!A:C,3,0)</f>
        <v>#N/A</v>
      </c>
      <c r="C4139" s="18" t="e">
        <f>VLOOKUP(J4139,Ref!A:D,4,0)</f>
        <v>#N/A</v>
      </c>
      <c r="D4139" s="18" t="str">
        <f t="shared" si="192"/>
        <v>00/ene</v>
      </c>
      <c r="E4139" s="18">
        <f t="shared" si="194"/>
        <v>0</v>
      </c>
      <c r="F4139" s="18">
        <v>1</v>
      </c>
      <c r="G4139" s="18">
        <f t="shared" si="193"/>
        <v>0</v>
      </c>
    </row>
    <row r="4140" spans="1:7">
      <c r="A4140" t="e">
        <f>_xlfn.XLOOKUP(I4140,UTILIZADAS[Contacto1],UTILIZADAS[Source.Name],,0)</f>
        <v>#N/A</v>
      </c>
      <c r="B4140" s="18" t="e">
        <f>VLOOKUP(J4140,Ref!A:C,3,0)</f>
        <v>#N/A</v>
      </c>
      <c r="C4140" s="18" t="e">
        <f>VLOOKUP(J4140,Ref!A:D,4,0)</f>
        <v>#N/A</v>
      </c>
      <c r="D4140" s="18" t="str">
        <f t="shared" si="192"/>
        <v>00/ene</v>
      </c>
      <c r="E4140" s="18">
        <f t="shared" si="194"/>
        <v>0</v>
      </c>
      <c r="F4140" s="18">
        <v>1</v>
      </c>
      <c r="G4140" s="18">
        <f t="shared" si="193"/>
        <v>0</v>
      </c>
    </row>
    <row r="4141" spans="1:7">
      <c r="A4141" t="e">
        <f>_xlfn.XLOOKUP(I4141,UTILIZADAS[Contacto1],UTILIZADAS[Source.Name],,0)</f>
        <v>#N/A</v>
      </c>
      <c r="B4141" s="18" t="e">
        <f>VLOOKUP(J4141,Ref!A:C,3,0)</f>
        <v>#N/A</v>
      </c>
      <c r="C4141" s="18" t="e">
        <f>VLOOKUP(J4141,Ref!A:D,4,0)</f>
        <v>#N/A</v>
      </c>
      <c r="D4141" s="18" t="str">
        <f t="shared" si="192"/>
        <v>00/ene</v>
      </c>
      <c r="E4141" s="18">
        <f t="shared" si="194"/>
        <v>0</v>
      </c>
      <c r="F4141" s="18">
        <v>1</v>
      </c>
      <c r="G4141" s="18">
        <f t="shared" si="193"/>
        <v>0</v>
      </c>
    </row>
    <row r="4142" spans="1:7">
      <c r="A4142" t="e">
        <f>_xlfn.XLOOKUP(I4142,UTILIZADAS[Contacto1],UTILIZADAS[Source.Name],,0)</f>
        <v>#N/A</v>
      </c>
      <c r="B4142" s="18" t="e">
        <f>VLOOKUP(J4142,Ref!A:C,3,0)</f>
        <v>#N/A</v>
      </c>
      <c r="C4142" s="18" t="e">
        <f>VLOOKUP(J4142,Ref!A:D,4,0)</f>
        <v>#N/A</v>
      </c>
      <c r="D4142" s="18" t="str">
        <f t="shared" si="192"/>
        <v>00/ene</v>
      </c>
      <c r="E4142" s="18">
        <f t="shared" si="194"/>
        <v>0</v>
      </c>
      <c r="F4142" s="18">
        <v>1</v>
      </c>
      <c r="G4142" s="18">
        <f t="shared" si="193"/>
        <v>0</v>
      </c>
    </row>
    <row r="4143" spans="1:7">
      <c r="A4143" t="e">
        <f>_xlfn.XLOOKUP(I4143,UTILIZADAS[Contacto1],UTILIZADAS[Source.Name],,0)</f>
        <v>#N/A</v>
      </c>
      <c r="B4143" s="18" t="e">
        <f>VLOOKUP(J4143,Ref!A:C,3,0)</f>
        <v>#N/A</v>
      </c>
      <c r="C4143" s="18" t="e">
        <f>VLOOKUP(J4143,Ref!A:D,4,0)</f>
        <v>#N/A</v>
      </c>
      <c r="D4143" s="18" t="str">
        <f t="shared" si="192"/>
        <v>00/ene</v>
      </c>
      <c r="E4143" s="18">
        <f t="shared" si="194"/>
        <v>0</v>
      </c>
      <c r="F4143" s="18">
        <v>1</v>
      </c>
      <c r="G4143" s="18">
        <f t="shared" si="193"/>
        <v>0</v>
      </c>
    </row>
    <row r="4144" spans="1:7">
      <c r="A4144" t="e">
        <f>_xlfn.XLOOKUP(I4144,UTILIZADAS[Contacto1],UTILIZADAS[Source.Name],,0)</f>
        <v>#N/A</v>
      </c>
      <c r="B4144" s="18" t="e">
        <f>VLOOKUP(J4144,Ref!A:C,3,0)</f>
        <v>#N/A</v>
      </c>
      <c r="C4144" s="18" t="e">
        <f>VLOOKUP(J4144,Ref!A:D,4,0)</f>
        <v>#N/A</v>
      </c>
      <c r="D4144" s="18" t="str">
        <f t="shared" si="192"/>
        <v>00/ene</v>
      </c>
      <c r="E4144" s="18">
        <f t="shared" si="194"/>
        <v>0</v>
      </c>
      <c r="F4144" s="18">
        <v>1</v>
      </c>
      <c r="G4144" s="18">
        <f t="shared" si="193"/>
        <v>0</v>
      </c>
    </row>
    <row r="4145" spans="1:7">
      <c r="A4145" t="e">
        <f>_xlfn.XLOOKUP(I4145,UTILIZADAS[Contacto1],UTILIZADAS[Source.Name],,0)</f>
        <v>#N/A</v>
      </c>
      <c r="B4145" s="18" t="e">
        <f>VLOOKUP(J4145,Ref!A:C,3,0)</f>
        <v>#N/A</v>
      </c>
      <c r="C4145" s="18" t="e">
        <f>VLOOKUP(J4145,Ref!A:D,4,0)</f>
        <v>#N/A</v>
      </c>
      <c r="D4145" s="18" t="str">
        <f t="shared" si="192"/>
        <v>00/ene</v>
      </c>
      <c r="E4145" s="18">
        <f t="shared" si="194"/>
        <v>0</v>
      </c>
      <c r="F4145" s="18">
        <v>1</v>
      </c>
      <c r="G4145" s="18">
        <f t="shared" si="193"/>
        <v>0</v>
      </c>
    </row>
    <row r="4146" spans="1:7">
      <c r="A4146" t="e">
        <f>_xlfn.XLOOKUP(I4146,UTILIZADAS[Contacto1],UTILIZADAS[Source.Name],,0)</f>
        <v>#N/A</v>
      </c>
      <c r="B4146" s="18" t="e">
        <f>VLOOKUP(J4146,Ref!A:C,3,0)</f>
        <v>#N/A</v>
      </c>
      <c r="C4146" s="18" t="e">
        <f>VLOOKUP(J4146,Ref!A:D,4,0)</f>
        <v>#N/A</v>
      </c>
      <c r="D4146" s="18" t="str">
        <f t="shared" ref="D4146:D4209" si="195">TEXT(H4146,"dd/mmm")</f>
        <v>00/ene</v>
      </c>
      <c r="E4146" s="18">
        <f t="shared" si="194"/>
        <v>0</v>
      </c>
      <c r="F4146" s="18">
        <v>1</v>
      </c>
      <c r="G4146" s="18">
        <f t="shared" ref="G4146:G4209" si="196">IF(I4146=I4147,0,1)</f>
        <v>0</v>
      </c>
    </row>
    <row r="4147" spans="1:7">
      <c r="A4147" t="e">
        <f>_xlfn.XLOOKUP(I4147,UTILIZADAS[Contacto1],UTILIZADAS[Source.Name],,0)</f>
        <v>#N/A</v>
      </c>
      <c r="B4147" s="18" t="e">
        <f>VLOOKUP(J4147,Ref!A:C,3,0)</f>
        <v>#N/A</v>
      </c>
      <c r="C4147" s="18" t="e">
        <f>VLOOKUP(J4147,Ref!A:D,4,0)</f>
        <v>#N/A</v>
      </c>
      <c r="D4147" s="18" t="str">
        <f t="shared" si="195"/>
        <v>00/ene</v>
      </c>
      <c r="E4147" s="18">
        <f t="shared" si="194"/>
        <v>0</v>
      </c>
      <c r="F4147" s="18">
        <v>1</v>
      </c>
      <c r="G4147" s="18">
        <f t="shared" si="196"/>
        <v>0</v>
      </c>
    </row>
    <row r="4148" spans="1:7">
      <c r="A4148" t="e">
        <f>_xlfn.XLOOKUP(I4148,UTILIZADAS[Contacto1],UTILIZADAS[Source.Name],,0)</f>
        <v>#N/A</v>
      </c>
      <c r="B4148" s="18" t="e">
        <f>VLOOKUP(J4148,Ref!A:C,3,0)</f>
        <v>#N/A</v>
      </c>
      <c r="C4148" s="18" t="e">
        <f>VLOOKUP(J4148,Ref!A:D,4,0)</f>
        <v>#N/A</v>
      </c>
      <c r="D4148" s="18" t="str">
        <f t="shared" si="195"/>
        <v>00/ene</v>
      </c>
      <c r="E4148" s="18">
        <f t="shared" si="194"/>
        <v>0</v>
      </c>
      <c r="F4148" s="18">
        <v>1</v>
      </c>
      <c r="G4148" s="18">
        <f t="shared" si="196"/>
        <v>0</v>
      </c>
    </row>
    <row r="4149" spans="1:7">
      <c r="A4149" t="e">
        <f>_xlfn.XLOOKUP(I4149,UTILIZADAS[Contacto1],UTILIZADAS[Source.Name],,0)</f>
        <v>#N/A</v>
      </c>
      <c r="B4149" s="18" t="e">
        <f>VLOOKUP(J4149,Ref!A:C,3,0)</f>
        <v>#N/A</v>
      </c>
      <c r="C4149" s="18" t="e">
        <f>VLOOKUP(J4149,Ref!A:D,4,0)</f>
        <v>#N/A</v>
      </c>
      <c r="D4149" s="18" t="str">
        <f t="shared" si="195"/>
        <v>00/ene</v>
      </c>
      <c r="E4149" s="18">
        <f t="shared" si="194"/>
        <v>0</v>
      </c>
      <c r="F4149" s="18">
        <v>1</v>
      </c>
      <c r="G4149" s="18">
        <f t="shared" si="196"/>
        <v>0</v>
      </c>
    </row>
    <row r="4150" spans="1:7">
      <c r="A4150" t="e">
        <f>_xlfn.XLOOKUP(I4150,UTILIZADAS[Contacto1],UTILIZADAS[Source.Name],,0)</f>
        <v>#N/A</v>
      </c>
      <c r="B4150" s="18" t="e">
        <f>VLOOKUP(J4150,Ref!A:C,3,0)</f>
        <v>#N/A</v>
      </c>
      <c r="C4150" s="18" t="e">
        <f>VLOOKUP(J4150,Ref!A:D,4,0)</f>
        <v>#N/A</v>
      </c>
      <c r="D4150" s="18" t="str">
        <f t="shared" si="195"/>
        <v>00/ene</v>
      </c>
      <c r="E4150" s="18">
        <f t="shared" si="194"/>
        <v>0</v>
      </c>
      <c r="F4150" s="18">
        <v>1</v>
      </c>
      <c r="G4150" s="18">
        <f t="shared" si="196"/>
        <v>0</v>
      </c>
    </row>
    <row r="4151" spans="1:7">
      <c r="A4151" t="e">
        <f>_xlfn.XLOOKUP(I4151,UTILIZADAS[Contacto1],UTILIZADAS[Source.Name],,0)</f>
        <v>#N/A</v>
      </c>
      <c r="B4151" s="18" t="e">
        <f>VLOOKUP(J4151,Ref!A:C,3,0)</f>
        <v>#N/A</v>
      </c>
      <c r="C4151" s="18" t="e">
        <f>VLOOKUP(J4151,Ref!A:D,4,0)</f>
        <v>#N/A</v>
      </c>
      <c r="D4151" s="18" t="str">
        <f t="shared" si="195"/>
        <v>00/ene</v>
      </c>
      <c r="E4151" s="18">
        <f t="shared" si="194"/>
        <v>0</v>
      </c>
      <c r="F4151" s="18">
        <v>1</v>
      </c>
      <c r="G4151" s="18">
        <f t="shared" si="196"/>
        <v>0</v>
      </c>
    </row>
    <row r="4152" spans="1:7">
      <c r="A4152" t="e">
        <f>_xlfn.XLOOKUP(I4152,UTILIZADAS[Contacto1],UTILIZADAS[Source.Name],,0)</f>
        <v>#N/A</v>
      </c>
      <c r="B4152" s="18" t="e">
        <f>VLOOKUP(J4152,Ref!A:C,3,0)</f>
        <v>#N/A</v>
      </c>
      <c r="C4152" s="18" t="e">
        <f>VLOOKUP(J4152,Ref!A:D,4,0)</f>
        <v>#N/A</v>
      </c>
      <c r="D4152" s="18" t="str">
        <f t="shared" si="195"/>
        <v>00/ene</v>
      </c>
      <c r="E4152" s="18">
        <f t="shared" si="194"/>
        <v>0</v>
      </c>
      <c r="F4152" s="18">
        <v>1</v>
      </c>
      <c r="G4152" s="18">
        <f t="shared" si="196"/>
        <v>0</v>
      </c>
    </row>
    <row r="4153" spans="1:7">
      <c r="A4153" t="e">
        <f>_xlfn.XLOOKUP(I4153,UTILIZADAS[Contacto1],UTILIZADAS[Source.Name],,0)</f>
        <v>#N/A</v>
      </c>
      <c r="B4153" s="18" t="e">
        <f>VLOOKUP(J4153,Ref!A:C,3,0)</f>
        <v>#N/A</v>
      </c>
      <c r="C4153" s="18" t="e">
        <f>VLOOKUP(J4153,Ref!A:D,4,0)</f>
        <v>#N/A</v>
      </c>
      <c r="D4153" s="18" t="str">
        <f t="shared" si="195"/>
        <v>00/ene</v>
      </c>
      <c r="E4153" s="18">
        <f t="shared" si="194"/>
        <v>0</v>
      </c>
      <c r="F4153" s="18">
        <v>1</v>
      </c>
      <c r="G4153" s="18">
        <f t="shared" si="196"/>
        <v>0</v>
      </c>
    </row>
    <row r="4154" spans="1:7">
      <c r="A4154" t="e">
        <f>_xlfn.XLOOKUP(I4154,UTILIZADAS[Contacto1],UTILIZADAS[Source.Name],,0)</f>
        <v>#N/A</v>
      </c>
      <c r="B4154" s="18" t="e">
        <f>VLOOKUP(J4154,Ref!A:C,3,0)</f>
        <v>#N/A</v>
      </c>
      <c r="C4154" s="18" t="e">
        <f>VLOOKUP(J4154,Ref!A:D,4,0)</f>
        <v>#N/A</v>
      </c>
      <c r="D4154" s="18" t="str">
        <f t="shared" si="195"/>
        <v>00/ene</v>
      </c>
      <c r="E4154" s="18">
        <f t="shared" si="194"/>
        <v>0</v>
      </c>
      <c r="F4154" s="18">
        <v>1</v>
      </c>
      <c r="G4154" s="18">
        <f t="shared" si="196"/>
        <v>0</v>
      </c>
    </row>
    <row r="4155" spans="1:7">
      <c r="A4155" t="e">
        <f>_xlfn.XLOOKUP(I4155,UTILIZADAS[Contacto1],UTILIZADAS[Source.Name],,0)</f>
        <v>#N/A</v>
      </c>
      <c r="B4155" s="18" t="e">
        <f>VLOOKUP(J4155,Ref!A:C,3,0)</f>
        <v>#N/A</v>
      </c>
      <c r="C4155" s="18" t="e">
        <f>VLOOKUP(J4155,Ref!A:D,4,0)</f>
        <v>#N/A</v>
      </c>
      <c r="D4155" s="18" t="str">
        <f t="shared" si="195"/>
        <v>00/ene</v>
      </c>
      <c r="E4155" s="18">
        <f t="shared" si="194"/>
        <v>0</v>
      </c>
      <c r="F4155" s="18">
        <v>1</v>
      </c>
      <c r="G4155" s="18">
        <f t="shared" si="196"/>
        <v>0</v>
      </c>
    </row>
    <row r="4156" spans="1:7">
      <c r="A4156" t="e">
        <f>_xlfn.XLOOKUP(I4156,UTILIZADAS[Contacto1],UTILIZADAS[Source.Name],,0)</f>
        <v>#N/A</v>
      </c>
      <c r="B4156" s="18" t="e">
        <f>VLOOKUP(J4156,Ref!A:C,3,0)</f>
        <v>#N/A</v>
      </c>
      <c r="C4156" s="18" t="e">
        <f>VLOOKUP(J4156,Ref!A:D,4,0)</f>
        <v>#N/A</v>
      </c>
      <c r="D4156" s="18" t="str">
        <f t="shared" si="195"/>
        <v>00/ene</v>
      </c>
      <c r="E4156" s="18">
        <f t="shared" si="194"/>
        <v>0</v>
      </c>
      <c r="F4156" s="18">
        <v>1</v>
      </c>
      <c r="G4156" s="18">
        <f t="shared" si="196"/>
        <v>0</v>
      </c>
    </row>
    <row r="4157" spans="1:7">
      <c r="A4157" t="e">
        <f>_xlfn.XLOOKUP(I4157,UTILIZADAS[Contacto1],UTILIZADAS[Source.Name],,0)</f>
        <v>#N/A</v>
      </c>
      <c r="B4157" s="18" t="e">
        <f>VLOOKUP(J4157,Ref!A:C,3,0)</f>
        <v>#N/A</v>
      </c>
      <c r="C4157" s="18" t="e">
        <f>VLOOKUP(J4157,Ref!A:D,4,0)</f>
        <v>#N/A</v>
      </c>
      <c r="D4157" s="18" t="str">
        <f t="shared" si="195"/>
        <v>00/ene</v>
      </c>
      <c r="E4157" s="18">
        <f t="shared" si="194"/>
        <v>0</v>
      </c>
      <c r="F4157" s="18">
        <v>1</v>
      </c>
      <c r="G4157" s="18">
        <f t="shared" si="196"/>
        <v>0</v>
      </c>
    </row>
    <row r="4158" spans="1:7">
      <c r="A4158" t="e">
        <f>_xlfn.XLOOKUP(I4158,UTILIZADAS[Contacto1],UTILIZADAS[Source.Name],,0)</f>
        <v>#N/A</v>
      </c>
      <c r="B4158" s="18" t="e">
        <f>VLOOKUP(J4158,Ref!A:C,3,0)</f>
        <v>#N/A</v>
      </c>
      <c r="C4158" s="18" t="e">
        <f>VLOOKUP(J4158,Ref!A:D,4,0)</f>
        <v>#N/A</v>
      </c>
      <c r="D4158" s="18" t="str">
        <f t="shared" si="195"/>
        <v>00/ene</v>
      </c>
      <c r="E4158" s="18">
        <f t="shared" si="194"/>
        <v>0</v>
      </c>
      <c r="F4158" s="18">
        <v>1</v>
      </c>
      <c r="G4158" s="18">
        <f t="shared" si="196"/>
        <v>0</v>
      </c>
    </row>
    <row r="4159" spans="1:7">
      <c r="A4159" t="e">
        <f>_xlfn.XLOOKUP(I4159,UTILIZADAS[Contacto1],UTILIZADAS[Source.Name],,0)</f>
        <v>#N/A</v>
      </c>
      <c r="B4159" s="18" t="e">
        <f>VLOOKUP(J4159,Ref!A:C,3,0)</f>
        <v>#N/A</v>
      </c>
      <c r="C4159" s="18" t="e">
        <f>VLOOKUP(J4159,Ref!A:D,4,0)</f>
        <v>#N/A</v>
      </c>
      <c r="D4159" s="18" t="str">
        <f t="shared" si="195"/>
        <v>00/ene</v>
      </c>
      <c r="E4159" s="18">
        <f t="shared" si="194"/>
        <v>0</v>
      </c>
      <c r="F4159" s="18">
        <v>1</v>
      </c>
      <c r="G4159" s="18">
        <f t="shared" si="196"/>
        <v>0</v>
      </c>
    </row>
    <row r="4160" spans="1:7">
      <c r="A4160" t="e">
        <f>_xlfn.XLOOKUP(I4160,UTILIZADAS[Contacto1],UTILIZADAS[Source.Name],,0)</f>
        <v>#N/A</v>
      </c>
      <c r="B4160" s="18" t="e">
        <f>VLOOKUP(J4160,Ref!A:C,3,0)</f>
        <v>#N/A</v>
      </c>
      <c r="C4160" s="18" t="e">
        <f>VLOOKUP(J4160,Ref!A:D,4,0)</f>
        <v>#N/A</v>
      </c>
      <c r="D4160" s="18" t="str">
        <f t="shared" si="195"/>
        <v>00/ene</v>
      </c>
      <c r="E4160" s="18">
        <f t="shared" si="194"/>
        <v>0</v>
      </c>
      <c r="F4160" s="18">
        <v>1</v>
      </c>
      <c r="G4160" s="18">
        <f t="shared" si="196"/>
        <v>0</v>
      </c>
    </row>
    <row r="4161" spans="1:7">
      <c r="A4161" t="e">
        <f>_xlfn.XLOOKUP(I4161,UTILIZADAS[Contacto1],UTILIZADAS[Source.Name],,0)</f>
        <v>#N/A</v>
      </c>
      <c r="B4161" s="18" t="e">
        <f>VLOOKUP(J4161,Ref!A:C,3,0)</f>
        <v>#N/A</v>
      </c>
      <c r="C4161" s="18" t="e">
        <f>VLOOKUP(J4161,Ref!A:D,4,0)</f>
        <v>#N/A</v>
      </c>
      <c r="D4161" s="18" t="str">
        <f t="shared" si="195"/>
        <v>00/ene</v>
      </c>
      <c r="E4161" s="18">
        <f t="shared" si="194"/>
        <v>0</v>
      </c>
      <c r="F4161" s="18">
        <v>1</v>
      </c>
      <c r="G4161" s="18">
        <f t="shared" si="196"/>
        <v>0</v>
      </c>
    </row>
    <row r="4162" spans="1:7">
      <c r="A4162" t="e">
        <f>_xlfn.XLOOKUP(I4162,UTILIZADAS[Contacto1],UTILIZADAS[Source.Name],,0)</f>
        <v>#N/A</v>
      </c>
      <c r="B4162" s="18" t="e">
        <f>VLOOKUP(J4162,Ref!A:C,3,0)</f>
        <v>#N/A</v>
      </c>
      <c r="C4162" s="18" t="e">
        <f>VLOOKUP(J4162,Ref!A:D,4,0)</f>
        <v>#N/A</v>
      </c>
      <c r="D4162" s="18" t="str">
        <f t="shared" si="195"/>
        <v>00/ene</v>
      </c>
      <c r="E4162" s="18">
        <f t="shared" ref="E4162:E4225" si="197">+COUNTIF(I:I,I4162)</f>
        <v>0</v>
      </c>
      <c r="F4162" s="18">
        <v>1</v>
      </c>
      <c r="G4162" s="18">
        <f t="shared" si="196"/>
        <v>0</v>
      </c>
    </row>
    <row r="4163" spans="1:7">
      <c r="A4163" t="e">
        <f>_xlfn.XLOOKUP(I4163,UTILIZADAS[Contacto1],UTILIZADAS[Source.Name],,0)</f>
        <v>#N/A</v>
      </c>
      <c r="B4163" s="18" t="e">
        <f>VLOOKUP(J4163,Ref!A:C,3,0)</f>
        <v>#N/A</v>
      </c>
      <c r="C4163" s="18" t="e">
        <f>VLOOKUP(J4163,Ref!A:D,4,0)</f>
        <v>#N/A</v>
      </c>
      <c r="D4163" s="18" t="str">
        <f t="shared" si="195"/>
        <v>00/ene</v>
      </c>
      <c r="E4163" s="18">
        <f t="shared" si="197"/>
        <v>0</v>
      </c>
      <c r="F4163" s="18">
        <v>1</v>
      </c>
      <c r="G4163" s="18">
        <f t="shared" si="196"/>
        <v>0</v>
      </c>
    </row>
    <row r="4164" spans="1:7">
      <c r="A4164" t="e">
        <f>_xlfn.XLOOKUP(I4164,UTILIZADAS[Contacto1],UTILIZADAS[Source.Name],,0)</f>
        <v>#N/A</v>
      </c>
      <c r="B4164" s="18" t="e">
        <f>VLOOKUP(J4164,Ref!A:C,3,0)</f>
        <v>#N/A</v>
      </c>
      <c r="C4164" s="18" t="e">
        <f>VLOOKUP(J4164,Ref!A:D,4,0)</f>
        <v>#N/A</v>
      </c>
      <c r="D4164" s="18" t="str">
        <f t="shared" si="195"/>
        <v>00/ene</v>
      </c>
      <c r="E4164" s="18">
        <f t="shared" si="197"/>
        <v>0</v>
      </c>
      <c r="F4164" s="18">
        <v>1</v>
      </c>
      <c r="G4164" s="18">
        <f t="shared" si="196"/>
        <v>0</v>
      </c>
    </row>
    <row r="4165" spans="1:7">
      <c r="A4165" t="e">
        <f>_xlfn.XLOOKUP(I4165,UTILIZADAS[Contacto1],UTILIZADAS[Source.Name],,0)</f>
        <v>#N/A</v>
      </c>
      <c r="B4165" s="18" t="e">
        <f>VLOOKUP(J4165,Ref!A:C,3,0)</f>
        <v>#N/A</v>
      </c>
      <c r="C4165" s="18" t="e">
        <f>VLOOKUP(J4165,Ref!A:D,4,0)</f>
        <v>#N/A</v>
      </c>
      <c r="D4165" s="18" t="str">
        <f t="shared" si="195"/>
        <v>00/ene</v>
      </c>
      <c r="E4165" s="18">
        <f t="shared" si="197"/>
        <v>0</v>
      </c>
      <c r="F4165" s="18">
        <v>1</v>
      </c>
      <c r="G4165" s="18">
        <f t="shared" si="196"/>
        <v>0</v>
      </c>
    </row>
    <row r="4166" spans="1:7">
      <c r="A4166" t="e">
        <f>_xlfn.XLOOKUP(I4166,UTILIZADAS[Contacto1],UTILIZADAS[Source.Name],,0)</f>
        <v>#N/A</v>
      </c>
      <c r="B4166" s="18" t="e">
        <f>VLOOKUP(J4166,Ref!A:C,3,0)</f>
        <v>#N/A</v>
      </c>
      <c r="C4166" s="18" t="e">
        <f>VLOOKUP(J4166,Ref!A:D,4,0)</f>
        <v>#N/A</v>
      </c>
      <c r="D4166" s="18" t="str">
        <f t="shared" si="195"/>
        <v>00/ene</v>
      </c>
      <c r="E4166" s="18">
        <f t="shared" si="197"/>
        <v>0</v>
      </c>
      <c r="F4166" s="18">
        <v>1</v>
      </c>
      <c r="G4166" s="18">
        <f t="shared" si="196"/>
        <v>0</v>
      </c>
    </row>
    <row r="4167" spans="1:7">
      <c r="A4167" t="e">
        <f>_xlfn.XLOOKUP(I4167,UTILIZADAS[Contacto1],UTILIZADAS[Source.Name],,0)</f>
        <v>#N/A</v>
      </c>
      <c r="B4167" s="18" t="e">
        <f>VLOOKUP(J4167,Ref!A:C,3,0)</f>
        <v>#N/A</v>
      </c>
      <c r="C4167" s="18" t="e">
        <f>VLOOKUP(J4167,Ref!A:D,4,0)</f>
        <v>#N/A</v>
      </c>
      <c r="D4167" s="18" t="str">
        <f t="shared" si="195"/>
        <v>00/ene</v>
      </c>
      <c r="E4167" s="18">
        <f t="shared" si="197"/>
        <v>0</v>
      </c>
      <c r="F4167" s="18">
        <v>1</v>
      </c>
      <c r="G4167" s="18">
        <f t="shared" si="196"/>
        <v>0</v>
      </c>
    </row>
    <row r="4168" spans="1:7">
      <c r="A4168" t="e">
        <f>_xlfn.XLOOKUP(I4168,UTILIZADAS[Contacto1],UTILIZADAS[Source.Name],,0)</f>
        <v>#N/A</v>
      </c>
      <c r="B4168" s="18" t="e">
        <f>VLOOKUP(J4168,Ref!A:C,3,0)</f>
        <v>#N/A</v>
      </c>
      <c r="C4168" s="18" t="e">
        <f>VLOOKUP(J4168,Ref!A:D,4,0)</f>
        <v>#N/A</v>
      </c>
      <c r="D4168" s="18" t="str">
        <f t="shared" si="195"/>
        <v>00/ene</v>
      </c>
      <c r="E4168" s="18">
        <f t="shared" si="197"/>
        <v>0</v>
      </c>
      <c r="F4168" s="18">
        <v>1</v>
      </c>
      <c r="G4168" s="18">
        <f t="shared" si="196"/>
        <v>0</v>
      </c>
    </row>
    <row r="4169" spans="1:7">
      <c r="A4169" t="e">
        <f>_xlfn.XLOOKUP(I4169,UTILIZADAS[Contacto1],UTILIZADAS[Source.Name],,0)</f>
        <v>#N/A</v>
      </c>
      <c r="B4169" s="18" t="e">
        <f>VLOOKUP(J4169,Ref!A:C,3,0)</f>
        <v>#N/A</v>
      </c>
      <c r="C4169" s="18" t="e">
        <f>VLOOKUP(J4169,Ref!A:D,4,0)</f>
        <v>#N/A</v>
      </c>
      <c r="D4169" s="18" t="str">
        <f t="shared" si="195"/>
        <v>00/ene</v>
      </c>
      <c r="E4169" s="18">
        <f t="shared" si="197"/>
        <v>0</v>
      </c>
      <c r="F4169" s="18">
        <v>1</v>
      </c>
      <c r="G4169" s="18">
        <f t="shared" si="196"/>
        <v>0</v>
      </c>
    </row>
    <row r="4170" spans="1:7">
      <c r="A4170" t="e">
        <f>_xlfn.XLOOKUP(I4170,UTILIZADAS[Contacto1],UTILIZADAS[Source.Name],,0)</f>
        <v>#N/A</v>
      </c>
      <c r="B4170" s="18" t="e">
        <f>VLOOKUP(J4170,Ref!A:C,3,0)</f>
        <v>#N/A</v>
      </c>
      <c r="C4170" s="18" t="e">
        <f>VLOOKUP(J4170,Ref!A:D,4,0)</f>
        <v>#N/A</v>
      </c>
      <c r="D4170" s="18" t="str">
        <f t="shared" si="195"/>
        <v>00/ene</v>
      </c>
      <c r="E4170" s="18">
        <f t="shared" si="197"/>
        <v>0</v>
      </c>
      <c r="F4170" s="18">
        <v>1</v>
      </c>
      <c r="G4170" s="18">
        <f t="shared" si="196"/>
        <v>0</v>
      </c>
    </row>
    <row r="4171" spans="1:7">
      <c r="A4171" t="e">
        <f>_xlfn.XLOOKUP(I4171,UTILIZADAS[Contacto1],UTILIZADAS[Source.Name],,0)</f>
        <v>#N/A</v>
      </c>
      <c r="B4171" s="18" t="e">
        <f>VLOOKUP(J4171,Ref!A:C,3,0)</f>
        <v>#N/A</v>
      </c>
      <c r="C4171" s="18" t="e">
        <f>VLOOKUP(J4171,Ref!A:D,4,0)</f>
        <v>#N/A</v>
      </c>
      <c r="D4171" s="18" t="str">
        <f t="shared" si="195"/>
        <v>00/ene</v>
      </c>
      <c r="E4171" s="18">
        <f t="shared" si="197"/>
        <v>0</v>
      </c>
      <c r="F4171" s="18">
        <v>1</v>
      </c>
      <c r="G4171" s="18">
        <f t="shared" si="196"/>
        <v>0</v>
      </c>
    </row>
    <row r="4172" spans="1:7">
      <c r="A4172" t="e">
        <f>_xlfn.XLOOKUP(I4172,UTILIZADAS[Contacto1],UTILIZADAS[Source.Name],,0)</f>
        <v>#N/A</v>
      </c>
      <c r="B4172" s="18" t="e">
        <f>VLOOKUP(J4172,Ref!A:C,3,0)</f>
        <v>#N/A</v>
      </c>
      <c r="C4172" s="18" t="e">
        <f>VLOOKUP(J4172,Ref!A:D,4,0)</f>
        <v>#N/A</v>
      </c>
      <c r="D4172" s="18" t="str">
        <f t="shared" si="195"/>
        <v>00/ene</v>
      </c>
      <c r="E4172" s="18">
        <f t="shared" si="197"/>
        <v>0</v>
      </c>
      <c r="F4172" s="18">
        <v>1</v>
      </c>
      <c r="G4172" s="18">
        <f t="shared" si="196"/>
        <v>0</v>
      </c>
    </row>
    <row r="4173" spans="1:7">
      <c r="A4173" t="e">
        <f>_xlfn.XLOOKUP(I4173,UTILIZADAS[Contacto1],UTILIZADAS[Source.Name],,0)</f>
        <v>#N/A</v>
      </c>
      <c r="B4173" s="18" t="e">
        <f>VLOOKUP(J4173,Ref!A:C,3,0)</f>
        <v>#N/A</v>
      </c>
      <c r="C4173" s="18" t="e">
        <f>VLOOKUP(J4173,Ref!A:D,4,0)</f>
        <v>#N/A</v>
      </c>
      <c r="D4173" s="18" t="str">
        <f t="shared" si="195"/>
        <v>00/ene</v>
      </c>
      <c r="E4173" s="18">
        <f t="shared" si="197"/>
        <v>0</v>
      </c>
      <c r="F4173" s="18">
        <v>1</v>
      </c>
      <c r="G4173" s="18">
        <f t="shared" si="196"/>
        <v>0</v>
      </c>
    </row>
    <row r="4174" spans="1:7">
      <c r="A4174" t="e">
        <f>_xlfn.XLOOKUP(I4174,UTILIZADAS[Contacto1],UTILIZADAS[Source.Name],,0)</f>
        <v>#N/A</v>
      </c>
      <c r="B4174" s="18" t="e">
        <f>VLOOKUP(J4174,Ref!A:C,3,0)</f>
        <v>#N/A</v>
      </c>
      <c r="C4174" s="18" t="e">
        <f>VLOOKUP(J4174,Ref!A:D,4,0)</f>
        <v>#N/A</v>
      </c>
      <c r="D4174" s="18" t="str">
        <f t="shared" si="195"/>
        <v>00/ene</v>
      </c>
      <c r="E4174" s="18">
        <f t="shared" si="197"/>
        <v>0</v>
      </c>
      <c r="F4174" s="18">
        <v>1</v>
      </c>
      <c r="G4174" s="18">
        <f t="shared" si="196"/>
        <v>0</v>
      </c>
    </row>
    <row r="4175" spans="1:7">
      <c r="A4175" t="e">
        <f>_xlfn.XLOOKUP(I4175,UTILIZADAS[Contacto1],UTILIZADAS[Source.Name],,0)</f>
        <v>#N/A</v>
      </c>
      <c r="B4175" s="18" t="e">
        <f>VLOOKUP(J4175,Ref!A:C,3,0)</f>
        <v>#N/A</v>
      </c>
      <c r="C4175" s="18" t="e">
        <f>VLOOKUP(J4175,Ref!A:D,4,0)</f>
        <v>#N/A</v>
      </c>
      <c r="D4175" s="18" t="str">
        <f t="shared" si="195"/>
        <v>00/ene</v>
      </c>
      <c r="E4175" s="18">
        <f t="shared" si="197"/>
        <v>0</v>
      </c>
      <c r="F4175" s="18">
        <v>1</v>
      </c>
      <c r="G4175" s="18">
        <f t="shared" si="196"/>
        <v>0</v>
      </c>
    </row>
    <row r="4176" spans="1:7">
      <c r="A4176" t="e">
        <f>_xlfn.XLOOKUP(I4176,UTILIZADAS[Contacto1],UTILIZADAS[Source.Name],,0)</f>
        <v>#N/A</v>
      </c>
      <c r="B4176" s="18" t="e">
        <f>VLOOKUP(J4176,Ref!A:C,3,0)</f>
        <v>#N/A</v>
      </c>
      <c r="C4176" s="18" t="e">
        <f>VLOOKUP(J4176,Ref!A:D,4,0)</f>
        <v>#N/A</v>
      </c>
      <c r="D4176" s="18" t="str">
        <f t="shared" si="195"/>
        <v>00/ene</v>
      </c>
      <c r="E4176" s="18">
        <f t="shared" si="197"/>
        <v>0</v>
      </c>
      <c r="F4176" s="18">
        <v>1</v>
      </c>
      <c r="G4176" s="18">
        <f t="shared" si="196"/>
        <v>0</v>
      </c>
    </row>
    <row r="4177" spans="1:24">
      <c r="A4177" t="e">
        <f>_xlfn.XLOOKUP(I4177,UTILIZADAS[Contacto1],UTILIZADAS[Source.Name],,0)</f>
        <v>#N/A</v>
      </c>
      <c r="B4177" s="18" t="e">
        <f>VLOOKUP(J4177,Ref!A:C,3,0)</f>
        <v>#N/A</v>
      </c>
      <c r="C4177" s="18" t="e">
        <f>VLOOKUP(J4177,Ref!A:D,4,0)</f>
        <v>#N/A</v>
      </c>
      <c r="D4177" s="18" t="str">
        <f t="shared" si="195"/>
        <v>00/ene</v>
      </c>
      <c r="E4177" s="18">
        <f t="shared" si="197"/>
        <v>0</v>
      </c>
      <c r="F4177" s="18">
        <v>1</v>
      </c>
      <c r="G4177" s="18">
        <f t="shared" si="196"/>
        <v>0</v>
      </c>
    </row>
    <row r="4178" spans="1:24">
      <c r="A4178" t="e">
        <f>_xlfn.XLOOKUP(I4178,UTILIZADAS[Contacto1],UTILIZADAS[Source.Name],,0)</f>
        <v>#N/A</v>
      </c>
      <c r="B4178" s="18" t="e">
        <f>VLOOKUP(J4178,Ref!A:C,3,0)</f>
        <v>#N/A</v>
      </c>
      <c r="C4178" s="18" t="e">
        <f>VLOOKUP(J4178,Ref!A:D,4,0)</f>
        <v>#N/A</v>
      </c>
      <c r="D4178" s="18" t="str">
        <f t="shared" si="195"/>
        <v>00/ene</v>
      </c>
      <c r="E4178" s="18">
        <f t="shared" si="197"/>
        <v>0</v>
      </c>
      <c r="F4178" s="18">
        <v>1</v>
      </c>
      <c r="G4178" s="18">
        <f t="shared" si="196"/>
        <v>0</v>
      </c>
    </row>
    <row r="4179" spans="1:24">
      <c r="A4179" t="e">
        <f>_xlfn.XLOOKUP(I4179,UTILIZADAS[Contacto1],UTILIZADAS[Source.Name],,0)</f>
        <v>#N/A</v>
      </c>
      <c r="B4179" s="18" t="e">
        <f>VLOOKUP(J4179,Ref!A:C,3,0)</f>
        <v>#N/A</v>
      </c>
      <c r="C4179" s="18" t="e">
        <f>VLOOKUP(J4179,Ref!A:D,4,0)</f>
        <v>#N/A</v>
      </c>
      <c r="D4179" s="18" t="str">
        <f t="shared" si="195"/>
        <v>00/ene</v>
      </c>
      <c r="E4179" s="18">
        <f t="shared" si="197"/>
        <v>0</v>
      </c>
      <c r="F4179" s="18">
        <v>1</v>
      </c>
      <c r="G4179" s="18">
        <f t="shared" si="196"/>
        <v>0</v>
      </c>
    </row>
    <row r="4180" spans="1:24">
      <c r="A4180" t="e">
        <f>_xlfn.XLOOKUP(I4180,UTILIZADAS[Contacto1],UTILIZADAS[Source.Name],,0)</f>
        <v>#N/A</v>
      </c>
      <c r="B4180" s="18" t="e">
        <f>VLOOKUP(J4180,Ref!A:C,3,0)</f>
        <v>#N/A</v>
      </c>
      <c r="C4180" s="18" t="e">
        <f>VLOOKUP(J4180,Ref!A:D,4,0)</f>
        <v>#N/A</v>
      </c>
      <c r="D4180" s="18" t="str">
        <f t="shared" si="195"/>
        <v>00/ene</v>
      </c>
      <c r="E4180" s="18">
        <f t="shared" si="197"/>
        <v>0</v>
      </c>
      <c r="F4180" s="18">
        <v>1</v>
      </c>
      <c r="G4180" s="18">
        <f t="shared" si="196"/>
        <v>0</v>
      </c>
    </row>
    <row r="4181" spans="1:24">
      <c r="A4181" t="e">
        <f>_xlfn.XLOOKUP(I4181,UTILIZADAS[Contacto1],UTILIZADAS[Source.Name],,0)</f>
        <v>#N/A</v>
      </c>
      <c r="B4181" s="18" t="e">
        <f>VLOOKUP(J4181,Ref!A:C,3,0)</f>
        <v>#N/A</v>
      </c>
      <c r="C4181" s="18" t="e">
        <f>VLOOKUP(J4181,Ref!A:D,4,0)</f>
        <v>#N/A</v>
      </c>
      <c r="D4181" s="18" t="str">
        <f t="shared" si="195"/>
        <v>00/ene</v>
      </c>
      <c r="E4181" s="18">
        <f t="shared" si="197"/>
        <v>0</v>
      </c>
      <c r="F4181" s="18">
        <v>1</v>
      </c>
      <c r="G4181" s="18">
        <f t="shared" si="196"/>
        <v>0</v>
      </c>
      <c r="W4181" s="3"/>
      <c r="X4181" s="3"/>
    </row>
    <row r="4182" spans="1:24">
      <c r="A4182" t="e">
        <f>_xlfn.XLOOKUP(I4182,UTILIZADAS[Contacto1],UTILIZADAS[Source.Name],,0)</f>
        <v>#N/A</v>
      </c>
      <c r="B4182" s="18" t="e">
        <f>VLOOKUP(J4182,Ref!A:C,3,0)</f>
        <v>#N/A</v>
      </c>
      <c r="C4182" s="18" t="e">
        <f>VLOOKUP(J4182,Ref!A:D,4,0)</f>
        <v>#N/A</v>
      </c>
      <c r="D4182" s="18" t="str">
        <f t="shared" si="195"/>
        <v>00/ene</v>
      </c>
      <c r="E4182" s="18">
        <f t="shared" si="197"/>
        <v>0</v>
      </c>
      <c r="F4182" s="18">
        <v>1</v>
      </c>
      <c r="G4182" s="18">
        <f t="shared" si="196"/>
        <v>0</v>
      </c>
    </row>
    <row r="4183" spans="1:24">
      <c r="A4183" t="e">
        <f>_xlfn.XLOOKUP(I4183,UTILIZADAS[Contacto1],UTILIZADAS[Source.Name],,0)</f>
        <v>#N/A</v>
      </c>
      <c r="B4183" s="18" t="e">
        <f>VLOOKUP(J4183,Ref!A:C,3,0)</f>
        <v>#N/A</v>
      </c>
      <c r="C4183" s="18" t="e">
        <f>VLOOKUP(J4183,Ref!A:D,4,0)</f>
        <v>#N/A</v>
      </c>
      <c r="D4183" s="18" t="str">
        <f t="shared" si="195"/>
        <v>00/ene</v>
      </c>
      <c r="E4183" s="18">
        <f t="shared" si="197"/>
        <v>0</v>
      </c>
      <c r="F4183" s="18">
        <v>1</v>
      </c>
      <c r="G4183" s="18">
        <f t="shared" si="196"/>
        <v>0</v>
      </c>
    </row>
    <row r="4184" spans="1:24">
      <c r="A4184" t="e">
        <f>_xlfn.XLOOKUP(I4184,UTILIZADAS[Contacto1],UTILIZADAS[Source.Name],,0)</f>
        <v>#N/A</v>
      </c>
      <c r="B4184" s="18" t="e">
        <f>VLOOKUP(J4184,Ref!A:C,3,0)</f>
        <v>#N/A</v>
      </c>
      <c r="C4184" s="18" t="e">
        <f>VLOOKUP(J4184,Ref!A:D,4,0)</f>
        <v>#N/A</v>
      </c>
      <c r="D4184" s="18" t="str">
        <f t="shared" si="195"/>
        <v>00/ene</v>
      </c>
      <c r="E4184" s="18">
        <f t="shared" si="197"/>
        <v>0</v>
      </c>
      <c r="F4184" s="18">
        <v>1</v>
      </c>
      <c r="G4184" s="18">
        <f t="shared" si="196"/>
        <v>0</v>
      </c>
    </row>
    <row r="4185" spans="1:24">
      <c r="A4185" t="e">
        <f>_xlfn.XLOOKUP(I4185,UTILIZADAS[Contacto1],UTILIZADAS[Source.Name],,0)</f>
        <v>#N/A</v>
      </c>
      <c r="B4185" s="18" t="e">
        <f>VLOOKUP(J4185,Ref!A:C,3,0)</f>
        <v>#N/A</v>
      </c>
      <c r="C4185" s="18" t="e">
        <f>VLOOKUP(J4185,Ref!A:D,4,0)</f>
        <v>#N/A</v>
      </c>
      <c r="D4185" s="18" t="str">
        <f t="shared" si="195"/>
        <v>00/ene</v>
      </c>
      <c r="E4185" s="18">
        <f t="shared" si="197"/>
        <v>0</v>
      </c>
      <c r="F4185" s="18">
        <v>1</v>
      </c>
      <c r="G4185" s="18">
        <f t="shared" si="196"/>
        <v>0</v>
      </c>
    </row>
    <row r="4186" spans="1:24">
      <c r="A4186" t="e">
        <f>_xlfn.XLOOKUP(I4186,UTILIZADAS[Contacto1],UTILIZADAS[Source.Name],,0)</f>
        <v>#N/A</v>
      </c>
      <c r="B4186" s="18" t="e">
        <f>VLOOKUP(J4186,Ref!A:C,3,0)</f>
        <v>#N/A</v>
      </c>
      <c r="C4186" s="18" t="e">
        <f>VLOOKUP(J4186,Ref!A:D,4,0)</f>
        <v>#N/A</v>
      </c>
      <c r="D4186" s="18" t="str">
        <f t="shared" si="195"/>
        <v>00/ene</v>
      </c>
      <c r="E4186" s="18">
        <f t="shared" si="197"/>
        <v>0</v>
      </c>
      <c r="F4186" s="18">
        <v>1</v>
      </c>
      <c r="G4186" s="18">
        <f t="shared" si="196"/>
        <v>0</v>
      </c>
    </row>
    <row r="4187" spans="1:24">
      <c r="A4187" t="e">
        <f>_xlfn.XLOOKUP(I4187,UTILIZADAS[Contacto1],UTILIZADAS[Source.Name],,0)</f>
        <v>#N/A</v>
      </c>
      <c r="B4187" s="18" t="e">
        <f>VLOOKUP(J4187,Ref!A:C,3,0)</f>
        <v>#N/A</v>
      </c>
      <c r="C4187" s="18" t="e">
        <f>VLOOKUP(J4187,Ref!A:D,4,0)</f>
        <v>#N/A</v>
      </c>
      <c r="D4187" s="18" t="str">
        <f t="shared" si="195"/>
        <v>00/ene</v>
      </c>
      <c r="E4187" s="18">
        <f t="shared" si="197"/>
        <v>0</v>
      </c>
      <c r="F4187" s="18">
        <v>1</v>
      </c>
      <c r="G4187" s="18">
        <f t="shared" si="196"/>
        <v>0</v>
      </c>
    </row>
    <row r="4188" spans="1:24">
      <c r="A4188" t="e">
        <f>_xlfn.XLOOKUP(I4188,UTILIZADAS[Contacto1],UTILIZADAS[Source.Name],,0)</f>
        <v>#N/A</v>
      </c>
      <c r="B4188" s="18" t="e">
        <f>VLOOKUP(J4188,Ref!A:C,3,0)</f>
        <v>#N/A</v>
      </c>
      <c r="C4188" s="18" t="e">
        <f>VLOOKUP(J4188,Ref!A:D,4,0)</f>
        <v>#N/A</v>
      </c>
      <c r="D4188" s="18" t="str">
        <f t="shared" si="195"/>
        <v>00/ene</v>
      </c>
      <c r="E4188" s="18">
        <f t="shared" si="197"/>
        <v>0</v>
      </c>
      <c r="F4188" s="18">
        <v>1</v>
      </c>
      <c r="G4188" s="18">
        <f t="shared" si="196"/>
        <v>0</v>
      </c>
    </row>
    <row r="4189" spans="1:24">
      <c r="A4189" t="e">
        <f>_xlfn.XLOOKUP(I4189,UTILIZADAS[Contacto1],UTILIZADAS[Source.Name],,0)</f>
        <v>#N/A</v>
      </c>
      <c r="B4189" s="18" t="e">
        <f>VLOOKUP(J4189,Ref!A:C,3,0)</f>
        <v>#N/A</v>
      </c>
      <c r="C4189" s="18" t="e">
        <f>VLOOKUP(J4189,Ref!A:D,4,0)</f>
        <v>#N/A</v>
      </c>
      <c r="D4189" s="18" t="str">
        <f t="shared" si="195"/>
        <v>00/ene</v>
      </c>
      <c r="E4189" s="18">
        <f t="shared" si="197"/>
        <v>0</v>
      </c>
      <c r="F4189" s="18">
        <v>1</v>
      </c>
      <c r="G4189" s="18">
        <f t="shared" si="196"/>
        <v>0</v>
      </c>
    </row>
    <row r="4190" spans="1:24">
      <c r="A4190" t="e">
        <f>_xlfn.XLOOKUP(I4190,UTILIZADAS[Contacto1],UTILIZADAS[Source.Name],,0)</f>
        <v>#N/A</v>
      </c>
      <c r="B4190" s="18" t="e">
        <f>VLOOKUP(J4190,Ref!A:C,3,0)</f>
        <v>#N/A</v>
      </c>
      <c r="C4190" s="18" t="e">
        <f>VLOOKUP(J4190,Ref!A:D,4,0)</f>
        <v>#N/A</v>
      </c>
      <c r="D4190" s="18" t="str">
        <f t="shared" si="195"/>
        <v>00/ene</v>
      </c>
      <c r="E4190" s="18">
        <f t="shared" si="197"/>
        <v>0</v>
      </c>
      <c r="F4190" s="18">
        <v>1</v>
      </c>
      <c r="G4190" s="18">
        <f t="shared" si="196"/>
        <v>0</v>
      </c>
    </row>
    <row r="4191" spans="1:24">
      <c r="A4191" t="e">
        <f>_xlfn.XLOOKUP(I4191,UTILIZADAS[Contacto1],UTILIZADAS[Source.Name],,0)</f>
        <v>#N/A</v>
      </c>
      <c r="B4191" s="18" t="e">
        <f>VLOOKUP(J4191,Ref!A:C,3,0)</f>
        <v>#N/A</v>
      </c>
      <c r="C4191" s="18" t="e">
        <f>VLOOKUP(J4191,Ref!A:D,4,0)</f>
        <v>#N/A</v>
      </c>
      <c r="D4191" s="18" t="str">
        <f t="shared" si="195"/>
        <v>00/ene</v>
      </c>
      <c r="E4191" s="18">
        <f t="shared" si="197"/>
        <v>0</v>
      </c>
      <c r="F4191" s="18">
        <v>1</v>
      </c>
      <c r="G4191" s="18">
        <f t="shared" si="196"/>
        <v>0</v>
      </c>
    </row>
    <row r="4192" spans="1:24">
      <c r="A4192" t="e">
        <f>_xlfn.XLOOKUP(I4192,UTILIZADAS[Contacto1],UTILIZADAS[Source.Name],,0)</f>
        <v>#N/A</v>
      </c>
      <c r="B4192" s="18" t="e">
        <f>VLOOKUP(J4192,Ref!A:C,3,0)</f>
        <v>#N/A</v>
      </c>
      <c r="C4192" s="18" t="e">
        <f>VLOOKUP(J4192,Ref!A:D,4,0)</f>
        <v>#N/A</v>
      </c>
      <c r="D4192" s="18" t="str">
        <f t="shared" si="195"/>
        <v>00/ene</v>
      </c>
      <c r="E4192" s="18">
        <f t="shared" si="197"/>
        <v>0</v>
      </c>
      <c r="F4192" s="18">
        <v>1</v>
      </c>
      <c r="G4192" s="18">
        <f t="shared" si="196"/>
        <v>0</v>
      </c>
    </row>
    <row r="4193" spans="1:7">
      <c r="A4193" t="e">
        <f>_xlfn.XLOOKUP(I4193,UTILIZADAS[Contacto1],UTILIZADAS[Source.Name],,0)</f>
        <v>#N/A</v>
      </c>
      <c r="B4193" s="18" t="e">
        <f>VLOOKUP(J4193,Ref!A:C,3,0)</f>
        <v>#N/A</v>
      </c>
      <c r="C4193" s="18" t="e">
        <f>VLOOKUP(J4193,Ref!A:D,4,0)</f>
        <v>#N/A</v>
      </c>
      <c r="D4193" s="18" t="str">
        <f t="shared" si="195"/>
        <v>00/ene</v>
      </c>
      <c r="E4193" s="18">
        <f t="shared" si="197"/>
        <v>0</v>
      </c>
      <c r="F4193" s="18">
        <v>1</v>
      </c>
      <c r="G4193" s="18">
        <f t="shared" si="196"/>
        <v>0</v>
      </c>
    </row>
    <row r="4194" spans="1:7">
      <c r="A4194" t="e">
        <f>_xlfn.XLOOKUP(I4194,UTILIZADAS[Contacto1],UTILIZADAS[Source.Name],,0)</f>
        <v>#N/A</v>
      </c>
      <c r="B4194" s="18" t="e">
        <f>VLOOKUP(J4194,Ref!A:C,3,0)</f>
        <v>#N/A</v>
      </c>
      <c r="C4194" s="18" t="e">
        <f>VLOOKUP(J4194,Ref!A:D,4,0)</f>
        <v>#N/A</v>
      </c>
      <c r="D4194" s="18" t="str">
        <f t="shared" si="195"/>
        <v>00/ene</v>
      </c>
      <c r="E4194" s="18">
        <f t="shared" si="197"/>
        <v>0</v>
      </c>
      <c r="F4194" s="18">
        <v>1</v>
      </c>
      <c r="G4194" s="18">
        <f t="shared" si="196"/>
        <v>0</v>
      </c>
    </row>
    <row r="4195" spans="1:7">
      <c r="A4195" t="e">
        <f>_xlfn.XLOOKUP(I4195,UTILIZADAS[Contacto1],UTILIZADAS[Source.Name],,0)</f>
        <v>#N/A</v>
      </c>
      <c r="B4195" s="18" t="e">
        <f>VLOOKUP(J4195,Ref!A:C,3,0)</f>
        <v>#N/A</v>
      </c>
      <c r="C4195" s="18" t="e">
        <f>VLOOKUP(J4195,Ref!A:D,4,0)</f>
        <v>#N/A</v>
      </c>
      <c r="D4195" s="18" t="str">
        <f t="shared" si="195"/>
        <v>00/ene</v>
      </c>
      <c r="E4195" s="18">
        <f t="shared" si="197"/>
        <v>0</v>
      </c>
      <c r="F4195" s="18">
        <v>1</v>
      </c>
      <c r="G4195" s="18">
        <f t="shared" si="196"/>
        <v>0</v>
      </c>
    </row>
    <row r="4196" spans="1:7">
      <c r="A4196" t="e">
        <f>_xlfn.XLOOKUP(I4196,UTILIZADAS[Contacto1],UTILIZADAS[Source.Name],,0)</f>
        <v>#N/A</v>
      </c>
      <c r="B4196" s="18" t="e">
        <f>VLOOKUP(J4196,Ref!A:C,3,0)</f>
        <v>#N/A</v>
      </c>
      <c r="C4196" s="18" t="e">
        <f>VLOOKUP(J4196,Ref!A:D,4,0)</f>
        <v>#N/A</v>
      </c>
      <c r="D4196" s="18" t="str">
        <f t="shared" si="195"/>
        <v>00/ene</v>
      </c>
      <c r="E4196" s="18">
        <f t="shared" si="197"/>
        <v>0</v>
      </c>
      <c r="F4196" s="18">
        <v>1</v>
      </c>
      <c r="G4196" s="18">
        <f t="shared" si="196"/>
        <v>0</v>
      </c>
    </row>
    <row r="4197" spans="1:7">
      <c r="A4197" t="e">
        <f>_xlfn.XLOOKUP(I4197,UTILIZADAS[Contacto1],UTILIZADAS[Source.Name],,0)</f>
        <v>#N/A</v>
      </c>
      <c r="B4197" s="18" t="e">
        <f>VLOOKUP(J4197,Ref!A:C,3,0)</f>
        <v>#N/A</v>
      </c>
      <c r="C4197" s="18" t="e">
        <f>VLOOKUP(J4197,Ref!A:D,4,0)</f>
        <v>#N/A</v>
      </c>
      <c r="D4197" s="18" t="str">
        <f t="shared" si="195"/>
        <v>00/ene</v>
      </c>
      <c r="E4197" s="18">
        <f t="shared" si="197"/>
        <v>0</v>
      </c>
      <c r="F4197" s="18">
        <v>1</v>
      </c>
      <c r="G4197" s="18">
        <f t="shared" si="196"/>
        <v>0</v>
      </c>
    </row>
    <row r="4198" spans="1:7">
      <c r="A4198" t="e">
        <f>_xlfn.XLOOKUP(I4198,UTILIZADAS[Contacto1],UTILIZADAS[Source.Name],,0)</f>
        <v>#N/A</v>
      </c>
      <c r="B4198" s="18" t="e">
        <f>VLOOKUP(J4198,Ref!A:C,3,0)</f>
        <v>#N/A</v>
      </c>
      <c r="C4198" s="18" t="e">
        <f>VLOOKUP(J4198,Ref!A:D,4,0)</f>
        <v>#N/A</v>
      </c>
      <c r="D4198" s="18" t="str">
        <f t="shared" si="195"/>
        <v>00/ene</v>
      </c>
      <c r="E4198" s="18">
        <f t="shared" si="197"/>
        <v>0</v>
      </c>
      <c r="F4198" s="18">
        <v>1</v>
      </c>
      <c r="G4198" s="18">
        <f t="shared" si="196"/>
        <v>0</v>
      </c>
    </row>
    <row r="4199" spans="1:7">
      <c r="A4199" t="e">
        <f>_xlfn.XLOOKUP(I4199,UTILIZADAS[Contacto1],UTILIZADAS[Source.Name],,0)</f>
        <v>#N/A</v>
      </c>
      <c r="B4199" s="18" t="e">
        <f>VLOOKUP(J4199,Ref!A:C,3,0)</f>
        <v>#N/A</v>
      </c>
      <c r="C4199" s="18" t="e">
        <f>VLOOKUP(J4199,Ref!A:D,4,0)</f>
        <v>#N/A</v>
      </c>
      <c r="D4199" s="18" t="str">
        <f t="shared" si="195"/>
        <v>00/ene</v>
      </c>
      <c r="E4199" s="18">
        <f t="shared" si="197"/>
        <v>0</v>
      </c>
      <c r="F4199" s="18">
        <v>1</v>
      </c>
      <c r="G4199" s="18">
        <f t="shared" si="196"/>
        <v>0</v>
      </c>
    </row>
    <row r="4200" spans="1:7">
      <c r="A4200" t="e">
        <f>_xlfn.XLOOKUP(I4200,UTILIZADAS[Contacto1],UTILIZADAS[Source.Name],,0)</f>
        <v>#N/A</v>
      </c>
      <c r="B4200" s="18" t="e">
        <f>VLOOKUP(J4200,Ref!A:C,3,0)</f>
        <v>#N/A</v>
      </c>
      <c r="C4200" s="18" t="e">
        <f>VLOOKUP(J4200,Ref!A:D,4,0)</f>
        <v>#N/A</v>
      </c>
      <c r="D4200" s="18" t="str">
        <f t="shared" si="195"/>
        <v>00/ene</v>
      </c>
      <c r="E4200" s="18">
        <f t="shared" si="197"/>
        <v>0</v>
      </c>
      <c r="F4200" s="18">
        <v>1</v>
      </c>
      <c r="G4200" s="18">
        <f t="shared" si="196"/>
        <v>0</v>
      </c>
    </row>
    <row r="4201" spans="1:7">
      <c r="A4201" t="e">
        <f>_xlfn.XLOOKUP(I4201,UTILIZADAS[Contacto1],UTILIZADAS[Source.Name],,0)</f>
        <v>#N/A</v>
      </c>
      <c r="B4201" s="18" t="e">
        <f>VLOOKUP(J4201,Ref!A:C,3,0)</f>
        <v>#N/A</v>
      </c>
      <c r="C4201" s="18" t="e">
        <f>VLOOKUP(J4201,Ref!A:D,4,0)</f>
        <v>#N/A</v>
      </c>
      <c r="D4201" s="18" t="str">
        <f t="shared" si="195"/>
        <v>00/ene</v>
      </c>
      <c r="E4201" s="18">
        <f t="shared" si="197"/>
        <v>0</v>
      </c>
      <c r="F4201" s="18">
        <v>1</v>
      </c>
      <c r="G4201" s="18">
        <f t="shared" si="196"/>
        <v>0</v>
      </c>
    </row>
    <row r="4202" spans="1:7">
      <c r="A4202" t="e">
        <f>_xlfn.XLOOKUP(I4202,UTILIZADAS[Contacto1],UTILIZADAS[Source.Name],,0)</f>
        <v>#N/A</v>
      </c>
      <c r="B4202" s="18" t="e">
        <f>VLOOKUP(J4202,Ref!A:C,3,0)</f>
        <v>#N/A</v>
      </c>
      <c r="C4202" s="18" t="e">
        <f>VLOOKUP(J4202,Ref!A:D,4,0)</f>
        <v>#N/A</v>
      </c>
      <c r="D4202" s="18" t="str">
        <f t="shared" si="195"/>
        <v>00/ene</v>
      </c>
      <c r="E4202" s="18">
        <f t="shared" si="197"/>
        <v>0</v>
      </c>
      <c r="F4202" s="18">
        <v>1</v>
      </c>
      <c r="G4202" s="18">
        <f t="shared" si="196"/>
        <v>0</v>
      </c>
    </row>
    <row r="4203" spans="1:7">
      <c r="A4203" t="e">
        <f>_xlfn.XLOOKUP(I4203,UTILIZADAS[Contacto1],UTILIZADAS[Source.Name],,0)</f>
        <v>#N/A</v>
      </c>
      <c r="B4203" s="18" t="e">
        <f>VLOOKUP(J4203,Ref!A:C,3,0)</f>
        <v>#N/A</v>
      </c>
      <c r="C4203" s="18" t="e">
        <f>VLOOKUP(J4203,Ref!A:D,4,0)</f>
        <v>#N/A</v>
      </c>
      <c r="D4203" s="18" t="str">
        <f t="shared" si="195"/>
        <v>00/ene</v>
      </c>
      <c r="E4203" s="18">
        <f t="shared" si="197"/>
        <v>0</v>
      </c>
      <c r="F4203" s="18">
        <v>1</v>
      </c>
      <c r="G4203" s="18">
        <f t="shared" si="196"/>
        <v>0</v>
      </c>
    </row>
    <row r="4204" spans="1:7">
      <c r="A4204" t="e">
        <f>_xlfn.XLOOKUP(I4204,UTILIZADAS[Contacto1],UTILIZADAS[Source.Name],,0)</f>
        <v>#N/A</v>
      </c>
      <c r="B4204" s="18" t="e">
        <f>VLOOKUP(J4204,Ref!A:C,3,0)</f>
        <v>#N/A</v>
      </c>
      <c r="C4204" s="18" t="e">
        <f>VLOOKUP(J4204,Ref!A:D,4,0)</f>
        <v>#N/A</v>
      </c>
      <c r="D4204" s="18" t="str">
        <f t="shared" si="195"/>
        <v>00/ene</v>
      </c>
      <c r="E4204" s="18">
        <f t="shared" si="197"/>
        <v>0</v>
      </c>
      <c r="F4204" s="18">
        <v>1</v>
      </c>
      <c r="G4204" s="18">
        <f t="shared" si="196"/>
        <v>0</v>
      </c>
    </row>
    <row r="4205" spans="1:7">
      <c r="A4205" t="e">
        <f>_xlfn.XLOOKUP(I4205,UTILIZADAS[Contacto1],UTILIZADAS[Source.Name],,0)</f>
        <v>#N/A</v>
      </c>
      <c r="B4205" s="18" t="e">
        <f>VLOOKUP(J4205,Ref!A:C,3,0)</f>
        <v>#N/A</v>
      </c>
      <c r="C4205" s="18" t="e">
        <f>VLOOKUP(J4205,Ref!A:D,4,0)</f>
        <v>#N/A</v>
      </c>
      <c r="D4205" s="18" t="str">
        <f t="shared" si="195"/>
        <v>00/ene</v>
      </c>
      <c r="E4205" s="18">
        <f t="shared" si="197"/>
        <v>0</v>
      </c>
      <c r="F4205" s="18">
        <v>1</v>
      </c>
      <c r="G4205" s="18">
        <f t="shared" si="196"/>
        <v>0</v>
      </c>
    </row>
    <row r="4206" spans="1:7">
      <c r="A4206" t="e">
        <f>_xlfn.XLOOKUP(I4206,UTILIZADAS[Contacto1],UTILIZADAS[Source.Name],,0)</f>
        <v>#N/A</v>
      </c>
      <c r="B4206" s="18" t="e">
        <f>VLOOKUP(J4206,Ref!A:C,3,0)</f>
        <v>#N/A</v>
      </c>
      <c r="C4206" s="18" t="e">
        <f>VLOOKUP(J4206,Ref!A:D,4,0)</f>
        <v>#N/A</v>
      </c>
      <c r="D4206" s="18" t="str">
        <f t="shared" si="195"/>
        <v>00/ene</v>
      </c>
      <c r="E4206" s="18">
        <f t="shared" si="197"/>
        <v>0</v>
      </c>
      <c r="F4206" s="18">
        <v>1</v>
      </c>
      <c r="G4206" s="18">
        <f t="shared" si="196"/>
        <v>0</v>
      </c>
    </row>
    <row r="4207" spans="1:7">
      <c r="A4207" t="e">
        <f>_xlfn.XLOOKUP(I4207,UTILIZADAS[Contacto1],UTILIZADAS[Source.Name],,0)</f>
        <v>#N/A</v>
      </c>
      <c r="B4207" s="18" t="e">
        <f>VLOOKUP(J4207,Ref!A:C,3,0)</f>
        <v>#N/A</v>
      </c>
      <c r="C4207" s="18" t="e">
        <f>VLOOKUP(J4207,Ref!A:D,4,0)</f>
        <v>#N/A</v>
      </c>
      <c r="D4207" s="18" t="str">
        <f t="shared" si="195"/>
        <v>00/ene</v>
      </c>
      <c r="E4207" s="18">
        <f t="shared" si="197"/>
        <v>0</v>
      </c>
      <c r="F4207" s="18">
        <v>1</v>
      </c>
      <c r="G4207" s="18">
        <f t="shared" si="196"/>
        <v>0</v>
      </c>
    </row>
    <row r="4208" spans="1:7">
      <c r="A4208" t="e">
        <f>_xlfn.XLOOKUP(I4208,UTILIZADAS[Contacto1],UTILIZADAS[Source.Name],,0)</f>
        <v>#N/A</v>
      </c>
      <c r="B4208" s="18" t="e">
        <f>VLOOKUP(J4208,Ref!A:C,3,0)</f>
        <v>#N/A</v>
      </c>
      <c r="C4208" s="18" t="e">
        <f>VLOOKUP(J4208,Ref!A:D,4,0)</f>
        <v>#N/A</v>
      </c>
      <c r="D4208" s="18" t="str">
        <f t="shared" si="195"/>
        <v>00/ene</v>
      </c>
      <c r="E4208" s="18">
        <f t="shared" si="197"/>
        <v>0</v>
      </c>
      <c r="F4208" s="18">
        <v>1</v>
      </c>
      <c r="G4208" s="18">
        <f t="shared" si="196"/>
        <v>0</v>
      </c>
    </row>
    <row r="4209" spans="1:7">
      <c r="A4209" t="e">
        <f>_xlfn.XLOOKUP(I4209,UTILIZADAS[Contacto1],UTILIZADAS[Source.Name],,0)</f>
        <v>#N/A</v>
      </c>
      <c r="B4209" s="18" t="e">
        <f>VLOOKUP(J4209,Ref!A:C,3,0)</f>
        <v>#N/A</v>
      </c>
      <c r="C4209" s="18" t="e">
        <f>VLOOKUP(J4209,Ref!A:D,4,0)</f>
        <v>#N/A</v>
      </c>
      <c r="D4209" s="18" t="str">
        <f t="shared" si="195"/>
        <v>00/ene</v>
      </c>
      <c r="E4209" s="18">
        <f t="shared" si="197"/>
        <v>0</v>
      </c>
      <c r="F4209" s="18">
        <v>1</v>
      </c>
      <c r="G4209" s="18">
        <f t="shared" si="196"/>
        <v>0</v>
      </c>
    </row>
    <row r="4210" spans="1:7">
      <c r="A4210" t="e">
        <f>_xlfn.XLOOKUP(I4210,UTILIZADAS[Contacto1],UTILIZADAS[Source.Name],,0)</f>
        <v>#N/A</v>
      </c>
      <c r="B4210" s="18" t="e">
        <f>VLOOKUP(J4210,Ref!A:C,3,0)</f>
        <v>#N/A</v>
      </c>
      <c r="C4210" s="18" t="e">
        <f>VLOOKUP(J4210,Ref!A:D,4,0)</f>
        <v>#N/A</v>
      </c>
      <c r="D4210" s="18" t="str">
        <f t="shared" ref="D4210:D4273" si="198">TEXT(H4210,"dd/mmm")</f>
        <v>00/ene</v>
      </c>
      <c r="E4210" s="18">
        <f t="shared" si="197"/>
        <v>0</v>
      </c>
      <c r="F4210" s="18">
        <v>1</v>
      </c>
      <c r="G4210" s="18">
        <f t="shared" ref="G4210:G4273" si="199">IF(I4210=I4211,0,1)</f>
        <v>0</v>
      </c>
    </row>
    <row r="4211" spans="1:7">
      <c r="A4211" t="e">
        <f>_xlfn.XLOOKUP(I4211,UTILIZADAS[Contacto1],UTILIZADAS[Source.Name],,0)</f>
        <v>#N/A</v>
      </c>
      <c r="B4211" s="18" t="e">
        <f>VLOOKUP(J4211,Ref!A:C,3,0)</f>
        <v>#N/A</v>
      </c>
      <c r="C4211" s="18" t="e">
        <f>VLOOKUP(J4211,Ref!A:D,4,0)</f>
        <v>#N/A</v>
      </c>
      <c r="D4211" s="18" t="str">
        <f t="shared" si="198"/>
        <v>00/ene</v>
      </c>
      <c r="E4211" s="18">
        <f t="shared" si="197"/>
        <v>0</v>
      </c>
      <c r="F4211" s="18">
        <v>1</v>
      </c>
      <c r="G4211" s="18">
        <f t="shared" si="199"/>
        <v>0</v>
      </c>
    </row>
    <row r="4212" spans="1:7">
      <c r="A4212" t="e">
        <f>_xlfn.XLOOKUP(I4212,UTILIZADAS[Contacto1],UTILIZADAS[Source.Name],,0)</f>
        <v>#N/A</v>
      </c>
      <c r="B4212" s="18" t="e">
        <f>VLOOKUP(J4212,Ref!A:C,3,0)</f>
        <v>#N/A</v>
      </c>
      <c r="C4212" s="18" t="e">
        <f>VLOOKUP(J4212,Ref!A:D,4,0)</f>
        <v>#N/A</v>
      </c>
      <c r="D4212" s="18" t="str">
        <f t="shared" si="198"/>
        <v>00/ene</v>
      </c>
      <c r="E4212" s="18">
        <f t="shared" si="197"/>
        <v>0</v>
      </c>
      <c r="F4212" s="18">
        <v>1</v>
      </c>
      <c r="G4212" s="18">
        <f t="shared" si="199"/>
        <v>0</v>
      </c>
    </row>
    <row r="4213" spans="1:7">
      <c r="A4213" t="e">
        <f>_xlfn.XLOOKUP(I4213,UTILIZADAS[Contacto1],UTILIZADAS[Source.Name],,0)</f>
        <v>#N/A</v>
      </c>
      <c r="B4213" s="18" t="e">
        <f>VLOOKUP(J4213,Ref!A:C,3,0)</f>
        <v>#N/A</v>
      </c>
      <c r="C4213" s="18" t="e">
        <f>VLOOKUP(J4213,Ref!A:D,4,0)</f>
        <v>#N/A</v>
      </c>
      <c r="D4213" s="18" t="str">
        <f t="shared" si="198"/>
        <v>00/ene</v>
      </c>
      <c r="E4213" s="18">
        <f t="shared" si="197"/>
        <v>0</v>
      </c>
      <c r="F4213" s="18">
        <v>1</v>
      </c>
      <c r="G4213" s="18">
        <f t="shared" si="199"/>
        <v>0</v>
      </c>
    </row>
    <row r="4214" spans="1:7">
      <c r="A4214" t="e">
        <f>_xlfn.XLOOKUP(I4214,UTILIZADAS[Contacto1],UTILIZADAS[Source.Name],,0)</f>
        <v>#N/A</v>
      </c>
      <c r="B4214" s="18" t="e">
        <f>VLOOKUP(J4214,Ref!A:C,3,0)</f>
        <v>#N/A</v>
      </c>
      <c r="C4214" s="18" t="e">
        <f>VLOOKUP(J4214,Ref!A:D,4,0)</f>
        <v>#N/A</v>
      </c>
      <c r="D4214" s="18" t="str">
        <f t="shared" si="198"/>
        <v>00/ene</v>
      </c>
      <c r="E4214" s="18">
        <f t="shared" si="197"/>
        <v>0</v>
      </c>
      <c r="F4214" s="18">
        <v>1</v>
      </c>
      <c r="G4214" s="18">
        <f t="shared" si="199"/>
        <v>0</v>
      </c>
    </row>
    <row r="4215" spans="1:7">
      <c r="A4215" t="e">
        <f>_xlfn.XLOOKUP(I4215,UTILIZADAS[Contacto1],UTILIZADAS[Source.Name],,0)</f>
        <v>#N/A</v>
      </c>
      <c r="B4215" s="18" t="e">
        <f>VLOOKUP(J4215,Ref!A:C,3,0)</f>
        <v>#N/A</v>
      </c>
      <c r="C4215" s="18" t="e">
        <f>VLOOKUP(J4215,Ref!A:D,4,0)</f>
        <v>#N/A</v>
      </c>
      <c r="D4215" s="18" t="str">
        <f t="shared" si="198"/>
        <v>00/ene</v>
      </c>
      <c r="E4215" s="18">
        <f t="shared" si="197"/>
        <v>0</v>
      </c>
      <c r="F4215" s="18">
        <v>1</v>
      </c>
      <c r="G4215" s="18">
        <f t="shared" si="199"/>
        <v>0</v>
      </c>
    </row>
    <row r="4216" spans="1:7">
      <c r="A4216" t="e">
        <f>_xlfn.XLOOKUP(I4216,UTILIZADAS[Contacto1],UTILIZADAS[Source.Name],,0)</f>
        <v>#N/A</v>
      </c>
      <c r="B4216" s="18" t="e">
        <f>VLOOKUP(J4216,Ref!A:C,3,0)</f>
        <v>#N/A</v>
      </c>
      <c r="C4216" s="18" t="e">
        <f>VLOOKUP(J4216,Ref!A:D,4,0)</f>
        <v>#N/A</v>
      </c>
      <c r="D4216" s="18" t="str">
        <f t="shared" si="198"/>
        <v>00/ene</v>
      </c>
      <c r="E4216" s="18">
        <f t="shared" si="197"/>
        <v>0</v>
      </c>
      <c r="F4216" s="18">
        <v>1</v>
      </c>
      <c r="G4216" s="18">
        <f t="shared" si="199"/>
        <v>0</v>
      </c>
    </row>
    <row r="4217" spans="1:7">
      <c r="A4217" t="e">
        <f>_xlfn.XLOOKUP(I4217,UTILIZADAS[Contacto1],UTILIZADAS[Source.Name],,0)</f>
        <v>#N/A</v>
      </c>
      <c r="B4217" s="18" t="e">
        <f>VLOOKUP(J4217,Ref!A:C,3,0)</f>
        <v>#N/A</v>
      </c>
      <c r="C4217" s="18" t="e">
        <f>VLOOKUP(J4217,Ref!A:D,4,0)</f>
        <v>#N/A</v>
      </c>
      <c r="D4217" s="18" t="str">
        <f t="shared" si="198"/>
        <v>00/ene</v>
      </c>
      <c r="E4217" s="18">
        <f t="shared" si="197"/>
        <v>0</v>
      </c>
      <c r="F4217" s="18">
        <v>1</v>
      </c>
      <c r="G4217" s="18">
        <f t="shared" si="199"/>
        <v>0</v>
      </c>
    </row>
    <row r="4218" spans="1:7">
      <c r="A4218" t="e">
        <f>_xlfn.XLOOKUP(I4218,UTILIZADAS[Contacto1],UTILIZADAS[Source.Name],,0)</f>
        <v>#N/A</v>
      </c>
      <c r="B4218" s="18" t="e">
        <f>VLOOKUP(J4218,Ref!A:C,3,0)</f>
        <v>#N/A</v>
      </c>
      <c r="C4218" s="18" t="e">
        <f>VLOOKUP(J4218,Ref!A:D,4,0)</f>
        <v>#N/A</v>
      </c>
      <c r="D4218" s="18" t="str">
        <f t="shared" si="198"/>
        <v>00/ene</v>
      </c>
      <c r="E4218" s="18">
        <f t="shared" si="197"/>
        <v>0</v>
      </c>
      <c r="F4218" s="18">
        <v>1</v>
      </c>
      <c r="G4218" s="18">
        <f t="shared" si="199"/>
        <v>0</v>
      </c>
    </row>
    <row r="4219" spans="1:7">
      <c r="A4219" t="e">
        <f>_xlfn.XLOOKUP(I4219,UTILIZADAS[Contacto1],UTILIZADAS[Source.Name],,0)</f>
        <v>#N/A</v>
      </c>
      <c r="B4219" s="18" t="e">
        <f>VLOOKUP(J4219,Ref!A:C,3,0)</f>
        <v>#N/A</v>
      </c>
      <c r="C4219" s="18" t="e">
        <f>VLOOKUP(J4219,Ref!A:D,4,0)</f>
        <v>#N/A</v>
      </c>
      <c r="D4219" s="18" t="str">
        <f t="shared" si="198"/>
        <v>00/ene</v>
      </c>
      <c r="E4219" s="18">
        <f t="shared" si="197"/>
        <v>0</v>
      </c>
      <c r="F4219" s="18">
        <v>1</v>
      </c>
      <c r="G4219" s="18">
        <f t="shared" si="199"/>
        <v>0</v>
      </c>
    </row>
    <row r="4220" spans="1:7">
      <c r="A4220" t="e">
        <f>_xlfn.XLOOKUP(I4220,UTILIZADAS[Contacto1],UTILIZADAS[Source.Name],,0)</f>
        <v>#N/A</v>
      </c>
      <c r="B4220" s="18" t="e">
        <f>VLOOKUP(J4220,Ref!A:C,3,0)</f>
        <v>#N/A</v>
      </c>
      <c r="C4220" s="18" t="e">
        <f>VLOOKUP(J4220,Ref!A:D,4,0)</f>
        <v>#N/A</v>
      </c>
      <c r="D4220" s="18" t="str">
        <f t="shared" si="198"/>
        <v>00/ene</v>
      </c>
      <c r="E4220" s="18">
        <f t="shared" si="197"/>
        <v>0</v>
      </c>
      <c r="F4220" s="18">
        <v>1</v>
      </c>
      <c r="G4220" s="18">
        <f t="shared" si="199"/>
        <v>0</v>
      </c>
    </row>
    <row r="4221" spans="1:7">
      <c r="A4221" t="e">
        <f>_xlfn.XLOOKUP(I4221,UTILIZADAS[Contacto1],UTILIZADAS[Source.Name],,0)</f>
        <v>#N/A</v>
      </c>
      <c r="B4221" s="18" t="e">
        <f>VLOOKUP(J4221,Ref!A:C,3,0)</f>
        <v>#N/A</v>
      </c>
      <c r="C4221" s="18" t="e">
        <f>VLOOKUP(J4221,Ref!A:D,4,0)</f>
        <v>#N/A</v>
      </c>
      <c r="D4221" s="18" t="str">
        <f t="shared" si="198"/>
        <v>00/ene</v>
      </c>
      <c r="E4221" s="18">
        <f t="shared" si="197"/>
        <v>0</v>
      </c>
      <c r="F4221" s="18">
        <v>1</v>
      </c>
      <c r="G4221" s="18">
        <f t="shared" si="199"/>
        <v>0</v>
      </c>
    </row>
    <row r="4222" spans="1:7">
      <c r="A4222" t="e">
        <f>_xlfn.XLOOKUP(I4222,UTILIZADAS[Contacto1],UTILIZADAS[Source.Name],,0)</f>
        <v>#N/A</v>
      </c>
      <c r="B4222" s="18" t="e">
        <f>VLOOKUP(J4222,Ref!A:C,3,0)</f>
        <v>#N/A</v>
      </c>
      <c r="C4222" s="18" t="e">
        <f>VLOOKUP(J4222,Ref!A:D,4,0)</f>
        <v>#N/A</v>
      </c>
      <c r="D4222" s="18" t="str">
        <f t="shared" si="198"/>
        <v>00/ene</v>
      </c>
      <c r="E4222" s="18">
        <f t="shared" si="197"/>
        <v>0</v>
      </c>
      <c r="F4222" s="18">
        <v>1</v>
      </c>
      <c r="G4222" s="18">
        <f t="shared" si="199"/>
        <v>0</v>
      </c>
    </row>
    <row r="4223" spans="1:7">
      <c r="A4223" t="e">
        <f>_xlfn.XLOOKUP(I4223,UTILIZADAS[Contacto1],UTILIZADAS[Source.Name],,0)</f>
        <v>#N/A</v>
      </c>
      <c r="B4223" s="18" t="e">
        <f>VLOOKUP(J4223,Ref!A:C,3,0)</f>
        <v>#N/A</v>
      </c>
      <c r="C4223" s="18" t="e">
        <f>VLOOKUP(J4223,Ref!A:D,4,0)</f>
        <v>#N/A</v>
      </c>
      <c r="D4223" s="18" t="str">
        <f t="shared" si="198"/>
        <v>00/ene</v>
      </c>
      <c r="E4223" s="18">
        <f t="shared" si="197"/>
        <v>0</v>
      </c>
      <c r="F4223" s="18">
        <v>1</v>
      </c>
      <c r="G4223" s="18">
        <f t="shared" si="199"/>
        <v>0</v>
      </c>
    </row>
    <row r="4224" spans="1:7">
      <c r="A4224" t="e">
        <f>_xlfn.XLOOKUP(I4224,UTILIZADAS[Contacto1],UTILIZADAS[Source.Name],,0)</f>
        <v>#N/A</v>
      </c>
      <c r="B4224" s="18" t="e">
        <f>VLOOKUP(J4224,Ref!A:C,3,0)</f>
        <v>#N/A</v>
      </c>
      <c r="C4224" s="18" t="e">
        <f>VLOOKUP(J4224,Ref!A:D,4,0)</f>
        <v>#N/A</v>
      </c>
      <c r="D4224" s="18" t="str">
        <f t="shared" si="198"/>
        <v>00/ene</v>
      </c>
      <c r="E4224" s="18">
        <f t="shared" si="197"/>
        <v>0</v>
      </c>
      <c r="F4224" s="18">
        <v>1</v>
      </c>
      <c r="G4224" s="18">
        <f t="shared" si="199"/>
        <v>0</v>
      </c>
    </row>
    <row r="4225" spans="1:7">
      <c r="A4225" t="e">
        <f>_xlfn.XLOOKUP(I4225,UTILIZADAS[Contacto1],UTILIZADAS[Source.Name],,0)</f>
        <v>#N/A</v>
      </c>
      <c r="B4225" s="18" t="e">
        <f>VLOOKUP(J4225,Ref!A:C,3,0)</f>
        <v>#N/A</v>
      </c>
      <c r="C4225" s="18" t="e">
        <f>VLOOKUP(J4225,Ref!A:D,4,0)</f>
        <v>#N/A</v>
      </c>
      <c r="D4225" s="18" t="str">
        <f t="shared" si="198"/>
        <v>00/ene</v>
      </c>
      <c r="E4225" s="18">
        <f t="shared" si="197"/>
        <v>0</v>
      </c>
      <c r="F4225" s="18">
        <v>1</v>
      </c>
      <c r="G4225" s="18">
        <f t="shared" si="199"/>
        <v>0</v>
      </c>
    </row>
    <row r="4226" spans="1:7">
      <c r="A4226" t="e">
        <f>_xlfn.XLOOKUP(I4226,UTILIZADAS[Contacto1],UTILIZADAS[Source.Name],,0)</f>
        <v>#N/A</v>
      </c>
      <c r="B4226" s="18" t="e">
        <f>VLOOKUP(J4226,Ref!A:C,3,0)</f>
        <v>#N/A</v>
      </c>
      <c r="C4226" s="18" t="e">
        <f>VLOOKUP(J4226,Ref!A:D,4,0)</f>
        <v>#N/A</v>
      </c>
      <c r="D4226" s="18" t="str">
        <f t="shared" si="198"/>
        <v>00/ene</v>
      </c>
      <c r="E4226" s="18">
        <f t="shared" ref="E4226:E4289" si="200">+COUNTIF(I:I,I4226)</f>
        <v>0</v>
      </c>
      <c r="F4226" s="18">
        <v>1</v>
      </c>
      <c r="G4226" s="18">
        <f t="shared" si="199"/>
        <v>0</v>
      </c>
    </row>
    <row r="4227" spans="1:7">
      <c r="A4227" t="e">
        <f>_xlfn.XLOOKUP(I4227,UTILIZADAS[Contacto1],UTILIZADAS[Source.Name],,0)</f>
        <v>#N/A</v>
      </c>
      <c r="B4227" s="18" t="e">
        <f>VLOOKUP(J4227,Ref!A:C,3,0)</f>
        <v>#N/A</v>
      </c>
      <c r="C4227" s="18" t="e">
        <f>VLOOKUP(J4227,Ref!A:D,4,0)</f>
        <v>#N/A</v>
      </c>
      <c r="D4227" s="18" t="str">
        <f t="shared" si="198"/>
        <v>00/ene</v>
      </c>
      <c r="E4227" s="18">
        <f t="shared" si="200"/>
        <v>0</v>
      </c>
      <c r="F4227" s="18">
        <v>1</v>
      </c>
      <c r="G4227" s="18">
        <f t="shared" si="199"/>
        <v>0</v>
      </c>
    </row>
    <row r="4228" spans="1:7">
      <c r="A4228" t="e">
        <f>_xlfn.XLOOKUP(I4228,UTILIZADAS[Contacto1],UTILIZADAS[Source.Name],,0)</f>
        <v>#N/A</v>
      </c>
      <c r="B4228" s="18" t="e">
        <f>VLOOKUP(J4228,Ref!A:C,3,0)</f>
        <v>#N/A</v>
      </c>
      <c r="C4228" s="18" t="e">
        <f>VLOOKUP(J4228,Ref!A:D,4,0)</f>
        <v>#N/A</v>
      </c>
      <c r="D4228" s="18" t="str">
        <f t="shared" si="198"/>
        <v>00/ene</v>
      </c>
      <c r="E4228" s="18">
        <f t="shared" si="200"/>
        <v>0</v>
      </c>
      <c r="F4228" s="18">
        <v>1</v>
      </c>
      <c r="G4228" s="18">
        <f t="shared" si="199"/>
        <v>0</v>
      </c>
    </row>
    <row r="4229" spans="1:7">
      <c r="A4229" t="e">
        <f>_xlfn.XLOOKUP(I4229,UTILIZADAS[Contacto1],UTILIZADAS[Source.Name],,0)</f>
        <v>#N/A</v>
      </c>
      <c r="B4229" s="18" t="e">
        <f>VLOOKUP(J4229,Ref!A:C,3,0)</f>
        <v>#N/A</v>
      </c>
      <c r="C4229" s="18" t="e">
        <f>VLOOKUP(J4229,Ref!A:D,4,0)</f>
        <v>#N/A</v>
      </c>
      <c r="D4229" s="18" t="str">
        <f t="shared" si="198"/>
        <v>00/ene</v>
      </c>
      <c r="E4229" s="18">
        <f t="shared" si="200"/>
        <v>0</v>
      </c>
      <c r="F4229" s="18">
        <v>1</v>
      </c>
      <c r="G4229" s="18">
        <f t="shared" si="199"/>
        <v>0</v>
      </c>
    </row>
    <row r="4230" spans="1:7">
      <c r="A4230" t="e">
        <f>_xlfn.XLOOKUP(I4230,UTILIZADAS[Contacto1],UTILIZADAS[Source.Name],,0)</f>
        <v>#N/A</v>
      </c>
      <c r="B4230" s="18" t="e">
        <f>VLOOKUP(J4230,Ref!A:C,3,0)</f>
        <v>#N/A</v>
      </c>
      <c r="C4230" s="18" t="e">
        <f>VLOOKUP(J4230,Ref!A:D,4,0)</f>
        <v>#N/A</v>
      </c>
      <c r="D4230" s="18" t="str">
        <f t="shared" si="198"/>
        <v>00/ene</v>
      </c>
      <c r="E4230" s="18">
        <f t="shared" si="200"/>
        <v>0</v>
      </c>
      <c r="F4230" s="18">
        <v>1</v>
      </c>
      <c r="G4230" s="18">
        <f t="shared" si="199"/>
        <v>0</v>
      </c>
    </row>
    <row r="4231" spans="1:7">
      <c r="A4231" t="e">
        <f>_xlfn.XLOOKUP(I4231,UTILIZADAS[Contacto1],UTILIZADAS[Source.Name],,0)</f>
        <v>#N/A</v>
      </c>
      <c r="B4231" s="18" t="e">
        <f>VLOOKUP(J4231,Ref!A:C,3,0)</f>
        <v>#N/A</v>
      </c>
      <c r="C4231" s="18" t="e">
        <f>VLOOKUP(J4231,Ref!A:D,4,0)</f>
        <v>#N/A</v>
      </c>
      <c r="D4231" s="18" t="str">
        <f t="shared" si="198"/>
        <v>00/ene</v>
      </c>
      <c r="E4231" s="18">
        <f t="shared" si="200"/>
        <v>0</v>
      </c>
      <c r="F4231" s="18">
        <v>1</v>
      </c>
      <c r="G4231" s="18">
        <f t="shared" si="199"/>
        <v>0</v>
      </c>
    </row>
    <row r="4232" spans="1:7">
      <c r="A4232" t="e">
        <f>_xlfn.XLOOKUP(I4232,UTILIZADAS[Contacto1],UTILIZADAS[Source.Name],,0)</f>
        <v>#N/A</v>
      </c>
      <c r="B4232" s="18" t="e">
        <f>VLOOKUP(J4232,Ref!A:C,3,0)</f>
        <v>#N/A</v>
      </c>
      <c r="C4232" s="18" t="e">
        <f>VLOOKUP(J4232,Ref!A:D,4,0)</f>
        <v>#N/A</v>
      </c>
      <c r="D4232" s="18" t="str">
        <f t="shared" si="198"/>
        <v>00/ene</v>
      </c>
      <c r="E4232" s="18">
        <f t="shared" si="200"/>
        <v>0</v>
      </c>
      <c r="F4232" s="18">
        <v>1</v>
      </c>
      <c r="G4232" s="18">
        <f t="shared" si="199"/>
        <v>0</v>
      </c>
    </row>
    <row r="4233" spans="1:7">
      <c r="A4233" t="e">
        <f>_xlfn.XLOOKUP(I4233,UTILIZADAS[Contacto1],UTILIZADAS[Source.Name],,0)</f>
        <v>#N/A</v>
      </c>
      <c r="B4233" s="18" t="e">
        <f>VLOOKUP(J4233,Ref!A:C,3,0)</f>
        <v>#N/A</v>
      </c>
      <c r="C4233" s="18" t="e">
        <f>VLOOKUP(J4233,Ref!A:D,4,0)</f>
        <v>#N/A</v>
      </c>
      <c r="D4233" s="18" t="str">
        <f t="shared" si="198"/>
        <v>00/ene</v>
      </c>
      <c r="E4233" s="18">
        <f t="shared" si="200"/>
        <v>0</v>
      </c>
      <c r="F4233" s="18">
        <v>1</v>
      </c>
      <c r="G4233" s="18">
        <f t="shared" si="199"/>
        <v>0</v>
      </c>
    </row>
    <row r="4234" spans="1:7">
      <c r="A4234" t="e">
        <f>_xlfn.XLOOKUP(I4234,UTILIZADAS[Contacto1],UTILIZADAS[Source.Name],,0)</f>
        <v>#N/A</v>
      </c>
      <c r="B4234" s="18" t="e">
        <f>VLOOKUP(J4234,Ref!A:C,3,0)</f>
        <v>#N/A</v>
      </c>
      <c r="C4234" s="18" t="e">
        <f>VLOOKUP(J4234,Ref!A:D,4,0)</f>
        <v>#N/A</v>
      </c>
      <c r="D4234" s="18" t="str">
        <f t="shared" si="198"/>
        <v>00/ene</v>
      </c>
      <c r="E4234" s="18">
        <f t="shared" si="200"/>
        <v>0</v>
      </c>
      <c r="F4234" s="18">
        <v>1</v>
      </c>
      <c r="G4234" s="18">
        <f t="shared" si="199"/>
        <v>0</v>
      </c>
    </row>
    <row r="4235" spans="1:7">
      <c r="A4235" t="e">
        <f>_xlfn.XLOOKUP(I4235,UTILIZADAS[Contacto1],UTILIZADAS[Source.Name],,0)</f>
        <v>#N/A</v>
      </c>
      <c r="B4235" s="18" t="e">
        <f>VLOOKUP(J4235,Ref!A:C,3,0)</f>
        <v>#N/A</v>
      </c>
      <c r="C4235" s="18" t="e">
        <f>VLOOKUP(J4235,Ref!A:D,4,0)</f>
        <v>#N/A</v>
      </c>
      <c r="D4235" s="18" t="str">
        <f t="shared" si="198"/>
        <v>00/ene</v>
      </c>
      <c r="E4235" s="18">
        <f t="shared" si="200"/>
        <v>0</v>
      </c>
      <c r="F4235" s="18">
        <v>1</v>
      </c>
      <c r="G4235" s="18">
        <f t="shared" si="199"/>
        <v>0</v>
      </c>
    </row>
    <row r="4236" spans="1:7">
      <c r="A4236" t="e">
        <f>_xlfn.XLOOKUP(I4236,UTILIZADAS[Contacto1],UTILIZADAS[Source.Name],,0)</f>
        <v>#N/A</v>
      </c>
      <c r="B4236" s="18" t="e">
        <f>VLOOKUP(J4236,Ref!A:C,3,0)</f>
        <v>#N/A</v>
      </c>
      <c r="C4236" s="18" t="e">
        <f>VLOOKUP(J4236,Ref!A:D,4,0)</f>
        <v>#N/A</v>
      </c>
      <c r="D4236" s="18" t="str">
        <f t="shared" si="198"/>
        <v>00/ene</v>
      </c>
      <c r="E4236" s="18">
        <f t="shared" si="200"/>
        <v>0</v>
      </c>
      <c r="F4236" s="18">
        <v>1</v>
      </c>
      <c r="G4236" s="18">
        <f t="shared" si="199"/>
        <v>0</v>
      </c>
    </row>
    <row r="4237" spans="1:7">
      <c r="A4237" t="e">
        <f>_xlfn.XLOOKUP(I4237,UTILIZADAS[Contacto1],UTILIZADAS[Source.Name],,0)</f>
        <v>#N/A</v>
      </c>
      <c r="B4237" s="18" t="e">
        <f>VLOOKUP(J4237,Ref!A:C,3,0)</f>
        <v>#N/A</v>
      </c>
      <c r="C4237" s="18" t="e">
        <f>VLOOKUP(J4237,Ref!A:D,4,0)</f>
        <v>#N/A</v>
      </c>
      <c r="D4237" s="18" t="str">
        <f t="shared" si="198"/>
        <v>00/ene</v>
      </c>
      <c r="E4237" s="18">
        <f t="shared" si="200"/>
        <v>0</v>
      </c>
      <c r="F4237" s="18">
        <v>1</v>
      </c>
      <c r="G4237" s="18">
        <f t="shared" si="199"/>
        <v>0</v>
      </c>
    </row>
    <row r="4238" spans="1:7">
      <c r="A4238" t="e">
        <f>_xlfn.XLOOKUP(I4238,UTILIZADAS[Contacto1],UTILIZADAS[Source.Name],,0)</f>
        <v>#N/A</v>
      </c>
      <c r="B4238" s="18" t="e">
        <f>VLOOKUP(J4238,Ref!A:C,3,0)</f>
        <v>#N/A</v>
      </c>
      <c r="C4238" s="18" t="e">
        <f>VLOOKUP(J4238,Ref!A:D,4,0)</f>
        <v>#N/A</v>
      </c>
      <c r="D4238" s="18" t="str">
        <f t="shared" si="198"/>
        <v>00/ene</v>
      </c>
      <c r="E4238" s="18">
        <f t="shared" si="200"/>
        <v>0</v>
      </c>
      <c r="F4238" s="18">
        <v>1</v>
      </c>
      <c r="G4238" s="18">
        <f t="shared" si="199"/>
        <v>0</v>
      </c>
    </row>
    <row r="4239" spans="1:7">
      <c r="A4239" t="e">
        <f>_xlfn.XLOOKUP(I4239,UTILIZADAS[Contacto1],UTILIZADAS[Source.Name],,0)</f>
        <v>#N/A</v>
      </c>
      <c r="B4239" s="18" t="e">
        <f>VLOOKUP(J4239,Ref!A:C,3,0)</f>
        <v>#N/A</v>
      </c>
      <c r="C4239" s="18" t="e">
        <f>VLOOKUP(J4239,Ref!A:D,4,0)</f>
        <v>#N/A</v>
      </c>
      <c r="D4239" s="18" t="str">
        <f t="shared" si="198"/>
        <v>00/ene</v>
      </c>
      <c r="E4239" s="18">
        <f t="shared" si="200"/>
        <v>0</v>
      </c>
      <c r="F4239" s="18">
        <v>1</v>
      </c>
      <c r="G4239" s="18">
        <f t="shared" si="199"/>
        <v>0</v>
      </c>
    </row>
    <row r="4240" spans="1:7">
      <c r="A4240" t="e">
        <f>_xlfn.XLOOKUP(I4240,UTILIZADAS[Contacto1],UTILIZADAS[Source.Name],,0)</f>
        <v>#N/A</v>
      </c>
      <c r="B4240" s="18" t="e">
        <f>VLOOKUP(J4240,Ref!A:C,3,0)</f>
        <v>#N/A</v>
      </c>
      <c r="C4240" s="18" t="e">
        <f>VLOOKUP(J4240,Ref!A:D,4,0)</f>
        <v>#N/A</v>
      </c>
      <c r="D4240" s="18" t="str">
        <f t="shared" si="198"/>
        <v>00/ene</v>
      </c>
      <c r="E4240" s="18">
        <f t="shared" si="200"/>
        <v>0</v>
      </c>
      <c r="F4240" s="18">
        <v>1</v>
      </c>
      <c r="G4240" s="18">
        <f t="shared" si="199"/>
        <v>0</v>
      </c>
    </row>
    <row r="4241" spans="1:7">
      <c r="A4241" t="e">
        <f>_xlfn.XLOOKUP(I4241,UTILIZADAS[Contacto1],UTILIZADAS[Source.Name],,0)</f>
        <v>#N/A</v>
      </c>
      <c r="B4241" s="18" t="e">
        <f>VLOOKUP(J4241,Ref!A:C,3,0)</f>
        <v>#N/A</v>
      </c>
      <c r="C4241" s="18" t="e">
        <f>VLOOKUP(J4241,Ref!A:D,4,0)</f>
        <v>#N/A</v>
      </c>
      <c r="D4241" s="18" t="str">
        <f t="shared" si="198"/>
        <v>00/ene</v>
      </c>
      <c r="E4241" s="18">
        <f t="shared" si="200"/>
        <v>0</v>
      </c>
      <c r="F4241" s="18">
        <v>1</v>
      </c>
      <c r="G4241" s="18">
        <f t="shared" si="199"/>
        <v>0</v>
      </c>
    </row>
    <row r="4242" spans="1:7">
      <c r="A4242" t="e">
        <f>_xlfn.XLOOKUP(I4242,UTILIZADAS[Contacto1],UTILIZADAS[Source.Name],,0)</f>
        <v>#N/A</v>
      </c>
      <c r="B4242" s="18" t="e">
        <f>VLOOKUP(J4242,Ref!A:C,3,0)</f>
        <v>#N/A</v>
      </c>
      <c r="C4242" s="18" t="e">
        <f>VLOOKUP(J4242,Ref!A:D,4,0)</f>
        <v>#N/A</v>
      </c>
      <c r="D4242" s="18" t="str">
        <f t="shared" si="198"/>
        <v>00/ene</v>
      </c>
      <c r="E4242" s="18">
        <f t="shared" si="200"/>
        <v>0</v>
      </c>
      <c r="F4242" s="18">
        <v>1</v>
      </c>
      <c r="G4242" s="18">
        <f t="shared" si="199"/>
        <v>0</v>
      </c>
    </row>
    <row r="4243" spans="1:7">
      <c r="A4243" t="e">
        <f>_xlfn.XLOOKUP(I4243,UTILIZADAS[Contacto1],UTILIZADAS[Source.Name],,0)</f>
        <v>#N/A</v>
      </c>
      <c r="B4243" s="18" t="e">
        <f>VLOOKUP(J4243,Ref!A:C,3,0)</f>
        <v>#N/A</v>
      </c>
      <c r="C4243" s="18" t="e">
        <f>VLOOKUP(J4243,Ref!A:D,4,0)</f>
        <v>#N/A</v>
      </c>
      <c r="D4243" s="18" t="str">
        <f t="shared" si="198"/>
        <v>00/ene</v>
      </c>
      <c r="E4243" s="18">
        <f t="shared" si="200"/>
        <v>0</v>
      </c>
      <c r="F4243" s="18">
        <v>1</v>
      </c>
      <c r="G4243" s="18">
        <f t="shared" si="199"/>
        <v>0</v>
      </c>
    </row>
    <row r="4244" spans="1:7">
      <c r="A4244" t="e">
        <f>_xlfn.XLOOKUP(I4244,UTILIZADAS[Contacto1],UTILIZADAS[Source.Name],,0)</f>
        <v>#N/A</v>
      </c>
      <c r="B4244" s="18" t="e">
        <f>VLOOKUP(J4244,Ref!A:C,3,0)</f>
        <v>#N/A</v>
      </c>
      <c r="C4244" s="18" t="e">
        <f>VLOOKUP(J4244,Ref!A:D,4,0)</f>
        <v>#N/A</v>
      </c>
      <c r="D4244" s="18" t="str">
        <f t="shared" si="198"/>
        <v>00/ene</v>
      </c>
      <c r="E4244" s="18">
        <f t="shared" si="200"/>
        <v>0</v>
      </c>
      <c r="F4244" s="18">
        <v>1</v>
      </c>
      <c r="G4244" s="18">
        <f t="shared" si="199"/>
        <v>0</v>
      </c>
    </row>
    <row r="4245" spans="1:7">
      <c r="A4245" t="e">
        <f>_xlfn.XLOOKUP(I4245,UTILIZADAS[Contacto1],UTILIZADAS[Source.Name],,0)</f>
        <v>#N/A</v>
      </c>
      <c r="B4245" s="18" t="e">
        <f>VLOOKUP(J4245,Ref!A:C,3,0)</f>
        <v>#N/A</v>
      </c>
      <c r="C4245" s="18" t="e">
        <f>VLOOKUP(J4245,Ref!A:D,4,0)</f>
        <v>#N/A</v>
      </c>
      <c r="D4245" s="18" t="str">
        <f t="shared" si="198"/>
        <v>00/ene</v>
      </c>
      <c r="E4245" s="18">
        <f t="shared" si="200"/>
        <v>0</v>
      </c>
      <c r="F4245" s="18">
        <v>1</v>
      </c>
      <c r="G4245" s="18">
        <f t="shared" si="199"/>
        <v>0</v>
      </c>
    </row>
    <row r="4246" spans="1:7">
      <c r="A4246" t="e">
        <f>_xlfn.XLOOKUP(I4246,UTILIZADAS[Contacto1],UTILIZADAS[Source.Name],,0)</f>
        <v>#N/A</v>
      </c>
      <c r="B4246" s="18" t="e">
        <f>VLOOKUP(J4246,Ref!A:C,3,0)</f>
        <v>#N/A</v>
      </c>
      <c r="C4246" s="18" t="e">
        <f>VLOOKUP(J4246,Ref!A:D,4,0)</f>
        <v>#N/A</v>
      </c>
      <c r="D4246" s="18" t="str">
        <f t="shared" si="198"/>
        <v>00/ene</v>
      </c>
      <c r="E4246" s="18">
        <f t="shared" si="200"/>
        <v>0</v>
      </c>
      <c r="F4246" s="18">
        <v>1</v>
      </c>
      <c r="G4246" s="18">
        <f t="shared" si="199"/>
        <v>0</v>
      </c>
    </row>
    <row r="4247" spans="1:7">
      <c r="A4247" t="e">
        <f>_xlfn.XLOOKUP(I4247,UTILIZADAS[Contacto1],UTILIZADAS[Source.Name],,0)</f>
        <v>#N/A</v>
      </c>
      <c r="B4247" s="18" t="e">
        <f>VLOOKUP(J4247,Ref!A:C,3,0)</f>
        <v>#N/A</v>
      </c>
      <c r="C4247" s="18" t="e">
        <f>VLOOKUP(J4247,Ref!A:D,4,0)</f>
        <v>#N/A</v>
      </c>
      <c r="D4247" s="18" t="str">
        <f t="shared" si="198"/>
        <v>00/ene</v>
      </c>
      <c r="E4247" s="18">
        <f t="shared" si="200"/>
        <v>0</v>
      </c>
      <c r="F4247" s="18">
        <v>1</v>
      </c>
      <c r="G4247" s="18">
        <f t="shared" si="199"/>
        <v>0</v>
      </c>
    </row>
    <row r="4248" spans="1:7">
      <c r="A4248" t="e">
        <f>_xlfn.XLOOKUP(I4248,UTILIZADAS[Contacto1],UTILIZADAS[Source.Name],,0)</f>
        <v>#N/A</v>
      </c>
      <c r="B4248" s="18" t="e">
        <f>VLOOKUP(J4248,Ref!A:C,3,0)</f>
        <v>#N/A</v>
      </c>
      <c r="C4248" s="18" t="e">
        <f>VLOOKUP(J4248,Ref!A:D,4,0)</f>
        <v>#N/A</v>
      </c>
      <c r="D4248" s="18" t="str">
        <f t="shared" si="198"/>
        <v>00/ene</v>
      </c>
      <c r="E4248" s="18">
        <f t="shared" si="200"/>
        <v>0</v>
      </c>
      <c r="F4248" s="18">
        <v>1</v>
      </c>
      <c r="G4248" s="18">
        <f t="shared" si="199"/>
        <v>0</v>
      </c>
    </row>
    <row r="4249" spans="1:7">
      <c r="A4249" t="e">
        <f>_xlfn.XLOOKUP(I4249,UTILIZADAS[Contacto1],UTILIZADAS[Source.Name],,0)</f>
        <v>#N/A</v>
      </c>
      <c r="B4249" s="18" t="e">
        <f>VLOOKUP(J4249,Ref!A:C,3,0)</f>
        <v>#N/A</v>
      </c>
      <c r="C4249" s="18" t="e">
        <f>VLOOKUP(J4249,Ref!A:D,4,0)</f>
        <v>#N/A</v>
      </c>
      <c r="D4249" s="18" t="str">
        <f t="shared" si="198"/>
        <v>00/ene</v>
      </c>
      <c r="E4249" s="18">
        <f t="shared" si="200"/>
        <v>0</v>
      </c>
      <c r="F4249" s="18">
        <v>1</v>
      </c>
      <c r="G4249" s="18">
        <f t="shared" si="199"/>
        <v>0</v>
      </c>
    </row>
    <row r="4250" spans="1:7">
      <c r="A4250" t="e">
        <f>_xlfn.XLOOKUP(I4250,UTILIZADAS[Contacto1],UTILIZADAS[Source.Name],,0)</f>
        <v>#N/A</v>
      </c>
      <c r="B4250" s="18" t="e">
        <f>VLOOKUP(J4250,Ref!A:C,3,0)</f>
        <v>#N/A</v>
      </c>
      <c r="C4250" s="18" t="e">
        <f>VLOOKUP(J4250,Ref!A:D,4,0)</f>
        <v>#N/A</v>
      </c>
      <c r="D4250" s="18" t="str">
        <f t="shared" si="198"/>
        <v>00/ene</v>
      </c>
      <c r="E4250" s="18">
        <f t="shared" si="200"/>
        <v>0</v>
      </c>
      <c r="F4250" s="18">
        <v>1</v>
      </c>
      <c r="G4250" s="18">
        <f t="shared" si="199"/>
        <v>0</v>
      </c>
    </row>
    <row r="4251" spans="1:7">
      <c r="A4251" t="e">
        <f>_xlfn.XLOOKUP(I4251,UTILIZADAS[Contacto1],UTILIZADAS[Source.Name],,0)</f>
        <v>#N/A</v>
      </c>
      <c r="B4251" s="18" t="e">
        <f>VLOOKUP(J4251,Ref!A:C,3,0)</f>
        <v>#N/A</v>
      </c>
      <c r="C4251" s="18" t="e">
        <f>VLOOKUP(J4251,Ref!A:D,4,0)</f>
        <v>#N/A</v>
      </c>
      <c r="D4251" s="18" t="str">
        <f t="shared" si="198"/>
        <v>00/ene</v>
      </c>
      <c r="E4251" s="18">
        <f t="shared" si="200"/>
        <v>0</v>
      </c>
      <c r="F4251" s="18">
        <v>1</v>
      </c>
      <c r="G4251" s="18">
        <f t="shared" si="199"/>
        <v>0</v>
      </c>
    </row>
    <row r="4252" spans="1:7">
      <c r="A4252" t="e">
        <f>_xlfn.XLOOKUP(I4252,UTILIZADAS[Contacto1],UTILIZADAS[Source.Name],,0)</f>
        <v>#N/A</v>
      </c>
      <c r="B4252" s="18" t="e">
        <f>VLOOKUP(J4252,Ref!A:C,3,0)</f>
        <v>#N/A</v>
      </c>
      <c r="C4252" s="18" t="e">
        <f>VLOOKUP(J4252,Ref!A:D,4,0)</f>
        <v>#N/A</v>
      </c>
      <c r="D4252" s="18" t="str">
        <f t="shared" si="198"/>
        <v>00/ene</v>
      </c>
      <c r="E4252" s="18">
        <f t="shared" si="200"/>
        <v>0</v>
      </c>
      <c r="F4252" s="18">
        <v>1</v>
      </c>
      <c r="G4252" s="18">
        <f t="shared" si="199"/>
        <v>0</v>
      </c>
    </row>
    <row r="4253" spans="1:7">
      <c r="A4253" t="e">
        <f>_xlfn.XLOOKUP(I4253,UTILIZADAS[Contacto1],UTILIZADAS[Source.Name],,0)</f>
        <v>#N/A</v>
      </c>
      <c r="B4253" s="18" t="e">
        <f>VLOOKUP(J4253,Ref!A:C,3,0)</f>
        <v>#N/A</v>
      </c>
      <c r="C4253" s="18" t="e">
        <f>VLOOKUP(J4253,Ref!A:D,4,0)</f>
        <v>#N/A</v>
      </c>
      <c r="D4253" s="18" t="str">
        <f t="shared" si="198"/>
        <v>00/ene</v>
      </c>
      <c r="E4253" s="18">
        <f t="shared" si="200"/>
        <v>0</v>
      </c>
      <c r="F4253" s="18">
        <v>1</v>
      </c>
      <c r="G4253" s="18">
        <f t="shared" si="199"/>
        <v>0</v>
      </c>
    </row>
    <row r="4254" spans="1:7">
      <c r="A4254" t="e">
        <f>_xlfn.XLOOKUP(I4254,UTILIZADAS[Contacto1],UTILIZADAS[Source.Name],,0)</f>
        <v>#N/A</v>
      </c>
      <c r="B4254" s="18" t="e">
        <f>VLOOKUP(J4254,Ref!A:C,3,0)</f>
        <v>#N/A</v>
      </c>
      <c r="C4254" s="18" t="e">
        <f>VLOOKUP(J4254,Ref!A:D,4,0)</f>
        <v>#N/A</v>
      </c>
      <c r="D4254" s="18" t="str">
        <f t="shared" si="198"/>
        <v>00/ene</v>
      </c>
      <c r="E4254" s="18">
        <f t="shared" si="200"/>
        <v>0</v>
      </c>
      <c r="F4254" s="18">
        <v>1</v>
      </c>
      <c r="G4254" s="18">
        <f t="shared" si="199"/>
        <v>0</v>
      </c>
    </row>
    <row r="4255" spans="1:7">
      <c r="A4255" t="e">
        <f>_xlfn.XLOOKUP(I4255,UTILIZADAS[Contacto1],UTILIZADAS[Source.Name],,0)</f>
        <v>#N/A</v>
      </c>
      <c r="B4255" s="18" t="e">
        <f>VLOOKUP(J4255,Ref!A:C,3,0)</f>
        <v>#N/A</v>
      </c>
      <c r="C4255" s="18" t="e">
        <f>VLOOKUP(J4255,Ref!A:D,4,0)</f>
        <v>#N/A</v>
      </c>
      <c r="D4255" s="18" t="str">
        <f t="shared" si="198"/>
        <v>00/ene</v>
      </c>
      <c r="E4255" s="18">
        <f t="shared" si="200"/>
        <v>0</v>
      </c>
      <c r="F4255" s="18">
        <v>1</v>
      </c>
      <c r="G4255" s="18">
        <f t="shared" si="199"/>
        <v>0</v>
      </c>
    </row>
    <row r="4256" spans="1:7">
      <c r="A4256" t="e">
        <f>_xlfn.XLOOKUP(I4256,UTILIZADAS[Contacto1],UTILIZADAS[Source.Name],,0)</f>
        <v>#N/A</v>
      </c>
      <c r="B4256" s="18" t="e">
        <f>VLOOKUP(J4256,Ref!A:C,3,0)</f>
        <v>#N/A</v>
      </c>
      <c r="C4256" s="18" t="e">
        <f>VLOOKUP(J4256,Ref!A:D,4,0)</f>
        <v>#N/A</v>
      </c>
      <c r="D4256" s="18" t="str">
        <f t="shared" si="198"/>
        <v>00/ene</v>
      </c>
      <c r="E4256" s="18">
        <f t="shared" si="200"/>
        <v>0</v>
      </c>
      <c r="F4256" s="18">
        <v>1</v>
      </c>
      <c r="G4256" s="18">
        <f t="shared" si="199"/>
        <v>0</v>
      </c>
    </row>
    <row r="4257" spans="1:7">
      <c r="A4257" t="e">
        <f>_xlfn.XLOOKUP(I4257,UTILIZADAS[Contacto1],UTILIZADAS[Source.Name],,0)</f>
        <v>#N/A</v>
      </c>
      <c r="B4257" s="18" t="e">
        <f>VLOOKUP(J4257,Ref!A:C,3,0)</f>
        <v>#N/A</v>
      </c>
      <c r="C4257" s="18" t="e">
        <f>VLOOKUP(J4257,Ref!A:D,4,0)</f>
        <v>#N/A</v>
      </c>
      <c r="D4257" s="18" t="str">
        <f t="shared" si="198"/>
        <v>00/ene</v>
      </c>
      <c r="E4257" s="18">
        <f t="shared" si="200"/>
        <v>0</v>
      </c>
      <c r="F4257" s="18">
        <v>1</v>
      </c>
      <c r="G4257" s="18">
        <f t="shared" si="199"/>
        <v>0</v>
      </c>
    </row>
    <row r="4258" spans="1:7">
      <c r="A4258" t="e">
        <f>_xlfn.XLOOKUP(I4258,UTILIZADAS[Contacto1],UTILIZADAS[Source.Name],,0)</f>
        <v>#N/A</v>
      </c>
      <c r="B4258" s="18" t="e">
        <f>VLOOKUP(J4258,Ref!A:C,3,0)</f>
        <v>#N/A</v>
      </c>
      <c r="C4258" s="18" t="e">
        <f>VLOOKUP(J4258,Ref!A:D,4,0)</f>
        <v>#N/A</v>
      </c>
      <c r="D4258" s="18" t="str">
        <f t="shared" si="198"/>
        <v>00/ene</v>
      </c>
      <c r="E4258" s="18">
        <f t="shared" si="200"/>
        <v>0</v>
      </c>
      <c r="F4258" s="18">
        <v>1</v>
      </c>
      <c r="G4258" s="18">
        <f t="shared" si="199"/>
        <v>0</v>
      </c>
    </row>
    <row r="4259" spans="1:7">
      <c r="A4259" t="e">
        <f>_xlfn.XLOOKUP(I4259,UTILIZADAS[Contacto1],UTILIZADAS[Source.Name],,0)</f>
        <v>#N/A</v>
      </c>
      <c r="B4259" s="18" t="e">
        <f>VLOOKUP(J4259,Ref!A:C,3,0)</f>
        <v>#N/A</v>
      </c>
      <c r="C4259" s="18" t="e">
        <f>VLOOKUP(J4259,Ref!A:D,4,0)</f>
        <v>#N/A</v>
      </c>
      <c r="D4259" s="18" t="str">
        <f t="shared" si="198"/>
        <v>00/ene</v>
      </c>
      <c r="E4259" s="18">
        <f t="shared" si="200"/>
        <v>0</v>
      </c>
      <c r="F4259" s="18">
        <v>1</v>
      </c>
      <c r="G4259" s="18">
        <f t="shared" si="199"/>
        <v>0</v>
      </c>
    </row>
    <row r="4260" spans="1:7">
      <c r="A4260" t="e">
        <f>_xlfn.XLOOKUP(I4260,UTILIZADAS[Contacto1],UTILIZADAS[Source.Name],,0)</f>
        <v>#N/A</v>
      </c>
      <c r="B4260" s="18" t="e">
        <f>VLOOKUP(J4260,Ref!A:C,3,0)</f>
        <v>#N/A</v>
      </c>
      <c r="C4260" s="18" t="e">
        <f>VLOOKUP(J4260,Ref!A:D,4,0)</f>
        <v>#N/A</v>
      </c>
      <c r="D4260" s="18" t="str">
        <f t="shared" si="198"/>
        <v>00/ene</v>
      </c>
      <c r="E4260" s="18">
        <f t="shared" si="200"/>
        <v>0</v>
      </c>
      <c r="F4260" s="18">
        <v>1</v>
      </c>
      <c r="G4260" s="18">
        <f t="shared" si="199"/>
        <v>0</v>
      </c>
    </row>
    <row r="4261" spans="1:7">
      <c r="A4261" t="e">
        <f>_xlfn.XLOOKUP(I4261,UTILIZADAS[Contacto1],UTILIZADAS[Source.Name],,0)</f>
        <v>#N/A</v>
      </c>
      <c r="B4261" s="18" t="e">
        <f>VLOOKUP(J4261,Ref!A:C,3,0)</f>
        <v>#N/A</v>
      </c>
      <c r="C4261" s="18" t="e">
        <f>VLOOKUP(J4261,Ref!A:D,4,0)</f>
        <v>#N/A</v>
      </c>
      <c r="D4261" s="18" t="str">
        <f t="shared" si="198"/>
        <v>00/ene</v>
      </c>
      <c r="E4261" s="18">
        <f t="shared" si="200"/>
        <v>0</v>
      </c>
      <c r="F4261" s="18">
        <v>1</v>
      </c>
      <c r="G4261" s="18">
        <f t="shared" si="199"/>
        <v>0</v>
      </c>
    </row>
    <row r="4262" spans="1:7">
      <c r="A4262" t="e">
        <f>_xlfn.XLOOKUP(I4262,UTILIZADAS[Contacto1],UTILIZADAS[Source.Name],,0)</f>
        <v>#N/A</v>
      </c>
      <c r="B4262" s="18" t="e">
        <f>VLOOKUP(J4262,Ref!A:C,3,0)</f>
        <v>#N/A</v>
      </c>
      <c r="C4262" s="18" t="e">
        <f>VLOOKUP(J4262,Ref!A:D,4,0)</f>
        <v>#N/A</v>
      </c>
      <c r="D4262" s="18" t="str">
        <f t="shared" si="198"/>
        <v>00/ene</v>
      </c>
      <c r="E4262" s="18">
        <f t="shared" si="200"/>
        <v>0</v>
      </c>
      <c r="F4262" s="18">
        <v>1</v>
      </c>
      <c r="G4262" s="18">
        <f t="shared" si="199"/>
        <v>0</v>
      </c>
    </row>
    <row r="4263" spans="1:7">
      <c r="A4263" t="e">
        <f>_xlfn.XLOOKUP(I4263,UTILIZADAS[Contacto1],UTILIZADAS[Source.Name],,0)</f>
        <v>#N/A</v>
      </c>
      <c r="B4263" s="18" t="e">
        <f>VLOOKUP(J4263,Ref!A:C,3,0)</f>
        <v>#N/A</v>
      </c>
      <c r="C4263" s="18" t="e">
        <f>VLOOKUP(J4263,Ref!A:D,4,0)</f>
        <v>#N/A</v>
      </c>
      <c r="D4263" s="18" t="str">
        <f t="shared" si="198"/>
        <v>00/ene</v>
      </c>
      <c r="E4263" s="18">
        <f t="shared" si="200"/>
        <v>0</v>
      </c>
      <c r="F4263" s="18">
        <v>1</v>
      </c>
      <c r="G4263" s="18">
        <f t="shared" si="199"/>
        <v>0</v>
      </c>
    </row>
    <row r="4264" spans="1:7">
      <c r="A4264" t="e">
        <f>_xlfn.XLOOKUP(I4264,UTILIZADAS[Contacto1],UTILIZADAS[Source.Name],,0)</f>
        <v>#N/A</v>
      </c>
      <c r="B4264" s="18" t="e">
        <f>VLOOKUP(J4264,Ref!A:C,3,0)</f>
        <v>#N/A</v>
      </c>
      <c r="C4264" s="18" t="e">
        <f>VLOOKUP(J4264,Ref!A:D,4,0)</f>
        <v>#N/A</v>
      </c>
      <c r="D4264" s="18" t="str">
        <f t="shared" si="198"/>
        <v>00/ene</v>
      </c>
      <c r="E4264" s="18">
        <f t="shared" si="200"/>
        <v>0</v>
      </c>
      <c r="F4264" s="18">
        <v>1</v>
      </c>
      <c r="G4264" s="18">
        <f t="shared" si="199"/>
        <v>0</v>
      </c>
    </row>
    <row r="4265" spans="1:7">
      <c r="A4265" t="e">
        <f>_xlfn.XLOOKUP(I4265,UTILIZADAS[Contacto1],UTILIZADAS[Source.Name],,0)</f>
        <v>#N/A</v>
      </c>
      <c r="B4265" s="18" t="e">
        <f>VLOOKUP(J4265,Ref!A:C,3,0)</f>
        <v>#N/A</v>
      </c>
      <c r="C4265" s="18" t="e">
        <f>VLOOKUP(J4265,Ref!A:D,4,0)</f>
        <v>#N/A</v>
      </c>
      <c r="D4265" s="18" t="str">
        <f t="shared" si="198"/>
        <v>00/ene</v>
      </c>
      <c r="E4265" s="18">
        <f t="shared" si="200"/>
        <v>0</v>
      </c>
      <c r="F4265" s="18">
        <v>1</v>
      </c>
      <c r="G4265" s="18">
        <f t="shared" si="199"/>
        <v>0</v>
      </c>
    </row>
    <row r="4266" spans="1:7">
      <c r="A4266" t="e">
        <f>_xlfn.XLOOKUP(I4266,UTILIZADAS[Contacto1],UTILIZADAS[Source.Name],,0)</f>
        <v>#N/A</v>
      </c>
      <c r="B4266" s="18" t="e">
        <f>VLOOKUP(J4266,Ref!A:C,3,0)</f>
        <v>#N/A</v>
      </c>
      <c r="C4266" s="18" t="e">
        <f>VLOOKUP(J4266,Ref!A:D,4,0)</f>
        <v>#N/A</v>
      </c>
      <c r="D4266" s="18" t="str">
        <f t="shared" si="198"/>
        <v>00/ene</v>
      </c>
      <c r="E4266" s="18">
        <f t="shared" si="200"/>
        <v>0</v>
      </c>
      <c r="F4266" s="18">
        <v>1</v>
      </c>
      <c r="G4266" s="18">
        <f t="shared" si="199"/>
        <v>0</v>
      </c>
    </row>
    <row r="4267" spans="1:7">
      <c r="A4267" t="e">
        <f>_xlfn.XLOOKUP(I4267,UTILIZADAS[Contacto1],UTILIZADAS[Source.Name],,0)</f>
        <v>#N/A</v>
      </c>
      <c r="B4267" s="18" t="e">
        <f>VLOOKUP(J4267,Ref!A:C,3,0)</f>
        <v>#N/A</v>
      </c>
      <c r="C4267" s="18" t="e">
        <f>VLOOKUP(J4267,Ref!A:D,4,0)</f>
        <v>#N/A</v>
      </c>
      <c r="D4267" s="18" t="str">
        <f t="shared" si="198"/>
        <v>00/ene</v>
      </c>
      <c r="E4267" s="18">
        <f t="shared" si="200"/>
        <v>0</v>
      </c>
      <c r="F4267" s="18">
        <v>1</v>
      </c>
      <c r="G4267" s="18">
        <f t="shared" si="199"/>
        <v>0</v>
      </c>
    </row>
    <row r="4268" spans="1:7">
      <c r="A4268" t="e">
        <f>_xlfn.XLOOKUP(I4268,UTILIZADAS[Contacto1],UTILIZADAS[Source.Name],,0)</f>
        <v>#N/A</v>
      </c>
      <c r="B4268" s="18" t="e">
        <f>VLOOKUP(J4268,Ref!A:C,3,0)</f>
        <v>#N/A</v>
      </c>
      <c r="C4268" s="18" t="e">
        <f>VLOOKUP(J4268,Ref!A:D,4,0)</f>
        <v>#N/A</v>
      </c>
      <c r="D4268" s="18" t="str">
        <f t="shared" si="198"/>
        <v>00/ene</v>
      </c>
      <c r="E4268" s="18">
        <f t="shared" si="200"/>
        <v>0</v>
      </c>
      <c r="F4268" s="18">
        <v>1</v>
      </c>
      <c r="G4268" s="18">
        <f t="shared" si="199"/>
        <v>0</v>
      </c>
    </row>
    <row r="4269" spans="1:7">
      <c r="A4269" t="e">
        <f>_xlfn.XLOOKUP(I4269,UTILIZADAS[Contacto1],UTILIZADAS[Source.Name],,0)</f>
        <v>#N/A</v>
      </c>
      <c r="B4269" s="18" t="e">
        <f>VLOOKUP(J4269,Ref!A:C,3,0)</f>
        <v>#N/A</v>
      </c>
      <c r="C4269" s="18" t="e">
        <f>VLOOKUP(J4269,Ref!A:D,4,0)</f>
        <v>#N/A</v>
      </c>
      <c r="D4269" s="18" t="str">
        <f t="shared" si="198"/>
        <v>00/ene</v>
      </c>
      <c r="E4269" s="18">
        <f t="shared" si="200"/>
        <v>0</v>
      </c>
      <c r="F4269" s="18">
        <v>1</v>
      </c>
      <c r="G4269" s="18">
        <f t="shared" si="199"/>
        <v>0</v>
      </c>
    </row>
    <row r="4270" spans="1:7">
      <c r="A4270" t="e">
        <f>_xlfn.XLOOKUP(I4270,UTILIZADAS[Contacto1],UTILIZADAS[Source.Name],,0)</f>
        <v>#N/A</v>
      </c>
      <c r="B4270" s="18" t="e">
        <f>VLOOKUP(J4270,Ref!A:C,3,0)</f>
        <v>#N/A</v>
      </c>
      <c r="C4270" s="18" t="e">
        <f>VLOOKUP(J4270,Ref!A:D,4,0)</f>
        <v>#N/A</v>
      </c>
      <c r="D4270" s="18" t="str">
        <f t="shared" si="198"/>
        <v>00/ene</v>
      </c>
      <c r="E4270" s="18">
        <f t="shared" si="200"/>
        <v>0</v>
      </c>
      <c r="F4270" s="18">
        <v>1</v>
      </c>
      <c r="G4270" s="18">
        <f t="shared" si="199"/>
        <v>0</v>
      </c>
    </row>
    <row r="4271" spans="1:7">
      <c r="A4271" t="e">
        <f>_xlfn.XLOOKUP(I4271,UTILIZADAS[Contacto1],UTILIZADAS[Source.Name],,0)</f>
        <v>#N/A</v>
      </c>
      <c r="B4271" s="18" t="e">
        <f>VLOOKUP(J4271,Ref!A:C,3,0)</f>
        <v>#N/A</v>
      </c>
      <c r="C4271" s="18" t="e">
        <f>VLOOKUP(J4271,Ref!A:D,4,0)</f>
        <v>#N/A</v>
      </c>
      <c r="D4271" s="18" t="str">
        <f t="shared" si="198"/>
        <v>00/ene</v>
      </c>
      <c r="E4271" s="18">
        <f t="shared" si="200"/>
        <v>0</v>
      </c>
      <c r="F4271" s="18">
        <v>1</v>
      </c>
      <c r="G4271" s="18">
        <f t="shared" si="199"/>
        <v>0</v>
      </c>
    </row>
    <row r="4272" spans="1:7">
      <c r="A4272" t="e">
        <f>_xlfn.XLOOKUP(I4272,UTILIZADAS[Contacto1],UTILIZADAS[Source.Name],,0)</f>
        <v>#N/A</v>
      </c>
      <c r="B4272" s="18" t="e">
        <f>VLOOKUP(J4272,Ref!A:C,3,0)</f>
        <v>#N/A</v>
      </c>
      <c r="C4272" s="18" t="e">
        <f>VLOOKUP(J4272,Ref!A:D,4,0)</f>
        <v>#N/A</v>
      </c>
      <c r="D4272" s="18" t="str">
        <f t="shared" si="198"/>
        <v>00/ene</v>
      </c>
      <c r="E4272" s="18">
        <f t="shared" si="200"/>
        <v>0</v>
      </c>
      <c r="F4272" s="18">
        <v>1</v>
      </c>
      <c r="G4272" s="18">
        <f t="shared" si="199"/>
        <v>0</v>
      </c>
    </row>
    <row r="4273" spans="1:7">
      <c r="A4273" t="e">
        <f>_xlfn.XLOOKUP(I4273,UTILIZADAS[Contacto1],UTILIZADAS[Source.Name],,0)</f>
        <v>#N/A</v>
      </c>
      <c r="B4273" s="18" t="e">
        <f>VLOOKUP(J4273,Ref!A:C,3,0)</f>
        <v>#N/A</v>
      </c>
      <c r="C4273" s="18" t="e">
        <f>VLOOKUP(J4273,Ref!A:D,4,0)</f>
        <v>#N/A</v>
      </c>
      <c r="D4273" s="18" t="str">
        <f t="shared" si="198"/>
        <v>00/ene</v>
      </c>
      <c r="E4273" s="18">
        <f t="shared" si="200"/>
        <v>0</v>
      </c>
      <c r="F4273" s="18">
        <v>1</v>
      </c>
      <c r="G4273" s="18">
        <f t="shared" si="199"/>
        <v>0</v>
      </c>
    </row>
    <row r="4274" spans="1:7">
      <c r="A4274" t="e">
        <f>_xlfn.XLOOKUP(I4274,UTILIZADAS[Contacto1],UTILIZADAS[Source.Name],,0)</f>
        <v>#N/A</v>
      </c>
      <c r="B4274" s="18" t="e">
        <f>VLOOKUP(J4274,Ref!A:C,3,0)</f>
        <v>#N/A</v>
      </c>
      <c r="C4274" s="18" t="e">
        <f>VLOOKUP(J4274,Ref!A:D,4,0)</f>
        <v>#N/A</v>
      </c>
      <c r="D4274" s="18" t="str">
        <f t="shared" ref="D4274:D4337" si="201">TEXT(H4274,"dd/mmm")</f>
        <v>00/ene</v>
      </c>
      <c r="E4274" s="18">
        <f t="shared" si="200"/>
        <v>0</v>
      </c>
      <c r="F4274" s="18">
        <v>1</v>
      </c>
      <c r="G4274" s="18">
        <f t="shared" ref="G4274:G4337" si="202">IF(I4274=I4275,0,1)</f>
        <v>0</v>
      </c>
    </row>
    <row r="4275" spans="1:7">
      <c r="A4275" t="e">
        <f>_xlfn.XLOOKUP(I4275,UTILIZADAS[Contacto1],UTILIZADAS[Source.Name],,0)</f>
        <v>#N/A</v>
      </c>
      <c r="B4275" s="18" t="e">
        <f>VLOOKUP(J4275,Ref!A:C,3,0)</f>
        <v>#N/A</v>
      </c>
      <c r="C4275" s="18" t="e">
        <f>VLOOKUP(J4275,Ref!A:D,4,0)</f>
        <v>#N/A</v>
      </c>
      <c r="D4275" s="18" t="str">
        <f t="shared" si="201"/>
        <v>00/ene</v>
      </c>
      <c r="E4275" s="18">
        <f t="shared" si="200"/>
        <v>0</v>
      </c>
      <c r="F4275" s="18">
        <v>1</v>
      </c>
      <c r="G4275" s="18">
        <f t="shared" si="202"/>
        <v>0</v>
      </c>
    </row>
    <row r="4276" spans="1:7">
      <c r="A4276" t="e">
        <f>_xlfn.XLOOKUP(I4276,UTILIZADAS[Contacto1],UTILIZADAS[Source.Name],,0)</f>
        <v>#N/A</v>
      </c>
      <c r="B4276" s="18" t="e">
        <f>VLOOKUP(J4276,Ref!A:C,3,0)</f>
        <v>#N/A</v>
      </c>
      <c r="C4276" s="18" t="e">
        <f>VLOOKUP(J4276,Ref!A:D,4,0)</f>
        <v>#N/A</v>
      </c>
      <c r="D4276" s="18" t="str">
        <f t="shared" si="201"/>
        <v>00/ene</v>
      </c>
      <c r="E4276" s="18">
        <f t="shared" si="200"/>
        <v>0</v>
      </c>
      <c r="F4276" s="18">
        <v>1</v>
      </c>
      <c r="G4276" s="18">
        <f t="shared" si="202"/>
        <v>0</v>
      </c>
    </row>
    <row r="4277" spans="1:7">
      <c r="A4277" t="e">
        <f>_xlfn.XLOOKUP(I4277,UTILIZADAS[Contacto1],UTILIZADAS[Source.Name],,0)</f>
        <v>#N/A</v>
      </c>
      <c r="B4277" s="18" t="e">
        <f>VLOOKUP(J4277,Ref!A:C,3,0)</f>
        <v>#N/A</v>
      </c>
      <c r="C4277" s="18" t="e">
        <f>VLOOKUP(J4277,Ref!A:D,4,0)</f>
        <v>#N/A</v>
      </c>
      <c r="D4277" s="18" t="str">
        <f t="shared" si="201"/>
        <v>00/ene</v>
      </c>
      <c r="E4277" s="18">
        <f t="shared" si="200"/>
        <v>0</v>
      </c>
      <c r="F4277" s="18">
        <v>1</v>
      </c>
      <c r="G4277" s="18">
        <f t="shared" si="202"/>
        <v>0</v>
      </c>
    </row>
    <row r="4278" spans="1:7">
      <c r="A4278" t="e">
        <f>_xlfn.XLOOKUP(I4278,UTILIZADAS[Contacto1],UTILIZADAS[Source.Name],,0)</f>
        <v>#N/A</v>
      </c>
      <c r="B4278" s="18" t="e">
        <f>VLOOKUP(J4278,Ref!A:C,3,0)</f>
        <v>#N/A</v>
      </c>
      <c r="C4278" s="18" t="e">
        <f>VLOOKUP(J4278,Ref!A:D,4,0)</f>
        <v>#N/A</v>
      </c>
      <c r="D4278" s="18" t="str">
        <f t="shared" si="201"/>
        <v>00/ene</v>
      </c>
      <c r="E4278" s="18">
        <f t="shared" si="200"/>
        <v>0</v>
      </c>
      <c r="F4278" s="18">
        <v>1</v>
      </c>
      <c r="G4278" s="18">
        <f t="shared" si="202"/>
        <v>0</v>
      </c>
    </row>
    <row r="4279" spans="1:7">
      <c r="A4279" t="e">
        <f>_xlfn.XLOOKUP(I4279,UTILIZADAS[Contacto1],UTILIZADAS[Source.Name],,0)</f>
        <v>#N/A</v>
      </c>
      <c r="B4279" s="18" t="e">
        <f>VLOOKUP(J4279,Ref!A:C,3,0)</f>
        <v>#N/A</v>
      </c>
      <c r="C4279" s="18" t="e">
        <f>VLOOKUP(J4279,Ref!A:D,4,0)</f>
        <v>#N/A</v>
      </c>
      <c r="D4279" s="18" t="str">
        <f t="shared" si="201"/>
        <v>00/ene</v>
      </c>
      <c r="E4279" s="18">
        <f t="shared" si="200"/>
        <v>0</v>
      </c>
      <c r="F4279" s="18">
        <v>1</v>
      </c>
      <c r="G4279" s="18">
        <f t="shared" si="202"/>
        <v>0</v>
      </c>
    </row>
    <row r="4280" spans="1:7">
      <c r="A4280" t="e">
        <f>_xlfn.XLOOKUP(I4280,UTILIZADAS[Contacto1],UTILIZADAS[Source.Name],,0)</f>
        <v>#N/A</v>
      </c>
      <c r="B4280" s="18" t="e">
        <f>VLOOKUP(J4280,Ref!A:C,3,0)</f>
        <v>#N/A</v>
      </c>
      <c r="C4280" s="18" t="e">
        <f>VLOOKUP(J4280,Ref!A:D,4,0)</f>
        <v>#N/A</v>
      </c>
      <c r="D4280" s="18" t="str">
        <f t="shared" si="201"/>
        <v>00/ene</v>
      </c>
      <c r="E4280" s="18">
        <f t="shared" si="200"/>
        <v>0</v>
      </c>
      <c r="F4280" s="18">
        <v>1</v>
      </c>
      <c r="G4280" s="18">
        <f t="shared" si="202"/>
        <v>0</v>
      </c>
    </row>
    <row r="4281" spans="1:7">
      <c r="A4281" t="e">
        <f>_xlfn.XLOOKUP(I4281,UTILIZADAS[Contacto1],UTILIZADAS[Source.Name],,0)</f>
        <v>#N/A</v>
      </c>
      <c r="B4281" s="18" t="e">
        <f>VLOOKUP(J4281,Ref!A:C,3,0)</f>
        <v>#N/A</v>
      </c>
      <c r="C4281" s="18" t="e">
        <f>VLOOKUP(J4281,Ref!A:D,4,0)</f>
        <v>#N/A</v>
      </c>
      <c r="D4281" s="18" t="str">
        <f t="shared" si="201"/>
        <v>00/ene</v>
      </c>
      <c r="E4281" s="18">
        <f t="shared" si="200"/>
        <v>0</v>
      </c>
      <c r="F4281" s="18">
        <v>1</v>
      </c>
      <c r="G4281" s="18">
        <f t="shared" si="202"/>
        <v>0</v>
      </c>
    </row>
    <row r="4282" spans="1:7">
      <c r="A4282" t="e">
        <f>_xlfn.XLOOKUP(I4282,UTILIZADAS[Contacto1],UTILIZADAS[Source.Name],,0)</f>
        <v>#N/A</v>
      </c>
      <c r="B4282" s="18" t="e">
        <f>VLOOKUP(J4282,Ref!A:C,3,0)</f>
        <v>#N/A</v>
      </c>
      <c r="C4282" s="18" t="e">
        <f>VLOOKUP(J4282,Ref!A:D,4,0)</f>
        <v>#N/A</v>
      </c>
      <c r="D4282" s="18" t="str">
        <f t="shared" si="201"/>
        <v>00/ene</v>
      </c>
      <c r="E4282" s="18">
        <f t="shared" si="200"/>
        <v>0</v>
      </c>
      <c r="F4282" s="18">
        <v>1</v>
      </c>
      <c r="G4282" s="18">
        <f t="shared" si="202"/>
        <v>0</v>
      </c>
    </row>
    <row r="4283" spans="1:7">
      <c r="A4283" t="e">
        <f>_xlfn.XLOOKUP(I4283,UTILIZADAS[Contacto1],UTILIZADAS[Source.Name],,0)</f>
        <v>#N/A</v>
      </c>
      <c r="B4283" s="18" t="e">
        <f>VLOOKUP(J4283,Ref!A:C,3,0)</f>
        <v>#N/A</v>
      </c>
      <c r="C4283" s="18" t="e">
        <f>VLOOKUP(J4283,Ref!A:D,4,0)</f>
        <v>#N/A</v>
      </c>
      <c r="D4283" s="18" t="str">
        <f t="shared" si="201"/>
        <v>00/ene</v>
      </c>
      <c r="E4283" s="18">
        <f t="shared" si="200"/>
        <v>0</v>
      </c>
      <c r="F4283" s="18">
        <v>1</v>
      </c>
      <c r="G4283" s="18">
        <f t="shared" si="202"/>
        <v>0</v>
      </c>
    </row>
    <row r="4284" spans="1:7">
      <c r="A4284" t="e">
        <f>_xlfn.XLOOKUP(I4284,UTILIZADAS[Contacto1],UTILIZADAS[Source.Name],,0)</f>
        <v>#N/A</v>
      </c>
      <c r="B4284" s="18" t="e">
        <f>VLOOKUP(J4284,Ref!A:C,3,0)</f>
        <v>#N/A</v>
      </c>
      <c r="C4284" s="18" t="e">
        <f>VLOOKUP(J4284,Ref!A:D,4,0)</f>
        <v>#N/A</v>
      </c>
      <c r="D4284" s="18" t="str">
        <f t="shared" si="201"/>
        <v>00/ene</v>
      </c>
      <c r="E4284" s="18">
        <f t="shared" si="200"/>
        <v>0</v>
      </c>
      <c r="F4284" s="18">
        <v>1</v>
      </c>
      <c r="G4284" s="18">
        <f t="shared" si="202"/>
        <v>0</v>
      </c>
    </row>
    <row r="4285" spans="1:7">
      <c r="A4285" t="e">
        <f>_xlfn.XLOOKUP(I4285,UTILIZADAS[Contacto1],UTILIZADAS[Source.Name],,0)</f>
        <v>#N/A</v>
      </c>
      <c r="B4285" s="18" t="e">
        <f>VLOOKUP(J4285,Ref!A:C,3,0)</f>
        <v>#N/A</v>
      </c>
      <c r="C4285" s="18" t="e">
        <f>VLOOKUP(J4285,Ref!A:D,4,0)</f>
        <v>#N/A</v>
      </c>
      <c r="D4285" s="18" t="str">
        <f t="shared" si="201"/>
        <v>00/ene</v>
      </c>
      <c r="E4285" s="18">
        <f t="shared" si="200"/>
        <v>0</v>
      </c>
      <c r="F4285" s="18">
        <v>1</v>
      </c>
      <c r="G4285" s="18">
        <f t="shared" si="202"/>
        <v>0</v>
      </c>
    </row>
    <row r="4286" spans="1:7">
      <c r="A4286" t="e">
        <f>_xlfn.XLOOKUP(I4286,UTILIZADAS[Contacto1],UTILIZADAS[Source.Name],,0)</f>
        <v>#N/A</v>
      </c>
      <c r="B4286" s="18" t="e">
        <f>VLOOKUP(J4286,Ref!A:C,3,0)</f>
        <v>#N/A</v>
      </c>
      <c r="C4286" s="18" t="e">
        <f>VLOOKUP(J4286,Ref!A:D,4,0)</f>
        <v>#N/A</v>
      </c>
      <c r="D4286" s="18" t="str">
        <f t="shared" si="201"/>
        <v>00/ene</v>
      </c>
      <c r="E4286" s="18">
        <f t="shared" si="200"/>
        <v>0</v>
      </c>
      <c r="F4286" s="18">
        <v>1</v>
      </c>
      <c r="G4286" s="18">
        <f t="shared" si="202"/>
        <v>0</v>
      </c>
    </row>
    <row r="4287" spans="1:7">
      <c r="A4287" t="e">
        <f>_xlfn.XLOOKUP(I4287,UTILIZADAS[Contacto1],UTILIZADAS[Source.Name],,0)</f>
        <v>#N/A</v>
      </c>
      <c r="B4287" s="18" t="e">
        <f>VLOOKUP(J4287,Ref!A:C,3,0)</f>
        <v>#N/A</v>
      </c>
      <c r="C4287" s="18" t="e">
        <f>VLOOKUP(J4287,Ref!A:D,4,0)</f>
        <v>#N/A</v>
      </c>
      <c r="D4287" s="18" t="str">
        <f t="shared" si="201"/>
        <v>00/ene</v>
      </c>
      <c r="E4287" s="18">
        <f t="shared" si="200"/>
        <v>0</v>
      </c>
      <c r="F4287" s="18">
        <v>1</v>
      </c>
      <c r="G4287" s="18">
        <f t="shared" si="202"/>
        <v>0</v>
      </c>
    </row>
    <row r="4288" spans="1:7">
      <c r="A4288" t="e">
        <f>_xlfn.XLOOKUP(I4288,UTILIZADAS[Contacto1],UTILIZADAS[Source.Name],,0)</f>
        <v>#N/A</v>
      </c>
      <c r="B4288" s="18" t="e">
        <f>VLOOKUP(J4288,Ref!A:C,3,0)</f>
        <v>#N/A</v>
      </c>
      <c r="C4288" s="18" t="e">
        <f>VLOOKUP(J4288,Ref!A:D,4,0)</f>
        <v>#N/A</v>
      </c>
      <c r="D4288" s="18" t="str">
        <f t="shared" si="201"/>
        <v>00/ene</v>
      </c>
      <c r="E4288" s="18">
        <f t="shared" si="200"/>
        <v>0</v>
      </c>
      <c r="F4288" s="18">
        <v>1</v>
      </c>
      <c r="G4288" s="18">
        <f t="shared" si="202"/>
        <v>0</v>
      </c>
    </row>
    <row r="4289" spans="1:7">
      <c r="A4289" t="e">
        <f>_xlfn.XLOOKUP(I4289,UTILIZADAS[Contacto1],UTILIZADAS[Source.Name],,0)</f>
        <v>#N/A</v>
      </c>
      <c r="B4289" s="18" t="e">
        <f>VLOOKUP(J4289,Ref!A:C,3,0)</f>
        <v>#N/A</v>
      </c>
      <c r="C4289" s="18" t="e">
        <f>VLOOKUP(J4289,Ref!A:D,4,0)</f>
        <v>#N/A</v>
      </c>
      <c r="D4289" s="18" t="str">
        <f t="shared" si="201"/>
        <v>00/ene</v>
      </c>
      <c r="E4289" s="18">
        <f t="shared" si="200"/>
        <v>0</v>
      </c>
      <c r="F4289" s="18">
        <v>1</v>
      </c>
      <c r="G4289" s="18">
        <f t="shared" si="202"/>
        <v>0</v>
      </c>
    </row>
    <row r="4290" spans="1:7">
      <c r="A4290" t="e">
        <f>_xlfn.XLOOKUP(I4290,UTILIZADAS[Contacto1],UTILIZADAS[Source.Name],,0)</f>
        <v>#N/A</v>
      </c>
      <c r="B4290" s="18" t="e">
        <f>VLOOKUP(J4290,Ref!A:C,3,0)</f>
        <v>#N/A</v>
      </c>
      <c r="C4290" s="18" t="e">
        <f>VLOOKUP(J4290,Ref!A:D,4,0)</f>
        <v>#N/A</v>
      </c>
      <c r="D4290" s="18" t="str">
        <f t="shared" si="201"/>
        <v>00/ene</v>
      </c>
      <c r="E4290" s="18">
        <f t="shared" ref="E4290:E4353" si="203">+COUNTIF(I:I,I4290)</f>
        <v>0</v>
      </c>
      <c r="F4290" s="18">
        <v>1</v>
      </c>
      <c r="G4290" s="18">
        <f t="shared" si="202"/>
        <v>0</v>
      </c>
    </row>
    <row r="4291" spans="1:7">
      <c r="A4291" t="e">
        <f>_xlfn.XLOOKUP(I4291,UTILIZADAS[Contacto1],UTILIZADAS[Source.Name],,0)</f>
        <v>#N/A</v>
      </c>
      <c r="B4291" s="18" t="e">
        <f>VLOOKUP(J4291,Ref!A:C,3,0)</f>
        <v>#N/A</v>
      </c>
      <c r="C4291" s="18" t="e">
        <f>VLOOKUP(J4291,Ref!A:D,4,0)</f>
        <v>#N/A</v>
      </c>
      <c r="D4291" s="18" t="str">
        <f t="shared" si="201"/>
        <v>00/ene</v>
      </c>
      <c r="E4291" s="18">
        <f t="shared" si="203"/>
        <v>0</v>
      </c>
      <c r="F4291" s="18">
        <v>1</v>
      </c>
      <c r="G4291" s="18">
        <f t="shared" si="202"/>
        <v>0</v>
      </c>
    </row>
    <row r="4292" spans="1:7">
      <c r="A4292" t="e">
        <f>_xlfn.XLOOKUP(I4292,UTILIZADAS[Contacto1],UTILIZADAS[Source.Name],,0)</f>
        <v>#N/A</v>
      </c>
      <c r="B4292" s="18" t="e">
        <f>VLOOKUP(J4292,Ref!A:C,3,0)</f>
        <v>#N/A</v>
      </c>
      <c r="C4292" s="18" t="e">
        <f>VLOOKUP(J4292,Ref!A:D,4,0)</f>
        <v>#N/A</v>
      </c>
      <c r="D4292" s="18" t="str">
        <f t="shared" si="201"/>
        <v>00/ene</v>
      </c>
      <c r="E4292" s="18">
        <f t="shared" si="203"/>
        <v>0</v>
      </c>
      <c r="F4292" s="18">
        <v>1</v>
      </c>
      <c r="G4292" s="18">
        <f t="shared" si="202"/>
        <v>0</v>
      </c>
    </row>
    <row r="4293" spans="1:7">
      <c r="A4293" t="e">
        <f>_xlfn.XLOOKUP(I4293,UTILIZADAS[Contacto1],UTILIZADAS[Source.Name],,0)</f>
        <v>#N/A</v>
      </c>
      <c r="B4293" s="18" t="e">
        <f>VLOOKUP(J4293,Ref!A:C,3,0)</f>
        <v>#N/A</v>
      </c>
      <c r="C4293" s="18" t="e">
        <f>VLOOKUP(J4293,Ref!A:D,4,0)</f>
        <v>#N/A</v>
      </c>
      <c r="D4293" s="18" t="str">
        <f t="shared" si="201"/>
        <v>00/ene</v>
      </c>
      <c r="E4293" s="18">
        <f t="shared" si="203"/>
        <v>0</v>
      </c>
      <c r="F4293" s="18">
        <v>1</v>
      </c>
      <c r="G4293" s="18">
        <f t="shared" si="202"/>
        <v>0</v>
      </c>
    </row>
    <row r="4294" spans="1:7">
      <c r="A4294" t="e">
        <f>_xlfn.XLOOKUP(I4294,UTILIZADAS[Contacto1],UTILIZADAS[Source.Name],,0)</f>
        <v>#N/A</v>
      </c>
      <c r="B4294" s="18" t="e">
        <f>VLOOKUP(J4294,Ref!A:C,3,0)</f>
        <v>#N/A</v>
      </c>
      <c r="C4294" s="18" t="e">
        <f>VLOOKUP(J4294,Ref!A:D,4,0)</f>
        <v>#N/A</v>
      </c>
      <c r="D4294" s="18" t="str">
        <f t="shared" si="201"/>
        <v>00/ene</v>
      </c>
      <c r="E4294" s="18">
        <f t="shared" si="203"/>
        <v>0</v>
      </c>
      <c r="F4294" s="18">
        <v>1</v>
      </c>
      <c r="G4294" s="18">
        <f t="shared" si="202"/>
        <v>0</v>
      </c>
    </row>
    <row r="4295" spans="1:7">
      <c r="A4295" t="e">
        <f>_xlfn.XLOOKUP(I4295,UTILIZADAS[Contacto1],UTILIZADAS[Source.Name],,0)</f>
        <v>#N/A</v>
      </c>
      <c r="B4295" s="18" t="e">
        <f>VLOOKUP(J4295,Ref!A:C,3,0)</f>
        <v>#N/A</v>
      </c>
      <c r="C4295" s="18" t="e">
        <f>VLOOKUP(J4295,Ref!A:D,4,0)</f>
        <v>#N/A</v>
      </c>
      <c r="D4295" s="18" t="str">
        <f t="shared" si="201"/>
        <v>00/ene</v>
      </c>
      <c r="E4295" s="18">
        <f t="shared" si="203"/>
        <v>0</v>
      </c>
      <c r="F4295" s="18">
        <v>1</v>
      </c>
      <c r="G4295" s="18">
        <f t="shared" si="202"/>
        <v>0</v>
      </c>
    </row>
    <row r="4296" spans="1:7">
      <c r="A4296" t="e">
        <f>_xlfn.XLOOKUP(I4296,UTILIZADAS[Contacto1],UTILIZADAS[Source.Name],,0)</f>
        <v>#N/A</v>
      </c>
      <c r="B4296" s="18" t="e">
        <f>VLOOKUP(J4296,Ref!A:C,3,0)</f>
        <v>#N/A</v>
      </c>
      <c r="C4296" s="18" t="e">
        <f>VLOOKUP(J4296,Ref!A:D,4,0)</f>
        <v>#N/A</v>
      </c>
      <c r="D4296" s="18" t="str">
        <f t="shared" si="201"/>
        <v>00/ene</v>
      </c>
      <c r="E4296" s="18">
        <f t="shared" si="203"/>
        <v>0</v>
      </c>
      <c r="F4296" s="18">
        <v>1</v>
      </c>
      <c r="G4296" s="18">
        <f t="shared" si="202"/>
        <v>0</v>
      </c>
    </row>
    <row r="4297" spans="1:7">
      <c r="A4297" t="e">
        <f>_xlfn.XLOOKUP(I4297,UTILIZADAS[Contacto1],UTILIZADAS[Source.Name],,0)</f>
        <v>#N/A</v>
      </c>
      <c r="B4297" s="18" t="e">
        <f>VLOOKUP(J4297,Ref!A:C,3,0)</f>
        <v>#N/A</v>
      </c>
      <c r="C4297" s="18" t="e">
        <f>VLOOKUP(J4297,Ref!A:D,4,0)</f>
        <v>#N/A</v>
      </c>
      <c r="D4297" s="18" t="str">
        <f t="shared" si="201"/>
        <v>00/ene</v>
      </c>
      <c r="E4297" s="18">
        <f t="shared" si="203"/>
        <v>0</v>
      </c>
      <c r="F4297" s="18">
        <v>1</v>
      </c>
      <c r="G4297" s="18">
        <f t="shared" si="202"/>
        <v>0</v>
      </c>
    </row>
    <row r="4298" spans="1:7">
      <c r="A4298" t="e">
        <f>_xlfn.XLOOKUP(I4298,UTILIZADAS[Contacto1],UTILIZADAS[Source.Name],,0)</f>
        <v>#N/A</v>
      </c>
      <c r="B4298" s="18" t="e">
        <f>VLOOKUP(J4298,Ref!A:C,3,0)</f>
        <v>#N/A</v>
      </c>
      <c r="C4298" s="18" t="e">
        <f>VLOOKUP(J4298,Ref!A:D,4,0)</f>
        <v>#N/A</v>
      </c>
      <c r="D4298" s="18" t="str">
        <f t="shared" si="201"/>
        <v>00/ene</v>
      </c>
      <c r="E4298" s="18">
        <f t="shared" si="203"/>
        <v>0</v>
      </c>
      <c r="F4298" s="18">
        <v>1</v>
      </c>
      <c r="G4298" s="18">
        <f t="shared" si="202"/>
        <v>0</v>
      </c>
    </row>
    <row r="4299" spans="1:7">
      <c r="A4299" t="e">
        <f>_xlfn.XLOOKUP(I4299,UTILIZADAS[Contacto1],UTILIZADAS[Source.Name],,0)</f>
        <v>#N/A</v>
      </c>
      <c r="B4299" s="18" t="e">
        <f>VLOOKUP(J4299,Ref!A:C,3,0)</f>
        <v>#N/A</v>
      </c>
      <c r="C4299" s="18" t="e">
        <f>VLOOKUP(J4299,Ref!A:D,4,0)</f>
        <v>#N/A</v>
      </c>
      <c r="D4299" s="18" t="str">
        <f t="shared" si="201"/>
        <v>00/ene</v>
      </c>
      <c r="E4299" s="18">
        <f t="shared" si="203"/>
        <v>0</v>
      </c>
      <c r="F4299" s="18">
        <v>1</v>
      </c>
      <c r="G4299" s="18">
        <f t="shared" si="202"/>
        <v>0</v>
      </c>
    </row>
    <row r="4300" spans="1:7">
      <c r="A4300" t="e">
        <f>_xlfn.XLOOKUP(I4300,UTILIZADAS[Contacto1],UTILIZADAS[Source.Name],,0)</f>
        <v>#N/A</v>
      </c>
      <c r="B4300" s="18" t="e">
        <f>VLOOKUP(J4300,Ref!A:C,3,0)</f>
        <v>#N/A</v>
      </c>
      <c r="C4300" s="18" t="e">
        <f>VLOOKUP(J4300,Ref!A:D,4,0)</f>
        <v>#N/A</v>
      </c>
      <c r="D4300" s="18" t="str">
        <f t="shared" si="201"/>
        <v>00/ene</v>
      </c>
      <c r="E4300" s="18">
        <f t="shared" si="203"/>
        <v>0</v>
      </c>
      <c r="F4300" s="18">
        <v>1</v>
      </c>
      <c r="G4300" s="18">
        <f t="shared" si="202"/>
        <v>0</v>
      </c>
    </row>
    <row r="4301" spans="1:7">
      <c r="A4301" t="e">
        <f>_xlfn.XLOOKUP(I4301,UTILIZADAS[Contacto1],UTILIZADAS[Source.Name],,0)</f>
        <v>#N/A</v>
      </c>
      <c r="B4301" s="18" t="e">
        <f>VLOOKUP(J4301,Ref!A:C,3,0)</f>
        <v>#N/A</v>
      </c>
      <c r="C4301" s="18" t="e">
        <f>VLOOKUP(J4301,Ref!A:D,4,0)</f>
        <v>#N/A</v>
      </c>
      <c r="D4301" s="18" t="str">
        <f t="shared" si="201"/>
        <v>00/ene</v>
      </c>
      <c r="E4301" s="18">
        <f t="shared" si="203"/>
        <v>0</v>
      </c>
      <c r="F4301" s="18">
        <v>1</v>
      </c>
      <c r="G4301" s="18">
        <f t="shared" si="202"/>
        <v>0</v>
      </c>
    </row>
    <row r="4302" spans="1:7">
      <c r="A4302" t="e">
        <f>_xlfn.XLOOKUP(I4302,UTILIZADAS[Contacto1],UTILIZADAS[Source.Name],,0)</f>
        <v>#N/A</v>
      </c>
      <c r="B4302" s="18" t="e">
        <f>VLOOKUP(J4302,Ref!A:C,3,0)</f>
        <v>#N/A</v>
      </c>
      <c r="C4302" s="18" t="e">
        <f>VLOOKUP(J4302,Ref!A:D,4,0)</f>
        <v>#N/A</v>
      </c>
      <c r="D4302" s="18" t="str">
        <f t="shared" si="201"/>
        <v>00/ene</v>
      </c>
      <c r="E4302" s="18">
        <f t="shared" si="203"/>
        <v>0</v>
      </c>
      <c r="F4302" s="18">
        <v>1</v>
      </c>
      <c r="G4302" s="18">
        <f t="shared" si="202"/>
        <v>0</v>
      </c>
    </row>
    <row r="4303" spans="1:7">
      <c r="A4303" t="e">
        <f>_xlfn.XLOOKUP(I4303,UTILIZADAS[Contacto1],UTILIZADAS[Source.Name],,0)</f>
        <v>#N/A</v>
      </c>
      <c r="B4303" s="18" t="e">
        <f>VLOOKUP(J4303,Ref!A:C,3,0)</f>
        <v>#N/A</v>
      </c>
      <c r="C4303" s="18" t="e">
        <f>VLOOKUP(J4303,Ref!A:D,4,0)</f>
        <v>#N/A</v>
      </c>
      <c r="D4303" s="18" t="str">
        <f t="shared" si="201"/>
        <v>00/ene</v>
      </c>
      <c r="E4303" s="18">
        <f t="shared" si="203"/>
        <v>0</v>
      </c>
      <c r="F4303" s="18">
        <v>1</v>
      </c>
      <c r="G4303" s="18">
        <f t="shared" si="202"/>
        <v>0</v>
      </c>
    </row>
    <row r="4304" spans="1:7">
      <c r="A4304" t="e">
        <f>_xlfn.XLOOKUP(I4304,UTILIZADAS[Contacto1],UTILIZADAS[Source.Name],,0)</f>
        <v>#N/A</v>
      </c>
      <c r="B4304" s="18" t="e">
        <f>VLOOKUP(J4304,Ref!A:C,3,0)</f>
        <v>#N/A</v>
      </c>
      <c r="C4304" s="18" t="e">
        <f>VLOOKUP(J4304,Ref!A:D,4,0)</f>
        <v>#N/A</v>
      </c>
      <c r="D4304" s="18" t="str">
        <f t="shared" si="201"/>
        <v>00/ene</v>
      </c>
      <c r="E4304" s="18">
        <f t="shared" si="203"/>
        <v>0</v>
      </c>
      <c r="F4304" s="18">
        <v>1</v>
      </c>
      <c r="G4304" s="18">
        <f t="shared" si="202"/>
        <v>0</v>
      </c>
    </row>
    <row r="4305" spans="1:7">
      <c r="A4305" t="e">
        <f>_xlfn.XLOOKUP(I4305,UTILIZADAS[Contacto1],UTILIZADAS[Source.Name],,0)</f>
        <v>#N/A</v>
      </c>
      <c r="B4305" s="18" t="e">
        <f>VLOOKUP(J4305,Ref!A:C,3,0)</f>
        <v>#N/A</v>
      </c>
      <c r="C4305" s="18" t="e">
        <f>VLOOKUP(J4305,Ref!A:D,4,0)</f>
        <v>#N/A</v>
      </c>
      <c r="D4305" s="18" t="str">
        <f t="shared" si="201"/>
        <v>00/ene</v>
      </c>
      <c r="E4305" s="18">
        <f t="shared" si="203"/>
        <v>0</v>
      </c>
      <c r="F4305" s="18">
        <v>1</v>
      </c>
      <c r="G4305" s="18">
        <f t="shared" si="202"/>
        <v>0</v>
      </c>
    </row>
    <row r="4306" spans="1:7">
      <c r="A4306" t="e">
        <f>_xlfn.XLOOKUP(I4306,UTILIZADAS[Contacto1],UTILIZADAS[Source.Name],,0)</f>
        <v>#N/A</v>
      </c>
      <c r="B4306" s="18" t="e">
        <f>VLOOKUP(J4306,Ref!A:C,3,0)</f>
        <v>#N/A</v>
      </c>
      <c r="C4306" s="18" t="e">
        <f>VLOOKUP(J4306,Ref!A:D,4,0)</f>
        <v>#N/A</v>
      </c>
      <c r="D4306" s="18" t="str">
        <f t="shared" si="201"/>
        <v>00/ene</v>
      </c>
      <c r="E4306" s="18">
        <f t="shared" si="203"/>
        <v>0</v>
      </c>
      <c r="F4306" s="18">
        <v>1</v>
      </c>
      <c r="G4306" s="18">
        <f t="shared" si="202"/>
        <v>0</v>
      </c>
    </row>
    <row r="4307" spans="1:7">
      <c r="A4307" t="e">
        <f>_xlfn.XLOOKUP(I4307,UTILIZADAS[Contacto1],UTILIZADAS[Source.Name],,0)</f>
        <v>#N/A</v>
      </c>
      <c r="B4307" s="18" t="e">
        <f>VLOOKUP(J4307,Ref!A:C,3,0)</f>
        <v>#N/A</v>
      </c>
      <c r="C4307" s="18" t="e">
        <f>VLOOKUP(J4307,Ref!A:D,4,0)</f>
        <v>#N/A</v>
      </c>
      <c r="D4307" s="18" t="str">
        <f t="shared" si="201"/>
        <v>00/ene</v>
      </c>
      <c r="E4307" s="18">
        <f t="shared" si="203"/>
        <v>0</v>
      </c>
      <c r="F4307" s="18">
        <v>1</v>
      </c>
      <c r="G4307" s="18">
        <f t="shared" si="202"/>
        <v>0</v>
      </c>
    </row>
    <row r="4308" spans="1:7">
      <c r="A4308" t="e">
        <f>_xlfn.XLOOKUP(I4308,UTILIZADAS[Contacto1],UTILIZADAS[Source.Name],,0)</f>
        <v>#N/A</v>
      </c>
      <c r="B4308" s="18" t="e">
        <f>VLOOKUP(J4308,Ref!A:C,3,0)</f>
        <v>#N/A</v>
      </c>
      <c r="C4308" s="18" t="e">
        <f>VLOOKUP(J4308,Ref!A:D,4,0)</f>
        <v>#N/A</v>
      </c>
      <c r="D4308" s="18" t="str">
        <f t="shared" si="201"/>
        <v>00/ene</v>
      </c>
      <c r="E4308" s="18">
        <f t="shared" si="203"/>
        <v>0</v>
      </c>
      <c r="F4308" s="18">
        <v>1</v>
      </c>
      <c r="G4308" s="18">
        <f t="shared" si="202"/>
        <v>0</v>
      </c>
    </row>
    <row r="4309" spans="1:7">
      <c r="A4309" t="e">
        <f>_xlfn.XLOOKUP(I4309,UTILIZADAS[Contacto1],UTILIZADAS[Source.Name],,0)</f>
        <v>#N/A</v>
      </c>
      <c r="B4309" s="18" t="e">
        <f>VLOOKUP(J4309,Ref!A:C,3,0)</f>
        <v>#N/A</v>
      </c>
      <c r="C4309" s="18" t="e">
        <f>VLOOKUP(J4309,Ref!A:D,4,0)</f>
        <v>#N/A</v>
      </c>
      <c r="D4309" s="18" t="str">
        <f t="shared" si="201"/>
        <v>00/ene</v>
      </c>
      <c r="E4309" s="18">
        <f t="shared" si="203"/>
        <v>0</v>
      </c>
      <c r="F4309" s="18">
        <v>1</v>
      </c>
      <c r="G4309" s="18">
        <f t="shared" si="202"/>
        <v>0</v>
      </c>
    </row>
    <row r="4310" spans="1:7">
      <c r="A4310" t="e">
        <f>_xlfn.XLOOKUP(I4310,UTILIZADAS[Contacto1],UTILIZADAS[Source.Name],,0)</f>
        <v>#N/A</v>
      </c>
      <c r="B4310" s="18" t="e">
        <f>VLOOKUP(J4310,Ref!A:C,3,0)</f>
        <v>#N/A</v>
      </c>
      <c r="C4310" s="18" t="e">
        <f>VLOOKUP(J4310,Ref!A:D,4,0)</f>
        <v>#N/A</v>
      </c>
      <c r="D4310" s="18" t="str">
        <f t="shared" si="201"/>
        <v>00/ene</v>
      </c>
      <c r="E4310" s="18">
        <f t="shared" si="203"/>
        <v>0</v>
      </c>
      <c r="F4310" s="18">
        <v>1</v>
      </c>
      <c r="G4310" s="18">
        <f t="shared" si="202"/>
        <v>0</v>
      </c>
    </row>
    <row r="4311" spans="1:7">
      <c r="A4311" t="e">
        <f>_xlfn.XLOOKUP(I4311,UTILIZADAS[Contacto1],UTILIZADAS[Source.Name],,0)</f>
        <v>#N/A</v>
      </c>
      <c r="B4311" s="18" t="e">
        <f>VLOOKUP(J4311,Ref!A:C,3,0)</f>
        <v>#N/A</v>
      </c>
      <c r="C4311" s="18" t="e">
        <f>VLOOKUP(J4311,Ref!A:D,4,0)</f>
        <v>#N/A</v>
      </c>
      <c r="D4311" s="18" t="str">
        <f t="shared" si="201"/>
        <v>00/ene</v>
      </c>
      <c r="E4311" s="18">
        <f t="shared" si="203"/>
        <v>0</v>
      </c>
      <c r="F4311" s="18">
        <v>1</v>
      </c>
      <c r="G4311" s="18">
        <f t="shared" si="202"/>
        <v>0</v>
      </c>
    </row>
    <row r="4312" spans="1:7">
      <c r="A4312" t="e">
        <f>_xlfn.XLOOKUP(I4312,UTILIZADAS[Contacto1],UTILIZADAS[Source.Name],,0)</f>
        <v>#N/A</v>
      </c>
      <c r="B4312" s="18" t="e">
        <f>VLOOKUP(J4312,Ref!A:C,3,0)</f>
        <v>#N/A</v>
      </c>
      <c r="C4312" s="18" t="e">
        <f>VLOOKUP(J4312,Ref!A:D,4,0)</f>
        <v>#N/A</v>
      </c>
      <c r="D4312" s="18" t="str">
        <f t="shared" si="201"/>
        <v>00/ene</v>
      </c>
      <c r="E4312" s="18">
        <f t="shared" si="203"/>
        <v>0</v>
      </c>
      <c r="F4312" s="18">
        <v>1</v>
      </c>
      <c r="G4312" s="18">
        <f t="shared" si="202"/>
        <v>0</v>
      </c>
    </row>
    <row r="4313" spans="1:7">
      <c r="A4313" t="e">
        <f>_xlfn.XLOOKUP(I4313,UTILIZADAS[Contacto1],UTILIZADAS[Source.Name],,0)</f>
        <v>#N/A</v>
      </c>
      <c r="B4313" s="18" t="e">
        <f>VLOOKUP(J4313,Ref!A:C,3,0)</f>
        <v>#N/A</v>
      </c>
      <c r="C4313" s="18" t="e">
        <f>VLOOKUP(J4313,Ref!A:D,4,0)</f>
        <v>#N/A</v>
      </c>
      <c r="D4313" s="18" t="str">
        <f t="shared" si="201"/>
        <v>00/ene</v>
      </c>
      <c r="E4313" s="18">
        <f t="shared" si="203"/>
        <v>0</v>
      </c>
      <c r="F4313" s="18">
        <v>1</v>
      </c>
      <c r="G4313" s="18">
        <f t="shared" si="202"/>
        <v>0</v>
      </c>
    </row>
    <row r="4314" spans="1:7">
      <c r="A4314" t="e">
        <f>_xlfn.XLOOKUP(I4314,UTILIZADAS[Contacto1],UTILIZADAS[Source.Name],,0)</f>
        <v>#N/A</v>
      </c>
      <c r="B4314" s="18" t="e">
        <f>VLOOKUP(J4314,Ref!A:C,3,0)</f>
        <v>#N/A</v>
      </c>
      <c r="C4314" s="18" t="e">
        <f>VLOOKUP(J4314,Ref!A:D,4,0)</f>
        <v>#N/A</v>
      </c>
      <c r="D4314" s="18" t="str">
        <f t="shared" si="201"/>
        <v>00/ene</v>
      </c>
      <c r="E4314" s="18">
        <f t="shared" si="203"/>
        <v>0</v>
      </c>
      <c r="F4314" s="18">
        <v>1</v>
      </c>
      <c r="G4314" s="18">
        <f t="shared" si="202"/>
        <v>0</v>
      </c>
    </row>
    <row r="4315" spans="1:7">
      <c r="A4315" t="e">
        <f>_xlfn.XLOOKUP(I4315,UTILIZADAS[Contacto1],UTILIZADAS[Source.Name],,0)</f>
        <v>#N/A</v>
      </c>
      <c r="B4315" s="18" t="e">
        <f>VLOOKUP(J4315,Ref!A:C,3,0)</f>
        <v>#N/A</v>
      </c>
      <c r="C4315" s="18" t="e">
        <f>VLOOKUP(J4315,Ref!A:D,4,0)</f>
        <v>#N/A</v>
      </c>
      <c r="D4315" s="18" t="str">
        <f t="shared" si="201"/>
        <v>00/ene</v>
      </c>
      <c r="E4315" s="18">
        <f t="shared" si="203"/>
        <v>0</v>
      </c>
      <c r="F4315" s="18">
        <v>1</v>
      </c>
      <c r="G4315" s="18">
        <f t="shared" si="202"/>
        <v>0</v>
      </c>
    </row>
    <row r="4316" spans="1:7">
      <c r="A4316" t="e">
        <f>_xlfn.XLOOKUP(I4316,UTILIZADAS[Contacto1],UTILIZADAS[Source.Name],,0)</f>
        <v>#N/A</v>
      </c>
      <c r="B4316" s="18" t="e">
        <f>VLOOKUP(J4316,Ref!A:C,3,0)</f>
        <v>#N/A</v>
      </c>
      <c r="C4316" s="18" t="e">
        <f>VLOOKUP(J4316,Ref!A:D,4,0)</f>
        <v>#N/A</v>
      </c>
      <c r="D4316" s="18" t="str">
        <f t="shared" si="201"/>
        <v>00/ene</v>
      </c>
      <c r="E4316" s="18">
        <f t="shared" si="203"/>
        <v>0</v>
      </c>
      <c r="F4316" s="18">
        <v>1</v>
      </c>
      <c r="G4316" s="18">
        <f t="shared" si="202"/>
        <v>0</v>
      </c>
    </row>
    <row r="4317" spans="1:7">
      <c r="A4317" t="e">
        <f>_xlfn.XLOOKUP(I4317,UTILIZADAS[Contacto1],UTILIZADAS[Source.Name],,0)</f>
        <v>#N/A</v>
      </c>
      <c r="B4317" s="18" t="e">
        <f>VLOOKUP(J4317,Ref!A:C,3,0)</f>
        <v>#N/A</v>
      </c>
      <c r="C4317" s="18" t="e">
        <f>VLOOKUP(J4317,Ref!A:D,4,0)</f>
        <v>#N/A</v>
      </c>
      <c r="D4317" s="18" t="str">
        <f t="shared" si="201"/>
        <v>00/ene</v>
      </c>
      <c r="E4317" s="18">
        <f t="shared" si="203"/>
        <v>0</v>
      </c>
      <c r="F4317" s="18">
        <v>1</v>
      </c>
      <c r="G4317" s="18">
        <f t="shared" si="202"/>
        <v>0</v>
      </c>
    </row>
    <row r="4318" spans="1:7">
      <c r="A4318" t="e">
        <f>_xlfn.XLOOKUP(I4318,UTILIZADAS[Contacto1],UTILIZADAS[Source.Name],,0)</f>
        <v>#N/A</v>
      </c>
      <c r="B4318" s="18" t="e">
        <f>VLOOKUP(J4318,Ref!A:C,3,0)</f>
        <v>#N/A</v>
      </c>
      <c r="C4318" s="18" t="e">
        <f>VLOOKUP(J4318,Ref!A:D,4,0)</f>
        <v>#N/A</v>
      </c>
      <c r="D4318" s="18" t="str">
        <f t="shared" si="201"/>
        <v>00/ene</v>
      </c>
      <c r="E4318" s="18">
        <f t="shared" si="203"/>
        <v>0</v>
      </c>
      <c r="F4318" s="18">
        <v>1</v>
      </c>
      <c r="G4318" s="18">
        <f t="shared" si="202"/>
        <v>0</v>
      </c>
    </row>
    <row r="4319" spans="1:7">
      <c r="A4319" t="e">
        <f>_xlfn.XLOOKUP(I4319,UTILIZADAS[Contacto1],UTILIZADAS[Source.Name],,0)</f>
        <v>#N/A</v>
      </c>
      <c r="B4319" s="18" t="e">
        <f>VLOOKUP(J4319,Ref!A:C,3,0)</f>
        <v>#N/A</v>
      </c>
      <c r="C4319" s="18" t="e">
        <f>VLOOKUP(J4319,Ref!A:D,4,0)</f>
        <v>#N/A</v>
      </c>
      <c r="D4319" s="18" t="str">
        <f t="shared" si="201"/>
        <v>00/ene</v>
      </c>
      <c r="E4319" s="18">
        <f t="shared" si="203"/>
        <v>0</v>
      </c>
      <c r="F4319" s="18">
        <v>1</v>
      </c>
      <c r="G4319" s="18">
        <f t="shared" si="202"/>
        <v>0</v>
      </c>
    </row>
    <row r="4320" spans="1:7">
      <c r="A4320" t="e">
        <f>_xlfn.XLOOKUP(I4320,UTILIZADAS[Contacto1],UTILIZADAS[Source.Name],,0)</f>
        <v>#N/A</v>
      </c>
      <c r="B4320" s="18" t="e">
        <f>VLOOKUP(J4320,Ref!A:C,3,0)</f>
        <v>#N/A</v>
      </c>
      <c r="C4320" s="18" t="e">
        <f>VLOOKUP(J4320,Ref!A:D,4,0)</f>
        <v>#N/A</v>
      </c>
      <c r="D4320" s="18" t="str">
        <f t="shared" si="201"/>
        <v>00/ene</v>
      </c>
      <c r="E4320" s="18">
        <f t="shared" si="203"/>
        <v>0</v>
      </c>
      <c r="F4320" s="18">
        <v>1</v>
      </c>
      <c r="G4320" s="18">
        <f t="shared" si="202"/>
        <v>0</v>
      </c>
    </row>
    <row r="4321" spans="1:7">
      <c r="A4321" t="e">
        <f>_xlfn.XLOOKUP(I4321,UTILIZADAS[Contacto1],UTILIZADAS[Source.Name],,0)</f>
        <v>#N/A</v>
      </c>
      <c r="B4321" s="18" t="e">
        <f>VLOOKUP(J4321,Ref!A:C,3,0)</f>
        <v>#N/A</v>
      </c>
      <c r="C4321" s="18" t="e">
        <f>VLOOKUP(J4321,Ref!A:D,4,0)</f>
        <v>#N/A</v>
      </c>
      <c r="D4321" s="18" t="str">
        <f t="shared" si="201"/>
        <v>00/ene</v>
      </c>
      <c r="E4321" s="18">
        <f t="shared" si="203"/>
        <v>0</v>
      </c>
      <c r="F4321" s="18">
        <v>1</v>
      </c>
      <c r="G4321" s="18">
        <f t="shared" si="202"/>
        <v>0</v>
      </c>
    </row>
    <row r="4322" spans="1:7">
      <c r="A4322" t="e">
        <f>_xlfn.XLOOKUP(I4322,UTILIZADAS[Contacto1],UTILIZADAS[Source.Name],,0)</f>
        <v>#N/A</v>
      </c>
      <c r="B4322" s="18" t="e">
        <f>VLOOKUP(J4322,Ref!A:C,3,0)</f>
        <v>#N/A</v>
      </c>
      <c r="C4322" s="18" t="e">
        <f>VLOOKUP(J4322,Ref!A:D,4,0)</f>
        <v>#N/A</v>
      </c>
      <c r="D4322" s="18" t="str">
        <f t="shared" si="201"/>
        <v>00/ene</v>
      </c>
      <c r="E4322" s="18">
        <f t="shared" si="203"/>
        <v>0</v>
      </c>
      <c r="F4322" s="18">
        <v>1</v>
      </c>
      <c r="G4322" s="18">
        <f t="shared" si="202"/>
        <v>0</v>
      </c>
    </row>
    <row r="4323" spans="1:7">
      <c r="A4323" t="e">
        <f>_xlfn.XLOOKUP(I4323,UTILIZADAS[Contacto1],UTILIZADAS[Source.Name],,0)</f>
        <v>#N/A</v>
      </c>
      <c r="B4323" s="18" t="e">
        <f>VLOOKUP(J4323,Ref!A:C,3,0)</f>
        <v>#N/A</v>
      </c>
      <c r="C4323" s="18" t="e">
        <f>VLOOKUP(J4323,Ref!A:D,4,0)</f>
        <v>#N/A</v>
      </c>
      <c r="D4323" s="18" t="str">
        <f t="shared" si="201"/>
        <v>00/ene</v>
      </c>
      <c r="E4323" s="18">
        <f t="shared" si="203"/>
        <v>0</v>
      </c>
      <c r="F4323" s="18">
        <v>1</v>
      </c>
      <c r="G4323" s="18">
        <f t="shared" si="202"/>
        <v>0</v>
      </c>
    </row>
    <row r="4324" spans="1:7">
      <c r="A4324" t="e">
        <f>_xlfn.XLOOKUP(I4324,UTILIZADAS[Contacto1],UTILIZADAS[Source.Name],,0)</f>
        <v>#N/A</v>
      </c>
      <c r="B4324" s="18" t="e">
        <f>VLOOKUP(J4324,Ref!A:C,3,0)</f>
        <v>#N/A</v>
      </c>
      <c r="C4324" s="18" t="e">
        <f>VLOOKUP(J4324,Ref!A:D,4,0)</f>
        <v>#N/A</v>
      </c>
      <c r="D4324" s="18" t="str">
        <f t="shared" si="201"/>
        <v>00/ene</v>
      </c>
      <c r="E4324" s="18">
        <f t="shared" si="203"/>
        <v>0</v>
      </c>
      <c r="F4324" s="18">
        <v>1</v>
      </c>
      <c r="G4324" s="18">
        <f t="shared" si="202"/>
        <v>0</v>
      </c>
    </row>
    <row r="4325" spans="1:7">
      <c r="A4325" t="e">
        <f>_xlfn.XLOOKUP(I4325,UTILIZADAS[Contacto1],UTILIZADAS[Source.Name],,0)</f>
        <v>#N/A</v>
      </c>
      <c r="B4325" s="18" t="e">
        <f>VLOOKUP(J4325,Ref!A:C,3,0)</f>
        <v>#N/A</v>
      </c>
      <c r="C4325" s="18" t="e">
        <f>VLOOKUP(J4325,Ref!A:D,4,0)</f>
        <v>#N/A</v>
      </c>
      <c r="D4325" s="18" t="str">
        <f t="shared" si="201"/>
        <v>00/ene</v>
      </c>
      <c r="E4325" s="18">
        <f t="shared" si="203"/>
        <v>0</v>
      </c>
      <c r="F4325" s="18">
        <v>1</v>
      </c>
      <c r="G4325" s="18">
        <f t="shared" si="202"/>
        <v>0</v>
      </c>
    </row>
    <row r="4326" spans="1:7">
      <c r="A4326" t="e">
        <f>_xlfn.XLOOKUP(I4326,UTILIZADAS[Contacto1],UTILIZADAS[Source.Name],,0)</f>
        <v>#N/A</v>
      </c>
      <c r="B4326" s="18" t="e">
        <f>VLOOKUP(J4326,Ref!A:C,3,0)</f>
        <v>#N/A</v>
      </c>
      <c r="C4326" s="18" t="e">
        <f>VLOOKUP(J4326,Ref!A:D,4,0)</f>
        <v>#N/A</v>
      </c>
      <c r="D4326" s="18" t="str">
        <f t="shared" si="201"/>
        <v>00/ene</v>
      </c>
      <c r="E4326" s="18">
        <f t="shared" si="203"/>
        <v>0</v>
      </c>
      <c r="F4326" s="18">
        <v>1</v>
      </c>
      <c r="G4326" s="18">
        <f t="shared" si="202"/>
        <v>0</v>
      </c>
    </row>
    <row r="4327" spans="1:7">
      <c r="A4327" t="e">
        <f>_xlfn.XLOOKUP(I4327,UTILIZADAS[Contacto1],UTILIZADAS[Source.Name],,0)</f>
        <v>#N/A</v>
      </c>
      <c r="B4327" s="18" t="e">
        <f>VLOOKUP(J4327,Ref!A:C,3,0)</f>
        <v>#N/A</v>
      </c>
      <c r="C4327" s="18" t="e">
        <f>VLOOKUP(J4327,Ref!A:D,4,0)</f>
        <v>#N/A</v>
      </c>
      <c r="D4327" s="18" t="str">
        <f t="shared" si="201"/>
        <v>00/ene</v>
      </c>
      <c r="E4327" s="18">
        <f t="shared" si="203"/>
        <v>0</v>
      </c>
      <c r="F4327" s="18">
        <v>1</v>
      </c>
      <c r="G4327" s="18">
        <f t="shared" si="202"/>
        <v>0</v>
      </c>
    </row>
    <row r="4328" spans="1:7">
      <c r="A4328" t="e">
        <f>_xlfn.XLOOKUP(I4328,UTILIZADAS[Contacto1],UTILIZADAS[Source.Name],,0)</f>
        <v>#N/A</v>
      </c>
      <c r="B4328" s="18" t="e">
        <f>VLOOKUP(J4328,Ref!A:C,3,0)</f>
        <v>#N/A</v>
      </c>
      <c r="C4328" s="18" t="e">
        <f>VLOOKUP(J4328,Ref!A:D,4,0)</f>
        <v>#N/A</v>
      </c>
      <c r="D4328" s="18" t="str">
        <f t="shared" si="201"/>
        <v>00/ene</v>
      </c>
      <c r="E4328" s="18">
        <f t="shared" si="203"/>
        <v>0</v>
      </c>
      <c r="F4328" s="18">
        <v>1</v>
      </c>
      <c r="G4328" s="18">
        <f t="shared" si="202"/>
        <v>0</v>
      </c>
    </row>
    <row r="4329" spans="1:7">
      <c r="A4329" t="e">
        <f>_xlfn.XLOOKUP(I4329,UTILIZADAS[Contacto1],UTILIZADAS[Source.Name],,0)</f>
        <v>#N/A</v>
      </c>
      <c r="B4329" s="18" t="e">
        <f>VLOOKUP(J4329,Ref!A:C,3,0)</f>
        <v>#N/A</v>
      </c>
      <c r="C4329" s="18" t="e">
        <f>VLOOKUP(J4329,Ref!A:D,4,0)</f>
        <v>#N/A</v>
      </c>
      <c r="D4329" s="18" t="str">
        <f t="shared" si="201"/>
        <v>00/ene</v>
      </c>
      <c r="E4329" s="18">
        <f t="shared" si="203"/>
        <v>0</v>
      </c>
      <c r="F4329" s="18">
        <v>1</v>
      </c>
      <c r="G4329" s="18">
        <f t="shared" si="202"/>
        <v>0</v>
      </c>
    </row>
    <row r="4330" spans="1:7">
      <c r="A4330" t="e">
        <f>_xlfn.XLOOKUP(I4330,UTILIZADAS[Contacto1],UTILIZADAS[Source.Name],,0)</f>
        <v>#N/A</v>
      </c>
      <c r="B4330" s="18" t="e">
        <f>VLOOKUP(J4330,Ref!A:C,3,0)</f>
        <v>#N/A</v>
      </c>
      <c r="C4330" s="18" t="e">
        <f>VLOOKUP(J4330,Ref!A:D,4,0)</f>
        <v>#N/A</v>
      </c>
      <c r="D4330" s="18" t="str">
        <f t="shared" si="201"/>
        <v>00/ene</v>
      </c>
      <c r="E4330" s="18">
        <f t="shared" si="203"/>
        <v>0</v>
      </c>
      <c r="F4330" s="18">
        <v>1</v>
      </c>
      <c r="G4330" s="18">
        <f t="shared" si="202"/>
        <v>0</v>
      </c>
    </row>
    <row r="4331" spans="1:7">
      <c r="A4331" t="e">
        <f>_xlfn.XLOOKUP(I4331,UTILIZADAS[Contacto1],UTILIZADAS[Source.Name],,0)</f>
        <v>#N/A</v>
      </c>
      <c r="B4331" s="18" t="e">
        <f>VLOOKUP(J4331,Ref!A:C,3,0)</f>
        <v>#N/A</v>
      </c>
      <c r="C4331" s="18" t="e">
        <f>VLOOKUP(J4331,Ref!A:D,4,0)</f>
        <v>#N/A</v>
      </c>
      <c r="D4331" s="18" t="str">
        <f t="shared" si="201"/>
        <v>00/ene</v>
      </c>
      <c r="E4331" s="18">
        <f t="shared" si="203"/>
        <v>0</v>
      </c>
      <c r="F4331" s="18">
        <v>1</v>
      </c>
      <c r="G4331" s="18">
        <f t="shared" si="202"/>
        <v>0</v>
      </c>
    </row>
    <row r="4332" spans="1:7">
      <c r="A4332" t="e">
        <f>_xlfn.XLOOKUP(I4332,UTILIZADAS[Contacto1],UTILIZADAS[Source.Name],,0)</f>
        <v>#N/A</v>
      </c>
      <c r="B4332" s="18" t="e">
        <f>VLOOKUP(J4332,Ref!A:C,3,0)</f>
        <v>#N/A</v>
      </c>
      <c r="C4332" s="18" t="e">
        <f>VLOOKUP(J4332,Ref!A:D,4,0)</f>
        <v>#N/A</v>
      </c>
      <c r="D4332" s="18" t="str">
        <f t="shared" si="201"/>
        <v>00/ene</v>
      </c>
      <c r="E4332" s="18">
        <f t="shared" si="203"/>
        <v>0</v>
      </c>
      <c r="F4332" s="18">
        <v>1</v>
      </c>
      <c r="G4332" s="18">
        <f t="shared" si="202"/>
        <v>0</v>
      </c>
    </row>
    <row r="4333" spans="1:7">
      <c r="A4333" t="e">
        <f>_xlfn.XLOOKUP(I4333,UTILIZADAS[Contacto1],UTILIZADAS[Source.Name],,0)</f>
        <v>#N/A</v>
      </c>
      <c r="B4333" s="18" t="e">
        <f>VLOOKUP(J4333,Ref!A:C,3,0)</f>
        <v>#N/A</v>
      </c>
      <c r="C4333" s="18" t="e">
        <f>VLOOKUP(J4333,Ref!A:D,4,0)</f>
        <v>#N/A</v>
      </c>
      <c r="D4333" s="18" t="str">
        <f t="shared" si="201"/>
        <v>00/ene</v>
      </c>
      <c r="E4333" s="18">
        <f t="shared" si="203"/>
        <v>0</v>
      </c>
      <c r="F4333" s="18">
        <v>1</v>
      </c>
      <c r="G4333" s="18">
        <f t="shared" si="202"/>
        <v>0</v>
      </c>
    </row>
    <row r="4334" spans="1:7">
      <c r="A4334" t="e">
        <f>_xlfn.XLOOKUP(I4334,UTILIZADAS[Contacto1],UTILIZADAS[Source.Name],,0)</f>
        <v>#N/A</v>
      </c>
      <c r="B4334" s="18" t="e">
        <f>VLOOKUP(J4334,Ref!A:C,3,0)</f>
        <v>#N/A</v>
      </c>
      <c r="C4334" s="18" t="e">
        <f>VLOOKUP(J4334,Ref!A:D,4,0)</f>
        <v>#N/A</v>
      </c>
      <c r="D4334" s="18" t="str">
        <f t="shared" si="201"/>
        <v>00/ene</v>
      </c>
      <c r="E4334" s="18">
        <f t="shared" si="203"/>
        <v>0</v>
      </c>
      <c r="F4334" s="18">
        <v>1</v>
      </c>
      <c r="G4334" s="18">
        <f t="shared" si="202"/>
        <v>0</v>
      </c>
    </row>
    <row r="4335" spans="1:7">
      <c r="A4335" t="e">
        <f>_xlfn.XLOOKUP(I4335,UTILIZADAS[Contacto1],UTILIZADAS[Source.Name],,0)</f>
        <v>#N/A</v>
      </c>
      <c r="B4335" s="18" t="e">
        <f>VLOOKUP(J4335,Ref!A:C,3,0)</f>
        <v>#N/A</v>
      </c>
      <c r="C4335" s="18" t="e">
        <f>VLOOKUP(J4335,Ref!A:D,4,0)</f>
        <v>#N/A</v>
      </c>
      <c r="D4335" s="18" t="str">
        <f t="shared" si="201"/>
        <v>00/ene</v>
      </c>
      <c r="E4335" s="18">
        <f t="shared" si="203"/>
        <v>0</v>
      </c>
      <c r="F4335" s="18">
        <v>1</v>
      </c>
      <c r="G4335" s="18">
        <f t="shared" si="202"/>
        <v>0</v>
      </c>
    </row>
    <row r="4336" spans="1:7">
      <c r="A4336" t="e">
        <f>_xlfn.XLOOKUP(I4336,UTILIZADAS[Contacto1],UTILIZADAS[Source.Name],,0)</f>
        <v>#N/A</v>
      </c>
      <c r="B4336" s="18" t="e">
        <f>VLOOKUP(J4336,Ref!A:C,3,0)</f>
        <v>#N/A</v>
      </c>
      <c r="C4336" s="18" t="e">
        <f>VLOOKUP(J4336,Ref!A:D,4,0)</f>
        <v>#N/A</v>
      </c>
      <c r="D4336" s="18" t="str">
        <f t="shared" si="201"/>
        <v>00/ene</v>
      </c>
      <c r="E4336" s="18">
        <f t="shared" si="203"/>
        <v>0</v>
      </c>
      <c r="F4336" s="18">
        <v>1</v>
      </c>
      <c r="G4336" s="18">
        <f t="shared" si="202"/>
        <v>0</v>
      </c>
    </row>
    <row r="4337" spans="1:7">
      <c r="A4337" t="e">
        <f>_xlfn.XLOOKUP(I4337,UTILIZADAS[Contacto1],UTILIZADAS[Source.Name],,0)</f>
        <v>#N/A</v>
      </c>
      <c r="B4337" s="18" t="e">
        <f>VLOOKUP(J4337,Ref!A:C,3,0)</f>
        <v>#N/A</v>
      </c>
      <c r="C4337" s="18" t="e">
        <f>VLOOKUP(J4337,Ref!A:D,4,0)</f>
        <v>#N/A</v>
      </c>
      <c r="D4337" s="18" t="str">
        <f t="shared" si="201"/>
        <v>00/ene</v>
      </c>
      <c r="E4337" s="18">
        <f t="shared" si="203"/>
        <v>0</v>
      </c>
      <c r="F4337" s="18">
        <v>1</v>
      </c>
      <c r="G4337" s="18">
        <f t="shared" si="202"/>
        <v>0</v>
      </c>
    </row>
    <row r="4338" spans="1:7">
      <c r="A4338" t="e">
        <f>_xlfn.XLOOKUP(I4338,UTILIZADAS[Contacto1],UTILIZADAS[Source.Name],,0)</f>
        <v>#N/A</v>
      </c>
      <c r="B4338" s="18" t="e">
        <f>VLOOKUP(J4338,Ref!A:C,3,0)</f>
        <v>#N/A</v>
      </c>
      <c r="C4338" s="18" t="e">
        <f>VLOOKUP(J4338,Ref!A:D,4,0)</f>
        <v>#N/A</v>
      </c>
      <c r="D4338" s="18" t="str">
        <f t="shared" ref="D4338:D4401" si="204">TEXT(H4338,"dd/mmm")</f>
        <v>00/ene</v>
      </c>
      <c r="E4338" s="18">
        <f t="shared" si="203"/>
        <v>0</v>
      </c>
      <c r="F4338" s="18">
        <v>1</v>
      </c>
      <c r="G4338" s="18">
        <f t="shared" ref="G4338:G4401" si="205">IF(I4338=I4339,0,1)</f>
        <v>0</v>
      </c>
    </row>
    <row r="4339" spans="1:7">
      <c r="A4339" t="e">
        <f>_xlfn.XLOOKUP(I4339,UTILIZADAS[Contacto1],UTILIZADAS[Source.Name],,0)</f>
        <v>#N/A</v>
      </c>
      <c r="B4339" s="18" t="e">
        <f>VLOOKUP(J4339,Ref!A:C,3,0)</f>
        <v>#N/A</v>
      </c>
      <c r="C4339" s="18" t="e">
        <f>VLOOKUP(J4339,Ref!A:D,4,0)</f>
        <v>#N/A</v>
      </c>
      <c r="D4339" s="18" t="str">
        <f t="shared" si="204"/>
        <v>00/ene</v>
      </c>
      <c r="E4339" s="18">
        <f t="shared" si="203"/>
        <v>0</v>
      </c>
      <c r="F4339" s="18">
        <v>1</v>
      </c>
      <c r="G4339" s="18">
        <f t="shared" si="205"/>
        <v>0</v>
      </c>
    </row>
    <row r="4340" spans="1:7">
      <c r="A4340" t="e">
        <f>_xlfn.XLOOKUP(I4340,UTILIZADAS[Contacto1],UTILIZADAS[Source.Name],,0)</f>
        <v>#N/A</v>
      </c>
      <c r="B4340" s="18" t="e">
        <f>VLOOKUP(J4340,Ref!A:C,3,0)</f>
        <v>#N/A</v>
      </c>
      <c r="C4340" s="18" t="e">
        <f>VLOOKUP(J4340,Ref!A:D,4,0)</f>
        <v>#N/A</v>
      </c>
      <c r="D4340" s="18" t="str">
        <f t="shared" si="204"/>
        <v>00/ene</v>
      </c>
      <c r="E4340" s="18">
        <f t="shared" si="203"/>
        <v>0</v>
      </c>
      <c r="F4340" s="18">
        <v>1</v>
      </c>
      <c r="G4340" s="18">
        <f t="shared" si="205"/>
        <v>0</v>
      </c>
    </row>
    <row r="4341" spans="1:7">
      <c r="A4341" t="e">
        <f>_xlfn.XLOOKUP(I4341,UTILIZADAS[Contacto1],UTILIZADAS[Source.Name],,0)</f>
        <v>#N/A</v>
      </c>
      <c r="B4341" s="18" t="e">
        <f>VLOOKUP(J4341,Ref!A:C,3,0)</f>
        <v>#N/A</v>
      </c>
      <c r="C4341" s="18" t="e">
        <f>VLOOKUP(J4341,Ref!A:D,4,0)</f>
        <v>#N/A</v>
      </c>
      <c r="D4341" s="18" t="str">
        <f t="shared" si="204"/>
        <v>00/ene</v>
      </c>
      <c r="E4341" s="18">
        <f t="shared" si="203"/>
        <v>0</v>
      </c>
      <c r="F4341" s="18">
        <v>1</v>
      </c>
      <c r="G4341" s="18">
        <f t="shared" si="205"/>
        <v>0</v>
      </c>
    </row>
    <row r="4342" spans="1:7">
      <c r="A4342" t="e">
        <f>_xlfn.XLOOKUP(I4342,UTILIZADAS[Contacto1],UTILIZADAS[Source.Name],,0)</f>
        <v>#N/A</v>
      </c>
      <c r="B4342" s="18" t="e">
        <f>VLOOKUP(J4342,Ref!A:C,3,0)</f>
        <v>#N/A</v>
      </c>
      <c r="C4342" s="18" t="e">
        <f>VLOOKUP(J4342,Ref!A:D,4,0)</f>
        <v>#N/A</v>
      </c>
      <c r="D4342" s="18" t="str">
        <f t="shared" si="204"/>
        <v>00/ene</v>
      </c>
      <c r="E4342" s="18">
        <f t="shared" si="203"/>
        <v>0</v>
      </c>
      <c r="F4342" s="18">
        <v>1</v>
      </c>
      <c r="G4342" s="18">
        <f t="shared" si="205"/>
        <v>0</v>
      </c>
    </row>
    <row r="4343" spans="1:7">
      <c r="A4343" t="e">
        <f>_xlfn.XLOOKUP(I4343,UTILIZADAS[Contacto1],UTILIZADAS[Source.Name],,0)</f>
        <v>#N/A</v>
      </c>
      <c r="B4343" s="18" t="e">
        <f>VLOOKUP(J4343,Ref!A:C,3,0)</f>
        <v>#N/A</v>
      </c>
      <c r="C4343" s="18" t="e">
        <f>VLOOKUP(J4343,Ref!A:D,4,0)</f>
        <v>#N/A</v>
      </c>
      <c r="D4343" s="18" t="str">
        <f t="shared" si="204"/>
        <v>00/ene</v>
      </c>
      <c r="E4343" s="18">
        <f t="shared" si="203"/>
        <v>0</v>
      </c>
      <c r="F4343" s="18">
        <v>1</v>
      </c>
      <c r="G4343" s="18">
        <f t="shared" si="205"/>
        <v>0</v>
      </c>
    </row>
    <row r="4344" spans="1:7">
      <c r="A4344" t="e">
        <f>_xlfn.XLOOKUP(I4344,UTILIZADAS[Contacto1],UTILIZADAS[Source.Name],,0)</f>
        <v>#N/A</v>
      </c>
      <c r="B4344" s="18" t="e">
        <f>VLOOKUP(J4344,Ref!A:C,3,0)</f>
        <v>#N/A</v>
      </c>
      <c r="C4344" s="18" t="e">
        <f>VLOOKUP(J4344,Ref!A:D,4,0)</f>
        <v>#N/A</v>
      </c>
      <c r="D4344" s="18" t="str">
        <f t="shared" si="204"/>
        <v>00/ene</v>
      </c>
      <c r="E4344" s="18">
        <f t="shared" si="203"/>
        <v>0</v>
      </c>
      <c r="F4344" s="18">
        <v>1</v>
      </c>
      <c r="G4344" s="18">
        <f t="shared" si="205"/>
        <v>0</v>
      </c>
    </row>
    <row r="4345" spans="1:7">
      <c r="A4345" t="e">
        <f>_xlfn.XLOOKUP(I4345,UTILIZADAS[Contacto1],UTILIZADAS[Source.Name],,0)</f>
        <v>#N/A</v>
      </c>
      <c r="B4345" s="18" t="e">
        <f>VLOOKUP(J4345,Ref!A:C,3,0)</f>
        <v>#N/A</v>
      </c>
      <c r="C4345" s="18" t="e">
        <f>VLOOKUP(J4345,Ref!A:D,4,0)</f>
        <v>#N/A</v>
      </c>
      <c r="D4345" s="18" t="str">
        <f t="shared" si="204"/>
        <v>00/ene</v>
      </c>
      <c r="E4345" s="18">
        <f t="shared" si="203"/>
        <v>0</v>
      </c>
      <c r="F4345" s="18">
        <v>1</v>
      </c>
      <c r="G4345" s="18">
        <f t="shared" si="205"/>
        <v>0</v>
      </c>
    </row>
    <row r="4346" spans="1:7">
      <c r="A4346" t="e">
        <f>_xlfn.XLOOKUP(I4346,UTILIZADAS[Contacto1],UTILIZADAS[Source.Name],,0)</f>
        <v>#N/A</v>
      </c>
      <c r="B4346" s="18" t="e">
        <f>VLOOKUP(J4346,Ref!A:C,3,0)</f>
        <v>#N/A</v>
      </c>
      <c r="C4346" s="18" t="e">
        <f>VLOOKUP(J4346,Ref!A:D,4,0)</f>
        <v>#N/A</v>
      </c>
      <c r="D4346" s="18" t="str">
        <f t="shared" si="204"/>
        <v>00/ene</v>
      </c>
      <c r="E4346" s="18">
        <f t="shared" si="203"/>
        <v>0</v>
      </c>
      <c r="F4346" s="18">
        <v>1</v>
      </c>
      <c r="G4346" s="18">
        <f t="shared" si="205"/>
        <v>0</v>
      </c>
    </row>
    <row r="4347" spans="1:7">
      <c r="A4347" t="e">
        <f>_xlfn.XLOOKUP(I4347,UTILIZADAS[Contacto1],UTILIZADAS[Source.Name],,0)</f>
        <v>#N/A</v>
      </c>
      <c r="B4347" s="18" t="e">
        <f>VLOOKUP(J4347,Ref!A:C,3,0)</f>
        <v>#N/A</v>
      </c>
      <c r="C4347" s="18" t="e">
        <f>VLOOKUP(J4347,Ref!A:D,4,0)</f>
        <v>#N/A</v>
      </c>
      <c r="D4347" s="18" t="str">
        <f t="shared" si="204"/>
        <v>00/ene</v>
      </c>
      <c r="E4347" s="18">
        <f t="shared" si="203"/>
        <v>0</v>
      </c>
      <c r="F4347" s="18">
        <v>1</v>
      </c>
      <c r="G4347" s="18">
        <f t="shared" si="205"/>
        <v>0</v>
      </c>
    </row>
    <row r="4348" spans="1:7">
      <c r="A4348" t="e">
        <f>_xlfn.XLOOKUP(I4348,UTILIZADAS[Contacto1],UTILIZADAS[Source.Name],,0)</f>
        <v>#N/A</v>
      </c>
      <c r="B4348" s="18" t="e">
        <f>VLOOKUP(J4348,Ref!A:C,3,0)</f>
        <v>#N/A</v>
      </c>
      <c r="C4348" s="18" t="e">
        <f>VLOOKUP(J4348,Ref!A:D,4,0)</f>
        <v>#N/A</v>
      </c>
      <c r="D4348" s="18" t="str">
        <f t="shared" si="204"/>
        <v>00/ene</v>
      </c>
      <c r="E4348" s="18">
        <f t="shared" si="203"/>
        <v>0</v>
      </c>
      <c r="F4348" s="18">
        <v>1</v>
      </c>
      <c r="G4348" s="18">
        <f t="shared" si="205"/>
        <v>0</v>
      </c>
    </row>
    <row r="4349" spans="1:7">
      <c r="A4349" t="e">
        <f>_xlfn.XLOOKUP(I4349,UTILIZADAS[Contacto1],UTILIZADAS[Source.Name],,0)</f>
        <v>#N/A</v>
      </c>
      <c r="B4349" s="18" t="e">
        <f>VLOOKUP(J4349,Ref!A:C,3,0)</f>
        <v>#N/A</v>
      </c>
      <c r="C4349" s="18" t="e">
        <f>VLOOKUP(J4349,Ref!A:D,4,0)</f>
        <v>#N/A</v>
      </c>
      <c r="D4349" s="18" t="str">
        <f t="shared" si="204"/>
        <v>00/ene</v>
      </c>
      <c r="E4349" s="18">
        <f t="shared" si="203"/>
        <v>0</v>
      </c>
      <c r="F4349" s="18">
        <v>1</v>
      </c>
      <c r="G4349" s="18">
        <f t="shared" si="205"/>
        <v>0</v>
      </c>
    </row>
    <row r="4350" spans="1:7">
      <c r="A4350" t="e">
        <f>_xlfn.XLOOKUP(I4350,UTILIZADAS[Contacto1],UTILIZADAS[Source.Name],,0)</f>
        <v>#N/A</v>
      </c>
      <c r="B4350" s="18" t="e">
        <f>VLOOKUP(J4350,Ref!A:C,3,0)</f>
        <v>#N/A</v>
      </c>
      <c r="C4350" s="18" t="e">
        <f>VLOOKUP(J4350,Ref!A:D,4,0)</f>
        <v>#N/A</v>
      </c>
      <c r="D4350" s="18" t="str">
        <f t="shared" si="204"/>
        <v>00/ene</v>
      </c>
      <c r="E4350" s="18">
        <f t="shared" si="203"/>
        <v>0</v>
      </c>
      <c r="F4350" s="18">
        <v>1</v>
      </c>
      <c r="G4350" s="18">
        <f t="shared" si="205"/>
        <v>0</v>
      </c>
    </row>
    <row r="4351" spans="1:7">
      <c r="A4351" t="e">
        <f>_xlfn.XLOOKUP(I4351,UTILIZADAS[Contacto1],UTILIZADAS[Source.Name],,0)</f>
        <v>#N/A</v>
      </c>
      <c r="B4351" s="18" t="e">
        <f>VLOOKUP(J4351,Ref!A:C,3,0)</f>
        <v>#N/A</v>
      </c>
      <c r="C4351" s="18" t="e">
        <f>VLOOKUP(J4351,Ref!A:D,4,0)</f>
        <v>#N/A</v>
      </c>
      <c r="D4351" s="18" t="str">
        <f t="shared" si="204"/>
        <v>00/ene</v>
      </c>
      <c r="E4351" s="18">
        <f t="shared" si="203"/>
        <v>0</v>
      </c>
      <c r="F4351" s="18">
        <v>1</v>
      </c>
      <c r="G4351" s="18">
        <f t="shared" si="205"/>
        <v>0</v>
      </c>
    </row>
    <row r="4352" spans="1:7">
      <c r="A4352" t="e">
        <f>_xlfn.XLOOKUP(I4352,UTILIZADAS[Contacto1],UTILIZADAS[Source.Name],,0)</f>
        <v>#N/A</v>
      </c>
      <c r="B4352" s="18" t="e">
        <f>VLOOKUP(J4352,Ref!A:C,3,0)</f>
        <v>#N/A</v>
      </c>
      <c r="C4352" s="18" t="e">
        <f>VLOOKUP(J4352,Ref!A:D,4,0)</f>
        <v>#N/A</v>
      </c>
      <c r="D4352" s="18" t="str">
        <f t="shared" si="204"/>
        <v>00/ene</v>
      </c>
      <c r="E4352" s="18">
        <f t="shared" si="203"/>
        <v>0</v>
      </c>
      <c r="F4352" s="18">
        <v>1</v>
      </c>
      <c r="G4352" s="18">
        <f t="shared" si="205"/>
        <v>0</v>
      </c>
    </row>
    <row r="4353" spans="1:7">
      <c r="A4353" t="e">
        <f>_xlfn.XLOOKUP(I4353,UTILIZADAS[Contacto1],UTILIZADAS[Source.Name],,0)</f>
        <v>#N/A</v>
      </c>
      <c r="B4353" s="18" t="e">
        <f>VLOOKUP(J4353,Ref!A:C,3,0)</f>
        <v>#N/A</v>
      </c>
      <c r="C4353" s="18" t="e">
        <f>VLOOKUP(J4353,Ref!A:D,4,0)</f>
        <v>#N/A</v>
      </c>
      <c r="D4353" s="18" t="str">
        <f t="shared" si="204"/>
        <v>00/ene</v>
      </c>
      <c r="E4353" s="18">
        <f t="shared" si="203"/>
        <v>0</v>
      </c>
      <c r="F4353" s="18">
        <v>1</v>
      </c>
      <c r="G4353" s="18">
        <f t="shared" si="205"/>
        <v>0</v>
      </c>
    </row>
    <row r="4354" spans="1:7">
      <c r="A4354" t="e">
        <f>_xlfn.XLOOKUP(I4354,UTILIZADAS[Contacto1],UTILIZADAS[Source.Name],,0)</f>
        <v>#N/A</v>
      </c>
      <c r="B4354" s="18" t="e">
        <f>VLOOKUP(J4354,Ref!A:C,3,0)</f>
        <v>#N/A</v>
      </c>
      <c r="C4354" s="18" t="e">
        <f>VLOOKUP(J4354,Ref!A:D,4,0)</f>
        <v>#N/A</v>
      </c>
      <c r="D4354" s="18" t="str">
        <f t="shared" si="204"/>
        <v>00/ene</v>
      </c>
      <c r="E4354" s="18">
        <f t="shared" ref="E4354:E4417" si="206">+COUNTIF(I:I,I4354)</f>
        <v>0</v>
      </c>
      <c r="F4354" s="18">
        <v>1</v>
      </c>
      <c r="G4354" s="18">
        <f t="shared" si="205"/>
        <v>0</v>
      </c>
    </row>
    <row r="4355" spans="1:7">
      <c r="A4355" t="e">
        <f>_xlfn.XLOOKUP(I4355,UTILIZADAS[Contacto1],UTILIZADAS[Source.Name],,0)</f>
        <v>#N/A</v>
      </c>
      <c r="B4355" s="18" t="e">
        <f>VLOOKUP(J4355,Ref!A:C,3,0)</f>
        <v>#N/A</v>
      </c>
      <c r="C4355" s="18" t="e">
        <f>VLOOKUP(J4355,Ref!A:D,4,0)</f>
        <v>#N/A</v>
      </c>
      <c r="D4355" s="18" t="str">
        <f t="shared" si="204"/>
        <v>00/ene</v>
      </c>
      <c r="E4355" s="18">
        <f t="shared" si="206"/>
        <v>0</v>
      </c>
      <c r="F4355" s="18">
        <v>1</v>
      </c>
      <c r="G4355" s="18">
        <f t="shared" si="205"/>
        <v>0</v>
      </c>
    </row>
    <row r="4356" spans="1:7">
      <c r="A4356" t="e">
        <f>_xlfn.XLOOKUP(I4356,UTILIZADAS[Contacto1],UTILIZADAS[Source.Name],,0)</f>
        <v>#N/A</v>
      </c>
      <c r="B4356" s="18" t="e">
        <f>VLOOKUP(J4356,Ref!A:C,3,0)</f>
        <v>#N/A</v>
      </c>
      <c r="C4356" s="18" t="e">
        <f>VLOOKUP(J4356,Ref!A:D,4,0)</f>
        <v>#N/A</v>
      </c>
      <c r="D4356" s="18" t="str">
        <f t="shared" si="204"/>
        <v>00/ene</v>
      </c>
      <c r="E4356" s="18">
        <f t="shared" si="206"/>
        <v>0</v>
      </c>
      <c r="F4356" s="18">
        <v>1</v>
      </c>
      <c r="G4356" s="18">
        <f t="shared" si="205"/>
        <v>0</v>
      </c>
    </row>
    <row r="4357" spans="1:7">
      <c r="A4357" t="e">
        <f>_xlfn.XLOOKUP(I4357,UTILIZADAS[Contacto1],UTILIZADAS[Source.Name],,0)</f>
        <v>#N/A</v>
      </c>
      <c r="B4357" s="18" t="e">
        <f>VLOOKUP(J4357,Ref!A:C,3,0)</f>
        <v>#N/A</v>
      </c>
      <c r="C4357" s="18" t="e">
        <f>VLOOKUP(J4357,Ref!A:D,4,0)</f>
        <v>#N/A</v>
      </c>
      <c r="D4357" s="18" t="str">
        <f t="shared" si="204"/>
        <v>00/ene</v>
      </c>
      <c r="E4357" s="18">
        <f t="shared" si="206"/>
        <v>0</v>
      </c>
      <c r="F4357" s="18">
        <v>1</v>
      </c>
      <c r="G4357" s="18">
        <f t="shared" si="205"/>
        <v>0</v>
      </c>
    </row>
    <row r="4358" spans="1:7">
      <c r="A4358" t="e">
        <f>_xlfn.XLOOKUP(I4358,UTILIZADAS[Contacto1],UTILIZADAS[Source.Name],,0)</f>
        <v>#N/A</v>
      </c>
      <c r="B4358" s="18" t="e">
        <f>VLOOKUP(J4358,Ref!A:C,3,0)</f>
        <v>#N/A</v>
      </c>
      <c r="C4358" s="18" t="e">
        <f>VLOOKUP(J4358,Ref!A:D,4,0)</f>
        <v>#N/A</v>
      </c>
      <c r="D4358" s="18" t="str">
        <f t="shared" si="204"/>
        <v>00/ene</v>
      </c>
      <c r="E4358" s="18">
        <f t="shared" si="206"/>
        <v>0</v>
      </c>
      <c r="F4358" s="18">
        <v>1</v>
      </c>
      <c r="G4358" s="18">
        <f t="shared" si="205"/>
        <v>0</v>
      </c>
    </row>
    <row r="4359" spans="1:7">
      <c r="A4359" t="e">
        <f>_xlfn.XLOOKUP(I4359,UTILIZADAS[Contacto1],UTILIZADAS[Source.Name],,0)</f>
        <v>#N/A</v>
      </c>
      <c r="B4359" s="18" t="e">
        <f>VLOOKUP(J4359,Ref!A:C,3,0)</f>
        <v>#N/A</v>
      </c>
      <c r="C4359" s="18" t="e">
        <f>VLOOKUP(J4359,Ref!A:D,4,0)</f>
        <v>#N/A</v>
      </c>
      <c r="D4359" s="18" t="str">
        <f t="shared" si="204"/>
        <v>00/ene</v>
      </c>
      <c r="E4359" s="18">
        <f t="shared" si="206"/>
        <v>0</v>
      </c>
      <c r="F4359" s="18">
        <v>1</v>
      </c>
      <c r="G4359" s="18">
        <f t="shared" si="205"/>
        <v>0</v>
      </c>
    </row>
    <row r="4360" spans="1:7">
      <c r="A4360" t="e">
        <f>_xlfn.XLOOKUP(I4360,UTILIZADAS[Contacto1],UTILIZADAS[Source.Name],,0)</f>
        <v>#N/A</v>
      </c>
      <c r="B4360" s="18" t="e">
        <f>VLOOKUP(J4360,Ref!A:C,3,0)</f>
        <v>#N/A</v>
      </c>
      <c r="C4360" s="18" t="e">
        <f>VLOOKUP(J4360,Ref!A:D,4,0)</f>
        <v>#N/A</v>
      </c>
      <c r="D4360" s="18" t="str">
        <f t="shared" si="204"/>
        <v>00/ene</v>
      </c>
      <c r="E4360" s="18">
        <f t="shared" si="206"/>
        <v>0</v>
      </c>
      <c r="F4360" s="18">
        <v>1</v>
      </c>
      <c r="G4360" s="18">
        <f t="shared" si="205"/>
        <v>0</v>
      </c>
    </row>
    <row r="4361" spans="1:7">
      <c r="A4361" t="e">
        <f>_xlfn.XLOOKUP(I4361,UTILIZADAS[Contacto1],UTILIZADAS[Source.Name],,0)</f>
        <v>#N/A</v>
      </c>
      <c r="B4361" s="18" t="e">
        <f>VLOOKUP(J4361,Ref!A:C,3,0)</f>
        <v>#N/A</v>
      </c>
      <c r="C4361" s="18" t="e">
        <f>VLOOKUP(J4361,Ref!A:D,4,0)</f>
        <v>#N/A</v>
      </c>
      <c r="D4361" s="18" t="str">
        <f t="shared" si="204"/>
        <v>00/ene</v>
      </c>
      <c r="E4361" s="18">
        <f t="shared" si="206"/>
        <v>0</v>
      </c>
      <c r="F4361" s="18">
        <v>1</v>
      </c>
      <c r="G4361" s="18">
        <f t="shared" si="205"/>
        <v>0</v>
      </c>
    </row>
    <row r="4362" spans="1:7">
      <c r="A4362" t="e">
        <f>_xlfn.XLOOKUP(I4362,UTILIZADAS[Contacto1],UTILIZADAS[Source.Name],,0)</f>
        <v>#N/A</v>
      </c>
      <c r="B4362" s="18" t="e">
        <f>VLOOKUP(J4362,Ref!A:C,3,0)</f>
        <v>#N/A</v>
      </c>
      <c r="C4362" s="18" t="e">
        <f>VLOOKUP(J4362,Ref!A:D,4,0)</f>
        <v>#N/A</v>
      </c>
      <c r="D4362" s="18" t="str">
        <f t="shared" si="204"/>
        <v>00/ene</v>
      </c>
      <c r="E4362" s="18">
        <f t="shared" si="206"/>
        <v>0</v>
      </c>
      <c r="F4362" s="18">
        <v>1</v>
      </c>
      <c r="G4362" s="18">
        <f t="shared" si="205"/>
        <v>0</v>
      </c>
    </row>
    <row r="4363" spans="1:7">
      <c r="A4363" t="e">
        <f>_xlfn.XLOOKUP(I4363,UTILIZADAS[Contacto1],UTILIZADAS[Source.Name],,0)</f>
        <v>#N/A</v>
      </c>
      <c r="B4363" s="18" t="e">
        <f>VLOOKUP(J4363,Ref!A:C,3,0)</f>
        <v>#N/A</v>
      </c>
      <c r="C4363" s="18" t="e">
        <f>VLOOKUP(J4363,Ref!A:D,4,0)</f>
        <v>#N/A</v>
      </c>
      <c r="D4363" s="18" t="str">
        <f t="shared" si="204"/>
        <v>00/ene</v>
      </c>
      <c r="E4363" s="18">
        <f t="shared" si="206"/>
        <v>0</v>
      </c>
      <c r="F4363" s="18">
        <v>1</v>
      </c>
      <c r="G4363" s="18">
        <f t="shared" si="205"/>
        <v>0</v>
      </c>
    </row>
    <row r="4364" spans="1:7">
      <c r="A4364" t="e">
        <f>_xlfn.XLOOKUP(I4364,UTILIZADAS[Contacto1],UTILIZADAS[Source.Name],,0)</f>
        <v>#N/A</v>
      </c>
      <c r="B4364" s="18" t="e">
        <f>VLOOKUP(J4364,Ref!A:C,3,0)</f>
        <v>#N/A</v>
      </c>
      <c r="C4364" s="18" t="e">
        <f>VLOOKUP(J4364,Ref!A:D,4,0)</f>
        <v>#N/A</v>
      </c>
      <c r="D4364" s="18" t="str">
        <f t="shared" si="204"/>
        <v>00/ene</v>
      </c>
      <c r="E4364" s="18">
        <f t="shared" si="206"/>
        <v>0</v>
      </c>
      <c r="F4364" s="18">
        <v>1</v>
      </c>
      <c r="G4364" s="18">
        <f t="shared" si="205"/>
        <v>0</v>
      </c>
    </row>
    <row r="4365" spans="1:7">
      <c r="A4365" t="e">
        <f>_xlfn.XLOOKUP(I4365,UTILIZADAS[Contacto1],UTILIZADAS[Source.Name],,0)</f>
        <v>#N/A</v>
      </c>
      <c r="B4365" s="18" t="e">
        <f>VLOOKUP(J4365,Ref!A:C,3,0)</f>
        <v>#N/A</v>
      </c>
      <c r="C4365" s="18" t="e">
        <f>VLOOKUP(J4365,Ref!A:D,4,0)</f>
        <v>#N/A</v>
      </c>
      <c r="D4365" s="18" t="str">
        <f t="shared" si="204"/>
        <v>00/ene</v>
      </c>
      <c r="E4365" s="18">
        <f t="shared" si="206"/>
        <v>0</v>
      </c>
      <c r="F4365" s="18">
        <v>1</v>
      </c>
      <c r="G4365" s="18">
        <f t="shared" si="205"/>
        <v>0</v>
      </c>
    </row>
    <row r="4366" spans="1:7">
      <c r="A4366" t="e">
        <f>_xlfn.XLOOKUP(I4366,UTILIZADAS[Contacto1],UTILIZADAS[Source.Name],,0)</f>
        <v>#N/A</v>
      </c>
      <c r="B4366" s="18" t="e">
        <f>VLOOKUP(J4366,Ref!A:C,3,0)</f>
        <v>#N/A</v>
      </c>
      <c r="C4366" s="18" t="e">
        <f>VLOOKUP(J4366,Ref!A:D,4,0)</f>
        <v>#N/A</v>
      </c>
      <c r="D4366" s="18" t="str">
        <f t="shared" si="204"/>
        <v>00/ene</v>
      </c>
      <c r="E4366" s="18">
        <f t="shared" si="206"/>
        <v>0</v>
      </c>
      <c r="F4366" s="18">
        <v>1</v>
      </c>
      <c r="G4366" s="18">
        <f t="shared" si="205"/>
        <v>0</v>
      </c>
    </row>
    <row r="4367" spans="1:7">
      <c r="A4367" t="e">
        <f>_xlfn.XLOOKUP(I4367,UTILIZADAS[Contacto1],UTILIZADAS[Source.Name],,0)</f>
        <v>#N/A</v>
      </c>
      <c r="B4367" s="18" t="e">
        <f>VLOOKUP(J4367,Ref!A:C,3,0)</f>
        <v>#N/A</v>
      </c>
      <c r="C4367" s="18" t="e">
        <f>VLOOKUP(J4367,Ref!A:D,4,0)</f>
        <v>#N/A</v>
      </c>
      <c r="D4367" s="18" t="str">
        <f t="shared" si="204"/>
        <v>00/ene</v>
      </c>
      <c r="E4367" s="18">
        <f t="shared" si="206"/>
        <v>0</v>
      </c>
      <c r="F4367" s="18">
        <v>1</v>
      </c>
      <c r="G4367" s="18">
        <f t="shared" si="205"/>
        <v>0</v>
      </c>
    </row>
    <row r="4368" spans="1:7">
      <c r="A4368" t="e">
        <f>_xlfn.XLOOKUP(I4368,UTILIZADAS[Contacto1],UTILIZADAS[Source.Name],,0)</f>
        <v>#N/A</v>
      </c>
      <c r="B4368" s="18" t="e">
        <f>VLOOKUP(J4368,Ref!A:C,3,0)</f>
        <v>#N/A</v>
      </c>
      <c r="C4368" s="18" t="e">
        <f>VLOOKUP(J4368,Ref!A:D,4,0)</f>
        <v>#N/A</v>
      </c>
      <c r="D4368" s="18" t="str">
        <f t="shared" si="204"/>
        <v>00/ene</v>
      </c>
      <c r="E4368" s="18">
        <f t="shared" si="206"/>
        <v>0</v>
      </c>
      <c r="F4368" s="18">
        <v>1</v>
      </c>
      <c r="G4368" s="18">
        <f t="shared" si="205"/>
        <v>0</v>
      </c>
    </row>
    <row r="4369" spans="1:7">
      <c r="A4369" t="e">
        <f>_xlfn.XLOOKUP(I4369,UTILIZADAS[Contacto1],UTILIZADAS[Source.Name],,0)</f>
        <v>#N/A</v>
      </c>
      <c r="B4369" s="18" t="e">
        <f>VLOOKUP(J4369,Ref!A:C,3,0)</f>
        <v>#N/A</v>
      </c>
      <c r="C4369" s="18" t="e">
        <f>VLOOKUP(J4369,Ref!A:D,4,0)</f>
        <v>#N/A</v>
      </c>
      <c r="D4369" s="18" t="str">
        <f t="shared" si="204"/>
        <v>00/ene</v>
      </c>
      <c r="E4369" s="18">
        <f t="shared" si="206"/>
        <v>0</v>
      </c>
      <c r="F4369" s="18">
        <v>1</v>
      </c>
      <c r="G4369" s="18">
        <f t="shared" si="205"/>
        <v>0</v>
      </c>
    </row>
    <row r="4370" spans="1:7">
      <c r="A4370" t="e">
        <f>_xlfn.XLOOKUP(I4370,UTILIZADAS[Contacto1],UTILIZADAS[Source.Name],,0)</f>
        <v>#N/A</v>
      </c>
      <c r="B4370" s="18" t="e">
        <f>VLOOKUP(J4370,Ref!A:C,3,0)</f>
        <v>#N/A</v>
      </c>
      <c r="C4370" s="18" t="e">
        <f>VLOOKUP(J4370,Ref!A:D,4,0)</f>
        <v>#N/A</v>
      </c>
      <c r="D4370" s="18" t="str">
        <f t="shared" si="204"/>
        <v>00/ene</v>
      </c>
      <c r="E4370" s="18">
        <f t="shared" si="206"/>
        <v>0</v>
      </c>
      <c r="F4370" s="18">
        <v>1</v>
      </c>
      <c r="G4370" s="18">
        <f t="shared" si="205"/>
        <v>0</v>
      </c>
    </row>
    <row r="4371" spans="1:7">
      <c r="A4371" t="e">
        <f>_xlfn.XLOOKUP(I4371,UTILIZADAS[Contacto1],UTILIZADAS[Source.Name],,0)</f>
        <v>#N/A</v>
      </c>
      <c r="B4371" s="18" t="e">
        <f>VLOOKUP(J4371,Ref!A:C,3,0)</f>
        <v>#N/A</v>
      </c>
      <c r="C4371" s="18" t="e">
        <f>VLOOKUP(J4371,Ref!A:D,4,0)</f>
        <v>#N/A</v>
      </c>
      <c r="D4371" s="18" t="str">
        <f t="shared" si="204"/>
        <v>00/ene</v>
      </c>
      <c r="E4371" s="18">
        <f t="shared" si="206"/>
        <v>0</v>
      </c>
      <c r="F4371" s="18">
        <v>1</v>
      </c>
      <c r="G4371" s="18">
        <f t="shared" si="205"/>
        <v>0</v>
      </c>
    </row>
    <row r="4372" spans="1:7">
      <c r="A4372" t="e">
        <f>_xlfn.XLOOKUP(I4372,UTILIZADAS[Contacto1],UTILIZADAS[Source.Name],,0)</f>
        <v>#N/A</v>
      </c>
      <c r="B4372" s="18" t="e">
        <f>VLOOKUP(J4372,Ref!A:C,3,0)</f>
        <v>#N/A</v>
      </c>
      <c r="C4372" s="18" t="e">
        <f>VLOOKUP(J4372,Ref!A:D,4,0)</f>
        <v>#N/A</v>
      </c>
      <c r="D4372" s="18" t="str">
        <f t="shared" si="204"/>
        <v>00/ene</v>
      </c>
      <c r="E4372" s="18">
        <f t="shared" si="206"/>
        <v>0</v>
      </c>
      <c r="F4372" s="18">
        <v>1</v>
      </c>
      <c r="G4372" s="18">
        <f t="shared" si="205"/>
        <v>0</v>
      </c>
    </row>
    <row r="4373" spans="1:7">
      <c r="A4373" t="e">
        <f>_xlfn.XLOOKUP(I4373,UTILIZADAS[Contacto1],UTILIZADAS[Source.Name],,0)</f>
        <v>#N/A</v>
      </c>
      <c r="B4373" s="18" t="e">
        <f>VLOOKUP(J4373,Ref!A:C,3,0)</f>
        <v>#N/A</v>
      </c>
      <c r="C4373" s="18" t="e">
        <f>VLOOKUP(J4373,Ref!A:D,4,0)</f>
        <v>#N/A</v>
      </c>
      <c r="D4373" s="18" t="str">
        <f t="shared" si="204"/>
        <v>00/ene</v>
      </c>
      <c r="E4373" s="18">
        <f t="shared" si="206"/>
        <v>0</v>
      </c>
      <c r="F4373" s="18">
        <v>1</v>
      </c>
      <c r="G4373" s="18">
        <f t="shared" si="205"/>
        <v>0</v>
      </c>
    </row>
    <row r="4374" spans="1:7">
      <c r="A4374" t="e">
        <f>_xlfn.XLOOKUP(I4374,UTILIZADAS[Contacto1],UTILIZADAS[Source.Name],,0)</f>
        <v>#N/A</v>
      </c>
      <c r="B4374" s="18" t="e">
        <f>VLOOKUP(J4374,Ref!A:C,3,0)</f>
        <v>#N/A</v>
      </c>
      <c r="C4374" s="18" t="e">
        <f>VLOOKUP(J4374,Ref!A:D,4,0)</f>
        <v>#N/A</v>
      </c>
      <c r="D4374" s="18" t="str">
        <f t="shared" si="204"/>
        <v>00/ene</v>
      </c>
      <c r="E4374" s="18">
        <f t="shared" si="206"/>
        <v>0</v>
      </c>
      <c r="F4374" s="18">
        <v>1</v>
      </c>
      <c r="G4374" s="18">
        <f t="shared" si="205"/>
        <v>0</v>
      </c>
    </row>
    <row r="4375" spans="1:7">
      <c r="A4375" t="e">
        <f>_xlfn.XLOOKUP(I4375,UTILIZADAS[Contacto1],UTILIZADAS[Source.Name],,0)</f>
        <v>#N/A</v>
      </c>
      <c r="B4375" s="18" t="e">
        <f>VLOOKUP(J4375,Ref!A:C,3,0)</f>
        <v>#N/A</v>
      </c>
      <c r="C4375" s="18" t="e">
        <f>VLOOKUP(J4375,Ref!A:D,4,0)</f>
        <v>#N/A</v>
      </c>
      <c r="D4375" s="18" t="str">
        <f t="shared" si="204"/>
        <v>00/ene</v>
      </c>
      <c r="E4375" s="18">
        <f t="shared" si="206"/>
        <v>0</v>
      </c>
      <c r="F4375" s="18">
        <v>1</v>
      </c>
      <c r="G4375" s="18">
        <f t="shared" si="205"/>
        <v>0</v>
      </c>
    </row>
    <row r="4376" spans="1:7">
      <c r="A4376" t="e">
        <f>_xlfn.XLOOKUP(I4376,UTILIZADAS[Contacto1],UTILIZADAS[Source.Name],,0)</f>
        <v>#N/A</v>
      </c>
      <c r="B4376" s="18" t="e">
        <f>VLOOKUP(J4376,Ref!A:C,3,0)</f>
        <v>#N/A</v>
      </c>
      <c r="C4376" s="18" t="e">
        <f>VLOOKUP(J4376,Ref!A:D,4,0)</f>
        <v>#N/A</v>
      </c>
      <c r="D4376" s="18" t="str">
        <f t="shared" si="204"/>
        <v>00/ene</v>
      </c>
      <c r="E4376" s="18">
        <f t="shared" si="206"/>
        <v>0</v>
      </c>
      <c r="F4376" s="18">
        <v>1</v>
      </c>
      <c r="G4376" s="18">
        <f t="shared" si="205"/>
        <v>0</v>
      </c>
    </row>
    <row r="4377" spans="1:7">
      <c r="A4377" t="e">
        <f>_xlfn.XLOOKUP(I4377,UTILIZADAS[Contacto1],UTILIZADAS[Source.Name],,0)</f>
        <v>#N/A</v>
      </c>
      <c r="B4377" s="18" t="e">
        <f>VLOOKUP(J4377,Ref!A:C,3,0)</f>
        <v>#N/A</v>
      </c>
      <c r="C4377" s="18" t="e">
        <f>VLOOKUP(J4377,Ref!A:D,4,0)</f>
        <v>#N/A</v>
      </c>
      <c r="D4377" s="18" t="str">
        <f t="shared" si="204"/>
        <v>00/ene</v>
      </c>
      <c r="E4377" s="18">
        <f t="shared" si="206"/>
        <v>0</v>
      </c>
      <c r="F4377" s="18">
        <v>1</v>
      </c>
      <c r="G4377" s="18">
        <f t="shared" si="205"/>
        <v>0</v>
      </c>
    </row>
    <row r="4378" spans="1:7">
      <c r="A4378" t="e">
        <f>_xlfn.XLOOKUP(I4378,UTILIZADAS[Contacto1],UTILIZADAS[Source.Name],,0)</f>
        <v>#N/A</v>
      </c>
      <c r="B4378" s="18" t="e">
        <f>VLOOKUP(J4378,Ref!A:C,3,0)</f>
        <v>#N/A</v>
      </c>
      <c r="C4378" s="18" t="e">
        <f>VLOOKUP(J4378,Ref!A:D,4,0)</f>
        <v>#N/A</v>
      </c>
      <c r="D4378" s="18" t="str">
        <f t="shared" si="204"/>
        <v>00/ene</v>
      </c>
      <c r="E4378" s="18">
        <f t="shared" si="206"/>
        <v>0</v>
      </c>
      <c r="F4378" s="18">
        <v>1</v>
      </c>
      <c r="G4378" s="18">
        <f t="shared" si="205"/>
        <v>0</v>
      </c>
    </row>
    <row r="4379" spans="1:7">
      <c r="A4379" t="e">
        <f>_xlfn.XLOOKUP(I4379,UTILIZADAS[Contacto1],UTILIZADAS[Source.Name],,0)</f>
        <v>#N/A</v>
      </c>
      <c r="B4379" s="18" t="e">
        <f>VLOOKUP(J4379,Ref!A:C,3,0)</f>
        <v>#N/A</v>
      </c>
      <c r="C4379" s="18" t="e">
        <f>VLOOKUP(J4379,Ref!A:D,4,0)</f>
        <v>#N/A</v>
      </c>
      <c r="D4379" s="18" t="str">
        <f t="shared" si="204"/>
        <v>00/ene</v>
      </c>
      <c r="E4379" s="18">
        <f t="shared" si="206"/>
        <v>0</v>
      </c>
      <c r="F4379" s="18">
        <v>1</v>
      </c>
      <c r="G4379" s="18">
        <f t="shared" si="205"/>
        <v>0</v>
      </c>
    </row>
    <row r="4380" spans="1:7">
      <c r="A4380" t="e">
        <f>_xlfn.XLOOKUP(I4380,UTILIZADAS[Contacto1],UTILIZADAS[Source.Name],,0)</f>
        <v>#N/A</v>
      </c>
      <c r="B4380" s="18" t="e">
        <f>VLOOKUP(J4380,Ref!A:C,3,0)</f>
        <v>#N/A</v>
      </c>
      <c r="C4380" s="18" t="e">
        <f>VLOOKUP(J4380,Ref!A:D,4,0)</f>
        <v>#N/A</v>
      </c>
      <c r="D4380" s="18" t="str">
        <f t="shared" si="204"/>
        <v>00/ene</v>
      </c>
      <c r="E4380" s="18">
        <f t="shared" si="206"/>
        <v>0</v>
      </c>
      <c r="F4380" s="18">
        <v>1</v>
      </c>
      <c r="G4380" s="18">
        <f t="shared" si="205"/>
        <v>0</v>
      </c>
    </row>
    <row r="4381" spans="1:7">
      <c r="A4381" t="e">
        <f>_xlfn.XLOOKUP(I4381,UTILIZADAS[Contacto1],UTILIZADAS[Source.Name],,0)</f>
        <v>#N/A</v>
      </c>
      <c r="B4381" s="18" t="e">
        <f>VLOOKUP(J4381,Ref!A:C,3,0)</f>
        <v>#N/A</v>
      </c>
      <c r="C4381" s="18" t="e">
        <f>VLOOKUP(J4381,Ref!A:D,4,0)</f>
        <v>#N/A</v>
      </c>
      <c r="D4381" s="18" t="str">
        <f t="shared" si="204"/>
        <v>00/ene</v>
      </c>
      <c r="E4381" s="18">
        <f t="shared" si="206"/>
        <v>0</v>
      </c>
      <c r="F4381" s="18">
        <v>1</v>
      </c>
      <c r="G4381" s="18">
        <f t="shared" si="205"/>
        <v>0</v>
      </c>
    </row>
    <row r="4382" spans="1:7">
      <c r="A4382" t="e">
        <f>_xlfn.XLOOKUP(I4382,UTILIZADAS[Contacto1],UTILIZADAS[Source.Name],,0)</f>
        <v>#N/A</v>
      </c>
      <c r="B4382" s="18" t="e">
        <f>VLOOKUP(J4382,Ref!A:C,3,0)</f>
        <v>#N/A</v>
      </c>
      <c r="C4382" s="18" t="e">
        <f>VLOOKUP(J4382,Ref!A:D,4,0)</f>
        <v>#N/A</v>
      </c>
      <c r="D4382" s="18" t="str">
        <f t="shared" si="204"/>
        <v>00/ene</v>
      </c>
      <c r="E4382" s="18">
        <f t="shared" si="206"/>
        <v>0</v>
      </c>
      <c r="F4382" s="18">
        <v>1</v>
      </c>
      <c r="G4382" s="18">
        <f t="shared" si="205"/>
        <v>0</v>
      </c>
    </row>
    <row r="4383" spans="1:7">
      <c r="A4383" t="e">
        <f>_xlfn.XLOOKUP(I4383,UTILIZADAS[Contacto1],UTILIZADAS[Source.Name],,0)</f>
        <v>#N/A</v>
      </c>
      <c r="B4383" s="18" t="e">
        <f>VLOOKUP(J4383,Ref!A:C,3,0)</f>
        <v>#N/A</v>
      </c>
      <c r="C4383" s="18" t="e">
        <f>VLOOKUP(J4383,Ref!A:D,4,0)</f>
        <v>#N/A</v>
      </c>
      <c r="D4383" s="18" t="str">
        <f t="shared" si="204"/>
        <v>00/ene</v>
      </c>
      <c r="E4383" s="18">
        <f t="shared" si="206"/>
        <v>0</v>
      </c>
      <c r="F4383" s="18">
        <v>1</v>
      </c>
      <c r="G4383" s="18">
        <f t="shared" si="205"/>
        <v>0</v>
      </c>
    </row>
    <row r="4384" spans="1:7">
      <c r="A4384" t="e">
        <f>_xlfn.XLOOKUP(I4384,UTILIZADAS[Contacto1],UTILIZADAS[Source.Name],,0)</f>
        <v>#N/A</v>
      </c>
      <c r="B4384" s="18" t="e">
        <f>VLOOKUP(J4384,Ref!A:C,3,0)</f>
        <v>#N/A</v>
      </c>
      <c r="C4384" s="18" t="e">
        <f>VLOOKUP(J4384,Ref!A:D,4,0)</f>
        <v>#N/A</v>
      </c>
      <c r="D4384" s="18" t="str">
        <f t="shared" si="204"/>
        <v>00/ene</v>
      </c>
      <c r="E4384" s="18">
        <f t="shared" si="206"/>
        <v>0</v>
      </c>
      <c r="F4384" s="18">
        <v>1</v>
      </c>
      <c r="G4384" s="18">
        <f t="shared" si="205"/>
        <v>0</v>
      </c>
    </row>
    <row r="4385" spans="1:7">
      <c r="A4385" t="e">
        <f>_xlfn.XLOOKUP(I4385,UTILIZADAS[Contacto1],UTILIZADAS[Source.Name],,0)</f>
        <v>#N/A</v>
      </c>
      <c r="B4385" s="18" t="e">
        <f>VLOOKUP(J4385,Ref!A:C,3,0)</f>
        <v>#N/A</v>
      </c>
      <c r="C4385" s="18" t="e">
        <f>VLOOKUP(J4385,Ref!A:D,4,0)</f>
        <v>#N/A</v>
      </c>
      <c r="D4385" s="18" t="str">
        <f t="shared" si="204"/>
        <v>00/ene</v>
      </c>
      <c r="E4385" s="18">
        <f t="shared" si="206"/>
        <v>0</v>
      </c>
      <c r="F4385" s="18">
        <v>1</v>
      </c>
      <c r="G4385" s="18">
        <f t="shared" si="205"/>
        <v>0</v>
      </c>
    </row>
    <row r="4386" spans="1:7">
      <c r="A4386" t="e">
        <f>_xlfn.XLOOKUP(I4386,UTILIZADAS[Contacto1],UTILIZADAS[Source.Name],,0)</f>
        <v>#N/A</v>
      </c>
      <c r="B4386" s="18" t="e">
        <f>VLOOKUP(J4386,Ref!A:C,3,0)</f>
        <v>#N/A</v>
      </c>
      <c r="C4386" s="18" t="e">
        <f>VLOOKUP(J4386,Ref!A:D,4,0)</f>
        <v>#N/A</v>
      </c>
      <c r="D4386" s="18" t="str">
        <f t="shared" si="204"/>
        <v>00/ene</v>
      </c>
      <c r="E4386" s="18">
        <f t="shared" si="206"/>
        <v>0</v>
      </c>
      <c r="F4386" s="18">
        <v>1</v>
      </c>
      <c r="G4386" s="18">
        <f t="shared" si="205"/>
        <v>0</v>
      </c>
    </row>
    <row r="4387" spans="1:7">
      <c r="A4387" t="e">
        <f>_xlfn.XLOOKUP(I4387,UTILIZADAS[Contacto1],UTILIZADAS[Source.Name],,0)</f>
        <v>#N/A</v>
      </c>
      <c r="B4387" s="18" t="e">
        <f>VLOOKUP(J4387,Ref!A:C,3,0)</f>
        <v>#N/A</v>
      </c>
      <c r="C4387" s="18" t="e">
        <f>VLOOKUP(J4387,Ref!A:D,4,0)</f>
        <v>#N/A</v>
      </c>
      <c r="D4387" s="18" t="str">
        <f t="shared" si="204"/>
        <v>00/ene</v>
      </c>
      <c r="E4387" s="18">
        <f t="shared" si="206"/>
        <v>0</v>
      </c>
      <c r="F4387" s="18">
        <v>1</v>
      </c>
      <c r="G4387" s="18">
        <f t="shared" si="205"/>
        <v>0</v>
      </c>
    </row>
    <row r="4388" spans="1:7">
      <c r="A4388" t="e">
        <f>_xlfn.XLOOKUP(I4388,UTILIZADAS[Contacto1],UTILIZADAS[Source.Name],,0)</f>
        <v>#N/A</v>
      </c>
      <c r="B4388" s="18" t="e">
        <f>VLOOKUP(J4388,Ref!A:C,3,0)</f>
        <v>#N/A</v>
      </c>
      <c r="C4388" s="18" t="e">
        <f>VLOOKUP(J4388,Ref!A:D,4,0)</f>
        <v>#N/A</v>
      </c>
      <c r="D4388" s="18" t="str">
        <f t="shared" si="204"/>
        <v>00/ene</v>
      </c>
      <c r="E4388" s="18">
        <f t="shared" si="206"/>
        <v>0</v>
      </c>
      <c r="F4388" s="18">
        <v>1</v>
      </c>
      <c r="G4388" s="18">
        <f t="shared" si="205"/>
        <v>0</v>
      </c>
    </row>
    <row r="4389" spans="1:7">
      <c r="A4389" t="e">
        <f>_xlfn.XLOOKUP(I4389,UTILIZADAS[Contacto1],UTILIZADAS[Source.Name],,0)</f>
        <v>#N/A</v>
      </c>
      <c r="B4389" s="18" t="e">
        <f>VLOOKUP(J4389,Ref!A:C,3,0)</f>
        <v>#N/A</v>
      </c>
      <c r="C4389" s="18" t="e">
        <f>VLOOKUP(J4389,Ref!A:D,4,0)</f>
        <v>#N/A</v>
      </c>
      <c r="D4389" s="18" t="str">
        <f t="shared" si="204"/>
        <v>00/ene</v>
      </c>
      <c r="E4389" s="18">
        <f t="shared" si="206"/>
        <v>0</v>
      </c>
      <c r="F4389" s="18">
        <v>1</v>
      </c>
      <c r="G4389" s="18">
        <f t="shared" si="205"/>
        <v>0</v>
      </c>
    </row>
    <row r="4390" spans="1:7">
      <c r="A4390" t="e">
        <f>_xlfn.XLOOKUP(I4390,UTILIZADAS[Contacto1],UTILIZADAS[Source.Name],,0)</f>
        <v>#N/A</v>
      </c>
      <c r="B4390" s="18" t="e">
        <f>VLOOKUP(J4390,Ref!A:C,3,0)</f>
        <v>#N/A</v>
      </c>
      <c r="C4390" s="18" t="e">
        <f>VLOOKUP(J4390,Ref!A:D,4,0)</f>
        <v>#N/A</v>
      </c>
      <c r="D4390" s="18" t="str">
        <f t="shared" si="204"/>
        <v>00/ene</v>
      </c>
      <c r="E4390" s="18">
        <f t="shared" si="206"/>
        <v>0</v>
      </c>
      <c r="F4390" s="18">
        <v>1</v>
      </c>
      <c r="G4390" s="18">
        <f t="shared" si="205"/>
        <v>0</v>
      </c>
    </row>
    <row r="4391" spans="1:7">
      <c r="A4391" t="e">
        <f>_xlfn.XLOOKUP(I4391,UTILIZADAS[Contacto1],UTILIZADAS[Source.Name],,0)</f>
        <v>#N/A</v>
      </c>
      <c r="B4391" s="18" t="e">
        <f>VLOOKUP(J4391,Ref!A:C,3,0)</f>
        <v>#N/A</v>
      </c>
      <c r="C4391" s="18" t="e">
        <f>VLOOKUP(J4391,Ref!A:D,4,0)</f>
        <v>#N/A</v>
      </c>
      <c r="D4391" s="18" t="str">
        <f t="shared" si="204"/>
        <v>00/ene</v>
      </c>
      <c r="E4391" s="18">
        <f t="shared" si="206"/>
        <v>0</v>
      </c>
      <c r="F4391" s="18">
        <v>1</v>
      </c>
      <c r="G4391" s="18">
        <f t="shared" si="205"/>
        <v>0</v>
      </c>
    </row>
    <row r="4392" spans="1:7">
      <c r="A4392" t="e">
        <f>_xlfn.XLOOKUP(I4392,UTILIZADAS[Contacto1],UTILIZADAS[Source.Name],,0)</f>
        <v>#N/A</v>
      </c>
      <c r="B4392" s="18" t="e">
        <f>VLOOKUP(J4392,Ref!A:C,3,0)</f>
        <v>#N/A</v>
      </c>
      <c r="C4392" s="18" t="e">
        <f>VLOOKUP(J4392,Ref!A:D,4,0)</f>
        <v>#N/A</v>
      </c>
      <c r="D4392" s="18" t="str">
        <f t="shared" si="204"/>
        <v>00/ene</v>
      </c>
      <c r="E4392" s="18">
        <f t="shared" si="206"/>
        <v>0</v>
      </c>
      <c r="F4392" s="18">
        <v>1</v>
      </c>
      <c r="G4392" s="18">
        <f t="shared" si="205"/>
        <v>0</v>
      </c>
    </row>
    <row r="4393" spans="1:7">
      <c r="A4393" t="e">
        <f>_xlfn.XLOOKUP(I4393,UTILIZADAS[Contacto1],UTILIZADAS[Source.Name],,0)</f>
        <v>#N/A</v>
      </c>
      <c r="B4393" s="18" t="e">
        <f>VLOOKUP(J4393,Ref!A:C,3,0)</f>
        <v>#N/A</v>
      </c>
      <c r="C4393" s="18" t="e">
        <f>VLOOKUP(J4393,Ref!A:D,4,0)</f>
        <v>#N/A</v>
      </c>
      <c r="D4393" s="18" t="str">
        <f t="shared" si="204"/>
        <v>00/ene</v>
      </c>
      <c r="E4393" s="18">
        <f t="shared" si="206"/>
        <v>0</v>
      </c>
      <c r="F4393" s="18">
        <v>1</v>
      </c>
      <c r="G4393" s="18">
        <f t="shared" si="205"/>
        <v>0</v>
      </c>
    </row>
    <row r="4394" spans="1:7">
      <c r="A4394" t="e">
        <f>_xlfn.XLOOKUP(I4394,UTILIZADAS[Contacto1],UTILIZADAS[Source.Name],,0)</f>
        <v>#N/A</v>
      </c>
      <c r="B4394" s="18" t="e">
        <f>VLOOKUP(J4394,Ref!A:C,3,0)</f>
        <v>#N/A</v>
      </c>
      <c r="C4394" s="18" t="e">
        <f>VLOOKUP(J4394,Ref!A:D,4,0)</f>
        <v>#N/A</v>
      </c>
      <c r="D4394" s="18" t="str">
        <f t="shared" si="204"/>
        <v>00/ene</v>
      </c>
      <c r="E4394" s="18">
        <f t="shared" si="206"/>
        <v>0</v>
      </c>
      <c r="F4394" s="18">
        <v>1</v>
      </c>
      <c r="G4394" s="18">
        <f t="shared" si="205"/>
        <v>0</v>
      </c>
    </row>
    <row r="4395" spans="1:7">
      <c r="A4395" t="e">
        <f>_xlfn.XLOOKUP(I4395,UTILIZADAS[Contacto1],UTILIZADAS[Source.Name],,0)</f>
        <v>#N/A</v>
      </c>
      <c r="B4395" s="18" t="e">
        <f>VLOOKUP(J4395,Ref!A:C,3,0)</f>
        <v>#N/A</v>
      </c>
      <c r="C4395" s="18" t="e">
        <f>VLOOKUP(J4395,Ref!A:D,4,0)</f>
        <v>#N/A</v>
      </c>
      <c r="D4395" s="18" t="str">
        <f t="shared" si="204"/>
        <v>00/ene</v>
      </c>
      <c r="E4395" s="18">
        <f t="shared" si="206"/>
        <v>0</v>
      </c>
      <c r="F4395" s="18">
        <v>1</v>
      </c>
      <c r="G4395" s="18">
        <f t="shared" si="205"/>
        <v>0</v>
      </c>
    </row>
    <row r="4396" spans="1:7">
      <c r="A4396" t="e">
        <f>_xlfn.XLOOKUP(I4396,UTILIZADAS[Contacto1],UTILIZADAS[Source.Name],,0)</f>
        <v>#N/A</v>
      </c>
      <c r="B4396" s="18" t="e">
        <f>VLOOKUP(J4396,Ref!A:C,3,0)</f>
        <v>#N/A</v>
      </c>
      <c r="C4396" s="18" t="e">
        <f>VLOOKUP(J4396,Ref!A:D,4,0)</f>
        <v>#N/A</v>
      </c>
      <c r="D4396" s="18" t="str">
        <f t="shared" si="204"/>
        <v>00/ene</v>
      </c>
      <c r="E4396" s="18">
        <f t="shared" si="206"/>
        <v>0</v>
      </c>
      <c r="F4396" s="18">
        <v>1</v>
      </c>
      <c r="G4396" s="18">
        <f t="shared" si="205"/>
        <v>0</v>
      </c>
    </row>
    <row r="4397" spans="1:7">
      <c r="A4397" t="e">
        <f>_xlfn.XLOOKUP(I4397,UTILIZADAS[Contacto1],UTILIZADAS[Source.Name],,0)</f>
        <v>#N/A</v>
      </c>
      <c r="B4397" s="18" t="e">
        <f>VLOOKUP(J4397,Ref!A:C,3,0)</f>
        <v>#N/A</v>
      </c>
      <c r="C4397" s="18" t="e">
        <f>VLOOKUP(J4397,Ref!A:D,4,0)</f>
        <v>#N/A</v>
      </c>
      <c r="D4397" s="18" t="str">
        <f t="shared" si="204"/>
        <v>00/ene</v>
      </c>
      <c r="E4397" s="18">
        <f t="shared" si="206"/>
        <v>0</v>
      </c>
      <c r="F4397" s="18">
        <v>1</v>
      </c>
      <c r="G4397" s="18">
        <f t="shared" si="205"/>
        <v>0</v>
      </c>
    </row>
    <row r="4398" spans="1:7">
      <c r="A4398" t="e">
        <f>_xlfn.XLOOKUP(I4398,UTILIZADAS[Contacto1],UTILIZADAS[Source.Name],,0)</f>
        <v>#N/A</v>
      </c>
      <c r="B4398" s="18" t="e">
        <f>VLOOKUP(J4398,Ref!A:C,3,0)</f>
        <v>#N/A</v>
      </c>
      <c r="C4398" s="18" t="e">
        <f>VLOOKUP(J4398,Ref!A:D,4,0)</f>
        <v>#N/A</v>
      </c>
      <c r="D4398" s="18" t="str">
        <f t="shared" si="204"/>
        <v>00/ene</v>
      </c>
      <c r="E4398" s="18">
        <f t="shared" si="206"/>
        <v>0</v>
      </c>
      <c r="F4398" s="18">
        <v>1</v>
      </c>
      <c r="G4398" s="18">
        <f t="shared" si="205"/>
        <v>0</v>
      </c>
    </row>
    <row r="4399" spans="1:7">
      <c r="A4399" t="e">
        <f>_xlfn.XLOOKUP(I4399,UTILIZADAS[Contacto1],UTILIZADAS[Source.Name],,0)</f>
        <v>#N/A</v>
      </c>
      <c r="B4399" s="18" t="e">
        <f>VLOOKUP(J4399,Ref!A:C,3,0)</f>
        <v>#N/A</v>
      </c>
      <c r="C4399" s="18" t="e">
        <f>VLOOKUP(J4399,Ref!A:D,4,0)</f>
        <v>#N/A</v>
      </c>
      <c r="D4399" s="18" t="str">
        <f t="shared" si="204"/>
        <v>00/ene</v>
      </c>
      <c r="E4399" s="18">
        <f t="shared" si="206"/>
        <v>0</v>
      </c>
      <c r="F4399" s="18">
        <v>1</v>
      </c>
      <c r="G4399" s="18">
        <f t="shared" si="205"/>
        <v>0</v>
      </c>
    </row>
    <row r="4400" spans="1:7">
      <c r="A4400" t="e">
        <f>_xlfn.XLOOKUP(I4400,UTILIZADAS[Contacto1],UTILIZADAS[Source.Name],,0)</f>
        <v>#N/A</v>
      </c>
      <c r="B4400" s="18" t="e">
        <f>VLOOKUP(J4400,Ref!A:C,3,0)</f>
        <v>#N/A</v>
      </c>
      <c r="C4400" s="18" t="e">
        <f>VLOOKUP(J4400,Ref!A:D,4,0)</f>
        <v>#N/A</v>
      </c>
      <c r="D4400" s="18" t="str">
        <f t="shared" si="204"/>
        <v>00/ene</v>
      </c>
      <c r="E4400" s="18">
        <f t="shared" si="206"/>
        <v>0</v>
      </c>
      <c r="F4400" s="18">
        <v>1</v>
      </c>
      <c r="G4400" s="18">
        <f t="shared" si="205"/>
        <v>0</v>
      </c>
    </row>
    <row r="4401" spans="1:7">
      <c r="A4401" t="e">
        <f>_xlfn.XLOOKUP(I4401,UTILIZADAS[Contacto1],UTILIZADAS[Source.Name],,0)</f>
        <v>#N/A</v>
      </c>
      <c r="B4401" s="18" t="e">
        <f>VLOOKUP(J4401,Ref!A:C,3,0)</f>
        <v>#N/A</v>
      </c>
      <c r="C4401" s="18" t="e">
        <f>VLOOKUP(J4401,Ref!A:D,4,0)</f>
        <v>#N/A</v>
      </c>
      <c r="D4401" s="18" t="str">
        <f t="shared" si="204"/>
        <v>00/ene</v>
      </c>
      <c r="E4401" s="18">
        <f t="shared" si="206"/>
        <v>0</v>
      </c>
      <c r="F4401" s="18">
        <v>1</v>
      </c>
      <c r="G4401" s="18">
        <f t="shared" si="205"/>
        <v>0</v>
      </c>
    </row>
    <row r="4402" spans="1:7">
      <c r="A4402" t="e">
        <f>_xlfn.XLOOKUP(I4402,UTILIZADAS[Contacto1],UTILIZADAS[Source.Name],,0)</f>
        <v>#N/A</v>
      </c>
      <c r="B4402" s="18" t="e">
        <f>VLOOKUP(J4402,Ref!A:C,3,0)</f>
        <v>#N/A</v>
      </c>
      <c r="C4402" s="18" t="e">
        <f>VLOOKUP(J4402,Ref!A:D,4,0)</f>
        <v>#N/A</v>
      </c>
      <c r="D4402" s="18" t="str">
        <f t="shared" ref="D4402:D4465" si="207">TEXT(H4402,"dd/mmm")</f>
        <v>00/ene</v>
      </c>
      <c r="E4402" s="18">
        <f t="shared" si="206"/>
        <v>0</v>
      </c>
      <c r="F4402" s="18">
        <v>1</v>
      </c>
      <c r="G4402" s="18">
        <f t="shared" ref="G4402:G4465" si="208">IF(I4402=I4403,0,1)</f>
        <v>0</v>
      </c>
    </row>
    <row r="4403" spans="1:7">
      <c r="A4403" t="e">
        <f>_xlfn.XLOOKUP(I4403,UTILIZADAS[Contacto1],UTILIZADAS[Source.Name],,0)</f>
        <v>#N/A</v>
      </c>
      <c r="B4403" s="18" t="e">
        <f>VLOOKUP(J4403,Ref!A:C,3,0)</f>
        <v>#N/A</v>
      </c>
      <c r="C4403" s="18" t="e">
        <f>VLOOKUP(J4403,Ref!A:D,4,0)</f>
        <v>#N/A</v>
      </c>
      <c r="D4403" s="18" t="str">
        <f t="shared" si="207"/>
        <v>00/ene</v>
      </c>
      <c r="E4403" s="18">
        <f t="shared" si="206"/>
        <v>0</v>
      </c>
      <c r="F4403" s="18">
        <v>1</v>
      </c>
      <c r="G4403" s="18">
        <f t="shared" si="208"/>
        <v>0</v>
      </c>
    </row>
    <row r="4404" spans="1:7">
      <c r="A4404" t="e">
        <f>_xlfn.XLOOKUP(I4404,UTILIZADAS[Contacto1],UTILIZADAS[Source.Name],,0)</f>
        <v>#N/A</v>
      </c>
      <c r="B4404" s="18" t="e">
        <f>VLOOKUP(J4404,Ref!A:C,3,0)</f>
        <v>#N/A</v>
      </c>
      <c r="C4404" s="18" t="e">
        <f>VLOOKUP(J4404,Ref!A:D,4,0)</f>
        <v>#N/A</v>
      </c>
      <c r="D4404" s="18" t="str">
        <f t="shared" si="207"/>
        <v>00/ene</v>
      </c>
      <c r="E4404" s="18">
        <f t="shared" si="206"/>
        <v>0</v>
      </c>
      <c r="F4404" s="18">
        <v>1</v>
      </c>
      <c r="G4404" s="18">
        <f t="shared" si="208"/>
        <v>0</v>
      </c>
    </row>
    <row r="4405" spans="1:7">
      <c r="A4405" t="e">
        <f>_xlfn.XLOOKUP(I4405,UTILIZADAS[Contacto1],UTILIZADAS[Source.Name],,0)</f>
        <v>#N/A</v>
      </c>
      <c r="B4405" s="18" t="e">
        <f>VLOOKUP(J4405,Ref!A:C,3,0)</f>
        <v>#N/A</v>
      </c>
      <c r="C4405" s="18" t="e">
        <f>VLOOKUP(J4405,Ref!A:D,4,0)</f>
        <v>#N/A</v>
      </c>
      <c r="D4405" s="18" t="str">
        <f t="shared" si="207"/>
        <v>00/ene</v>
      </c>
      <c r="E4405" s="18">
        <f t="shared" si="206"/>
        <v>0</v>
      </c>
      <c r="F4405" s="18">
        <v>1</v>
      </c>
      <c r="G4405" s="18">
        <f t="shared" si="208"/>
        <v>0</v>
      </c>
    </row>
    <row r="4406" spans="1:7">
      <c r="A4406" t="e">
        <f>_xlfn.XLOOKUP(I4406,UTILIZADAS[Contacto1],UTILIZADAS[Source.Name],,0)</f>
        <v>#N/A</v>
      </c>
      <c r="B4406" s="18" t="e">
        <f>VLOOKUP(J4406,Ref!A:C,3,0)</f>
        <v>#N/A</v>
      </c>
      <c r="C4406" s="18" t="e">
        <f>VLOOKUP(J4406,Ref!A:D,4,0)</f>
        <v>#N/A</v>
      </c>
      <c r="D4406" s="18" t="str">
        <f t="shared" si="207"/>
        <v>00/ene</v>
      </c>
      <c r="E4406" s="18">
        <f t="shared" si="206"/>
        <v>0</v>
      </c>
      <c r="F4406" s="18">
        <v>1</v>
      </c>
      <c r="G4406" s="18">
        <f t="shared" si="208"/>
        <v>0</v>
      </c>
    </row>
    <row r="4407" spans="1:7">
      <c r="A4407" t="e">
        <f>_xlfn.XLOOKUP(I4407,UTILIZADAS[Contacto1],UTILIZADAS[Source.Name],,0)</f>
        <v>#N/A</v>
      </c>
      <c r="B4407" s="18" t="e">
        <f>VLOOKUP(J4407,Ref!A:C,3,0)</f>
        <v>#N/A</v>
      </c>
      <c r="C4407" s="18" t="e">
        <f>VLOOKUP(J4407,Ref!A:D,4,0)</f>
        <v>#N/A</v>
      </c>
      <c r="D4407" s="18" t="str">
        <f t="shared" si="207"/>
        <v>00/ene</v>
      </c>
      <c r="E4407" s="18">
        <f t="shared" si="206"/>
        <v>0</v>
      </c>
      <c r="F4407" s="18">
        <v>1</v>
      </c>
      <c r="G4407" s="18">
        <f t="shared" si="208"/>
        <v>0</v>
      </c>
    </row>
    <row r="4408" spans="1:7">
      <c r="A4408" t="e">
        <f>_xlfn.XLOOKUP(I4408,UTILIZADAS[Contacto1],UTILIZADAS[Source.Name],,0)</f>
        <v>#N/A</v>
      </c>
      <c r="B4408" s="18" t="e">
        <f>VLOOKUP(J4408,Ref!A:C,3,0)</f>
        <v>#N/A</v>
      </c>
      <c r="C4408" s="18" t="e">
        <f>VLOOKUP(J4408,Ref!A:D,4,0)</f>
        <v>#N/A</v>
      </c>
      <c r="D4408" s="18" t="str">
        <f t="shared" si="207"/>
        <v>00/ene</v>
      </c>
      <c r="E4408" s="18">
        <f t="shared" si="206"/>
        <v>0</v>
      </c>
      <c r="F4408" s="18">
        <v>1</v>
      </c>
      <c r="G4408" s="18">
        <f t="shared" si="208"/>
        <v>0</v>
      </c>
    </row>
    <row r="4409" spans="1:7">
      <c r="A4409" t="e">
        <f>_xlfn.XLOOKUP(I4409,UTILIZADAS[Contacto1],UTILIZADAS[Source.Name],,0)</f>
        <v>#N/A</v>
      </c>
      <c r="B4409" s="18" t="e">
        <f>VLOOKUP(J4409,Ref!A:C,3,0)</f>
        <v>#N/A</v>
      </c>
      <c r="C4409" s="18" t="e">
        <f>VLOOKUP(J4409,Ref!A:D,4,0)</f>
        <v>#N/A</v>
      </c>
      <c r="D4409" s="18" t="str">
        <f t="shared" si="207"/>
        <v>00/ene</v>
      </c>
      <c r="E4409" s="18">
        <f t="shared" si="206"/>
        <v>0</v>
      </c>
      <c r="F4409" s="18">
        <v>1</v>
      </c>
      <c r="G4409" s="18">
        <f t="shared" si="208"/>
        <v>0</v>
      </c>
    </row>
    <row r="4410" spans="1:7">
      <c r="A4410" t="e">
        <f>_xlfn.XLOOKUP(I4410,UTILIZADAS[Contacto1],UTILIZADAS[Source.Name],,0)</f>
        <v>#N/A</v>
      </c>
      <c r="B4410" s="18" t="e">
        <f>VLOOKUP(J4410,Ref!A:C,3,0)</f>
        <v>#N/A</v>
      </c>
      <c r="C4410" s="18" t="e">
        <f>VLOOKUP(J4410,Ref!A:D,4,0)</f>
        <v>#N/A</v>
      </c>
      <c r="D4410" s="18" t="str">
        <f t="shared" si="207"/>
        <v>00/ene</v>
      </c>
      <c r="E4410" s="18">
        <f t="shared" si="206"/>
        <v>0</v>
      </c>
      <c r="F4410" s="18">
        <v>1</v>
      </c>
      <c r="G4410" s="18">
        <f t="shared" si="208"/>
        <v>0</v>
      </c>
    </row>
    <row r="4411" spans="1:7">
      <c r="A4411" t="e">
        <f>_xlfn.XLOOKUP(I4411,UTILIZADAS[Contacto1],UTILIZADAS[Source.Name],,0)</f>
        <v>#N/A</v>
      </c>
      <c r="B4411" s="18" t="e">
        <f>VLOOKUP(J4411,Ref!A:C,3,0)</f>
        <v>#N/A</v>
      </c>
      <c r="C4411" s="18" t="e">
        <f>VLOOKUP(J4411,Ref!A:D,4,0)</f>
        <v>#N/A</v>
      </c>
      <c r="D4411" s="18" t="str">
        <f t="shared" si="207"/>
        <v>00/ene</v>
      </c>
      <c r="E4411" s="18">
        <f t="shared" si="206"/>
        <v>0</v>
      </c>
      <c r="F4411" s="18">
        <v>1</v>
      </c>
      <c r="G4411" s="18">
        <f t="shared" si="208"/>
        <v>0</v>
      </c>
    </row>
    <row r="4412" spans="1:7">
      <c r="A4412" t="e">
        <f>_xlfn.XLOOKUP(I4412,UTILIZADAS[Contacto1],UTILIZADAS[Source.Name],,0)</f>
        <v>#N/A</v>
      </c>
      <c r="B4412" s="18" t="e">
        <f>VLOOKUP(J4412,Ref!A:C,3,0)</f>
        <v>#N/A</v>
      </c>
      <c r="C4412" s="18" t="e">
        <f>VLOOKUP(J4412,Ref!A:D,4,0)</f>
        <v>#N/A</v>
      </c>
      <c r="D4412" s="18" t="str">
        <f t="shared" si="207"/>
        <v>00/ene</v>
      </c>
      <c r="E4412" s="18">
        <f t="shared" si="206"/>
        <v>0</v>
      </c>
      <c r="F4412" s="18">
        <v>1</v>
      </c>
      <c r="G4412" s="18">
        <f t="shared" si="208"/>
        <v>0</v>
      </c>
    </row>
    <row r="4413" spans="1:7">
      <c r="A4413" t="e">
        <f>_xlfn.XLOOKUP(I4413,UTILIZADAS[Contacto1],UTILIZADAS[Source.Name],,0)</f>
        <v>#N/A</v>
      </c>
      <c r="B4413" s="18" t="e">
        <f>VLOOKUP(J4413,Ref!A:C,3,0)</f>
        <v>#N/A</v>
      </c>
      <c r="C4413" s="18" t="e">
        <f>VLOOKUP(J4413,Ref!A:D,4,0)</f>
        <v>#N/A</v>
      </c>
      <c r="D4413" s="18" t="str">
        <f t="shared" si="207"/>
        <v>00/ene</v>
      </c>
      <c r="E4413" s="18">
        <f t="shared" si="206"/>
        <v>0</v>
      </c>
      <c r="F4413" s="18">
        <v>1</v>
      </c>
      <c r="G4413" s="18">
        <f t="shared" si="208"/>
        <v>0</v>
      </c>
    </row>
    <row r="4414" spans="1:7">
      <c r="A4414" t="e">
        <f>_xlfn.XLOOKUP(I4414,UTILIZADAS[Contacto1],UTILIZADAS[Source.Name],,0)</f>
        <v>#N/A</v>
      </c>
      <c r="B4414" s="18" t="e">
        <f>VLOOKUP(J4414,Ref!A:C,3,0)</f>
        <v>#N/A</v>
      </c>
      <c r="C4414" s="18" t="e">
        <f>VLOOKUP(J4414,Ref!A:D,4,0)</f>
        <v>#N/A</v>
      </c>
      <c r="D4414" s="18" t="str">
        <f t="shared" si="207"/>
        <v>00/ene</v>
      </c>
      <c r="E4414" s="18">
        <f t="shared" si="206"/>
        <v>0</v>
      </c>
      <c r="F4414" s="18">
        <v>1</v>
      </c>
      <c r="G4414" s="18">
        <f t="shared" si="208"/>
        <v>0</v>
      </c>
    </row>
    <row r="4415" spans="1:7">
      <c r="A4415" t="e">
        <f>_xlfn.XLOOKUP(I4415,UTILIZADAS[Contacto1],UTILIZADAS[Source.Name],,0)</f>
        <v>#N/A</v>
      </c>
      <c r="B4415" s="18" t="e">
        <f>VLOOKUP(J4415,Ref!A:C,3,0)</f>
        <v>#N/A</v>
      </c>
      <c r="C4415" s="18" t="e">
        <f>VLOOKUP(J4415,Ref!A:D,4,0)</f>
        <v>#N/A</v>
      </c>
      <c r="D4415" s="18" t="str">
        <f t="shared" si="207"/>
        <v>00/ene</v>
      </c>
      <c r="E4415" s="18">
        <f t="shared" si="206"/>
        <v>0</v>
      </c>
      <c r="F4415" s="18">
        <v>1</v>
      </c>
      <c r="G4415" s="18">
        <f t="shared" si="208"/>
        <v>0</v>
      </c>
    </row>
    <row r="4416" spans="1:7">
      <c r="A4416" t="e">
        <f>_xlfn.XLOOKUP(I4416,UTILIZADAS[Contacto1],UTILIZADAS[Source.Name],,0)</f>
        <v>#N/A</v>
      </c>
      <c r="B4416" s="18" t="e">
        <f>VLOOKUP(J4416,Ref!A:C,3,0)</f>
        <v>#N/A</v>
      </c>
      <c r="C4416" s="18" t="e">
        <f>VLOOKUP(J4416,Ref!A:D,4,0)</f>
        <v>#N/A</v>
      </c>
      <c r="D4416" s="18" t="str">
        <f t="shared" si="207"/>
        <v>00/ene</v>
      </c>
      <c r="E4416" s="18">
        <f t="shared" si="206"/>
        <v>0</v>
      </c>
      <c r="F4416" s="18">
        <v>1</v>
      </c>
      <c r="G4416" s="18">
        <f t="shared" si="208"/>
        <v>0</v>
      </c>
    </row>
    <row r="4417" spans="1:7">
      <c r="A4417" t="e">
        <f>_xlfn.XLOOKUP(I4417,UTILIZADAS[Contacto1],UTILIZADAS[Source.Name],,0)</f>
        <v>#N/A</v>
      </c>
      <c r="B4417" s="18" t="e">
        <f>VLOOKUP(J4417,Ref!A:C,3,0)</f>
        <v>#N/A</v>
      </c>
      <c r="C4417" s="18" t="e">
        <f>VLOOKUP(J4417,Ref!A:D,4,0)</f>
        <v>#N/A</v>
      </c>
      <c r="D4417" s="18" t="str">
        <f t="shared" si="207"/>
        <v>00/ene</v>
      </c>
      <c r="E4417" s="18">
        <f t="shared" si="206"/>
        <v>0</v>
      </c>
      <c r="F4417" s="18">
        <v>1</v>
      </c>
      <c r="G4417" s="18">
        <f t="shared" si="208"/>
        <v>0</v>
      </c>
    </row>
    <row r="4418" spans="1:7">
      <c r="A4418" t="e">
        <f>_xlfn.XLOOKUP(I4418,UTILIZADAS[Contacto1],UTILIZADAS[Source.Name],,0)</f>
        <v>#N/A</v>
      </c>
      <c r="B4418" s="18" t="e">
        <f>VLOOKUP(J4418,Ref!A:C,3,0)</f>
        <v>#N/A</v>
      </c>
      <c r="C4418" s="18" t="e">
        <f>VLOOKUP(J4418,Ref!A:D,4,0)</f>
        <v>#N/A</v>
      </c>
      <c r="D4418" s="18" t="str">
        <f t="shared" si="207"/>
        <v>00/ene</v>
      </c>
      <c r="E4418" s="18">
        <f t="shared" ref="E4418:E4481" si="209">+COUNTIF(I:I,I4418)</f>
        <v>0</v>
      </c>
      <c r="F4418" s="18">
        <v>1</v>
      </c>
      <c r="G4418" s="18">
        <f t="shared" si="208"/>
        <v>0</v>
      </c>
    </row>
    <row r="4419" spans="1:7">
      <c r="A4419" t="e">
        <f>_xlfn.XLOOKUP(I4419,UTILIZADAS[Contacto1],UTILIZADAS[Source.Name],,0)</f>
        <v>#N/A</v>
      </c>
      <c r="B4419" s="18" t="e">
        <f>VLOOKUP(J4419,Ref!A:C,3,0)</f>
        <v>#N/A</v>
      </c>
      <c r="C4419" s="18" t="e">
        <f>VLOOKUP(J4419,Ref!A:D,4,0)</f>
        <v>#N/A</v>
      </c>
      <c r="D4419" s="18" t="str">
        <f t="shared" si="207"/>
        <v>00/ene</v>
      </c>
      <c r="E4419" s="18">
        <f t="shared" si="209"/>
        <v>0</v>
      </c>
      <c r="F4419" s="18">
        <v>1</v>
      </c>
      <c r="G4419" s="18">
        <f t="shared" si="208"/>
        <v>0</v>
      </c>
    </row>
    <row r="4420" spans="1:7">
      <c r="A4420" t="e">
        <f>_xlfn.XLOOKUP(I4420,UTILIZADAS[Contacto1],UTILIZADAS[Source.Name],,0)</f>
        <v>#N/A</v>
      </c>
      <c r="B4420" s="18" t="e">
        <f>VLOOKUP(J4420,Ref!A:C,3,0)</f>
        <v>#N/A</v>
      </c>
      <c r="C4420" s="18" t="e">
        <f>VLOOKUP(J4420,Ref!A:D,4,0)</f>
        <v>#N/A</v>
      </c>
      <c r="D4420" s="18" t="str">
        <f t="shared" si="207"/>
        <v>00/ene</v>
      </c>
      <c r="E4420" s="18">
        <f t="shared" si="209"/>
        <v>0</v>
      </c>
      <c r="F4420" s="18">
        <v>1</v>
      </c>
      <c r="G4420" s="18">
        <f t="shared" si="208"/>
        <v>0</v>
      </c>
    </row>
    <row r="4421" spans="1:7">
      <c r="A4421" t="e">
        <f>_xlfn.XLOOKUP(I4421,UTILIZADAS[Contacto1],UTILIZADAS[Source.Name],,0)</f>
        <v>#N/A</v>
      </c>
      <c r="B4421" s="18" t="e">
        <f>VLOOKUP(J4421,Ref!A:C,3,0)</f>
        <v>#N/A</v>
      </c>
      <c r="C4421" s="18" t="e">
        <f>VLOOKUP(J4421,Ref!A:D,4,0)</f>
        <v>#N/A</v>
      </c>
      <c r="D4421" s="18" t="str">
        <f t="shared" si="207"/>
        <v>00/ene</v>
      </c>
      <c r="E4421" s="18">
        <f t="shared" si="209"/>
        <v>0</v>
      </c>
      <c r="F4421" s="18">
        <v>1</v>
      </c>
      <c r="G4421" s="18">
        <f t="shared" si="208"/>
        <v>0</v>
      </c>
    </row>
    <row r="4422" spans="1:7">
      <c r="A4422" t="e">
        <f>_xlfn.XLOOKUP(I4422,UTILIZADAS[Contacto1],UTILIZADAS[Source.Name],,0)</f>
        <v>#N/A</v>
      </c>
      <c r="B4422" s="18" t="e">
        <f>VLOOKUP(J4422,Ref!A:C,3,0)</f>
        <v>#N/A</v>
      </c>
      <c r="C4422" s="18" t="e">
        <f>VLOOKUP(J4422,Ref!A:D,4,0)</f>
        <v>#N/A</v>
      </c>
      <c r="D4422" s="18" t="str">
        <f t="shared" si="207"/>
        <v>00/ene</v>
      </c>
      <c r="E4422" s="18">
        <f t="shared" si="209"/>
        <v>0</v>
      </c>
      <c r="F4422" s="18">
        <v>1</v>
      </c>
      <c r="G4422" s="18">
        <f t="shared" si="208"/>
        <v>0</v>
      </c>
    </row>
    <row r="4423" spans="1:7">
      <c r="A4423" t="e">
        <f>_xlfn.XLOOKUP(I4423,UTILIZADAS[Contacto1],UTILIZADAS[Source.Name],,0)</f>
        <v>#N/A</v>
      </c>
      <c r="B4423" s="18" t="e">
        <f>VLOOKUP(J4423,Ref!A:C,3,0)</f>
        <v>#N/A</v>
      </c>
      <c r="C4423" s="18" t="e">
        <f>VLOOKUP(J4423,Ref!A:D,4,0)</f>
        <v>#N/A</v>
      </c>
      <c r="D4423" s="18" t="str">
        <f t="shared" si="207"/>
        <v>00/ene</v>
      </c>
      <c r="E4423" s="18">
        <f t="shared" si="209"/>
        <v>0</v>
      </c>
      <c r="F4423" s="18">
        <v>1</v>
      </c>
      <c r="G4423" s="18">
        <f t="shared" si="208"/>
        <v>0</v>
      </c>
    </row>
    <row r="4424" spans="1:7">
      <c r="A4424" t="e">
        <f>_xlfn.XLOOKUP(I4424,UTILIZADAS[Contacto1],UTILIZADAS[Source.Name],,0)</f>
        <v>#N/A</v>
      </c>
      <c r="B4424" s="18" t="e">
        <f>VLOOKUP(J4424,Ref!A:C,3,0)</f>
        <v>#N/A</v>
      </c>
      <c r="C4424" s="18" t="e">
        <f>VLOOKUP(J4424,Ref!A:D,4,0)</f>
        <v>#N/A</v>
      </c>
      <c r="D4424" s="18" t="str">
        <f t="shared" si="207"/>
        <v>00/ene</v>
      </c>
      <c r="E4424" s="18">
        <f t="shared" si="209"/>
        <v>0</v>
      </c>
      <c r="F4424" s="18">
        <v>1</v>
      </c>
      <c r="G4424" s="18">
        <f t="shared" si="208"/>
        <v>0</v>
      </c>
    </row>
    <row r="4425" spans="1:7">
      <c r="A4425" t="e">
        <f>_xlfn.XLOOKUP(I4425,UTILIZADAS[Contacto1],UTILIZADAS[Source.Name],,0)</f>
        <v>#N/A</v>
      </c>
      <c r="B4425" s="18" t="e">
        <f>VLOOKUP(J4425,Ref!A:C,3,0)</f>
        <v>#N/A</v>
      </c>
      <c r="C4425" s="18" t="e">
        <f>VLOOKUP(J4425,Ref!A:D,4,0)</f>
        <v>#N/A</v>
      </c>
      <c r="D4425" s="18" t="str">
        <f t="shared" si="207"/>
        <v>00/ene</v>
      </c>
      <c r="E4425" s="18">
        <f t="shared" si="209"/>
        <v>0</v>
      </c>
      <c r="F4425" s="18">
        <v>1</v>
      </c>
      <c r="G4425" s="18">
        <f t="shared" si="208"/>
        <v>0</v>
      </c>
    </row>
    <row r="4426" spans="1:7">
      <c r="A4426" t="e">
        <f>_xlfn.XLOOKUP(I4426,UTILIZADAS[Contacto1],UTILIZADAS[Source.Name],,0)</f>
        <v>#N/A</v>
      </c>
      <c r="B4426" s="18" t="e">
        <f>VLOOKUP(J4426,Ref!A:C,3,0)</f>
        <v>#N/A</v>
      </c>
      <c r="C4426" s="18" t="e">
        <f>VLOOKUP(J4426,Ref!A:D,4,0)</f>
        <v>#N/A</v>
      </c>
      <c r="D4426" s="18" t="str">
        <f t="shared" si="207"/>
        <v>00/ene</v>
      </c>
      <c r="E4426" s="18">
        <f t="shared" si="209"/>
        <v>0</v>
      </c>
      <c r="F4426" s="18">
        <v>1</v>
      </c>
      <c r="G4426" s="18">
        <f t="shared" si="208"/>
        <v>0</v>
      </c>
    </row>
    <row r="4427" spans="1:7">
      <c r="A4427" t="e">
        <f>_xlfn.XLOOKUP(I4427,UTILIZADAS[Contacto1],UTILIZADAS[Source.Name],,0)</f>
        <v>#N/A</v>
      </c>
      <c r="B4427" s="18" t="e">
        <f>VLOOKUP(J4427,Ref!A:C,3,0)</f>
        <v>#N/A</v>
      </c>
      <c r="C4427" s="18" t="e">
        <f>VLOOKUP(J4427,Ref!A:D,4,0)</f>
        <v>#N/A</v>
      </c>
      <c r="D4427" s="18" t="str">
        <f t="shared" si="207"/>
        <v>00/ene</v>
      </c>
      <c r="E4427" s="18">
        <f t="shared" si="209"/>
        <v>0</v>
      </c>
      <c r="F4427" s="18">
        <v>1</v>
      </c>
      <c r="G4427" s="18">
        <f t="shared" si="208"/>
        <v>0</v>
      </c>
    </row>
    <row r="4428" spans="1:7">
      <c r="A4428" t="e">
        <f>_xlfn.XLOOKUP(I4428,UTILIZADAS[Contacto1],UTILIZADAS[Source.Name],,0)</f>
        <v>#N/A</v>
      </c>
      <c r="B4428" s="18" t="e">
        <f>VLOOKUP(J4428,Ref!A:C,3,0)</f>
        <v>#N/A</v>
      </c>
      <c r="C4428" s="18" t="e">
        <f>VLOOKUP(J4428,Ref!A:D,4,0)</f>
        <v>#N/A</v>
      </c>
      <c r="D4428" s="18" t="str">
        <f t="shared" si="207"/>
        <v>00/ene</v>
      </c>
      <c r="E4428" s="18">
        <f t="shared" si="209"/>
        <v>0</v>
      </c>
      <c r="F4428" s="18">
        <v>1</v>
      </c>
      <c r="G4428" s="18">
        <f t="shared" si="208"/>
        <v>0</v>
      </c>
    </row>
    <row r="4429" spans="1:7">
      <c r="A4429" t="e">
        <f>_xlfn.XLOOKUP(I4429,UTILIZADAS[Contacto1],UTILIZADAS[Source.Name],,0)</f>
        <v>#N/A</v>
      </c>
      <c r="B4429" s="18" t="e">
        <f>VLOOKUP(J4429,Ref!A:C,3,0)</f>
        <v>#N/A</v>
      </c>
      <c r="C4429" s="18" t="e">
        <f>VLOOKUP(J4429,Ref!A:D,4,0)</f>
        <v>#N/A</v>
      </c>
      <c r="D4429" s="18" t="str">
        <f t="shared" si="207"/>
        <v>00/ene</v>
      </c>
      <c r="E4429" s="18">
        <f t="shared" si="209"/>
        <v>0</v>
      </c>
      <c r="F4429" s="18">
        <v>1</v>
      </c>
      <c r="G4429" s="18">
        <f t="shared" si="208"/>
        <v>0</v>
      </c>
    </row>
    <row r="4430" spans="1:7">
      <c r="A4430" t="e">
        <f>_xlfn.XLOOKUP(I4430,UTILIZADAS[Contacto1],UTILIZADAS[Source.Name],,0)</f>
        <v>#N/A</v>
      </c>
      <c r="B4430" s="18" t="e">
        <f>VLOOKUP(J4430,Ref!A:C,3,0)</f>
        <v>#N/A</v>
      </c>
      <c r="C4430" s="18" t="e">
        <f>VLOOKUP(J4430,Ref!A:D,4,0)</f>
        <v>#N/A</v>
      </c>
      <c r="D4430" s="18" t="str">
        <f t="shared" si="207"/>
        <v>00/ene</v>
      </c>
      <c r="E4430" s="18">
        <f t="shared" si="209"/>
        <v>0</v>
      </c>
      <c r="F4430" s="18">
        <v>1</v>
      </c>
      <c r="G4430" s="18">
        <f t="shared" si="208"/>
        <v>0</v>
      </c>
    </row>
    <row r="4431" spans="1:7">
      <c r="A4431" t="e">
        <f>_xlfn.XLOOKUP(I4431,UTILIZADAS[Contacto1],UTILIZADAS[Source.Name],,0)</f>
        <v>#N/A</v>
      </c>
      <c r="B4431" s="18" t="e">
        <f>VLOOKUP(J4431,Ref!A:C,3,0)</f>
        <v>#N/A</v>
      </c>
      <c r="C4431" s="18" t="e">
        <f>VLOOKUP(J4431,Ref!A:D,4,0)</f>
        <v>#N/A</v>
      </c>
      <c r="D4431" s="18" t="str">
        <f t="shared" si="207"/>
        <v>00/ene</v>
      </c>
      <c r="E4431" s="18">
        <f t="shared" si="209"/>
        <v>0</v>
      </c>
      <c r="F4431" s="18">
        <v>1</v>
      </c>
      <c r="G4431" s="18">
        <f t="shared" si="208"/>
        <v>0</v>
      </c>
    </row>
    <row r="4432" spans="1:7">
      <c r="A4432" t="e">
        <f>_xlfn.XLOOKUP(I4432,UTILIZADAS[Contacto1],UTILIZADAS[Source.Name],,0)</f>
        <v>#N/A</v>
      </c>
      <c r="B4432" s="18" t="e">
        <f>VLOOKUP(J4432,Ref!A:C,3,0)</f>
        <v>#N/A</v>
      </c>
      <c r="C4432" s="18" t="e">
        <f>VLOOKUP(J4432,Ref!A:D,4,0)</f>
        <v>#N/A</v>
      </c>
      <c r="D4432" s="18" t="str">
        <f t="shared" si="207"/>
        <v>00/ene</v>
      </c>
      <c r="E4432" s="18">
        <f t="shared" si="209"/>
        <v>0</v>
      </c>
      <c r="F4432" s="18">
        <v>1</v>
      </c>
      <c r="G4432" s="18">
        <f t="shared" si="208"/>
        <v>0</v>
      </c>
    </row>
    <row r="4433" spans="1:7">
      <c r="A4433" t="e">
        <f>_xlfn.XLOOKUP(I4433,UTILIZADAS[Contacto1],UTILIZADAS[Source.Name],,0)</f>
        <v>#N/A</v>
      </c>
      <c r="B4433" s="18" t="e">
        <f>VLOOKUP(J4433,Ref!A:C,3,0)</f>
        <v>#N/A</v>
      </c>
      <c r="C4433" s="18" t="e">
        <f>VLOOKUP(J4433,Ref!A:D,4,0)</f>
        <v>#N/A</v>
      </c>
      <c r="D4433" s="18" t="str">
        <f t="shared" si="207"/>
        <v>00/ene</v>
      </c>
      <c r="E4433" s="18">
        <f t="shared" si="209"/>
        <v>0</v>
      </c>
      <c r="F4433" s="18">
        <v>1</v>
      </c>
      <c r="G4433" s="18">
        <f t="shared" si="208"/>
        <v>0</v>
      </c>
    </row>
    <row r="4434" spans="1:7">
      <c r="A4434" t="e">
        <f>_xlfn.XLOOKUP(I4434,UTILIZADAS[Contacto1],UTILIZADAS[Source.Name],,0)</f>
        <v>#N/A</v>
      </c>
      <c r="B4434" s="18" t="e">
        <f>VLOOKUP(J4434,Ref!A:C,3,0)</f>
        <v>#N/A</v>
      </c>
      <c r="C4434" s="18" t="e">
        <f>VLOOKUP(J4434,Ref!A:D,4,0)</f>
        <v>#N/A</v>
      </c>
      <c r="D4434" s="18" t="str">
        <f t="shared" si="207"/>
        <v>00/ene</v>
      </c>
      <c r="E4434" s="18">
        <f t="shared" si="209"/>
        <v>0</v>
      </c>
      <c r="F4434" s="18">
        <v>1</v>
      </c>
      <c r="G4434" s="18">
        <f t="shared" si="208"/>
        <v>0</v>
      </c>
    </row>
    <row r="4435" spans="1:7">
      <c r="A4435" t="e">
        <f>_xlfn.XLOOKUP(I4435,UTILIZADAS[Contacto1],UTILIZADAS[Source.Name],,0)</f>
        <v>#N/A</v>
      </c>
      <c r="B4435" s="18" t="e">
        <f>VLOOKUP(J4435,Ref!A:C,3,0)</f>
        <v>#N/A</v>
      </c>
      <c r="C4435" s="18" t="e">
        <f>VLOOKUP(J4435,Ref!A:D,4,0)</f>
        <v>#N/A</v>
      </c>
      <c r="D4435" s="18" t="str">
        <f t="shared" si="207"/>
        <v>00/ene</v>
      </c>
      <c r="E4435" s="18">
        <f t="shared" si="209"/>
        <v>0</v>
      </c>
      <c r="F4435" s="18">
        <v>1</v>
      </c>
      <c r="G4435" s="18">
        <f t="shared" si="208"/>
        <v>0</v>
      </c>
    </row>
    <row r="4436" spans="1:7">
      <c r="A4436" t="e">
        <f>_xlfn.XLOOKUP(I4436,UTILIZADAS[Contacto1],UTILIZADAS[Source.Name],,0)</f>
        <v>#N/A</v>
      </c>
      <c r="B4436" s="18" t="e">
        <f>VLOOKUP(J4436,Ref!A:C,3,0)</f>
        <v>#N/A</v>
      </c>
      <c r="C4436" s="18" t="e">
        <f>VLOOKUP(J4436,Ref!A:D,4,0)</f>
        <v>#N/A</v>
      </c>
      <c r="D4436" s="18" t="str">
        <f t="shared" si="207"/>
        <v>00/ene</v>
      </c>
      <c r="E4436" s="18">
        <f t="shared" si="209"/>
        <v>0</v>
      </c>
      <c r="F4436" s="18">
        <v>1</v>
      </c>
      <c r="G4436" s="18">
        <f t="shared" si="208"/>
        <v>0</v>
      </c>
    </row>
    <row r="4437" spans="1:7">
      <c r="A4437" t="e">
        <f>_xlfn.XLOOKUP(I4437,UTILIZADAS[Contacto1],UTILIZADAS[Source.Name],,0)</f>
        <v>#N/A</v>
      </c>
      <c r="B4437" s="18" t="e">
        <f>VLOOKUP(J4437,Ref!A:C,3,0)</f>
        <v>#N/A</v>
      </c>
      <c r="C4437" s="18" t="e">
        <f>VLOOKUP(J4437,Ref!A:D,4,0)</f>
        <v>#N/A</v>
      </c>
      <c r="D4437" s="18" t="str">
        <f t="shared" si="207"/>
        <v>00/ene</v>
      </c>
      <c r="E4437" s="18">
        <f t="shared" si="209"/>
        <v>0</v>
      </c>
      <c r="F4437" s="18">
        <v>1</v>
      </c>
      <c r="G4437" s="18">
        <f t="shared" si="208"/>
        <v>0</v>
      </c>
    </row>
    <row r="4438" spans="1:7">
      <c r="A4438" t="e">
        <f>_xlfn.XLOOKUP(I4438,UTILIZADAS[Contacto1],UTILIZADAS[Source.Name],,0)</f>
        <v>#N/A</v>
      </c>
      <c r="B4438" s="18" t="e">
        <f>VLOOKUP(J4438,Ref!A:C,3,0)</f>
        <v>#N/A</v>
      </c>
      <c r="C4438" s="18" t="e">
        <f>VLOOKUP(J4438,Ref!A:D,4,0)</f>
        <v>#N/A</v>
      </c>
      <c r="D4438" s="18" t="str">
        <f t="shared" si="207"/>
        <v>00/ene</v>
      </c>
      <c r="E4438" s="18">
        <f t="shared" si="209"/>
        <v>0</v>
      </c>
      <c r="F4438" s="18">
        <v>1</v>
      </c>
      <c r="G4438" s="18">
        <f t="shared" si="208"/>
        <v>0</v>
      </c>
    </row>
    <row r="4439" spans="1:7">
      <c r="A4439" t="e">
        <f>_xlfn.XLOOKUP(I4439,UTILIZADAS[Contacto1],UTILIZADAS[Source.Name],,0)</f>
        <v>#N/A</v>
      </c>
      <c r="B4439" s="18" t="e">
        <f>VLOOKUP(J4439,Ref!A:C,3,0)</f>
        <v>#N/A</v>
      </c>
      <c r="C4439" s="18" t="e">
        <f>VLOOKUP(J4439,Ref!A:D,4,0)</f>
        <v>#N/A</v>
      </c>
      <c r="D4439" s="18" t="str">
        <f t="shared" si="207"/>
        <v>00/ene</v>
      </c>
      <c r="E4439" s="18">
        <f t="shared" si="209"/>
        <v>0</v>
      </c>
      <c r="F4439" s="18">
        <v>1</v>
      </c>
      <c r="G4439" s="18">
        <f t="shared" si="208"/>
        <v>0</v>
      </c>
    </row>
    <row r="4440" spans="1:7">
      <c r="A4440" t="e">
        <f>_xlfn.XLOOKUP(I4440,UTILIZADAS[Contacto1],UTILIZADAS[Source.Name],,0)</f>
        <v>#N/A</v>
      </c>
      <c r="B4440" s="18" t="e">
        <f>VLOOKUP(J4440,Ref!A:C,3,0)</f>
        <v>#N/A</v>
      </c>
      <c r="C4440" s="18" t="e">
        <f>VLOOKUP(J4440,Ref!A:D,4,0)</f>
        <v>#N/A</v>
      </c>
      <c r="D4440" s="18" t="str">
        <f t="shared" si="207"/>
        <v>00/ene</v>
      </c>
      <c r="E4440" s="18">
        <f t="shared" si="209"/>
        <v>0</v>
      </c>
      <c r="F4440" s="18">
        <v>1</v>
      </c>
      <c r="G4440" s="18">
        <f t="shared" si="208"/>
        <v>0</v>
      </c>
    </row>
    <row r="4441" spans="1:7">
      <c r="A4441" t="e">
        <f>_xlfn.XLOOKUP(I4441,UTILIZADAS[Contacto1],UTILIZADAS[Source.Name],,0)</f>
        <v>#N/A</v>
      </c>
      <c r="B4441" s="18" t="e">
        <f>VLOOKUP(J4441,Ref!A:C,3,0)</f>
        <v>#N/A</v>
      </c>
      <c r="C4441" s="18" t="e">
        <f>VLOOKUP(J4441,Ref!A:D,4,0)</f>
        <v>#N/A</v>
      </c>
      <c r="D4441" s="18" t="str">
        <f t="shared" si="207"/>
        <v>00/ene</v>
      </c>
      <c r="E4441" s="18">
        <f t="shared" si="209"/>
        <v>0</v>
      </c>
      <c r="F4441" s="18">
        <v>1</v>
      </c>
      <c r="G4441" s="18">
        <f t="shared" si="208"/>
        <v>0</v>
      </c>
    </row>
    <row r="4442" spans="1:7">
      <c r="A4442" t="e">
        <f>_xlfn.XLOOKUP(I4442,UTILIZADAS[Contacto1],UTILIZADAS[Source.Name],,0)</f>
        <v>#N/A</v>
      </c>
      <c r="B4442" s="18" t="e">
        <f>VLOOKUP(J4442,Ref!A:C,3,0)</f>
        <v>#N/A</v>
      </c>
      <c r="C4442" s="18" t="e">
        <f>VLOOKUP(J4442,Ref!A:D,4,0)</f>
        <v>#N/A</v>
      </c>
      <c r="D4442" s="18" t="str">
        <f t="shared" si="207"/>
        <v>00/ene</v>
      </c>
      <c r="E4442" s="18">
        <f t="shared" si="209"/>
        <v>0</v>
      </c>
      <c r="F4442" s="18">
        <v>1</v>
      </c>
      <c r="G4442" s="18">
        <f t="shared" si="208"/>
        <v>0</v>
      </c>
    </row>
    <row r="4443" spans="1:7">
      <c r="A4443" t="e">
        <f>_xlfn.XLOOKUP(I4443,UTILIZADAS[Contacto1],UTILIZADAS[Source.Name],,0)</f>
        <v>#N/A</v>
      </c>
      <c r="B4443" s="18" t="e">
        <f>VLOOKUP(J4443,Ref!A:C,3,0)</f>
        <v>#N/A</v>
      </c>
      <c r="C4443" s="18" t="e">
        <f>VLOOKUP(J4443,Ref!A:D,4,0)</f>
        <v>#N/A</v>
      </c>
      <c r="D4443" s="18" t="str">
        <f t="shared" si="207"/>
        <v>00/ene</v>
      </c>
      <c r="E4443" s="18">
        <f t="shared" si="209"/>
        <v>0</v>
      </c>
      <c r="F4443" s="18">
        <v>1</v>
      </c>
      <c r="G4443" s="18">
        <f t="shared" si="208"/>
        <v>0</v>
      </c>
    </row>
    <row r="4444" spans="1:7">
      <c r="A4444" t="e">
        <f>_xlfn.XLOOKUP(I4444,UTILIZADAS[Contacto1],UTILIZADAS[Source.Name],,0)</f>
        <v>#N/A</v>
      </c>
      <c r="B4444" s="18" t="e">
        <f>VLOOKUP(J4444,Ref!A:C,3,0)</f>
        <v>#N/A</v>
      </c>
      <c r="C4444" s="18" t="e">
        <f>VLOOKUP(J4444,Ref!A:D,4,0)</f>
        <v>#N/A</v>
      </c>
      <c r="D4444" s="18" t="str">
        <f t="shared" si="207"/>
        <v>00/ene</v>
      </c>
      <c r="E4444" s="18">
        <f t="shared" si="209"/>
        <v>0</v>
      </c>
      <c r="F4444" s="18">
        <v>1</v>
      </c>
      <c r="G4444" s="18">
        <f t="shared" si="208"/>
        <v>0</v>
      </c>
    </row>
    <row r="4445" spans="1:7">
      <c r="A4445" t="e">
        <f>_xlfn.XLOOKUP(I4445,UTILIZADAS[Contacto1],UTILIZADAS[Source.Name],,0)</f>
        <v>#N/A</v>
      </c>
      <c r="B4445" s="18" t="e">
        <f>VLOOKUP(J4445,Ref!A:C,3,0)</f>
        <v>#N/A</v>
      </c>
      <c r="C4445" s="18" t="e">
        <f>VLOOKUP(J4445,Ref!A:D,4,0)</f>
        <v>#N/A</v>
      </c>
      <c r="D4445" s="18" t="str">
        <f t="shared" si="207"/>
        <v>00/ene</v>
      </c>
      <c r="E4445" s="18">
        <f t="shared" si="209"/>
        <v>0</v>
      </c>
      <c r="F4445" s="18">
        <v>1</v>
      </c>
      <c r="G4445" s="18">
        <f t="shared" si="208"/>
        <v>0</v>
      </c>
    </row>
    <row r="4446" spans="1:7">
      <c r="A4446" t="e">
        <f>_xlfn.XLOOKUP(I4446,UTILIZADAS[Contacto1],UTILIZADAS[Source.Name],,0)</f>
        <v>#N/A</v>
      </c>
      <c r="B4446" s="18" t="e">
        <f>VLOOKUP(J4446,Ref!A:C,3,0)</f>
        <v>#N/A</v>
      </c>
      <c r="C4446" s="18" t="e">
        <f>VLOOKUP(J4446,Ref!A:D,4,0)</f>
        <v>#N/A</v>
      </c>
      <c r="D4446" s="18" t="str">
        <f t="shared" si="207"/>
        <v>00/ene</v>
      </c>
      <c r="E4446" s="18">
        <f t="shared" si="209"/>
        <v>0</v>
      </c>
      <c r="F4446" s="18">
        <v>1</v>
      </c>
      <c r="G4446" s="18">
        <f t="shared" si="208"/>
        <v>0</v>
      </c>
    </row>
    <row r="4447" spans="1:7">
      <c r="A4447" t="e">
        <f>_xlfn.XLOOKUP(I4447,UTILIZADAS[Contacto1],UTILIZADAS[Source.Name],,0)</f>
        <v>#N/A</v>
      </c>
      <c r="B4447" s="18" t="e">
        <f>VLOOKUP(J4447,Ref!A:C,3,0)</f>
        <v>#N/A</v>
      </c>
      <c r="C4447" s="18" t="e">
        <f>VLOOKUP(J4447,Ref!A:D,4,0)</f>
        <v>#N/A</v>
      </c>
      <c r="D4447" s="18" t="str">
        <f t="shared" si="207"/>
        <v>00/ene</v>
      </c>
      <c r="E4447" s="18">
        <f t="shared" si="209"/>
        <v>0</v>
      </c>
      <c r="F4447" s="18">
        <v>1</v>
      </c>
      <c r="G4447" s="18">
        <f t="shared" si="208"/>
        <v>0</v>
      </c>
    </row>
    <row r="4448" spans="1:7">
      <c r="A4448" t="e">
        <f>_xlfn.XLOOKUP(I4448,UTILIZADAS[Contacto1],UTILIZADAS[Source.Name],,0)</f>
        <v>#N/A</v>
      </c>
      <c r="B4448" s="18" t="e">
        <f>VLOOKUP(J4448,Ref!A:C,3,0)</f>
        <v>#N/A</v>
      </c>
      <c r="C4448" s="18" t="e">
        <f>VLOOKUP(J4448,Ref!A:D,4,0)</f>
        <v>#N/A</v>
      </c>
      <c r="D4448" s="18" t="str">
        <f t="shared" si="207"/>
        <v>00/ene</v>
      </c>
      <c r="E4448" s="18">
        <f t="shared" si="209"/>
        <v>0</v>
      </c>
      <c r="F4448" s="18">
        <v>1</v>
      </c>
      <c r="G4448" s="18">
        <f t="shared" si="208"/>
        <v>0</v>
      </c>
    </row>
    <row r="4449" spans="1:7">
      <c r="A4449" t="e">
        <f>_xlfn.XLOOKUP(I4449,UTILIZADAS[Contacto1],UTILIZADAS[Source.Name],,0)</f>
        <v>#N/A</v>
      </c>
      <c r="B4449" s="18" t="e">
        <f>VLOOKUP(J4449,Ref!A:C,3,0)</f>
        <v>#N/A</v>
      </c>
      <c r="C4449" s="18" t="e">
        <f>VLOOKUP(J4449,Ref!A:D,4,0)</f>
        <v>#N/A</v>
      </c>
      <c r="D4449" s="18" t="str">
        <f t="shared" si="207"/>
        <v>00/ene</v>
      </c>
      <c r="E4449" s="18">
        <f t="shared" si="209"/>
        <v>0</v>
      </c>
      <c r="F4449" s="18">
        <v>1</v>
      </c>
      <c r="G4449" s="18">
        <f t="shared" si="208"/>
        <v>0</v>
      </c>
    </row>
    <row r="4450" spans="1:7">
      <c r="A4450" t="e">
        <f>_xlfn.XLOOKUP(I4450,UTILIZADAS[Contacto1],UTILIZADAS[Source.Name],,0)</f>
        <v>#N/A</v>
      </c>
      <c r="B4450" s="18" t="e">
        <f>VLOOKUP(J4450,Ref!A:C,3,0)</f>
        <v>#N/A</v>
      </c>
      <c r="C4450" s="18" t="e">
        <f>VLOOKUP(J4450,Ref!A:D,4,0)</f>
        <v>#N/A</v>
      </c>
      <c r="D4450" s="18" t="str">
        <f t="shared" si="207"/>
        <v>00/ene</v>
      </c>
      <c r="E4450" s="18">
        <f t="shared" si="209"/>
        <v>0</v>
      </c>
      <c r="F4450" s="18">
        <v>1</v>
      </c>
      <c r="G4450" s="18">
        <f t="shared" si="208"/>
        <v>0</v>
      </c>
    </row>
    <row r="4451" spans="1:7">
      <c r="A4451" t="e">
        <f>_xlfn.XLOOKUP(I4451,UTILIZADAS[Contacto1],UTILIZADAS[Source.Name],,0)</f>
        <v>#N/A</v>
      </c>
      <c r="B4451" s="18" t="e">
        <f>VLOOKUP(J4451,Ref!A:C,3,0)</f>
        <v>#N/A</v>
      </c>
      <c r="C4451" s="18" t="e">
        <f>VLOOKUP(J4451,Ref!A:D,4,0)</f>
        <v>#N/A</v>
      </c>
      <c r="D4451" s="18" t="str">
        <f t="shared" si="207"/>
        <v>00/ene</v>
      </c>
      <c r="E4451" s="18">
        <f t="shared" si="209"/>
        <v>0</v>
      </c>
      <c r="F4451" s="18">
        <v>1</v>
      </c>
      <c r="G4451" s="18">
        <f t="shared" si="208"/>
        <v>0</v>
      </c>
    </row>
    <row r="4452" spans="1:7">
      <c r="A4452" t="e">
        <f>_xlfn.XLOOKUP(I4452,UTILIZADAS[Contacto1],UTILIZADAS[Source.Name],,0)</f>
        <v>#N/A</v>
      </c>
      <c r="B4452" s="18" t="e">
        <f>VLOOKUP(J4452,Ref!A:C,3,0)</f>
        <v>#N/A</v>
      </c>
      <c r="C4452" s="18" t="e">
        <f>VLOOKUP(J4452,Ref!A:D,4,0)</f>
        <v>#N/A</v>
      </c>
      <c r="D4452" s="18" t="str">
        <f t="shared" si="207"/>
        <v>00/ene</v>
      </c>
      <c r="E4452" s="18">
        <f t="shared" si="209"/>
        <v>0</v>
      </c>
      <c r="F4452" s="18">
        <v>1</v>
      </c>
      <c r="G4452" s="18">
        <f t="shared" si="208"/>
        <v>0</v>
      </c>
    </row>
    <row r="4453" spans="1:7">
      <c r="A4453" t="e">
        <f>_xlfn.XLOOKUP(I4453,UTILIZADAS[Contacto1],UTILIZADAS[Source.Name],,0)</f>
        <v>#N/A</v>
      </c>
      <c r="B4453" s="18" t="e">
        <f>VLOOKUP(J4453,Ref!A:C,3,0)</f>
        <v>#N/A</v>
      </c>
      <c r="C4453" s="18" t="e">
        <f>VLOOKUP(J4453,Ref!A:D,4,0)</f>
        <v>#N/A</v>
      </c>
      <c r="D4453" s="18" t="str">
        <f t="shared" si="207"/>
        <v>00/ene</v>
      </c>
      <c r="E4453" s="18">
        <f t="shared" si="209"/>
        <v>0</v>
      </c>
      <c r="F4453" s="18">
        <v>1</v>
      </c>
      <c r="G4453" s="18">
        <f t="shared" si="208"/>
        <v>0</v>
      </c>
    </row>
    <row r="4454" spans="1:7">
      <c r="A4454" t="e">
        <f>_xlfn.XLOOKUP(I4454,UTILIZADAS[Contacto1],UTILIZADAS[Source.Name],,0)</f>
        <v>#N/A</v>
      </c>
      <c r="B4454" s="18" t="e">
        <f>VLOOKUP(J4454,Ref!A:C,3,0)</f>
        <v>#N/A</v>
      </c>
      <c r="C4454" s="18" t="e">
        <f>VLOOKUP(J4454,Ref!A:D,4,0)</f>
        <v>#N/A</v>
      </c>
      <c r="D4454" s="18" t="str">
        <f t="shared" si="207"/>
        <v>00/ene</v>
      </c>
      <c r="E4454" s="18">
        <f t="shared" si="209"/>
        <v>0</v>
      </c>
      <c r="F4454" s="18">
        <v>1</v>
      </c>
      <c r="G4454" s="18">
        <f t="shared" si="208"/>
        <v>0</v>
      </c>
    </row>
    <row r="4455" spans="1:7">
      <c r="A4455" t="e">
        <f>_xlfn.XLOOKUP(I4455,UTILIZADAS[Contacto1],UTILIZADAS[Source.Name],,0)</f>
        <v>#N/A</v>
      </c>
      <c r="B4455" s="18" t="e">
        <f>VLOOKUP(J4455,Ref!A:C,3,0)</f>
        <v>#N/A</v>
      </c>
      <c r="C4455" s="18" t="e">
        <f>VLOOKUP(J4455,Ref!A:D,4,0)</f>
        <v>#N/A</v>
      </c>
      <c r="D4455" s="18" t="str">
        <f t="shared" si="207"/>
        <v>00/ene</v>
      </c>
      <c r="E4455" s="18">
        <f t="shared" si="209"/>
        <v>0</v>
      </c>
      <c r="F4455" s="18">
        <v>1</v>
      </c>
      <c r="G4455" s="18">
        <f t="shared" si="208"/>
        <v>0</v>
      </c>
    </row>
    <row r="4456" spans="1:7">
      <c r="A4456" t="e">
        <f>_xlfn.XLOOKUP(I4456,UTILIZADAS[Contacto1],UTILIZADAS[Source.Name],,0)</f>
        <v>#N/A</v>
      </c>
      <c r="B4456" s="18" t="e">
        <f>VLOOKUP(J4456,Ref!A:C,3,0)</f>
        <v>#N/A</v>
      </c>
      <c r="C4456" s="18" t="e">
        <f>VLOOKUP(J4456,Ref!A:D,4,0)</f>
        <v>#N/A</v>
      </c>
      <c r="D4456" s="18" t="str">
        <f t="shared" si="207"/>
        <v>00/ene</v>
      </c>
      <c r="E4456" s="18">
        <f t="shared" si="209"/>
        <v>0</v>
      </c>
      <c r="F4456" s="18">
        <v>1</v>
      </c>
      <c r="G4456" s="18">
        <f t="shared" si="208"/>
        <v>0</v>
      </c>
    </row>
    <row r="4457" spans="1:7">
      <c r="A4457" t="e">
        <f>_xlfn.XLOOKUP(I4457,UTILIZADAS[Contacto1],UTILIZADAS[Source.Name],,0)</f>
        <v>#N/A</v>
      </c>
      <c r="B4457" s="18" t="e">
        <f>VLOOKUP(J4457,Ref!A:C,3,0)</f>
        <v>#N/A</v>
      </c>
      <c r="C4457" s="18" t="e">
        <f>VLOOKUP(J4457,Ref!A:D,4,0)</f>
        <v>#N/A</v>
      </c>
      <c r="D4457" s="18" t="str">
        <f t="shared" si="207"/>
        <v>00/ene</v>
      </c>
      <c r="E4457" s="18">
        <f t="shared" si="209"/>
        <v>0</v>
      </c>
      <c r="F4457" s="18">
        <v>1</v>
      </c>
      <c r="G4457" s="18">
        <f t="shared" si="208"/>
        <v>0</v>
      </c>
    </row>
    <row r="4458" spans="1:7">
      <c r="A4458" t="e">
        <f>_xlfn.XLOOKUP(I4458,UTILIZADAS[Contacto1],UTILIZADAS[Source.Name],,0)</f>
        <v>#N/A</v>
      </c>
      <c r="B4458" s="18" t="e">
        <f>VLOOKUP(J4458,Ref!A:C,3,0)</f>
        <v>#N/A</v>
      </c>
      <c r="C4458" s="18" t="e">
        <f>VLOOKUP(J4458,Ref!A:D,4,0)</f>
        <v>#N/A</v>
      </c>
      <c r="D4458" s="18" t="str">
        <f t="shared" si="207"/>
        <v>00/ene</v>
      </c>
      <c r="E4458" s="18">
        <f t="shared" si="209"/>
        <v>0</v>
      </c>
      <c r="F4458" s="18">
        <v>1</v>
      </c>
      <c r="G4458" s="18">
        <f t="shared" si="208"/>
        <v>0</v>
      </c>
    </row>
    <row r="4459" spans="1:7">
      <c r="A4459" t="e">
        <f>_xlfn.XLOOKUP(I4459,UTILIZADAS[Contacto1],UTILIZADAS[Source.Name],,0)</f>
        <v>#N/A</v>
      </c>
      <c r="B4459" s="18" t="e">
        <f>VLOOKUP(J4459,Ref!A:C,3,0)</f>
        <v>#N/A</v>
      </c>
      <c r="C4459" s="18" t="e">
        <f>VLOOKUP(J4459,Ref!A:D,4,0)</f>
        <v>#N/A</v>
      </c>
      <c r="D4459" s="18" t="str">
        <f t="shared" si="207"/>
        <v>00/ene</v>
      </c>
      <c r="E4459" s="18">
        <f t="shared" si="209"/>
        <v>0</v>
      </c>
      <c r="F4459" s="18">
        <v>1</v>
      </c>
      <c r="G4459" s="18">
        <f t="shared" si="208"/>
        <v>0</v>
      </c>
    </row>
    <row r="4460" spans="1:7">
      <c r="A4460" t="e">
        <f>_xlfn.XLOOKUP(I4460,UTILIZADAS[Contacto1],UTILIZADAS[Source.Name],,0)</f>
        <v>#N/A</v>
      </c>
      <c r="B4460" s="18" t="e">
        <f>VLOOKUP(J4460,Ref!A:C,3,0)</f>
        <v>#N/A</v>
      </c>
      <c r="C4460" s="18" t="e">
        <f>VLOOKUP(J4460,Ref!A:D,4,0)</f>
        <v>#N/A</v>
      </c>
      <c r="D4460" s="18" t="str">
        <f t="shared" si="207"/>
        <v>00/ene</v>
      </c>
      <c r="E4460" s="18">
        <f t="shared" si="209"/>
        <v>0</v>
      </c>
      <c r="F4460" s="18">
        <v>1</v>
      </c>
      <c r="G4460" s="18">
        <f t="shared" si="208"/>
        <v>0</v>
      </c>
    </row>
    <row r="4461" spans="1:7">
      <c r="A4461" t="e">
        <f>_xlfn.XLOOKUP(I4461,UTILIZADAS[Contacto1],UTILIZADAS[Source.Name],,0)</f>
        <v>#N/A</v>
      </c>
      <c r="B4461" s="18" t="e">
        <f>VLOOKUP(J4461,Ref!A:C,3,0)</f>
        <v>#N/A</v>
      </c>
      <c r="C4461" s="18" t="e">
        <f>VLOOKUP(J4461,Ref!A:D,4,0)</f>
        <v>#N/A</v>
      </c>
      <c r="D4461" s="18" t="str">
        <f t="shared" si="207"/>
        <v>00/ene</v>
      </c>
      <c r="E4461" s="18">
        <f t="shared" si="209"/>
        <v>0</v>
      </c>
      <c r="F4461" s="18">
        <v>1</v>
      </c>
      <c r="G4461" s="18">
        <f t="shared" si="208"/>
        <v>0</v>
      </c>
    </row>
    <row r="4462" spans="1:7">
      <c r="A4462" t="e">
        <f>_xlfn.XLOOKUP(I4462,UTILIZADAS[Contacto1],UTILIZADAS[Source.Name],,0)</f>
        <v>#N/A</v>
      </c>
      <c r="B4462" s="18" t="e">
        <f>VLOOKUP(J4462,Ref!A:C,3,0)</f>
        <v>#N/A</v>
      </c>
      <c r="C4462" s="18" t="e">
        <f>VLOOKUP(J4462,Ref!A:D,4,0)</f>
        <v>#N/A</v>
      </c>
      <c r="D4462" s="18" t="str">
        <f t="shared" si="207"/>
        <v>00/ene</v>
      </c>
      <c r="E4462" s="18">
        <f t="shared" si="209"/>
        <v>0</v>
      </c>
      <c r="F4462" s="18">
        <v>1</v>
      </c>
      <c r="G4462" s="18">
        <f t="shared" si="208"/>
        <v>0</v>
      </c>
    </row>
    <row r="4463" spans="1:7">
      <c r="A4463" t="e">
        <f>_xlfn.XLOOKUP(I4463,UTILIZADAS[Contacto1],UTILIZADAS[Source.Name],,0)</f>
        <v>#N/A</v>
      </c>
      <c r="B4463" s="18" t="e">
        <f>VLOOKUP(J4463,Ref!A:C,3,0)</f>
        <v>#N/A</v>
      </c>
      <c r="C4463" s="18" t="e">
        <f>VLOOKUP(J4463,Ref!A:D,4,0)</f>
        <v>#N/A</v>
      </c>
      <c r="D4463" s="18" t="str">
        <f t="shared" si="207"/>
        <v>00/ene</v>
      </c>
      <c r="E4463" s="18">
        <f t="shared" si="209"/>
        <v>0</v>
      </c>
      <c r="F4463" s="18">
        <v>1</v>
      </c>
      <c r="G4463" s="18">
        <f t="shared" si="208"/>
        <v>0</v>
      </c>
    </row>
    <row r="4464" spans="1:7">
      <c r="A4464" t="e">
        <f>_xlfn.XLOOKUP(I4464,UTILIZADAS[Contacto1],UTILIZADAS[Source.Name],,0)</f>
        <v>#N/A</v>
      </c>
      <c r="B4464" s="18" t="e">
        <f>VLOOKUP(J4464,Ref!A:C,3,0)</f>
        <v>#N/A</v>
      </c>
      <c r="C4464" s="18" t="e">
        <f>VLOOKUP(J4464,Ref!A:D,4,0)</f>
        <v>#N/A</v>
      </c>
      <c r="D4464" s="18" t="str">
        <f t="shared" si="207"/>
        <v>00/ene</v>
      </c>
      <c r="E4464" s="18">
        <f t="shared" si="209"/>
        <v>0</v>
      </c>
      <c r="F4464" s="18">
        <v>1</v>
      </c>
      <c r="G4464" s="18">
        <f t="shared" si="208"/>
        <v>0</v>
      </c>
    </row>
    <row r="4465" spans="1:7">
      <c r="A4465" t="e">
        <f>_xlfn.XLOOKUP(I4465,UTILIZADAS[Contacto1],UTILIZADAS[Source.Name],,0)</f>
        <v>#N/A</v>
      </c>
      <c r="B4465" s="18" t="e">
        <f>VLOOKUP(J4465,Ref!A:C,3,0)</f>
        <v>#N/A</v>
      </c>
      <c r="C4465" s="18" t="e">
        <f>VLOOKUP(J4465,Ref!A:D,4,0)</f>
        <v>#N/A</v>
      </c>
      <c r="D4465" s="18" t="str">
        <f t="shared" si="207"/>
        <v>00/ene</v>
      </c>
      <c r="E4465" s="18">
        <f t="shared" si="209"/>
        <v>0</v>
      </c>
      <c r="F4465" s="18">
        <v>1</v>
      </c>
      <c r="G4465" s="18">
        <f t="shared" si="208"/>
        <v>0</v>
      </c>
    </row>
    <row r="4466" spans="1:7">
      <c r="A4466" t="e">
        <f>_xlfn.XLOOKUP(I4466,UTILIZADAS[Contacto1],UTILIZADAS[Source.Name],,0)</f>
        <v>#N/A</v>
      </c>
      <c r="B4466" s="18" t="e">
        <f>VLOOKUP(J4466,Ref!A:C,3,0)</f>
        <v>#N/A</v>
      </c>
      <c r="C4466" s="18" t="e">
        <f>VLOOKUP(J4466,Ref!A:D,4,0)</f>
        <v>#N/A</v>
      </c>
      <c r="D4466" s="18" t="str">
        <f t="shared" ref="D4466:D4529" si="210">TEXT(H4466,"dd/mmm")</f>
        <v>00/ene</v>
      </c>
      <c r="E4466" s="18">
        <f t="shared" si="209"/>
        <v>0</v>
      </c>
      <c r="F4466" s="18">
        <v>1</v>
      </c>
      <c r="G4466" s="18">
        <f t="shared" ref="G4466:G4529" si="211">IF(I4466=I4467,0,1)</f>
        <v>0</v>
      </c>
    </row>
    <row r="4467" spans="1:7">
      <c r="A4467" t="e">
        <f>_xlfn.XLOOKUP(I4467,UTILIZADAS[Contacto1],UTILIZADAS[Source.Name],,0)</f>
        <v>#N/A</v>
      </c>
      <c r="B4467" s="18" t="e">
        <f>VLOOKUP(J4467,Ref!A:C,3,0)</f>
        <v>#N/A</v>
      </c>
      <c r="C4467" s="18" t="e">
        <f>VLOOKUP(J4467,Ref!A:D,4,0)</f>
        <v>#N/A</v>
      </c>
      <c r="D4467" s="18" t="str">
        <f t="shared" si="210"/>
        <v>00/ene</v>
      </c>
      <c r="E4467" s="18">
        <f t="shared" si="209"/>
        <v>0</v>
      </c>
      <c r="F4467" s="18">
        <v>1</v>
      </c>
      <c r="G4467" s="18">
        <f t="shared" si="211"/>
        <v>0</v>
      </c>
    </row>
    <row r="4468" spans="1:7">
      <c r="A4468" t="e">
        <f>_xlfn.XLOOKUP(I4468,UTILIZADAS[Contacto1],UTILIZADAS[Source.Name],,0)</f>
        <v>#N/A</v>
      </c>
      <c r="B4468" s="18" t="e">
        <f>VLOOKUP(J4468,Ref!A:C,3,0)</f>
        <v>#N/A</v>
      </c>
      <c r="C4468" s="18" t="e">
        <f>VLOOKUP(J4468,Ref!A:D,4,0)</f>
        <v>#N/A</v>
      </c>
      <c r="D4468" s="18" t="str">
        <f t="shared" si="210"/>
        <v>00/ene</v>
      </c>
      <c r="E4468" s="18">
        <f t="shared" si="209"/>
        <v>0</v>
      </c>
      <c r="F4468" s="18">
        <v>1</v>
      </c>
      <c r="G4468" s="18">
        <f t="shared" si="211"/>
        <v>0</v>
      </c>
    </row>
    <row r="4469" spans="1:7">
      <c r="A4469" t="e">
        <f>_xlfn.XLOOKUP(I4469,UTILIZADAS[Contacto1],UTILIZADAS[Source.Name],,0)</f>
        <v>#N/A</v>
      </c>
      <c r="B4469" s="18" t="e">
        <f>VLOOKUP(J4469,Ref!A:C,3,0)</f>
        <v>#N/A</v>
      </c>
      <c r="C4469" s="18" t="e">
        <f>VLOOKUP(J4469,Ref!A:D,4,0)</f>
        <v>#N/A</v>
      </c>
      <c r="D4469" s="18" t="str">
        <f t="shared" si="210"/>
        <v>00/ene</v>
      </c>
      <c r="E4469" s="18">
        <f t="shared" si="209"/>
        <v>0</v>
      </c>
      <c r="F4469" s="18">
        <v>1</v>
      </c>
      <c r="G4469" s="18">
        <f t="shared" si="211"/>
        <v>0</v>
      </c>
    </row>
    <row r="4470" spans="1:7">
      <c r="A4470" t="e">
        <f>_xlfn.XLOOKUP(I4470,UTILIZADAS[Contacto1],UTILIZADAS[Source.Name],,0)</f>
        <v>#N/A</v>
      </c>
      <c r="B4470" s="18" t="e">
        <f>VLOOKUP(J4470,Ref!A:C,3,0)</f>
        <v>#N/A</v>
      </c>
      <c r="C4470" s="18" t="e">
        <f>VLOOKUP(J4470,Ref!A:D,4,0)</f>
        <v>#N/A</v>
      </c>
      <c r="D4470" s="18" t="str">
        <f t="shared" si="210"/>
        <v>00/ene</v>
      </c>
      <c r="E4470" s="18">
        <f t="shared" si="209"/>
        <v>0</v>
      </c>
      <c r="F4470" s="18">
        <v>1</v>
      </c>
      <c r="G4470" s="18">
        <f t="shared" si="211"/>
        <v>0</v>
      </c>
    </row>
    <row r="4471" spans="1:7">
      <c r="A4471" t="e">
        <f>_xlfn.XLOOKUP(I4471,UTILIZADAS[Contacto1],UTILIZADAS[Source.Name],,0)</f>
        <v>#N/A</v>
      </c>
      <c r="B4471" s="18" t="e">
        <f>VLOOKUP(J4471,Ref!A:C,3,0)</f>
        <v>#N/A</v>
      </c>
      <c r="C4471" s="18" t="e">
        <f>VLOOKUP(J4471,Ref!A:D,4,0)</f>
        <v>#N/A</v>
      </c>
      <c r="D4471" s="18" t="str">
        <f t="shared" si="210"/>
        <v>00/ene</v>
      </c>
      <c r="E4471" s="18">
        <f t="shared" si="209"/>
        <v>0</v>
      </c>
      <c r="F4471" s="18">
        <v>1</v>
      </c>
      <c r="G4471" s="18">
        <f t="shared" si="211"/>
        <v>0</v>
      </c>
    </row>
    <row r="4472" spans="1:7">
      <c r="A4472" t="e">
        <f>_xlfn.XLOOKUP(I4472,UTILIZADAS[Contacto1],UTILIZADAS[Source.Name],,0)</f>
        <v>#N/A</v>
      </c>
      <c r="B4472" s="18" t="e">
        <f>VLOOKUP(J4472,Ref!A:C,3,0)</f>
        <v>#N/A</v>
      </c>
      <c r="C4472" s="18" t="e">
        <f>VLOOKUP(J4472,Ref!A:D,4,0)</f>
        <v>#N/A</v>
      </c>
      <c r="D4472" s="18" t="str">
        <f t="shared" si="210"/>
        <v>00/ene</v>
      </c>
      <c r="E4472" s="18">
        <f t="shared" si="209"/>
        <v>0</v>
      </c>
      <c r="F4472" s="18">
        <v>1</v>
      </c>
      <c r="G4472" s="18">
        <f t="shared" si="211"/>
        <v>0</v>
      </c>
    </row>
    <row r="4473" spans="1:7">
      <c r="A4473" t="e">
        <f>_xlfn.XLOOKUP(I4473,UTILIZADAS[Contacto1],UTILIZADAS[Source.Name],,0)</f>
        <v>#N/A</v>
      </c>
      <c r="B4473" s="18" t="e">
        <f>VLOOKUP(J4473,Ref!A:C,3,0)</f>
        <v>#N/A</v>
      </c>
      <c r="C4473" s="18" t="e">
        <f>VLOOKUP(J4473,Ref!A:D,4,0)</f>
        <v>#N/A</v>
      </c>
      <c r="D4473" s="18" t="str">
        <f t="shared" si="210"/>
        <v>00/ene</v>
      </c>
      <c r="E4473" s="18">
        <f t="shared" si="209"/>
        <v>0</v>
      </c>
      <c r="F4473" s="18">
        <v>1</v>
      </c>
      <c r="G4473" s="18">
        <f t="shared" si="211"/>
        <v>0</v>
      </c>
    </row>
    <row r="4474" spans="1:7">
      <c r="A4474" t="e">
        <f>_xlfn.XLOOKUP(I4474,UTILIZADAS[Contacto1],UTILIZADAS[Source.Name],,0)</f>
        <v>#N/A</v>
      </c>
      <c r="B4474" s="18" t="e">
        <f>VLOOKUP(J4474,Ref!A:C,3,0)</f>
        <v>#N/A</v>
      </c>
      <c r="C4474" s="18" t="e">
        <f>VLOOKUP(J4474,Ref!A:D,4,0)</f>
        <v>#N/A</v>
      </c>
      <c r="D4474" s="18" t="str">
        <f t="shared" si="210"/>
        <v>00/ene</v>
      </c>
      <c r="E4474" s="18">
        <f t="shared" si="209"/>
        <v>0</v>
      </c>
      <c r="F4474" s="18">
        <v>1</v>
      </c>
      <c r="G4474" s="18">
        <f t="shared" si="211"/>
        <v>0</v>
      </c>
    </row>
    <row r="4475" spans="1:7">
      <c r="A4475" t="e">
        <f>_xlfn.XLOOKUP(I4475,UTILIZADAS[Contacto1],UTILIZADAS[Source.Name],,0)</f>
        <v>#N/A</v>
      </c>
      <c r="B4475" s="18" t="e">
        <f>VLOOKUP(J4475,Ref!A:C,3,0)</f>
        <v>#N/A</v>
      </c>
      <c r="C4475" s="18" t="e">
        <f>VLOOKUP(J4475,Ref!A:D,4,0)</f>
        <v>#N/A</v>
      </c>
      <c r="D4475" s="18" t="str">
        <f t="shared" si="210"/>
        <v>00/ene</v>
      </c>
      <c r="E4475" s="18">
        <f t="shared" si="209"/>
        <v>0</v>
      </c>
      <c r="F4475" s="18">
        <v>1</v>
      </c>
      <c r="G4475" s="18">
        <f t="shared" si="211"/>
        <v>0</v>
      </c>
    </row>
    <row r="4476" spans="1:7">
      <c r="A4476" t="e">
        <f>_xlfn.XLOOKUP(I4476,UTILIZADAS[Contacto1],UTILIZADAS[Source.Name],,0)</f>
        <v>#N/A</v>
      </c>
      <c r="B4476" s="18" t="e">
        <f>VLOOKUP(J4476,Ref!A:C,3,0)</f>
        <v>#N/A</v>
      </c>
      <c r="C4476" s="18" t="e">
        <f>VLOOKUP(J4476,Ref!A:D,4,0)</f>
        <v>#N/A</v>
      </c>
      <c r="D4476" s="18" t="str">
        <f t="shared" si="210"/>
        <v>00/ene</v>
      </c>
      <c r="E4476" s="18">
        <f t="shared" si="209"/>
        <v>0</v>
      </c>
      <c r="F4476" s="18">
        <v>1</v>
      </c>
      <c r="G4476" s="18">
        <f t="shared" si="211"/>
        <v>0</v>
      </c>
    </row>
    <row r="4477" spans="1:7">
      <c r="A4477" t="e">
        <f>_xlfn.XLOOKUP(I4477,UTILIZADAS[Contacto1],UTILIZADAS[Source.Name],,0)</f>
        <v>#N/A</v>
      </c>
      <c r="B4477" s="18" t="e">
        <f>VLOOKUP(J4477,Ref!A:C,3,0)</f>
        <v>#N/A</v>
      </c>
      <c r="C4477" s="18" t="e">
        <f>VLOOKUP(J4477,Ref!A:D,4,0)</f>
        <v>#N/A</v>
      </c>
      <c r="D4477" s="18" t="str">
        <f t="shared" si="210"/>
        <v>00/ene</v>
      </c>
      <c r="E4477" s="18">
        <f t="shared" si="209"/>
        <v>0</v>
      </c>
      <c r="F4477" s="18">
        <v>1</v>
      </c>
      <c r="G4477" s="18">
        <f t="shared" si="211"/>
        <v>0</v>
      </c>
    </row>
    <row r="4478" spans="1:7">
      <c r="A4478" t="e">
        <f>_xlfn.XLOOKUP(I4478,UTILIZADAS[Contacto1],UTILIZADAS[Source.Name],,0)</f>
        <v>#N/A</v>
      </c>
      <c r="B4478" s="18" t="e">
        <f>VLOOKUP(J4478,Ref!A:C,3,0)</f>
        <v>#N/A</v>
      </c>
      <c r="C4478" s="18" t="e">
        <f>VLOOKUP(J4478,Ref!A:D,4,0)</f>
        <v>#N/A</v>
      </c>
      <c r="D4478" s="18" t="str">
        <f t="shared" si="210"/>
        <v>00/ene</v>
      </c>
      <c r="E4478" s="18">
        <f t="shared" si="209"/>
        <v>0</v>
      </c>
      <c r="F4478" s="18">
        <v>1</v>
      </c>
      <c r="G4478" s="18">
        <f t="shared" si="211"/>
        <v>0</v>
      </c>
    </row>
    <row r="4479" spans="1:7">
      <c r="A4479" t="e">
        <f>_xlfn.XLOOKUP(I4479,UTILIZADAS[Contacto1],UTILIZADAS[Source.Name],,0)</f>
        <v>#N/A</v>
      </c>
      <c r="B4479" s="18" t="e">
        <f>VLOOKUP(J4479,Ref!A:C,3,0)</f>
        <v>#N/A</v>
      </c>
      <c r="C4479" s="18" t="e">
        <f>VLOOKUP(J4479,Ref!A:D,4,0)</f>
        <v>#N/A</v>
      </c>
      <c r="D4479" s="18" t="str">
        <f t="shared" si="210"/>
        <v>00/ene</v>
      </c>
      <c r="E4479" s="18">
        <f t="shared" si="209"/>
        <v>0</v>
      </c>
      <c r="F4479" s="18">
        <v>1</v>
      </c>
      <c r="G4479" s="18">
        <f t="shared" si="211"/>
        <v>0</v>
      </c>
    </row>
    <row r="4480" spans="1:7">
      <c r="A4480" t="e">
        <f>_xlfn.XLOOKUP(I4480,UTILIZADAS[Contacto1],UTILIZADAS[Source.Name],,0)</f>
        <v>#N/A</v>
      </c>
      <c r="B4480" s="18" t="e">
        <f>VLOOKUP(J4480,Ref!A:C,3,0)</f>
        <v>#N/A</v>
      </c>
      <c r="C4480" s="18" t="e">
        <f>VLOOKUP(J4480,Ref!A:D,4,0)</f>
        <v>#N/A</v>
      </c>
      <c r="D4480" s="18" t="str">
        <f t="shared" si="210"/>
        <v>00/ene</v>
      </c>
      <c r="E4480" s="18">
        <f t="shared" si="209"/>
        <v>0</v>
      </c>
      <c r="F4480" s="18">
        <v>1</v>
      </c>
      <c r="G4480" s="18">
        <f t="shared" si="211"/>
        <v>0</v>
      </c>
    </row>
    <row r="4481" spans="1:7">
      <c r="A4481" t="e">
        <f>_xlfn.XLOOKUP(I4481,UTILIZADAS[Contacto1],UTILIZADAS[Source.Name],,0)</f>
        <v>#N/A</v>
      </c>
      <c r="B4481" s="18" t="e">
        <f>VLOOKUP(J4481,Ref!A:C,3,0)</f>
        <v>#N/A</v>
      </c>
      <c r="C4481" s="18" t="e">
        <f>VLOOKUP(J4481,Ref!A:D,4,0)</f>
        <v>#N/A</v>
      </c>
      <c r="D4481" s="18" t="str">
        <f t="shared" si="210"/>
        <v>00/ene</v>
      </c>
      <c r="E4481" s="18">
        <f t="shared" si="209"/>
        <v>0</v>
      </c>
      <c r="F4481" s="18">
        <v>1</v>
      </c>
      <c r="G4481" s="18">
        <f t="shared" si="211"/>
        <v>0</v>
      </c>
    </row>
    <row r="4482" spans="1:7">
      <c r="A4482" t="e">
        <f>_xlfn.XLOOKUP(I4482,UTILIZADAS[Contacto1],UTILIZADAS[Source.Name],,0)</f>
        <v>#N/A</v>
      </c>
      <c r="B4482" s="18" t="e">
        <f>VLOOKUP(J4482,Ref!A:C,3,0)</f>
        <v>#N/A</v>
      </c>
      <c r="C4482" s="18" t="e">
        <f>VLOOKUP(J4482,Ref!A:D,4,0)</f>
        <v>#N/A</v>
      </c>
      <c r="D4482" s="18" t="str">
        <f t="shared" si="210"/>
        <v>00/ene</v>
      </c>
      <c r="E4482" s="18">
        <f t="shared" ref="E4482:E4545" si="212">+COUNTIF(I:I,I4482)</f>
        <v>0</v>
      </c>
      <c r="F4482" s="18">
        <v>1</v>
      </c>
      <c r="G4482" s="18">
        <f t="shared" si="211"/>
        <v>0</v>
      </c>
    </row>
    <row r="4483" spans="1:7">
      <c r="A4483" t="e">
        <f>_xlfn.XLOOKUP(I4483,UTILIZADAS[Contacto1],UTILIZADAS[Source.Name],,0)</f>
        <v>#N/A</v>
      </c>
      <c r="B4483" s="18" t="e">
        <f>VLOOKUP(J4483,Ref!A:C,3,0)</f>
        <v>#N/A</v>
      </c>
      <c r="C4483" s="18" t="e">
        <f>VLOOKUP(J4483,Ref!A:D,4,0)</f>
        <v>#N/A</v>
      </c>
      <c r="D4483" s="18" t="str">
        <f t="shared" si="210"/>
        <v>00/ene</v>
      </c>
      <c r="E4483" s="18">
        <f t="shared" si="212"/>
        <v>0</v>
      </c>
      <c r="F4483" s="18">
        <v>1</v>
      </c>
      <c r="G4483" s="18">
        <f t="shared" si="211"/>
        <v>0</v>
      </c>
    </row>
    <row r="4484" spans="1:7">
      <c r="A4484" t="e">
        <f>_xlfn.XLOOKUP(I4484,UTILIZADAS[Contacto1],UTILIZADAS[Source.Name],,0)</f>
        <v>#N/A</v>
      </c>
      <c r="B4484" s="18" t="e">
        <f>VLOOKUP(J4484,Ref!A:C,3,0)</f>
        <v>#N/A</v>
      </c>
      <c r="C4484" s="18" t="e">
        <f>VLOOKUP(J4484,Ref!A:D,4,0)</f>
        <v>#N/A</v>
      </c>
      <c r="D4484" s="18" t="str">
        <f t="shared" si="210"/>
        <v>00/ene</v>
      </c>
      <c r="E4484" s="18">
        <f t="shared" si="212"/>
        <v>0</v>
      </c>
      <c r="F4484" s="18">
        <v>1</v>
      </c>
      <c r="G4484" s="18">
        <f t="shared" si="211"/>
        <v>0</v>
      </c>
    </row>
    <row r="4485" spans="1:7">
      <c r="A4485" t="e">
        <f>_xlfn.XLOOKUP(I4485,UTILIZADAS[Contacto1],UTILIZADAS[Source.Name],,0)</f>
        <v>#N/A</v>
      </c>
      <c r="B4485" s="18" t="e">
        <f>VLOOKUP(J4485,Ref!A:C,3,0)</f>
        <v>#N/A</v>
      </c>
      <c r="C4485" s="18" t="e">
        <f>VLOOKUP(J4485,Ref!A:D,4,0)</f>
        <v>#N/A</v>
      </c>
      <c r="D4485" s="18" t="str">
        <f t="shared" si="210"/>
        <v>00/ene</v>
      </c>
      <c r="E4485" s="18">
        <f t="shared" si="212"/>
        <v>0</v>
      </c>
      <c r="F4485" s="18">
        <v>1</v>
      </c>
      <c r="G4485" s="18">
        <f t="shared" si="211"/>
        <v>0</v>
      </c>
    </row>
    <row r="4486" spans="1:7">
      <c r="A4486" t="e">
        <f>_xlfn.XLOOKUP(I4486,UTILIZADAS[Contacto1],UTILIZADAS[Source.Name],,0)</f>
        <v>#N/A</v>
      </c>
      <c r="B4486" s="18" t="e">
        <f>VLOOKUP(J4486,Ref!A:C,3,0)</f>
        <v>#N/A</v>
      </c>
      <c r="C4486" s="18" t="e">
        <f>VLOOKUP(J4486,Ref!A:D,4,0)</f>
        <v>#N/A</v>
      </c>
      <c r="D4486" s="18" t="str">
        <f t="shared" si="210"/>
        <v>00/ene</v>
      </c>
      <c r="E4486" s="18">
        <f t="shared" si="212"/>
        <v>0</v>
      </c>
      <c r="F4486" s="18">
        <v>1</v>
      </c>
      <c r="G4486" s="18">
        <f t="shared" si="211"/>
        <v>0</v>
      </c>
    </row>
    <row r="4487" spans="1:7">
      <c r="A4487" t="e">
        <f>_xlfn.XLOOKUP(I4487,UTILIZADAS[Contacto1],UTILIZADAS[Source.Name],,0)</f>
        <v>#N/A</v>
      </c>
      <c r="B4487" s="18" t="e">
        <f>VLOOKUP(J4487,Ref!A:C,3,0)</f>
        <v>#N/A</v>
      </c>
      <c r="C4487" s="18" t="e">
        <f>VLOOKUP(J4487,Ref!A:D,4,0)</f>
        <v>#N/A</v>
      </c>
      <c r="D4487" s="18" t="str">
        <f t="shared" si="210"/>
        <v>00/ene</v>
      </c>
      <c r="E4487" s="18">
        <f t="shared" si="212"/>
        <v>0</v>
      </c>
      <c r="F4487" s="18">
        <v>1</v>
      </c>
      <c r="G4487" s="18">
        <f t="shared" si="211"/>
        <v>0</v>
      </c>
    </row>
    <row r="4488" spans="1:7">
      <c r="A4488" t="e">
        <f>_xlfn.XLOOKUP(I4488,UTILIZADAS[Contacto1],UTILIZADAS[Source.Name],,0)</f>
        <v>#N/A</v>
      </c>
      <c r="B4488" s="18" t="e">
        <f>VLOOKUP(J4488,Ref!A:C,3,0)</f>
        <v>#N/A</v>
      </c>
      <c r="C4488" s="18" t="e">
        <f>VLOOKUP(J4488,Ref!A:D,4,0)</f>
        <v>#N/A</v>
      </c>
      <c r="D4488" s="18" t="str">
        <f t="shared" si="210"/>
        <v>00/ene</v>
      </c>
      <c r="E4488" s="18">
        <f t="shared" si="212"/>
        <v>0</v>
      </c>
      <c r="F4488" s="18">
        <v>1</v>
      </c>
      <c r="G4488" s="18">
        <f t="shared" si="211"/>
        <v>0</v>
      </c>
    </row>
    <row r="4489" spans="1:7">
      <c r="A4489" t="e">
        <f>_xlfn.XLOOKUP(I4489,UTILIZADAS[Contacto1],UTILIZADAS[Source.Name],,0)</f>
        <v>#N/A</v>
      </c>
      <c r="B4489" s="18" t="e">
        <f>VLOOKUP(J4489,Ref!A:C,3,0)</f>
        <v>#N/A</v>
      </c>
      <c r="C4489" s="18" t="e">
        <f>VLOOKUP(J4489,Ref!A:D,4,0)</f>
        <v>#N/A</v>
      </c>
      <c r="D4489" s="18" t="str">
        <f t="shared" si="210"/>
        <v>00/ene</v>
      </c>
      <c r="E4489" s="18">
        <f t="shared" si="212"/>
        <v>0</v>
      </c>
      <c r="F4489" s="18">
        <v>1</v>
      </c>
      <c r="G4489" s="18">
        <f t="shared" si="211"/>
        <v>0</v>
      </c>
    </row>
    <row r="4490" spans="1:7">
      <c r="A4490" t="e">
        <f>_xlfn.XLOOKUP(I4490,UTILIZADAS[Contacto1],UTILIZADAS[Source.Name],,0)</f>
        <v>#N/A</v>
      </c>
      <c r="B4490" s="18" t="e">
        <f>VLOOKUP(J4490,Ref!A:C,3,0)</f>
        <v>#N/A</v>
      </c>
      <c r="C4490" s="18" t="e">
        <f>VLOOKUP(J4490,Ref!A:D,4,0)</f>
        <v>#N/A</v>
      </c>
      <c r="D4490" s="18" t="str">
        <f t="shared" si="210"/>
        <v>00/ene</v>
      </c>
      <c r="E4490" s="18">
        <f t="shared" si="212"/>
        <v>0</v>
      </c>
      <c r="F4490" s="18">
        <v>1</v>
      </c>
      <c r="G4490" s="18">
        <f t="shared" si="211"/>
        <v>0</v>
      </c>
    </row>
    <row r="4491" spans="1:7">
      <c r="A4491" t="e">
        <f>_xlfn.XLOOKUP(I4491,UTILIZADAS[Contacto1],UTILIZADAS[Source.Name],,0)</f>
        <v>#N/A</v>
      </c>
      <c r="B4491" s="18" t="e">
        <f>VLOOKUP(J4491,Ref!A:C,3,0)</f>
        <v>#N/A</v>
      </c>
      <c r="C4491" s="18" t="e">
        <f>VLOOKUP(J4491,Ref!A:D,4,0)</f>
        <v>#N/A</v>
      </c>
      <c r="D4491" s="18" t="str">
        <f t="shared" si="210"/>
        <v>00/ene</v>
      </c>
      <c r="E4491" s="18">
        <f t="shared" si="212"/>
        <v>0</v>
      </c>
      <c r="F4491" s="18">
        <v>1</v>
      </c>
      <c r="G4491" s="18">
        <f t="shared" si="211"/>
        <v>0</v>
      </c>
    </row>
    <row r="4492" spans="1:7">
      <c r="A4492" t="e">
        <f>_xlfn.XLOOKUP(I4492,UTILIZADAS[Contacto1],UTILIZADAS[Source.Name],,0)</f>
        <v>#N/A</v>
      </c>
      <c r="B4492" s="18" t="e">
        <f>VLOOKUP(J4492,Ref!A:C,3,0)</f>
        <v>#N/A</v>
      </c>
      <c r="C4492" s="18" t="e">
        <f>VLOOKUP(J4492,Ref!A:D,4,0)</f>
        <v>#N/A</v>
      </c>
      <c r="D4492" s="18" t="str">
        <f t="shared" si="210"/>
        <v>00/ene</v>
      </c>
      <c r="E4492" s="18">
        <f t="shared" si="212"/>
        <v>0</v>
      </c>
      <c r="F4492" s="18">
        <v>1</v>
      </c>
      <c r="G4492" s="18">
        <f t="shared" si="211"/>
        <v>0</v>
      </c>
    </row>
    <row r="4493" spans="1:7">
      <c r="A4493" t="e">
        <f>_xlfn.XLOOKUP(I4493,UTILIZADAS[Contacto1],UTILIZADAS[Source.Name],,0)</f>
        <v>#N/A</v>
      </c>
      <c r="B4493" s="18" t="e">
        <f>VLOOKUP(J4493,Ref!A:C,3,0)</f>
        <v>#N/A</v>
      </c>
      <c r="C4493" s="18" t="e">
        <f>VLOOKUP(J4493,Ref!A:D,4,0)</f>
        <v>#N/A</v>
      </c>
      <c r="D4493" s="18" t="str">
        <f t="shared" si="210"/>
        <v>00/ene</v>
      </c>
      <c r="E4493" s="18">
        <f t="shared" si="212"/>
        <v>0</v>
      </c>
      <c r="F4493" s="18">
        <v>1</v>
      </c>
      <c r="G4493" s="18">
        <f t="shared" si="211"/>
        <v>0</v>
      </c>
    </row>
    <row r="4494" spans="1:7">
      <c r="A4494" t="e">
        <f>_xlfn.XLOOKUP(I4494,UTILIZADAS[Contacto1],UTILIZADAS[Source.Name],,0)</f>
        <v>#N/A</v>
      </c>
      <c r="B4494" s="18" t="e">
        <f>VLOOKUP(J4494,Ref!A:C,3,0)</f>
        <v>#N/A</v>
      </c>
      <c r="C4494" s="18" t="e">
        <f>VLOOKUP(J4494,Ref!A:D,4,0)</f>
        <v>#N/A</v>
      </c>
      <c r="D4494" s="18" t="str">
        <f t="shared" si="210"/>
        <v>00/ene</v>
      </c>
      <c r="E4494" s="18">
        <f t="shared" si="212"/>
        <v>0</v>
      </c>
      <c r="F4494" s="18">
        <v>1</v>
      </c>
      <c r="G4494" s="18">
        <f t="shared" si="211"/>
        <v>0</v>
      </c>
    </row>
    <row r="4495" spans="1:7">
      <c r="A4495" t="e">
        <f>_xlfn.XLOOKUP(I4495,UTILIZADAS[Contacto1],UTILIZADAS[Source.Name],,0)</f>
        <v>#N/A</v>
      </c>
      <c r="B4495" s="18" t="e">
        <f>VLOOKUP(J4495,Ref!A:C,3,0)</f>
        <v>#N/A</v>
      </c>
      <c r="C4495" s="18" t="e">
        <f>VLOOKUP(J4495,Ref!A:D,4,0)</f>
        <v>#N/A</v>
      </c>
      <c r="D4495" s="18" t="str">
        <f t="shared" si="210"/>
        <v>00/ene</v>
      </c>
      <c r="E4495" s="18">
        <f t="shared" si="212"/>
        <v>0</v>
      </c>
      <c r="F4495" s="18">
        <v>1</v>
      </c>
      <c r="G4495" s="18">
        <f t="shared" si="211"/>
        <v>0</v>
      </c>
    </row>
    <row r="4496" spans="1:7">
      <c r="A4496" t="e">
        <f>_xlfn.XLOOKUP(I4496,UTILIZADAS[Contacto1],UTILIZADAS[Source.Name],,0)</f>
        <v>#N/A</v>
      </c>
      <c r="B4496" s="18" t="e">
        <f>VLOOKUP(J4496,Ref!A:C,3,0)</f>
        <v>#N/A</v>
      </c>
      <c r="C4496" s="18" t="e">
        <f>VLOOKUP(J4496,Ref!A:D,4,0)</f>
        <v>#N/A</v>
      </c>
      <c r="D4496" s="18" t="str">
        <f t="shared" si="210"/>
        <v>00/ene</v>
      </c>
      <c r="E4496" s="18">
        <f t="shared" si="212"/>
        <v>0</v>
      </c>
      <c r="F4496" s="18">
        <v>1</v>
      </c>
      <c r="G4496" s="18">
        <f t="shared" si="211"/>
        <v>0</v>
      </c>
    </row>
    <row r="4497" spans="1:7">
      <c r="A4497" t="e">
        <f>_xlfn.XLOOKUP(I4497,UTILIZADAS[Contacto1],UTILIZADAS[Source.Name],,0)</f>
        <v>#N/A</v>
      </c>
      <c r="B4497" s="18" t="e">
        <f>VLOOKUP(J4497,Ref!A:C,3,0)</f>
        <v>#N/A</v>
      </c>
      <c r="C4497" s="18" t="e">
        <f>VLOOKUP(J4497,Ref!A:D,4,0)</f>
        <v>#N/A</v>
      </c>
      <c r="D4497" s="18" t="str">
        <f t="shared" si="210"/>
        <v>00/ene</v>
      </c>
      <c r="E4497" s="18">
        <f t="shared" si="212"/>
        <v>0</v>
      </c>
      <c r="F4497" s="18">
        <v>1</v>
      </c>
      <c r="G4497" s="18">
        <f t="shared" si="211"/>
        <v>0</v>
      </c>
    </row>
    <row r="4498" spans="1:7">
      <c r="A4498" t="e">
        <f>_xlfn.XLOOKUP(I4498,UTILIZADAS[Contacto1],UTILIZADAS[Source.Name],,0)</f>
        <v>#N/A</v>
      </c>
      <c r="B4498" s="18" t="e">
        <f>VLOOKUP(J4498,Ref!A:C,3,0)</f>
        <v>#N/A</v>
      </c>
      <c r="C4498" s="18" t="e">
        <f>VLOOKUP(J4498,Ref!A:D,4,0)</f>
        <v>#N/A</v>
      </c>
      <c r="D4498" s="18" t="str">
        <f t="shared" si="210"/>
        <v>00/ene</v>
      </c>
      <c r="E4498" s="18">
        <f t="shared" si="212"/>
        <v>0</v>
      </c>
      <c r="F4498" s="18">
        <v>1</v>
      </c>
      <c r="G4498" s="18">
        <f t="shared" si="211"/>
        <v>0</v>
      </c>
    </row>
    <row r="4499" spans="1:7">
      <c r="A4499" t="e">
        <f>_xlfn.XLOOKUP(I4499,UTILIZADAS[Contacto1],UTILIZADAS[Source.Name],,0)</f>
        <v>#N/A</v>
      </c>
      <c r="B4499" s="18" t="e">
        <f>VLOOKUP(J4499,Ref!A:C,3,0)</f>
        <v>#N/A</v>
      </c>
      <c r="C4499" s="18" t="e">
        <f>VLOOKUP(J4499,Ref!A:D,4,0)</f>
        <v>#N/A</v>
      </c>
      <c r="D4499" s="18" t="str">
        <f t="shared" si="210"/>
        <v>00/ene</v>
      </c>
      <c r="E4499" s="18">
        <f t="shared" si="212"/>
        <v>0</v>
      </c>
      <c r="F4499" s="18">
        <v>1</v>
      </c>
      <c r="G4499" s="18">
        <f t="shared" si="211"/>
        <v>0</v>
      </c>
    </row>
    <row r="4500" spans="1:7">
      <c r="A4500" t="e">
        <f>_xlfn.XLOOKUP(I4500,UTILIZADAS[Contacto1],UTILIZADAS[Source.Name],,0)</f>
        <v>#N/A</v>
      </c>
      <c r="B4500" s="18" t="e">
        <f>VLOOKUP(J4500,Ref!A:C,3,0)</f>
        <v>#N/A</v>
      </c>
      <c r="C4500" s="18" t="e">
        <f>VLOOKUP(J4500,Ref!A:D,4,0)</f>
        <v>#N/A</v>
      </c>
      <c r="D4500" s="18" t="str">
        <f t="shared" si="210"/>
        <v>00/ene</v>
      </c>
      <c r="E4500" s="18">
        <f t="shared" si="212"/>
        <v>0</v>
      </c>
      <c r="F4500" s="18">
        <v>1</v>
      </c>
      <c r="G4500" s="18">
        <f t="shared" si="211"/>
        <v>0</v>
      </c>
    </row>
    <row r="4501" spans="1:7">
      <c r="A4501" t="e">
        <f>_xlfn.XLOOKUP(I4501,UTILIZADAS[Contacto1],UTILIZADAS[Source.Name],,0)</f>
        <v>#N/A</v>
      </c>
      <c r="B4501" s="18" t="e">
        <f>VLOOKUP(J4501,Ref!A:C,3,0)</f>
        <v>#N/A</v>
      </c>
      <c r="C4501" s="18" t="e">
        <f>VLOOKUP(J4501,Ref!A:D,4,0)</f>
        <v>#N/A</v>
      </c>
      <c r="D4501" s="18" t="str">
        <f t="shared" si="210"/>
        <v>00/ene</v>
      </c>
      <c r="E4501" s="18">
        <f t="shared" si="212"/>
        <v>0</v>
      </c>
      <c r="F4501" s="18">
        <v>1</v>
      </c>
      <c r="G4501" s="18">
        <f t="shared" si="211"/>
        <v>0</v>
      </c>
    </row>
    <row r="4502" spans="1:7">
      <c r="A4502" t="e">
        <f>_xlfn.XLOOKUP(I4502,UTILIZADAS[Contacto1],UTILIZADAS[Source.Name],,0)</f>
        <v>#N/A</v>
      </c>
      <c r="B4502" s="18" t="e">
        <f>VLOOKUP(J4502,Ref!A:C,3,0)</f>
        <v>#N/A</v>
      </c>
      <c r="C4502" s="18" t="e">
        <f>VLOOKUP(J4502,Ref!A:D,4,0)</f>
        <v>#N/A</v>
      </c>
      <c r="D4502" s="18" t="str">
        <f t="shared" si="210"/>
        <v>00/ene</v>
      </c>
      <c r="E4502" s="18">
        <f t="shared" si="212"/>
        <v>0</v>
      </c>
      <c r="F4502" s="18">
        <v>1</v>
      </c>
      <c r="G4502" s="18">
        <f t="shared" si="211"/>
        <v>0</v>
      </c>
    </row>
    <row r="4503" spans="1:7">
      <c r="A4503" t="e">
        <f>_xlfn.XLOOKUP(I4503,UTILIZADAS[Contacto1],UTILIZADAS[Source.Name],,0)</f>
        <v>#N/A</v>
      </c>
      <c r="B4503" s="18" t="e">
        <f>VLOOKUP(J4503,Ref!A:C,3,0)</f>
        <v>#N/A</v>
      </c>
      <c r="C4503" s="18" t="e">
        <f>VLOOKUP(J4503,Ref!A:D,4,0)</f>
        <v>#N/A</v>
      </c>
      <c r="D4503" s="18" t="str">
        <f t="shared" si="210"/>
        <v>00/ene</v>
      </c>
      <c r="E4503" s="18">
        <f t="shared" si="212"/>
        <v>0</v>
      </c>
      <c r="F4503" s="18">
        <v>1</v>
      </c>
      <c r="G4503" s="18">
        <f t="shared" si="211"/>
        <v>0</v>
      </c>
    </row>
    <row r="4504" spans="1:7">
      <c r="A4504" t="e">
        <f>_xlfn.XLOOKUP(I4504,UTILIZADAS[Contacto1],UTILIZADAS[Source.Name],,0)</f>
        <v>#N/A</v>
      </c>
      <c r="B4504" s="18" t="e">
        <f>VLOOKUP(J4504,Ref!A:C,3,0)</f>
        <v>#N/A</v>
      </c>
      <c r="C4504" s="18" t="e">
        <f>VLOOKUP(J4504,Ref!A:D,4,0)</f>
        <v>#N/A</v>
      </c>
      <c r="D4504" s="18" t="str">
        <f t="shared" si="210"/>
        <v>00/ene</v>
      </c>
      <c r="E4504" s="18">
        <f t="shared" si="212"/>
        <v>0</v>
      </c>
      <c r="F4504" s="18">
        <v>1</v>
      </c>
      <c r="G4504" s="18">
        <f t="shared" si="211"/>
        <v>0</v>
      </c>
    </row>
    <row r="4505" spans="1:7">
      <c r="A4505" t="e">
        <f>_xlfn.XLOOKUP(I4505,UTILIZADAS[Contacto1],UTILIZADAS[Source.Name],,0)</f>
        <v>#N/A</v>
      </c>
      <c r="B4505" s="18" t="e">
        <f>VLOOKUP(J4505,Ref!A:C,3,0)</f>
        <v>#N/A</v>
      </c>
      <c r="C4505" s="18" t="e">
        <f>VLOOKUP(J4505,Ref!A:D,4,0)</f>
        <v>#N/A</v>
      </c>
      <c r="D4505" s="18" t="str">
        <f t="shared" si="210"/>
        <v>00/ene</v>
      </c>
      <c r="E4505" s="18">
        <f t="shared" si="212"/>
        <v>0</v>
      </c>
      <c r="F4505" s="18">
        <v>1</v>
      </c>
      <c r="G4505" s="18">
        <f t="shared" si="211"/>
        <v>0</v>
      </c>
    </row>
    <row r="4506" spans="1:7">
      <c r="A4506" t="e">
        <f>_xlfn.XLOOKUP(I4506,UTILIZADAS[Contacto1],UTILIZADAS[Source.Name],,0)</f>
        <v>#N/A</v>
      </c>
      <c r="B4506" s="18" t="e">
        <f>VLOOKUP(J4506,Ref!A:C,3,0)</f>
        <v>#N/A</v>
      </c>
      <c r="C4506" s="18" t="e">
        <f>VLOOKUP(J4506,Ref!A:D,4,0)</f>
        <v>#N/A</v>
      </c>
      <c r="D4506" s="18" t="str">
        <f t="shared" si="210"/>
        <v>00/ene</v>
      </c>
      <c r="E4506" s="18">
        <f t="shared" si="212"/>
        <v>0</v>
      </c>
      <c r="F4506" s="18">
        <v>1</v>
      </c>
      <c r="G4506" s="18">
        <f t="shared" si="211"/>
        <v>0</v>
      </c>
    </row>
    <row r="4507" spans="1:7">
      <c r="A4507" t="e">
        <f>_xlfn.XLOOKUP(I4507,UTILIZADAS[Contacto1],UTILIZADAS[Source.Name],,0)</f>
        <v>#N/A</v>
      </c>
      <c r="B4507" s="18" t="e">
        <f>VLOOKUP(J4507,Ref!A:C,3,0)</f>
        <v>#N/A</v>
      </c>
      <c r="C4507" s="18" t="e">
        <f>VLOOKUP(J4507,Ref!A:D,4,0)</f>
        <v>#N/A</v>
      </c>
      <c r="D4507" s="18" t="str">
        <f t="shared" si="210"/>
        <v>00/ene</v>
      </c>
      <c r="E4507" s="18">
        <f t="shared" si="212"/>
        <v>0</v>
      </c>
      <c r="F4507" s="18">
        <v>1</v>
      </c>
      <c r="G4507" s="18">
        <f t="shared" si="211"/>
        <v>0</v>
      </c>
    </row>
    <row r="4508" spans="1:7">
      <c r="A4508" t="e">
        <f>_xlfn.XLOOKUP(I4508,UTILIZADAS[Contacto1],UTILIZADAS[Source.Name],,0)</f>
        <v>#N/A</v>
      </c>
      <c r="B4508" s="18" t="e">
        <f>VLOOKUP(J4508,Ref!A:C,3,0)</f>
        <v>#N/A</v>
      </c>
      <c r="C4508" s="18" t="e">
        <f>VLOOKUP(J4508,Ref!A:D,4,0)</f>
        <v>#N/A</v>
      </c>
      <c r="D4508" s="18" t="str">
        <f t="shared" si="210"/>
        <v>00/ene</v>
      </c>
      <c r="E4508" s="18">
        <f t="shared" si="212"/>
        <v>0</v>
      </c>
      <c r="F4508" s="18">
        <v>1</v>
      </c>
      <c r="G4508" s="18">
        <f t="shared" si="211"/>
        <v>0</v>
      </c>
    </row>
    <row r="4509" spans="1:7">
      <c r="A4509" t="e">
        <f>_xlfn.XLOOKUP(I4509,UTILIZADAS[Contacto1],UTILIZADAS[Source.Name],,0)</f>
        <v>#N/A</v>
      </c>
      <c r="B4509" s="18" t="e">
        <f>VLOOKUP(J4509,Ref!A:C,3,0)</f>
        <v>#N/A</v>
      </c>
      <c r="C4509" s="18" t="e">
        <f>VLOOKUP(J4509,Ref!A:D,4,0)</f>
        <v>#N/A</v>
      </c>
      <c r="D4509" s="18" t="str">
        <f t="shared" si="210"/>
        <v>00/ene</v>
      </c>
      <c r="E4509" s="18">
        <f t="shared" si="212"/>
        <v>0</v>
      </c>
      <c r="F4509" s="18">
        <v>1</v>
      </c>
      <c r="G4509" s="18">
        <f t="shared" si="211"/>
        <v>0</v>
      </c>
    </row>
    <row r="4510" spans="1:7">
      <c r="A4510" t="e">
        <f>_xlfn.XLOOKUP(I4510,UTILIZADAS[Contacto1],UTILIZADAS[Source.Name],,0)</f>
        <v>#N/A</v>
      </c>
      <c r="B4510" s="18" t="e">
        <f>VLOOKUP(J4510,Ref!A:C,3,0)</f>
        <v>#N/A</v>
      </c>
      <c r="C4510" s="18" t="e">
        <f>VLOOKUP(J4510,Ref!A:D,4,0)</f>
        <v>#N/A</v>
      </c>
      <c r="D4510" s="18" t="str">
        <f t="shared" si="210"/>
        <v>00/ene</v>
      </c>
      <c r="E4510" s="18">
        <f t="shared" si="212"/>
        <v>0</v>
      </c>
      <c r="F4510" s="18">
        <v>1</v>
      </c>
      <c r="G4510" s="18">
        <f t="shared" si="211"/>
        <v>0</v>
      </c>
    </row>
    <row r="4511" spans="1:7">
      <c r="A4511" t="e">
        <f>_xlfn.XLOOKUP(I4511,UTILIZADAS[Contacto1],UTILIZADAS[Source.Name],,0)</f>
        <v>#N/A</v>
      </c>
      <c r="B4511" s="18" t="e">
        <f>VLOOKUP(J4511,Ref!A:C,3,0)</f>
        <v>#N/A</v>
      </c>
      <c r="C4511" s="18" t="e">
        <f>VLOOKUP(J4511,Ref!A:D,4,0)</f>
        <v>#N/A</v>
      </c>
      <c r="D4511" s="18" t="str">
        <f t="shared" si="210"/>
        <v>00/ene</v>
      </c>
      <c r="E4511" s="18">
        <f t="shared" si="212"/>
        <v>0</v>
      </c>
      <c r="F4511" s="18">
        <v>1</v>
      </c>
      <c r="G4511" s="18">
        <f t="shared" si="211"/>
        <v>0</v>
      </c>
    </row>
    <row r="4512" spans="1:7">
      <c r="A4512" t="e">
        <f>_xlfn.XLOOKUP(I4512,UTILIZADAS[Contacto1],UTILIZADAS[Source.Name],,0)</f>
        <v>#N/A</v>
      </c>
      <c r="B4512" s="18" t="e">
        <f>VLOOKUP(J4512,Ref!A:C,3,0)</f>
        <v>#N/A</v>
      </c>
      <c r="C4512" s="18" t="e">
        <f>VLOOKUP(J4512,Ref!A:D,4,0)</f>
        <v>#N/A</v>
      </c>
      <c r="D4512" s="18" t="str">
        <f t="shared" si="210"/>
        <v>00/ene</v>
      </c>
      <c r="E4512" s="18">
        <f t="shared" si="212"/>
        <v>0</v>
      </c>
      <c r="F4512" s="18">
        <v>1</v>
      </c>
      <c r="G4512" s="18">
        <f t="shared" si="211"/>
        <v>0</v>
      </c>
    </row>
    <row r="4513" spans="1:7">
      <c r="A4513" t="e">
        <f>_xlfn.XLOOKUP(I4513,UTILIZADAS[Contacto1],UTILIZADAS[Source.Name],,0)</f>
        <v>#N/A</v>
      </c>
      <c r="B4513" s="18" t="e">
        <f>VLOOKUP(J4513,Ref!A:C,3,0)</f>
        <v>#N/A</v>
      </c>
      <c r="C4513" s="18" t="e">
        <f>VLOOKUP(J4513,Ref!A:D,4,0)</f>
        <v>#N/A</v>
      </c>
      <c r="D4513" s="18" t="str">
        <f t="shared" si="210"/>
        <v>00/ene</v>
      </c>
      <c r="E4513" s="18">
        <f t="shared" si="212"/>
        <v>0</v>
      </c>
      <c r="F4513" s="18">
        <v>1</v>
      </c>
      <c r="G4513" s="18">
        <f t="shared" si="211"/>
        <v>0</v>
      </c>
    </row>
    <row r="4514" spans="1:7">
      <c r="A4514" t="e">
        <f>_xlfn.XLOOKUP(I4514,UTILIZADAS[Contacto1],UTILIZADAS[Source.Name],,0)</f>
        <v>#N/A</v>
      </c>
      <c r="B4514" s="18" t="e">
        <f>VLOOKUP(J4514,Ref!A:C,3,0)</f>
        <v>#N/A</v>
      </c>
      <c r="C4514" s="18" t="e">
        <f>VLOOKUP(J4514,Ref!A:D,4,0)</f>
        <v>#N/A</v>
      </c>
      <c r="D4514" s="18" t="str">
        <f t="shared" si="210"/>
        <v>00/ene</v>
      </c>
      <c r="E4514" s="18">
        <f t="shared" si="212"/>
        <v>0</v>
      </c>
      <c r="F4514" s="18">
        <v>1</v>
      </c>
      <c r="G4514" s="18">
        <f t="shared" si="211"/>
        <v>0</v>
      </c>
    </row>
    <row r="4515" spans="1:7">
      <c r="A4515" t="e">
        <f>_xlfn.XLOOKUP(I4515,UTILIZADAS[Contacto1],UTILIZADAS[Source.Name],,0)</f>
        <v>#N/A</v>
      </c>
      <c r="B4515" s="18" t="e">
        <f>VLOOKUP(J4515,Ref!A:C,3,0)</f>
        <v>#N/A</v>
      </c>
      <c r="C4515" s="18" t="e">
        <f>VLOOKUP(J4515,Ref!A:D,4,0)</f>
        <v>#N/A</v>
      </c>
      <c r="D4515" s="18" t="str">
        <f t="shared" si="210"/>
        <v>00/ene</v>
      </c>
      <c r="E4515" s="18">
        <f t="shared" si="212"/>
        <v>0</v>
      </c>
      <c r="F4515" s="18">
        <v>1</v>
      </c>
      <c r="G4515" s="18">
        <f t="shared" si="211"/>
        <v>0</v>
      </c>
    </row>
    <row r="4516" spans="1:7">
      <c r="A4516" t="e">
        <f>_xlfn.XLOOKUP(I4516,UTILIZADAS[Contacto1],UTILIZADAS[Source.Name],,0)</f>
        <v>#N/A</v>
      </c>
      <c r="B4516" s="18" t="e">
        <f>VLOOKUP(J4516,Ref!A:C,3,0)</f>
        <v>#N/A</v>
      </c>
      <c r="C4516" s="18" t="e">
        <f>VLOOKUP(J4516,Ref!A:D,4,0)</f>
        <v>#N/A</v>
      </c>
      <c r="D4516" s="18" t="str">
        <f t="shared" si="210"/>
        <v>00/ene</v>
      </c>
      <c r="E4516" s="18">
        <f t="shared" si="212"/>
        <v>0</v>
      </c>
      <c r="F4516" s="18">
        <v>1</v>
      </c>
      <c r="G4516" s="18">
        <f t="shared" si="211"/>
        <v>0</v>
      </c>
    </row>
    <row r="4517" spans="1:7">
      <c r="A4517" t="e">
        <f>_xlfn.XLOOKUP(I4517,UTILIZADAS[Contacto1],UTILIZADAS[Source.Name],,0)</f>
        <v>#N/A</v>
      </c>
      <c r="B4517" s="18" t="e">
        <f>VLOOKUP(J4517,Ref!A:C,3,0)</f>
        <v>#N/A</v>
      </c>
      <c r="C4517" s="18" t="e">
        <f>VLOOKUP(J4517,Ref!A:D,4,0)</f>
        <v>#N/A</v>
      </c>
      <c r="D4517" s="18" t="str">
        <f t="shared" si="210"/>
        <v>00/ene</v>
      </c>
      <c r="E4517" s="18">
        <f t="shared" si="212"/>
        <v>0</v>
      </c>
      <c r="F4517" s="18">
        <v>1</v>
      </c>
      <c r="G4517" s="18">
        <f t="shared" si="211"/>
        <v>0</v>
      </c>
    </row>
    <row r="4518" spans="1:7">
      <c r="A4518" t="e">
        <f>_xlfn.XLOOKUP(I4518,UTILIZADAS[Contacto1],UTILIZADAS[Source.Name],,0)</f>
        <v>#N/A</v>
      </c>
      <c r="B4518" s="18" t="e">
        <f>VLOOKUP(J4518,Ref!A:C,3,0)</f>
        <v>#N/A</v>
      </c>
      <c r="C4518" s="18" t="e">
        <f>VLOOKUP(J4518,Ref!A:D,4,0)</f>
        <v>#N/A</v>
      </c>
      <c r="D4518" s="18" t="str">
        <f t="shared" si="210"/>
        <v>00/ene</v>
      </c>
      <c r="E4518" s="18">
        <f t="shared" si="212"/>
        <v>0</v>
      </c>
      <c r="F4518" s="18">
        <v>1</v>
      </c>
      <c r="G4518" s="18">
        <f t="shared" si="211"/>
        <v>0</v>
      </c>
    </row>
    <row r="4519" spans="1:7">
      <c r="A4519" t="e">
        <f>_xlfn.XLOOKUP(I4519,UTILIZADAS[Contacto1],UTILIZADAS[Source.Name],,0)</f>
        <v>#N/A</v>
      </c>
      <c r="B4519" s="18" t="e">
        <f>VLOOKUP(J4519,Ref!A:C,3,0)</f>
        <v>#N/A</v>
      </c>
      <c r="C4519" s="18" t="e">
        <f>VLOOKUP(J4519,Ref!A:D,4,0)</f>
        <v>#N/A</v>
      </c>
      <c r="D4519" s="18" t="str">
        <f t="shared" si="210"/>
        <v>00/ene</v>
      </c>
      <c r="E4519" s="18">
        <f t="shared" si="212"/>
        <v>0</v>
      </c>
      <c r="F4519" s="18">
        <v>1</v>
      </c>
      <c r="G4519" s="18">
        <f t="shared" si="211"/>
        <v>0</v>
      </c>
    </row>
    <row r="4520" spans="1:7">
      <c r="A4520" t="e">
        <f>_xlfn.XLOOKUP(I4520,UTILIZADAS[Contacto1],UTILIZADAS[Source.Name],,0)</f>
        <v>#N/A</v>
      </c>
      <c r="B4520" s="18" t="e">
        <f>VLOOKUP(J4520,Ref!A:C,3,0)</f>
        <v>#N/A</v>
      </c>
      <c r="C4520" s="18" t="e">
        <f>VLOOKUP(J4520,Ref!A:D,4,0)</f>
        <v>#N/A</v>
      </c>
      <c r="D4520" s="18" t="str">
        <f t="shared" si="210"/>
        <v>00/ene</v>
      </c>
      <c r="E4520" s="18">
        <f t="shared" si="212"/>
        <v>0</v>
      </c>
      <c r="F4520" s="18">
        <v>1</v>
      </c>
      <c r="G4520" s="18">
        <f t="shared" si="211"/>
        <v>0</v>
      </c>
    </row>
    <row r="4521" spans="1:7">
      <c r="A4521" t="e">
        <f>_xlfn.XLOOKUP(I4521,UTILIZADAS[Contacto1],UTILIZADAS[Source.Name],,0)</f>
        <v>#N/A</v>
      </c>
      <c r="B4521" s="18" t="e">
        <f>VLOOKUP(J4521,Ref!A:C,3,0)</f>
        <v>#N/A</v>
      </c>
      <c r="C4521" s="18" t="e">
        <f>VLOOKUP(J4521,Ref!A:D,4,0)</f>
        <v>#N/A</v>
      </c>
      <c r="D4521" s="18" t="str">
        <f t="shared" si="210"/>
        <v>00/ene</v>
      </c>
      <c r="E4521" s="18">
        <f t="shared" si="212"/>
        <v>0</v>
      </c>
      <c r="F4521" s="18">
        <v>1</v>
      </c>
      <c r="G4521" s="18">
        <f t="shared" si="211"/>
        <v>0</v>
      </c>
    </row>
    <row r="4522" spans="1:7">
      <c r="A4522" t="e">
        <f>_xlfn.XLOOKUP(I4522,UTILIZADAS[Contacto1],UTILIZADAS[Source.Name],,0)</f>
        <v>#N/A</v>
      </c>
      <c r="B4522" s="18" t="e">
        <f>VLOOKUP(J4522,Ref!A:C,3,0)</f>
        <v>#N/A</v>
      </c>
      <c r="C4522" s="18" t="e">
        <f>VLOOKUP(J4522,Ref!A:D,4,0)</f>
        <v>#N/A</v>
      </c>
      <c r="D4522" s="18" t="str">
        <f t="shared" si="210"/>
        <v>00/ene</v>
      </c>
      <c r="E4522" s="18">
        <f t="shared" si="212"/>
        <v>0</v>
      </c>
      <c r="F4522" s="18">
        <v>1</v>
      </c>
      <c r="G4522" s="18">
        <f t="shared" si="211"/>
        <v>0</v>
      </c>
    </row>
    <row r="4523" spans="1:7">
      <c r="A4523" t="e">
        <f>_xlfn.XLOOKUP(I4523,UTILIZADAS[Contacto1],UTILIZADAS[Source.Name],,0)</f>
        <v>#N/A</v>
      </c>
      <c r="B4523" s="18" t="e">
        <f>VLOOKUP(J4523,Ref!A:C,3,0)</f>
        <v>#N/A</v>
      </c>
      <c r="C4523" s="18" t="e">
        <f>VLOOKUP(J4523,Ref!A:D,4,0)</f>
        <v>#N/A</v>
      </c>
      <c r="D4523" s="18" t="str">
        <f t="shared" si="210"/>
        <v>00/ene</v>
      </c>
      <c r="E4523" s="18">
        <f t="shared" si="212"/>
        <v>0</v>
      </c>
      <c r="F4523" s="18">
        <v>1</v>
      </c>
      <c r="G4523" s="18">
        <f t="shared" si="211"/>
        <v>0</v>
      </c>
    </row>
    <row r="4524" spans="1:7">
      <c r="A4524" t="e">
        <f>_xlfn.XLOOKUP(I4524,UTILIZADAS[Contacto1],UTILIZADAS[Source.Name],,0)</f>
        <v>#N/A</v>
      </c>
      <c r="B4524" s="18" t="e">
        <f>VLOOKUP(J4524,Ref!A:C,3,0)</f>
        <v>#N/A</v>
      </c>
      <c r="C4524" s="18" t="e">
        <f>VLOOKUP(J4524,Ref!A:D,4,0)</f>
        <v>#N/A</v>
      </c>
      <c r="D4524" s="18" t="str">
        <f t="shared" si="210"/>
        <v>00/ene</v>
      </c>
      <c r="E4524" s="18">
        <f t="shared" si="212"/>
        <v>0</v>
      </c>
      <c r="F4524" s="18">
        <v>1</v>
      </c>
      <c r="G4524" s="18">
        <f t="shared" si="211"/>
        <v>0</v>
      </c>
    </row>
    <row r="4525" spans="1:7">
      <c r="A4525" t="e">
        <f>_xlfn.XLOOKUP(I4525,UTILIZADAS[Contacto1],UTILIZADAS[Source.Name],,0)</f>
        <v>#N/A</v>
      </c>
      <c r="B4525" s="18" t="e">
        <f>VLOOKUP(J4525,Ref!A:C,3,0)</f>
        <v>#N/A</v>
      </c>
      <c r="C4525" s="18" t="e">
        <f>VLOOKUP(J4525,Ref!A:D,4,0)</f>
        <v>#N/A</v>
      </c>
      <c r="D4525" s="18" t="str">
        <f t="shared" si="210"/>
        <v>00/ene</v>
      </c>
      <c r="E4525" s="18">
        <f t="shared" si="212"/>
        <v>0</v>
      </c>
      <c r="F4525" s="18">
        <v>1</v>
      </c>
      <c r="G4525" s="18">
        <f t="shared" si="211"/>
        <v>0</v>
      </c>
    </row>
    <row r="4526" spans="1:7">
      <c r="A4526" t="e">
        <f>_xlfn.XLOOKUP(I4526,UTILIZADAS[Contacto1],UTILIZADAS[Source.Name],,0)</f>
        <v>#N/A</v>
      </c>
      <c r="B4526" s="18" t="e">
        <f>VLOOKUP(J4526,Ref!A:C,3,0)</f>
        <v>#N/A</v>
      </c>
      <c r="C4526" s="18" t="e">
        <f>VLOOKUP(J4526,Ref!A:D,4,0)</f>
        <v>#N/A</v>
      </c>
      <c r="D4526" s="18" t="str">
        <f t="shared" si="210"/>
        <v>00/ene</v>
      </c>
      <c r="E4526" s="18">
        <f t="shared" si="212"/>
        <v>0</v>
      </c>
      <c r="F4526" s="18">
        <v>1</v>
      </c>
      <c r="G4526" s="18">
        <f t="shared" si="211"/>
        <v>0</v>
      </c>
    </row>
    <row r="4527" spans="1:7">
      <c r="A4527" t="e">
        <f>_xlfn.XLOOKUP(I4527,UTILIZADAS[Contacto1],UTILIZADAS[Source.Name],,0)</f>
        <v>#N/A</v>
      </c>
      <c r="B4527" s="18" t="e">
        <f>VLOOKUP(J4527,Ref!A:C,3,0)</f>
        <v>#N/A</v>
      </c>
      <c r="C4527" s="18" t="e">
        <f>VLOOKUP(J4527,Ref!A:D,4,0)</f>
        <v>#N/A</v>
      </c>
      <c r="D4527" s="18" t="str">
        <f t="shared" si="210"/>
        <v>00/ene</v>
      </c>
      <c r="E4527" s="18">
        <f t="shared" si="212"/>
        <v>0</v>
      </c>
      <c r="F4527" s="18">
        <v>1</v>
      </c>
      <c r="G4527" s="18">
        <f t="shared" si="211"/>
        <v>0</v>
      </c>
    </row>
    <row r="4528" spans="1:7">
      <c r="A4528" t="e">
        <f>_xlfn.XLOOKUP(I4528,UTILIZADAS[Contacto1],UTILIZADAS[Source.Name],,0)</f>
        <v>#N/A</v>
      </c>
      <c r="B4528" s="18" t="e">
        <f>VLOOKUP(J4528,Ref!A:C,3,0)</f>
        <v>#N/A</v>
      </c>
      <c r="C4528" s="18" t="e">
        <f>VLOOKUP(J4528,Ref!A:D,4,0)</f>
        <v>#N/A</v>
      </c>
      <c r="D4528" s="18" t="str">
        <f t="shared" si="210"/>
        <v>00/ene</v>
      </c>
      <c r="E4528" s="18">
        <f t="shared" si="212"/>
        <v>0</v>
      </c>
      <c r="F4528" s="18">
        <v>1</v>
      </c>
      <c r="G4528" s="18">
        <f t="shared" si="211"/>
        <v>0</v>
      </c>
    </row>
    <row r="4529" spans="1:7">
      <c r="A4529" t="e">
        <f>_xlfn.XLOOKUP(I4529,UTILIZADAS[Contacto1],UTILIZADAS[Source.Name],,0)</f>
        <v>#N/A</v>
      </c>
      <c r="B4529" s="18" t="e">
        <f>VLOOKUP(J4529,Ref!A:C,3,0)</f>
        <v>#N/A</v>
      </c>
      <c r="C4529" s="18" t="e">
        <f>VLOOKUP(J4529,Ref!A:D,4,0)</f>
        <v>#N/A</v>
      </c>
      <c r="D4529" s="18" t="str">
        <f t="shared" si="210"/>
        <v>00/ene</v>
      </c>
      <c r="E4529" s="18">
        <f t="shared" si="212"/>
        <v>0</v>
      </c>
      <c r="F4529" s="18">
        <v>1</v>
      </c>
      <c r="G4529" s="18">
        <f t="shared" si="211"/>
        <v>0</v>
      </c>
    </row>
    <row r="4530" spans="1:7">
      <c r="A4530" t="e">
        <f>_xlfn.XLOOKUP(I4530,UTILIZADAS[Contacto1],UTILIZADAS[Source.Name],,0)</f>
        <v>#N/A</v>
      </c>
      <c r="B4530" s="18" t="e">
        <f>VLOOKUP(J4530,Ref!A:C,3,0)</f>
        <v>#N/A</v>
      </c>
      <c r="C4530" s="18" t="e">
        <f>VLOOKUP(J4530,Ref!A:D,4,0)</f>
        <v>#N/A</v>
      </c>
      <c r="D4530" s="18" t="str">
        <f t="shared" ref="D4530:D4593" si="213">TEXT(H4530,"dd/mmm")</f>
        <v>00/ene</v>
      </c>
      <c r="E4530" s="18">
        <f t="shared" si="212"/>
        <v>0</v>
      </c>
      <c r="F4530" s="18">
        <v>1</v>
      </c>
      <c r="G4530" s="18">
        <f t="shared" ref="G4530:G4593" si="214">IF(I4530=I4531,0,1)</f>
        <v>0</v>
      </c>
    </row>
    <row r="4531" spans="1:7">
      <c r="A4531" t="e">
        <f>_xlfn.XLOOKUP(I4531,UTILIZADAS[Contacto1],UTILIZADAS[Source.Name],,0)</f>
        <v>#N/A</v>
      </c>
      <c r="B4531" s="18" t="e">
        <f>VLOOKUP(J4531,Ref!A:C,3,0)</f>
        <v>#N/A</v>
      </c>
      <c r="C4531" s="18" t="e">
        <f>VLOOKUP(J4531,Ref!A:D,4,0)</f>
        <v>#N/A</v>
      </c>
      <c r="D4531" s="18" t="str">
        <f t="shared" si="213"/>
        <v>00/ene</v>
      </c>
      <c r="E4531" s="18">
        <f t="shared" si="212"/>
        <v>0</v>
      </c>
      <c r="F4531" s="18">
        <v>1</v>
      </c>
      <c r="G4531" s="18">
        <f t="shared" si="214"/>
        <v>0</v>
      </c>
    </row>
    <row r="4532" spans="1:7">
      <c r="A4532" t="e">
        <f>_xlfn.XLOOKUP(I4532,UTILIZADAS[Contacto1],UTILIZADAS[Source.Name],,0)</f>
        <v>#N/A</v>
      </c>
      <c r="B4532" s="18" t="e">
        <f>VLOOKUP(J4532,Ref!A:C,3,0)</f>
        <v>#N/A</v>
      </c>
      <c r="C4532" s="18" t="e">
        <f>VLOOKUP(J4532,Ref!A:D,4,0)</f>
        <v>#N/A</v>
      </c>
      <c r="D4532" s="18" t="str">
        <f t="shared" si="213"/>
        <v>00/ene</v>
      </c>
      <c r="E4532" s="18">
        <f t="shared" si="212"/>
        <v>0</v>
      </c>
      <c r="F4532" s="18">
        <v>1</v>
      </c>
      <c r="G4532" s="18">
        <f t="shared" si="214"/>
        <v>0</v>
      </c>
    </row>
    <row r="4533" spans="1:7">
      <c r="A4533" t="e">
        <f>_xlfn.XLOOKUP(I4533,UTILIZADAS[Contacto1],UTILIZADAS[Source.Name],,0)</f>
        <v>#N/A</v>
      </c>
      <c r="B4533" s="18" t="e">
        <f>VLOOKUP(J4533,Ref!A:C,3,0)</f>
        <v>#N/A</v>
      </c>
      <c r="C4533" s="18" t="e">
        <f>VLOOKUP(J4533,Ref!A:D,4,0)</f>
        <v>#N/A</v>
      </c>
      <c r="D4533" s="18" t="str">
        <f t="shared" si="213"/>
        <v>00/ene</v>
      </c>
      <c r="E4533" s="18">
        <f t="shared" si="212"/>
        <v>0</v>
      </c>
      <c r="F4533" s="18">
        <v>1</v>
      </c>
      <c r="G4533" s="18">
        <f t="shared" si="214"/>
        <v>0</v>
      </c>
    </row>
    <row r="4534" spans="1:7">
      <c r="A4534" t="e">
        <f>_xlfn.XLOOKUP(I4534,UTILIZADAS[Contacto1],UTILIZADAS[Source.Name],,0)</f>
        <v>#N/A</v>
      </c>
      <c r="B4534" s="18" t="e">
        <f>VLOOKUP(J4534,Ref!A:C,3,0)</f>
        <v>#N/A</v>
      </c>
      <c r="C4534" s="18" t="e">
        <f>VLOOKUP(J4534,Ref!A:D,4,0)</f>
        <v>#N/A</v>
      </c>
      <c r="D4534" s="18" t="str">
        <f t="shared" si="213"/>
        <v>00/ene</v>
      </c>
      <c r="E4534" s="18">
        <f t="shared" si="212"/>
        <v>0</v>
      </c>
      <c r="F4534" s="18">
        <v>1</v>
      </c>
      <c r="G4534" s="18">
        <f t="shared" si="214"/>
        <v>0</v>
      </c>
    </row>
    <row r="4535" spans="1:7">
      <c r="A4535" t="e">
        <f>_xlfn.XLOOKUP(I4535,UTILIZADAS[Contacto1],UTILIZADAS[Source.Name],,0)</f>
        <v>#N/A</v>
      </c>
      <c r="B4535" s="18" t="e">
        <f>VLOOKUP(J4535,Ref!A:C,3,0)</f>
        <v>#N/A</v>
      </c>
      <c r="C4535" s="18" t="e">
        <f>VLOOKUP(J4535,Ref!A:D,4,0)</f>
        <v>#N/A</v>
      </c>
      <c r="D4535" s="18" t="str">
        <f t="shared" si="213"/>
        <v>00/ene</v>
      </c>
      <c r="E4535" s="18">
        <f t="shared" si="212"/>
        <v>0</v>
      </c>
      <c r="F4535" s="18">
        <v>1</v>
      </c>
      <c r="G4535" s="18">
        <f t="shared" si="214"/>
        <v>0</v>
      </c>
    </row>
    <row r="4536" spans="1:7">
      <c r="A4536" t="e">
        <f>_xlfn.XLOOKUP(I4536,UTILIZADAS[Contacto1],UTILIZADAS[Source.Name],,0)</f>
        <v>#N/A</v>
      </c>
      <c r="B4536" s="18" t="e">
        <f>VLOOKUP(J4536,Ref!A:C,3,0)</f>
        <v>#N/A</v>
      </c>
      <c r="C4536" s="18" t="e">
        <f>VLOOKUP(J4536,Ref!A:D,4,0)</f>
        <v>#N/A</v>
      </c>
      <c r="D4536" s="18" t="str">
        <f t="shared" si="213"/>
        <v>00/ene</v>
      </c>
      <c r="E4536" s="18">
        <f t="shared" si="212"/>
        <v>0</v>
      </c>
      <c r="F4536" s="18">
        <v>1</v>
      </c>
      <c r="G4536" s="18">
        <f t="shared" si="214"/>
        <v>0</v>
      </c>
    </row>
    <row r="4537" spans="1:7">
      <c r="A4537" t="e">
        <f>_xlfn.XLOOKUP(I4537,UTILIZADAS[Contacto1],UTILIZADAS[Source.Name],,0)</f>
        <v>#N/A</v>
      </c>
      <c r="B4537" s="18" t="e">
        <f>VLOOKUP(J4537,Ref!A:C,3,0)</f>
        <v>#N/A</v>
      </c>
      <c r="C4537" s="18" t="e">
        <f>VLOOKUP(J4537,Ref!A:D,4,0)</f>
        <v>#N/A</v>
      </c>
      <c r="D4537" s="18" t="str">
        <f t="shared" si="213"/>
        <v>00/ene</v>
      </c>
      <c r="E4537" s="18">
        <f t="shared" si="212"/>
        <v>0</v>
      </c>
      <c r="F4537" s="18">
        <v>1</v>
      </c>
      <c r="G4537" s="18">
        <f t="shared" si="214"/>
        <v>0</v>
      </c>
    </row>
    <row r="4538" spans="1:7">
      <c r="A4538" t="e">
        <f>_xlfn.XLOOKUP(I4538,UTILIZADAS[Contacto1],UTILIZADAS[Source.Name],,0)</f>
        <v>#N/A</v>
      </c>
      <c r="B4538" s="18" t="e">
        <f>VLOOKUP(J4538,Ref!A:C,3,0)</f>
        <v>#N/A</v>
      </c>
      <c r="C4538" s="18" t="e">
        <f>VLOOKUP(J4538,Ref!A:D,4,0)</f>
        <v>#N/A</v>
      </c>
      <c r="D4538" s="18" t="str">
        <f t="shared" si="213"/>
        <v>00/ene</v>
      </c>
      <c r="E4538" s="18">
        <f t="shared" si="212"/>
        <v>0</v>
      </c>
      <c r="F4538" s="18">
        <v>1</v>
      </c>
      <c r="G4538" s="18">
        <f t="shared" si="214"/>
        <v>0</v>
      </c>
    </row>
    <row r="4539" spans="1:7">
      <c r="A4539" t="e">
        <f>_xlfn.XLOOKUP(I4539,UTILIZADAS[Contacto1],UTILIZADAS[Source.Name],,0)</f>
        <v>#N/A</v>
      </c>
      <c r="B4539" s="18" t="e">
        <f>VLOOKUP(J4539,Ref!A:C,3,0)</f>
        <v>#N/A</v>
      </c>
      <c r="C4539" s="18" t="e">
        <f>VLOOKUP(J4539,Ref!A:D,4,0)</f>
        <v>#N/A</v>
      </c>
      <c r="D4539" s="18" t="str">
        <f t="shared" si="213"/>
        <v>00/ene</v>
      </c>
      <c r="E4539" s="18">
        <f t="shared" si="212"/>
        <v>0</v>
      </c>
      <c r="F4539" s="18">
        <v>1</v>
      </c>
      <c r="G4539" s="18">
        <f t="shared" si="214"/>
        <v>0</v>
      </c>
    </row>
    <row r="4540" spans="1:7">
      <c r="A4540" t="e">
        <f>_xlfn.XLOOKUP(I4540,UTILIZADAS[Contacto1],UTILIZADAS[Source.Name],,0)</f>
        <v>#N/A</v>
      </c>
      <c r="B4540" s="18" t="e">
        <f>VLOOKUP(J4540,Ref!A:C,3,0)</f>
        <v>#N/A</v>
      </c>
      <c r="C4540" s="18" t="e">
        <f>VLOOKUP(J4540,Ref!A:D,4,0)</f>
        <v>#N/A</v>
      </c>
      <c r="D4540" s="18" t="str">
        <f t="shared" si="213"/>
        <v>00/ene</v>
      </c>
      <c r="E4540" s="18">
        <f t="shared" si="212"/>
        <v>0</v>
      </c>
      <c r="F4540" s="18">
        <v>1</v>
      </c>
      <c r="G4540" s="18">
        <f t="shared" si="214"/>
        <v>0</v>
      </c>
    </row>
    <row r="4541" spans="1:7">
      <c r="A4541" t="e">
        <f>_xlfn.XLOOKUP(I4541,UTILIZADAS[Contacto1],UTILIZADAS[Source.Name],,0)</f>
        <v>#N/A</v>
      </c>
      <c r="B4541" s="18" t="e">
        <f>VLOOKUP(J4541,Ref!A:C,3,0)</f>
        <v>#N/A</v>
      </c>
      <c r="C4541" s="18" t="e">
        <f>VLOOKUP(J4541,Ref!A:D,4,0)</f>
        <v>#N/A</v>
      </c>
      <c r="D4541" s="18" t="str">
        <f t="shared" si="213"/>
        <v>00/ene</v>
      </c>
      <c r="E4541" s="18">
        <f t="shared" si="212"/>
        <v>0</v>
      </c>
      <c r="F4541" s="18">
        <v>1</v>
      </c>
      <c r="G4541" s="18">
        <f t="shared" si="214"/>
        <v>0</v>
      </c>
    </row>
    <row r="4542" spans="1:7">
      <c r="A4542" t="e">
        <f>_xlfn.XLOOKUP(I4542,UTILIZADAS[Contacto1],UTILIZADAS[Source.Name],,0)</f>
        <v>#N/A</v>
      </c>
      <c r="B4542" s="18" t="e">
        <f>VLOOKUP(J4542,Ref!A:C,3,0)</f>
        <v>#N/A</v>
      </c>
      <c r="C4542" s="18" t="e">
        <f>VLOOKUP(J4542,Ref!A:D,4,0)</f>
        <v>#N/A</v>
      </c>
      <c r="D4542" s="18" t="str">
        <f t="shared" si="213"/>
        <v>00/ene</v>
      </c>
      <c r="E4542" s="18">
        <f t="shared" si="212"/>
        <v>0</v>
      </c>
      <c r="F4542" s="18">
        <v>1</v>
      </c>
      <c r="G4542" s="18">
        <f t="shared" si="214"/>
        <v>0</v>
      </c>
    </row>
    <row r="4543" spans="1:7">
      <c r="A4543" t="e">
        <f>_xlfn.XLOOKUP(I4543,UTILIZADAS[Contacto1],UTILIZADAS[Source.Name],,0)</f>
        <v>#N/A</v>
      </c>
      <c r="B4543" s="18" t="e">
        <f>VLOOKUP(J4543,Ref!A:C,3,0)</f>
        <v>#N/A</v>
      </c>
      <c r="C4543" s="18" t="e">
        <f>VLOOKUP(J4543,Ref!A:D,4,0)</f>
        <v>#N/A</v>
      </c>
      <c r="D4543" s="18" t="str">
        <f t="shared" si="213"/>
        <v>00/ene</v>
      </c>
      <c r="E4543" s="18">
        <f t="shared" si="212"/>
        <v>0</v>
      </c>
      <c r="F4543" s="18">
        <v>1</v>
      </c>
      <c r="G4543" s="18">
        <f t="shared" si="214"/>
        <v>0</v>
      </c>
    </row>
    <row r="4544" spans="1:7">
      <c r="A4544" t="e">
        <f>_xlfn.XLOOKUP(I4544,UTILIZADAS[Contacto1],UTILIZADAS[Source.Name],,0)</f>
        <v>#N/A</v>
      </c>
      <c r="B4544" s="18" t="e">
        <f>VLOOKUP(J4544,Ref!A:C,3,0)</f>
        <v>#N/A</v>
      </c>
      <c r="C4544" s="18" t="e">
        <f>VLOOKUP(J4544,Ref!A:D,4,0)</f>
        <v>#N/A</v>
      </c>
      <c r="D4544" s="18" t="str">
        <f t="shared" si="213"/>
        <v>00/ene</v>
      </c>
      <c r="E4544" s="18">
        <f t="shared" si="212"/>
        <v>0</v>
      </c>
      <c r="F4544" s="18">
        <v>1</v>
      </c>
      <c r="G4544" s="18">
        <f t="shared" si="214"/>
        <v>0</v>
      </c>
    </row>
    <row r="4545" spans="1:7">
      <c r="A4545" t="e">
        <f>_xlfn.XLOOKUP(I4545,UTILIZADAS[Contacto1],UTILIZADAS[Source.Name],,0)</f>
        <v>#N/A</v>
      </c>
      <c r="B4545" s="18" t="e">
        <f>VLOOKUP(J4545,Ref!A:C,3,0)</f>
        <v>#N/A</v>
      </c>
      <c r="C4545" s="18" t="e">
        <f>VLOOKUP(J4545,Ref!A:D,4,0)</f>
        <v>#N/A</v>
      </c>
      <c r="D4545" s="18" t="str">
        <f t="shared" si="213"/>
        <v>00/ene</v>
      </c>
      <c r="E4545" s="18">
        <f t="shared" si="212"/>
        <v>0</v>
      </c>
      <c r="F4545" s="18">
        <v>1</v>
      </c>
      <c r="G4545" s="18">
        <f t="shared" si="214"/>
        <v>0</v>
      </c>
    </row>
    <row r="4546" spans="1:7">
      <c r="A4546" t="e">
        <f>_xlfn.XLOOKUP(I4546,UTILIZADAS[Contacto1],UTILIZADAS[Source.Name],,0)</f>
        <v>#N/A</v>
      </c>
      <c r="B4546" s="18" t="e">
        <f>VLOOKUP(J4546,Ref!A:C,3,0)</f>
        <v>#N/A</v>
      </c>
      <c r="C4546" s="18" t="e">
        <f>VLOOKUP(J4546,Ref!A:D,4,0)</f>
        <v>#N/A</v>
      </c>
      <c r="D4546" s="18" t="str">
        <f t="shared" si="213"/>
        <v>00/ene</v>
      </c>
      <c r="E4546" s="18">
        <f t="shared" ref="E4546:E4609" si="215">+COUNTIF(I:I,I4546)</f>
        <v>0</v>
      </c>
      <c r="F4546" s="18">
        <v>1</v>
      </c>
      <c r="G4546" s="18">
        <f t="shared" si="214"/>
        <v>0</v>
      </c>
    </row>
    <row r="4547" spans="1:7">
      <c r="A4547" t="e">
        <f>_xlfn.XLOOKUP(I4547,UTILIZADAS[Contacto1],UTILIZADAS[Source.Name],,0)</f>
        <v>#N/A</v>
      </c>
      <c r="B4547" s="18" t="e">
        <f>VLOOKUP(J4547,Ref!A:C,3,0)</f>
        <v>#N/A</v>
      </c>
      <c r="C4547" s="18" t="e">
        <f>VLOOKUP(J4547,Ref!A:D,4,0)</f>
        <v>#N/A</v>
      </c>
      <c r="D4547" s="18" t="str">
        <f t="shared" si="213"/>
        <v>00/ene</v>
      </c>
      <c r="E4547" s="18">
        <f t="shared" si="215"/>
        <v>0</v>
      </c>
      <c r="F4547" s="18">
        <v>1</v>
      </c>
      <c r="G4547" s="18">
        <f t="shared" si="214"/>
        <v>0</v>
      </c>
    </row>
    <row r="4548" spans="1:7">
      <c r="A4548" t="e">
        <f>_xlfn.XLOOKUP(I4548,UTILIZADAS[Contacto1],UTILIZADAS[Source.Name],,0)</f>
        <v>#N/A</v>
      </c>
      <c r="B4548" s="18" t="e">
        <f>VLOOKUP(J4548,Ref!A:C,3,0)</f>
        <v>#N/A</v>
      </c>
      <c r="C4548" s="18" t="e">
        <f>VLOOKUP(J4548,Ref!A:D,4,0)</f>
        <v>#N/A</v>
      </c>
      <c r="D4548" s="18" t="str">
        <f t="shared" si="213"/>
        <v>00/ene</v>
      </c>
      <c r="E4548" s="18">
        <f t="shared" si="215"/>
        <v>0</v>
      </c>
      <c r="F4548" s="18">
        <v>1</v>
      </c>
      <c r="G4548" s="18">
        <f t="shared" si="214"/>
        <v>0</v>
      </c>
    </row>
    <row r="4549" spans="1:7">
      <c r="A4549" t="e">
        <f>_xlfn.XLOOKUP(I4549,UTILIZADAS[Contacto1],UTILIZADAS[Source.Name],,0)</f>
        <v>#N/A</v>
      </c>
      <c r="B4549" s="18" t="e">
        <f>VLOOKUP(J4549,Ref!A:C,3,0)</f>
        <v>#N/A</v>
      </c>
      <c r="C4549" s="18" t="e">
        <f>VLOOKUP(J4549,Ref!A:D,4,0)</f>
        <v>#N/A</v>
      </c>
      <c r="D4549" s="18" t="str">
        <f t="shared" si="213"/>
        <v>00/ene</v>
      </c>
      <c r="E4549" s="18">
        <f t="shared" si="215"/>
        <v>0</v>
      </c>
      <c r="F4549" s="18">
        <v>1</v>
      </c>
      <c r="G4549" s="18">
        <f t="shared" si="214"/>
        <v>0</v>
      </c>
    </row>
    <row r="4550" spans="1:7">
      <c r="A4550" t="e">
        <f>_xlfn.XLOOKUP(I4550,UTILIZADAS[Contacto1],UTILIZADAS[Source.Name],,0)</f>
        <v>#N/A</v>
      </c>
      <c r="B4550" s="18" t="e">
        <f>VLOOKUP(J4550,Ref!A:C,3,0)</f>
        <v>#N/A</v>
      </c>
      <c r="C4550" s="18" t="e">
        <f>VLOOKUP(J4550,Ref!A:D,4,0)</f>
        <v>#N/A</v>
      </c>
      <c r="D4550" s="18" t="str">
        <f t="shared" si="213"/>
        <v>00/ene</v>
      </c>
      <c r="E4550" s="18">
        <f t="shared" si="215"/>
        <v>0</v>
      </c>
      <c r="F4550" s="18">
        <v>1</v>
      </c>
      <c r="G4550" s="18">
        <f t="shared" si="214"/>
        <v>0</v>
      </c>
    </row>
    <row r="4551" spans="1:7">
      <c r="A4551" t="e">
        <f>_xlfn.XLOOKUP(I4551,UTILIZADAS[Contacto1],UTILIZADAS[Source.Name],,0)</f>
        <v>#N/A</v>
      </c>
      <c r="B4551" s="18" t="e">
        <f>VLOOKUP(J4551,Ref!A:C,3,0)</f>
        <v>#N/A</v>
      </c>
      <c r="C4551" s="18" t="e">
        <f>VLOOKUP(J4551,Ref!A:D,4,0)</f>
        <v>#N/A</v>
      </c>
      <c r="D4551" s="18" t="str">
        <f t="shared" si="213"/>
        <v>00/ene</v>
      </c>
      <c r="E4551" s="18">
        <f t="shared" si="215"/>
        <v>0</v>
      </c>
      <c r="F4551" s="18">
        <v>1</v>
      </c>
      <c r="G4551" s="18">
        <f t="shared" si="214"/>
        <v>0</v>
      </c>
    </row>
    <row r="4552" spans="1:7">
      <c r="A4552" t="e">
        <f>_xlfn.XLOOKUP(I4552,UTILIZADAS[Contacto1],UTILIZADAS[Source.Name],,0)</f>
        <v>#N/A</v>
      </c>
      <c r="B4552" s="18" t="e">
        <f>VLOOKUP(J4552,Ref!A:C,3,0)</f>
        <v>#N/A</v>
      </c>
      <c r="C4552" s="18" t="e">
        <f>VLOOKUP(J4552,Ref!A:D,4,0)</f>
        <v>#N/A</v>
      </c>
      <c r="D4552" s="18" t="str">
        <f t="shared" si="213"/>
        <v>00/ene</v>
      </c>
      <c r="E4552" s="18">
        <f t="shared" si="215"/>
        <v>0</v>
      </c>
      <c r="F4552" s="18">
        <v>1</v>
      </c>
      <c r="G4552" s="18">
        <f t="shared" si="214"/>
        <v>0</v>
      </c>
    </row>
    <row r="4553" spans="1:7">
      <c r="A4553" t="e">
        <f>_xlfn.XLOOKUP(I4553,UTILIZADAS[Contacto1],UTILIZADAS[Source.Name],,0)</f>
        <v>#N/A</v>
      </c>
      <c r="B4553" s="18" t="e">
        <f>VLOOKUP(J4553,Ref!A:C,3,0)</f>
        <v>#N/A</v>
      </c>
      <c r="C4553" s="18" t="e">
        <f>VLOOKUP(J4553,Ref!A:D,4,0)</f>
        <v>#N/A</v>
      </c>
      <c r="D4553" s="18" t="str">
        <f t="shared" si="213"/>
        <v>00/ene</v>
      </c>
      <c r="E4553" s="18">
        <f t="shared" si="215"/>
        <v>0</v>
      </c>
      <c r="F4553" s="18">
        <v>1</v>
      </c>
      <c r="G4553" s="18">
        <f t="shared" si="214"/>
        <v>0</v>
      </c>
    </row>
    <row r="4554" spans="1:7">
      <c r="A4554" t="e">
        <f>_xlfn.XLOOKUP(I4554,UTILIZADAS[Contacto1],UTILIZADAS[Source.Name],,0)</f>
        <v>#N/A</v>
      </c>
      <c r="B4554" s="18" t="e">
        <f>VLOOKUP(J4554,Ref!A:C,3,0)</f>
        <v>#N/A</v>
      </c>
      <c r="C4554" s="18" t="e">
        <f>VLOOKUP(J4554,Ref!A:D,4,0)</f>
        <v>#N/A</v>
      </c>
      <c r="D4554" s="18" t="str">
        <f t="shared" si="213"/>
        <v>00/ene</v>
      </c>
      <c r="E4554" s="18">
        <f t="shared" si="215"/>
        <v>0</v>
      </c>
      <c r="F4554" s="18">
        <v>1</v>
      </c>
      <c r="G4554" s="18">
        <f t="shared" si="214"/>
        <v>0</v>
      </c>
    </row>
    <row r="4555" spans="1:7">
      <c r="A4555" t="e">
        <f>_xlfn.XLOOKUP(I4555,UTILIZADAS[Contacto1],UTILIZADAS[Source.Name],,0)</f>
        <v>#N/A</v>
      </c>
      <c r="B4555" s="18" t="e">
        <f>VLOOKUP(J4555,Ref!A:C,3,0)</f>
        <v>#N/A</v>
      </c>
      <c r="C4555" s="18" t="e">
        <f>VLOOKUP(J4555,Ref!A:D,4,0)</f>
        <v>#N/A</v>
      </c>
      <c r="D4555" s="18" t="str">
        <f t="shared" si="213"/>
        <v>00/ene</v>
      </c>
      <c r="E4555" s="18">
        <f t="shared" si="215"/>
        <v>0</v>
      </c>
      <c r="F4555" s="18">
        <v>1</v>
      </c>
      <c r="G4555" s="18">
        <f t="shared" si="214"/>
        <v>0</v>
      </c>
    </row>
    <row r="4556" spans="1:7">
      <c r="A4556" t="e">
        <f>_xlfn.XLOOKUP(I4556,UTILIZADAS[Contacto1],UTILIZADAS[Source.Name],,0)</f>
        <v>#N/A</v>
      </c>
      <c r="B4556" s="18" t="e">
        <f>VLOOKUP(J4556,Ref!A:C,3,0)</f>
        <v>#N/A</v>
      </c>
      <c r="C4556" s="18" t="e">
        <f>VLOOKUP(J4556,Ref!A:D,4,0)</f>
        <v>#N/A</v>
      </c>
      <c r="D4556" s="18" t="str">
        <f t="shared" si="213"/>
        <v>00/ene</v>
      </c>
      <c r="E4556" s="18">
        <f t="shared" si="215"/>
        <v>0</v>
      </c>
      <c r="F4556" s="18">
        <v>1</v>
      </c>
      <c r="G4556" s="18">
        <f t="shared" si="214"/>
        <v>0</v>
      </c>
    </row>
    <row r="4557" spans="1:7">
      <c r="A4557" t="e">
        <f>_xlfn.XLOOKUP(I4557,UTILIZADAS[Contacto1],UTILIZADAS[Source.Name],,0)</f>
        <v>#N/A</v>
      </c>
      <c r="B4557" s="18" t="e">
        <f>VLOOKUP(J4557,Ref!A:C,3,0)</f>
        <v>#N/A</v>
      </c>
      <c r="C4557" s="18" t="e">
        <f>VLOOKUP(J4557,Ref!A:D,4,0)</f>
        <v>#N/A</v>
      </c>
      <c r="D4557" s="18" t="str">
        <f t="shared" si="213"/>
        <v>00/ene</v>
      </c>
      <c r="E4557" s="18">
        <f t="shared" si="215"/>
        <v>0</v>
      </c>
      <c r="F4557" s="18">
        <v>1</v>
      </c>
      <c r="G4557" s="18">
        <f t="shared" si="214"/>
        <v>0</v>
      </c>
    </row>
    <row r="4558" spans="1:7">
      <c r="A4558" t="e">
        <f>_xlfn.XLOOKUP(I4558,UTILIZADAS[Contacto1],UTILIZADAS[Source.Name],,0)</f>
        <v>#N/A</v>
      </c>
      <c r="B4558" s="18" t="e">
        <f>VLOOKUP(J4558,Ref!A:C,3,0)</f>
        <v>#N/A</v>
      </c>
      <c r="C4558" s="18" t="e">
        <f>VLOOKUP(J4558,Ref!A:D,4,0)</f>
        <v>#N/A</v>
      </c>
      <c r="D4558" s="18" t="str">
        <f t="shared" si="213"/>
        <v>00/ene</v>
      </c>
      <c r="E4558" s="18">
        <f t="shared" si="215"/>
        <v>0</v>
      </c>
      <c r="F4558" s="18">
        <v>1</v>
      </c>
      <c r="G4558" s="18">
        <f t="shared" si="214"/>
        <v>0</v>
      </c>
    </row>
    <row r="4559" spans="1:7">
      <c r="A4559" t="e">
        <f>_xlfn.XLOOKUP(I4559,UTILIZADAS[Contacto1],UTILIZADAS[Source.Name],,0)</f>
        <v>#N/A</v>
      </c>
      <c r="B4559" s="18" t="e">
        <f>VLOOKUP(J4559,Ref!A:C,3,0)</f>
        <v>#N/A</v>
      </c>
      <c r="C4559" s="18" t="e">
        <f>VLOOKUP(J4559,Ref!A:D,4,0)</f>
        <v>#N/A</v>
      </c>
      <c r="D4559" s="18" t="str">
        <f t="shared" si="213"/>
        <v>00/ene</v>
      </c>
      <c r="E4559" s="18">
        <f t="shared" si="215"/>
        <v>0</v>
      </c>
      <c r="F4559" s="18">
        <v>1</v>
      </c>
      <c r="G4559" s="18">
        <f t="shared" si="214"/>
        <v>0</v>
      </c>
    </row>
    <row r="4560" spans="1:7">
      <c r="A4560" t="e">
        <f>_xlfn.XLOOKUP(I4560,UTILIZADAS[Contacto1],UTILIZADAS[Source.Name],,0)</f>
        <v>#N/A</v>
      </c>
      <c r="B4560" s="18" t="e">
        <f>VLOOKUP(J4560,Ref!A:C,3,0)</f>
        <v>#N/A</v>
      </c>
      <c r="C4560" s="18" t="e">
        <f>VLOOKUP(J4560,Ref!A:D,4,0)</f>
        <v>#N/A</v>
      </c>
      <c r="D4560" s="18" t="str">
        <f t="shared" si="213"/>
        <v>00/ene</v>
      </c>
      <c r="E4560" s="18">
        <f t="shared" si="215"/>
        <v>0</v>
      </c>
      <c r="F4560" s="18">
        <v>1</v>
      </c>
      <c r="G4560" s="18">
        <f t="shared" si="214"/>
        <v>0</v>
      </c>
    </row>
    <row r="4561" spans="1:7">
      <c r="A4561" t="e">
        <f>_xlfn.XLOOKUP(I4561,UTILIZADAS[Contacto1],UTILIZADAS[Source.Name],,0)</f>
        <v>#N/A</v>
      </c>
      <c r="B4561" s="18" t="e">
        <f>VLOOKUP(J4561,Ref!A:C,3,0)</f>
        <v>#N/A</v>
      </c>
      <c r="C4561" s="18" t="e">
        <f>VLOOKUP(J4561,Ref!A:D,4,0)</f>
        <v>#N/A</v>
      </c>
      <c r="D4561" s="18" t="str">
        <f t="shared" si="213"/>
        <v>00/ene</v>
      </c>
      <c r="E4561" s="18">
        <f t="shared" si="215"/>
        <v>0</v>
      </c>
      <c r="F4561" s="18">
        <v>1</v>
      </c>
      <c r="G4561" s="18">
        <f t="shared" si="214"/>
        <v>0</v>
      </c>
    </row>
    <row r="4562" spans="1:7">
      <c r="A4562" t="e">
        <f>_xlfn.XLOOKUP(I4562,UTILIZADAS[Contacto1],UTILIZADAS[Source.Name],,0)</f>
        <v>#N/A</v>
      </c>
      <c r="B4562" s="18" t="e">
        <f>VLOOKUP(J4562,Ref!A:C,3,0)</f>
        <v>#N/A</v>
      </c>
      <c r="C4562" s="18" t="e">
        <f>VLOOKUP(J4562,Ref!A:D,4,0)</f>
        <v>#N/A</v>
      </c>
      <c r="D4562" s="18" t="str">
        <f t="shared" si="213"/>
        <v>00/ene</v>
      </c>
      <c r="E4562" s="18">
        <f t="shared" si="215"/>
        <v>0</v>
      </c>
      <c r="F4562" s="18">
        <v>1</v>
      </c>
      <c r="G4562" s="18">
        <f t="shared" si="214"/>
        <v>0</v>
      </c>
    </row>
    <row r="4563" spans="1:7">
      <c r="A4563" t="e">
        <f>_xlfn.XLOOKUP(I4563,UTILIZADAS[Contacto1],UTILIZADAS[Source.Name],,0)</f>
        <v>#N/A</v>
      </c>
      <c r="B4563" s="18" t="e">
        <f>VLOOKUP(J4563,Ref!A:C,3,0)</f>
        <v>#N/A</v>
      </c>
      <c r="C4563" s="18" t="e">
        <f>VLOOKUP(J4563,Ref!A:D,4,0)</f>
        <v>#N/A</v>
      </c>
      <c r="D4563" s="18" t="str">
        <f t="shared" si="213"/>
        <v>00/ene</v>
      </c>
      <c r="E4563" s="18">
        <f t="shared" si="215"/>
        <v>0</v>
      </c>
      <c r="F4563" s="18">
        <v>1</v>
      </c>
      <c r="G4563" s="18">
        <f t="shared" si="214"/>
        <v>0</v>
      </c>
    </row>
    <row r="4564" spans="1:7">
      <c r="A4564" t="e">
        <f>_xlfn.XLOOKUP(I4564,UTILIZADAS[Contacto1],UTILIZADAS[Source.Name],,0)</f>
        <v>#N/A</v>
      </c>
      <c r="B4564" s="18" t="e">
        <f>VLOOKUP(J4564,Ref!A:C,3,0)</f>
        <v>#N/A</v>
      </c>
      <c r="C4564" s="18" t="e">
        <f>VLOOKUP(J4564,Ref!A:D,4,0)</f>
        <v>#N/A</v>
      </c>
      <c r="D4564" s="18" t="str">
        <f t="shared" si="213"/>
        <v>00/ene</v>
      </c>
      <c r="E4564" s="18">
        <f t="shared" si="215"/>
        <v>0</v>
      </c>
      <c r="F4564" s="18">
        <v>1</v>
      </c>
      <c r="G4564" s="18">
        <f t="shared" si="214"/>
        <v>0</v>
      </c>
    </row>
    <row r="4565" spans="1:7">
      <c r="A4565" t="e">
        <f>_xlfn.XLOOKUP(I4565,UTILIZADAS[Contacto1],UTILIZADAS[Source.Name],,0)</f>
        <v>#N/A</v>
      </c>
      <c r="B4565" s="18" t="e">
        <f>VLOOKUP(J4565,Ref!A:C,3,0)</f>
        <v>#N/A</v>
      </c>
      <c r="C4565" s="18" t="e">
        <f>VLOOKUP(J4565,Ref!A:D,4,0)</f>
        <v>#N/A</v>
      </c>
      <c r="D4565" s="18" t="str">
        <f t="shared" si="213"/>
        <v>00/ene</v>
      </c>
      <c r="E4565" s="18">
        <f t="shared" si="215"/>
        <v>0</v>
      </c>
      <c r="F4565" s="18">
        <v>1</v>
      </c>
      <c r="G4565" s="18">
        <f t="shared" si="214"/>
        <v>0</v>
      </c>
    </row>
    <row r="4566" spans="1:7">
      <c r="A4566" t="e">
        <f>_xlfn.XLOOKUP(I4566,UTILIZADAS[Contacto1],UTILIZADAS[Source.Name],,0)</f>
        <v>#N/A</v>
      </c>
      <c r="B4566" s="18" t="e">
        <f>VLOOKUP(J4566,Ref!A:C,3,0)</f>
        <v>#N/A</v>
      </c>
      <c r="C4566" s="18" t="e">
        <f>VLOOKUP(J4566,Ref!A:D,4,0)</f>
        <v>#N/A</v>
      </c>
      <c r="D4566" s="18" t="str">
        <f t="shared" si="213"/>
        <v>00/ene</v>
      </c>
      <c r="E4566" s="18">
        <f t="shared" si="215"/>
        <v>0</v>
      </c>
      <c r="F4566" s="18">
        <v>1</v>
      </c>
      <c r="G4566" s="18">
        <f t="shared" si="214"/>
        <v>0</v>
      </c>
    </row>
    <row r="4567" spans="1:7">
      <c r="A4567" t="e">
        <f>_xlfn.XLOOKUP(I4567,UTILIZADAS[Contacto1],UTILIZADAS[Source.Name],,0)</f>
        <v>#N/A</v>
      </c>
      <c r="B4567" s="18" t="e">
        <f>VLOOKUP(J4567,Ref!A:C,3,0)</f>
        <v>#N/A</v>
      </c>
      <c r="C4567" s="18" t="e">
        <f>VLOOKUP(J4567,Ref!A:D,4,0)</f>
        <v>#N/A</v>
      </c>
      <c r="D4567" s="18" t="str">
        <f t="shared" si="213"/>
        <v>00/ene</v>
      </c>
      <c r="E4567" s="18">
        <f t="shared" si="215"/>
        <v>0</v>
      </c>
      <c r="F4567" s="18">
        <v>1</v>
      </c>
      <c r="G4567" s="18">
        <f t="shared" si="214"/>
        <v>0</v>
      </c>
    </row>
    <row r="4568" spans="1:7">
      <c r="A4568" t="e">
        <f>_xlfn.XLOOKUP(I4568,UTILIZADAS[Contacto1],UTILIZADAS[Source.Name],,0)</f>
        <v>#N/A</v>
      </c>
      <c r="B4568" s="18" t="e">
        <f>VLOOKUP(J4568,Ref!A:C,3,0)</f>
        <v>#N/A</v>
      </c>
      <c r="C4568" s="18" t="e">
        <f>VLOOKUP(J4568,Ref!A:D,4,0)</f>
        <v>#N/A</v>
      </c>
      <c r="D4568" s="18" t="str">
        <f t="shared" si="213"/>
        <v>00/ene</v>
      </c>
      <c r="E4568" s="18">
        <f t="shared" si="215"/>
        <v>0</v>
      </c>
      <c r="F4568" s="18">
        <v>1</v>
      </c>
      <c r="G4568" s="18">
        <f t="shared" si="214"/>
        <v>0</v>
      </c>
    </row>
    <row r="4569" spans="1:7">
      <c r="A4569" t="e">
        <f>_xlfn.XLOOKUP(I4569,UTILIZADAS[Contacto1],UTILIZADAS[Source.Name],,0)</f>
        <v>#N/A</v>
      </c>
      <c r="B4569" s="18" t="e">
        <f>VLOOKUP(J4569,Ref!A:C,3,0)</f>
        <v>#N/A</v>
      </c>
      <c r="C4569" s="18" t="e">
        <f>VLOOKUP(J4569,Ref!A:D,4,0)</f>
        <v>#N/A</v>
      </c>
      <c r="D4569" s="18" t="str">
        <f t="shared" si="213"/>
        <v>00/ene</v>
      </c>
      <c r="E4569" s="18">
        <f t="shared" si="215"/>
        <v>0</v>
      </c>
      <c r="F4569" s="18">
        <v>1</v>
      </c>
      <c r="G4569" s="18">
        <f t="shared" si="214"/>
        <v>0</v>
      </c>
    </row>
    <row r="4570" spans="1:7">
      <c r="A4570" t="e">
        <f>_xlfn.XLOOKUP(I4570,UTILIZADAS[Contacto1],UTILIZADAS[Source.Name],,0)</f>
        <v>#N/A</v>
      </c>
      <c r="B4570" s="18" t="e">
        <f>VLOOKUP(J4570,Ref!A:C,3,0)</f>
        <v>#N/A</v>
      </c>
      <c r="C4570" s="18" t="e">
        <f>VLOOKUP(J4570,Ref!A:D,4,0)</f>
        <v>#N/A</v>
      </c>
      <c r="D4570" s="18" t="str">
        <f t="shared" si="213"/>
        <v>00/ene</v>
      </c>
      <c r="E4570" s="18">
        <f t="shared" si="215"/>
        <v>0</v>
      </c>
      <c r="F4570" s="18">
        <v>1</v>
      </c>
      <c r="G4570" s="18">
        <f t="shared" si="214"/>
        <v>0</v>
      </c>
    </row>
    <row r="4571" spans="1:7">
      <c r="A4571" t="e">
        <f>_xlfn.XLOOKUP(I4571,UTILIZADAS[Contacto1],UTILIZADAS[Source.Name],,0)</f>
        <v>#N/A</v>
      </c>
      <c r="B4571" s="18" t="e">
        <f>VLOOKUP(J4571,Ref!A:C,3,0)</f>
        <v>#N/A</v>
      </c>
      <c r="C4571" s="18" t="e">
        <f>VLOOKUP(J4571,Ref!A:D,4,0)</f>
        <v>#N/A</v>
      </c>
      <c r="D4571" s="18" t="str">
        <f t="shared" si="213"/>
        <v>00/ene</v>
      </c>
      <c r="E4571" s="18">
        <f t="shared" si="215"/>
        <v>0</v>
      </c>
      <c r="F4571" s="18">
        <v>1</v>
      </c>
      <c r="G4571" s="18">
        <f t="shared" si="214"/>
        <v>0</v>
      </c>
    </row>
    <row r="4572" spans="1:7">
      <c r="A4572" t="e">
        <f>_xlfn.XLOOKUP(I4572,UTILIZADAS[Contacto1],UTILIZADAS[Source.Name],,0)</f>
        <v>#N/A</v>
      </c>
      <c r="B4572" s="18" t="e">
        <f>VLOOKUP(J4572,Ref!A:C,3,0)</f>
        <v>#N/A</v>
      </c>
      <c r="C4572" s="18" t="e">
        <f>VLOOKUP(J4572,Ref!A:D,4,0)</f>
        <v>#N/A</v>
      </c>
      <c r="D4572" s="18" t="str">
        <f t="shared" si="213"/>
        <v>00/ene</v>
      </c>
      <c r="E4572" s="18">
        <f t="shared" si="215"/>
        <v>0</v>
      </c>
      <c r="F4572" s="18">
        <v>1</v>
      </c>
      <c r="G4572" s="18">
        <f t="shared" si="214"/>
        <v>0</v>
      </c>
    </row>
    <row r="4573" spans="1:7">
      <c r="A4573" t="e">
        <f>_xlfn.XLOOKUP(I4573,UTILIZADAS[Contacto1],UTILIZADAS[Source.Name],,0)</f>
        <v>#N/A</v>
      </c>
      <c r="B4573" s="18" t="e">
        <f>VLOOKUP(J4573,Ref!A:C,3,0)</f>
        <v>#N/A</v>
      </c>
      <c r="C4573" s="18" t="e">
        <f>VLOOKUP(J4573,Ref!A:D,4,0)</f>
        <v>#N/A</v>
      </c>
      <c r="D4573" s="18" t="str">
        <f t="shared" si="213"/>
        <v>00/ene</v>
      </c>
      <c r="E4573" s="18">
        <f t="shared" si="215"/>
        <v>0</v>
      </c>
      <c r="F4573" s="18">
        <v>1</v>
      </c>
      <c r="G4573" s="18">
        <f t="shared" si="214"/>
        <v>0</v>
      </c>
    </row>
    <row r="4574" spans="1:7">
      <c r="A4574" t="e">
        <f>_xlfn.XLOOKUP(I4574,UTILIZADAS[Contacto1],UTILIZADAS[Source.Name],,0)</f>
        <v>#N/A</v>
      </c>
      <c r="B4574" s="18" t="e">
        <f>VLOOKUP(J4574,Ref!A:C,3,0)</f>
        <v>#N/A</v>
      </c>
      <c r="C4574" s="18" t="e">
        <f>VLOOKUP(J4574,Ref!A:D,4,0)</f>
        <v>#N/A</v>
      </c>
      <c r="D4574" s="18" t="str">
        <f t="shared" si="213"/>
        <v>00/ene</v>
      </c>
      <c r="E4574" s="18">
        <f t="shared" si="215"/>
        <v>0</v>
      </c>
      <c r="F4574" s="18">
        <v>1</v>
      </c>
      <c r="G4574" s="18">
        <f t="shared" si="214"/>
        <v>0</v>
      </c>
    </row>
    <row r="4575" spans="1:7">
      <c r="A4575" t="e">
        <f>_xlfn.XLOOKUP(I4575,UTILIZADAS[Contacto1],UTILIZADAS[Source.Name],,0)</f>
        <v>#N/A</v>
      </c>
      <c r="B4575" s="18" t="e">
        <f>VLOOKUP(J4575,Ref!A:C,3,0)</f>
        <v>#N/A</v>
      </c>
      <c r="C4575" s="18" t="e">
        <f>VLOOKUP(J4575,Ref!A:D,4,0)</f>
        <v>#N/A</v>
      </c>
      <c r="D4575" s="18" t="str">
        <f t="shared" si="213"/>
        <v>00/ene</v>
      </c>
      <c r="E4575" s="18">
        <f t="shared" si="215"/>
        <v>0</v>
      </c>
      <c r="F4575" s="18">
        <v>1</v>
      </c>
      <c r="G4575" s="18">
        <f t="shared" si="214"/>
        <v>0</v>
      </c>
    </row>
    <row r="4576" spans="1:7">
      <c r="A4576" t="e">
        <f>_xlfn.XLOOKUP(I4576,UTILIZADAS[Contacto1],UTILIZADAS[Source.Name],,0)</f>
        <v>#N/A</v>
      </c>
      <c r="B4576" s="18" t="e">
        <f>VLOOKUP(J4576,Ref!A:C,3,0)</f>
        <v>#N/A</v>
      </c>
      <c r="C4576" s="18" t="e">
        <f>VLOOKUP(J4576,Ref!A:D,4,0)</f>
        <v>#N/A</v>
      </c>
      <c r="D4576" s="18" t="str">
        <f t="shared" si="213"/>
        <v>00/ene</v>
      </c>
      <c r="E4576" s="18">
        <f t="shared" si="215"/>
        <v>0</v>
      </c>
      <c r="F4576" s="18">
        <v>1</v>
      </c>
      <c r="G4576" s="18">
        <f t="shared" si="214"/>
        <v>0</v>
      </c>
    </row>
    <row r="4577" spans="1:7">
      <c r="A4577" t="e">
        <f>_xlfn.XLOOKUP(I4577,UTILIZADAS[Contacto1],UTILIZADAS[Source.Name],,0)</f>
        <v>#N/A</v>
      </c>
      <c r="B4577" s="18" t="e">
        <f>VLOOKUP(J4577,Ref!A:C,3,0)</f>
        <v>#N/A</v>
      </c>
      <c r="C4577" s="18" t="e">
        <f>VLOOKUP(J4577,Ref!A:D,4,0)</f>
        <v>#N/A</v>
      </c>
      <c r="D4577" s="18" t="str">
        <f t="shared" si="213"/>
        <v>00/ene</v>
      </c>
      <c r="E4577" s="18">
        <f t="shared" si="215"/>
        <v>0</v>
      </c>
      <c r="F4577" s="18">
        <v>1</v>
      </c>
      <c r="G4577" s="18">
        <f t="shared" si="214"/>
        <v>0</v>
      </c>
    </row>
    <row r="4578" spans="1:7">
      <c r="A4578" t="e">
        <f>_xlfn.XLOOKUP(I4578,UTILIZADAS[Contacto1],UTILIZADAS[Source.Name],,0)</f>
        <v>#N/A</v>
      </c>
      <c r="B4578" s="18" t="e">
        <f>VLOOKUP(J4578,Ref!A:C,3,0)</f>
        <v>#N/A</v>
      </c>
      <c r="C4578" s="18" t="e">
        <f>VLOOKUP(J4578,Ref!A:D,4,0)</f>
        <v>#N/A</v>
      </c>
      <c r="D4578" s="18" t="str">
        <f t="shared" si="213"/>
        <v>00/ene</v>
      </c>
      <c r="E4578" s="18">
        <f t="shared" si="215"/>
        <v>0</v>
      </c>
      <c r="F4578" s="18">
        <v>1</v>
      </c>
      <c r="G4578" s="18">
        <f t="shared" si="214"/>
        <v>0</v>
      </c>
    </row>
    <row r="4579" spans="1:7">
      <c r="A4579" t="e">
        <f>_xlfn.XLOOKUP(I4579,UTILIZADAS[Contacto1],UTILIZADAS[Source.Name],,0)</f>
        <v>#N/A</v>
      </c>
      <c r="B4579" s="18" t="e">
        <f>VLOOKUP(J4579,Ref!A:C,3,0)</f>
        <v>#N/A</v>
      </c>
      <c r="C4579" s="18" t="e">
        <f>VLOOKUP(J4579,Ref!A:D,4,0)</f>
        <v>#N/A</v>
      </c>
      <c r="D4579" s="18" t="str">
        <f t="shared" si="213"/>
        <v>00/ene</v>
      </c>
      <c r="E4579" s="18">
        <f t="shared" si="215"/>
        <v>0</v>
      </c>
      <c r="F4579" s="18">
        <v>1</v>
      </c>
      <c r="G4579" s="18">
        <f t="shared" si="214"/>
        <v>0</v>
      </c>
    </row>
    <row r="4580" spans="1:7">
      <c r="A4580" t="e">
        <f>_xlfn.XLOOKUP(I4580,UTILIZADAS[Contacto1],UTILIZADAS[Source.Name],,0)</f>
        <v>#N/A</v>
      </c>
      <c r="B4580" s="18" t="e">
        <f>VLOOKUP(J4580,Ref!A:C,3,0)</f>
        <v>#N/A</v>
      </c>
      <c r="C4580" s="18" t="e">
        <f>VLOOKUP(J4580,Ref!A:D,4,0)</f>
        <v>#N/A</v>
      </c>
      <c r="D4580" s="18" t="str">
        <f t="shared" si="213"/>
        <v>00/ene</v>
      </c>
      <c r="E4580" s="18">
        <f t="shared" si="215"/>
        <v>0</v>
      </c>
      <c r="F4580" s="18">
        <v>1</v>
      </c>
      <c r="G4580" s="18">
        <f t="shared" si="214"/>
        <v>0</v>
      </c>
    </row>
    <row r="4581" spans="1:7">
      <c r="A4581" t="e">
        <f>_xlfn.XLOOKUP(I4581,UTILIZADAS[Contacto1],UTILIZADAS[Source.Name],,0)</f>
        <v>#N/A</v>
      </c>
      <c r="B4581" s="18" t="e">
        <f>VLOOKUP(J4581,Ref!A:C,3,0)</f>
        <v>#N/A</v>
      </c>
      <c r="C4581" s="18" t="e">
        <f>VLOOKUP(J4581,Ref!A:D,4,0)</f>
        <v>#N/A</v>
      </c>
      <c r="D4581" s="18" t="str">
        <f t="shared" si="213"/>
        <v>00/ene</v>
      </c>
      <c r="E4581" s="18">
        <f t="shared" si="215"/>
        <v>0</v>
      </c>
      <c r="F4581" s="18">
        <v>1</v>
      </c>
      <c r="G4581" s="18">
        <f t="shared" si="214"/>
        <v>0</v>
      </c>
    </row>
    <row r="4582" spans="1:7">
      <c r="A4582" t="e">
        <f>_xlfn.XLOOKUP(I4582,UTILIZADAS[Contacto1],UTILIZADAS[Source.Name],,0)</f>
        <v>#N/A</v>
      </c>
      <c r="B4582" s="18" t="e">
        <f>VLOOKUP(J4582,Ref!A:C,3,0)</f>
        <v>#N/A</v>
      </c>
      <c r="C4582" s="18" t="e">
        <f>VLOOKUP(J4582,Ref!A:D,4,0)</f>
        <v>#N/A</v>
      </c>
      <c r="D4582" s="18" t="str">
        <f t="shared" si="213"/>
        <v>00/ene</v>
      </c>
      <c r="E4582" s="18">
        <f t="shared" si="215"/>
        <v>0</v>
      </c>
      <c r="F4582" s="18">
        <v>1</v>
      </c>
      <c r="G4582" s="18">
        <f t="shared" si="214"/>
        <v>0</v>
      </c>
    </row>
    <row r="4583" spans="1:7">
      <c r="A4583" t="e">
        <f>_xlfn.XLOOKUP(I4583,UTILIZADAS[Contacto1],UTILIZADAS[Source.Name],,0)</f>
        <v>#N/A</v>
      </c>
      <c r="B4583" s="18" t="e">
        <f>VLOOKUP(J4583,Ref!A:C,3,0)</f>
        <v>#N/A</v>
      </c>
      <c r="C4583" s="18" t="e">
        <f>VLOOKUP(J4583,Ref!A:D,4,0)</f>
        <v>#N/A</v>
      </c>
      <c r="D4583" s="18" t="str">
        <f t="shared" si="213"/>
        <v>00/ene</v>
      </c>
      <c r="E4583" s="18">
        <f t="shared" si="215"/>
        <v>0</v>
      </c>
      <c r="F4583" s="18">
        <v>1</v>
      </c>
      <c r="G4583" s="18">
        <f t="shared" si="214"/>
        <v>0</v>
      </c>
    </row>
    <row r="4584" spans="1:7">
      <c r="A4584" t="e">
        <f>_xlfn.XLOOKUP(I4584,UTILIZADAS[Contacto1],UTILIZADAS[Source.Name],,0)</f>
        <v>#N/A</v>
      </c>
      <c r="B4584" s="18" t="e">
        <f>VLOOKUP(J4584,Ref!A:C,3,0)</f>
        <v>#N/A</v>
      </c>
      <c r="C4584" s="18" t="e">
        <f>VLOOKUP(J4584,Ref!A:D,4,0)</f>
        <v>#N/A</v>
      </c>
      <c r="D4584" s="18" t="str">
        <f t="shared" si="213"/>
        <v>00/ene</v>
      </c>
      <c r="E4584" s="18">
        <f t="shared" si="215"/>
        <v>0</v>
      </c>
      <c r="F4584" s="18">
        <v>1</v>
      </c>
      <c r="G4584" s="18">
        <f t="shared" si="214"/>
        <v>0</v>
      </c>
    </row>
    <row r="4585" spans="1:7">
      <c r="A4585" t="e">
        <f>_xlfn.XLOOKUP(I4585,UTILIZADAS[Contacto1],UTILIZADAS[Source.Name],,0)</f>
        <v>#N/A</v>
      </c>
      <c r="B4585" s="18" t="e">
        <f>VLOOKUP(J4585,Ref!A:C,3,0)</f>
        <v>#N/A</v>
      </c>
      <c r="C4585" s="18" t="e">
        <f>VLOOKUP(J4585,Ref!A:D,4,0)</f>
        <v>#N/A</v>
      </c>
      <c r="D4585" s="18" t="str">
        <f t="shared" si="213"/>
        <v>00/ene</v>
      </c>
      <c r="E4585" s="18">
        <f t="shared" si="215"/>
        <v>0</v>
      </c>
      <c r="F4585" s="18">
        <v>1</v>
      </c>
      <c r="G4585" s="18">
        <f t="shared" si="214"/>
        <v>0</v>
      </c>
    </row>
    <row r="4586" spans="1:7">
      <c r="A4586" t="e">
        <f>_xlfn.XLOOKUP(I4586,UTILIZADAS[Contacto1],UTILIZADAS[Source.Name],,0)</f>
        <v>#N/A</v>
      </c>
      <c r="B4586" s="18" t="e">
        <f>VLOOKUP(J4586,Ref!A:C,3,0)</f>
        <v>#N/A</v>
      </c>
      <c r="C4586" s="18" t="e">
        <f>VLOOKUP(J4586,Ref!A:D,4,0)</f>
        <v>#N/A</v>
      </c>
      <c r="D4586" s="18" t="str">
        <f t="shared" si="213"/>
        <v>00/ene</v>
      </c>
      <c r="E4586" s="18">
        <f t="shared" si="215"/>
        <v>0</v>
      </c>
      <c r="F4586" s="18">
        <v>1</v>
      </c>
      <c r="G4586" s="18">
        <f t="shared" si="214"/>
        <v>0</v>
      </c>
    </row>
    <row r="4587" spans="1:7">
      <c r="A4587" t="e">
        <f>_xlfn.XLOOKUP(I4587,UTILIZADAS[Contacto1],UTILIZADAS[Source.Name],,0)</f>
        <v>#N/A</v>
      </c>
      <c r="B4587" s="18" t="e">
        <f>VLOOKUP(J4587,Ref!A:C,3,0)</f>
        <v>#N/A</v>
      </c>
      <c r="C4587" s="18" t="e">
        <f>VLOOKUP(J4587,Ref!A:D,4,0)</f>
        <v>#N/A</v>
      </c>
      <c r="D4587" s="18" t="str">
        <f t="shared" si="213"/>
        <v>00/ene</v>
      </c>
      <c r="E4587" s="18">
        <f t="shared" si="215"/>
        <v>0</v>
      </c>
      <c r="F4587" s="18">
        <v>1</v>
      </c>
      <c r="G4587" s="18">
        <f t="shared" si="214"/>
        <v>0</v>
      </c>
    </row>
    <row r="4588" spans="1:7">
      <c r="A4588" t="e">
        <f>_xlfn.XLOOKUP(I4588,UTILIZADAS[Contacto1],UTILIZADAS[Source.Name],,0)</f>
        <v>#N/A</v>
      </c>
      <c r="B4588" s="18" t="e">
        <f>VLOOKUP(J4588,Ref!A:C,3,0)</f>
        <v>#N/A</v>
      </c>
      <c r="C4588" s="18" t="e">
        <f>VLOOKUP(J4588,Ref!A:D,4,0)</f>
        <v>#N/A</v>
      </c>
      <c r="D4588" s="18" t="str">
        <f t="shared" si="213"/>
        <v>00/ene</v>
      </c>
      <c r="E4588" s="18">
        <f t="shared" si="215"/>
        <v>0</v>
      </c>
      <c r="F4588" s="18">
        <v>1</v>
      </c>
      <c r="G4588" s="18">
        <f t="shared" si="214"/>
        <v>0</v>
      </c>
    </row>
    <row r="4589" spans="1:7">
      <c r="A4589" t="e">
        <f>_xlfn.XLOOKUP(I4589,UTILIZADAS[Contacto1],UTILIZADAS[Source.Name],,0)</f>
        <v>#N/A</v>
      </c>
      <c r="B4589" s="18" t="e">
        <f>VLOOKUP(J4589,Ref!A:C,3,0)</f>
        <v>#N/A</v>
      </c>
      <c r="C4589" s="18" t="e">
        <f>VLOOKUP(J4589,Ref!A:D,4,0)</f>
        <v>#N/A</v>
      </c>
      <c r="D4589" s="18" t="str">
        <f t="shared" si="213"/>
        <v>00/ene</v>
      </c>
      <c r="E4589" s="18">
        <f t="shared" si="215"/>
        <v>0</v>
      </c>
      <c r="F4589" s="18">
        <v>1</v>
      </c>
      <c r="G4589" s="18">
        <f t="shared" si="214"/>
        <v>0</v>
      </c>
    </row>
    <row r="4590" spans="1:7">
      <c r="A4590" t="e">
        <f>_xlfn.XLOOKUP(I4590,UTILIZADAS[Contacto1],UTILIZADAS[Source.Name],,0)</f>
        <v>#N/A</v>
      </c>
      <c r="B4590" s="18" t="e">
        <f>VLOOKUP(J4590,Ref!A:C,3,0)</f>
        <v>#N/A</v>
      </c>
      <c r="C4590" s="18" t="e">
        <f>VLOOKUP(J4590,Ref!A:D,4,0)</f>
        <v>#N/A</v>
      </c>
      <c r="D4590" s="18" t="str">
        <f t="shared" si="213"/>
        <v>00/ene</v>
      </c>
      <c r="E4590" s="18">
        <f t="shared" si="215"/>
        <v>0</v>
      </c>
      <c r="F4590" s="18">
        <v>1</v>
      </c>
      <c r="G4590" s="18">
        <f t="shared" si="214"/>
        <v>0</v>
      </c>
    </row>
    <row r="4591" spans="1:7">
      <c r="A4591" t="e">
        <f>_xlfn.XLOOKUP(I4591,UTILIZADAS[Contacto1],UTILIZADAS[Source.Name],,0)</f>
        <v>#N/A</v>
      </c>
      <c r="B4591" s="18" t="e">
        <f>VLOOKUP(J4591,Ref!A:C,3,0)</f>
        <v>#N/A</v>
      </c>
      <c r="C4591" s="18" t="e">
        <f>VLOOKUP(J4591,Ref!A:D,4,0)</f>
        <v>#N/A</v>
      </c>
      <c r="D4591" s="18" t="str">
        <f t="shared" si="213"/>
        <v>00/ene</v>
      </c>
      <c r="E4591" s="18">
        <f t="shared" si="215"/>
        <v>0</v>
      </c>
      <c r="F4591" s="18">
        <v>1</v>
      </c>
      <c r="G4591" s="18">
        <f t="shared" si="214"/>
        <v>0</v>
      </c>
    </row>
    <row r="4592" spans="1:7">
      <c r="A4592" t="e">
        <f>_xlfn.XLOOKUP(I4592,UTILIZADAS[Contacto1],UTILIZADAS[Source.Name],,0)</f>
        <v>#N/A</v>
      </c>
      <c r="B4592" s="18" t="e">
        <f>VLOOKUP(J4592,Ref!A:C,3,0)</f>
        <v>#N/A</v>
      </c>
      <c r="C4592" s="18" t="e">
        <f>VLOOKUP(J4592,Ref!A:D,4,0)</f>
        <v>#N/A</v>
      </c>
      <c r="D4592" s="18" t="str">
        <f t="shared" si="213"/>
        <v>00/ene</v>
      </c>
      <c r="E4592" s="18">
        <f t="shared" si="215"/>
        <v>0</v>
      </c>
      <c r="F4592" s="18">
        <v>1</v>
      </c>
      <c r="G4592" s="18">
        <f t="shared" si="214"/>
        <v>0</v>
      </c>
    </row>
    <row r="4593" spans="1:7">
      <c r="A4593" t="e">
        <f>_xlfn.XLOOKUP(I4593,UTILIZADAS[Contacto1],UTILIZADAS[Source.Name],,0)</f>
        <v>#N/A</v>
      </c>
      <c r="B4593" s="18" t="e">
        <f>VLOOKUP(J4593,Ref!A:C,3,0)</f>
        <v>#N/A</v>
      </c>
      <c r="C4593" s="18" t="e">
        <f>VLOOKUP(J4593,Ref!A:D,4,0)</f>
        <v>#N/A</v>
      </c>
      <c r="D4593" s="18" t="str">
        <f t="shared" si="213"/>
        <v>00/ene</v>
      </c>
      <c r="E4593" s="18">
        <f t="shared" si="215"/>
        <v>0</v>
      </c>
      <c r="F4593" s="18">
        <v>1</v>
      </c>
      <c r="G4593" s="18">
        <f t="shared" si="214"/>
        <v>0</v>
      </c>
    </row>
    <row r="4594" spans="1:7">
      <c r="A4594" t="e">
        <f>_xlfn.XLOOKUP(I4594,UTILIZADAS[Contacto1],UTILIZADAS[Source.Name],,0)</f>
        <v>#N/A</v>
      </c>
      <c r="B4594" s="18" t="e">
        <f>VLOOKUP(J4594,Ref!A:C,3,0)</f>
        <v>#N/A</v>
      </c>
      <c r="C4594" s="18" t="e">
        <f>VLOOKUP(J4594,Ref!A:D,4,0)</f>
        <v>#N/A</v>
      </c>
      <c r="D4594" s="18" t="str">
        <f t="shared" ref="D4594:D4657" si="216">TEXT(H4594,"dd/mmm")</f>
        <v>00/ene</v>
      </c>
      <c r="E4594" s="18">
        <f t="shared" si="215"/>
        <v>0</v>
      </c>
      <c r="F4594" s="18">
        <v>1</v>
      </c>
      <c r="G4594" s="18">
        <f t="shared" ref="G4594:G4657" si="217">IF(I4594=I4595,0,1)</f>
        <v>0</v>
      </c>
    </row>
    <row r="4595" spans="1:7">
      <c r="A4595" t="e">
        <f>_xlfn.XLOOKUP(I4595,UTILIZADAS[Contacto1],UTILIZADAS[Source.Name],,0)</f>
        <v>#N/A</v>
      </c>
      <c r="B4595" s="18" t="e">
        <f>VLOOKUP(J4595,Ref!A:C,3,0)</f>
        <v>#N/A</v>
      </c>
      <c r="C4595" s="18" t="e">
        <f>VLOOKUP(J4595,Ref!A:D,4,0)</f>
        <v>#N/A</v>
      </c>
      <c r="D4595" s="18" t="str">
        <f t="shared" si="216"/>
        <v>00/ene</v>
      </c>
      <c r="E4595" s="18">
        <f t="shared" si="215"/>
        <v>0</v>
      </c>
      <c r="F4595" s="18">
        <v>1</v>
      </c>
      <c r="G4595" s="18">
        <f t="shared" si="217"/>
        <v>0</v>
      </c>
    </row>
    <row r="4596" spans="1:7">
      <c r="A4596" t="e">
        <f>_xlfn.XLOOKUP(I4596,UTILIZADAS[Contacto1],UTILIZADAS[Source.Name],,0)</f>
        <v>#N/A</v>
      </c>
      <c r="B4596" s="18" t="e">
        <f>VLOOKUP(J4596,Ref!A:C,3,0)</f>
        <v>#N/A</v>
      </c>
      <c r="C4596" s="18" t="e">
        <f>VLOOKUP(J4596,Ref!A:D,4,0)</f>
        <v>#N/A</v>
      </c>
      <c r="D4596" s="18" t="str">
        <f t="shared" si="216"/>
        <v>00/ene</v>
      </c>
      <c r="E4596" s="18">
        <f t="shared" si="215"/>
        <v>0</v>
      </c>
      <c r="F4596" s="18">
        <v>1</v>
      </c>
      <c r="G4596" s="18">
        <f t="shared" si="217"/>
        <v>0</v>
      </c>
    </row>
    <row r="4597" spans="1:7">
      <c r="A4597" t="e">
        <f>_xlfn.XLOOKUP(I4597,UTILIZADAS[Contacto1],UTILIZADAS[Source.Name],,0)</f>
        <v>#N/A</v>
      </c>
      <c r="B4597" s="18" t="e">
        <f>VLOOKUP(J4597,Ref!A:C,3,0)</f>
        <v>#N/A</v>
      </c>
      <c r="C4597" s="18" t="e">
        <f>VLOOKUP(J4597,Ref!A:D,4,0)</f>
        <v>#N/A</v>
      </c>
      <c r="D4597" s="18" t="str">
        <f t="shared" si="216"/>
        <v>00/ene</v>
      </c>
      <c r="E4597" s="18">
        <f t="shared" si="215"/>
        <v>0</v>
      </c>
      <c r="F4597" s="18">
        <v>1</v>
      </c>
      <c r="G4597" s="18">
        <f t="shared" si="217"/>
        <v>0</v>
      </c>
    </row>
    <row r="4598" spans="1:7">
      <c r="A4598" t="e">
        <f>_xlfn.XLOOKUP(I4598,UTILIZADAS[Contacto1],UTILIZADAS[Source.Name],,0)</f>
        <v>#N/A</v>
      </c>
      <c r="B4598" s="18" t="e">
        <f>VLOOKUP(J4598,Ref!A:C,3,0)</f>
        <v>#N/A</v>
      </c>
      <c r="C4598" s="18" t="e">
        <f>VLOOKUP(J4598,Ref!A:D,4,0)</f>
        <v>#N/A</v>
      </c>
      <c r="D4598" s="18" t="str">
        <f t="shared" si="216"/>
        <v>00/ene</v>
      </c>
      <c r="E4598" s="18">
        <f t="shared" si="215"/>
        <v>0</v>
      </c>
      <c r="F4598" s="18">
        <v>1</v>
      </c>
      <c r="G4598" s="18">
        <f t="shared" si="217"/>
        <v>0</v>
      </c>
    </row>
    <row r="4599" spans="1:7">
      <c r="A4599" t="e">
        <f>_xlfn.XLOOKUP(I4599,UTILIZADAS[Contacto1],UTILIZADAS[Source.Name],,0)</f>
        <v>#N/A</v>
      </c>
      <c r="B4599" s="18" t="e">
        <f>VLOOKUP(J4599,Ref!A:C,3,0)</f>
        <v>#N/A</v>
      </c>
      <c r="C4599" s="18" t="e">
        <f>VLOOKUP(J4599,Ref!A:D,4,0)</f>
        <v>#N/A</v>
      </c>
      <c r="D4599" s="18" t="str">
        <f t="shared" si="216"/>
        <v>00/ene</v>
      </c>
      <c r="E4599" s="18">
        <f t="shared" si="215"/>
        <v>0</v>
      </c>
      <c r="F4599" s="18">
        <v>1</v>
      </c>
      <c r="G4599" s="18">
        <f t="shared" si="217"/>
        <v>0</v>
      </c>
    </row>
    <row r="4600" spans="1:7">
      <c r="A4600" t="e">
        <f>_xlfn.XLOOKUP(I4600,UTILIZADAS[Contacto1],UTILIZADAS[Source.Name],,0)</f>
        <v>#N/A</v>
      </c>
      <c r="B4600" s="18" t="e">
        <f>VLOOKUP(J4600,Ref!A:C,3,0)</f>
        <v>#N/A</v>
      </c>
      <c r="C4600" s="18" t="e">
        <f>VLOOKUP(J4600,Ref!A:D,4,0)</f>
        <v>#N/A</v>
      </c>
      <c r="D4600" s="18" t="str">
        <f t="shared" si="216"/>
        <v>00/ene</v>
      </c>
      <c r="E4600" s="18">
        <f t="shared" si="215"/>
        <v>0</v>
      </c>
      <c r="F4600" s="18">
        <v>1</v>
      </c>
      <c r="G4600" s="18">
        <f t="shared" si="217"/>
        <v>0</v>
      </c>
    </row>
    <row r="4601" spans="1:7">
      <c r="A4601" t="e">
        <f>_xlfn.XLOOKUP(I4601,UTILIZADAS[Contacto1],UTILIZADAS[Source.Name],,0)</f>
        <v>#N/A</v>
      </c>
      <c r="B4601" s="18" t="e">
        <f>VLOOKUP(J4601,Ref!A:C,3,0)</f>
        <v>#N/A</v>
      </c>
      <c r="C4601" s="18" t="e">
        <f>VLOOKUP(J4601,Ref!A:D,4,0)</f>
        <v>#N/A</v>
      </c>
      <c r="D4601" s="18" t="str">
        <f t="shared" si="216"/>
        <v>00/ene</v>
      </c>
      <c r="E4601" s="18">
        <f t="shared" si="215"/>
        <v>0</v>
      </c>
      <c r="F4601" s="18">
        <v>1</v>
      </c>
      <c r="G4601" s="18">
        <f t="shared" si="217"/>
        <v>0</v>
      </c>
    </row>
    <row r="4602" spans="1:7">
      <c r="A4602" t="e">
        <f>_xlfn.XLOOKUP(I4602,UTILIZADAS[Contacto1],UTILIZADAS[Source.Name],,0)</f>
        <v>#N/A</v>
      </c>
      <c r="B4602" s="18" t="e">
        <f>VLOOKUP(J4602,Ref!A:C,3,0)</f>
        <v>#N/A</v>
      </c>
      <c r="C4602" s="18" t="e">
        <f>VLOOKUP(J4602,Ref!A:D,4,0)</f>
        <v>#N/A</v>
      </c>
      <c r="D4602" s="18" t="str">
        <f t="shared" si="216"/>
        <v>00/ene</v>
      </c>
      <c r="E4602" s="18">
        <f t="shared" si="215"/>
        <v>0</v>
      </c>
      <c r="F4602" s="18">
        <v>1</v>
      </c>
      <c r="G4602" s="18">
        <f t="shared" si="217"/>
        <v>0</v>
      </c>
    </row>
    <row r="4603" spans="1:7">
      <c r="A4603" t="e">
        <f>_xlfn.XLOOKUP(I4603,UTILIZADAS[Contacto1],UTILIZADAS[Source.Name],,0)</f>
        <v>#N/A</v>
      </c>
      <c r="B4603" s="18" t="e">
        <f>VLOOKUP(J4603,Ref!A:C,3,0)</f>
        <v>#N/A</v>
      </c>
      <c r="C4603" s="18" t="e">
        <f>VLOOKUP(J4603,Ref!A:D,4,0)</f>
        <v>#N/A</v>
      </c>
      <c r="D4603" s="18" t="str">
        <f t="shared" si="216"/>
        <v>00/ene</v>
      </c>
      <c r="E4603" s="18">
        <f t="shared" si="215"/>
        <v>0</v>
      </c>
      <c r="F4603" s="18">
        <v>1</v>
      </c>
      <c r="G4603" s="18">
        <f t="shared" si="217"/>
        <v>0</v>
      </c>
    </row>
    <row r="4604" spans="1:7">
      <c r="A4604" t="e">
        <f>_xlfn.XLOOKUP(I4604,UTILIZADAS[Contacto1],UTILIZADAS[Source.Name],,0)</f>
        <v>#N/A</v>
      </c>
      <c r="B4604" s="18" t="e">
        <f>VLOOKUP(J4604,Ref!A:C,3,0)</f>
        <v>#N/A</v>
      </c>
      <c r="C4604" s="18" t="e">
        <f>VLOOKUP(J4604,Ref!A:D,4,0)</f>
        <v>#N/A</v>
      </c>
      <c r="D4604" s="18" t="str">
        <f t="shared" si="216"/>
        <v>00/ene</v>
      </c>
      <c r="E4604" s="18">
        <f t="shared" si="215"/>
        <v>0</v>
      </c>
      <c r="F4604" s="18">
        <v>1</v>
      </c>
      <c r="G4604" s="18">
        <f t="shared" si="217"/>
        <v>0</v>
      </c>
    </row>
    <row r="4605" spans="1:7">
      <c r="A4605" t="e">
        <f>_xlfn.XLOOKUP(I4605,UTILIZADAS[Contacto1],UTILIZADAS[Source.Name],,0)</f>
        <v>#N/A</v>
      </c>
      <c r="B4605" s="18" t="e">
        <f>VLOOKUP(J4605,Ref!A:C,3,0)</f>
        <v>#N/A</v>
      </c>
      <c r="C4605" s="18" t="e">
        <f>VLOOKUP(J4605,Ref!A:D,4,0)</f>
        <v>#N/A</v>
      </c>
      <c r="D4605" s="18" t="str">
        <f t="shared" si="216"/>
        <v>00/ene</v>
      </c>
      <c r="E4605" s="18">
        <f t="shared" si="215"/>
        <v>0</v>
      </c>
      <c r="F4605" s="18">
        <v>1</v>
      </c>
      <c r="G4605" s="18">
        <f t="shared" si="217"/>
        <v>0</v>
      </c>
    </row>
    <row r="4606" spans="1:7">
      <c r="A4606" t="e">
        <f>_xlfn.XLOOKUP(I4606,UTILIZADAS[Contacto1],UTILIZADAS[Source.Name],,0)</f>
        <v>#N/A</v>
      </c>
      <c r="B4606" s="18" t="e">
        <f>VLOOKUP(J4606,Ref!A:C,3,0)</f>
        <v>#N/A</v>
      </c>
      <c r="C4606" s="18" t="e">
        <f>VLOOKUP(J4606,Ref!A:D,4,0)</f>
        <v>#N/A</v>
      </c>
      <c r="D4606" s="18" t="str">
        <f t="shared" si="216"/>
        <v>00/ene</v>
      </c>
      <c r="E4606" s="18">
        <f t="shared" si="215"/>
        <v>0</v>
      </c>
      <c r="F4606" s="18">
        <v>1</v>
      </c>
      <c r="G4606" s="18">
        <f t="shared" si="217"/>
        <v>0</v>
      </c>
    </row>
    <row r="4607" spans="1:7">
      <c r="A4607" t="e">
        <f>_xlfn.XLOOKUP(I4607,UTILIZADAS[Contacto1],UTILIZADAS[Source.Name],,0)</f>
        <v>#N/A</v>
      </c>
      <c r="B4607" s="18" t="e">
        <f>VLOOKUP(J4607,Ref!A:C,3,0)</f>
        <v>#N/A</v>
      </c>
      <c r="C4607" s="18" t="e">
        <f>VLOOKUP(J4607,Ref!A:D,4,0)</f>
        <v>#N/A</v>
      </c>
      <c r="D4607" s="18" t="str">
        <f t="shared" si="216"/>
        <v>00/ene</v>
      </c>
      <c r="E4607" s="18">
        <f t="shared" si="215"/>
        <v>0</v>
      </c>
      <c r="F4607" s="18">
        <v>1</v>
      </c>
      <c r="G4607" s="18">
        <f t="shared" si="217"/>
        <v>0</v>
      </c>
    </row>
    <row r="4608" spans="1:7">
      <c r="A4608" t="e">
        <f>_xlfn.XLOOKUP(I4608,UTILIZADAS[Contacto1],UTILIZADAS[Source.Name],,0)</f>
        <v>#N/A</v>
      </c>
      <c r="B4608" s="18" t="e">
        <f>VLOOKUP(J4608,Ref!A:C,3,0)</f>
        <v>#N/A</v>
      </c>
      <c r="C4608" s="18" t="e">
        <f>VLOOKUP(J4608,Ref!A:D,4,0)</f>
        <v>#N/A</v>
      </c>
      <c r="D4608" s="18" t="str">
        <f t="shared" si="216"/>
        <v>00/ene</v>
      </c>
      <c r="E4608" s="18">
        <f t="shared" si="215"/>
        <v>0</v>
      </c>
      <c r="F4608" s="18">
        <v>1</v>
      </c>
      <c r="G4608" s="18">
        <f t="shared" si="217"/>
        <v>0</v>
      </c>
    </row>
    <row r="4609" spans="1:7">
      <c r="A4609" t="e">
        <f>_xlfn.XLOOKUP(I4609,UTILIZADAS[Contacto1],UTILIZADAS[Source.Name],,0)</f>
        <v>#N/A</v>
      </c>
      <c r="B4609" s="18" t="e">
        <f>VLOOKUP(J4609,Ref!A:C,3,0)</f>
        <v>#N/A</v>
      </c>
      <c r="C4609" s="18" t="e">
        <f>VLOOKUP(J4609,Ref!A:D,4,0)</f>
        <v>#N/A</v>
      </c>
      <c r="D4609" s="18" t="str">
        <f t="shared" si="216"/>
        <v>00/ene</v>
      </c>
      <c r="E4609" s="18">
        <f t="shared" si="215"/>
        <v>0</v>
      </c>
      <c r="F4609" s="18">
        <v>1</v>
      </c>
      <c r="G4609" s="18">
        <f t="shared" si="217"/>
        <v>0</v>
      </c>
    </row>
    <row r="4610" spans="1:7">
      <c r="A4610" t="e">
        <f>_xlfn.XLOOKUP(I4610,UTILIZADAS[Contacto1],UTILIZADAS[Source.Name],,0)</f>
        <v>#N/A</v>
      </c>
      <c r="B4610" s="18" t="e">
        <f>VLOOKUP(J4610,Ref!A:C,3,0)</f>
        <v>#N/A</v>
      </c>
      <c r="C4610" s="18" t="e">
        <f>VLOOKUP(J4610,Ref!A:D,4,0)</f>
        <v>#N/A</v>
      </c>
      <c r="D4610" s="18" t="str">
        <f t="shared" si="216"/>
        <v>00/ene</v>
      </c>
      <c r="E4610" s="18">
        <f t="shared" ref="E4610:E4673" si="218">+COUNTIF(I:I,I4610)</f>
        <v>0</v>
      </c>
      <c r="F4610" s="18">
        <v>1</v>
      </c>
      <c r="G4610" s="18">
        <f t="shared" si="217"/>
        <v>0</v>
      </c>
    </row>
    <row r="4611" spans="1:7">
      <c r="A4611" t="e">
        <f>_xlfn.XLOOKUP(I4611,UTILIZADAS[Contacto1],UTILIZADAS[Source.Name],,0)</f>
        <v>#N/A</v>
      </c>
      <c r="B4611" s="18" t="e">
        <f>VLOOKUP(J4611,Ref!A:C,3,0)</f>
        <v>#N/A</v>
      </c>
      <c r="C4611" s="18" t="e">
        <f>VLOOKUP(J4611,Ref!A:D,4,0)</f>
        <v>#N/A</v>
      </c>
      <c r="D4611" s="18" t="str">
        <f t="shared" si="216"/>
        <v>00/ene</v>
      </c>
      <c r="E4611" s="18">
        <f t="shared" si="218"/>
        <v>0</v>
      </c>
      <c r="F4611" s="18">
        <v>1</v>
      </c>
      <c r="G4611" s="18">
        <f t="shared" si="217"/>
        <v>0</v>
      </c>
    </row>
    <row r="4612" spans="1:7">
      <c r="A4612" t="e">
        <f>_xlfn.XLOOKUP(I4612,UTILIZADAS[Contacto1],UTILIZADAS[Source.Name],,0)</f>
        <v>#N/A</v>
      </c>
      <c r="B4612" s="18" t="e">
        <f>VLOOKUP(J4612,Ref!A:C,3,0)</f>
        <v>#N/A</v>
      </c>
      <c r="C4612" s="18" t="e">
        <f>VLOOKUP(J4612,Ref!A:D,4,0)</f>
        <v>#N/A</v>
      </c>
      <c r="D4612" s="18" t="str">
        <f t="shared" si="216"/>
        <v>00/ene</v>
      </c>
      <c r="E4612" s="18">
        <f t="shared" si="218"/>
        <v>0</v>
      </c>
      <c r="F4612" s="18">
        <v>1</v>
      </c>
      <c r="G4612" s="18">
        <f t="shared" si="217"/>
        <v>0</v>
      </c>
    </row>
    <row r="4613" spans="1:7">
      <c r="A4613" t="e">
        <f>_xlfn.XLOOKUP(I4613,UTILIZADAS[Contacto1],UTILIZADAS[Source.Name],,0)</f>
        <v>#N/A</v>
      </c>
      <c r="B4613" s="18" t="e">
        <f>VLOOKUP(J4613,Ref!A:C,3,0)</f>
        <v>#N/A</v>
      </c>
      <c r="C4613" s="18" t="e">
        <f>VLOOKUP(J4613,Ref!A:D,4,0)</f>
        <v>#N/A</v>
      </c>
      <c r="D4613" s="18" t="str">
        <f t="shared" si="216"/>
        <v>00/ene</v>
      </c>
      <c r="E4613" s="18">
        <f t="shared" si="218"/>
        <v>0</v>
      </c>
      <c r="F4613" s="18">
        <v>1</v>
      </c>
      <c r="G4613" s="18">
        <f t="shared" si="217"/>
        <v>0</v>
      </c>
    </row>
    <row r="4614" spans="1:7">
      <c r="A4614" t="e">
        <f>_xlfn.XLOOKUP(I4614,UTILIZADAS[Contacto1],UTILIZADAS[Source.Name],,0)</f>
        <v>#N/A</v>
      </c>
      <c r="B4614" s="18" t="e">
        <f>VLOOKUP(J4614,Ref!A:C,3,0)</f>
        <v>#N/A</v>
      </c>
      <c r="C4614" s="18" t="e">
        <f>VLOOKUP(J4614,Ref!A:D,4,0)</f>
        <v>#N/A</v>
      </c>
      <c r="D4614" s="18" t="str">
        <f t="shared" si="216"/>
        <v>00/ene</v>
      </c>
      <c r="E4614" s="18">
        <f t="shared" si="218"/>
        <v>0</v>
      </c>
      <c r="F4614" s="18">
        <v>1</v>
      </c>
      <c r="G4614" s="18">
        <f t="shared" si="217"/>
        <v>0</v>
      </c>
    </row>
    <row r="4615" spans="1:7">
      <c r="A4615" t="e">
        <f>_xlfn.XLOOKUP(I4615,UTILIZADAS[Contacto1],UTILIZADAS[Source.Name],,0)</f>
        <v>#N/A</v>
      </c>
      <c r="B4615" s="18" t="e">
        <f>VLOOKUP(J4615,Ref!A:C,3,0)</f>
        <v>#N/A</v>
      </c>
      <c r="C4615" s="18" t="e">
        <f>VLOOKUP(J4615,Ref!A:D,4,0)</f>
        <v>#N/A</v>
      </c>
      <c r="D4615" s="18" t="str">
        <f t="shared" si="216"/>
        <v>00/ene</v>
      </c>
      <c r="E4615" s="18">
        <f t="shared" si="218"/>
        <v>0</v>
      </c>
      <c r="F4615" s="18">
        <v>1</v>
      </c>
      <c r="G4615" s="18">
        <f t="shared" si="217"/>
        <v>0</v>
      </c>
    </row>
    <row r="4616" spans="1:7">
      <c r="A4616" t="e">
        <f>_xlfn.XLOOKUP(I4616,UTILIZADAS[Contacto1],UTILIZADAS[Source.Name],,0)</f>
        <v>#N/A</v>
      </c>
      <c r="B4616" s="18" t="e">
        <f>VLOOKUP(J4616,Ref!A:C,3,0)</f>
        <v>#N/A</v>
      </c>
      <c r="C4616" s="18" t="e">
        <f>VLOOKUP(J4616,Ref!A:D,4,0)</f>
        <v>#N/A</v>
      </c>
      <c r="D4616" s="18" t="str">
        <f t="shared" si="216"/>
        <v>00/ene</v>
      </c>
      <c r="E4616" s="18">
        <f t="shared" si="218"/>
        <v>0</v>
      </c>
      <c r="F4616" s="18">
        <v>1</v>
      </c>
      <c r="G4616" s="18">
        <f t="shared" si="217"/>
        <v>0</v>
      </c>
    </row>
    <row r="4617" spans="1:7">
      <c r="A4617" t="e">
        <f>_xlfn.XLOOKUP(I4617,UTILIZADAS[Contacto1],UTILIZADAS[Source.Name],,0)</f>
        <v>#N/A</v>
      </c>
      <c r="B4617" s="18" t="e">
        <f>VLOOKUP(J4617,Ref!A:C,3,0)</f>
        <v>#N/A</v>
      </c>
      <c r="C4617" s="18" t="e">
        <f>VLOOKUP(J4617,Ref!A:D,4,0)</f>
        <v>#N/A</v>
      </c>
      <c r="D4617" s="18" t="str">
        <f t="shared" si="216"/>
        <v>00/ene</v>
      </c>
      <c r="E4617" s="18">
        <f t="shared" si="218"/>
        <v>0</v>
      </c>
      <c r="F4617" s="18">
        <v>1</v>
      </c>
      <c r="G4617" s="18">
        <f t="shared" si="217"/>
        <v>0</v>
      </c>
    </row>
    <row r="4618" spans="1:7">
      <c r="A4618" t="e">
        <f>_xlfn.XLOOKUP(I4618,UTILIZADAS[Contacto1],UTILIZADAS[Source.Name],,0)</f>
        <v>#N/A</v>
      </c>
      <c r="B4618" s="18" t="e">
        <f>VLOOKUP(J4618,Ref!A:C,3,0)</f>
        <v>#N/A</v>
      </c>
      <c r="C4618" s="18" t="e">
        <f>VLOOKUP(J4618,Ref!A:D,4,0)</f>
        <v>#N/A</v>
      </c>
      <c r="D4618" s="18" t="str">
        <f t="shared" si="216"/>
        <v>00/ene</v>
      </c>
      <c r="E4618" s="18">
        <f t="shared" si="218"/>
        <v>0</v>
      </c>
      <c r="F4618" s="18">
        <v>1</v>
      </c>
      <c r="G4618" s="18">
        <f t="shared" si="217"/>
        <v>0</v>
      </c>
    </row>
    <row r="4619" spans="1:7">
      <c r="A4619" t="e">
        <f>_xlfn.XLOOKUP(I4619,UTILIZADAS[Contacto1],UTILIZADAS[Source.Name],,0)</f>
        <v>#N/A</v>
      </c>
      <c r="B4619" s="18" t="e">
        <f>VLOOKUP(J4619,Ref!A:C,3,0)</f>
        <v>#N/A</v>
      </c>
      <c r="C4619" s="18" t="e">
        <f>VLOOKUP(J4619,Ref!A:D,4,0)</f>
        <v>#N/A</v>
      </c>
      <c r="D4619" s="18" t="str">
        <f t="shared" si="216"/>
        <v>00/ene</v>
      </c>
      <c r="E4619" s="18">
        <f t="shared" si="218"/>
        <v>0</v>
      </c>
      <c r="F4619" s="18">
        <v>1</v>
      </c>
      <c r="G4619" s="18">
        <f t="shared" si="217"/>
        <v>0</v>
      </c>
    </row>
    <row r="4620" spans="1:7">
      <c r="A4620" t="e">
        <f>_xlfn.XLOOKUP(I4620,UTILIZADAS[Contacto1],UTILIZADAS[Source.Name],,0)</f>
        <v>#N/A</v>
      </c>
      <c r="B4620" s="18" t="e">
        <f>VLOOKUP(J4620,Ref!A:C,3,0)</f>
        <v>#N/A</v>
      </c>
      <c r="C4620" s="18" t="e">
        <f>VLOOKUP(J4620,Ref!A:D,4,0)</f>
        <v>#N/A</v>
      </c>
      <c r="D4620" s="18" t="str">
        <f t="shared" si="216"/>
        <v>00/ene</v>
      </c>
      <c r="E4620" s="18">
        <f t="shared" si="218"/>
        <v>0</v>
      </c>
      <c r="F4620" s="18">
        <v>1</v>
      </c>
      <c r="G4620" s="18">
        <f t="shared" si="217"/>
        <v>0</v>
      </c>
    </row>
    <row r="4621" spans="1:7">
      <c r="A4621" t="e">
        <f>_xlfn.XLOOKUP(I4621,UTILIZADAS[Contacto1],UTILIZADAS[Source.Name],,0)</f>
        <v>#N/A</v>
      </c>
      <c r="B4621" s="18" t="e">
        <f>VLOOKUP(J4621,Ref!A:C,3,0)</f>
        <v>#N/A</v>
      </c>
      <c r="C4621" s="18" t="e">
        <f>VLOOKUP(J4621,Ref!A:D,4,0)</f>
        <v>#N/A</v>
      </c>
      <c r="D4621" s="18" t="str">
        <f t="shared" si="216"/>
        <v>00/ene</v>
      </c>
      <c r="E4621" s="18">
        <f t="shared" si="218"/>
        <v>0</v>
      </c>
      <c r="F4621" s="18">
        <v>1</v>
      </c>
      <c r="G4621" s="18">
        <f t="shared" si="217"/>
        <v>0</v>
      </c>
    </row>
    <row r="4622" spans="1:7">
      <c r="A4622" t="e">
        <f>_xlfn.XLOOKUP(I4622,UTILIZADAS[Contacto1],UTILIZADAS[Source.Name],,0)</f>
        <v>#N/A</v>
      </c>
      <c r="B4622" s="18" t="e">
        <f>VLOOKUP(J4622,Ref!A:C,3,0)</f>
        <v>#N/A</v>
      </c>
      <c r="C4622" s="18" t="e">
        <f>VLOOKUP(J4622,Ref!A:D,4,0)</f>
        <v>#N/A</v>
      </c>
      <c r="D4622" s="18" t="str">
        <f t="shared" si="216"/>
        <v>00/ene</v>
      </c>
      <c r="E4622" s="18">
        <f t="shared" si="218"/>
        <v>0</v>
      </c>
      <c r="F4622" s="18">
        <v>1</v>
      </c>
      <c r="G4622" s="18">
        <f t="shared" si="217"/>
        <v>0</v>
      </c>
    </row>
    <row r="4623" spans="1:7">
      <c r="A4623" t="e">
        <f>_xlfn.XLOOKUP(I4623,UTILIZADAS[Contacto1],UTILIZADAS[Source.Name],,0)</f>
        <v>#N/A</v>
      </c>
      <c r="B4623" s="18" t="e">
        <f>VLOOKUP(J4623,Ref!A:C,3,0)</f>
        <v>#N/A</v>
      </c>
      <c r="C4623" s="18" t="e">
        <f>VLOOKUP(J4623,Ref!A:D,4,0)</f>
        <v>#N/A</v>
      </c>
      <c r="D4623" s="18" t="str">
        <f t="shared" si="216"/>
        <v>00/ene</v>
      </c>
      <c r="E4623" s="18">
        <f t="shared" si="218"/>
        <v>0</v>
      </c>
      <c r="F4623" s="18">
        <v>1</v>
      </c>
      <c r="G4623" s="18">
        <f t="shared" si="217"/>
        <v>0</v>
      </c>
    </row>
    <row r="4624" spans="1:7">
      <c r="A4624" t="e">
        <f>_xlfn.XLOOKUP(I4624,UTILIZADAS[Contacto1],UTILIZADAS[Source.Name],,0)</f>
        <v>#N/A</v>
      </c>
      <c r="B4624" s="18" t="e">
        <f>VLOOKUP(J4624,Ref!A:C,3,0)</f>
        <v>#N/A</v>
      </c>
      <c r="C4624" s="18" t="e">
        <f>VLOOKUP(J4624,Ref!A:D,4,0)</f>
        <v>#N/A</v>
      </c>
      <c r="D4624" s="18" t="str">
        <f t="shared" si="216"/>
        <v>00/ene</v>
      </c>
      <c r="E4624" s="18">
        <f t="shared" si="218"/>
        <v>0</v>
      </c>
      <c r="F4624" s="18">
        <v>1</v>
      </c>
      <c r="G4624" s="18">
        <f t="shared" si="217"/>
        <v>0</v>
      </c>
    </row>
    <row r="4625" spans="1:7">
      <c r="A4625" t="e">
        <f>_xlfn.XLOOKUP(I4625,UTILIZADAS[Contacto1],UTILIZADAS[Source.Name],,0)</f>
        <v>#N/A</v>
      </c>
      <c r="B4625" s="18" t="e">
        <f>VLOOKUP(J4625,Ref!A:C,3,0)</f>
        <v>#N/A</v>
      </c>
      <c r="C4625" s="18" t="e">
        <f>VLOOKUP(J4625,Ref!A:D,4,0)</f>
        <v>#N/A</v>
      </c>
      <c r="D4625" s="18" t="str">
        <f t="shared" si="216"/>
        <v>00/ene</v>
      </c>
      <c r="E4625" s="18">
        <f t="shared" si="218"/>
        <v>0</v>
      </c>
      <c r="F4625" s="18">
        <v>1</v>
      </c>
      <c r="G4625" s="18">
        <f t="shared" si="217"/>
        <v>0</v>
      </c>
    </row>
    <row r="4626" spans="1:7">
      <c r="A4626" t="e">
        <f>_xlfn.XLOOKUP(I4626,UTILIZADAS[Contacto1],UTILIZADAS[Source.Name],,0)</f>
        <v>#N/A</v>
      </c>
      <c r="B4626" s="18" t="e">
        <f>VLOOKUP(J4626,Ref!A:C,3,0)</f>
        <v>#N/A</v>
      </c>
      <c r="C4626" s="18" t="e">
        <f>VLOOKUP(J4626,Ref!A:D,4,0)</f>
        <v>#N/A</v>
      </c>
      <c r="D4626" s="18" t="str">
        <f t="shared" si="216"/>
        <v>00/ene</v>
      </c>
      <c r="E4626" s="18">
        <f t="shared" si="218"/>
        <v>0</v>
      </c>
      <c r="F4626" s="18">
        <v>1</v>
      </c>
      <c r="G4626" s="18">
        <f t="shared" si="217"/>
        <v>0</v>
      </c>
    </row>
    <row r="4627" spans="1:7">
      <c r="A4627" t="e">
        <f>_xlfn.XLOOKUP(I4627,UTILIZADAS[Contacto1],UTILIZADAS[Source.Name],,0)</f>
        <v>#N/A</v>
      </c>
      <c r="B4627" s="18" t="e">
        <f>VLOOKUP(J4627,Ref!A:C,3,0)</f>
        <v>#N/A</v>
      </c>
      <c r="C4627" s="18" t="e">
        <f>VLOOKUP(J4627,Ref!A:D,4,0)</f>
        <v>#N/A</v>
      </c>
      <c r="D4627" s="18" t="str">
        <f t="shared" si="216"/>
        <v>00/ene</v>
      </c>
      <c r="E4627" s="18">
        <f t="shared" si="218"/>
        <v>0</v>
      </c>
      <c r="F4627" s="18">
        <v>1</v>
      </c>
      <c r="G4627" s="18">
        <f t="shared" si="217"/>
        <v>0</v>
      </c>
    </row>
    <row r="4628" spans="1:7">
      <c r="A4628" t="e">
        <f>_xlfn.XLOOKUP(I4628,UTILIZADAS[Contacto1],UTILIZADAS[Source.Name],,0)</f>
        <v>#N/A</v>
      </c>
      <c r="B4628" s="18" t="e">
        <f>VLOOKUP(J4628,Ref!A:C,3,0)</f>
        <v>#N/A</v>
      </c>
      <c r="C4628" s="18" t="e">
        <f>VLOOKUP(J4628,Ref!A:D,4,0)</f>
        <v>#N/A</v>
      </c>
      <c r="D4628" s="18" t="str">
        <f t="shared" si="216"/>
        <v>00/ene</v>
      </c>
      <c r="E4628" s="18">
        <f t="shared" si="218"/>
        <v>0</v>
      </c>
      <c r="F4628" s="18">
        <v>1</v>
      </c>
      <c r="G4628" s="18">
        <f t="shared" si="217"/>
        <v>0</v>
      </c>
    </row>
    <row r="4629" spans="1:7">
      <c r="A4629" t="e">
        <f>_xlfn.XLOOKUP(I4629,UTILIZADAS[Contacto1],UTILIZADAS[Source.Name],,0)</f>
        <v>#N/A</v>
      </c>
      <c r="B4629" s="18" t="e">
        <f>VLOOKUP(J4629,Ref!A:C,3,0)</f>
        <v>#N/A</v>
      </c>
      <c r="C4629" s="18" t="e">
        <f>VLOOKUP(J4629,Ref!A:D,4,0)</f>
        <v>#N/A</v>
      </c>
      <c r="D4629" s="18" t="str">
        <f t="shared" si="216"/>
        <v>00/ene</v>
      </c>
      <c r="E4629" s="18">
        <f t="shared" si="218"/>
        <v>0</v>
      </c>
      <c r="F4629" s="18">
        <v>1</v>
      </c>
      <c r="G4629" s="18">
        <f t="shared" si="217"/>
        <v>0</v>
      </c>
    </row>
    <row r="4630" spans="1:7">
      <c r="A4630" t="e">
        <f>_xlfn.XLOOKUP(I4630,UTILIZADAS[Contacto1],UTILIZADAS[Source.Name],,0)</f>
        <v>#N/A</v>
      </c>
      <c r="B4630" s="18" t="e">
        <f>VLOOKUP(J4630,Ref!A:C,3,0)</f>
        <v>#N/A</v>
      </c>
      <c r="C4630" s="18" t="e">
        <f>VLOOKUP(J4630,Ref!A:D,4,0)</f>
        <v>#N/A</v>
      </c>
      <c r="D4630" s="18" t="str">
        <f t="shared" si="216"/>
        <v>00/ene</v>
      </c>
      <c r="E4630" s="18">
        <f t="shared" si="218"/>
        <v>0</v>
      </c>
      <c r="F4630" s="18">
        <v>1</v>
      </c>
      <c r="G4630" s="18">
        <f t="shared" si="217"/>
        <v>0</v>
      </c>
    </row>
    <row r="4631" spans="1:7">
      <c r="A4631" t="e">
        <f>_xlfn.XLOOKUP(I4631,UTILIZADAS[Contacto1],UTILIZADAS[Source.Name],,0)</f>
        <v>#N/A</v>
      </c>
      <c r="B4631" s="18" t="e">
        <f>VLOOKUP(J4631,Ref!A:C,3,0)</f>
        <v>#N/A</v>
      </c>
      <c r="C4631" s="18" t="e">
        <f>VLOOKUP(J4631,Ref!A:D,4,0)</f>
        <v>#N/A</v>
      </c>
      <c r="D4631" s="18" t="str">
        <f t="shared" si="216"/>
        <v>00/ene</v>
      </c>
      <c r="E4631" s="18">
        <f t="shared" si="218"/>
        <v>0</v>
      </c>
      <c r="F4631" s="18">
        <v>1</v>
      </c>
      <c r="G4631" s="18">
        <f t="shared" si="217"/>
        <v>0</v>
      </c>
    </row>
    <row r="4632" spans="1:7">
      <c r="A4632" t="e">
        <f>_xlfn.XLOOKUP(I4632,UTILIZADAS[Contacto1],UTILIZADAS[Source.Name],,0)</f>
        <v>#N/A</v>
      </c>
      <c r="B4632" s="18" t="e">
        <f>VLOOKUP(J4632,Ref!A:C,3,0)</f>
        <v>#N/A</v>
      </c>
      <c r="C4632" s="18" t="e">
        <f>VLOOKUP(J4632,Ref!A:D,4,0)</f>
        <v>#N/A</v>
      </c>
      <c r="D4632" s="18" t="str">
        <f t="shared" si="216"/>
        <v>00/ene</v>
      </c>
      <c r="E4632" s="18">
        <f t="shared" si="218"/>
        <v>0</v>
      </c>
      <c r="F4632" s="18">
        <v>1</v>
      </c>
      <c r="G4632" s="18">
        <f t="shared" si="217"/>
        <v>0</v>
      </c>
    </row>
    <row r="4633" spans="1:7">
      <c r="A4633" t="e">
        <f>_xlfn.XLOOKUP(I4633,UTILIZADAS[Contacto1],UTILIZADAS[Source.Name],,0)</f>
        <v>#N/A</v>
      </c>
      <c r="B4633" s="18" t="e">
        <f>VLOOKUP(J4633,Ref!A:C,3,0)</f>
        <v>#N/A</v>
      </c>
      <c r="C4633" s="18" t="e">
        <f>VLOOKUP(J4633,Ref!A:D,4,0)</f>
        <v>#N/A</v>
      </c>
      <c r="D4633" s="18" t="str">
        <f t="shared" si="216"/>
        <v>00/ene</v>
      </c>
      <c r="E4633" s="18">
        <f t="shared" si="218"/>
        <v>0</v>
      </c>
      <c r="F4633" s="18">
        <v>1</v>
      </c>
      <c r="G4633" s="18">
        <f t="shared" si="217"/>
        <v>0</v>
      </c>
    </row>
    <row r="4634" spans="1:7">
      <c r="A4634" t="e">
        <f>_xlfn.XLOOKUP(I4634,UTILIZADAS[Contacto1],UTILIZADAS[Source.Name],,0)</f>
        <v>#N/A</v>
      </c>
      <c r="B4634" s="18" t="e">
        <f>VLOOKUP(J4634,Ref!A:C,3,0)</f>
        <v>#N/A</v>
      </c>
      <c r="C4634" s="18" t="e">
        <f>VLOOKUP(J4634,Ref!A:D,4,0)</f>
        <v>#N/A</v>
      </c>
      <c r="D4634" s="18" t="str">
        <f t="shared" si="216"/>
        <v>00/ene</v>
      </c>
      <c r="E4634" s="18">
        <f t="shared" si="218"/>
        <v>0</v>
      </c>
      <c r="F4634" s="18">
        <v>1</v>
      </c>
      <c r="G4634" s="18">
        <f t="shared" si="217"/>
        <v>0</v>
      </c>
    </row>
    <row r="4635" spans="1:7">
      <c r="A4635" t="e">
        <f>_xlfn.XLOOKUP(I4635,UTILIZADAS[Contacto1],UTILIZADAS[Source.Name],,0)</f>
        <v>#N/A</v>
      </c>
      <c r="B4635" s="18" t="e">
        <f>VLOOKUP(J4635,Ref!A:C,3,0)</f>
        <v>#N/A</v>
      </c>
      <c r="C4635" s="18" t="e">
        <f>VLOOKUP(J4635,Ref!A:D,4,0)</f>
        <v>#N/A</v>
      </c>
      <c r="D4635" s="18" t="str">
        <f t="shared" si="216"/>
        <v>00/ene</v>
      </c>
      <c r="E4635" s="18">
        <f t="shared" si="218"/>
        <v>0</v>
      </c>
      <c r="F4635" s="18">
        <v>1</v>
      </c>
      <c r="G4635" s="18">
        <f t="shared" si="217"/>
        <v>0</v>
      </c>
    </row>
    <row r="4636" spans="1:7">
      <c r="A4636" t="e">
        <f>_xlfn.XLOOKUP(I4636,UTILIZADAS[Contacto1],UTILIZADAS[Source.Name],,0)</f>
        <v>#N/A</v>
      </c>
      <c r="B4636" s="18" t="e">
        <f>VLOOKUP(J4636,Ref!A:C,3,0)</f>
        <v>#N/A</v>
      </c>
      <c r="C4636" s="18" t="e">
        <f>VLOOKUP(J4636,Ref!A:D,4,0)</f>
        <v>#N/A</v>
      </c>
      <c r="D4636" s="18" t="str">
        <f t="shared" si="216"/>
        <v>00/ene</v>
      </c>
      <c r="E4636" s="18">
        <f t="shared" si="218"/>
        <v>0</v>
      </c>
      <c r="F4636" s="18">
        <v>1</v>
      </c>
      <c r="G4636" s="18">
        <f t="shared" si="217"/>
        <v>0</v>
      </c>
    </row>
    <row r="4637" spans="1:7">
      <c r="A4637" t="e">
        <f>_xlfn.XLOOKUP(I4637,UTILIZADAS[Contacto1],UTILIZADAS[Source.Name],,0)</f>
        <v>#N/A</v>
      </c>
      <c r="B4637" s="18" t="e">
        <f>VLOOKUP(J4637,Ref!A:C,3,0)</f>
        <v>#N/A</v>
      </c>
      <c r="C4637" s="18" t="e">
        <f>VLOOKUP(J4637,Ref!A:D,4,0)</f>
        <v>#N/A</v>
      </c>
      <c r="D4637" s="18" t="str">
        <f t="shared" si="216"/>
        <v>00/ene</v>
      </c>
      <c r="E4637" s="18">
        <f t="shared" si="218"/>
        <v>0</v>
      </c>
      <c r="F4637" s="18">
        <v>1</v>
      </c>
      <c r="G4637" s="18">
        <f t="shared" si="217"/>
        <v>0</v>
      </c>
    </row>
    <row r="4638" spans="1:7">
      <c r="A4638" t="e">
        <f>_xlfn.XLOOKUP(I4638,UTILIZADAS[Contacto1],UTILIZADAS[Source.Name],,0)</f>
        <v>#N/A</v>
      </c>
      <c r="B4638" s="18" t="e">
        <f>VLOOKUP(J4638,Ref!A:C,3,0)</f>
        <v>#N/A</v>
      </c>
      <c r="C4638" s="18" t="e">
        <f>VLOOKUP(J4638,Ref!A:D,4,0)</f>
        <v>#N/A</v>
      </c>
      <c r="D4638" s="18" t="str">
        <f t="shared" si="216"/>
        <v>00/ene</v>
      </c>
      <c r="E4638" s="18">
        <f t="shared" si="218"/>
        <v>0</v>
      </c>
      <c r="F4638" s="18">
        <v>1</v>
      </c>
      <c r="G4638" s="18">
        <f t="shared" si="217"/>
        <v>0</v>
      </c>
    </row>
    <row r="4639" spans="1:7">
      <c r="A4639" t="e">
        <f>_xlfn.XLOOKUP(I4639,UTILIZADAS[Contacto1],UTILIZADAS[Source.Name],,0)</f>
        <v>#N/A</v>
      </c>
      <c r="B4639" s="18" t="e">
        <f>VLOOKUP(J4639,Ref!A:C,3,0)</f>
        <v>#N/A</v>
      </c>
      <c r="C4639" s="18" t="e">
        <f>VLOOKUP(J4639,Ref!A:D,4,0)</f>
        <v>#N/A</v>
      </c>
      <c r="D4639" s="18" t="str">
        <f t="shared" si="216"/>
        <v>00/ene</v>
      </c>
      <c r="E4639" s="18">
        <f t="shared" si="218"/>
        <v>0</v>
      </c>
      <c r="F4639" s="18">
        <v>1</v>
      </c>
      <c r="G4639" s="18">
        <f t="shared" si="217"/>
        <v>0</v>
      </c>
    </row>
    <row r="4640" spans="1:7">
      <c r="A4640" t="e">
        <f>_xlfn.XLOOKUP(I4640,UTILIZADAS[Contacto1],UTILIZADAS[Source.Name],,0)</f>
        <v>#N/A</v>
      </c>
      <c r="B4640" s="18" t="e">
        <f>VLOOKUP(J4640,Ref!A:C,3,0)</f>
        <v>#N/A</v>
      </c>
      <c r="C4640" s="18" t="e">
        <f>VLOOKUP(J4640,Ref!A:D,4,0)</f>
        <v>#N/A</v>
      </c>
      <c r="D4640" s="18" t="str">
        <f t="shared" si="216"/>
        <v>00/ene</v>
      </c>
      <c r="E4640" s="18">
        <f t="shared" si="218"/>
        <v>0</v>
      </c>
      <c r="F4640" s="18">
        <v>1</v>
      </c>
      <c r="G4640" s="18">
        <f t="shared" si="217"/>
        <v>0</v>
      </c>
    </row>
    <row r="4641" spans="1:7">
      <c r="A4641" t="e">
        <f>_xlfn.XLOOKUP(I4641,UTILIZADAS[Contacto1],UTILIZADAS[Source.Name],,0)</f>
        <v>#N/A</v>
      </c>
      <c r="B4641" s="18" t="e">
        <f>VLOOKUP(J4641,Ref!A:C,3,0)</f>
        <v>#N/A</v>
      </c>
      <c r="C4641" s="18" t="e">
        <f>VLOOKUP(J4641,Ref!A:D,4,0)</f>
        <v>#N/A</v>
      </c>
      <c r="D4641" s="18" t="str">
        <f t="shared" si="216"/>
        <v>00/ene</v>
      </c>
      <c r="E4641" s="18">
        <f t="shared" si="218"/>
        <v>0</v>
      </c>
      <c r="F4641" s="18">
        <v>1</v>
      </c>
      <c r="G4641" s="18">
        <f t="shared" si="217"/>
        <v>0</v>
      </c>
    </row>
    <row r="4642" spans="1:7">
      <c r="A4642" t="e">
        <f>_xlfn.XLOOKUP(I4642,UTILIZADAS[Contacto1],UTILIZADAS[Source.Name],,0)</f>
        <v>#N/A</v>
      </c>
      <c r="B4642" s="18" t="e">
        <f>VLOOKUP(J4642,Ref!A:C,3,0)</f>
        <v>#N/A</v>
      </c>
      <c r="C4642" s="18" t="e">
        <f>VLOOKUP(J4642,Ref!A:D,4,0)</f>
        <v>#N/A</v>
      </c>
      <c r="D4642" s="18" t="str">
        <f t="shared" si="216"/>
        <v>00/ene</v>
      </c>
      <c r="E4642" s="18">
        <f t="shared" si="218"/>
        <v>0</v>
      </c>
      <c r="F4642" s="18">
        <v>1</v>
      </c>
      <c r="G4642" s="18">
        <f t="shared" si="217"/>
        <v>0</v>
      </c>
    </row>
    <row r="4643" spans="1:7">
      <c r="A4643" t="e">
        <f>_xlfn.XLOOKUP(I4643,UTILIZADAS[Contacto1],UTILIZADAS[Source.Name],,0)</f>
        <v>#N/A</v>
      </c>
      <c r="B4643" s="18" t="e">
        <f>VLOOKUP(J4643,Ref!A:C,3,0)</f>
        <v>#N/A</v>
      </c>
      <c r="C4643" s="18" t="e">
        <f>VLOOKUP(J4643,Ref!A:D,4,0)</f>
        <v>#N/A</v>
      </c>
      <c r="D4643" s="18" t="str">
        <f t="shared" si="216"/>
        <v>00/ene</v>
      </c>
      <c r="E4643" s="18">
        <f t="shared" si="218"/>
        <v>0</v>
      </c>
      <c r="F4643" s="18">
        <v>1</v>
      </c>
      <c r="G4643" s="18">
        <f t="shared" si="217"/>
        <v>0</v>
      </c>
    </row>
    <row r="4644" spans="1:7">
      <c r="A4644" t="e">
        <f>_xlfn.XLOOKUP(I4644,UTILIZADAS[Contacto1],UTILIZADAS[Source.Name],,0)</f>
        <v>#N/A</v>
      </c>
      <c r="B4644" s="18" t="e">
        <f>VLOOKUP(J4644,Ref!A:C,3,0)</f>
        <v>#N/A</v>
      </c>
      <c r="C4644" s="18" t="e">
        <f>VLOOKUP(J4644,Ref!A:D,4,0)</f>
        <v>#N/A</v>
      </c>
      <c r="D4644" s="18" t="str">
        <f t="shared" si="216"/>
        <v>00/ene</v>
      </c>
      <c r="E4644" s="18">
        <f t="shared" si="218"/>
        <v>0</v>
      </c>
      <c r="F4644" s="18">
        <v>1</v>
      </c>
      <c r="G4644" s="18">
        <f t="shared" si="217"/>
        <v>0</v>
      </c>
    </row>
    <row r="4645" spans="1:7">
      <c r="A4645" t="e">
        <f>_xlfn.XLOOKUP(I4645,UTILIZADAS[Contacto1],UTILIZADAS[Source.Name],,0)</f>
        <v>#N/A</v>
      </c>
      <c r="B4645" s="18" t="e">
        <f>VLOOKUP(J4645,Ref!A:C,3,0)</f>
        <v>#N/A</v>
      </c>
      <c r="C4645" s="18" t="e">
        <f>VLOOKUP(J4645,Ref!A:D,4,0)</f>
        <v>#N/A</v>
      </c>
      <c r="D4645" s="18" t="str">
        <f t="shared" si="216"/>
        <v>00/ene</v>
      </c>
      <c r="E4645" s="18">
        <f t="shared" si="218"/>
        <v>0</v>
      </c>
      <c r="F4645" s="18">
        <v>1</v>
      </c>
      <c r="G4645" s="18">
        <f t="shared" si="217"/>
        <v>0</v>
      </c>
    </row>
    <row r="4646" spans="1:7">
      <c r="A4646" t="e">
        <f>_xlfn.XLOOKUP(I4646,UTILIZADAS[Contacto1],UTILIZADAS[Source.Name],,0)</f>
        <v>#N/A</v>
      </c>
      <c r="B4646" s="18" t="e">
        <f>VLOOKUP(J4646,Ref!A:C,3,0)</f>
        <v>#N/A</v>
      </c>
      <c r="C4646" s="18" t="e">
        <f>VLOOKUP(J4646,Ref!A:D,4,0)</f>
        <v>#N/A</v>
      </c>
      <c r="D4646" s="18" t="str">
        <f t="shared" si="216"/>
        <v>00/ene</v>
      </c>
      <c r="E4646" s="18">
        <f t="shared" si="218"/>
        <v>0</v>
      </c>
      <c r="F4646" s="18">
        <v>1</v>
      </c>
      <c r="G4646" s="18">
        <f t="shared" si="217"/>
        <v>0</v>
      </c>
    </row>
    <row r="4647" spans="1:7">
      <c r="A4647" t="e">
        <f>_xlfn.XLOOKUP(I4647,UTILIZADAS[Contacto1],UTILIZADAS[Source.Name],,0)</f>
        <v>#N/A</v>
      </c>
      <c r="B4647" s="18" t="e">
        <f>VLOOKUP(J4647,Ref!A:C,3,0)</f>
        <v>#N/A</v>
      </c>
      <c r="C4647" s="18" t="e">
        <f>VLOOKUP(J4647,Ref!A:D,4,0)</f>
        <v>#N/A</v>
      </c>
      <c r="D4647" s="18" t="str">
        <f t="shared" si="216"/>
        <v>00/ene</v>
      </c>
      <c r="E4647" s="18">
        <f t="shared" si="218"/>
        <v>0</v>
      </c>
      <c r="F4647" s="18">
        <v>1</v>
      </c>
      <c r="G4647" s="18">
        <f t="shared" si="217"/>
        <v>0</v>
      </c>
    </row>
    <row r="4648" spans="1:7">
      <c r="A4648" t="e">
        <f>_xlfn.XLOOKUP(I4648,UTILIZADAS[Contacto1],UTILIZADAS[Source.Name],,0)</f>
        <v>#N/A</v>
      </c>
      <c r="B4648" s="18" t="e">
        <f>VLOOKUP(J4648,Ref!A:C,3,0)</f>
        <v>#N/A</v>
      </c>
      <c r="C4648" s="18" t="e">
        <f>VLOOKUP(J4648,Ref!A:D,4,0)</f>
        <v>#N/A</v>
      </c>
      <c r="D4648" s="18" t="str">
        <f t="shared" si="216"/>
        <v>00/ene</v>
      </c>
      <c r="E4648" s="18">
        <f t="shared" si="218"/>
        <v>0</v>
      </c>
      <c r="F4648" s="18">
        <v>1</v>
      </c>
      <c r="G4648" s="18">
        <f t="shared" si="217"/>
        <v>0</v>
      </c>
    </row>
    <row r="4649" spans="1:7">
      <c r="A4649" t="e">
        <f>_xlfn.XLOOKUP(I4649,UTILIZADAS[Contacto1],UTILIZADAS[Source.Name],,0)</f>
        <v>#N/A</v>
      </c>
      <c r="B4649" s="18" t="e">
        <f>VLOOKUP(J4649,Ref!A:C,3,0)</f>
        <v>#N/A</v>
      </c>
      <c r="C4649" s="18" t="e">
        <f>VLOOKUP(J4649,Ref!A:D,4,0)</f>
        <v>#N/A</v>
      </c>
      <c r="D4649" s="18" t="str">
        <f t="shared" si="216"/>
        <v>00/ene</v>
      </c>
      <c r="E4649" s="18">
        <f t="shared" si="218"/>
        <v>0</v>
      </c>
      <c r="F4649" s="18">
        <v>1</v>
      </c>
      <c r="G4649" s="18">
        <f t="shared" si="217"/>
        <v>0</v>
      </c>
    </row>
    <row r="4650" spans="1:7">
      <c r="A4650" t="e">
        <f>_xlfn.XLOOKUP(I4650,UTILIZADAS[Contacto1],UTILIZADAS[Source.Name],,0)</f>
        <v>#N/A</v>
      </c>
      <c r="B4650" s="18" t="e">
        <f>VLOOKUP(J4650,Ref!A:C,3,0)</f>
        <v>#N/A</v>
      </c>
      <c r="C4650" s="18" t="e">
        <f>VLOOKUP(J4650,Ref!A:D,4,0)</f>
        <v>#N/A</v>
      </c>
      <c r="D4650" s="18" t="str">
        <f t="shared" si="216"/>
        <v>00/ene</v>
      </c>
      <c r="E4650" s="18">
        <f t="shared" si="218"/>
        <v>0</v>
      </c>
      <c r="F4650" s="18">
        <v>1</v>
      </c>
      <c r="G4650" s="18">
        <f t="shared" si="217"/>
        <v>0</v>
      </c>
    </row>
    <row r="4651" spans="1:7">
      <c r="A4651" t="e">
        <f>_xlfn.XLOOKUP(I4651,UTILIZADAS[Contacto1],UTILIZADAS[Source.Name],,0)</f>
        <v>#N/A</v>
      </c>
      <c r="B4651" s="18" t="e">
        <f>VLOOKUP(J4651,Ref!A:C,3,0)</f>
        <v>#N/A</v>
      </c>
      <c r="C4651" s="18" t="e">
        <f>VLOOKUP(J4651,Ref!A:D,4,0)</f>
        <v>#N/A</v>
      </c>
      <c r="D4651" s="18" t="str">
        <f t="shared" si="216"/>
        <v>00/ene</v>
      </c>
      <c r="E4651" s="18">
        <f t="shared" si="218"/>
        <v>0</v>
      </c>
      <c r="F4651" s="18">
        <v>1</v>
      </c>
      <c r="G4651" s="18">
        <f t="shared" si="217"/>
        <v>0</v>
      </c>
    </row>
    <row r="4652" spans="1:7">
      <c r="A4652" t="e">
        <f>_xlfn.XLOOKUP(I4652,UTILIZADAS[Contacto1],UTILIZADAS[Source.Name],,0)</f>
        <v>#N/A</v>
      </c>
      <c r="B4652" s="18" t="e">
        <f>VLOOKUP(J4652,Ref!A:C,3,0)</f>
        <v>#N/A</v>
      </c>
      <c r="C4652" s="18" t="e">
        <f>VLOOKUP(J4652,Ref!A:D,4,0)</f>
        <v>#N/A</v>
      </c>
      <c r="D4652" s="18" t="str">
        <f t="shared" si="216"/>
        <v>00/ene</v>
      </c>
      <c r="E4652" s="18">
        <f t="shared" si="218"/>
        <v>0</v>
      </c>
      <c r="F4652" s="18">
        <v>1</v>
      </c>
      <c r="G4652" s="18">
        <f t="shared" si="217"/>
        <v>0</v>
      </c>
    </row>
    <row r="4653" spans="1:7">
      <c r="A4653" t="e">
        <f>_xlfn.XLOOKUP(I4653,UTILIZADAS[Contacto1],UTILIZADAS[Source.Name],,0)</f>
        <v>#N/A</v>
      </c>
      <c r="B4653" s="18" t="e">
        <f>VLOOKUP(J4653,Ref!A:C,3,0)</f>
        <v>#N/A</v>
      </c>
      <c r="C4653" s="18" t="e">
        <f>VLOOKUP(J4653,Ref!A:D,4,0)</f>
        <v>#N/A</v>
      </c>
      <c r="D4653" s="18" t="str">
        <f t="shared" si="216"/>
        <v>00/ene</v>
      </c>
      <c r="E4653" s="18">
        <f t="shared" si="218"/>
        <v>0</v>
      </c>
      <c r="F4653" s="18">
        <v>1</v>
      </c>
      <c r="G4653" s="18">
        <f t="shared" si="217"/>
        <v>0</v>
      </c>
    </row>
    <row r="4654" spans="1:7">
      <c r="A4654" t="e">
        <f>_xlfn.XLOOKUP(I4654,UTILIZADAS[Contacto1],UTILIZADAS[Source.Name],,0)</f>
        <v>#N/A</v>
      </c>
      <c r="B4654" s="18" t="e">
        <f>VLOOKUP(J4654,Ref!A:C,3,0)</f>
        <v>#N/A</v>
      </c>
      <c r="C4654" s="18" t="e">
        <f>VLOOKUP(J4654,Ref!A:D,4,0)</f>
        <v>#N/A</v>
      </c>
      <c r="D4654" s="18" t="str">
        <f t="shared" si="216"/>
        <v>00/ene</v>
      </c>
      <c r="E4654" s="18">
        <f t="shared" si="218"/>
        <v>0</v>
      </c>
      <c r="F4654" s="18">
        <v>1</v>
      </c>
      <c r="G4654" s="18">
        <f t="shared" si="217"/>
        <v>0</v>
      </c>
    </row>
    <row r="4655" spans="1:7">
      <c r="A4655" t="e">
        <f>_xlfn.XLOOKUP(I4655,UTILIZADAS[Contacto1],UTILIZADAS[Source.Name],,0)</f>
        <v>#N/A</v>
      </c>
      <c r="B4655" s="18" t="e">
        <f>VLOOKUP(J4655,Ref!A:C,3,0)</f>
        <v>#N/A</v>
      </c>
      <c r="C4655" s="18" t="e">
        <f>VLOOKUP(J4655,Ref!A:D,4,0)</f>
        <v>#N/A</v>
      </c>
      <c r="D4655" s="18" t="str">
        <f t="shared" si="216"/>
        <v>00/ene</v>
      </c>
      <c r="E4655" s="18">
        <f t="shared" si="218"/>
        <v>0</v>
      </c>
      <c r="F4655" s="18">
        <v>1</v>
      </c>
      <c r="G4655" s="18">
        <f t="shared" si="217"/>
        <v>0</v>
      </c>
    </row>
    <row r="4656" spans="1:7">
      <c r="A4656" t="e">
        <f>_xlfn.XLOOKUP(I4656,UTILIZADAS[Contacto1],UTILIZADAS[Source.Name],,0)</f>
        <v>#N/A</v>
      </c>
      <c r="B4656" s="18" t="e">
        <f>VLOOKUP(J4656,Ref!A:C,3,0)</f>
        <v>#N/A</v>
      </c>
      <c r="C4656" s="18" t="e">
        <f>VLOOKUP(J4656,Ref!A:D,4,0)</f>
        <v>#N/A</v>
      </c>
      <c r="D4656" s="18" t="str">
        <f t="shared" si="216"/>
        <v>00/ene</v>
      </c>
      <c r="E4656" s="18">
        <f t="shared" si="218"/>
        <v>0</v>
      </c>
      <c r="F4656" s="18">
        <v>1</v>
      </c>
      <c r="G4656" s="18">
        <f t="shared" si="217"/>
        <v>0</v>
      </c>
    </row>
    <row r="4657" spans="1:7">
      <c r="A4657" t="e">
        <f>_xlfn.XLOOKUP(I4657,UTILIZADAS[Contacto1],UTILIZADAS[Source.Name],,0)</f>
        <v>#N/A</v>
      </c>
      <c r="B4657" s="18" t="e">
        <f>VLOOKUP(J4657,Ref!A:C,3,0)</f>
        <v>#N/A</v>
      </c>
      <c r="C4657" s="18" t="e">
        <f>VLOOKUP(J4657,Ref!A:D,4,0)</f>
        <v>#N/A</v>
      </c>
      <c r="D4657" s="18" t="str">
        <f t="shared" si="216"/>
        <v>00/ene</v>
      </c>
      <c r="E4657" s="18">
        <f t="shared" si="218"/>
        <v>0</v>
      </c>
      <c r="F4657" s="18">
        <v>1</v>
      </c>
      <c r="G4657" s="18">
        <f t="shared" si="217"/>
        <v>0</v>
      </c>
    </row>
    <row r="4658" spans="1:7">
      <c r="A4658" t="e">
        <f>_xlfn.XLOOKUP(I4658,UTILIZADAS[Contacto1],UTILIZADAS[Source.Name],,0)</f>
        <v>#N/A</v>
      </c>
      <c r="B4658" s="18" t="e">
        <f>VLOOKUP(J4658,Ref!A:C,3,0)</f>
        <v>#N/A</v>
      </c>
      <c r="C4658" s="18" t="e">
        <f>VLOOKUP(J4658,Ref!A:D,4,0)</f>
        <v>#N/A</v>
      </c>
      <c r="D4658" s="18" t="str">
        <f t="shared" ref="D4658:D4721" si="219">TEXT(H4658,"dd/mmm")</f>
        <v>00/ene</v>
      </c>
      <c r="E4658" s="18">
        <f t="shared" si="218"/>
        <v>0</v>
      </c>
      <c r="F4658" s="18">
        <v>1</v>
      </c>
      <c r="G4658" s="18">
        <f t="shared" ref="G4658:G4721" si="220">IF(I4658=I4659,0,1)</f>
        <v>0</v>
      </c>
    </row>
    <row r="4659" spans="1:7">
      <c r="A4659" t="e">
        <f>_xlfn.XLOOKUP(I4659,UTILIZADAS[Contacto1],UTILIZADAS[Source.Name],,0)</f>
        <v>#N/A</v>
      </c>
      <c r="B4659" s="18" t="e">
        <f>VLOOKUP(J4659,Ref!A:C,3,0)</f>
        <v>#N/A</v>
      </c>
      <c r="C4659" s="18" t="e">
        <f>VLOOKUP(J4659,Ref!A:D,4,0)</f>
        <v>#N/A</v>
      </c>
      <c r="D4659" s="18" t="str">
        <f t="shared" si="219"/>
        <v>00/ene</v>
      </c>
      <c r="E4659" s="18">
        <f t="shared" si="218"/>
        <v>0</v>
      </c>
      <c r="F4659" s="18">
        <v>1</v>
      </c>
      <c r="G4659" s="18">
        <f t="shared" si="220"/>
        <v>0</v>
      </c>
    </row>
    <row r="4660" spans="1:7">
      <c r="A4660" t="e">
        <f>_xlfn.XLOOKUP(I4660,UTILIZADAS[Contacto1],UTILIZADAS[Source.Name],,0)</f>
        <v>#N/A</v>
      </c>
      <c r="B4660" s="18" t="e">
        <f>VLOOKUP(J4660,Ref!A:C,3,0)</f>
        <v>#N/A</v>
      </c>
      <c r="C4660" s="18" t="e">
        <f>VLOOKUP(J4660,Ref!A:D,4,0)</f>
        <v>#N/A</v>
      </c>
      <c r="D4660" s="18" t="str">
        <f t="shared" si="219"/>
        <v>00/ene</v>
      </c>
      <c r="E4660" s="18">
        <f t="shared" si="218"/>
        <v>0</v>
      </c>
      <c r="F4660" s="18">
        <v>1</v>
      </c>
      <c r="G4660" s="18">
        <f t="shared" si="220"/>
        <v>0</v>
      </c>
    </row>
    <row r="4661" spans="1:7">
      <c r="A4661" t="e">
        <f>_xlfn.XLOOKUP(I4661,UTILIZADAS[Contacto1],UTILIZADAS[Source.Name],,0)</f>
        <v>#N/A</v>
      </c>
      <c r="B4661" s="18" t="e">
        <f>VLOOKUP(J4661,Ref!A:C,3,0)</f>
        <v>#N/A</v>
      </c>
      <c r="C4661" s="18" t="e">
        <f>VLOOKUP(J4661,Ref!A:D,4,0)</f>
        <v>#N/A</v>
      </c>
      <c r="D4661" s="18" t="str">
        <f t="shared" si="219"/>
        <v>00/ene</v>
      </c>
      <c r="E4661" s="18">
        <f t="shared" si="218"/>
        <v>0</v>
      </c>
      <c r="F4661" s="18">
        <v>1</v>
      </c>
      <c r="G4661" s="18">
        <f t="shared" si="220"/>
        <v>0</v>
      </c>
    </row>
    <row r="4662" spans="1:7">
      <c r="A4662" t="e">
        <f>_xlfn.XLOOKUP(I4662,UTILIZADAS[Contacto1],UTILIZADAS[Source.Name],,0)</f>
        <v>#N/A</v>
      </c>
      <c r="B4662" s="18" t="e">
        <f>VLOOKUP(J4662,Ref!A:C,3,0)</f>
        <v>#N/A</v>
      </c>
      <c r="C4662" s="18" t="e">
        <f>VLOOKUP(J4662,Ref!A:D,4,0)</f>
        <v>#N/A</v>
      </c>
      <c r="D4662" s="18" t="str">
        <f t="shared" si="219"/>
        <v>00/ene</v>
      </c>
      <c r="E4662" s="18">
        <f t="shared" si="218"/>
        <v>0</v>
      </c>
      <c r="F4662" s="18">
        <v>1</v>
      </c>
      <c r="G4662" s="18">
        <f t="shared" si="220"/>
        <v>0</v>
      </c>
    </row>
    <row r="4663" spans="1:7">
      <c r="A4663" t="e">
        <f>_xlfn.XLOOKUP(I4663,UTILIZADAS[Contacto1],UTILIZADAS[Source.Name],,0)</f>
        <v>#N/A</v>
      </c>
      <c r="B4663" s="18" t="e">
        <f>VLOOKUP(J4663,Ref!A:C,3,0)</f>
        <v>#N/A</v>
      </c>
      <c r="C4663" s="18" t="e">
        <f>VLOOKUP(J4663,Ref!A:D,4,0)</f>
        <v>#N/A</v>
      </c>
      <c r="D4663" s="18" t="str">
        <f t="shared" si="219"/>
        <v>00/ene</v>
      </c>
      <c r="E4663" s="18">
        <f t="shared" si="218"/>
        <v>0</v>
      </c>
      <c r="F4663" s="18">
        <v>1</v>
      </c>
      <c r="G4663" s="18">
        <f t="shared" si="220"/>
        <v>0</v>
      </c>
    </row>
    <row r="4664" spans="1:7">
      <c r="A4664" t="e">
        <f>_xlfn.XLOOKUP(I4664,UTILIZADAS[Contacto1],UTILIZADAS[Source.Name],,0)</f>
        <v>#N/A</v>
      </c>
      <c r="B4664" s="18" t="e">
        <f>VLOOKUP(J4664,Ref!A:C,3,0)</f>
        <v>#N/A</v>
      </c>
      <c r="C4664" s="18" t="e">
        <f>VLOOKUP(J4664,Ref!A:D,4,0)</f>
        <v>#N/A</v>
      </c>
      <c r="D4664" s="18" t="str">
        <f t="shared" si="219"/>
        <v>00/ene</v>
      </c>
      <c r="E4664" s="18">
        <f t="shared" si="218"/>
        <v>0</v>
      </c>
      <c r="F4664" s="18">
        <v>1</v>
      </c>
      <c r="G4664" s="18">
        <f t="shared" si="220"/>
        <v>0</v>
      </c>
    </row>
    <row r="4665" spans="1:7">
      <c r="A4665" t="e">
        <f>_xlfn.XLOOKUP(I4665,UTILIZADAS[Contacto1],UTILIZADAS[Source.Name],,0)</f>
        <v>#N/A</v>
      </c>
      <c r="B4665" s="18" t="e">
        <f>VLOOKUP(J4665,Ref!A:C,3,0)</f>
        <v>#N/A</v>
      </c>
      <c r="C4665" s="18" t="e">
        <f>VLOOKUP(J4665,Ref!A:D,4,0)</f>
        <v>#N/A</v>
      </c>
      <c r="D4665" s="18" t="str">
        <f t="shared" si="219"/>
        <v>00/ene</v>
      </c>
      <c r="E4665" s="18">
        <f t="shared" si="218"/>
        <v>0</v>
      </c>
      <c r="F4665" s="18">
        <v>1</v>
      </c>
      <c r="G4665" s="18">
        <f t="shared" si="220"/>
        <v>0</v>
      </c>
    </row>
    <row r="4666" spans="1:7">
      <c r="A4666" t="e">
        <f>_xlfn.XLOOKUP(I4666,UTILIZADAS[Contacto1],UTILIZADAS[Source.Name],,0)</f>
        <v>#N/A</v>
      </c>
      <c r="B4666" s="18" t="e">
        <f>VLOOKUP(J4666,Ref!A:C,3,0)</f>
        <v>#N/A</v>
      </c>
      <c r="C4666" s="18" t="e">
        <f>VLOOKUP(J4666,Ref!A:D,4,0)</f>
        <v>#N/A</v>
      </c>
      <c r="D4666" s="18" t="str">
        <f t="shared" si="219"/>
        <v>00/ene</v>
      </c>
      <c r="E4666" s="18">
        <f t="shared" si="218"/>
        <v>0</v>
      </c>
      <c r="F4666" s="18">
        <v>1</v>
      </c>
      <c r="G4666" s="18">
        <f t="shared" si="220"/>
        <v>0</v>
      </c>
    </row>
    <row r="4667" spans="1:7">
      <c r="A4667" t="e">
        <f>_xlfn.XLOOKUP(I4667,UTILIZADAS[Contacto1],UTILIZADAS[Source.Name],,0)</f>
        <v>#N/A</v>
      </c>
      <c r="B4667" s="18" t="e">
        <f>VLOOKUP(J4667,Ref!A:C,3,0)</f>
        <v>#N/A</v>
      </c>
      <c r="C4667" s="18" t="e">
        <f>VLOOKUP(J4667,Ref!A:D,4,0)</f>
        <v>#N/A</v>
      </c>
      <c r="D4667" s="18" t="str">
        <f t="shared" si="219"/>
        <v>00/ene</v>
      </c>
      <c r="E4667" s="18">
        <f t="shared" si="218"/>
        <v>0</v>
      </c>
      <c r="F4667" s="18">
        <v>1</v>
      </c>
      <c r="G4667" s="18">
        <f t="shared" si="220"/>
        <v>0</v>
      </c>
    </row>
    <row r="4668" spans="1:7">
      <c r="A4668" t="e">
        <f>_xlfn.XLOOKUP(I4668,UTILIZADAS[Contacto1],UTILIZADAS[Source.Name],,0)</f>
        <v>#N/A</v>
      </c>
      <c r="B4668" s="18" t="e">
        <f>VLOOKUP(J4668,Ref!A:C,3,0)</f>
        <v>#N/A</v>
      </c>
      <c r="C4668" s="18" t="e">
        <f>VLOOKUP(J4668,Ref!A:D,4,0)</f>
        <v>#N/A</v>
      </c>
      <c r="D4668" s="18" t="str">
        <f t="shared" si="219"/>
        <v>00/ene</v>
      </c>
      <c r="E4668" s="18">
        <f t="shared" si="218"/>
        <v>0</v>
      </c>
      <c r="F4668" s="18">
        <v>1</v>
      </c>
      <c r="G4668" s="18">
        <f t="shared" si="220"/>
        <v>0</v>
      </c>
    </row>
    <row r="4669" spans="1:7">
      <c r="A4669" t="e">
        <f>_xlfn.XLOOKUP(I4669,UTILIZADAS[Contacto1],UTILIZADAS[Source.Name],,0)</f>
        <v>#N/A</v>
      </c>
      <c r="B4669" s="18" t="e">
        <f>VLOOKUP(J4669,Ref!A:C,3,0)</f>
        <v>#N/A</v>
      </c>
      <c r="C4669" s="18" t="e">
        <f>VLOOKUP(J4669,Ref!A:D,4,0)</f>
        <v>#N/A</v>
      </c>
      <c r="D4669" s="18" t="str">
        <f t="shared" si="219"/>
        <v>00/ene</v>
      </c>
      <c r="E4669" s="18">
        <f t="shared" si="218"/>
        <v>0</v>
      </c>
      <c r="F4669" s="18">
        <v>1</v>
      </c>
      <c r="G4669" s="18">
        <f t="shared" si="220"/>
        <v>0</v>
      </c>
    </row>
    <row r="4670" spans="1:7">
      <c r="A4670" t="e">
        <f>_xlfn.XLOOKUP(I4670,UTILIZADAS[Contacto1],UTILIZADAS[Source.Name],,0)</f>
        <v>#N/A</v>
      </c>
      <c r="B4670" s="18" t="e">
        <f>VLOOKUP(J4670,Ref!A:C,3,0)</f>
        <v>#N/A</v>
      </c>
      <c r="C4670" s="18" t="e">
        <f>VLOOKUP(J4670,Ref!A:D,4,0)</f>
        <v>#N/A</v>
      </c>
      <c r="D4670" s="18" t="str">
        <f t="shared" si="219"/>
        <v>00/ene</v>
      </c>
      <c r="E4670" s="18">
        <f t="shared" si="218"/>
        <v>0</v>
      </c>
      <c r="F4670" s="18">
        <v>1</v>
      </c>
      <c r="G4670" s="18">
        <f t="shared" si="220"/>
        <v>0</v>
      </c>
    </row>
    <row r="4671" spans="1:7">
      <c r="A4671" t="e">
        <f>_xlfn.XLOOKUP(I4671,UTILIZADAS[Contacto1],UTILIZADAS[Source.Name],,0)</f>
        <v>#N/A</v>
      </c>
      <c r="B4671" s="18" t="e">
        <f>VLOOKUP(J4671,Ref!A:C,3,0)</f>
        <v>#N/A</v>
      </c>
      <c r="C4671" s="18" t="e">
        <f>VLOOKUP(J4671,Ref!A:D,4,0)</f>
        <v>#N/A</v>
      </c>
      <c r="D4671" s="18" t="str">
        <f t="shared" si="219"/>
        <v>00/ene</v>
      </c>
      <c r="E4671" s="18">
        <f t="shared" si="218"/>
        <v>0</v>
      </c>
      <c r="F4671" s="18">
        <v>1</v>
      </c>
      <c r="G4671" s="18">
        <f t="shared" si="220"/>
        <v>0</v>
      </c>
    </row>
    <row r="4672" spans="1:7">
      <c r="A4672" t="e">
        <f>_xlfn.XLOOKUP(I4672,UTILIZADAS[Contacto1],UTILIZADAS[Source.Name],,0)</f>
        <v>#N/A</v>
      </c>
      <c r="B4672" s="18" t="e">
        <f>VLOOKUP(J4672,Ref!A:C,3,0)</f>
        <v>#N/A</v>
      </c>
      <c r="C4672" s="18" t="e">
        <f>VLOOKUP(J4672,Ref!A:D,4,0)</f>
        <v>#N/A</v>
      </c>
      <c r="D4672" s="18" t="str">
        <f t="shared" si="219"/>
        <v>00/ene</v>
      </c>
      <c r="E4672" s="18">
        <f t="shared" si="218"/>
        <v>0</v>
      </c>
      <c r="F4672" s="18">
        <v>1</v>
      </c>
      <c r="G4672" s="18">
        <f t="shared" si="220"/>
        <v>0</v>
      </c>
    </row>
    <row r="4673" spans="1:7">
      <c r="A4673" t="e">
        <f>_xlfn.XLOOKUP(I4673,UTILIZADAS[Contacto1],UTILIZADAS[Source.Name],,0)</f>
        <v>#N/A</v>
      </c>
      <c r="B4673" s="18" t="e">
        <f>VLOOKUP(J4673,Ref!A:C,3,0)</f>
        <v>#N/A</v>
      </c>
      <c r="C4673" s="18" t="e">
        <f>VLOOKUP(J4673,Ref!A:D,4,0)</f>
        <v>#N/A</v>
      </c>
      <c r="D4673" s="18" t="str">
        <f t="shared" si="219"/>
        <v>00/ene</v>
      </c>
      <c r="E4673" s="18">
        <f t="shared" si="218"/>
        <v>0</v>
      </c>
      <c r="F4673" s="18">
        <v>1</v>
      </c>
      <c r="G4673" s="18">
        <f t="shared" si="220"/>
        <v>0</v>
      </c>
    </row>
    <row r="4674" spans="1:7">
      <c r="A4674" t="e">
        <f>_xlfn.XLOOKUP(I4674,UTILIZADAS[Contacto1],UTILIZADAS[Source.Name],,0)</f>
        <v>#N/A</v>
      </c>
      <c r="B4674" s="18" t="e">
        <f>VLOOKUP(J4674,Ref!A:C,3,0)</f>
        <v>#N/A</v>
      </c>
      <c r="C4674" s="18" t="e">
        <f>VLOOKUP(J4674,Ref!A:D,4,0)</f>
        <v>#N/A</v>
      </c>
      <c r="D4674" s="18" t="str">
        <f t="shared" si="219"/>
        <v>00/ene</v>
      </c>
      <c r="E4674" s="18">
        <f t="shared" ref="E4674:E4737" si="221">+COUNTIF(I:I,I4674)</f>
        <v>0</v>
      </c>
      <c r="F4674" s="18">
        <v>1</v>
      </c>
      <c r="G4674" s="18">
        <f t="shared" si="220"/>
        <v>0</v>
      </c>
    </row>
    <row r="4675" spans="1:7">
      <c r="A4675" t="e">
        <f>_xlfn.XLOOKUP(I4675,UTILIZADAS[Contacto1],UTILIZADAS[Source.Name],,0)</f>
        <v>#N/A</v>
      </c>
      <c r="B4675" s="18" t="e">
        <f>VLOOKUP(J4675,Ref!A:C,3,0)</f>
        <v>#N/A</v>
      </c>
      <c r="C4675" s="18" t="e">
        <f>VLOOKUP(J4675,Ref!A:D,4,0)</f>
        <v>#N/A</v>
      </c>
      <c r="D4675" s="18" t="str">
        <f t="shared" si="219"/>
        <v>00/ene</v>
      </c>
      <c r="E4675" s="18">
        <f t="shared" si="221"/>
        <v>0</v>
      </c>
      <c r="F4675" s="18">
        <v>1</v>
      </c>
      <c r="G4675" s="18">
        <f t="shared" si="220"/>
        <v>0</v>
      </c>
    </row>
    <row r="4676" spans="1:7">
      <c r="A4676" t="e">
        <f>_xlfn.XLOOKUP(I4676,UTILIZADAS[Contacto1],UTILIZADAS[Source.Name],,0)</f>
        <v>#N/A</v>
      </c>
      <c r="B4676" s="18" t="e">
        <f>VLOOKUP(J4676,Ref!A:C,3,0)</f>
        <v>#N/A</v>
      </c>
      <c r="C4676" s="18" t="e">
        <f>VLOOKUP(J4676,Ref!A:D,4,0)</f>
        <v>#N/A</v>
      </c>
      <c r="D4676" s="18" t="str">
        <f t="shared" si="219"/>
        <v>00/ene</v>
      </c>
      <c r="E4676" s="18">
        <f t="shared" si="221"/>
        <v>0</v>
      </c>
      <c r="F4676" s="18">
        <v>1</v>
      </c>
      <c r="G4676" s="18">
        <f t="shared" si="220"/>
        <v>0</v>
      </c>
    </row>
    <row r="4677" spans="1:7">
      <c r="A4677" t="e">
        <f>_xlfn.XLOOKUP(I4677,UTILIZADAS[Contacto1],UTILIZADAS[Source.Name],,0)</f>
        <v>#N/A</v>
      </c>
      <c r="B4677" s="18" t="e">
        <f>VLOOKUP(J4677,Ref!A:C,3,0)</f>
        <v>#N/A</v>
      </c>
      <c r="C4677" s="18" t="e">
        <f>VLOOKUP(J4677,Ref!A:D,4,0)</f>
        <v>#N/A</v>
      </c>
      <c r="D4677" s="18" t="str">
        <f t="shared" si="219"/>
        <v>00/ene</v>
      </c>
      <c r="E4677" s="18">
        <f t="shared" si="221"/>
        <v>0</v>
      </c>
      <c r="F4677" s="18">
        <v>1</v>
      </c>
      <c r="G4677" s="18">
        <f t="shared" si="220"/>
        <v>0</v>
      </c>
    </row>
    <row r="4678" spans="1:7">
      <c r="A4678" t="e">
        <f>_xlfn.XLOOKUP(I4678,UTILIZADAS[Contacto1],UTILIZADAS[Source.Name],,0)</f>
        <v>#N/A</v>
      </c>
      <c r="B4678" s="18" t="e">
        <f>VLOOKUP(J4678,Ref!A:C,3,0)</f>
        <v>#N/A</v>
      </c>
      <c r="C4678" s="18" t="e">
        <f>VLOOKUP(J4678,Ref!A:D,4,0)</f>
        <v>#N/A</v>
      </c>
      <c r="D4678" s="18" t="str">
        <f t="shared" si="219"/>
        <v>00/ene</v>
      </c>
      <c r="E4678" s="18">
        <f t="shared" si="221"/>
        <v>0</v>
      </c>
      <c r="F4678" s="18">
        <v>1</v>
      </c>
      <c r="G4678" s="18">
        <f t="shared" si="220"/>
        <v>0</v>
      </c>
    </row>
    <row r="4679" spans="1:7">
      <c r="A4679" t="e">
        <f>_xlfn.XLOOKUP(I4679,UTILIZADAS[Contacto1],UTILIZADAS[Source.Name],,0)</f>
        <v>#N/A</v>
      </c>
      <c r="B4679" s="18" t="e">
        <f>VLOOKUP(J4679,Ref!A:C,3,0)</f>
        <v>#N/A</v>
      </c>
      <c r="C4679" s="18" t="e">
        <f>VLOOKUP(J4679,Ref!A:D,4,0)</f>
        <v>#N/A</v>
      </c>
      <c r="D4679" s="18" t="str">
        <f t="shared" si="219"/>
        <v>00/ene</v>
      </c>
      <c r="E4679" s="18">
        <f t="shared" si="221"/>
        <v>0</v>
      </c>
      <c r="F4679" s="18">
        <v>1</v>
      </c>
      <c r="G4679" s="18">
        <f t="shared" si="220"/>
        <v>0</v>
      </c>
    </row>
    <row r="4680" spans="1:7">
      <c r="A4680" t="e">
        <f>_xlfn.XLOOKUP(I4680,UTILIZADAS[Contacto1],UTILIZADAS[Source.Name],,0)</f>
        <v>#N/A</v>
      </c>
      <c r="B4680" s="18" t="e">
        <f>VLOOKUP(J4680,Ref!A:C,3,0)</f>
        <v>#N/A</v>
      </c>
      <c r="C4680" s="18" t="e">
        <f>VLOOKUP(J4680,Ref!A:D,4,0)</f>
        <v>#N/A</v>
      </c>
      <c r="D4680" s="18" t="str">
        <f t="shared" si="219"/>
        <v>00/ene</v>
      </c>
      <c r="E4680" s="18">
        <f t="shared" si="221"/>
        <v>0</v>
      </c>
      <c r="F4680" s="18">
        <v>1</v>
      </c>
      <c r="G4680" s="18">
        <f t="shared" si="220"/>
        <v>0</v>
      </c>
    </row>
    <row r="4681" spans="1:7">
      <c r="A4681" t="e">
        <f>_xlfn.XLOOKUP(I4681,UTILIZADAS[Contacto1],UTILIZADAS[Source.Name],,0)</f>
        <v>#N/A</v>
      </c>
      <c r="B4681" s="18" t="e">
        <f>VLOOKUP(J4681,Ref!A:C,3,0)</f>
        <v>#N/A</v>
      </c>
      <c r="C4681" s="18" t="e">
        <f>VLOOKUP(J4681,Ref!A:D,4,0)</f>
        <v>#N/A</v>
      </c>
      <c r="D4681" s="18" t="str">
        <f t="shared" si="219"/>
        <v>00/ene</v>
      </c>
      <c r="E4681" s="18">
        <f t="shared" si="221"/>
        <v>0</v>
      </c>
      <c r="F4681" s="18">
        <v>1</v>
      </c>
      <c r="G4681" s="18">
        <f t="shared" si="220"/>
        <v>0</v>
      </c>
    </row>
    <row r="4682" spans="1:7">
      <c r="A4682" t="e">
        <f>_xlfn.XLOOKUP(I4682,UTILIZADAS[Contacto1],UTILIZADAS[Source.Name],,0)</f>
        <v>#N/A</v>
      </c>
      <c r="B4682" s="18" t="e">
        <f>VLOOKUP(J4682,Ref!A:C,3,0)</f>
        <v>#N/A</v>
      </c>
      <c r="C4682" s="18" t="e">
        <f>VLOOKUP(J4682,Ref!A:D,4,0)</f>
        <v>#N/A</v>
      </c>
      <c r="D4682" s="18" t="str">
        <f t="shared" si="219"/>
        <v>00/ene</v>
      </c>
      <c r="E4682" s="18">
        <f t="shared" si="221"/>
        <v>0</v>
      </c>
      <c r="F4682" s="18">
        <v>1</v>
      </c>
      <c r="G4682" s="18">
        <f t="shared" si="220"/>
        <v>0</v>
      </c>
    </row>
    <row r="4683" spans="1:7">
      <c r="A4683" t="e">
        <f>_xlfn.XLOOKUP(I4683,UTILIZADAS[Contacto1],UTILIZADAS[Source.Name],,0)</f>
        <v>#N/A</v>
      </c>
      <c r="B4683" s="18" t="e">
        <f>VLOOKUP(J4683,Ref!A:C,3,0)</f>
        <v>#N/A</v>
      </c>
      <c r="C4683" s="18" t="e">
        <f>VLOOKUP(J4683,Ref!A:D,4,0)</f>
        <v>#N/A</v>
      </c>
      <c r="D4683" s="18" t="str">
        <f t="shared" si="219"/>
        <v>00/ene</v>
      </c>
      <c r="E4683" s="18">
        <f t="shared" si="221"/>
        <v>0</v>
      </c>
      <c r="F4683" s="18">
        <v>1</v>
      </c>
      <c r="G4683" s="18">
        <f t="shared" si="220"/>
        <v>0</v>
      </c>
    </row>
    <row r="4684" spans="1:7">
      <c r="A4684" t="e">
        <f>_xlfn.XLOOKUP(I4684,UTILIZADAS[Contacto1],UTILIZADAS[Source.Name],,0)</f>
        <v>#N/A</v>
      </c>
      <c r="B4684" s="18" t="e">
        <f>VLOOKUP(J4684,Ref!A:C,3,0)</f>
        <v>#N/A</v>
      </c>
      <c r="C4684" s="18" t="e">
        <f>VLOOKUP(J4684,Ref!A:D,4,0)</f>
        <v>#N/A</v>
      </c>
      <c r="D4684" s="18" t="str">
        <f t="shared" si="219"/>
        <v>00/ene</v>
      </c>
      <c r="E4684" s="18">
        <f t="shared" si="221"/>
        <v>0</v>
      </c>
      <c r="F4684" s="18">
        <v>1</v>
      </c>
      <c r="G4684" s="18">
        <f t="shared" si="220"/>
        <v>0</v>
      </c>
    </row>
    <row r="4685" spans="1:7">
      <c r="A4685" t="e">
        <f>_xlfn.XLOOKUP(I4685,UTILIZADAS[Contacto1],UTILIZADAS[Source.Name],,0)</f>
        <v>#N/A</v>
      </c>
      <c r="B4685" s="18" t="e">
        <f>VLOOKUP(J4685,Ref!A:C,3,0)</f>
        <v>#N/A</v>
      </c>
      <c r="C4685" s="18" t="e">
        <f>VLOOKUP(J4685,Ref!A:D,4,0)</f>
        <v>#N/A</v>
      </c>
      <c r="D4685" s="18" t="str">
        <f t="shared" si="219"/>
        <v>00/ene</v>
      </c>
      <c r="E4685" s="18">
        <f t="shared" si="221"/>
        <v>0</v>
      </c>
      <c r="F4685" s="18">
        <v>1</v>
      </c>
      <c r="G4685" s="18">
        <f t="shared" si="220"/>
        <v>0</v>
      </c>
    </row>
    <row r="4686" spans="1:7">
      <c r="A4686" t="e">
        <f>_xlfn.XLOOKUP(I4686,UTILIZADAS[Contacto1],UTILIZADAS[Source.Name],,0)</f>
        <v>#N/A</v>
      </c>
      <c r="B4686" s="18" t="e">
        <f>VLOOKUP(J4686,Ref!A:C,3,0)</f>
        <v>#N/A</v>
      </c>
      <c r="C4686" s="18" t="e">
        <f>VLOOKUP(J4686,Ref!A:D,4,0)</f>
        <v>#N/A</v>
      </c>
      <c r="D4686" s="18" t="str">
        <f t="shared" si="219"/>
        <v>00/ene</v>
      </c>
      <c r="E4686" s="18">
        <f t="shared" si="221"/>
        <v>0</v>
      </c>
      <c r="F4686" s="18">
        <v>1</v>
      </c>
      <c r="G4686" s="18">
        <f t="shared" si="220"/>
        <v>0</v>
      </c>
    </row>
    <row r="4687" spans="1:7">
      <c r="A4687" t="e">
        <f>_xlfn.XLOOKUP(I4687,UTILIZADAS[Contacto1],UTILIZADAS[Source.Name],,0)</f>
        <v>#N/A</v>
      </c>
      <c r="B4687" s="18" t="e">
        <f>VLOOKUP(J4687,Ref!A:C,3,0)</f>
        <v>#N/A</v>
      </c>
      <c r="C4687" s="18" t="e">
        <f>VLOOKUP(J4687,Ref!A:D,4,0)</f>
        <v>#N/A</v>
      </c>
      <c r="D4687" s="18" t="str">
        <f t="shared" si="219"/>
        <v>00/ene</v>
      </c>
      <c r="E4687" s="18">
        <f t="shared" si="221"/>
        <v>0</v>
      </c>
      <c r="F4687" s="18">
        <v>1</v>
      </c>
      <c r="G4687" s="18">
        <f t="shared" si="220"/>
        <v>0</v>
      </c>
    </row>
    <row r="4688" spans="1:7">
      <c r="A4688" t="e">
        <f>_xlfn.XLOOKUP(I4688,UTILIZADAS[Contacto1],UTILIZADAS[Source.Name],,0)</f>
        <v>#N/A</v>
      </c>
      <c r="B4688" s="18" t="e">
        <f>VLOOKUP(J4688,Ref!A:C,3,0)</f>
        <v>#N/A</v>
      </c>
      <c r="C4688" s="18" t="e">
        <f>VLOOKUP(J4688,Ref!A:D,4,0)</f>
        <v>#N/A</v>
      </c>
      <c r="D4688" s="18" t="str">
        <f t="shared" si="219"/>
        <v>00/ene</v>
      </c>
      <c r="E4688" s="18">
        <f t="shared" si="221"/>
        <v>0</v>
      </c>
      <c r="F4688" s="18">
        <v>1</v>
      </c>
      <c r="G4688" s="18">
        <f t="shared" si="220"/>
        <v>0</v>
      </c>
    </row>
    <row r="4689" spans="1:7">
      <c r="A4689" t="e">
        <f>_xlfn.XLOOKUP(I4689,UTILIZADAS[Contacto1],UTILIZADAS[Source.Name],,0)</f>
        <v>#N/A</v>
      </c>
      <c r="B4689" s="18" t="e">
        <f>VLOOKUP(J4689,Ref!A:C,3,0)</f>
        <v>#N/A</v>
      </c>
      <c r="C4689" s="18" t="e">
        <f>VLOOKUP(J4689,Ref!A:D,4,0)</f>
        <v>#N/A</v>
      </c>
      <c r="D4689" s="18" t="str">
        <f t="shared" si="219"/>
        <v>00/ene</v>
      </c>
      <c r="E4689" s="18">
        <f t="shared" si="221"/>
        <v>0</v>
      </c>
      <c r="F4689" s="18">
        <v>1</v>
      </c>
      <c r="G4689" s="18">
        <f t="shared" si="220"/>
        <v>0</v>
      </c>
    </row>
    <row r="4690" spans="1:7">
      <c r="A4690" t="e">
        <f>_xlfn.XLOOKUP(I4690,UTILIZADAS[Contacto1],UTILIZADAS[Source.Name],,0)</f>
        <v>#N/A</v>
      </c>
      <c r="B4690" s="18" t="e">
        <f>VLOOKUP(J4690,Ref!A:C,3,0)</f>
        <v>#N/A</v>
      </c>
      <c r="C4690" s="18" t="e">
        <f>VLOOKUP(J4690,Ref!A:D,4,0)</f>
        <v>#N/A</v>
      </c>
      <c r="D4690" s="18" t="str">
        <f t="shared" si="219"/>
        <v>00/ene</v>
      </c>
      <c r="E4690" s="18">
        <f t="shared" si="221"/>
        <v>0</v>
      </c>
      <c r="F4690" s="18">
        <v>1</v>
      </c>
      <c r="G4690" s="18">
        <f t="shared" si="220"/>
        <v>0</v>
      </c>
    </row>
    <row r="4691" spans="1:7">
      <c r="A4691" t="e">
        <f>_xlfn.XLOOKUP(I4691,UTILIZADAS[Contacto1],UTILIZADAS[Source.Name],,0)</f>
        <v>#N/A</v>
      </c>
      <c r="B4691" s="18" t="e">
        <f>VLOOKUP(J4691,Ref!A:C,3,0)</f>
        <v>#N/A</v>
      </c>
      <c r="C4691" s="18" t="e">
        <f>VLOOKUP(J4691,Ref!A:D,4,0)</f>
        <v>#N/A</v>
      </c>
      <c r="D4691" s="18" t="str">
        <f t="shared" si="219"/>
        <v>00/ene</v>
      </c>
      <c r="E4691" s="18">
        <f t="shared" si="221"/>
        <v>0</v>
      </c>
      <c r="F4691" s="18">
        <v>1</v>
      </c>
      <c r="G4691" s="18">
        <f t="shared" si="220"/>
        <v>0</v>
      </c>
    </row>
    <row r="4692" spans="1:7">
      <c r="A4692" t="e">
        <f>_xlfn.XLOOKUP(I4692,UTILIZADAS[Contacto1],UTILIZADAS[Source.Name],,0)</f>
        <v>#N/A</v>
      </c>
      <c r="B4692" s="18" t="e">
        <f>VLOOKUP(J4692,Ref!A:C,3,0)</f>
        <v>#N/A</v>
      </c>
      <c r="C4692" s="18" t="e">
        <f>VLOOKUP(J4692,Ref!A:D,4,0)</f>
        <v>#N/A</v>
      </c>
      <c r="D4692" s="18" t="str">
        <f t="shared" si="219"/>
        <v>00/ene</v>
      </c>
      <c r="E4692" s="18">
        <f t="shared" si="221"/>
        <v>0</v>
      </c>
      <c r="F4692" s="18">
        <v>1</v>
      </c>
      <c r="G4692" s="18">
        <f t="shared" si="220"/>
        <v>0</v>
      </c>
    </row>
    <row r="4693" spans="1:7">
      <c r="A4693" t="e">
        <f>_xlfn.XLOOKUP(I4693,UTILIZADAS[Contacto1],UTILIZADAS[Source.Name],,0)</f>
        <v>#N/A</v>
      </c>
      <c r="B4693" s="18" t="e">
        <f>VLOOKUP(J4693,Ref!A:C,3,0)</f>
        <v>#N/A</v>
      </c>
      <c r="C4693" s="18" t="e">
        <f>VLOOKUP(J4693,Ref!A:D,4,0)</f>
        <v>#N/A</v>
      </c>
      <c r="D4693" s="18" t="str">
        <f t="shared" si="219"/>
        <v>00/ene</v>
      </c>
      <c r="E4693" s="18">
        <f t="shared" si="221"/>
        <v>0</v>
      </c>
      <c r="F4693" s="18">
        <v>1</v>
      </c>
      <c r="G4693" s="18">
        <f t="shared" si="220"/>
        <v>0</v>
      </c>
    </row>
    <row r="4694" spans="1:7">
      <c r="A4694" t="e">
        <f>_xlfn.XLOOKUP(I4694,UTILIZADAS[Contacto1],UTILIZADAS[Source.Name],,0)</f>
        <v>#N/A</v>
      </c>
      <c r="B4694" s="18" t="e">
        <f>VLOOKUP(J4694,Ref!A:C,3,0)</f>
        <v>#N/A</v>
      </c>
      <c r="C4694" s="18" t="e">
        <f>VLOOKUP(J4694,Ref!A:D,4,0)</f>
        <v>#N/A</v>
      </c>
      <c r="D4694" s="18" t="str">
        <f t="shared" si="219"/>
        <v>00/ene</v>
      </c>
      <c r="E4694" s="18">
        <f t="shared" si="221"/>
        <v>0</v>
      </c>
      <c r="F4694" s="18">
        <v>1</v>
      </c>
      <c r="G4694" s="18">
        <f t="shared" si="220"/>
        <v>0</v>
      </c>
    </row>
    <row r="4695" spans="1:7">
      <c r="A4695" t="e">
        <f>_xlfn.XLOOKUP(I4695,UTILIZADAS[Contacto1],UTILIZADAS[Source.Name],,0)</f>
        <v>#N/A</v>
      </c>
      <c r="B4695" s="18" t="e">
        <f>VLOOKUP(J4695,Ref!A:C,3,0)</f>
        <v>#N/A</v>
      </c>
      <c r="C4695" s="18" t="e">
        <f>VLOOKUP(J4695,Ref!A:D,4,0)</f>
        <v>#N/A</v>
      </c>
      <c r="D4695" s="18" t="str">
        <f t="shared" si="219"/>
        <v>00/ene</v>
      </c>
      <c r="E4695" s="18">
        <f t="shared" si="221"/>
        <v>0</v>
      </c>
      <c r="F4695" s="18">
        <v>1</v>
      </c>
      <c r="G4695" s="18">
        <f t="shared" si="220"/>
        <v>0</v>
      </c>
    </row>
    <row r="4696" spans="1:7">
      <c r="A4696" t="e">
        <f>_xlfn.XLOOKUP(I4696,UTILIZADAS[Contacto1],UTILIZADAS[Source.Name],,0)</f>
        <v>#N/A</v>
      </c>
      <c r="B4696" s="18" t="e">
        <f>VLOOKUP(J4696,Ref!A:C,3,0)</f>
        <v>#N/A</v>
      </c>
      <c r="C4696" s="18" t="e">
        <f>VLOOKUP(J4696,Ref!A:D,4,0)</f>
        <v>#N/A</v>
      </c>
      <c r="D4696" s="18" t="str">
        <f t="shared" si="219"/>
        <v>00/ene</v>
      </c>
      <c r="E4696" s="18">
        <f t="shared" si="221"/>
        <v>0</v>
      </c>
      <c r="F4696" s="18">
        <v>1</v>
      </c>
      <c r="G4696" s="18">
        <f t="shared" si="220"/>
        <v>0</v>
      </c>
    </row>
    <row r="4697" spans="1:7">
      <c r="A4697" t="e">
        <f>_xlfn.XLOOKUP(I4697,UTILIZADAS[Contacto1],UTILIZADAS[Source.Name],,0)</f>
        <v>#N/A</v>
      </c>
      <c r="B4697" s="18" t="e">
        <f>VLOOKUP(J4697,Ref!A:C,3,0)</f>
        <v>#N/A</v>
      </c>
      <c r="C4697" s="18" t="e">
        <f>VLOOKUP(J4697,Ref!A:D,4,0)</f>
        <v>#N/A</v>
      </c>
      <c r="D4697" s="18" t="str">
        <f t="shared" si="219"/>
        <v>00/ene</v>
      </c>
      <c r="E4697" s="18">
        <f t="shared" si="221"/>
        <v>0</v>
      </c>
      <c r="F4697" s="18">
        <v>1</v>
      </c>
      <c r="G4697" s="18">
        <f t="shared" si="220"/>
        <v>0</v>
      </c>
    </row>
    <row r="4698" spans="1:7">
      <c r="A4698" t="e">
        <f>_xlfn.XLOOKUP(I4698,UTILIZADAS[Contacto1],UTILIZADAS[Source.Name],,0)</f>
        <v>#N/A</v>
      </c>
      <c r="B4698" s="18" t="e">
        <f>VLOOKUP(J4698,Ref!A:C,3,0)</f>
        <v>#N/A</v>
      </c>
      <c r="C4698" s="18" t="e">
        <f>VLOOKUP(J4698,Ref!A:D,4,0)</f>
        <v>#N/A</v>
      </c>
      <c r="D4698" s="18" t="str">
        <f t="shared" si="219"/>
        <v>00/ene</v>
      </c>
      <c r="E4698" s="18">
        <f t="shared" si="221"/>
        <v>0</v>
      </c>
      <c r="F4698" s="18">
        <v>1</v>
      </c>
      <c r="G4698" s="18">
        <f t="shared" si="220"/>
        <v>0</v>
      </c>
    </row>
    <row r="4699" spans="1:7">
      <c r="A4699" t="e">
        <f>_xlfn.XLOOKUP(I4699,UTILIZADAS[Contacto1],UTILIZADAS[Source.Name],,0)</f>
        <v>#N/A</v>
      </c>
      <c r="B4699" s="18" t="e">
        <f>VLOOKUP(J4699,Ref!A:C,3,0)</f>
        <v>#N/A</v>
      </c>
      <c r="C4699" s="18" t="e">
        <f>VLOOKUP(J4699,Ref!A:D,4,0)</f>
        <v>#N/A</v>
      </c>
      <c r="D4699" s="18" t="str">
        <f t="shared" si="219"/>
        <v>00/ene</v>
      </c>
      <c r="E4699" s="18">
        <f t="shared" si="221"/>
        <v>0</v>
      </c>
      <c r="F4699" s="18">
        <v>1</v>
      </c>
      <c r="G4699" s="18">
        <f t="shared" si="220"/>
        <v>0</v>
      </c>
    </row>
    <row r="4700" spans="1:7">
      <c r="A4700" t="e">
        <f>_xlfn.XLOOKUP(I4700,UTILIZADAS[Contacto1],UTILIZADAS[Source.Name],,0)</f>
        <v>#N/A</v>
      </c>
      <c r="B4700" s="18" t="e">
        <f>VLOOKUP(J4700,Ref!A:C,3,0)</f>
        <v>#N/A</v>
      </c>
      <c r="C4700" s="18" t="e">
        <f>VLOOKUP(J4700,Ref!A:D,4,0)</f>
        <v>#N/A</v>
      </c>
      <c r="D4700" s="18" t="str">
        <f t="shared" si="219"/>
        <v>00/ene</v>
      </c>
      <c r="E4700" s="18">
        <f t="shared" si="221"/>
        <v>0</v>
      </c>
      <c r="F4700" s="18">
        <v>1</v>
      </c>
      <c r="G4700" s="18">
        <f t="shared" si="220"/>
        <v>0</v>
      </c>
    </row>
    <row r="4701" spans="1:7">
      <c r="A4701" t="e">
        <f>_xlfn.XLOOKUP(I4701,UTILIZADAS[Contacto1],UTILIZADAS[Source.Name],,0)</f>
        <v>#N/A</v>
      </c>
      <c r="B4701" s="18" t="e">
        <f>VLOOKUP(J4701,Ref!A:C,3,0)</f>
        <v>#N/A</v>
      </c>
      <c r="C4701" s="18" t="e">
        <f>VLOOKUP(J4701,Ref!A:D,4,0)</f>
        <v>#N/A</v>
      </c>
      <c r="D4701" s="18" t="str">
        <f t="shared" si="219"/>
        <v>00/ene</v>
      </c>
      <c r="E4701" s="18">
        <f t="shared" si="221"/>
        <v>0</v>
      </c>
      <c r="F4701" s="18">
        <v>1</v>
      </c>
      <c r="G4701" s="18">
        <f t="shared" si="220"/>
        <v>0</v>
      </c>
    </row>
    <row r="4702" spans="1:7">
      <c r="A4702" t="e">
        <f>_xlfn.XLOOKUP(I4702,UTILIZADAS[Contacto1],UTILIZADAS[Source.Name],,0)</f>
        <v>#N/A</v>
      </c>
      <c r="B4702" s="18" t="e">
        <f>VLOOKUP(J4702,Ref!A:C,3,0)</f>
        <v>#N/A</v>
      </c>
      <c r="C4702" s="18" t="e">
        <f>VLOOKUP(J4702,Ref!A:D,4,0)</f>
        <v>#N/A</v>
      </c>
      <c r="D4702" s="18" t="str">
        <f t="shared" si="219"/>
        <v>00/ene</v>
      </c>
      <c r="E4702" s="18">
        <f t="shared" si="221"/>
        <v>0</v>
      </c>
      <c r="F4702" s="18">
        <v>1</v>
      </c>
      <c r="G4702" s="18">
        <f t="shared" si="220"/>
        <v>0</v>
      </c>
    </row>
    <row r="4703" spans="1:7">
      <c r="A4703" t="e">
        <f>_xlfn.XLOOKUP(I4703,UTILIZADAS[Contacto1],UTILIZADAS[Source.Name],,0)</f>
        <v>#N/A</v>
      </c>
      <c r="B4703" s="18" t="e">
        <f>VLOOKUP(J4703,Ref!A:C,3,0)</f>
        <v>#N/A</v>
      </c>
      <c r="C4703" s="18" t="e">
        <f>VLOOKUP(J4703,Ref!A:D,4,0)</f>
        <v>#N/A</v>
      </c>
      <c r="D4703" s="18" t="str">
        <f t="shared" si="219"/>
        <v>00/ene</v>
      </c>
      <c r="E4703" s="18">
        <f t="shared" si="221"/>
        <v>0</v>
      </c>
      <c r="F4703" s="18">
        <v>1</v>
      </c>
      <c r="G4703" s="18">
        <f t="shared" si="220"/>
        <v>0</v>
      </c>
    </row>
    <row r="4704" spans="1:7">
      <c r="A4704" t="e">
        <f>_xlfn.XLOOKUP(I4704,UTILIZADAS[Contacto1],UTILIZADAS[Source.Name],,0)</f>
        <v>#N/A</v>
      </c>
      <c r="B4704" s="18" t="e">
        <f>VLOOKUP(J4704,Ref!A:C,3,0)</f>
        <v>#N/A</v>
      </c>
      <c r="C4704" s="18" t="e">
        <f>VLOOKUP(J4704,Ref!A:D,4,0)</f>
        <v>#N/A</v>
      </c>
      <c r="D4704" s="18" t="str">
        <f t="shared" si="219"/>
        <v>00/ene</v>
      </c>
      <c r="E4704" s="18">
        <f t="shared" si="221"/>
        <v>0</v>
      </c>
      <c r="F4704" s="18">
        <v>1</v>
      </c>
      <c r="G4704" s="18">
        <f t="shared" si="220"/>
        <v>0</v>
      </c>
    </row>
    <row r="4705" spans="1:7">
      <c r="A4705" t="e">
        <f>_xlfn.XLOOKUP(I4705,UTILIZADAS[Contacto1],UTILIZADAS[Source.Name],,0)</f>
        <v>#N/A</v>
      </c>
      <c r="B4705" s="18" t="e">
        <f>VLOOKUP(J4705,Ref!A:C,3,0)</f>
        <v>#N/A</v>
      </c>
      <c r="C4705" s="18" t="e">
        <f>VLOOKUP(J4705,Ref!A:D,4,0)</f>
        <v>#N/A</v>
      </c>
      <c r="D4705" s="18" t="str">
        <f t="shared" si="219"/>
        <v>00/ene</v>
      </c>
      <c r="E4705" s="18">
        <f t="shared" si="221"/>
        <v>0</v>
      </c>
      <c r="F4705" s="18">
        <v>1</v>
      </c>
      <c r="G4705" s="18">
        <f t="shared" si="220"/>
        <v>0</v>
      </c>
    </row>
    <row r="4706" spans="1:7">
      <c r="A4706" t="e">
        <f>_xlfn.XLOOKUP(I4706,UTILIZADAS[Contacto1],UTILIZADAS[Source.Name],,0)</f>
        <v>#N/A</v>
      </c>
      <c r="B4706" s="18" t="e">
        <f>VLOOKUP(J4706,Ref!A:C,3,0)</f>
        <v>#N/A</v>
      </c>
      <c r="C4706" s="18" t="e">
        <f>VLOOKUP(J4706,Ref!A:D,4,0)</f>
        <v>#N/A</v>
      </c>
      <c r="D4706" s="18" t="str">
        <f t="shared" si="219"/>
        <v>00/ene</v>
      </c>
      <c r="E4706" s="18">
        <f t="shared" si="221"/>
        <v>0</v>
      </c>
      <c r="F4706" s="18">
        <v>1</v>
      </c>
      <c r="G4706" s="18">
        <f t="shared" si="220"/>
        <v>0</v>
      </c>
    </row>
    <row r="4707" spans="1:7">
      <c r="A4707" t="e">
        <f>_xlfn.XLOOKUP(I4707,UTILIZADAS[Contacto1],UTILIZADAS[Source.Name],,0)</f>
        <v>#N/A</v>
      </c>
      <c r="B4707" s="18" t="e">
        <f>VLOOKUP(J4707,Ref!A:C,3,0)</f>
        <v>#N/A</v>
      </c>
      <c r="C4707" s="18" t="e">
        <f>VLOOKUP(J4707,Ref!A:D,4,0)</f>
        <v>#N/A</v>
      </c>
      <c r="D4707" s="18" t="str">
        <f t="shared" si="219"/>
        <v>00/ene</v>
      </c>
      <c r="E4707" s="18">
        <f t="shared" si="221"/>
        <v>0</v>
      </c>
      <c r="F4707" s="18">
        <v>1</v>
      </c>
      <c r="G4707" s="18">
        <f t="shared" si="220"/>
        <v>0</v>
      </c>
    </row>
    <row r="4708" spans="1:7">
      <c r="A4708" t="e">
        <f>_xlfn.XLOOKUP(I4708,UTILIZADAS[Contacto1],UTILIZADAS[Source.Name],,0)</f>
        <v>#N/A</v>
      </c>
      <c r="B4708" s="18" t="e">
        <f>VLOOKUP(J4708,Ref!A:C,3,0)</f>
        <v>#N/A</v>
      </c>
      <c r="C4708" s="18" t="e">
        <f>VLOOKUP(J4708,Ref!A:D,4,0)</f>
        <v>#N/A</v>
      </c>
      <c r="D4708" s="18" t="str">
        <f t="shared" si="219"/>
        <v>00/ene</v>
      </c>
      <c r="E4708" s="18">
        <f t="shared" si="221"/>
        <v>0</v>
      </c>
      <c r="F4708" s="18">
        <v>1</v>
      </c>
      <c r="G4708" s="18">
        <f t="shared" si="220"/>
        <v>0</v>
      </c>
    </row>
    <row r="4709" spans="1:7">
      <c r="A4709" t="e">
        <f>_xlfn.XLOOKUP(I4709,UTILIZADAS[Contacto1],UTILIZADAS[Source.Name],,0)</f>
        <v>#N/A</v>
      </c>
      <c r="B4709" s="18" t="e">
        <f>VLOOKUP(J4709,Ref!A:C,3,0)</f>
        <v>#N/A</v>
      </c>
      <c r="C4709" s="18" t="e">
        <f>VLOOKUP(J4709,Ref!A:D,4,0)</f>
        <v>#N/A</v>
      </c>
      <c r="D4709" s="18" t="str">
        <f t="shared" si="219"/>
        <v>00/ene</v>
      </c>
      <c r="E4709" s="18">
        <f t="shared" si="221"/>
        <v>0</v>
      </c>
      <c r="F4709" s="18">
        <v>1</v>
      </c>
      <c r="G4709" s="18">
        <f t="shared" si="220"/>
        <v>0</v>
      </c>
    </row>
    <row r="4710" spans="1:7">
      <c r="A4710" t="e">
        <f>_xlfn.XLOOKUP(I4710,UTILIZADAS[Contacto1],UTILIZADAS[Source.Name],,0)</f>
        <v>#N/A</v>
      </c>
      <c r="B4710" s="18" t="e">
        <f>VLOOKUP(J4710,Ref!A:C,3,0)</f>
        <v>#N/A</v>
      </c>
      <c r="C4710" s="18" t="e">
        <f>VLOOKUP(J4710,Ref!A:D,4,0)</f>
        <v>#N/A</v>
      </c>
      <c r="D4710" s="18" t="str">
        <f t="shared" si="219"/>
        <v>00/ene</v>
      </c>
      <c r="E4710" s="18">
        <f t="shared" si="221"/>
        <v>0</v>
      </c>
      <c r="F4710" s="18">
        <v>1</v>
      </c>
      <c r="G4710" s="18">
        <f t="shared" si="220"/>
        <v>0</v>
      </c>
    </row>
    <row r="4711" spans="1:7">
      <c r="A4711" t="e">
        <f>_xlfn.XLOOKUP(I4711,UTILIZADAS[Contacto1],UTILIZADAS[Source.Name],,0)</f>
        <v>#N/A</v>
      </c>
      <c r="B4711" s="18" t="e">
        <f>VLOOKUP(J4711,Ref!A:C,3,0)</f>
        <v>#N/A</v>
      </c>
      <c r="C4711" s="18" t="e">
        <f>VLOOKUP(J4711,Ref!A:D,4,0)</f>
        <v>#N/A</v>
      </c>
      <c r="D4711" s="18" t="str">
        <f t="shared" si="219"/>
        <v>00/ene</v>
      </c>
      <c r="E4711" s="18">
        <f t="shared" si="221"/>
        <v>0</v>
      </c>
      <c r="F4711" s="18">
        <v>1</v>
      </c>
      <c r="G4711" s="18">
        <f t="shared" si="220"/>
        <v>0</v>
      </c>
    </row>
    <row r="4712" spans="1:7">
      <c r="A4712" t="e">
        <f>_xlfn.XLOOKUP(I4712,UTILIZADAS[Contacto1],UTILIZADAS[Source.Name],,0)</f>
        <v>#N/A</v>
      </c>
      <c r="B4712" s="18" t="e">
        <f>VLOOKUP(J4712,Ref!A:C,3,0)</f>
        <v>#N/A</v>
      </c>
      <c r="C4712" s="18" t="e">
        <f>VLOOKUP(J4712,Ref!A:D,4,0)</f>
        <v>#N/A</v>
      </c>
      <c r="D4712" s="18" t="str">
        <f t="shared" si="219"/>
        <v>00/ene</v>
      </c>
      <c r="E4712" s="18">
        <f t="shared" si="221"/>
        <v>0</v>
      </c>
      <c r="F4712" s="18">
        <v>1</v>
      </c>
      <c r="G4712" s="18">
        <f t="shared" si="220"/>
        <v>0</v>
      </c>
    </row>
    <row r="4713" spans="1:7">
      <c r="A4713" t="e">
        <f>_xlfn.XLOOKUP(I4713,UTILIZADAS[Contacto1],UTILIZADAS[Source.Name],,0)</f>
        <v>#N/A</v>
      </c>
      <c r="B4713" s="18" t="e">
        <f>VLOOKUP(J4713,Ref!A:C,3,0)</f>
        <v>#N/A</v>
      </c>
      <c r="C4713" s="18" t="e">
        <f>VLOOKUP(J4713,Ref!A:D,4,0)</f>
        <v>#N/A</v>
      </c>
      <c r="D4713" s="18" t="str">
        <f t="shared" si="219"/>
        <v>00/ene</v>
      </c>
      <c r="E4713" s="18">
        <f t="shared" si="221"/>
        <v>0</v>
      </c>
      <c r="F4713" s="18">
        <v>1</v>
      </c>
      <c r="G4713" s="18">
        <f t="shared" si="220"/>
        <v>0</v>
      </c>
    </row>
    <row r="4714" spans="1:7">
      <c r="A4714" t="e">
        <f>_xlfn.XLOOKUP(I4714,UTILIZADAS[Contacto1],UTILIZADAS[Source.Name],,0)</f>
        <v>#N/A</v>
      </c>
      <c r="B4714" s="18" t="e">
        <f>VLOOKUP(J4714,Ref!A:C,3,0)</f>
        <v>#N/A</v>
      </c>
      <c r="C4714" s="18" t="e">
        <f>VLOOKUP(J4714,Ref!A:D,4,0)</f>
        <v>#N/A</v>
      </c>
      <c r="D4714" s="18" t="str">
        <f t="shared" si="219"/>
        <v>00/ene</v>
      </c>
      <c r="E4714" s="18">
        <f t="shared" si="221"/>
        <v>0</v>
      </c>
      <c r="F4714" s="18">
        <v>1</v>
      </c>
      <c r="G4714" s="18">
        <f t="shared" si="220"/>
        <v>0</v>
      </c>
    </row>
    <row r="4715" spans="1:7">
      <c r="A4715" t="e">
        <f>_xlfn.XLOOKUP(I4715,UTILIZADAS[Contacto1],UTILIZADAS[Source.Name],,0)</f>
        <v>#N/A</v>
      </c>
      <c r="B4715" s="18" t="e">
        <f>VLOOKUP(J4715,Ref!A:C,3,0)</f>
        <v>#N/A</v>
      </c>
      <c r="C4715" s="18" t="e">
        <f>VLOOKUP(J4715,Ref!A:D,4,0)</f>
        <v>#N/A</v>
      </c>
      <c r="D4715" s="18" t="str">
        <f t="shared" si="219"/>
        <v>00/ene</v>
      </c>
      <c r="E4715" s="18">
        <f t="shared" si="221"/>
        <v>0</v>
      </c>
      <c r="F4715" s="18">
        <v>1</v>
      </c>
      <c r="G4715" s="18">
        <f t="shared" si="220"/>
        <v>0</v>
      </c>
    </row>
    <row r="4716" spans="1:7">
      <c r="A4716" t="e">
        <f>_xlfn.XLOOKUP(I4716,UTILIZADAS[Contacto1],UTILIZADAS[Source.Name],,0)</f>
        <v>#N/A</v>
      </c>
      <c r="B4716" s="18" t="e">
        <f>VLOOKUP(J4716,Ref!A:C,3,0)</f>
        <v>#N/A</v>
      </c>
      <c r="C4716" s="18" t="e">
        <f>VLOOKUP(J4716,Ref!A:D,4,0)</f>
        <v>#N/A</v>
      </c>
      <c r="D4716" s="18" t="str">
        <f t="shared" si="219"/>
        <v>00/ene</v>
      </c>
      <c r="E4716" s="18">
        <f t="shared" si="221"/>
        <v>0</v>
      </c>
      <c r="F4716" s="18">
        <v>1</v>
      </c>
      <c r="G4716" s="18">
        <f t="shared" si="220"/>
        <v>0</v>
      </c>
    </row>
    <row r="4717" spans="1:7">
      <c r="A4717" t="e">
        <f>_xlfn.XLOOKUP(I4717,UTILIZADAS[Contacto1],UTILIZADAS[Source.Name],,0)</f>
        <v>#N/A</v>
      </c>
      <c r="B4717" s="18" t="e">
        <f>VLOOKUP(J4717,Ref!A:C,3,0)</f>
        <v>#N/A</v>
      </c>
      <c r="C4717" s="18" t="e">
        <f>VLOOKUP(J4717,Ref!A:D,4,0)</f>
        <v>#N/A</v>
      </c>
      <c r="D4717" s="18" t="str">
        <f t="shared" si="219"/>
        <v>00/ene</v>
      </c>
      <c r="E4717" s="18">
        <f t="shared" si="221"/>
        <v>0</v>
      </c>
      <c r="F4717" s="18">
        <v>1</v>
      </c>
      <c r="G4717" s="18">
        <f t="shared" si="220"/>
        <v>0</v>
      </c>
    </row>
    <row r="4718" spans="1:7">
      <c r="A4718" t="e">
        <f>_xlfn.XLOOKUP(I4718,UTILIZADAS[Contacto1],UTILIZADAS[Source.Name],,0)</f>
        <v>#N/A</v>
      </c>
      <c r="B4718" s="18" t="e">
        <f>VLOOKUP(J4718,Ref!A:C,3,0)</f>
        <v>#N/A</v>
      </c>
      <c r="C4718" s="18" t="e">
        <f>VLOOKUP(J4718,Ref!A:D,4,0)</f>
        <v>#N/A</v>
      </c>
      <c r="D4718" s="18" t="str">
        <f t="shared" si="219"/>
        <v>00/ene</v>
      </c>
      <c r="E4718" s="18">
        <f t="shared" si="221"/>
        <v>0</v>
      </c>
      <c r="F4718" s="18">
        <v>1</v>
      </c>
      <c r="G4718" s="18">
        <f t="shared" si="220"/>
        <v>0</v>
      </c>
    </row>
    <row r="4719" spans="1:7">
      <c r="A4719" t="e">
        <f>_xlfn.XLOOKUP(I4719,UTILIZADAS[Contacto1],UTILIZADAS[Source.Name],,0)</f>
        <v>#N/A</v>
      </c>
      <c r="B4719" s="18" t="e">
        <f>VLOOKUP(J4719,Ref!A:C,3,0)</f>
        <v>#N/A</v>
      </c>
      <c r="C4719" s="18" t="e">
        <f>VLOOKUP(J4719,Ref!A:D,4,0)</f>
        <v>#N/A</v>
      </c>
      <c r="D4719" s="18" t="str">
        <f t="shared" si="219"/>
        <v>00/ene</v>
      </c>
      <c r="E4719" s="18">
        <f t="shared" si="221"/>
        <v>0</v>
      </c>
      <c r="F4719" s="18">
        <v>1</v>
      </c>
      <c r="G4719" s="18">
        <f t="shared" si="220"/>
        <v>0</v>
      </c>
    </row>
    <row r="4720" spans="1:7">
      <c r="A4720" t="e">
        <f>_xlfn.XLOOKUP(I4720,UTILIZADAS[Contacto1],UTILIZADAS[Source.Name],,0)</f>
        <v>#N/A</v>
      </c>
      <c r="B4720" s="18" t="e">
        <f>VLOOKUP(J4720,Ref!A:C,3,0)</f>
        <v>#N/A</v>
      </c>
      <c r="C4720" s="18" t="e">
        <f>VLOOKUP(J4720,Ref!A:D,4,0)</f>
        <v>#N/A</v>
      </c>
      <c r="D4720" s="18" t="str">
        <f t="shared" si="219"/>
        <v>00/ene</v>
      </c>
      <c r="E4720" s="18">
        <f t="shared" si="221"/>
        <v>0</v>
      </c>
      <c r="F4720" s="18">
        <v>1</v>
      </c>
      <c r="G4720" s="18">
        <f t="shared" si="220"/>
        <v>0</v>
      </c>
    </row>
    <row r="4721" spans="1:7">
      <c r="A4721" t="e">
        <f>_xlfn.XLOOKUP(I4721,UTILIZADAS[Contacto1],UTILIZADAS[Source.Name],,0)</f>
        <v>#N/A</v>
      </c>
      <c r="B4721" s="18" t="e">
        <f>VLOOKUP(J4721,Ref!A:C,3,0)</f>
        <v>#N/A</v>
      </c>
      <c r="C4721" s="18" t="e">
        <f>VLOOKUP(J4721,Ref!A:D,4,0)</f>
        <v>#N/A</v>
      </c>
      <c r="D4721" s="18" t="str">
        <f t="shared" si="219"/>
        <v>00/ene</v>
      </c>
      <c r="E4721" s="18">
        <f t="shared" si="221"/>
        <v>0</v>
      </c>
      <c r="F4721" s="18">
        <v>1</v>
      </c>
      <c r="G4721" s="18">
        <f t="shared" si="220"/>
        <v>0</v>
      </c>
    </row>
    <row r="4722" spans="1:7">
      <c r="A4722" t="e">
        <f>_xlfn.XLOOKUP(I4722,UTILIZADAS[Contacto1],UTILIZADAS[Source.Name],,0)</f>
        <v>#N/A</v>
      </c>
      <c r="B4722" s="18" t="e">
        <f>VLOOKUP(J4722,Ref!A:C,3,0)</f>
        <v>#N/A</v>
      </c>
      <c r="C4722" s="18" t="e">
        <f>VLOOKUP(J4722,Ref!A:D,4,0)</f>
        <v>#N/A</v>
      </c>
      <c r="D4722" s="18" t="str">
        <f t="shared" ref="D4722:D4785" si="222">TEXT(H4722,"dd/mmm")</f>
        <v>00/ene</v>
      </c>
      <c r="E4722" s="18">
        <f t="shared" si="221"/>
        <v>0</v>
      </c>
      <c r="F4722" s="18">
        <v>1</v>
      </c>
      <c r="G4722" s="18">
        <f t="shared" ref="G4722:G4785" si="223">IF(I4722=I4723,0,1)</f>
        <v>0</v>
      </c>
    </row>
    <row r="4723" spans="1:7">
      <c r="A4723" t="e">
        <f>_xlfn.XLOOKUP(I4723,UTILIZADAS[Contacto1],UTILIZADAS[Source.Name],,0)</f>
        <v>#N/A</v>
      </c>
      <c r="B4723" s="18" t="e">
        <f>VLOOKUP(J4723,Ref!A:C,3,0)</f>
        <v>#N/A</v>
      </c>
      <c r="C4723" s="18" t="e">
        <f>VLOOKUP(J4723,Ref!A:D,4,0)</f>
        <v>#N/A</v>
      </c>
      <c r="D4723" s="18" t="str">
        <f t="shared" si="222"/>
        <v>00/ene</v>
      </c>
      <c r="E4723" s="18">
        <f t="shared" si="221"/>
        <v>0</v>
      </c>
      <c r="F4723" s="18">
        <v>1</v>
      </c>
      <c r="G4723" s="18">
        <f t="shared" si="223"/>
        <v>0</v>
      </c>
    </row>
    <row r="4724" spans="1:7">
      <c r="A4724" t="e">
        <f>_xlfn.XLOOKUP(I4724,UTILIZADAS[Contacto1],UTILIZADAS[Source.Name],,0)</f>
        <v>#N/A</v>
      </c>
      <c r="B4724" s="18" t="e">
        <f>VLOOKUP(J4724,Ref!A:C,3,0)</f>
        <v>#N/A</v>
      </c>
      <c r="C4724" s="18" t="e">
        <f>VLOOKUP(J4724,Ref!A:D,4,0)</f>
        <v>#N/A</v>
      </c>
      <c r="D4724" s="18" t="str">
        <f t="shared" si="222"/>
        <v>00/ene</v>
      </c>
      <c r="E4724" s="18">
        <f t="shared" si="221"/>
        <v>0</v>
      </c>
      <c r="F4724" s="18">
        <v>1</v>
      </c>
      <c r="G4724" s="18">
        <f t="shared" si="223"/>
        <v>0</v>
      </c>
    </row>
    <row r="4725" spans="1:7">
      <c r="A4725" t="e">
        <f>_xlfn.XLOOKUP(I4725,UTILIZADAS[Contacto1],UTILIZADAS[Source.Name],,0)</f>
        <v>#N/A</v>
      </c>
      <c r="B4725" s="18" t="e">
        <f>VLOOKUP(J4725,Ref!A:C,3,0)</f>
        <v>#N/A</v>
      </c>
      <c r="C4725" s="18" t="e">
        <f>VLOOKUP(J4725,Ref!A:D,4,0)</f>
        <v>#N/A</v>
      </c>
      <c r="D4725" s="18" t="str">
        <f t="shared" si="222"/>
        <v>00/ene</v>
      </c>
      <c r="E4725" s="18">
        <f t="shared" si="221"/>
        <v>0</v>
      </c>
      <c r="F4725" s="18">
        <v>1</v>
      </c>
      <c r="G4725" s="18">
        <f t="shared" si="223"/>
        <v>0</v>
      </c>
    </row>
    <row r="4726" spans="1:7">
      <c r="A4726" t="e">
        <f>_xlfn.XLOOKUP(I4726,UTILIZADAS[Contacto1],UTILIZADAS[Source.Name],,0)</f>
        <v>#N/A</v>
      </c>
      <c r="B4726" s="18" t="e">
        <f>VLOOKUP(J4726,Ref!A:C,3,0)</f>
        <v>#N/A</v>
      </c>
      <c r="C4726" s="18" t="e">
        <f>VLOOKUP(J4726,Ref!A:D,4,0)</f>
        <v>#N/A</v>
      </c>
      <c r="D4726" s="18" t="str">
        <f t="shared" si="222"/>
        <v>00/ene</v>
      </c>
      <c r="E4726" s="18">
        <f t="shared" si="221"/>
        <v>0</v>
      </c>
      <c r="F4726" s="18">
        <v>1</v>
      </c>
      <c r="G4726" s="18">
        <f t="shared" si="223"/>
        <v>0</v>
      </c>
    </row>
    <row r="4727" spans="1:7">
      <c r="A4727" t="e">
        <f>_xlfn.XLOOKUP(I4727,UTILIZADAS[Contacto1],UTILIZADAS[Source.Name],,0)</f>
        <v>#N/A</v>
      </c>
      <c r="B4727" s="18" t="e">
        <f>VLOOKUP(J4727,Ref!A:C,3,0)</f>
        <v>#N/A</v>
      </c>
      <c r="C4727" s="18" t="e">
        <f>VLOOKUP(J4727,Ref!A:D,4,0)</f>
        <v>#N/A</v>
      </c>
      <c r="D4727" s="18" t="str">
        <f t="shared" si="222"/>
        <v>00/ene</v>
      </c>
      <c r="E4727" s="18">
        <f t="shared" si="221"/>
        <v>0</v>
      </c>
      <c r="F4727" s="18">
        <v>1</v>
      </c>
      <c r="G4727" s="18">
        <f t="shared" si="223"/>
        <v>0</v>
      </c>
    </row>
    <row r="4728" spans="1:7">
      <c r="A4728" t="e">
        <f>_xlfn.XLOOKUP(I4728,UTILIZADAS[Contacto1],UTILIZADAS[Source.Name],,0)</f>
        <v>#N/A</v>
      </c>
      <c r="B4728" s="18" t="e">
        <f>VLOOKUP(J4728,Ref!A:C,3,0)</f>
        <v>#N/A</v>
      </c>
      <c r="C4728" s="18" t="e">
        <f>VLOOKUP(J4728,Ref!A:D,4,0)</f>
        <v>#N/A</v>
      </c>
      <c r="D4728" s="18" t="str">
        <f t="shared" si="222"/>
        <v>00/ene</v>
      </c>
      <c r="E4728" s="18">
        <f t="shared" si="221"/>
        <v>0</v>
      </c>
      <c r="F4728" s="18">
        <v>1</v>
      </c>
      <c r="G4728" s="18">
        <f t="shared" si="223"/>
        <v>0</v>
      </c>
    </row>
    <row r="4729" spans="1:7">
      <c r="A4729" t="e">
        <f>_xlfn.XLOOKUP(I4729,UTILIZADAS[Contacto1],UTILIZADAS[Source.Name],,0)</f>
        <v>#N/A</v>
      </c>
      <c r="B4729" s="18" t="e">
        <f>VLOOKUP(J4729,Ref!A:C,3,0)</f>
        <v>#N/A</v>
      </c>
      <c r="C4729" s="18" t="e">
        <f>VLOOKUP(J4729,Ref!A:D,4,0)</f>
        <v>#N/A</v>
      </c>
      <c r="D4729" s="18" t="str">
        <f t="shared" si="222"/>
        <v>00/ene</v>
      </c>
      <c r="E4729" s="18">
        <f t="shared" si="221"/>
        <v>0</v>
      </c>
      <c r="F4729" s="18">
        <v>1</v>
      </c>
      <c r="G4729" s="18">
        <f t="shared" si="223"/>
        <v>0</v>
      </c>
    </row>
    <row r="4730" spans="1:7">
      <c r="A4730" t="e">
        <f>_xlfn.XLOOKUP(I4730,UTILIZADAS[Contacto1],UTILIZADAS[Source.Name],,0)</f>
        <v>#N/A</v>
      </c>
      <c r="B4730" s="18" t="e">
        <f>VLOOKUP(J4730,Ref!A:C,3,0)</f>
        <v>#N/A</v>
      </c>
      <c r="C4730" s="18" t="e">
        <f>VLOOKUP(J4730,Ref!A:D,4,0)</f>
        <v>#N/A</v>
      </c>
      <c r="D4730" s="18" t="str">
        <f t="shared" si="222"/>
        <v>00/ene</v>
      </c>
      <c r="E4730" s="18">
        <f t="shared" si="221"/>
        <v>0</v>
      </c>
      <c r="F4730" s="18">
        <v>1</v>
      </c>
      <c r="G4730" s="18">
        <f t="shared" si="223"/>
        <v>0</v>
      </c>
    </row>
    <row r="4731" spans="1:7">
      <c r="A4731" t="e">
        <f>_xlfn.XLOOKUP(I4731,UTILIZADAS[Contacto1],UTILIZADAS[Source.Name],,0)</f>
        <v>#N/A</v>
      </c>
      <c r="B4731" s="18" t="e">
        <f>VLOOKUP(J4731,Ref!A:C,3,0)</f>
        <v>#N/A</v>
      </c>
      <c r="C4731" s="18" t="e">
        <f>VLOOKUP(J4731,Ref!A:D,4,0)</f>
        <v>#N/A</v>
      </c>
      <c r="D4731" s="18" t="str">
        <f t="shared" si="222"/>
        <v>00/ene</v>
      </c>
      <c r="E4731" s="18">
        <f t="shared" si="221"/>
        <v>0</v>
      </c>
      <c r="F4731" s="18">
        <v>1</v>
      </c>
      <c r="G4731" s="18">
        <f t="shared" si="223"/>
        <v>0</v>
      </c>
    </row>
    <row r="4732" spans="1:7">
      <c r="A4732" t="e">
        <f>_xlfn.XLOOKUP(I4732,UTILIZADAS[Contacto1],UTILIZADAS[Source.Name],,0)</f>
        <v>#N/A</v>
      </c>
      <c r="B4732" s="18" t="e">
        <f>VLOOKUP(J4732,Ref!A:C,3,0)</f>
        <v>#N/A</v>
      </c>
      <c r="C4732" s="18" t="e">
        <f>VLOOKUP(J4732,Ref!A:D,4,0)</f>
        <v>#N/A</v>
      </c>
      <c r="D4732" s="18" t="str">
        <f t="shared" si="222"/>
        <v>00/ene</v>
      </c>
      <c r="E4732" s="18">
        <f t="shared" si="221"/>
        <v>0</v>
      </c>
      <c r="F4732" s="18">
        <v>1</v>
      </c>
      <c r="G4732" s="18">
        <f t="shared" si="223"/>
        <v>0</v>
      </c>
    </row>
    <row r="4733" spans="1:7">
      <c r="A4733" t="e">
        <f>_xlfn.XLOOKUP(I4733,UTILIZADAS[Contacto1],UTILIZADAS[Source.Name],,0)</f>
        <v>#N/A</v>
      </c>
      <c r="B4733" s="18" t="e">
        <f>VLOOKUP(J4733,Ref!A:C,3,0)</f>
        <v>#N/A</v>
      </c>
      <c r="C4733" s="18" t="e">
        <f>VLOOKUP(J4733,Ref!A:D,4,0)</f>
        <v>#N/A</v>
      </c>
      <c r="D4733" s="18" t="str">
        <f t="shared" si="222"/>
        <v>00/ene</v>
      </c>
      <c r="E4733" s="18">
        <f t="shared" si="221"/>
        <v>0</v>
      </c>
      <c r="F4733" s="18">
        <v>1</v>
      </c>
      <c r="G4733" s="18">
        <f t="shared" si="223"/>
        <v>0</v>
      </c>
    </row>
    <row r="4734" spans="1:7">
      <c r="A4734" t="e">
        <f>_xlfn.XLOOKUP(I4734,UTILIZADAS[Contacto1],UTILIZADAS[Source.Name],,0)</f>
        <v>#N/A</v>
      </c>
      <c r="B4734" s="18" t="e">
        <f>VLOOKUP(J4734,Ref!A:C,3,0)</f>
        <v>#N/A</v>
      </c>
      <c r="C4734" s="18" t="e">
        <f>VLOOKUP(J4734,Ref!A:D,4,0)</f>
        <v>#N/A</v>
      </c>
      <c r="D4734" s="18" t="str">
        <f t="shared" si="222"/>
        <v>00/ene</v>
      </c>
      <c r="E4734" s="18">
        <f t="shared" si="221"/>
        <v>0</v>
      </c>
      <c r="F4734" s="18">
        <v>1</v>
      </c>
      <c r="G4734" s="18">
        <f t="shared" si="223"/>
        <v>0</v>
      </c>
    </row>
    <row r="4735" spans="1:7">
      <c r="A4735" t="e">
        <f>_xlfn.XLOOKUP(I4735,UTILIZADAS[Contacto1],UTILIZADAS[Source.Name],,0)</f>
        <v>#N/A</v>
      </c>
      <c r="B4735" s="18" t="e">
        <f>VLOOKUP(J4735,Ref!A:C,3,0)</f>
        <v>#N/A</v>
      </c>
      <c r="C4735" s="18" t="e">
        <f>VLOOKUP(J4735,Ref!A:D,4,0)</f>
        <v>#N/A</v>
      </c>
      <c r="D4735" s="18" t="str">
        <f t="shared" si="222"/>
        <v>00/ene</v>
      </c>
      <c r="E4735" s="18">
        <f t="shared" si="221"/>
        <v>0</v>
      </c>
      <c r="F4735" s="18">
        <v>1</v>
      </c>
      <c r="G4735" s="18">
        <f t="shared" si="223"/>
        <v>0</v>
      </c>
    </row>
    <row r="4736" spans="1:7">
      <c r="A4736" t="e">
        <f>_xlfn.XLOOKUP(I4736,UTILIZADAS[Contacto1],UTILIZADAS[Source.Name],,0)</f>
        <v>#N/A</v>
      </c>
      <c r="B4736" s="18" t="e">
        <f>VLOOKUP(J4736,Ref!A:C,3,0)</f>
        <v>#N/A</v>
      </c>
      <c r="C4736" s="18" t="e">
        <f>VLOOKUP(J4736,Ref!A:D,4,0)</f>
        <v>#N/A</v>
      </c>
      <c r="D4736" s="18" t="str">
        <f t="shared" si="222"/>
        <v>00/ene</v>
      </c>
      <c r="E4736" s="18">
        <f t="shared" si="221"/>
        <v>0</v>
      </c>
      <c r="F4736" s="18">
        <v>1</v>
      </c>
      <c r="G4736" s="18">
        <f t="shared" si="223"/>
        <v>0</v>
      </c>
    </row>
    <row r="4737" spans="1:7">
      <c r="A4737" t="e">
        <f>_xlfn.XLOOKUP(I4737,UTILIZADAS[Contacto1],UTILIZADAS[Source.Name],,0)</f>
        <v>#N/A</v>
      </c>
      <c r="B4737" s="18" t="e">
        <f>VLOOKUP(J4737,Ref!A:C,3,0)</f>
        <v>#N/A</v>
      </c>
      <c r="C4737" s="18" t="e">
        <f>VLOOKUP(J4737,Ref!A:D,4,0)</f>
        <v>#N/A</v>
      </c>
      <c r="D4737" s="18" t="str">
        <f t="shared" si="222"/>
        <v>00/ene</v>
      </c>
      <c r="E4737" s="18">
        <f t="shared" si="221"/>
        <v>0</v>
      </c>
      <c r="F4737" s="18">
        <v>1</v>
      </c>
      <c r="G4737" s="18">
        <f t="shared" si="223"/>
        <v>0</v>
      </c>
    </row>
    <row r="4738" spans="1:7">
      <c r="A4738" t="e">
        <f>_xlfn.XLOOKUP(I4738,UTILIZADAS[Contacto1],UTILIZADAS[Source.Name],,0)</f>
        <v>#N/A</v>
      </c>
      <c r="B4738" s="18" t="e">
        <f>VLOOKUP(J4738,Ref!A:C,3,0)</f>
        <v>#N/A</v>
      </c>
      <c r="C4738" s="18" t="e">
        <f>VLOOKUP(J4738,Ref!A:D,4,0)</f>
        <v>#N/A</v>
      </c>
      <c r="D4738" s="18" t="str">
        <f t="shared" si="222"/>
        <v>00/ene</v>
      </c>
      <c r="E4738" s="18">
        <f t="shared" ref="E4738:E4801" si="224">+COUNTIF(I:I,I4738)</f>
        <v>0</v>
      </c>
      <c r="F4738" s="18">
        <v>1</v>
      </c>
      <c r="G4738" s="18">
        <f t="shared" si="223"/>
        <v>0</v>
      </c>
    </row>
    <row r="4739" spans="1:7">
      <c r="A4739" t="e">
        <f>_xlfn.XLOOKUP(I4739,UTILIZADAS[Contacto1],UTILIZADAS[Source.Name],,0)</f>
        <v>#N/A</v>
      </c>
      <c r="B4739" s="18" t="e">
        <f>VLOOKUP(J4739,Ref!A:C,3,0)</f>
        <v>#N/A</v>
      </c>
      <c r="C4739" s="18" t="e">
        <f>VLOOKUP(J4739,Ref!A:D,4,0)</f>
        <v>#N/A</v>
      </c>
      <c r="D4739" s="18" t="str">
        <f t="shared" si="222"/>
        <v>00/ene</v>
      </c>
      <c r="E4739" s="18">
        <f t="shared" si="224"/>
        <v>0</v>
      </c>
      <c r="F4739" s="18">
        <v>1</v>
      </c>
      <c r="G4739" s="18">
        <f t="shared" si="223"/>
        <v>0</v>
      </c>
    </row>
    <row r="4740" spans="1:7">
      <c r="A4740" t="e">
        <f>_xlfn.XLOOKUP(I4740,UTILIZADAS[Contacto1],UTILIZADAS[Source.Name],,0)</f>
        <v>#N/A</v>
      </c>
      <c r="B4740" s="18" t="e">
        <f>VLOOKUP(J4740,Ref!A:C,3,0)</f>
        <v>#N/A</v>
      </c>
      <c r="C4740" s="18" t="e">
        <f>VLOOKUP(J4740,Ref!A:D,4,0)</f>
        <v>#N/A</v>
      </c>
      <c r="D4740" s="18" t="str">
        <f t="shared" si="222"/>
        <v>00/ene</v>
      </c>
      <c r="E4740" s="18">
        <f t="shared" si="224"/>
        <v>0</v>
      </c>
      <c r="F4740" s="18">
        <v>1</v>
      </c>
      <c r="G4740" s="18">
        <f t="shared" si="223"/>
        <v>0</v>
      </c>
    </row>
    <row r="4741" spans="1:7">
      <c r="A4741" t="e">
        <f>_xlfn.XLOOKUP(I4741,UTILIZADAS[Contacto1],UTILIZADAS[Source.Name],,0)</f>
        <v>#N/A</v>
      </c>
      <c r="B4741" s="18" t="e">
        <f>VLOOKUP(J4741,Ref!A:C,3,0)</f>
        <v>#N/A</v>
      </c>
      <c r="C4741" s="18" t="e">
        <f>VLOOKUP(J4741,Ref!A:D,4,0)</f>
        <v>#N/A</v>
      </c>
      <c r="D4741" s="18" t="str">
        <f t="shared" si="222"/>
        <v>00/ene</v>
      </c>
      <c r="E4741" s="18">
        <f t="shared" si="224"/>
        <v>0</v>
      </c>
      <c r="F4741" s="18">
        <v>1</v>
      </c>
      <c r="G4741" s="18">
        <f t="shared" si="223"/>
        <v>0</v>
      </c>
    </row>
    <row r="4742" spans="1:7">
      <c r="A4742" t="e">
        <f>_xlfn.XLOOKUP(I4742,UTILIZADAS[Contacto1],UTILIZADAS[Source.Name],,0)</f>
        <v>#N/A</v>
      </c>
      <c r="B4742" s="18" t="e">
        <f>VLOOKUP(J4742,Ref!A:C,3,0)</f>
        <v>#N/A</v>
      </c>
      <c r="C4742" s="18" t="e">
        <f>VLOOKUP(J4742,Ref!A:D,4,0)</f>
        <v>#N/A</v>
      </c>
      <c r="D4742" s="18" t="str">
        <f t="shared" si="222"/>
        <v>00/ene</v>
      </c>
      <c r="E4742" s="18">
        <f t="shared" si="224"/>
        <v>0</v>
      </c>
      <c r="F4742" s="18">
        <v>1</v>
      </c>
      <c r="G4742" s="18">
        <f t="shared" si="223"/>
        <v>0</v>
      </c>
    </row>
    <row r="4743" spans="1:7">
      <c r="A4743" t="e">
        <f>_xlfn.XLOOKUP(I4743,UTILIZADAS[Contacto1],UTILIZADAS[Source.Name],,0)</f>
        <v>#N/A</v>
      </c>
      <c r="B4743" s="18" t="e">
        <f>VLOOKUP(J4743,Ref!A:C,3,0)</f>
        <v>#N/A</v>
      </c>
      <c r="C4743" s="18" t="e">
        <f>VLOOKUP(J4743,Ref!A:D,4,0)</f>
        <v>#N/A</v>
      </c>
      <c r="D4743" s="18" t="str">
        <f t="shared" si="222"/>
        <v>00/ene</v>
      </c>
      <c r="E4743" s="18">
        <f t="shared" si="224"/>
        <v>0</v>
      </c>
      <c r="F4743" s="18">
        <v>1</v>
      </c>
      <c r="G4743" s="18">
        <f t="shared" si="223"/>
        <v>0</v>
      </c>
    </row>
    <row r="4744" spans="1:7">
      <c r="A4744" t="e">
        <f>_xlfn.XLOOKUP(I4744,UTILIZADAS[Contacto1],UTILIZADAS[Source.Name],,0)</f>
        <v>#N/A</v>
      </c>
      <c r="B4744" s="18" t="e">
        <f>VLOOKUP(J4744,Ref!A:C,3,0)</f>
        <v>#N/A</v>
      </c>
      <c r="C4744" s="18" t="e">
        <f>VLOOKUP(J4744,Ref!A:D,4,0)</f>
        <v>#N/A</v>
      </c>
      <c r="D4744" s="18" t="str">
        <f t="shared" si="222"/>
        <v>00/ene</v>
      </c>
      <c r="E4744" s="18">
        <f t="shared" si="224"/>
        <v>0</v>
      </c>
      <c r="F4744" s="18">
        <v>1</v>
      </c>
      <c r="G4744" s="18">
        <f t="shared" si="223"/>
        <v>0</v>
      </c>
    </row>
    <row r="4745" spans="1:7">
      <c r="A4745" t="e">
        <f>_xlfn.XLOOKUP(I4745,UTILIZADAS[Contacto1],UTILIZADAS[Source.Name],,0)</f>
        <v>#N/A</v>
      </c>
      <c r="B4745" s="18" t="e">
        <f>VLOOKUP(J4745,Ref!A:C,3,0)</f>
        <v>#N/A</v>
      </c>
      <c r="C4745" s="18" t="e">
        <f>VLOOKUP(J4745,Ref!A:D,4,0)</f>
        <v>#N/A</v>
      </c>
      <c r="D4745" s="18" t="str">
        <f t="shared" si="222"/>
        <v>00/ene</v>
      </c>
      <c r="E4745" s="18">
        <f t="shared" si="224"/>
        <v>0</v>
      </c>
      <c r="F4745" s="18">
        <v>1</v>
      </c>
      <c r="G4745" s="18">
        <f t="shared" si="223"/>
        <v>0</v>
      </c>
    </row>
    <row r="4746" spans="1:7">
      <c r="A4746" t="e">
        <f>_xlfn.XLOOKUP(I4746,UTILIZADAS[Contacto1],UTILIZADAS[Source.Name],,0)</f>
        <v>#N/A</v>
      </c>
      <c r="B4746" s="18" t="e">
        <f>VLOOKUP(J4746,Ref!A:C,3,0)</f>
        <v>#N/A</v>
      </c>
      <c r="C4746" s="18" t="e">
        <f>VLOOKUP(J4746,Ref!A:D,4,0)</f>
        <v>#N/A</v>
      </c>
      <c r="D4746" s="18" t="str">
        <f t="shared" si="222"/>
        <v>00/ene</v>
      </c>
      <c r="E4746" s="18">
        <f t="shared" si="224"/>
        <v>0</v>
      </c>
      <c r="F4746" s="18">
        <v>1</v>
      </c>
      <c r="G4746" s="18">
        <f t="shared" si="223"/>
        <v>0</v>
      </c>
    </row>
    <row r="4747" spans="1:7">
      <c r="A4747" t="e">
        <f>_xlfn.XLOOKUP(I4747,UTILIZADAS[Contacto1],UTILIZADAS[Source.Name],,0)</f>
        <v>#N/A</v>
      </c>
      <c r="B4747" s="18" t="e">
        <f>VLOOKUP(J4747,Ref!A:C,3,0)</f>
        <v>#N/A</v>
      </c>
      <c r="C4747" s="18" t="e">
        <f>VLOOKUP(J4747,Ref!A:D,4,0)</f>
        <v>#N/A</v>
      </c>
      <c r="D4747" s="18" t="str">
        <f t="shared" si="222"/>
        <v>00/ene</v>
      </c>
      <c r="E4747" s="18">
        <f t="shared" si="224"/>
        <v>0</v>
      </c>
      <c r="F4747" s="18">
        <v>1</v>
      </c>
      <c r="G4747" s="18">
        <f t="shared" si="223"/>
        <v>0</v>
      </c>
    </row>
    <row r="4748" spans="1:7">
      <c r="A4748" t="e">
        <f>_xlfn.XLOOKUP(I4748,UTILIZADAS[Contacto1],UTILIZADAS[Source.Name],,0)</f>
        <v>#N/A</v>
      </c>
      <c r="B4748" s="18" t="e">
        <f>VLOOKUP(J4748,Ref!A:C,3,0)</f>
        <v>#N/A</v>
      </c>
      <c r="C4748" s="18" t="e">
        <f>VLOOKUP(J4748,Ref!A:D,4,0)</f>
        <v>#N/A</v>
      </c>
      <c r="D4748" s="18" t="str">
        <f t="shared" si="222"/>
        <v>00/ene</v>
      </c>
      <c r="E4748" s="18">
        <f t="shared" si="224"/>
        <v>0</v>
      </c>
      <c r="F4748" s="18">
        <v>1</v>
      </c>
      <c r="G4748" s="18">
        <f t="shared" si="223"/>
        <v>0</v>
      </c>
    </row>
    <row r="4749" spans="1:7">
      <c r="A4749" t="e">
        <f>_xlfn.XLOOKUP(I4749,UTILIZADAS[Contacto1],UTILIZADAS[Source.Name],,0)</f>
        <v>#N/A</v>
      </c>
      <c r="B4749" s="18" t="e">
        <f>VLOOKUP(J4749,Ref!A:C,3,0)</f>
        <v>#N/A</v>
      </c>
      <c r="C4749" s="18" t="e">
        <f>VLOOKUP(J4749,Ref!A:D,4,0)</f>
        <v>#N/A</v>
      </c>
      <c r="D4749" s="18" t="str">
        <f t="shared" si="222"/>
        <v>00/ene</v>
      </c>
      <c r="E4749" s="18">
        <f t="shared" si="224"/>
        <v>0</v>
      </c>
      <c r="F4749" s="18">
        <v>1</v>
      </c>
      <c r="G4749" s="18">
        <f t="shared" si="223"/>
        <v>0</v>
      </c>
    </row>
    <row r="4750" spans="1:7">
      <c r="A4750" t="e">
        <f>_xlfn.XLOOKUP(I4750,UTILIZADAS[Contacto1],UTILIZADAS[Source.Name],,0)</f>
        <v>#N/A</v>
      </c>
      <c r="B4750" s="18" t="e">
        <f>VLOOKUP(J4750,Ref!A:C,3,0)</f>
        <v>#N/A</v>
      </c>
      <c r="C4750" s="18" t="e">
        <f>VLOOKUP(J4750,Ref!A:D,4,0)</f>
        <v>#N/A</v>
      </c>
      <c r="D4750" s="18" t="str">
        <f t="shared" si="222"/>
        <v>00/ene</v>
      </c>
      <c r="E4750" s="18">
        <f t="shared" si="224"/>
        <v>0</v>
      </c>
      <c r="F4750" s="18">
        <v>1</v>
      </c>
      <c r="G4750" s="18">
        <f t="shared" si="223"/>
        <v>0</v>
      </c>
    </row>
    <row r="4751" spans="1:7">
      <c r="A4751" t="e">
        <f>_xlfn.XLOOKUP(I4751,UTILIZADAS[Contacto1],UTILIZADAS[Source.Name],,0)</f>
        <v>#N/A</v>
      </c>
      <c r="B4751" s="18" t="e">
        <f>VLOOKUP(J4751,Ref!A:C,3,0)</f>
        <v>#N/A</v>
      </c>
      <c r="C4751" s="18" t="e">
        <f>VLOOKUP(J4751,Ref!A:D,4,0)</f>
        <v>#N/A</v>
      </c>
      <c r="D4751" s="18" t="str">
        <f t="shared" si="222"/>
        <v>00/ene</v>
      </c>
      <c r="E4751" s="18">
        <f t="shared" si="224"/>
        <v>0</v>
      </c>
      <c r="F4751" s="18">
        <v>1</v>
      </c>
      <c r="G4751" s="18">
        <f t="shared" si="223"/>
        <v>0</v>
      </c>
    </row>
    <row r="4752" spans="1:7">
      <c r="A4752" t="e">
        <f>_xlfn.XLOOKUP(I4752,UTILIZADAS[Contacto1],UTILIZADAS[Source.Name],,0)</f>
        <v>#N/A</v>
      </c>
      <c r="B4752" s="18" t="e">
        <f>VLOOKUP(J4752,Ref!A:C,3,0)</f>
        <v>#N/A</v>
      </c>
      <c r="C4752" s="18" t="e">
        <f>VLOOKUP(J4752,Ref!A:D,4,0)</f>
        <v>#N/A</v>
      </c>
      <c r="D4752" s="18" t="str">
        <f t="shared" si="222"/>
        <v>00/ene</v>
      </c>
      <c r="E4752" s="18">
        <f t="shared" si="224"/>
        <v>0</v>
      </c>
      <c r="F4752" s="18">
        <v>1</v>
      </c>
      <c r="G4752" s="18">
        <f t="shared" si="223"/>
        <v>0</v>
      </c>
    </row>
    <row r="4753" spans="1:7">
      <c r="A4753" t="e">
        <f>_xlfn.XLOOKUP(I4753,UTILIZADAS[Contacto1],UTILIZADAS[Source.Name],,0)</f>
        <v>#N/A</v>
      </c>
      <c r="B4753" s="18" t="e">
        <f>VLOOKUP(J4753,Ref!A:C,3,0)</f>
        <v>#N/A</v>
      </c>
      <c r="C4753" s="18" t="e">
        <f>VLOOKUP(J4753,Ref!A:D,4,0)</f>
        <v>#N/A</v>
      </c>
      <c r="D4753" s="18" t="str">
        <f t="shared" si="222"/>
        <v>00/ene</v>
      </c>
      <c r="E4753" s="18">
        <f t="shared" si="224"/>
        <v>0</v>
      </c>
      <c r="F4753" s="18">
        <v>1</v>
      </c>
      <c r="G4753" s="18">
        <f t="shared" si="223"/>
        <v>0</v>
      </c>
    </row>
    <row r="4754" spans="1:7">
      <c r="A4754" t="e">
        <f>_xlfn.XLOOKUP(I4754,UTILIZADAS[Contacto1],UTILIZADAS[Source.Name],,0)</f>
        <v>#N/A</v>
      </c>
      <c r="B4754" s="18" t="e">
        <f>VLOOKUP(J4754,Ref!A:C,3,0)</f>
        <v>#N/A</v>
      </c>
      <c r="C4754" s="18" t="e">
        <f>VLOOKUP(J4754,Ref!A:D,4,0)</f>
        <v>#N/A</v>
      </c>
      <c r="D4754" s="18" t="str">
        <f t="shared" si="222"/>
        <v>00/ene</v>
      </c>
      <c r="E4754" s="18">
        <f t="shared" si="224"/>
        <v>0</v>
      </c>
      <c r="F4754" s="18">
        <v>1</v>
      </c>
      <c r="G4754" s="18">
        <f t="shared" si="223"/>
        <v>0</v>
      </c>
    </row>
    <row r="4755" spans="1:7">
      <c r="A4755" t="e">
        <f>_xlfn.XLOOKUP(I4755,UTILIZADAS[Contacto1],UTILIZADAS[Source.Name],,0)</f>
        <v>#N/A</v>
      </c>
      <c r="B4755" s="18" t="e">
        <f>VLOOKUP(J4755,Ref!A:C,3,0)</f>
        <v>#N/A</v>
      </c>
      <c r="C4755" s="18" t="e">
        <f>VLOOKUP(J4755,Ref!A:D,4,0)</f>
        <v>#N/A</v>
      </c>
      <c r="D4755" s="18" t="str">
        <f t="shared" si="222"/>
        <v>00/ene</v>
      </c>
      <c r="E4755" s="18">
        <f t="shared" si="224"/>
        <v>0</v>
      </c>
      <c r="F4755" s="18">
        <v>1</v>
      </c>
      <c r="G4755" s="18">
        <f t="shared" si="223"/>
        <v>0</v>
      </c>
    </row>
    <row r="4756" spans="1:7">
      <c r="A4756" t="e">
        <f>_xlfn.XLOOKUP(I4756,UTILIZADAS[Contacto1],UTILIZADAS[Source.Name],,0)</f>
        <v>#N/A</v>
      </c>
      <c r="B4756" s="18" t="e">
        <f>VLOOKUP(J4756,Ref!A:C,3,0)</f>
        <v>#N/A</v>
      </c>
      <c r="C4756" s="18" t="e">
        <f>VLOOKUP(J4756,Ref!A:D,4,0)</f>
        <v>#N/A</v>
      </c>
      <c r="D4756" s="18" t="str">
        <f t="shared" si="222"/>
        <v>00/ene</v>
      </c>
      <c r="E4756" s="18">
        <f t="shared" si="224"/>
        <v>0</v>
      </c>
      <c r="F4756" s="18">
        <v>1</v>
      </c>
      <c r="G4756" s="18">
        <f t="shared" si="223"/>
        <v>0</v>
      </c>
    </row>
    <row r="4757" spans="1:7">
      <c r="A4757" t="e">
        <f>_xlfn.XLOOKUP(I4757,UTILIZADAS[Contacto1],UTILIZADAS[Source.Name],,0)</f>
        <v>#N/A</v>
      </c>
      <c r="B4757" s="18" t="e">
        <f>VLOOKUP(J4757,Ref!A:C,3,0)</f>
        <v>#N/A</v>
      </c>
      <c r="C4757" s="18" t="e">
        <f>VLOOKUP(J4757,Ref!A:D,4,0)</f>
        <v>#N/A</v>
      </c>
      <c r="D4757" s="18" t="str">
        <f t="shared" si="222"/>
        <v>00/ene</v>
      </c>
      <c r="E4757" s="18">
        <f t="shared" si="224"/>
        <v>0</v>
      </c>
      <c r="F4757" s="18">
        <v>1</v>
      </c>
      <c r="G4757" s="18">
        <f t="shared" si="223"/>
        <v>0</v>
      </c>
    </row>
    <row r="4758" spans="1:7">
      <c r="A4758" t="e">
        <f>_xlfn.XLOOKUP(I4758,UTILIZADAS[Contacto1],UTILIZADAS[Source.Name],,0)</f>
        <v>#N/A</v>
      </c>
      <c r="B4758" s="18" t="e">
        <f>VLOOKUP(J4758,Ref!A:C,3,0)</f>
        <v>#N/A</v>
      </c>
      <c r="C4758" s="18" t="e">
        <f>VLOOKUP(J4758,Ref!A:D,4,0)</f>
        <v>#N/A</v>
      </c>
      <c r="D4758" s="18" t="str">
        <f t="shared" si="222"/>
        <v>00/ene</v>
      </c>
      <c r="E4758" s="18">
        <f t="shared" si="224"/>
        <v>0</v>
      </c>
      <c r="F4758" s="18">
        <v>1</v>
      </c>
      <c r="G4758" s="18">
        <f t="shared" si="223"/>
        <v>0</v>
      </c>
    </row>
    <row r="4759" spans="1:7">
      <c r="A4759" t="e">
        <f>_xlfn.XLOOKUP(I4759,UTILIZADAS[Contacto1],UTILIZADAS[Source.Name],,0)</f>
        <v>#N/A</v>
      </c>
      <c r="B4759" s="18" t="e">
        <f>VLOOKUP(J4759,Ref!A:C,3,0)</f>
        <v>#N/A</v>
      </c>
      <c r="C4759" s="18" t="e">
        <f>VLOOKUP(J4759,Ref!A:D,4,0)</f>
        <v>#N/A</v>
      </c>
      <c r="D4759" s="18" t="str">
        <f t="shared" si="222"/>
        <v>00/ene</v>
      </c>
      <c r="E4759" s="18">
        <f t="shared" si="224"/>
        <v>0</v>
      </c>
      <c r="F4759" s="18">
        <v>1</v>
      </c>
      <c r="G4759" s="18">
        <f t="shared" si="223"/>
        <v>0</v>
      </c>
    </row>
    <row r="4760" spans="1:7">
      <c r="A4760" t="e">
        <f>_xlfn.XLOOKUP(I4760,UTILIZADAS[Contacto1],UTILIZADAS[Source.Name],,0)</f>
        <v>#N/A</v>
      </c>
      <c r="B4760" s="18" t="e">
        <f>VLOOKUP(J4760,Ref!A:C,3,0)</f>
        <v>#N/A</v>
      </c>
      <c r="C4760" s="18" t="e">
        <f>VLOOKUP(J4760,Ref!A:D,4,0)</f>
        <v>#N/A</v>
      </c>
      <c r="D4760" s="18" t="str">
        <f t="shared" si="222"/>
        <v>00/ene</v>
      </c>
      <c r="E4760" s="18">
        <f t="shared" si="224"/>
        <v>0</v>
      </c>
      <c r="F4760" s="18">
        <v>1</v>
      </c>
      <c r="G4760" s="18">
        <f t="shared" si="223"/>
        <v>0</v>
      </c>
    </row>
    <row r="4761" spans="1:7">
      <c r="A4761" t="e">
        <f>_xlfn.XLOOKUP(I4761,UTILIZADAS[Contacto1],UTILIZADAS[Source.Name],,0)</f>
        <v>#N/A</v>
      </c>
      <c r="B4761" s="18" t="e">
        <f>VLOOKUP(J4761,Ref!A:C,3,0)</f>
        <v>#N/A</v>
      </c>
      <c r="C4761" s="18" t="e">
        <f>VLOOKUP(J4761,Ref!A:D,4,0)</f>
        <v>#N/A</v>
      </c>
      <c r="D4761" s="18" t="str">
        <f t="shared" si="222"/>
        <v>00/ene</v>
      </c>
      <c r="E4761" s="18">
        <f t="shared" si="224"/>
        <v>0</v>
      </c>
      <c r="F4761" s="18">
        <v>1</v>
      </c>
      <c r="G4761" s="18">
        <f t="shared" si="223"/>
        <v>0</v>
      </c>
    </row>
    <row r="4762" spans="1:7">
      <c r="A4762" t="e">
        <f>_xlfn.XLOOKUP(I4762,UTILIZADAS[Contacto1],UTILIZADAS[Source.Name],,0)</f>
        <v>#N/A</v>
      </c>
      <c r="B4762" s="18" t="e">
        <f>VLOOKUP(J4762,Ref!A:C,3,0)</f>
        <v>#N/A</v>
      </c>
      <c r="C4762" s="18" t="e">
        <f>VLOOKUP(J4762,Ref!A:D,4,0)</f>
        <v>#N/A</v>
      </c>
      <c r="D4762" s="18" t="str">
        <f t="shared" si="222"/>
        <v>00/ene</v>
      </c>
      <c r="E4762" s="18">
        <f t="shared" si="224"/>
        <v>0</v>
      </c>
      <c r="F4762" s="18">
        <v>1</v>
      </c>
      <c r="G4762" s="18">
        <f t="shared" si="223"/>
        <v>0</v>
      </c>
    </row>
    <row r="4763" spans="1:7">
      <c r="A4763" t="e">
        <f>_xlfn.XLOOKUP(I4763,UTILIZADAS[Contacto1],UTILIZADAS[Source.Name],,0)</f>
        <v>#N/A</v>
      </c>
      <c r="B4763" s="18" t="e">
        <f>VLOOKUP(J4763,Ref!A:C,3,0)</f>
        <v>#N/A</v>
      </c>
      <c r="C4763" s="18" t="e">
        <f>VLOOKUP(J4763,Ref!A:D,4,0)</f>
        <v>#N/A</v>
      </c>
      <c r="D4763" s="18" t="str">
        <f t="shared" si="222"/>
        <v>00/ene</v>
      </c>
      <c r="E4763" s="18">
        <f t="shared" si="224"/>
        <v>0</v>
      </c>
      <c r="F4763" s="18">
        <v>1</v>
      </c>
      <c r="G4763" s="18">
        <f t="shared" si="223"/>
        <v>0</v>
      </c>
    </row>
    <row r="4764" spans="1:7">
      <c r="A4764" t="e">
        <f>_xlfn.XLOOKUP(I4764,UTILIZADAS[Contacto1],UTILIZADAS[Source.Name],,0)</f>
        <v>#N/A</v>
      </c>
      <c r="B4764" s="18" t="e">
        <f>VLOOKUP(J4764,Ref!A:C,3,0)</f>
        <v>#N/A</v>
      </c>
      <c r="C4764" s="18" t="e">
        <f>VLOOKUP(J4764,Ref!A:D,4,0)</f>
        <v>#N/A</v>
      </c>
      <c r="D4764" s="18" t="str">
        <f t="shared" si="222"/>
        <v>00/ene</v>
      </c>
      <c r="E4764" s="18">
        <f t="shared" si="224"/>
        <v>0</v>
      </c>
      <c r="F4764" s="18">
        <v>1</v>
      </c>
      <c r="G4764" s="18">
        <f t="shared" si="223"/>
        <v>0</v>
      </c>
    </row>
    <row r="4765" spans="1:7">
      <c r="A4765" t="e">
        <f>_xlfn.XLOOKUP(I4765,UTILIZADAS[Contacto1],UTILIZADAS[Source.Name],,0)</f>
        <v>#N/A</v>
      </c>
      <c r="B4765" s="18" t="e">
        <f>VLOOKUP(J4765,Ref!A:C,3,0)</f>
        <v>#N/A</v>
      </c>
      <c r="C4765" s="18" t="e">
        <f>VLOOKUP(J4765,Ref!A:D,4,0)</f>
        <v>#N/A</v>
      </c>
      <c r="D4765" s="18" t="str">
        <f t="shared" si="222"/>
        <v>00/ene</v>
      </c>
      <c r="E4765" s="18">
        <f t="shared" si="224"/>
        <v>0</v>
      </c>
      <c r="F4765" s="18">
        <v>1</v>
      </c>
      <c r="G4765" s="18">
        <f t="shared" si="223"/>
        <v>0</v>
      </c>
    </row>
    <row r="4766" spans="1:7">
      <c r="A4766" t="e">
        <f>_xlfn.XLOOKUP(I4766,UTILIZADAS[Contacto1],UTILIZADAS[Source.Name],,0)</f>
        <v>#N/A</v>
      </c>
      <c r="B4766" s="18" t="e">
        <f>VLOOKUP(J4766,Ref!A:C,3,0)</f>
        <v>#N/A</v>
      </c>
      <c r="C4766" s="18" t="e">
        <f>VLOOKUP(J4766,Ref!A:D,4,0)</f>
        <v>#N/A</v>
      </c>
      <c r="D4766" s="18" t="str">
        <f t="shared" si="222"/>
        <v>00/ene</v>
      </c>
      <c r="E4766" s="18">
        <f t="shared" si="224"/>
        <v>0</v>
      </c>
      <c r="F4766" s="18">
        <v>1</v>
      </c>
      <c r="G4766" s="18">
        <f t="shared" si="223"/>
        <v>0</v>
      </c>
    </row>
    <row r="4767" spans="1:7">
      <c r="A4767" t="e">
        <f>_xlfn.XLOOKUP(I4767,UTILIZADAS[Contacto1],UTILIZADAS[Source.Name],,0)</f>
        <v>#N/A</v>
      </c>
      <c r="B4767" s="18" t="e">
        <f>VLOOKUP(J4767,Ref!A:C,3,0)</f>
        <v>#N/A</v>
      </c>
      <c r="C4767" s="18" t="e">
        <f>VLOOKUP(J4767,Ref!A:D,4,0)</f>
        <v>#N/A</v>
      </c>
      <c r="D4767" s="18" t="str">
        <f t="shared" si="222"/>
        <v>00/ene</v>
      </c>
      <c r="E4767" s="18">
        <f t="shared" si="224"/>
        <v>0</v>
      </c>
      <c r="F4767" s="18">
        <v>1</v>
      </c>
      <c r="G4767" s="18">
        <f t="shared" si="223"/>
        <v>0</v>
      </c>
    </row>
    <row r="4768" spans="1:7">
      <c r="A4768" t="e">
        <f>_xlfn.XLOOKUP(I4768,UTILIZADAS[Contacto1],UTILIZADAS[Source.Name],,0)</f>
        <v>#N/A</v>
      </c>
      <c r="B4768" s="18" t="e">
        <f>VLOOKUP(J4768,Ref!A:C,3,0)</f>
        <v>#N/A</v>
      </c>
      <c r="C4768" s="18" t="e">
        <f>VLOOKUP(J4768,Ref!A:D,4,0)</f>
        <v>#N/A</v>
      </c>
      <c r="D4768" s="18" t="str">
        <f t="shared" si="222"/>
        <v>00/ene</v>
      </c>
      <c r="E4768" s="18">
        <f t="shared" si="224"/>
        <v>0</v>
      </c>
      <c r="F4768" s="18">
        <v>1</v>
      </c>
      <c r="G4768" s="18">
        <f t="shared" si="223"/>
        <v>0</v>
      </c>
    </row>
    <row r="4769" spans="1:7">
      <c r="A4769" t="e">
        <f>_xlfn.XLOOKUP(I4769,UTILIZADAS[Contacto1],UTILIZADAS[Source.Name],,0)</f>
        <v>#N/A</v>
      </c>
      <c r="B4769" s="18" t="e">
        <f>VLOOKUP(J4769,Ref!A:C,3,0)</f>
        <v>#N/A</v>
      </c>
      <c r="C4769" s="18" t="e">
        <f>VLOOKUP(J4769,Ref!A:D,4,0)</f>
        <v>#N/A</v>
      </c>
      <c r="D4769" s="18" t="str">
        <f t="shared" si="222"/>
        <v>00/ene</v>
      </c>
      <c r="E4769" s="18">
        <f t="shared" si="224"/>
        <v>0</v>
      </c>
      <c r="F4769" s="18">
        <v>1</v>
      </c>
      <c r="G4769" s="18">
        <f t="shared" si="223"/>
        <v>0</v>
      </c>
    </row>
    <row r="4770" spans="1:7">
      <c r="A4770" t="e">
        <f>_xlfn.XLOOKUP(I4770,UTILIZADAS[Contacto1],UTILIZADAS[Source.Name],,0)</f>
        <v>#N/A</v>
      </c>
      <c r="B4770" s="18" t="e">
        <f>VLOOKUP(J4770,Ref!A:C,3,0)</f>
        <v>#N/A</v>
      </c>
      <c r="C4770" s="18" t="e">
        <f>VLOOKUP(J4770,Ref!A:D,4,0)</f>
        <v>#N/A</v>
      </c>
      <c r="D4770" s="18" t="str">
        <f t="shared" si="222"/>
        <v>00/ene</v>
      </c>
      <c r="E4770" s="18">
        <f t="shared" si="224"/>
        <v>0</v>
      </c>
      <c r="F4770" s="18">
        <v>1</v>
      </c>
      <c r="G4770" s="18">
        <f t="shared" si="223"/>
        <v>0</v>
      </c>
    </row>
    <row r="4771" spans="1:7">
      <c r="A4771" t="e">
        <f>_xlfn.XLOOKUP(I4771,UTILIZADAS[Contacto1],UTILIZADAS[Source.Name],,0)</f>
        <v>#N/A</v>
      </c>
      <c r="B4771" s="18" t="e">
        <f>VLOOKUP(J4771,Ref!A:C,3,0)</f>
        <v>#N/A</v>
      </c>
      <c r="C4771" s="18" t="e">
        <f>VLOOKUP(J4771,Ref!A:D,4,0)</f>
        <v>#N/A</v>
      </c>
      <c r="D4771" s="18" t="str">
        <f t="shared" si="222"/>
        <v>00/ene</v>
      </c>
      <c r="E4771" s="18">
        <f t="shared" si="224"/>
        <v>0</v>
      </c>
      <c r="F4771" s="18">
        <v>1</v>
      </c>
      <c r="G4771" s="18">
        <f t="shared" si="223"/>
        <v>0</v>
      </c>
    </row>
    <row r="4772" spans="1:7">
      <c r="A4772" t="e">
        <f>_xlfn.XLOOKUP(I4772,UTILIZADAS[Contacto1],UTILIZADAS[Source.Name],,0)</f>
        <v>#N/A</v>
      </c>
      <c r="B4772" s="18" t="e">
        <f>VLOOKUP(J4772,Ref!A:C,3,0)</f>
        <v>#N/A</v>
      </c>
      <c r="C4772" s="18" t="e">
        <f>VLOOKUP(J4772,Ref!A:D,4,0)</f>
        <v>#N/A</v>
      </c>
      <c r="D4772" s="18" t="str">
        <f t="shared" si="222"/>
        <v>00/ene</v>
      </c>
      <c r="E4772" s="18">
        <f t="shared" si="224"/>
        <v>0</v>
      </c>
      <c r="F4772" s="18">
        <v>1</v>
      </c>
      <c r="G4772" s="18">
        <f t="shared" si="223"/>
        <v>0</v>
      </c>
    </row>
    <row r="4773" spans="1:7">
      <c r="A4773" t="e">
        <f>_xlfn.XLOOKUP(I4773,UTILIZADAS[Contacto1],UTILIZADAS[Source.Name],,0)</f>
        <v>#N/A</v>
      </c>
      <c r="B4773" s="18" t="e">
        <f>VLOOKUP(J4773,Ref!A:C,3,0)</f>
        <v>#N/A</v>
      </c>
      <c r="C4773" s="18" t="e">
        <f>VLOOKUP(J4773,Ref!A:D,4,0)</f>
        <v>#N/A</v>
      </c>
      <c r="D4773" s="18" t="str">
        <f t="shared" si="222"/>
        <v>00/ene</v>
      </c>
      <c r="E4773" s="18">
        <f t="shared" si="224"/>
        <v>0</v>
      </c>
      <c r="F4773" s="18">
        <v>1</v>
      </c>
      <c r="G4773" s="18">
        <f t="shared" si="223"/>
        <v>0</v>
      </c>
    </row>
    <row r="4774" spans="1:7">
      <c r="A4774" t="e">
        <f>_xlfn.XLOOKUP(I4774,UTILIZADAS[Contacto1],UTILIZADAS[Source.Name],,0)</f>
        <v>#N/A</v>
      </c>
      <c r="B4774" s="18" t="e">
        <f>VLOOKUP(J4774,Ref!A:C,3,0)</f>
        <v>#N/A</v>
      </c>
      <c r="C4774" s="18" t="e">
        <f>VLOOKUP(J4774,Ref!A:D,4,0)</f>
        <v>#N/A</v>
      </c>
      <c r="D4774" s="18" t="str">
        <f t="shared" si="222"/>
        <v>00/ene</v>
      </c>
      <c r="E4774" s="18">
        <f t="shared" si="224"/>
        <v>0</v>
      </c>
      <c r="F4774" s="18">
        <v>1</v>
      </c>
      <c r="G4774" s="18">
        <f t="shared" si="223"/>
        <v>0</v>
      </c>
    </row>
    <row r="4775" spans="1:7">
      <c r="A4775" t="e">
        <f>_xlfn.XLOOKUP(I4775,UTILIZADAS[Contacto1],UTILIZADAS[Source.Name],,0)</f>
        <v>#N/A</v>
      </c>
      <c r="B4775" s="18" t="e">
        <f>VLOOKUP(J4775,Ref!A:C,3,0)</f>
        <v>#N/A</v>
      </c>
      <c r="C4775" s="18" t="e">
        <f>VLOOKUP(J4775,Ref!A:D,4,0)</f>
        <v>#N/A</v>
      </c>
      <c r="D4775" s="18" t="str">
        <f t="shared" si="222"/>
        <v>00/ene</v>
      </c>
      <c r="E4775" s="18">
        <f t="shared" si="224"/>
        <v>0</v>
      </c>
      <c r="F4775" s="18">
        <v>1</v>
      </c>
      <c r="G4775" s="18">
        <f t="shared" si="223"/>
        <v>0</v>
      </c>
    </row>
    <row r="4776" spans="1:7">
      <c r="A4776" t="e">
        <f>_xlfn.XLOOKUP(I4776,UTILIZADAS[Contacto1],UTILIZADAS[Source.Name],,0)</f>
        <v>#N/A</v>
      </c>
      <c r="B4776" s="18" t="e">
        <f>VLOOKUP(J4776,Ref!A:C,3,0)</f>
        <v>#N/A</v>
      </c>
      <c r="C4776" s="18" t="e">
        <f>VLOOKUP(J4776,Ref!A:D,4,0)</f>
        <v>#N/A</v>
      </c>
      <c r="D4776" s="18" t="str">
        <f t="shared" si="222"/>
        <v>00/ene</v>
      </c>
      <c r="E4776" s="18">
        <f t="shared" si="224"/>
        <v>0</v>
      </c>
      <c r="F4776" s="18">
        <v>1</v>
      </c>
      <c r="G4776" s="18">
        <f t="shared" si="223"/>
        <v>0</v>
      </c>
    </row>
    <row r="4777" spans="1:7">
      <c r="A4777" t="e">
        <f>_xlfn.XLOOKUP(I4777,UTILIZADAS[Contacto1],UTILIZADAS[Source.Name],,0)</f>
        <v>#N/A</v>
      </c>
      <c r="B4777" s="18" t="e">
        <f>VLOOKUP(J4777,Ref!A:C,3,0)</f>
        <v>#N/A</v>
      </c>
      <c r="C4777" s="18" t="e">
        <f>VLOOKUP(J4777,Ref!A:D,4,0)</f>
        <v>#N/A</v>
      </c>
      <c r="D4777" s="18" t="str">
        <f t="shared" si="222"/>
        <v>00/ene</v>
      </c>
      <c r="E4777" s="18">
        <f t="shared" si="224"/>
        <v>0</v>
      </c>
      <c r="F4777" s="18">
        <v>1</v>
      </c>
      <c r="G4777" s="18">
        <f t="shared" si="223"/>
        <v>0</v>
      </c>
    </row>
    <row r="4778" spans="1:7">
      <c r="A4778" t="e">
        <f>_xlfn.XLOOKUP(I4778,UTILIZADAS[Contacto1],UTILIZADAS[Source.Name],,0)</f>
        <v>#N/A</v>
      </c>
      <c r="B4778" s="18" t="e">
        <f>VLOOKUP(J4778,Ref!A:C,3,0)</f>
        <v>#N/A</v>
      </c>
      <c r="C4778" s="18" t="e">
        <f>VLOOKUP(J4778,Ref!A:D,4,0)</f>
        <v>#N/A</v>
      </c>
      <c r="D4778" s="18" t="str">
        <f t="shared" si="222"/>
        <v>00/ene</v>
      </c>
      <c r="E4778" s="18">
        <f t="shared" si="224"/>
        <v>0</v>
      </c>
      <c r="F4778" s="18">
        <v>1</v>
      </c>
      <c r="G4778" s="18">
        <f t="shared" si="223"/>
        <v>0</v>
      </c>
    </row>
    <row r="4779" spans="1:7">
      <c r="A4779" t="e">
        <f>_xlfn.XLOOKUP(I4779,UTILIZADAS[Contacto1],UTILIZADAS[Source.Name],,0)</f>
        <v>#N/A</v>
      </c>
      <c r="B4779" s="18" t="e">
        <f>VLOOKUP(J4779,Ref!A:C,3,0)</f>
        <v>#N/A</v>
      </c>
      <c r="C4779" s="18" t="e">
        <f>VLOOKUP(J4779,Ref!A:D,4,0)</f>
        <v>#N/A</v>
      </c>
      <c r="D4779" s="18" t="str">
        <f t="shared" si="222"/>
        <v>00/ene</v>
      </c>
      <c r="E4779" s="18">
        <f t="shared" si="224"/>
        <v>0</v>
      </c>
      <c r="F4779" s="18">
        <v>1</v>
      </c>
      <c r="G4779" s="18">
        <f t="shared" si="223"/>
        <v>0</v>
      </c>
    </row>
    <row r="4780" spans="1:7">
      <c r="A4780" t="e">
        <f>_xlfn.XLOOKUP(I4780,UTILIZADAS[Contacto1],UTILIZADAS[Source.Name],,0)</f>
        <v>#N/A</v>
      </c>
      <c r="B4780" s="18" t="e">
        <f>VLOOKUP(J4780,Ref!A:C,3,0)</f>
        <v>#N/A</v>
      </c>
      <c r="C4780" s="18" t="e">
        <f>VLOOKUP(J4780,Ref!A:D,4,0)</f>
        <v>#N/A</v>
      </c>
      <c r="D4780" s="18" t="str">
        <f t="shared" si="222"/>
        <v>00/ene</v>
      </c>
      <c r="E4780" s="18">
        <f t="shared" si="224"/>
        <v>0</v>
      </c>
      <c r="F4780" s="18">
        <v>1</v>
      </c>
      <c r="G4780" s="18">
        <f t="shared" si="223"/>
        <v>0</v>
      </c>
    </row>
    <row r="4781" spans="1:7">
      <c r="A4781" t="e">
        <f>_xlfn.XLOOKUP(I4781,UTILIZADAS[Contacto1],UTILIZADAS[Source.Name],,0)</f>
        <v>#N/A</v>
      </c>
      <c r="B4781" s="18" t="e">
        <f>VLOOKUP(J4781,Ref!A:C,3,0)</f>
        <v>#N/A</v>
      </c>
      <c r="C4781" s="18" t="e">
        <f>VLOOKUP(J4781,Ref!A:D,4,0)</f>
        <v>#N/A</v>
      </c>
      <c r="D4781" s="18" t="str">
        <f t="shared" si="222"/>
        <v>00/ene</v>
      </c>
      <c r="E4781" s="18">
        <f t="shared" si="224"/>
        <v>0</v>
      </c>
      <c r="F4781" s="18">
        <v>1</v>
      </c>
      <c r="G4781" s="18">
        <f t="shared" si="223"/>
        <v>0</v>
      </c>
    </row>
    <row r="4782" spans="1:7">
      <c r="A4782" t="e">
        <f>_xlfn.XLOOKUP(I4782,UTILIZADAS[Contacto1],UTILIZADAS[Source.Name],,0)</f>
        <v>#N/A</v>
      </c>
      <c r="B4782" s="18" t="e">
        <f>VLOOKUP(J4782,Ref!A:C,3,0)</f>
        <v>#N/A</v>
      </c>
      <c r="C4782" s="18" t="e">
        <f>VLOOKUP(J4782,Ref!A:D,4,0)</f>
        <v>#N/A</v>
      </c>
      <c r="D4782" s="18" t="str">
        <f t="shared" si="222"/>
        <v>00/ene</v>
      </c>
      <c r="E4782" s="18">
        <f t="shared" si="224"/>
        <v>0</v>
      </c>
      <c r="F4782" s="18">
        <v>1</v>
      </c>
      <c r="G4782" s="18">
        <f t="shared" si="223"/>
        <v>0</v>
      </c>
    </row>
    <row r="4783" spans="1:7">
      <c r="A4783" t="e">
        <f>_xlfn.XLOOKUP(I4783,UTILIZADAS[Contacto1],UTILIZADAS[Source.Name],,0)</f>
        <v>#N/A</v>
      </c>
      <c r="B4783" s="18" t="e">
        <f>VLOOKUP(J4783,Ref!A:C,3,0)</f>
        <v>#N/A</v>
      </c>
      <c r="C4783" s="18" t="e">
        <f>VLOOKUP(J4783,Ref!A:D,4,0)</f>
        <v>#N/A</v>
      </c>
      <c r="D4783" s="18" t="str">
        <f t="shared" si="222"/>
        <v>00/ene</v>
      </c>
      <c r="E4783" s="18">
        <f t="shared" si="224"/>
        <v>0</v>
      </c>
      <c r="F4783" s="18">
        <v>1</v>
      </c>
      <c r="G4783" s="18">
        <f t="shared" si="223"/>
        <v>0</v>
      </c>
    </row>
    <row r="4784" spans="1:7">
      <c r="A4784" t="e">
        <f>_xlfn.XLOOKUP(I4784,UTILIZADAS[Contacto1],UTILIZADAS[Source.Name],,0)</f>
        <v>#N/A</v>
      </c>
      <c r="B4784" s="18" t="e">
        <f>VLOOKUP(J4784,Ref!A:C,3,0)</f>
        <v>#N/A</v>
      </c>
      <c r="C4784" s="18" t="e">
        <f>VLOOKUP(J4784,Ref!A:D,4,0)</f>
        <v>#N/A</v>
      </c>
      <c r="D4784" s="18" t="str">
        <f t="shared" si="222"/>
        <v>00/ene</v>
      </c>
      <c r="E4784" s="18">
        <f t="shared" si="224"/>
        <v>0</v>
      </c>
      <c r="F4784" s="18">
        <v>1</v>
      </c>
      <c r="G4784" s="18">
        <f t="shared" si="223"/>
        <v>0</v>
      </c>
    </row>
    <row r="4785" spans="1:7">
      <c r="A4785" t="e">
        <f>_xlfn.XLOOKUP(I4785,UTILIZADAS[Contacto1],UTILIZADAS[Source.Name],,0)</f>
        <v>#N/A</v>
      </c>
      <c r="B4785" s="18" t="e">
        <f>VLOOKUP(J4785,Ref!A:C,3,0)</f>
        <v>#N/A</v>
      </c>
      <c r="C4785" s="18" t="e">
        <f>VLOOKUP(J4785,Ref!A:D,4,0)</f>
        <v>#N/A</v>
      </c>
      <c r="D4785" s="18" t="str">
        <f t="shared" si="222"/>
        <v>00/ene</v>
      </c>
      <c r="E4785" s="18">
        <f t="shared" si="224"/>
        <v>0</v>
      </c>
      <c r="F4785" s="18">
        <v>1</v>
      </c>
      <c r="G4785" s="18">
        <f t="shared" si="223"/>
        <v>0</v>
      </c>
    </row>
    <row r="4786" spans="1:7">
      <c r="A4786" t="e">
        <f>_xlfn.XLOOKUP(I4786,UTILIZADAS[Contacto1],UTILIZADAS[Source.Name],,0)</f>
        <v>#N/A</v>
      </c>
      <c r="B4786" s="18" t="e">
        <f>VLOOKUP(J4786,Ref!A:C,3,0)</f>
        <v>#N/A</v>
      </c>
      <c r="C4786" s="18" t="e">
        <f>VLOOKUP(J4786,Ref!A:D,4,0)</f>
        <v>#N/A</v>
      </c>
      <c r="D4786" s="18" t="str">
        <f t="shared" ref="D4786:D4849" si="225">TEXT(H4786,"dd/mmm")</f>
        <v>00/ene</v>
      </c>
      <c r="E4786" s="18">
        <f t="shared" si="224"/>
        <v>0</v>
      </c>
      <c r="F4786" s="18">
        <v>1</v>
      </c>
      <c r="G4786" s="18">
        <f t="shared" ref="G4786:G4849" si="226">IF(I4786=I4787,0,1)</f>
        <v>0</v>
      </c>
    </row>
    <row r="4787" spans="1:7">
      <c r="A4787" t="e">
        <f>_xlfn.XLOOKUP(I4787,UTILIZADAS[Contacto1],UTILIZADAS[Source.Name],,0)</f>
        <v>#N/A</v>
      </c>
      <c r="B4787" s="18" t="e">
        <f>VLOOKUP(J4787,Ref!A:C,3,0)</f>
        <v>#N/A</v>
      </c>
      <c r="C4787" s="18" t="e">
        <f>VLOOKUP(J4787,Ref!A:D,4,0)</f>
        <v>#N/A</v>
      </c>
      <c r="D4787" s="18" t="str">
        <f t="shared" si="225"/>
        <v>00/ene</v>
      </c>
      <c r="E4787" s="18">
        <f t="shared" si="224"/>
        <v>0</v>
      </c>
      <c r="F4787" s="18">
        <v>1</v>
      </c>
      <c r="G4787" s="18">
        <f t="shared" si="226"/>
        <v>0</v>
      </c>
    </row>
    <row r="4788" spans="1:7">
      <c r="A4788" t="e">
        <f>_xlfn.XLOOKUP(I4788,UTILIZADAS[Contacto1],UTILIZADAS[Source.Name],,0)</f>
        <v>#N/A</v>
      </c>
      <c r="B4788" s="18" t="e">
        <f>VLOOKUP(J4788,Ref!A:C,3,0)</f>
        <v>#N/A</v>
      </c>
      <c r="C4788" s="18" t="e">
        <f>VLOOKUP(J4788,Ref!A:D,4,0)</f>
        <v>#N/A</v>
      </c>
      <c r="D4788" s="18" t="str">
        <f t="shared" si="225"/>
        <v>00/ene</v>
      </c>
      <c r="E4788" s="18">
        <f t="shared" si="224"/>
        <v>0</v>
      </c>
      <c r="F4788" s="18">
        <v>1</v>
      </c>
      <c r="G4788" s="18">
        <f t="shared" si="226"/>
        <v>0</v>
      </c>
    </row>
    <row r="4789" spans="1:7">
      <c r="A4789" t="e">
        <f>_xlfn.XLOOKUP(I4789,UTILIZADAS[Contacto1],UTILIZADAS[Source.Name],,0)</f>
        <v>#N/A</v>
      </c>
      <c r="B4789" s="18" t="e">
        <f>VLOOKUP(J4789,Ref!A:C,3,0)</f>
        <v>#N/A</v>
      </c>
      <c r="C4789" s="18" t="e">
        <f>VLOOKUP(J4789,Ref!A:D,4,0)</f>
        <v>#N/A</v>
      </c>
      <c r="D4789" s="18" t="str">
        <f t="shared" si="225"/>
        <v>00/ene</v>
      </c>
      <c r="E4789" s="18">
        <f t="shared" si="224"/>
        <v>0</v>
      </c>
      <c r="F4789" s="18">
        <v>1</v>
      </c>
      <c r="G4789" s="18">
        <f t="shared" si="226"/>
        <v>0</v>
      </c>
    </row>
    <row r="4790" spans="1:7">
      <c r="A4790" t="e">
        <f>_xlfn.XLOOKUP(I4790,UTILIZADAS[Contacto1],UTILIZADAS[Source.Name],,0)</f>
        <v>#N/A</v>
      </c>
      <c r="B4790" s="18" t="e">
        <f>VLOOKUP(J4790,Ref!A:C,3,0)</f>
        <v>#N/A</v>
      </c>
      <c r="C4790" s="18" t="e">
        <f>VLOOKUP(J4790,Ref!A:D,4,0)</f>
        <v>#N/A</v>
      </c>
      <c r="D4790" s="18" t="str">
        <f t="shared" si="225"/>
        <v>00/ene</v>
      </c>
      <c r="E4790" s="18">
        <f t="shared" si="224"/>
        <v>0</v>
      </c>
      <c r="F4790" s="18">
        <v>1</v>
      </c>
      <c r="G4790" s="18">
        <f t="shared" si="226"/>
        <v>0</v>
      </c>
    </row>
    <row r="4791" spans="1:7">
      <c r="A4791" t="e">
        <f>_xlfn.XLOOKUP(I4791,UTILIZADAS[Contacto1],UTILIZADAS[Source.Name],,0)</f>
        <v>#N/A</v>
      </c>
      <c r="B4791" s="18" t="e">
        <f>VLOOKUP(J4791,Ref!A:C,3,0)</f>
        <v>#N/A</v>
      </c>
      <c r="C4791" s="18" t="e">
        <f>VLOOKUP(J4791,Ref!A:D,4,0)</f>
        <v>#N/A</v>
      </c>
      <c r="D4791" s="18" t="str">
        <f t="shared" si="225"/>
        <v>00/ene</v>
      </c>
      <c r="E4791" s="18">
        <f t="shared" si="224"/>
        <v>0</v>
      </c>
      <c r="F4791" s="18">
        <v>1</v>
      </c>
      <c r="G4791" s="18">
        <f t="shared" si="226"/>
        <v>0</v>
      </c>
    </row>
    <row r="4792" spans="1:7">
      <c r="A4792" t="e">
        <f>_xlfn.XLOOKUP(I4792,UTILIZADAS[Contacto1],UTILIZADAS[Source.Name],,0)</f>
        <v>#N/A</v>
      </c>
      <c r="B4792" s="18" t="e">
        <f>VLOOKUP(J4792,Ref!A:C,3,0)</f>
        <v>#N/A</v>
      </c>
      <c r="C4792" s="18" t="e">
        <f>VLOOKUP(J4792,Ref!A:D,4,0)</f>
        <v>#N/A</v>
      </c>
      <c r="D4792" s="18" t="str">
        <f t="shared" si="225"/>
        <v>00/ene</v>
      </c>
      <c r="E4792" s="18">
        <f t="shared" si="224"/>
        <v>0</v>
      </c>
      <c r="F4792" s="18">
        <v>1</v>
      </c>
      <c r="G4792" s="18">
        <f t="shared" si="226"/>
        <v>0</v>
      </c>
    </row>
    <row r="4793" spans="1:7">
      <c r="A4793" t="e">
        <f>_xlfn.XLOOKUP(I4793,UTILIZADAS[Contacto1],UTILIZADAS[Source.Name],,0)</f>
        <v>#N/A</v>
      </c>
      <c r="B4793" s="18" t="e">
        <f>VLOOKUP(J4793,Ref!A:C,3,0)</f>
        <v>#N/A</v>
      </c>
      <c r="C4793" s="18" t="e">
        <f>VLOOKUP(J4793,Ref!A:D,4,0)</f>
        <v>#N/A</v>
      </c>
      <c r="D4793" s="18" t="str">
        <f t="shared" si="225"/>
        <v>00/ene</v>
      </c>
      <c r="E4793" s="18">
        <f t="shared" si="224"/>
        <v>0</v>
      </c>
      <c r="F4793" s="18">
        <v>1</v>
      </c>
      <c r="G4793" s="18">
        <f t="shared" si="226"/>
        <v>0</v>
      </c>
    </row>
    <row r="4794" spans="1:7">
      <c r="A4794" t="e">
        <f>_xlfn.XLOOKUP(I4794,UTILIZADAS[Contacto1],UTILIZADAS[Source.Name],,0)</f>
        <v>#N/A</v>
      </c>
      <c r="B4794" s="18" t="e">
        <f>VLOOKUP(J4794,Ref!A:C,3,0)</f>
        <v>#N/A</v>
      </c>
      <c r="C4794" s="18" t="e">
        <f>VLOOKUP(J4794,Ref!A:D,4,0)</f>
        <v>#N/A</v>
      </c>
      <c r="D4794" s="18" t="str">
        <f t="shared" si="225"/>
        <v>00/ene</v>
      </c>
      <c r="E4794" s="18">
        <f t="shared" si="224"/>
        <v>0</v>
      </c>
      <c r="F4794" s="18">
        <v>1</v>
      </c>
      <c r="G4794" s="18">
        <f t="shared" si="226"/>
        <v>0</v>
      </c>
    </row>
    <row r="4795" spans="1:7">
      <c r="A4795" t="e">
        <f>_xlfn.XLOOKUP(I4795,UTILIZADAS[Contacto1],UTILIZADAS[Source.Name],,0)</f>
        <v>#N/A</v>
      </c>
      <c r="B4795" s="18" t="e">
        <f>VLOOKUP(J4795,Ref!A:C,3,0)</f>
        <v>#N/A</v>
      </c>
      <c r="C4795" s="18" t="e">
        <f>VLOOKUP(J4795,Ref!A:D,4,0)</f>
        <v>#N/A</v>
      </c>
      <c r="D4795" s="18" t="str">
        <f t="shared" si="225"/>
        <v>00/ene</v>
      </c>
      <c r="E4795" s="18">
        <f t="shared" si="224"/>
        <v>0</v>
      </c>
      <c r="F4795" s="18">
        <v>1</v>
      </c>
      <c r="G4795" s="18">
        <f t="shared" si="226"/>
        <v>0</v>
      </c>
    </row>
    <row r="4796" spans="1:7">
      <c r="A4796" t="e">
        <f>_xlfn.XLOOKUP(I4796,UTILIZADAS[Contacto1],UTILIZADAS[Source.Name],,0)</f>
        <v>#N/A</v>
      </c>
      <c r="B4796" s="18" t="e">
        <f>VLOOKUP(J4796,Ref!A:C,3,0)</f>
        <v>#N/A</v>
      </c>
      <c r="C4796" s="18" t="e">
        <f>VLOOKUP(J4796,Ref!A:D,4,0)</f>
        <v>#N/A</v>
      </c>
      <c r="D4796" s="18" t="str">
        <f t="shared" si="225"/>
        <v>00/ene</v>
      </c>
      <c r="E4796" s="18">
        <f t="shared" si="224"/>
        <v>0</v>
      </c>
      <c r="F4796" s="18">
        <v>1</v>
      </c>
      <c r="G4796" s="18">
        <f t="shared" si="226"/>
        <v>0</v>
      </c>
    </row>
    <row r="4797" spans="1:7">
      <c r="A4797" t="e">
        <f>_xlfn.XLOOKUP(I4797,UTILIZADAS[Contacto1],UTILIZADAS[Source.Name],,0)</f>
        <v>#N/A</v>
      </c>
      <c r="B4797" s="18" t="e">
        <f>VLOOKUP(J4797,Ref!A:C,3,0)</f>
        <v>#N/A</v>
      </c>
      <c r="C4797" s="18" t="e">
        <f>VLOOKUP(J4797,Ref!A:D,4,0)</f>
        <v>#N/A</v>
      </c>
      <c r="D4797" s="18" t="str">
        <f t="shared" si="225"/>
        <v>00/ene</v>
      </c>
      <c r="E4797" s="18">
        <f t="shared" si="224"/>
        <v>0</v>
      </c>
      <c r="F4797" s="18">
        <v>1</v>
      </c>
      <c r="G4797" s="18">
        <f t="shared" si="226"/>
        <v>0</v>
      </c>
    </row>
    <row r="4798" spans="1:7">
      <c r="A4798" t="e">
        <f>_xlfn.XLOOKUP(I4798,UTILIZADAS[Contacto1],UTILIZADAS[Source.Name],,0)</f>
        <v>#N/A</v>
      </c>
      <c r="B4798" s="18" t="e">
        <f>VLOOKUP(J4798,Ref!A:C,3,0)</f>
        <v>#N/A</v>
      </c>
      <c r="C4798" s="18" t="e">
        <f>VLOOKUP(J4798,Ref!A:D,4,0)</f>
        <v>#N/A</v>
      </c>
      <c r="D4798" s="18" t="str">
        <f t="shared" si="225"/>
        <v>00/ene</v>
      </c>
      <c r="E4798" s="18">
        <f t="shared" si="224"/>
        <v>0</v>
      </c>
      <c r="F4798" s="18">
        <v>1</v>
      </c>
      <c r="G4798" s="18">
        <f t="shared" si="226"/>
        <v>0</v>
      </c>
    </row>
    <row r="4799" spans="1:7">
      <c r="A4799" t="e">
        <f>_xlfn.XLOOKUP(I4799,UTILIZADAS[Contacto1],UTILIZADAS[Source.Name],,0)</f>
        <v>#N/A</v>
      </c>
      <c r="B4799" s="18" t="e">
        <f>VLOOKUP(J4799,Ref!A:C,3,0)</f>
        <v>#N/A</v>
      </c>
      <c r="C4799" s="18" t="e">
        <f>VLOOKUP(J4799,Ref!A:D,4,0)</f>
        <v>#N/A</v>
      </c>
      <c r="D4799" s="18" t="str">
        <f t="shared" si="225"/>
        <v>00/ene</v>
      </c>
      <c r="E4799" s="18">
        <f t="shared" si="224"/>
        <v>0</v>
      </c>
      <c r="F4799" s="18">
        <v>1</v>
      </c>
      <c r="G4799" s="18">
        <f t="shared" si="226"/>
        <v>0</v>
      </c>
    </row>
    <row r="4800" spans="1:7">
      <c r="A4800" t="e">
        <f>_xlfn.XLOOKUP(I4800,UTILIZADAS[Contacto1],UTILIZADAS[Source.Name],,0)</f>
        <v>#N/A</v>
      </c>
      <c r="B4800" s="18" t="e">
        <f>VLOOKUP(J4800,Ref!A:C,3,0)</f>
        <v>#N/A</v>
      </c>
      <c r="C4800" s="18" t="e">
        <f>VLOOKUP(J4800,Ref!A:D,4,0)</f>
        <v>#N/A</v>
      </c>
      <c r="D4800" s="18" t="str">
        <f t="shared" si="225"/>
        <v>00/ene</v>
      </c>
      <c r="E4800" s="18">
        <f t="shared" si="224"/>
        <v>0</v>
      </c>
      <c r="F4800" s="18">
        <v>1</v>
      </c>
      <c r="G4800" s="18">
        <f t="shared" si="226"/>
        <v>0</v>
      </c>
    </row>
    <row r="4801" spans="1:7">
      <c r="A4801" t="e">
        <f>_xlfn.XLOOKUP(I4801,UTILIZADAS[Contacto1],UTILIZADAS[Source.Name],,0)</f>
        <v>#N/A</v>
      </c>
      <c r="B4801" s="18" t="e">
        <f>VLOOKUP(J4801,Ref!A:C,3,0)</f>
        <v>#N/A</v>
      </c>
      <c r="C4801" s="18" t="e">
        <f>VLOOKUP(J4801,Ref!A:D,4,0)</f>
        <v>#N/A</v>
      </c>
      <c r="D4801" s="18" t="str">
        <f t="shared" si="225"/>
        <v>00/ene</v>
      </c>
      <c r="E4801" s="18">
        <f t="shared" si="224"/>
        <v>0</v>
      </c>
      <c r="F4801" s="18">
        <v>1</v>
      </c>
      <c r="G4801" s="18">
        <f t="shared" si="226"/>
        <v>0</v>
      </c>
    </row>
    <row r="4802" spans="1:7">
      <c r="A4802" t="e">
        <f>_xlfn.XLOOKUP(I4802,UTILIZADAS[Contacto1],UTILIZADAS[Source.Name],,0)</f>
        <v>#N/A</v>
      </c>
      <c r="B4802" s="18" t="e">
        <f>VLOOKUP(J4802,Ref!A:C,3,0)</f>
        <v>#N/A</v>
      </c>
      <c r="C4802" s="18" t="e">
        <f>VLOOKUP(J4802,Ref!A:D,4,0)</f>
        <v>#N/A</v>
      </c>
      <c r="D4802" s="18" t="str">
        <f t="shared" si="225"/>
        <v>00/ene</v>
      </c>
      <c r="E4802" s="18">
        <f t="shared" ref="E4802:E4865" si="227">+COUNTIF(I:I,I4802)</f>
        <v>0</v>
      </c>
      <c r="F4802" s="18">
        <v>1</v>
      </c>
      <c r="G4802" s="18">
        <f t="shared" si="226"/>
        <v>0</v>
      </c>
    </row>
    <row r="4803" spans="1:7">
      <c r="A4803" t="e">
        <f>_xlfn.XLOOKUP(I4803,UTILIZADAS[Contacto1],UTILIZADAS[Source.Name],,0)</f>
        <v>#N/A</v>
      </c>
      <c r="B4803" s="18" t="e">
        <f>VLOOKUP(J4803,Ref!A:C,3,0)</f>
        <v>#N/A</v>
      </c>
      <c r="C4803" s="18" t="e">
        <f>VLOOKUP(J4803,Ref!A:D,4,0)</f>
        <v>#N/A</v>
      </c>
      <c r="D4803" s="18" t="str">
        <f t="shared" si="225"/>
        <v>00/ene</v>
      </c>
      <c r="E4803" s="18">
        <f t="shared" si="227"/>
        <v>0</v>
      </c>
      <c r="F4803" s="18">
        <v>1</v>
      </c>
      <c r="G4803" s="18">
        <f t="shared" si="226"/>
        <v>0</v>
      </c>
    </row>
    <row r="4804" spans="1:7">
      <c r="A4804" t="e">
        <f>_xlfn.XLOOKUP(I4804,UTILIZADAS[Contacto1],UTILIZADAS[Source.Name],,0)</f>
        <v>#N/A</v>
      </c>
      <c r="B4804" s="18" t="e">
        <f>VLOOKUP(J4804,Ref!A:C,3,0)</f>
        <v>#N/A</v>
      </c>
      <c r="C4804" s="18" t="e">
        <f>VLOOKUP(J4804,Ref!A:D,4,0)</f>
        <v>#N/A</v>
      </c>
      <c r="D4804" s="18" t="str">
        <f t="shared" si="225"/>
        <v>00/ene</v>
      </c>
      <c r="E4804" s="18">
        <f t="shared" si="227"/>
        <v>0</v>
      </c>
      <c r="F4804" s="18">
        <v>1</v>
      </c>
      <c r="G4804" s="18">
        <f t="shared" si="226"/>
        <v>0</v>
      </c>
    </row>
    <row r="4805" spans="1:7">
      <c r="A4805" t="e">
        <f>_xlfn.XLOOKUP(I4805,UTILIZADAS[Contacto1],UTILIZADAS[Source.Name],,0)</f>
        <v>#N/A</v>
      </c>
      <c r="B4805" s="18" t="e">
        <f>VLOOKUP(J4805,Ref!A:C,3,0)</f>
        <v>#N/A</v>
      </c>
      <c r="C4805" s="18" t="e">
        <f>VLOOKUP(J4805,Ref!A:D,4,0)</f>
        <v>#N/A</v>
      </c>
      <c r="D4805" s="18" t="str">
        <f t="shared" si="225"/>
        <v>00/ene</v>
      </c>
      <c r="E4805" s="18">
        <f t="shared" si="227"/>
        <v>0</v>
      </c>
      <c r="F4805" s="18">
        <v>1</v>
      </c>
      <c r="G4805" s="18">
        <f t="shared" si="226"/>
        <v>0</v>
      </c>
    </row>
    <row r="4806" spans="1:7">
      <c r="A4806" t="e">
        <f>_xlfn.XLOOKUP(I4806,UTILIZADAS[Contacto1],UTILIZADAS[Source.Name],,0)</f>
        <v>#N/A</v>
      </c>
      <c r="B4806" s="18" t="e">
        <f>VLOOKUP(J4806,Ref!A:C,3,0)</f>
        <v>#N/A</v>
      </c>
      <c r="C4806" s="18" t="e">
        <f>VLOOKUP(J4806,Ref!A:D,4,0)</f>
        <v>#N/A</v>
      </c>
      <c r="D4806" s="18" t="str">
        <f t="shared" si="225"/>
        <v>00/ene</v>
      </c>
      <c r="E4806" s="18">
        <f t="shared" si="227"/>
        <v>0</v>
      </c>
      <c r="F4806" s="18">
        <v>1</v>
      </c>
      <c r="G4806" s="18">
        <f t="shared" si="226"/>
        <v>0</v>
      </c>
    </row>
    <row r="4807" spans="1:7">
      <c r="A4807" t="e">
        <f>_xlfn.XLOOKUP(I4807,UTILIZADAS[Contacto1],UTILIZADAS[Source.Name],,0)</f>
        <v>#N/A</v>
      </c>
      <c r="B4807" s="18" t="e">
        <f>VLOOKUP(J4807,Ref!A:C,3,0)</f>
        <v>#N/A</v>
      </c>
      <c r="C4807" s="18" t="e">
        <f>VLOOKUP(J4807,Ref!A:D,4,0)</f>
        <v>#N/A</v>
      </c>
      <c r="D4807" s="18" t="str">
        <f t="shared" si="225"/>
        <v>00/ene</v>
      </c>
      <c r="E4807" s="18">
        <f t="shared" si="227"/>
        <v>0</v>
      </c>
      <c r="F4807" s="18">
        <v>1</v>
      </c>
      <c r="G4807" s="18">
        <f t="shared" si="226"/>
        <v>0</v>
      </c>
    </row>
    <row r="4808" spans="1:7">
      <c r="A4808" t="e">
        <f>_xlfn.XLOOKUP(I4808,UTILIZADAS[Contacto1],UTILIZADAS[Source.Name],,0)</f>
        <v>#N/A</v>
      </c>
      <c r="B4808" s="18" t="e">
        <f>VLOOKUP(J4808,Ref!A:C,3,0)</f>
        <v>#N/A</v>
      </c>
      <c r="C4808" s="18" t="e">
        <f>VLOOKUP(J4808,Ref!A:D,4,0)</f>
        <v>#N/A</v>
      </c>
      <c r="D4808" s="18" t="str">
        <f t="shared" si="225"/>
        <v>00/ene</v>
      </c>
      <c r="E4808" s="18">
        <f t="shared" si="227"/>
        <v>0</v>
      </c>
      <c r="F4808" s="18">
        <v>1</v>
      </c>
      <c r="G4808" s="18">
        <f t="shared" si="226"/>
        <v>0</v>
      </c>
    </row>
    <row r="4809" spans="1:7">
      <c r="A4809" t="e">
        <f>_xlfn.XLOOKUP(I4809,UTILIZADAS[Contacto1],UTILIZADAS[Source.Name],,0)</f>
        <v>#N/A</v>
      </c>
      <c r="B4809" s="18" t="e">
        <f>VLOOKUP(J4809,Ref!A:C,3,0)</f>
        <v>#N/A</v>
      </c>
      <c r="C4809" s="18" t="e">
        <f>VLOOKUP(J4809,Ref!A:D,4,0)</f>
        <v>#N/A</v>
      </c>
      <c r="D4809" s="18" t="str">
        <f t="shared" si="225"/>
        <v>00/ene</v>
      </c>
      <c r="E4809" s="18">
        <f t="shared" si="227"/>
        <v>0</v>
      </c>
      <c r="F4809" s="18">
        <v>1</v>
      </c>
      <c r="G4809" s="18">
        <f t="shared" si="226"/>
        <v>0</v>
      </c>
    </row>
    <row r="4810" spans="1:7">
      <c r="A4810" t="e">
        <f>_xlfn.XLOOKUP(I4810,UTILIZADAS[Contacto1],UTILIZADAS[Source.Name],,0)</f>
        <v>#N/A</v>
      </c>
      <c r="B4810" s="18" t="e">
        <f>VLOOKUP(J4810,Ref!A:C,3,0)</f>
        <v>#N/A</v>
      </c>
      <c r="C4810" s="18" t="e">
        <f>VLOOKUP(J4810,Ref!A:D,4,0)</f>
        <v>#N/A</v>
      </c>
      <c r="D4810" s="18" t="str">
        <f t="shared" si="225"/>
        <v>00/ene</v>
      </c>
      <c r="E4810" s="18">
        <f t="shared" si="227"/>
        <v>0</v>
      </c>
      <c r="F4810" s="18">
        <v>1</v>
      </c>
      <c r="G4810" s="18">
        <f t="shared" si="226"/>
        <v>0</v>
      </c>
    </row>
    <row r="4811" spans="1:7">
      <c r="A4811" t="e">
        <f>_xlfn.XLOOKUP(I4811,UTILIZADAS[Contacto1],UTILIZADAS[Source.Name],,0)</f>
        <v>#N/A</v>
      </c>
      <c r="B4811" s="18" t="e">
        <f>VLOOKUP(J4811,Ref!A:C,3,0)</f>
        <v>#N/A</v>
      </c>
      <c r="C4811" s="18" t="e">
        <f>VLOOKUP(J4811,Ref!A:D,4,0)</f>
        <v>#N/A</v>
      </c>
      <c r="D4811" s="18" t="str">
        <f t="shared" si="225"/>
        <v>00/ene</v>
      </c>
      <c r="E4811" s="18">
        <f t="shared" si="227"/>
        <v>0</v>
      </c>
      <c r="F4811" s="18">
        <v>1</v>
      </c>
      <c r="G4811" s="18">
        <f t="shared" si="226"/>
        <v>0</v>
      </c>
    </row>
    <row r="4812" spans="1:7">
      <c r="A4812" t="e">
        <f>_xlfn.XLOOKUP(I4812,UTILIZADAS[Contacto1],UTILIZADAS[Source.Name],,0)</f>
        <v>#N/A</v>
      </c>
      <c r="B4812" s="18" t="e">
        <f>VLOOKUP(J4812,Ref!A:C,3,0)</f>
        <v>#N/A</v>
      </c>
      <c r="C4812" s="18" t="e">
        <f>VLOOKUP(J4812,Ref!A:D,4,0)</f>
        <v>#N/A</v>
      </c>
      <c r="D4812" s="18" t="str">
        <f t="shared" si="225"/>
        <v>00/ene</v>
      </c>
      <c r="E4812" s="18">
        <f t="shared" si="227"/>
        <v>0</v>
      </c>
      <c r="F4812" s="18">
        <v>1</v>
      </c>
      <c r="G4812" s="18">
        <f t="shared" si="226"/>
        <v>0</v>
      </c>
    </row>
    <row r="4813" spans="1:7">
      <c r="A4813" t="e">
        <f>_xlfn.XLOOKUP(I4813,UTILIZADAS[Contacto1],UTILIZADAS[Source.Name],,0)</f>
        <v>#N/A</v>
      </c>
      <c r="B4813" s="18" t="e">
        <f>VLOOKUP(J4813,Ref!A:C,3,0)</f>
        <v>#N/A</v>
      </c>
      <c r="C4813" s="18" t="e">
        <f>VLOOKUP(J4813,Ref!A:D,4,0)</f>
        <v>#N/A</v>
      </c>
      <c r="D4813" s="18" t="str">
        <f t="shared" si="225"/>
        <v>00/ene</v>
      </c>
      <c r="E4813" s="18">
        <f t="shared" si="227"/>
        <v>0</v>
      </c>
      <c r="F4813" s="18">
        <v>1</v>
      </c>
      <c r="G4813" s="18">
        <f t="shared" si="226"/>
        <v>0</v>
      </c>
    </row>
    <row r="4814" spans="1:7">
      <c r="A4814" t="e">
        <f>_xlfn.XLOOKUP(I4814,UTILIZADAS[Contacto1],UTILIZADAS[Source.Name],,0)</f>
        <v>#N/A</v>
      </c>
      <c r="B4814" s="18" t="e">
        <f>VLOOKUP(J4814,Ref!A:C,3,0)</f>
        <v>#N/A</v>
      </c>
      <c r="C4814" s="18" t="e">
        <f>VLOOKUP(J4814,Ref!A:D,4,0)</f>
        <v>#N/A</v>
      </c>
      <c r="D4814" s="18" t="str">
        <f t="shared" si="225"/>
        <v>00/ene</v>
      </c>
      <c r="E4814" s="18">
        <f t="shared" si="227"/>
        <v>0</v>
      </c>
      <c r="F4814" s="18">
        <v>1</v>
      </c>
      <c r="G4814" s="18">
        <f t="shared" si="226"/>
        <v>0</v>
      </c>
    </row>
    <row r="4815" spans="1:7">
      <c r="A4815" t="e">
        <f>_xlfn.XLOOKUP(I4815,UTILIZADAS[Contacto1],UTILIZADAS[Source.Name],,0)</f>
        <v>#N/A</v>
      </c>
      <c r="B4815" s="18" t="e">
        <f>VLOOKUP(J4815,Ref!A:C,3,0)</f>
        <v>#N/A</v>
      </c>
      <c r="C4815" s="18" t="e">
        <f>VLOOKUP(J4815,Ref!A:D,4,0)</f>
        <v>#N/A</v>
      </c>
      <c r="D4815" s="18" t="str">
        <f t="shared" si="225"/>
        <v>00/ene</v>
      </c>
      <c r="E4815" s="18">
        <f t="shared" si="227"/>
        <v>0</v>
      </c>
      <c r="F4815" s="18">
        <v>1</v>
      </c>
      <c r="G4815" s="18">
        <f t="shared" si="226"/>
        <v>0</v>
      </c>
    </row>
    <row r="4816" spans="1:7">
      <c r="A4816" t="e">
        <f>_xlfn.XLOOKUP(I4816,UTILIZADAS[Contacto1],UTILIZADAS[Source.Name],,0)</f>
        <v>#N/A</v>
      </c>
      <c r="B4816" s="18" t="e">
        <f>VLOOKUP(J4816,Ref!A:C,3,0)</f>
        <v>#N/A</v>
      </c>
      <c r="C4816" s="18" t="e">
        <f>VLOOKUP(J4816,Ref!A:D,4,0)</f>
        <v>#N/A</v>
      </c>
      <c r="D4816" s="18" t="str">
        <f t="shared" si="225"/>
        <v>00/ene</v>
      </c>
      <c r="E4816" s="18">
        <f t="shared" si="227"/>
        <v>0</v>
      </c>
      <c r="F4816" s="18">
        <v>1</v>
      </c>
      <c r="G4816" s="18">
        <f t="shared" si="226"/>
        <v>0</v>
      </c>
    </row>
    <row r="4817" spans="1:7">
      <c r="A4817" t="e">
        <f>_xlfn.XLOOKUP(I4817,UTILIZADAS[Contacto1],UTILIZADAS[Source.Name],,0)</f>
        <v>#N/A</v>
      </c>
      <c r="B4817" s="18" t="e">
        <f>VLOOKUP(J4817,Ref!A:C,3,0)</f>
        <v>#N/A</v>
      </c>
      <c r="C4817" s="18" t="e">
        <f>VLOOKUP(J4817,Ref!A:D,4,0)</f>
        <v>#N/A</v>
      </c>
      <c r="D4817" s="18" t="str">
        <f t="shared" si="225"/>
        <v>00/ene</v>
      </c>
      <c r="E4817" s="18">
        <f t="shared" si="227"/>
        <v>0</v>
      </c>
      <c r="F4817" s="18">
        <v>1</v>
      </c>
      <c r="G4817" s="18">
        <f t="shared" si="226"/>
        <v>0</v>
      </c>
    </row>
    <row r="4818" spans="1:7">
      <c r="A4818" t="e">
        <f>_xlfn.XLOOKUP(I4818,UTILIZADAS[Contacto1],UTILIZADAS[Source.Name],,0)</f>
        <v>#N/A</v>
      </c>
      <c r="B4818" s="18" t="e">
        <f>VLOOKUP(J4818,Ref!A:C,3,0)</f>
        <v>#N/A</v>
      </c>
      <c r="C4818" s="18" t="e">
        <f>VLOOKUP(J4818,Ref!A:D,4,0)</f>
        <v>#N/A</v>
      </c>
      <c r="D4818" s="18" t="str">
        <f t="shared" si="225"/>
        <v>00/ene</v>
      </c>
      <c r="E4818" s="18">
        <f t="shared" si="227"/>
        <v>0</v>
      </c>
      <c r="F4818" s="18">
        <v>1</v>
      </c>
      <c r="G4818" s="18">
        <f t="shared" si="226"/>
        <v>0</v>
      </c>
    </row>
    <row r="4819" spans="1:7">
      <c r="A4819" t="e">
        <f>_xlfn.XLOOKUP(I4819,UTILIZADAS[Contacto1],UTILIZADAS[Source.Name],,0)</f>
        <v>#N/A</v>
      </c>
      <c r="B4819" s="18" t="e">
        <f>VLOOKUP(J4819,Ref!A:C,3,0)</f>
        <v>#N/A</v>
      </c>
      <c r="C4819" s="18" t="e">
        <f>VLOOKUP(J4819,Ref!A:D,4,0)</f>
        <v>#N/A</v>
      </c>
      <c r="D4819" s="18" t="str">
        <f t="shared" si="225"/>
        <v>00/ene</v>
      </c>
      <c r="E4819" s="18">
        <f t="shared" si="227"/>
        <v>0</v>
      </c>
      <c r="F4819" s="18">
        <v>1</v>
      </c>
      <c r="G4819" s="18">
        <f t="shared" si="226"/>
        <v>0</v>
      </c>
    </row>
    <row r="4820" spans="1:7">
      <c r="A4820" t="e">
        <f>_xlfn.XLOOKUP(I4820,UTILIZADAS[Contacto1],UTILIZADAS[Source.Name],,0)</f>
        <v>#N/A</v>
      </c>
      <c r="B4820" s="18" t="e">
        <f>VLOOKUP(J4820,Ref!A:C,3,0)</f>
        <v>#N/A</v>
      </c>
      <c r="C4820" s="18" t="e">
        <f>VLOOKUP(J4820,Ref!A:D,4,0)</f>
        <v>#N/A</v>
      </c>
      <c r="D4820" s="18" t="str">
        <f t="shared" si="225"/>
        <v>00/ene</v>
      </c>
      <c r="E4820" s="18">
        <f t="shared" si="227"/>
        <v>0</v>
      </c>
      <c r="F4820" s="18">
        <v>1</v>
      </c>
      <c r="G4820" s="18">
        <f t="shared" si="226"/>
        <v>0</v>
      </c>
    </row>
    <row r="4821" spans="1:7">
      <c r="A4821" t="e">
        <f>_xlfn.XLOOKUP(I4821,UTILIZADAS[Contacto1],UTILIZADAS[Source.Name],,0)</f>
        <v>#N/A</v>
      </c>
      <c r="B4821" s="18" t="e">
        <f>VLOOKUP(J4821,Ref!A:C,3,0)</f>
        <v>#N/A</v>
      </c>
      <c r="C4821" s="18" t="e">
        <f>VLOOKUP(J4821,Ref!A:D,4,0)</f>
        <v>#N/A</v>
      </c>
      <c r="D4821" s="18" t="str">
        <f t="shared" si="225"/>
        <v>00/ene</v>
      </c>
      <c r="E4821" s="18">
        <f t="shared" si="227"/>
        <v>0</v>
      </c>
      <c r="F4821" s="18">
        <v>1</v>
      </c>
      <c r="G4821" s="18">
        <f t="shared" si="226"/>
        <v>0</v>
      </c>
    </row>
    <row r="4822" spans="1:7">
      <c r="A4822" t="e">
        <f>_xlfn.XLOOKUP(I4822,UTILIZADAS[Contacto1],UTILIZADAS[Source.Name],,0)</f>
        <v>#N/A</v>
      </c>
      <c r="B4822" s="18" t="e">
        <f>VLOOKUP(J4822,Ref!A:C,3,0)</f>
        <v>#N/A</v>
      </c>
      <c r="C4822" s="18" t="e">
        <f>VLOOKUP(J4822,Ref!A:D,4,0)</f>
        <v>#N/A</v>
      </c>
      <c r="D4822" s="18" t="str">
        <f t="shared" si="225"/>
        <v>00/ene</v>
      </c>
      <c r="E4822" s="18">
        <f t="shared" si="227"/>
        <v>0</v>
      </c>
      <c r="F4822" s="18">
        <v>1</v>
      </c>
      <c r="G4822" s="18">
        <f t="shared" si="226"/>
        <v>0</v>
      </c>
    </row>
    <row r="4823" spans="1:7">
      <c r="A4823" t="e">
        <f>_xlfn.XLOOKUP(I4823,UTILIZADAS[Contacto1],UTILIZADAS[Source.Name],,0)</f>
        <v>#N/A</v>
      </c>
      <c r="B4823" s="18" t="e">
        <f>VLOOKUP(J4823,Ref!A:C,3,0)</f>
        <v>#N/A</v>
      </c>
      <c r="C4823" s="18" t="e">
        <f>VLOOKUP(J4823,Ref!A:D,4,0)</f>
        <v>#N/A</v>
      </c>
      <c r="D4823" s="18" t="str">
        <f t="shared" si="225"/>
        <v>00/ene</v>
      </c>
      <c r="E4823" s="18">
        <f t="shared" si="227"/>
        <v>0</v>
      </c>
      <c r="F4823" s="18">
        <v>1</v>
      </c>
      <c r="G4823" s="18">
        <f t="shared" si="226"/>
        <v>0</v>
      </c>
    </row>
    <row r="4824" spans="1:7">
      <c r="A4824" t="e">
        <f>_xlfn.XLOOKUP(I4824,UTILIZADAS[Contacto1],UTILIZADAS[Source.Name],,0)</f>
        <v>#N/A</v>
      </c>
      <c r="B4824" s="18" t="e">
        <f>VLOOKUP(J4824,Ref!A:C,3,0)</f>
        <v>#N/A</v>
      </c>
      <c r="C4824" s="18" t="e">
        <f>VLOOKUP(J4824,Ref!A:D,4,0)</f>
        <v>#N/A</v>
      </c>
      <c r="D4824" s="18" t="str">
        <f t="shared" si="225"/>
        <v>00/ene</v>
      </c>
      <c r="E4824" s="18">
        <f t="shared" si="227"/>
        <v>0</v>
      </c>
      <c r="F4824" s="18">
        <v>1</v>
      </c>
      <c r="G4824" s="18">
        <f t="shared" si="226"/>
        <v>0</v>
      </c>
    </row>
    <row r="4825" spans="1:7">
      <c r="A4825" t="e">
        <f>_xlfn.XLOOKUP(I4825,UTILIZADAS[Contacto1],UTILIZADAS[Source.Name],,0)</f>
        <v>#N/A</v>
      </c>
      <c r="B4825" s="18" t="e">
        <f>VLOOKUP(J4825,Ref!A:C,3,0)</f>
        <v>#N/A</v>
      </c>
      <c r="C4825" s="18" t="e">
        <f>VLOOKUP(J4825,Ref!A:D,4,0)</f>
        <v>#N/A</v>
      </c>
      <c r="D4825" s="18" t="str">
        <f t="shared" si="225"/>
        <v>00/ene</v>
      </c>
      <c r="E4825" s="18">
        <f t="shared" si="227"/>
        <v>0</v>
      </c>
      <c r="F4825" s="18">
        <v>1</v>
      </c>
      <c r="G4825" s="18">
        <f t="shared" si="226"/>
        <v>0</v>
      </c>
    </row>
    <row r="4826" spans="1:7">
      <c r="A4826" t="e">
        <f>_xlfn.XLOOKUP(I4826,UTILIZADAS[Contacto1],UTILIZADAS[Source.Name],,0)</f>
        <v>#N/A</v>
      </c>
      <c r="B4826" s="18" t="e">
        <f>VLOOKUP(J4826,Ref!A:C,3,0)</f>
        <v>#N/A</v>
      </c>
      <c r="C4826" s="18" t="e">
        <f>VLOOKUP(J4826,Ref!A:D,4,0)</f>
        <v>#N/A</v>
      </c>
      <c r="D4826" s="18" t="str">
        <f t="shared" si="225"/>
        <v>00/ene</v>
      </c>
      <c r="E4826" s="18">
        <f t="shared" si="227"/>
        <v>0</v>
      </c>
      <c r="F4826" s="18">
        <v>1</v>
      </c>
      <c r="G4826" s="18">
        <f t="shared" si="226"/>
        <v>0</v>
      </c>
    </row>
    <row r="4827" spans="1:7">
      <c r="A4827" t="e">
        <f>_xlfn.XLOOKUP(I4827,UTILIZADAS[Contacto1],UTILIZADAS[Source.Name],,0)</f>
        <v>#N/A</v>
      </c>
      <c r="B4827" s="18" t="e">
        <f>VLOOKUP(J4827,Ref!A:C,3,0)</f>
        <v>#N/A</v>
      </c>
      <c r="C4827" s="18" t="e">
        <f>VLOOKUP(J4827,Ref!A:D,4,0)</f>
        <v>#N/A</v>
      </c>
      <c r="D4827" s="18" t="str">
        <f t="shared" si="225"/>
        <v>00/ene</v>
      </c>
      <c r="E4827" s="18">
        <f t="shared" si="227"/>
        <v>0</v>
      </c>
      <c r="F4827" s="18">
        <v>1</v>
      </c>
      <c r="G4827" s="18">
        <f t="shared" si="226"/>
        <v>0</v>
      </c>
    </row>
    <row r="4828" spans="1:7">
      <c r="A4828" t="e">
        <f>_xlfn.XLOOKUP(I4828,UTILIZADAS[Contacto1],UTILIZADAS[Source.Name],,0)</f>
        <v>#N/A</v>
      </c>
      <c r="B4828" s="18" t="e">
        <f>VLOOKUP(J4828,Ref!A:C,3,0)</f>
        <v>#N/A</v>
      </c>
      <c r="C4828" s="18" t="e">
        <f>VLOOKUP(J4828,Ref!A:D,4,0)</f>
        <v>#N/A</v>
      </c>
      <c r="D4828" s="18" t="str">
        <f t="shared" si="225"/>
        <v>00/ene</v>
      </c>
      <c r="E4828" s="18">
        <f t="shared" si="227"/>
        <v>0</v>
      </c>
      <c r="F4828" s="18">
        <v>1</v>
      </c>
      <c r="G4828" s="18">
        <f t="shared" si="226"/>
        <v>0</v>
      </c>
    </row>
    <row r="4829" spans="1:7">
      <c r="A4829" t="e">
        <f>_xlfn.XLOOKUP(I4829,UTILIZADAS[Contacto1],UTILIZADAS[Source.Name],,0)</f>
        <v>#N/A</v>
      </c>
      <c r="B4829" s="18" t="e">
        <f>VLOOKUP(J4829,Ref!A:C,3,0)</f>
        <v>#N/A</v>
      </c>
      <c r="C4829" s="18" t="e">
        <f>VLOOKUP(J4829,Ref!A:D,4,0)</f>
        <v>#N/A</v>
      </c>
      <c r="D4829" s="18" t="str">
        <f t="shared" si="225"/>
        <v>00/ene</v>
      </c>
      <c r="E4829" s="18">
        <f t="shared" si="227"/>
        <v>0</v>
      </c>
      <c r="F4829" s="18">
        <v>1</v>
      </c>
      <c r="G4829" s="18">
        <f t="shared" si="226"/>
        <v>0</v>
      </c>
    </row>
    <row r="4830" spans="1:7">
      <c r="A4830" t="e">
        <f>_xlfn.XLOOKUP(I4830,UTILIZADAS[Contacto1],UTILIZADAS[Source.Name],,0)</f>
        <v>#N/A</v>
      </c>
      <c r="B4830" s="18" t="e">
        <f>VLOOKUP(J4830,Ref!A:C,3,0)</f>
        <v>#N/A</v>
      </c>
      <c r="C4830" s="18" t="e">
        <f>VLOOKUP(J4830,Ref!A:D,4,0)</f>
        <v>#N/A</v>
      </c>
      <c r="D4830" s="18" t="str">
        <f t="shared" si="225"/>
        <v>00/ene</v>
      </c>
      <c r="E4830" s="18">
        <f t="shared" si="227"/>
        <v>0</v>
      </c>
      <c r="F4830" s="18">
        <v>1</v>
      </c>
      <c r="G4830" s="18">
        <f t="shared" si="226"/>
        <v>0</v>
      </c>
    </row>
    <row r="4831" spans="1:7">
      <c r="A4831" t="e">
        <f>_xlfn.XLOOKUP(I4831,UTILIZADAS[Contacto1],UTILIZADAS[Source.Name],,0)</f>
        <v>#N/A</v>
      </c>
      <c r="B4831" s="18" t="e">
        <f>VLOOKUP(J4831,Ref!A:C,3,0)</f>
        <v>#N/A</v>
      </c>
      <c r="C4831" s="18" t="e">
        <f>VLOOKUP(J4831,Ref!A:D,4,0)</f>
        <v>#N/A</v>
      </c>
      <c r="D4831" s="18" t="str">
        <f t="shared" si="225"/>
        <v>00/ene</v>
      </c>
      <c r="E4831" s="18">
        <f t="shared" si="227"/>
        <v>0</v>
      </c>
      <c r="F4831" s="18">
        <v>1</v>
      </c>
      <c r="G4831" s="18">
        <f t="shared" si="226"/>
        <v>0</v>
      </c>
    </row>
    <row r="4832" spans="1:7">
      <c r="A4832" t="e">
        <f>_xlfn.XLOOKUP(I4832,UTILIZADAS[Contacto1],UTILIZADAS[Source.Name],,0)</f>
        <v>#N/A</v>
      </c>
      <c r="B4832" s="18" t="e">
        <f>VLOOKUP(J4832,Ref!A:C,3,0)</f>
        <v>#N/A</v>
      </c>
      <c r="C4832" s="18" t="e">
        <f>VLOOKUP(J4832,Ref!A:D,4,0)</f>
        <v>#N/A</v>
      </c>
      <c r="D4832" s="18" t="str">
        <f t="shared" si="225"/>
        <v>00/ene</v>
      </c>
      <c r="E4832" s="18">
        <f t="shared" si="227"/>
        <v>0</v>
      </c>
      <c r="F4832" s="18">
        <v>1</v>
      </c>
      <c r="G4832" s="18">
        <f t="shared" si="226"/>
        <v>0</v>
      </c>
    </row>
    <row r="4833" spans="1:7">
      <c r="A4833" t="e">
        <f>_xlfn.XLOOKUP(I4833,UTILIZADAS[Contacto1],UTILIZADAS[Source.Name],,0)</f>
        <v>#N/A</v>
      </c>
      <c r="B4833" s="18" t="e">
        <f>VLOOKUP(J4833,Ref!A:C,3,0)</f>
        <v>#N/A</v>
      </c>
      <c r="C4833" s="18" t="e">
        <f>VLOOKUP(J4833,Ref!A:D,4,0)</f>
        <v>#N/A</v>
      </c>
      <c r="D4833" s="18" t="str">
        <f t="shared" si="225"/>
        <v>00/ene</v>
      </c>
      <c r="E4833" s="18">
        <f t="shared" si="227"/>
        <v>0</v>
      </c>
      <c r="F4833" s="18">
        <v>1</v>
      </c>
      <c r="G4833" s="18">
        <f t="shared" si="226"/>
        <v>0</v>
      </c>
    </row>
    <row r="4834" spans="1:7">
      <c r="A4834" t="e">
        <f>_xlfn.XLOOKUP(I4834,UTILIZADAS[Contacto1],UTILIZADAS[Source.Name],,0)</f>
        <v>#N/A</v>
      </c>
      <c r="B4834" s="18" t="e">
        <f>VLOOKUP(J4834,Ref!A:C,3,0)</f>
        <v>#N/A</v>
      </c>
      <c r="C4834" s="18" t="e">
        <f>VLOOKUP(J4834,Ref!A:D,4,0)</f>
        <v>#N/A</v>
      </c>
      <c r="D4834" s="18" t="str">
        <f t="shared" si="225"/>
        <v>00/ene</v>
      </c>
      <c r="E4834" s="18">
        <f t="shared" si="227"/>
        <v>0</v>
      </c>
      <c r="F4834" s="18">
        <v>1</v>
      </c>
      <c r="G4834" s="18">
        <f t="shared" si="226"/>
        <v>0</v>
      </c>
    </row>
    <row r="4835" spans="1:7">
      <c r="A4835" t="e">
        <f>_xlfn.XLOOKUP(I4835,UTILIZADAS[Contacto1],UTILIZADAS[Source.Name],,0)</f>
        <v>#N/A</v>
      </c>
      <c r="B4835" s="18" t="e">
        <f>VLOOKUP(J4835,Ref!A:C,3,0)</f>
        <v>#N/A</v>
      </c>
      <c r="C4835" s="18" t="e">
        <f>VLOOKUP(J4835,Ref!A:D,4,0)</f>
        <v>#N/A</v>
      </c>
      <c r="D4835" s="18" t="str">
        <f t="shared" si="225"/>
        <v>00/ene</v>
      </c>
      <c r="E4835" s="18">
        <f t="shared" si="227"/>
        <v>0</v>
      </c>
      <c r="F4835" s="18">
        <v>1</v>
      </c>
      <c r="G4835" s="18">
        <f t="shared" si="226"/>
        <v>0</v>
      </c>
    </row>
    <row r="4836" spans="1:7">
      <c r="A4836" t="e">
        <f>_xlfn.XLOOKUP(I4836,UTILIZADAS[Contacto1],UTILIZADAS[Source.Name],,0)</f>
        <v>#N/A</v>
      </c>
      <c r="B4836" s="18" t="e">
        <f>VLOOKUP(J4836,Ref!A:C,3,0)</f>
        <v>#N/A</v>
      </c>
      <c r="C4836" s="18" t="e">
        <f>VLOOKUP(J4836,Ref!A:D,4,0)</f>
        <v>#N/A</v>
      </c>
      <c r="D4836" s="18" t="str">
        <f t="shared" si="225"/>
        <v>00/ene</v>
      </c>
      <c r="E4836" s="18">
        <f t="shared" si="227"/>
        <v>0</v>
      </c>
      <c r="F4836" s="18">
        <v>1</v>
      </c>
      <c r="G4836" s="18">
        <f t="shared" si="226"/>
        <v>0</v>
      </c>
    </row>
    <row r="4837" spans="1:7">
      <c r="A4837" t="e">
        <f>_xlfn.XLOOKUP(I4837,UTILIZADAS[Contacto1],UTILIZADAS[Source.Name],,0)</f>
        <v>#N/A</v>
      </c>
      <c r="B4837" s="18" t="e">
        <f>VLOOKUP(J4837,Ref!A:C,3,0)</f>
        <v>#N/A</v>
      </c>
      <c r="C4837" s="18" t="e">
        <f>VLOOKUP(J4837,Ref!A:D,4,0)</f>
        <v>#N/A</v>
      </c>
      <c r="D4837" s="18" t="str">
        <f t="shared" si="225"/>
        <v>00/ene</v>
      </c>
      <c r="E4837" s="18">
        <f t="shared" si="227"/>
        <v>0</v>
      </c>
      <c r="F4837" s="18">
        <v>1</v>
      </c>
      <c r="G4837" s="18">
        <f t="shared" si="226"/>
        <v>0</v>
      </c>
    </row>
    <row r="4838" spans="1:7">
      <c r="A4838" t="e">
        <f>_xlfn.XLOOKUP(I4838,UTILIZADAS[Contacto1],UTILIZADAS[Source.Name],,0)</f>
        <v>#N/A</v>
      </c>
      <c r="B4838" s="18" t="e">
        <f>VLOOKUP(J4838,Ref!A:C,3,0)</f>
        <v>#N/A</v>
      </c>
      <c r="C4838" s="18" t="e">
        <f>VLOOKUP(J4838,Ref!A:D,4,0)</f>
        <v>#N/A</v>
      </c>
      <c r="D4838" s="18" t="str">
        <f t="shared" si="225"/>
        <v>00/ene</v>
      </c>
      <c r="E4838" s="18">
        <f t="shared" si="227"/>
        <v>0</v>
      </c>
      <c r="F4838" s="18">
        <v>1</v>
      </c>
      <c r="G4838" s="18">
        <f t="shared" si="226"/>
        <v>0</v>
      </c>
    </row>
    <row r="4839" spans="1:7">
      <c r="A4839" t="e">
        <f>_xlfn.XLOOKUP(I4839,UTILIZADAS[Contacto1],UTILIZADAS[Source.Name],,0)</f>
        <v>#N/A</v>
      </c>
      <c r="B4839" s="18" t="e">
        <f>VLOOKUP(J4839,Ref!A:C,3,0)</f>
        <v>#N/A</v>
      </c>
      <c r="C4839" s="18" t="e">
        <f>VLOOKUP(J4839,Ref!A:D,4,0)</f>
        <v>#N/A</v>
      </c>
      <c r="D4839" s="18" t="str">
        <f t="shared" si="225"/>
        <v>00/ene</v>
      </c>
      <c r="E4839" s="18">
        <f t="shared" si="227"/>
        <v>0</v>
      </c>
      <c r="F4839" s="18">
        <v>1</v>
      </c>
      <c r="G4839" s="18">
        <f t="shared" si="226"/>
        <v>0</v>
      </c>
    </row>
    <row r="4840" spans="1:7">
      <c r="A4840" t="e">
        <f>_xlfn.XLOOKUP(I4840,UTILIZADAS[Contacto1],UTILIZADAS[Source.Name],,0)</f>
        <v>#N/A</v>
      </c>
      <c r="B4840" s="18" t="e">
        <f>VLOOKUP(J4840,Ref!A:C,3,0)</f>
        <v>#N/A</v>
      </c>
      <c r="C4840" s="18" t="e">
        <f>VLOOKUP(J4840,Ref!A:D,4,0)</f>
        <v>#N/A</v>
      </c>
      <c r="D4840" s="18" t="str">
        <f t="shared" si="225"/>
        <v>00/ene</v>
      </c>
      <c r="E4840" s="18">
        <f t="shared" si="227"/>
        <v>0</v>
      </c>
      <c r="F4840" s="18">
        <v>1</v>
      </c>
      <c r="G4840" s="18">
        <f t="shared" si="226"/>
        <v>0</v>
      </c>
    </row>
    <row r="4841" spans="1:7">
      <c r="A4841" t="e">
        <f>_xlfn.XLOOKUP(I4841,UTILIZADAS[Contacto1],UTILIZADAS[Source.Name],,0)</f>
        <v>#N/A</v>
      </c>
      <c r="B4841" s="18" t="e">
        <f>VLOOKUP(J4841,Ref!A:C,3,0)</f>
        <v>#N/A</v>
      </c>
      <c r="C4841" s="18" t="e">
        <f>VLOOKUP(J4841,Ref!A:D,4,0)</f>
        <v>#N/A</v>
      </c>
      <c r="D4841" s="18" t="str">
        <f t="shared" si="225"/>
        <v>00/ene</v>
      </c>
      <c r="E4841" s="18">
        <f t="shared" si="227"/>
        <v>0</v>
      </c>
      <c r="F4841" s="18">
        <v>1</v>
      </c>
      <c r="G4841" s="18">
        <f t="shared" si="226"/>
        <v>0</v>
      </c>
    </row>
    <row r="4842" spans="1:7">
      <c r="A4842" t="e">
        <f>_xlfn.XLOOKUP(I4842,UTILIZADAS[Contacto1],UTILIZADAS[Source.Name],,0)</f>
        <v>#N/A</v>
      </c>
      <c r="B4842" s="18" t="e">
        <f>VLOOKUP(J4842,Ref!A:C,3,0)</f>
        <v>#N/A</v>
      </c>
      <c r="C4842" s="18" t="e">
        <f>VLOOKUP(J4842,Ref!A:D,4,0)</f>
        <v>#N/A</v>
      </c>
      <c r="D4842" s="18" t="str">
        <f t="shared" si="225"/>
        <v>00/ene</v>
      </c>
      <c r="E4842" s="18">
        <f t="shared" si="227"/>
        <v>0</v>
      </c>
      <c r="F4842" s="18">
        <v>1</v>
      </c>
      <c r="G4842" s="18">
        <f t="shared" si="226"/>
        <v>0</v>
      </c>
    </row>
    <row r="4843" spans="1:7">
      <c r="A4843" t="e">
        <f>_xlfn.XLOOKUP(I4843,UTILIZADAS[Contacto1],UTILIZADAS[Source.Name],,0)</f>
        <v>#N/A</v>
      </c>
      <c r="B4843" s="18" t="e">
        <f>VLOOKUP(J4843,Ref!A:C,3,0)</f>
        <v>#N/A</v>
      </c>
      <c r="C4843" s="18" t="e">
        <f>VLOOKUP(J4843,Ref!A:D,4,0)</f>
        <v>#N/A</v>
      </c>
      <c r="D4843" s="18" t="str">
        <f t="shared" si="225"/>
        <v>00/ene</v>
      </c>
      <c r="E4843" s="18">
        <f t="shared" si="227"/>
        <v>0</v>
      </c>
      <c r="F4843" s="18">
        <v>1</v>
      </c>
      <c r="G4843" s="18">
        <f t="shared" si="226"/>
        <v>0</v>
      </c>
    </row>
    <row r="4844" spans="1:7">
      <c r="A4844" t="e">
        <f>_xlfn.XLOOKUP(I4844,UTILIZADAS[Contacto1],UTILIZADAS[Source.Name],,0)</f>
        <v>#N/A</v>
      </c>
      <c r="B4844" s="18" t="e">
        <f>VLOOKUP(J4844,Ref!A:C,3,0)</f>
        <v>#N/A</v>
      </c>
      <c r="C4844" s="18" t="e">
        <f>VLOOKUP(J4844,Ref!A:D,4,0)</f>
        <v>#N/A</v>
      </c>
      <c r="D4844" s="18" t="str">
        <f t="shared" si="225"/>
        <v>00/ene</v>
      </c>
      <c r="E4844" s="18">
        <f t="shared" si="227"/>
        <v>0</v>
      </c>
      <c r="F4844" s="18">
        <v>1</v>
      </c>
      <c r="G4844" s="18">
        <f t="shared" si="226"/>
        <v>0</v>
      </c>
    </row>
    <row r="4845" spans="1:7">
      <c r="A4845" t="e">
        <f>_xlfn.XLOOKUP(I4845,UTILIZADAS[Contacto1],UTILIZADAS[Source.Name],,0)</f>
        <v>#N/A</v>
      </c>
      <c r="B4845" s="18" t="e">
        <f>VLOOKUP(J4845,Ref!A:C,3,0)</f>
        <v>#N/A</v>
      </c>
      <c r="C4845" s="18" t="e">
        <f>VLOOKUP(J4845,Ref!A:D,4,0)</f>
        <v>#N/A</v>
      </c>
      <c r="D4845" s="18" t="str">
        <f t="shared" si="225"/>
        <v>00/ene</v>
      </c>
      <c r="E4845" s="18">
        <f t="shared" si="227"/>
        <v>0</v>
      </c>
      <c r="F4845" s="18">
        <v>1</v>
      </c>
      <c r="G4845" s="18">
        <f t="shared" si="226"/>
        <v>0</v>
      </c>
    </row>
    <row r="4846" spans="1:7">
      <c r="A4846" t="e">
        <f>_xlfn.XLOOKUP(I4846,UTILIZADAS[Contacto1],UTILIZADAS[Source.Name],,0)</f>
        <v>#N/A</v>
      </c>
      <c r="B4846" s="18" t="e">
        <f>VLOOKUP(J4846,Ref!A:C,3,0)</f>
        <v>#N/A</v>
      </c>
      <c r="C4846" s="18" t="e">
        <f>VLOOKUP(J4846,Ref!A:D,4,0)</f>
        <v>#N/A</v>
      </c>
      <c r="D4846" s="18" t="str">
        <f t="shared" si="225"/>
        <v>00/ene</v>
      </c>
      <c r="E4846" s="18">
        <f t="shared" si="227"/>
        <v>0</v>
      </c>
      <c r="F4846" s="18">
        <v>1</v>
      </c>
      <c r="G4846" s="18">
        <f t="shared" si="226"/>
        <v>0</v>
      </c>
    </row>
    <row r="4847" spans="1:7">
      <c r="A4847" t="e">
        <f>_xlfn.XLOOKUP(I4847,UTILIZADAS[Contacto1],UTILIZADAS[Source.Name],,0)</f>
        <v>#N/A</v>
      </c>
      <c r="B4847" s="18" t="e">
        <f>VLOOKUP(J4847,Ref!A:C,3,0)</f>
        <v>#N/A</v>
      </c>
      <c r="C4847" s="18" t="e">
        <f>VLOOKUP(J4847,Ref!A:D,4,0)</f>
        <v>#N/A</v>
      </c>
      <c r="D4847" s="18" t="str">
        <f t="shared" si="225"/>
        <v>00/ene</v>
      </c>
      <c r="E4847" s="18">
        <f t="shared" si="227"/>
        <v>0</v>
      </c>
      <c r="F4847" s="18">
        <v>1</v>
      </c>
      <c r="G4847" s="18">
        <f t="shared" si="226"/>
        <v>0</v>
      </c>
    </row>
    <row r="4848" spans="1:7">
      <c r="A4848" t="e">
        <f>_xlfn.XLOOKUP(I4848,UTILIZADAS[Contacto1],UTILIZADAS[Source.Name],,0)</f>
        <v>#N/A</v>
      </c>
      <c r="B4848" s="18" t="e">
        <f>VLOOKUP(J4848,Ref!A:C,3,0)</f>
        <v>#N/A</v>
      </c>
      <c r="C4848" s="18" t="e">
        <f>VLOOKUP(J4848,Ref!A:D,4,0)</f>
        <v>#N/A</v>
      </c>
      <c r="D4848" s="18" t="str">
        <f t="shared" si="225"/>
        <v>00/ene</v>
      </c>
      <c r="E4848" s="18">
        <f t="shared" si="227"/>
        <v>0</v>
      </c>
      <c r="F4848" s="18">
        <v>1</v>
      </c>
      <c r="G4848" s="18">
        <f t="shared" si="226"/>
        <v>0</v>
      </c>
    </row>
    <row r="4849" spans="1:7">
      <c r="A4849" t="e">
        <f>_xlfn.XLOOKUP(I4849,UTILIZADAS[Contacto1],UTILIZADAS[Source.Name],,0)</f>
        <v>#N/A</v>
      </c>
      <c r="B4849" s="18" t="e">
        <f>VLOOKUP(J4849,Ref!A:C,3,0)</f>
        <v>#N/A</v>
      </c>
      <c r="C4849" s="18" t="e">
        <f>VLOOKUP(J4849,Ref!A:D,4,0)</f>
        <v>#N/A</v>
      </c>
      <c r="D4849" s="18" t="str">
        <f t="shared" si="225"/>
        <v>00/ene</v>
      </c>
      <c r="E4849" s="18">
        <f t="shared" si="227"/>
        <v>0</v>
      </c>
      <c r="F4849" s="18">
        <v>1</v>
      </c>
      <c r="G4849" s="18">
        <f t="shared" si="226"/>
        <v>0</v>
      </c>
    </row>
    <row r="4850" spans="1:7">
      <c r="A4850" t="e">
        <f>_xlfn.XLOOKUP(I4850,UTILIZADAS[Contacto1],UTILIZADAS[Source.Name],,0)</f>
        <v>#N/A</v>
      </c>
      <c r="B4850" s="18" t="e">
        <f>VLOOKUP(J4850,Ref!A:C,3,0)</f>
        <v>#N/A</v>
      </c>
      <c r="C4850" s="18" t="e">
        <f>VLOOKUP(J4850,Ref!A:D,4,0)</f>
        <v>#N/A</v>
      </c>
      <c r="D4850" s="18" t="str">
        <f t="shared" ref="D4850:D4913" si="228">TEXT(H4850,"dd/mmm")</f>
        <v>00/ene</v>
      </c>
      <c r="E4850" s="18">
        <f t="shared" si="227"/>
        <v>0</v>
      </c>
      <c r="F4850" s="18">
        <v>1</v>
      </c>
      <c r="G4850" s="18">
        <f t="shared" ref="G4850:G4913" si="229">IF(I4850=I4851,0,1)</f>
        <v>0</v>
      </c>
    </row>
    <row r="4851" spans="1:7">
      <c r="A4851" t="e">
        <f>_xlfn.XLOOKUP(I4851,UTILIZADAS[Contacto1],UTILIZADAS[Source.Name],,0)</f>
        <v>#N/A</v>
      </c>
      <c r="B4851" s="18" t="e">
        <f>VLOOKUP(J4851,Ref!A:C,3,0)</f>
        <v>#N/A</v>
      </c>
      <c r="C4851" s="18" t="e">
        <f>VLOOKUP(J4851,Ref!A:D,4,0)</f>
        <v>#N/A</v>
      </c>
      <c r="D4851" s="18" t="str">
        <f t="shared" si="228"/>
        <v>00/ene</v>
      </c>
      <c r="E4851" s="18">
        <f t="shared" si="227"/>
        <v>0</v>
      </c>
      <c r="F4851" s="18">
        <v>1</v>
      </c>
      <c r="G4851" s="18">
        <f t="shared" si="229"/>
        <v>0</v>
      </c>
    </row>
    <row r="4852" spans="1:7">
      <c r="A4852" t="e">
        <f>_xlfn.XLOOKUP(I4852,UTILIZADAS[Contacto1],UTILIZADAS[Source.Name],,0)</f>
        <v>#N/A</v>
      </c>
      <c r="B4852" s="18" t="e">
        <f>VLOOKUP(J4852,Ref!A:C,3,0)</f>
        <v>#N/A</v>
      </c>
      <c r="C4852" s="18" t="e">
        <f>VLOOKUP(J4852,Ref!A:D,4,0)</f>
        <v>#N/A</v>
      </c>
      <c r="D4852" s="18" t="str">
        <f t="shared" si="228"/>
        <v>00/ene</v>
      </c>
      <c r="E4852" s="18">
        <f t="shared" si="227"/>
        <v>0</v>
      </c>
      <c r="F4852" s="18">
        <v>1</v>
      </c>
      <c r="G4852" s="18">
        <f t="shared" si="229"/>
        <v>0</v>
      </c>
    </row>
    <row r="4853" spans="1:7">
      <c r="A4853" t="e">
        <f>_xlfn.XLOOKUP(I4853,UTILIZADAS[Contacto1],UTILIZADAS[Source.Name],,0)</f>
        <v>#N/A</v>
      </c>
      <c r="B4853" s="18" t="e">
        <f>VLOOKUP(J4853,Ref!A:C,3,0)</f>
        <v>#N/A</v>
      </c>
      <c r="C4853" s="18" t="e">
        <f>VLOOKUP(J4853,Ref!A:D,4,0)</f>
        <v>#N/A</v>
      </c>
      <c r="D4853" s="18" t="str">
        <f t="shared" si="228"/>
        <v>00/ene</v>
      </c>
      <c r="E4853" s="18">
        <f t="shared" si="227"/>
        <v>0</v>
      </c>
      <c r="F4853" s="18">
        <v>1</v>
      </c>
      <c r="G4853" s="18">
        <f t="shared" si="229"/>
        <v>0</v>
      </c>
    </row>
    <row r="4854" spans="1:7">
      <c r="A4854" t="e">
        <f>_xlfn.XLOOKUP(I4854,UTILIZADAS[Contacto1],UTILIZADAS[Source.Name],,0)</f>
        <v>#N/A</v>
      </c>
      <c r="B4854" s="18" t="e">
        <f>VLOOKUP(J4854,Ref!A:C,3,0)</f>
        <v>#N/A</v>
      </c>
      <c r="C4854" s="18" t="e">
        <f>VLOOKUP(J4854,Ref!A:D,4,0)</f>
        <v>#N/A</v>
      </c>
      <c r="D4854" s="18" t="str">
        <f t="shared" si="228"/>
        <v>00/ene</v>
      </c>
      <c r="E4854" s="18">
        <f t="shared" si="227"/>
        <v>0</v>
      </c>
      <c r="F4854" s="18">
        <v>1</v>
      </c>
      <c r="G4854" s="18">
        <f t="shared" si="229"/>
        <v>0</v>
      </c>
    </row>
    <row r="4855" spans="1:7">
      <c r="A4855" t="e">
        <f>_xlfn.XLOOKUP(I4855,UTILIZADAS[Contacto1],UTILIZADAS[Source.Name],,0)</f>
        <v>#N/A</v>
      </c>
      <c r="B4855" s="18" t="e">
        <f>VLOOKUP(J4855,Ref!A:C,3,0)</f>
        <v>#N/A</v>
      </c>
      <c r="C4855" s="18" t="e">
        <f>VLOOKUP(J4855,Ref!A:D,4,0)</f>
        <v>#N/A</v>
      </c>
      <c r="D4855" s="18" t="str">
        <f t="shared" si="228"/>
        <v>00/ene</v>
      </c>
      <c r="E4855" s="18">
        <f t="shared" si="227"/>
        <v>0</v>
      </c>
      <c r="F4855" s="18">
        <v>1</v>
      </c>
      <c r="G4855" s="18">
        <f t="shared" si="229"/>
        <v>0</v>
      </c>
    </row>
    <row r="4856" spans="1:7">
      <c r="A4856" t="e">
        <f>_xlfn.XLOOKUP(I4856,UTILIZADAS[Contacto1],UTILIZADAS[Source.Name],,0)</f>
        <v>#N/A</v>
      </c>
      <c r="B4856" s="18" t="e">
        <f>VLOOKUP(J4856,Ref!A:C,3,0)</f>
        <v>#N/A</v>
      </c>
      <c r="C4856" s="18" t="e">
        <f>VLOOKUP(J4856,Ref!A:D,4,0)</f>
        <v>#N/A</v>
      </c>
      <c r="D4856" s="18" t="str">
        <f t="shared" si="228"/>
        <v>00/ene</v>
      </c>
      <c r="E4856" s="18">
        <f t="shared" si="227"/>
        <v>0</v>
      </c>
      <c r="F4856" s="18">
        <v>1</v>
      </c>
      <c r="G4856" s="18">
        <f t="shared" si="229"/>
        <v>0</v>
      </c>
    </row>
    <row r="4857" spans="1:7">
      <c r="A4857" t="e">
        <f>_xlfn.XLOOKUP(I4857,UTILIZADAS[Contacto1],UTILIZADAS[Source.Name],,0)</f>
        <v>#N/A</v>
      </c>
      <c r="B4857" s="18" t="e">
        <f>VLOOKUP(J4857,Ref!A:C,3,0)</f>
        <v>#N/A</v>
      </c>
      <c r="C4857" s="18" t="e">
        <f>VLOOKUP(J4857,Ref!A:D,4,0)</f>
        <v>#N/A</v>
      </c>
      <c r="D4857" s="18" t="str">
        <f t="shared" si="228"/>
        <v>00/ene</v>
      </c>
      <c r="E4857" s="18">
        <f t="shared" si="227"/>
        <v>0</v>
      </c>
      <c r="F4857" s="18">
        <v>1</v>
      </c>
      <c r="G4857" s="18">
        <f t="shared" si="229"/>
        <v>0</v>
      </c>
    </row>
    <row r="4858" spans="1:7">
      <c r="A4858" t="e">
        <f>_xlfn.XLOOKUP(I4858,UTILIZADAS[Contacto1],UTILIZADAS[Source.Name],,0)</f>
        <v>#N/A</v>
      </c>
      <c r="B4858" s="18" t="e">
        <f>VLOOKUP(J4858,Ref!A:C,3,0)</f>
        <v>#N/A</v>
      </c>
      <c r="C4858" s="18" t="e">
        <f>VLOOKUP(J4858,Ref!A:D,4,0)</f>
        <v>#N/A</v>
      </c>
      <c r="D4858" s="18" t="str">
        <f t="shared" si="228"/>
        <v>00/ene</v>
      </c>
      <c r="E4858" s="18">
        <f t="shared" si="227"/>
        <v>0</v>
      </c>
      <c r="F4858" s="18">
        <v>1</v>
      </c>
      <c r="G4858" s="18">
        <f t="shared" si="229"/>
        <v>0</v>
      </c>
    </row>
    <row r="4859" spans="1:7">
      <c r="A4859" t="e">
        <f>_xlfn.XLOOKUP(I4859,UTILIZADAS[Contacto1],UTILIZADAS[Source.Name],,0)</f>
        <v>#N/A</v>
      </c>
      <c r="B4859" s="18" t="e">
        <f>VLOOKUP(J4859,Ref!A:C,3,0)</f>
        <v>#N/A</v>
      </c>
      <c r="C4859" s="18" t="e">
        <f>VLOOKUP(J4859,Ref!A:D,4,0)</f>
        <v>#N/A</v>
      </c>
      <c r="D4859" s="18" t="str">
        <f t="shared" si="228"/>
        <v>00/ene</v>
      </c>
      <c r="E4859" s="18">
        <f t="shared" si="227"/>
        <v>0</v>
      </c>
      <c r="F4859" s="18">
        <v>1</v>
      </c>
      <c r="G4859" s="18">
        <f t="shared" si="229"/>
        <v>0</v>
      </c>
    </row>
    <row r="4860" spans="1:7">
      <c r="A4860" t="e">
        <f>_xlfn.XLOOKUP(I4860,UTILIZADAS[Contacto1],UTILIZADAS[Source.Name],,0)</f>
        <v>#N/A</v>
      </c>
      <c r="B4860" s="18" t="e">
        <f>VLOOKUP(J4860,Ref!A:C,3,0)</f>
        <v>#N/A</v>
      </c>
      <c r="C4860" s="18" t="e">
        <f>VLOOKUP(J4860,Ref!A:D,4,0)</f>
        <v>#N/A</v>
      </c>
      <c r="D4860" s="18" t="str">
        <f t="shared" si="228"/>
        <v>00/ene</v>
      </c>
      <c r="E4860" s="18">
        <f t="shared" si="227"/>
        <v>0</v>
      </c>
      <c r="F4860" s="18">
        <v>1</v>
      </c>
      <c r="G4860" s="18">
        <f t="shared" si="229"/>
        <v>0</v>
      </c>
    </row>
    <row r="4861" spans="1:7">
      <c r="A4861" t="e">
        <f>_xlfn.XLOOKUP(I4861,UTILIZADAS[Contacto1],UTILIZADAS[Source.Name],,0)</f>
        <v>#N/A</v>
      </c>
      <c r="B4861" s="18" t="e">
        <f>VLOOKUP(J4861,Ref!A:C,3,0)</f>
        <v>#N/A</v>
      </c>
      <c r="C4861" s="18" t="e">
        <f>VLOOKUP(J4861,Ref!A:D,4,0)</f>
        <v>#N/A</v>
      </c>
      <c r="D4861" s="18" t="str">
        <f t="shared" si="228"/>
        <v>00/ene</v>
      </c>
      <c r="E4861" s="18">
        <f t="shared" si="227"/>
        <v>0</v>
      </c>
      <c r="F4861" s="18">
        <v>1</v>
      </c>
      <c r="G4861" s="18">
        <f t="shared" si="229"/>
        <v>0</v>
      </c>
    </row>
    <row r="4862" spans="1:7">
      <c r="A4862" t="e">
        <f>_xlfn.XLOOKUP(I4862,UTILIZADAS[Contacto1],UTILIZADAS[Source.Name],,0)</f>
        <v>#N/A</v>
      </c>
      <c r="B4862" s="18" t="e">
        <f>VLOOKUP(J4862,Ref!A:C,3,0)</f>
        <v>#N/A</v>
      </c>
      <c r="C4862" s="18" t="e">
        <f>VLOOKUP(J4862,Ref!A:D,4,0)</f>
        <v>#N/A</v>
      </c>
      <c r="D4862" s="18" t="str">
        <f t="shared" si="228"/>
        <v>00/ene</v>
      </c>
      <c r="E4862" s="18">
        <f t="shared" si="227"/>
        <v>0</v>
      </c>
      <c r="F4862" s="18">
        <v>1</v>
      </c>
      <c r="G4862" s="18">
        <f t="shared" si="229"/>
        <v>0</v>
      </c>
    </row>
    <row r="4863" spans="1:7">
      <c r="A4863" t="e">
        <f>_xlfn.XLOOKUP(I4863,UTILIZADAS[Contacto1],UTILIZADAS[Source.Name],,0)</f>
        <v>#N/A</v>
      </c>
      <c r="B4863" s="18" t="e">
        <f>VLOOKUP(J4863,Ref!A:C,3,0)</f>
        <v>#N/A</v>
      </c>
      <c r="C4863" s="18" t="e">
        <f>VLOOKUP(J4863,Ref!A:D,4,0)</f>
        <v>#N/A</v>
      </c>
      <c r="D4863" s="18" t="str">
        <f t="shared" si="228"/>
        <v>00/ene</v>
      </c>
      <c r="E4863" s="18">
        <f t="shared" si="227"/>
        <v>0</v>
      </c>
      <c r="F4863" s="18">
        <v>1</v>
      </c>
      <c r="G4863" s="18">
        <f t="shared" si="229"/>
        <v>0</v>
      </c>
    </row>
    <row r="4864" spans="1:7">
      <c r="A4864" t="e">
        <f>_xlfn.XLOOKUP(I4864,UTILIZADAS[Contacto1],UTILIZADAS[Source.Name],,0)</f>
        <v>#N/A</v>
      </c>
      <c r="B4864" s="18" t="e">
        <f>VLOOKUP(J4864,Ref!A:C,3,0)</f>
        <v>#N/A</v>
      </c>
      <c r="C4864" s="18" t="e">
        <f>VLOOKUP(J4864,Ref!A:D,4,0)</f>
        <v>#N/A</v>
      </c>
      <c r="D4864" s="18" t="str">
        <f t="shared" si="228"/>
        <v>00/ene</v>
      </c>
      <c r="E4864" s="18">
        <f t="shared" si="227"/>
        <v>0</v>
      </c>
      <c r="F4864" s="18">
        <v>1</v>
      </c>
      <c r="G4864" s="18">
        <f t="shared" si="229"/>
        <v>0</v>
      </c>
    </row>
    <row r="4865" spans="1:7">
      <c r="A4865" t="e">
        <f>_xlfn.XLOOKUP(I4865,UTILIZADAS[Contacto1],UTILIZADAS[Source.Name],,0)</f>
        <v>#N/A</v>
      </c>
      <c r="B4865" s="18" t="e">
        <f>VLOOKUP(J4865,Ref!A:C,3,0)</f>
        <v>#N/A</v>
      </c>
      <c r="C4865" s="18" t="e">
        <f>VLOOKUP(J4865,Ref!A:D,4,0)</f>
        <v>#N/A</v>
      </c>
      <c r="D4865" s="18" t="str">
        <f t="shared" si="228"/>
        <v>00/ene</v>
      </c>
      <c r="E4865" s="18">
        <f t="shared" si="227"/>
        <v>0</v>
      </c>
      <c r="F4865" s="18">
        <v>1</v>
      </c>
      <c r="G4865" s="18">
        <f t="shared" si="229"/>
        <v>0</v>
      </c>
    </row>
    <row r="4866" spans="1:7">
      <c r="A4866" t="e">
        <f>_xlfn.XLOOKUP(I4866,UTILIZADAS[Contacto1],UTILIZADAS[Source.Name],,0)</f>
        <v>#N/A</v>
      </c>
      <c r="B4866" s="18" t="e">
        <f>VLOOKUP(J4866,Ref!A:C,3,0)</f>
        <v>#N/A</v>
      </c>
      <c r="C4866" s="18" t="e">
        <f>VLOOKUP(J4866,Ref!A:D,4,0)</f>
        <v>#N/A</v>
      </c>
      <c r="D4866" s="18" t="str">
        <f t="shared" si="228"/>
        <v>00/ene</v>
      </c>
      <c r="E4866" s="18">
        <f t="shared" ref="E4866:E4929" si="230">+COUNTIF(I:I,I4866)</f>
        <v>0</v>
      </c>
      <c r="F4866" s="18">
        <v>1</v>
      </c>
      <c r="G4866" s="18">
        <f t="shared" si="229"/>
        <v>0</v>
      </c>
    </row>
    <row r="4867" spans="1:7">
      <c r="A4867" t="e">
        <f>_xlfn.XLOOKUP(I4867,UTILIZADAS[Contacto1],UTILIZADAS[Source.Name],,0)</f>
        <v>#N/A</v>
      </c>
      <c r="B4867" s="18" t="e">
        <f>VLOOKUP(J4867,Ref!A:C,3,0)</f>
        <v>#N/A</v>
      </c>
      <c r="C4867" s="18" t="e">
        <f>VLOOKUP(J4867,Ref!A:D,4,0)</f>
        <v>#N/A</v>
      </c>
      <c r="D4867" s="18" t="str">
        <f t="shared" si="228"/>
        <v>00/ene</v>
      </c>
      <c r="E4867" s="18">
        <f t="shared" si="230"/>
        <v>0</v>
      </c>
      <c r="F4867" s="18">
        <v>1</v>
      </c>
      <c r="G4867" s="18">
        <f t="shared" si="229"/>
        <v>0</v>
      </c>
    </row>
    <row r="4868" spans="1:7">
      <c r="A4868" t="e">
        <f>_xlfn.XLOOKUP(I4868,UTILIZADAS[Contacto1],UTILIZADAS[Source.Name],,0)</f>
        <v>#N/A</v>
      </c>
      <c r="B4868" s="18" t="e">
        <f>VLOOKUP(J4868,Ref!A:C,3,0)</f>
        <v>#N/A</v>
      </c>
      <c r="C4868" s="18" t="e">
        <f>VLOOKUP(J4868,Ref!A:D,4,0)</f>
        <v>#N/A</v>
      </c>
      <c r="D4868" s="18" t="str">
        <f t="shared" si="228"/>
        <v>00/ene</v>
      </c>
      <c r="E4868" s="18">
        <f t="shared" si="230"/>
        <v>0</v>
      </c>
      <c r="F4868" s="18">
        <v>1</v>
      </c>
      <c r="G4868" s="18">
        <f t="shared" si="229"/>
        <v>0</v>
      </c>
    </row>
    <row r="4869" spans="1:7">
      <c r="A4869" t="e">
        <f>_xlfn.XLOOKUP(I4869,UTILIZADAS[Contacto1],UTILIZADAS[Source.Name],,0)</f>
        <v>#N/A</v>
      </c>
      <c r="B4869" s="18" t="e">
        <f>VLOOKUP(J4869,Ref!A:C,3,0)</f>
        <v>#N/A</v>
      </c>
      <c r="C4869" s="18" t="e">
        <f>VLOOKUP(J4869,Ref!A:D,4,0)</f>
        <v>#N/A</v>
      </c>
      <c r="D4869" s="18" t="str">
        <f t="shared" si="228"/>
        <v>00/ene</v>
      </c>
      <c r="E4869" s="18">
        <f t="shared" si="230"/>
        <v>0</v>
      </c>
      <c r="F4869" s="18">
        <v>1</v>
      </c>
      <c r="G4869" s="18">
        <f t="shared" si="229"/>
        <v>0</v>
      </c>
    </row>
    <row r="4870" spans="1:7">
      <c r="A4870" t="e">
        <f>_xlfn.XLOOKUP(I4870,UTILIZADAS[Contacto1],UTILIZADAS[Source.Name],,0)</f>
        <v>#N/A</v>
      </c>
      <c r="B4870" s="18" t="e">
        <f>VLOOKUP(J4870,Ref!A:C,3,0)</f>
        <v>#N/A</v>
      </c>
      <c r="C4870" s="18" t="e">
        <f>VLOOKUP(J4870,Ref!A:D,4,0)</f>
        <v>#N/A</v>
      </c>
      <c r="D4870" s="18" t="str">
        <f t="shared" si="228"/>
        <v>00/ene</v>
      </c>
      <c r="E4870" s="18">
        <f t="shared" si="230"/>
        <v>0</v>
      </c>
      <c r="F4870" s="18">
        <v>1</v>
      </c>
      <c r="G4870" s="18">
        <f t="shared" si="229"/>
        <v>0</v>
      </c>
    </row>
    <row r="4871" spans="1:7">
      <c r="A4871" t="e">
        <f>_xlfn.XLOOKUP(I4871,UTILIZADAS[Contacto1],UTILIZADAS[Source.Name],,0)</f>
        <v>#N/A</v>
      </c>
      <c r="B4871" s="18" t="e">
        <f>VLOOKUP(J4871,Ref!A:C,3,0)</f>
        <v>#N/A</v>
      </c>
      <c r="C4871" s="18" t="e">
        <f>VLOOKUP(J4871,Ref!A:D,4,0)</f>
        <v>#N/A</v>
      </c>
      <c r="D4871" s="18" t="str">
        <f t="shared" si="228"/>
        <v>00/ene</v>
      </c>
      <c r="E4871" s="18">
        <f t="shared" si="230"/>
        <v>0</v>
      </c>
      <c r="F4871" s="18">
        <v>1</v>
      </c>
      <c r="G4871" s="18">
        <f t="shared" si="229"/>
        <v>0</v>
      </c>
    </row>
    <row r="4872" spans="1:7">
      <c r="A4872" t="e">
        <f>_xlfn.XLOOKUP(I4872,UTILIZADAS[Contacto1],UTILIZADAS[Source.Name],,0)</f>
        <v>#N/A</v>
      </c>
      <c r="B4872" s="18" t="e">
        <f>VLOOKUP(J4872,Ref!A:C,3,0)</f>
        <v>#N/A</v>
      </c>
      <c r="C4872" s="18" t="e">
        <f>VLOOKUP(J4872,Ref!A:D,4,0)</f>
        <v>#N/A</v>
      </c>
      <c r="D4872" s="18" t="str">
        <f t="shared" si="228"/>
        <v>00/ene</v>
      </c>
      <c r="E4872" s="18">
        <f t="shared" si="230"/>
        <v>0</v>
      </c>
      <c r="F4872" s="18">
        <v>1</v>
      </c>
      <c r="G4872" s="18">
        <f t="shared" si="229"/>
        <v>0</v>
      </c>
    </row>
    <row r="4873" spans="1:7">
      <c r="A4873" t="e">
        <f>_xlfn.XLOOKUP(I4873,UTILIZADAS[Contacto1],UTILIZADAS[Source.Name],,0)</f>
        <v>#N/A</v>
      </c>
      <c r="B4873" s="18" t="e">
        <f>VLOOKUP(J4873,Ref!A:C,3,0)</f>
        <v>#N/A</v>
      </c>
      <c r="C4873" s="18" t="e">
        <f>VLOOKUP(J4873,Ref!A:D,4,0)</f>
        <v>#N/A</v>
      </c>
      <c r="D4873" s="18" t="str">
        <f t="shared" si="228"/>
        <v>00/ene</v>
      </c>
      <c r="E4873" s="18">
        <f t="shared" si="230"/>
        <v>0</v>
      </c>
      <c r="F4873" s="18">
        <v>1</v>
      </c>
      <c r="G4873" s="18">
        <f t="shared" si="229"/>
        <v>0</v>
      </c>
    </row>
    <row r="4874" spans="1:7">
      <c r="A4874" t="e">
        <f>_xlfn.XLOOKUP(I4874,UTILIZADAS[Contacto1],UTILIZADAS[Source.Name],,0)</f>
        <v>#N/A</v>
      </c>
      <c r="B4874" s="18" t="e">
        <f>VLOOKUP(J4874,Ref!A:C,3,0)</f>
        <v>#N/A</v>
      </c>
      <c r="C4874" s="18" t="e">
        <f>VLOOKUP(J4874,Ref!A:D,4,0)</f>
        <v>#N/A</v>
      </c>
      <c r="D4874" s="18" t="str">
        <f t="shared" si="228"/>
        <v>00/ene</v>
      </c>
      <c r="E4874" s="18">
        <f t="shared" si="230"/>
        <v>0</v>
      </c>
      <c r="F4874" s="18">
        <v>1</v>
      </c>
      <c r="G4874" s="18">
        <f t="shared" si="229"/>
        <v>0</v>
      </c>
    </row>
    <row r="4875" spans="1:7">
      <c r="A4875" t="e">
        <f>_xlfn.XLOOKUP(I4875,UTILIZADAS[Contacto1],UTILIZADAS[Source.Name],,0)</f>
        <v>#N/A</v>
      </c>
      <c r="B4875" s="18" t="e">
        <f>VLOOKUP(J4875,Ref!A:C,3,0)</f>
        <v>#N/A</v>
      </c>
      <c r="C4875" s="18" t="e">
        <f>VLOOKUP(J4875,Ref!A:D,4,0)</f>
        <v>#N/A</v>
      </c>
      <c r="D4875" s="18" t="str">
        <f t="shared" si="228"/>
        <v>00/ene</v>
      </c>
      <c r="E4875" s="18">
        <f t="shared" si="230"/>
        <v>0</v>
      </c>
      <c r="F4875" s="18">
        <v>1</v>
      </c>
      <c r="G4875" s="18">
        <f t="shared" si="229"/>
        <v>0</v>
      </c>
    </row>
    <row r="4876" spans="1:7">
      <c r="A4876" t="e">
        <f>_xlfn.XLOOKUP(I4876,UTILIZADAS[Contacto1],UTILIZADAS[Source.Name],,0)</f>
        <v>#N/A</v>
      </c>
      <c r="B4876" s="18" t="e">
        <f>VLOOKUP(J4876,Ref!A:C,3,0)</f>
        <v>#N/A</v>
      </c>
      <c r="C4876" s="18" t="e">
        <f>VLOOKUP(J4876,Ref!A:D,4,0)</f>
        <v>#N/A</v>
      </c>
      <c r="D4876" s="18" t="str">
        <f t="shared" si="228"/>
        <v>00/ene</v>
      </c>
      <c r="E4876" s="18">
        <f t="shared" si="230"/>
        <v>0</v>
      </c>
      <c r="F4876" s="18">
        <v>1</v>
      </c>
      <c r="G4876" s="18">
        <f t="shared" si="229"/>
        <v>0</v>
      </c>
    </row>
    <row r="4877" spans="1:7">
      <c r="A4877" t="e">
        <f>_xlfn.XLOOKUP(I4877,UTILIZADAS[Contacto1],UTILIZADAS[Source.Name],,0)</f>
        <v>#N/A</v>
      </c>
      <c r="B4877" s="18" t="e">
        <f>VLOOKUP(J4877,Ref!A:C,3,0)</f>
        <v>#N/A</v>
      </c>
      <c r="C4877" s="18" t="e">
        <f>VLOOKUP(J4877,Ref!A:D,4,0)</f>
        <v>#N/A</v>
      </c>
      <c r="D4877" s="18" t="str">
        <f t="shared" si="228"/>
        <v>00/ene</v>
      </c>
      <c r="E4877" s="18">
        <f t="shared" si="230"/>
        <v>0</v>
      </c>
      <c r="F4877" s="18">
        <v>1</v>
      </c>
      <c r="G4877" s="18">
        <f t="shared" si="229"/>
        <v>0</v>
      </c>
    </row>
    <row r="4878" spans="1:7">
      <c r="A4878" t="e">
        <f>_xlfn.XLOOKUP(I4878,UTILIZADAS[Contacto1],UTILIZADAS[Source.Name],,0)</f>
        <v>#N/A</v>
      </c>
      <c r="B4878" s="18" t="e">
        <f>VLOOKUP(J4878,Ref!A:C,3,0)</f>
        <v>#N/A</v>
      </c>
      <c r="C4878" s="18" t="e">
        <f>VLOOKUP(J4878,Ref!A:D,4,0)</f>
        <v>#N/A</v>
      </c>
      <c r="D4878" s="18" t="str">
        <f t="shared" si="228"/>
        <v>00/ene</v>
      </c>
      <c r="E4878" s="18">
        <f t="shared" si="230"/>
        <v>0</v>
      </c>
      <c r="F4878" s="18">
        <v>1</v>
      </c>
      <c r="G4878" s="18">
        <f t="shared" si="229"/>
        <v>0</v>
      </c>
    </row>
    <row r="4879" spans="1:7">
      <c r="A4879" t="e">
        <f>_xlfn.XLOOKUP(I4879,UTILIZADAS[Contacto1],UTILIZADAS[Source.Name],,0)</f>
        <v>#N/A</v>
      </c>
      <c r="B4879" s="18" t="e">
        <f>VLOOKUP(J4879,Ref!A:C,3,0)</f>
        <v>#N/A</v>
      </c>
      <c r="C4879" s="18" t="e">
        <f>VLOOKUP(J4879,Ref!A:D,4,0)</f>
        <v>#N/A</v>
      </c>
      <c r="D4879" s="18" t="str">
        <f t="shared" si="228"/>
        <v>00/ene</v>
      </c>
      <c r="E4879" s="18">
        <f t="shared" si="230"/>
        <v>0</v>
      </c>
      <c r="F4879" s="18">
        <v>1</v>
      </c>
      <c r="G4879" s="18">
        <f t="shared" si="229"/>
        <v>0</v>
      </c>
    </row>
    <row r="4880" spans="1:7">
      <c r="A4880" t="e">
        <f>_xlfn.XLOOKUP(I4880,UTILIZADAS[Contacto1],UTILIZADAS[Source.Name],,0)</f>
        <v>#N/A</v>
      </c>
      <c r="B4880" s="18" t="e">
        <f>VLOOKUP(J4880,Ref!A:C,3,0)</f>
        <v>#N/A</v>
      </c>
      <c r="C4880" s="18" t="e">
        <f>VLOOKUP(J4880,Ref!A:D,4,0)</f>
        <v>#N/A</v>
      </c>
      <c r="D4880" s="18" t="str">
        <f t="shared" si="228"/>
        <v>00/ene</v>
      </c>
      <c r="E4880" s="18">
        <f t="shared" si="230"/>
        <v>0</v>
      </c>
      <c r="F4880" s="18">
        <v>1</v>
      </c>
      <c r="G4880" s="18">
        <f t="shared" si="229"/>
        <v>0</v>
      </c>
    </row>
    <row r="4881" spans="1:7">
      <c r="A4881" t="e">
        <f>_xlfn.XLOOKUP(I4881,UTILIZADAS[Contacto1],UTILIZADAS[Source.Name],,0)</f>
        <v>#N/A</v>
      </c>
      <c r="B4881" s="18" t="e">
        <f>VLOOKUP(J4881,Ref!A:C,3,0)</f>
        <v>#N/A</v>
      </c>
      <c r="C4881" s="18" t="e">
        <f>VLOOKUP(J4881,Ref!A:D,4,0)</f>
        <v>#N/A</v>
      </c>
      <c r="D4881" s="18" t="str">
        <f t="shared" si="228"/>
        <v>00/ene</v>
      </c>
      <c r="E4881" s="18">
        <f t="shared" si="230"/>
        <v>0</v>
      </c>
      <c r="F4881" s="18">
        <v>1</v>
      </c>
      <c r="G4881" s="18">
        <f t="shared" si="229"/>
        <v>0</v>
      </c>
    </row>
    <row r="4882" spans="1:7">
      <c r="A4882" t="e">
        <f>_xlfn.XLOOKUP(I4882,UTILIZADAS[Contacto1],UTILIZADAS[Source.Name],,0)</f>
        <v>#N/A</v>
      </c>
      <c r="B4882" s="18" t="e">
        <f>VLOOKUP(J4882,Ref!A:C,3,0)</f>
        <v>#N/A</v>
      </c>
      <c r="C4882" s="18" t="e">
        <f>VLOOKUP(J4882,Ref!A:D,4,0)</f>
        <v>#N/A</v>
      </c>
      <c r="D4882" s="18" t="str">
        <f t="shared" si="228"/>
        <v>00/ene</v>
      </c>
      <c r="E4882" s="18">
        <f t="shared" si="230"/>
        <v>0</v>
      </c>
      <c r="F4882" s="18">
        <v>1</v>
      </c>
      <c r="G4882" s="18">
        <f t="shared" si="229"/>
        <v>0</v>
      </c>
    </row>
    <row r="4883" spans="1:7">
      <c r="A4883" t="e">
        <f>_xlfn.XLOOKUP(I4883,UTILIZADAS[Contacto1],UTILIZADAS[Source.Name],,0)</f>
        <v>#N/A</v>
      </c>
      <c r="B4883" s="18" t="e">
        <f>VLOOKUP(J4883,Ref!A:C,3,0)</f>
        <v>#N/A</v>
      </c>
      <c r="C4883" s="18" t="e">
        <f>VLOOKUP(J4883,Ref!A:D,4,0)</f>
        <v>#N/A</v>
      </c>
      <c r="D4883" s="18" t="str">
        <f t="shared" si="228"/>
        <v>00/ene</v>
      </c>
      <c r="E4883" s="18">
        <f t="shared" si="230"/>
        <v>0</v>
      </c>
      <c r="F4883" s="18">
        <v>1</v>
      </c>
      <c r="G4883" s="18">
        <f t="shared" si="229"/>
        <v>0</v>
      </c>
    </row>
    <row r="4884" spans="1:7">
      <c r="A4884" t="e">
        <f>_xlfn.XLOOKUP(I4884,UTILIZADAS[Contacto1],UTILIZADAS[Source.Name],,0)</f>
        <v>#N/A</v>
      </c>
      <c r="B4884" s="18" t="e">
        <f>VLOOKUP(J4884,Ref!A:C,3,0)</f>
        <v>#N/A</v>
      </c>
      <c r="C4884" s="18" t="e">
        <f>VLOOKUP(J4884,Ref!A:D,4,0)</f>
        <v>#N/A</v>
      </c>
      <c r="D4884" s="18" t="str">
        <f t="shared" si="228"/>
        <v>00/ene</v>
      </c>
      <c r="E4884" s="18">
        <f t="shared" si="230"/>
        <v>0</v>
      </c>
      <c r="F4884" s="18">
        <v>1</v>
      </c>
      <c r="G4884" s="18">
        <f t="shared" si="229"/>
        <v>0</v>
      </c>
    </row>
    <row r="4885" spans="1:7">
      <c r="A4885" t="e">
        <f>_xlfn.XLOOKUP(I4885,UTILIZADAS[Contacto1],UTILIZADAS[Source.Name],,0)</f>
        <v>#N/A</v>
      </c>
      <c r="B4885" s="18" t="e">
        <f>VLOOKUP(J4885,Ref!A:C,3,0)</f>
        <v>#N/A</v>
      </c>
      <c r="C4885" s="18" t="e">
        <f>VLOOKUP(J4885,Ref!A:D,4,0)</f>
        <v>#N/A</v>
      </c>
      <c r="D4885" s="18" t="str">
        <f t="shared" si="228"/>
        <v>00/ene</v>
      </c>
      <c r="E4885" s="18">
        <f t="shared" si="230"/>
        <v>0</v>
      </c>
      <c r="F4885" s="18">
        <v>1</v>
      </c>
      <c r="G4885" s="18">
        <f t="shared" si="229"/>
        <v>0</v>
      </c>
    </row>
    <row r="4886" spans="1:7">
      <c r="A4886" t="e">
        <f>_xlfn.XLOOKUP(I4886,UTILIZADAS[Contacto1],UTILIZADAS[Source.Name],,0)</f>
        <v>#N/A</v>
      </c>
      <c r="B4886" s="18" t="e">
        <f>VLOOKUP(J4886,Ref!A:C,3,0)</f>
        <v>#N/A</v>
      </c>
      <c r="C4886" s="18" t="e">
        <f>VLOOKUP(J4886,Ref!A:D,4,0)</f>
        <v>#N/A</v>
      </c>
      <c r="D4886" s="18" t="str">
        <f t="shared" si="228"/>
        <v>00/ene</v>
      </c>
      <c r="E4886" s="18">
        <f t="shared" si="230"/>
        <v>0</v>
      </c>
      <c r="F4886" s="18">
        <v>1</v>
      </c>
      <c r="G4886" s="18">
        <f t="shared" si="229"/>
        <v>0</v>
      </c>
    </row>
    <row r="4887" spans="1:7">
      <c r="A4887" t="e">
        <f>_xlfn.XLOOKUP(I4887,UTILIZADAS[Contacto1],UTILIZADAS[Source.Name],,0)</f>
        <v>#N/A</v>
      </c>
      <c r="B4887" s="18" t="e">
        <f>VLOOKUP(J4887,Ref!A:C,3,0)</f>
        <v>#N/A</v>
      </c>
      <c r="C4887" s="18" t="e">
        <f>VLOOKUP(J4887,Ref!A:D,4,0)</f>
        <v>#N/A</v>
      </c>
      <c r="D4887" s="18" t="str">
        <f t="shared" si="228"/>
        <v>00/ene</v>
      </c>
      <c r="E4887" s="18">
        <f t="shared" si="230"/>
        <v>0</v>
      </c>
      <c r="F4887" s="18">
        <v>1</v>
      </c>
      <c r="G4887" s="18">
        <f t="shared" si="229"/>
        <v>0</v>
      </c>
    </row>
    <row r="4888" spans="1:7">
      <c r="A4888" t="e">
        <f>_xlfn.XLOOKUP(I4888,UTILIZADAS[Contacto1],UTILIZADAS[Source.Name],,0)</f>
        <v>#N/A</v>
      </c>
      <c r="B4888" s="18" t="e">
        <f>VLOOKUP(J4888,Ref!A:C,3,0)</f>
        <v>#N/A</v>
      </c>
      <c r="C4888" s="18" t="e">
        <f>VLOOKUP(J4888,Ref!A:D,4,0)</f>
        <v>#N/A</v>
      </c>
      <c r="D4888" s="18" t="str">
        <f t="shared" si="228"/>
        <v>00/ene</v>
      </c>
      <c r="E4888" s="18">
        <f t="shared" si="230"/>
        <v>0</v>
      </c>
      <c r="F4888" s="18">
        <v>1</v>
      </c>
      <c r="G4888" s="18">
        <f t="shared" si="229"/>
        <v>0</v>
      </c>
    </row>
    <row r="4889" spans="1:7">
      <c r="A4889" t="e">
        <f>_xlfn.XLOOKUP(I4889,UTILIZADAS[Contacto1],UTILIZADAS[Source.Name],,0)</f>
        <v>#N/A</v>
      </c>
      <c r="B4889" s="18" t="e">
        <f>VLOOKUP(J4889,Ref!A:C,3,0)</f>
        <v>#N/A</v>
      </c>
      <c r="C4889" s="18" t="e">
        <f>VLOOKUP(J4889,Ref!A:D,4,0)</f>
        <v>#N/A</v>
      </c>
      <c r="D4889" s="18" t="str">
        <f t="shared" si="228"/>
        <v>00/ene</v>
      </c>
      <c r="E4889" s="18">
        <f t="shared" si="230"/>
        <v>0</v>
      </c>
      <c r="F4889" s="18">
        <v>1</v>
      </c>
      <c r="G4889" s="18">
        <f t="shared" si="229"/>
        <v>0</v>
      </c>
    </row>
    <row r="4890" spans="1:7">
      <c r="A4890" t="e">
        <f>_xlfn.XLOOKUP(I4890,UTILIZADAS[Contacto1],UTILIZADAS[Source.Name],,0)</f>
        <v>#N/A</v>
      </c>
      <c r="B4890" s="18" t="e">
        <f>VLOOKUP(J4890,Ref!A:C,3,0)</f>
        <v>#N/A</v>
      </c>
      <c r="C4890" s="18" t="e">
        <f>VLOOKUP(J4890,Ref!A:D,4,0)</f>
        <v>#N/A</v>
      </c>
      <c r="D4890" s="18" t="str">
        <f t="shared" si="228"/>
        <v>00/ene</v>
      </c>
      <c r="E4890" s="18">
        <f t="shared" si="230"/>
        <v>0</v>
      </c>
      <c r="F4890" s="18">
        <v>1</v>
      </c>
      <c r="G4890" s="18">
        <f t="shared" si="229"/>
        <v>0</v>
      </c>
    </row>
    <row r="4891" spans="1:7">
      <c r="A4891" t="e">
        <f>_xlfn.XLOOKUP(I4891,UTILIZADAS[Contacto1],UTILIZADAS[Source.Name],,0)</f>
        <v>#N/A</v>
      </c>
      <c r="B4891" s="18" t="e">
        <f>VLOOKUP(J4891,Ref!A:C,3,0)</f>
        <v>#N/A</v>
      </c>
      <c r="C4891" s="18" t="e">
        <f>VLOOKUP(J4891,Ref!A:D,4,0)</f>
        <v>#N/A</v>
      </c>
      <c r="D4891" s="18" t="str">
        <f t="shared" si="228"/>
        <v>00/ene</v>
      </c>
      <c r="E4891" s="18">
        <f t="shared" si="230"/>
        <v>0</v>
      </c>
      <c r="F4891" s="18">
        <v>1</v>
      </c>
      <c r="G4891" s="18">
        <f t="shared" si="229"/>
        <v>0</v>
      </c>
    </row>
    <row r="4892" spans="1:7">
      <c r="A4892" t="e">
        <f>_xlfn.XLOOKUP(I4892,UTILIZADAS[Contacto1],UTILIZADAS[Source.Name],,0)</f>
        <v>#N/A</v>
      </c>
      <c r="B4892" s="18" t="e">
        <f>VLOOKUP(J4892,Ref!A:C,3,0)</f>
        <v>#N/A</v>
      </c>
      <c r="C4892" s="18" t="e">
        <f>VLOOKUP(J4892,Ref!A:D,4,0)</f>
        <v>#N/A</v>
      </c>
      <c r="D4892" s="18" t="str">
        <f t="shared" si="228"/>
        <v>00/ene</v>
      </c>
      <c r="E4892" s="18">
        <f t="shared" si="230"/>
        <v>0</v>
      </c>
      <c r="F4892" s="18">
        <v>1</v>
      </c>
      <c r="G4892" s="18">
        <f t="shared" si="229"/>
        <v>0</v>
      </c>
    </row>
    <row r="4893" spans="1:7">
      <c r="A4893" t="e">
        <f>_xlfn.XLOOKUP(I4893,UTILIZADAS[Contacto1],UTILIZADAS[Source.Name],,0)</f>
        <v>#N/A</v>
      </c>
      <c r="B4893" s="18" t="e">
        <f>VLOOKUP(J4893,Ref!A:C,3,0)</f>
        <v>#N/A</v>
      </c>
      <c r="C4893" s="18" t="e">
        <f>VLOOKUP(J4893,Ref!A:D,4,0)</f>
        <v>#N/A</v>
      </c>
      <c r="D4893" s="18" t="str">
        <f t="shared" si="228"/>
        <v>00/ene</v>
      </c>
      <c r="E4893" s="18">
        <f t="shared" si="230"/>
        <v>0</v>
      </c>
      <c r="F4893" s="18">
        <v>1</v>
      </c>
      <c r="G4893" s="18">
        <f t="shared" si="229"/>
        <v>0</v>
      </c>
    </row>
    <row r="4894" spans="1:7">
      <c r="A4894" t="e">
        <f>_xlfn.XLOOKUP(I4894,UTILIZADAS[Contacto1],UTILIZADAS[Source.Name],,0)</f>
        <v>#N/A</v>
      </c>
      <c r="B4894" s="18" t="e">
        <f>VLOOKUP(J4894,Ref!A:C,3,0)</f>
        <v>#N/A</v>
      </c>
      <c r="C4894" s="18" t="e">
        <f>VLOOKUP(J4894,Ref!A:D,4,0)</f>
        <v>#N/A</v>
      </c>
      <c r="D4894" s="18" t="str">
        <f t="shared" si="228"/>
        <v>00/ene</v>
      </c>
      <c r="E4894" s="18">
        <f t="shared" si="230"/>
        <v>0</v>
      </c>
      <c r="F4894" s="18">
        <v>1</v>
      </c>
      <c r="G4894" s="18">
        <f t="shared" si="229"/>
        <v>0</v>
      </c>
    </row>
    <row r="4895" spans="1:7">
      <c r="A4895" t="e">
        <f>_xlfn.XLOOKUP(I4895,UTILIZADAS[Contacto1],UTILIZADAS[Source.Name],,0)</f>
        <v>#N/A</v>
      </c>
      <c r="B4895" s="18" t="e">
        <f>VLOOKUP(J4895,Ref!A:C,3,0)</f>
        <v>#N/A</v>
      </c>
      <c r="C4895" s="18" t="e">
        <f>VLOOKUP(J4895,Ref!A:D,4,0)</f>
        <v>#N/A</v>
      </c>
      <c r="D4895" s="18" t="str">
        <f t="shared" si="228"/>
        <v>00/ene</v>
      </c>
      <c r="E4895" s="18">
        <f t="shared" si="230"/>
        <v>0</v>
      </c>
      <c r="F4895" s="18">
        <v>1</v>
      </c>
      <c r="G4895" s="18">
        <f t="shared" si="229"/>
        <v>0</v>
      </c>
    </row>
    <row r="4896" spans="1:7">
      <c r="A4896" t="e">
        <f>_xlfn.XLOOKUP(I4896,UTILIZADAS[Contacto1],UTILIZADAS[Source.Name],,0)</f>
        <v>#N/A</v>
      </c>
      <c r="B4896" s="18" t="e">
        <f>VLOOKUP(J4896,Ref!A:C,3,0)</f>
        <v>#N/A</v>
      </c>
      <c r="C4896" s="18" t="e">
        <f>VLOOKUP(J4896,Ref!A:D,4,0)</f>
        <v>#N/A</v>
      </c>
      <c r="D4896" s="18" t="str">
        <f t="shared" si="228"/>
        <v>00/ene</v>
      </c>
      <c r="E4896" s="18">
        <f t="shared" si="230"/>
        <v>0</v>
      </c>
      <c r="F4896" s="18">
        <v>1</v>
      </c>
      <c r="G4896" s="18">
        <f t="shared" si="229"/>
        <v>0</v>
      </c>
    </row>
    <row r="4897" spans="1:7">
      <c r="A4897" t="e">
        <f>_xlfn.XLOOKUP(I4897,UTILIZADAS[Contacto1],UTILIZADAS[Source.Name],,0)</f>
        <v>#N/A</v>
      </c>
      <c r="B4897" s="18" t="e">
        <f>VLOOKUP(J4897,Ref!A:C,3,0)</f>
        <v>#N/A</v>
      </c>
      <c r="C4897" s="18" t="e">
        <f>VLOOKUP(J4897,Ref!A:D,4,0)</f>
        <v>#N/A</v>
      </c>
      <c r="D4897" s="18" t="str">
        <f t="shared" si="228"/>
        <v>00/ene</v>
      </c>
      <c r="E4897" s="18">
        <f t="shared" si="230"/>
        <v>0</v>
      </c>
      <c r="F4897" s="18">
        <v>1</v>
      </c>
      <c r="G4897" s="18">
        <f t="shared" si="229"/>
        <v>0</v>
      </c>
    </row>
    <row r="4898" spans="1:7">
      <c r="A4898" t="e">
        <f>_xlfn.XLOOKUP(I4898,UTILIZADAS[Contacto1],UTILIZADAS[Source.Name],,0)</f>
        <v>#N/A</v>
      </c>
      <c r="B4898" s="18" t="e">
        <f>VLOOKUP(J4898,Ref!A:C,3,0)</f>
        <v>#N/A</v>
      </c>
      <c r="C4898" s="18" t="e">
        <f>VLOOKUP(J4898,Ref!A:D,4,0)</f>
        <v>#N/A</v>
      </c>
      <c r="D4898" s="18" t="str">
        <f t="shared" si="228"/>
        <v>00/ene</v>
      </c>
      <c r="E4898" s="18">
        <f t="shared" si="230"/>
        <v>0</v>
      </c>
      <c r="F4898" s="18">
        <v>1</v>
      </c>
      <c r="G4898" s="18">
        <f t="shared" si="229"/>
        <v>0</v>
      </c>
    </row>
    <row r="4899" spans="1:7">
      <c r="A4899" t="e">
        <f>_xlfn.XLOOKUP(I4899,UTILIZADAS[Contacto1],UTILIZADAS[Source.Name],,0)</f>
        <v>#N/A</v>
      </c>
      <c r="B4899" s="18" t="e">
        <f>VLOOKUP(J4899,Ref!A:C,3,0)</f>
        <v>#N/A</v>
      </c>
      <c r="C4899" s="18" t="e">
        <f>VLOOKUP(J4899,Ref!A:D,4,0)</f>
        <v>#N/A</v>
      </c>
      <c r="D4899" s="18" t="str">
        <f t="shared" si="228"/>
        <v>00/ene</v>
      </c>
      <c r="E4899" s="18">
        <f t="shared" si="230"/>
        <v>0</v>
      </c>
      <c r="F4899" s="18">
        <v>1</v>
      </c>
      <c r="G4899" s="18">
        <f t="shared" si="229"/>
        <v>0</v>
      </c>
    </row>
    <row r="4900" spans="1:7">
      <c r="A4900" t="e">
        <f>_xlfn.XLOOKUP(I4900,UTILIZADAS[Contacto1],UTILIZADAS[Source.Name],,0)</f>
        <v>#N/A</v>
      </c>
      <c r="B4900" s="18" t="e">
        <f>VLOOKUP(J4900,Ref!A:C,3,0)</f>
        <v>#N/A</v>
      </c>
      <c r="C4900" s="18" t="e">
        <f>VLOOKUP(J4900,Ref!A:D,4,0)</f>
        <v>#N/A</v>
      </c>
      <c r="D4900" s="18" t="str">
        <f t="shared" si="228"/>
        <v>00/ene</v>
      </c>
      <c r="E4900" s="18">
        <f t="shared" si="230"/>
        <v>0</v>
      </c>
      <c r="F4900" s="18">
        <v>1</v>
      </c>
      <c r="G4900" s="18">
        <f t="shared" si="229"/>
        <v>0</v>
      </c>
    </row>
    <row r="4901" spans="1:7">
      <c r="A4901" t="e">
        <f>_xlfn.XLOOKUP(I4901,UTILIZADAS[Contacto1],UTILIZADAS[Source.Name],,0)</f>
        <v>#N/A</v>
      </c>
      <c r="B4901" s="18" t="e">
        <f>VLOOKUP(J4901,Ref!A:C,3,0)</f>
        <v>#N/A</v>
      </c>
      <c r="C4901" s="18" t="e">
        <f>VLOOKUP(J4901,Ref!A:D,4,0)</f>
        <v>#N/A</v>
      </c>
      <c r="D4901" s="18" t="str">
        <f t="shared" si="228"/>
        <v>00/ene</v>
      </c>
      <c r="E4901" s="18">
        <f t="shared" si="230"/>
        <v>0</v>
      </c>
      <c r="F4901" s="18">
        <v>1</v>
      </c>
      <c r="G4901" s="18">
        <f t="shared" si="229"/>
        <v>0</v>
      </c>
    </row>
    <row r="4902" spans="1:7">
      <c r="A4902" t="e">
        <f>_xlfn.XLOOKUP(I4902,UTILIZADAS[Contacto1],UTILIZADAS[Source.Name],,0)</f>
        <v>#N/A</v>
      </c>
      <c r="B4902" s="18" t="e">
        <f>VLOOKUP(J4902,Ref!A:C,3,0)</f>
        <v>#N/A</v>
      </c>
      <c r="C4902" s="18" t="e">
        <f>VLOOKUP(J4902,Ref!A:D,4,0)</f>
        <v>#N/A</v>
      </c>
      <c r="D4902" s="18" t="str">
        <f t="shared" si="228"/>
        <v>00/ene</v>
      </c>
      <c r="E4902" s="18">
        <f t="shared" si="230"/>
        <v>0</v>
      </c>
      <c r="F4902" s="18">
        <v>1</v>
      </c>
      <c r="G4902" s="18">
        <f t="shared" si="229"/>
        <v>0</v>
      </c>
    </row>
    <row r="4903" spans="1:7">
      <c r="A4903" t="e">
        <f>_xlfn.XLOOKUP(I4903,UTILIZADAS[Contacto1],UTILIZADAS[Source.Name],,0)</f>
        <v>#N/A</v>
      </c>
      <c r="B4903" s="18" t="e">
        <f>VLOOKUP(J4903,Ref!A:C,3,0)</f>
        <v>#N/A</v>
      </c>
      <c r="C4903" s="18" t="e">
        <f>VLOOKUP(J4903,Ref!A:D,4,0)</f>
        <v>#N/A</v>
      </c>
      <c r="D4903" s="18" t="str">
        <f t="shared" si="228"/>
        <v>00/ene</v>
      </c>
      <c r="E4903" s="18">
        <f t="shared" si="230"/>
        <v>0</v>
      </c>
      <c r="F4903" s="18">
        <v>1</v>
      </c>
      <c r="G4903" s="18">
        <f t="shared" si="229"/>
        <v>0</v>
      </c>
    </row>
    <row r="4904" spans="1:7">
      <c r="A4904" t="e">
        <f>_xlfn.XLOOKUP(I4904,UTILIZADAS[Contacto1],UTILIZADAS[Source.Name],,0)</f>
        <v>#N/A</v>
      </c>
      <c r="B4904" s="18" t="e">
        <f>VLOOKUP(J4904,Ref!A:C,3,0)</f>
        <v>#N/A</v>
      </c>
      <c r="C4904" s="18" t="e">
        <f>VLOOKUP(J4904,Ref!A:D,4,0)</f>
        <v>#N/A</v>
      </c>
      <c r="D4904" s="18" t="str">
        <f t="shared" si="228"/>
        <v>00/ene</v>
      </c>
      <c r="E4904" s="18">
        <f t="shared" si="230"/>
        <v>0</v>
      </c>
      <c r="F4904" s="18">
        <v>1</v>
      </c>
      <c r="G4904" s="18">
        <f t="shared" si="229"/>
        <v>0</v>
      </c>
    </row>
    <row r="4905" spans="1:7">
      <c r="A4905" t="e">
        <f>_xlfn.XLOOKUP(I4905,UTILIZADAS[Contacto1],UTILIZADAS[Source.Name],,0)</f>
        <v>#N/A</v>
      </c>
      <c r="B4905" s="18" t="e">
        <f>VLOOKUP(J4905,Ref!A:C,3,0)</f>
        <v>#N/A</v>
      </c>
      <c r="C4905" s="18" t="e">
        <f>VLOOKUP(J4905,Ref!A:D,4,0)</f>
        <v>#N/A</v>
      </c>
      <c r="D4905" s="18" t="str">
        <f t="shared" si="228"/>
        <v>00/ene</v>
      </c>
      <c r="E4905" s="18">
        <f t="shared" si="230"/>
        <v>0</v>
      </c>
      <c r="F4905" s="18">
        <v>1</v>
      </c>
      <c r="G4905" s="18">
        <f t="shared" si="229"/>
        <v>0</v>
      </c>
    </row>
    <row r="4906" spans="1:7">
      <c r="A4906" t="e">
        <f>_xlfn.XLOOKUP(I4906,UTILIZADAS[Contacto1],UTILIZADAS[Source.Name],,0)</f>
        <v>#N/A</v>
      </c>
      <c r="B4906" s="18" t="e">
        <f>VLOOKUP(J4906,Ref!A:C,3,0)</f>
        <v>#N/A</v>
      </c>
      <c r="C4906" s="18" t="e">
        <f>VLOOKUP(J4906,Ref!A:D,4,0)</f>
        <v>#N/A</v>
      </c>
      <c r="D4906" s="18" t="str">
        <f t="shared" si="228"/>
        <v>00/ene</v>
      </c>
      <c r="E4906" s="18">
        <f t="shared" si="230"/>
        <v>0</v>
      </c>
      <c r="F4906" s="18">
        <v>1</v>
      </c>
      <c r="G4906" s="18">
        <f t="shared" si="229"/>
        <v>0</v>
      </c>
    </row>
    <row r="4907" spans="1:7">
      <c r="A4907" t="e">
        <f>_xlfn.XLOOKUP(I4907,UTILIZADAS[Contacto1],UTILIZADAS[Source.Name],,0)</f>
        <v>#N/A</v>
      </c>
      <c r="B4907" s="18" t="e">
        <f>VLOOKUP(J4907,Ref!A:C,3,0)</f>
        <v>#N/A</v>
      </c>
      <c r="C4907" s="18" t="e">
        <f>VLOOKUP(J4907,Ref!A:D,4,0)</f>
        <v>#N/A</v>
      </c>
      <c r="D4907" s="18" t="str">
        <f t="shared" si="228"/>
        <v>00/ene</v>
      </c>
      <c r="E4907" s="18">
        <f t="shared" si="230"/>
        <v>0</v>
      </c>
      <c r="F4907" s="18">
        <v>1</v>
      </c>
      <c r="G4907" s="18">
        <f t="shared" si="229"/>
        <v>0</v>
      </c>
    </row>
    <row r="4908" spans="1:7">
      <c r="A4908" t="e">
        <f>_xlfn.XLOOKUP(I4908,UTILIZADAS[Contacto1],UTILIZADAS[Source.Name],,0)</f>
        <v>#N/A</v>
      </c>
      <c r="B4908" s="18" t="e">
        <f>VLOOKUP(J4908,Ref!A:C,3,0)</f>
        <v>#N/A</v>
      </c>
      <c r="C4908" s="18" t="e">
        <f>VLOOKUP(J4908,Ref!A:D,4,0)</f>
        <v>#N/A</v>
      </c>
      <c r="D4908" s="18" t="str">
        <f t="shared" si="228"/>
        <v>00/ene</v>
      </c>
      <c r="E4908" s="18">
        <f t="shared" si="230"/>
        <v>0</v>
      </c>
      <c r="F4908" s="18">
        <v>1</v>
      </c>
      <c r="G4908" s="18">
        <f t="shared" si="229"/>
        <v>0</v>
      </c>
    </row>
    <row r="4909" spans="1:7">
      <c r="A4909" t="e">
        <f>_xlfn.XLOOKUP(I4909,UTILIZADAS[Contacto1],UTILIZADAS[Source.Name],,0)</f>
        <v>#N/A</v>
      </c>
      <c r="B4909" s="18" t="e">
        <f>VLOOKUP(J4909,Ref!A:C,3,0)</f>
        <v>#N/A</v>
      </c>
      <c r="C4909" s="18" t="e">
        <f>VLOOKUP(J4909,Ref!A:D,4,0)</f>
        <v>#N/A</v>
      </c>
      <c r="D4909" s="18" t="str">
        <f t="shared" si="228"/>
        <v>00/ene</v>
      </c>
      <c r="E4909" s="18">
        <f t="shared" si="230"/>
        <v>0</v>
      </c>
      <c r="F4909" s="18">
        <v>1</v>
      </c>
      <c r="G4909" s="18">
        <f t="shared" si="229"/>
        <v>0</v>
      </c>
    </row>
    <row r="4910" spans="1:7">
      <c r="A4910" t="e">
        <f>_xlfn.XLOOKUP(I4910,UTILIZADAS[Contacto1],UTILIZADAS[Source.Name],,0)</f>
        <v>#N/A</v>
      </c>
      <c r="B4910" s="18" t="e">
        <f>VLOOKUP(J4910,Ref!A:C,3,0)</f>
        <v>#N/A</v>
      </c>
      <c r="C4910" s="18" t="e">
        <f>VLOOKUP(J4910,Ref!A:D,4,0)</f>
        <v>#N/A</v>
      </c>
      <c r="D4910" s="18" t="str">
        <f t="shared" si="228"/>
        <v>00/ene</v>
      </c>
      <c r="E4910" s="18">
        <f t="shared" si="230"/>
        <v>0</v>
      </c>
      <c r="F4910" s="18">
        <v>1</v>
      </c>
      <c r="G4910" s="18">
        <f t="shared" si="229"/>
        <v>0</v>
      </c>
    </row>
    <row r="4911" spans="1:7">
      <c r="A4911" t="e">
        <f>_xlfn.XLOOKUP(I4911,UTILIZADAS[Contacto1],UTILIZADAS[Source.Name],,0)</f>
        <v>#N/A</v>
      </c>
      <c r="B4911" s="18" t="e">
        <f>VLOOKUP(J4911,Ref!A:C,3,0)</f>
        <v>#N/A</v>
      </c>
      <c r="C4911" s="18" t="e">
        <f>VLOOKUP(J4911,Ref!A:D,4,0)</f>
        <v>#N/A</v>
      </c>
      <c r="D4911" s="18" t="str">
        <f t="shared" si="228"/>
        <v>00/ene</v>
      </c>
      <c r="E4911" s="18">
        <f t="shared" si="230"/>
        <v>0</v>
      </c>
      <c r="F4911" s="18">
        <v>1</v>
      </c>
      <c r="G4911" s="18">
        <f t="shared" si="229"/>
        <v>0</v>
      </c>
    </row>
    <row r="4912" spans="1:7">
      <c r="A4912" t="e">
        <f>_xlfn.XLOOKUP(I4912,UTILIZADAS[Contacto1],UTILIZADAS[Source.Name],,0)</f>
        <v>#N/A</v>
      </c>
      <c r="B4912" s="18" t="e">
        <f>VLOOKUP(J4912,Ref!A:C,3,0)</f>
        <v>#N/A</v>
      </c>
      <c r="C4912" s="18" t="e">
        <f>VLOOKUP(J4912,Ref!A:D,4,0)</f>
        <v>#N/A</v>
      </c>
      <c r="D4912" s="18" t="str">
        <f t="shared" si="228"/>
        <v>00/ene</v>
      </c>
      <c r="E4912" s="18">
        <f t="shared" si="230"/>
        <v>0</v>
      </c>
      <c r="F4912" s="18">
        <v>1</v>
      </c>
      <c r="G4912" s="18">
        <f t="shared" si="229"/>
        <v>0</v>
      </c>
    </row>
    <row r="4913" spans="1:7">
      <c r="A4913" t="e">
        <f>_xlfn.XLOOKUP(I4913,UTILIZADAS[Contacto1],UTILIZADAS[Source.Name],,0)</f>
        <v>#N/A</v>
      </c>
      <c r="B4913" s="18" t="e">
        <f>VLOOKUP(J4913,Ref!A:C,3,0)</f>
        <v>#N/A</v>
      </c>
      <c r="C4913" s="18" t="e">
        <f>VLOOKUP(J4913,Ref!A:D,4,0)</f>
        <v>#N/A</v>
      </c>
      <c r="D4913" s="18" t="str">
        <f t="shared" si="228"/>
        <v>00/ene</v>
      </c>
      <c r="E4913" s="18">
        <f t="shared" si="230"/>
        <v>0</v>
      </c>
      <c r="F4913" s="18">
        <v>1</v>
      </c>
      <c r="G4913" s="18">
        <f t="shared" si="229"/>
        <v>0</v>
      </c>
    </row>
    <row r="4914" spans="1:7">
      <c r="A4914" t="e">
        <f>_xlfn.XLOOKUP(I4914,UTILIZADAS[Contacto1],UTILIZADAS[Source.Name],,0)</f>
        <v>#N/A</v>
      </c>
      <c r="B4914" s="18" t="e">
        <f>VLOOKUP(J4914,Ref!A:C,3,0)</f>
        <v>#N/A</v>
      </c>
      <c r="C4914" s="18" t="e">
        <f>VLOOKUP(J4914,Ref!A:D,4,0)</f>
        <v>#N/A</v>
      </c>
      <c r="D4914" s="18" t="str">
        <f t="shared" ref="D4914:D4944" si="231">TEXT(H4914,"dd/mmm")</f>
        <v>00/ene</v>
      </c>
      <c r="E4914" s="18">
        <f t="shared" si="230"/>
        <v>0</v>
      </c>
      <c r="F4914" s="18">
        <v>1</v>
      </c>
      <c r="G4914" s="18">
        <f t="shared" ref="G4914:G4943" si="232">IF(I4914=I4915,0,1)</f>
        <v>0</v>
      </c>
    </row>
    <row r="4915" spans="1:7">
      <c r="A4915" t="e">
        <f>_xlfn.XLOOKUP(I4915,UTILIZADAS[Contacto1],UTILIZADAS[Source.Name],,0)</f>
        <v>#N/A</v>
      </c>
      <c r="B4915" s="18" t="e">
        <f>VLOOKUP(J4915,Ref!A:C,3,0)</f>
        <v>#N/A</v>
      </c>
      <c r="C4915" s="18" t="e">
        <f>VLOOKUP(J4915,Ref!A:D,4,0)</f>
        <v>#N/A</v>
      </c>
      <c r="D4915" s="18" t="str">
        <f t="shared" si="231"/>
        <v>00/ene</v>
      </c>
      <c r="E4915" s="18">
        <f t="shared" si="230"/>
        <v>0</v>
      </c>
      <c r="F4915" s="18">
        <v>1</v>
      </c>
      <c r="G4915" s="18">
        <f t="shared" si="232"/>
        <v>0</v>
      </c>
    </row>
    <row r="4916" spans="1:7">
      <c r="A4916" t="e">
        <f>_xlfn.XLOOKUP(I4916,UTILIZADAS[Contacto1],UTILIZADAS[Source.Name],,0)</f>
        <v>#N/A</v>
      </c>
      <c r="B4916" s="18" t="e">
        <f>VLOOKUP(J4916,Ref!A:C,3,0)</f>
        <v>#N/A</v>
      </c>
      <c r="C4916" s="18" t="e">
        <f>VLOOKUP(J4916,Ref!A:D,4,0)</f>
        <v>#N/A</v>
      </c>
      <c r="D4916" s="18" t="str">
        <f t="shared" si="231"/>
        <v>00/ene</v>
      </c>
      <c r="E4916" s="18">
        <f t="shared" si="230"/>
        <v>0</v>
      </c>
      <c r="F4916" s="18">
        <v>1</v>
      </c>
      <c r="G4916" s="18">
        <f t="shared" si="232"/>
        <v>0</v>
      </c>
    </row>
    <row r="4917" spans="1:7">
      <c r="A4917" t="e">
        <f>_xlfn.XLOOKUP(I4917,UTILIZADAS[Contacto1],UTILIZADAS[Source.Name],,0)</f>
        <v>#N/A</v>
      </c>
      <c r="B4917" s="18" t="e">
        <f>VLOOKUP(J4917,Ref!A:C,3,0)</f>
        <v>#N/A</v>
      </c>
      <c r="C4917" s="18" t="e">
        <f>VLOOKUP(J4917,Ref!A:D,4,0)</f>
        <v>#N/A</v>
      </c>
      <c r="D4917" s="18" t="str">
        <f t="shared" si="231"/>
        <v>00/ene</v>
      </c>
      <c r="E4917" s="18">
        <f t="shared" si="230"/>
        <v>0</v>
      </c>
      <c r="F4917" s="18">
        <v>1</v>
      </c>
      <c r="G4917" s="18">
        <f t="shared" si="232"/>
        <v>0</v>
      </c>
    </row>
    <row r="4918" spans="1:7">
      <c r="A4918" t="e">
        <f>_xlfn.XLOOKUP(I4918,UTILIZADAS[Contacto1],UTILIZADAS[Source.Name],,0)</f>
        <v>#N/A</v>
      </c>
      <c r="B4918" s="18" t="e">
        <f>VLOOKUP(J4918,Ref!A:C,3,0)</f>
        <v>#N/A</v>
      </c>
      <c r="C4918" s="18" t="e">
        <f>VLOOKUP(J4918,Ref!A:D,4,0)</f>
        <v>#N/A</v>
      </c>
      <c r="D4918" s="18" t="str">
        <f t="shared" si="231"/>
        <v>00/ene</v>
      </c>
      <c r="E4918" s="18">
        <f t="shared" si="230"/>
        <v>0</v>
      </c>
      <c r="F4918" s="18">
        <v>1</v>
      </c>
      <c r="G4918" s="18">
        <f t="shared" si="232"/>
        <v>0</v>
      </c>
    </row>
    <row r="4919" spans="1:7">
      <c r="A4919" t="e">
        <f>_xlfn.XLOOKUP(I4919,UTILIZADAS[Contacto1],UTILIZADAS[Source.Name],,0)</f>
        <v>#N/A</v>
      </c>
      <c r="B4919" s="18" t="e">
        <f>VLOOKUP(J4919,Ref!A:C,3,0)</f>
        <v>#N/A</v>
      </c>
      <c r="C4919" s="18" t="e">
        <f>VLOOKUP(J4919,Ref!A:D,4,0)</f>
        <v>#N/A</v>
      </c>
      <c r="D4919" s="18" t="str">
        <f t="shared" si="231"/>
        <v>00/ene</v>
      </c>
      <c r="E4919" s="18">
        <f t="shared" si="230"/>
        <v>0</v>
      </c>
      <c r="F4919" s="18">
        <v>1</v>
      </c>
      <c r="G4919" s="18">
        <f t="shared" si="232"/>
        <v>0</v>
      </c>
    </row>
    <row r="4920" spans="1:7">
      <c r="A4920" t="e">
        <f>_xlfn.XLOOKUP(I4920,UTILIZADAS[Contacto1],UTILIZADAS[Source.Name],,0)</f>
        <v>#N/A</v>
      </c>
      <c r="B4920" s="18" t="e">
        <f>VLOOKUP(J4920,Ref!A:C,3,0)</f>
        <v>#N/A</v>
      </c>
      <c r="C4920" s="18" t="e">
        <f>VLOOKUP(J4920,Ref!A:D,4,0)</f>
        <v>#N/A</v>
      </c>
      <c r="D4920" s="18" t="str">
        <f t="shared" si="231"/>
        <v>00/ene</v>
      </c>
      <c r="E4920" s="18">
        <f t="shared" si="230"/>
        <v>0</v>
      </c>
      <c r="F4920" s="18">
        <v>1</v>
      </c>
      <c r="G4920" s="18">
        <f t="shared" si="232"/>
        <v>0</v>
      </c>
    </row>
    <row r="4921" spans="1:7">
      <c r="A4921" t="e">
        <f>_xlfn.XLOOKUP(I4921,UTILIZADAS[Contacto1],UTILIZADAS[Source.Name],,0)</f>
        <v>#N/A</v>
      </c>
      <c r="B4921" s="18" t="e">
        <f>VLOOKUP(J4921,Ref!A:C,3,0)</f>
        <v>#N/A</v>
      </c>
      <c r="C4921" s="18" t="e">
        <f>VLOOKUP(J4921,Ref!A:D,4,0)</f>
        <v>#N/A</v>
      </c>
      <c r="D4921" s="18" t="str">
        <f t="shared" si="231"/>
        <v>00/ene</v>
      </c>
      <c r="E4921" s="18">
        <f t="shared" si="230"/>
        <v>0</v>
      </c>
      <c r="F4921" s="18">
        <v>1</v>
      </c>
      <c r="G4921" s="18">
        <f t="shared" si="232"/>
        <v>0</v>
      </c>
    </row>
    <row r="4922" spans="1:7">
      <c r="A4922" t="e">
        <f>_xlfn.XLOOKUP(I4922,UTILIZADAS[Contacto1],UTILIZADAS[Source.Name],,0)</f>
        <v>#N/A</v>
      </c>
      <c r="B4922" s="18" t="e">
        <f>VLOOKUP(J4922,Ref!A:C,3,0)</f>
        <v>#N/A</v>
      </c>
      <c r="C4922" s="18" t="e">
        <f>VLOOKUP(J4922,Ref!A:D,4,0)</f>
        <v>#N/A</v>
      </c>
      <c r="D4922" s="18" t="str">
        <f t="shared" si="231"/>
        <v>00/ene</v>
      </c>
      <c r="E4922" s="18">
        <f t="shared" si="230"/>
        <v>0</v>
      </c>
      <c r="F4922" s="18">
        <v>1</v>
      </c>
      <c r="G4922" s="18">
        <f t="shared" si="232"/>
        <v>0</v>
      </c>
    </row>
    <row r="4923" spans="1:7">
      <c r="A4923" t="e">
        <f>_xlfn.XLOOKUP(I4923,UTILIZADAS[Contacto1],UTILIZADAS[Source.Name],,0)</f>
        <v>#N/A</v>
      </c>
      <c r="B4923" s="18" t="e">
        <f>VLOOKUP(J4923,Ref!A:C,3,0)</f>
        <v>#N/A</v>
      </c>
      <c r="C4923" s="18" t="e">
        <f>VLOOKUP(J4923,Ref!A:D,4,0)</f>
        <v>#N/A</v>
      </c>
      <c r="D4923" s="18" t="str">
        <f t="shared" si="231"/>
        <v>00/ene</v>
      </c>
      <c r="E4923" s="18">
        <f t="shared" si="230"/>
        <v>0</v>
      </c>
      <c r="F4923" s="18">
        <v>1</v>
      </c>
      <c r="G4923" s="18">
        <f t="shared" si="232"/>
        <v>0</v>
      </c>
    </row>
    <row r="4924" spans="1:7">
      <c r="A4924" t="e">
        <f>_xlfn.XLOOKUP(I4924,UTILIZADAS[Contacto1],UTILIZADAS[Source.Name],,0)</f>
        <v>#N/A</v>
      </c>
      <c r="B4924" s="18" t="e">
        <f>VLOOKUP(J4924,Ref!A:C,3,0)</f>
        <v>#N/A</v>
      </c>
      <c r="C4924" s="18" t="e">
        <f>VLOOKUP(J4924,Ref!A:D,4,0)</f>
        <v>#N/A</v>
      </c>
      <c r="D4924" s="18" t="str">
        <f t="shared" si="231"/>
        <v>00/ene</v>
      </c>
      <c r="E4924" s="18">
        <f t="shared" si="230"/>
        <v>0</v>
      </c>
      <c r="F4924" s="18">
        <v>1</v>
      </c>
      <c r="G4924" s="18">
        <f t="shared" si="232"/>
        <v>0</v>
      </c>
    </row>
    <row r="4925" spans="1:7">
      <c r="A4925" t="e">
        <f>_xlfn.XLOOKUP(I4925,UTILIZADAS[Contacto1],UTILIZADAS[Source.Name],,0)</f>
        <v>#N/A</v>
      </c>
      <c r="B4925" s="18" t="e">
        <f>VLOOKUP(J4925,Ref!A:C,3,0)</f>
        <v>#N/A</v>
      </c>
      <c r="C4925" s="18" t="e">
        <f>VLOOKUP(J4925,Ref!A:D,4,0)</f>
        <v>#N/A</v>
      </c>
      <c r="D4925" s="18" t="str">
        <f t="shared" si="231"/>
        <v>00/ene</v>
      </c>
      <c r="E4925" s="18">
        <f t="shared" si="230"/>
        <v>0</v>
      </c>
      <c r="F4925" s="18">
        <v>1</v>
      </c>
      <c r="G4925" s="18">
        <f t="shared" si="232"/>
        <v>0</v>
      </c>
    </row>
    <row r="4926" spans="1:7">
      <c r="A4926" t="e">
        <f>_xlfn.XLOOKUP(I4926,UTILIZADAS[Contacto1],UTILIZADAS[Source.Name],,0)</f>
        <v>#N/A</v>
      </c>
      <c r="B4926" s="18" t="e">
        <f>VLOOKUP(J4926,Ref!A:C,3,0)</f>
        <v>#N/A</v>
      </c>
      <c r="C4926" s="18" t="e">
        <f>VLOOKUP(J4926,Ref!A:D,4,0)</f>
        <v>#N/A</v>
      </c>
      <c r="D4926" s="18" t="str">
        <f t="shared" si="231"/>
        <v>00/ene</v>
      </c>
      <c r="E4926" s="18">
        <f t="shared" si="230"/>
        <v>0</v>
      </c>
      <c r="F4926" s="18">
        <v>1</v>
      </c>
      <c r="G4926" s="18">
        <f t="shared" si="232"/>
        <v>0</v>
      </c>
    </row>
    <row r="4927" spans="1:7">
      <c r="A4927" t="e">
        <f>_xlfn.XLOOKUP(I4927,UTILIZADAS[Contacto1],UTILIZADAS[Source.Name],,0)</f>
        <v>#N/A</v>
      </c>
      <c r="B4927" s="18" t="e">
        <f>VLOOKUP(J4927,Ref!A:C,3,0)</f>
        <v>#N/A</v>
      </c>
      <c r="C4927" s="18" t="e">
        <f>VLOOKUP(J4927,Ref!A:D,4,0)</f>
        <v>#N/A</v>
      </c>
      <c r="D4927" s="18" t="str">
        <f t="shared" si="231"/>
        <v>00/ene</v>
      </c>
      <c r="E4927" s="18">
        <f t="shared" si="230"/>
        <v>0</v>
      </c>
      <c r="F4927" s="18">
        <v>1</v>
      </c>
      <c r="G4927" s="18">
        <f t="shared" si="232"/>
        <v>0</v>
      </c>
    </row>
    <row r="4928" spans="1:7">
      <c r="A4928" t="e">
        <f>_xlfn.XLOOKUP(I4928,UTILIZADAS[Contacto1],UTILIZADAS[Source.Name],,0)</f>
        <v>#N/A</v>
      </c>
      <c r="B4928" s="18" t="e">
        <f>VLOOKUP(J4928,Ref!A:C,3,0)</f>
        <v>#N/A</v>
      </c>
      <c r="C4928" s="18" t="e">
        <f>VLOOKUP(J4928,Ref!A:D,4,0)</f>
        <v>#N/A</v>
      </c>
      <c r="D4928" s="18" t="str">
        <f t="shared" si="231"/>
        <v>00/ene</v>
      </c>
      <c r="E4928" s="18">
        <f t="shared" si="230"/>
        <v>0</v>
      </c>
      <c r="F4928" s="18">
        <v>1</v>
      </c>
      <c r="G4928" s="18">
        <f t="shared" si="232"/>
        <v>0</v>
      </c>
    </row>
    <row r="4929" spans="1:7">
      <c r="A4929" t="e">
        <f>_xlfn.XLOOKUP(I4929,UTILIZADAS[Contacto1],UTILIZADAS[Source.Name],,0)</f>
        <v>#N/A</v>
      </c>
      <c r="B4929" s="18" t="e">
        <f>VLOOKUP(J4929,Ref!A:C,3,0)</f>
        <v>#N/A</v>
      </c>
      <c r="C4929" s="18" t="e">
        <f>VLOOKUP(J4929,Ref!A:D,4,0)</f>
        <v>#N/A</v>
      </c>
      <c r="D4929" s="18" t="str">
        <f t="shared" si="231"/>
        <v>00/ene</v>
      </c>
      <c r="E4929" s="18">
        <f t="shared" si="230"/>
        <v>0</v>
      </c>
      <c r="F4929" s="18">
        <v>1</v>
      </c>
      <c r="G4929" s="18">
        <f t="shared" si="232"/>
        <v>0</v>
      </c>
    </row>
    <row r="4930" spans="1:7">
      <c r="A4930" t="e">
        <f>_xlfn.XLOOKUP(I4930,UTILIZADAS[Contacto1],UTILIZADAS[Source.Name],,0)</f>
        <v>#N/A</v>
      </c>
      <c r="B4930" s="18" t="e">
        <f>VLOOKUP(J4930,Ref!A:C,3,0)</f>
        <v>#N/A</v>
      </c>
      <c r="C4930" s="18" t="e">
        <f>VLOOKUP(J4930,Ref!A:D,4,0)</f>
        <v>#N/A</v>
      </c>
      <c r="D4930" s="18" t="str">
        <f t="shared" si="231"/>
        <v>00/ene</v>
      </c>
      <c r="E4930" s="18">
        <f t="shared" ref="E4930:E4993" si="233">+COUNTIF(I:I,I4930)</f>
        <v>0</v>
      </c>
      <c r="F4930" s="18">
        <v>1</v>
      </c>
      <c r="G4930" s="18">
        <f t="shared" si="232"/>
        <v>0</v>
      </c>
    </row>
    <row r="4931" spans="1:7">
      <c r="A4931" t="e">
        <f>_xlfn.XLOOKUP(I4931,UTILIZADAS[Contacto1],UTILIZADAS[Source.Name],,0)</f>
        <v>#N/A</v>
      </c>
      <c r="B4931" s="18" t="e">
        <f>VLOOKUP(J4931,Ref!A:C,3,0)</f>
        <v>#N/A</v>
      </c>
      <c r="C4931" s="18" t="e">
        <f>VLOOKUP(J4931,Ref!A:D,4,0)</f>
        <v>#N/A</v>
      </c>
      <c r="D4931" s="18" t="str">
        <f t="shared" si="231"/>
        <v>00/ene</v>
      </c>
      <c r="E4931" s="18">
        <f t="shared" si="233"/>
        <v>0</v>
      </c>
      <c r="F4931" s="18">
        <v>1</v>
      </c>
      <c r="G4931" s="18">
        <f t="shared" si="232"/>
        <v>0</v>
      </c>
    </row>
    <row r="4932" spans="1:7">
      <c r="A4932" t="e">
        <f>_xlfn.XLOOKUP(I4932,UTILIZADAS[Contacto1],UTILIZADAS[Source.Name],,0)</f>
        <v>#N/A</v>
      </c>
      <c r="B4932" s="18" t="e">
        <f>VLOOKUP(J4932,Ref!A:C,3,0)</f>
        <v>#N/A</v>
      </c>
      <c r="C4932" s="18" t="e">
        <f>VLOOKUP(J4932,Ref!A:D,4,0)</f>
        <v>#N/A</v>
      </c>
      <c r="D4932" s="18" t="str">
        <f t="shared" si="231"/>
        <v>00/ene</v>
      </c>
      <c r="E4932" s="18">
        <f t="shared" si="233"/>
        <v>0</v>
      </c>
      <c r="F4932" s="18">
        <v>1</v>
      </c>
      <c r="G4932" s="18">
        <f t="shared" si="232"/>
        <v>0</v>
      </c>
    </row>
    <row r="4933" spans="1:7">
      <c r="A4933" t="e">
        <f>_xlfn.XLOOKUP(I4933,UTILIZADAS[Contacto1],UTILIZADAS[Source.Name],,0)</f>
        <v>#N/A</v>
      </c>
      <c r="B4933" s="18" t="e">
        <f>VLOOKUP(J4933,Ref!A:C,3,0)</f>
        <v>#N/A</v>
      </c>
      <c r="C4933" s="18" t="e">
        <f>VLOOKUP(J4933,Ref!A:D,4,0)</f>
        <v>#N/A</v>
      </c>
      <c r="D4933" s="18" t="str">
        <f t="shared" si="231"/>
        <v>00/ene</v>
      </c>
      <c r="E4933" s="18">
        <f t="shared" si="233"/>
        <v>0</v>
      </c>
      <c r="F4933" s="18">
        <v>1</v>
      </c>
      <c r="G4933" s="18">
        <f t="shared" si="232"/>
        <v>0</v>
      </c>
    </row>
    <row r="4934" spans="1:7">
      <c r="A4934" t="e">
        <f>_xlfn.XLOOKUP(I4934,UTILIZADAS[Contacto1],UTILIZADAS[Source.Name],,0)</f>
        <v>#N/A</v>
      </c>
      <c r="B4934" s="18" t="e">
        <f>VLOOKUP(J4934,Ref!A:C,3,0)</f>
        <v>#N/A</v>
      </c>
      <c r="C4934" s="18" t="e">
        <f>VLOOKUP(J4934,Ref!A:D,4,0)</f>
        <v>#N/A</v>
      </c>
      <c r="D4934" s="18" t="str">
        <f t="shared" si="231"/>
        <v>00/ene</v>
      </c>
      <c r="E4934" s="18">
        <f t="shared" si="233"/>
        <v>0</v>
      </c>
      <c r="F4934" s="18">
        <v>1</v>
      </c>
      <c r="G4934" s="18">
        <f t="shared" si="232"/>
        <v>0</v>
      </c>
    </row>
    <row r="4935" spans="1:7">
      <c r="A4935" t="e">
        <f>_xlfn.XLOOKUP(I4935,UTILIZADAS[Contacto1],UTILIZADAS[Source.Name],,0)</f>
        <v>#N/A</v>
      </c>
      <c r="B4935" s="18" t="e">
        <f>VLOOKUP(J4935,Ref!A:C,3,0)</f>
        <v>#N/A</v>
      </c>
      <c r="C4935" s="18" t="e">
        <f>VLOOKUP(J4935,Ref!A:D,4,0)</f>
        <v>#N/A</v>
      </c>
      <c r="D4935" s="18" t="str">
        <f t="shared" si="231"/>
        <v>00/ene</v>
      </c>
      <c r="E4935" s="18">
        <f t="shared" si="233"/>
        <v>0</v>
      </c>
      <c r="F4935" s="18">
        <v>1</v>
      </c>
      <c r="G4935" s="18">
        <f t="shared" si="232"/>
        <v>0</v>
      </c>
    </row>
    <row r="4936" spans="1:7">
      <c r="A4936" t="e">
        <f>_xlfn.XLOOKUP(I4936,UTILIZADAS[Contacto1],UTILIZADAS[Source.Name],,0)</f>
        <v>#N/A</v>
      </c>
      <c r="B4936" s="18" t="e">
        <f>VLOOKUP(J4936,Ref!A:C,3,0)</f>
        <v>#N/A</v>
      </c>
      <c r="C4936" s="18" t="e">
        <f>VLOOKUP(J4936,Ref!A:D,4,0)</f>
        <v>#N/A</v>
      </c>
      <c r="D4936" s="18" t="str">
        <f t="shared" si="231"/>
        <v>00/ene</v>
      </c>
      <c r="E4936" s="18">
        <f t="shared" si="233"/>
        <v>0</v>
      </c>
      <c r="F4936" s="18">
        <v>1</v>
      </c>
      <c r="G4936" s="18">
        <f t="shared" si="232"/>
        <v>0</v>
      </c>
    </row>
    <row r="4937" spans="1:7">
      <c r="A4937" t="e">
        <f>_xlfn.XLOOKUP(I4937,UTILIZADAS[Contacto1],UTILIZADAS[Source.Name],,0)</f>
        <v>#N/A</v>
      </c>
      <c r="B4937" s="18" t="e">
        <f>VLOOKUP(J4937,Ref!A:C,3,0)</f>
        <v>#N/A</v>
      </c>
      <c r="C4937" s="18" t="e">
        <f>VLOOKUP(J4937,Ref!A:D,4,0)</f>
        <v>#N/A</v>
      </c>
      <c r="D4937" s="18" t="str">
        <f t="shared" si="231"/>
        <v>00/ene</v>
      </c>
      <c r="E4937" s="18">
        <f t="shared" si="233"/>
        <v>0</v>
      </c>
      <c r="F4937" s="18">
        <v>1</v>
      </c>
      <c r="G4937" s="18">
        <f t="shared" si="232"/>
        <v>0</v>
      </c>
    </row>
    <row r="4938" spans="1:7">
      <c r="A4938" t="e">
        <f>_xlfn.XLOOKUP(I4938,UTILIZADAS[Contacto1],UTILIZADAS[Source.Name],,0)</f>
        <v>#N/A</v>
      </c>
      <c r="B4938" s="18" t="e">
        <f>VLOOKUP(J4938,Ref!A:C,3,0)</f>
        <v>#N/A</v>
      </c>
      <c r="C4938" s="18" t="e">
        <f>VLOOKUP(J4938,Ref!A:D,4,0)</f>
        <v>#N/A</v>
      </c>
      <c r="D4938" s="18" t="str">
        <f t="shared" si="231"/>
        <v>00/ene</v>
      </c>
      <c r="E4938" s="18">
        <f t="shared" si="233"/>
        <v>0</v>
      </c>
      <c r="F4938" s="18">
        <v>1</v>
      </c>
      <c r="G4938" s="18">
        <f t="shared" si="232"/>
        <v>0</v>
      </c>
    </row>
    <row r="4939" spans="1:7">
      <c r="A4939" t="e">
        <f>_xlfn.XLOOKUP(I4939,UTILIZADAS[Contacto1],UTILIZADAS[Source.Name],,0)</f>
        <v>#N/A</v>
      </c>
      <c r="B4939" s="18" t="e">
        <f>VLOOKUP(J4939,Ref!A:C,3,0)</f>
        <v>#N/A</v>
      </c>
      <c r="C4939" s="18" t="e">
        <f>VLOOKUP(J4939,Ref!A:D,4,0)</f>
        <v>#N/A</v>
      </c>
      <c r="D4939" s="18" t="str">
        <f t="shared" si="231"/>
        <v>00/ene</v>
      </c>
      <c r="E4939" s="18">
        <f t="shared" si="233"/>
        <v>0</v>
      </c>
      <c r="F4939" s="18">
        <v>1</v>
      </c>
      <c r="G4939" s="18">
        <f t="shared" si="232"/>
        <v>0</v>
      </c>
    </row>
    <row r="4940" spans="1:7">
      <c r="A4940" t="e">
        <f>_xlfn.XLOOKUP(I4940,UTILIZADAS[Contacto1],UTILIZADAS[Source.Name],,0)</f>
        <v>#N/A</v>
      </c>
      <c r="B4940" s="18" t="e">
        <f>VLOOKUP(J4940,Ref!A:C,3,0)</f>
        <v>#N/A</v>
      </c>
      <c r="C4940" s="18" t="e">
        <f>VLOOKUP(J4940,Ref!A:D,4,0)</f>
        <v>#N/A</v>
      </c>
      <c r="D4940" s="18" t="str">
        <f t="shared" si="231"/>
        <v>00/ene</v>
      </c>
      <c r="E4940" s="18">
        <f t="shared" si="233"/>
        <v>0</v>
      </c>
      <c r="F4940" s="18">
        <v>1</v>
      </c>
      <c r="G4940" s="18">
        <f t="shared" si="232"/>
        <v>0</v>
      </c>
    </row>
    <row r="4941" spans="1:7">
      <c r="A4941" t="e">
        <f>_xlfn.XLOOKUP(I4941,UTILIZADAS[Contacto1],UTILIZADAS[Source.Name],,0)</f>
        <v>#N/A</v>
      </c>
      <c r="B4941" s="18" t="e">
        <f>VLOOKUP(J4941,Ref!A:C,3,0)</f>
        <v>#N/A</v>
      </c>
      <c r="C4941" s="18" t="e">
        <f>VLOOKUP(J4941,Ref!A:D,4,0)</f>
        <v>#N/A</v>
      </c>
      <c r="D4941" s="18" t="str">
        <f t="shared" si="231"/>
        <v>00/ene</v>
      </c>
      <c r="E4941" s="18">
        <f t="shared" si="233"/>
        <v>0</v>
      </c>
      <c r="F4941" s="18">
        <v>1</v>
      </c>
      <c r="G4941" s="18">
        <f t="shared" si="232"/>
        <v>0</v>
      </c>
    </row>
    <row r="4942" spans="1:7">
      <c r="A4942" t="e">
        <f>_xlfn.XLOOKUP(I4942,UTILIZADAS[Contacto1],UTILIZADAS[Source.Name],,0)</f>
        <v>#N/A</v>
      </c>
      <c r="B4942" s="18" t="e">
        <f>VLOOKUP(J4942,Ref!A:C,3,0)</f>
        <v>#N/A</v>
      </c>
      <c r="C4942" s="18" t="e">
        <f>VLOOKUP(J4942,Ref!A:D,4,0)</f>
        <v>#N/A</v>
      </c>
      <c r="D4942" s="18" t="str">
        <f t="shared" si="231"/>
        <v>00/ene</v>
      </c>
      <c r="E4942" s="18">
        <f t="shared" si="233"/>
        <v>0</v>
      </c>
      <c r="F4942" s="18">
        <v>1</v>
      </c>
      <c r="G4942" s="18">
        <f t="shared" si="232"/>
        <v>0</v>
      </c>
    </row>
    <row r="4943" spans="1:7">
      <c r="A4943" t="e">
        <f>_xlfn.XLOOKUP(I4943,UTILIZADAS[Contacto1],UTILIZADAS[Source.Name],,0)</f>
        <v>#N/A</v>
      </c>
      <c r="B4943" s="18" t="e">
        <f>VLOOKUP(J4943,Ref!A:C,3,0)</f>
        <v>#N/A</v>
      </c>
      <c r="C4943" s="18" t="e">
        <f>VLOOKUP(J4943,Ref!A:D,4,0)</f>
        <v>#N/A</v>
      </c>
      <c r="D4943" s="18" t="str">
        <f t="shared" si="231"/>
        <v>00/ene</v>
      </c>
      <c r="E4943" s="18">
        <f t="shared" si="233"/>
        <v>0</v>
      </c>
      <c r="F4943" s="18">
        <v>1</v>
      </c>
      <c r="G4943" s="18">
        <f t="shared" si="232"/>
        <v>0</v>
      </c>
    </row>
    <row r="4944" spans="1:7">
      <c r="A4944" t="e">
        <f>_xlfn.XLOOKUP(I4944,UTILIZADAS[Contacto1],UTILIZADAS[Source.Name],,0)</f>
        <v>#N/A</v>
      </c>
      <c r="B4944" s="18" t="e">
        <f>VLOOKUP(J4944,Ref!A:C,3,0)</f>
        <v>#N/A</v>
      </c>
      <c r="C4944" s="18" t="e">
        <f>VLOOKUP(J4944,Ref!A:D,4,0)</f>
        <v>#N/A</v>
      </c>
      <c r="D4944" s="18" t="str">
        <f t="shared" si="231"/>
        <v>00/ene</v>
      </c>
      <c r="E4944" s="18">
        <f t="shared" si="233"/>
        <v>0</v>
      </c>
      <c r="F4944" s="18">
        <v>1</v>
      </c>
      <c r="G4944" s="18">
        <f>IF(I4944=I6498,0,1)</f>
        <v>0</v>
      </c>
    </row>
    <row r="4945" spans="1:7">
      <c r="A4945" t="e">
        <f>_xlfn.XLOOKUP(I4945,UTILIZADAS[Contacto1],UTILIZADAS[Source.Name],,0)</f>
        <v>#N/A</v>
      </c>
      <c r="B4945" s="18" t="e">
        <f>VLOOKUP(J4945,Ref!A:C,3,0)</f>
        <v>#N/A</v>
      </c>
      <c r="C4945" s="18" t="e">
        <f>VLOOKUP(J4945,Ref!A:D,4,0)</f>
        <v>#N/A</v>
      </c>
      <c r="D4945" s="18" t="str">
        <f t="shared" ref="D4945:D5008" si="234">TEXT(H4945,"dd/mmm")</f>
        <v>00/ene</v>
      </c>
      <c r="E4945" s="18">
        <f t="shared" si="233"/>
        <v>0</v>
      </c>
      <c r="F4945" s="18">
        <v>1</v>
      </c>
      <c r="G4945" s="18">
        <f t="shared" ref="G4945:G5008" si="235">IF(I4945=I4946,0,1)</f>
        <v>0</v>
      </c>
    </row>
    <row r="4946" spans="1:7">
      <c r="A4946" t="e">
        <f>_xlfn.XLOOKUP(I4946,UTILIZADAS[Contacto1],UTILIZADAS[Source.Name],,0)</f>
        <v>#N/A</v>
      </c>
      <c r="B4946" s="18" t="e">
        <f>VLOOKUP(J4946,Ref!A:C,3,0)</f>
        <v>#N/A</v>
      </c>
      <c r="C4946" s="18" t="e">
        <f>VLOOKUP(J4946,Ref!A:D,4,0)</f>
        <v>#N/A</v>
      </c>
      <c r="D4946" s="18" t="str">
        <f t="shared" si="234"/>
        <v>00/ene</v>
      </c>
      <c r="E4946" s="18">
        <f t="shared" si="233"/>
        <v>0</v>
      </c>
      <c r="F4946" s="18">
        <v>1</v>
      </c>
      <c r="G4946" s="18">
        <f t="shared" si="235"/>
        <v>0</v>
      </c>
    </row>
    <row r="4947" spans="1:7">
      <c r="A4947" t="e">
        <f>_xlfn.XLOOKUP(I4947,UTILIZADAS[Contacto1],UTILIZADAS[Source.Name],,0)</f>
        <v>#N/A</v>
      </c>
      <c r="B4947" s="18" t="e">
        <f>VLOOKUP(J4947,Ref!A:C,3,0)</f>
        <v>#N/A</v>
      </c>
      <c r="C4947" s="18" t="e">
        <f>VLOOKUP(J4947,Ref!A:D,4,0)</f>
        <v>#N/A</v>
      </c>
      <c r="D4947" s="18" t="str">
        <f t="shared" si="234"/>
        <v>00/ene</v>
      </c>
      <c r="E4947" s="18">
        <f t="shared" si="233"/>
        <v>0</v>
      </c>
      <c r="F4947" s="18">
        <v>1</v>
      </c>
      <c r="G4947" s="18">
        <f t="shared" si="235"/>
        <v>0</v>
      </c>
    </row>
    <row r="4948" spans="1:7">
      <c r="A4948" t="e">
        <f>_xlfn.XLOOKUP(I4948,UTILIZADAS[Contacto1],UTILIZADAS[Source.Name],,0)</f>
        <v>#N/A</v>
      </c>
      <c r="B4948" s="18" t="e">
        <f>VLOOKUP(J4948,Ref!A:C,3,0)</f>
        <v>#N/A</v>
      </c>
      <c r="C4948" s="18" t="e">
        <f>VLOOKUP(J4948,Ref!A:D,4,0)</f>
        <v>#N/A</v>
      </c>
      <c r="D4948" s="18" t="str">
        <f t="shared" si="234"/>
        <v>00/ene</v>
      </c>
      <c r="E4948" s="18">
        <f t="shared" si="233"/>
        <v>0</v>
      </c>
      <c r="F4948" s="18">
        <v>1</v>
      </c>
      <c r="G4948" s="18">
        <f t="shared" si="235"/>
        <v>0</v>
      </c>
    </row>
    <row r="4949" spans="1:7">
      <c r="A4949" t="e">
        <f>_xlfn.XLOOKUP(I4949,UTILIZADAS[Contacto1],UTILIZADAS[Source.Name],,0)</f>
        <v>#N/A</v>
      </c>
      <c r="B4949" s="18" t="e">
        <f>VLOOKUP(J4949,Ref!A:C,3,0)</f>
        <v>#N/A</v>
      </c>
      <c r="C4949" s="18" t="e">
        <f>VLOOKUP(J4949,Ref!A:D,4,0)</f>
        <v>#N/A</v>
      </c>
      <c r="D4949" s="18" t="str">
        <f t="shared" si="234"/>
        <v>00/ene</v>
      </c>
      <c r="E4949" s="18">
        <f t="shared" si="233"/>
        <v>0</v>
      </c>
      <c r="F4949" s="18">
        <v>1</v>
      </c>
      <c r="G4949" s="18">
        <f t="shared" si="235"/>
        <v>0</v>
      </c>
    </row>
    <row r="4950" spans="1:7">
      <c r="A4950" t="e">
        <f>_xlfn.XLOOKUP(I4950,UTILIZADAS[Contacto1],UTILIZADAS[Source.Name],,0)</f>
        <v>#N/A</v>
      </c>
      <c r="B4950" s="18" t="e">
        <f>VLOOKUP(J4950,Ref!A:C,3,0)</f>
        <v>#N/A</v>
      </c>
      <c r="C4950" s="18" t="e">
        <f>VLOOKUP(J4950,Ref!A:D,4,0)</f>
        <v>#N/A</v>
      </c>
      <c r="D4950" s="18" t="str">
        <f t="shared" si="234"/>
        <v>00/ene</v>
      </c>
      <c r="E4950" s="18">
        <f t="shared" si="233"/>
        <v>0</v>
      </c>
      <c r="F4950" s="18">
        <v>1</v>
      </c>
      <c r="G4950" s="18">
        <f t="shared" si="235"/>
        <v>0</v>
      </c>
    </row>
    <row r="4951" spans="1:7">
      <c r="A4951" t="e">
        <f>_xlfn.XLOOKUP(I4951,UTILIZADAS[Contacto1],UTILIZADAS[Source.Name],,0)</f>
        <v>#N/A</v>
      </c>
      <c r="B4951" s="18" t="e">
        <f>VLOOKUP(J4951,Ref!A:C,3,0)</f>
        <v>#N/A</v>
      </c>
      <c r="C4951" s="18" t="e">
        <f>VLOOKUP(J4951,Ref!A:D,4,0)</f>
        <v>#N/A</v>
      </c>
      <c r="D4951" s="18" t="str">
        <f t="shared" si="234"/>
        <v>00/ene</v>
      </c>
      <c r="E4951" s="18">
        <f t="shared" si="233"/>
        <v>0</v>
      </c>
      <c r="F4951" s="18">
        <v>1</v>
      </c>
      <c r="G4951" s="18">
        <f t="shared" si="235"/>
        <v>0</v>
      </c>
    </row>
    <row r="4952" spans="1:7">
      <c r="A4952" t="e">
        <f>_xlfn.XLOOKUP(I4952,UTILIZADAS[Contacto1],UTILIZADAS[Source.Name],,0)</f>
        <v>#N/A</v>
      </c>
      <c r="B4952" s="18" t="e">
        <f>VLOOKUP(J4952,Ref!A:C,3,0)</f>
        <v>#N/A</v>
      </c>
      <c r="C4952" s="18" t="e">
        <f>VLOOKUP(J4952,Ref!A:D,4,0)</f>
        <v>#N/A</v>
      </c>
      <c r="D4952" s="18" t="str">
        <f t="shared" si="234"/>
        <v>00/ene</v>
      </c>
      <c r="E4952" s="18">
        <f t="shared" si="233"/>
        <v>0</v>
      </c>
      <c r="F4952" s="18">
        <v>1</v>
      </c>
      <c r="G4952" s="18">
        <f t="shared" si="235"/>
        <v>0</v>
      </c>
    </row>
    <row r="4953" spans="1:7">
      <c r="A4953" t="e">
        <f>_xlfn.XLOOKUP(I4953,UTILIZADAS[Contacto1],UTILIZADAS[Source.Name],,0)</f>
        <v>#N/A</v>
      </c>
      <c r="B4953" s="18" t="e">
        <f>VLOOKUP(J4953,Ref!A:C,3,0)</f>
        <v>#N/A</v>
      </c>
      <c r="C4953" s="18" t="e">
        <f>VLOOKUP(J4953,Ref!A:D,4,0)</f>
        <v>#N/A</v>
      </c>
      <c r="D4953" s="18" t="str">
        <f t="shared" si="234"/>
        <v>00/ene</v>
      </c>
      <c r="E4953" s="18">
        <f t="shared" si="233"/>
        <v>0</v>
      </c>
      <c r="F4953" s="18">
        <v>1</v>
      </c>
      <c r="G4953" s="18">
        <f t="shared" si="235"/>
        <v>0</v>
      </c>
    </row>
    <row r="4954" spans="1:7">
      <c r="A4954" t="e">
        <f>_xlfn.XLOOKUP(I4954,UTILIZADAS[Contacto1],UTILIZADAS[Source.Name],,0)</f>
        <v>#N/A</v>
      </c>
      <c r="B4954" s="18" t="e">
        <f>VLOOKUP(J4954,Ref!A:C,3,0)</f>
        <v>#N/A</v>
      </c>
      <c r="C4954" s="18" t="e">
        <f>VLOOKUP(J4954,Ref!A:D,4,0)</f>
        <v>#N/A</v>
      </c>
      <c r="D4954" s="18" t="str">
        <f t="shared" si="234"/>
        <v>00/ene</v>
      </c>
      <c r="E4954" s="18">
        <f t="shared" si="233"/>
        <v>0</v>
      </c>
      <c r="F4954" s="18">
        <v>1</v>
      </c>
      <c r="G4954" s="18">
        <f t="shared" si="235"/>
        <v>0</v>
      </c>
    </row>
    <row r="4955" spans="1:7">
      <c r="A4955" t="e">
        <f>_xlfn.XLOOKUP(I4955,UTILIZADAS[Contacto1],UTILIZADAS[Source.Name],,0)</f>
        <v>#N/A</v>
      </c>
      <c r="B4955" s="18" t="e">
        <f>VLOOKUP(J4955,Ref!A:C,3,0)</f>
        <v>#N/A</v>
      </c>
      <c r="C4955" s="18" t="e">
        <f>VLOOKUP(J4955,Ref!A:D,4,0)</f>
        <v>#N/A</v>
      </c>
      <c r="D4955" s="18" t="str">
        <f t="shared" si="234"/>
        <v>00/ene</v>
      </c>
      <c r="E4955" s="18">
        <f t="shared" si="233"/>
        <v>0</v>
      </c>
      <c r="F4955" s="18">
        <v>1</v>
      </c>
      <c r="G4955" s="18">
        <f t="shared" si="235"/>
        <v>0</v>
      </c>
    </row>
    <row r="4956" spans="1:7">
      <c r="A4956" t="e">
        <f>_xlfn.XLOOKUP(I4956,UTILIZADAS[Contacto1],UTILIZADAS[Source.Name],,0)</f>
        <v>#N/A</v>
      </c>
      <c r="B4956" s="18" t="e">
        <f>VLOOKUP(J4956,Ref!A:C,3,0)</f>
        <v>#N/A</v>
      </c>
      <c r="C4956" s="18" t="e">
        <f>VLOOKUP(J4956,Ref!A:D,4,0)</f>
        <v>#N/A</v>
      </c>
      <c r="D4956" s="18" t="str">
        <f t="shared" si="234"/>
        <v>00/ene</v>
      </c>
      <c r="E4956" s="18">
        <f t="shared" si="233"/>
        <v>0</v>
      </c>
      <c r="F4956" s="18">
        <v>1</v>
      </c>
      <c r="G4956" s="18">
        <f t="shared" si="235"/>
        <v>0</v>
      </c>
    </row>
    <row r="4957" spans="1:7">
      <c r="A4957" t="e">
        <f>_xlfn.XLOOKUP(I4957,UTILIZADAS[Contacto1],UTILIZADAS[Source.Name],,0)</f>
        <v>#N/A</v>
      </c>
      <c r="B4957" s="18" t="e">
        <f>VLOOKUP(J4957,Ref!A:C,3,0)</f>
        <v>#N/A</v>
      </c>
      <c r="C4957" s="18" t="e">
        <f>VLOOKUP(J4957,Ref!A:D,4,0)</f>
        <v>#N/A</v>
      </c>
      <c r="D4957" s="18" t="str">
        <f t="shared" si="234"/>
        <v>00/ene</v>
      </c>
      <c r="E4957" s="18">
        <f t="shared" si="233"/>
        <v>0</v>
      </c>
      <c r="F4957" s="18">
        <v>1</v>
      </c>
      <c r="G4957" s="18">
        <f t="shared" si="235"/>
        <v>0</v>
      </c>
    </row>
    <row r="4958" spans="1:7">
      <c r="A4958" t="e">
        <f>_xlfn.XLOOKUP(I4958,UTILIZADAS[Contacto1],UTILIZADAS[Source.Name],,0)</f>
        <v>#N/A</v>
      </c>
      <c r="B4958" s="18" t="e">
        <f>VLOOKUP(J4958,Ref!A:C,3,0)</f>
        <v>#N/A</v>
      </c>
      <c r="C4958" s="18" t="e">
        <f>VLOOKUP(J4958,Ref!A:D,4,0)</f>
        <v>#N/A</v>
      </c>
      <c r="D4958" s="18" t="str">
        <f t="shared" si="234"/>
        <v>00/ene</v>
      </c>
      <c r="E4958" s="18">
        <f t="shared" si="233"/>
        <v>0</v>
      </c>
      <c r="F4958" s="18">
        <v>1</v>
      </c>
      <c r="G4958" s="18">
        <f t="shared" si="235"/>
        <v>0</v>
      </c>
    </row>
    <row r="4959" spans="1:7">
      <c r="A4959" t="e">
        <f>_xlfn.XLOOKUP(I4959,UTILIZADAS[Contacto1],UTILIZADAS[Source.Name],,0)</f>
        <v>#N/A</v>
      </c>
      <c r="B4959" s="18" t="e">
        <f>VLOOKUP(J4959,Ref!A:C,3,0)</f>
        <v>#N/A</v>
      </c>
      <c r="C4959" s="18" t="e">
        <f>VLOOKUP(J4959,Ref!A:D,4,0)</f>
        <v>#N/A</v>
      </c>
      <c r="D4959" s="18" t="str">
        <f t="shared" si="234"/>
        <v>00/ene</v>
      </c>
      <c r="E4959" s="18">
        <f t="shared" si="233"/>
        <v>0</v>
      </c>
      <c r="F4959" s="18">
        <v>1</v>
      </c>
      <c r="G4959" s="18">
        <f t="shared" si="235"/>
        <v>0</v>
      </c>
    </row>
    <row r="4960" spans="1:7">
      <c r="A4960" t="e">
        <f>_xlfn.XLOOKUP(I4960,UTILIZADAS[Contacto1],UTILIZADAS[Source.Name],,0)</f>
        <v>#N/A</v>
      </c>
      <c r="B4960" s="18" t="e">
        <f>VLOOKUP(J4960,Ref!A:C,3,0)</f>
        <v>#N/A</v>
      </c>
      <c r="C4960" s="18" t="e">
        <f>VLOOKUP(J4960,Ref!A:D,4,0)</f>
        <v>#N/A</v>
      </c>
      <c r="D4960" s="18" t="str">
        <f t="shared" si="234"/>
        <v>00/ene</v>
      </c>
      <c r="E4960" s="18">
        <f t="shared" si="233"/>
        <v>0</v>
      </c>
      <c r="F4960" s="18">
        <v>1</v>
      </c>
      <c r="G4960" s="18">
        <f t="shared" si="235"/>
        <v>0</v>
      </c>
    </row>
    <row r="4961" spans="1:7">
      <c r="A4961" t="e">
        <f>_xlfn.XLOOKUP(I4961,UTILIZADAS[Contacto1],UTILIZADAS[Source.Name],,0)</f>
        <v>#N/A</v>
      </c>
      <c r="B4961" s="18" t="e">
        <f>VLOOKUP(J4961,Ref!A:C,3,0)</f>
        <v>#N/A</v>
      </c>
      <c r="C4961" s="18" t="e">
        <f>VLOOKUP(J4961,Ref!A:D,4,0)</f>
        <v>#N/A</v>
      </c>
      <c r="D4961" s="18" t="str">
        <f t="shared" si="234"/>
        <v>00/ene</v>
      </c>
      <c r="E4961" s="18">
        <f t="shared" si="233"/>
        <v>0</v>
      </c>
      <c r="F4961" s="18">
        <v>1</v>
      </c>
      <c r="G4961" s="18">
        <f t="shared" si="235"/>
        <v>0</v>
      </c>
    </row>
    <row r="4962" spans="1:7">
      <c r="A4962" t="e">
        <f>_xlfn.XLOOKUP(I4962,UTILIZADAS[Contacto1],UTILIZADAS[Source.Name],,0)</f>
        <v>#N/A</v>
      </c>
      <c r="B4962" s="18" t="e">
        <f>VLOOKUP(J4962,Ref!A:C,3,0)</f>
        <v>#N/A</v>
      </c>
      <c r="C4962" s="18" t="e">
        <f>VLOOKUP(J4962,Ref!A:D,4,0)</f>
        <v>#N/A</v>
      </c>
      <c r="D4962" s="18" t="str">
        <f t="shared" si="234"/>
        <v>00/ene</v>
      </c>
      <c r="E4962" s="18">
        <f t="shared" si="233"/>
        <v>0</v>
      </c>
      <c r="F4962" s="18">
        <v>1</v>
      </c>
      <c r="G4962" s="18">
        <f t="shared" si="235"/>
        <v>0</v>
      </c>
    </row>
    <row r="4963" spans="1:7">
      <c r="A4963" t="e">
        <f>_xlfn.XLOOKUP(I4963,UTILIZADAS[Contacto1],UTILIZADAS[Source.Name],,0)</f>
        <v>#N/A</v>
      </c>
      <c r="B4963" s="18" t="e">
        <f>VLOOKUP(J4963,Ref!A:C,3,0)</f>
        <v>#N/A</v>
      </c>
      <c r="C4963" s="18" t="e">
        <f>VLOOKUP(J4963,Ref!A:D,4,0)</f>
        <v>#N/A</v>
      </c>
      <c r="D4963" s="18" t="str">
        <f t="shared" si="234"/>
        <v>00/ene</v>
      </c>
      <c r="E4963" s="18">
        <f t="shared" si="233"/>
        <v>0</v>
      </c>
      <c r="F4963" s="18">
        <v>1</v>
      </c>
      <c r="G4963" s="18">
        <f t="shared" si="235"/>
        <v>0</v>
      </c>
    </row>
    <row r="4964" spans="1:7">
      <c r="A4964" t="e">
        <f>_xlfn.XLOOKUP(I4964,UTILIZADAS[Contacto1],UTILIZADAS[Source.Name],,0)</f>
        <v>#N/A</v>
      </c>
      <c r="B4964" s="18" t="e">
        <f>VLOOKUP(J4964,Ref!A:C,3,0)</f>
        <v>#N/A</v>
      </c>
      <c r="C4964" s="18" t="e">
        <f>VLOOKUP(J4964,Ref!A:D,4,0)</f>
        <v>#N/A</v>
      </c>
      <c r="D4964" s="18" t="str">
        <f t="shared" si="234"/>
        <v>00/ene</v>
      </c>
      <c r="E4964" s="18">
        <f t="shared" si="233"/>
        <v>0</v>
      </c>
      <c r="F4964" s="18">
        <v>1</v>
      </c>
      <c r="G4964" s="18">
        <f t="shared" si="235"/>
        <v>0</v>
      </c>
    </row>
    <row r="4965" spans="1:7">
      <c r="A4965" t="e">
        <f>_xlfn.XLOOKUP(I4965,UTILIZADAS[Contacto1],UTILIZADAS[Source.Name],,0)</f>
        <v>#N/A</v>
      </c>
      <c r="B4965" s="18" t="e">
        <f>VLOOKUP(J4965,Ref!A:C,3,0)</f>
        <v>#N/A</v>
      </c>
      <c r="C4965" s="18" t="e">
        <f>VLOOKUP(J4965,Ref!A:D,4,0)</f>
        <v>#N/A</v>
      </c>
      <c r="D4965" s="18" t="str">
        <f t="shared" si="234"/>
        <v>00/ene</v>
      </c>
      <c r="E4965" s="18">
        <f t="shared" si="233"/>
        <v>0</v>
      </c>
      <c r="F4965" s="18">
        <v>1</v>
      </c>
      <c r="G4965" s="18">
        <f t="shared" si="235"/>
        <v>0</v>
      </c>
    </row>
    <row r="4966" spans="1:7">
      <c r="A4966" t="e">
        <f>_xlfn.XLOOKUP(I4966,UTILIZADAS[Contacto1],UTILIZADAS[Source.Name],,0)</f>
        <v>#N/A</v>
      </c>
      <c r="B4966" s="18" t="e">
        <f>VLOOKUP(J4966,Ref!A:C,3,0)</f>
        <v>#N/A</v>
      </c>
      <c r="C4966" s="18" t="e">
        <f>VLOOKUP(J4966,Ref!A:D,4,0)</f>
        <v>#N/A</v>
      </c>
      <c r="D4966" s="18" t="str">
        <f t="shared" si="234"/>
        <v>00/ene</v>
      </c>
      <c r="E4966" s="18">
        <f t="shared" si="233"/>
        <v>0</v>
      </c>
      <c r="F4966" s="18">
        <v>1</v>
      </c>
      <c r="G4966" s="18">
        <f t="shared" si="235"/>
        <v>0</v>
      </c>
    </row>
    <row r="4967" spans="1:7">
      <c r="A4967" t="e">
        <f>_xlfn.XLOOKUP(I4967,UTILIZADAS[Contacto1],UTILIZADAS[Source.Name],,0)</f>
        <v>#N/A</v>
      </c>
      <c r="B4967" s="18" t="e">
        <f>VLOOKUP(J4967,Ref!A:C,3,0)</f>
        <v>#N/A</v>
      </c>
      <c r="C4967" s="18" t="e">
        <f>VLOOKUP(J4967,Ref!A:D,4,0)</f>
        <v>#N/A</v>
      </c>
      <c r="D4967" s="18" t="str">
        <f t="shared" si="234"/>
        <v>00/ene</v>
      </c>
      <c r="E4967" s="18">
        <f t="shared" si="233"/>
        <v>0</v>
      </c>
      <c r="F4967" s="18">
        <v>1</v>
      </c>
      <c r="G4967" s="18">
        <f t="shared" si="235"/>
        <v>0</v>
      </c>
    </row>
    <row r="4968" spans="1:7">
      <c r="A4968" t="e">
        <f>_xlfn.XLOOKUP(I4968,UTILIZADAS[Contacto1],UTILIZADAS[Source.Name],,0)</f>
        <v>#N/A</v>
      </c>
      <c r="B4968" s="18" t="e">
        <f>VLOOKUP(J4968,Ref!A:C,3,0)</f>
        <v>#N/A</v>
      </c>
      <c r="C4968" s="18" t="e">
        <f>VLOOKUP(J4968,Ref!A:D,4,0)</f>
        <v>#N/A</v>
      </c>
      <c r="D4968" s="18" t="str">
        <f t="shared" si="234"/>
        <v>00/ene</v>
      </c>
      <c r="E4968" s="18">
        <f t="shared" si="233"/>
        <v>0</v>
      </c>
      <c r="F4968" s="18">
        <v>1</v>
      </c>
      <c r="G4968" s="18">
        <f t="shared" si="235"/>
        <v>0</v>
      </c>
    </row>
    <row r="4969" spans="1:7">
      <c r="A4969" t="e">
        <f>_xlfn.XLOOKUP(I4969,UTILIZADAS[Contacto1],UTILIZADAS[Source.Name],,0)</f>
        <v>#N/A</v>
      </c>
      <c r="B4969" s="18" t="e">
        <f>VLOOKUP(J4969,Ref!A:C,3,0)</f>
        <v>#N/A</v>
      </c>
      <c r="C4969" s="18" t="e">
        <f>VLOOKUP(J4969,Ref!A:D,4,0)</f>
        <v>#N/A</v>
      </c>
      <c r="D4969" s="18" t="str">
        <f t="shared" si="234"/>
        <v>00/ene</v>
      </c>
      <c r="E4969" s="18">
        <f t="shared" si="233"/>
        <v>0</v>
      </c>
      <c r="F4969" s="18">
        <v>1</v>
      </c>
      <c r="G4969" s="18">
        <f t="shared" si="235"/>
        <v>0</v>
      </c>
    </row>
    <row r="4970" spans="1:7">
      <c r="A4970" t="e">
        <f>_xlfn.XLOOKUP(I4970,UTILIZADAS[Contacto1],UTILIZADAS[Source.Name],,0)</f>
        <v>#N/A</v>
      </c>
      <c r="B4970" s="18" t="e">
        <f>VLOOKUP(J4970,Ref!A:C,3,0)</f>
        <v>#N/A</v>
      </c>
      <c r="C4970" s="18" t="e">
        <f>VLOOKUP(J4970,Ref!A:D,4,0)</f>
        <v>#N/A</v>
      </c>
      <c r="D4970" s="18" t="str">
        <f t="shared" si="234"/>
        <v>00/ene</v>
      </c>
      <c r="E4970" s="18">
        <f t="shared" si="233"/>
        <v>0</v>
      </c>
      <c r="F4970" s="18">
        <v>1</v>
      </c>
      <c r="G4970" s="18">
        <f t="shared" si="235"/>
        <v>0</v>
      </c>
    </row>
    <row r="4971" spans="1:7">
      <c r="A4971" t="e">
        <f>_xlfn.XLOOKUP(I4971,UTILIZADAS[Contacto1],UTILIZADAS[Source.Name],,0)</f>
        <v>#N/A</v>
      </c>
      <c r="B4971" s="18" t="e">
        <f>VLOOKUP(J4971,Ref!A:C,3,0)</f>
        <v>#N/A</v>
      </c>
      <c r="C4971" s="18" t="e">
        <f>VLOOKUP(J4971,Ref!A:D,4,0)</f>
        <v>#N/A</v>
      </c>
      <c r="D4971" s="18" t="str">
        <f t="shared" si="234"/>
        <v>00/ene</v>
      </c>
      <c r="E4971" s="18">
        <f t="shared" si="233"/>
        <v>0</v>
      </c>
      <c r="F4971" s="18">
        <v>1</v>
      </c>
      <c r="G4971" s="18">
        <f t="shared" si="235"/>
        <v>0</v>
      </c>
    </row>
    <row r="4972" spans="1:7">
      <c r="A4972" t="e">
        <f>_xlfn.XLOOKUP(I4972,UTILIZADAS[Contacto1],UTILIZADAS[Source.Name],,0)</f>
        <v>#N/A</v>
      </c>
      <c r="B4972" s="18" t="e">
        <f>VLOOKUP(J4972,Ref!A:C,3,0)</f>
        <v>#N/A</v>
      </c>
      <c r="C4972" s="18" t="e">
        <f>VLOOKUP(J4972,Ref!A:D,4,0)</f>
        <v>#N/A</v>
      </c>
      <c r="D4972" s="18" t="str">
        <f t="shared" si="234"/>
        <v>00/ene</v>
      </c>
      <c r="E4972" s="18">
        <f t="shared" si="233"/>
        <v>0</v>
      </c>
      <c r="F4972" s="18">
        <v>1</v>
      </c>
      <c r="G4972" s="18">
        <f t="shared" si="235"/>
        <v>0</v>
      </c>
    </row>
    <row r="4973" spans="1:7">
      <c r="A4973" t="e">
        <f>_xlfn.XLOOKUP(I4973,UTILIZADAS[Contacto1],UTILIZADAS[Source.Name],,0)</f>
        <v>#N/A</v>
      </c>
      <c r="B4973" s="18" t="e">
        <f>VLOOKUP(J4973,Ref!A:C,3,0)</f>
        <v>#N/A</v>
      </c>
      <c r="C4973" s="18" t="e">
        <f>VLOOKUP(J4973,Ref!A:D,4,0)</f>
        <v>#N/A</v>
      </c>
      <c r="D4973" s="18" t="str">
        <f t="shared" si="234"/>
        <v>00/ene</v>
      </c>
      <c r="E4973" s="18">
        <f t="shared" si="233"/>
        <v>0</v>
      </c>
      <c r="F4973" s="18">
        <v>1</v>
      </c>
      <c r="G4973" s="18">
        <f t="shared" si="235"/>
        <v>0</v>
      </c>
    </row>
    <row r="4974" spans="1:7">
      <c r="A4974" t="e">
        <f>_xlfn.XLOOKUP(I4974,UTILIZADAS[Contacto1],UTILIZADAS[Source.Name],,0)</f>
        <v>#N/A</v>
      </c>
      <c r="B4974" s="18" t="e">
        <f>VLOOKUP(J4974,Ref!A:C,3,0)</f>
        <v>#N/A</v>
      </c>
      <c r="C4974" s="18" t="e">
        <f>VLOOKUP(J4974,Ref!A:D,4,0)</f>
        <v>#N/A</v>
      </c>
      <c r="D4974" s="18" t="str">
        <f t="shared" si="234"/>
        <v>00/ene</v>
      </c>
      <c r="E4974" s="18">
        <f t="shared" si="233"/>
        <v>0</v>
      </c>
      <c r="F4974" s="18">
        <v>1</v>
      </c>
      <c r="G4974" s="18">
        <f t="shared" si="235"/>
        <v>0</v>
      </c>
    </row>
    <row r="4975" spans="1:7">
      <c r="A4975" t="e">
        <f>_xlfn.XLOOKUP(I4975,UTILIZADAS[Contacto1],UTILIZADAS[Source.Name],,0)</f>
        <v>#N/A</v>
      </c>
      <c r="B4975" s="18" t="e">
        <f>VLOOKUP(J4975,Ref!A:C,3,0)</f>
        <v>#N/A</v>
      </c>
      <c r="C4975" s="18" t="e">
        <f>VLOOKUP(J4975,Ref!A:D,4,0)</f>
        <v>#N/A</v>
      </c>
      <c r="D4975" s="18" t="str">
        <f t="shared" si="234"/>
        <v>00/ene</v>
      </c>
      <c r="E4975" s="18">
        <f t="shared" si="233"/>
        <v>0</v>
      </c>
      <c r="F4975" s="18">
        <v>1</v>
      </c>
      <c r="G4975" s="18">
        <f t="shared" si="235"/>
        <v>0</v>
      </c>
    </row>
    <row r="4976" spans="1:7">
      <c r="A4976" t="e">
        <f>_xlfn.XLOOKUP(I4976,UTILIZADAS[Contacto1],UTILIZADAS[Source.Name],,0)</f>
        <v>#N/A</v>
      </c>
      <c r="B4976" s="18" t="e">
        <f>VLOOKUP(J4976,Ref!A:C,3,0)</f>
        <v>#N/A</v>
      </c>
      <c r="C4976" s="18" t="e">
        <f>VLOOKUP(J4976,Ref!A:D,4,0)</f>
        <v>#N/A</v>
      </c>
      <c r="D4976" s="18" t="str">
        <f t="shared" si="234"/>
        <v>00/ene</v>
      </c>
      <c r="E4976" s="18">
        <f t="shared" si="233"/>
        <v>0</v>
      </c>
      <c r="F4976" s="18">
        <v>1</v>
      </c>
      <c r="G4976" s="18">
        <f t="shared" si="235"/>
        <v>0</v>
      </c>
    </row>
    <row r="4977" spans="1:7">
      <c r="A4977" t="e">
        <f>_xlfn.XLOOKUP(I4977,UTILIZADAS[Contacto1],UTILIZADAS[Source.Name],,0)</f>
        <v>#N/A</v>
      </c>
      <c r="B4977" s="18" t="e">
        <f>VLOOKUP(J4977,Ref!A:C,3,0)</f>
        <v>#N/A</v>
      </c>
      <c r="C4977" s="18" t="e">
        <f>VLOOKUP(J4977,Ref!A:D,4,0)</f>
        <v>#N/A</v>
      </c>
      <c r="D4977" s="18" t="str">
        <f t="shared" si="234"/>
        <v>00/ene</v>
      </c>
      <c r="E4977" s="18">
        <f t="shared" si="233"/>
        <v>0</v>
      </c>
      <c r="F4977" s="18">
        <v>1</v>
      </c>
      <c r="G4977" s="18">
        <f t="shared" si="235"/>
        <v>0</v>
      </c>
    </row>
    <row r="4978" spans="1:7">
      <c r="A4978" t="e">
        <f>_xlfn.XLOOKUP(I4978,UTILIZADAS[Contacto1],UTILIZADAS[Source.Name],,0)</f>
        <v>#N/A</v>
      </c>
      <c r="B4978" s="18" t="e">
        <f>VLOOKUP(J4978,Ref!A:C,3,0)</f>
        <v>#N/A</v>
      </c>
      <c r="C4978" s="18" t="e">
        <f>VLOOKUP(J4978,Ref!A:D,4,0)</f>
        <v>#N/A</v>
      </c>
      <c r="D4978" s="18" t="str">
        <f t="shared" si="234"/>
        <v>00/ene</v>
      </c>
      <c r="E4978" s="18">
        <f t="shared" si="233"/>
        <v>0</v>
      </c>
      <c r="F4978" s="18">
        <v>1</v>
      </c>
      <c r="G4978" s="18">
        <f t="shared" si="235"/>
        <v>0</v>
      </c>
    </row>
    <row r="4979" spans="1:7">
      <c r="A4979" t="e">
        <f>_xlfn.XLOOKUP(I4979,UTILIZADAS[Contacto1],UTILIZADAS[Source.Name],,0)</f>
        <v>#N/A</v>
      </c>
      <c r="B4979" s="18" t="e">
        <f>VLOOKUP(J4979,Ref!A:C,3,0)</f>
        <v>#N/A</v>
      </c>
      <c r="C4979" s="18" t="e">
        <f>VLOOKUP(J4979,Ref!A:D,4,0)</f>
        <v>#N/A</v>
      </c>
      <c r="D4979" s="18" t="str">
        <f t="shared" si="234"/>
        <v>00/ene</v>
      </c>
      <c r="E4979" s="18">
        <f t="shared" si="233"/>
        <v>0</v>
      </c>
      <c r="F4979" s="18">
        <v>1</v>
      </c>
      <c r="G4979" s="18">
        <f t="shared" si="235"/>
        <v>0</v>
      </c>
    </row>
    <row r="4980" spans="1:7">
      <c r="A4980" t="e">
        <f>_xlfn.XLOOKUP(I4980,UTILIZADAS[Contacto1],UTILIZADAS[Source.Name],,0)</f>
        <v>#N/A</v>
      </c>
      <c r="B4980" s="18" t="e">
        <f>VLOOKUP(J4980,Ref!A:C,3,0)</f>
        <v>#N/A</v>
      </c>
      <c r="C4980" s="18" t="e">
        <f>VLOOKUP(J4980,Ref!A:D,4,0)</f>
        <v>#N/A</v>
      </c>
      <c r="D4980" s="18" t="str">
        <f t="shared" si="234"/>
        <v>00/ene</v>
      </c>
      <c r="E4980" s="18">
        <f t="shared" si="233"/>
        <v>0</v>
      </c>
      <c r="F4980" s="18">
        <v>1</v>
      </c>
      <c r="G4980" s="18">
        <f t="shared" si="235"/>
        <v>0</v>
      </c>
    </row>
    <row r="4981" spans="1:7">
      <c r="A4981" t="e">
        <f>_xlfn.XLOOKUP(I4981,UTILIZADAS[Contacto1],UTILIZADAS[Source.Name],,0)</f>
        <v>#N/A</v>
      </c>
      <c r="B4981" s="18" t="e">
        <f>VLOOKUP(J4981,Ref!A:C,3,0)</f>
        <v>#N/A</v>
      </c>
      <c r="C4981" s="18" t="e">
        <f>VLOOKUP(J4981,Ref!A:D,4,0)</f>
        <v>#N/A</v>
      </c>
      <c r="D4981" s="18" t="str">
        <f t="shared" si="234"/>
        <v>00/ene</v>
      </c>
      <c r="E4981" s="18">
        <f t="shared" si="233"/>
        <v>0</v>
      </c>
      <c r="F4981" s="18">
        <v>1</v>
      </c>
      <c r="G4981" s="18">
        <f t="shared" si="235"/>
        <v>0</v>
      </c>
    </row>
    <row r="4982" spans="1:7">
      <c r="A4982" t="e">
        <f>_xlfn.XLOOKUP(I4982,UTILIZADAS[Contacto1],UTILIZADAS[Source.Name],,0)</f>
        <v>#N/A</v>
      </c>
      <c r="B4982" s="18" t="e">
        <f>VLOOKUP(J4982,Ref!A:C,3,0)</f>
        <v>#N/A</v>
      </c>
      <c r="C4982" s="18" t="e">
        <f>VLOOKUP(J4982,Ref!A:D,4,0)</f>
        <v>#N/A</v>
      </c>
      <c r="D4982" s="18" t="str">
        <f t="shared" si="234"/>
        <v>00/ene</v>
      </c>
      <c r="E4982" s="18">
        <f t="shared" si="233"/>
        <v>0</v>
      </c>
      <c r="F4982" s="18">
        <v>1</v>
      </c>
      <c r="G4982" s="18">
        <f t="shared" si="235"/>
        <v>0</v>
      </c>
    </row>
    <row r="4983" spans="1:7">
      <c r="A4983" t="e">
        <f>_xlfn.XLOOKUP(I4983,UTILIZADAS[Contacto1],UTILIZADAS[Source.Name],,0)</f>
        <v>#N/A</v>
      </c>
      <c r="B4983" s="18" t="e">
        <f>VLOOKUP(J4983,Ref!A:C,3,0)</f>
        <v>#N/A</v>
      </c>
      <c r="C4983" s="18" t="e">
        <f>VLOOKUP(J4983,Ref!A:D,4,0)</f>
        <v>#N/A</v>
      </c>
      <c r="D4983" s="18" t="str">
        <f t="shared" si="234"/>
        <v>00/ene</v>
      </c>
      <c r="E4983" s="18">
        <f t="shared" si="233"/>
        <v>0</v>
      </c>
      <c r="F4983" s="18">
        <v>1</v>
      </c>
      <c r="G4983" s="18">
        <f t="shared" si="235"/>
        <v>0</v>
      </c>
    </row>
    <row r="4984" spans="1:7">
      <c r="A4984" t="e">
        <f>_xlfn.XLOOKUP(I4984,UTILIZADAS[Contacto1],UTILIZADAS[Source.Name],,0)</f>
        <v>#N/A</v>
      </c>
      <c r="B4984" s="18" t="e">
        <f>VLOOKUP(J4984,Ref!A:C,3,0)</f>
        <v>#N/A</v>
      </c>
      <c r="C4984" s="18" t="e">
        <f>VLOOKUP(J4984,Ref!A:D,4,0)</f>
        <v>#N/A</v>
      </c>
      <c r="D4984" s="18" t="str">
        <f t="shared" si="234"/>
        <v>00/ene</v>
      </c>
      <c r="E4984" s="18">
        <f t="shared" si="233"/>
        <v>0</v>
      </c>
      <c r="F4984" s="18">
        <v>1</v>
      </c>
      <c r="G4984" s="18">
        <f t="shared" si="235"/>
        <v>0</v>
      </c>
    </row>
    <row r="4985" spans="1:7">
      <c r="A4985" t="e">
        <f>_xlfn.XLOOKUP(I4985,UTILIZADAS[Contacto1],UTILIZADAS[Source.Name],,0)</f>
        <v>#N/A</v>
      </c>
      <c r="B4985" s="18" t="e">
        <f>VLOOKUP(J4985,Ref!A:C,3,0)</f>
        <v>#N/A</v>
      </c>
      <c r="C4985" s="18" t="e">
        <f>VLOOKUP(J4985,Ref!A:D,4,0)</f>
        <v>#N/A</v>
      </c>
      <c r="D4985" s="18" t="str">
        <f t="shared" si="234"/>
        <v>00/ene</v>
      </c>
      <c r="E4985" s="18">
        <f t="shared" si="233"/>
        <v>0</v>
      </c>
      <c r="F4985" s="18">
        <v>1</v>
      </c>
      <c r="G4985" s="18">
        <f t="shared" si="235"/>
        <v>0</v>
      </c>
    </row>
    <row r="4986" spans="1:7">
      <c r="A4986" t="e">
        <f>_xlfn.XLOOKUP(I4986,UTILIZADAS[Contacto1],UTILIZADAS[Source.Name],,0)</f>
        <v>#N/A</v>
      </c>
      <c r="B4986" s="18" t="e">
        <f>VLOOKUP(J4986,Ref!A:C,3,0)</f>
        <v>#N/A</v>
      </c>
      <c r="C4986" s="18" t="e">
        <f>VLOOKUP(J4986,Ref!A:D,4,0)</f>
        <v>#N/A</v>
      </c>
      <c r="D4986" s="18" t="str">
        <f t="shared" si="234"/>
        <v>00/ene</v>
      </c>
      <c r="E4986" s="18">
        <f t="shared" si="233"/>
        <v>0</v>
      </c>
      <c r="F4986" s="18">
        <v>1</v>
      </c>
      <c r="G4986" s="18">
        <f t="shared" si="235"/>
        <v>0</v>
      </c>
    </row>
    <row r="4987" spans="1:7">
      <c r="A4987" t="e">
        <f>_xlfn.XLOOKUP(I4987,UTILIZADAS[Contacto1],UTILIZADAS[Source.Name],,0)</f>
        <v>#N/A</v>
      </c>
      <c r="B4987" s="18" t="e">
        <f>VLOOKUP(J4987,Ref!A:C,3,0)</f>
        <v>#N/A</v>
      </c>
      <c r="C4987" s="18" t="e">
        <f>VLOOKUP(J4987,Ref!A:D,4,0)</f>
        <v>#N/A</v>
      </c>
      <c r="D4987" s="18" t="str">
        <f t="shared" si="234"/>
        <v>00/ene</v>
      </c>
      <c r="E4987" s="18">
        <f t="shared" si="233"/>
        <v>0</v>
      </c>
      <c r="F4987" s="18">
        <v>1</v>
      </c>
      <c r="G4987" s="18">
        <f t="shared" si="235"/>
        <v>0</v>
      </c>
    </row>
    <row r="4988" spans="1:7">
      <c r="A4988" t="e">
        <f>_xlfn.XLOOKUP(I4988,UTILIZADAS[Contacto1],UTILIZADAS[Source.Name],,0)</f>
        <v>#N/A</v>
      </c>
      <c r="B4988" s="18" t="e">
        <f>VLOOKUP(J4988,Ref!A:C,3,0)</f>
        <v>#N/A</v>
      </c>
      <c r="C4988" s="18" t="e">
        <f>VLOOKUP(J4988,Ref!A:D,4,0)</f>
        <v>#N/A</v>
      </c>
      <c r="D4988" s="18" t="str">
        <f t="shared" si="234"/>
        <v>00/ene</v>
      </c>
      <c r="E4988" s="18">
        <f t="shared" si="233"/>
        <v>0</v>
      </c>
      <c r="F4988" s="18">
        <v>1</v>
      </c>
      <c r="G4988" s="18">
        <f t="shared" si="235"/>
        <v>0</v>
      </c>
    </row>
    <row r="4989" spans="1:7">
      <c r="A4989" t="e">
        <f>_xlfn.XLOOKUP(I4989,UTILIZADAS[Contacto1],UTILIZADAS[Source.Name],,0)</f>
        <v>#N/A</v>
      </c>
      <c r="B4989" s="18" t="e">
        <f>VLOOKUP(J4989,Ref!A:C,3,0)</f>
        <v>#N/A</v>
      </c>
      <c r="C4989" s="18" t="e">
        <f>VLOOKUP(J4989,Ref!A:D,4,0)</f>
        <v>#N/A</v>
      </c>
      <c r="D4989" s="18" t="str">
        <f t="shared" si="234"/>
        <v>00/ene</v>
      </c>
      <c r="E4989" s="18">
        <f t="shared" si="233"/>
        <v>0</v>
      </c>
      <c r="F4989" s="18">
        <v>1</v>
      </c>
      <c r="G4989" s="18">
        <f t="shared" si="235"/>
        <v>0</v>
      </c>
    </row>
    <row r="4990" spans="1:7">
      <c r="A4990" t="e">
        <f>_xlfn.XLOOKUP(I4990,UTILIZADAS[Contacto1],UTILIZADAS[Source.Name],,0)</f>
        <v>#N/A</v>
      </c>
      <c r="B4990" s="18" t="e">
        <f>VLOOKUP(J4990,Ref!A:C,3,0)</f>
        <v>#N/A</v>
      </c>
      <c r="C4990" s="18" t="e">
        <f>VLOOKUP(J4990,Ref!A:D,4,0)</f>
        <v>#N/A</v>
      </c>
      <c r="D4990" s="18" t="str">
        <f t="shared" si="234"/>
        <v>00/ene</v>
      </c>
      <c r="E4990" s="18">
        <f t="shared" si="233"/>
        <v>0</v>
      </c>
      <c r="F4990" s="18">
        <v>1</v>
      </c>
      <c r="G4990" s="18">
        <f t="shared" si="235"/>
        <v>0</v>
      </c>
    </row>
    <row r="4991" spans="1:7">
      <c r="A4991" t="e">
        <f>_xlfn.XLOOKUP(I4991,UTILIZADAS[Contacto1],UTILIZADAS[Source.Name],,0)</f>
        <v>#N/A</v>
      </c>
      <c r="B4991" s="18" t="e">
        <f>VLOOKUP(J4991,Ref!A:C,3,0)</f>
        <v>#N/A</v>
      </c>
      <c r="C4991" s="18" t="e">
        <f>VLOOKUP(J4991,Ref!A:D,4,0)</f>
        <v>#N/A</v>
      </c>
      <c r="D4991" s="18" t="str">
        <f t="shared" si="234"/>
        <v>00/ene</v>
      </c>
      <c r="E4991" s="18">
        <f t="shared" si="233"/>
        <v>0</v>
      </c>
      <c r="F4991" s="18">
        <v>1</v>
      </c>
      <c r="G4991" s="18">
        <f t="shared" si="235"/>
        <v>0</v>
      </c>
    </row>
    <row r="4992" spans="1:7">
      <c r="A4992" t="e">
        <f>_xlfn.XLOOKUP(I4992,UTILIZADAS[Contacto1],UTILIZADAS[Source.Name],,0)</f>
        <v>#N/A</v>
      </c>
      <c r="B4992" s="18" t="e">
        <f>VLOOKUP(J4992,Ref!A:C,3,0)</f>
        <v>#N/A</v>
      </c>
      <c r="C4992" s="18" t="e">
        <f>VLOOKUP(J4992,Ref!A:D,4,0)</f>
        <v>#N/A</v>
      </c>
      <c r="D4992" s="18" t="str">
        <f t="shared" si="234"/>
        <v>00/ene</v>
      </c>
      <c r="E4992" s="18">
        <f t="shared" si="233"/>
        <v>0</v>
      </c>
      <c r="F4992" s="18">
        <v>1</v>
      </c>
      <c r="G4992" s="18">
        <f t="shared" si="235"/>
        <v>0</v>
      </c>
    </row>
    <row r="4993" spans="1:7">
      <c r="A4993" t="e">
        <f>_xlfn.XLOOKUP(I4993,UTILIZADAS[Contacto1],UTILIZADAS[Source.Name],,0)</f>
        <v>#N/A</v>
      </c>
      <c r="B4993" s="18" t="e">
        <f>VLOOKUP(J4993,Ref!A:C,3,0)</f>
        <v>#N/A</v>
      </c>
      <c r="C4993" s="18" t="e">
        <f>VLOOKUP(J4993,Ref!A:D,4,0)</f>
        <v>#N/A</v>
      </c>
      <c r="D4993" s="18" t="str">
        <f t="shared" si="234"/>
        <v>00/ene</v>
      </c>
      <c r="E4993" s="18">
        <f t="shared" si="233"/>
        <v>0</v>
      </c>
      <c r="F4993" s="18">
        <v>1</v>
      </c>
      <c r="G4993" s="18">
        <f t="shared" si="235"/>
        <v>0</v>
      </c>
    </row>
    <row r="4994" spans="1:7">
      <c r="A4994" t="e">
        <f>_xlfn.XLOOKUP(I4994,UTILIZADAS[Contacto1],UTILIZADAS[Source.Name],,0)</f>
        <v>#N/A</v>
      </c>
      <c r="B4994" s="18" t="e">
        <f>VLOOKUP(J4994,Ref!A:C,3,0)</f>
        <v>#N/A</v>
      </c>
      <c r="C4994" s="18" t="e">
        <f>VLOOKUP(J4994,Ref!A:D,4,0)</f>
        <v>#N/A</v>
      </c>
      <c r="D4994" s="18" t="str">
        <f t="shared" si="234"/>
        <v>00/ene</v>
      </c>
      <c r="E4994" s="18">
        <f t="shared" ref="E4994:E5057" si="236">+COUNTIF(I:I,I4994)</f>
        <v>0</v>
      </c>
      <c r="F4994" s="18">
        <v>1</v>
      </c>
      <c r="G4994" s="18">
        <f t="shared" si="235"/>
        <v>0</v>
      </c>
    </row>
    <row r="4995" spans="1:7">
      <c r="A4995" t="e">
        <f>_xlfn.XLOOKUP(I4995,UTILIZADAS[Contacto1],UTILIZADAS[Source.Name],,0)</f>
        <v>#N/A</v>
      </c>
      <c r="B4995" s="18" t="e">
        <f>VLOOKUP(J4995,Ref!A:C,3,0)</f>
        <v>#N/A</v>
      </c>
      <c r="C4995" s="18" t="e">
        <f>VLOOKUP(J4995,Ref!A:D,4,0)</f>
        <v>#N/A</v>
      </c>
      <c r="D4995" s="18" t="str">
        <f t="shared" si="234"/>
        <v>00/ene</v>
      </c>
      <c r="E4995" s="18">
        <f t="shared" si="236"/>
        <v>0</v>
      </c>
      <c r="F4995" s="18">
        <v>1</v>
      </c>
      <c r="G4995" s="18">
        <f t="shared" si="235"/>
        <v>0</v>
      </c>
    </row>
    <row r="4996" spans="1:7">
      <c r="A4996" t="e">
        <f>_xlfn.XLOOKUP(I4996,UTILIZADAS[Contacto1],UTILIZADAS[Source.Name],,0)</f>
        <v>#N/A</v>
      </c>
      <c r="B4996" s="18" t="e">
        <f>VLOOKUP(J4996,Ref!A:C,3,0)</f>
        <v>#N/A</v>
      </c>
      <c r="C4996" s="18" t="e">
        <f>VLOOKUP(J4996,Ref!A:D,4,0)</f>
        <v>#N/A</v>
      </c>
      <c r="D4996" s="18" t="str">
        <f t="shared" si="234"/>
        <v>00/ene</v>
      </c>
      <c r="E4996" s="18">
        <f t="shared" si="236"/>
        <v>0</v>
      </c>
      <c r="F4996" s="18">
        <v>1</v>
      </c>
      <c r="G4996" s="18">
        <f t="shared" si="235"/>
        <v>0</v>
      </c>
    </row>
    <row r="4997" spans="1:7">
      <c r="A4997" t="e">
        <f>_xlfn.XLOOKUP(I4997,UTILIZADAS[Contacto1],UTILIZADAS[Source.Name],,0)</f>
        <v>#N/A</v>
      </c>
      <c r="B4997" s="18" t="e">
        <f>VLOOKUP(J4997,Ref!A:C,3,0)</f>
        <v>#N/A</v>
      </c>
      <c r="C4997" s="18" t="e">
        <f>VLOOKUP(J4997,Ref!A:D,4,0)</f>
        <v>#N/A</v>
      </c>
      <c r="D4997" s="18" t="str">
        <f t="shared" si="234"/>
        <v>00/ene</v>
      </c>
      <c r="E4997" s="18">
        <f t="shared" si="236"/>
        <v>0</v>
      </c>
      <c r="F4997" s="18">
        <v>1</v>
      </c>
      <c r="G4997" s="18">
        <f t="shared" si="235"/>
        <v>0</v>
      </c>
    </row>
    <row r="4998" spans="1:7">
      <c r="A4998" t="e">
        <f>_xlfn.XLOOKUP(I4998,UTILIZADAS[Contacto1],UTILIZADAS[Source.Name],,0)</f>
        <v>#N/A</v>
      </c>
      <c r="B4998" s="18" t="e">
        <f>VLOOKUP(J4998,Ref!A:C,3,0)</f>
        <v>#N/A</v>
      </c>
      <c r="C4998" s="18" t="e">
        <f>VLOOKUP(J4998,Ref!A:D,4,0)</f>
        <v>#N/A</v>
      </c>
      <c r="D4998" s="18" t="str">
        <f t="shared" si="234"/>
        <v>00/ene</v>
      </c>
      <c r="E4998" s="18">
        <f t="shared" si="236"/>
        <v>0</v>
      </c>
      <c r="F4998" s="18">
        <v>1</v>
      </c>
      <c r="G4998" s="18">
        <f t="shared" si="235"/>
        <v>0</v>
      </c>
    </row>
    <row r="4999" spans="1:7">
      <c r="A4999" t="e">
        <f>_xlfn.XLOOKUP(I4999,UTILIZADAS[Contacto1],UTILIZADAS[Source.Name],,0)</f>
        <v>#N/A</v>
      </c>
      <c r="B4999" s="18" t="e">
        <f>VLOOKUP(J4999,Ref!A:C,3,0)</f>
        <v>#N/A</v>
      </c>
      <c r="C4999" s="18" t="e">
        <f>VLOOKUP(J4999,Ref!A:D,4,0)</f>
        <v>#N/A</v>
      </c>
      <c r="D4999" s="18" t="str">
        <f t="shared" si="234"/>
        <v>00/ene</v>
      </c>
      <c r="E4999" s="18">
        <f t="shared" si="236"/>
        <v>0</v>
      </c>
      <c r="F4999" s="18">
        <v>1</v>
      </c>
      <c r="G4999" s="18">
        <f t="shared" si="235"/>
        <v>0</v>
      </c>
    </row>
    <row r="5000" spans="1:7">
      <c r="A5000" t="e">
        <f>_xlfn.XLOOKUP(I5000,UTILIZADAS[Contacto1],UTILIZADAS[Source.Name],,0)</f>
        <v>#N/A</v>
      </c>
      <c r="B5000" s="18" t="e">
        <f>VLOOKUP(J5000,Ref!A:C,3,0)</f>
        <v>#N/A</v>
      </c>
      <c r="C5000" s="18" t="e">
        <f>VLOOKUP(J5000,Ref!A:D,4,0)</f>
        <v>#N/A</v>
      </c>
      <c r="D5000" s="18" t="str">
        <f t="shared" si="234"/>
        <v>00/ene</v>
      </c>
      <c r="E5000" s="18">
        <f t="shared" si="236"/>
        <v>0</v>
      </c>
      <c r="F5000" s="18">
        <v>1</v>
      </c>
      <c r="G5000" s="18">
        <f t="shared" si="235"/>
        <v>0</v>
      </c>
    </row>
    <row r="5001" spans="1:7">
      <c r="A5001" t="e">
        <f>_xlfn.XLOOKUP(I5001,UTILIZADAS[Contacto1],UTILIZADAS[Source.Name],,0)</f>
        <v>#N/A</v>
      </c>
      <c r="B5001" s="18" t="e">
        <f>VLOOKUP(J5001,Ref!A:C,3,0)</f>
        <v>#N/A</v>
      </c>
      <c r="C5001" s="18" t="e">
        <f>VLOOKUP(J5001,Ref!A:D,4,0)</f>
        <v>#N/A</v>
      </c>
      <c r="D5001" s="18" t="str">
        <f t="shared" si="234"/>
        <v>00/ene</v>
      </c>
      <c r="E5001" s="18">
        <f t="shared" si="236"/>
        <v>0</v>
      </c>
      <c r="F5001" s="18">
        <v>1</v>
      </c>
      <c r="G5001" s="18">
        <f t="shared" si="235"/>
        <v>0</v>
      </c>
    </row>
    <row r="5002" spans="1:7">
      <c r="A5002" t="e">
        <f>_xlfn.XLOOKUP(I5002,UTILIZADAS[Contacto1],UTILIZADAS[Source.Name],,0)</f>
        <v>#N/A</v>
      </c>
      <c r="B5002" s="18" t="e">
        <f>VLOOKUP(J5002,Ref!A:C,3,0)</f>
        <v>#N/A</v>
      </c>
      <c r="C5002" s="18" t="e">
        <f>VLOOKUP(J5002,Ref!A:D,4,0)</f>
        <v>#N/A</v>
      </c>
      <c r="D5002" s="18" t="str">
        <f t="shared" si="234"/>
        <v>00/ene</v>
      </c>
      <c r="E5002" s="18">
        <f t="shared" si="236"/>
        <v>0</v>
      </c>
      <c r="F5002" s="18">
        <v>1</v>
      </c>
      <c r="G5002" s="18">
        <f t="shared" si="235"/>
        <v>0</v>
      </c>
    </row>
    <row r="5003" spans="1:7">
      <c r="A5003" t="e">
        <f>_xlfn.XLOOKUP(I5003,UTILIZADAS[Contacto1],UTILIZADAS[Source.Name],,0)</f>
        <v>#N/A</v>
      </c>
      <c r="B5003" s="18" t="e">
        <f>VLOOKUP(J5003,Ref!A:C,3,0)</f>
        <v>#N/A</v>
      </c>
      <c r="C5003" s="18" t="e">
        <f>VLOOKUP(J5003,Ref!A:D,4,0)</f>
        <v>#N/A</v>
      </c>
      <c r="D5003" s="18" t="str">
        <f t="shared" si="234"/>
        <v>00/ene</v>
      </c>
      <c r="E5003" s="18">
        <f t="shared" si="236"/>
        <v>0</v>
      </c>
      <c r="F5003" s="18">
        <v>1</v>
      </c>
      <c r="G5003" s="18">
        <f t="shared" si="235"/>
        <v>0</v>
      </c>
    </row>
    <row r="5004" spans="1:7">
      <c r="A5004" t="e">
        <f>_xlfn.XLOOKUP(I5004,UTILIZADAS[Contacto1],UTILIZADAS[Source.Name],,0)</f>
        <v>#N/A</v>
      </c>
      <c r="B5004" s="18" t="e">
        <f>VLOOKUP(J5004,Ref!A:C,3,0)</f>
        <v>#N/A</v>
      </c>
      <c r="C5004" s="18" t="e">
        <f>VLOOKUP(J5004,Ref!A:D,4,0)</f>
        <v>#N/A</v>
      </c>
      <c r="D5004" s="18" t="str">
        <f t="shared" si="234"/>
        <v>00/ene</v>
      </c>
      <c r="E5004" s="18">
        <f t="shared" si="236"/>
        <v>0</v>
      </c>
      <c r="F5004" s="18">
        <v>1</v>
      </c>
      <c r="G5004" s="18">
        <f t="shared" si="235"/>
        <v>0</v>
      </c>
    </row>
    <row r="5005" spans="1:7">
      <c r="A5005" t="e">
        <f>_xlfn.XLOOKUP(I5005,UTILIZADAS[Contacto1],UTILIZADAS[Source.Name],,0)</f>
        <v>#N/A</v>
      </c>
      <c r="B5005" s="18" t="e">
        <f>VLOOKUP(J5005,Ref!A:C,3,0)</f>
        <v>#N/A</v>
      </c>
      <c r="C5005" s="18" t="e">
        <f>VLOOKUP(J5005,Ref!A:D,4,0)</f>
        <v>#N/A</v>
      </c>
      <c r="D5005" s="18" t="str">
        <f t="shared" si="234"/>
        <v>00/ene</v>
      </c>
      <c r="E5005" s="18">
        <f t="shared" si="236"/>
        <v>0</v>
      </c>
      <c r="F5005" s="18">
        <v>1</v>
      </c>
      <c r="G5005" s="18">
        <f t="shared" si="235"/>
        <v>0</v>
      </c>
    </row>
    <row r="5006" spans="1:7">
      <c r="A5006" t="e">
        <f>_xlfn.XLOOKUP(I5006,UTILIZADAS[Contacto1],UTILIZADAS[Source.Name],,0)</f>
        <v>#N/A</v>
      </c>
      <c r="B5006" s="18" t="e">
        <f>VLOOKUP(J5006,Ref!A:C,3,0)</f>
        <v>#N/A</v>
      </c>
      <c r="C5006" s="18" t="e">
        <f>VLOOKUP(J5006,Ref!A:D,4,0)</f>
        <v>#N/A</v>
      </c>
      <c r="D5006" s="18" t="str">
        <f t="shared" si="234"/>
        <v>00/ene</v>
      </c>
      <c r="E5006" s="18">
        <f t="shared" si="236"/>
        <v>0</v>
      </c>
      <c r="F5006" s="18">
        <v>1</v>
      </c>
      <c r="G5006" s="18">
        <f t="shared" si="235"/>
        <v>0</v>
      </c>
    </row>
    <row r="5007" spans="1:7">
      <c r="A5007" t="e">
        <f>_xlfn.XLOOKUP(I5007,UTILIZADAS[Contacto1],UTILIZADAS[Source.Name],,0)</f>
        <v>#N/A</v>
      </c>
      <c r="B5007" s="18" t="e">
        <f>VLOOKUP(J5007,Ref!A:C,3,0)</f>
        <v>#N/A</v>
      </c>
      <c r="C5007" s="18" t="e">
        <f>VLOOKUP(J5007,Ref!A:D,4,0)</f>
        <v>#N/A</v>
      </c>
      <c r="D5007" s="18" t="str">
        <f t="shared" si="234"/>
        <v>00/ene</v>
      </c>
      <c r="E5007" s="18">
        <f t="shared" si="236"/>
        <v>0</v>
      </c>
      <c r="F5007" s="18">
        <v>1</v>
      </c>
      <c r="G5007" s="18">
        <f t="shared" si="235"/>
        <v>0</v>
      </c>
    </row>
    <row r="5008" spans="1:7">
      <c r="A5008" t="e">
        <f>_xlfn.XLOOKUP(I5008,UTILIZADAS[Contacto1],UTILIZADAS[Source.Name],,0)</f>
        <v>#N/A</v>
      </c>
      <c r="B5008" s="18" t="e">
        <f>VLOOKUP(J5008,Ref!A:C,3,0)</f>
        <v>#N/A</v>
      </c>
      <c r="C5008" s="18" t="e">
        <f>VLOOKUP(J5008,Ref!A:D,4,0)</f>
        <v>#N/A</v>
      </c>
      <c r="D5008" s="18" t="str">
        <f t="shared" si="234"/>
        <v>00/ene</v>
      </c>
      <c r="E5008" s="18">
        <f t="shared" si="236"/>
        <v>0</v>
      </c>
      <c r="F5008" s="18">
        <v>1</v>
      </c>
      <c r="G5008" s="18">
        <f t="shared" si="235"/>
        <v>0</v>
      </c>
    </row>
    <row r="5009" spans="1:7">
      <c r="A5009" t="e">
        <f>_xlfn.XLOOKUP(I5009,UTILIZADAS[Contacto1],UTILIZADAS[Source.Name],,0)</f>
        <v>#N/A</v>
      </c>
      <c r="B5009" s="18" t="e">
        <f>VLOOKUP(J5009,Ref!A:C,3,0)</f>
        <v>#N/A</v>
      </c>
      <c r="C5009" s="18" t="e">
        <f>VLOOKUP(J5009,Ref!A:D,4,0)</f>
        <v>#N/A</v>
      </c>
      <c r="D5009" s="18" t="str">
        <f t="shared" ref="D5009:D5072" si="237">TEXT(H5009,"dd/mmm")</f>
        <v>00/ene</v>
      </c>
      <c r="E5009" s="18">
        <f t="shared" si="236"/>
        <v>0</v>
      </c>
      <c r="F5009" s="18">
        <v>1</v>
      </c>
      <c r="G5009" s="18">
        <f t="shared" ref="G5009:G5072" si="238">IF(I5009=I5010,0,1)</f>
        <v>0</v>
      </c>
    </row>
    <row r="5010" spans="1:7">
      <c r="A5010" t="e">
        <f>_xlfn.XLOOKUP(I5010,UTILIZADAS[Contacto1],UTILIZADAS[Source.Name],,0)</f>
        <v>#N/A</v>
      </c>
      <c r="B5010" s="18" t="e">
        <f>VLOOKUP(J5010,Ref!A:C,3,0)</f>
        <v>#N/A</v>
      </c>
      <c r="C5010" s="18" t="e">
        <f>VLOOKUP(J5010,Ref!A:D,4,0)</f>
        <v>#N/A</v>
      </c>
      <c r="D5010" s="18" t="str">
        <f t="shared" si="237"/>
        <v>00/ene</v>
      </c>
      <c r="E5010" s="18">
        <f t="shared" si="236"/>
        <v>0</v>
      </c>
      <c r="F5010" s="18">
        <v>1</v>
      </c>
      <c r="G5010" s="18">
        <f t="shared" si="238"/>
        <v>0</v>
      </c>
    </row>
    <row r="5011" spans="1:7">
      <c r="A5011" t="e">
        <f>_xlfn.XLOOKUP(I5011,UTILIZADAS[Contacto1],UTILIZADAS[Source.Name],,0)</f>
        <v>#N/A</v>
      </c>
      <c r="B5011" s="18" t="e">
        <f>VLOOKUP(J5011,Ref!A:C,3,0)</f>
        <v>#N/A</v>
      </c>
      <c r="C5011" s="18" t="e">
        <f>VLOOKUP(J5011,Ref!A:D,4,0)</f>
        <v>#N/A</v>
      </c>
      <c r="D5011" s="18" t="str">
        <f t="shared" si="237"/>
        <v>00/ene</v>
      </c>
      <c r="E5011" s="18">
        <f t="shared" si="236"/>
        <v>0</v>
      </c>
      <c r="F5011" s="18">
        <v>1</v>
      </c>
      <c r="G5011" s="18">
        <f t="shared" si="238"/>
        <v>0</v>
      </c>
    </row>
    <row r="5012" spans="1:7">
      <c r="A5012" t="e">
        <f>_xlfn.XLOOKUP(I5012,UTILIZADAS[Contacto1],UTILIZADAS[Source.Name],,0)</f>
        <v>#N/A</v>
      </c>
      <c r="B5012" s="18" t="e">
        <f>VLOOKUP(J5012,Ref!A:C,3,0)</f>
        <v>#N/A</v>
      </c>
      <c r="C5012" s="18" t="e">
        <f>VLOOKUP(J5012,Ref!A:D,4,0)</f>
        <v>#N/A</v>
      </c>
      <c r="D5012" s="18" t="str">
        <f t="shared" si="237"/>
        <v>00/ene</v>
      </c>
      <c r="E5012" s="18">
        <f t="shared" si="236"/>
        <v>0</v>
      </c>
      <c r="F5012" s="18">
        <v>1</v>
      </c>
      <c r="G5012" s="18">
        <f t="shared" si="238"/>
        <v>0</v>
      </c>
    </row>
    <row r="5013" spans="1:7">
      <c r="A5013" t="e">
        <f>_xlfn.XLOOKUP(I5013,UTILIZADAS[Contacto1],UTILIZADAS[Source.Name],,0)</f>
        <v>#N/A</v>
      </c>
      <c r="B5013" s="18" t="e">
        <f>VLOOKUP(J5013,Ref!A:C,3,0)</f>
        <v>#N/A</v>
      </c>
      <c r="C5013" s="18" t="e">
        <f>VLOOKUP(J5013,Ref!A:D,4,0)</f>
        <v>#N/A</v>
      </c>
      <c r="D5013" s="18" t="str">
        <f t="shared" si="237"/>
        <v>00/ene</v>
      </c>
      <c r="E5013" s="18">
        <f t="shared" si="236"/>
        <v>0</v>
      </c>
      <c r="F5013" s="18">
        <v>1</v>
      </c>
      <c r="G5013" s="18">
        <f t="shared" si="238"/>
        <v>0</v>
      </c>
    </row>
    <row r="5014" spans="1:7">
      <c r="A5014" t="e">
        <f>_xlfn.XLOOKUP(I5014,UTILIZADAS[Contacto1],UTILIZADAS[Source.Name],,0)</f>
        <v>#N/A</v>
      </c>
      <c r="B5014" s="18" t="e">
        <f>VLOOKUP(J5014,Ref!A:C,3,0)</f>
        <v>#N/A</v>
      </c>
      <c r="C5014" s="18" t="e">
        <f>VLOOKUP(J5014,Ref!A:D,4,0)</f>
        <v>#N/A</v>
      </c>
      <c r="D5014" s="18" t="str">
        <f t="shared" si="237"/>
        <v>00/ene</v>
      </c>
      <c r="E5014" s="18">
        <f t="shared" si="236"/>
        <v>0</v>
      </c>
      <c r="F5014" s="18">
        <v>1</v>
      </c>
      <c r="G5014" s="18">
        <f t="shared" si="238"/>
        <v>0</v>
      </c>
    </row>
    <row r="5015" spans="1:7">
      <c r="A5015" t="e">
        <f>_xlfn.XLOOKUP(I5015,UTILIZADAS[Contacto1],UTILIZADAS[Source.Name],,0)</f>
        <v>#N/A</v>
      </c>
      <c r="B5015" s="18" t="e">
        <f>VLOOKUP(J5015,Ref!A:C,3,0)</f>
        <v>#N/A</v>
      </c>
      <c r="C5015" s="18" t="e">
        <f>VLOOKUP(J5015,Ref!A:D,4,0)</f>
        <v>#N/A</v>
      </c>
      <c r="D5015" s="18" t="str">
        <f t="shared" si="237"/>
        <v>00/ene</v>
      </c>
      <c r="E5015" s="18">
        <f t="shared" si="236"/>
        <v>0</v>
      </c>
      <c r="F5015" s="18">
        <v>1</v>
      </c>
      <c r="G5015" s="18">
        <f t="shared" si="238"/>
        <v>0</v>
      </c>
    </row>
    <row r="5016" spans="1:7">
      <c r="A5016" t="e">
        <f>_xlfn.XLOOKUP(I5016,UTILIZADAS[Contacto1],UTILIZADAS[Source.Name],,0)</f>
        <v>#N/A</v>
      </c>
      <c r="B5016" s="18" t="e">
        <f>VLOOKUP(J5016,Ref!A:C,3,0)</f>
        <v>#N/A</v>
      </c>
      <c r="C5016" s="18" t="e">
        <f>VLOOKUP(J5016,Ref!A:D,4,0)</f>
        <v>#N/A</v>
      </c>
      <c r="D5016" s="18" t="str">
        <f t="shared" si="237"/>
        <v>00/ene</v>
      </c>
      <c r="E5016" s="18">
        <f t="shared" si="236"/>
        <v>0</v>
      </c>
      <c r="F5016" s="18">
        <v>1</v>
      </c>
      <c r="G5016" s="18">
        <f t="shared" si="238"/>
        <v>0</v>
      </c>
    </row>
    <row r="5017" spans="1:7">
      <c r="A5017" t="e">
        <f>_xlfn.XLOOKUP(I5017,UTILIZADAS[Contacto1],UTILIZADAS[Source.Name],,0)</f>
        <v>#N/A</v>
      </c>
      <c r="B5017" s="18" t="e">
        <f>VLOOKUP(J5017,Ref!A:C,3,0)</f>
        <v>#N/A</v>
      </c>
      <c r="C5017" s="18" t="e">
        <f>VLOOKUP(J5017,Ref!A:D,4,0)</f>
        <v>#N/A</v>
      </c>
      <c r="D5017" s="18" t="str">
        <f t="shared" si="237"/>
        <v>00/ene</v>
      </c>
      <c r="E5017" s="18">
        <f t="shared" si="236"/>
        <v>0</v>
      </c>
      <c r="F5017" s="18">
        <v>1</v>
      </c>
      <c r="G5017" s="18">
        <f t="shared" si="238"/>
        <v>0</v>
      </c>
    </row>
    <row r="5018" spans="1:7">
      <c r="A5018" t="e">
        <f>_xlfn.XLOOKUP(I5018,UTILIZADAS[Contacto1],UTILIZADAS[Source.Name],,0)</f>
        <v>#N/A</v>
      </c>
      <c r="B5018" s="18" t="e">
        <f>VLOOKUP(J5018,Ref!A:C,3,0)</f>
        <v>#N/A</v>
      </c>
      <c r="C5018" s="18" t="e">
        <f>VLOOKUP(J5018,Ref!A:D,4,0)</f>
        <v>#N/A</v>
      </c>
      <c r="D5018" s="18" t="str">
        <f t="shared" si="237"/>
        <v>00/ene</v>
      </c>
      <c r="E5018" s="18">
        <f t="shared" si="236"/>
        <v>0</v>
      </c>
      <c r="F5018" s="18">
        <v>1</v>
      </c>
      <c r="G5018" s="18">
        <f t="shared" si="238"/>
        <v>0</v>
      </c>
    </row>
    <row r="5019" spans="1:7">
      <c r="A5019" t="e">
        <f>_xlfn.XLOOKUP(I5019,UTILIZADAS[Contacto1],UTILIZADAS[Source.Name],,0)</f>
        <v>#N/A</v>
      </c>
      <c r="B5019" s="18" t="e">
        <f>VLOOKUP(J5019,Ref!A:C,3,0)</f>
        <v>#N/A</v>
      </c>
      <c r="C5019" s="18" t="e">
        <f>VLOOKUP(J5019,Ref!A:D,4,0)</f>
        <v>#N/A</v>
      </c>
      <c r="D5019" s="18" t="str">
        <f t="shared" si="237"/>
        <v>00/ene</v>
      </c>
      <c r="E5019" s="18">
        <f t="shared" si="236"/>
        <v>0</v>
      </c>
      <c r="F5019" s="18">
        <v>1</v>
      </c>
      <c r="G5019" s="18">
        <f t="shared" si="238"/>
        <v>0</v>
      </c>
    </row>
    <row r="5020" spans="1:7">
      <c r="A5020" t="e">
        <f>_xlfn.XLOOKUP(I5020,UTILIZADAS[Contacto1],UTILIZADAS[Source.Name],,0)</f>
        <v>#N/A</v>
      </c>
      <c r="B5020" s="18" t="e">
        <f>VLOOKUP(J5020,Ref!A:C,3,0)</f>
        <v>#N/A</v>
      </c>
      <c r="C5020" s="18" t="e">
        <f>VLOOKUP(J5020,Ref!A:D,4,0)</f>
        <v>#N/A</v>
      </c>
      <c r="D5020" s="18" t="str">
        <f t="shared" si="237"/>
        <v>00/ene</v>
      </c>
      <c r="E5020" s="18">
        <f t="shared" si="236"/>
        <v>0</v>
      </c>
      <c r="F5020" s="18">
        <v>1</v>
      </c>
      <c r="G5020" s="18">
        <f t="shared" si="238"/>
        <v>0</v>
      </c>
    </row>
    <row r="5021" spans="1:7">
      <c r="A5021" t="e">
        <f>_xlfn.XLOOKUP(I5021,UTILIZADAS[Contacto1],UTILIZADAS[Source.Name],,0)</f>
        <v>#N/A</v>
      </c>
      <c r="B5021" s="18" t="e">
        <f>VLOOKUP(J5021,Ref!A:C,3,0)</f>
        <v>#N/A</v>
      </c>
      <c r="C5021" s="18" t="e">
        <f>VLOOKUP(J5021,Ref!A:D,4,0)</f>
        <v>#N/A</v>
      </c>
      <c r="D5021" s="18" t="str">
        <f t="shared" si="237"/>
        <v>00/ene</v>
      </c>
      <c r="E5021" s="18">
        <f t="shared" si="236"/>
        <v>0</v>
      </c>
      <c r="F5021" s="18">
        <v>1</v>
      </c>
      <c r="G5021" s="18">
        <f t="shared" si="238"/>
        <v>0</v>
      </c>
    </row>
    <row r="5022" spans="1:7">
      <c r="A5022" t="e">
        <f>_xlfn.XLOOKUP(I5022,UTILIZADAS[Contacto1],UTILIZADAS[Source.Name],,0)</f>
        <v>#N/A</v>
      </c>
      <c r="B5022" s="18" t="e">
        <f>VLOOKUP(J5022,Ref!A:C,3,0)</f>
        <v>#N/A</v>
      </c>
      <c r="C5022" s="18" t="e">
        <f>VLOOKUP(J5022,Ref!A:D,4,0)</f>
        <v>#N/A</v>
      </c>
      <c r="D5022" s="18" t="str">
        <f t="shared" si="237"/>
        <v>00/ene</v>
      </c>
      <c r="E5022" s="18">
        <f t="shared" si="236"/>
        <v>0</v>
      </c>
      <c r="F5022" s="18">
        <v>1</v>
      </c>
      <c r="G5022" s="18">
        <f t="shared" si="238"/>
        <v>0</v>
      </c>
    </row>
    <row r="5023" spans="1:7">
      <c r="A5023" t="e">
        <f>_xlfn.XLOOKUP(I5023,UTILIZADAS[Contacto1],UTILIZADAS[Source.Name],,0)</f>
        <v>#N/A</v>
      </c>
      <c r="B5023" s="18" t="e">
        <f>VLOOKUP(J5023,Ref!A:C,3,0)</f>
        <v>#N/A</v>
      </c>
      <c r="C5023" s="18" t="e">
        <f>VLOOKUP(J5023,Ref!A:D,4,0)</f>
        <v>#N/A</v>
      </c>
      <c r="D5023" s="18" t="str">
        <f t="shared" si="237"/>
        <v>00/ene</v>
      </c>
      <c r="E5023" s="18">
        <f t="shared" si="236"/>
        <v>0</v>
      </c>
      <c r="F5023" s="18">
        <v>1</v>
      </c>
      <c r="G5023" s="18">
        <f t="shared" si="238"/>
        <v>0</v>
      </c>
    </row>
    <row r="5024" spans="1:7">
      <c r="A5024" t="e">
        <f>_xlfn.XLOOKUP(I5024,UTILIZADAS[Contacto1],UTILIZADAS[Source.Name],,0)</f>
        <v>#N/A</v>
      </c>
      <c r="B5024" s="18" t="e">
        <f>VLOOKUP(J5024,Ref!A:C,3,0)</f>
        <v>#N/A</v>
      </c>
      <c r="C5024" s="18" t="e">
        <f>VLOOKUP(J5024,Ref!A:D,4,0)</f>
        <v>#N/A</v>
      </c>
      <c r="D5024" s="18" t="str">
        <f t="shared" si="237"/>
        <v>00/ene</v>
      </c>
      <c r="E5024" s="18">
        <f t="shared" si="236"/>
        <v>0</v>
      </c>
      <c r="F5024" s="18">
        <v>1</v>
      </c>
      <c r="G5024" s="18">
        <f t="shared" si="238"/>
        <v>0</v>
      </c>
    </row>
    <row r="5025" spans="1:7">
      <c r="A5025" t="e">
        <f>_xlfn.XLOOKUP(I5025,UTILIZADAS[Contacto1],UTILIZADAS[Source.Name],,0)</f>
        <v>#N/A</v>
      </c>
      <c r="B5025" s="18" t="e">
        <f>VLOOKUP(J5025,Ref!A:C,3,0)</f>
        <v>#N/A</v>
      </c>
      <c r="C5025" s="18" t="e">
        <f>VLOOKUP(J5025,Ref!A:D,4,0)</f>
        <v>#N/A</v>
      </c>
      <c r="D5025" s="18" t="str">
        <f t="shared" si="237"/>
        <v>00/ene</v>
      </c>
      <c r="E5025" s="18">
        <f t="shared" si="236"/>
        <v>0</v>
      </c>
      <c r="F5025" s="18">
        <v>1</v>
      </c>
      <c r="G5025" s="18">
        <f t="shared" si="238"/>
        <v>0</v>
      </c>
    </row>
    <row r="5026" spans="1:7">
      <c r="A5026" t="e">
        <f>_xlfn.XLOOKUP(I5026,UTILIZADAS[Contacto1],UTILIZADAS[Source.Name],,0)</f>
        <v>#N/A</v>
      </c>
      <c r="B5026" s="18" t="e">
        <f>VLOOKUP(J5026,Ref!A:C,3,0)</f>
        <v>#N/A</v>
      </c>
      <c r="C5026" s="18" t="e">
        <f>VLOOKUP(J5026,Ref!A:D,4,0)</f>
        <v>#N/A</v>
      </c>
      <c r="D5026" s="18" t="str">
        <f t="shared" si="237"/>
        <v>00/ene</v>
      </c>
      <c r="E5026" s="18">
        <f t="shared" si="236"/>
        <v>0</v>
      </c>
      <c r="F5026" s="18">
        <v>1</v>
      </c>
      <c r="G5026" s="18">
        <f t="shared" si="238"/>
        <v>0</v>
      </c>
    </row>
    <row r="5027" spans="1:7">
      <c r="A5027" t="e">
        <f>_xlfn.XLOOKUP(I5027,UTILIZADAS[Contacto1],UTILIZADAS[Source.Name],,0)</f>
        <v>#N/A</v>
      </c>
      <c r="B5027" s="18" t="e">
        <f>VLOOKUP(J5027,Ref!A:C,3,0)</f>
        <v>#N/A</v>
      </c>
      <c r="C5027" s="18" t="e">
        <f>VLOOKUP(J5027,Ref!A:D,4,0)</f>
        <v>#N/A</v>
      </c>
      <c r="D5027" s="18" t="str">
        <f t="shared" si="237"/>
        <v>00/ene</v>
      </c>
      <c r="E5027" s="18">
        <f t="shared" si="236"/>
        <v>0</v>
      </c>
      <c r="F5027" s="18">
        <v>1</v>
      </c>
      <c r="G5027" s="18">
        <f t="shared" si="238"/>
        <v>0</v>
      </c>
    </row>
    <row r="5028" spans="1:7">
      <c r="A5028" t="e">
        <f>_xlfn.XLOOKUP(I5028,UTILIZADAS[Contacto1],UTILIZADAS[Source.Name],,0)</f>
        <v>#N/A</v>
      </c>
      <c r="B5028" s="18" t="e">
        <f>VLOOKUP(J5028,Ref!A:C,3,0)</f>
        <v>#N/A</v>
      </c>
      <c r="C5028" s="18" t="e">
        <f>VLOOKUP(J5028,Ref!A:D,4,0)</f>
        <v>#N/A</v>
      </c>
      <c r="D5028" s="18" t="str">
        <f t="shared" si="237"/>
        <v>00/ene</v>
      </c>
      <c r="E5028" s="18">
        <f t="shared" si="236"/>
        <v>0</v>
      </c>
      <c r="F5028" s="18">
        <v>1</v>
      </c>
      <c r="G5028" s="18">
        <f t="shared" si="238"/>
        <v>0</v>
      </c>
    </row>
    <row r="5029" spans="1:7">
      <c r="A5029" t="e">
        <f>_xlfn.XLOOKUP(I5029,UTILIZADAS[Contacto1],UTILIZADAS[Source.Name],,0)</f>
        <v>#N/A</v>
      </c>
      <c r="B5029" s="18" t="e">
        <f>VLOOKUP(J5029,Ref!A:C,3,0)</f>
        <v>#N/A</v>
      </c>
      <c r="C5029" s="18" t="e">
        <f>VLOOKUP(J5029,Ref!A:D,4,0)</f>
        <v>#N/A</v>
      </c>
      <c r="D5029" s="18" t="str">
        <f t="shared" si="237"/>
        <v>00/ene</v>
      </c>
      <c r="E5029" s="18">
        <f t="shared" si="236"/>
        <v>0</v>
      </c>
      <c r="F5029" s="18">
        <v>1</v>
      </c>
      <c r="G5029" s="18">
        <f t="shared" si="238"/>
        <v>0</v>
      </c>
    </row>
    <row r="5030" spans="1:7">
      <c r="A5030" t="e">
        <f>_xlfn.XLOOKUP(I5030,UTILIZADAS[Contacto1],UTILIZADAS[Source.Name],,0)</f>
        <v>#N/A</v>
      </c>
      <c r="B5030" s="18" t="e">
        <f>VLOOKUP(J5030,Ref!A:C,3,0)</f>
        <v>#N/A</v>
      </c>
      <c r="C5030" s="18" t="e">
        <f>VLOOKUP(J5030,Ref!A:D,4,0)</f>
        <v>#N/A</v>
      </c>
      <c r="D5030" s="18" t="str">
        <f t="shared" si="237"/>
        <v>00/ene</v>
      </c>
      <c r="E5030" s="18">
        <f t="shared" si="236"/>
        <v>0</v>
      </c>
      <c r="F5030" s="18">
        <v>1</v>
      </c>
      <c r="G5030" s="18">
        <f t="shared" si="238"/>
        <v>0</v>
      </c>
    </row>
    <row r="5031" spans="1:7">
      <c r="A5031" t="e">
        <f>_xlfn.XLOOKUP(I5031,UTILIZADAS[Contacto1],UTILIZADAS[Source.Name],,0)</f>
        <v>#N/A</v>
      </c>
      <c r="B5031" s="18" t="e">
        <f>VLOOKUP(J5031,Ref!A:C,3,0)</f>
        <v>#N/A</v>
      </c>
      <c r="C5031" s="18" t="e">
        <f>VLOOKUP(J5031,Ref!A:D,4,0)</f>
        <v>#N/A</v>
      </c>
      <c r="D5031" s="18" t="str">
        <f t="shared" si="237"/>
        <v>00/ene</v>
      </c>
      <c r="E5031" s="18">
        <f t="shared" si="236"/>
        <v>0</v>
      </c>
      <c r="F5031" s="18">
        <v>1</v>
      </c>
      <c r="G5031" s="18">
        <f t="shared" si="238"/>
        <v>0</v>
      </c>
    </row>
    <row r="5032" spans="1:7">
      <c r="A5032" t="e">
        <f>_xlfn.XLOOKUP(I5032,UTILIZADAS[Contacto1],UTILIZADAS[Source.Name],,0)</f>
        <v>#N/A</v>
      </c>
      <c r="B5032" s="18" t="e">
        <f>VLOOKUP(J5032,Ref!A:C,3,0)</f>
        <v>#N/A</v>
      </c>
      <c r="C5032" s="18" t="e">
        <f>VLOOKUP(J5032,Ref!A:D,4,0)</f>
        <v>#N/A</v>
      </c>
      <c r="D5032" s="18" t="str">
        <f t="shared" si="237"/>
        <v>00/ene</v>
      </c>
      <c r="E5032" s="18">
        <f t="shared" si="236"/>
        <v>0</v>
      </c>
      <c r="F5032" s="18">
        <v>1</v>
      </c>
      <c r="G5032" s="18">
        <f t="shared" si="238"/>
        <v>0</v>
      </c>
    </row>
    <row r="5033" spans="1:7">
      <c r="A5033" t="e">
        <f>_xlfn.XLOOKUP(I5033,UTILIZADAS[Contacto1],UTILIZADAS[Source.Name],,0)</f>
        <v>#N/A</v>
      </c>
      <c r="B5033" s="18" t="e">
        <f>VLOOKUP(J5033,Ref!A:C,3,0)</f>
        <v>#N/A</v>
      </c>
      <c r="C5033" s="18" t="e">
        <f>VLOOKUP(J5033,Ref!A:D,4,0)</f>
        <v>#N/A</v>
      </c>
      <c r="D5033" s="18" t="str">
        <f t="shared" si="237"/>
        <v>00/ene</v>
      </c>
      <c r="E5033" s="18">
        <f t="shared" si="236"/>
        <v>0</v>
      </c>
      <c r="F5033" s="18">
        <v>1</v>
      </c>
      <c r="G5033" s="18">
        <f t="shared" si="238"/>
        <v>0</v>
      </c>
    </row>
    <row r="5034" spans="1:7">
      <c r="A5034" t="e">
        <f>_xlfn.XLOOKUP(I5034,UTILIZADAS[Contacto1],UTILIZADAS[Source.Name],,0)</f>
        <v>#N/A</v>
      </c>
      <c r="B5034" s="18" t="e">
        <f>VLOOKUP(J5034,Ref!A:C,3,0)</f>
        <v>#N/A</v>
      </c>
      <c r="C5034" s="18" t="e">
        <f>VLOOKUP(J5034,Ref!A:D,4,0)</f>
        <v>#N/A</v>
      </c>
      <c r="D5034" s="18" t="str">
        <f t="shared" si="237"/>
        <v>00/ene</v>
      </c>
      <c r="E5034" s="18">
        <f t="shared" si="236"/>
        <v>0</v>
      </c>
      <c r="F5034" s="18">
        <v>1</v>
      </c>
      <c r="G5034" s="18">
        <f t="shared" si="238"/>
        <v>0</v>
      </c>
    </row>
    <row r="5035" spans="1:7">
      <c r="A5035" t="e">
        <f>_xlfn.XLOOKUP(I5035,UTILIZADAS[Contacto1],UTILIZADAS[Source.Name],,0)</f>
        <v>#N/A</v>
      </c>
      <c r="B5035" s="18" t="e">
        <f>VLOOKUP(J5035,Ref!A:C,3,0)</f>
        <v>#N/A</v>
      </c>
      <c r="C5035" s="18" t="e">
        <f>VLOOKUP(J5035,Ref!A:D,4,0)</f>
        <v>#N/A</v>
      </c>
      <c r="D5035" s="18" t="str">
        <f t="shared" si="237"/>
        <v>00/ene</v>
      </c>
      <c r="E5035" s="18">
        <f t="shared" si="236"/>
        <v>0</v>
      </c>
      <c r="F5035" s="18">
        <v>1</v>
      </c>
      <c r="G5035" s="18">
        <f t="shared" si="238"/>
        <v>0</v>
      </c>
    </row>
    <row r="5036" spans="1:7">
      <c r="A5036" t="e">
        <f>_xlfn.XLOOKUP(I5036,UTILIZADAS[Contacto1],UTILIZADAS[Source.Name],,0)</f>
        <v>#N/A</v>
      </c>
      <c r="B5036" s="18" t="e">
        <f>VLOOKUP(J5036,Ref!A:C,3,0)</f>
        <v>#N/A</v>
      </c>
      <c r="C5036" s="18" t="e">
        <f>VLOOKUP(J5036,Ref!A:D,4,0)</f>
        <v>#N/A</v>
      </c>
      <c r="D5036" s="18" t="str">
        <f t="shared" si="237"/>
        <v>00/ene</v>
      </c>
      <c r="E5036" s="18">
        <f t="shared" si="236"/>
        <v>0</v>
      </c>
      <c r="F5036" s="18">
        <v>1</v>
      </c>
      <c r="G5036" s="18">
        <f t="shared" si="238"/>
        <v>0</v>
      </c>
    </row>
    <row r="5037" spans="1:7">
      <c r="A5037" t="e">
        <f>_xlfn.XLOOKUP(I5037,UTILIZADAS[Contacto1],UTILIZADAS[Source.Name],,0)</f>
        <v>#N/A</v>
      </c>
      <c r="B5037" s="18" t="e">
        <f>VLOOKUP(J5037,Ref!A:C,3,0)</f>
        <v>#N/A</v>
      </c>
      <c r="C5037" s="18" t="e">
        <f>VLOOKUP(J5037,Ref!A:D,4,0)</f>
        <v>#N/A</v>
      </c>
      <c r="D5037" s="18" t="str">
        <f t="shared" si="237"/>
        <v>00/ene</v>
      </c>
      <c r="E5037" s="18">
        <f t="shared" si="236"/>
        <v>0</v>
      </c>
      <c r="F5037" s="18">
        <v>1</v>
      </c>
      <c r="G5037" s="18">
        <f t="shared" si="238"/>
        <v>0</v>
      </c>
    </row>
    <row r="5038" spans="1:7">
      <c r="A5038" t="e">
        <f>_xlfn.XLOOKUP(I5038,UTILIZADAS[Contacto1],UTILIZADAS[Source.Name],,0)</f>
        <v>#N/A</v>
      </c>
      <c r="B5038" s="18" t="e">
        <f>VLOOKUP(J5038,Ref!A:C,3,0)</f>
        <v>#N/A</v>
      </c>
      <c r="C5038" s="18" t="e">
        <f>VLOOKUP(J5038,Ref!A:D,4,0)</f>
        <v>#N/A</v>
      </c>
      <c r="D5038" s="18" t="str">
        <f t="shared" si="237"/>
        <v>00/ene</v>
      </c>
      <c r="E5038" s="18">
        <f t="shared" si="236"/>
        <v>0</v>
      </c>
      <c r="F5038" s="18">
        <v>1</v>
      </c>
      <c r="G5038" s="18">
        <f t="shared" si="238"/>
        <v>0</v>
      </c>
    </row>
    <row r="5039" spans="1:7">
      <c r="A5039" t="e">
        <f>_xlfn.XLOOKUP(I5039,UTILIZADAS[Contacto1],UTILIZADAS[Source.Name],,0)</f>
        <v>#N/A</v>
      </c>
      <c r="B5039" s="18" t="e">
        <f>VLOOKUP(J5039,Ref!A:C,3,0)</f>
        <v>#N/A</v>
      </c>
      <c r="C5039" s="18" t="e">
        <f>VLOOKUP(J5039,Ref!A:D,4,0)</f>
        <v>#N/A</v>
      </c>
      <c r="D5039" s="18" t="str">
        <f t="shared" si="237"/>
        <v>00/ene</v>
      </c>
      <c r="E5039" s="18">
        <f t="shared" si="236"/>
        <v>0</v>
      </c>
      <c r="F5039" s="18">
        <v>1</v>
      </c>
      <c r="G5039" s="18">
        <f t="shared" si="238"/>
        <v>0</v>
      </c>
    </row>
    <row r="5040" spans="1:7">
      <c r="A5040" t="e">
        <f>_xlfn.XLOOKUP(I5040,UTILIZADAS[Contacto1],UTILIZADAS[Source.Name],,0)</f>
        <v>#N/A</v>
      </c>
      <c r="B5040" s="18" t="e">
        <f>VLOOKUP(J5040,Ref!A:C,3,0)</f>
        <v>#N/A</v>
      </c>
      <c r="C5040" s="18" t="e">
        <f>VLOOKUP(J5040,Ref!A:D,4,0)</f>
        <v>#N/A</v>
      </c>
      <c r="D5040" s="18" t="str">
        <f t="shared" si="237"/>
        <v>00/ene</v>
      </c>
      <c r="E5040" s="18">
        <f t="shared" si="236"/>
        <v>0</v>
      </c>
      <c r="F5040" s="18">
        <v>1</v>
      </c>
      <c r="G5040" s="18">
        <f t="shared" si="238"/>
        <v>0</v>
      </c>
    </row>
    <row r="5041" spans="1:7">
      <c r="A5041" t="e">
        <f>_xlfn.XLOOKUP(I5041,UTILIZADAS[Contacto1],UTILIZADAS[Source.Name],,0)</f>
        <v>#N/A</v>
      </c>
      <c r="B5041" s="18" t="e">
        <f>VLOOKUP(J5041,Ref!A:C,3,0)</f>
        <v>#N/A</v>
      </c>
      <c r="C5041" s="18" t="e">
        <f>VLOOKUP(J5041,Ref!A:D,4,0)</f>
        <v>#N/A</v>
      </c>
      <c r="D5041" s="18" t="str">
        <f t="shared" si="237"/>
        <v>00/ene</v>
      </c>
      <c r="E5041" s="18">
        <f t="shared" si="236"/>
        <v>0</v>
      </c>
      <c r="F5041" s="18">
        <v>1</v>
      </c>
      <c r="G5041" s="18">
        <f t="shared" si="238"/>
        <v>0</v>
      </c>
    </row>
    <row r="5042" spans="1:7">
      <c r="A5042" t="e">
        <f>_xlfn.XLOOKUP(I5042,UTILIZADAS[Contacto1],UTILIZADAS[Source.Name],,0)</f>
        <v>#N/A</v>
      </c>
      <c r="B5042" s="18" t="e">
        <f>VLOOKUP(J5042,Ref!A:C,3,0)</f>
        <v>#N/A</v>
      </c>
      <c r="C5042" s="18" t="e">
        <f>VLOOKUP(J5042,Ref!A:D,4,0)</f>
        <v>#N/A</v>
      </c>
      <c r="D5042" s="18" t="str">
        <f t="shared" si="237"/>
        <v>00/ene</v>
      </c>
      <c r="E5042" s="18">
        <f t="shared" si="236"/>
        <v>0</v>
      </c>
      <c r="F5042" s="18">
        <v>1</v>
      </c>
      <c r="G5042" s="18">
        <f t="shared" si="238"/>
        <v>0</v>
      </c>
    </row>
    <row r="5043" spans="1:7">
      <c r="A5043" t="e">
        <f>_xlfn.XLOOKUP(I5043,UTILIZADAS[Contacto1],UTILIZADAS[Source.Name],,0)</f>
        <v>#N/A</v>
      </c>
      <c r="B5043" s="18" t="e">
        <f>VLOOKUP(J5043,Ref!A:C,3,0)</f>
        <v>#N/A</v>
      </c>
      <c r="C5043" s="18" t="e">
        <f>VLOOKUP(J5043,Ref!A:D,4,0)</f>
        <v>#N/A</v>
      </c>
      <c r="D5043" s="18" t="str">
        <f t="shared" si="237"/>
        <v>00/ene</v>
      </c>
      <c r="E5043" s="18">
        <f t="shared" si="236"/>
        <v>0</v>
      </c>
      <c r="F5043" s="18">
        <v>1</v>
      </c>
      <c r="G5043" s="18">
        <f t="shared" si="238"/>
        <v>0</v>
      </c>
    </row>
    <row r="5044" spans="1:7">
      <c r="A5044" t="e">
        <f>_xlfn.XLOOKUP(I5044,UTILIZADAS[Contacto1],UTILIZADAS[Source.Name],,0)</f>
        <v>#N/A</v>
      </c>
      <c r="B5044" s="18" t="e">
        <f>VLOOKUP(J5044,Ref!A:C,3,0)</f>
        <v>#N/A</v>
      </c>
      <c r="C5044" s="18" t="e">
        <f>VLOOKUP(J5044,Ref!A:D,4,0)</f>
        <v>#N/A</v>
      </c>
      <c r="D5044" s="18" t="str">
        <f t="shared" si="237"/>
        <v>00/ene</v>
      </c>
      <c r="E5044" s="18">
        <f t="shared" si="236"/>
        <v>0</v>
      </c>
      <c r="F5044" s="18">
        <v>1</v>
      </c>
      <c r="G5044" s="18">
        <f t="shared" si="238"/>
        <v>0</v>
      </c>
    </row>
    <row r="5045" spans="1:7">
      <c r="A5045" t="e">
        <f>_xlfn.XLOOKUP(I5045,UTILIZADAS[Contacto1],UTILIZADAS[Source.Name],,0)</f>
        <v>#N/A</v>
      </c>
      <c r="B5045" s="18" t="e">
        <f>VLOOKUP(J5045,Ref!A:C,3,0)</f>
        <v>#N/A</v>
      </c>
      <c r="C5045" s="18" t="e">
        <f>VLOOKUP(J5045,Ref!A:D,4,0)</f>
        <v>#N/A</v>
      </c>
      <c r="D5045" s="18" t="str">
        <f t="shared" si="237"/>
        <v>00/ene</v>
      </c>
      <c r="E5045" s="18">
        <f t="shared" si="236"/>
        <v>0</v>
      </c>
      <c r="F5045" s="18">
        <v>1</v>
      </c>
      <c r="G5045" s="18">
        <f t="shared" si="238"/>
        <v>0</v>
      </c>
    </row>
    <row r="5046" spans="1:7">
      <c r="A5046" t="e">
        <f>_xlfn.XLOOKUP(I5046,UTILIZADAS[Contacto1],UTILIZADAS[Source.Name],,0)</f>
        <v>#N/A</v>
      </c>
      <c r="B5046" s="18" t="e">
        <f>VLOOKUP(J5046,Ref!A:C,3,0)</f>
        <v>#N/A</v>
      </c>
      <c r="C5046" s="18" t="e">
        <f>VLOOKUP(J5046,Ref!A:D,4,0)</f>
        <v>#N/A</v>
      </c>
      <c r="D5046" s="18" t="str">
        <f t="shared" si="237"/>
        <v>00/ene</v>
      </c>
      <c r="E5046" s="18">
        <f t="shared" si="236"/>
        <v>0</v>
      </c>
      <c r="F5046" s="18">
        <v>1</v>
      </c>
      <c r="G5046" s="18">
        <f t="shared" si="238"/>
        <v>0</v>
      </c>
    </row>
    <row r="5047" spans="1:7">
      <c r="A5047" t="e">
        <f>_xlfn.XLOOKUP(I5047,UTILIZADAS[Contacto1],UTILIZADAS[Source.Name],,0)</f>
        <v>#N/A</v>
      </c>
      <c r="B5047" s="18" t="e">
        <f>VLOOKUP(J5047,Ref!A:C,3,0)</f>
        <v>#N/A</v>
      </c>
      <c r="C5047" s="18" t="e">
        <f>VLOOKUP(J5047,Ref!A:D,4,0)</f>
        <v>#N/A</v>
      </c>
      <c r="D5047" s="18" t="str">
        <f t="shared" si="237"/>
        <v>00/ene</v>
      </c>
      <c r="E5047" s="18">
        <f t="shared" si="236"/>
        <v>0</v>
      </c>
      <c r="F5047" s="18">
        <v>1</v>
      </c>
      <c r="G5047" s="18">
        <f t="shared" si="238"/>
        <v>0</v>
      </c>
    </row>
    <row r="5048" spans="1:7">
      <c r="A5048" t="e">
        <f>_xlfn.XLOOKUP(I5048,UTILIZADAS[Contacto1],UTILIZADAS[Source.Name],,0)</f>
        <v>#N/A</v>
      </c>
      <c r="B5048" s="18" t="e">
        <f>VLOOKUP(J5048,Ref!A:C,3,0)</f>
        <v>#N/A</v>
      </c>
      <c r="C5048" s="18" t="e">
        <f>VLOOKUP(J5048,Ref!A:D,4,0)</f>
        <v>#N/A</v>
      </c>
      <c r="D5048" s="18" t="str">
        <f t="shared" si="237"/>
        <v>00/ene</v>
      </c>
      <c r="E5048" s="18">
        <f t="shared" si="236"/>
        <v>0</v>
      </c>
      <c r="F5048" s="18">
        <v>1</v>
      </c>
      <c r="G5048" s="18">
        <f t="shared" si="238"/>
        <v>0</v>
      </c>
    </row>
    <row r="5049" spans="1:7">
      <c r="A5049" t="e">
        <f>_xlfn.XLOOKUP(I5049,UTILIZADAS[Contacto1],UTILIZADAS[Source.Name],,0)</f>
        <v>#N/A</v>
      </c>
      <c r="B5049" s="18" t="e">
        <f>VLOOKUP(J5049,Ref!A:C,3,0)</f>
        <v>#N/A</v>
      </c>
      <c r="C5049" s="18" t="e">
        <f>VLOOKUP(J5049,Ref!A:D,4,0)</f>
        <v>#N/A</v>
      </c>
      <c r="D5049" s="18" t="str">
        <f t="shared" si="237"/>
        <v>00/ene</v>
      </c>
      <c r="E5049" s="18">
        <f t="shared" si="236"/>
        <v>0</v>
      </c>
      <c r="F5049" s="18">
        <v>1</v>
      </c>
      <c r="G5049" s="18">
        <f t="shared" si="238"/>
        <v>0</v>
      </c>
    </row>
    <row r="5050" spans="1:7">
      <c r="A5050" t="e">
        <f>_xlfn.XLOOKUP(I5050,UTILIZADAS[Contacto1],UTILIZADAS[Source.Name],,0)</f>
        <v>#N/A</v>
      </c>
      <c r="B5050" s="18" t="e">
        <f>VLOOKUP(J5050,Ref!A:C,3,0)</f>
        <v>#N/A</v>
      </c>
      <c r="C5050" s="18" t="e">
        <f>VLOOKUP(J5050,Ref!A:D,4,0)</f>
        <v>#N/A</v>
      </c>
      <c r="D5050" s="18" t="str">
        <f t="shared" si="237"/>
        <v>00/ene</v>
      </c>
      <c r="E5050" s="18">
        <f t="shared" si="236"/>
        <v>0</v>
      </c>
      <c r="F5050" s="18">
        <v>1</v>
      </c>
      <c r="G5050" s="18">
        <f t="shared" si="238"/>
        <v>0</v>
      </c>
    </row>
    <row r="5051" spans="1:7">
      <c r="A5051" t="e">
        <f>_xlfn.XLOOKUP(I5051,UTILIZADAS[Contacto1],UTILIZADAS[Source.Name],,0)</f>
        <v>#N/A</v>
      </c>
      <c r="B5051" s="18" t="e">
        <f>VLOOKUP(J5051,Ref!A:C,3,0)</f>
        <v>#N/A</v>
      </c>
      <c r="C5051" s="18" t="e">
        <f>VLOOKUP(J5051,Ref!A:D,4,0)</f>
        <v>#N/A</v>
      </c>
      <c r="D5051" s="18" t="str">
        <f t="shared" si="237"/>
        <v>00/ene</v>
      </c>
      <c r="E5051" s="18">
        <f t="shared" si="236"/>
        <v>0</v>
      </c>
      <c r="F5051" s="18">
        <v>1</v>
      </c>
      <c r="G5051" s="18">
        <f t="shared" si="238"/>
        <v>0</v>
      </c>
    </row>
    <row r="5052" spans="1:7">
      <c r="A5052" t="e">
        <f>_xlfn.XLOOKUP(I5052,UTILIZADAS[Contacto1],UTILIZADAS[Source.Name],,0)</f>
        <v>#N/A</v>
      </c>
      <c r="B5052" s="18" t="e">
        <f>VLOOKUP(J5052,Ref!A:C,3,0)</f>
        <v>#N/A</v>
      </c>
      <c r="C5052" s="18" t="e">
        <f>VLOOKUP(J5052,Ref!A:D,4,0)</f>
        <v>#N/A</v>
      </c>
      <c r="D5052" s="18" t="str">
        <f t="shared" si="237"/>
        <v>00/ene</v>
      </c>
      <c r="E5052" s="18">
        <f t="shared" si="236"/>
        <v>0</v>
      </c>
      <c r="F5052" s="18">
        <v>1</v>
      </c>
      <c r="G5052" s="18">
        <f t="shared" si="238"/>
        <v>0</v>
      </c>
    </row>
    <row r="5053" spans="1:7">
      <c r="A5053" t="e">
        <f>_xlfn.XLOOKUP(I5053,UTILIZADAS[Contacto1],UTILIZADAS[Source.Name],,0)</f>
        <v>#N/A</v>
      </c>
      <c r="B5053" s="18" t="e">
        <f>VLOOKUP(J5053,Ref!A:C,3,0)</f>
        <v>#N/A</v>
      </c>
      <c r="C5053" s="18" t="e">
        <f>VLOOKUP(J5053,Ref!A:D,4,0)</f>
        <v>#N/A</v>
      </c>
      <c r="D5053" s="18" t="str">
        <f t="shared" si="237"/>
        <v>00/ene</v>
      </c>
      <c r="E5053" s="18">
        <f t="shared" si="236"/>
        <v>0</v>
      </c>
      <c r="F5053" s="18">
        <v>1</v>
      </c>
      <c r="G5053" s="18">
        <f t="shared" si="238"/>
        <v>0</v>
      </c>
    </row>
    <row r="5054" spans="1:7">
      <c r="A5054" t="e">
        <f>_xlfn.XLOOKUP(I5054,UTILIZADAS[Contacto1],UTILIZADAS[Source.Name],,0)</f>
        <v>#N/A</v>
      </c>
      <c r="B5054" s="18" t="e">
        <f>VLOOKUP(J5054,Ref!A:C,3,0)</f>
        <v>#N/A</v>
      </c>
      <c r="C5054" s="18" t="e">
        <f>VLOOKUP(J5054,Ref!A:D,4,0)</f>
        <v>#N/A</v>
      </c>
      <c r="D5054" s="18" t="str">
        <f t="shared" si="237"/>
        <v>00/ene</v>
      </c>
      <c r="E5054" s="18">
        <f t="shared" si="236"/>
        <v>0</v>
      </c>
      <c r="F5054" s="18">
        <v>1</v>
      </c>
      <c r="G5054" s="18">
        <f t="shared" si="238"/>
        <v>0</v>
      </c>
    </row>
    <row r="5055" spans="1:7">
      <c r="A5055" t="e">
        <f>_xlfn.XLOOKUP(I5055,UTILIZADAS[Contacto1],UTILIZADAS[Source.Name],,0)</f>
        <v>#N/A</v>
      </c>
      <c r="B5055" s="18" t="e">
        <f>VLOOKUP(J5055,Ref!A:C,3,0)</f>
        <v>#N/A</v>
      </c>
      <c r="C5055" s="18" t="e">
        <f>VLOOKUP(J5055,Ref!A:D,4,0)</f>
        <v>#N/A</v>
      </c>
      <c r="D5055" s="18" t="str">
        <f t="shared" si="237"/>
        <v>00/ene</v>
      </c>
      <c r="E5055" s="18">
        <f t="shared" si="236"/>
        <v>0</v>
      </c>
      <c r="F5055" s="18">
        <v>1</v>
      </c>
      <c r="G5055" s="18">
        <f t="shared" si="238"/>
        <v>0</v>
      </c>
    </row>
    <row r="5056" spans="1:7">
      <c r="A5056" t="e">
        <f>_xlfn.XLOOKUP(I5056,UTILIZADAS[Contacto1],UTILIZADAS[Source.Name],,0)</f>
        <v>#N/A</v>
      </c>
      <c r="B5056" s="18" t="e">
        <f>VLOOKUP(J5056,Ref!A:C,3,0)</f>
        <v>#N/A</v>
      </c>
      <c r="C5056" s="18" t="e">
        <f>VLOOKUP(J5056,Ref!A:D,4,0)</f>
        <v>#N/A</v>
      </c>
      <c r="D5056" s="18" t="str">
        <f t="shared" si="237"/>
        <v>00/ene</v>
      </c>
      <c r="E5056" s="18">
        <f t="shared" si="236"/>
        <v>0</v>
      </c>
      <c r="F5056" s="18">
        <v>1</v>
      </c>
      <c r="G5056" s="18">
        <f t="shared" si="238"/>
        <v>0</v>
      </c>
    </row>
    <row r="5057" spans="1:7">
      <c r="A5057" t="e">
        <f>_xlfn.XLOOKUP(I5057,UTILIZADAS[Contacto1],UTILIZADAS[Source.Name],,0)</f>
        <v>#N/A</v>
      </c>
      <c r="B5057" s="18" t="e">
        <f>VLOOKUP(J5057,Ref!A:C,3,0)</f>
        <v>#N/A</v>
      </c>
      <c r="C5057" s="18" t="e">
        <f>VLOOKUP(J5057,Ref!A:D,4,0)</f>
        <v>#N/A</v>
      </c>
      <c r="D5057" s="18" t="str">
        <f t="shared" si="237"/>
        <v>00/ene</v>
      </c>
      <c r="E5057" s="18">
        <f t="shared" si="236"/>
        <v>0</v>
      </c>
      <c r="F5057" s="18">
        <v>1</v>
      </c>
      <c r="G5057" s="18">
        <f t="shared" si="238"/>
        <v>0</v>
      </c>
    </row>
    <row r="5058" spans="1:7">
      <c r="A5058" t="e">
        <f>_xlfn.XLOOKUP(I5058,UTILIZADAS[Contacto1],UTILIZADAS[Source.Name],,0)</f>
        <v>#N/A</v>
      </c>
      <c r="B5058" s="18" t="e">
        <f>VLOOKUP(J5058,Ref!A:C,3,0)</f>
        <v>#N/A</v>
      </c>
      <c r="C5058" s="18" t="e">
        <f>VLOOKUP(J5058,Ref!A:D,4,0)</f>
        <v>#N/A</v>
      </c>
      <c r="D5058" s="18" t="str">
        <f t="shared" si="237"/>
        <v>00/ene</v>
      </c>
      <c r="E5058" s="18">
        <f t="shared" ref="E5058:E5121" si="239">+COUNTIF(I:I,I5058)</f>
        <v>0</v>
      </c>
      <c r="F5058" s="18">
        <v>1</v>
      </c>
      <c r="G5058" s="18">
        <f t="shared" si="238"/>
        <v>0</v>
      </c>
    </row>
    <row r="5059" spans="1:7">
      <c r="A5059" t="e">
        <f>_xlfn.XLOOKUP(I5059,UTILIZADAS[Contacto1],UTILIZADAS[Source.Name],,0)</f>
        <v>#N/A</v>
      </c>
      <c r="B5059" s="18" t="e">
        <f>VLOOKUP(J5059,Ref!A:C,3,0)</f>
        <v>#N/A</v>
      </c>
      <c r="C5059" s="18" t="e">
        <f>VLOOKUP(J5059,Ref!A:D,4,0)</f>
        <v>#N/A</v>
      </c>
      <c r="D5059" s="18" t="str">
        <f t="shared" si="237"/>
        <v>00/ene</v>
      </c>
      <c r="E5059" s="18">
        <f t="shared" si="239"/>
        <v>0</v>
      </c>
      <c r="F5059" s="18">
        <v>1</v>
      </c>
      <c r="G5059" s="18">
        <f t="shared" si="238"/>
        <v>0</v>
      </c>
    </row>
    <row r="5060" spans="1:7">
      <c r="A5060" t="e">
        <f>_xlfn.XLOOKUP(I5060,UTILIZADAS[Contacto1],UTILIZADAS[Source.Name],,0)</f>
        <v>#N/A</v>
      </c>
      <c r="B5060" s="18" t="e">
        <f>VLOOKUP(J5060,Ref!A:C,3,0)</f>
        <v>#N/A</v>
      </c>
      <c r="C5060" s="18" t="e">
        <f>VLOOKUP(J5060,Ref!A:D,4,0)</f>
        <v>#N/A</v>
      </c>
      <c r="D5060" s="18" t="str">
        <f t="shared" si="237"/>
        <v>00/ene</v>
      </c>
      <c r="E5060" s="18">
        <f t="shared" si="239"/>
        <v>0</v>
      </c>
      <c r="F5060" s="18">
        <v>1</v>
      </c>
      <c r="G5060" s="18">
        <f t="shared" si="238"/>
        <v>0</v>
      </c>
    </row>
    <row r="5061" spans="1:7">
      <c r="A5061" t="e">
        <f>_xlfn.XLOOKUP(I5061,UTILIZADAS[Contacto1],UTILIZADAS[Source.Name],,0)</f>
        <v>#N/A</v>
      </c>
      <c r="B5061" s="18" t="e">
        <f>VLOOKUP(J5061,Ref!A:C,3,0)</f>
        <v>#N/A</v>
      </c>
      <c r="C5061" s="18" t="e">
        <f>VLOOKUP(J5061,Ref!A:D,4,0)</f>
        <v>#N/A</v>
      </c>
      <c r="D5061" s="18" t="str">
        <f t="shared" si="237"/>
        <v>00/ene</v>
      </c>
      <c r="E5061" s="18">
        <f t="shared" si="239"/>
        <v>0</v>
      </c>
      <c r="F5061" s="18">
        <v>1</v>
      </c>
      <c r="G5061" s="18">
        <f t="shared" si="238"/>
        <v>0</v>
      </c>
    </row>
    <row r="5062" spans="1:7">
      <c r="A5062" t="e">
        <f>_xlfn.XLOOKUP(I5062,UTILIZADAS[Contacto1],UTILIZADAS[Source.Name],,0)</f>
        <v>#N/A</v>
      </c>
      <c r="B5062" s="18" t="e">
        <f>VLOOKUP(J5062,Ref!A:C,3,0)</f>
        <v>#N/A</v>
      </c>
      <c r="C5062" s="18" t="e">
        <f>VLOOKUP(J5062,Ref!A:D,4,0)</f>
        <v>#N/A</v>
      </c>
      <c r="D5062" s="18" t="str">
        <f t="shared" si="237"/>
        <v>00/ene</v>
      </c>
      <c r="E5062" s="18">
        <f t="shared" si="239"/>
        <v>0</v>
      </c>
      <c r="F5062" s="18">
        <v>1</v>
      </c>
      <c r="G5062" s="18">
        <f t="shared" si="238"/>
        <v>0</v>
      </c>
    </row>
    <row r="5063" spans="1:7">
      <c r="A5063" t="e">
        <f>_xlfn.XLOOKUP(I5063,UTILIZADAS[Contacto1],UTILIZADAS[Source.Name],,0)</f>
        <v>#N/A</v>
      </c>
      <c r="B5063" s="18" t="e">
        <f>VLOOKUP(J5063,Ref!A:C,3,0)</f>
        <v>#N/A</v>
      </c>
      <c r="C5063" s="18" t="e">
        <f>VLOOKUP(J5063,Ref!A:D,4,0)</f>
        <v>#N/A</v>
      </c>
      <c r="D5063" s="18" t="str">
        <f t="shared" si="237"/>
        <v>00/ene</v>
      </c>
      <c r="E5063" s="18">
        <f t="shared" si="239"/>
        <v>0</v>
      </c>
      <c r="F5063" s="18">
        <v>1</v>
      </c>
      <c r="G5063" s="18">
        <f t="shared" si="238"/>
        <v>0</v>
      </c>
    </row>
    <row r="5064" spans="1:7">
      <c r="A5064" t="e">
        <f>_xlfn.XLOOKUP(I5064,UTILIZADAS[Contacto1],UTILIZADAS[Source.Name],,0)</f>
        <v>#N/A</v>
      </c>
      <c r="B5064" s="18" t="e">
        <f>VLOOKUP(J5064,Ref!A:C,3,0)</f>
        <v>#N/A</v>
      </c>
      <c r="C5064" s="18" t="e">
        <f>VLOOKUP(J5064,Ref!A:D,4,0)</f>
        <v>#N/A</v>
      </c>
      <c r="D5064" s="18" t="str">
        <f t="shared" si="237"/>
        <v>00/ene</v>
      </c>
      <c r="E5064" s="18">
        <f t="shared" si="239"/>
        <v>0</v>
      </c>
      <c r="F5064" s="18">
        <v>1</v>
      </c>
      <c r="G5064" s="18">
        <f t="shared" si="238"/>
        <v>0</v>
      </c>
    </row>
    <row r="5065" spans="1:7">
      <c r="A5065" t="e">
        <f>_xlfn.XLOOKUP(I5065,UTILIZADAS[Contacto1],UTILIZADAS[Source.Name],,0)</f>
        <v>#N/A</v>
      </c>
      <c r="B5065" s="18" t="e">
        <f>VLOOKUP(J5065,Ref!A:C,3,0)</f>
        <v>#N/A</v>
      </c>
      <c r="C5065" s="18" t="e">
        <f>VLOOKUP(J5065,Ref!A:D,4,0)</f>
        <v>#N/A</v>
      </c>
      <c r="D5065" s="18" t="str">
        <f t="shared" si="237"/>
        <v>00/ene</v>
      </c>
      <c r="E5065" s="18">
        <f t="shared" si="239"/>
        <v>0</v>
      </c>
      <c r="F5065" s="18">
        <v>1</v>
      </c>
      <c r="G5065" s="18">
        <f t="shared" si="238"/>
        <v>0</v>
      </c>
    </row>
    <row r="5066" spans="1:7">
      <c r="A5066" t="e">
        <f>_xlfn.XLOOKUP(I5066,UTILIZADAS[Contacto1],UTILIZADAS[Source.Name],,0)</f>
        <v>#N/A</v>
      </c>
      <c r="B5066" s="18" t="e">
        <f>VLOOKUP(J5066,Ref!A:C,3,0)</f>
        <v>#N/A</v>
      </c>
      <c r="C5066" s="18" t="e">
        <f>VLOOKUP(J5066,Ref!A:D,4,0)</f>
        <v>#N/A</v>
      </c>
      <c r="D5066" s="18" t="str">
        <f t="shared" si="237"/>
        <v>00/ene</v>
      </c>
      <c r="E5066" s="18">
        <f t="shared" si="239"/>
        <v>0</v>
      </c>
      <c r="F5066" s="18">
        <v>1</v>
      </c>
      <c r="G5066" s="18">
        <f t="shared" si="238"/>
        <v>0</v>
      </c>
    </row>
    <row r="5067" spans="1:7">
      <c r="A5067" t="e">
        <f>_xlfn.XLOOKUP(I5067,UTILIZADAS[Contacto1],UTILIZADAS[Source.Name],,0)</f>
        <v>#N/A</v>
      </c>
      <c r="B5067" s="18" t="e">
        <f>VLOOKUP(J5067,Ref!A:C,3,0)</f>
        <v>#N/A</v>
      </c>
      <c r="C5067" s="18" t="e">
        <f>VLOOKUP(J5067,Ref!A:D,4,0)</f>
        <v>#N/A</v>
      </c>
      <c r="D5067" s="18" t="str">
        <f t="shared" si="237"/>
        <v>00/ene</v>
      </c>
      <c r="E5067" s="18">
        <f t="shared" si="239"/>
        <v>0</v>
      </c>
      <c r="F5067" s="18">
        <v>1</v>
      </c>
      <c r="G5067" s="18">
        <f t="shared" si="238"/>
        <v>0</v>
      </c>
    </row>
    <row r="5068" spans="1:7">
      <c r="A5068" t="e">
        <f>_xlfn.XLOOKUP(I5068,UTILIZADAS[Contacto1],UTILIZADAS[Source.Name],,0)</f>
        <v>#N/A</v>
      </c>
      <c r="B5068" s="18" t="e">
        <f>VLOOKUP(J5068,Ref!A:C,3,0)</f>
        <v>#N/A</v>
      </c>
      <c r="C5068" s="18" t="e">
        <f>VLOOKUP(J5068,Ref!A:D,4,0)</f>
        <v>#N/A</v>
      </c>
      <c r="D5068" s="18" t="str">
        <f t="shared" si="237"/>
        <v>00/ene</v>
      </c>
      <c r="E5068" s="18">
        <f t="shared" si="239"/>
        <v>0</v>
      </c>
      <c r="F5068" s="18">
        <v>1</v>
      </c>
      <c r="G5068" s="18">
        <f t="shared" si="238"/>
        <v>0</v>
      </c>
    </row>
    <row r="5069" spans="1:7">
      <c r="A5069" t="e">
        <f>_xlfn.XLOOKUP(I5069,UTILIZADAS[Contacto1],UTILIZADAS[Source.Name],,0)</f>
        <v>#N/A</v>
      </c>
      <c r="B5069" s="18" t="e">
        <f>VLOOKUP(J5069,Ref!A:C,3,0)</f>
        <v>#N/A</v>
      </c>
      <c r="C5069" s="18" t="e">
        <f>VLOOKUP(J5069,Ref!A:D,4,0)</f>
        <v>#N/A</v>
      </c>
      <c r="D5069" s="18" t="str">
        <f t="shared" si="237"/>
        <v>00/ene</v>
      </c>
      <c r="E5069" s="18">
        <f t="shared" si="239"/>
        <v>0</v>
      </c>
      <c r="F5069" s="18">
        <v>1</v>
      </c>
      <c r="G5069" s="18">
        <f t="shared" si="238"/>
        <v>0</v>
      </c>
    </row>
    <row r="5070" spans="1:7">
      <c r="A5070" t="e">
        <f>_xlfn.XLOOKUP(I5070,UTILIZADAS[Contacto1],UTILIZADAS[Source.Name],,0)</f>
        <v>#N/A</v>
      </c>
      <c r="B5070" s="18" t="e">
        <f>VLOOKUP(J5070,Ref!A:C,3,0)</f>
        <v>#N/A</v>
      </c>
      <c r="C5070" s="18" t="e">
        <f>VLOOKUP(J5070,Ref!A:D,4,0)</f>
        <v>#N/A</v>
      </c>
      <c r="D5070" s="18" t="str">
        <f t="shared" si="237"/>
        <v>00/ene</v>
      </c>
      <c r="E5070" s="18">
        <f t="shared" si="239"/>
        <v>0</v>
      </c>
      <c r="F5070" s="18">
        <v>1</v>
      </c>
      <c r="G5070" s="18">
        <f t="shared" si="238"/>
        <v>0</v>
      </c>
    </row>
    <row r="5071" spans="1:7">
      <c r="A5071" t="e">
        <f>_xlfn.XLOOKUP(I5071,UTILIZADAS[Contacto1],UTILIZADAS[Source.Name],,0)</f>
        <v>#N/A</v>
      </c>
      <c r="B5071" s="18" t="e">
        <f>VLOOKUP(J5071,Ref!A:C,3,0)</f>
        <v>#N/A</v>
      </c>
      <c r="C5071" s="18" t="e">
        <f>VLOOKUP(J5071,Ref!A:D,4,0)</f>
        <v>#N/A</v>
      </c>
      <c r="D5071" s="18" t="str">
        <f t="shared" si="237"/>
        <v>00/ene</v>
      </c>
      <c r="E5071" s="18">
        <f t="shared" si="239"/>
        <v>0</v>
      </c>
      <c r="F5071" s="18">
        <v>1</v>
      </c>
      <c r="G5071" s="18">
        <f t="shared" si="238"/>
        <v>0</v>
      </c>
    </row>
    <row r="5072" spans="1:7">
      <c r="A5072" t="e">
        <f>_xlfn.XLOOKUP(I5072,UTILIZADAS[Contacto1],UTILIZADAS[Source.Name],,0)</f>
        <v>#N/A</v>
      </c>
      <c r="B5072" s="18" t="e">
        <f>VLOOKUP(J5072,Ref!A:C,3,0)</f>
        <v>#N/A</v>
      </c>
      <c r="C5072" s="18" t="e">
        <f>VLOOKUP(J5072,Ref!A:D,4,0)</f>
        <v>#N/A</v>
      </c>
      <c r="D5072" s="18" t="str">
        <f t="shared" si="237"/>
        <v>00/ene</v>
      </c>
      <c r="E5072" s="18">
        <f t="shared" si="239"/>
        <v>0</v>
      </c>
      <c r="F5072" s="18">
        <v>1</v>
      </c>
      <c r="G5072" s="18">
        <f t="shared" si="238"/>
        <v>0</v>
      </c>
    </row>
    <row r="5073" spans="1:7">
      <c r="A5073" t="e">
        <f>_xlfn.XLOOKUP(I5073,UTILIZADAS[Contacto1],UTILIZADAS[Source.Name],,0)</f>
        <v>#N/A</v>
      </c>
      <c r="B5073" s="18" t="e">
        <f>VLOOKUP(J5073,Ref!A:C,3,0)</f>
        <v>#N/A</v>
      </c>
      <c r="C5073" s="18" t="e">
        <f>VLOOKUP(J5073,Ref!A:D,4,0)</f>
        <v>#N/A</v>
      </c>
      <c r="D5073" s="18" t="str">
        <f t="shared" ref="D5073:D5136" si="240">TEXT(H5073,"dd/mmm")</f>
        <v>00/ene</v>
      </c>
      <c r="E5073" s="18">
        <f t="shared" si="239"/>
        <v>0</v>
      </c>
      <c r="F5073" s="18">
        <v>1</v>
      </c>
      <c r="G5073" s="18">
        <f t="shared" ref="G5073:G5136" si="241">IF(I5073=I5074,0,1)</f>
        <v>0</v>
      </c>
    </row>
    <row r="5074" spans="1:7">
      <c r="A5074" t="e">
        <f>_xlfn.XLOOKUP(I5074,UTILIZADAS[Contacto1],UTILIZADAS[Source.Name],,0)</f>
        <v>#N/A</v>
      </c>
      <c r="B5074" s="18" t="e">
        <f>VLOOKUP(J5074,Ref!A:C,3,0)</f>
        <v>#N/A</v>
      </c>
      <c r="C5074" s="18" t="e">
        <f>VLOOKUP(J5074,Ref!A:D,4,0)</f>
        <v>#N/A</v>
      </c>
      <c r="D5074" s="18" t="str">
        <f t="shared" si="240"/>
        <v>00/ene</v>
      </c>
      <c r="E5074" s="18">
        <f t="shared" si="239"/>
        <v>0</v>
      </c>
      <c r="F5074" s="18">
        <v>1</v>
      </c>
      <c r="G5074" s="18">
        <f t="shared" si="241"/>
        <v>0</v>
      </c>
    </row>
    <row r="5075" spans="1:7">
      <c r="A5075" t="e">
        <f>_xlfn.XLOOKUP(I5075,UTILIZADAS[Contacto1],UTILIZADAS[Source.Name],,0)</f>
        <v>#N/A</v>
      </c>
      <c r="B5075" s="18" t="e">
        <f>VLOOKUP(J5075,Ref!A:C,3,0)</f>
        <v>#N/A</v>
      </c>
      <c r="C5075" s="18" t="e">
        <f>VLOOKUP(J5075,Ref!A:D,4,0)</f>
        <v>#N/A</v>
      </c>
      <c r="D5075" s="18" t="str">
        <f t="shared" si="240"/>
        <v>00/ene</v>
      </c>
      <c r="E5075" s="18">
        <f t="shared" si="239"/>
        <v>0</v>
      </c>
      <c r="F5075" s="18">
        <v>1</v>
      </c>
      <c r="G5075" s="18">
        <f t="shared" si="241"/>
        <v>0</v>
      </c>
    </row>
    <row r="5076" spans="1:7">
      <c r="A5076" t="e">
        <f>_xlfn.XLOOKUP(I5076,UTILIZADAS[Contacto1],UTILIZADAS[Source.Name],,0)</f>
        <v>#N/A</v>
      </c>
      <c r="B5076" s="18" t="e">
        <f>VLOOKUP(J5076,Ref!A:C,3,0)</f>
        <v>#N/A</v>
      </c>
      <c r="C5076" s="18" t="e">
        <f>VLOOKUP(J5076,Ref!A:D,4,0)</f>
        <v>#N/A</v>
      </c>
      <c r="D5076" s="18" t="str">
        <f t="shared" si="240"/>
        <v>00/ene</v>
      </c>
      <c r="E5076" s="18">
        <f t="shared" si="239"/>
        <v>0</v>
      </c>
      <c r="F5076" s="18">
        <v>1</v>
      </c>
      <c r="G5076" s="18">
        <f t="shared" si="241"/>
        <v>0</v>
      </c>
    </row>
    <row r="5077" spans="1:7">
      <c r="A5077" t="e">
        <f>_xlfn.XLOOKUP(I5077,UTILIZADAS[Contacto1],UTILIZADAS[Source.Name],,0)</f>
        <v>#N/A</v>
      </c>
      <c r="B5077" s="18" t="e">
        <f>VLOOKUP(J5077,Ref!A:C,3,0)</f>
        <v>#N/A</v>
      </c>
      <c r="C5077" s="18" t="e">
        <f>VLOOKUP(J5077,Ref!A:D,4,0)</f>
        <v>#N/A</v>
      </c>
      <c r="D5077" s="18" t="str">
        <f t="shared" si="240"/>
        <v>00/ene</v>
      </c>
      <c r="E5077" s="18">
        <f t="shared" si="239"/>
        <v>0</v>
      </c>
      <c r="F5077" s="18">
        <v>1</v>
      </c>
      <c r="G5077" s="18">
        <f t="shared" si="241"/>
        <v>0</v>
      </c>
    </row>
    <row r="5078" spans="1:7">
      <c r="A5078" t="e">
        <f>_xlfn.XLOOKUP(I5078,UTILIZADAS[Contacto1],UTILIZADAS[Source.Name],,0)</f>
        <v>#N/A</v>
      </c>
      <c r="B5078" s="18" t="e">
        <f>VLOOKUP(J5078,Ref!A:C,3,0)</f>
        <v>#N/A</v>
      </c>
      <c r="C5078" s="18" t="e">
        <f>VLOOKUP(J5078,Ref!A:D,4,0)</f>
        <v>#N/A</v>
      </c>
      <c r="D5078" s="18" t="str">
        <f t="shared" si="240"/>
        <v>00/ene</v>
      </c>
      <c r="E5078" s="18">
        <f t="shared" si="239"/>
        <v>0</v>
      </c>
      <c r="F5078" s="18">
        <v>1</v>
      </c>
      <c r="G5078" s="18">
        <f t="shared" si="241"/>
        <v>0</v>
      </c>
    </row>
    <row r="5079" spans="1:7">
      <c r="A5079" t="e">
        <f>_xlfn.XLOOKUP(I5079,UTILIZADAS[Contacto1],UTILIZADAS[Source.Name],,0)</f>
        <v>#N/A</v>
      </c>
      <c r="B5079" s="18" t="e">
        <f>VLOOKUP(J5079,Ref!A:C,3,0)</f>
        <v>#N/A</v>
      </c>
      <c r="C5079" s="18" t="e">
        <f>VLOOKUP(J5079,Ref!A:D,4,0)</f>
        <v>#N/A</v>
      </c>
      <c r="D5079" s="18" t="str">
        <f t="shared" si="240"/>
        <v>00/ene</v>
      </c>
      <c r="E5079" s="18">
        <f t="shared" si="239"/>
        <v>0</v>
      </c>
      <c r="F5079" s="18">
        <v>1</v>
      </c>
      <c r="G5079" s="18">
        <f t="shared" si="241"/>
        <v>0</v>
      </c>
    </row>
    <row r="5080" spans="1:7">
      <c r="A5080" t="e">
        <f>_xlfn.XLOOKUP(I5080,UTILIZADAS[Contacto1],UTILIZADAS[Source.Name],,0)</f>
        <v>#N/A</v>
      </c>
      <c r="B5080" s="18" t="e">
        <f>VLOOKUP(J5080,Ref!A:C,3,0)</f>
        <v>#N/A</v>
      </c>
      <c r="C5080" s="18" t="e">
        <f>VLOOKUP(J5080,Ref!A:D,4,0)</f>
        <v>#N/A</v>
      </c>
      <c r="D5080" s="18" t="str">
        <f t="shared" si="240"/>
        <v>00/ene</v>
      </c>
      <c r="E5080" s="18">
        <f t="shared" si="239"/>
        <v>0</v>
      </c>
      <c r="F5080" s="18">
        <v>1</v>
      </c>
      <c r="G5080" s="18">
        <f t="shared" si="241"/>
        <v>0</v>
      </c>
    </row>
    <row r="5081" spans="1:7">
      <c r="A5081" t="e">
        <f>_xlfn.XLOOKUP(I5081,UTILIZADAS[Contacto1],UTILIZADAS[Source.Name],,0)</f>
        <v>#N/A</v>
      </c>
      <c r="B5081" s="18" t="e">
        <f>VLOOKUP(J5081,Ref!A:C,3,0)</f>
        <v>#N/A</v>
      </c>
      <c r="C5081" s="18" t="e">
        <f>VLOOKUP(J5081,Ref!A:D,4,0)</f>
        <v>#N/A</v>
      </c>
      <c r="D5081" s="18" t="str">
        <f t="shared" si="240"/>
        <v>00/ene</v>
      </c>
      <c r="E5081" s="18">
        <f t="shared" si="239"/>
        <v>0</v>
      </c>
      <c r="F5081" s="18">
        <v>1</v>
      </c>
      <c r="G5081" s="18">
        <f t="shared" si="241"/>
        <v>0</v>
      </c>
    </row>
    <row r="5082" spans="1:7">
      <c r="A5082" t="e">
        <f>_xlfn.XLOOKUP(I5082,UTILIZADAS[Contacto1],UTILIZADAS[Source.Name],,0)</f>
        <v>#N/A</v>
      </c>
      <c r="B5082" s="18" t="e">
        <f>VLOOKUP(J5082,Ref!A:C,3,0)</f>
        <v>#N/A</v>
      </c>
      <c r="C5082" s="18" t="e">
        <f>VLOOKUP(J5082,Ref!A:D,4,0)</f>
        <v>#N/A</v>
      </c>
      <c r="D5082" s="18" t="str">
        <f t="shared" si="240"/>
        <v>00/ene</v>
      </c>
      <c r="E5082" s="18">
        <f t="shared" si="239"/>
        <v>0</v>
      </c>
      <c r="F5082" s="18">
        <v>1</v>
      </c>
      <c r="G5082" s="18">
        <f t="shared" si="241"/>
        <v>0</v>
      </c>
    </row>
    <row r="5083" spans="1:7">
      <c r="A5083" t="e">
        <f>_xlfn.XLOOKUP(I5083,UTILIZADAS[Contacto1],UTILIZADAS[Source.Name],,0)</f>
        <v>#N/A</v>
      </c>
      <c r="B5083" s="18" t="e">
        <f>VLOOKUP(J5083,Ref!A:C,3,0)</f>
        <v>#N/A</v>
      </c>
      <c r="C5083" s="18" t="e">
        <f>VLOOKUP(J5083,Ref!A:D,4,0)</f>
        <v>#N/A</v>
      </c>
      <c r="D5083" s="18" t="str">
        <f t="shared" si="240"/>
        <v>00/ene</v>
      </c>
      <c r="E5083" s="18">
        <f t="shared" si="239"/>
        <v>0</v>
      </c>
      <c r="F5083" s="18">
        <v>1</v>
      </c>
      <c r="G5083" s="18">
        <f t="shared" si="241"/>
        <v>0</v>
      </c>
    </row>
    <row r="5084" spans="1:7">
      <c r="A5084" t="e">
        <f>_xlfn.XLOOKUP(I5084,UTILIZADAS[Contacto1],UTILIZADAS[Source.Name],,0)</f>
        <v>#N/A</v>
      </c>
      <c r="B5084" s="18" t="e">
        <f>VLOOKUP(J5084,Ref!A:C,3,0)</f>
        <v>#N/A</v>
      </c>
      <c r="C5084" s="18" t="e">
        <f>VLOOKUP(J5084,Ref!A:D,4,0)</f>
        <v>#N/A</v>
      </c>
      <c r="D5084" s="18" t="str">
        <f t="shared" si="240"/>
        <v>00/ene</v>
      </c>
      <c r="E5084" s="18">
        <f t="shared" si="239"/>
        <v>0</v>
      </c>
      <c r="F5084" s="18">
        <v>1</v>
      </c>
      <c r="G5084" s="18">
        <f t="shared" si="241"/>
        <v>0</v>
      </c>
    </row>
    <row r="5085" spans="1:7">
      <c r="A5085" t="e">
        <f>_xlfn.XLOOKUP(I5085,UTILIZADAS[Contacto1],UTILIZADAS[Source.Name],,0)</f>
        <v>#N/A</v>
      </c>
      <c r="B5085" s="18" t="e">
        <f>VLOOKUP(J5085,Ref!A:C,3,0)</f>
        <v>#N/A</v>
      </c>
      <c r="C5085" s="18" t="e">
        <f>VLOOKUP(J5085,Ref!A:D,4,0)</f>
        <v>#N/A</v>
      </c>
      <c r="D5085" s="18" t="str">
        <f t="shared" si="240"/>
        <v>00/ene</v>
      </c>
      <c r="E5085" s="18">
        <f t="shared" si="239"/>
        <v>0</v>
      </c>
      <c r="F5085" s="18">
        <v>1</v>
      </c>
      <c r="G5085" s="18">
        <f t="shared" si="241"/>
        <v>0</v>
      </c>
    </row>
    <row r="5086" spans="1:7">
      <c r="A5086" t="e">
        <f>_xlfn.XLOOKUP(I5086,UTILIZADAS[Contacto1],UTILIZADAS[Source.Name],,0)</f>
        <v>#N/A</v>
      </c>
      <c r="B5086" s="18" t="e">
        <f>VLOOKUP(J5086,Ref!A:C,3,0)</f>
        <v>#N/A</v>
      </c>
      <c r="C5086" s="18" t="e">
        <f>VLOOKUP(J5086,Ref!A:D,4,0)</f>
        <v>#N/A</v>
      </c>
      <c r="D5086" s="18" t="str">
        <f t="shared" si="240"/>
        <v>00/ene</v>
      </c>
      <c r="E5086" s="18">
        <f t="shared" si="239"/>
        <v>0</v>
      </c>
      <c r="F5086" s="18">
        <v>1</v>
      </c>
      <c r="G5086" s="18">
        <f t="shared" si="241"/>
        <v>0</v>
      </c>
    </row>
    <row r="5087" spans="1:7">
      <c r="A5087" t="e">
        <f>_xlfn.XLOOKUP(I5087,UTILIZADAS[Contacto1],UTILIZADAS[Source.Name],,0)</f>
        <v>#N/A</v>
      </c>
      <c r="B5087" s="18" t="e">
        <f>VLOOKUP(J5087,Ref!A:C,3,0)</f>
        <v>#N/A</v>
      </c>
      <c r="C5087" s="18" t="e">
        <f>VLOOKUP(J5087,Ref!A:D,4,0)</f>
        <v>#N/A</v>
      </c>
      <c r="D5087" s="18" t="str">
        <f t="shared" si="240"/>
        <v>00/ene</v>
      </c>
      <c r="E5087" s="18">
        <f t="shared" si="239"/>
        <v>0</v>
      </c>
      <c r="F5087" s="18">
        <v>1</v>
      </c>
      <c r="G5087" s="18">
        <f t="shared" si="241"/>
        <v>0</v>
      </c>
    </row>
    <row r="5088" spans="1:7">
      <c r="A5088" t="e">
        <f>_xlfn.XLOOKUP(I5088,UTILIZADAS[Contacto1],UTILIZADAS[Source.Name],,0)</f>
        <v>#N/A</v>
      </c>
      <c r="B5088" s="18" t="e">
        <f>VLOOKUP(J5088,Ref!A:C,3,0)</f>
        <v>#N/A</v>
      </c>
      <c r="C5088" s="18" t="e">
        <f>VLOOKUP(J5088,Ref!A:D,4,0)</f>
        <v>#N/A</v>
      </c>
      <c r="D5088" s="18" t="str">
        <f t="shared" si="240"/>
        <v>00/ene</v>
      </c>
      <c r="E5088" s="18">
        <f t="shared" si="239"/>
        <v>0</v>
      </c>
      <c r="F5088" s="18">
        <v>1</v>
      </c>
      <c r="G5088" s="18">
        <f t="shared" si="241"/>
        <v>0</v>
      </c>
    </row>
    <row r="5089" spans="1:7">
      <c r="A5089" t="e">
        <f>_xlfn.XLOOKUP(I5089,UTILIZADAS[Contacto1],UTILIZADAS[Source.Name],,0)</f>
        <v>#N/A</v>
      </c>
      <c r="B5089" s="18" t="e">
        <f>VLOOKUP(J5089,Ref!A:C,3,0)</f>
        <v>#N/A</v>
      </c>
      <c r="C5089" s="18" t="e">
        <f>VLOOKUP(J5089,Ref!A:D,4,0)</f>
        <v>#N/A</v>
      </c>
      <c r="D5089" s="18" t="str">
        <f t="shared" si="240"/>
        <v>00/ene</v>
      </c>
      <c r="E5089" s="18">
        <f t="shared" si="239"/>
        <v>0</v>
      </c>
      <c r="F5089" s="18">
        <v>1</v>
      </c>
      <c r="G5089" s="18">
        <f t="shared" si="241"/>
        <v>0</v>
      </c>
    </row>
    <row r="5090" spans="1:7">
      <c r="A5090" t="e">
        <f>_xlfn.XLOOKUP(I5090,UTILIZADAS[Contacto1],UTILIZADAS[Source.Name],,0)</f>
        <v>#N/A</v>
      </c>
      <c r="B5090" s="18" t="e">
        <f>VLOOKUP(J5090,Ref!A:C,3,0)</f>
        <v>#N/A</v>
      </c>
      <c r="C5090" s="18" t="e">
        <f>VLOOKUP(J5090,Ref!A:D,4,0)</f>
        <v>#N/A</v>
      </c>
      <c r="D5090" s="18" t="str">
        <f t="shared" si="240"/>
        <v>00/ene</v>
      </c>
      <c r="E5090" s="18">
        <f t="shared" si="239"/>
        <v>0</v>
      </c>
      <c r="F5090" s="18">
        <v>1</v>
      </c>
      <c r="G5090" s="18">
        <f t="shared" si="241"/>
        <v>0</v>
      </c>
    </row>
    <row r="5091" spans="1:7">
      <c r="A5091" t="e">
        <f>_xlfn.XLOOKUP(I5091,UTILIZADAS[Contacto1],UTILIZADAS[Source.Name],,0)</f>
        <v>#N/A</v>
      </c>
      <c r="B5091" s="18" t="e">
        <f>VLOOKUP(J5091,Ref!A:C,3,0)</f>
        <v>#N/A</v>
      </c>
      <c r="C5091" s="18" t="e">
        <f>VLOOKUP(J5091,Ref!A:D,4,0)</f>
        <v>#N/A</v>
      </c>
      <c r="D5091" s="18" t="str">
        <f t="shared" si="240"/>
        <v>00/ene</v>
      </c>
      <c r="E5091" s="18">
        <f t="shared" si="239"/>
        <v>0</v>
      </c>
      <c r="F5091" s="18">
        <v>1</v>
      </c>
      <c r="G5091" s="18">
        <f t="shared" si="241"/>
        <v>0</v>
      </c>
    </row>
    <row r="5092" spans="1:7">
      <c r="A5092" t="e">
        <f>_xlfn.XLOOKUP(I5092,UTILIZADAS[Contacto1],UTILIZADAS[Source.Name],,0)</f>
        <v>#N/A</v>
      </c>
      <c r="B5092" s="18" t="e">
        <f>VLOOKUP(J5092,Ref!A:C,3,0)</f>
        <v>#N/A</v>
      </c>
      <c r="C5092" s="18" t="e">
        <f>VLOOKUP(J5092,Ref!A:D,4,0)</f>
        <v>#N/A</v>
      </c>
      <c r="D5092" s="18" t="str">
        <f t="shared" si="240"/>
        <v>00/ene</v>
      </c>
      <c r="E5092" s="18">
        <f t="shared" si="239"/>
        <v>0</v>
      </c>
      <c r="F5092" s="18">
        <v>1</v>
      </c>
      <c r="G5092" s="18">
        <f t="shared" si="241"/>
        <v>0</v>
      </c>
    </row>
    <row r="5093" spans="1:7">
      <c r="A5093" t="e">
        <f>_xlfn.XLOOKUP(I5093,UTILIZADAS[Contacto1],UTILIZADAS[Source.Name],,0)</f>
        <v>#N/A</v>
      </c>
      <c r="B5093" s="18" t="e">
        <f>VLOOKUP(J5093,Ref!A:C,3,0)</f>
        <v>#N/A</v>
      </c>
      <c r="C5093" s="18" t="e">
        <f>VLOOKUP(J5093,Ref!A:D,4,0)</f>
        <v>#N/A</v>
      </c>
      <c r="D5093" s="18" t="str">
        <f t="shared" si="240"/>
        <v>00/ene</v>
      </c>
      <c r="E5093" s="18">
        <f t="shared" si="239"/>
        <v>0</v>
      </c>
      <c r="F5093" s="18">
        <v>1</v>
      </c>
      <c r="G5093" s="18">
        <f t="shared" si="241"/>
        <v>0</v>
      </c>
    </row>
    <row r="5094" spans="1:7">
      <c r="A5094" t="e">
        <f>_xlfn.XLOOKUP(I5094,UTILIZADAS[Contacto1],UTILIZADAS[Source.Name],,0)</f>
        <v>#N/A</v>
      </c>
      <c r="B5094" s="18" t="e">
        <f>VLOOKUP(J5094,Ref!A:C,3,0)</f>
        <v>#N/A</v>
      </c>
      <c r="C5094" s="18" t="e">
        <f>VLOOKUP(J5094,Ref!A:D,4,0)</f>
        <v>#N/A</v>
      </c>
      <c r="D5094" s="18" t="str">
        <f t="shared" si="240"/>
        <v>00/ene</v>
      </c>
      <c r="E5094" s="18">
        <f t="shared" si="239"/>
        <v>0</v>
      </c>
      <c r="F5094" s="18">
        <v>1</v>
      </c>
      <c r="G5094" s="18">
        <f t="shared" si="241"/>
        <v>0</v>
      </c>
    </row>
    <row r="5095" spans="1:7">
      <c r="A5095" t="e">
        <f>_xlfn.XLOOKUP(I5095,UTILIZADAS[Contacto1],UTILIZADAS[Source.Name],,0)</f>
        <v>#N/A</v>
      </c>
      <c r="B5095" s="18" t="e">
        <f>VLOOKUP(J5095,Ref!A:C,3,0)</f>
        <v>#N/A</v>
      </c>
      <c r="C5095" s="18" t="e">
        <f>VLOOKUP(J5095,Ref!A:D,4,0)</f>
        <v>#N/A</v>
      </c>
      <c r="D5095" s="18" t="str">
        <f t="shared" si="240"/>
        <v>00/ene</v>
      </c>
      <c r="E5095" s="18">
        <f t="shared" si="239"/>
        <v>0</v>
      </c>
      <c r="F5095" s="18">
        <v>1</v>
      </c>
      <c r="G5095" s="18">
        <f t="shared" si="241"/>
        <v>0</v>
      </c>
    </row>
    <row r="5096" spans="1:7">
      <c r="A5096" t="e">
        <f>_xlfn.XLOOKUP(I5096,UTILIZADAS[Contacto1],UTILIZADAS[Source.Name],,0)</f>
        <v>#N/A</v>
      </c>
      <c r="B5096" s="18" t="e">
        <f>VLOOKUP(J5096,Ref!A:C,3,0)</f>
        <v>#N/A</v>
      </c>
      <c r="C5096" s="18" t="e">
        <f>VLOOKUP(J5096,Ref!A:D,4,0)</f>
        <v>#N/A</v>
      </c>
      <c r="D5096" s="18" t="str">
        <f t="shared" si="240"/>
        <v>00/ene</v>
      </c>
      <c r="E5096" s="18">
        <f t="shared" si="239"/>
        <v>0</v>
      </c>
      <c r="F5096" s="18">
        <v>1</v>
      </c>
      <c r="G5096" s="18">
        <f t="shared" si="241"/>
        <v>0</v>
      </c>
    </row>
    <row r="5097" spans="1:7">
      <c r="A5097" t="e">
        <f>_xlfn.XLOOKUP(I5097,UTILIZADAS[Contacto1],UTILIZADAS[Source.Name],,0)</f>
        <v>#N/A</v>
      </c>
      <c r="B5097" s="18" t="e">
        <f>VLOOKUP(J5097,Ref!A:C,3,0)</f>
        <v>#N/A</v>
      </c>
      <c r="C5097" s="18" t="e">
        <f>VLOOKUP(J5097,Ref!A:D,4,0)</f>
        <v>#N/A</v>
      </c>
      <c r="D5097" s="18" t="str">
        <f t="shared" si="240"/>
        <v>00/ene</v>
      </c>
      <c r="E5097" s="18">
        <f t="shared" si="239"/>
        <v>0</v>
      </c>
      <c r="F5097" s="18">
        <v>1</v>
      </c>
      <c r="G5097" s="18">
        <f t="shared" si="241"/>
        <v>0</v>
      </c>
    </row>
    <row r="5098" spans="1:7">
      <c r="A5098" t="e">
        <f>_xlfn.XLOOKUP(I5098,UTILIZADAS[Contacto1],UTILIZADAS[Source.Name],,0)</f>
        <v>#N/A</v>
      </c>
      <c r="B5098" s="18" t="e">
        <f>VLOOKUP(J5098,Ref!A:C,3,0)</f>
        <v>#N/A</v>
      </c>
      <c r="C5098" s="18" t="e">
        <f>VLOOKUP(J5098,Ref!A:D,4,0)</f>
        <v>#N/A</v>
      </c>
      <c r="D5098" s="18" t="str">
        <f t="shared" si="240"/>
        <v>00/ene</v>
      </c>
      <c r="E5098" s="18">
        <f t="shared" si="239"/>
        <v>0</v>
      </c>
      <c r="F5098" s="18">
        <v>1</v>
      </c>
      <c r="G5098" s="18">
        <f t="shared" si="241"/>
        <v>0</v>
      </c>
    </row>
    <row r="5099" spans="1:7">
      <c r="A5099" t="e">
        <f>_xlfn.XLOOKUP(I5099,UTILIZADAS[Contacto1],UTILIZADAS[Source.Name],,0)</f>
        <v>#N/A</v>
      </c>
      <c r="B5099" s="18" t="e">
        <f>VLOOKUP(J5099,Ref!A:C,3,0)</f>
        <v>#N/A</v>
      </c>
      <c r="C5099" s="18" t="e">
        <f>VLOOKUP(J5099,Ref!A:D,4,0)</f>
        <v>#N/A</v>
      </c>
      <c r="D5099" s="18" t="str">
        <f t="shared" si="240"/>
        <v>00/ene</v>
      </c>
      <c r="E5099" s="18">
        <f t="shared" si="239"/>
        <v>0</v>
      </c>
      <c r="F5099" s="18">
        <v>1</v>
      </c>
      <c r="G5099" s="18">
        <f t="shared" si="241"/>
        <v>0</v>
      </c>
    </row>
    <row r="5100" spans="1:7">
      <c r="A5100" t="e">
        <f>_xlfn.XLOOKUP(I5100,UTILIZADAS[Contacto1],UTILIZADAS[Source.Name],,0)</f>
        <v>#N/A</v>
      </c>
      <c r="B5100" s="18" t="e">
        <f>VLOOKUP(J5100,Ref!A:C,3,0)</f>
        <v>#N/A</v>
      </c>
      <c r="C5100" s="18" t="e">
        <f>VLOOKUP(J5100,Ref!A:D,4,0)</f>
        <v>#N/A</v>
      </c>
      <c r="D5100" s="18" t="str">
        <f t="shared" si="240"/>
        <v>00/ene</v>
      </c>
      <c r="E5100" s="18">
        <f t="shared" si="239"/>
        <v>0</v>
      </c>
      <c r="F5100" s="18">
        <v>1</v>
      </c>
      <c r="G5100" s="18">
        <f t="shared" si="241"/>
        <v>0</v>
      </c>
    </row>
    <row r="5101" spans="1:7">
      <c r="A5101" t="e">
        <f>_xlfn.XLOOKUP(I5101,UTILIZADAS[Contacto1],UTILIZADAS[Source.Name],,0)</f>
        <v>#N/A</v>
      </c>
      <c r="B5101" s="18" t="e">
        <f>VLOOKUP(J5101,Ref!A:C,3,0)</f>
        <v>#N/A</v>
      </c>
      <c r="C5101" s="18" t="e">
        <f>VLOOKUP(J5101,Ref!A:D,4,0)</f>
        <v>#N/A</v>
      </c>
      <c r="D5101" s="18" t="str">
        <f t="shared" si="240"/>
        <v>00/ene</v>
      </c>
      <c r="E5101" s="18">
        <f t="shared" si="239"/>
        <v>0</v>
      </c>
      <c r="F5101" s="18">
        <v>1</v>
      </c>
      <c r="G5101" s="18">
        <f t="shared" si="241"/>
        <v>0</v>
      </c>
    </row>
    <row r="5102" spans="1:7">
      <c r="A5102" t="e">
        <f>_xlfn.XLOOKUP(I5102,UTILIZADAS[Contacto1],UTILIZADAS[Source.Name],,0)</f>
        <v>#N/A</v>
      </c>
      <c r="B5102" s="18" t="e">
        <f>VLOOKUP(J5102,Ref!A:C,3,0)</f>
        <v>#N/A</v>
      </c>
      <c r="C5102" s="18" t="e">
        <f>VLOOKUP(J5102,Ref!A:D,4,0)</f>
        <v>#N/A</v>
      </c>
      <c r="D5102" s="18" t="str">
        <f t="shared" si="240"/>
        <v>00/ene</v>
      </c>
      <c r="E5102" s="18">
        <f t="shared" si="239"/>
        <v>0</v>
      </c>
      <c r="F5102" s="18">
        <v>1</v>
      </c>
      <c r="G5102" s="18">
        <f t="shared" si="241"/>
        <v>0</v>
      </c>
    </row>
    <row r="5103" spans="1:7">
      <c r="A5103" t="e">
        <f>_xlfn.XLOOKUP(I5103,UTILIZADAS[Contacto1],UTILIZADAS[Source.Name],,0)</f>
        <v>#N/A</v>
      </c>
      <c r="B5103" s="18" t="e">
        <f>VLOOKUP(J5103,Ref!A:C,3,0)</f>
        <v>#N/A</v>
      </c>
      <c r="C5103" s="18" t="e">
        <f>VLOOKUP(J5103,Ref!A:D,4,0)</f>
        <v>#N/A</v>
      </c>
      <c r="D5103" s="18" t="str">
        <f t="shared" si="240"/>
        <v>00/ene</v>
      </c>
      <c r="E5103" s="18">
        <f t="shared" si="239"/>
        <v>0</v>
      </c>
      <c r="F5103" s="18">
        <v>1</v>
      </c>
      <c r="G5103" s="18">
        <f t="shared" si="241"/>
        <v>0</v>
      </c>
    </row>
    <row r="5104" spans="1:7">
      <c r="A5104" t="e">
        <f>_xlfn.XLOOKUP(I5104,UTILIZADAS[Contacto1],UTILIZADAS[Source.Name],,0)</f>
        <v>#N/A</v>
      </c>
      <c r="B5104" s="18" t="e">
        <f>VLOOKUP(J5104,Ref!A:C,3,0)</f>
        <v>#N/A</v>
      </c>
      <c r="C5104" s="18" t="e">
        <f>VLOOKUP(J5104,Ref!A:D,4,0)</f>
        <v>#N/A</v>
      </c>
      <c r="D5104" s="18" t="str">
        <f t="shared" si="240"/>
        <v>00/ene</v>
      </c>
      <c r="E5104" s="18">
        <f t="shared" si="239"/>
        <v>0</v>
      </c>
      <c r="F5104" s="18">
        <v>1</v>
      </c>
      <c r="G5104" s="18">
        <f t="shared" si="241"/>
        <v>0</v>
      </c>
    </row>
    <row r="5105" spans="1:7">
      <c r="A5105" t="e">
        <f>_xlfn.XLOOKUP(I5105,UTILIZADAS[Contacto1],UTILIZADAS[Source.Name],,0)</f>
        <v>#N/A</v>
      </c>
      <c r="B5105" s="18" t="e">
        <f>VLOOKUP(J5105,Ref!A:C,3,0)</f>
        <v>#N/A</v>
      </c>
      <c r="C5105" s="18" t="e">
        <f>VLOOKUP(J5105,Ref!A:D,4,0)</f>
        <v>#N/A</v>
      </c>
      <c r="D5105" s="18" t="str">
        <f t="shared" si="240"/>
        <v>00/ene</v>
      </c>
      <c r="E5105" s="18">
        <f t="shared" si="239"/>
        <v>0</v>
      </c>
      <c r="F5105" s="18">
        <v>1</v>
      </c>
      <c r="G5105" s="18">
        <f t="shared" si="241"/>
        <v>0</v>
      </c>
    </row>
    <row r="5106" spans="1:7">
      <c r="A5106" t="e">
        <f>_xlfn.XLOOKUP(I5106,UTILIZADAS[Contacto1],UTILIZADAS[Source.Name],,0)</f>
        <v>#N/A</v>
      </c>
      <c r="B5106" s="18" t="e">
        <f>VLOOKUP(J5106,Ref!A:C,3,0)</f>
        <v>#N/A</v>
      </c>
      <c r="C5106" s="18" t="e">
        <f>VLOOKUP(J5106,Ref!A:D,4,0)</f>
        <v>#N/A</v>
      </c>
      <c r="D5106" s="18" t="str">
        <f t="shared" si="240"/>
        <v>00/ene</v>
      </c>
      <c r="E5106" s="18">
        <f t="shared" si="239"/>
        <v>0</v>
      </c>
      <c r="F5106" s="18">
        <v>1</v>
      </c>
      <c r="G5106" s="18">
        <f t="shared" si="241"/>
        <v>0</v>
      </c>
    </row>
    <row r="5107" spans="1:7">
      <c r="A5107" t="e">
        <f>_xlfn.XLOOKUP(I5107,UTILIZADAS[Contacto1],UTILIZADAS[Source.Name],,0)</f>
        <v>#N/A</v>
      </c>
      <c r="B5107" s="18" t="e">
        <f>VLOOKUP(J5107,Ref!A:C,3,0)</f>
        <v>#N/A</v>
      </c>
      <c r="C5107" s="18" t="e">
        <f>VLOOKUP(J5107,Ref!A:D,4,0)</f>
        <v>#N/A</v>
      </c>
      <c r="D5107" s="18" t="str">
        <f t="shared" si="240"/>
        <v>00/ene</v>
      </c>
      <c r="E5107" s="18">
        <f t="shared" si="239"/>
        <v>0</v>
      </c>
      <c r="F5107" s="18">
        <v>1</v>
      </c>
      <c r="G5107" s="18">
        <f t="shared" si="241"/>
        <v>0</v>
      </c>
    </row>
    <row r="5108" spans="1:7">
      <c r="A5108" t="e">
        <f>_xlfn.XLOOKUP(I5108,UTILIZADAS[Contacto1],UTILIZADAS[Source.Name],,0)</f>
        <v>#N/A</v>
      </c>
      <c r="B5108" s="18" t="e">
        <f>VLOOKUP(J5108,Ref!A:C,3,0)</f>
        <v>#N/A</v>
      </c>
      <c r="C5108" s="18" t="e">
        <f>VLOOKUP(J5108,Ref!A:D,4,0)</f>
        <v>#N/A</v>
      </c>
      <c r="D5108" s="18" t="str">
        <f t="shared" si="240"/>
        <v>00/ene</v>
      </c>
      <c r="E5108" s="18">
        <f t="shared" si="239"/>
        <v>0</v>
      </c>
      <c r="F5108" s="18">
        <v>1</v>
      </c>
      <c r="G5108" s="18">
        <f t="shared" si="241"/>
        <v>0</v>
      </c>
    </row>
    <row r="5109" spans="1:7">
      <c r="A5109" t="e">
        <f>_xlfn.XLOOKUP(I5109,UTILIZADAS[Contacto1],UTILIZADAS[Source.Name],,0)</f>
        <v>#N/A</v>
      </c>
      <c r="B5109" s="18" t="e">
        <f>VLOOKUP(J5109,Ref!A:C,3,0)</f>
        <v>#N/A</v>
      </c>
      <c r="C5109" s="18" t="e">
        <f>VLOOKUP(J5109,Ref!A:D,4,0)</f>
        <v>#N/A</v>
      </c>
      <c r="D5109" s="18" t="str">
        <f t="shared" si="240"/>
        <v>00/ene</v>
      </c>
      <c r="E5109" s="18">
        <f t="shared" si="239"/>
        <v>0</v>
      </c>
      <c r="F5109" s="18">
        <v>1</v>
      </c>
      <c r="G5109" s="18">
        <f t="shared" si="241"/>
        <v>0</v>
      </c>
    </row>
    <row r="5110" spans="1:7">
      <c r="A5110" t="e">
        <f>_xlfn.XLOOKUP(I5110,UTILIZADAS[Contacto1],UTILIZADAS[Source.Name],,0)</f>
        <v>#N/A</v>
      </c>
      <c r="B5110" s="18" t="e">
        <f>VLOOKUP(J5110,Ref!A:C,3,0)</f>
        <v>#N/A</v>
      </c>
      <c r="C5110" s="18" t="e">
        <f>VLOOKUP(J5110,Ref!A:D,4,0)</f>
        <v>#N/A</v>
      </c>
      <c r="D5110" s="18" t="str">
        <f t="shared" si="240"/>
        <v>00/ene</v>
      </c>
      <c r="E5110" s="18">
        <f t="shared" si="239"/>
        <v>0</v>
      </c>
      <c r="F5110" s="18">
        <v>1</v>
      </c>
      <c r="G5110" s="18">
        <f t="shared" si="241"/>
        <v>0</v>
      </c>
    </row>
    <row r="5111" spans="1:7">
      <c r="A5111" t="e">
        <f>_xlfn.XLOOKUP(I5111,UTILIZADAS[Contacto1],UTILIZADAS[Source.Name],,0)</f>
        <v>#N/A</v>
      </c>
      <c r="B5111" s="18" t="e">
        <f>VLOOKUP(J5111,Ref!A:C,3,0)</f>
        <v>#N/A</v>
      </c>
      <c r="C5111" s="18" t="e">
        <f>VLOOKUP(J5111,Ref!A:D,4,0)</f>
        <v>#N/A</v>
      </c>
      <c r="D5111" s="18" t="str">
        <f t="shared" si="240"/>
        <v>00/ene</v>
      </c>
      <c r="E5111" s="18">
        <f t="shared" si="239"/>
        <v>0</v>
      </c>
      <c r="F5111" s="18">
        <v>1</v>
      </c>
      <c r="G5111" s="18">
        <f t="shared" si="241"/>
        <v>0</v>
      </c>
    </row>
    <row r="5112" spans="1:7">
      <c r="A5112" t="e">
        <f>_xlfn.XLOOKUP(I5112,UTILIZADAS[Contacto1],UTILIZADAS[Source.Name],,0)</f>
        <v>#N/A</v>
      </c>
      <c r="B5112" s="18" t="e">
        <f>VLOOKUP(J5112,Ref!A:C,3,0)</f>
        <v>#N/A</v>
      </c>
      <c r="C5112" s="18" t="e">
        <f>VLOOKUP(J5112,Ref!A:D,4,0)</f>
        <v>#N/A</v>
      </c>
      <c r="D5112" s="18" t="str">
        <f t="shared" si="240"/>
        <v>00/ene</v>
      </c>
      <c r="E5112" s="18">
        <f t="shared" si="239"/>
        <v>0</v>
      </c>
      <c r="F5112" s="18">
        <v>1</v>
      </c>
      <c r="G5112" s="18">
        <f t="shared" si="241"/>
        <v>0</v>
      </c>
    </row>
    <row r="5113" spans="1:7">
      <c r="A5113" t="e">
        <f>_xlfn.XLOOKUP(I5113,UTILIZADAS[Contacto1],UTILIZADAS[Source.Name],,0)</f>
        <v>#N/A</v>
      </c>
      <c r="B5113" s="18" t="e">
        <f>VLOOKUP(J5113,Ref!A:C,3,0)</f>
        <v>#N/A</v>
      </c>
      <c r="C5113" s="18" t="e">
        <f>VLOOKUP(J5113,Ref!A:D,4,0)</f>
        <v>#N/A</v>
      </c>
      <c r="D5113" s="18" t="str">
        <f t="shared" si="240"/>
        <v>00/ene</v>
      </c>
      <c r="E5113" s="18">
        <f t="shared" si="239"/>
        <v>0</v>
      </c>
      <c r="F5113" s="18">
        <v>1</v>
      </c>
      <c r="G5113" s="18">
        <f t="shared" si="241"/>
        <v>0</v>
      </c>
    </row>
    <row r="5114" spans="1:7">
      <c r="A5114" t="e">
        <f>_xlfn.XLOOKUP(I5114,UTILIZADAS[Contacto1],UTILIZADAS[Source.Name],,0)</f>
        <v>#N/A</v>
      </c>
      <c r="B5114" s="18" t="e">
        <f>VLOOKUP(J5114,Ref!A:C,3,0)</f>
        <v>#N/A</v>
      </c>
      <c r="C5114" s="18" t="e">
        <f>VLOOKUP(J5114,Ref!A:D,4,0)</f>
        <v>#N/A</v>
      </c>
      <c r="D5114" s="18" t="str">
        <f t="shared" si="240"/>
        <v>00/ene</v>
      </c>
      <c r="E5114" s="18">
        <f t="shared" si="239"/>
        <v>0</v>
      </c>
      <c r="F5114" s="18">
        <v>1</v>
      </c>
      <c r="G5114" s="18">
        <f t="shared" si="241"/>
        <v>0</v>
      </c>
    </row>
    <row r="5115" spans="1:7">
      <c r="A5115" t="e">
        <f>_xlfn.XLOOKUP(I5115,UTILIZADAS[Contacto1],UTILIZADAS[Source.Name],,0)</f>
        <v>#N/A</v>
      </c>
      <c r="B5115" s="18" t="e">
        <f>VLOOKUP(J5115,Ref!A:C,3,0)</f>
        <v>#N/A</v>
      </c>
      <c r="C5115" s="18" t="e">
        <f>VLOOKUP(J5115,Ref!A:D,4,0)</f>
        <v>#N/A</v>
      </c>
      <c r="D5115" s="18" t="str">
        <f t="shared" si="240"/>
        <v>00/ene</v>
      </c>
      <c r="E5115" s="18">
        <f t="shared" si="239"/>
        <v>0</v>
      </c>
      <c r="F5115" s="18">
        <v>1</v>
      </c>
      <c r="G5115" s="18">
        <f t="shared" si="241"/>
        <v>0</v>
      </c>
    </row>
    <row r="5116" spans="1:7">
      <c r="A5116" t="e">
        <f>_xlfn.XLOOKUP(I5116,UTILIZADAS[Contacto1],UTILIZADAS[Source.Name],,0)</f>
        <v>#N/A</v>
      </c>
      <c r="B5116" s="18" t="e">
        <f>VLOOKUP(J5116,Ref!A:C,3,0)</f>
        <v>#N/A</v>
      </c>
      <c r="C5116" s="18" t="e">
        <f>VLOOKUP(J5116,Ref!A:D,4,0)</f>
        <v>#N/A</v>
      </c>
      <c r="D5116" s="18" t="str">
        <f t="shared" si="240"/>
        <v>00/ene</v>
      </c>
      <c r="E5116" s="18">
        <f t="shared" si="239"/>
        <v>0</v>
      </c>
      <c r="F5116" s="18">
        <v>1</v>
      </c>
      <c r="G5116" s="18">
        <f t="shared" si="241"/>
        <v>0</v>
      </c>
    </row>
    <row r="5117" spans="1:7">
      <c r="A5117" t="e">
        <f>_xlfn.XLOOKUP(I5117,UTILIZADAS[Contacto1],UTILIZADAS[Source.Name],,0)</f>
        <v>#N/A</v>
      </c>
      <c r="B5117" s="18" t="e">
        <f>VLOOKUP(J5117,Ref!A:C,3,0)</f>
        <v>#N/A</v>
      </c>
      <c r="C5117" s="18" t="e">
        <f>VLOOKUP(J5117,Ref!A:D,4,0)</f>
        <v>#N/A</v>
      </c>
      <c r="D5117" s="18" t="str">
        <f t="shared" si="240"/>
        <v>00/ene</v>
      </c>
      <c r="E5117" s="18">
        <f t="shared" si="239"/>
        <v>0</v>
      </c>
      <c r="F5117" s="18">
        <v>1</v>
      </c>
      <c r="G5117" s="18">
        <f t="shared" si="241"/>
        <v>0</v>
      </c>
    </row>
    <row r="5118" spans="1:7">
      <c r="A5118" t="e">
        <f>_xlfn.XLOOKUP(I5118,UTILIZADAS[Contacto1],UTILIZADAS[Source.Name],,0)</f>
        <v>#N/A</v>
      </c>
      <c r="B5118" s="18" t="e">
        <f>VLOOKUP(J5118,Ref!A:C,3,0)</f>
        <v>#N/A</v>
      </c>
      <c r="C5118" s="18" t="e">
        <f>VLOOKUP(J5118,Ref!A:D,4,0)</f>
        <v>#N/A</v>
      </c>
      <c r="D5118" s="18" t="str">
        <f t="shared" si="240"/>
        <v>00/ene</v>
      </c>
      <c r="E5118" s="18">
        <f t="shared" si="239"/>
        <v>0</v>
      </c>
      <c r="F5118" s="18">
        <v>1</v>
      </c>
      <c r="G5118" s="18">
        <f t="shared" si="241"/>
        <v>0</v>
      </c>
    </row>
    <row r="5119" spans="1:7">
      <c r="A5119" t="e">
        <f>_xlfn.XLOOKUP(I5119,UTILIZADAS[Contacto1],UTILIZADAS[Source.Name],,0)</f>
        <v>#N/A</v>
      </c>
      <c r="B5119" s="18" t="e">
        <f>VLOOKUP(J5119,Ref!A:C,3,0)</f>
        <v>#N/A</v>
      </c>
      <c r="C5119" s="18" t="e">
        <f>VLOOKUP(J5119,Ref!A:D,4,0)</f>
        <v>#N/A</v>
      </c>
      <c r="D5119" s="18" t="str">
        <f t="shared" si="240"/>
        <v>00/ene</v>
      </c>
      <c r="E5119" s="18">
        <f t="shared" si="239"/>
        <v>0</v>
      </c>
      <c r="F5119" s="18">
        <v>1</v>
      </c>
      <c r="G5119" s="18">
        <f t="shared" si="241"/>
        <v>0</v>
      </c>
    </row>
    <row r="5120" spans="1:7">
      <c r="A5120" t="e">
        <f>_xlfn.XLOOKUP(I5120,UTILIZADAS[Contacto1],UTILIZADAS[Source.Name],,0)</f>
        <v>#N/A</v>
      </c>
      <c r="B5120" s="18" t="e">
        <f>VLOOKUP(J5120,Ref!A:C,3,0)</f>
        <v>#N/A</v>
      </c>
      <c r="C5120" s="18" t="e">
        <f>VLOOKUP(J5120,Ref!A:D,4,0)</f>
        <v>#N/A</v>
      </c>
      <c r="D5120" s="18" t="str">
        <f t="shared" si="240"/>
        <v>00/ene</v>
      </c>
      <c r="E5120" s="18">
        <f t="shared" si="239"/>
        <v>0</v>
      </c>
      <c r="F5120" s="18">
        <v>1</v>
      </c>
      <c r="G5120" s="18">
        <f t="shared" si="241"/>
        <v>0</v>
      </c>
    </row>
    <row r="5121" spans="1:7">
      <c r="A5121" t="e">
        <f>_xlfn.XLOOKUP(I5121,UTILIZADAS[Contacto1],UTILIZADAS[Source.Name],,0)</f>
        <v>#N/A</v>
      </c>
      <c r="B5121" s="18" t="e">
        <f>VLOOKUP(J5121,Ref!A:C,3,0)</f>
        <v>#N/A</v>
      </c>
      <c r="C5121" s="18" t="e">
        <f>VLOOKUP(J5121,Ref!A:D,4,0)</f>
        <v>#N/A</v>
      </c>
      <c r="D5121" s="18" t="str">
        <f t="shared" si="240"/>
        <v>00/ene</v>
      </c>
      <c r="E5121" s="18">
        <f t="shared" si="239"/>
        <v>0</v>
      </c>
      <c r="F5121" s="18">
        <v>1</v>
      </c>
      <c r="G5121" s="18">
        <f t="shared" si="241"/>
        <v>0</v>
      </c>
    </row>
    <row r="5122" spans="1:7">
      <c r="A5122" t="e">
        <f>_xlfn.XLOOKUP(I5122,UTILIZADAS[Contacto1],UTILIZADAS[Source.Name],,0)</f>
        <v>#N/A</v>
      </c>
      <c r="B5122" s="18" t="e">
        <f>VLOOKUP(J5122,Ref!A:C,3,0)</f>
        <v>#N/A</v>
      </c>
      <c r="C5122" s="18" t="e">
        <f>VLOOKUP(J5122,Ref!A:D,4,0)</f>
        <v>#N/A</v>
      </c>
      <c r="D5122" s="18" t="str">
        <f t="shared" si="240"/>
        <v>00/ene</v>
      </c>
      <c r="E5122" s="18">
        <f t="shared" ref="E5122:E5185" si="242">+COUNTIF(I:I,I5122)</f>
        <v>0</v>
      </c>
      <c r="F5122" s="18">
        <v>1</v>
      </c>
      <c r="G5122" s="18">
        <f t="shared" si="241"/>
        <v>0</v>
      </c>
    </row>
    <row r="5123" spans="1:7">
      <c r="A5123" t="e">
        <f>_xlfn.XLOOKUP(I5123,UTILIZADAS[Contacto1],UTILIZADAS[Source.Name],,0)</f>
        <v>#N/A</v>
      </c>
      <c r="B5123" s="18" t="e">
        <f>VLOOKUP(J5123,Ref!A:C,3,0)</f>
        <v>#N/A</v>
      </c>
      <c r="C5123" s="18" t="e">
        <f>VLOOKUP(J5123,Ref!A:D,4,0)</f>
        <v>#N/A</v>
      </c>
      <c r="D5123" s="18" t="str">
        <f t="shared" si="240"/>
        <v>00/ene</v>
      </c>
      <c r="E5123" s="18">
        <f t="shared" si="242"/>
        <v>0</v>
      </c>
      <c r="F5123" s="18">
        <v>1</v>
      </c>
      <c r="G5123" s="18">
        <f t="shared" si="241"/>
        <v>0</v>
      </c>
    </row>
    <row r="5124" spans="1:7">
      <c r="A5124" t="e">
        <f>_xlfn.XLOOKUP(I5124,UTILIZADAS[Contacto1],UTILIZADAS[Source.Name],,0)</f>
        <v>#N/A</v>
      </c>
      <c r="B5124" s="18" t="e">
        <f>VLOOKUP(J5124,Ref!A:C,3,0)</f>
        <v>#N/A</v>
      </c>
      <c r="C5124" s="18" t="e">
        <f>VLOOKUP(J5124,Ref!A:D,4,0)</f>
        <v>#N/A</v>
      </c>
      <c r="D5124" s="18" t="str">
        <f t="shared" si="240"/>
        <v>00/ene</v>
      </c>
      <c r="E5124" s="18">
        <f t="shared" si="242"/>
        <v>0</v>
      </c>
      <c r="F5124" s="18">
        <v>1</v>
      </c>
      <c r="G5124" s="18">
        <f t="shared" si="241"/>
        <v>0</v>
      </c>
    </row>
    <row r="5125" spans="1:7">
      <c r="A5125" t="e">
        <f>_xlfn.XLOOKUP(I5125,UTILIZADAS[Contacto1],UTILIZADAS[Source.Name],,0)</f>
        <v>#N/A</v>
      </c>
      <c r="B5125" s="18" t="e">
        <f>VLOOKUP(J5125,Ref!A:C,3,0)</f>
        <v>#N/A</v>
      </c>
      <c r="C5125" s="18" t="e">
        <f>VLOOKUP(J5125,Ref!A:D,4,0)</f>
        <v>#N/A</v>
      </c>
      <c r="D5125" s="18" t="str">
        <f t="shared" si="240"/>
        <v>00/ene</v>
      </c>
      <c r="E5125" s="18">
        <f t="shared" si="242"/>
        <v>0</v>
      </c>
      <c r="F5125" s="18">
        <v>1</v>
      </c>
      <c r="G5125" s="18">
        <f t="shared" si="241"/>
        <v>0</v>
      </c>
    </row>
    <row r="5126" spans="1:7">
      <c r="A5126" t="e">
        <f>_xlfn.XLOOKUP(I5126,UTILIZADAS[Contacto1],UTILIZADAS[Source.Name],,0)</f>
        <v>#N/A</v>
      </c>
      <c r="B5126" s="18" t="e">
        <f>VLOOKUP(J5126,Ref!A:C,3,0)</f>
        <v>#N/A</v>
      </c>
      <c r="C5126" s="18" t="e">
        <f>VLOOKUP(J5126,Ref!A:D,4,0)</f>
        <v>#N/A</v>
      </c>
      <c r="D5126" s="18" t="str">
        <f t="shared" si="240"/>
        <v>00/ene</v>
      </c>
      <c r="E5126" s="18">
        <f t="shared" si="242"/>
        <v>0</v>
      </c>
      <c r="F5126" s="18">
        <v>1</v>
      </c>
      <c r="G5126" s="18">
        <f t="shared" si="241"/>
        <v>0</v>
      </c>
    </row>
    <row r="5127" spans="1:7">
      <c r="A5127" t="e">
        <f>_xlfn.XLOOKUP(I5127,UTILIZADAS[Contacto1],UTILIZADAS[Source.Name],,0)</f>
        <v>#N/A</v>
      </c>
      <c r="B5127" s="18" t="e">
        <f>VLOOKUP(J5127,Ref!A:C,3,0)</f>
        <v>#N/A</v>
      </c>
      <c r="C5127" s="18" t="e">
        <f>VLOOKUP(J5127,Ref!A:D,4,0)</f>
        <v>#N/A</v>
      </c>
      <c r="D5127" s="18" t="str">
        <f t="shared" si="240"/>
        <v>00/ene</v>
      </c>
      <c r="E5127" s="18">
        <f t="shared" si="242"/>
        <v>0</v>
      </c>
      <c r="F5127" s="18">
        <v>1</v>
      </c>
      <c r="G5127" s="18">
        <f t="shared" si="241"/>
        <v>0</v>
      </c>
    </row>
    <row r="5128" spans="1:7">
      <c r="A5128" t="e">
        <f>_xlfn.XLOOKUP(I5128,UTILIZADAS[Contacto1],UTILIZADAS[Source.Name],,0)</f>
        <v>#N/A</v>
      </c>
      <c r="B5128" s="18" t="e">
        <f>VLOOKUP(J5128,Ref!A:C,3,0)</f>
        <v>#N/A</v>
      </c>
      <c r="C5128" s="18" t="e">
        <f>VLOOKUP(J5128,Ref!A:D,4,0)</f>
        <v>#N/A</v>
      </c>
      <c r="D5128" s="18" t="str">
        <f t="shared" si="240"/>
        <v>00/ene</v>
      </c>
      <c r="E5128" s="18">
        <f t="shared" si="242"/>
        <v>0</v>
      </c>
      <c r="F5128" s="18">
        <v>1</v>
      </c>
      <c r="G5128" s="18">
        <f t="shared" si="241"/>
        <v>0</v>
      </c>
    </row>
    <row r="5129" spans="1:7">
      <c r="A5129" t="e">
        <f>_xlfn.XLOOKUP(I5129,UTILIZADAS[Contacto1],UTILIZADAS[Source.Name],,0)</f>
        <v>#N/A</v>
      </c>
      <c r="B5129" s="18" t="e">
        <f>VLOOKUP(J5129,Ref!A:C,3,0)</f>
        <v>#N/A</v>
      </c>
      <c r="C5129" s="18" t="e">
        <f>VLOOKUP(J5129,Ref!A:D,4,0)</f>
        <v>#N/A</v>
      </c>
      <c r="D5129" s="18" t="str">
        <f t="shared" si="240"/>
        <v>00/ene</v>
      </c>
      <c r="E5129" s="18">
        <f t="shared" si="242"/>
        <v>0</v>
      </c>
      <c r="F5129" s="18">
        <v>1</v>
      </c>
      <c r="G5129" s="18">
        <f t="shared" si="241"/>
        <v>0</v>
      </c>
    </row>
    <row r="5130" spans="1:7">
      <c r="A5130" t="e">
        <f>_xlfn.XLOOKUP(I5130,UTILIZADAS[Contacto1],UTILIZADAS[Source.Name],,0)</f>
        <v>#N/A</v>
      </c>
      <c r="B5130" s="18" t="e">
        <f>VLOOKUP(J5130,Ref!A:C,3,0)</f>
        <v>#N/A</v>
      </c>
      <c r="C5130" s="18" t="e">
        <f>VLOOKUP(J5130,Ref!A:D,4,0)</f>
        <v>#N/A</v>
      </c>
      <c r="D5130" s="18" t="str">
        <f t="shared" si="240"/>
        <v>00/ene</v>
      </c>
      <c r="E5130" s="18">
        <f t="shared" si="242"/>
        <v>0</v>
      </c>
      <c r="F5130" s="18">
        <v>1</v>
      </c>
      <c r="G5130" s="18">
        <f t="shared" si="241"/>
        <v>0</v>
      </c>
    </row>
    <row r="5131" spans="1:7">
      <c r="A5131" t="e">
        <f>_xlfn.XLOOKUP(I5131,UTILIZADAS[Contacto1],UTILIZADAS[Source.Name],,0)</f>
        <v>#N/A</v>
      </c>
      <c r="B5131" s="18" t="e">
        <f>VLOOKUP(J5131,Ref!A:C,3,0)</f>
        <v>#N/A</v>
      </c>
      <c r="C5131" s="18" t="e">
        <f>VLOOKUP(J5131,Ref!A:D,4,0)</f>
        <v>#N/A</v>
      </c>
      <c r="D5131" s="18" t="str">
        <f t="shared" si="240"/>
        <v>00/ene</v>
      </c>
      <c r="E5131" s="18">
        <f t="shared" si="242"/>
        <v>0</v>
      </c>
      <c r="F5131" s="18">
        <v>1</v>
      </c>
      <c r="G5131" s="18">
        <f t="shared" si="241"/>
        <v>0</v>
      </c>
    </row>
    <row r="5132" spans="1:7">
      <c r="A5132" t="e">
        <f>_xlfn.XLOOKUP(I5132,UTILIZADAS[Contacto1],UTILIZADAS[Source.Name],,0)</f>
        <v>#N/A</v>
      </c>
      <c r="B5132" s="18" t="e">
        <f>VLOOKUP(J5132,Ref!A:C,3,0)</f>
        <v>#N/A</v>
      </c>
      <c r="C5132" s="18" t="e">
        <f>VLOOKUP(J5132,Ref!A:D,4,0)</f>
        <v>#N/A</v>
      </c>
      <c r="D5132" s="18" t="str">
        <f t="shared" si="240"/>
        <v>00/ene</v>
      </c>
      <c r="E5132" s="18">
        <f t="shared" si="242"/>
        <v>0</v>
      </c>
      <c r="F5132" s="18">
        <v>1</v>
      </c>
      <c r="G5132" s="18">
        <f t="shared" si="241"/>
        <v>0</v>
      </c>
    </row>
    <row r="5133" spans="1:7">
      <c r="A5133" t="e">
        <f>_xlfn.XLOOKUP(I5133,UTILIZADAS[Contacto1],UTILIZADAS[Source.Name],,0)</f>
        <v>#N/A</v>
      </c>
      <c r="B5133" s="18" t="e">
        <f>VLOOKUP(J5133,Ref!A:C,3,0)</f>
        <v>#N/A</v>
      </c>
      <c r="C5133" s="18" t="e">
        <f>VLOOKUP(J5133,Ref!A:D,4,0)</f>
        <v>#N/A</v>
      </c>
      <c r="D5133" s="18" t="str">
        <f t="shared" si="240"/>
        <v>00/ene</v>
      </c>
      <c r="E5133" s="18">
        <f t="shared" si="242"/>
        <v>0</v>
      </c>
      <c r="F5133" s="18">
        <v>1</v>
      </c>
      <c r="G5133" s="18">
        <f t="shared" si="241"/>
        <v>0</v>
      </c>
    </row>
    <row r="5134" spans="1:7">
      <c r="A5134" t="e">
        <f>_xlfn.XLOOKUP(I5134,UTILIZADAS[Contacto1],UTILIZADAS[Source.Name],,0)</f>
        <v>#N/A</v>
      </c>
      <c r="B5134" s="18" t="e">
        <f>VLOOKUP(J5134,Ref!A:C,3,0)</f>
        <v>#N/A</v>
      </c>
      <c r="C5134" s="18" t="e">
        <f>VLOOKUP(J5134,Ref!A:D,4,0)</f>
        <v>#N/A</v>
      </c>
      <c r="D5134" s="18" t="str">
        <f t="shared" si="240"/>
        <v>00/ene</v>
      </c>
      <c r="E5134" s="18">
        <f t="shared" si="242"/>
        <v>0</v>
      </c>
      <c r="F5134" s="18">
        <v>1</v>
      </c>
      <c r="G5134" s="18">
        <f t="shared" si="241"/>
        <v>0</v>
      </c>
    </row>
    <row r="5135" spans="1:7">
      <c r="A5135" t="e">
        <f>_xlfn.XLOOKUP(I5135,UTILIZADAS[Contacto1],UTILIZADAS[Source.Name],,0)</f>
        <v>#N/A</v>
      </c>
      <c r="B5135" s="18" t="e">
        <f>VLOOKUP(J5135,Ref!A:C,3,0)</f>
        <v>#N/A</v>
      </c>
      <c r="C5135" s="18" t="e">
        <f>VLOOKUP(J5135,Ref!A:D,4,0)</f>
        <v>#N/A</v>
      </c>
      <c r="D5135" s="18" t="str">
        <f t="shared" si="240"/>
        <v>00/ene</v>
      </c>
      <c r="E5135" s="18">
        <f t="shared" si="242"/>
        <v>0</v>
      </c>
      <c r="F5135" s="18">
        <v>1</v>
      </c>
      <c r="G5135" s="18">
        <f t="shared" si="241"/>
        <v>0</v>
      </c>
    </row>
    <row r="5136" spans="1:7">
      <c r="A5136" t="e">
        <f>_xlfn.XLOOKUP(I5136,UTILIZADAS[Contacto1],UTILIZADAS[Source.Name],,0)</f>
        <v>#N/A</v>
      </c>
      <c r="B5136" s="18" t="e">
        <f>VLOOKUP(J5136,Ref!A:C,3,0)</f>
        <v>#N/A</v>
      </c>
      <c r="C5136" s="18" t="e">
        <f>VLOOKUP(J5136,Ref!A:D,4,0)</f>
        <v>#N/A</v>
      </c>
      <c r="D5136" s="18" t="str">
        <f t="shared" si="240"/>
        <v>00/ene</v>
      </c>
      <c r="E5136" s="18">
        <f t="shared" si="242"/>
        <v>0</v>
      </c>
      <c r="F5136" s="18">
        <v>1</v>
      </c>
      <c r="G5136" s="18">
        <f t="shared" si="241"/>
        <v>0</v>
      </c>
    </row>
    <row r="5137" spans="1:7">
      <c r="A5137" t="e">
        <f>_xlfn.XLOOKUP(I5137,UTILIZADAS[Contacto1],UTILIZADAS[Source.Name],,0)</f>
        <v>#N/A</v>
      </c>
      <c r="B5137" s="18" t="e">
        <f>VLOOKUP(J5137,Ref!A:C,3,0)</f>
        <v>#N/A</v>
      </c>
      <c r="C5137" s="18" t="e">
        <f>VLOOKUP(J5137,Ref!A:D,4,0)</f>
        <v>#N/A</v>
      </c>
      <c r="D5137" s="18" t="str">
        <f t="shared" ref="D5137:D5200" si="243">TEXT(H5137,"dd/mmm")</f>
        <v>00/ene</v>
      </c>
      <c r="E5137" s="18">
        <f t="shared" si="242"/>
        <v>0</v>
      </c>
      <c r="F5137" s="18">
        <v>1</v>
      </c>
      <c r="G5137" s="18">
        <f t="shared" ref="G5137:G5200" si="244">IF(I5137=I5138,0,1)</f>
        <v>0</v>
      </c>
    </row>
    <row r="5138" spans="1:7">
      <c r="A5138" t="e">
        <f>_xlfn.XLOOKUP(I5138,UTILIZADAS[Contacto1],UTILIZADAS[Source.Name],,0)</f>
        <v>#N/A</v>
      </c>
      <c r="B5138" s="18" t="e">
        <f>VLOOKUP(J5138,Ref!A:C,3,0)</f>
        <v>#N/A</v>
      </c>
      <c r="C5138" s="18" t="e">
        <f>VLOOKUP(J5138,Ref!A:D,4,0)</f>
        <v>#N/A</v>
      </c>
      <c r="D5138" s="18" t="str">
        <f t="shared" si="243"/>
        <v>00/ene</v>
      </c>
      <c r="E5138" s="18">
        <f t="shared" si="242"/>
        <v>0</v>
      </c>
      <c r="F5138" s="18">
        <v>1</v>
      </c>
      <c r="G5138" s="18">
        <f t="shared" si="244"/>
        <v>0</v>
      </c>
    </row>
    <row r="5139" spans="1:7">
      <c r="A5139" t="e">
        <f>_xlfn.XLOOKUP(I5139,UTILIZADAS[Contacto1],UTILIZADAS[Source.Name],,0)</f>
        <v>#N/A</v>
      </c>
      <c r="B5139" s="18" t="e">
        <f>VLOOKUP(J5139,Ref!A:C,3,0)</f>
        <v>#N/A</v>
      </c>
      <c r="C5139" s="18" t="e">
        <f>VLOOKUP(J5139,Ref!A:D,4,0)</f>
        <v>#N/A</v>
      </c>
      <c r="D5139" s="18" t="str">
        <f t="shared" si="243"/>
        <v>00/ene</v>
      </c>
      <c r="E5139" s="18">
        <f t="shared" si="242"/>
        <v>0</v>
      </c>
      <c r="F5139" s="18">
        <v>1</v>
      </c>
      <c r="G5139" s="18">
        <f t="shared" si="244"/>
        <v>0</v>
      </c>
    </row>
    <row r="5140" spans="1:7">
      <c r="A5140" t="e">
        <f>_xlfn.XLOOKUP(I5140,UTILIZADAS[Contacto1],UTILIZADAS[Source.Name],,0)</f>
        <v>#N/A</v>
      </c>
      <c r="B5140" s="18" t="e">
        <f>VLOOKUP(J5140,Ref!A:C,3,0)</f>
        <v>#N/A</v>
      </c>
      <c r="C5140" s="18" t="e">
        <f>VLOOKUP(J5140,Ref!A:D,4,0)</f>
        <v>#N/A</v>
      </c>
      <c r="D5140" s="18" t="str">
        <f t="shared" si="243"/>
        <v>00/ene</v>
      </c>
      <c r="E5140" s="18">
        <f t="shared" si="242"/>
        <v>0</v>
      </c>
      <c r="F5140" s="18">
        <v>1</v>
      </c>
      <c r="G5140" s="18">
        <f t="shared" si="244"/>
        <v>0</v>
      </c>
    </row>
    <row r="5141" spans="1:7">
      <c r="A5141" t="e">
        <f>_xlfn.XLOOKUP(I5141,UTILIZADAS[Contacto1],UTILIZADAS[Source.Name],,0)</f>
        <v>#N/A</v>
      </c>
      <c r="B5141" s="18" t="e">
        <f>VLOOKUP(J5141,Ref!A:C,3,0)</f>
        <v>#N/A</v>
      </c>
      <c r="C5141" s="18" t="e">
        <f>VLOOKUP(J5141,Ref!A:D,4,0)</f>
        <v>#N/A</v>
      </c>
      <c r="D5141" s="18" t="str">
        <f t="shared" si="243"/>
        <v>00/ene</v>
      </c>
      <c r="E5141" s="18">
        <f t="shared" si="242"/>
        <v>0</v>
      </c>
      <c r="F5141" s="18">
        <v>1</v>
      </c>
      <c r="G5141" s="18">
        <f t="shared" si="244"/>
        <v>0</v>
      </c>
    </row>
    <row r="5142" spans="1:7">
      <c r="A5142" t="e">
        <f>_xlfn.XLOOKUP(I5142,UTILIZADAS[Contacto1],UTILIZADAS[Source.Name],,0)</f>
        <v>#N/A</v>
      </c>
      <c r="B5142" s="18" t="e">
        <f>VLOOKUP(J5142,Ref!A:C,3,0)</f>
        <v>#N/A</v>
      </c>
      <c r="C5142" s="18" t="e">
        <f>VLOOKUP(J5142,Ref!A:D,4,0)</f>
        <v>#N/A</v>
      </c>
      <c r="D5142" s="18" t="str">
        <f t="shared" si="243"/>
        <v>00/ene</v>
      </c>
      <c r="E5142" s="18">
        <f t="shared" si="242"/>
        <v>0</v>
      </c>
      <c r="F5142" s="18">
        <v>1</v>
      </c>
      <c r="G5142" s="18">
        <f t="shared" si="244"/>
        <v>0</v>
      </c>
    </row>
    <row r="5143" spans="1:7">
      <c r="A5143" t="e">
        <f>_xlfn.XLOOKUP(I5143,UTILIZADAS[Contacto1],UTILIZADAS[Source.Name],,0)</f>
        <v>#N/A</v>
      </c>
      <c r="B5143" s="18" t="e">
        <f>VLOOKUP(J5143,Ref!A:C,3,0)</f>
        <v>#N/A</v>
      </c>
      <c r="C5143" s="18" t="e">
        <f>VLOOKUP(J5143,Ref!A:D,4,0)</f>
        <v>#N/A</v>
      </c>
      <c r="D5143" s="18" t="str">
        <f t="shared" si="243"/>
        <v>00/ene</v>
      </c>
      <c r="E5143" s="18">
        <f t="shared" si="242"/>
        <v>0</v>
      </c>
      <c r="F5143" s="18">
        <v>1</v>
      </c>
      <c r="G5143" s="18">
        <f t="shared" si="244"/>
        <v>0</v>
      </c>
    </row>
    <row r="5144" spans="1:7">
      <c r="A5144" t="e">
        <f>_xlfn.XLOOKUP(I5144,UTILIZADAS[Contacto1],UTILIZADAS[Source.Name],,0)</f>
        <v>#N/A</v>
      </c>
      <c r="B5144" s="18" t="e">
        <f>VLOOKUP(J5144,Ref!A:C,3,0)</f>
        <v>#N/A</v>
      </c>
      <c r="C5144" s="18" t="e">
        <f>VLOOKUP(J5144,Ref!A:D,4,0)</f>
        <v>#N/A</v>
      </c>
      <c r="D5144" s="18" t="str">
        <f t="shared" si="243"/>
        <v>00/ene</v>
      </c>
      <c r="E5144" s="18">
        <f t="shared" si="242"/>
        <v>0</v>
      </c>
      <c r="F5144" s="18">
        <v>1</v>
      </c>
      <c r="G5144" s="18">
        <f t="shared" si="244"/>
        <v>0</v>
      </c>
    </row>
    <row r="5145" spans="1:7">
      <c r="A5145" t="e">
        <f>_xlfn.XLOOKUP(I5145,UTILIZADAS[Contacto1],UTILIZADAS[Source.Name],,0)</f>
        <v>#N/A</v>
      </c>
      <c r="B5145" s="18" t="e">
        <f>VLOOKUP(J5145,Ref!A:C,3,0)</f>
        <v>#N/A</v>
      </c>
      <c r="C5145" s="18" t="e">
        <f>VLOOKUP(J5145,Ref!A:D,4,0)</f>
        <v>#N/A</v>
      </c>
      <c r="D5145" s="18" t="str">
        <f t="shared" si="243"/>
        <v>00/ene</v>
      </c>
      <c r="E5145" s="18">
        <f t="shared" si="242"/>
        <v>0</v>
      </c>
      <c r="F5145" s="18">
        <v>1</v>
      </c>
      <c r="G5145" s="18">
        <f t="shared" si="244"/>
        <v>0</v>
      </c>
    </row>
    <row r="5146" spans="1:7">
      <c r="A5146" t="e">
        <f>_xlfn.XLOOKUP(I5146,UTILIZADAS[Contacto1],UTILIZADAS[Source.Name],,0)</f>
        <v>#N/A</v>
      </c>
      <c r="B5146" s="18" t="e">
        <f>VLOOKUP(J5146,Ref!A:C,3,0)</f>
        <v>#N/A</v>
      </c>
      <c r="C5146" s="18" t="e">
        <f>VLOOKUP(J5146,Ref!A:D,4,0)</f>
        <v>#N/A</v>
      </c>
      <c r="D5146" s="18" t="str">
        <f t="shared" si="243"/>
        <v>00/ene</v>
      </c>
      <c r="E5146" s="18">
        <f t="shared" si="242"/>
        <v>0</v>
      </c>
      <c r="F5146" s="18">
        <v>1</v>
      </c>
      <c r="G5146" s="18">
        <f t="shared" si="244"/>
        <v>0</v>
      </c>
    </row>
    <row r="5147" spans="1:7">
      <c r="A5147" t="e">
        <f>_xlfn.XLOOKUP(I5147,UTILIZADAS[Contacto1],UTILIZADAS[Source.Name],,0)</f>
        <v>#N/A</v>
      </c>
      <c r="B5147" s="18" t="e">
        <f>VLOOKUP(J5147,Ref!A:C,3,0)</f>
        <v>#N/A</v>
      </c>
      <c r="C5147" s="18" t="e">
        <f>VLOOKUP(J5147,Ref!A:D,4,0)</f>
        <v>#N/A</v>
      </c>
      <c r="D5147" s="18" t="str">
        <f t="shared" si="243"/>
        <v>00/ene</v>
      </c>
      <c r="E5147" s="18">
        <f t="shared" si="242"/>
        <v>0</v>
      </c>
      <c r="F5147" s="18">
        <v>1</v>
      </c>
      <c r="G5147" s="18">
        <f t="shared" si="244"/>
        <v>0</v>
      </c>
    </row>
    <row r="5148" spans="1:7">
      <c r="A5148" t="e">
        <f>_xlfn.XLOOKUP(I5148,UTILIZADAS[Contacto1],UTILIZADAS[Source.Name],,0)</f>
        <v>#N/A</v>
      </c>
      <c r="B5148" s="18" t="e">
        <f>VLOOKUP(J5148,Ref!A:C,3,0)</f>
        <v>#N/A</v>
      </c>
      <c r="C5148" s="18" t="e">
        <f>VLOOKUP(J5148,Ref!A:D,4,0)</f>
        <v>#N/A</v>
      </c>
      <c r="D5148" s="18" t="str">
        <f t="shared" si="243"/>
        <v>00/ene</v>
      </c>
      <c r="E5148" s="18">
        <f t="shared" si="242"/>
        <v>0</v>
      </c>
      <c r="F5148" s="18">
        <v>1</v>
      </c>
      <c r="G5148" s="18">
        <f t="shared" si="244"/>
        <v>0</v>
      </c>
    </row>
    <row r="5149" spans="1:7">
      <c r="A5149" t="e">
        <f>_xlfn.XLOOKUP(I5149,UTILIZADAS[Contacto1],UTILIZADAS[Source.Name],,0)</f>
        <v>#N/A</v>
      </c>
      <c r="B5149" s="18" t="e">
        <f>VLOOKUP(J5149,Ref!A:C,3,0)</f>
        <v>#N/A</v>
      </c>
      <c r="C5149" s="18" t="e">
        <f>VLOOKUP(J5149,Ref!A:D,4,0)</f>
        <v>#N/A</v>
      </c>
      <c r="D5149" s="18" t="str">
        <f t="shared" si="243"/>
        <v>00/ene</v>
      </c>
      <c r="E5149" s="18">
        <f t="shared" si="242"/>
        <v>0</v>
      </c>
      <c r="F5149" s="18">
        <v>1</v>
      </c>
      <c r="G5149" s="18">
        <f t="shared" si="244"/>
        <v>0</v>
      </c>
    </row>
    <row r="5150" spans="1:7">
      <c r="A5150" t="e">
        <f>_xlfn.XLOOKUP(I5150,UTILIZADAS[Contacto1],UTILIZADAS[Source.Name],,0)</f>
        <v>#N/A</v>
      </c>
      <c r="B5150" s="18" t="e">
        <f>VLOOKUP(J5150,Ref!A:C,3,0)</f>
        <v>#N/A</v>
      </c>
      <c r="C5150" s="18" t="e">
        <f>VLOOKUP(J5150,Ref!A:D,4,0)</f>
        <v>#N/A</v>
      </c>
      <c r="D5150" s="18" t="str">
        <f t="shared" si="243"/>
        <v>00/ene</v>
      </c>
      <c r="E5150" s="18">
        <f t="shared" si="242"/>
        <v>0</v>
      </c>
      <c r="F5150" s="18">
        <v>1</v>
      </c>
      <c r="G5150" s="18">
        <f t="shared" si="244"/>
        <v>0</v>
      </c>
    </row>
    <row r="5151" spans="1:7">
      <c r="A5151" t="e">
        <f>_xlfn.XLOOKUP(I5151,UTILIZADAS[Contacto1],UTILIZADAS[Source.Name],,0)</f>
        <v>#N/A</v>
      </c>
      <c r="B5151" s="18" t="e">
        <f>VLOOKUP(J5151,Ref!A:C,3,0)</f>
        <v>#N/A</v>
      </c>
      <c r="C5151" s="18" t="e">
        <f>VLOOKUP(J5151,Ref!A:D,4,0)</f>
        <v>#N/A</v>
      </c>
      <c r="D5151" s="18" t="str">
        <f t="shared" si="243"/>
        <v>00/ene</v>
      </c>
      <c r="E5151" s="18">
        <f t="shared" si="242"/>
        <v>0</v>
      </c>
      <c r="F5151" s="18">
        <v>1</v>
      </c>
      <c r="G5151" s="18">
        <f t="shared" si="244"/>
        <v>0</v>
      </c>
    </row>
    <row r="5152" spans="1:7">
      <c r="A5152" t="e">
        <f>_xlfn.XLOOKUP(I5152,UTILIZADAS[Contacto1],UTILIZADAS[Source.Name],,0)</f>
        <v>#N/A</v>
      </c>
      <c r="B5152" s="18" t="e">
        <f>VLOOKUP(J5152,Ref!A:C,3,0)</f>
        <v>#N/A</v>
      </c>
      <c r="C5152" s="18" t="e">
        <f>VLOOKUP(J5152,Ref!A:D,4,0)</f>
        <v>#N/A</v>
      </c>
      <c r="D5152" s="18" t="str">
        <f t="shared" si="243"/>
        <v>00/ene</v>
      </c>
      <c r="E5152" s="18">
        <f t="shared" si="242"/>
        <v>0</v>
      </c>
      <c r="F5152" s="18">
        <v>1</v>
      </c>
      <c r="G5152" s="18">
        <f t="shared" si="244"/>
        <v>0</v>
      </c>
    </row>
    <row r="5153" spans="1:7">
      <c r="A5153" t="e">
        <f>_xlfn.XLOOKUP(I5153,UTILIZADAS[Contacto1],UTILIZADAS[Source.Name],,0)</f>
        <v>#N/A</v>
      </c>
      <c r="B5153" s="18" t="e">
        <f>VLOOKUP(J5153,Ref!A:C,3,0)</f>
        <v>#N/A</v>
      </c>
      <c r="C5153" s="18" t="e">
        <f>VLOOKUP(J5153,Ref!A:D,4,0)</f>
        <v>#N/A</v>
      </c>
      <c r="D5153" s="18" t="str">
        <f t="shared" si="243"/>
        <v>00/ene</v>
      </c>
      <c r="E5153" s="18">
        <f t="shared" si="242"/>
        <v>0</v>
      </c>
      <c r="F5153" s="18">
        <v>1</v>
      </c>
      <c r="G5153" s="18">
        <f t="shared" si="244"/>
        <v>0</v>
      </c>
    </row>
    <row r="5154" spans="1:7">
      <c r="A5154" t="e">
        <f>_xlfn.XLOOKUP(I5154,UTILIZADAS[Contacto1],UTILIZADAS[Source.Name],,0)</f>
        <v>#N/A</v>
      </c>
      <c r="B5154" s="18" t="e">
        <f>VLOOKUP(J5154,Ref!A:C,3,0)</f>
        <v>#N/A</v>
      </c>
      <c r="C5154" s="18" t="e">
        <f>VLOOKUP(J5154,Ref!A:D,4,0)</f>
        <v>#N/A</v>
      </c>
      <c r="D5154" s="18" t="str">
        <f t="shared" si="243"/>
        <v>00/ene</v>
      </c>
      <c r="E5154" s="18">
        <f t="shared" si="242"/>
        <v>0</v>
      </c>
      <c r="F5154" s="18">
        <v>1</v>
      </c>
      <c r="G5154" s="18">
        <f t="shared" si="244"/>
        <v>0</v>
      </c>
    </row>
    <row r="5155" spans="1:7">
      <c r="A5155" t="e">
        <f>_xlfn.XLOOKUP(I5155,UTILIZADAS[Contacto1],UTILIZADAS[Source.Name],,0)</f>
        <v>#N/A</v>
      </c>
      <c r="B5155" s="18" t="e">
        <f>VLOOKUP(J5155,Ref!A:C,3,0)</f>
        <v>#N/A</v>
      </c>
      <c r="C5155" s="18" t="e">
        <f>VLOOKUP(J5155,Ref!A:D,4,0)</f>
        <v>#N/A</v>
      </c>
      <c r="D5155" s="18" t="str">
        <f t="shared" si="243"/>
        <v>00/ene</v>
      </c>
      <c r="E5155" s="18">
        <f t="shared" si="242"/>
        <v>0</v>
      </c>
      <c r="F5155" s="18">
        <v>1</v>
      </c>
      <c r="G5155" s="18">
        <f t="shared" si="244"/>
        <v>0</v>
      </c>
    </row>
    <row r="5156" spans="1:7">
      <c r="A5156" t="e">
        <f>_xlfn.XLOOKUP(I5156,UTILIZADAS[Contacto1],UTILIZADAS[Source.Name],,0)</f>
        <v>#N/A</v>
      </c>
      <c r="B5156" s="18" t="e">
        <f>VLOOKUP(J5156,Ref!A:C,3,0)</f>
        <v>#N/A</v>
      </c>
      <c r="C5156" s="18" t="e">
        <f>VLOOKUP(J5156,Ref!A:D,4,0)</f>
        <v>#N/A</v>
      </c>
      <c r="D5156" s="18" t="str">
        <f t="shared" si="243"/>
        <v>00/ene</v>
      </c>
      <c r="E5156" s="18">
        <f t="shared" si="242"/>
        <v>0</v>
      </c>
      <c r="F5156" s="18">
        <v>1</v>
      </c>
      <c r="G5156" s="18">
        <f t="shared" si="244"/>
        <v>0</v>
      </c>
    </row>
    <row r="5157" spans="1:7">
      <c r="A5157" t="e">
        <f>_xlfn.XLOOKUP(I5157,UTILIZADAS[Contacto1],UTILIZADAS[Source.Name],,0)</f>
        <v>#N/A</v>
      </c>
      <c r="B5157" s="18" t="e">
        <f>VLOOKUP(J5157,Ref!A:C,3,0)</f>
        <v>#N/A</v>
      </c>
      <c r="C5157" s="18" t="e">
        <f>VLOOKUP(J5157,Ref!A:D,4,0)</f>
        <v>#N/A</v>
      </c>
      <c r="D5157" s="18" t="str">
        <f t="shared" si="243"/>
        <v>00/ene</v>
      </c>
      <c r="E5157" s="18">
        <f t="shared" si="242"/>
        <v>0</v>
      </c>
      <c r="F5157" s="18">
        <v>1</v>
      </c>
      <c r="G5157" s="18">
        <f t="shared" si="244"/>
        <v>0</v>
      </c>
    </row>
    <row r="5158" spans="1:7">
      <c r="A5158" t="e">
        <f>_xlfn.XLOOKUP(I5158,UTILIZADAS[Contacto1],UTILIZADAS[Source.Name],,0)</f>
        <v>#N/A</v>
      </c>
      <c r="B5158" s="18" t="e">
        <f>VLOOKUP(J5158,Ref!A:C,3,0)</f>
        <v>#N/A</v>
      </c>
      <c r="C5158" s="18" t="e">
        <f>VLOOKUP(J5158,Ref!A:D,4,0)</f>
        <v>#N/A</v>
      </c>
      <c r="D5158" s="18" t="str">
        <f t="shared" si="243"/>
        <v>00/ene</v>
      </c>
      <c r="E5158" s="18">
        <f t="shared" si="242"/>
        <v>0</v>
      </c>
      <c r="F5158" s="18">
        <v>1</v>
      </c>
      <c r="G5158" s="18">
        <f t="shared" si="244"/>
        <v>0</v>
      </c>
    </row>
    <row r="5159" spans="1:7">
      <c r="A5159" t="e">
        <f>_xlfn.XLOOKUP(I5159,UTILIZADAS[Contacto1],UTILIZADAS[Source.Name],,0)</f>
        <v>#N/A</v>
      </c>
      <c r="B5159" s="18" t="e">
        <f>VLOOKUP(J5159,Ref!A:C,3,0)</f>
        <v>#N/A</v>
      </c>
      <c r="C5159" s="18" t="e">
        <f>VLOOKUP(J5159,Ref!A:D,4,0)</f>
        <v>#N/A</v>
      </c>
      <c r="D5159" s="18" t="str">
        <f t="shared" si="243"/>
        <v>00/ene</v>
      </c>
      <c r="E5159" s="18">
        <f t="shared" si="242"/>
        <v>0</v>
      </c>
      <c r="F5159" s="18">
        <v>1</v>
      </c>
      <c r="G5159" s="18">
        <f t="shared" si="244"/>
        <v>0</v>
      </c>
    </row>
    <row r="5160" spans="1:7">
      <c r="A5160" t="e">
        <f>_xlfn.XLOOKUP(I5160,UTILIZADAS[Contacto1],UTILIZADAS[Source.Name],,0)</f>
        <v>#N/A</v>
      </c>
      <c r="B5160" s="18" t="e">
        <f>VLOOKUP(J5160,Ref!A:C,3,0)</f>
        <v>#N/A</v>
      </c>
      <c r="C5160" s="18" t="e">
        <f>VLOOKUP(J5160,Ref!A:D,4,0)</f>
        <v>#N/A</v>
      </c>
      <c r="D5160" s="18" t="str">
        <f t="shared" si="243"/>
        <v>00/ene</v>
      </c>
      <c r="E5160" s="18">
        <f t="shared" si="242"/>
        <v>0</v>
      </c>
      <c r="F5160" s="18">
        <v>1</v>
      </c>
      <c r="G5160" s="18">
        <f t="shared" si="244"/>
        <v>0</v>
      </c>
    </row>
    <row r="5161" spans="1:7">
      <c r="A5161" t="e">
        <f>_xlfn.XLOOKUP(I5161,UTILIZADAS[Contacto1],UTILIZADAS[Source.Name],,0)</f>
        <v>#N/A</v>
      </c>
      <c r="B5161" s="18" t="e">
        <f>VLOOKUP(J5161,Ref!A:C,3,0)</f>
        <v>#N/A</v>
      </c>
      <c r="C5161" s="18" t="e">
        <f>VLOOKUP(J5161,Ref!A:D,4,0)</f>
        <v>#N/A</v>
      </c>
      <c r="D5161" s="18" t="str">
        <f t="shared" si="243"/>
        <v>00/ene</v>
      </c>
      <c r="E5161" s="18">
        <f t="shared" si="242"/>
        <v>0</v>
      </c>
      <c r="F5161" s="18">
        <v>1</v>
      </c>
      <c r="G5161" s="18">
        <f t="shared" si="244"/>
        <v>0</v>
      </c>
    </row>
    <row r="5162" spans="1:7">
      <c r="A5162" t="e">
        <f>_xlfn.XLOOKUP(I5162,UTILIZADAS[Contacto1],UTILIZADAS[Source.Name],,0)</f>
        <v>#N/A</v>
      </c>
      <c r="B5162" s="18" t="e">
        <f>VLOOKUP(J5162,Ref!A:C,3,0)</f>
        <v>#N/A</v>
      </c>
      <c r="C5162" s="18" t="e">
        <f>VLOOKUP(J5162,Ref!A:D,4,0)</f>
        <v>#N/A</v>
      </c>
      <c r="D5162" s="18" t="str">
        <f t="shared" si="243"/>
        <v>00/ene</v>
      </c>
      <c r="E5162" s="18">
        <f t="shared" si="242"/>
        <v>0</v>
      </c>
      <c r="F5162" s="18">
        <v>1</v>
      </c>
      <c r="G5162" s="18">
        <f t="shared" si="244"/>
        <v>0</v>
      </c>
    </row>
    <row r="5163" spans="1:7">
      <c r="A5163" t="e">
        <f>_xlfn.XLOOKUP(I5163,UTILIZADAS[Contacto1],UTILIZADAS[Source.Name],,0)</f>
        <v>#N/A</v>
      </c>
      <c r="B5163" s="18" t="e">
        <f>VLOOKUP(J5163,Ref!A:C,3,0)</f>
        <v>#N/A</v>
      </c>
      <c r="C5163" s="18" t="e">
        <f>VLOOKUP(J5163,Ref!A:D,4,0)</f>
        <v>#N/A</v>
      </c>
      <c r="D5163" s="18" t="str">
        <f t="shared" si="243"/>
        <v>00/ene</v>
      </c>
      <c r="E5163" s="18">
        <f t="shared" si="242"/>
        <v>0</v>
      </c>
      <c r="F5163" s="18">
        <v>1</v>
      </c>
      <c r="G5163" s="18">
        <f t="shared" si="244"/>
        <v>0</v>
      </c>
    </row>
    <row r="5164" spans="1:7">
      <c r="A5164" t="e">
        <f>_xlfn.XLOOKUP(I5164,UTILIZADAS[Contacto1],UTILIZADAS[Source.Name],,0)</f>
        <v>#N/A</v>
      </c>
      <c r="B5164" s="18" t="e">
        <f>VLOOKUP(J5164,Ref!A:C,3,0)</f>
        <v>#N/A</v>
      </c>
      <c r="C5164" s="18" t="e">
        <f>VLOOKUP(J5164,Ref!A:D,4,0)</f>
        <v>#N/A</v>
      </c>
      <c r="D5164" s="18" t="str">
        <f t="shared" si="243"/>
        <v>00/ene</v>
      </c>
      <c r="E5164" s="18">
        <f t="shared" si="242"/>
        <v>0</v>
      </c>
      <c r="F5164" s="18">
        <v>1</v>
      </c>
      <c r="G5164" s="18">
        <f t="shared" si="244"/>
        <v>0</v>
      </c>
    </row>
    <row r="5165" spans="1:7">
      <c r="A5165" t="e">
        <f>_xlfn.XLOOKUP(I5165,UTILIZADAS[Contacto1],UTILIZADAS[Source.Name],,0)</f>
        <v>#N/A</v>
      </c>
      <c r="B5165" s="18" t="e">
        <f>VLOOKUP(J5165,Ref!A:C,3,0)</f>
        <v>#N/A</v>
      </c>
      <c r="C5165" s="18" t="e">
        <f>VLOOKUP(J5165,Ref!A:D,4,0)</f>
        <v>#N/A</v>
      </c>
      <c r="D5165" s="18" t="str">
        <f t="shared" si="243"/>
        <v>00/ene</v>
      </c>
      <c r="E5165" s="18">
        <f t="shared" si="242"/>
        <v>0</v>
      </c>
      <c r="F5165" s="18">
        <v>1</v>
      </c>
      <c r="G5165" s="18">
        <f t="shared" si="244"/>
        <v>0</v>
      </c>
    </row>
    <row r="5166" spans="1:7">
      <c r="A5166" t="e">
        <f>_xlfn.XLOOKUP(I5166,UTILIZADAS[Contacto1],UTILIZADAS[Source.Name],,0)</f>
        <v>#N/A</v>
      </c>
      <c r="B5166" s="18" t="e">
        <f>VLOOKUP(J5166,Ref!A:C,3,0)</f>
        <v>#N/A</v>
      </c>
      <c r="C5166" s="18" t="e">
        <f>VLOOKUP(J5166,Ref!A:D,4,0)</f>
        <v>#N/A</v>
      </c>
      <c r="D5166" s="18" t="str">
        <f t="shared" si="243"/>
        <v>00/ene</v>
      </c>
      <c r="E5166" s="18">
        <f t="shared" si="242"/>
        <v>0</v>
      </c>
      <c r="F5166" s="18">
        <v>1</v>
      </c>
      <c r="G5166" s="18">
        <f t="shared" si="244"/>
        <v>0</v>
      </c>
    </row>
    <row r="5167" spans="1:7">
      <c r="A5167" t="e">
        <f>_xlfn.XLOOKUP(I5167,UTILIZADAS[Contacto1],UTILIZADAS[Source.Name],,0)</f>
        <v>#N/A</v>
      </c>
      <c r="B5167" s="18" t="e">
        <f>VLOOKUP(J5167,Ref!A:C,3,0)</f>
        <v>#N/A</v>
      </c>
      <c r="C5167" s="18" t="e">
        <f>VLOOKUP(J5167,Ref!A:D,4,0)</f>
        <v>#N/A</v>
      </c>
      <c r="D5167" s="18" t="str">
        <f t="shared" si="243"/>
        <v>00/ene</v>
      </c>
      <c r="E5167" s="18">
        <f t="shared" si="242"/>
        <v>0</v>
      </c>
      <c r="F5167" s="18">
        <v>1</v>
      </c>
      <c r="G5167" s="18">
        <f t="shared" si="244"/>
        <v>0</v>
      </c>
    </row>
    <row r="5168" spans="1:7">
      <c r="A5168" t="e">
        <f>_xlfn.XLOOKUP(I5168,UTILIZADAS[Contacto1],UTILIZADAS[Source.Name],,0)</f>
        <v>#N/A</v>
      </c>
      <c r="B5168" s="18" t="e">
        <f>VLOOKUP(J5168,Ref!A:C,3,0)</f>
        <v>#N/A</v>
      </c>
      <c r="C5168" s="18" t="e">
        <f>VLOOKUP(J5168,Ref!A:D,4,0)</f>
        <v>#N/A</v>
      </c>
      <c r="D5168" s="18" t="str">
        <f t="shared" si="243"/>
        <v>00/ene</v>
      </c>
      <c r="E5168" s="18">
        <f t="shared" si="242"/>
        <v>0</v>
      </c>
      <c r="F5168" s="18">
        <v>1</v>
      </c>
      <c r="G5168" s="18">
        <f t="shared" si="244"/>
        <v>0</v>
      </c>
    </row>
    <row r="5169" spans="1:7">
      <c r="A5169" t="e">
        <f>_xlfn.XLOOKUP(I5169,UTILIZADAS[Contacto1],UTILIZADAS[Source.Name],,0)</f>
        <v>#N/A</v>
      </c>
      <c r="B5169" s="18" t="e">
        <f>VLOOKUP(J5169,Ref!A:C,3,0)</f>
        <v>#N/A</v>
      </c>
      <c r="C5169" s="18" t="e">
        <f>VLOOKUP(J5169,Ref!A:D,4,0)</f>
        <v>#N/A</v>
      </c>
      <c r="D5169" s="18" t="str">
        <f t="shared" si="243"/>
        <v>00/ene</v>
      </c>
      <c r="E5169" s="18">
        <f t="shared" si="242"/>
        <v>0</v>
      </c>
      <c r="F5169" s="18">
        <v>1</v>
      </c>
      <c r="G5169" s="18">
        <f t="shared" si="244"/>
        <v>0</v>
      </c>
    </row>
    <row r="5170" spans="1:7">
      <c r="A5170" t="e">
        <f>_xlfn.XLOOKUP(I5170,UTILIZADAS[Contacto1],UTILIZADAS[Source.Name],,0)</f>
        <v>#N/A</v>
      </c>
      <c r="B5170" s="18" t="e">
        <f>VLOOKUP(J5170,Ref!A:C,3,0)</f>
        <v>#N/A</v>
      </c>
      <c r="C5170" s="18" t="e">
        <f>VLOOKUP(J5170,Ref!A:D,4,0)</f>
        <v>#N/A</v>
      </c>
      <c r="D5170" s="18" t="str">
        <f t="shared" si="243"/>
        <v>00/ene</v>
      </c>
      <c r="E5170" s="18">
        <f t="shared" si="242"/>
        <v>0</v>
      </c>
      <c r="F5170" s="18">
        <v>1</v>
      </c>
      <c r="G5170" s="18">
        <f t="shared" si="244"/>
        <v>0</v>
      </c>
    </row>
    <row r="5171" spans="1:7">
      <c r="A5171" t="e">
        <f>_xlfn.XLOOKUP(I5171,UTILIZADAS[Contacto1],UTILIZADAS[Source.Name],,0)</f>
        <v>#N/A</v>
      </c>
      <c r="B5171" s="18" t="e">
        <f>VLOOKUP(J5171,Ref!A:C,3,0)</f>
        <v>#N/A</v>
      </c>
      <c r="C5171" s="18" t="e">
        <f>VLOOKUP(J5171,Ref!A:D,4,0)</f>
        <v>#N/A</v>
      </c>
      <c r="D5171" s="18" t="str">
        <f t="shared" si="243"/>
        <v>00/ene</v>
      </c>
      <c r="E5171" s="18">
        <f t="shared" si="242"/>
        <v>0</v>
      </c>
      <c r="F5171" s="18">
        <v>1</v>
      </c>
      <c r="G5171" s="18">
        <f t="shared" si="244"/>
        <v>0</v>
      </c>
    </row>
    <row r="5172" spans="1:7">
      <c r="A5172" t="e">
        <f>_xlfn.XLOOKUP(I5172,UTILIZADAS[Contacto1],UTILIZADAS[Source.Name],,0)</f>
        <v>#N/A</v>
      </c>
      <c r="B5172" s="18" t="e">
        <f>VLOOKUP(J5172,Ref!A:C,3,0)</f>
        <v>#N/A</v>
      </c>
      <c r="C5172" s="18" t="e">
        <f>VLOOKUP(J5172,Ref!A:D,4,0)</f>
        <v>#N/A</v>
      </c>
      <c r="D5172" s="18" t="str">
        <f t="shared" si="243"/>
        <v>00/ene</v>
      </c>
      <c r="E5172" s="18">
        <f t="shared" si="242"/>
        <v>0</v>
      </c>
      <c r="F5172" s="18">
        <v>1</v>
      </c>
      <c r="G5172" s="18">
        <f t="shared" si="244"/>
        <v>0</v>
      </c>
    </row>
    <row r="5173" spans="1:7">
      <c r="A5173" t="e">
        <f>_xlfn.XLOOKUP(I5173,UTILIZADAS[Contacto1],UTILIZADAS[Source.Name],,0)</f>
        <v>#N/A</v>
      </c>
      <c r="B5173" s="18" t="e">
        <f>VLOOKUP(J5173,Ref!A:C,3,0)</f>
        <v>#N/A</v>
      </c>
      <c r="C5173" s="18" t="e">
        <f>VLOOKUP(J5173,Ref!A:D,4,0)</f>
        <v>#N/A</v>
      </c>
      <c r="D5173" s="18" t="str">
        <f t="shared" si="243"/>
        <v>00/ene</v>
      </c>
      <c r="E5173" s="18">
        <f t="shared" si="242"/>
        <v>0</v>
      </c>
      <c r="F5173" s="18">
        <v>1</v>
      </c>
      <c r="G5173" s="18">
        <f t="shared" si="244"/>
        <v>0</v>
      </c>
    </row>
    <row r="5174" spans="1:7">
      <c r="A5174" t="e">
        <f>_xlfn.XLOOKUP(I5174,UTILIZADAS[Contacto1],UTILIZADAS[Source.Name],,0)</f>
        <v>#N/A</v>
      </c>
      <c r="B5174" s="18" t="e">
        <f>VLOOKUP(J5174,Ref!A:C,3,0)</f>
        <v>#N/A</v>
      </c>
      <c r="C5174" s="18" t="e">
        <f>VLOOKUP(J5174,Ref!A:D,4,0)</f>
        <v>#N/A</v>
      </c>
      <c r="D5174" s="18" t="str">
        <f t="shared" si="243"/>
        <v>00/ene</v>
      </c>
      <c r="E5174" s="18">
        <f t="shared" si="242"/>
        <v>0</v>
      </c>
      <c r="F5174" s="18">
        <v>1</v>
      </c>
      <c r="G5174" s="18">
        <f t="shared" si="244"/>
        <v>0</v>
      </c>
    </row>
    <row r="5175" spans="1:7">
      <c r="A5175" t="e">
        <f>_xlfn.XLOOKUP(I5175,UTILIZADAS[Contacto1],UTILIZADAS[Source.Name],,0)</f>
        <v>#N/A</v>
      </c>
      <c r="B5175" s="18" t="e">
        <f>VLOOKUP(J5175,Ref!A:C,3,0)</f>
        <v>#N/A</v>
      </c>
      <c r="C5175" s="18" t="e">
        <f>VLOOKUP(J5175,Ref!A:D,4,0)</f>
        <v>#N/A</v>
      </c>
      <c r="D5175" s="18" t="str">
        <f t="shared" si="243"/>
        <v>00/ene</v>
      </c>
      <c r="E5175" s="18">
        <f t="shared" si="242"/>
        <v>0</v>
      </c>
      <c r="F5175" s="18">
        <v>1</v>
      </c>
      <c r="G5175" s="18">
        <f t="shared" si="244"/>
        <v>0</v>
      </c>
    </row>
    <row r="5176" spans="1:7">
      <c r="A5176" t="e">
        <f>_xlfn.XLOOKUP(I5176,UTILIZADAS[Contacto1],UTILIZADAS[Source.Name],,0)</f>
        <v>#N/A</v>
      </c>
      <c r="B5176" s="18" t="e">
        <f>VLOOKUP(J5176,Ref!A:C,3,0)</f>
        <v>#N/A</v>
      </c>
      <c r="C5176" s="18" t="e">
        <f>VLOOKUP(J5176,Ref!A:D,4,0)</f>
        <v>#N/A</v>
      </c>
      <c r="D5176" s="18" t="str">
        <f t="shared" si="243"/>
        <v>00/ene</v>
      </c>
      <c r="E5176" s="18">
        <f t="shared" si="242"/>
        <v>0</v>
      </c>
      <c r="F5176" s="18">
        <v>1</v>
      </c>
      <c r="G5176" s="18">
        <f t="shared" si="244"/>
        <v>0</v>
      </c>
    </row>
    <row r="5177" spans="1:7">
      <c r="A5177" t="e">
        <f>_xlfn.XLOOKUP(I5177,UTILIZADAS[Contacto1],UTILIZADAS[Source.Name],,0)</f>
        <v>#N/A</v>
      </c>
      <c r="B5177" s="18" t="e">
        <f>VLOOKUP(J5177,Ref!A:C,3,0)</f>
        <v>#N/A</v>
      </c>
      <c r="C5177" s="18" t="e">
        <f>VLOOKUP(J5177,Ref!A:D,4,0)</f>
        <v>#N/A</v>
      </c>
      <c r="D5177" s="18" t="str">
        <f t="shared" si="243"/>
        <v>00/ene</v>
      </c>
      <c r="E5177" s="18">
        <f t="shared" si="242"/>
        <v>0</v>
      </c>
      <c r="F5177" s="18">
        <v>1</v>
      </c>
      <c r="G5177" s="18">
        <f t="shared" si="244"/>
        <v>0</v>
      </c>
    </row>
    <row r="5178" spans="1:7">
      <c r="A5178" t="e">
        <f>_xlfn.XLOOKUP(I5178,UTILIZADAS[Contacto1],UTILIZADAS[Source.Name],,0)</f>
        <v>#N/A</v>
      </c>
      <c r="B5178" s="18" t="e">
        <f>VLOOKUP(J5178,Ref!A:C,3,0)</f>
        <v>#N/A</v>
      </c>
      <c r="C5178" s="18" t="e">
        <f>VLOOKUP(J5178,Ref!A:D,4,0)</f>
        <v>#N/A</v>
      </c>
      <c r="D5178" s="18" t="str">
        <f t="shared" si="243"/>
        <v>00/ene</v>
      </c>
      <c r="E5178" s="18">
        <f t="shared" si="242"/>
        <v>0</v>
      </c>
      <c r="F5178" s="18">
        <v>1</v>
      </c>
      <c r="G5178" s="18">
        <f t="shared" si="244"/>
        <v>0</v>
      </c>
    </row>
    <row r="5179" spans="1:7">
      <c r="A5179" t="e">
        <f>_xlfn.XLOOKUP(I5179,UTILIZADAS[Contacto1],UTILIZADAS[Source.Name],,0)</f>
        <v>#N/A</v>
      </c>
      <c r="B5179" s="18" t="e">
        <f>VLOOKUP(J5179,Ref!A:C,3,0)</f>
        <v>#N/A</v>
      </c>
      <c r="C5179" s="18" t="e">
        <f>VLOOKUP(J5179,Ref!A:D,4,0)</f>
        <v>#N/A</v>
      </c>
      <c r="D5179" s="18" t="str">
        <f t="shared" si="243"/>
        <v>00/ene</v>
      </c>
      <c r="E5179" s="18">
        <f t="shared" si="242"/>
        <v>0</v>
      </c>
      <c r="F5179" s="18">
        <v>1</v>
      </c>
      <c r="G5179" s="18">
        <f t="shared" si="244"/>
        <v>0</v>
      </c>
    </row>
    <row r="5180" spans="1:7">
      <c r="A5180" t="e">
        <f>_xlfn.XLOOKUP(I5180,UTILIZADAS[Contacto1],UTILIZADAS[Source.Name],,0)</f>
        <v>#N/A</v>
      </c>
      <c r="B5180" s="18" t="e">
        <f>VLOOKUP(J5180,Ref!A:C,3,0)</f>
        <v>#N/A</v>
      </c>
      <c r="C5180" s="18" t="e">
        <f>VLOOKUP(J5180,Ref!A:D,4,0)</f>
        <v>#N/A</v>
      </c>
      <c r="D5180" s="18" t="str">
        <f t="shared" si="243"/>
        <v>00/ene</v>
      </c>
      <c r="E5180" s="18">
        <f t="shared" si="242"/>
        <v>0</v>
      </c>
      <c r="F5180" s="18">
        <v>1</v>
      </c>
      <c r="G5180" s="18">
        <f t="shared" si="244"/>
        <v>0</v>
      </c>
    </row>
    <row r="5181" spans="1:7">
      <c r="A5181" t="e">
        <f>_xlfn.XLOOKUP(I5181,UTILIZADAS[Contacto1],UTILIZADAS[Source.Name],,0)</f>
        <v>#N/A</v>
      </c>
      <c r="B5181" s="18" t="e">
        <f>VLOOKUP(J5181,Ref!A:C,3,0)</f>
        <v>#N/A</v>
      </c>
      <c r="C5181" s="18" t="e">
        <f>VLOOKUP(J5181,Ref!A:D,4,0)</f>
        <v>#N/A</v>
      </c>
      <c r="D5181" s="18" t="str">
        <f t="shared" si="243"/>
        <v>00/ene</v>
      </c>
      <c r="E5181" s="18">
        <f t="shared" si="242"/>
        <v>0</v>
      </c>
      <c r="F5181" s="18">
        <v>1</v>
      </c>
      <c r="G5181" s="18">
        <f t="shared" si="244"/>
        <v>0</v>
      </c>
    </row>
    <row r="5182" spans="1:7">
      <c r="A5182" t="e">
        <f>_xlfn.XLOOKUP(I5182,UTILIZADAS[Contacto1],UTILIZADAS[Source.Name],,0)</f>
        <v>#N/A</v>
      </c>
      <c r="B5182" s="18" t="e">
        <f>VLOOKUP(J5182,Ref!A:C,3,0)</f>
        <v>#N/A</v>
      </c>
      <c r="C5182" s="18" t="e">
        <f>VLOOKUP(J5182,Ref!A:D,4,0)</f>
        <v>#N/A</v>
      </c>
      <c r="D5182" s="18" t="str">
        <f t="shared" si="243"/>
        <v>00/ene</v>
      </c>
      <c r="E5182" s="18">
        <f t="shared" si="242"/>
        <v>0</v>
      </c>
      <c r="F5182" s="18">
        <v>1</v>
      </c>
      <c r="G5182" s="18">
        <f t="shared" si="244"/>
        <v>0</v>
      </c>
    </row>
    <row r="5183" spans="1:7">
      <c r="A5183" t="e">
        <f>_xlfn.XLOOKUP(I5183,UTILIZADAS[Contacto1],UTILIZADAS[Source.Name],,0)</f>
        <v>#N/A</v>
      </c>
      <c r="B5183" s="18" t="e">
        <f>VLOOKUP(J5183,Ref!A:C,3,0)</f>
        <v>#N/A</v>
      </c>
      <c r="C5183" s="18" t="e">
        <f>VLOOKUP(J5183,Ref!A:D,4,0)</f>
        <v>#N/A</v>
      </c>
      <c r="D5183" s="18" t="str">
        <f t="shared" si="243"/>
        <v>00/ene</v>
      </c>
      <c r="E5183" s="18">
        <f t="shared" si="242"/>
        <v>0</v>
      </c>
      <c r="F5183" s="18">
        <v>1</v>
      </c>
      <c r="G5183" s="18">
        <f t="shared" si="244"/>
        <v>0</v>
      </c>
    </row>
    <row r="5184" spans="1:7">
      <c r="A5184" t="e">
        <f>_xlfn.XLOOKUP(I5184,UTILIZADAS[Contacto1],UTILIZADAS[Source.Name],,0)</f>
        <v>#N/A</v>
      </c>
      <c r="B5184" s="18" t="e">
        <f>VLOOKUP(J5184,Ref!A:C,3,0)</f>
        <v>#N/A</v>
      </c>
      <c r="C5184" s="18" t="e">
        <f>VLOOKUP(J5184,Ref!A:D,4,0)</f>
        <v>#N/A</v>
      </c>
      <c r="D5184" s="18" t="str">
        <f t="shared" si="243"/>
        <v>00/ene</v>
      </c>
      <c r="E5184" s="18">
        <f t="shared" si="242"/>
        <v>0</v>
      </c>
      <c r="F5184" s="18">
        <v>1</v>
      </c>
      <c r="G5184" s="18">
        <f t="shared" si="244"/>
        <v>0</v>
      </c>
    </row>
    <row r="5185" spans="1:7">
      <c r="A5185" t="e">
        <f>_xlfn.XLOOKUP(I5185,UTILIZADAS[Contacto1],UTILIZADAS[Source.Name],,0)</f>
        <v>#N/A</v>
      </c>
      <c r="B5185" s="18" t="e">
        <f>VLOOKUP(J5185,Ref!A:C,3,0)</f>
        <v>#N/A</v>
      </c>
      <c r="C5185" s="18" t="e">
        <f>VLOOKUP(J5185,Ref!A:D,4,0)</f>
        <v>#N/A</v>
      </c>
      <c r="D5185" s="18" t="str">
        <f t="shared" si="243"/>
        <v>00/ene</v>
      </c>
      <c r="E5185" s="18">
        <f t="shared" si="242"/>
        <v>0</v>
      </c>
      <c r="F5185" s="18">
        <v>1</v>
      </c>
      <c r="G5185" s="18">
        <f t="shared" si="244"/>
        <v>0</v>
      </c>
    </row>
    <row r="5186" spans="1:7">
      <c r="A5186" t="e">
        <f>_xlfn.XLOOKUP(I5186,UTILIZADAS[Contacto1],UTILIZADAS[Source.Name],,0)</f>
        <v>#N/A</v>
      </c>
      <c r="B5186" s="18" t="e">
        <f>VLOOKUP(J5186,Ref!A:C,3,0)</f>
        <v>#N/A</v>
      </c>
      <c r="C5186" s="18" t="e">
        <f>VLOOKUP(J5186,Ref!A:D,4,0)</f>
        <v>#N/A</v>
      </c>
      <c r="D5186" s="18" t="str">
        <f t="shared" si="243"/>
        <v>00/ene</v>
      </c>
      <c r="E5186" s="18">
        <f t="shared" ref="E5186:E5249" si="245">+COUNTIF(I:I,I5186)</f>
        <v>0</v>
      </c>
      <c r="F5186" s="18">
        <v>1</v>
      </c>
      <c r="G5186" s="18">
        <f t="shared" si="244"/>
        <v>0</v>
      </c>
    </row>
    <row r="5187" spans="1:7">
      <c r="A5187" t="e">
        <f>_xlfn.XLOOKUP(I5187,UTILIZADAS[Contacto1],UTILIZADAS[Source.Name],,0)</f>
        <v>#N/A</v>
      </c>
      <c r="B5187" s="18" t="e">
        <f>VLOOKUP(J5187,Ref!A:C,3,0)</f>
        <v>#N/A</v>
      </c>
      <c r="C5187" s="18" t="e">
        <f>VLOOKUP(J5187,Ref!A:D,4,0)</f>
        <v>#N/A</v>
      </c>
      <c r="D5187" s="18" t="str">
        <f t="shared" si="243"/>
        <v>00/ene</v>
      </c>
      <c r="E5187" s="18">
        <f t="shared" si="245"/>
        <v>0</v>
      </c>
      <c r="F5187" s="18">
        <v>1</v>
      </c>
      <c r="G5187" s="18">
        <f t="shared" si="244"/>
        <v>0</v>
      </c>
    </row>
    <row r="5188" spans="1:7">
      <c r="A5188" t="e">
        <f>_xlfn.XLOOKUP(I5188,UTILIZADAS[Contacto1],UTILIZADAS[Source.Name],,0)</f>
        <v>#N/A</v>
      </c>
      <c r="B5188" s="18" t="e">
        <f>VLOOKUP(J5188,Ref!A:C,3,0)</f>
        <v>#N/A</v>
      </c>
      <c r="C5188" s="18" t="e">
        <f>VLOOKUP(J5188,Ref!A:D,4,0)</f>
        <v>#N/A</v>
      </c>
      <c r="D5188" s="18" t="str">
        <f t="shared" si="243"/>
        <v>00/ene</v>
      </c>
      <c r="E5188" s="18">
        <f t="shared" si="245"/>
        <v>0</v>
      </c>
      <c r="F5188" s="18">
        <v>1</v>
      </c>
      <c r="G5188" s="18">
        <f t="shared" si="244"/>
        <v>0</v>
      </c>
    </row>
    <row r="5189" spans="1:7">
      <c r="A5189" t="e">
        <f>_xlfn.XLOOKUP(I5189,UTILIZADAS[Contacto1],UTILIZADAS[Source.Name],,0)</f>
        <v>#N/A</v>
      </c>
      <c r="B5189" s="18" t="e">
        <f>VLOOKUP(J5189,Ref!A:C,3,0)</f>
        <v>#N/A</v>
      </c>
      <c r="C5189" s="18" t="e">
        <f>VLOOKUP(J5189,Ref!A:D,4,0)</f>
        <v>#N/A</v>
      </c>
      <c r="D5189" s="18" t="str">
        <f t="shared" si="243"/>
        <v>00/ene</v>
      </c>
      <c r="E5189" s="18">
        <f t="shared" si="245"/>
        <v>0</v>
      </c>
      <c r="F5189" s="18">
        <v>1</v>
      </c>
      <c r="G5189" s="18">
        <f t="shared" si="244"/>
        <v>0</v>
      </c>
    </row>
    <row r="5190" spans="1:7">
      <c r="A5190" t="e">
        <f>_xlfn.XLOOKUP(I5190,UTILIZADAS[Contacto1],UTILIZADAS[Source.Name],,0)</f>
        <v>#N/A</v>
      </c>
      <c r="B5190" s="18" t="e">
        <f>VLOOKUP(J5190,Ref!A:C,3,0)</f>
        <v>#N/A</v>
      </c>
      <c r="C5190" s="18" t="e">
        <f>VLOOKUP(J5190,Ref!A:D,4,0)</f>
        <v>#N/A</v>
      </c>
      <c r="D5190" s="18" t="str">
        <f t="shared" si="243"/>
        <v>00/ene</v>
      </c>
      <c r="E5190" s="18">
        <f t="shared" si="245"/>
        <v>0</v>
      </c>
      <c r="F5190" s="18">
        <v>1</v>
      </c>
      <c r="G5190" s="18">
        <f t="shared" si="244"/>
        <v>0</v>
      </c>
    </row>
    <row r="5191" spans="1:7">
      <c r="A5191" t="e">
        <f>_xlfn.XLOOKUP(I5191,UTILIZADAS[Contacto1],UTILIZADAS[Source.Name],,0)</f>
        <v>#N/A</v>
      </c>
      <c r="B5191" s="18" t="e">
        <f>VLOOKUP(J5191,Ref!A:C,3,0)</f>
        <v>#N/A</v>
      </c>
      <c r="C5191" s="18" t="e">
        <f>VLOOKUP(J5191,Ref!A:D,4,0)</f>
        <v>#N/A</v>
      </c>
      <c r="D5191" s="18" t="str">
        <f t="shared" si="243"/>
        <v>00/ene</v>
      </c>
      <c r="E5191" s="18">
        <f t="shared" si="245"/>
        <v>0</v>
      </c>
      <c r="F5191" s="18">
        <v>1</v>
      </c>
      <c r="G5191" s="18">
        <f t="shared" si="244"/>
        <v>0</v>
      </c>
    </row>
    <row r="5192" spans="1:7">
      <c r="A5192" t="e">
        <f>_xlfn.XLOOKUP(I5192,UTILIZADAS[Contacto1],UTILIZADAS[Source.Name],,0)</f>
        <v>#N/A</v>
      </c>
      <c r="B5192" s="18" t="e">
        <f>VLOOKUP(J5192,Ref!A:C,3,0)</f>
        <v>#N/A</v>
      </c>
      <c r="C5192" s="18" t="e">
        <f>VLOOKUP(J5192,Ref!A:D,4,0)</f>
        <v>#N/A</v>
      </c>
      <c r="D5192" s="18" t="str">
        <f t="shared" si="243"/>
        <v>00/ene</v>
      </c>
      <c r="E5192" s="18">
        <f t="shared" si="245"/>
        <v>0</v>
      </c>
      <c r="F5192" s="18">
        <v>1</v>
      </c>
      <c r="G5192" s="18">
        <f t="shared" si="244"/>
        <v>0</v>
      </c>
    </row>
    <row r="5193" spans="1:7">
      <c r="A5193" t="e">
        <f>_xlfn.XLOOKUP(I5193,UTILIZADAS[Contacto1],UTILIZADAS[Source.Name],,0)</f>
        <v>#N/A</v>
      </c>
      <c r="B5193" s="18" t="e">
        <f>VLOOKUP(J5193,Ref!A:C,3,0)</f>
        <v>#N/A</v>
      </c>
      <c r="C5193" s="18" t="e">
        <f>VLOOKUP(J5193,Ref!A:D,4,0)</f>
        <v>#N/A</v>
      </c>
      <c r="D5193" s="18" t="str">
        <f t="shared" si="243"/>
        <v>00/ene</v>
      </c>
      <c r="E5193" s="18">
        <f t="shared" si="245"/>
        <v>0</v>
      </c>
      <c r="F5193" s="18">
        <v>1</v>
      </c>
      <c r="G5193" s="18">
        <f t="shared" si="244"/>
        <v>0</v>
      </c>
    </row>
    <row r="5194" spans="1:7">
      <c r="A5194" t="e">
        <f>_xlfn.XLOOKUP(I5194,UTILIZADAS[Contacto1],UTILIZADAS[Source.Name],,0)</f>
        <v>#N/A</v>
      </c>
      <c r="B5194" s="18" t="e">
        <f>VLOOKUP(J5194,Ref!A:C,3,0)</f>
        <v>#N/A</v>
      </c>
      <c r="C5194" s="18" t="e">
        <f>VLOOKUP(J5194,Ref!A:D,4,0)</f>
        <v>#N/A</v>
      </c>
      <c r="D5194" s="18" t="str">
        <f t="shared" si="243"/>
        <v>00/ene</v>
      </c>
      <c r="E5194" s="18">
        <f t="shared" si="245"/>
        <v>0</v>
      </c>
      <c r="F5194" s="18">
        <v>1</v>
      </c>
      <c r="G5194" s="18">
        <f t="shared" si="244"/>
        <v>0</v>
      </c>
    </row>
    <row r="5195" spans="1:7">
      <c r="A5195" t="e">
        <f>_xlfn.XLOOKUP(I5195,UTILIZADAS[Contacto1],UTILIZADAS[Source.Name],,0)</f>
        <v>#N/A</v>
      </c>
      <c r="B5195" s="18" t="e">
        <f>VLOOKUP(J5195,Ref!A:C,3,0)</f>
        <v>#N/A</v>
      </c>
      <c r="C5195" s="18" t="e">
        <f>VLOOKUP(J5195,Ref!A:D,4,0)</f>
        <v>#N/A</v>
      </c>
      <c r="D5195" s="18" t="str">
        <f t="shared" si="243"/>
        <v>00/ene</v>
      </c>
      <c r="E5195" s="18">
        <f t="shared" si="245"/>
        <v>0</v>
      </c>
      <c r="F5195" s="18">
        <v>1</v>
      </c>
      <c r="G5195" s="18">
        <f t="shared" si="244"/>
        <v>0</v>
      </c>
    </row>
    <row r="5196" spans="1:7">
      <c r="A5196" t="e">
        <f>_xlfn.XLOOKUP(I5196,UTILIZADAS[Contacto1],UTILIZADAS[Source.Name],,0)</f>
        <v>#N/A</v>
      </c>
      <c r="B5196" s="18" t="e">
        <f>VLOOKUP(J5196,Ref!A:C,3,0)</f>
        <v>#N/A</v>
      </c>
      <c r="C5196" s="18" t="e">
        <f>VLOOKUP(J5196,Ref!A:D,4,0)</f>
        <v>#N/A</v>
      </c>
      <c r="D5196" s="18" t="str">
        <f t="shared" si="243"/>
        <v>00/ene</v>
      </c>
      <c r="E5196" s="18">
        <f t="shared" si="245"/>
        <v>0</v>
      </c>
      <c r="F5196" s="18">
        <v>1</v>
      </c>
      <c r="G5196" s="18">
        <f t="shared" si="244"/>
        <v>0</v>
      </c>
    </row>
    <row r="5197" spans="1:7">
      <c r="A5197" t="e">
        <f>_xlfn.XLOOKUP(I5197,UTILIZADAS[Contacto1],UTILIZADAS[Source.Name],,0)</f>
        <v>#N/A</v>
      </c>
      <c r="B5197" s="18" t="e">
        <f>VLOOKUP(J5197,Ref!A:C,3,0)</f>
        <v>#N/A</v>
      </c>
      <c r="C5197" s="18" t="e">
        <f>VLOOKUP(J5197,Ref!A:D,4,0)</f>
        <v>#N/A</v>
      </c>
      <c r="D5197" s="18" t="str">
        <f t="shared" si="243"/>
        <v>00/ene</v>
      </c>
      <c r="E5197" s="18">
        <f t="shared" si="245"/>
        <v>0</v>
      </c>
      <c r="F5197" s="18">
        <v>1</v>
      </c>
      <c r="G5197" s="18">
        <f t="shared" si="244"/>
        <v>0</v>
      </c>
    </row>
    <row r="5198" spans="1:7">
      <c r="A5198" t="e">
        <f>_xlfn.XLOOKUP(I5198,UTILIZADAS[Contacto1],UTILIZADAS[Source.Name],,0)</f>
        <v>#N/A</v>
      </c>
      <c r="B5198" s="18" t="e">
        <f>VLOOKUP(J5198,Ref!A:C,3,0)</f>
        <v>#N/A</v>
      </c>
      <c r="C5198" s="18" t="e">
        <f>VLOOKUP(J5198,Ref!A:D,4,0)</f>
        <v>#N/A</v>
      </c>
      <c r="D5198" s="18" t="str">
        <f t="shared" si="243"/>
        <v>00/ene</v>
      </c>
      <c r="E5198" s="18">
        <f t="shared" si="245"/>
        <v>0</v>
      </c>
      <c r="F5198" s="18">
        <v>1</v>
      </c>
      <c r="G5198" s="18">
        <f t="shared" si="244"/>
        <v>0</v>
      </c>
    </row>
    <row r="5199" spans="1:7">
      <c r="A5199" t="e">
        <f>_xlfn.XLOOKUP(I5199,UTILIZADAS[Contacto1],UTILIZADAS[Source.Name],,0)</f>
        <v>#N/A</v>
      </c>
      <c r="B5199" s="18" t="e">
        <f>VLOOKUP(J5199,Ref!A:C,3,0)</f>
        <v>#N/A</v>
      </c>
      <c r="C5199" s="18" t="e">
        <f>VLOOKUP(J5199,Ref!A:D,4,0)</f>
        <v>#N/A</v>
      </c>
      <c r="D5199" s="18" t="str">
        <f t="shared" si="243"/>
        <v>00/ene</v>
      </c>
      <c r="E5199" s="18">
        <f t="shared" si="245"/>
        <v>0</v>
      </c>
      <c r="F5199" s="18">
        <v>1</v>
      </c>
      <c r="G5199" s="18">
        <f t="shared" si="244"/>
        <v>0</v>
      </c>
    </row>
    <row r="5200" spans="1:7">
      <c r="A5200" t="e">
        <f>_xlfn.XLOOKUP(I5200,UTILIZADAS[Contacto1],UTILIZADAS[Source.Name],,0)</f>
        <v>#N/A</v>
      </c>
      <c r="B5200" s="18" t="e">
        <f>VLOOKUP(J5200,Ref!A:C,3,0)</f>
        <v>#N/A</v>
      </c>
      <c r="C5200" s="18" t="e">
        <f>VLOOKUP(J5200,Ref!A:D,4,0)</f>
        <v>#N/A</v>
      </c>
      <c r="D5200" s="18" t="str">
        <f t="shared" si="243"/>
        <v>00/ene</v>
      </c>
      <c r="E5200" s="18">
        <f t="shared" si="245"/>
        <v>0</v>
      </c>
      <c r="F5200" s="18">
        <v>1</v>
      </c>
      <c r="G5200" s="18">
        <f t="shared" si="244"/>
        <v>0</v>
      </c>
    </row>
    <row r="5201" spans="1:7">
      <c r="A5201" t="e">
        <f>_xlfn.XLOOKUP(I5201,UTILIZADAS[Contacto1],UTILIZADAS[Source.Name],,0)</f>
        <v>#N/A</v>
      </c>
      <c r="B5201" s="18" t="e">
        <f>VLOOKUP(J5201,Ref!A:C,3,0)</f>
        <v>#N/A</v>
      </c>
      <c r="C5201" s="18" t="e">
        <f>VLOOKUP(J5201,Ref!A:D,4,0)</f>
        <v>#N/A</v>
      </c>
      <c r="D5201" s="18" t="str">
        <f t="shared" ref="D5201:D5264" si="246">TEXT(H5201,"dd/mmm")</f>
        <v>00/ene</v>
      </c>
      <c r="E5201" s="18">
        <f t="shared" si="245"/>
        <v>0</v>
      </c>
      <c r="F5201" s="18">
        <v>1</v>
      </c>
      <c r="G5201" s="18">
        <f t="shared" ref="G5201:G5264" si="247">IF(I5201=I5202,0,1)</f>
        <v>0</v>
      </c>
    </row>
    <row r="5202" spans="1:7">
      <c r="A5202" t="e">
        <f>_xlfn.XLOOKUP(I5202,UTILIZADAS[Contacto1],UTILIZADAS[Source.Name],,0)</f>
        <v>#N/A</v>
      </c>
      <c r="B5202" s="18" t="e">
        <f>VLOOKUP(J5202,Ref!A:C,3,0)</f>
        <v>#N/A</v>
      </c>
      <c r="C5202" s="18" t="e">
        <f>VLOOKUP(J5202,Ref!A:D,4,0)</f>
        <v>#N/A</v>
      </c>
      <c r="D5202" s="18" t="str">
        <f t="shared" si="246"/>
        <v>00/ene</v>
      </c>
      <c r="E5202" s="18">
        <f t="shared" si="245"/>
        <v>0</v>
      </c>
      <c r="F5202" s="18">
        <v>1</v>
      </c>
      <c r="G5202" s="18">
        <f t="shared" si="247"/>
        <v>0</v>
      </c>
    </row>
    <row r="5203" spans="1:7">
      <c r="A5203" t="e">
        <f>_xlfn.XLOOKUP(I5203,UTILIZADAS[Contacto1],UTILIZADAS[Source.Name],,0)</f>
        <v>#N/A</v>
      </c>
      <c r="B5203" s="18" t="e">
        <f>VLOOKUP(J5203,Ref!A:C,3,0)</f>
        <v>#N/A</v>
      </c>
      <c r="C5203" s="18" t="e">
        <f>VLOOKUP(J5203,Ref!A:D,4,0)</f>
        <v>#N/A</v>
      </c>
      <c r="D5203" s="18" t="str">
        <f t="shared" si="246"/>
        <v>00/ene</v>
      </c>
      <c r="E5203" s="18">
        <f t="shared" si="245"/>
        <v>0</v>
      </c>
      <c r="F5203" s="18">
        <v>1</v>
      </c>
      <c r="G5203" s="18">
        <f t="shared" si="247"/>
        <v>0</v>
      </c>
    </row>
    <row r="5204" spans="1:7">
      <c r="A5204" t="e">
        <f>_xlfn.XLOOKUP(I5204,UTILIZADAS[Contacto1],UTILIZADAS[Source.Name],,0)</f>
        <v>#N/A</v>
      </c>
      <c r="B5204" s="18" t="e">
        <f>VLOOKUP(J5204,Ref!A:C,3,0)</f>
        <v>#N/A</v>
      </c>
      <c r="C5204" s="18" t="e">
        <f>VLOOKUP(J5204,Ref!A:D,4,0)</f>
        <v>#N/A</v>
      </c>
      <c r="D5204" s="18" t="str">
        <f t="shared" si="246"/>
        <v>00/ene</v>
      </c>
      <c r="E5204" s="18">
        <f t="shared" si="245"/>
        <v>0</v>
      </c>
      <c r="F5204" s="18">
        <v>1</v>
      </c>
      <c r="G5204" s="18">
        <f t="shared" si="247"/>
        <v>0</v>
      </c>
    </row>
    <row r="5205" spans="1:7">
      <c r="A5205" t="e">
        <f>_xlfn.XLOOKUP(I5205,UTILIZADAS[Contacto1],UTILIZADAS[Source.Name],,0)</f>
        <v>#N/A</v>
      </c>
      <c r="B5205" s="18" t="e">
        <f>VLOOKUP(J5205,Ref!A:C,3,0)</f>
        <v>#N/A</v>
      </c>
      <c r="C5205" s="18" t="e">
        <f>VLOOKUP(J5205,Ref!A:D,4,0)</f>
        <v>#N/A</v>
      </c>
      <c r="D5205" s="18" t="str">
        <f t="shared" si="246"/>
        <v>00/ene</v>
      </c>
      <c r="E5205" s="18">
        <f t="shared" si="245"/>
        <v>0</v>
      </c>
      <c r="F5205" s="18">
        <v>1</v>
      </c>
      <c r="G5205" s="18">
        <f t="shared" si="247"/>
        <v>0</v>
      </c>
    </row>
    <row r="5206" spans="1:7">
      <c r="A5206" t="e">
        <f>_xlfn.XLOOKUP(I5206,UTILIZADAS[Contacto1],UTILIZADAS[Source.Name],,0)</f>
        <v>#N/A</v>
      </c>
      <c r="B5206" s="18" t="e">
        <f>VLOOKUP(J5206,Ref!A:C,3,0)</f>
        <v>#N/A</v>
      </c>
      <c r="C5206" s="18" t="e">
        <f>VLOOKUP(J5206,Ref!A:D,4,0)</f>
        <v>#N/A</v>
      </c>
      <c r="D5206" s="18" t="str">
        <f t="shared" si="246"/>
        <v>00/ene</v>
      </c>
      <c r="E5206" s="18">
        <f t="shared" si="245"/>
        <v>0</v>
      </c>
      <c r="F5206" s="18">
        <v>1</v>
      </c>
      <c r="G5206" s="18">
        <f t="shared" si="247"/>
        <v>0</v>
      </c>
    </row>
    <row r="5207" spans="1:7">
      <c r="A5207" t="e">
        <f>_xlfn.XLOOKUP(I5207,UTILIZADAS[Contacto1],UTILIZADAS[Source.Name],,0)</f>
        <v>#N/A</v>
      </c>
      <c r="B5207" s="18" t="e">
        <f>VLOOKUP(J5207,Ref!A:C,3,0)</f>
        <v>#N/A</v>
      </c>
      <c r="C5207" s="18" t="e">
        <f>VLOOKUP(J5207,Ref!A:D,4,0)</f>
        <v>#N/A</v>
      </c>
      <c r="D5207" s="18" t="str">
        <f t="shared" si="246"/>
        <v>00/ene</v>
      </c>
      <c r="E5207" s="18">
        <f t="shared" si="245"/>
        <v>0</v>
      </c>
      <c r="F5207" s="18">
        <v>1</v>
      </c>
      <c r="G5207" s="18">
        <f t="shared" si="247"/>
        <v>0</v>
      </c>
    </row>
    <row r="5208" spans="1:7">
      <c r="A5208" t="e">
        <f>_xlfn.XLOOKUP(I5208,UTILIZADAS[Contacto1],UTILIZADAS[Source.Name],,0)</f>
        <v>#N/A</v>
      </c>
      <c r="B5208" s="18" t="e">
        <f>VLOOKUP(J5208,Ref!A:C,3,0)</f>
        <v>#N/A</v>
      </c>
      <c r="C5208" s="18" t="e">
        <f>VLOOKUP(J5208,Ref!A:D,4,0)</f>
        <v>#N/A</v>
      </c>
      <c r="D5208" s="18" t="str">
        <f t="shared" si="246"/>
        <v>00/ene</v>
      </c>
      <c r="E5208" s="18">
        <f t="shared" si="245"/>
        <v>0</v>
      </c>
      <c r="F5208" s="18">
        <v>1</v>
      </c>
      <c r="G5208" s="18">
        <f t="shared" si="247"/>
        <v>0</v>
      </c>
    </row>
    <row r="5209" spans="1:7">
      <c r="A5209" t="e">
        <f>_xlfn.XLOOKUP(I5209,UTILIZADAS[Contacto1],UTILIZADAS[Source.Name],,0)</f>
        <v>#N/A</v>
      </c>
      <c r="B5209" s="18" t="e">
        <f>VLOOKUP(J5209,Ref!A:C,3,0)</f>
        <v>#N/A</v>
      </c>
      <c r="C5209" s="18" t="e">
        <f>VLOOKUP(J5209,Ref!A:D,4,0)</f>
        <v>#N/A</v>
      </c>
      <c r="D5209" s="18" t="str">
        <f t="shared" si="246"/>
        <v>00/ene</v>
      </c>
      <c r="E5209" s="18">
        <f t="shared" si="245"/>
        <v>0</v>
      </c>
      <c r="F5209" s="18">
        <v>1</v>
      </c>
      <c r="G5209" s="18">
        <f t="shared" si="247"/>
        <v>0</v>
      </c>
    </row>
    <row r="5210" spans="1:7">
      <c r="A5210" t="e">
        <f>_xlfn.XLOOKUP(I5210,UTILIZADAS[Contacto1],UTILIZADAS[Source.Name],,0)</f>
        <v>#N/A</v>
      </c>
      <c r="B5210" s="18" t="e">
        <f>VLOOKUP(J5210,Ref!A:C,3,0)</f>
        <v>#N/A</v>
      </c>
      <c r="C5210" s="18" t="e">
        <f>VLOOKUP(J5210,Ref!A:D,4,0)</f>
        <v>#N/A</v>
      </c>
      <c r="D5210" s="18" t="str">
        <f t="shared" si="246"/>
        <v>00/ene</v>
      </c>
      <c r="E5210" s="18">
        <f t="shared" si="245"/>
        <v>0</v>
      </c>
      <c r="F5210" s="18">
        <v>1</v>
      </c>
      <c r="G5210" s="18">
        <f t="shared" si="247"/>
        <v>0</v>
      </c>
    </row>
    <row r="5211" spans="1:7">
      <c r="A5211" t="e">
        <f>_xlfn.XLOOKUP(I5211,UTILIZADAS[Contacto1],UTILIZADAS[Source.Name],,0)</f>
        <v>#N/A</v>
      </c>
      <c r="B5211" s="18" t="e">
        <f>VLOOKUP(J5211,Ref!A:C,3,0)</f>
        <v>#N/A</v>
      </c>
      <c r="C5211" s="18" t="e">
        <f>VLOOKUP(J5211,Ref!A:D,4,0)</f>
        <v>#N/A</v>
      </c>
      <c r="D5211" s="18" t="str">
        <f t="shared" si="246"/>
        <v>00/ene</v>
      </c>
      <c r="E5211" s="18">
        <f t="shared" si="245"/>
        <v>0</v>
      </c>
      <c r="F5211" s="18">
        <v>1</v>
      </c>
      <c r="G5211" s="18">
        <f t="shared" si="247"/>
        <v>0</v>
      </c>
    </row>
    <row r="5212" spans="1:7">
      <c r="A5212" t="e">
        <f>_xlfn.XLOOKUP(I5212,UTILIZADAS[Contacto1],UTILIZADAS[Source.Name],,0)</f>
        <v>#N/A</v>
      </c>
      <c r="B5212" s="18" t="e">
        <f>VLOOKUP(J5212,Ref!A:C,3,0)</f>
        <v>#N/A</v>
      </c>
      <c r="C5212" s="18" t="e">
        <f>VLOOKUP(J5212,Ref!A:D,4,0)</f>
        <v>#N/A</v>
      </c>
      <c r="D5212" s="18" t="str">
        <f t="shared" si="246"/>
        <v>00/ene</v>
      </c>
      <c r="E5212" s="18">
        <f t="shared" si="245"/>
        <v>0</v>
      </c>
      <c r="F5212" s="18">
        <v>1</v>
      </c>
      <c r="G5212" s="18">
        <f t="shared" si="247"/>
        <v>0</v>
      </c>
    </row>
    <row r="5213" spans="1:7">
      <c r="A5213" t="e">
        <f>_xlfn.XLOOKUP(I5213,UTILIZADAS[Contacto1],UTILIZADAS[Source.Name],,0)</f>
        <v>#N/A</v>
      </c>
      <c r="B5213" s="18" t="e">
        <f>VLOOKUP(J5213,Ref!A:C,3,0)</f>
        <v>#N/A</v>
      </c>
      <c r="C5213" s="18" t="e">
        <f>VLOOKUP(J5213,Ref!A:D,4,0)</f>
        <v>#N/A</v>
      </c>
      <c r="D5213" s="18" t="str">
        <f t="shared" si="246"/>
        <v>00/ene</v>
      </c>
      <c r="E5213" s="18">
        <f t="shared" si="245"/>
        <v>0</v>
      </c>
      <c r="F5213" s="18">
        <v>1</v>
      </c>
      <c r="G5213" s="18">
        <f t="shared" si="247"/>
        <v>0</v>
      </c>
    </row>
    <row r="5214" spans="1:7">
      <c r="A5214" t="e">
        <f>_xlfn.XLOOKUP(I5214,UTILIZADAS[Contacto1],UTILIZADAS[Source.Name],,0)</f>
        <v>#N/A</v>
      </c>
      <c r="B5214" s="18" t="e">
        <f>VLOOKUP(J5214,Ref!A:C,3,0)</f>
        <v>#N/A</v>
      </c>
      <c r="C5214" s="18" t="e">
        <f>VLOOKUP(J5214,Ref!A:D,4,0)</f>
        <v>#N/A</v>
      </c>
      <c r="D5214" s="18" t="str">
        <f t="shared" si="246"/>
        <v>00/ene</v>
      </c>
      <c r="E5214" s="18">
        <f t="shared" si="245"/>
        <v>0</v>
      </c>
      <c r="F5214" s="18">
        <v>1</v>
      </c>
      <c r="G5214" s="18">
        <f t="shared" si="247"/>
        <v>0</v>
      </c>
    </row>
    <row r="5215" spans="1:7">
      <c r="A5215" t="e">
        <f>_xlfn.XLOOKUP(I5215,UTILIZADAS[Contacto1],UTILIZADAS[Source.Name],,0)</f>
        <v>#N/A</v>
      </c>
      <c r="B5215" s="18" t="e">
        <f>VLOOKUP(J5215,Ref!A:C,3,0)</f>
        <v>#N/A</v>
      </c>
      <c r="C5215" s="18" t="e">
        <f>VLOOKUP(J5215,Ref!A:D,4,0)</f>
        <v>#N/A</v>
      </c>
      <c r="D5215" s="18" t="str">
        <f t="shared" si="246"/>
        <v>00/ene</v>
      </c>
      <c r="E5215" s="18">
        <f t="shared" si="245"/>
        <v>0</v>
      </c>
      <c r="F5215" s="18">
        <v>1</v>
      </c>
      <c r="G5215" s="18">
        <f t="shared" si="247"/>
        <v>0</v>
      </c>
    </row>
    <row r="5216" spans="1:7">
      <c r="A5216" t="e">
        <f>_xlfn.XLOOKUP(I5216,UTILIZADAS[Contacto1],UTILIZADAS[Source.Name],,0)</f>
        <v>#N/A</v>
      </c>
      <c r="B5216" s="18" t="e">
        <f>VLOOKUP(J5216,Ref!A:C,3,0)</f>
        <v>#N/A</v>
      </c>
      <c r="C5216" s="18" t="e">
        <f>VLOOKUP(J5216,Ref!A:D,4,0)</f>
        <v>#N/A</v>
      </c>
      <c r="D5216" s="18" t="str">
        <f t="shared" si="246"/>
        <v>00/ene</v>
      </c>
      <c r="E5216" s="18">
        <f t="shared" si="245"/>
        <v>0</v>
      </c>
      <c r="F5216" s="18">
        <v>1</v>
      </c>
      <c r="G5216" s="18">
        <f t="shared" si="247"/>
        <v>0</v>
      </c>
    </row>
    <row r="5217" spans="1:7">
      <c r="A5217" t="e">
        <f>_xlfn.XLOOKUP(I5217,UTILIZADAS[Contacto1],UTILIZADAS[Source.Name],,0)</f>
        <v>#N/A</v>
      </c>
      <c r="B5217" s="18" t="e">
        <f>VLOOKUP(J5217,Ref!A:C,3,0)</f>
        <v>#N/A</v>
      </c>
      <c r="C5217" s="18" t="e">
        <f>VLOOKUP(J5217,Ref!A:D,4,0)</f>
        <v>#N/A</v>
      </c>
      <c r="D5217" s="18" t="str">
        <f t="shared" si="246"/>
        <v>00/ene</v>
      </c>
      <c r="E5217" s="18">
        <f t="shared" si="245"/>
        <v>0</v>
      </c>
      <c r="F5217" s="18">
        <v>1</v>
      </c>
      <c r="G5217" s="18">
        <f t="shared" si="247"/>
        <v>0</v>
      </c>
    </row>
    <row r="5218" spans="1:7">
      <c r="A5218" t="e">
        <f>_xlfn.XLOOKUP(I5218,UTILIZADAS[Contacto1],UTILIZADAS[Source.Name],,0)</f>
        <v>#N/A</v>
      </c>
      <c r="B5218" s="18" t="e">
        <f>VLOOKUP(J5218,Ref!A:C,3,0)</f>
        <v>#N/A</v>
      </c>
      <c r="C5218" s="18" t="e">
        <f>VLOOKUP(J5218,Ref!A:D,4,0)</f>
        <v>#N/A</v>
      </c>
      <c r="D5218" s="18" t="str">
        <f t="shared" si="246"/>
        <v>00/ene</v>
      </c>
      <c r="E5218" s="18">
        <f t="shared" si="245"/>
        <v>0</v>
      </c>
      <c r="F5218" s="18">
        <v>1</v>
      </c>
      <c r="G5218" s="18">
        <f t="shared" si="247"/>
        <v>0</v>
      </c>
    </row>
    <row r="5219" spans="1:7">
      <c r="A5219" t="e">
        <f>_xlfn.XLOOKUP(I5219,UTILIZADAS[Contacto1],UTILIZADAS[Source.Name],,0)</f>
        <v>#N/A</v>
      </c>
      <c r="B5219" s="18" t="e">
        <f>VLOOKUP(J5219,Ref!A:C,3,0)</f>
        <v>#N/A</v>
      </c>
      <c r="C5219" s="18" t="e">
        <f>VLOOKUP(J5219,Ref!A:D,4,0)</f>
        <v>#N/A</v>
      </c>
      <c r="D5219" s="18" t="str">
        <f t="shared" si="246"/>
        <v>00/ene</v>
      </c>
      <c r="E5219" s="18">
        <f t="shared" si="245"/>
        <v>0</v>
      </c>
      <c r="F5219" s="18">
        <v>1</v>
      </c>
      <c r="G5219" s="18">
        <f t="shared" si="247"/>
        <v>0</v>
      </c>
    </row>
    <row r="5220" spans="1:7">
      <c r="A5220" t="e">
        <f>_xlfn.XLOOKUP(I5220,UTILIZADAS[Contacto1],UTILIZADAS[Source.Name],,0)</f>
        <v>#N/A</v>
      </c>
      <c r="B5220" s="18" t="e">
        <f>VLOOKUP(J5220,Ref!A:C,3,0)</f>
        <v>#N/A</v>
      </c>
      <c r="C5220" s="18" t="e">
        <f>VLOOKUP(J5220,Ref!A:D,4,0)</f>
        <v>#N/A</v>
      </c>
      <c r="D5220" s="18" t="str">
        <f t="shared" si="246"/>
        <v>00/ene</v>
      </c>
      <c r="E5220" s="18">
        <f t="shared" si="245"/>
        <v>0</v>
      </c>
      <c r="F5220" s="18">
        <v>1</v>
      </c>
      <c r="G5220" s="18">
        <f t="shared" si="247"/>
        <v>0</v>
      </c>
    </row>
    <row r="5221" spans="1:7">
      <c r="A5221" t="e">
        <f>_xlfn.XLOOKUP(I5221,UTILIZADAS[Contacto1],UTILIZADAS[Source.Name],,0)</f>
        <v>#N/A</v>
      </c>
      <c r="B5221" s="18" t="e">
        <f>VLOOKUP(J5221,Ref!A:C,3,0)</f>
        <v>#N/A</v>
      </c>
      <c r="C5221" s="18" t="e">
        <f>VLOOKUP(J5221,Ref!A:D,4,0)</f>
        <v>#N/A</v>
      </c>
      <c r="D5221" s="18" t="str">
        <f t="shared" si="246"/>
        <v>00/ene</v>
      </c>
      <c r="E5221" s="18">
        <f t="shared" si="245"/>
        <v>0</v>
      </c>
      <c r="F5221" s="18">
        <v>1</v>
      </c>
      <c r="G5221" s="18">
        <f t="shared" si="247"/>
        <v>0</v>
      </c>
    </row>
    <row r="5222" spans="1:7">
      <c r="A5222" t="e">
        <f>_xlfn.XLOOKUP(I5222,UTILIZADAS[Contacto1],UTILIZADAS[Source.Name],,0)</f>
        <v>#N/A</v>
      </c>
      <c r="B5222" s="18" t="e">
        <f>VLOOKUP(J5222,Ref!A:C,3,0)</f>
        <v>#N/A</v>
      </c>
      <c r="C5222" s="18" t="e">
        <f>VLOOKUP(J5222,Ref!A:D,4,0)</f>
        <v>#N/A</v>
      </c>
      <c r="D5222" s="18" t="str">
        <f t="shared" si="246"/>
        <v>00/ene</v>
      </c>
      <c r="E5222" s="18">
        <f t="shared" si="245"/>
        <v>0</v>
      </c>
      <c r="F5222" s="18">
        <v>1</v>
      </c>
      <c r="G5222" s="18">
        <f t="shared" si="247"/>
        <v>0</v>
      </c>
    </row>
    <row r="5223" spans="1:7">
      <c r="A5223" t="e">
        <f>_xlfn.XLOOKUP(I5223,UTILIZADAS[Contacto1],UTILIZADAS[Source.Name],,0)</f>
        <v>#N/A</v>
      </c>
      <c r="B5223" s="18" t="e">
        <f>VLOOKUP(J5223,Ref!A:C,3,0)</f>
        <v>#N/A</v>
      </c>
      <c r="C5223" s="18" t="e">
        <f>VLOOKUP(J5223,Ref!A:D,4,0)</f>
        <v>#N/A</v>
      </c>
      <c r="D5223" s="18" t="str">
        <f t="shared" si="246"/>
        <v>00/ene</v>
      </c>
      <c r="E5223" s="18">
        <f t="shared" si="245"/>
        <v>0</v>
      </c>
      <c r="F5223" s="18">
        <v>1</v>
      </c>
      <c r="G5223" s="18">
        <f t="shared" si="247"/>
        <v>0</v>
      </c>
    </row>
    <row r="5224" spans="1:7">
      <c r="A5224" t="e">
        <f>_xlfn.XLOOKUP(I5224,UTILIZADAS[Contacto1],UTILIZADAS[Source.Name],,0)</f>
        <v>#N/A</v>
      </c>
      <c r="B5224" s="18" t="e">
        <f>VLOOKUP(J5224,Ref!A:C,3,0)</f>
        <v>#N/A</v>
      </c>
      <c r="C5224" s="18" t="e">
        <f>VLOOKUP(J5224,Ref!A:D,4,0)</f>
        <v>#N/A</v>
      </c>
      <c r="D5224" s="18" t="str">
        <f t="shared" si="246"/>
        <v>00/ene</v>
      </c>
      <c r="E5224" s="18">
        <f t="shared" si="245"/>
        <v>0</v>
      </c>
      <c r="F5224" s="18">
        <v>1</v>
      </c>
      <c r="G5224" s="18">
        <f t="shared" si="247"/>
        <v>0</v>
      </c>
    </row>
    <row r="5225" spans="1:7">
      <c r="A5225" t="e">
        <f>_xlfn.XLOOKUP(I5225,UTILIZADAS[Contacto1],UTILIZADAS[Source.Name],,0)</f>
        <v>#N/A</v>
      </c>
      <c r="B5225" s="18" t="e">
        <f>VLOOKUP(J5225,Ref!A:C,3,0)</f>
        <v>#N/A</v>
      </c>
      <c r="C5225" s="18" t="e">
        <f>VLOOKUP(J5225,Ref!A:D,4,0)</f>
        <v>#N/A</v>
      </c>
      <c r="D5225" s="18" t="str">
        <f t="shared" si="246"/>
        <v>00/ene</v>
      </c>
      <c r="E5225" s="18">
        <f t="shared" si="245"/>
        <v>0</v>
      </c>
      <c r="F5225" s="18">
        <v>1</v>
      </c>
      <c r="G5225" s="18">
        <f t="shared" si="247"/>
        <v>0</v>
      </c>
    </row>
    <row r="5226" spans="1:7">
      <c r="A5226" t="e">
        <f>_xlfn.XLOOKUP(I5226,UTILIZADAS[Contacto1],UTILIZADAS[Source.Name],,0)</f>
        <v>#N/A</v>
      </c>
      <c r="B5226" s="18" t="e">
        <f>VLOOKUP(J5226,Ref!A:C,3,0)</f>
        <v>#N/A</v>
      </c>
      <c r="C5226" s="18" t="e">
        <f>VLOOKUP(J5226,Ref!A:D,4,0)</f>
        <v>#N/A</v>
      </c>
      <c r="D5226" s="18" t="str">
        <f t="shared" si="246"/>
        <v>00/ene</v>
      </c>
      <c r="E5226" s="18">
        <f t="shared" si="245"/>
        <v>0</v>
      </c>
      <c r="F5226" s="18">
        <v>1</v>
      </c>
      <c r="G5226" s="18">
        <f t="shared" si="247"/>
        <v>0</v>
      </c>
    </row>
    <row r="5227" spans="1:7">
      <c r="A5227" t="e">
        <f>_xlfn.XLOOKUP(I5227,UTILIZADAS[Contacto1],UTILIZADAS[Source.Name],,0)</f>
        <v>#N/A</v>
      </c>
      <c r="B5227" s="18" t="e">
        <f>VLOOKUP(J5227,Ref!A:C,3,0)</f>
        <v>#N/A</v>
      </c>
      <c r="C5227" s="18" t="e">
        <f>VLOOKUP(J5227,Ref!A:D,4,0)</f>
        <v>#N/A</v>
      </c>
      <c r="D5227" s="18" t="str">
        <f t="shared" si="246"/>
        <v>00/ene</v>
      </c>
      <c r="E5227" s="18">
        <f t="shared" si="245"/>
        <v>0</v>
      </c>
      <c r="F5227" s="18">
        <v>1</v>
      </c>
      <c r="G5227" s="18">
        <f t="shared" si="247"/>
        <v>0</v>
      </c>
    </row>
    <row r="5228" spans="1:7">
      <c r="A5228" t="e">
        <f>_xlfn.XLOOKUP(I5228,UTILIZADAS[Contacto1],UTILIZADAS[Source.Name],,0)</f>
        <v>#N/A</v>
      </c>
      <c r="B5228" s="18" t="e">
        <f>VLOOKUP(J5228,Ref!A:C,3,0)</f>
        <v>#N/A</v>
      </c>
      <c r="C5228" s="18" t="e">
        <f>VLOOKUP(J5228,Ref!A:D,4,0)</f>
        <v>#N/A</v>
      </c>
      <c r="D5228" s="18" t="str">
        <f t="shared" si="246"/>
        <v>00/ene</v>
      </c>
      <c r="E5228" s="18">
        <f t="shared" si="245"/>
        <v>0</v>
      </c>
      <c r="F5228" s="18">
        <v>1</v>
      </c>
      <c r="G5228" s="18">
        <f t="shared" si="247"/>
        <v>0</v>
      </c>
    </row>
    <row r="5229" spans="1:7">
      <c r="A5229" t="e">
        <f>_xlfn.XLOOKUP(I5229,UTILIZADAS[Contacto1],UTILIZADAS[Source.Name],,0)</f>
        <v>#N/A</v>
      </c>
      <c r="B5229" s="18" t="e">
        <f>VLOOKUP(J5229,Ref!A:C,3,0)</f>
        <v>#N/A</v>
      </c>
      <c r="C5229" s="18" t="e">
        <f>VLOOKUP(J5229,Ref!A:D,4,0)</f>
        <v>#N/A</v>
      </c>
      <c r="D5229" s="18" t="str">
        <f t="shared" si="246"/>
        <v>00/ene</v>
      </c>
      <c r="E5229" s="18">
        <f t="shared" si="245"/>
        <v>0</v>
      </c>
      <c r="F5229" s="18">
        <v>1</v>
      </c>
      <c r="G5229" s="18">
        <f t="shared" si="247"/>
        <v>0</v>
      </c>
    </row>
    <row r="5230" spans="1:7">
      <c r="A5230" t="e">
        <f>_xlfn.XLOOKUP(I5230,UTILIZADAS[Contacto1],UTILIZADAS[Source.Name],,0)</f>
        <v>#N/A</v>
      </c>
      <c r="B5230" s="18" t="e">
        <f>VLOOKUP(J5230,Ref!A:C,3,0)</f>
        <v>#N/A</v>
      </c>
      <c r="C5230" s="18" t="e">
        <f>VLOOKUP(J5230,Ref!A:D,4,0)</f>
        <v>#N/A</v>
      </c>
      <c r="D5230" s="18" t="str">
        <f t="shared" si="246"/>
        <v>00/ene</v>
      </c>
      <c r="E5230" s="18">
        <f t="shared" si="245"/>
        <v>0</v>
      </c>
      <c r="F5230" s="18">
        <v>1</v>
      </c>
      <c r="G5230" s="18">
        <f t="shared" si="247"/>
        <v>0</v>
      </c>
    </row>
    <row r="5231" spans="1:7">
      <c r="A5231" t="e">
        <f>_xlfn.XLOOKUP(I5231,UTILIZADAS[Contacto1],UTILIZADAS[Source.Name],,0)</f>
        <v>#N/A</v>
      </c>
      <c r="B5231" s="18" t="e">
        <f>VLOOKUP(J5231,Ref!A:C,3,0)</f>
        <v>#N/A</v>
      </c>
      <c r="C5231" s="18" t="e">
        <f>VLOOKUP(J5231,Ref!A:D,4,0)</f>
        <v>#N/A</v>
      </c>
      <c r="D5231" s="18" t="str">
        <f t="shared" si="246"/>
        <v>00/ene</v>
      </c>
      <c r="E5231" s="18">
        <f t="shared" si="245"/>
        <v>0</v>
      </c>
      <c r="F5231" s="18">
        <v>1</v>
      </c>
      <c r="G5231" s="18">
        <f t="shared" si="247"/>
        <v>0</v>
      </c>
    </row>
    <row r="5232" spans="1:7">
      <c r="A5232" t="e">
        <f>_xlfn.XLOOKUP(I5232,UTILIZADAS[Contacto1],UTILIZADAS[Source.Name],,0)</f>
        <v>#N/A</v>
      </c>
      <c r="B5232" s="18" t="e">
        <f>VLOOKUP(J5232,Ref!A:C,3,0)</f>
        <v>#N/A</v>
      </c>
      <c r="C5232" s="18" t="e">
        <f>VLOOKUP(J5232,Ref!A:D,4,0)</f>
        <v>#N/A</v>
      </c>
      <c r="D5232" s="18" t="str">
        <f t="shared" si="246"/>
        <v>00/ene</v>
      </c>
      <c r="E5232" s="18">
        <f t="shared" si="245"/>
        <v>0</v>
      </c>
      <c r="F5232" s="18">
        <v>1</v>
      </c>
      <c r="G5232" s="18">
        <f t="shared" si="247"/>
        <v>0</v>
      </c>
    </row>
    <row r="5233" spans="1:7">
      <c r="A5233" t="e">
        <f>_xlfn.XLOOKUP(I5233,UTILIZADAS[Contacto1],UTILIZADAS[Source.Name],,0)</f>
        <v>#N/A</v>
      </c>
      <c r="B5233" s="18" t="e">
        <f>VLOOKUP(J5233,Ref!A:C,3,0)</f>
        <v>#N/A</v>
      </c>
      <c r="C5233" s="18" t="e">
        <f>VLOOKUP(J5233,Ref!A:D,4,0)</f>
        <v>#N/A</v>
      </c>
      <c r="D5233" s="18" t="str">
        <f t="shared" si="246"/>
        <v>00/ene</v>
      </c>
      <c r="E5233" s="18">
        <f t="shared" si="245"/>
        <v>0</v>
      </c>
      <c r="F5233" s="18">
        <v>1</v>
      </c>
      <c r="G5233" s="18">
        <f t="shared" si="247"/>
        <v>0</v>
      </c>
    </row>
    <row r="5234" spans="1:7">
      <c r="A5234" t="e">
        <f>_xlfn.XLOOKUP(I5234,UTILIZADAS[Contacto1],UTILIZADAS[Source.Name],,0)</f>
        <v>#N/A</v>
      </c>
      <c r="B5234" s="18" t="e">
        <f>VLOOKUP(J5234,Ref!A:C,3,0)</f>
        <v>#N/A</v>
      </c>
      <c r="C5234" s="18" t="e">
        <f>VLOOKUP(J5234,Ref!A:D,4,0)</f>
        <v>#N/A</v>
      </c>
      <c r="D5234" s="18" t="str">
        <f t="shared" si="246"/>
        <v>00/ene</v>
      </c>
      <c r="E5234" s="18">
        <f t="shared" si="245"/>
        <v>0</v>
      </c>
      <c r="F5234" s="18">
        <v>1</v>
      </c>
      <c r="G5234" s="18">
        <f t="shared" si="247"/>
        <v>0</v>
      </c>
    </row>
    <row r="5235" spans="1:7">
      <c r="A5235" t="e">
        <f>_xlfn.XLOOKUP(I5235,UTILIZADAS[Contacto1],UTILIZADAS[Source.Name],,0)</f>
        <v>#N/A</v>
      </c>
      <c r="B5235" s="18" t="e">
        <f>VLOOKUP(J5235,Ref!A:C,3,0)</f>
        <v>#N/A</v>
      </c>
      <c r="C5235" s="18" t="e">
        <f>VLOOKUP(J5235,Ref!A:D,4,0)</f>
        <v>#N/A</v>
      </c>
      <c r="D5235" s="18" t="str">
        <f t="shared" si="246"/>
        <v>00/ene</v>
      </c>
      <c r="E5235" s="18">
        <f t="shared" si="245"/>
        <v>0</v>
      </c>
      <c r="F5235" s="18">
        <v>1</v>
      </c>
      <c r="G5235" s="18">
        <f t="shared" si="247"/>
        <v>0</v>
      </c>
    </row>
    <row r="5236" spans="1:7">
      <c r="A5236" t="e">
        <f>_xlfn.XLOOKUP(I5236,UTILIZADAS[Contacto1],UTILIZADAS[Source.Name],,0)</f>
        <v>#N/A</v>
      </c>
      <c r="B5236" s="18" t="e">
        <f>VLOOKUP(J5236,Ref!A:C,3,0)</f>
        <v>#N/A</v>
      </c>
      <c r="C5236" s="18" t="e">
        <f>VLOOKUP(J5236,Ref!A:D,4,0)</f>
        <v>#N/A</v>
      </c>
      <c r="D5236" s="18" t="str">
        <f t="shared" si="246"/>
        <v>00/ene</v>
      </c>
      <c r="E5236" s="18">
        <f t="shared" si="245"/>
        <v>0</v>
      </c>
      <c r="F5236" s="18">
        <v>1</v>
      </c>
      <c r="G5236" s="18">
        <f t="shared" si="247"/>
        <v>0</v>
      </c>
    </row>
    <row r="5237" spans="1:7">
      <c r="A5237" t="e">
        <f>_xlfn.XLOOKUP(I5237,UTILIZADAS[Contacto1],UTILIZADAS[Source.Name],,0)</f>
        <v>#N/A</v>
      </c>
      <c r="B5237" s="18" t="e">
        <f>VLOOKUP(J5237,Ref!A:C,3,0)</f>
        <v>#N/A</v>
      </c>
      <c r="C5237" s="18" t="e">
        <f>VLOOKUP(J5237,Ref!A:D,4,0)</f>
        <v>#N/A</v>
      </c>
      <c r="D5237" s="18" t="str">
        <f t="shared" si="246"/>
        <v>00/ene</v>
      </c>
      <c r="E5237" s="18">
        <f t="shared" si="245"/>
        <v>0</v>
      </c>
      <c r="F5237" s="18">
        <v>1</v>
      </c>
      <c r="G5237" s="18">
        <f t="shared" si="247"/>
        <v>0</v>
      </c>
    </row>
    <row r="5238" spans="1:7">
      <c r="A5238" t="e">
        <f>_xlfn.XLOOKUP(I5238,UTILIZADAS[Contacto1],UTILIZADAS[Source.Name],,0)</f>
        <v>#N/A</v>
      </c>
      <c r="B5238" s="18" t="e">
        <f>VLOOKUP(J5238,Ref!A:C,3,0)</f>
        <v>#N/A</v>
      </c>
      <c r="C5238" s="18" t="e">
        <f>VLOOKUP(J5238,Ref!A:D,4,0)</f>
        <v>#N/A</v>
      </c>
      <c r="D5238" s="18" t="str">
        <f t="shared" si="246"/>
        <v>00/ene</v>
      </c>
      <c r="E5238" s="18">
        <f t="shared" si="245"/>
        <v>0</v>
      </c>
      <c r="F5238" s="18">
        <v>1</v>
      </c>
      <c r="G5238" s="18">
        <f t="shared" si="247"/>
        <v>0</v>
      </c>
    </row>
    <row r="5239" spans="1:7">
      <c r="A5239" t="e">
        <f>_xlfn.XLOOKUP(I5239,UTILIZADAS[Contacto1],UTILIZADAS[Source.Name],,0)</f>
        <v>#N/A</v>
      </c>
      <c r="B5239" s="18" t="e">
        <f>VLOOKUP(J5239,Ref!A:C,3,0)</f>
        <v>#N/A</v>
      </c>
      <c r="C5239" s="18" t="e">
        <f>VLOOKUP(J5239,Ref!A:D,4,0)</f>
        <v>#N/A</v>
      </c>
      <c r="D5239" s="18" t="str">
        <f t="shared" si="246"/>
        <v>00/ene</v>
      </c>
      <c r="E5239" s="18">
        <f t="shared" si="245"/>
        <v>0</v>
      </c>
      <c r="F5239" s="18">
        <v>1</v>
      </c>
      <c r="G5239" s="18">
        <f t="shared" si="247"/>
        <v>0</v>
      </c>
    </row>
    <row r="5240" spans="1:7">
      <c r="A5240" t="e">
        <f>_xlfn.XLOOKUP(I5240,UTILIZADAS[Contacto1],UTILIZADAS[Source.Name],,0)</f>
        <v>#N/A</v>
      </c>
      <c r="B5240" s="18" t="e">
        <f>VLOOKUP(J5240,Ref!A:C,3,0)</f>
        <v>#N/A</v>
      </c>
      <c r="C5240" s="18" t="e">
        <f>VLOOKUP(J5240,Ref!A:D,4,0)</f>
        <v>#N/A</v>
      </c>
      <c r="D5240" s="18" t="str">
        <f t="shared" si="246"/>
        <v>00/ene</v>
      </c>
      <c r="E5240" s="18">
        <f t="shared" si="245"/>
        <v>0</v>
      </c>
      <c r="F5240" s="18">
        <v>1</v>
      </c>
      <c r="G5240" s="18">
        <f t="shared" si="247"/>
        <v>0</v>
      </c>
    </row>
    <row r="5241" spans="1:7">
      <c r="A5241" t="e">
        <f>_xlfn.XLOOKUP(I5241,UTILIZADAS[Contacto1],UTILIZADAS[Source.Name],,0)</f>
        <v>#N/A</v>
      </c>
      <c r="B5241" s="18" t="e">
        <f>VLOOKUP(J5241,Ref!A:C,3,0)</f>
        <v>#N/A</v>
      </c>
      <c r="C5241" s="18" t="e">
        <f>VLOOKUP(J5241,Ref!A:D,4,0)</f>
        <v>#N/A</v>
      </c>
      <c r="D5241" s="18" t="str">
        <f t="shared" si="246"/>
        <v>00/ene</v>
      </c>
      <c r="E5241" s="18">
        <f t="shared" si="245"/>
        <v>0</v>
      </c>
      <c r="F5241" s="18">
        <v>1</v>
      </c>
      <c r="G5241" s="18">
        <f t="shared" si="247"/>
        <v>0</v>
      </c>
    </row>
    <row r="5242" spans="1:7">
      <c r="A5242" t="e">
        <f>_xlfn.XLOOKUP(I5242,UTILIZADAS[Contacto1],UTILIZADAS[Source.Name],,0)</f>
        <v>#N/A</v>
      </c>
      <c r="B5242" s="18" t="e">
        <f>VLOOKUP(J5242,Ref!A:C,3,0)</f>
        <v>#N/A</v>
      </c>
      <c r="C5242" s="18" t="e">
        <f>VLOOKUP(J5242,Ref!A:D,4,0)</f>
        <v>#N/A</v>
      </c>
      <c r="D5242" s="18" t="str">
        <f t="shared" si="246"/>
        <v>00/ene</v>
      </c>
      <c r="E5242" s="18">
        <f t="shared" si="245"/>
        <v>0</v>
      </c>
      <c r="F5242" s="18">
        <v>1</v>
      </c>
      <c r="G5242" s="18">
        <f t="shared" si="247"/>
        <v>0</v>
      </c>
    </row>
    <row r="5243" spans="1:7">
      <c r="A5243" t="e">
        <f>_xlfn.XLOOKUP(I5243,UTILIZADAS[Contacto1],UTILIZADAS[Source.Name],,0)</f>
        <v>#N/A</v>
      </c>
      <c r="B5243" s="18" t="e">
        <f>VLOOKUP(J5243,Ref!A:C,3,0)</f>
        <v>#N/A</v>
      </c>
      <c r="C5243" s="18" t="e">
        <f>VLOOKUP(J5243,Ref!A:D,4,0)</f>
        <v>#N/A</v>
      </c>
      <c r="D5243" s="18" t="str">
        <f t="shared" si="246"/>
        <v>00/ene</v>
      </c>
      <c r="E5243" s="18">
        <f t="shared" si="245"/>
        <v>0</v>
      </c>
      <c r="F5243" s="18">
        <v>1</v>
      </c>
      <c r="G5243" s="18">
        <f t="shared" si="247"/>
        <v>0</v>
      </c>
    </row>
    <row r="5244" spans="1:7">
      <c r="A5244" t="e">
        <f>_xlfn.XLOOKUP(I5244,UTILIZADAS[Contacto1],UTILIZADAS[Source.Name],,0)</f>
        <v>#N/A</v>
      </c>
      <c r="B5244" s="18" t="e">
        <f>VLOOKUP(J5244,Ref!A:C,3,0)</f>
        <v>#N/A</v>
      </c>
      <c r="C5244" s="18" t="e">
        <f>VLOOKUP(J5244,Ref!A:D,4,0)</f>
        <v>#N/A</v>
      </c>
      <c r="D5244" s="18" t="str">
        <f t="shared" si="246"/>
        <v>00/ene</v>
      </c>
      <c r="E5244" s="18">
        <f t="shared" si="245"/>
        <v>0</v>
      </c>
      <c r="F5244" s="18">
        <v>1</v>
      </c>
      <c r="G5244" s="18">
        <f t="shared" si="247"/>
        <v>0</v>
      </c>
    </row>
    <row r="5245" spans="1:7">
      <c r="A5245" t="e">
        <f>_xlfn.XLOOKUP(I5245,UTILIZADAS[Contacto1],UTILIZADAS[Source.Name],,0)</f>
        <v>#N/A</v>
      </c>
      <c r="B5245" s="18" t="e">
        <f>VLOOKUP(J5245,Ref!A:C,3,0)</f>
        <v>#N/A</v>
      </c>
      <c r="C5245" s="18" t="e">
        <f>VLOOKUP(J5245,Ref!A:D,4,0)</f>
        <v>#N/A</v>
      </c>
      <c r="D5245" s="18" t="str">
        <f t="shared" si="246"/>
        <v>00/ene</v>
      </c>
      <c r="E5245" s="18">
        <f t="shared" si="245"/>
        <v>0</v>
      </c>
      <c r="F5245" s="18">
        <v>1</v>
      </c>
      <c r="G5245" s="18">
        <f t="shared" si="247"/>
        <v>0</v>
      </c>
    </row>
    <row r="5246" spans="1:7">
      <c r="A5246" t="e">
        <f>_xlfn.XLOOKUP(I5246,UTILIZADAS[Contacto1],UTILIZADAS[Source.Name],,0)</f>
        <v>#N/A</v>
      </c>
      <c r="B5246" s="18" t="e">
        <f>VLOOKUP(J5246,Ref!A:C,3,0)</f>
        <v>#N/A</v>
      </c>
      <c r="C5246" s="18" t="e">
        <f>VLOOKUP(J5246,Ref!A:D,4,0)</f>
        <v>#N/A</v>
      </c>
      <c r="D5246" s="18" t="str">
        <f t="shared" si="246"/>
        <v>00/ene</v>
      </c>
      <c r="E5246" s="18">
        <f t="shared" si="245"/>
        <v>0</v>
      </c>
      <c r="F5246" s="18">
        <v>1</v>
      </c>
      <c r="G5246" s="18">
        <f t="shared" si="247"/>
        <v>0</v>
      </c>
    </row>
    <row r="5247" spans="1:7">
      <c r="A5247" t="e">
        <f>_xlfn.XLOOKUP(I5247,UTILIZADAS[Contacto1],UTILIZADAS[Source.Name],,0)</f>
        <v>#N/A</v>
      </c>
      <c r="B5247" s="18" t="e">
        <f>VLOOKUP(J5247,Ref!A:C,3,0)</f>
        <v>#N/A</v>
      </c>
      <c r="C5247" s="18" t="e">
        <f>VLOOKUP(J5247,Ref!A:D,4,0)</f>
        <v>#N/A</v>
      </c>
      <c r="D5247" s="18" t="str">
        <f t="shared" si="246"/>
        <v>00/ene</v>
      </c>
      <c r="E5247" s="18">
        <f t="shared" si="245"/>
        <v>0</v>
      </c>
      <c r="F5247" s="18">
        <v>1</v>
      </c>
      <c r="G5247" s="18">
        <f t="shared" si="247"/>
        <v>0</v>
      </c>
    </row>
    <row r="5248" spans="1:7">
      <c r="A5248" t="e">
        <f>_xlfn.XLOOKUP(I5248,UTILIZADAS[Contacto1],UTILIZADAS[Source.Name],,0)</f>
        <v>#N/A</v>
      </c>
      <c r="B5248" s="18" t="e">
        <f>VLOOKUP(J5248,Ref!A:C,3,0)</f>
        <v>#N/A</v>
      </c>
      <c r="C5248" s="18" t="e">
        <f>VLOOKUP(J5248,Ref!A:D,4,0)</f>
        <v>#N/A</v>
      </c>
      <c r="D5248" s="18" t="str">
        <f t="shared" si="246"/>
        <v>00/ene</v>
      </c>
      <c r="E5248" s="18">
        <f t="shared" si="245"/>
        <v>0</v>
      </c>
      <c r="F5248" s="18">
        <v>1</v>
      </c>
      <c r="G5248" s="18">
        <f t="shared" si="247"/>
        <v>0</v>
      </c>
    </row>
    <row r="5249" spans="1:7">
      <c r="A5249" t="e">
        <f>_xlfn.XLOOKUP(I5249,UTILIZADAS[Contacto1],UTILIZADAS[Source.Name],,0)</f>
        <v>#N/A</v>
      </c>
      <c r="B5249" s="18" t="e">
        <f>VLOOKUP(J5249,Ref!A:C,3,0)</f>
        <v>#N/A</v>
      </c>
      <c r="C5249" s="18" t="e">
        <f>VLOOKUP(J5249,Ref!A:D,4,0)</f>
        <v>#N/A</v>
      </c>
      <c r="D5249" s="18" t="str">
        <f t="shared" si="246"/>
        <v>00/ene</v>
      </c>
      <c r="E5249" s="18">
        <f t="shared" si="245"/>
        <v>0</v>
      </c>
      <c r="F5249" s="18">
        <v>1</v>
      </c>
      <c r="G5249" s="18">
        <f t="shared" si="247"/>
        <v>0</v>
      </c>
    </row>
    <row r="5250" spans="1:7">
      <c r="A5250" t="e">
        <f>_xlfn.XLOOKUP(I5250,UTILIZADAS[Contacto1],UTILIZADAS[Source.Name],,0)</f>
        <v>#N/A</v>
      </c>
      <c r="B5250" s="18" t="e">
        <f>VLOOKUP(J5250,Ref!A:C,3,0)</f>
        <v>#N/A</v>
      </c>
      <c r="C5250" s="18" t="e">
        <f>VLOOKUP(J5250,Ref!A:D,4,0)</f>
        <v>#N/A</v>
      </c>
      <c r="D5250" s="18" t="str">
        <f t="shared" si="246"/>
        <v>00/ene</v>
      </c>
      <c r="E5250" s="18">
        <f t="shared" ref="E5250:E5313" si="248">+COUNTIF(I:I,I5250)</f>
        <v>0</v>
      </c>
      <c r="F5250" s="18">
        <v>1</v>
      </c>
      <c r="G5250" s="18">
        <f t="shared" si="247"/>
        <v>0</v>
      </c>
    </row>
    <row r="5251" spans="1:7">
      <c r="A5251" t="e">
        <f>_xlfn.XLOOKUP(I5251,UTILIZADAS[Contacto1],UTILIZADAS[Source.Name],,0)</f>
        <v>#N/A</v>
      </c>
      <c r="B5251" s="18" t="e">
        <f>VLOOKUP(J5251,Ref!A:C,3,0)</f>
        <v>#N/A</v>
      </c>
      <c r="C5251" s="18" t="e">
        <f>VLOOKUP(J5251,Ref!A:D,4,0)</f>
        <v>#N/A</v>
      </c>
      <c r="D5251" s="18" t="str">
        <f t="shared" si="246"/>
        <v>00/ene</v>
      </c>
      <c r="E5251" s="18">
        <f t="shared" si="248"/>
        <v>0</v>
      </c>
      <c r="F5251" s="18">
        <v>1</v>
      </c>
      <c r="G5251" s="18">
        <f t="shared" si="247"/>
        <v>0</v>
      </c>
    </row>
    <row r="5252" spans="1:7">
      <c r="A5252" t="e">
        <f>_xlfn.XLOOKUP(I5252,UTILIZADAS[Contacto1],UTILIZADAS[Source.Name],,0)</f>
        <v>#N/A</v>
      </c>
      <c r="B5252" s="18" t="e">
        <f>VLOOKUP(J5252,Ref!A:C,3,0)</f>
        <v>#N/A</v>
      </c>
      <c r="C5252" s="18" t="e">
        <f>VLOOKUP(J5252,Ref!A:D,4,0)</f>
        <v>#N/A</v>
      </c>
      <c r="D5252" s="18" t="str">
        <f t="shared" si="246"/>
        <v>00/ene</v>
      </c>
      <c r="E5252" s="18">
        <f t="shared" si="248"/>
        <v>0</v>
      </c>
      <c r="F5252" s="18">
        <v>1</v>
      </c>
      <c r="G5252" s="18">
        <f t="shared" si="247"/>
        <v>0</v>
      </c>
    </row>
    <row r="5253" spans="1:7">
      <c r="A5253" t="e">
        <f>_xlfn.XLOOKUP(I5253,UTILIZADAS[Contacto1],UTILIZADAS[Source.Name],,0)</f>
        <v>#N/A</v>
      </c>
      <c r="B5253" s="18" t="e">
        <f>VLOOKUP(J5253,Ref!A:C,3,0)</f>
        <v>#N/A</v>
      </c>
      <c r="C5253" s="18" t="e">
        <f>VLOOKUP(J5253,Ref!A:D,4,0)</f>
        <v>#N/A</v>
      </c>
      <c r="D5253" s="18" t="str">
        <f t="shared" si="246"/>
        <v>00/ene</v>
      </c>
      <c r="E5253" s="18">
        <f t="shared" si="248"/>
        <v>0</v>
      </c>
      <c r="F5253" s="18">
        <v>1</v>
      </c>
      <c r="G5253" s="18">
        <f t="shared" si="247"/>
        <v>0</v>
      </c>
    </row>
    <row r="5254" spans="1:7">
      <c r="A5254" t="e">
        <f>_xlfn.XLOOKUP(I5254,UTILIZADAS[Contacto1],UTILIZADAS[Source.Name],,0)</f>
        <v>#N/A</v>
      </c>
      <c r="B5254" s="18" t="e">
        <f>VLOOKUP(J5254,Ref!A:C,3,0)</f>
        <v>#N/A</v>
      </c>
      <c r="C5254" s="18" t="e">
        <f>VLOOKUP(J5254,Ref!A:D,4,0)</f>
        <v>#N/A</v>
      </c>
      <c r="D5254" s="18" t="str">
        <f t="shared" si="246"/>
        <v>00/ene</v>
      </c>
      <c r="E5254" s="18">
        <f t="shared" si="248"/>
        <v>0</v>
      </c>
      <c r="F5254" s="18">
        <v>1</v>
      </c>
      <c r="G5254" s="18">
        <f t="shared" si="247"/>
        <v>0</v>
      </c>
    </row>
    <row r="5255" spans="1:7">
      <c r="A5255" t="e">
        <f>_xlfn.XLOOKUP(I5255,UTILIZADAS[Contacto1],UTILIZADAS[Source.Name],,0)</f>
        <v>#N/A</v>
      </c>
      <c r="B5255" s="18" t="e">
        <f>VLOOKUP(J5255,Ref!A:C,3,0)</f>
        <v>#N/A</v>
      </c>
      <c r="C5255" s="18" t="e">
        <f>VLOOKUP(J5255,Ref!A:D,4,0)</f>
        <v>#N/A</v>
      </c>
      <c r="D5255" s="18" t="str">
        <f t="shared" si="246"/>
        <v>00/ene</v>
      </c>
      <c r="E5255" s="18">
        <f t="shared" si="248"/>
        <v>0</v>
      </c>
      <c r="F5255" s="18">
        <v>1</v>
      </c>
      <c r="G5255" s="18">
        <f t="shared" si="247"/>
        <v>0</v>
      </c>
    </row>
    <row r="5256" spans="1:7">
      <c r="A5256" t="e">
        <f>_xlfn.XLOOKUP(I5256,UTILIZADAS[Contacto1],UTILIZADAS[Source.Name],,0)</f>
        <v>#N/A</v>
      </c>
      <c r="B5256" s="18" t="e">
        <f>VLOOKUP(J5256,Ref!A:C,3,0)</f>
        <v>#N/A</v>
      </c>
      <c r="C5256" s="18" t="e">
        <f>VLOOKUP(J5256,Ref!A:D,4,0)</f>
        <v>#N/A</v>
      </c>
      <c r="D5256" s="18" t="str">
        <f t="shared" si="246"/>
        <v>00/ene</v>
      </c>
      <c r="E5256" s="18">
        <f t="shared" si="248"/>
        <v>0</v>
      </c>
      <c r="F5256" s="18">
        <v>1</v>
      </c>
      <c r="G5256" s="18">
        <f t="shared" si="247"/>
        <v>0</v>
      </c>
    </row>
    <row r="5257" spans="1:7">
      <c r="A5257" t="e">
        <f>_xlfn.XLOOKUP(I5257,UTILIZADAS[Contacto1],UTILIZADAS[Source.Name],,0)</f>
        <v>#N/A</v>
      </c>
      <c r="B5257" s="18" t="e">
        <f>VLOOKUP(J5257,Ref!A:C,3,0)</f>
        <v>#N/A</v>
      </c>
      <c r="C5257" s="18" t="e">
        <f>VLOOKUP(J5257,Ref!A:D,4,0)</f>
        <v>#N/A</v>
      </c>
      <c r="D5257" s="18" t="str">
        <f t="shared" si="246"/>
        <v>00/ene</v>
      </c>
      <c r="E5257" s="18">
        <f t="shared" si="248"/>
        <v>0</v>
      </c>
      <c r="F5257" s="18">
        <v>1</v>
      </c>
      <c r="G5257" s="18">
        <f t="shared" si="247"/>
        <v>0</v>
      </c>
    </row>
    <row r="5258" spans="1:7">
      <c r="A5258" t="e">
        <f>_xlfn.XLOOKUP(I5258,UTILIZADAS[Contacto1],UTILIZADAS[Source.Name],,0)</f>
        <v>#N/A</v>
      </c>
      <c r="B5258" s="18" t="e">
        <f>VLOOKUP(J5258,Ref!A:C,3,0)</f>
        <v>#N/A</v>
      </c>
      <c r="C5258" s="18" t="e">
        <f>VLOOKUP(J5258,Ref!A:D,4,0)</f>
        <v>#N/A</v>
      </c>
      <c r="D5258" s="18" t="str">
        <f t="shared" si="246"/>
        <v>00/ene</v>
      </c>
      <c r="E5258" s="18">
        <f t="shared" si="248"/>
        <v>0</v>
      </c>
      <c r="F5258" s="18">
        <v>1</v>
      </c>
      <c r="G5258" s="18">
        <f t="shared" si="247"/>
        <v>0</v>
      </c>
    </row>
    <row r="5259" spans="1:7">
      <c r="A5259" t="e">
        <f>_xlfn.XLOOKUP(I5259,UTILIZADAS[Contacto1],UTILIZADAS[Source.Name],,0)</f>
        <v>#N/A</v>
      </c>
      <c r="B5259" s="18" t="e">
        <f>VLOOKUP(J5259,Ref!A:C,3,0)</f>
        <v>#N/A</v>
      </c>
      <c r="C5259" s="18" t="e">
        <f>VLOOKUP(J5259,Ref!A:D,4,0)</f>
        <v>#N/A</v>
      </c>
      <c r="D5259" s="18" t="str">
        <f t="shared" si="246"/>
        <v>00/ene</v>
      </c>
      <c r="E5259" s="18">
        <f t="shared" si="248"/>
        <v>0</v>
      </c>
      <c r="F5259" s="18">
        <v>1</v>
      </c>
      <c r="G5259" s="18">
        <f t="shared" si="247"/>
        <v>0</v>
      </c>
    </row>
    <row r="5260" spans="1:7">
      <c r="A5260" t="e">
        <f>_xlfn.XLOOKUP(I5260,UTILIZADAS[Contacto1],UTILIZADAS[Source.Name],,0)</f>
        <v>#N/A</v>
      </c>
      <c r="B5260" s="18" t="e">
        <f>VLOOKUP(J5260,Ref!A:C,3,0)</f>
        <v>#N/A</v>
      </c>
      <c r="C5260" s="18" t="e">
        <f>VLOOKUP(J5260,Ref!A:D,4,0)</f>
        <v>#N/A</v>
      </c>
      <c r="D5260" s="18" t="str">
        <f t="shared" si="246"/>
        <v>00/ene</v>
      </c>
      <c r="E5260" s="18">
        <f t="shared" si="248"/>
        <v>0</v>
      </c>
      <c r="F5260" s="18">
        <v>1</v>
      </c>
      <c r="G5260" s="18">
        <f t="shared" si="247"/>
        <v>0</v>
      </c>
    </row>
    <row r="5261" spans="1:7">
      <c r="A5261" t="e">
        <f>_xlfn.XLOOKUP(I5261,UTILIZADAS[Contacto1],UTILIZADAS[Source.Name],,0)</f>
        <v>#N/A</v>
      </c>
      <c r="B5261" s="18" t="e">
        <f>VLOOKUP(J5261,Ref!A:C,3,0)</f>
        <v>#N/A</v>
      </c>
      <c r="C5261" s="18" t="e">
        <f>VLOOKUP(J5261,Ref!A:D,4,0)</f>
        <v>#N/A</v>
      </c>
      <c r="D5261" s="18" t="str">
        <f t="shared" si="246"/>
        <v>00/ene</v>
      </c>
      <c r="E5261" s="18">
        <f t="shared" si="248"/>
        <v>0</v>
      </c>
      <c r="F5261" s="18">
        <v>1</v>
      </c>
      <c r="G5261" s="18">
        <f t="shared" si="247"/>
        <v>0</v>
      </c>
    </row>
    <row r="5262" spans="1:7">
      <c r="A5262" t="e">
        <f>_xlfn.XLOOKUP(I5262,UTILIZADAS[Contacto1],UTILIZADAS[Source.Name],,0)</f>
        <v>#N/A</v>
      </c>
      <c r="B5262" s="18" t="e">
        <f>VLOOKUP(J5262,Ref!A:C,3,0)</f>
        <v>#N/A</v>
      </c>
      <c r="C5262" s="18" t="e">
        <f>VLOOKUP(J5262,Ref!A:D,4,0)</f>
        <v>#N/A</v>
      </c>
      <c r="D5262" s="18" t="str">
        <f t="shared" si="246"/>
        <v>00/ene</v>
      </c>
      <c r="E5262" s="18">
        <f t="shared" si="248"/>
        <v>0</v>
      </c>
      <c r="F5262" s="18">
        <v>1</v>
      </c>
      <c r="G5262" s="18">
        <f t="shared" si="247"/>
        <v>0</v>
      </c>
    </row>
    <row r="5263" spans="1:7">
      <c r="A5263" t="e">
        <f>_xlfn.XLOOKUP(I5263,UTILIZADAS[Contacto1],UTILIZADAS[Source.Name],,0)</f>
        <v>#N/A</v>
      </c>
      <c r="B5263" s="18" t="e">
        <f>VLOOKUP(J5263,Ref!A:C,3,0)</f>
        <v>#N/A</v>
      </c>
      <c r="C5263" s="18" t="e">
        <f>VLOOKUP(J5263,Ref!A:D,4,0)</f>
        <v>#N/A</v>
      </c>
      <c r="D5263" s="18" t="str">
        <f t="shared" si="246"/>
        <v>00/ene</v>
      </c>
      <c r="E5263" s="18">
        <f t="shared" si="248"/>
        <v>0</v>
      </c>
      <c r="F5263" s="18">
        <v>1</v>
      </c>
      <c r="G5263" s="18">
        <f t="shared" si="247"/>
        <v>0</v>
      </c>
    </row>
    <row r="5264" spans="1:7">
      <c r="A5264" t="e">
        <f>_xlfn.XLOOKUP(I5264,UTILIZADAS[Contacto1],UTILIZADAS[Source.Name],,0)</f>
        <v>#N/A</v>
      </c>
      <c r="B5264" s="18" t="e">
        <f>VLOOKUP(J5264,Ref!A:C,3,0)</f>
        <v>#N/A</v>
      </c>
      <c r="C5264" s="18" t="e">
        <f>VLOOKUP(J5264,Ref!A:D,4,0)</f>
        <v>#N/A</v>
      </c>
      <c r="D5264" s="18" t="str">
        <f t="shared" si="246"/>
        <v>00/ene</v>
      </c>
      <c r="E5264" s="18">
        <f t="shared" si="248"/>
        <v>0</v>
      </c>
      <c r="F5264" s="18">
        <v>1</v>
      </c>
      <c r="G5264" s="18">
        <f t="shared" si="247"/>
        <v>0</v>
      </c>
    </row>
    <row r="5265" spans="1:7">
      <c r="A5265" t="e">
        <f>_xlfn.XLOOKUP(I5265,UTILIZADAS[Contacto1],UTILIZADAS[Source.Name],,0)</f>
        <v>#N/A</v>
      </c>
      <c r="B5265" s="18" t="e">
        <f>VLOOKUP(J5265,Ref!A:C,3,0)</f>
        <v>#N/A</v>
      </c>
      <c r="C5265" s="18" t="e">
        <f>VLOOKUP(J5265,Ref!A:D,4,0)</f>
        <v>#N/A</v>
      </c>
      <c r="D5265" s="18" t="str">
        <f t="shared" ref="D5265:D5328" si="249">TEXT(H5265,"dd/mmm")</f>
        <v>00/ene</v>
      </c>
      <c r="E5265" s="18">
        <f t="shared" si="248"/>
        <v>0</v>
      </c>
      <c r="F5265" s="18">
        <v>1</v>
      </c>
      <c r="G5265" s="18">
        <f t="shared" ref="G5265:G5328" si="250">IF(I5265=I5266,0,1)</f>
        <v>0</v>
      </c>
    </row>
    <row r="5266" spans="1:7">
      <c r="A5266" t="e">
        <f>_xlfn.XLOOKUP(I5266,UTILIZADAS[Contacto1],UTILIZADAS[Source.Name],,0)</f>
        <v>#N/A</v>
      </c>
      <c r="B5266" s="18" t="e">
        <f>VLOOKUP(J5266,Ref!A:C,3,0)</f>
        <v>#N/A</v>
      </c>
      <c r="C5266" s="18" t="e">
        <f>VLOOKUP(J5266,Ref!A:D,4,0)</f>
        <v>#N/A</v>
      </c>
      <c r="D5266" s="18" t="str">
        <f t="shared" si="249"/>
        <v>00/ene</v>
      </c>
      <c r="E5266" s="18">
        <f t="shared" si="248"/>
        <v>0</v>
      </c>
      <c r="F5266" s="18">
        <v>1</v>
      </c>
      <c r="G5266" s="18">
        <f t="shared" si="250"/>
        <v>0</v>
      </c>
    </row>
    <row r="5267" spans="1:7">
      <c r="A5267" t="e">
        <f>_xlfn.XLOOKUP(I5267,UTILIZADAS[Contacto1],UTILIZADAS[Source.Name],,0)</f>
        <v>#N/A</v>
      </c>
      <c r="B5267" s="18" t="e">
        <f>VLOOKUP(J5267,Ref!A:C,3,0)</f>
        <v>#N/A</v>
      </c>
      <c r="C5267" s="18" t="e">
        <f>VLOOKUP(J5267,Ref!A:D,4,0)</f>
        <v>#N/A</v>
      </c>
      <c r="D5267" s="18" t="str">
        <f t="shared" si="249"/>
        <v>00/ene</v>
      </c>
      <c r="E5267" s="18">
        <f t="shared" si="248"/>
        <v>0</v>
      </c>
      <c r="F5267" s="18">
        <v>1</v>
      </c>
      <c r="G5267" s="18">
        <f t="shared" si="250"/>
        <v>0</v>
      </c>
    </row>
    <row r="5268" spans="1:7">
      <c r="A5268" t="e">
        <f>_xlfn.XLOOKUP(I5268,UTILIZADAS[Contacto1],UTILIZADAS[Source.Name],,0)</f>
        <v>#N/A</v>
      </c>
      <c r="B5268" s="18" t="e">
        <f>VLOOKUP(J5268,Ref!A:C,3,0)</f>
        <v>#N/A</v>
      </c>
      <c r="C5268" s="18" t="e">
        <f>VLOOKUP(J5268,Ref!A:D,4,0)</f>
        <v>#N/A</v>
      </c>
      <c r="D5268" s="18" t="str">
        <f t="shared" si="249"/>
        <v>00/ene</v>
      </c>
      <c r="E5268" s="18">
        <f t="shared" si="248"/>
        <v>0</v>
      </c>
      <c r="F5268" s="18">
        <v>1</v>
      </c>
      <c r="G5268" s="18">
        <f t="shared" si="250"/>
        <v>0</v>
      </c>
    </row>
    <row r="5269" spans="1:7">
      <c r="A5269" t="e">
        <f>_xlfn.XLOOKUP(I5269,UTILIZADAS[Contacto1],UTILIZADAS[Source.Name],,0)</f>
        <v>#N/A</v>
      </c>
      <c r="B5269" s="18" t="e">
        <f>VLOOKUP(J5269,Ref!A:C,3,0)</f>
        <v>#N/A</v>
      </c>
      <c r="C5269" s="18" t="e">
        <f>VLOOKUP(J5269,Ref!A:D,4,0)</f>
        <v>#N/A</v>
      </c>
      <c r="D5269" s="18" t="str">
        <f t="shared" si="249"/>
        <v>00/ene</v>
      </c>
      <c r="E5269" s="18">
        <f t="shared" si="248"/>
        <v>0</v>
      </c>
      <c r="F5269" s="18">
        <v>1</v>
      </c>
      <c r="G5269" s="18">
        <f t="shared" si="250"/>
        <v>0</v>
      </c>
    </row>
    <row r="5270" spans="1:7">
      <c r="A5270" t="e">
        <f>_xlfn.XLOOKUP(I5270,UTILIZADAS[Contacto1],UTILIZADAS[Source.Name],,0)</f>
        <v>#N/A</v>
      </c>
      <c r="B5270" s="18" t="e">
        <f>VLOOKUP(J5270,Ref!A:C,3,0)</f>
        <v>#N/A</v>
      </c>
      <c r="C5270" s="18" t="e">
        <f>VLOOKUP(J5270,Ref!A:D,4,0)</f>
        <v>#N/A</v>
      </c>
      <c r="D5270" s="18" t="str">
        <f t="shared" si="249"/>
        <v>00/ene</v>
      </c>
      <c r="E5270" s="18">
        <f t="shared" si="248"/>
        <v>0</v>
      </c>
      <c r="F5270" s="18">
        <v>1</v>
      </c>
      <c r="G5270" s="18">
        <f t="shared" si="250"/>
        <v>0</v>
      </c>
    </row>
    <row r="5271" spans="1:7">
      <c r="A5271" t="e">
        <f>_xlfn.XLOOKUP(I5271,UTILIZADAS[Contacto1],UTILIZADAS[Source.Name],,0)</f>
        <v>#N/A</v>
      </c>
      <c r="B5271" s="18" t="e">
        <f>VLOOKUP(J5271,Ref!A:C,3,0)</f>
        <v>#N/A</v>
      </c>
      <c r="C5271" s="18" t="e">
        <f>VLOOKUP(J5271,Ref!A:D,4,0)</f>
        <v>#N/A</v>
      </c>
      <c r="D5271" s="18" t="str">
        <f t="shared" si="249"/>
        <v>00/ene</v>
      </c>
      <c r="E5271" s="18">
        <f t="shared" si="248"/>
        <v>0</v>
      </c>
      <c r="F5271" s="18">
        <v>1</v>
      </c>
      <c r="G5271" s="18">
        <f t="shared" si="250"/>
        <v>0</v>
      </c>
    </row>
    <row r="5272" spans="1:7">
      <c r="A5272" t="e">
        <f>_xlfn.XLOOKUP(I5272,UTILIZADAS[Contacto1],UTILIZADAS[Source.Name],,0)</f>
        <v>#N/A</v>
      </c>
      <c r="B5272" s="18" t="e">
        <f>VLOOKUP(J5272,Ref!A:C,3,0)</f>
        <v>#N/A</v>
      </c>
      <c r="C5272" s="18" t="e">
        <f>VLOOKUP(J5272,Ref!A:D,4,0)</f>
        <v>#N/A</v>
      </c>
      <c r="D5272" s="18" t="str">
        <f t="shared" si="249"/>
        <v>00/ene</v>
      </c>
      <c r="E5272" s="18">
        <f t="shared" si="248"/>
        <v>0</v>
      </c>
      <c r="F5272" s="18">
        <v>1</v>
      </c>
      <c r="G5272" s="18">
        <f t="shared" si="250"/>
        <v>0</v>
      </c>
    </row>
    <row r="5273" spans="1:7">
      <c r="A5273" t="e">
        <f>_xlfn.XLOOKUP(I5273,UTILIZADAS[Contacto1],UTILIZADAS[Source.Name],,0)</f>
        <v>#N/A</v>
      </c>
      <c r="B5273" s="18" t="e">
        <f>VLOOKUP(J5273,Ref!A:C,3,0)</f>
        <v>#N/A</v>
      </c>
      <c r="C5273" s="18" t="e">
        <f>VLOOKUP(J5273,Ref!A:D,4,0)</f>
        <v>#N/A</v>
      </c>
      <c r="D5273" s="18" t="str">
        <f t="shared" si="249"/>
        <v>00/ene</v>
      </c>
      <c r="E5273" s="18">
        <f t="shared" si="248"/>
        <v>0</v>
      </c>
      <c r="F5273" s="18">
        <v>1</v>
      </c>
      <c r="G5273" s="18">
        <f t="shared" si="250"/>
        <v>0</v>
      </c>
    </row>
    <row r="5274" spans="1:7">
      <c r="A5274" t="e">
        <f>_xlfn.XLOOKUP(I5274,UTILIZADAS[Contacto1],UTILIZADAS[Source.Name],,0)</f>
        <v>#N/A</v>
      </c>
      <c r="B5274" s="18" t="e">
        <f>VLOOKUP(J5274,Ref!A:C,3,0)</f>
        <v>#N/A</v>
      </c>
      <c r="C5274" s="18" t="e">
        <f>VLOOKUP(J5274,Ref!A:D,4,0)</f>
        <v>#N/A</v>
      </c>
      <c r="D5274" s="18" t="str">
        <f t="shared" si="249"/>
        <v>00/ene</v>
      </c>
      <c r="E5274" s="18">
        <f t="shared" si="248"/>
        <v>0</v>
      </c>
      <c r="F5274" s="18">
        <v>1</v>
      </c>
      <c r="G5274" s="18">
        <f t="shared" si="250"/>
        <v>0</v>
      </c>
    </row>
    <row r="5275" spans="1:7">
      <c r="A5275" t="e">
        <f>_xlfn.XLOOKUP(I5275,UTILIZADAS[Contacto1],UTILIZADAS[Source.Name],,0)</f>
        <v>#N/A</v>
      </c>
      <c r="B5275" s="18" t="e">
        <f>VLOOKUP(J5275,Ref!A:C,3,0)</f>
        <v>#N/A</v>
      </c>
      <c r="C5275" s="18" t="e">
        <f>VLOOKUP(J5275,Ref!A:D,4,0)</f>
        <v>#N/A</v>
      </c>
      <c r="D5275" s="18" t="str">
        <f t="shared" si="249"/>
        <v>00/ene</v>
      </c>
      <c r="E5275" s="18">
        <f t="shared" si="248"/>
        <v>0</v>
      </c>
      <c r="F5275" s="18">
        <v>1</v>
      </c>
      <c r="G5275" s="18">
        <f t="shared" si="250"/>
        <v>0</v>
      </c>
    </row>
    <row r="5276" spans="1:7">
      <c r="A5276" t="e">
        <f>_xlfn.XLOOKUP(I5276,UTILIZADAS[Contacto1],UTILIZADAS[Source.Name],,0)</f>
        <v>#N/A</v>
      </c>
      <c r="B5276" s="18" t="e">
        <f>VLOOKUP(J5276,Ref!A:C,3,0)</f>
        <v>#N/A</v>
      </c>
      <c r="C5276" s="18" t="e">
        <f>VLOOKUP(J5276,Ref!A:D,4,0)</f>
        <v>#N/A</v>
      </c>
      <c r="D5276" s="18" t="str">
        <f t="shared" si="249"/>
        <v>00/ene</v>
      </c>
      <c r="E5276" s="18">
        <f t="shared" si="248"/>
        <v>0</v>
      </c>
      <c r="F5276" s="18">
        <v>1</v>
      </c>
      <c r="G5276" s="18">
        <f t="shared" si="250"/>
        <v>0</v>
      </c>
    </row>
    <row r="5277" spans="1:7">
      <c r="A5277" t="e">
        <f>_xlfn.XLOOKUP(I5277,UTILIZADAS[Contacto1],UTILIZADAS[Source.Name],,0)</f>
        <v>#N/A</v>
      </c>
      <c r="B5277" s="18" t="e">
        <f>VLOOKUP(J5277,Ref!A:C,3,0)</f>
        <v>#N/A</v>
      </c>
      <c r="C5277" s="18" t="e">
        <f>VLOOKUP(J5277,Ref!A:D,4,0)</f>
        <v>#N/A</v>
      </c>
      <c r="D5277" s="18" t="str">
        <f t="shared" si="249"/>
        <v>00/ene</v>
      </c>
      <c r="E5277" s="18">
        <f t="shared" si="248"/>
        <v>0</v>
      </c>
      <c r="F5277" s="18">
        <v>1</v>
      </c>
      <c r="G5277" s="18">
        <f t="shared" si="250"/>
        <v>0</v>
      </c>
    </row>
    <row r="5278" spans="1:7">
      <c r="A5278" t="e">
        <f>_xlfn.XLOOKUP(I5278,UTILIZADAS[Contacto1],UTILIZADAS[Source.Name],,0)</f>
        <v>#N/A</v>
      </c>
      <c r="B5278" s="18" t="e">
        <f>VLOOKUP(J5278,Ref!A:C,3,0)</f>
        <v>#N/A</v>
      </c>
      <c r="C5278" s="18" t="e">
        <f>VLOOKUP(J5278,Ref!A:D,4,0)</f>
        <v>#N/A</v>
      </c>
      <c r="D5278" s="18" t="str">
        <f t="shared" si="249"/>
        <v>00/ene</v>
      </c>
      <c r="E5278" s="18">
        <f t="shared" si="248"/>
        <v>0</v>
      </c>
      <c r="F5278" s="18">
        <v>1</v>
      </c>
      <c r="G5278" s="18">
        <f t="shared" si="250"/>
        <v>0</v>
      </c>
    </row>
    <row r="5279" spans="1:7">
      <c r="A5279" t="e">
        <f>_xlfn.XLOOKUP(I5279,UTILIZADAS[Contacto1],UTILIZADAS[Source.Name],,0)</f>
        <v>#N/A</v>
      </c>
      <c r="B5279" s="18" t="e">
        <f>VLOOKUP(J5279,Ref!A:C,3,0)</f>
        <v>#N/A</v>
      </c>
      <c r="C5279" s="18" t="e">
        <f>VLOOKUP(J5279,Ref!A:D,4,0)</f>
        <v>#N/A</v>
      </c>
      <c r="D5279" s="18" t="str">
        <f t="shared" si="249"/>
        <v>00/ene</v>
      </c>
      <c r="E5279" s="18">
        <f t="shared" si="248"/>
        <v>0</v>
      </c>
      <c r="F5279" s="18">
        <v>1</v>
      </c>
      <c r="G5279" s="18">
        <f t="shared" si="250"/>
        <v>0</v>
      </c>
    </row>
    <row r="5280" spans="1:7">
      <c r="A5280" t="e">
        <f>_xlfn.XLOOKUP(I5280,UTILIZADAS[Contacto1],UTILIZADAS[Source.Name],,0)</f>
        <v>#N/A</v>
      </c>
      <c r="B5280" s="18" t="e">
        <f>VLOOKUP(J5280,Ref!A:C,3,0)</f>
        <v>#N/A</v>
      </c>
      <c r="C5280" s="18" t="e">
        <f>VLOOKUP(J5280,Ref!A:D,4,0)</f>
        <v>#N/A</v>
      </c>
      <c r="D5280" s="18" t="str">
        <f t="shared" si="249"/>
        <v>00/ene</v>
      </c>
      <c r="E5280" s="18">
        <f t="shared" si="248"/>
        <v>0</v>
      </c>
      <c r="F5280" s="18">
        <v>1</v>
      </c>
      <c r="G5280" s="18">
        <f t="shared" si="250"/>
        <v>0</v>
      </c>
    </row>
    <row r="5281" spans="1:7">
      <c r="A5281" t="e">
        <f>_xlfn.XLOOKUP(I5281,UTILIZADAS[Contacto1],UTILIZADAS[Source.Name],,0)</f>
        <v>#N/A</v>
      </c>
      <c r="B5281" s="18" t="e">
        <f>VLOOKUP(J5281,Ref!A:C,3,0)</f>
        <v>#N/A</v>
      </c>
      <c r="C5281" s="18" t="e">
        <f>VLOOKUP(J5281,Ref!A:D,4,0)</f>
        <v>#N/A</v>
      </c>
      <c r="D5281" s="18" t="str">
        <f t="shared" si="249"/>
        <v>00/ene</v>
      </c>
      <c r="E5281" s="18">
        <f t="shared" si="248"/>
        <v>0</v>
      </c>
      <c r="F5281" s="18">
        <v>1</v>
      </c>
      <c r="G5281" s="18">
        <f t="shared" si="250"/>
        <v>0</v>
      </c>
    </row>
    <row r="5282" spans="1:7">
      <c r="A5282" t="e">
        <f>_xlfn.XLOOKUP(I5282,UTILIZADAS[Contacto1],UTILIZADAS[Source.Name],,0)</f>
        <v>#N/A</v>
      </c>
      <c r="B5282" s="18" t="e">
        <f>VLOOKUP(J5282,Ref!A:C,3,0)</f>
        <v>#N/A</v>
      </c>
      <c r="C5282" s="18" t="e">
        <f>VLOOKUP(J5282,Ref!A:D,4,0)</f>
        <v>#N/A</v>
      </c>
      <c r="D5282" s="18" t="str">
        <f t="shared" si="249"/>
        <v>00/ene</v>
      </c>
      <c r="E5282" s="18">
        <f t="shared" si="248"/>
        <v>0</v>
      </c>
      <c r="F5282" s="18">
        <v>1</v>
      </c>
      <c r="G5282" s="18">
        <f t="shared" si="250"/>
        <v>0</v>
      </c>
    </row>
    <row r="5283" spans="1:7">
      <c r="A5283" t="e">
        <f>_xlfn.XLOOKUP(I5283,UTILIZADAS[Contacto1],UTILIZADAS[Source.Name],,0)</f>
        <v>#N/A</v>
      </c>
      <c r="B5283" s="18" t="e">
        <f>VLOOKUP(J5283,Ref!A:C,3,0)</f>
        <v>#N/A</v>
      </c>
      <c r="C5283" s="18" t="e">
        <f>VLOOKUP(J5283,Ref!A:D,4,0)</f>
        <v>#N/A</v>
      </c>
      <c r="D5283" s="18" t="str">
        <f t="shared" si="249"/>
        <v>00/ene</v>
      </c>
      <c r="E5283" s="18">
        <f t="shared" si="248"/>
        <v>0</v>
      </c>
      <c r="F5283" s="18">
        <v>1</v>
      </c>
      <c r="G5283" s="18">
        <f t="shared" si="250"/>
        <v>0</v>
      </c>
    </row>
    <row r="5284" spans="1:7">
      <c r="A5284" t="e">
        <f>_xlfn.XLOOKUP(I5284,UTILIZADAS[Contacto1],UTILIZADAS[Source.Name],,0)</f>
        <v>#N/A</v>
      </c>
      <c r="B5284" s="18" t="e">
        <f>VLOOKUP(J5284,Ref!A:C,3,0)</f>
        <v>#N/A</v>
      </c>
      <c r="C5284" s="18" t="e">
        <f>VLOOKUP(J5284,Ref!A:D,4,0)</f>
        <v>#N/A</v>
      </c>
      <c r="D5284" s="18" t="str">
        <f t="shared" si="249"/>
        <v>00/ene</v>
      </c>
      <c r="E5284" s="18">
        <f t="shared" si="248"/>
        <v>0</v>
      </c>
      <c r="F5284" s="18">
        <v>1</v>
      </c>
      <c r="G5284" s="18">
        <f t="shared" si="250"/>
        <v>0</v>
      </c>
    </row>
    <row r="5285" spans="1:7">
      <c r="A5285" t="e">
        <f>_xlfn.XLOOKUP(I5285,UTILIZADAS[Contacto1],UTILIZADAS[Source.Name],,0)</f>
        <v>#N/A</v>
      </c>
      <c r="B5285" s="18" t="e">
        <f>VLOOKUP(J5285,Ref!A:C,3,0)</f>
        <v>#N/A</v>
      </c>
      <c r="C5285" s="18" t="e">
        <f>VLOOKUP(J5285,Ref!A:D,4,0)</f>
        <v>#N/A</v>
      </c>
      <c r="D5285" s="18" t="str">
        <f t="shared" si="249"/>
        <v>00/ene</v>
      </c>
      <c r="E5285" s="18">
        <f t="shared" si="248"/>
        <v>0</v>
      </c>
      <c r="F5285" s="18">
        <v>1</v>
      </c>
      <c r="G5285" s="18">
        <f t="shared" si="250"/>
        <v>0</v>
      </c>
    </row>
    <row r="5286" spans="1:7">
      <c r="A5286" t="e">
        <f>_xlfn.XLOOKUP(I5286,UTILIZADAS[Contacto1],UTILIZADAS[Source.Name],,0)</f>
        <v>#N/A</v>
      </c>
      <c r="B5286" s="18" t="e">
        <f>VLOOKUP(J5286,Ref!A:C,3,0)</f>
        <v>#N/A</v>
      </c>
      <c r="C5286" s="18" t="e">
        <f>VLOOKUP(J5286,Ref!A:D,4,0)</f>
        <v>#N/A</v>
      </c>
      <c r="D5286" s="18" t="str">
        <f t="shared" si="249"/>
        <v>00/ene</v>
      </c>
      <c r="E5286" s="18">
        <f t="shared" si="248"/>
        <v>0</v>
      </c>
      <c r="F5286" s="18">
        <v>1</v>
      </c>
      <c r="G5286" s="18">
        <f t="shared" si="250"/>
        <v>0</v>
      </c>
    </row>
    <row r="5287" spans="1:7">
      <c r="A5287" t="e">
        <f>_xlfn.XLOOKUP(I5287,UTILIZADAS[Contacto1],UTILIZADAS[Source.Name],,0)</f>
        <v>#N/A</v>
      </c>
      <c r="B5287" s="18" t="e">
        <f>VLOOKUP(J5287,Ref!A:C,3,0)</f>
        <v>#N/A</v>
      </c>
      <c r="C5287" s="18" t="e">
        <f>VLOOKUP(J5287,Ref!A:D,4,0)</f>
        <v>#N/A</v>
      </c>
      <c r="D5287" s="18" t="str">
        <f t="shared" si="249"/>
        <v>00/ene</v>
      </c>
      <c r="E5287" s="18">
        <f t="shared" si="248"/>
        <v>0</v>
      </c>
      <c r="F5287" s="18">
        <v>1</v>
      </c>
      <c r="G5287" s="18">
        <f t="shared" si="250"/>
        <v>0</v>
      </c>
    </row>
    <row r="5288" spans="1:7">
      <c r="A5288" t="e">
        <f>_xlfn.XLOOKUP(I5288,UTILIZADAS[Contacto1],UTILIZADAS[Source.Name],,0)</f>
        <v>#N/A</v>
      </c>
      <c r="B5288" s="18" t="e">
        <f>VLOOKUP(J5288,Ref!A:C,3,0)</f>
        <v>#N/A</v>
      </c>
      <c r="C5288" s="18" t="e">
        <f>VLOOKUP(J5288,Ref!A:D,4,0)</f>
        <v>#N/A</v>
      </c>
      <c r="D5288" s="18" t="str">
        <f t="shared" si="249"/>
        <v>00/ene</v>
      </c>
      <c r="E5288" s="18">
        <f t="shared" si="248"/>
        <v>0</v>
      </c>
      <c r="F5288" s="18">
        <v>1</v>
      </c>
      <c r="G5288" s="18">
        <f t="shared" si="250"/>
        <v>0</v>
      </c>
    </row>
    <row r="5289" spans="1:7">
      <c r="A5289" t="e">
        <f>_xlfn.XLOOKUP(I5289,UTILIZADAS[Contacto1],UTILIZADAS[Source.Name],,0)</f>
        <v>#N/A</v>
      </c>
      <c r="B5289" s="18" t="e">
        <f>VLOOKUP(J5289,Ref!A:C,3,0)</f>
        <v>#N/A</v>
      </c>
      <c r="C5289" s="18" t="e">
        <f>VLOOKUP(J5289,Ref!A:D,4,0)</f>
        <v>#N/A</v>
      </c>
      <c r="D5289" s="18" t="str">
        <f t="shared" si="249"/>
        <v>00/ene</v>
      </c>
      <c r="E5289" s="18">
        <f t="shared" si="248"/>
        <v>0</v>
      </c>
      <c r="F5289" s="18">
        <v>1</v>
      </c>
      <c r="G5289" s="18">
        <f t="shared" si="250"/>
        <v>0</v>
      </c>
    </row>
    <row r="5290" spans="1:7">
      <c r="A5290" t="e">
        <f>_xlfn.XLOOKUP(I5290,UTILIZADAS[Contacto1],UTILIZADAS[Source.Name],,0)</f>
        <v>#N/A</v>
      </c>
      <c r="B5290" s="18" t="e">
        <f>VLOOKUP(J5290,Ref!A:C,3,0)</f>
        <v>#N/A</v>
      </c>
      <c r="C5290" s="18" t="e">
        <f>VLOOKUP(J5290,Ref!A:D,4,0)</f>
        <v>#N/A</v>
      </c>
      <c r="D5290" s="18" t="str">
        <f t="shared" si="249"/>
        <v>00/ene</v>
      </c>
      <c r="E5290" s="18">
        <f t="shared" si="248"/>
        <v>0</v>
      </c>
      <c r="F5290" s="18">
        <v>1</v>
      </c>
      <c r="G5290" s="18">
        <f t="shared" si="250"/>
        <v>0</v>
      </c>
    </row>
    <row r="5291" spans="1:7">
      <c r="A5291" t="e">
        <f>_xlfn.XLOOKUP(I5291,UTILIZADAS[Contacto1],UTILIZADAS[Source.Name],,0)</f>
        <v>#N/A</v>
      </c>
      <c r="B5291" s="18" t="e">
        <f>VLOOKUP(J5291,Ref!A:C,3,0)</f>
        <v>#N/A</v>
      </c>
      <c r="C5291" s="18" t="e">
        <f>VLOOKUP(J5291,Ref!A:D,4,0)</f>
        <v>#N/A</v>
      </c>
      <c r="D5291" s="18" t="str">
        <f t="shared" si="249"/>
        <v>00/ene</v>
      </c>
      <c r="E5291" s="18">
        <f t="shared" si="248"/>
        <v>0</v>
      </c>
      <c r="F5291" s="18">
        <v>1</v>
      </c>
      <c r="G5291" s="18">
        <f t="shared" si="250"/>
        <v>0</v>
      </c>
    </row>
    <row r="5292" spans="1:7">
      <c r="A5292" t="e">
        <f>_xlfn.XLOOKUP(I5292,UTILIZADAS[Contacto1],UTILIZADAS[Source.Name],,0)</f>
        <v>#N/A</v>
      </c>
      <c r="B5292" s="18" t="e">
        <f>VLOOKUP(J5292,Ref!A:C,3,0)</f>
        <v>#N/A</v>
      </c>
      <c r="C5292" s="18" t="e">
        <f>VLOOKUP(J5292,Ref!A:D,4,0)</f>
        <v>#N/A</v>
      </c>
      <c r="D5292" s="18" t="str">
        <f t="shared" si="249"/>
        <v>00/ene</v>
      </c>
      <c r="E5292" s="18">
        <f t="shared" si="248"/>
        <v>0</v>
      </c>
      <c r="F5292" s="18">
        <v>1</v>
      </c>
      <c r="G5292" s="18">
        <f t="shared" si="250"/>
        <v>0</v>
      </c>
    </row>
    <row r="5293" spans="1:7">
      <c r="A5293" t="e">
        <f>_xlfn.XLOOKUP(I5293,UTILIZADAS[Contacto1],UTILIZADAS[Source.Name],,0)</f>
        <v>#N/A</v>
      </c>
      <c r="B5293" s="18" t="e">
        <f>VLOOKUP(J5293,Ref!A:C,3,0)</f>
        <v>#N/A</v>
      </c>
      <c r="C5293" s="18" t="e">
        <f>VLOOKUP(J5293,Ref!A:D,4,0)</f>
        <v>#N/A</v>
      </c>
      <c r="D5293" s="18" t="str">
        <f t="shared" si="249"/>
        <v>00/ene</v>
      </c>
      <c r="E5293" s="18">
        <f t="shared" si="248"/>
        <v>0</v>
      </c>
      <c r="F5293" s="18">
        <v>1</v>
      </c>
      <c r="G5293" s="18">
        <f t="shared" si="250"/>
        <v>0</v>
      </c>
    </row>
    <row r="5294" spans="1:7">
      <c r="A5294" t="e">
        <f>_xlfn.XLOOKUP(I5294,UTILIZADAS[Contacto1],UTILIZADAS[Source.Name],,0)</f>
        <v>#N/A</v>
      </c>
      <c r="B5294" s="18" t="e">
        <f>VLOOKUP(J5294,Ref!A:C,3,0)</f>
        <v>#N/A</v>
      </c>
      <c r="C5294" s="18" t="e">
        <f>VLOOKUP(J5294,Ref!A:D,4,0)</f>
        <v>#N/A</v>
      </c>
      <c r="D5294" s="18" t="str">
        <f t="shared" si="249"/>
        <v>00/ene</v>
      </c>
      <c r="E5294" s="18">
        <f t="shared" si="248"/>
        <v>0</v>
      </c>
      <c r="F5294" s="18">
        <v>1</v>
      </c>
      <c r="G5294" s="18">
        <f t="shared" si="250"/>
        <v>0</v>
      </c>
    </row>
    <row r="5295" spans="1:7">
      <c r="A5295" t="e">
        <f>_xlfn.XLOOKUP(I5295,UTILIZADAS[Contacto1],UTILIZADAS[Source.Name],,0)</f>
        <v>#N/A</v>
      </c>
      <c r="B5295" s="18" t="e">
        <f>VLOOKUP(J5295,Ref!A:C,3,0)</f>
        <v>#N/A</v>
      </c>
      <c r="C5295" s="18" t="e">
        <f>VLOOKUP(J5295,Ref!A:D,4,0)</f>
        <v>#N/A</v>
      </c>
      <c r="D5295" s="18" t="str">
        <f t="shared" si="249"/>
        <v>00/ene</v>
      </c>
      <c r="E5295" s="18">
        <f t="shared" si="248"/>
        <v>0</v>
      </c>
      <c r="F5295" s="18">
        <v>1</v>
      </c>
      <c r="G5295" s="18">
        <f t="shared" si="250"/>
        <v>0</v>
      </c>
    </row>
    <row r="5296" spans="1:7">
      <c r="A5296" t="e">
        <f>_xlfn.XLOOKUP(I5296,UTILIZADAS[Contacto1],UTILIZADAS[Source.Name],,0)</f>
        <v>#N/A</v>
      </c>
      <c r="B5296" s="18" t="e">
        <f>VLOOKUP(J5296,Ref!A:C,3,0)</f>
        <v>#N/A</v>
      </c>
      <c r="C5296" s="18" t="e">
        <f>VLOOKUP(J5296,Ref!A:D,4,0)</f>
        <v>#N/A</v>
      </c>
      <c r="D5296" s="18" t="str">
        <f t="shared" si="249"/>
        <v>00/ene</v>
      </c>
      <c r="E5296" s="18">
        <f t="shared" si="248"/>
        <v>0</v>
      </c>
      <c r="F5296" s="18">
        <v>1</v>
      </c>
      <c r="G5296" s="18">
        <f t="shared" si="250"/>
        <v>0</v>
      </c>
    </row>
    <row r="5297" spans="1:7">
      <c r="A5297" t="e">
        <f>_xlfn.XLOOKUP(I5297,UTILIZADAS[Contacto1],UTILIZADAS[Source.Name],,0)</f>
        <v>#N/A</v>
      </c>
      <c r="B5297" s="18" t="e">
        <f>VLOOKUP(J5297,Ref!A:C,3,0)</f>
        <v>#N/A</v>
      </c>
      <c r="C5297" s="18" t="e">
        <f>VLOOKUP(J5297,Ref!A:D,4,0)</f>
        <v>#N/A</v>
      </c>
      <c r="D5297" s="18" t="str">
        <f t="shared" si="249"/>
        <v>00/ene</v>
      </c>
      <c r="E5297" s="18">
        <f t="shared" si="248"/>
        <v>0</v>
      </c>
      <c r="F5297" s="18">
        <v>1</v>
      </c>
      <c r="G5297" s="18">
        <f t="shared" si="250"/>
        <v>0</v>
      </c>
    </row>
    <row r="5298" spans="1:7">
      <c r="A5298" t="e">
        <f>_xlfn.XLOOKUP(I5298,UTILIZADAS[Contacto1],UTILIZADAS[Source.Name],,0)</f>
        <v>#N/A</v>
      </c>
      <c r="B5298" s="18" t="e">
        <f>VLOOKUP(J5298,Ref!A:C,3,0)</f>
        <v>#N/A</v>
      </c>
      <c r="C5298" s="18" t="e">
        <f>VLOOKUP(J5298,Ref!A:D,4,0)</f>
        <v>#N/A</v>
      </c>
      <c r="D5298" s="18" t="str">
        <f t="shared" si="249"/>
        <v>00/ene</v>
      </c>
      <c r="E5298" s="18">
        <f t="shared" si="248"/>
        <v>0</v>
      </c>
      <c r="F5298" s="18">
        <v>1</v>
      </c>
      <c r="G5298" s="18">
        <f t="shared" si="250"/>
        <v>0</v>
      </c>
    </row>
    <row r="5299" spans="1:7">
      <c r="A5299" t="e">
        <f>_xlfn.XLOOKUP(I5299,UTILIZADAS[Contacto1],UTILIZADAS[Source.Name],,0)</f>
        <v>#N/A</v>
      </c>
      <c r="B5299" s="18" t="e">
        <f>VLOOKUP(J5299,Ref!A:C,3,0)</f>
        <v>#N/A</v>
      </c>
      <c r="C5299" s="18" t="e">
        <f>VLOOKUP(J5299,Ref!A:D,4,0)</f>
        <v>#N/A</v>
      </c>
      <c r="D5299" s="18" t="str">
        <f t="shared" si="249"/>
        <v>00/ene</v>
      </c>
      <c r="E5299" s="18">
        <f t="shared" si="248"/>
        <v>0</v>
      </c>
      <c r="F5299" s="18">
        <v>1</v>
      </c>
      <c r="G5299" s="18">
        <f t="shared" si="250"/>
        <v>0</v>
      </c>
    </row>
    <row r="5300" spans="1:7">
      <c r="A5300" t="e">
        <f>_xlfn.XLOOKUP(I5300,UTILIZADAS[Contacto1],UTILIZADAS[Source.Name],,0)</f>
        <v>#N/A</v>
      </c>
      <c r="B5300" s="18" t="e">
        <f>VLOOKUP(J5300,Ref!A:C,3,0)</f>
        <v>#N/A</v>
      </c>
      <c r="C5300" s="18" t="e">
        <f>VLOOKUP(J5300,Ref!A:D,4,0)</f>
        <v>#N/A</v>
      </c>
      <c r="D5300" s="18" t="str">
        <f t="shared" si="249"/>
        <v>00/ene</v>
      </c>
      <c r="E5300" s="18">
        <f t="shared" si="248"/>
        <v>0</v>
      </c>
      <c r="F5300" s="18">
        <v>1</v>
      </c>
      <c r="G5300" s="18">
        <f t="shared" si="250"/>
        <v>0</v>
      </c>
    </row>
    <row r="5301" spans="1:7">
      <c r="A5301" t="e">
        <f>_xlfn.XLOOKUP(I5301,UTILIZADAS[Contacto1],UTILIZADAS[Source.Name],,0)</f>
        <v>#N/A</v>
      </c>
      <c r="B5301" s="18" t="e">
        <f>VLOOKUP(J5301,Ref!A:C,3,0)</f>
        <v>#N/A</v>
      </c>
      <c r="C5301" s="18" t="e">
        <f>VLOOKUP(J5301,Ref!A:D,4,0)</f>
        <v>#N/A</v>
      </c>
      <c r="D5301" s="18" t="str">
        <f t="shared" si="249"/>
        <v>00/ene</v>
      </c>
      <c r="E5301" s="18">
        <f t="shared" si="248"/>
        <v>0</v>
      </c>
      <c r="F5301" s="18">
        <v>1</v>
      </c>
      <c r="G5301" s="18">
        <f t="shared" si="250"/>
        <v>0</v>
      </c>
    </row>
    <row r="5302" spans="1:7">
      <c r="A5302" t="e">
        <f>_xlfn.XLOOKUP(I5302,UTILIZADAS[Contacto1],UTILIZADAS[Source.Name],,0)</f>
        <v>#N/A</v>
      </c>
      <c r="B5302" s="18" t="e">
        <f>VLOOKUP(J5302,Ref!A:C,3,0)</f>
        <v>#N/A</v>
      </c>
      <c r="C5302" s="18" t="e">
        <f>VLOOKUP(J5302,Ref!A:D,4,0)</f>
        <v>#N/A</v>
      </c>
      <c r="D5302" s="18" t="str">
        <f t="shared" si="249"/>
        <v>00/ene</v>
      </c>
      <c r="E5302" s="18">
        <f t="shared" si="248"/>
        <v>0</v>
      </c>
      <c r="F5302" s="18">
        <v>1</v>
      </c>
      <c r="G5302" s="18">
        <f t="shared" si="250"/>
        <v>0</v>
      </c>
    </row>
    <row r="5303" spans="1:7">
      <c r="A5303" t="e">
        <f>_xlfn.XLOOKUP(I5303,UTILIZADAS[Contacto1],UTILIZADAS[Source.Name],,0)</f>
        <v>#N/A</v>
      </c>
      <c r="B5303" s="18" t="e">
        <f>VLOOKUP(J5303,Ref!A:C,3,0)</f>
        <v>#N/A</v>
      </c>
      <c r="C5303" s="18" t="e">
        <f>VLOOKUP(J5303,Ref!A:D,4,0)</f>
        <v>#N/A</v>
      </c>
      <c r="D5303" s="18" t="str">
        <f t="shared" si="249"/>
        <v>00/ene</v>
      </c>
      <c r="E5303" s="18">
        <f t="shared" si="248"/>
        <v>0</v>
      </c>
      <c r="F5303" s="18">
        <v>1</v>
      </c>
      <c r="G5303" s="18">
        <f t="shared" si="250"/>
        <v>0</v>
      </c>
    </row>
    <row r="5304" spans="1:7">
      <c r="A5304" t="e">
        <f>_xlfn.XLOOKUP(I5304,UTILIZADAS[Contacto1],UTILIZADAS[Source.Name],,0)</f>
        <v>#N/A</v>
      </c>
      <c r="B5304" s="18" t="e">
        <f>VLOOKUP(J5304,Ref!A:C,3,0)</f>
        <v>#N/A</v>
      </c>
      <c r="C5304" s="18" t="e">
        <f>VLOOKUP(J5304,Ref!A:D,4,0)</f>
        <v>#N/A</v>
      </c>
      <c r="D5304" s="18" t="str">
        <f t="shared" si="249"/>
        <v>00/ene</v>
      </c>
      <c r="E5304" s="18">
        <f t="shared" si="248"/>
        <v>0</v>
      </c>
      <c r="F5304" s="18">
        <v>1</v>
      </c>
      <c r="G5304" s="18">
        <f t="shared" si="250"/>
        <v>0</v>
      </c>
    </row>
    <row r="5305" spans="1:7">
      <c r="A5305" t="e">
        <f>_xlfn.XLOOKUP(I5305,UTILIZADAS[Contacto1],UTILIZADAS[Source.Name],,0)</f>
        <v>#N/A</v>
      </c>
      <c r="B5305" s="18" t="e">
        <f>VLOOKUP(J5305,Ref!A:C,3,0)</f>
        <v>#N/A</v>
      </c>
      <c r="C5305" s="18" t="e">
        <f>VLOOKUP(J5305,Ref!A:D,4,0)</f>
        <v>#N/A</v>
      </c>
      <c r="D5305" s="18" t="str">
        <f t="shared" si="249"/>
        <v>00/ene</v>
      </c>
      <c r="E5305" s="18">
        <f t="shared" si="248"/>
        <v>0</v>
      </c>
      <c r="F5305" s="18">
        <v>1</v>
      </c>
      <c r="G5305" s="18">
        <f t="shared" si="250"/>
        <v>0</v>
      </c>
    </row>
    <row r="5306" spans="1:7">
      <c r="A5306" t="e">
        <f>_xlfn.XLOOKUP(I5306,UTILIZADAS[Contacto1],UTILIZADAS[Source.Name],,0)</f>
        <v>#N/A</v>
      </c>
      <c r="B5306" s="18" t="e">
        <f>VLOOKUP(J5306,Ref!A:C,3,0)</f>
        <v>#N/A</v>
      </c>
      <c r="C5306" s="18" t="e">
        <f>VLOOKUP(J5306,Ref!A:D,4,0)</f>
        <v>#N/A</v>
      </c>
      <c r="D5306" s="18" t="str">
        <f t="shared" si="249"/>
        <v>00/ene</v>
      </c>
      <c r="E5306" s="18">
        <f t="shared" si="248"/>
        <v>0</v>
      </c>
      <c r="F5306" s="18">
        <v>1</v>
      </c>
      <c r="G5306" s="18">
        <f t="shared" si="250"/>
        <v>0</v>
      </c>
    </row>
    <row r="5307" spans="1:7">
      <c r="A5307" t="e">
        <f>_xlfn.XLOOKUP(I5307,UTILIZADAS[Contacto1],UTILIZADAS[Source.Name],,0)</f>
        <v>#N/A</v>
      </c>
      <c r="B5307" s="18" t="e">
        <f>VLOOKUP(J5307,Ref!A:C,3,0)</f>
        <v>#N/A</v>
      </c>
      <c r="C5307" s="18" t="e">
        <f>VLOOKUP(J5307,Ref!A:D,4,0)</f>
        <v>#N/A</v>
      </c>
      <c r="D5307" s="18" t="str">
        <f t="shared" si="249"/>
        <v>00/ene</v>
      </c>
      <c r="E5307" s="18">
        <f t="shared" si="248"/>
        <v>0</v>
      </c>
      <c r="F5307" s="18">
        <v>1</v>
      </c>
      <c r="G5307" s="18">
        <f t="shared" si="250"/>
        <v>0</v>
      </c>
    </row>
    <row r="5308" spans="1:7">
      <c r="A5308" t="e">
        <f>_xlfn.XLOOKUP(I5308,UTILIZADAS[Contacto1],UTILIZADAS[Source.Name],,0)</f>
        <v>#N/A</v>
      </c>
      <c r="B5308" s="18" t="e">
        <f>VLOOKUP(J5308,Ref!A:C,3,0)</f>
        <v>#N/A</v>
      </c>
      <c r="C5308" s="18" t="e">
        <f>VLOOKUP(J5308,Ref!A:D,4,0)</f>
        <v>#N/A</v>
      </c>
      <c r="D5308" s="18" t="str">
        <f t="shared" si="249"/>
        <v>00/ene</v>
      </c>
      <c r="E5308" s="18">
        <f t="shared" si="248"/>
        <v>0</v>
      </c>
      <c r="F5308" s="18">
        <v>1</v>
      </c>
      <c r="G5308" s="18">
        <f t="shared" si="250"/>
        <v>0</v>
      </c>
    </row>
    <row r="5309" spans="1:7">
      <c r="A5309" t="e">
        <f>_xlfn.XLOOKUP(I5309,UTILIZADAS[Contacto1],UTILIZADAS[Source.Name],,0)</f>
        <v>#N/A</v>
      </c>
      <c r="B5309" s="18" t="e">
        <f>VLOOKUP(J5309,Ref!A:C,3,0)</f>
        <v>#N/A</v>
      </c>
      <c r="C5309" s="18" t="e">
        <f>VLOOKUP(J5309,Ref!A:D,4,0)</f>
        <v>#N/A</v>
      </c>
      <c r="D5309" s="18" t="str">
        <f t="shared" si="249"/>
        <v>00/ene</v>
      </c>
      <c r="E5309" s="18">
        <f t="shared" si="248"/>
        <v>0</v>
      </c>
      <c r="F5309" s="18">
        <v>1</v>
      </c>
      <c r="G5309" s="18">
        <f t="shared" si="250"/>
        <v>0</v>
      </c>
    </row>
    <row r="5310" spans="1:7">
      <c r="A5310" t="e">
        <f>_xlfn.XLOOKUP(I5310,UTILIZADAS[Contacto1],UTILIZADAS[Source.Name],,0)</f>
        <v>#N/A</v>
      </c>
      <c r="B5310" s="18" t="e">
        <f>VLOOKUP(J5310,Ref!A:C,3,0)</f>
        <v>#N/A</v>
      </c>
      <c r="C5310" s="18" t="e">
        <f>VLOOKUP(J5310,Ref!A:D,4,0)</f>
        <v>#N/A</v>
      </c>
      <c r="D5310" s="18" t="str">
        <f t="shared" si="249"/>
        <v>00/ene</v>
      </c>
      <c r="E5310" s="18">
        <f t="shared" si="248"/>
        <v>0</v>
      </c>
      <c r="F5310" s="18">
        <v>1</v>
      </c>
      <c r="G5310" s="18">
        <f t="shared" si="250"/>
        <v>0</v>
      </c>
    </row>
    <row r="5311" spans="1:7">
      <c r="A5311" t="e">
        <f>_xlfn.XLOOKUP(I5311,UTILIZADAS[Contacto1],UTILIZADAS[Source.Name],,0)</f>
        <v>#N/A</v>
      </c>
      <c r="B5311" s="18" t="e">
        <f>VLOOKUP(J5311,Ref!A:C,3,0)</f>
        <v>#N/A</v>
      </c>
      <c r="C5311" s="18" t="e">
        <f>VLOOKUP(J5311,Ref!A:D,4,0)</f>
        <v>#N/A</v>
      </c>
      <c r="D5311" s="18" t="str">
        <f t="shared" si="249"/>
        <v>00/ene</v>
      </c>
      <c r="E5311" s="18">
        <f t="shared" si="248"/>
        <v>0</v>
      </c>
      <c r="F5311" s="18">
        <v>1</v>
      </c>
      <c r="G5311" s="18">
        <f t="shared" si="250"/>
        <v>0</v>
      </c>
    </row>
    <row r="5312" spans="1:7">
      <c r="A5312" t="e">
        <f>_xlfn.XLOOKUP(I5312,UTILIZADAS[Contacto1],UTILIZADAS[Source.Name],,0)</f>
        <v>#N/A</v>
      </c>
      <c r="B5312" s="18" t="e">
        <f>VLOOKUP(J5312,Ref!A:C,3,0)</f>
        <v>#N/A</v>
      </c>
      <c r="C5312" s="18" t="e">
        <f>VLOOKUP(J5312,Ref!A:D,4,0)</f>
        <v>#N/A</v>
      </c>
      <c r="D5312" s="18" t="str">
        <f t="shared" si="249"/>
        <v>00/ene</v>
      </c>
      <c r="E5312" s="18">
        <f t="shared" si="248"/>
        <v>0</v>
      </c>
      <c r="F5312" s="18">
        <v>1</v>
      </c>
      <c r="G5312" s="18">
        <f t="shared" si="250"/>
        <v>0</v>
      </c>
    </row>
    <row r="5313" spans="1:7">
      <c r="A5313" t="e">
        <f>_xlfn.XLOOKUP(I5313,UTILIZADAS[Contacto1],UTILIZADAS[Source.Name],,0)</f>
        <v>#N/A</v>
      </c>
      <c r="B5313" s="18" t="e">
        <f>VLOOKUP(J5313,Ref!A:C,3,0)</f>
        <v>#N/A</v>
      </c>
      <c r="C5313" s="18" t="e">
        <f>VLOOKUP(J5313,Ref!A:D,4,0)</f>
        <v>#N/A</v>
      </c>
      <c r="D5313" s="18" t="str">
        <f t="shared" si="249"/>
        <v>00/ene</v>
      </c>
      <c r="E5313" s="18">
        <f t="shared" si="248"/>
        <v>0</v>
      </c>
      <c r="F5313" s="18">
        <v>1</v>
      </c>
      <c r="G5313" s="18">
        <f t="shared" si="250"/>
        <v>0</v>
      </c>
    </row>
    <row r="5314" spans="1:7">
      <c r="A5314" t="e">
        <f>_xlfn.XLOOKUP(I5314,UTILIZADAS[Contacto1],UTILIZADAS[Source.Name],,0)</f>
        <v>#N/A</v>
      </c>
      <c r="B5314" s="18" t="e">
        <f>VLOOKUP(J5314,Ref!A:C,3,0)</f>
        <v>#N/A</v>
      </c>
      <c r="C5314" s="18" t="e">
        <f>VLOOKUP(J5314,Ref!A:D,4,0)</f>
        <v>#N/A</v>
      </c>
      <c r="D5314" s="18" t="str">
        <f t="shared" si="249"/>
        <v>00/ene</v>
      </c>
      <c r="E5314" s="18">
        <f t="shared" ref="E5314:E5377" si="251">+COUNTIF(I:I,I5314)</f>
        <v>0</v>
      </c>
      <c r="F5314" s="18">
        <v>1</v>
      </c>
      <c r="G5314" s="18">
        <f t="shared" si="250"/>
        <v>0</v>
      </c>
    </row>
    <row r="5315" spans="1:7">
      <c r="A5315" t="e">
        <f>_xlfn.XLOOKUP(I5315,UTILIZADAS[Contacto1],UTILIZADAS[Source.Name],,0)</f>
        <v>#N/A</v>
      </c>
      <c r="B5315" s="18" t="e">
        <f>VLOOKUP(J5315,Ref!A:C,3,0)</f>
        <v>#N/A</v>
      </c>
      <c r="C5315" s="18" t="e">
        <f>VLOOKUP(J5315,Ref!A:D,4,0)</f>
        <v>#N/A</v>
      </c>
      <c r="D5315" s="18" t="str">
        <f t="shared" si="249"/>
        <v>00/ene</v>
      </c>
      <c r="E5315" s="18">
        <f t="shared" si="251"/>
        <v>0</v>
      </c>
      <c r="F5315" s="18">
        <v>1</v>
      </c>
      <c r="G5315" s="18">
        <f t="shared" si="250"/>
        <v>0</v>
      </c>
    </row>
    <row r="5316" spans="1:7">
      <c r="A5316" t="e">
        <f>_xlfn.XLOOKUP(I5316,UTILIZADAS[Contacto1],UTILIZADAS[Source.Name],,0)</f>
        <v>#N/A</v>
      </c>
      <c r="B5316" s="18" t="e">
        <f>VLOOKUP(J5316,Ref!A:C,3,0)</f>
        <v>#N/A</v>
      </c>
      <c r="C5316" s="18" t="e">
        <f>VLOOKUP(J5316,Ref!A:D,4,0)</f>
        <v>#N/A</v>
      </c>
      <c r="D5316" s="18" t="str">
        <f t="shared" si="249"/>
        <v>00/ene</v>
      </c>
      <c r="E5316" s="18">
        <f t="shared" si="251"/>
        <v>0</v>
      </c>
      <c r="F5316" s="18">
        <v>1</v>
      </c>
      <c r="G5316" s="18">
        <f t="shared" si="250"/>
        <v>0</v>
      </c>
    </row>
    <row r="5317" spans="1:7">
      <c r="A5317" t="e">
        <f>_xlfn.XLOOKUP(I5317,UTILIZADAS[Contacto1],UTILIZADAS[Source.Name],,0)</f>
        <v>#N/A</v>
      </c>
      <c r="B5317" s="18" t="e">
        <f>VLOOKUP(J5317,Ref!A:C,3,0)</f>
        <v>#N/A</v>
      </c>
      <c r="C5317" s="18" t="e">
        <f>VLOOKUP(J5317,Ref!A:D,4,0)</f>
        <v>#N/A</v>
      </c>
      <c r="D5317" s="18" t="str">
        <f t="shared" si="249"/>
        <v>00/ene</v>
      </c>
      <c r="E5317" s="18">
        <f t="shared" si="251"/>
        <v>0</v>
      </c>
      <c r="F5317" s="18">
        <v>1</v>
      </c>
      <c r="G5317" s="18">
        <f t="shared" si="250"/>
        <v>0</v>
      </c>
    </row>
    <row r="5318" spans="1:7">
      <c r="A5318" t="e">
        <f>_xlfn.XLOOKUP(I5318,UTILIZADAS[Contacto1],UTILIZADAS[Source.Name],,0)</f>
        <v>#N/A</v>
      </c>
      <c r="B5318" s="18" t="e">
        <f>VLOOKUP(J5318,Ref!A:C,3,0)</f>
        <v>#N/A</v>
      </c>
      <c r="C5318" s="18" t="e">
        <f>VLOOKUP(J5318,Ref!A:D,4,0)</f>
        <v>#N/A</v>
      </c>
      <c r="D5318" s="18" t="str">
        <f t="shared" si="249"/>
        <v>00/ene</v>
      </c>
      <c r="E5318" s="18">
        <f t="shared" si="251"/>
        <v>0</v>
      </c>
      <c r="F5318" s="18">
        <v>1</v>
      </c>
      <c r="G5318" s="18">
        <f t="shared" si="250"/>
        <v>0</v>
      </c>
    </row>
    <row r="5319" spans="1:7">
      <c r="A5319" t="e">
        <f>_xlfn.XLOOKUP(I5319,UTILIZADAS[Contacto1],UTILIZADAS[Source.Name],,0)</f>
        <v>#N/A</v>
      </c>
      <c r="B5319" s="18" t="e">
        <f>VLOOKUP(J5319,Ref!A:C,3,0)</f>
        <v>#N/A</v>
      </c>
      <c r="C5319" s="18" t="e">
        <f>VLOOKUP(J5319,Ref!A:D,4,0)</f>
        <v>#N/A</v>
      </c>
      <c r="D5319" s="18" t="str">
        <f t="shared" si="249"/>
        <v>00/ene</v>
      </c>
      <c r="E5319" s="18">
        <f t="shared" si="251"/>
        <v>0</v>
      </c>
      <c r="F5319" s="18">
        <v>1</v>
      </c>
      <c r="G5319" s="18">
        <f t="shared" si="250"/>
        <v>0</v>
      </c>
    </row>
    <row r="5320" spans="1:7">
      <c r="A5320" t="e">
        <f>_xlfn.XLOOKUP(I5320,UTILIZADAS[Contacto1],UTILIZADAS[Source.Name],,0)</f>
        <v>#N/A</v>
      </c>
      <c r="B5320" s="18" t="e">
        <f>VLOOKUP(J5320,Ref!A:C,3,0)</f>
        <v>#N/A</v>
      </c>
      <c r="C5320" s="18" t="e">
        <f>VLOOKUP(J5320,Ref!A:D,4,0)</f>
        <v>#N/A</v>
      </c>
      <c r="D5320" s="18" t="str">
        <f t="shared" si="249"/>
        <v>00/ene</v>
      </c>
      <c r="E5320" s="18">
        <f t="shared" si="251"/>
        <v>0</v>
      </c>
      <c r="F5320" s="18">
        <v>1</v>
      </c>
      <c r="G5320" s="18">
        <f t="shared" si="250"/>
        <v>0</v>
      </c>
    </row>
    <row r="5321" spans="1:7">
      <c r="A5321" t="e">
        <f>_xlfn.XLOOKUP(I5321,UTILIZADAS[Contacto1],UTILIZADAS[Source.Name],,0)</f>
        <v>#N/A</v>
      </c>
      <c r="B5321" s="18" t="e">
        <f>VLOOKUP(J5321,Ref!A:C,3,0)</f>
        <v>#N/A</v>
      </c>
      <c r="C5321" s="18" t="e">
        <f>VLOOKUP(J5321,Ref!A:D,4,0)</f>
        <v>#N/A</v>
      </c>
      <c r="D5321" s="18" t="str">
        <f t="shared" si="249"/>
        <v>00/ene</v>
      </c>
      <c r="E5321" s="18">
        <f t="shared" si="251"/>
        <v>0</v>
      </c>
      <c r="F5321" s="18">
        <v>1</v>
      </c>
      <c r="G5321" s="18">
        <f t="shared" si="250"/>
        <v>0</v>
      </c>
    </row>
    <row r="5322" spans="1:7">
      <c r="A5322" t="e">
        <f>_xlfn.XLOOKUP(I5322,UTILIZADAS[Contacto1],UTILIZADAS[Source.Name],,0)</f>
        <v>#N/A</v>
      </c>
      <c r="B5322" s="18" t="e">
        <f>VLOOKUP(J5322,Ref!A:C,3,0)</f>
        <v>#N/A</v>
      </c>
      <c r="C5322" s="18" t="e">
        <f>VLOOKUP(J5322,Ref!A:D,4,0)</f>
        <v>#N/A</v>
      </c>
      <c r="D5322" s="18" t="str">
        <f t="shared" si="249"/>
        <v>00/ene</v>
      </c>
      <c r="E5322" s="18">
        <f t="shared" si="251"/>
        <v>0</v>
      </c>
      <c r="F5322" s="18">
        <v>1</v>
      </c>
      <c r="G5322" s="18">
        <f t="shared" si="250"/>
        <v>0</v>
      </c>
    </row>
    <row r="5323" spans="1:7">
      <c r="A5323" t="e">
        <f>_xlfn.XLOOKUP(I5323,UTILIZADAS[Contacto1],UTILIZADAS[Source.Name],,0)</f>
        <v>#N/A</v>
      </c>
      <c r="B5323" s="18" t="e">
        <f>VLOOKUP(J5323,Ref!A:C,3,0)</f>
        <v>#N/A</v>
      </c>
      <c r="C5323" s="18" t="e">
        <f>VLOOKUP(J5323,Ref!A:D,4,0)</f>
        <v>#N/A</v>
      </c>
      <c r="D5323" s="18" t="str">
        <f t="shared" si="249"/>
        <v>00/ene</v>
      </c>
      <c r="E5323" s="18">
        <f t="shared" si="251"/>
        <v>0</v>
      </c>
      <c r="F5323" s="18">
        <v>1</v>
      </c>
      <c r="G5323" s="18">
        <f t="shared" si="250"/>
        <v>0</v>
      </c>
    </row>
    <row r="5324" spans="1:7">
      <c r="A5324" t="e">
        <f>_xlfn.XLOOKUP(I5324,UTILIZADAS[Contacto1],UTILIZADAS[Source.Name],,0)</f>
        <v>#N/A</v>
      </c>
      <c r="B5324" s="18" t="e">
        <f>VLOOKUP(J5324,Ref!A:C,3,0)</f>
        <v>#N/A</v>
      </c>
      <c r="C5324" s="18" t="e">
        <f>VLOOKUP(J5324,Ref!A:D,4,0)</f>
        <v>#N/A</v>
      </c>
      <c r="D5324" s="18" t="str">
        <f t="shared" si="249"/>
        <v>00/ene</v>
      </c>
      <c r="E5324" s="18">
        <f t="shared" si="251"/>
        <v>0</v>
      </c>
      <c r="F5324" s="18">
        <v>1</v>
      </c>
      <c r="G5324" s="18">
        <f t="shared" si="250"/>
        <v>0</v>
      </c>
    </row>
    <row r="5325" spans="1:7">
      <c r="A5325" t="e">
        <f>_xlfn.XLOOKUP(I5325,UTILIZADAS[Contacto1],UTILIZADAS[Source.Name],,0)</f>
        <v>#N/A</v>
      </c>
      <c r="B5325" s="18" t="e">
        <f>VLOOKUP(J5325,Ref!A:C,3,0)</f>
        <v>#N/A</v>
      </c>
      <c r="C5325" s="18" t="e">
        <f>VLOOKUP(J5325,Ref!A:D,4,0)</f>
        <v>#N/A</v>
      </c>
      <c r="D5325" s="18" t="str">
        <f t="shared" si="249"/>
        <v>00/ene</v>
      </c>
      <c r="E5325" s="18">
        <f t="shared" si="251"/>
        <v>0</v>
      </c>
      <c r="F5325" s="18">
        <v>1</v>
      </c>
      <c r="G5325" s="18">
        <f t="shared" si="250"/>
        <v>0</v>
      </c>
    </row>
    <row r="5326" spans="1:7">
      <c r="A5326" t="e">
        <f>_xlfn.XLOOKUP(I5326,UTILIZADAS[Contacto1],UTILIZADAS[Source.Name],,0)</f>
        <v>#N/A</v>
      </c>
      <c r="B5326" s="18" t="e">
        <f>VLOOKUP(J5326,Ref!A:C,3,0)</f>
        <v>#N/A</v>
      </c>
      <c r="C5326" s="18" t="e">
        <f>VLOOKUP(J5326,Ref!A:D,4,0)</f>
        <v>#N/A</v>
      </c>
      <c r="D5326" s="18" t="str">
        <f t="shared" si="249"/>
        <v>00/ene</v>
      </c>
      <c r="E5326" s="18">
        <f t="shared" si="251"/>
        <v>0</v>
      </c>
      <c r="F5326" s="18">
        <v>1</v>
      </c>
      <c r="G5326" s="18">
        <f t="shared" si="250"/>
        <v>0</v>
      </c>
    </row>
    <row r="5327" spans="1:7">
      <c r="A5327" t="e">
        <f>_xlfn.XLOOKUP(I5327,UTILIZADAS[Contacto1],UTILIZADAS[Source.Name],,0)</f>
        <v>#N/A</v>
      </c>
      <c r="B5327" s="18" t="e">
        <f>VLOOKUP(J5327,Ref!A:C,3,0)</f>
        <v>#N/A</v>
      </c>
      <c r="C5327" s="18" t="e">
        <f>VLOOKUP(J5327,Ref!A:D,4,0)</f>
        <v>#N/A</v>
      </c>
      <c r="D5327" s="18" t="str">
        <f t="shared" si="249"/>
        <v>00/ene</v>
      </c>
      <c r="E5327" s="18">
        <f t="shared" si="251"/>
        <v>0</v>
      </c>
      <c r="F5327" s="18">
        <v>1</v>
      </c>
      <c r="G5327" s="18">
        <f t="shared" si="250"/>
        <v>0</v>
      </c>
    </row>
    <row r="5328" spans="1:7">
      <c r="A5328" t="e">
        <f>_xlfn.XLOOKUP(I5328,UTILIZADAS[Contacto1],UTILIZADAS[Source.Name],,0)</f>
        <v>#N/A</v>
      </c>
      <c r="B5328" s="18" t="e">
        <f>VLOOKUP(J5328,Ref!A:C,3,0)</f>
        <v>#N/A</v>
      </c>
      <c r="C5328" s="18" t="e">
        <f>VLOOKUP(J5328,Ref!A:D,4,0)</f>
        <v>#N/A</v>
      </c>
      <c r="D5328" s="18" t="str">
        <f t="shared" si="249"/>
        <v>00/ene</v>
      </c>
      <c r="E5328" s="18">
        <f t="shared" si="251"/>
        <v>0</v>
      </c>
      <c r="F5328" s="18">
        <v>1</v>
      </c>
      <c r="G5328" s="18">
        <f t="shared" si="250"/>
        <v>0</v>
      </c>
    </row>
    <row r="5329" spans="1:7">
      <c r="A5329" t="e">
        <f>_xlfn.XLOOKUP(I5329,UTILIZADAS[Contacto1],UTILIZADAS[Source.Name],,0)</f>
        <v>#N/A</v>
      </c>
      <c r="B5329" s="18" t="e">
        <f>VLOOKUP(J5329,Ref!A:C,3,0)</f>
        <v>#N/A</v>
      </c>
      <c r="C5329" s="18" t="e">
        <f>VLOOKUP(J5329,Ref!A:D,4,0)</f>
        <v>#N/A</v>
      </c>
      <c r="D5329" s="18" t="str">
        <f t="shared" ref="D5329:D5392" si="252">TEXT(H5329,"dd/mmm")</f>
        <v>00/ene</v>
      </c>
      <c r="E5329" s="18">
        <f t="shared" si="251"/>
        <v>0</v>
      </c>
      <c r="F5329" s="18">
        <v>1</v>
      </c>
      <c r="G5329" s="18">
        <f t="shared" ref="G5329:G5392" si="253">IF(I5329=I5330,0,1)</f>
        <v>0</v>
      </c>
    </row>
    <row r="5330" spans="1:7">
      <c r="A5330" t="e">
        <f>_xlfn.XLOOKUP(I5330,UTILIZADAS[Contacto1],UTILIZADAS[Source.Name],,0)</f>
        <v>#N/A</v>
      </c>
      <c r="B5330" s="18" t="e">
        <f>VLOOKUP(J5330,Ref!A:C,3,0)</f>
        <v>#N/A</v>
      </c>
      <c r="C5330" s="18" t="e">
        <f>VLOOKUP(J5330,Ref!A:D,4,0)</f>
        <v>#N/A</v>
      </c>
      <c r="D5330" s="18" t="str">
        <f t="shared" si="252"/>
        <v>00/ene</v>
      </c>
      <c r="E5330" s="18">
        <f t="shared" si="251"/>
        <v>0</v>
      </c>
      <c r="F5330" s="18">
        <v>1</v>
      </c>
      <c r="G5330" s="18">
        <f t="shared" si="253"/>
        <v>0</v>
      </c>
    </row>
    <row r="5331" spans="1:7">
      <c r="A5331" t="e">
        <f>_xlfn.XLOOKUP(I5331,UTILIZADAS[Contacto1],UTILIZADAS[Source.Name],,0)</f>
        <v>#N/A</v>
      </c>
      <c r="B5331" s="18" t="e">
        <f>VLOOKUP(J5331,Ref!A:C,3,0)</f>
        <v>#N/A</v>
      </c>
      <c r="C5331" s="18" t="e">
        <f>VLOOKUP(J5331,Ref!A:D,4,0)</f>
        <v>#N/A</v>
      </c>
      <c r="D5331" s="18" t="str">
        <f t="shared" si="252"/>
        <v>00/ene</v>
      </c>
      <c r="E5331" s="18">
        <f t="shared" si="251"/>
        <v>0</v>
      </c>
      <c r="F5331" s="18">
        <v>1</v>
      </c>
      <c r="G5331" s="18">
        <f t="shared" si="253"/>
        <v>0</v>
      </c>
    </row>
    <row r="5332" spans="1:7">
      <c r="A5332" t="e">
        <f>_xlfn.XLOOKUP(I5332,UTILIZADAS[Contacto1],UTILIZADAS[Source.Name],,0)</f>
        <v>#N/A</v>
      </c>
      <c r="B5332" s="18" t="e">
        <f>VLOOKUP(J5332,Ref!A:C,3,0)</f>
        <v>#N/A</v>
      </c>
      <c r="C5332" s="18" t="e">
        <f>VLOOKUP(J5332,Ref!A:D,4,0)</f>
        <v>#N/A</v>
      </c>
      <c r="D5332" s="18" t="str">
        <f t="shared" si="252"/>
        <v>00/ene</v>
      </c>
      <c r="E5332" s="18">
        <f t="shared" si="251"/>
        <v>0</v>
      </c>
      <c r="F5332" s="18">
        <v>1</v>
      </c>
      <c r="G5332" s="18">
        <f t="shared" si="253"/>
        <v>0</v>
      </c>
    </row>
    <row r="5333" spans="1:7">
      <c r="A5333" t="e">
        <f>_xlfn.XLOOKUP(I5333,UTILIZADAS[Contacto1],UTILIZADAS[Source.Name],,0)</f>
        <v>#N/A</v>
      </c>
      <c r="B5333" s="18" t="e">
        <f>VLOOKUP(J5333,Ref!A:C,3,0)</f>
        <v>#N/A</v>
      </c>
      <c r="C5333" s="18" t="e">
        <f>VLOOKUP(J5333,Ref!A:D,4,0)</f>
        <v>#N/A</v>
      </c>
      <c r="D5333" s="18" t="str">
        <f t="shared" si="252"/>
        <v>00/ene</v>
      </c>
      <c r="E5333" s="18">
        <f t="shared" si="251"/>
        <v>0</v>
      </c>
      <c r="F5333" s="18">
        <v>1</v>
      </c>
      <c r="G5333" s="18">
        <f t="shared" si="253"/>
        <v>0</v>
      </c>
    </row>
    <row r="5334" spans="1:7">
      <c r="A5334" t="e">
        <f>_xlfn.XLOOKUP(I5334,UTILIZADAS[Contacto1],UTILIZADAS[Source.Name],,0)</f>
        <v>#N/A</v>
      </c>
      <c r="B5334" s="18" t="e">
        <f>VLOOKUP(J5334,Ref!A:C,3,0)</f>
        <v>#N/A</v>
      </c>
      <c r="C5334" s="18" t="e">
        <f>VLOOKUP(J5334,Ref!A:D,4,0)</f>
        <v>#N/A</v>
      </c>
      <c r="D5334" s="18" t="str">
        <f t="shared" si="252"/>
        <v>00/ene</v>
      </c>
      <c r="E5334" s="18">
        <f t="shared" si="251"/>
        <v>0</v>
      </c>
      <c r="F5334" s="18">
        <v>1</v>
      </c>
      <c r="G5334" s="18">
        <f t="shared" si="253"/>
        <v>0</v>
      </c>
    </row>
    <row r="5335" spans="1:7">
      <c r="A5335" t="e">
        <f>_xlfn.XLOOKUP(I5335,UTILIZADAS[Contacto1],UTILIZADAS[Source.Name],,0)</f>
        <v>#N/A</v>
      </c>
      <c r="B5335" s="18" t="e">
        <f>VLOOKUP(J5335,Ref!A:C,3,0)</f>
        <v>#N/A</v>
      </c>
      <c r="C5335" s="18" t="e">
        <f>VLOOKUP(J5335,Ref!A:D,4,0)</f>
        <v>#N/A</v>
      </c>
      <c r="D5335" s="18" t="str">
        <f t="shared" si="252"/>
        <v>00/ene</v>
      </c>
      <c r="E5335" s="18">
        <f t="shared" si="251"/>
        <v>0</v>
      </c>
      <c r="F5335" s="18">
        <v>1</v>
      </c>
      <c r="G5335" s="18">
        <f t="shared" si="253"/>
        <v>0</v>
      </c>
    </row>
    <row r="5336" spans="1:7">
      <c r="A5336" t="e">
        <f>_xlfn.XLOOKUP(I5336,UTILIZADAS[Contacto1],UTILIZADAS[Source.Name],,0)</f>
        <v>#N/A</v>
      </c>
      <c r="B5336" s="18" t="e">
        <f>VLOOKUP(J5336,Ref!A:C,3,0)</f>
        <v>#N/A</v>
      </c>
      <c r="C5336" s="18" t="e">
        <f>VLOOKUP(J5336,Ref!A:D,4,0)</f>
        <v>#N/A</v>
      </c>
      <c r="D5336" s="18" t="str">
        <f t="shared" si="252"/>
        <v>00/ene</v>
      </c>
      <c r="E5336" s="18">
        <f t="shared" si="251"/>
        <v>0</v>
      </c>
      <c r="F5336" s="18">
        <v>1</v>
      </c>
      <c r="G5336" s="18">
        <f t="shared" si="253"/>
        <v>0</v>
      </c>
    </row>
    <row r="5337" spans="1:7">
      <c r="A5337" t="e">
        <f>_xlfn.XLOOKUP(I5337,UTILIZADAS[Contacto1],UTILIZADAS[Source.Name],,0)</f>
        <v>#N/A</v>
      </c>
      <c r="B5337" s="18" t="e">
        <f>VLOOKUP(J5337,Ref!A:C,3,0)</f>
        <v>#N/A</v>
      </c>
      <c r="C5337" s="18" t="e">
        <f>VLOOKUP(J5337,Ref!A:D,4,0)</f>
        <v>#N/A</v>
      </c>
      <c r="D5337" s="18" t="str">
        <f t="shared" si="252"/>
        <v>00/ene</v>
      </c>
      <c r="E5337" s="18">
        <f t="shared" si="251"/>
        <v>0</v>
      </c>
      <c r="F5337" s="18">
        <v>1</v>
      </c>
      <c r="G5337" s="18">
        <f t="shared" si="253"/>
        <v>0</v>
      </c>
    </row>
    <row r="5338" spans="1:7">
      <c r="A5338" t="e">
        <f>_xlfn.XLOOKUP(I5338,UTILIZADAS[Contacto1],UTILIZADAS[Source.Name],,0)</f>
        <v>#N/A</v>
      </c>
      <c r="B5338" s="18" t="e">
        <f>VLOOKUP(J5338,Ref!A:C,3,0)</f>
        <v>#N/A</v>
      </c>
      <c r="C5338" s="18" t="e">
        <f>VLOOKUP(J5338,Ref!A:D,4,0)</f>
        <v>#N/A</v>
      </c>
      <c r="D5338" s="18" t="str">
        <f t="shared" si="252"/>
        <v>00/ene</v>
      </c>
      <c r="E5338" s="18">
        <f t="shared" si="251"/>
        <v>0</v>
      </c>
      <c r="F5338" s="18">
        <v>1</v>
      </c>
      <c r="G5338" s="18">
        <f t="shared" si="253"/>
        <v>0</v>
      </c>
    </row>
    <row r="5339" spans="1:7">
      <c r="A5339" t="e">
        <f>_xlfn.XLOOKUP(I5339,UTILIZADAS[Contacto1],UTILIZADAS[Source.Name],,0)</f>
        <v>#N/A</v>
      </c>
      <c r="B5339" s="18" t="e">
        <f>VLOOKUP(J5339,Ref!A:C,3,0)</f>
        <v>#N/A</v>
      </c>
      <c r="C5339" s="18" t="e">
        <f>VLOOKUP(J5339,Ref!A:D,4,0)</f>
        <v>#N/A</v>
      </c>
      <c r="D5339" s="18" t="str">
        <f t="shared" si="252"/>
        <v>00/ene</v>
      </c>
      <c r="E5339" s="18">
        <f t="shared" si="251"/>
        <v>0</v>
      </c>
      <c r="F5339" s="18">
        <v>1</v>
      </c>
      <c r="G5339" s="18">
        <f t="shared" si="253"/>
        <v>0</v>
      </c>
    </row>
    <row r="5340" spans="1:7">
      <c r="A5340" t="e">
        <f>_xlfn.XLOOKUP(I5340,UTILIZADAS[Contacto1],UTILIZADAS[Source.Name],,0)</f>
        <v>#N/A</v>
      </c>
      <c r="B5340" s="18" t="e">
        <f>VLOOKUP(J5340,Ref!A:C,3,0)</f>
        <v>#N/A</v>
      </c>
      <c r="C5340" s="18" t="e">
        <f>VLOOKUP(J5340,Ref!A:D,4,0)</f>
        <v>#N/A</v>
      </c>
      <c r="D5340" s="18" t="str">
        <f t="shared" si="252"/>
        <v>00/ene</v>
      </c>
      <c r="E5340" s="18">
        <f t="shared" si="251"/>
        <v>0</v>
      </c>
      <c r="F5340" s="18">
        <v>1</v>
      </c>
      <c r="G5340" s="18">
        <f t="shared" si="253"/>
        <v>0</v>
      </c>
    </row>
    <row r="5341" spans="1:7">
      <c r="A5341" t="e">
        <f>_xlfn.XLOOKUP(I5341,UTILIZADAS[Contacto1],UTILIZADAS[Source.Name],,0)</f>
        <v>#N/A</v>
      </c>
      <c r="B5341" s="18" t="e">
        <f>VLOOKUP(J5341,Ref!A:C,3,0)</f>
        <v>#N/A</v>
      </c>
      <c r="C5341" s="18" t="e">
        <f>VLOOKUP(J5341,Ref!A:D,4,0)</f>
        <v>#N/A</v>
      </c>
      <c r="D5341" s="18" t="str">
        <f t="shared" si="252"/>
        <v>00/ene</v>
      </c>
      <c r="E5341" s="18">
        <f t="shared" si="251"/>
        <v>0</v>
      </c>
      <c r="F5341" s="18">
        <v>1</v>
      </c>
      <c r="G5341" s="18">
        <f t="shared" si="253"/>
        <v>0</v>
      </c>
    </row>
    <row r="5342" spans="1:7">
      <c r="A5342" t="e">
        <f>_xlfn.XLOOKUP(I5342,UTILIZADAS[Contacto1],UTILIZADAS[Source.Name],,0)</f>
        <v>#N/A</v>
      </c>
      <c r="B5342" s="18" t="e">
        <f>VLOOKUP(J5342,Ref!A:C,3,0)</f>
        <v>#N/A</v>
      </c>
      <c r="C5342" s="18" t="e">
        <f>VLOOKUP(J5342,Ref!A:D,4,0)</f>
        <v>#N/A</v>
      </c>
      <c r="D5342" s="18" t="str">
        <f t="shared" si="252"/>
        <v>00/ene</v>
      </c>
      <c r="E5342" s="18">
        <f t="shared" si="251"/>
        <v>0</v>
      </c>
      <c r="F5342" s="18">
        <v>1</v>
      </c>
      <c r="G5342" s="18">
        <f t="shared" si="253"/>
        <v>0</v>
      </c>
    </row>
    <row r="5343" spans="1:7">
      <c r="A5343" t="e">
        <f>_xlfn.XLOOKUP(I5343,UTILIZADAS[Contacto1],UTILIZADAS[Source.Name],,0)</f>
        <v>#N/A</v>
      </c>
      <c r="B5343" s="18" t="e">
        <f>VLOOKUP(J5343,Ref!A:C,3,0)</f>
        <v>#N/A</v>
      </c>
      <c r="C5343" s="18" t="e">
        <f>VLOOKUP(J5343,Ref!A:D,4,0)</f>
        <v>#N/A</v>
      </c>
      <c r="D5343" s="18" t="str">
        <f t="shared" si="252"/>
        <v>00/ene</v>
      </c>
      <c r="E5343" s="18">
        <f t="shared" si="251"/>
        <v>0</v>
      </c>
      <c r="F5343" s="18">
        <v>1</v>
      </c>
      <c r="G5343" s="18">
        <f t="shared" si="253"/>
        <v>0</v>
      </c>
    </row>
    <row r="5344" spans="1:7">
      <c r="A5344" t="e">
        <f>_xlfn.XLOOKUP(I5344,UTILIZADAS[Contacto1],UTILIZADAS[Source.Name],,0)</f>
        <v>#N/A</v>
      </c>
      <c r="B5344" s="18" t="e">
        <f>VLOOKUP(J5344,Ref!A:C,3,0)</f>
        <v>#N/A</v>
      </c>
      <c r="C5344" s="18" t="e">
        <f>VLOOKUP(J5344,Ref!A:D,4,0)</f>
        <v>#N/A</v>
      </c>
      <c r="D5344" s="18" t="str">
        <f t="shared" si="252"/>
        <v>00/ene</v>
      </c>
      <c r="E5344" s="18">
        <f t="shared" si="251"/>
        <v>0</v>
      </c>
      <c r="F5344" s="18">
        <v>1</v>
      </c>
      <c r="G5344" s="18">
        <f t="shared" si="253"/>
        <v>0</v>
      </c>
    </row>
    <row r="5345" spans="1:7">
      <c r="A5345" t="e">
        <f>_xlfn.XLOOKUP(I5345,UTILIZADAS[Contacto1],UTILIZADAS[Source.Name],,0)</f>
        <v>#N/A</v>
      </c>
      <c r="B5345" s="18" t="e">
        <f>VLOOKUP(J5345,Ref!A:C,3,0)</f>
        <v>#N/A</v>
      </c>
      <c r="C5345" s="18" t="e">
        <f>VLOOKUP(J5345,Ref!A:D,4,0)</f>
        <v>#N/A</v>
      </c>
      <c r="D5345" s="18" t="str">
        <f t="shared" si="252"/>
        <v>00/ene</v>
      </c>
      <c r="E5345" s="18">
        <f t="shared" si="251"/>
        <v>0</v>
      </c>
      <c r="F5345" s="18">
        <v>1</v>
      </c>
      <c r="G5345" s="18">
        <f t="shared" si="253"/>
        <v>0</v>
      </c>
    </row>
    <row r="5346" spans="1:7">
      <c r="A5346" t="e">
        <f>_xlfn.XLOOKUP(I5346,UTILIZADAS[Contacto1],UTILIZADAS[Source.Name],,0)</f>
        <v>#N/A</v>
      </c>
      <c r="B5346" s="18" t="e">
        <f>VLOOKUP(J5346,Ref!A:C,3,0)</f>
        <v>#N/A</v>
      </c>
      <c r="C5346" s="18" t="e">
        <f>VLOOKUP(J5346,Ref!A:D,4,0)</f>
        <v>#N/A</v>
      </c>
      <c r="D5346" s="18" t="str">
        <f t="shared" si="252"/>
        <v>00/ene</v>
      </c>
      <c r="E5346" s="18">
        <f t="shared" si="251"/>
        <v>0</v>
      </c>
      <c r="F5346" s="18">
        <v>1</v>
      </c>
      <c r="G5346" s="18">
        <f t="shared" si="253"/>
        <v>0</v>
      </c>
    </row>
    <row r="5347" spans="1:7">
      <c r="A5347" t="e">
        <f>_xlfn.XLOOKUP(I5347,UTILIZADAS[Contacto1],UTILIZADAS[Source.Name],,0)</f>
        <v>#N/A</v>
      </c>
      <c r="B5347" s="18" t="e">
        <f>VLOOKUP(J5347,Ref!A:C,3,0)</f>
        <v>#N/A</v>
      </c>
      <c r="C5347" s="18" t="e">
        <f>VLOOKUP(J5347,Ref!A:D,4,0)</f>
        <v>#N/A</v>
      </c>
      <c r="D5347" s="18" t="str">
        <f t="shared" si="252"/>
        <v>00/ene</v>
      </c>
      <c r="E5347" s="18">
        <f t="shared" si="251"/>
        <v>0</v>
      </c>
      <c r="F5347" s="18">
        <v>1</v>
      </c>
      <c r="G5347" s="18">
        <f t="shared" si="253"/>
        <v>0</v>
      </c>
    </row>
    <row r="5348" spans="1:7">
      <c r="A5348" t="e">
        <f>_xlfn.XLOOKUP(I5348,UTILIZADAS[Contacto1],UTILIZADAS[Source.Name],,0)</f>
        <v>#N/A</v>
      </c>
      <c r="B5348" s="18" t="e">
        <f>VLOOKUP(J5348,Ref!A:C,3,0)</f>
        <v>#N/A</v>
      </c>
      <c r="C5348" s="18" t="e">
        <f>VLOOKUP(J5348,Ref!A:D,4,0)</f>
        <v>#N/A</v>
      </c>
      <c r="D5348" s="18" t="str">
        <f t="shared" si="252"/>
        <v>00/ene</v>
      </c>
      <c r="E5348" s="18">
        <f t="shared" si="251"/>
        <v>0</v>
      </c>
      <c r="F5348" s="18">
        <v>1</v>
      </c>
      <c r="G5348" s="18">
        <f t="shared" si="253"/>
        <v>0</v>
      </c>
    </row>
    <row r="5349" spans="1:7">
      <c r="A5349" t="e">
        <f>_xlfn.XLOOKUP(I5349,UTILIZADAS[Contacto1],UTILIZADAS[Source.Name],,0)</f>
        <v>#N/A</v>
      </c>
      <c r="B5349" s="18" t="e">
        <f>VLOOKUP(J5349,Ref!A:C,3,0)</f>
        <v>#N/A</v>
      </c>
      <c r="C5349" s="18" t="e">
        <f>VLOOKUP(J5349,Ref!A:D,4,0)</f>
        <v>#N/A</v>
      </c>
      <c r="D5349" s="18" t="str">
        <f t="shared" si="252"/>
        <v>00/ene</v>
      </c>
      <c r="E5349" s="18">
        <f t="shared" si="251"/>
        <v>0</v>
      </c>
      <c r="F5349" s="18">
        <v>1</v>
      </c>
      <c r="G5349" s="18">
        <f t="shared" si="253"/>
        <v>0</v>
      </c>
    </row>
    <row r="5350" spans="1:7">
      <c r="A5350" t="e">
        <f>_xlfn.XLOOKUP(I5350,UTILIZADAS[Contacto1],UTILIZADAS[Source.Name],,0)</f>
        <v>#N/A</v>
      </c>
      <c r="B5350" s="18" t="e">
        <f>VLOOKUP(J5350,Ref!A:C,3,0)</f>
        <v>#N/A</v>
      </c>
      <c r="C5350" s="18" t="e">
        <f>VLOOKUP(J5350,Ref!A:D,4,0)</f>
        <v>#N/A</v>
      </c>
      <c r="D5350" s="18" t="str">
        <f t="shared" si="252"/>
        <v>00/ene</v>
      </c>
      <c r="E5350" s="18">
        <f t="shared" si="251"/>
        <v>0</v>
      </c>
      <c r="F5350" s="18">
        <v>1</v>
      </c>
      <c r="G5350" s="18">
        <f t="shared" si="253"/>
        <v>0</v>
      </c>
    </row>
    <row r="5351" spans="1:7">
      <c r="A5351" t="e">
        <f>_xlfn.XLOOKUP(I5351,UTILIZADAS[Contacto1],UTILIZADAS[Source.Name],,0)</f>
        <v>#N/A</v>
      </c>
      <c r="B5351" s="18" t="e">
        <f>VLOOKUP(J5351,Ref!A:C,3,0)</f>
        <v>#N/A</v>
      </c>
      <c r="C5351" s="18" t="e">
        <f>VLOOKUP(J5351,Ref!A:D,4,0)</f>
        <v>#N/A</v>
      </c>
      <c r="D5351" s="18" t="str">
        <f t="shared" si="252"/>
        <v>00/ene</v>
      </c>
      <c r="E5351" s="18">
        <f t="shared" si="251"/>
        <v>0</v>
      </c>
      <c r="F5351" s="18">
        <v>1</v>
      </c>
      <c r="G5351" s="18">
        <f t="shared" si="253"/>
        <v>0</v>
      </c>
    </row>
    <row r="5352" spans="1:7">
      <c r="A5352" t="e">
        <f>_xlfn.XLOOKUP(I5352,UTILIZADAS[Contacto1],UTILIZADAS[Source.Name],,0)</f>
        <v>#N/A</v>
      </c>
      <c r="B5352" s="18" t="e">
        <f>VLOOKUP(J5352,Ref!A:C,3,0)</f>
        <v>#N/A</v>
      </c>
      <c r="C5352" s="18" t="e">
        <f>VLOOKUP(J5352,Ref!A:D,4,0)</f>
        <v>#N/A</v>
      </c>
      <c r="D5352" s="18" t="str">
        <f t="shared" si="252"/>
        <v>00/ene</v>
      </c>
      <c r="E5352" s="18">
        <f t="shared" si="251"/>
        <v>0</v>
      </c>
      <c r="F5352" s="18">
        <v>1</v>
      </c>
      <c r="G5352" s="18">
        <f t="shared" si="253"/>
        <v>0</v>
      </c>
    </row>
    <row r="5353" spans="1:7">
      <c r="A5353" t="e">
        <f>_xlfn.XLOOKUP(I5353,UTILIZADAS[Contacto1],UTILIZADAS[Source.Name],,0)</f>
        <v>#N/A</v>
      </c>
      <c r="B5353" s="18" t="e">
        <f>VLOOKUP(J5353,Ref!A:C,3,0)</f>
        <v>#N/A</v>
      </c>
      <c r="C5353" s="18" t="e">
        <f>VLOOKUP(J5353,Ref!A:D,4,0)</f>
        <v>#N/A</v>
      </c>
      <c r="D5353" s="18" t="str">
        <f t="shared" si="252"/>
        <v>00/ene</v>
      </c>
      <c r="E5353" s="18">
        <f t="shared" si="251"/>
        <v>0</v>
      </c>
      <c r="F5353" s="18">
        <v>1</v>
      </c>
      <c r="G5353" s="18">
        <f t="shared" si="253"/>
        <v>0</v>
      </c>
    </row>
    <row r="5354" spans="1:7">
      <c r="A5354" t="e">
        <f>_xlfn.XLOOKUP(I5354,UTILIZADAS[Contacto1],UTILIZADAS[Source.Name],,0)</f>
        <v>#N/A</v>
      </c>
      <c r="B5354" s="18" t="e">
        <f>VLOOKUP(J5354,Ref!A:C,3,0)</f>
        <v>#N/A</v>
      </c>
      <c r="C5354" s="18" t="e">
        <f>VLOOKUP(J5354,Ref!A:D,4,0)</f>
        <v>#N/A</v>
      </c>
      <c r="D5354" s="18" t="str">
        <f t="shared" si="252"/>
        <v>00/ene</v>
      </c>
      <c r="E5354" s="18">
        <f t="shared" si="251"/>
        <v>0</v>
      </c>
      <c r="F5354" s="18">
        <v>1</v>
      </c>
      <c r="G5354" s="18">
        <f t="shared" si="253"/>
        <v>0</v>
      </c>
    </row>
    <row r="5355" spans="1:7">
      <c r="A5355" t="e">
        <f>_xlfn.XLOOKUP(I5355,UTILIZADAS[Contacto1],UTILIZADAS[Source.Name],,0)</f>
        <v>#N/A</v>
      </c>
      <c r="B5355" s="18" t="e">
        <f>VLOOKUP(J5355,Ref!A:C,3,0)</f>
        <v>#N/A</v>
      </c>
      <c r="C5355" s="18" t="e">
        <f>VLOOKUP(J5355,Ref!A:D,4,0)</f>
        <v>#N/A</v>
      </c>
      <c r="D5355" s="18" t="str">
        <f t="shared" si="252"/>
        <v>00/ene</v>
      </c>
      <c r="E5355" s="18">
        <f t="shared" si="251"/>
        <v>0</v>
      </c>
      <c r="F5355" s="18">
        <v>1</v>
      </c>
      <c r="G5355" s="18">
        <f t="shared" si="253"/>
        <v>0</v>
      </c>
    </row>
    <row r="5356" spans="1:7">
      <c r="A5356" t="e">
        <f>_xlfn.XLOOKUP(I5356,UTILIZADAS[Contacto1],UTILIZADAS[Source.Name],,0)</f>
        <v>#N/A</v>
      </c>
      <c r="B5356" s="18" t="e">
        <f>VLOOKUP(J5356,Ref!A:C,3,0)</f>
        <v>#N/A</v>
      </c>
      <c r="C5356" s="18" t="e">
        <f>VLOOKUP(J5356,Ref!A:D,4,0)</f>
        <v>#N/A</v>
      </c>
      <c r="D5356" s="18" t="str">
        <f t="shared" si="252"/>
        <v>00/ene</v>
      </c>
      <c r="E5356" s="18">
        <f t="shared" si="251"/>
        <v>0</v>
      </c>
      <c r="F5356" s="18">
        <v>1</v>
      </c>
      <c r="G5356" s="18">
        <f t="shared" si="253"/>
        <v>0</v>
      </c>
    </row>
    <row r="5357" spans="1:7">
      <c r="A5357" t="e">
        <f>_xlfn.XLOOKUP(I5357,UTILIZADAS[Contacto1],UTILIZADAS[Source.Name],,0)</f>
        <v>#N/A</v>
      </c>
      <c r="B5357" s="18" t="e">
        <f>VLOOKUP(J5357,Ref!A:C,3,0)</f>
        <v>#N/A</v>
      </c>
      <c r="C5357" s="18" t="e">
        <f>VLOOKUP(J5357,Ref!A:D,4,0)</f>
        <v>#N/A</v>
      </c>
      <c r="D5357" s="18" t="str">
        <f t="shared" si="252"/>
        <v>00/ene</v>
      </c>
      <c r="E5357" s="18">
        <f t="shared" si="251"/>
        <v>0</v>
      </c>
      <c r="F5357" s="18">
        <v>1</v>
      </c>
      <c r="G5357" s="18">
        <f t="shared" si="253"/>
        <v>0</v>
      </c>
    </row>
    <row r="5358" spans="1:7">
      <c r="A5358" t="e">
        <f>_xlfn.XLOOKUP(I5358,UTILIZADAS[Contacto1],UTILIZADAS[Source.Name],,0)</f>
        <v>#N/A</v>
      </c>
      <c r="B5358" s="18" t="e">
        <f>VLOOKUP(J5358,Ref!A:C,3,0)</f>
        <v>#N/A</v>
      </c>
      <c r="C5358" s="18" t="e">
        <f>VLOOKUP(J5358,Ref!A:D,4,0)</f>
        <v>#N/A</v>
      </c>
      <c r="D5358" s="18" t="str">
        <f t="shared" si="252"/>
        <v>00/ene</v>
      </c>
      <c r="E5358" s="18">
        <f t="shared" si="251"/>
        <v>0</v>
      </c>
      <c r="F5358" s="18">
        <v>1</v>
      </c>
      <c r="G5358" s="18">
        <f t="shared" si="253"/>
        <v>0</v>
      </c>
    </row>
    <row r="5359" spans="1:7">
      <c r="A5359" t="e">
        <f>_xlfn.XLOOKUP(I5359,UTILIZADAS[Contacto1],UTILIZADAS[Source.Name],,0)</f>
        <v>#N/A</v>
      </c>
      <c r="B5359" s="18" t="e">
        <f>VLOOKUP(J5359,Ref!A:C,3,0)</f>
        <v>#N/A</v>
      </c>
      <c r="C5359" s="18" t="e">
        <f>VLOOKUP(J5359,Ref!A:D,4,0)</f>
        <v>#N/A</v>
      </c>
      <c r="D5359" s="18" t="str">
        <f t="shared" si="252"/>
        <v>00/ene</v>
      </c>
      <c r="E5359" s="18">
        <f t="shared" si="251"/>
        <v>0</v>
      </c>
      <c r="F5359" s="18">
        <v>1</v>
      </c>
      <c r="G5359" s="18">
        <f t="shared" si="253"/>
        <v>0</v>
      </c>
    </row>
    <row r="5360" spans="1:7">
      <c r="A5360" t="e">
        <f>_xlfn.XLOOKUP(I5360,UTILIZADAS[Contacto1],UTILIZADAS[Source.Name],,0)</f>
        <v>#N/A</v>
      </c>
      <c r="B5360" s="18" t="e">
        <f>VLOOKUP(J5360,Ref!A:C,3,0)</f>
        <v>#N/A</v>
      </c>
      <c r="C5360" s="18" t="e">
        <f>VLOOKUP(J5360,Ref!A:D,4,0)</f>
        <v>#N/A</v>
      </c>
      <c r="D5360" s="18" t="str">
        <f t="shared" si="252"/>
        <v>00/ene</v>
      </c>
      <c r="E5360" s="18">
        <f t="shared" si="251"/>
        <v>0</v>
      </c>
      <c r="F5360" s="18">
        <v>1</v>
      </c>
      <c r="G5360" s="18">
        <f t="shared" si="253"/>
        <v>0</v>
      </c>
    </row>
    <row r="5361" spans="1:7">
      <c r="A5361" t="e">
        <f>_xlfn.XLOOKUP(I5361,UTILIZADAS[Contacto1],UTILIZADAS[Source.Name],,0)</f>
        <v>#N/A</v>
      </c>
      <c r="B5361" s="18" t="e">
        <f>VLOOKUP(J5361,Ref!A:C,3,0)</f>
        <v>#N/A</v>
      </c>
      <c r="C5361" s="18" t="e">
        <f>VLOOKUP(J5361,Ref!A:D,4,0)</f>
        <v>#N/A</v>
      </c>
      <c r="D5361" s="18" t="str">
        <f t="shared" si="252"/>
        <v>00/ene</v>
      </c>
      <c r="E5361" s="18">
        <f t="shared" si="251"/>
        <v>0</v>
      </c>
      <c r="F5361" s="18">
        <v>1</v>
      </c>
      <c r="G5361" s="18">
        <f t="shared" si="253"/>
        <v>0</v>
      </c>
    </row>
    <row r="5362" spans="1:7">
      <c r="A5362" t="e">
        <f>_xlfn.XLOOKUP(I5362,UTILIZADAS[Contacto1],UTILIZADAS[Source.Name],,0)</f>
        <v>#N/A</v>
      </c>
      <c r="B5362" s="18" t="e">
        <f>VLOOKUP(J5362,Ref!A:C,3,0)</f>
        <v>#N/A</v>
      </c>
      <c r="C5362" s="18" t="e">
        <f>VLOOKUP(J5362,Ref!A:D,4,0)</f>
        <v>#N/A</v>
      </c>
      <c r="D5362" s="18" t="str">
        <f t="shared" si="252"/>
        <v>00/ene</v>
      </c>
      <c r="E5362" s="18">
        <f t="shared" si="251"/>
        <v>0</v>
      </c>
      <c r="F5362" s="18">
        <v>1</v>
      </c>
      <c r="G5362" s="18">
        <f t="shared" si="253"/>
        <v>0</v>
      </c>
    </row>
    <row r="5363" spans="1:7">
      <c r="A5363" t="e">
        <f>_xlfn.XLOOKUP(I5363,UTILIZADAS[Contacto1],UTILIZADAS[Source.Name],,0)</f>
        <v>#N/A</v>
      </c>
      <c r="B5363" s="18" t="e">
        <f>VLOOKUP(J5363,Ref!A:C,3,0)</f>
        <v>#N/A</v>
      </c>
      <c r="C5363" s="18" t="e">
        <f>VLOOKUP(J5363,Ref!A:D,4,0)</f>
        <v>#N/A</v>
      </c>
      <c r="D5363" s="18" t="str">
        <f t="shared" si="252"/>
        <v>00/ene</v>
      </c>
      <c r="E5363" s="18">
        <f t="shared" si="251"/>
        <v>0</v>
      </c>
      <c r="F5363" s="18">
        <v>1</v>
      </c>
      <c r="G5363" s="18">
        <f t="shared" si="253"/>
        <v>0</v>
      </c>
    </row>
    <row r="5364" spans="1:7">
      <c r="A5364" t="e">
        <f>_xlfn.XLOOKUP(I5364,UTILIZADAS[Contacto1],UTILIZADAS[Source.Name],,0)</f>
        <v>#N/A</v>
      </c>
      <c r="B5364" s="18" t="e">
        <f>VLOOKUP(J5364,Ref!A:C,3,0)</f>
        <v>#N/A</v>
      </c>
      <c r="C5364" s="18" t="e">
        <f>VLOOKUP(J5364,Ref!A:D,4,0)</f>
        <v>#N/A</v>
      </c>
      <c r="D5364" s="18" t="str">
        <f t="shared" si="252"/>
        <v>00/ene</v>
      </c>
      <c r="E5364" s="18">
        <f t="shared" si="251"/>
        <v>0</v>
      </c>
      <c r="F5364" s="18">
        <v>1</v>
      </c>
      <c r="G5364" s="18">
        <f t="shared" si="253"/>
        <v>0</v>
      </c>
    </row>
    <row r="5365" spans="1:7">
      <c r="A5365" t="e">
        <f>_xlfn.XLOOKUP(I5365,UTILIZADAS[Contacto1],UTILIZADAS[Source.Name],,0)</f>
        <v>#N/A</v>
      </c>
      <c r="B5365" s="18" t="e">
        <f>VLOOKUP(J5365,Ref!A:C,3,0)</f>
        <v>#N/A</v>
      </c>
      <c r="C5365" s="18" t="e">
        <f>VLOOKUP(J5365,Ref!A:D,4,0)</f>
        <v>#N/A</v>
      </c>
      <c r="D5365" s="18" t="str">
        <f t="shared" si="252"/>
        <v>00/ene</v>
      </c>
      <c r="E5365" s="18">
        <f t="shared" si="251"/>
        <v>0</v>
      </c>
      <c r="F5365" s="18">
        <v>1</v>
      </c>
      <c r="G5365" s="18">
        <f t="shared" si="253"/>
        <v>0</v>
      </c>
    </row>
    <row r="5366" spans="1:7">
      <c r="A5366" t="e">
        <f>_xlfn.XLOOKUP(I5366,UTILIZADAS[Contacto1],UTILIZADAS[Source.Name],,0)</f>
        <v>#N/A</v>
      </c>
      <c r="B5366" s="18" t="e">
        <f>VLOOKUP(J5366,Ref!A:C,3,0)</f>
        <v>#N/A</v>
      </c>
      <c r="C5366" s="18" t="e">
        <f>VLOOKUP(J5366,Ref!A:D,4,0)</f>
        <v>#N/A</v>
      </c>
      <c r="D5366" s="18" t="str">
        <f t="shared" si="252"/>
        <v>00/ene</v>
      </c>
      <c r="E5366" s="18">
        <f t="shared" si="251"/>
        <v>0</v>
      </c>
      <c r="F5366" s="18">
        <v>1</v>
      </c>
      <c r="G5366" s="18">
        <f t="shared" si="253"/>
        <v>0</v>
      </c>
    </row>
    <row r="5367" spans="1:7">
      <c r="A5367" t="e">
        <f>_xlfn.XLOOKUP(I5367,UTILIZADAS[Contacto1],UTILIZADAS[Source.Name],,0)</f>
        <v>#N/A</v>
      </c>
      <c r="B5367" s="18" t="e">
        <f>VLOOKUP(J5367,Ref!A:C,3,0)</f>
        <v>#N/A</v>
      </c>
      <c r="C5367" s="18" t="e">
        <f>VLOOKUP(J5367,Ref!A:D,4,0)</f>
        <v>#N/A</v>
      </c>
      <c r="D5367" s="18" t="str">
        <f t="shared" si="252"/>
        <v>00/ene</v>
      </c>
      <c r="E5367" s="18">
        <f t="shared" si="251"/>
        <v>0</v>
      </c>
      <c r="F5367" s="18">
        <v>1</v>
      </c>
      <c r="G5367" s="18">
        <f t="shared" si="253"/>
        <v>0</v>
      </c>
    </row>
    <row r="5368" spans="1:7">
      <c r="A5368" t="e">
        <f>_xlfn.XLOOKUP(I5368,UTILIZADAS[Contacto1],UTILIZADAS[Source.Name],,0)</f>
        <v>#N/A</v>
      </c>
      <c r="B5368" s="18" t="e">
        <f>VLOOKUP(J5368,Ref!A:C,3,0)</f>
        <v>#N/A</v>
      </c>
      <c r="C5368" s="18" t="e">
        <f>VLOOKUP(J5368,Ref!A:D,4,0)</f>
        <v>#N/A</v>
      </c>
      <c r="D5368" s="18" t="str">
        <f t="shared" si="252"/>
        <v>00/ene</v>
      </c>
      <c r="E5368" s="18">
        <f t="shared" si="251"/>
        <v>0</v>
      </c>
      <c r="F5368" s="18">
        <v>1</v>
      </c>
      <c r="G5368" s="18">
        <f t="shared" si="253"/>
        <v>0</v>
      </c>
    </row>
    <row r="5369" spans="1:7">
      <c r="A5369" t="e">
        <f>_xlfn.XLOOKUP(I5369,UTILIZADAS[Contacto1],UTILIZADAS[Source.Name],,0)</f>
        <v>#N/A</v>
      </c>
      <c r="B5369" s="18" t="e">
        <f>VLOOKUP(J5369,Ref!A:C,3,0)</f>
        <v>#N/A</v>
      </c>
      <c r="C5369" s="18" t="e">
        <f>VLOOKUP(J5369,Ref!A:D,4,0)</f>
        <v>#N/A</v>
      </c>
      <c r="D5369" s="18" t="str">
        <f t="shared" si="252"/>
        <v>00/ene</v>
      </c>
      <c r="E5369" s="18">
        <f t="shared" si="251"/>
        <v>0</v>
      </c>
      <c r="F5369" s="18">
        <v>1</v>
      </c>
      <c r="G5369" s="18">
        <f t="shared" si="253"/>
        <v>0</v>
      </c>
    </row>
    <row r="5370" spans="1:7">
      <c r="A5370" t="e">
        <f>_xlfn.XLOOKUP(I5370,UTILIZADAS[Contacto1],UTILIZADAS[Source.Name],,0)</f>
        <v>#N/A</v>
      </c>
      <c r="B5370" s="18" t="e">
        <f>VLOOKUP(J5370,Ref!A:C,3,0)</f>
        <v>#N/A</v>
      </c>
      <c r="C5370" s="18" t="e">
        <f>VLOOKUP(J5370,Ref!A:D,4,0)</f>
        <v>#N/A</v>
      </c>
      <c r="D5370" s="18" t="str">
        <f t="shared" si="252"/>
        <v>00/ene</v>
      </c>
      <c r="E5370" s="18">
        <f t="shared" si="251"/>
        <v>0</v>
      </c>
      <c r="F5370" s="18">
        <v>1</v>
      </c>
      <c r="G5370" s="18">
        <f t="shared" si="253"/>
        <v>0</v>
      </c>
    </row>
    <row r="5371" spans="1:7">
      <c r="A5371" t="e">
        <f>_xlfn.XLOOKUP(I5371,UTILIZADAS[Contacto1],UTILIZADAS[Source.Name],,0)</f>
        <v>#N/A</v>
      </c>
      <c r="B5371" s="18" t="e">
        <f>VLOOKUP(J5371,Ref!A:C,3,0)</f>
        <v>#N/A</v>
      </c>
      <c r="C5371" s="18" t="e">
        <f>VLOOKUP(J5371,Ref!A:D,4,0)</f>
        <v>#N/A</v>
      </c>
      <c r="D5371" s="18" t="str">
        <f t="shared" si="252"/>
        <v>00/ene</v>
      </c>
      <c r="E5371" s="18">
        <f t="shared" si="251"/>
        <v>0</v>
      </c>
      <c r="F5371" s="18">
        <v>1</v>
      </c>
      <c r="G5371" s="18">
        <f t="shared" si="253"/>
        <v>0</v>
      </c>
    </row>
    <row r="5372" spans="1:7">
      <c r="A5372" t="e">
        <f>_xlfn.XLOOKUP(I5372,UTILIZADAS[Contacto1],UTILIZADAS[Source.Name],,0)</f>
        <v>#N/A</v>
      </c>
      <c r="B5372" s="18" t="e">
        <f>VLOOKUP(J5372,Ref!A:C,3,0)</f>
        <v>#N/A</v>
      </c>
      <c r="C5372" s="18" t="e">
        <f>VLOOKUP(J5372,Ref!A:D,4,0)</f>
        <v>#N/A</v>
      </c>
      <c r="D5372" s="18" t="str">
        <f t="shared" si="252"/>
        <v>00/ene</v>
      </c>
      <c r="E5372" s="18">
        <f t="shared" si="251"/>
        <v>0</v>
      </c>
      <c r="F5372" s="18">
        <v>1</v>
      </c>
      <c r="G5372" s="18">
        <f t="shared" si="253"/>
        <v>0</v>
      </c>
    </row>
    <row r="5373" spans="1:7">
      <c r="A5373" t="e">
        <f>_xlfn.XLOOKUP(I5373,UTILIZADAS[Contacto1],UTILIZADAS[Source.Name],,0)</f>
        <v>#N/A</v>
      </c>
      <c r="B5373" s="18" t="e">
        <f>VLOOKUP(J5373,Ref!A:C,3,0)</f>
        <v>#N/A</v>
      </c>
      <c r="C5373" s="18" t="e">
        <f>VLOOKUP(J5373,Ref!A:D,4,0)</f>
        <v>#N/A</v>
      </c>
      <c r="D5373" s="18" t="str">
        <f t="shared" si="252"/>
        <v>00/ene</v>
      </c>
      <c r="E5373" s="18">
        <f t="shared" si="251"/>
        <v>0</v>
      </c>
      <c r="F5373" s="18">
        <v>1</v>
      </c>
      <c r="G5373" s="18">
        <f t="shared" si="253"/>
        <v>0</v>
      </c>
    </row>
    <row r="5374" spans="1:7">
      <c r="A5374" t="e">
        <f>_xlfn.XLOOKUP(I5374,UTILIZADAS[Contacto1],UTILIZADAS[Source.Name],,0)</f>
        <v>#N/A</v>
      </c>
      <c r="B5374" s="18" t="e">
        <f>VLOOKUP(J5374,Ref!A:C,3,0)</f>
        <v>#N/A</v>
      </c>
      <c r="C5374" s="18" t="e">
        <f>VLOOKUP(J5374,Ref!A:D,4,0)</f>
        <v>#N/A</v>
      </c>
      <c r="D5374" s="18" t="str">
        <f t="shared" si="252"/>
        <v>00/ene</v>
      </c>
      <c r="E5374" s="18">
        <f t="shared" si="251"/>
        <v>0</v>
      </c>
      <c r="F5374" s="18">
        <v>1</v>
      </c>
      <c r="G5374" s="18">
        <f t="shared" si="253"/>
        <v>0</v>
      </c>
    </row>
    <row r="5375" spans="1:7">
      <c r="A5375" t="e">
        <f>_xlfn.XLOOKUP(I5375,UTILIZADAS[Contacto1],UTILIZADAS[Source.Name],,0)</f>
        <v>#N/A</v>
      </c>
      <c r="B5375" s="18" t="e">
        <f>VLOOKUP(J5375,Ref!A:C,3,0)</f>
        <v>#N/A</v>
      </c>
      <c r="C5375" s="18" t="e">
        <f>VLOOKUP(J5375,Ref!A:D,4,0)</f>
        <v>#N/A</v>
      </c>
      <c r="D5375" s="18" t="str">
        <f t="shared" si="252"/>
        <v>00/ene</v>
      </c>
      <c r="E5375" s="18">
        <f t="shared" si="251"/>
        <v>0</v>
      </c>
      <c r="F5375" s="18">
        <v>1</v>
      </c>
      <c r="G5375" s="18">
        <f t="shared" si="253"/>
        <v>0</v>
      </c>
    </row>
    <row r="5376" spans="1:7">
      <c r="A5376" t="e">
        <f>_xlfn.XLOOKUP(I5376,UTILIZADAS[Contacto1],UTILIZADAS[Source.Name],,0)</f>
        <v>#N/A</v>
      </c>
      <c r="B5376" s="18" t="e">
        <f>VLOOKUP(J5376,Ref!A:C,3,0)</f>
        <v>#N/A</v>
      </c>
      <c r="C5376" s="18" t="e">
        <f>VLOOKUP(J5376,Ref!A:D,4,0)</f>
        <v>#N/A</v>
      </c>
      <c r="D5376" s="18" t="str">
        <f t="shared" si="252"/>
        <v>00/ene</v>
      </c>
      <c r="E5376" s="18">
        <f t="shared" si="251"/>
        <v>0</v>
      </c>
      <c r="F5376" s="18">
        <v>1</v>
      </c>
      <c r="G5376" s="18">
        <f t="shared" si="253"/>
        <v>0</v>
      </c>
    </row>
    <row r="5377" spans="1:7">
      <c r="A5377" t="e">
        <f>_xlfn.XLOOKUP(I5377,UTILIZADAS[Contacto1],UTILIZADAS[Source.Name],,0)</f>
        <v>#N/A</v>
      </c>
      <c r="B5377" s="18" t="e">
        <f>VLOOKUP(J5377,Ref!A:C,3,0)</f>
        <v>#N/A</v>
      </c>
      <c r="C5377" s="18" t="e">
        <f>VLOOKUP(J5377,Ref!A:D,4,0)</f>
        <v>#N/A</v>
      </c>
      <c r="D5377" s="18" t="str">
        <f t="shared" si="252"/>
        <v>00/ene</v>
      </c>
      <c r="E5377" s="18">
        <f t="shared" si="251"/>
        <v>0</v>
      </c>
      <c r="F5377" s="18">
        <v>1</v>
      </c>
      <c r="G5377" s="18">
        <f t="shared" si="253"/>
        <v>0</v>
      </c>
    </row>
    <row r="5378" spans="1:7">
      <c r="A5378" t="e">
        <f>_xlfn.XLOOKUP(I5378,UTILIZADAS[Contacto1],UTILIZADAS[Source.Name],,0)</f>
        <v>#N/A</v>
      </c>
      <c r="B5378" s="18" t="e">
        <f>VLOOKUP(J5378,Ref!A:C,3,0)</f>
        <v>#N/A</v>
      </c>
      <c r="C5378" s="18" t="e">
        <f>VLOOKUP(J5378,Ref!A:D,4,0)</f>
        <v>#N/A</v>
      </c>
      <c r="D5378" s="18" t="str">
        <f t="shared" si="252"/>
        <v>00/ene</v>
      </c>
      <c r="E5378" s="18">
        <f t="shared" ref="E5378:E5441" si="254">+COUNTIF(I:I,I5378)</f>
        <v>0</v>
      </c>
      <c r="F5378" s="18">
        <v>1</v>
      </c>
      <c r="G5378" s="18">
        <f t="shared" si="253"/>
        <v>0</v>
      </c>
    </row>
    <row r="5379" spans="1:7">
      <c r="A5379" t="e">
        <f>_xlfn.XLOOKUP(I5379,UTILIZADAS[Contacto1],UTILIZADAS[Source.Name],,0)</f>
        <v>#N/A</v>
      </c>
      <c r="B5379" s="18" t="e">
        <f>VLOOKUP(J5379,Ref!A:C,3,0)</f>
        <v>#N/A</v>
      </c>
      <c r="C5379" s="18" t="e">
        <f>VLOOKUP(J5379,Ref!A:D,4,0)</f>
        <v>#N/A</v>
      </c>
      <c r="D5379" s="18" t="str">
        <f t="shared" si="252"/>
        <v>00/ene</v>
      </c>
      <c r="E5379" s="18">
        <f t="shared" si="254"/>
        <v>0</v>
      </c>
      <c r="F5379" s="18">
        <v>1</v>
      </c>
      <c r="G5379" s="18">
        <f t="shared" si="253"/>
        <v>0</v>
      </c>
    </row>
    <row r="5380" spans="1:7">
      <c r="A5380" t="e">
        <f>_xlfn.XLOOKUP(I5380,UTILIZADAS[Contacto1],UTILIZADAS[Source.Name],,0)</f>
        <v>#N/A</v>
      </c>
      <c r="B5380" s="18" t="e">
        <f>VLOOKUP(J5380,Ref!A:C,3,0)</f>
        <v>#N/A</v>
      </c>
      <c r="C5380" s="18" t="e">
        <f>VLOOKUP(J5380,Ref!A:D,4,0)</f>
        <v>#N/A</v>
      </c>
      <c r="D5380" s="18" t="str">
        <f t="shared" si="252"/>
        <v>00/ene</v>
      </c>
      <c r="E5380" s="18">
        <f t="shared" si="254"/>
        <v>0</v>
      </c>
      <c r="F5380" s="18">
        <v>1</v>
      </c>
      <c r="G5380" s="18">
        <f t="shared" si="253"/>
        <v>0</v>
      </c>
    </row>
    <row r="5381" spans="1:7">
      <c r="A5381" t="e">
        <f>_xlfn.XLOOKUP(I5381,UTILIZADAS[Contacto1],UTILIZADAS[Source.Name],,0)</f>
        <v>#N/A</v>
      </c>
      <c r="B5381" s="18" t="e">
        <f>VLOOKUP(J5381,Ref!A:C,3,0)</f>
        <v>#N/A</v>
      </c>
      <c r="C5381" s="18" t="e">
        <f>VLOOKUP(J5381,Ref!A:D,4,0)</f>
        <v>#N/A</v>
      </c>
      <c r="D5381" s="18" t="str">
        <f t="shared" si="252"/>
        <v>00/ene</v>
      </c>
      <c r="E5381" s="18">
        <f t="shared" si="254"/>
        <v>0</v>
      </c>
      <c r="F5381" s="18">
        <v>1</v>
      </c>
      <c r="G5381" s="18">
        <f t="shared" si="253"/>
        <v>0</v>
      </c>
    </row>
    <row r="5382" spans="1:7">
      <c r="A5382" t="e">
        <f>_xlfn.XLOOKUP(I5382,UTILIZADAS[Contacto1],UTILIZADAS[Source.Name],,0)</f>
        <v>#N/A</v>
      </c>
      <c r="B5382" s="18" t="e">
        <f>VLOOKUP(J5382,Ref!A:C,3,0)</f>
        <v>#N/A</v>
      </c>
      <c r="C5382" s="18" t="e">
        <f>VLOOKUP(J5382,Ref!A:D,4,0)</f>
        <v>#N/A</v>
      </c>
      <c r="D5382" s="18" t="str">
        <f t="shared" si="252"/>
        <v>00/ene</v>
      </c>
      <c r="E5382" s="18">
        <f t="shared" si="254"/>
        <v>0</v>
      </c>
      <c r="F5382" s="18">
        <v>1</v>
      </c>
      <c r="G5382" s="18">
        <f t="shared" si="253"/>
        <v>0</v>
      </c>
    </row>
    <row r="5383" spans="1:7">
      <c r="A5383" t="e">
        <f>_xlfn.XLOOKUP(I5383,UTILIZADAS[Contacto1],UTILIZADAS[Source.Name],,0)</f>
        <v>#N/A</v>
      </c>
      <c r="B5383" s="18" t="e">
        <f>VLOOKUP(J5383,Ref!A:C,3,0)</f>
        <v>#N/A</v>
      </c>
      <c r="C5383" s="18" t="e">
        <f>VLOOKUP(J5383,Ref!A:D,4,0)</f>
        <v>#N/A</v>
      </c>
      <c r="D5383" s="18" t="str">
        <f t="shared" si="252"/>
        <v>00/ene</v>
      </c>
      <c r="E5383" s="18">
        <f t="shared" si="254"/>
        <v>0</v>
      </c>
      <c r="F5383" s="18">
        <v>1</v>
      </c>
      <c r="G5383" s="18">
        <f t="shared" si="253"/>
        <v>0</v>
      </c>
    </row>
    <row r="5384" spans="1:7">
      <c r="A5384" t="e">
        <f>_xlfn.XLOOKUP(I5384,UTILIZADAS[Contacto1],UTILIZADAS[Source.Name],,0)</f>
        <v>#N/A</v>
      </c>
      <c r="B5384" s="18" t="e">
        <f>VLOOKUP(J5384,Ref!A:C,3,0)</f>
        <v>#N/A</v>
      </c>
      <c r="C5384" s="18" t="e">
        <f>VLOOKUP(J5384,Ref!A:D,4,0)</f>
        <v>#N/A</v>
      </c>
      <c r="D5384" s="18" t="str">
        <f t="shared" si="252"/>
        <v>00/ene</v>
      </c>
      <c r="E5384" s="18">
        <f t="shared" si="254"/>
        <v>0</v>
      </c>
      <c r="F5384" s="18">
        <v>1</v>
      </c>
      <c r="G5384" s="18">
        <f t="shared" si="253"/>
        <v>0</v>
      </c>
    </row>
    <row r="5385" spans="1:7">
      <c r="A5385" t="e">
        <f>_xlfn.XLOOKUP(I5385,UTILIZADAS[Contacto1],UTILIZADAS[Source.Name],,0)</f>
        <v>#N/A</v>
      </c>
      <c r="B5385" s="18" t="e">
        <f>VLOOKUP(J5385,Ref!A:C,3,0)</f>
        <v>#N/A</v>
      </c>
      <c r="C5385" s="18" t="e">
        <f>VLOOKUP(J5385,Ref!A:D,4,0)</f>
        <v>#N/A</v>
      </c>
      <c r="D5385" s="18" t="str">
        <f t="shared" si="252"/>
        <v>00/ene</v>
      </c>
      <c r="E5385" s="18">
        <f t="shared" si="254"/>
        <v>0</v>
      </c>
      <c r="F5385" s="18">
        <v>1</v>
      </c>
      <c r="G5385" s="18">
        <f t="shared" si="253"/>
        <v>0</v>
      </c>
    </row>
    <row r="5386" spans="1:7">
      <c r="A5386" t="e">
        <f>_xlfn.XLOOKUP(I5386,UTILIZADAS[Contacto1],UTILIZADAS[Source.Name],,0)</f>
        <v>#N/A</v>
      </c>
      <c r="B5386" s="18" t="e">
        <f>VLOOKUP(J5386,Ref!A:C,3,0)</f>
        <v>#N/A</v>
      </c>
      <c r="C5386" s="18" t="e">
        <f>VLOOKUP(J5386,Ref!A:D,4,0)</f>
        <v>#N/A</v>
      </c>
      <c r="D5386" s="18" t="str">
        <f t="shared" si="252"/>
        <v>00/ene</v>
      </c>
      <c r="E5386" s="18">
        <f t="shared" si="254"/>
        <v>0</v>
      </c>
      <c r="F5386" s="18">
        <v>1</v>
      </c>
      <c r="G5386" s="18">
        <f t="shared" si="253"/>
        <v>0</v>
      </c>
    </row>
    <row r="5387" spans="1:7">
      <c r="A5387" t="e">
        <f>_xlfn.XLOOKUP(I5387,UTILIZADAS[Contacto1],UTILIZADAS[Source.Name],,0)</f>
        <v>#N/A</v>
      </c>
      <c r="B5387" s="18" t="e">
        <f>VLOOKUP(J5387,Ref!A:C,3,0)</f>
        <v>#N/A</v>
      </c>
      <c r="C5387" s="18" t="e">
        <f>VLOOKUP(J5387,Ref!A:D,4,0)</f>
        <v>#N/A</v>
      </c>
      <c r="D5387" s="18" t="str">
        <f t="shared" si="252"/>
        <v>00/ene</v>
      </c>
      <c r="E5387" s="18">
        <f t="shared" si="254"/>
        <v>0</v>
      </c>
      <c r="F5387" s="18">
        <v>1</v>
      </c>
      <c r="G5387" s="18">
        <f t="shared" si="253"/>
        <v>0</v>
      </c>
    </row>
    <row r="5388" spans="1:7">
      <c r="A5388" t="e">
        <f>_xlfn.XLOOKUP(I5388,UTILIZADAS[Contacto1],UTILIZADAS[Source.Name],,0)</f>
        <v>#N/A</v>
      </c>
      <c r="B5388" s="18" t="e">
        <f>VLOOKUP(J5388,Ref!A:C,3,0)</f>
        <v>#N/A</v>
      </c>
      <c r="C5388" s="18" t="e">
        <f>VLOOKUP(J5388,Ref!A:D,4,0)</f>
        <v>#N/A</v>
      </c>
      <c r="D5388" s="18" t="str">
        <f t="shared" si="252"/>
        <v>00/ene</v>
      </c>
      <c r="E5388" s="18">
        <f t="shared" si="254"/>
        <v>0</v>
      </c>
      <c r="F5388" s="18">
        <v>1</v>
      </c>
      <c r="G5388" s="18">
        <f t="shared" si="253"/>
        <v>0</v>
      </c>
    </row>
    <row r="5389" spans="1:7">
      <c r="A5389" t="e">
        <f>_xlfn.XLOOKUP(I5389,UTILIZADAS[Contacto1],UTILIZADAS[Source.Name],,0)</f>
        <v>#N/A</v>
      </c>
      <c r="B5389" s="18" t="e">
        <f>VLOOKUP(J5389,Ref!A:C,3,0)</f>
        <v>#N/A</v>
      </c>
      <c r="C5389" s="18" t="e">
        <f>VLOOKUP(J5389,Ref!A:D,4,0)</f>
        <v>#N/A</v>
      </c>
      <c r="D5389" s="18" t="str">
        <f t="shared" si="252"/>
        <v>00/ene</v>
      </c>
      <c r="E5389" s="18">
        <f t="shared" si="254"/>
        <v>0</v>
      </c>
      <c r="F5389" s="18">
        <v>1</v>
      </c>
      <c r="G5389" s="18">
        <f t="shared" si="253"/>
        <v>0</v>
      </c>
    </row>
    <row r="5390" spans="1:7">
      <c r="A5390" t="e">
        <f>_xlfn.XLOOKUP(I5390,UTILIZADAS[Contacto1],UTILIZADAS[Source.Name],,0)</f>
        <v>#N/A</v>
      </c>
      <c r="B5390" s="18" t="e">
        <f>VLOOKUP(J5390,Ref!A:C,3,0)</f>
        <v>#N/A</v>
      </c>
      <c r="C5390" s="18" t="e">
        <f>VLOOKUP(J5390,Ref!A:D,4,0)</f>
        <v>#N/A</v>
      </c>
      <c r="D5390" s="18" t="str">
        <f t="shared" si="252"/>
        <v>00/ene</v>
      </c>
      <c r="E5390" s="18">
        <f t="shared" si="254"/>
        <v>0</v>
      </c>
      <c r="F5390" s="18">
        <v>1</v>
      </c>
      <c r="G5390" s="18">
        <f t="shared" si="253"/>
        <v>0</v>
      </c>
    </row>
    <row r="5391" spans="1:7">
      <c r="A5391" t="e">
        <f>_xlfn.XLOOKUP(I5391,UTILIZADAS[Contacto1],UTILIZADAS[Source.Name],,0)</f>
        <v>#N/A</v>
      </c>
      <c r="B5391" s="18" t="e">
        <f>VLOOKUP(J5391,Ref!A:C,3,0)</f>
        <v>#N/A</v>
      </c>
      <c r="C5391" s="18" t="e">
        <f>VLOOKUP(J5391,Ref!A:D,4,0)</f>
        <v>#N/A</v>
      </c>
      <c r="D5391" s="18" t="str">
        <f t="shared" si="252"/>
        <v>00/ene</v>
      </c>
      <c r="E5391" s="18">
        <f t="shared" si="254"/>
        <v>0</v>
      </c>
      <c r="F5391" s="18">
        <v>1</v>
      </c>
      <c r="G5391" s="18">
        <f t="shared" si="253"/>
        <v>0</v>
      </c>
    </row>
    <row r="5392" spans="1:7">
      <c r="A5392" t="e">
        <f>_xlfn.XLOOKUP(I5392,UTILIZADAS[Contacto1],UTILIZADAS[Source.Name],,0)</f>
        <v>#N/A</v>
      </c>
      <c r="B5392" s="18" t="e">
        <f>VLOOKUP(J5392,Ref!A:C,3,0)</f>
        <v>#N/A</v>
      </c>
      <c r="C5392" s="18" t="e">
        <f>VLOOKUP(J5392,Ref!A:D,4,0)</f>
        <v>#N/A</v>
      </c>
      <c r="D5392" s="18" t="str">
        <f t="shared" si="252"/>
        <v>00/ene</v>
      </c>
      <c r="E5392" s="18">
        <f t="shared" si="254"/>
        <v>0</v>
      </c>
      <c r="F5392" s="18">
        <v>1</v>
      </c>
      <c r="G5392" s="18">
        <f t="shared" si="253"/>
        <v>0</v>
      </c>
    </row>
    <row r="5393" spans="1:7">
      <c r="A5393" t="e">
        <f>_xlfn.XLOOKUP(I5393,UTILIZADAS[Contacto1],UTILIZADAS[Source.Name],,0)</f>
        <v>#N/A</v>
      </c>
      <c r="B5393" s="18" t="e">
        <f>VLOOKUP(J5393,Ref!A:C,3,0)</f>
        <v>#N/A</v>
      </c>
      <c r="C5393" s="18" t="e">
        <f>VLOOKUP(J5393,Ref!A:D,4,0)</f>
        <v>#N/A</v>
      </c>
      <c r="D5393" s="18" t="str">
        <f t="shared" ref="D5393:D5456" si="255">TEXT(H5393,"dd/mmm")</f>
        <v>00/ene</v>
      </c>
      <c r="E5393" s="18">
        <f t="shared" si="254"/>
        <v>0</v>
      </c>
      <c r="F5393" s="18">
        <v>1</v>
      </c>
      <c r="G5393" s="18">
        <f t="shared" ref="G5393:G5456" si="256">IF(I5393=I5394,0,1)</f>
        <v>0</v>
      </c>
    </row>
    <row r="5394" spans="1:7">
      <c r="A5394" t="e">
        <f>_xlfn.XLOOKUP(I5394,UTILIZADAS[Contacto1],UTILIZADAS[Source.Name],,0)</f>
        <v>#N/A</v>
      </c>
      <c r="B5394" s="18" t="e">
        <f>VLOOKUP(J5394,Ref!A:C,3,0)</f>
        <v>#N/A</v>
      </c>
      <c r="C5394" s="18" t="e">
        <f>VLOOKUP(J5394,Ref!A:D,4,0)</f>
        <v>#N/A</v>
      </c>
      <c r="D5394" s="18" t="str">
        <f t="shared" si="255"/>
        <v>00/ene</v>
      </c>
      <c r="E5394" s="18">
        <f t="shared" si="254"/>
        <v>0</v>
      </c>
      <c r="F5394" s="18">
        <v>1</v>
      </c>
      <c r="G5394" s="18">
        <f t="shared" si="256"/>
        <v>0</v>
      </c>
    </row>
    <row r="5395" spans="1:7">
      <c r="A5395" t="e">
        <f>_xlfn.XLOOKUP(I5395,UTILIZADAS[Contacto1],UTILIZADAS[Source.Name],,0)</f>
        <v>#N/A</v>
      </c>
      <c r="B5395" s="18" t="e">
        <f>VLOOKUP(J5395,Ref!A:C,3,0)</f>
        <v>#N/A</v>
      </c>
      <c r="C5395" s="18" t="e">
        <f>VLOOKUP(J5395,Ref!A:D,4,0)</f>
        <v>#N/A</v>
      </c>
      <c r="D5395" s="18" t="str">
        <f t="shared" si="255"/>
        <v>00/ene</v>
      </c>
      <c r="E5395" s="18">
        <f t="shared" si="254"/>
        <v>0</v>
      </c>
      <c r="F5395" s="18">
        <v>1</v>
      </c>
      <c r="G5395" s="18">
        <f t="shared" si="256"/>
        <v>0</v>
      </c>
    </row>
    <row r="5396" spans="1:7">
      <c r="A5396" t="e">
        <f>_xlfn.XLOOKUP(I5396,UTILIZADAS[Contacto1],UTILIZADAS[Source.Name],,0)</f>
        <v>#N/A</v>
      </c>
      <c r="B5396" s="18" t="e">
        <f>VLOOKUP(J5396,Ref!A:C,3,0)</f>
        <v>#N/A</v>
      </c>
      <c r="C5396" s="18" t="e">
        <f>VLOOKUP(J5396,Ref!A:D,4,0)</f>
        <v>#N/A</v>
      </c>
      <c r="D5396" s="18" t="str">
        <f t="shared" si="255"/>
        <v>00/ene</v>
      </c>
      <c r="E5396" s="18">
        <f t="shared" si="254"/>
        <v>0</v>
      </c>
      <c r="F5396" s="18">
        <v>1</v>
      </c>
      <c r="G5396" s="18">
        <f t="shared" si="256"/>
        <v>0</v>
      </c>
    </row>
    <row r="5397" spans="1:7">
      <c r="A5397" t="e">
        <f>_xlfn.XLOOKUP(I5397,UTILIZADAS[Contacto1],UTILIZADAS[Source.Name],,0)</f>
        <v>#N/A</v>
      </c>
      <c r="B5397" s="18" t="e">
        <f>VLOOKUP(J5397,Ref!A:C,3,0)</f>
        <v>#N/A</v>
      </c>
      <c r="C5397" s="18" t="e">
        <f>VLOOKUP(J5397,Ref!A:D,4,0)</f>
        <v>#N/A</v>
      </c>
      <c r="D5397" s="18" t="str">
        <f t="shared" si="255"/>
        <v>00/ene</v>
      </c>
      <c r="E5397" s="18">
        <f t="shared" si="254"/>
        <v>0</v>
      </c>
      <c r="F5397" s="18">
        <v>1</v>
      </c>
      <c r="G5397" s="18">
        <f t="shared" si="256"/>
        <v>0</v>
      </c>
    </row>
    <row r="5398" spans="1:7">
      <c r="A5398" t="e">
        <f>_xlfn.XLOOKUP(I5398,UTILIZADAS[Contacto1],UTILIZADAS[Source.Name],,0)</f>
        <v>#N/A</v>
      </c>
      <c r="B5398" s="18" t="e">
        <f>VLOOKUP(J5398,Ref!A:C,3,0)</f>
        <v>#N/A</v>
      </c>
      <c r="C5398" s="18" t="e">
        <f>VLOOKUP(J5398,Ref!A:D,4,0)</f>
        <v>#N/A</v>
      </c>
      <c r="D5398" s="18" t="str">
        <f t="shared" si="255"/>
        <v>00/ene</v>
      </c>
      <c r="E5398" s="18">
        <f t="shared" si="254"/>
        <v>0</v>
      </c>
      <c r="F5398" s="18">
        <v>1</v>
      </c>
      <c r="G5398" s="18">
        <f t="shared" si="256"/>
        <v>0</v>
      </c>
    </row>
    <row r="5399" spans="1:7">
      <c r="A5399" t="e">
        <f>_xlfn.XLOOKUP(I5399,UTILIZADAS[Contacto1],UTILIZADAS[Source.Name],,0)</f>
        <v>#N/A</v>
      </c>
      <c r="B5399" s="18" t="e">
        <f>VLOOKUP(J5399,Ref!A:C,3,0)</f>
        <v>#N/A</v>
      </c>
      <c r="C5399" s="18" t="e">
        <f>VLOOKUP(J5399,Ref!A:D,4,0)</f>
        <v>#N/A</v>
      </c>
      <c r="D5399" s="18" t="str">
        <f t="shared" si="255"/>
        <v>00/ene</v>
      </c>
      <c r="E5399" s="18">
        <f t="shared" si="254"/>
        <v>0</v>
      </c>
      <c r="F5399" s="18">
        <v>1</v>
      </c>
      <c r="G5399" s="18">
        <f t="shared" si="256"/>
        <v>0</v>
      </c>
    </row>
    <row r="5400" spans="1:7">
      <c r="A5400" t="e">
        <f>_xlfn.XLOOKUP(I5400,UTILIZADAS[Contacto1],UTILIZADAS[Source.Name],,0)</f>
        <v>#N/A</v>
      </c>
      <c r="B5400" s="18" t="e">
        <f>VLOOKUP(J5400,Ref!A:C,3,0)</f>
        <v>#N/A</v>
      </c>
      <c r="C5400" s="18" t="e">
        <f>VLOOKUP(J5400,Ref!A:D,4,0)</f>
        <v>#N/A</v>
      </c>
      <c r="D5400" s="18" t="str">
        <f t="shared" si="255"/>
        <v>00/ene</v>
      </c>
      <c r="E5400" s="18">
        <f t="shared" si="254"/>
        <v>0</v>
      </c>
      <c r="F5400" s="18">
        <v>1</v>
      </c>
      <c r="G5400" s="18">
        <f t="shared" si="256"/>
        <v>0</v>
      </c>
    </row>
    <row r="5401" spans="1:7">
      <c r="A5401" t="e">
        <f>_xlfn.XLOOKUP(I5401,UTILIZADAS[Contacto1],UTILIZADAS[Source.Name],,0)</f>
        <v>#N/A</v>
      </c>
      <c r="B5401" s="18" t="e">
        <f>VLOOKUP(J5401,Ref!A:C,3,0)</f>
        <v>#N/A</v>
      </c>
      <c r="C5401" s="18" t="e">
        <f>VLOOKUP(J5401,Ref!A:D,4,0)</f>
        <v>#N/A</v>
      </c>
      <c r="D5401" s="18" t="str">
        <f t="shared" si="255"/>
        <v>00/ene</v>
      </c>
      <c r="E5401" s="18">
        <f t="shared" si="254"/>
        <v>0</v>
      </c>
      <c r="F5401" s="18">
        <v>1</v>
      </c>
      <c r="G5401" s="18">
        <f t="shared" si="256"/>
        <v>0</v>
      </c>
    </row>
    <row r="5402" spans="1:7">
      <c r="A5402" t="e">
        <f>_xlfn.XLOOKUP(I5402,UTILIZADAS[Contacto1],UTILIZADAS[Source.Name],,0)</f>
        <v>#N/A</v>
      </c>
      <c r="B5402" s="18" t="e">
        <f>VLOOKUP(J5402,Ref!A:C,3,0)</f>
        <v>#N/A</v>
      </c>
      <c r="C5402" s="18" t="e">
        <f>VLOOKUP(J5402,Ref!A:D,4,0)</f>
        <v>#N/A</v>
      </c>
      <c r="D5402" s="18" t="str">
        <f t="shared" si="255"/>
        <v>00/ene</v>
      </c>
      <c r="E5402" s="18">
        <f t="shared" si="254"/>
        <v>0</v>
      </c>
      <c r="F5402" s="18">
        <v>1</v>
      </c>
      <c r="G5402" s="18">
        <f t="shared" si="256"/>
        <v>0</v>
      </c>
    </row>
    <row r="5403" spans="1:7">
      <c r="A5403" t="e">
        <f>_xlfn.XLOOKUP(I5403,UTILIZADAS[Contacto1],UTILIZADAS[Source.Name],,0)</f>
        <v>#N/A</v>
      </c>
      <c r="B5403" s="18" t="e">
        <f>VLOOKUP(J5403,Ref!A:C,3,0)</f>
        <v>#N/A</v>
      </c>
      <c r="C5403" s="18" t="e">
        <f>VLOOKUP(J5403,Ref!A:D,4,0)</f>
        <v>#N/A</v>
      </c>
      <c r="D5403" s="18" t="str">
        <f t="shared" si="255"/>
        <v>00/ene</v>
      </c>
      <c r="E5403" s="18">
        <f t="shared" si="254"/>
        <v>0</v>
      </c>
      <c r="F5403" s="18">
        <v>1</v>
      </c>
      <c r="G5403" s="18">
        <f t="shared" si="256"/>
        <v>0</v>
      </c>
    </row>
    <row r="5404" spans="1:7">
      <c r="A5404" t="e">
        <f>_xlfn.XLOOKUP(I5404,UTILIZADAS[Contacto1],UTILIZADAS[Source.Name],,0)</f>
        <v>#N/A</v>
      </c>
      <c r="B5404" s="18" t="e">
        <f>VLOOKUP(J5404,Ref!A:C,3,0)</f>
        <v>#N/A</v>
      </c>
      <c r="C5404" s="18" t="e">
        <f>VLOOKUP(J5404,Ref!A:D,4,0)</f>
        <v>#N/A</v>
      </c>
      <c r="D5404" s="18" t="str">
        <f t="shared" si="255"/>
        <v>00/ene</v>
      </c>
      <c r="E5404" s="18">
        <f t="shared" si="254"/>
        <v>0</v>
      </c>
      <c r="F5404" s="18">
        <v>1</v>
      </c>
      <c r="G5404" s="18">
        <f t="shared" si="256"/>
        <v>0</v>
      </c>
    </row>
    <row r="5405" spans="1:7">
      <c r="A5405" t="e">
        <f>_xlfn.XLOOKUP(I5405,UTILIZADAS[Contacto1],UTILIZADAS[Source.Name],,0)</f>
        <v>#N/A</v>
      </c>
      <c r="B5405" s="18" t="e">
        <f>VLOOKUP(J5405,Ref!A:C,3,0)</f>
        <v>#N/A</v>
      </c>
      <c r="C5405" s="18" t="e">
        <f>VLOOKUP(J5405,Ref!A:D,4,0)</f>
        <v>#N/A</v>
      </c>
      <c r="D5405" s="18" t="str">
        <f t="shared" si="255"/>
        <v>00/ene</v>
      </c>
      <c r="E5405" s="18">
        <f t="shared" si="254"/>
        <v>0</v>
      </c>
      <c r="F5405" s="18">
        <v>1</v>
      </c>
      <c r="G5405" s="18">
        <f t="shared" si="256"/>
        <v>0</v>
      </c>
    </row>
    <row r="5406" spans="1:7">
      <c r="A5406" t="e">
        <f>_xlfn.XLOOKUP(I5406,UTILIZADAS[Contacto1],UTILIZADAS[Source.Name],,0)</f>
        <v>#N/A</v>
      </c>
      <c r="B5406" s="18" t="e">
        <f>VLOOKUP(J5406,Ref!A:C,3,0)</f>
        <v>#N/A</v>
      </c>
      <c r="C5406" s="18" t="e">
        <f>VLOOKUP(J5406,Ref!A:D,4,0)</f>
        <v>#N/A</v>
      </c>
      <c r="D5406" s="18" t="str">
        <f t="shared" si="255"/>
        <v>00/ene</v>
      </c>
      <c r="E5406" s="18">
        <f t="shared" si="254"/>
        <v>0</v>
      </c>
      <c r="F5406" s="18">
        <v>1</v>
      </c>
      <c r="G5406" s="18">
        <f t="shared" si="256"/>
        <v>0</v>
      </c>
    </row>
    <row r="5407" spans="1:7">
      <c r="A5407" t="e">
        <f>_xlfn.XLOOKUP(I5407,UTILIZADAS[Contacto1],UTILIZADAS[Source.Name],,0)</f>
        <v>#N/A</v>
      </c>
      <c r="B5407" s="18" t="e">
        <f>VLOOKUP(J5407,Ref!A:C,3,0)</f>
        <v>#N/A</v>
      </c>
      <c r="C5407" s="18" t="e">
        <f>VLOOKUP(J5407,Ref!A:D,4,0)</f>
        <v>#N/A</v>
      </c>
      <c r="D5407" s="18" t="str">
        <f t="shared" si="255"/>
        <v>00/ene</v>
      </c>
      <c r="E5407" s="18">
        <f t="shared" si="254"/>
        <v>0</v>
      </c>
      <c r="F5407" s="18">
        <v>1</v>
      </c>
      <c r="G5407" s="18">
        <f t="shared" si="256"/>
        <v>0</v>
      </c>
    </row>
    <row r="5408" spans="1:7">
      <c r="A5408" t="e">
        <f>_xlfn.XLOOKUP(I5408,UTILIZADAS[Contacto1],UTILIZADAS[Source.Name],,0)</f>
        <v>#N/A</v>
      </c>
      <c r="B5408" s="18" t="e">
        <f>VLOOKUP(J5408,Ref!A:C,3,0)</f>
        <v>#N/A</v>
      </c>
      <c r="C5408" s="18" t="e">
        <f>VLOOKUP(J5408,Ref!A:D,4,0)</f>
        <v>#N/A</v>
      </c>
      <c r="D5408" s="18" t="str">
        <f t="shared" si="255"/>
        <v>00/ene</v>
      </c>
      <c r="E5408" s="18">
        <f t="shared" si="254"/>
        <v>0</v>
      </c>
      <c r="F5408" s="18">
        <v>1</v>
      </c>
      <c r="G5408" s="18">
        <f t="shared" si="256"/>
        <v>0</v>
      </c>
    </row>
    <row r="5409" spans="1:7">
      <c r="A5409" t="e">
        <f>_xlfn.XLOOKUP(I5409,UTILIZADAS[Contacto1],UTILIZADAS[Source.Name],,0)</f>
        <v>#N/A</v>
      </c>
      <c r="B5409" s="18" t="e">
        <f>VLOOKUP(J5409,Ref!A:C,3,0)</f>
        <v>#N/A</v>
      </c>
      <c r="C5409" s="18" t="e">
        <f>VLOOKUP(J5409,Ref!A:D,4,0)</f>
        <v>#N/A</v>
      </c>
      <c r="D5409" s="18" t="str">
        <f t="shared" si="255"/>
        <v>00/ene</v>
      </c>
      <c r="E5409" s="18">
        <f t="shared" si="254"/>
        <v>0</v>
      </c>
      <c r="F5409" s="18">
        <v>1</v>
      </c>
      <c r="G5409" s="18">
        <f t="shared" si="256"/>
        <v>0</v>
      </c>
    </row>
    <row r="5410" spans="1:7">
      <c r="A5410" t="e">
        <f>_xlfn.XLOOKUP(I5410,UTILIZADAS[Contacto1],UTILIZADAS[Source.Name],,0)</f>
        <v>#N/A</v>
      </c>
      <c r="B5410" s="18" t="e">
        <f>VLOOKUP(J5410,Ref!A:C,3,0)</f>
        <v>#N/A</v>
      </c>
      <c r="C5410" s="18" t="e">
        <f>VLOOKUP(J5410,Ref!A:D,4,0)</f>
        <v>#N/A</v>
      </c>
      <c r="D5410" s="18" t="str">
        <f t="shared" si="255"/>
        <v>00/ene</v>
      </c>
      <c r="E5410" s="18">
        <f t="shared" si="254"/>
        <v>0</v>
      </c>
      <c r="F5410" s="18">
        <v>1</v>
      </c>
      <c r="G5410" s="18">
        <f t="shared" si="256"/>
        <v>0</v>
      </c>
    </row>
    <row r="5411" spans="1:7">
      <c r="A5411" t="e">
        <f>_xlfn.XLOOKUP(I5411,UTILIZADAS[Contacto1],UTILIZADAS[Source.Name],,0)</f>
        <v>#N/A</v>
      </c>
      <c r="B5411" s="18" t="e">
        <f>VLOOKUP(J5411,Ref!A:C,3,0)</f>
        <v>#N/A</v>
      </c>
      <c r="C5411" s="18" t="e">
        <f>VLOOKUP(J5411,Ref!A:D,4,0)</f>
        <v>#N/A</v>
      </c>
      <c r="D5411" s="18" t="str">
        <f t="shared" si="255"/>
        <v>00/ene</v>
      </c>
      <c r="E5411" s="18">
        <f t="shared" si="254"/>
        <v>0</v>
      </c>
      <c r="F5411" s="18">
        <v>1</v>
      </c>
      <c r="G5411" s="18">
        <f t="shared" si="256"/>
        <v>0</v>
      </c>
    </row>
    <row r="5412" spans="1:7">
      <c r="A5412" t="e">
        <f>_xlfn.XLOOKUP(I5412,UTILIZADAS[Contacto1],UTILIZADAS[Source.Name],,0)</f>
        <v>#N/A</v>
      </c>
      <c r="B5412" s="18" t="e">
        <f>VLOOKUP(J5412,Ref!A:C,3,0)</f>
        <v>#N/A</v>
      </c>
      <c r="C5412" s="18" t="e">
        <f>VLOOKUP(J5412,Ref!A:D,4,0)</f>
        <v>#N/A</v>
      </c>
      <c r="D5412" s="18" t="str">
        <f t="shared" si="255"/>
        <v>00/ene</v>
      </c>
      <c r="E5412" s="18">
        <f t="shared" si="254"/>
        <v>0</v>
      </c>
      <c r="F5412" s="18">
        <v>1</v>
      </c>
      <c r="G5412" s="18">
        <f t="shared" si="256"/>
        <v>0</v>
      </c>
    </row>
    <row r="5413" spans="1:7">
      <c r="A5413" t="e">
        <f>_xlfn.XLOOKUP(I5413,UTILIZADAS[Contacto1],UTILIZADAS[Source.Name],,0)</f>
        <v>#N/A</v>
      </c>
      <c r="B5413" s="18" t="e">
        <f>VLOOKUP(J5413,Ref!A:C,3,0)</f>
        <v>#N/A</v>
      </c>
      <c r="C5413" s="18" t="e">
        <f>VLOOKUP(J5413,Ref!A:D,4,0)</f>
        <v>#N/A</v>
      </c>
      <c r="D5413" s="18" t="str">
        <f t="shared" si="255"/>
        <v>00/ene</v>
      </c>
      <c r="E5413" s="18">
        <f t="shared" si="254"/>
        <v>0</v>
      </c>
      <c r="F5413" s="18">
        <v>1</v>
      </c>
      <c r="G5413" s="18">
        <f t="shared" si="256"/>
        <v>0</v>
      </c>
    </row>
    <row r="5414" spans="1:7">
      <c r="A5414" t="e">
        <f>_xlfn.XLOOKUP(I5414,UTILIZADAS[Contacto1],UTILIZADAS[Source.Name],,0)</f>
        <v>#N/A</v>
      </c>
      <c r="B5414" s="18" t="e">
        <f>VLOOKUP(J5414,Ref!A:C,3,0)</f>
        <v>#N/A</v>
      </c>
      <c r="C5414" s="18" t="e">
        <f>VLOOKUP(J5414,Ref!A:D,4,0)</f>
        <v>#N/A</v>
      </c>
      <c r="D5414" s="18" t="str">
        <f t="shared" si="255"/>
        <v>00/ene</v>
      </c>
      <c r="E5414" s="18">
        <f t="shared" si="254"/>
        <v>0</v>
      </c>
      <c r="F5414" s="18">
        <v>1</v>
      </c>
      <c r="G5414" s="18">
        <f t="shared" si="256"/>
        <v>0</v>
      </c>
    </row>
    <row r="5415" spans="1:7">
      <c r="A5415" t="e">
        <f>_xlfn.XLOOKUP(I5415,UTILIZADAS[Contacto1],UTILIZADAS[Source.Name],,0)</f>
        <v>#N/A</v>
      </c>
      <c r="B5415" s="18" t="e">
        <f>VLOOKUP(J5415,Ref!A:C,3,0)</f>
        <v>#N/A</v>
      </c>
      <c r="C5415" s="18" t="e">
        <f>VLOOKUP(J5415,Ref!A:D,4,0)</f>
        <v>#N/A</v>
      </c>
      <c r="D5415" s="18" t="str">
        <f t="shared" si="255"/>
        <v>00/ene</v>
      </c>
      <c r="E5415" s="18">
        <f t="shared" si="254"/>
        <v>0</v>
      </c>
      <c r="F5415" s="18">
        <v>1</v>
      </c>
      <c r="G5415" s="18">
        <f t="shared" si="256"/>
        <v>0</v>
      </c>
    </row>
    <row r="5416" spans="1:7">
      <c r="A5416" t="e">
        <f>_xlfn.XLOOKUP(I5416,UTILIZADAS[Contacto1],UTILIZADAS[Source.Name],,0)</f>
        <v>#N/A</v>
      </c>
      <c r="B5416" s="18" t="e">
        <f>VLOOKUP(J5416,Ref!A:C,3,0)</f>
        <v>#N/A</v>
      </c>
      <c r="C5416" s="18" t="e">
        <f>VLOOKUP(J5416,Ref!A:D,4,0)</f>
        <v>#N/A</v>
      </c>
      <c r="D5416" s="18" t="str">
        <f t="shared" si="255"/>
        <v>00/ene</v>
      </c>
      <c r="E5416" s="18">
        <f t="shared" si="254"/>
        <v>0</v>
      </c>
      <c r="F5416" s="18">
        <v>1</v>
      </c>
      <c r="G5416" s="18">
        <f t="shared" si="256"/>
        <v>0</v>
      </c>
    </row>
    <row r="5417" spans="1:7">
      <c r="A5417" t="e">
        <f>_xlfn.XLOOKUP(I5417,UTILIZADAS[Contacto1],UTILIZADAS[Source.Name],,0)</f>
        <v>#N/A</v>
      </c>
      <c r="B5417" s="18" t="e">
        <f>VLOOKUP(J5417,Ref!A:C,3,0)</f>
        <v>#N/A</v>
      </c>
      <c r="C5417" s="18" t="e">
        <f>VLOOKUP(J5417,Ref!A:D,4,0)</f>
        <v>#N/A</v>
      </c>
      <c r="D5417" s="18" t="str">
        <f t="shared" si="255"/>
        <v>00/ene</v>
      </c>
      <c r="E5417" s="18">
        <f t="shared" si="254"/>
        <v>0</v>
      </c>
      <c r="F5417" s="18">
        <v>1</v>
      </c>
      <c r="G5417" s="18">
        <f t="shared" si="256"/>
        <v>0</v>
      </c>
    </row>
    <row r="5418" spans="1:7">
      <c r="A5418" t="e">
        <f>_xlfn.XLOOKUP(I5418,UTILIZADAS[Contacto1],UTILIZADAS[Source.Name],,0)</f>
        <v>#N/A</v>
      </c>
      <c r="B5418" s="18" t="e">
        <f>VLOOKUP(J5418,Ref!A:C,3,0)</f>
        <v>#N/A</v>
      </c>
      <c r="C5418" s="18" t="e">
        <f>VLOOKUP(J5418,Ref!A:D,4,0)</f>
        <v>#N/A</v>
      </c>
      <c r="D5418" s="18" t="str">
        <f t="shared" si="255"/>
        <v>00/ene</v>
      </c>
      <c r="E5418" s="18">
        <f t="shared" si="254"/>
        <v>0</v>
      </c>
      <c r="F5418" s="18">
        <v>1</v>
      </c>
      <c r="G5418" s="18">
        <f t="shared" si="256"/>
        <v>0</v>
      </c>
    </row>
    <row r="5419" spans="1:7">
      <c r="A5419" t="e">
        <f>_xlfn.XLOOKUP(I5419,UTILIZADAS[Contacto1],UTILIZADAS[Source.Name],,0)</f>
        <v>#N/A</v>
      </c>
      <c r="B5419" s="18" t="e">
        <f>VLOOKUP(J5419,Ref!A:C,3,0)</f>
        <v>#N/A</v>
      </c>
      <c r="C5419" s="18" t="e">
        <f>VLOOKUP(J5419,Ref!A:D,4,0)</f>
        <v>#N/A</v>
      </c>
      <c r="D5419" s="18" t="str">
        <f t="shared" si="255"/>
        <v>00/ene</v>
      </c>
      <c r="E5419" s="18">
        <f t="shared" si="254"/>
        <v>0</v>
      </c>
      <c r="F5419" s="18">
        <v>1</v>
      </c>
      <c r="G5419" s="18">
        <f t="shared" si="256"/>
        <v>0</v>
      </c>
    </row>
    <row r="5420" spans="1:7">
      <c r="A5420" t="e">
        <f>_xlfn.XLOOKUP(I5420,UTILIZADAS[Contacto1],UTILIZADAS[Source.Name],,0)</f>
        <v>#N/A</v>
      </c>
      <c r="B5420" s="18" t="e">
        <f>VLOOKUP(J5420,Ref!A:C,3,0)</f>
        <v>#N/A</v>
      </c>
      <c r="C5420" s="18" t="e">
        <f>VLOOKUP(J5420,Ref!A:D,4,0)</f>
        <v>#N/A</v>
      </c>
      <c r="D5420" s="18" t="str">
        <f t="shared" si="255"/>
        <v>00/ene</v>
      </c>
      <c r="E5420" s="18">
        <f t="shared" si="254"/>
        <v>0</v>
      </c>
      <c r="F5420" s="18">
        <v>1</v>
      </c>
      <c r="G5420" s="18">
        <f t="shared" si="256"/>
        <v>0</v>
      </c>
    </row>
    <row r="5421" spans="1:7">
      <c r="A5421" t="e">
        <f>_xlfn.XLOOKUP(I5421,UTILIZADAS[Contacto1],UTILIZADAS[Source.Name],,0)</f>
        <v>#N/A</v>
      </c>
      <c r="B5421" s="18" t="e">
        <f>VLOOKUP(J5421,Ref!A:C,3,0)</f>
        <v>#N/A</v>
      </c>
      <c r="C5421" s="18" t="e">
        <f>VLOOKUP(J5421,Ref!A:D,4,0)</f>
        <v>#N/A</v>
      </c>
      <c r="D5421" s="18" t="str">
        <f t="shared" si="255"/>
        <v>00/ene</v>
      </c>
      <c r="E5421" s="18">
        <f t="shared" si="254"/>
        <v>0</v>
      </c>
      <c r="F5421" s="18">
        <v>1</v>
      </c>
      <c r="G5421" s="18">
        <f t="shared" si="256"/>
        <v>0</v>
      </c>
    </row>
    <row r="5422" spans="1:7">
      <c r="A5422" t="e">
        <f>_xlfn.XLOOKUP(I5422,UTILIZADAS[Contacto1],UTILIZADAS[Source.Name],,0)</f>
        <v>#N/A</v>
      </c>
      <c r="B5422" s="18" t="e">
        <f>VLOOKUP(J5422,Ref!A:C,3,0)</f>
        <v>#N/A</v>
      </c>
      <c r="C5422" s="18" t="e">
        <f>VLOOKUP(J5422,Ref!A:D,4,0)</f>
        <v>#N/A</v>
      </c>
      <c r="D5422" s="18" t="str">
        <f t="shared" si="255"/>
        <v>00/ene</v>
      </c>
      <c r="E5422" s="18">
        <f t="shared" si="254"/>
        <v>0</v>
      </c>
      <c r="F5422" s="18">
        <v>1</v>
      </c>
      <c r="G5422" s="18">
        <f t="shared" si="256"/>
        <v>0</v>
      </c>
    </row>
    <row r="5423" spans="1:7">
      <c r="A5423" t="e">
        <f>_xlfn.XLOOKUP(I5423,UTILIZADAS[Contacto1],UTILIZADAS[Source.Name],,0)</f>
        <v>#N/A</v>
      </c>
      <c r="B5423" s="18" t="e">
        <f>VLOOKUP(J5423,Ref!A:C,3,0)</f>
        <v>#N/A</v>
      </c>
      <c r="C5423" s="18" t="e">
        <f>VLOOKUP(J5423,Ref!A:D,4,0)</f>
        <v>#N/A</v>
      </c>
      <c r="D5423" s="18" t="str">
        <f t="shared" si="255"/>
        <v>00/ene</v>
      </c>
      <c r="E5423" s="18">
        <f t="shared" si="254"/>
        <v>0</v>
      </c>
      <c r="F5423" s="18">
        <v>1</v>
      </c>
      <c r="G5423" s="18">
        <f t="shared" si="256"/>
        <v>0</v>
      </c>
    </row>
    <row r="5424" spans="1:7">
      <c r="A5424" t="e">
        <f>_xlfn.XLOOKUP(I5424,UTILIZADAS[Contacto1],UTILIZADAS[Source.Name],,0)</f>
        <v>#N/A</v>
      </c>
      <c r="B5424" s="18" t="e">
        <f>VLOOKUP(J5424,Ref!A:C,3,0)</f>
        <v>#N/A</v>
      </c>
      <c r="C5424" s="18" t="e">
        <f>VLOOKUP(J5424,Ref!A:D,4,0)</f>
        <v>#N/A</v>
      </c>
      <c r="D5424" s="18" t="str">
        <f t="shared" si="255"/>
        <v>00/ene</v>
      </c>
      <c r="E5424" s="18">
        <f t="shared" si="254"/>
        <v>0</v>
      </c>
      <c r="F5424" s="18">
        <v>1</v>
      </c>
      <c r="G5424" s="18">
        <f t="shared" si="256"/>
        <v>0</v>
      </c>
    </row>
    <row r="5425" spans="1:7">
      <c r="A5425" t="e">
        <f>_xlfn.XLOOKUP(I5425,UTILIZADAS[Contacto1],UTILIZADAS[Source.Name],,0)</f>
        <v>#N/A</v>
      </c>
      <c r="B5425" s="18" t="e">
        <f>VLOOKUP(J5425,Ref!A:C,3,0)</f>
        <v>#N/A</v>
      </c>
      <c r="C5425" s="18" t="e">
        <f>VLOOKUP(J5425,Ref!A:D,4,0)</f>
        <v>#N/A</v>
      </c>
      <c r="D5425" s="18" t="str">
        <f t="shared" si="255"/>
        <v>00/ene</v>
      </c>
      <c r="E5425" s="18">
        <f t="shared" si="254"/>
        <v>0</v>
      </c>
      <c r="F5425" s="18">
        <v>1</v>
      </c>
      <c r="G5425" s="18">
        <f t="shared" si="256"/>
        <v>0</v>
      </c>
    </row>
    <row r="5426" spans="1:7">
      <c r="A5426" t="e">
        <f>_xlfn.XLOOKUP(I5426,UTILIZADAS[Contacto1],UTILIZADAS[Source.Name],,0)</f>
        <v>#N/A</v>
      </c>
      <c r="B5426" s="18" t="e">
        <f>VLOOKUP(J5426,Ref!A:C,3,0)</f>
        <v>#N/A</v>
      </c>
      <c r="C5426" s="18" t="e">
        <f>VLOOKUP(J5426,Ref!A:D,4,0)</f>
        <v>#N/A</v>
      </c>
      <c r="D5426" s="18" t="str">
        <f t="shared" si="255"/>
        <v>00/ene</v>
      </c>
      <c r="E5426" s="18">
        <f t="shared" si="254"/>
        <v>0</v>
      </c>
      <c r="F5426" s="18">
        <v>1</v>
      </c>
      <c r="G5426" s="18">
        <f t="shared" si="256"/>
        <v>0</v>
      </c>
    </row>
    <row r="5427" spans="1:7">
      <c r="A5427" t="e">
        <f>_xlfn.XLOOKUP(I5427,UTILIZADAS[Contacto1],UTILIZADAS[Source.Name],,0)</f>
        <v>#N/A</v>
      </c>
      <c r="B5427" s="18" t="e">
        <f>VLOOKUP(J5427,Ref!A:C,3,0)</f>
        <v>#N/A</v>
      </c>
      <c r="C5427" s="18" t="e">
        <f>VLOOKUP(J5427,Ref!A:D,4,0)</f>
        <v>#N/A</v>
      </c>
      <c r="D5427" s="18" t="str">
        <f t="shared" si="255"/>
        <v>00/ene</v>
      </c>
      <c r="E5427" s="18">
        <f t="shared" si="254"/>
        <v>0</v>
      </c>
      <c r="F5427" s="18">
        <v>1</v>
      </c>
      <c r="G5427" s="18">
        <f t="shared" si="256"/>
        <v>0</v>
      </c>
    </row>
    <row r="5428" spans="1:7">
      <c r="A5428" t="e">
        <f>_xlfn.XLOOKUP(I5428,UTILIZADAS[Contacto1],UTILIZADAS[Source.Name],,0)</f>
        <v>#N/A</v>
      </c>
      <c r="B5428" s="18" t="e">
        <f>VLOOKUP(J5428,Ref!A:C,3,0)</f>
        <v>#N/A</v>
      </c>
      <c r="C5428" s="18" t="e">
        <f>VLOOKUP(J5428,Ref!A:D,4,0)</f>
        <v>#N/A</v>
      </c>
      <c r="D5428" s="18" t="str">
        <f t="shared" si="255"/>
        <v>00/ene</v>
      </c>
      <c r="E5428" s="18">
        <f t="shared" si="254"/>
        <v>0</v>
      </c>
      <c r="F5428" s="18">
        <v>1</v>
      </c>
      <c r="G5428" s="18">
        <f t="shared" si="256"/>
        <v>0</v>
      </c>
    </row>
    <row r="5429" spans="1:7">
      <c r="A5429" t="e">
        <f>_xlfn.XLOOKUP(I5429,UTILIZADAS[Contacto1],UTILIZADAS[Source.Name],,0)</f>
        <v>#N/A</v>
      </c>
      <c r="B5429" s="18" t="e">
        <f>VLOOKUP(J5429,Ref!A:C,3,0)</f>
        <v>#N/A</v>
      </c>
      <c r="C5429" s="18" t="e">
        <f>VLOOKUP(J5429,Ref!A:D,4,0)</f>
        <v>#N/A</v>
      </c>
      <c r="D5429" s="18" t="str">
        <f t="shared" si="255"/>
        <v>00/ene</v>
      </c>
      <c r="E5429" s="18">
        <f t="shared" si="254"/>
        <v>0</v>
      </c>
      <c r="F5429" s="18">
        <v>1</v>
      </c>
      <c r="G5429" s="18">
        <f t="shared" si="256"/>
        <v>0</v>
      </c>
    </row>
    <row r="5430" spans="1:7">
      <c r="A5430" t="e">
        <f>_xlfn.XLOOKUP(I5430,UTILIZADAS[Contacto1],UTILIZADAS[Source.Name],,0)</f>
        <v>#N/A</v>
      </c>
      <c r="B5430" s="18" t="e">
        <f>VLOOKUP(J5430,Ref!A:C,3,0)</f>
        <v>#N/A</v>
      </c>
      <c r="C5430" s="18" t="e">
        <f>VLOOKUP(J5430,Ref!A:D,4,0)</f>
        <v>#N/A</v>
      </c>
      <c r="D5430" s="18" t="str">
        <f t="shared" si="255"/>
        <v>00/ene</v>
      </c>
      <c r="E5430" s="18">
        <f t="shared" si="254"/>
        <v>0</v>
      </c>
      <c r="F5430" s="18">
        <v>1</v>
      </c>
      <c r="G5430" s="18">
        <f t="shared" si="256"/>
        <v>0</v>
      </c>
    </row>
    <row r="5431" spans="1:7">
      <c r="A5431" t="e">
        <f>_xlfn.XLOOKUP(I5431,UTILIZADAS[Contacto1],UTILIZADAS[Source.Name],,0)</f>
        <v>#N/A</v>
      </c>
      <c r="B5431" s="18" t="e">
        <f>VLOOKUP(J5431,Ref!A:C,3,0)</f>
        <v>#N/A</v>
      </c>
      <c r="C5431" s="18" t="e">
        <f>VLOOKUP(J5431,Ref!A:D,4,0)</f>
        <v>#N/A</v>
      </c>
      <c r="D5431" s="18" t="str">
        <f t="shared" si="255"/>
        <v>00/ene</v>
      </c>
      <c r="E5431" s="18">
        <f t="shared" si="254"/>
        <v>0</v>
      </c>
      <c r="F5431" s="18">
        <v>1</v>
      </c>
      <c r="G5431" s="18">
        <f t="shared" si="256"/>
        <v>0</v>
      </c>
    </row>
    <row r="5432" spans="1:7">
      <c r="A5432" t="e">
        <f>_xlfn.XLOOKUP(I5432,UTILIZADAS[Contacto1],UTILIZADAS[Source.Name],,0)</f>
        <v>#N/A</v>
      </c>
      <c r="B5432" s="18" t="e">
        <f>VLOOKUP(J5432,Ref!A:C,3,0)</f>
        <v>#N/A</v>
      </c>
      <c r="C5432" s="18" t="e">
        <f>VLOOKUP(J5432,Ref!A:D,4,0)</f>
        <v>#N/A</v>
      </c>
      <c r="D5432" s="18" t="str">
        <f t="shared" si="255"/>
        <v>00/ene</v>
      </c>
      <c r="E5432" s="18">
        <f t="shared" si="254"/>
        <v>0</v>
      </c>
      <c r="F5432" s="18">
        <v>1</v>
      </c>
      <c r="G5432" s="18">
        <f t="shared" si="256"/>
        <v>0</v>
      </c>
    </row>
    <row r="5433" spans="1:7">
      <c r="A5433" t="e">
        <f>_xlfn.XLOOKUP(I5433,UTILIZADAS[Contacto1],UTILIZADAS[Source.Name],,0)</f>
        <v>#N/A</v>
      </c>
      <c r="B5433" s="18" t="e">
        <f>VLOOKUP(J5433,Ref!A:C,3,0)</f>
        <v>#N/A</v>
      </c>
      <c r="C5433" s="18" t="e">
        <f>VLOOKUP(J5433,Ref!A:D,4,0)</f>
        <v>#N/A</v>
      </c>
      <c r="D5433" s="18" t="str">
        <f t="shared" si="255"/>
        <v>00/ene</v>
      </c>
      <c r="E5433" s="18">
        <f t="shared" si="254"/>
        <v>0</v>
      </c>
      <c r="F5433" s="18">
        <v>1</v>
      </c>
      <c r="G5433" s="18">
        <f t="shared" si="256"/>
        <v>0</v>
      </c>
    </row>
    <row r="5434" spans="1:7">
      <c r="A5434" t="e">
        <f>_xlfn.XLOOKUP(I5434,UTILIZADAS[Contacto1],UTILIZADAS[Source.Name],,0)</f>
        <v>#N/A</v>
      </c>
      <c r="B5434" s="18" t="e">
        <f>VLOOKUP(J5434,Ref!A:C,3,0)</f>
        <v>#N/A</v>
      </c>
      <c r="C5434" s="18" t="e">
        <f>VLOOKUP(J5434,Ref!A:D,4,0)</f>
        <v>#N/A</v>
      </c>
      <c r="D5434" s="18" t="str">
        <f t="shared" si="255"/>
        <v>00/ene</v>
      </c>
      <c r="E5434" s="18">
        <f t="shared" si="254"/>
        <v>0</v>
      </c>
      <c r="F5434" s="18">
        <v>1</v>
      </c>
      <c r="G5434" s="18">
        <f t="shared" si="256"/>
        <v>0</v>
      </c>
    </row>
    <row r="5435" spans="1:7">
      <c r="A5435" t="e">
        <f>_xlfn.XLOOKUP(I5435,UTILIZADAS[Contacto1],UTILIZADAS[Source.Name],,0)</f>
        <v>#N/A</v>
      </c>
      <c r="B5435" s="18" t="e">
        <f>VLOOKUP(J5435,Ref!A:C,3,0)</f>
        <v>#N/A</v>
      </c>
      <c r="C5435" s="18" t="e">
        <f>VLOOKUP(J5435,Ref!A:D,4,0)</f>
        <v>#N/A</v>
      </c>
      <c r="D5435" s="18" t="str">
        <f t="shared" si="255"/>
        <v>00/ene</v>
      </c>
      <c r="E5435" s="18">
        <f t="shared" si="254"/>
        <v>0</v>
      </c>
      <c r="F5435" s="18">
        <v>1</v>
      </c>
      <c r="G5435" s="18">
        <f t="shared" si="256"/>
        <v>0</v>
      </c>
    </row>
    <row r="5436" spans="1:7">
      <c r="A5436" t="e">
        <f>_xlfn.XLOOKUP(I5436,UTILIZADAS[Contacto1],UTILIZADAS[Source.Name],,0)</f>
        <v>#N/A</v>
      </c>
      <c r="B5436" s="18" t="e">
        <f>VLOOKUP(J5436,Ref!A:C,3,0)</f>
        <v>#N/A</v>
      </c>
      <c r="C5436" s="18" t="e">
        <f>VLOOKUP(J5436,Ref!A:D,4,0)</f>
        <v>#N/A</v>
      </c>
      <c r="D5436" s="18" t="str">
        <f t="shared" si="255"/>
        <v>00/ene</v>
      </c>
      <c r="E5436" s="18">
        <f t="shared" si="254"/>
        <v>0</v>
      </c>
      <c r="F5436" s="18">
        <v>1</v>
      </c>
      <c r="G5436" s="18">
        <f t="shared" si="256"/>
        <v>0</v>
      </c>
    </row>
    <row r="5437" spans="1:7">
      <c r="A5437" t="e">
        <f>_xlfn.XLOOKUP(I5437,UTILIZADAS[Contacto1],UTILIZADAS[Source.Name],,0)</f>
        <v>#N/A</v>
      </c>
      <c r="B5437" s="18" t="e">
        <f>VLOOKUP(J5437,Ref!A:C,3,0)</f>
        <v>#N/A</v>
      </c>
      <c r="C5437" s="18" t="e">
        <f>VLOOKUP(J5437,Ref!A:D,4,0)</f>
        <v>#N/A</v>
      </c>
      <c r="D5437" s="18" t="str">
        <f t="shared" si="255"/>
        <v>00/ene</v>
      </c>
      <c r="E5437" s="18">
        <f t="shared" si="254"/>
        <v>0</v>
      </c>
      <c r="F5437" s="18">
        <v>1</v>
      </c>
      <c r="G5437" s="18">
        <f t="shared" si="256"/>
        <v>0</v>
      </c>
    </row>
    <row r="5438" spans="1:7">
      <c r="A5438" t="e">
        <f>_xlfn.XLOOKUP(I5438,UTILIZADAS[Contacto1],UTILIZADAS[Source.Name],,0)</f>
        <v>#N/A</v>
      </c>
      <c r="B5438" s="18" t="e">
        <f>VLOOKUP(J5438,Ref!A:C,3,0)</f>
        <v>#N/A</v>
      </c>
      <c r="C5438" s="18" t="e">
        <f>VLOOKUP(J5438,Ref!A:D,4,0)</f>
        <v>#N/A</v>
      </c>
      <c r="D5438" s="18" t="str">
        <f t="shared" si="255"/>
        <v>00/ene</v>
      </c>
      <c r="E5438" s="18">
        <f t="shared" si="254"/>
        <v>0</v>
      </c>
      <c r="F5438" s="18">
        <v>1</v>
      </c>
      <c r="G5438" s="18">
        <f t="shared" si="256"/>
        <v>0</v>
      </c>
    </row>
    <row r="5439" spans="1:7">
      <c r="A5439" t="e">
        <f>_xlfn.XLOOKUP(I5439,UTILIZADAS[Contacto1],UTILIZADAS[Source.Name],,0)</f>
        <v>#N/A</v>
      </c>
      <c r="B5439" s="18" t="e">
        <f>VLOOKUP(J5439,Ref!A:C,3,0)</f>
        <v>#N/A</v>
      </c>
      <c r="C5439" s="18" t="e">
        <f>VLOOKUP(J5439,Ref!A:D,4,0)</f>
        <v>#N/A</v>
      </c>
      <c r="D5439" s="18" t="str">
        <f t="shared" si="255"/>
        <v>00/ene</v>
      </c>
      <c r="E5439" s="18">
        <f t="shared" si="254"/>
        <v>0</v>
      </c>
      <c r="F5439" s="18">
        <v>1</v>
      </c>
      <c r="G5439" s="18">
        <f t="shared" si="256"/>
        <v>0</v>
      </c>
    </row>
    <row r="5440" spans="1:7">
      <c r="A5440" t="e">
        <f>_xlfn.XLOOKUP(I5440,UTILIZADAS[Contacto1],UTILIZADAS[Source.Name],,0)</f>
        <v>#N/A</v>
      </c>
      <c r="B5440" s="18" t="e">
        <f>VLOOKUP(J5440,Ref!A:C,3,0)</f>
        <v>#N/A</v>
      </c>
      <c r="C5440" s="18" t="e">
        <f>VLOOKUP(J5440,Ref!A:D,4,0)</f>
        <v>#N/A</v>
      </c>
      <c r="D5440" s="18" t="str">
        <f t="shared" si="255"/>
        <v>00/ene</v>
      </c>
      <c r="E5440" s="18">
        <f t="shared" si="254"/>
        <v>0</v>
      </c>
      <c r="F5440" s="18">
        <v>1</v>
      </c>
      <c r="G5440" s="18">
        <f t="shared" si="256"/>
        <v>0</v>
      </c>
    </row>
    <row r="5441" spans="1:7">
      <c r="A5441" t="e">
        <f>_xlfn.XLOOKUP(I5441,UTILIZADAS[Contacto1],UTILIZADAS[Source.Name],,0)</f>
        <v>#N/A</v>
      </c>
      <c r="B5441" s="18" t="e">
        <f>VLOOKUP(J5441,Ref!A:C,3,0)</f>
        <v>#N/A</v>
      </c>
      <c r="C5441" s="18" t="e">
        <f>VLOOKUP(J5441,Ref!A:D,4,0)</f>
        <v>#N/A</v>
      </c>
      <c r="D5441" s="18" t="str">
        <f t="shared" si="255"/>
        <v>00/ene</v>
      </c>
      <c r="E5441" s="18">
        <f t="shared" si="254"/>
        <v>0</v>
      </c>
      <c r="F5441" s="18">
        <v>1</v>
      </c>
      <c r="G5441" s="18">
        <f t="shared" si="256"/>
        <v>0</v>
      </c>
    </row>
    <row r="5442" spans="1:7">
      <c r="A5442" t="e">
        <f>_xlfn.XLOOKUP(I5442,UTILIZADAS[Contacto1],UTILIZADAS[Source.Name],,0)</f>
        <v>#N/A</v>
      </c>
      <c r="B5442" s="18" t="e">
        <f>VLOOKUP(J5442,Ref!A:C,3,0)</f>
        <v>#N/A</v>
      </c>
      <c r="C5442" s="18" t="e">
        <f>VLOOKUP(J5442,Ref!A:D,4,0)</f>
        <v>#N/A</v>
      </c>
      <c r="D5442" s="18" t="str">
        <f t="shared" si="255"/>
        <v>00/ene</v>
      </c>
      <c r="E5442" s="18">
        <f t="shared" ref="E5442:E5505" si="257">+COUNTIF(I:I,I5442)</f>
        <v>0</v>
      </c>
      <c r="F5442" s="18">
        <v>1</v>
      </c>
      <c r="G5442" s="18">
        <f t="shared" si="256"/>
        <v>0</v>
      </c>
    </row>
    <row r="5443" spans="1:7">
      <c r="A5443" t="e">
        <f>_xlfn.XLOOKUP(I5443,UTILIZADAS[Contacto1],UTILIZADAS[Source.Name],,0)</f>
        <v>#N/A</v>
      </c>
      <c r="B5443" s="18" t="e">
        <f>VLOOKUP(J5443,Ref!A:C,3,0)</f>
        <v>#N/A</v>
      </c>
      <c r="C5443" s="18" t="e">
        <f>VLOOKUP(J5443,Ref!A:D,4,0)</f>
        <v>#N/A</v>
      </c>
      <c r="D5443" s="18" t="str">
        <f t="shared" si="255"/>
        <v>00/ene</v>
      </c>
      <c r="E5443" s="18">
        <f t="shared" si="257"/>
        <v>0</v>
      </c>
      <c r="F5443" s="18">
        <v>1</v>
      </c>
      <c r="G5443" s="18">
        <f t="shared" si="256"/>
        <v>0</v>
      </c>
    </row>
    <row r="5444" spans="1:7">
      <c r="A5444" t="e">
        <f>_xlfn.XLOOKUP(I5444,UTILIZADAS[Contacto1],UTILIZADAS[Source.Name],,0)</f>
        <v>#N/A</v>
      </c>
      <c r="B5444" s="18" t="e">
        <f>VLOOKUP(J5444,Ref!A:C,3,0)</f>
        <v>#N/A</v>
      </c>
      <c r="C5444" s="18" t="e">
        <f>VLOOKUP(J5444,Ref!A:D,4,0)</f>
        <v>#N/A</v>
      </c>
      <c r="D5444" s="18" t="str">
        <f t="shared" si="255"/>
        <v>00/ene</v>
      </c>
      <c r="E5444" s="18">
        <f t="shared" si="257"/>
        <v>0</v>
      </c>
      <c r="F5444" s="18">
        <v>1</v>
      </c>
      <c r="G5444" s="18">
        <f t="shared" si="256"/>
        <v>0</v>
      </c>
    </row>
    <row r="5445" spans="1:7">
      <c r="A5445" t="e">
        <f>_xlfn.XLOOKUP(I5445,UTILIZADAS[Contacto1],UTILIZADAS[Source.Name],,0)</f>
        <v>#N/A</v>
      </c>
      <c r="B5445" s="18" t="e">
        <f>VLOOKUP(J5445,Ref!A:C,3,0)</f>
        <v>#N/A</v>
      </c>
      <c r="C5445" s="18" t="e">
        <f>VLOOKUP(J5445,Ref!A:D,4,0)</f>
        <v>#N/A</v>
      </c>
      <c r="D5445" s="18" t="str">
        <f t="shared" si="255"/>
        <v>00/ene</v>
      </c>
      <c r="E5445" s="18">
        <f t="shared" si="257"/>
        <v>0</v>
      </c>
      <c r="F5445" s="18">
        <v>1</v>
      </c>
      <c r="G5445" s="18">
        <f t="shared" si="256"/>
        <v>0</v>
      </c>
    </row>
    <row r="5446" spans="1:7">
      <c r="A5446" t="e">
        <f>_xlfn.XLOOKUP(I5446,UTILIZADAS[Contacto1],UTILIZADAS[Source.Name],,0)</f>
        <v>#N/A</v>
      </c>
      <c r="B5446" s="18" t="e">
        <f>VLOOKUP(J5446,Ref!A:C,3,0)</f>
        <v>#N/A</v>
      </c>
      <c r="C5446" s="18" t="e">
        <f>VLOOKUP(J5446,Ref!A:D,4,0)</f>
        <v>#N/A</v>
      </c>
      <c r="D5446" s="18" t="str">
        <f t="shared" si="255"/>
        <v>00/ene</v>
      </c>
      <c r="E5446" s="18">
        <f t="shared" si="257"/>
        <v>0</v>
      </c>
      <c r="F5446" s="18">
        <v>1</v>
      </c>
      <c r="G5446" s="18">
        <f t="shared" si="256"/>
        <v>0</v>
      </c>
    </row>
    <row r="5447" spans="1:7">
      <c r="A5447" t="e">
        <f>_xlfn.XLOOKUP(I5447,UTILIZADAS[Contacto1],UTILIZADAS[Source.Name],,0)</f>
        <v>#N/A</v>
      </c>
      <c r="B5447" s="18" t="e">
        <f>VLOOKUP(J5447,Ref!A:C,3,0)</f>
        <v>#N/A</v>
      </c>
      <c r="C5447" s="18" t="e">
        <f>VLOOKUP(J5447,Ref!A:D,4,0)</f>
        <v>#N/A</v>
      </c>
      <c r="D5447" s="18" t="str">
        <f t="shared" si="255"/>
        <v>00/ene</v>
      </c>
      <c r="E5447" s="18">
        <f t="shared" si="257"/>
        <v>0</v>
      </c>
      <c r="F5447" s="18">
        <v>1</v>
      </c>
      <c r="G5447" s="18">
        <f t="shared" si="256"/>
        <v>0</v>
      </c>
    </row>
    <row r="5448" spans="1:7">
      <c r="A5448" t="e">
        <f>_xlfn.XLOOKUP(I5448,UTILIZADAS[Contacto1],UTILIZADAS[Source.Name],,0)</f>
        <v>#N/A</v>
      </c>
      <c r="B5448" s="18" t="e">
        <f>VLOOKUP(J5448,Ref!A:C,3,0)</f>
        <v>#N/A</v>
      </c>
      <c r="C5448" s="18" t="e">
        <f>VLOOKUP(J5448,Ref!A:D,4,0)</f>
        <v>#N/A</v>
      </c>
      <c r="D5448" s="18" t="str">
        <f t="shared" si="255"/>
        <v>00/ene</v>
      </c>
      <c r="E5448" s="18">
        <f t="shared" si="257"/>
        <v>0</v>
      </c>
      <c r="F5448" s="18">
        <v>1</v>
      </c>
      <c r="G5448" s="18">
        <f t="shared" si="256"/>
        <v>0</v>
      </c>
    </row>
    <row r="5449" spans="1:7">
      <c r="A5449" t="e">
        <f>_xlfn.XLOOKUP(I5449,UTILIZADAS[Contacto1],UTILIZADAS[Source.Name],,0)</f>
        <v>#N/A</v>
      </c>
      <c r="B5449" s="18" t="e">
        <f>VLOOKUP(J5449,Ref!A:C,3,0)</f>
        <v>#N/A</v>
      </c>
      <c r="C5449" s="18" t="e">
        <f>VLOOKUP(J5449,Ref!A:D,4,0)</f>
        <v>#N/A</v>
      </c>
      <c r="D5449" s="18" t="str">
        <f t="shared" si="255"/>
        <v>00/ene</v>
      </c>
      <c r="E5449" s="18">
        <f t="shared" si="257"/>
        <v>0</v>
      </c>
      <c r="F5449" s="18">
        <v>1</v>
      </c>
      <c r="G5449" s="18">
        <f t="shared" si="256"/>
        <v>0</v>
      </c>
    </row>
    <row r="5450" spans="1:7">
      <c r="A5450" t="e">
        <f>_xlfn.XLOOKUP(I5450,UTILIZADAS[Contacto1],UTILIZADAS[Source.Name],,0)</f>
        <v>#N/A</v>
      </c>
      <c r="B5450" s="18" t="e">
        <f>VLOOKUP(J5450,Ref!A:C,3,0)</f>
        <v>#N/A</v>
      </c>
      <c r="C5450" s="18" t="e">
        <f>VLOOKUP(J5450,Ref!A:D,4,0)</f>
        <v>#N/A</v>
      </c>
      <c r="D5450" s="18" t="str">
        <f t="shared" si="255"/>
        <v>00/ene</v>
      </c>
      <c r="E5450" s="18">
        <f t="shared" si="257"/>
        <v>0</v>
      </c>
      <c r="F5450" s="18">
        <v>1</v>
      </c>
      <c r="G5450" s="18">
        <f t="shared" si="256"/>
        <v>0</v>
      </c>
    </row>
    <row r="5451" spans="1:7">
      <c r="A5451" t="e">
        <f>_xlfn.XLOOKUP(I5451,UTILIZADAS[Contacto1],UTILIZADAS[Source.Name],,0)</f>
        <v>#N/A</v>
      </c>
      <c r="B5451" s="18" t="e">
        <f>VLOOKUP(J5451,Ref!A:C,3,0)</f>
        <v>#N/A</v>
      </c>
      <c r="C5451" s="18" t="e">
        <f>VLOOKUP(J5451,Ref!A:D,4,0)</f>
        <v>#N/A</v>
      </c>
      <c r="D5451" s="18" t="str">
        <f t="shared" si="255"/>
        <v>00/ene</v>
      </c>
      <c r="E5451" s="18">
        <f t="shared" si="257"/>
        <v>0</v>
      </c>
      <c r="F5451" s="18">
        <v>1</v>
      </c>
      <c r="G5451" s="18">
        <f t="shared" si="256"/>
        <v>0</v>
      </c>
    </row>
    <row r="5452" spans="1:7">
      <c r="A5452" t="e">
        <f>_xlfn.XLOOKUP(I5452,UTILIZADAS[Contacto1],UTILIZADAS[Source.Name],,0)</f>
        <v>#N/A</v>
      </c>
      <c r="B5452" s="18" t="e">
        <f>VLOOKUP(J5452,Ref!A:C,3,0)</f>
        <v>#N/A</v>
      </c>
      <c r="C5452" s="18" t="e">
        <f>VLOOKUP(J5452,Ref!A:D,4,0)</f>
        <v>#N/A</v>
      </c>
      <c r="D5452" s="18" t="str">
        <f t="shared" si="255"/>
        <v>00/ene</v>
      </c>
      <c r="E5452" s="18">
        <f t="shared" si="257"/>
        <v>0</v>
      </c>
      <c r="F5452" s="18">
        <v>1</v>
      </c>
      <c r="G5452" s="18">
        <f t="shared" si="256"/>
        <v>0</v>
      </c>
    </row>
    <row r="5453" spans="1:7">
      <c r="A5453" t="e">
        <f>_xlfn.XLOOKUP(I5453,UTILIZADAS[Contacto1],UTILIZADAS[Source.Name],,0)</f>
        <v>#N/A</v>
      </c>
      <c r="B5453" s="18" t="e">
        <f>VLOOKUP(J5453,Ref!A:C,3,0)</f>
        <v>#N/A</v>
      </c>
      <c r="C5453" s="18" t="e">
        <f>VLOOKUP(J5453,Ref!A:D,4,0)</f>
        <v>#N/A</v>
      </c>
      <c r="D5453" s="18" t="str">
        <f t="shared" si="255"/>
        <v>00/ene</v>
      </c>
      <c r="E5453" s="18">
        <f t="shared" si="257"/>
        <v>0</v>
      </c>
      <c r="F5453" s="18">
        <v>1</v>
      </c>
      <c r="G5453" s="18">
        <f t="shared" si="256"/>
        <v>0</v>
      </c>
    </row>
    <row r="5454" spans="1:7">
      <c r="A5454" t="e">
        <f>_xlfn.XLOOKUP(I5454,UTILIZADAS[Contacto1],UTILIZADAS[Source.Name],,0)</f>
        <v>#N/A</v>
      </c>
      <c r="B5454" s="18" t="e">
        <f>VLOOKUP(J5454,Ref!A:C,3,0)</f>
        <v>#N/A</v>
      </c>
      <c r="C5454" s="18" t="e">
        <f>VLOOKUP(J5454,Ref!A:D,4,0)</f>
        <v>#N/A</v>
      </c>
      <c r="D5454" s="18" t="str">
        <f t="shared" si="255"/>
        <v>00/ene</v>
      </c>
      <c r="E5454" s="18">
        <f t="shared" si="257"/>
        <v>0</v>
      </c>
      <c r="F5454" s="18">
        <v>1</v>
      </c>
      <c r="G5454" s="18">
        <f t="shared" si="256"/>
        <v>0</v>
      </c>
    </row>
    <row r="5455" spans="1:7">
      <c r="A5455" t="e">
        <f>_xlfn.XLOOKUP(I5455,UTILIZADAS[Contacto1],UTILIZADAS[Source.Name],,0)</f>
        <v>#N/A</v>
      </c>
      <c r="B5455" s="18" t="e">
        <f>VLOOKUP(J5455,Ref!A:C,3,0)</f>
        <v>#N/A</v>
      </c>
      <c r="C5455" s="18" t="e">
        <f>VLOOKUP(J5455,Ref!A:D,4,0)</f>
        <v>#N/A</v>
      </c>
      <c r="D5455" s="18" t="str">
        <f t="shared" si="255"/>
        <v>00/ene</v>
      </c>
      <c r="E5455" s="18">
        <f t="shared" si="257"/>
        <v>0</v>
      </c>
      <c r="F5455" s="18">
        <v>1</v>
      </c>
      <c r="G5455" s="18">
        <f t="shared" si="256"/>
        <v>0</v>
      </c>
    </row>
    <row r="5456" spans="1:7">
      <c r="A5456" t="e">
        <f>_xlfn.XLOOKUP(I5456,UTILIZADAS[Contacto1],UTILIZADAS[Source.Name],,0)</f>
        <v>#N/A</v>
      </c>
      <c r="B5456" s="18" t="e">
        <f>VLOOKUP(J5456,Ref!A:C,3,0)</f>
        <v>#N/A</v>
      </c>
      <c r="C5456" s="18" t="e">
        <f>VLOOKUP(J5456,Ref!A:D,4,0)</f>
        <v>#N/A</v>
      </c>
      <c r="D5456" s="18" t="str">
        <f t="shared" si="255"/>
        <v>00/ene</v>
      </c>
      <c r="E5456" s="18">
        <f t="shared" si="257"/>
        <v>0</v>
      </c>
      <c r="F5456" s="18">
        <v>1</v>
      </c>
      <c r="G5456" s="18">
        <f t="shared" si="256"/>
        <v>0</v>
      </c>
    </row>
    <row r="5457" spans="1:7">
      <c r="A5457" t="e">
        <f>_xlfn.XLOOKUP(I5457,UTILIZADAS[Contacto1],UTILIZADAS[Source.Name],,0)</f>
        <v>#N/A</v>
      </c>
      <c r="B5457" s="18" t="e">
        <f>VLOOKUP(J5457,Ref!A:C,3,0)</f>
        <v>#N/A</v>
      </c>
      <c r="C5457" s="18" t="e">
        <f>VLOOKUP(J5457,Ref!A:D,4,0)</f>
        <v>#N/A</v>
      </c>
      <c r="D5457" s="18" t="str">
        <f t="shared" ref="D5457:D5513" si="258">TEXT(H5457,"dd/mmm")</f>
        <v>00/ene</v>
      </c>
      <c r="E5457" s="18">
        <f t="shared" si="257"/>
        <v>0</v>
      </c>
      <c r="F5457" s="18">
        <v>1</v>
      </c>
      <c r="G5457" s="18">
        <f t="shared" ref="G5457:G5512" si="259">IF(I5457=I5458,0,1)</f>
        <v>0</v>
      </c>
    </row>
    <row r="5458" spans="1:7">
      <c r="A5458" t="e">
        <f>_xlfn.XLOOKUP(I5458,UTILIZADAS[Contacto1],UTILIZADAS[Source.Name],,0)</f>
        <v>#N/A</v>
      </c>
      <c r="B5458" s="18" t="e">
        <f>VLOOKUP(J5458,Ref!A:C,3,0)</f>
        <v>#N/A</v>
      </c>
      <c r="C5458" s="18" t="e">
        <f>VLOOKUP(J5458,Ref!A:D,4,0)</f>
        <v>#N/A</v>
      </c>
      <c r="D5458" s="18" t="str">
        <f t="shared" si="258"/>
        <v>00/ene</v>
      </c>
      <c r="E5458" s="18">
        <f t="shared" si="257"/>
        <v>0</v>
      </c>
      <c r="F5458" s="18">
        <v>1</v>
      </c>
      <c r="G5458" s="18">
        <f t="shared" si="259"/>
        <v>0</v>
      </c>
    </row>
    <row r="5459" spans="1:7">
      <c r="A5459" t="e">
        <f>_xlfn.XLOOKUP(I5459,UTILIZADAS[Contacto1],UTILIZADAS[Source.Name],,0)</f>
        <v>#N/A</v>
      </c>
      <c r="B5459" s="18" t="e">
        <f>VLOOKUP(J5459,Ref!A:C,3,0)</f>
        <v>#N/A</v>
      </c>
      <c r="C5459" s="18" t="e">
        <f>VLOOKUP(J5459,Ref!A:D,4,0)</f>
        <v>#N/A</v>
      </c>
      <c r="D5459" s="18" t="str">
        <f t="shared" si="258"/>
        <v>00/ene</v>
      </c>
      <c r="E5459" s="18">
        <f t="shared" si="257"/>
        <v>0</v>
      </c>
      <c r="F5459" s="18">
        <v>1</v>
      </c>
      <c r="G5459" s="18">
        <f t="shared" si="259"/>
        <v>0</v>
      </c>
    </row>
    <row r="5460" spans="1:7">
      <c r="A5460" t="e">
        <f>_xlfn.XLOOKUP(I5460,UTILIZADAS[Contacto1],UTILIZADAS[Source.Name],,0)</f>
        <v>#N/A</v>
      </c>
      <c r="B5460" s="18" t="e">
        <f>VLOOKUP(J5460,Ref!A:C,3,0)</f>
        <v>#N/A</v>
      </c>
      <c r="C5460" s="18" t="e">
        <f>VLOOKUP(J5460,Ref!A:D,4,0)</f>
        <v>#N/A</v>
      </c>
      <c r="D5460" s="18" t="str">
        <f t="shared" si="258"/>
        <v>00/ene</v>
      </c>
      <c r="E5460" s="18">
        <f t="shared" si="257"/>
        <v>0</v>
      </c>
      <c r="F5460" s="18">
        <v>1</v>
      </c>
      <c r="G5460" s="18">
        <f t="shared" si="259"/>
        <v>0</v>
      </c>
    </row>
    <row r="5461" spans="1:7">
      <c r="A5461" t="e">
        <f>_xlfn.XLOOKUP(I5461,UTILIZADAS[Contacto1],UTILIZADAS[Source.Name],,0)</f>
        <v>#N/A</v>
      </c>
      <c r="B5461" s="18" t="e">
        <f>VLOOKUP(J5461,Ref!A:C,3,0)</f>
        <v>#N/A</v>
      </c>
      <c r="C5461" s="18" t="e">
        <f>VLOOKUP(J5461,Ref!A:D,4,0)</f>
        <v>#N/A</v>
      </c>
      <c r="D5461" s="18" t="str">
        <f t="shared" si="258"/>
        <v>00/ene</v>
      </c>
      <c r="E5461" s="18">
        <f t="shared" si="257"/>
        <v>0</v>
      </c>
      <c r="F5461" s="18">
        <v>1</v>
      </c>
      <c r="G5461" s="18">
        <f t="shared" si="259"/>
        <v>0</v>
      </c>
    </row>
    <row r="5462" spans="1:7">
      <c r="A5462" t="e">
        <f>_xlfn.XLOOKUP(I5462,UTILIZADAS[Contacto1],UTILIZADAS[Source.Name],,0)</f>
        <v>#N/A</v>
      </c>
      <c r="B5462" s="18" t="e">
        <f>VLOOKUP(J5462,Ref!A:C,3,0)</f>
        <v>#N/A</v>
      </c>
      <c r="C5462" s="18" t="e">
        <f>VLOOKUP(J5462,Ref!A:D,4,0)</f>
        <v>#N/A</v>
      </c>
      <c r="D5462" s="18" t="str">
        <f t="shared" si="258"/>
        <v>00/ene</v>
      </c>
      <c r="E5462" s="18">
        <f t="shared" si="257"/>
        <v>0</v>
      </c>
      <c r="F5462" s="18">
        <v>1</v>
      </c>
      <c r="G5462" s="18">
        <f t="shared" si="259"/>
        <v>0</v>
      </c>
    </row>
    <row r="5463" spans="1:7">
      <c r="A5463" t="e">
        <f>_xlfn.XLOOKUP(I5463,UTILIZADAS[Contacto1],UTILIZADAS[Source.Name],,0)</f>
        <v>#N/A</v>
      </c>
      <c r="B5463" s="18" t="e">
        <f>VLOOKUP(J5463,Ref!A:C,3,0)</f>
        <v>#N/A</v>
      </c>
      <c r="C5463" s="18" t="e">
        <f>VLOOKUP(J5463,Ref!A:D,4,0)</f>
        <v>#N/A</v>
      </c>
      <c r="D5463" s="18" t="str">
        <f t="shared" si="258"/>
        <v>00/ene</v>
      </c>
      <c r="E5463" s="18">
        <f t="shared" si="257"/>
        <v>0</v>
      </c>
      <c r="F5463" s="18">
        <v>1</v>
      </c>
      <c r="G5463" s="18">
        <f t="shared" si="259"/>
        <v>0</v>
      </c>
    </row>
    <row r="5464" spans="1:7">
      <c r="A5464" t="e">
        <f>_xlfn.XLOOKUP(I5464,UTILIZADAS[Contacto1],UTILIZADAS[Source.Name],,0)</f>
        <v>#N/A</v>
      </c>
      <c r="B5464" s="18" t="e">
        <f>VLOOKUP(J5464,Ref!A:C,3,0)</f>
        <v>#N/A</v>
      </c>
      <c r="C5464" s="18" t="e">
        <f>VLOOKUP(J5464,Ref!A:D,4,0)</f>
        <v>#N/A</v>
      </c>
      <c r="D5464" s="18" t="str">
        <f t="shared" si="258"/>
        <v>00/ene</v>
      </c>
      <c r="E5464" s="18">
        <f t="shared" si="257"/>
        <v>0</v>
      </c>
      <c r="F5464" s="18">
        <v>1</v>
      </c>
      <c r="G5464" s="18">
        <f t="shared" si="259"/>
        <v>0</v>
      </c>
    </row>
    <row r="5465" spans="1:7">
      <c r="A5465" t="e">
        <f>_xlfn.XLOOKUP(I5465,UTILIZADAS[Contacto1],UTILIZADAS[Source.Name],,0)</f>
        <v>#N/A</v>
      </c>
      <c r="B5465" s="18" t="e">
        <f>VLOOKUP(J5465,Ref!A:C,3,0)</f>
        <v>#N/A</v>
      </c>
      <c r="C5465" s="18" t="e">
        <f>VLOOKUP(J5465,Ref!A:D,4,0)</f>
        <v>#N/A</v>
      </c>
      <c r="D5465" s="18" t="str">
        <f t="shared" si="258"/>
        <v>00/ene</v>
      </c>
      <c r="E5465" s="18">
        <f t="shared" si="257"/>
        <v>0</v>
      </c>
      <c r="F5465" s="18">
        <v>1</v>
      </c>
      <c r="G5465" s="18">
        <f t="shared" si="259"/>
        <v>0</v>
      </c>
    </row>
    <row r="5466" spans="1:7">
      <c r="A5466" t="e">
        <f>_xlfn.XLOOKUP(I5466,UTILIZADAS[Contacto1],UTILIZADAS[Source.Name],,0)</f>
        <v>#N/A</v>
      </c>
      <c r="B5466" s="18" t="e">
        <f>VLOOKUP(J5466,Ref!A:C,3,0)</f>
        <v>#N/A</v>
      </c>
      <c r="C5466" s="18" t="e">
        <f>VLOOKUP(J5466,Ref!A:D,4,0)</f>
        <v>#N/A</v>
      </c>
      <c r="D5466" s="18" t="str">
        <f t="shared" si="258"/>
        <v>00/ene</v>
      </c>
      <c r="E5466" s="18">
        <f t="shared" si="257"/>
        <v>0</v>
      </c>
      <c r="F5466" s="18">
        <v>1</v>
      </c>
      <c r="G5466" s="18">
        <f t="shared" si="259"/>
        <v>0</v>
      </c>
    </row>
    <row r="5467" spans="1:7">
      <c r="A5467" t="e">
        <f>_xlfn.XLOOKUP(I5467,UTILIZADAS[Contacto1],UTILIZADAS[Source.Name],,0)</f>
        <v>#N/A</v>
      </c>
      <c r="B5467" s="18" t="e">
        <f>VLOOKUP(J5467,Ref!A:C,3,0)</f>
        <v>#N/A</v>
      </c>
      <c r="C5467" s="18" t="e">
        <f>VLOOKUP(J5467,Ref!A:D,4,0)</f>
        <v>#N/A</v>
      </c>
      <c r="D5467" s="18" t="str">
        <f t="shared" si="258"/>
        <v>00/ene</v>
      </c>
      <c r="E5467" s="18">
        <f t="shared" si="257"/>
        <v>0</v>
      </c>
      <c r="F5467" s="18">
        <v>1</v>
      </c>
      <c r="G5467" s="18">
        <f t="shared" si="259"/>
        <v>0</v>
      </c>
    </row>
    <row r="5468" spans="1:7">
      <c r="A5468" t="e">
        <f>_xlfn.XLOOKUP(I5468,UTILIZADAS[Contacto1],UTILIZADAS[Source.Name],,0)</f>
        <v>#N/A</v>
      </c>
      <c r="B5468" s="18" t="e">
        <f>VLOOKUP(J5468,Ref!A:C,3,0)</f>
        <v>#N/A</v>
      </c>
      <c r="C5468" s="18" t="e">
        <f>VLOOKUP(J5468,Ref!A:D,4,0)</f>
        <v>#N/A</v>
      </c>
      <c r="D5468" s="18" t="str">
        <f t="shared" si="258"/>
        <v>00/ene</v>
      </c>
      <c r="E5468" s="18">
        <f t="shared" si="257"/>
        <v>0</v>
      </c>
      <c r="F5468" s="18">
        <v>1</v>
      </c>
      <c r="G5468" s="18">
        <f t="shared" si="259"/>
        <v>0</v>
      </c>
    </row>
    <row r="5469" spans="1:7">
      <c r="A5469" t="e">
        <f>_xlfn.XLOOKUP(I5469,UTILIZADAS[Contacto1],UTILIZADAS[Source.Name],,0)</f>
        <v>#N/A</v>
      </c>
      <c r="B5469" s="18" t="e">
        <f>VLOOKUP(J5469,Ref!A:C,3,0)</f>
        <v>#N/A</v>
      </c>
      <c r="C5469" s="18" t="e">
        <f>VLOOKUP(J5469,Ref!A:D,4,0)</f>
        <v>#N/A</v>
      </c>
      <c r="D5469" s="18" t="str">
        <f t="shared" si="258"/>
        <v>00/ene</v>
      </c>
      <c r="E5469" s="18">
        <f t="shared" si="257"/>
        <v>0</v>
      </c>
      <c r="F5469" s="18">
        <v>1</v>
      </c>
      <c r="G5469" s="18">
        <f t="shared" si="259"/>
        <v>0</v>
      </c>
    </row>
    <row r="5470" spans="1:7">
      <c r="A5470" t="e">
        <f>_xlfn.XLOOKUP(I5470,UTILIZADAS[Contacto1],UTILIZADAS[Source.Name],,0)</f>
        <v>#N/A</v>
      </c>
      <c r="B5470" s="18" t="e">
        <f>VLOOKUP(J5470,Ref!A:C,3,0)</f>
        <v>#N/A</v>
      </c>
      <c r="C5470" s="18" t="e">
        <f>VLOOKUP(J5470,Ref!A:D,4,0)</f>
        <v>#N/A</v>
      </c>
      <c r="D5470" s="18" t="str">
        <f t="shared" si="258"/>
        <v>00/ene</v>
      </c>
      <c r="E5470" s="18">
        <f t="shared" si="257"/>
        <v>0</v>
      </c>
      <c r="F5470" s="18">
        <v>1</v>
      </c>
      <c r="G5470" s="18">
        <f t="shared" si="259"/>
        <v>0</v>
      </c>
    </row>
    <row r="5471" spans="1:7">
      <c r="A5471" t="e">
        <f>_xlfn.XLOOKUP(I5471,UTILIZADAS[Contacto1],UTILIZADAS[Source.Name],,0)</f>
        <v>#N/A</v>
      </c>
      <c r="B5471" s="18" t="e">
        <f>VLOOKUP(J5471,Ref!A:C,3,0)</f>
        <v>#N/A</v>
      </c>
      <c r="C5471" s="18" t="e">
        <f>VLOOKUP(J5471,Ref!A:D,4,0)</f>
        <v>#N/A</v>
      </c>
      <c r="D5471" s="18" t="str">
        <f t="shared" si="258"/>
        <v>00/ene</v>
      </c>
      <c r="E5471" s="18">
        <f t="shared" si="257"/>
        <v>0</v>
      </c>
      <c r="F5471" s="18">
        <v>1</v>
      </c>
      <c r="G5471" s="18">
        <f t="shared" si="259"/>
        <v>0</v>
      </c>
    </row>
    <row r="5472" spans="1:7">
      <c r="A5472" t="e">
        <f>_xlfn.XLOOKUP(I5472,UTILIZADAS[Contacto1],UTILIZADAS[Source.Name],,0)</f>
        <v>#N/A</v>
      </c>
      <c r="B5472" s="18" t="e">
        <f>VLOOKUP(J5472,Ref!A:C,3,0)</f>
        <v>#N/A</v>
      </c>
      <c r="C5472" s="18" t="e">
        <f>VLOOKUP(J5472,Ref!A:D,4,0)</f>
        <v>#N/A</v>
      </c>
      <c r="D5472" s="18" t="str">
        <f t="shared" si="258"/>
        <v>00/ene</v>
      </c>
      <c r="E5472" s="18">
        <f t="shared" si="257"/>
        <v>0</v>
      </c>
      <c r="F5472" s="18">
        <v>1</v>
      </c>
      <c r="G5472" s="18">
        <f t="shared" si="259"/>
        <v>0</v>
      </c>
    </row>
    <row r="5473" spans="1:7">
      <c r="A5473" t="e">
        <f>_xlfn.XLOOKUP(I5473,UTILIZADAS[Contacto1],UTILIZADAS[Source.Name],,0)</f>
        <v>#N/A</v>
      </c>
      <c r="B5473" s="18" t="e">
        <f>VLOOKUP(J5473,Ref!A:C,3,0)</f>
        <v>#N/A</v>
      </c>
      <c r="C5473" s="18" t="e">
        <f>VLOOKUP(J5473,Ref!A:D,4,0)</f>
        <v>#N/A</v>
      </c>
      <c r="D5473" s="18" t="str">
        <f t="shared" si="258"/>
        <v>00/ene</v>
      </c>
      <c r="E5473" s="18">
        <f t="shared" si="257"/>
        <v>0</v>
      </c>
      <c r="F5473" s="18">
        <v>1</v>
      </c>
      <c r="G5473" s="18">
        <f t="shared" si="259"/>
        <v>0</v>
      </c>
    </row>
    <row r="5474" spans="1:7">
      <c r="A5474" t="e">
        <f>_xlfn.XLOOKUP(I5474,UTILIZADAS[Contacto1],UTILIZADAS[Source.Name],,0)</f>
        <v>#N/A</v>
      </c>
      <c r="B5474" s="18" t="e">
        <f>VLOOKUP(J5474,Ref!A:C,3,0)</f>
        <v>#N/A</v>
      </c>
      <c r="C5474" s="18" t="e">
        <f>VLOOKUP(J5474,Ref!A:D,4,0)</f>
        <v>#N/A</v>
      </c>
      <c r="D5474" s="18" t="str">
        <f t="shared" si="258"/>
        <v>00/ene</v>
      </c>
      <c r="E5474" s="18">
        <f t="shared" si="257"/>
        <v>0</v>
      </c>
      <c r="F5474" s="18">
        <v>1</v>
      </c>
      <c r="G5474" s="18">
        <f t="shared" si="259"/>
        <v>0</v>
      </c>
    </row>
    <row r="5475" spans="1:7">
      <c r="A5475" t="e">
        <f>_xlfn.XLOOKUP(I5475,UTILIZADAS[Contacto1],UTILIZADAS[Source.Name],,0)</f>
        <v>#N/A</v>
      </c>
      <c r="B5475" s="18" t="e">
        <f>VLOOKUP(J5475,Ref!A:C,3,0)</f>
        <v>#N/A</v>
      </c>
      <c r="C5475" s="18" t="e">
        <f>VLOOKUP(J5475,Ref!A:D,4,0)</f>
        <v>#N/A</v>
      </c>
      <c r="D5475" s="18" t="str">
        <f t="shared" si="258"/>
        <v>00/ene</v>
      </c>
      <c r="E5475" s="18">
        <f t="shared" si="257"/>
        <v>0</v>
      </c>
      <c r="F5475" s="18">
        <v>1</v>
      </c>
      <c r="G5475" s="18">
        <f t="shared" si="259"/>
        <v>0</v>
      </c>
    </row>
    <row r="5476" spans="1:7">
      <c r="A5476" t="e">
        <f>_xlfn.XLOOKUP(I5476,UTILIZADAS[Contacto1],UTILIZADAS[Source.Name],,0)</f>
        <v>#N/A</v>
      </c>
      <c r="B5476" s="18" t="e">
        <f>VLOOKUP(J5476,Ref!A:C,3,0)</f>
        <v>#N/A</v>
      </c>
      <c r="C5476" s="18" t="e">
        <f>VLOOKUP(J5476,Ref!A:D,4,0)</f>
        <v>#N/A</v>
      </c>
      <c r="D5476" s="18" t="str">
        <f t="shared" si="258"/>
        <v>00/ene</v>
      </c>
      <c r="E5476" s="18">
        <f t="shared" si="257"/>
        <v>0</v>
      </c>
      <c r="F5476" s="18">
        <v>1</v>
      </c>
      <c r="G5476" s="18">
        <f t="shared" si="259"/>
        <v>0</v>
      </c>
    </row>
    <row r="5477" spans="1:7">
      <c r="A5477" t="e">
        <f>_xlfn.XLOOKUP(I5477,UTILIZADAS[Contacto1],UTILIZADAS[Source.Name],,0)</f>
        <v>#N/A</v>
      </c>
      <c r="B5477" s="18" t="e">
        <f>VLOOKUP(J5477,Ref!A:C,3,0)</f>
        <v>#N/A</v>
      </c>
      <c r="C5477" s="18" t="e">
        <f>VLOOKUP(J5477,Ref!A:D,4,0)</f>
        <v>#N/A</v>
      </c>
      <c r="D5477" s="18" t="str">
        <f t="shared" si="258"/>
        <v>00/ene</v>
      </c>
      <c r="E5477" s="18">
        <f t="shared" si="257"/>
        <v>0</v>
      </c>
      <c r="F5477" s="18">
        <v>1</v>
      </c>
      <c r="G5477" s="18">
        <f t="shared" si="259"/>
        <v>0</v>
      </c>
    </row>
    <row r="5478" spans="1:7">
      <c r="A5478" t="e">
        <f>_xlfn.XLOOKUP(I5478,UTILIZADAS[Contacto1],UTILIZADAS[Source.Name],,0)</f>
        <v>#N/A</v>
      </c>
      <c r="B5478" s="18" t="e">
        <f>VLOOKUP(J5478,Ref!A:C,3,0)</f>
        <v>#N/A</v>
      </c>
      <c r="C5478" s="18" t="e">
        <f>VLOOKUP(J5478,Ref!A:D,4,0)</f>
        <v>#N/A</v>
      </c>
      <c r="D5478" s="18" t="str">
        <f t="shared" si="258"/>
        <v>00/ene</v>
      </c>
      <c r="E5478" s="18">
        <f t="shared" si="257"/>
        <v>0</v>
      </c>
      <c r="F5478" s="18">
        <v>1</v>
      </c>
      <c r="G5478" s="18">
        <f t="shared" si="259"/>
        <v>0</v>
      </c>
    </row>
    <row r="5479" spans="1:7">
      <c r="A5479" t="e">
        <f>_xlfn.XLOOKUP(I5479,UTILIZADAS[Contacto1],UTILIZADAS[Source.Name],,0)</f>
        <v>#N/A</v>
      </c>
      <c r="B5479" s="18" t="e">
        <f>VLOOKUP(J5479,Ref!A:C,3,0)</f>
        <v>#N/A</v>
      </c>
      <c r="C5479" s="18" t="e">
        <f>VLOOKUP(J5479,Ref!A:D,4,0)</f>
        <v>#N/A</v>
      </c>
      <c r="D5479" s="18" t="str">
        <f t="shared" si="258"/>
        <v>00/ene</v>
      </c>
      <c r="E5479" s="18">
        <f t="shared" si="257"/>
        <v>0</v>
      </c>
      <c r="F5479" s="18">
        <v>1</v>
      </c>
      <c r="G5479" s="18">
        <f t="shared" si="259"/>
        <v>0</v>
      </c>
    </row>
    <row r="5480" spans="1:7">
      <c r="A5480" t="e">
        <f>_xlfn.XLOOKUP(I5480,UTILIZADAS[Contacto1],UTILIZADAS[Source.Name],,0)</f>
        <v>#N/A</v>
      </c>
      <c r="B5480" s="18" t="e">
        <f>VLOOKUP(J5480,Ref!A:C,3,0)</f>
        <v>#N/A</v>
      </c>
      <c r="C5480" s="18" t="e">
        <f>VLOOKUP(J5480,Ref!A:D,4,0)</f>
        <v>#N/A</v>
      </c>
      <c r="D5480" s="18" t="str">
        <f t="shared" si="258"/>
        <v>00/ene</v>
      </c>
      <c r="E5480" s="18">
        <f t="shared" si="257"/>
        <v>0</v>
      </c>
      <c r="F5480" s="18">
        <v>1</v>
      </c>
      <c r="G5480" s="18">
        <f t="shared" si="259"/>
        <v>0</v>
      </c>
    </row>
    <row r="5481" spans="1:7">
      <c r="A5481" t="e">
        <f>_xlfn.XLOOKUP(I5481,UTILIZADAS[Contacto1],UTILIZADAS[Source.Name],,0)</f>
        <v>#N/A</v>
      </c>
      <c r="B5481" s="18" t="e">
        <f>VLOOKUP(J5481,Ref!A:C,3,0)</f>
        <v>#N/A</v>
      </c>
      <c r="C5481" s="18" t="e">
        <f>VLOOKUP(J5481,Ref!A:D,4,0)</f>
        <v>#N/A</v>
      </c>
      <c r="D5481" s="18" t="str">
        <f t="shared" si="258"/>
        <v>00/ene</v>
      </c>
      <c r="E5481" s="18">
        <f t="shared" si="257"/>
        <v>0</v>
      </c>
      <c r="F5481" s="18">
        <v>1</v>
      </c>
      <c r="G5481" s="18">
        <f t="shared" si="259"/>
        <v>0</v>
      </c>
    </row>
    <row r="5482" spans="1:7">
      <c r="A5482" t="e">
        <f>_xlfn.XLOOKUP(I5482,UTILIZADAS[Contacto1],UTILIZADAS[Source.Name],,0)</f>
        <v>#N/A</v>
      </c>
      <c r="B5482" s="18" t="e">
        <f>VLOOKUP(J5482,Ref!A:C,3,0)</f>
        <v>#N/A</v>
      </c>
      <c r="C5482" s="18" t="e">
        <f>VLOOKUP(J5482,Ref!A:D,4,0)</f>
        <v>#N/A</v>
      </c>
      <c r="D5482" s="18" t="str">
        <f t="shared" si="258"/>
        <v>00/ene</v>
      </c>
      <c r="E5482" s="18">
        <f t="shared" si="257"/>
        <v>0</v>
      </c>
      <c r="F5482" s="18">
        <v>1</v>
      </c>
      <c r="G5482" s="18">
        <f t="shared" si="259"/>
        <v>0</v>
      </c>
    </row>
    <row r="5483" spans="1:7">
      <c r="A5483" t="e">
        <f>_xlfn.XLOOKUP(I5483,UTILIZADAS[Contacto1],UTILIZADAS[Source.Name],,0)</f>
        <v>#N/A</v>
      </c>
      <c r="B5483" s="18" t="e">
        <f>VLOOKUP(J5483,Ref!A:C,3,0)</f>
        <v>#N/A</v>
      </c>
      <c r="C5483" s="18" t="e">
        <f>VLOOKUP(J5483,Ref!A:D,4,0)</f>
        <v>#N/A</v>
      </c>
      <c r="D5483" s="18" t="str">
        <f t="shared" si="258"/>
        <v>00/ene</v>
      </c>
      <c r="E5483" s="18">
        <f t="shared" si="257"/>
        <v>0</v>
      </c>
      <c r="F5483" s="18">
        <v>1</v>
      </c>
      <c r="G5483" s="18">
        <f t="shared" si="259"/>
        <v>0</v>
      </c>
    </row>
    <row r="5484" spans="1:7">
      <c r="A5484" t="e">
        <f>_xlfn.XLOOKUP(I5484,UTILIZADAS[Contacto1],UTILIZADAS[Source.Name],,0)</f>
        <v>#N/A</v>
      </c>
      <c r="B5484" s="18" t="e">
        <f>VLOOKUP(J5484,Ref!A:C,3,0)</f>
        <v>#N/A</v>
      </c>
      <c r="C5484" s="18" t="e">
        <f>VLOOKUP(J5484,Ref!A:D,4,0)</f>
        <v>#N/A</v>
      </c>
      <c r="D5484" s="18" t="str">
        <f t="shared" si="258"/>
        <v>00/ene</v>
      </c>
      <c r="E5484" s="18">
        <f t="shared" si="257"/>
        <v>0</v>
      </c>
      <c r="F5484" s="18">
        <v>1</v>
      </c>
      <c r="G5484" s="18">
        <f t="shared" si="259"/>
        <v>0</v>
      </c>
    </row>
    <row r="5485" spans="1:7">
      <c r="A5485" t="e">
        <f>_xlfn.XLOOKUP(I5485,UTILIZADAS[Contacto1],UTILIZADAS[Source.Name],,0)</f>
        <v>#N/A</v>
      </c>
      <c r="B5485" s="18" t="e">
        <f>VLOOKUP(J5485,Ref!A:C,3,0)</f>
        <v>#N/A</v>
      </c>
      <c r="C5485" s="18" t="e">
        <f>VLOOKUP(J5485,Ref!A:D,4,0)</f>
        <v>#N/A</v>
      </c>
      <c r="D5485" s="18" t="str">
        <f t="shared" si="258"/>
        <v>00/ene</v>
      </c>
      <c r="E5485" s="18">
        <f t="shared" si="257"/>
        <v>0</v>
      </c>
      <c r="F5485" s="18">
        <v>1</v>
      </c>
      <c r="G5485" s="18">
        <f t="shared" si="259"/>
        <v>0</v>
      </c>
    </row>
    <row r="5486" spans="1:7">
      <c r="A5486" t="e">
        <f>_xlfn.XLOOKUP(I5486,UTILIZADAS[Contacto1],UTILIZADAS[Source.Name],,0)</f>
        <v>#N/A</v>
      </c>
      <c r="B5486" s="18" t="e">
        <f>VLOOKUP(J5486,Ref!A:C,3,0)</f>
        <v>#N/A</v>
      </c>
      <c r="C5486" s="18" t="e">
        <f>VLOOKUP(J5486,Ref!A:D,4,0)</f>
        <v>#N/A</v>
      </c>
      <c r="D5486" s="18" t="str">
        <f t="shared" si="258"/>
        <v>00/ene</v>
      </c>
      <c r="E5486" s="18">
        <f t="shared" si="257"/>
        <v>0</v>
      </c>
      <c r="F5486" s="18">
        <v>1</v>
      </c>
      <c r="G5486" s="18">
        <f t="shared" si="259"/>
        <v>0</v>
      </c>
    </row>
    <row r="5487" spans="1:7">
      <c r="A5487" t="e">
        <f>_xlfn.XLOOKUP(I5487,UTILIZADAS[Contacto1],UTILIZADAS[Source.Name],,0)</f>
        <v>#N/A</v>
      </c>
      <c r="B5487" s="18" t="e">
        <f>VLOOKUP(J5487,Ref!A:C,3,0)</f>
        <v>#N/A</v>
      </c>
      <c r="C5487" s="18" t="e">
        <f>VLOOKUP(J5487,Ref!A:D,4,0)</f>
        <v>#N/A</v>
      </c>
      <c r="D5487" s="18" t="str">
        <f t="shared" si="258"/>
        <v>00/ene</v>
      </c>
      <c r="E5487" s="18">
        <f t="shared" si="257"/>
        <v>0</v>
      </c>
      <c r="F5487" s="18">
        <v>1</v>
      </c>
      <c r="G5487" s="18">
        <f t="shared" si="259"/>
        <v>0</v>
      </c>
    </row>
    <row r="5488" spans="1:7">
      <c r="A5488" t="e">
        <f>_xlfn.XLOOKUP(I5488,UTILIZADAS[Contacto1],UTILIZADAS[Source.Name],,0)</f>
        <v>#N/A</v>
      </c>
      <c r="B5488" s="18" t="e">
        <f>VLOOKUP(J5488,Ref!A:C,3,0)</f>
        <v>#N/A</v>
      </c>
      <c r="C5488" s="18" t="e">
        <f>VLOOKUP(J5488,Ref!A:D,4,0)</f>
        <v>#N/A</v>
      </c>
      <c r="D5488" s="18" t="str">
        <f t="shared" si="258"/>
        <v>00/ene</v>
      </c>
      <c r="E5488" s="18">
        <f t="shared" si="257"/>
        <v>0</v>
      </c>
      <c r="F5488" s="18">
        <v>1</v>
      </c>
      <c r="G5488" s="18">
        <f t="shared" si="259"/>
        <v>0</v>
      </c>
    </row>
    <row r="5489" spans="1:7">
      <c r="A5489" t="e">
        <f>_xlfn.XLOOKUP(I5489,UTILIZADAS[Contacto1],UTILIZADAS[Source.Name],,0)</f>
        <v>#N/A</v>
      </c>
      <c r="B5489" s="18" t="e">
        <f>VLOOKUP(J5489,Ref!A:C,3,0)</f>
        <v>#N/A</v>
      </c>
      <c r="C5489" s="18" t="e">
        <f>VLOOKUP(J5489,Ref!A:D,4,0)</f>
        <v>#N/A</v>
      </c>
      <c r="D5489" s="18" t="str">
        <f t="shared" si="258"/>
        <v>00/ene</v>
      </c>
      <c r="E5489" s="18">
        <f t="shared" si="257"/>
        <v>0</v>
      </c>
      <c r="F5489" s="18">
        <v>1</v>
      </c>
      <c r="G5489" s="18">
        <f t="shared" si="259"/>
        <v>0</v>
      </c>
    </row>
    <row r="5490" spans="1:7">
      <c r="A5490" t="e">
        <f>_xlfn.XLOOKUP(I5490,UTILIZADAS[Contacto1],UTILIZADAS[Source.Name],,0)</f>
        <v>#N/A</v>
      </c>
      <c r="B5490" s="18" t="e">
        <f>VLOOKUP(J5490,Ref!A:C,3,0)</f>
        <v>#N/A</v>
      </c>
      <c r="C5490" s="18" t="e">
        <f>VLOOKUP(J5490,Ref!A:D,4,0)</f>
        <v>#N/A</v>
      </c>
      <c r="D5490" s="18" t="str">
        <f t="shared" si="258"/>
        <v>00/ene</v>
      </c>
      <c r="E5490" s="18">
        <f t="shared" si="257"/>
        <v>0</v>
      </c>
      <c r="F5490" s="18">
        <v>1</v>
      </c>
      <c r="G5490" s="18">
        <f t="shared" si="259"/>
        <v>0</v>
      </c>
    </row>
    <row r="5491" spans="1:7">
      <c r="A5491" t="e">
        <f>_xlfn.XLOOKUP(I5491,UTILIZADAS[Contacto1],UTILIZADAS[Source.Name],,0)</f>
        <v>#N/A</v>
      </c>
      <c r="B5491" s="18" t="e">
        <f>VLOOKUP(J5491,Ref!A:C,3,0)</f>
        <v>#N/A</v>
      </c>
      <c r="C5491" s="18" t="e">
        <f>VLOOKUP(J5491,Ref!A:D,4,0)</f>
        <v>#N/A</v>
      </c>
      <c r="D5491" s="18" t="str">
        <f t="shared" si="258"/>
        <v>00/ene</v>
      </c>
      <c r="E5491" s="18">
        <f t="shared" si="257"/>
        <v>0</v>
      </c>
      <c r="F5491" s="18">
        <v>1</v>
      </c>
      <c r="G5491" s="18">
        <f t="shared" si="259"/>
        <v>0</v>
      </c>
    </row>
    <row r="5492" spans="1:7">
      <c r="A5492" t="e">
        <f>_xlfn.XLOOKUP(I5492,UTILIZADAS[Contacto1],UTILIZADAS[Source.Name],,0)</f>
        <v>#N/A</v>
      </c>
      <c r="B5492" s="18" t="e">
        <f>VLOOKUP(J5492,Ref!A:C,3,0)</f>
        <v>#N/A</v>
      </c>
      <c r="C5492" s="18" t="e">
        <f>VLOOKUP(J5492,Ref!A:D,4,0)</f>
        <v>#N/A</v>
      </c>
      <c r="D5492" s="18" t="str">
        <f t="shared" si="258"/>
        <v>00/ene</v>
      </c>
      <c r="E5492" s="18">
        <f t="shared" si="257"/>
        <v>0</v>
      </c>
      <c r="F5492" s="18">
        <v>1</v>
      </c>
      <c r="G5492" s="18">
        <f t="shared" si="259"/>
        <v>0</v>
      </c>
    </row>
    <row r="5493" spans="1:7">
      <c r="A5493" t="e">
        <f>_xlfn.XLOOKUP(I5493,UTILIZADAS[Contacto1],UTILIZADAS[Source.Name],,0)</f>
        <v>#N/A</v>
      </c>
      <c r="B5493" s="18" t="e">
        <f>VLOOKUP(J5493,Ref!A:C,3,0)</f>
        <v>#N/A</v>
      </c>
      <c r="C5493" s="18" t="e">
        <f>VLOOKUP(J5493,Ref!A:D,4,0)</f>
        <v>#N/A</v>
      </c>
      <c r="D5493" s="18" t="str">
        <f t="shared" si="258"/>
        <v>00/ene</v>
      </c>
      <c r="E5493" s="18">
        <f t="shared" si="257"/>
        <v>0</v>
      </c>
      <c r="F5493" s="18">
        <v>1</v>
      </c>
      <c r="G5493" s="18">
        <f t="shared" si="259"/>
        <v>0</v>
      </c>
    </row>
    <row r="5494" spans="1:7">
      <c r="A5494" t="e">
        <f>_xlfn.XLOOKUP(I5494,UTILIZADAS[Contacto1],UTILIZADAS[Source.Name],,0)</f>
        <v>#N/A</v>
      </c>
      <c r="B5494" s="18" t="e">
        <f>VLOOKUP(J5494,Ref!A:C,3,0)</f>
        <v>#N/A</v>
      </c>
      <c r="C5494" s="18" t="e">
        <f>VLOOKUP(J5494,Ref!A:D,4,0)</f>
        <v>#N/A</v>
      </c>
      <c r="D5494" s="18" t="str">
        <f t="shared" si="258"/>
        <v>00/ene</v>
      </c>
      <c r="E5494" s="18">
        <f t="shared" si="257"/>
        <v>0</v>
      </c>
      <c r="F5494" s="18">
        <v>1</v>
      </c>
      <c r="G5494" s="18">
        <f t="shared" si="259"/>
        <v>0</v>
      </c>
    </row>
    <row r="5495" spans="1:7">
      <c r="A5495" t="e">
        <f>_xlfn.XLOOKUP(I5495,UTILIZADAS[Contacto1],UTILIZADAS[Source.Name],,0)</f>
        <v>#N/A</v>
      </c>
      <c r="B5495" s="18" t="e">
        <f>VLOOKUP(J5495,Ref!A:C,3,0)</f>
        <v>#N/A</v>
      </c>
      <c r="C5495" s="18" t="e">
        <f>VLOOKUP(J5495,Ref!A:D,4,0)</f>
        <v>#N/A</v>
      </c>
      <c r="D5495" s="18" t="str">
        <f t="shared" si="258"/>
        <v>00/ene</v>
      </c>
      <c r="E5495" s="18">
        <f t="shared" si="257"/>
        <v>0</v>
      </c>
      <c r="F5495" s="18">
        <v>1</v>
      </c>
      <c r="G5495" s="18">
        <f t="shared" si="259"/>
        <v>0</v>
      </c>
    </row>
    <row r="5496" spans="1:7">
      <c r="A5496" t="e">
        <f>_xlfn.XLOOKUP(I5496,UTILIZADAS[Contacto1],UTILIZADAS[Source.Name],,0)</f>
        <v>#N/A</v>
      </c>
      <c r="B5496" s="18" t="e">
        <f>VLOOKUP(J5496,Ref!A:C,3,0)</f>
        <v>#N/A</v>
      </c>
      <c r="C5496" s="18" t="e">
        <f>VLOOKUP(J5496,Ref!A:D,4,0)</f>
        <v>#N/A</v>
      </c>
      <c r="D5496" s="18" t="str">
        <f t="shared" si="258"/>
        <v>00/ene</v>
      </c>
      <c r="E5496" s="18">
        <f t="shared" si="257"/>
        <v>0</v>
      </c>
      <c r="F5496" s="18">
        <v>1</v>
      </c>
      <c r="G5496" s="18">
        <f t="shared" si="259"/>
        <v>0</v>
      </c>
    </row>
    <row r="5497" spans="1:7">
      <c r="A5497" t="e">
        <f>_xlfn.XLOOKUP(I5497,UTILIZADAS[Contacto1],UTILIZADAS[Source.Name],,0)</f>
        <v>#N/A</v>
      </c>
      <c r="B5497" s="18" t="e">
        <f>VLOOKUP(J5497,Ref!A:C,3,0)</f>
        <v>#N/A</v>
      </c>
      <c r="C5497" s="18" t="e">
        <f>VLOOKUP(J5497,Ref!A:D,4,0)</f>
        <v>#N/A</v>
      </c>
      <c r="D5497" s="18" t="str">
        <f t="shared" si="258"/>
        <v>00/ene</v>
      </c>
      <c r="E5497" s="18">
        <f t="shared" si="257"/>
        <v>0</v>
      </c>
      <c r="F5497" s="18">
        <v>1</v>
      </c>
      <c r="G5497" s="18">
        <f t="shared" si="259"/>
        <v>0</v>
      </c>
    </row>
    <row r="5498" spans="1:7">
      <c r="A5498" t="e">
        <f>_xlfn.XLOOKUP(I5498,UTILIZADAS[Contacto1],UTILIZADAS[Source.Name],,0)</f>
        <v>#N/A</v>
      </c>
      <c r="B5498" s="18" t="e">
        <f>VLOOKUP(J5498,Ref!A:C,3,0)</f>
        <v>#N/A</v>
      </c>
      <c r="C5498" s="18" t="e">
        <f>VLOOKUP(J5498,Ref!A:D,4,0)</f>
        <v>#N/A</v>
      </c>
      <c r="D5498" s="18" t="str">
        <f t="shared" si="258"/>
        <v>00/ene</v>
      </c>
      <c r="E5498" s="18">
        <f t="shared" si="257"/>
        <v>0</v>
      </c>
      <c r="F5498" s="18">
        <v>1</v>
      </c>
      <c r="G5498" s="18">
        <f t="shared" si="259"/>
        <v>0</v>
      </c>
    </row>
    <row r="5499" spans="1:7">
      <c r="A5499" t="e">
        <f>_xlfn.XLOOKUP(I5499,UTILIZADAS[Contacto1],UTILIZADAS[Source.Name],,0)</f>
        <v>#N/A</v>
      </c>
      <c r="B5499" s="18" t="e">
        <f>VLOOKUP(J5499,Ref!A:C,3,0)</f>
        <v>#N/A</v>
      </c>
      <c r="C5499" s="18" t="e">
        <f>VLOOKUP(J5499,Ref!A:D,4,0)</f>
        <v>#N/A</v>
      </c>
      <c r="D5499" s="18" t="str">
        <f t="shared" si="258"/>
        <v>00/ene</v>
      </c>
      <c r="E5499" s="18">
        <f t="shared" si="257"/>
        <v>0</v>
      </c>
      <c r="F5499" s="18">
        <v>1</v>
      </c>
      <c r="G5499" s="18">
        <f t="shared" si="259"/>
        <v>0</v>
      </c>
    </row>
    <row r="5500" spans="1:7">
      <c r="A5500" t="e">
        <f>_xlfn.XLOOKUP(I5500,UTILIZADAS[Contacto1],UTILIZADAS[Source.Name],,0)</f>
        <v>#N/A</v>
      </c>
      <c r="B5500" s="18" t="e">
        <f>VLOOKUP(J5500,Ref!A:C,3,0)</f>
        <v>#N/A</v>
      </c>
      <c r="C5500" s="18" t="e">
        <f>VLOOKUP(J5500,Ref!A:D,4,0)</f>
        <v>#N/A</v>
      </c>
      <c r="D5500" s="18" t="str">
        <f t="shared" si="258"/>
        <v>00/ene</v>
      </c>
      <c r="E5500" s="18">
        <f t="shared" si="257"/>
        <v>0</v>
      </c>
      <c r="F5500" s="18">
        <v>1</v>
      </c>
      <c r="G5500" s="18">
        <f t="shared" si="259"/>
        <v>0</v>
      </c>
    </row>
    <row r="5501" spans="1:7">
      <c r="A5501" t="e">
        <f>_xlfn.XLOOKUP(I5501,UTILIZADAS[Contacto1],UTILIZADAS[Source.Name],,0)</f>
        <v>#N/A</v>
      </c>
      <c r="B5501" s="18" t="e">
        <f>VLOOKUP(J5501,Ref!A:C,3,0)</f>
        <v>#N/A</v>
      </c>
      <c r="C5501" s="18" t="e">
        <f>VLOOKUP(J5501,Ref!A:D,4,0)</f>
        <v>#N/A</v>
      </c>
      <c r="D5501" s="18" t="str">
        <f t="shared" si="258"/>
        <v>00/ene</v>
      </c>
      <c r="E5501" s="18">
        <f t="shared" si="257"/>
        <v>0</v>
      </c>
      <c r="F5501" s="18">
        <v>1</v>
      </c>
      <c r="G5501" s="18">
        <f t="shared" si="259"/>
        <v>0</v>
      </c>
    </row>
    <row r="5502" spans="1:7">
      <c r="A5502" t="e">
        <f>_xlfn.XLOOKUP(I5502,UTILIZADAS[Contacto1],UTILIZADAS[Source.Name],,0)</f>
        <v>#N/A</v>
      </c>
      <c r="B5502" s="18" t="e">
        <f>VLOOKUP(J5502,Ref!A:C,3,0)</f>
        <v>#N/A</v>
      </c>
      <c r="C5502" s="18" t="e">
        <f>VLOOKUP(J5502,Ref!A:D,4,0)</f>
        <v>#N/A</v>
      </c>
      <c r="D5502" s="18" t="str">
        <f t="shared" si="258"/>
        <v>00/ene</v>
      </c>
      <c r="E5502" s="18">
        <f t="shared" si="257"/>
        <v>0</v>
      </c>
      <c r="F5502" s="18">
        <v>1</v>
      </c>
      <c r="G5502" s="18">
        <f t="shared" si="259"/>
        <v>0</v>
      </c>
    </row>
    <row r="5503" spans="1:7">
      <c r="A5503" t="e">
        <f>_xlfn.XLOOKUP(I5503,UTILIZADAS[Contacto1],UTILIZADAS[Source.Name],,0)</f>
        <v>#N/A</v>
      </c>
      <c r="B5503" s="18" t="e">
        <f>VLOOKUP(J5503,Ref!A:C,3,0)</f>
        <v>#N/A</v>
      </c>
      <c r="C5503" s="18" t="e">
        <f>VLOOKUP(J5503,Ref!A:D,4,0)</f>
        <v>#N/A</v>
      </c>
      <c r="D5503" s="18" t="str">
        <f t="shared" si="258"/>
        <v>00/ene</v>
      </c>
      <c r="E5503" s="18">
        <f t="shared" si="257"/>
        <v>0</v>
      </c>
      <c r="F5503" s="18">
        <v>1</v>
      </c>
      <c r="G5503" s="18">
        <f t="shared" si="259"/>
        <v>0</v>
      </c>
    </row>
    <row r="5504" spans="1:7">
      <c r="A5504" t="e">
        <f>_xlfn.XLOOKUP(I5504,UTILIZADAS[Contacto1],UTILIZADAS[Source.Name],,0)</f>
        <v>#N/A</v>
      </c>
      <c r="B5504" s="18" t="e">
        <f>VLOOKUP(J5504,Ref!A:C,3,0)</f>
        <v>#N/A</v>
      </c>
      <c r="C5504" s="18" t="e">
        <f>VLOOKUP(J5504,Ref!A:D,4,0)</f>
        <v>#N/A</v>
      </c>
      <c r="D5504" s="18" t="str">
        <f t="shared" si="258"/>
        <v>00/ene</v>
      </c>
      <c r="E5504" s="18">
        <f t="shared" si="257"/>
        <v>0</v>
      </c>
      <c r="F5504" s="18">
        <v>1</v>
      </c>
      <c r="G5504" s="18">
        <f t="shared" si="259"/>
        <v>0</v>
      </c>
    </row>
    <row r="5505" spans="1:7">
      <c r="A5505" t="e">
        <f>_xlfn.XLOOKUP(I5505,UTILIZADAS[Contacto1],UTILIZADAS[Source.Name],,0)</f>
        <v>#N/A</v>
      </c>
      <c r="B5505" s="18" t="e">
        <f>VLOOKUP(J5505,Ref!A:C,3,0)</f>
        <v>#N/A</v>
      </c>
      <c r="C5505" s="18" t="e">
        <f>VLOOKUP(J5505,Ref!A:D,4,0)</f>
        <v>#N/A</v>
      </c>
      <c r="D5505" s="18" t="str">
        <f t="shared" si="258"/>
        <v>00/ene</v>
      </c>
      <c r="E5505" s="18">
        <f t="shared" si="257"/>
        <v>0</v>
      </c>
      <c r="F5505" s="18">
        <v>1</v>
      </c>
      <c r="G5505" s="18">
        <f t="shared" si="259"/>
        <v>0</v>
      </c>
    </row>
    <row r="5506" spans="1:7">
      <c r="A5506" t="e">
        <f>_xlfn.XLOOKUP(I5506,UTILIZADAS[Contacto1],UTILIZADAS[Source.Name],,0)</f>
        <v>#N/A</v>
      </c>
      <c r="B5506" s="18" t="e">
        <f>VLOOKUP(J5506,Ref!A:C,3,0)</f>
        <v>#N/A</v>
      </c>
      <c r="C5506" s="18" t="e">
        <f>VLOOKUP(J5506,Ref!A:D,4,0)</f>
        <v>#N/A</v>
      </c>
      <c r="D5506" s="18" t="str">
        <f t="shared" si="258"/>
        <v>00/ene</v>
      </c>
      <c r="E5506" s="18">
        <f t="shared" ref="E5506:E5569" si="260">+COUNTIF(I:I,I5506)</f>
        <v>0</v>
      </c>
      <c r="F5506" s="18">
        <v>1</v>
      </c>
      <c r="G5506" s="18">
        <f t="shared" si="259"/>
        <v>0</v>
      </c>
    </row>
    <row r="5507" spans="1:7">
      <c r="A5507" t="e">
        <f>_xlfn.XLOOKUP(I5507,UTILIZADAS[Contacto1],UTILIZADAS[Source.Name],,0)</f>
        <v>#N/A</v>
      </c>
      <c r="B5507" s="18" t="e">
        <f>VLOOKUP(J5507,Ref!A:C,3,0)</f>
        <v>#N/A</v>
      </c>
      <c r="C5507" s="18" t="e">
        <f>VLOOKUP(J5507,Ref!A:D,4,0)</f>
        <v>#N/A</v>
      </c>
      <c r="D5507" s="18" t="str">
        <f t="shared" si="258"/>
        <v>00/ene</v>
      </c>
      <c r="E5507" s="18">
        <f t="shared" si="260"/>
        <v>0</v>
      </c>
      <c r="F5507" s="18">
        <v>1</v>
      </c>
      <c r="G5507" s="18">
        <f t="shared" si="259"/>
        <v>0</v>
      </c>
    </row>
    <row r="5508" spans="1:7">
      <c r="A5508" t="e">
        <f>_xlfn.XLOOKUP(I5508,UTILIZADAS[Contacto1],UTILIZADAS[Source.Name],,0)</f>
        <v>#N/A</v>
      </c>
      <c r="B5508" s="18" t="e">
        <f>VLOOKUP(J5508,Ref!A:C,3,0)</f>
        <v>#N/A</v>
      </c>
      <c r="C5508" s="18" t="e">
        <f>VLOOKUP(J5508,Ref!A:D,4,0)</f>
        <v>#N/A</v>
      </c>
      <c r="D5508" s="18" t="str">
        <f t="shared" si="258"/>
        <v>00/ene</v>
      </c>
      <c r="E5508" s="18">
        <f t="shared" si="260"/>
        <v>0</v>
      </c>
      <c r="F5508" s="18">
        <v>1</v>
      </c>
      <c r="G5508" s="18">
        <f t="shared" si="259"/>
        <v>0</v>
      </c>
    </row>
    <row r="5509" spans="1:7">
      <c r="A5509" t="e">
        <f>_xlfn.XLOOKUP(I5509,UTILIZADAS[Contacto1],UTILIZADAS[Source.Name],,0)</f>
        <v>#N/A</v>
      </c>
      <c r="B5509" s="18" t="e">
        <f>VLOOKUP(J5509,Ref!A:C,3,0)</f>
        <v>#N/A</v>
      </c>
      <c r="C5509" s="18" t="e">
        <f>VLOOKUP(J5509,Ref!A:D,4,0)</f>
        <v>#N/A</v>
      </c>
      <c r="D5509" s="18" t="str">
        <f t="shared" si="258"/>
        <v>00/ene</v>
      </c>
      <c r="E5509" s="18">
        <f t="shared" si="260"/>
        <v>0</v>
      </c>
      <c r="F5509" s="18">
        <v>1</v>
      </c>
      <c r="G5509" s="18">
        <f t="shared" si="259"/>
        <v>0</v>
      </c>
    </row>
    <row r="5510" spans="1:7">
      <c r="A5510" t="e">
        <f>_xlfn.XLOOKUP(I5510,UTILIZADAS[Contacto1],UTILIZADAS[Source.Name],,0)</f>
        <v>#N/A</v>
      </c>
      <c r="B5510" s="18" t="e">
        <f>VLOOKUP(J5510,Ref!A:C,3,0)</f>
        <v>#N/A</v>
      </c>
      <c r="C5510" s="18" t="e">
        <f>VLOOKUP(J5510,Ref!A:D,4,0)</f>
        <v>#N/A</v>
      </c>
      <c r="D5510" s="18" t="str">
        <f t="shared" si="258"/>
        <v>00/ene</v>
      </c>
      <c r="E5510" s="18">
        <f t="shared" si="260"/>
        <v>0</v>
      </c>
      <c r="F5510" s="18">
        <v>1</v>
      </c>
      <c r="G5510" s="18">
        <f t="shared" si="259"/>
        <v>0</v>
      </c>
    </row>
    <row r="5511" spans="1:7">
      <c r="A5511" t="e">
        <f>_xlfn.XLOOKUP(I5511,UTILIZADAS[Contacto1],UTILIZADAS[Source.Name],,0)</f>
        <v>#N/A</v>
      </c>
      <c r="B5511" s="18" t="e">
        <f>VLOOKUP(J5511,Ref!A:C,3,0)</f>
        <v>#N/A</v>
      </c>
      <c r="C5511" s="18" t="e">
        <f>VLOOKUP(J5511,Ref!A:D,4,0)</f>
        <v>#N/A</v>
      </c>
      <c r="D5511" s="18" t="str">
        <f t="shared" si="258"/>
        <v>00/ene</v>
      </c>
      <c r="E5511" s="18">
        <f t="shared" si="260"/>
        <v>0</v>
      </c>
      <c r="F5511" s="18">
        <v>1</v>
      </c>
      <c r="G5511" s="18">
        <f t="shared" si="259"/>
        <v>0</v>
      </c>
    </row>
    <row r="5512" spans="1:7">
      <c r="A5512" t="e">
        <f>_xlfn.XLOOKUP(I5512,UTILIZADAS[Contacto1],UTILIZADAS[Source.Name],,0)</f>
        <v>#N/A</v>
      </c>
      <c r="B5512" s="18" t="e">
        <f>VLOOKUP(J5512,Ref!A:C,3,0)</f>
        <v>#N/A</v>
      </c>
      <c r="C5512" s="18" t="e">
        <f>VLOOKUP(J5512,Ref!A:D,4,0)</f>
        <v>#N/A</v>
      </c>
      <c r="D5512" s="18" t="str">
        <f t="shared" si="258"/>
        <v>00/ene</v>
      </c>
      <c r="E5512" s="18">
        <f t="shared" si="260"/>
        <v>0</v>
      </c>
      <c r="F5512" s="18">
        <v>1</v>
      </c>
      <c r="G5512" s="18">
        <f t="shared" si="259"/>
        <v>0</v>
      </c>
    </row>
    <row r="5513" spans="1:7">
      <c r="A5513" t="e">
        <f>_xlfn.XLOOKUP(I5513,UTILIZADAS[Contacto1],UTILIZADAS[Source.Name],,0)</f>
        <v>#N/A</v>
      </c>
      <c r="B5513" s="18" t="e">
        <f>VLOOKUP(J5513,Ref!A:C,3,0)</f>
        <v>#N/A</v>
      </c>
      <c r="C5513" s="18" t="e">
        <f>VLOOKUP(J5513,Ref!A:D,4,0)</f>
        <v>#N/A</v>
      </c>
      <c r="D5513" s="18" t="str">
        <f t="shared" si="258"/>
        <v>00/ene</v>
      </c>
      <c r="E5513" s="18">
        <f t="shared" si="260"/>
        <v>0</v>
      </c>
      <c r="F5513" s="18">
        <v>1</v>
      </c>
      <c r="G5513" s="18">
        <f>IF(I5513=I6498,0,1)</f>
        <v>0</v>
      </c>
    </row>
    <row r="5514" spans="1:7">
      <c r="A5514" t="e">
        <f>_xlfn.XLOOKUP(I5514,UTILIZADAS[Contacto1],UTILIZADAS[Source.Name],,0)</f>
        <v>#N/A</v>
      </c>
      <c r="B5514" s="18" t="e">
        <f>VLOOKUP(J5514,Ref!A:C,3,0)</f>
        <v>#N/A</v>
      </c>
      <c r="C5514" s="18" t="e">
        <f>VLOOKUP(J5514,Ref!A:D,4,0)</f>
        <v>#N/A</v>
      </c>
      <c r="D5514" s="18" t="str">
        <f t="shared" ref="D5514:D5577" si="261">TEXT(H5514,"dd/mmm")</f>
        <v>00/ene</v>
      </c>
      <c r="E5514" s="18">
        <f t="shared" si="260"/>
        <v>0</v>
      </c>
      <c r="F5514" s="18">
        <v>1</v>
      </c>
      <c r="G5514" s="18">
        <f t="shared" ref="G5514:G5577" si="262">IF(I5514=I5515,0,1)</f>
        <v>0</v>
      </c>
    </row>
    <row r="5515" spans="1:7">
      <c r="A5515" t="e">
        <f>_xlfn.XLOOKUP(I5515,UTILIZADAS[Contacto1],UTILIZADAS[Source.Name],,0)</f>
        <v>#N/A</v>
      </c>
      <c r="B5515" s="18" t="e">
        <f>VLOOKUP(J5515,Ref!A:C,3,0)</f>
        <v>#N/A</v>
      </c>
      <c r="C5515" s="18" t="e">
        <f>VLOOKUP(J5515,Ref!A:D,4,0)</f>
        <v>#N/A</v>
      </c>
      <c r="D5515" s="18" t="str">
        <f t="shared" si="261"/>
        <v>00/ene</v>
      </c>
      <c r="E5515" s="18">
        <f t="shared" si="260"/>
        <v>0</v>
      </c>
      <c r="F5515" s="18">
        <v>1</v>
      </c>
      <c r="G5515" s="18">
        <f t="shared" si="262"/>
        <v>0</v>
      </c>
    </row>
    <row r="5516" spans="1:7">
      <c r="A5516" t="e">
        <f>_xlfn.XLOOKUP(I5516,UTILIZADAS[Contacto1],UTILIZADAS[Source.Name],,0)</f>
        <v>#N/A</v>
      </c>
      <c r="B5516" s="18" t="e">
        <f>VLOOKUP(J5516,Ref!A:C,3,0)</f>
        <v>#N/A</v>
      </c>
      <c r="C5516" s="18" t="e">
        <f>VLOOKUP(J5516,Ref!A:D,4,0)</f>
        <v>#N/A</v>
      </c>
      <c r="D5516" s="18" t="str">
        <f t="shared" si="261"/>
        <v>00/ene</v>
      </c>
      <c r="E5516" s="18">
        <f t="shared" si="260"/>
        <v>0</v>
      </c>
      <c r="F5516" s="18">
        <v>1</v>
      </c>
      <c r="G5516" s="18">
        <f t="shared" si="262"/>
        <v>0</v>
      </c>
    </row>
    <row r="5517" spans="1:7">
      <c r="A5517" t="e">
        <f>_xlfn.XLOOKUP(I5517,UTILIZADAS[Contacto1],UTILIZADAS[Source.Name],,0)</f>
        <v>#N/A</v>
      </c>
      <c r="B5517" s="18" t="e">
        <f>VLOOKUP(J5517,Ref!A:C,3,0)</f>
        <v>#N/A</v>
      </c>
      <c r="C5517" s="18" t="e">
        <f>VLOOKUP(J5517,Ref!A:D,4,0)</f>
        <v>#N/A</v>
      </c>
      <c r="D5517" s="18" t="str">
        <f t="shared" si="261"/>
        <v>00/ene</v>
      </c>
      <c r="E5517" s="18">
        <f t="shared" si="260"/>
        <v>0</v>
      </c>
      <c r="F5517" s="18">
        <v>1</v>
      </c>
      <c r="G5517" s="18">
        <f t="shared" si="262"/>
        <v>0</v>
      </c>
    </row>
    <row r="5518" spans="1:7">
      <c r="A5518" t="e">
        <f>_xlfn.XLOOKUP(I5518,UTILIZADAS[Contacto1],UTILIZADAS[Source.Name],,0)</f>
        <v>#N/A</v>
      </c>
      <c r="B5518" s="18" t="e">
        <f>VLOOKUP(J5518,Ref!A:C,3,0)</f>
        <v>#N/A</v>
      </c>
      <c r="C5518" s="18" t="e">
        <f>VLOOKUP(J5518,Ref!A:D,4,0)</f>
        <v>#N/A</v>
      </c>
      <c r="D5518" s="18" t="str">
        <f t="shared" si="261"/>
        <v>00/ene</v>
      </c>
      <c r="E5518" s="18">
        <f t="shared" si="260"/>
        <v>0</v>
      </c>
      <c r="F5518" s="18">
        <v>1</v>
      </c>
      <c r="G5518" s="18">
        <f t="shared" si="262"/>
        <v>0</v>
      </c>
    </row>
    <row r="5519" spans="1:7">
      <c r="A5519" t="e">
        <f>_xlfn.XLOOKUP(I5519,UTILIZADAS[Contacto1],UTILIZADAS[Source.Name],,0)</f>
        <v>#N/A</v>
      </c>
      <c r="B5519" s="18" t="e">
        <f>VLOOKUP(J5519,Ref!A:C,3,0)</f>
        <v>#N/A</v>
      </c>
      <c r="C5519" s="18" t="e">
        <f>VLOOKUP(J5519,Ref!A:D,4,0)</f>
        <v>#N/A</v>
      </c>
      <c r="D5519" s="18" t="str">
        <f t="shared" si="261"/>
        <v>00/ene</v>
      </c>
      <c r="E5519" s="18">
        <f t="shared" si="260"/>
        <v>0</v>
      </c>
      <c r="F5519" s="18">
        <v>1</v>
      </c>
      <c r="G5519" s="18">
        <f t="shared" si="262"/>
        <v>0</v>
      </c>
    </row>
    <row r="5520" spans="1:7">
      <c r="A5520" t="e">
        <f>_xlfn.XLOOKUP(I5520,UTILIZADAS[Contacto1],UTILIZADAS[Source.Name],,0)</f>
        <v>#N/A</v>
      </c>
      <c r="B5520" s="18" t="e">
        <f>VLOOKUP(J5520,Ref!A:C,3,0)</f>
        <v>#N/A</v>
      </c>
      <c r="C5520" s="18" t="e">
        <f>VLOOKUP(J5520,Ref!A:D,4,0)</f>
        <v>#N/A</v>
      </c>
      <c r="D5520" s="18" t="str">
        <f t="shared" si="261"/>
        <v>00/ene</v>
      </c>
      <c r="E5520" s="18">
        <f t="shared" si="260"/>
        <v>0</v>
      </c>
      <c r="F5520" s="18">
        <v>1</v>
      </c>
      <c r="G5520" s="18">
        <f t="shared" si="262"/>
        <v>0</v>
      </c>
    </row>
    <row r="5521" spans="1:7">
      <c r="A5521" t="e">
        <f>_xlfn.XLOOKUP(I5521,UTILIZADAS[Contacto1],UTILIZADAS[Source.Name],,0)</f>
        <v>#N/A</v>
      </c>
      <c r="B5521" s="18" t="e">
        <f>VLOOKUP(J5521,Ref!A:C,3,0)</f>
        <v>#N/A</v>
      </c>
      <c r="C5521" s="18" t="e">
        <f>VLOOKUP(J5521,Ref!A:D,4,0)</f>
        <v>#N/A</v>
      </c>
      <c r="D5521" s="18" t="str">
        <f t="shared" si="261"/>
        <v>00/ene</v>
      </c>
      <c r="E5521" s="18">
        <f t="shared" si="260"/>
        <v>0</v>
      </c>
      <c r="F5521" s="18">
        <v>1</v>
      </c>
      <c r="G5521" s="18">
        <f t="shared" si="262"/>
        <v>0</v>
      </c>
    </row>
    <row r="5522" spans="1:7">
      <c r="A5522" t="e">
        <f>_xlfn.XLOOKUP(I5522,UTILIZADAS[Contacto1],UTILIZADAS[Source.Name],,0)</f>
        <v>#N/A</v>
      </c>
      <c r="B5522" s="18" t="e">
        <f>VLOOKUP(J5522,Ref!A:C,3,0)</f>
        <v>#N/A</v>
      </c>
      <c r="C5522" s="18" t="e">
        <f>VLOOKUP(J5522,Ref!A:D,4,0)</f>
        <v>#N/A</v>
      </c>
      <c r="D5522" s="18" t="str">
        <f t="shared" si="261"/>
        <v>00/ene</v>
      </c>
      <c r="E5522" s="18">
        <f t="shared" si="260"/>
        <v>0</v>
      </c>
      <c r="F5522" s="18">
        <v>1</v>
      </c>
      <c r="G5522" s="18">
        <f t="shared" si="262"/>
        <v>0</v>
      </c>
    </row>
    <row r="5523" spans="1:7">
      <c r="A5523" t="e">
        <f>_xlfn.XLOOKUP(I5523,UTILIZADAS[Contacto1],UTILIZADAS[Source.Name],,0)</f>
        <v>#N/A</v>
      </c>
      <c r="B5523" s="18" t="e">
        <f>VLOOKUP(J5523,Ref!A:C,3,0)</f>
        <v>#N/A</v>
      </c>
      <c r="C5523" s="18" t="e">
        <f>VLOOKUP(J5523,Ref!A:D,4,0)</f>
        <v>#N/A</v>
      </c>
      <c r="D5523" s="18" t="str">
        <f t="shared" si="261"/>
        <v>00/ene</v>
      </c>
      <c r="E5523" s="18">
        <f t="shared" si="260"/>
        <v>0</v>
      </c>
      <c r="F5523" s="18">
        <v>1</v>
      </c>
      <c r="G5523" s="18">
        <f t="shared" si="262"/>
        <v>0</v>
      </c>
    </row>
    <row r="5524" spans="1:7">
      <c r="A5524" t="e">
        <f>_xlfn.XLOOKUP(I5524,UTILIZADAS[Contacto1],UTILIZADAS[Source.Name],,0)</f>
        <v>#N/A</v>
      </c>
      <c r="B5524" s="18" t="e">
        <f>VLOOKUP(J5524,Ref!A:C,3,0)</f>
        <v>#N/A</v>
      </c>
      <c r="C5524" s="18" t="e">
        <f>VLOOKUP(J5524,Ref!A:D,4,0)</f>
        <v>#N/A</v>
      </c>
      <c r="D5524" s="18" t="str">
        <f t="shared" si="261"/>
        <v>00/ene</v>
      </c>
      <c r="E5524" s="18">
        <f t="shared" si="260"/>
        <v>0</v>
      </c>
      <c r="F5524" s="18">
        <v>1</v>
      </c>
      <c r="G5524" s="18">
        <f t="shared" si="262"/>
        <v>0</v>
      </c>
    </row>
    <row r="5525" spans="1:7">
      <c r="A5525" t="e">
        <f>_xlfn.XLOOKUP(I5525,UTILIZADAS[Contacto1],UTILIZADAS[Source.Name],,0)</f>
        <v>#N/A</v>
      </c>
      <c r="B5525" s="18" t="e">
        <f>VLOOKUP(J5525,Ref!A:C,3,0)</f>
        <v>#N/A</v>
      </c>
      <c r="C5525" s="18" t="e">
        <f>VLOOKUP(J5525,Ref!A:D,4,0)</f>
        <v>#N/A</v>
      </c>
      <c r="D5525" s="18" t="str">
        <f t="shared" si="261"/>
        <v>00/ene</v>
      </c>
      <c r="E5525" s="18">
        <f t="shared" si="260"/>
        <v>0</v>
      </c>
      <c r="F5525" s="18">
        <v>1</v>
      </c>
      <c r="G5525" s="18">
        <f t="shared" si="262"/>
        <v>0</v>
      </c>
    </row>
    <row r="5526" spans="1:7">
      <c r="A5526" t="e">
        <f>_xlfn.XLOOKUP(I5526,UTILIZADAS[Contacto1],UTILIZADAS[Source.Name],,0)</f>
        <v>#N/A</v>
      </c>
      <c r="B5526" s="18" t="e">
        <f>VLOOKUP(J5526,Ref!A:C,3,0)</f>
        <v>#N/A</v>
      </c>
      <c r="C5526" s="18" t="e">
        <f>VLOOKUP(J5526,Ref!A:D,4,0)</f>
        <v>#N/A</v>
      </c>
      <c r="D5526" s="18" t="str">
        <f t="shared" si="261"/>
        <v>00/ene</v>
      </c>
      <c r="E5526" s="18">
        <f t="shared" si="260"/>
        <v>0</v>
      </c>
      <c r="F5526" s="18">
        <v>1</v>
      </c>
      <c r="G5526" s="18">
        <f t="shared" si="262"/>
        <v>0</v>
      </c>
    </row>
    <row r="5527" spans="1:7">
      <c r="A5527" t="e">
        <f>_xlfn.XLOOKUP(I5527,UTILIZADAS[Contacto1],UTILIZADAS[Source.Name],,0)</f>
        <v>#N/A</v>
      </c>
      <c r="B5527" s="18" t="e">
        <f>VLOOKUP(J5527,Ref!A:C,3,0)</f>
        <v>#N/A</v>
      </c>
      <c r="C5527" s="18" t="e">
        <f>VLOOKUP(J5527,Ref!A:D,4,0)</f>
        <v>#N/A</v>
      </c>
      <c r="D5527" s="18" t="str">
        <f t="shared" si="261"/>
        <v>00/ene</v>
      </c>
      <c r="E5527" s="18">
        <f t="shared" si="260"/>
        <v>0</v>
      </c>
      <c r="F5527" s="18">
        <v>1</v>
      </c>
      <c r="G5527" s="18">
        <f t="shared" si="262"/>
        <v>0</v>
      </c>
    </row>
    <row r="5528" spans="1:7">
      <c r="A5528" t="e">
        <f>_xlfn.XLOOKUP(I5528,UTILIZADAS[Contacto1],UTILIZADAS[Source.Name],,0)</f>
        <v>#N/A</v>
      </c>
      <c r="B5528" s="18" t="e">
        <f>VLOOKUP(J5528,Ref!A:C,3,0)</f>
        <v>#N/A</v>
      </c>
      <c r="C5528" s="18" t="e">
        <f>VLOOKUP(J5528,Ref!A:D,4,0)</f>
        <v>#N/A</v>
      </c>
      <c r="D5528" s="18" t="str">
        <f t="shared" si="261"/>
        <v>00/ene</v>
      </c>
      <c r="E5528" s="18">
        <f t="shared" si="260"/>
        <v>0</v>
      </c>
      <c r="F5528" s="18">
        <v>1</v>
      </c>
      <c r="G5528" s="18">
        <f t="shared" si="262"/>
        <v>0</v>
      </c>
    </row>
    <row r="5529" spans="1:7">
      <c r="A5529" t="e">
        <f>_xlfn.XLOOKUP(I5529,UTILIZADAS[Contacto1],UTILIZADAS[Source.Name],,0)</f>
        <v>#N/A</v>
      </c>
      <c r="B5529" s="18" t="e">
        <f>VLOOKUP(J5529,Ref!A:C,3,0)</f>
        <v>#N/A</v>
      </c>
      <c r="C5529" s="18" t="e">
        <f>VLOOKUP(J5529,Ref!A:D,4,0)</f>
        <v>#N/A</v>
      </c>
      <c r="D5529" s="18" t="str">
        <f t="shared" si="261"/>
        <v>00/ene</v>
      </c>
      <c r="E5529" s="18">
        <f t="shared" si="260"/>
        <v>0</v>
      </c>
      <c r="F5529" s="18">
        <v>1</v>
      </c>
      <c r="G5529" s="18">
        <f t="shared" si="262"/>
        <v>0</v>
      </c>
    </row>
    <row r="5530" spans="1:7">
      <c r="A5530" t="e">
        <f>_xlfn.XLOOKUP(I5530,UTILIZADAS[Contacto1],UTILIZADAS[Source.Name],,0)</f>
        <v>#N/A</v>
      </c>
      <c r="B5530" s="18" t="e">
        <f>VLOOKUP(J5530,Ref!A:C,3,0)</f>
        <v>#N/A</v>
      </c>
      <c r="C5530" s="18" t="e">
        <f>VLOOKUP(J5530,Ref!A:D,4,0)</f>
        <v>#N/A</v>
      </c>
      <c r="D5530" s="18" t="str">
        <f t="shared" si="261"/>
        <v>00/ene</v>
      </c>
      <c r="E5530" s="18">
        <f t="shared" si="260"/>
        <v>0</v>
      </c>
      <c r="F5530" s="18">
        <v>1</v>
      </c>
      <c r="G5530" s="18">
        <f t="shared" si="262"/>
        <v>0</v>
      </c>
    </row>
    <row r="5531" spans="1:7">
      <c r="A5531" t="e">
        <f>_xlfn.XLOOKUP(I5531,UTILIZADAS[Contacto1],UTILIZADAS[Source.Name],,0)</f>
        <v>#N/A</v>
      </c>
      <c r="B5531" s="18" t="e">
        <f>VLOOKUP(J5531,Ref!A:C,3,0)</f>
        <v>#N/A</v>
      </c>
      <c r="C5531" s="18" t="e">
        <f>VLOOKUP(J5531,Ref!A:D,4,0)</f>
        <v>#N/A</v>
      </c>
      <c r="D5531" s="18" t="str">
        <f t="shared" si="261"/>
        <v>00/ene</v>
      </c>
      <c r="E5531" s="18">
        <f t="shared" si="260"/>
        <v>0</v>
      </c>
      <c r="F5531" s="18">
        <v>1</v>
      </c>
      <c r="G5531" s="18">
        <f t="shared" si="262"/>
        <v>0</v>
      </c>
    </row>
    <row r="5532" spans="1:7">
      <c r="A5532" t="e">
        <f>_xlfn.XLOOKUP(I5532,UTILIZADAS[Contacto1],UTILIZADAS[Source.Name],,0)</f>
        <v>#N/A</v>
      </c>
      <c r="B5532" s="18" t="e">
        <f>VLOOKUP(J5532,Ref!A:C,3,0)</f>
        <v>#N/A</v>
      </c>
      <c r="C5532" s="18" t="e">
        <f>VLOOKUP(J5532,Ref!A:D,4,0)</f>
        <v>#N/A</v>
      </c>
      <c r="D5532" s="18" t="str">
        <f t="shared" si="261"/>
        <v>00/ene</v>
      </c>
      <c r="E5532" s="18">
        <f t="shared" si="260"/>
        <v>0</v>
      </c>
      <c r="F5532" s="18">
        <v>1</v>
      </c>
      <c r="G5532" s="18">
        <f t="shared" si="262"/>
        <v>0</v>
      </c>
    </row>
    <row r="5533" spans="1:7">
      <c r="A5533" t="e">
        <f>_xlfn.XLOOKUP(I5533,UTILIZADAS[Contacto1],UTILIZADAS[Source.Name],,0)</f>
        <v>#N/A</v>
      </c>
      <c r="B5533" s="18" t="e">
        <f>VLOOKUP(J5533,Ref!A:C,3,0)</f>
        <v>#N/A</v>
      </c>
      <c r="C5533" s="18" t="e">
        <f>VLOOKUP(J5533,Ref!A:D,4,0)</f>
        <v>#N/A</v>
      </c>
      <c r="D5533" s="18" t="str">
        <f t="shared" si="261"/>
        <v>00/ene</v>
      </c>
      <c r="E5533" s="18">
        <f t="shared" si="260"/>
        <v>0</v>
      </c>
      <c r="F5533" s="18">
        <v>1</v>
      </c>
      <c r="G5533" s="18">
        <f t="shared" si="262"/>
        <v>0</v>
      </c>
    </row>
    <row r="5534" spans="1:7">
      <c r="A5534" t="e">
        <f>_xlfn.XLOOKUP(I5534,UTILIZADAS[Contacto1],UTILIZADAS[Source.Name],,0)</f>
        <v>#N/A</v>
      </c>
      <c r="B5534" s="18" t="e">
        <f>VLOOKUP(J5534,Ref!A:C,3,0)</f>
        <v>#N/A</v>
      </c>
      <c r="C5534" s="18" t="e">
        <f>VLOOKUP(J5534,Ref!A:D,4,0)</f>
        <v>#N/A</v>
      </c>
      <c r="D5534" s="18" t="str">
        <f t="shared" si="261"/>
        <v>00/ene</v>
      </c>
      <c r="E5534" s="18">
        <f t="shared" si="260"/>
        <v>0</v>
      </c>
      <c r="F5534" s="18">
        <v>1</v>
      </c>
      <c r="G5534" s="18">
        <f t="shared" si="262"/>
        <v>0</v>
      </c>
    </row>
    <row r="5535" spans="1:7">
      <c r="A5535" t="e">
        <f>_xlfn.XLOOKUP(I5535,UTILIZADAS[Contacto1],UTILIZADAS[Source.Name],,0)</f>
        <v>#N/A</v>
      </c>
      <c r="B5535" s="18" t="e">
        <f>VLOOKUP(J5535,Ref!A:C,3,0)</f>
        <v>#N/A</v>
      </c>
      <c r="C5535" s="18" t="e">
        <f>VLOOKUP(J5535,Ref!A:D,4,0)</f>
        <v>#N/A</v>
      </c>
      <c r="D5535" s="18" t="str">
        <f t="shared" si="261"/>
        <v>00/ene</v>
      </c>
      <c r="E5535" s="18">
        <f t="shared" si="260"/>
        <v>0</v>
      </c>
      <c r="F5535" s="18">
        <v>1</v>
      </c>
      <c r="G5535" s="18">
        <f t="shared" si="262"/>
        <v>0</v>
      </c>
    </row>
    <row r="5536" spans="1:7">
      <c r="A5536" t="e">
        <f>_xlfn.XLOOKUP(I5536,UTILIZADAS[Contacto1],UTILIZADAS[Source.Name],,0)</f>
        <v>#N/A</v>
      </c>
      <c r="B5536" s="18" t="e">
        <f>VLOOKUP(J5536,Ref!A:C,3,0)</f>
        <v>#N/A</v>
      </c>
      <c r="C5536" s="18" t="e">
        <f>VLOOKUP(J5536,Ref!A:D,4,0)</f>
        <v>#N/A</v>
      </c>
      <c r="D5536" s="18" t="str">
        <f t="shared" si="261"/>
        <v>00/ene</v>
      </c>
      <c r="E5536" s="18">
        <f t="shared" si="260"/>
        <v>0</v>
      </c>
      <c r="F5536" s="18">
        <v>1</v>
      </c>
      <c r="G5536" s="18">
        <f t="shared" si="262"/>
        <v>0</v>
      </c>
    </row>
    <row r="5537" spans="1:7">
      <c r="A5537" t="e">
        <f>_xlfn.XLOOKUP(I5537,UTILIZADAS[Contacto1],UTILIZADAS[Source.Name],,0)</f>
        <v>#N/A</v>
      </c>
      <c r="B5537" s="18" t="e">
        <f>VLOOKUP(J5537,Ref!A:C,3,0)</f>
        <v>#N/A</v>
      </c>
      <c r="C5537" s="18" t="e">
        <f>VLOOKUP(J5537,Ref!A:D,4,0)</f>
        <v>#N/A</v>
      </c>
      <c r="D5537" s="18" t="str">
        <f t="shared" si="261"/>
        <v>00/ene</v>
      </c>
      <c r="E5537" s="18">
        <f t="shared" si="260"/>
        <v>0</v>
      </c>
      <c r="F5537" s="18">
        <v>1</v>
      </c>
      <c r="G5537" s="18">
        <f t="shared" si="262"/>
        <v>0</v>
      </c>
    </row>
    <row r="5538" spans="1:7">
      <c r="A5538" t="e">
        <f>_xlfn.XLOOKUP(I5538,UTILIZADAS[Contacto1],UTILIZADAS[Source.Name],,0)</f>
        <v>#N/A</v>
      </c>
      <c r="B5538" s="18" t="e">
        <f>VLOOKUP(J5538,Ref!A:C,3,0)</f>
        <v>#N/A</v>
      </c>
      <c r="C5538" s="18" t="e">
        <f>VLOOKUP(J5538,Ref!A:D,4,0)</f>
        <v>#N/A</v>
      </c>
      <c r="D5538" s="18" t="str">
        <f t="shared" si="261"/>
        <v>00/ene</v>
      </c>
      <c r="E5538" s="18">
        <f t="shared" si="260"/>
        <v>0</v>
      </c>
      <c r="F5538" s="18">
        <v>1</v>
      </c>
      <c r="G5538" s="18">
        <f t="shared" si="262"/>
        <v>0</v>
      </c>
    </row>
    <row r="5539" spans="1:7">
      <c r="A5539" t="e">
        <f>_xlfn.XLOOKUP(I5539,UTILIZADAS[Contacto1],UTILIZADAS[Source.Name],,0)</f>
        <v>#N/A</v>
      </c>
      <c r="B5539" s="18" t="e">
        <f>VLOOKUP(J5539,Ref!A:C,3,0)</f>
        <v>#N/A</v>
      </c>
      <c r="C5539" s="18" t="e">
        <f>VLOOKUP(J5539,Ref!A:D,4,0)</f>
        <v>#N/A</v>
      </c>
      <c r="D5539" s="18" t="str">
        <f t="shared" si="261"/>
        <v>00/ene</v>
      </c>
      <c r="E5539" s="18">
        <f t="shared" si="260"/>
        <v>0</v>
      </c>
      <c r="F5539" s="18">
        <v>1</v>
      </c>
      <c r="G5539" s="18">
        <f t="shared" si="262"/>
        <v>0</v>
      </c>
    </row>
    <row r="5540" spans="1:7">
      <c r="A5540" t="e">
        <f>_xlfn.XLOOKUP(I5540,UTILIZADAS[Contacto1],UTILIZADAS[Source.Name],,0)</f>
        <v>#N/A</v>
      </c>
      <c r="B5540" s="18" t="e">
        <f>VLOOKUP(J5540,Ref!A:C,3,0)</f>
        <v>#N/A</v>
      </c>
      <c r="C5540" s="18" t="e">
        <f>VLOOKUP(J5540,Ref!A:D,4,0)</f>
        <v>#N/A</v>
      </c>
      <c r="D5540" s="18" t="str">
        <f t="shared" si="261"/>
        <v>00/ene</v>
      </c>
      <c r="E5540" s="18">
        <f t="shared" si="260"/>
        <v>0</v>
      </c>
      <c r="F5540" s="18">
        <v>1</v>
      </c>
      <c r="G5540" s="18">
        <f t="shared" si="262"/>
        <v>0</v>
      </c>
    </row>
    <row r="5541" spans="1:7">
      <c r="A5541" t="e">
        <f>_xlfn.XLOOKUP(I5541,UTILIZADAS[Contacto1],UTILIZADAS[Source.Name],,0)</f>
        <v>#N/A</v>
      </c>
      <c r="B5541" s="18" t="e">
        <f>VLOOKUP(J5541,Ref!A:C,3,0)</f>
        <v>#N/A</v>
      </c>
      <c r="C5541" s="18" t="e">
        <f>VLOOKUP(J5541,Ref!A:D,4,0)</f>
        <v>#N/A</v>
      </c>
      <c r="D5541" s="18" t="str">
        <f t="shared" si="261"/>
        <v>00/ene</v>
      </c>
      <c r="E5541" s="18">
        <f t="shared" si="260"/>
        <v>0</v>
      </c>
      <c r="F5541" s="18">
        <v>1</v>
      </c>
      <c r="G5541" s="18">
        <f t="shared" si="262"/>
        <v>0</v>
      </c>
    </row>
    <row r="5542" spans="1:7">
      <c r="A5542" t="e">
        <f>_xlfn.XLOOKUP(I5542,UTILIZADAS[Contacto1],UTILIZADAS[Source.Name],,0)</f>
        <v>#N/A</v>
      </c>
      <c r="B5542" s="18" t="e">
        <f>VLOOKUP(J5542,Ref!A:C,3,0)</f>
        <v>#N/A</v>
      </c>
      <c r="C5542" s="18" t="e">
        <f>VLOOKUP(J5542,Ref!A:D,4,0)</f>
        <v>#N/A</v>
      </c>
      <c r="D5542" s="18" t="str">
        <f t="shared" si="261"/>
        <v>00/ene</v>
      </c>
      <c r="E5542" s="18">
        <f t="shared" si="260"/>
        <v>0</v>
      </c>
      <c r="F5542" s="18">
        <v>1</v>
      </c>
      <c r="G5542" s="18">
        <f t="shared" si="262"/>
        <v>0</v>
      </c>
    </row>
    <row r="5543" spans="1:7">
      <c r="A5543" t="e">
        <f>_xlfn.XLOOKUP(I5543,UTILIZADAS[Contacto1],UTILIZADAS[Source.Name],,0)</f>
        <v>#N/A</v>
      </c>
      <c r="B5543" s="18" t="e">
        <f>VLOOKUP(J5543,Ref!A:C,3,0)</f>
        <v>#N/A</v>
      </c>
      <c r="C5543" s="18" t="e">
        <f>VLOOKUP(J5543,Ref!A:D,4,0)</f>
        <v>#N/A</v>
      </c>
      <c r="D5543" s="18" t="str">
        <f t="shared" si="261"/>
        <v>00/ene</v>
      </c>
      <c r="E5543" s="18">
        <f t="shared" si="260"/>
        <v>0</v>
      </c>
      <c r="F5543" s="18">
        <v>1</v>
      </c>
      <c r="G5543" s="18">
        <f t="shared" si="262"/>
        <v>0</v>
      </c>
    </row>
    <row r="5544" spans="1:7">
      <c r="A5544" t="e">
        <f>_xlfn.XLOOKUP(I5544,UTILIZADAS[Contacto1],UTILIZADAS[Source.Name],,0)</f>
        <v>#N/A</v>
      </c>
      <c r="B5544" s="18" t="e">
        <f>VLOOKUP(J5544,Ref!A:C,3,0)</f>
        <v>#N/A</v>
      </c>
      <c r="C5544" s="18" t="e">
        <f>VLOOKUP(J5544,Ref!A:D,4,0)</f>
        <v>#N/A</v>
      </c>
      <c r="D5544" s="18" t="str">
        <f t="shared" si="261"/>
        <v>00/ene</v>
      </c>
      <c r="E5544" s="18">
        <f t="shared" si="260"/>
        <v>0</v>
      </c>
      <c r="F5544" s="18">
        <v>1</v>
      </c>
      <c r="G5544" s="18">
        <f t="shared" si="262"/>
        <v>0</v>
      </c>
    </row>
    <row r="5545" spans="1:7">
      <c r="A5545" t="e">
        <f>_xlfn.XLOOKUP(I5545,UTILIZADAS[Contacto1],UTILIZADAS[Source.Name],,0)</f>
        <v>#N/A</v>
      </c>
      <c r="B5545" s="18" t="e">
        <f>VLOOKUP(J5545,Ref!A:C,3,0)</f>
        <v>#N/A</v>
      </c>
      <c r="C5545" s="18" t="e">
        <f>VLOOKUP(J5545,Ref!A:D,4,0)</f>
        <v>#N/A</v>
      </c>
      <c r="D5545" s="18" t="str">
        <f t="shared" si="261"/>
        <v>00/ene</v>
      </c>
      <c r="E5545" s="18">
        <f t="shared" si="260"/>
        <v>0</v>
      </c>
      <c r="F5545" s="18">
        <v>1</v>
      </c>
      <c r="G5545" s="18">
        <f t="shared" si="262"/>
        <v>0</v>
      </c>
    </row>
    <row r="5546" spans="1:7">
      <c r="A5546" t="e">
        <f>_xlfn.XLOOKUP(I5546,UTILIZADAS[Contacto1],UTILIZADAS[Source.Name],,0)</f>
        <v>#N/A</v>
      </c>
      <c r="B5546" s="18" t="e">
        <f>VLOOKUP(J5546,Ref!A:C,3,0)</f>
        <v>#N/A</v>
      </c>
      <c r="C5546" s="18" t="e">
        <f>VLOOKUP(J5546,Ref!A:D,4,0)</f>
        <v>#N/A</v>
      </c>
      <c r="D5546" s="18" t="str">
        <f t="shared" si="261"/>
        <v>00/ene</v>
      </c>
      <c r="E5546" s="18">
        <f t="shared" si="260"/>
        <v>0</v>
      </c>
      <c r="F5546" s="18">
        <v>1</v>
      </c>
      <c r="G5546" s="18">
        <f t="shared" si="262"/>
        <v>0</v>
      </c>
    </row>
    <row r="5547" spans="1:7">
      <c r="A5547" t="e">
        <f>_xlfn.XLOOKUP(I5547,UTILIZADAS[Contacto1],UTILIZADAS[Source.Name],,0)</f>
        <v>#N/A</v>
      </c>
      <c r="B5547" s="18" t="e">
        <f>VLOOKUP(J5547,Ref!A:C,3,0)</f>
        <v>#N/A</v>
      </c>
      <c r="C5547" s="18" t="e">
        <f>VLOOKUP(J5547,Ref!A:D,4,0)</f>
        <v>#N/A</v>
      </c>
      <c r="D5547" s="18" t="str">
        <f t="shared" si="261"/>
        <v>00/ene</v>
      </c>
      <c r="E5547" s="18">
        <f t="shared" si="260"/>
        <v>0</v>
      </c>
      <c r="F5547" s="18">
        <v>1</v>
      </c>
      <c r="G5547" s="18">
        <f t="shared" si="262"/>
        <v>0</v>
      </c>
    </row>
    <row r="5548" spans="1:7">
      <c r="A5548" t="e">
        <f>_xlfn.XLOOKUP(I5548,UTILIZADAS[Contacto1],UTILIZADAS[Source.Name],,0)</f>
        <v>#N/A</v>
      </c>
      <c r="B5548" s="18" t="e">
        <f>VLOOKUP(J5548,Ref!A:C,3,0)</f>
        <v>#N/A</v>
      </c>
      <c r="C5548" s="18" t="e">
        <f>VLOOKUP(J5548,Ref!A:D,4,0)</f>
        <v>#N/A</v>
      </c>
      <c r="D5548" s="18" t="str">
        <f t="shared" si="261"/>
        <v>00/ene</v>
      </c>
      <c r="E5548" s="18">
        <f t="shared" si="260"/>
        <v>0</v>
      </c>
      <c r="F5548" s="18">
        <v>1</v>
      </c>
      <c r="G5548" s="18">
        <f t="shared" si="262"/>
        <v>0</v>
      </c>
    </row>
    <row r="5549" spans="1:7">
      <c r="A5549" t="e">
        <f>_xlfn.XLOOKUP(I5549,UTILIZADAS[Contacto1],UTILIZADAS[Source.Name],,0)</f>
        <v>#N/A</v>
      </c>
      <c r="B5549" s="18" t="e">
        <f>VLOOKUP(J5549,Ref!A:C,3,0)</f>
        <v>#N/A</v>
      </c>
      <c r="C5549" s="18" t="e">
        <f>VLOOKUP(J5549,Ref!A:D,4,0)</f>
        <v>#N/A</v>
      </c>
      <c r="D5549" s="18" t="str">
        <f t="shared" si="261"/>
        <v>00/ene</v>
      </c>
      <c r="E5549" s="18">
        <f t="shared" si="260"/>
        <v>0</v>
      </c>
      <c r="F5549" s="18">
        <v>1</v>
      </c>
      <c r="G5549" s="18">
        <f t="shared" si="262"/>
        <v>0</v>
      </c>
    </row>
    <row r="5550" spans="1:7">
      <c r="A5550" t="e">
        <f>_xlfn.XLOOKUP(I5550,UTILIZADAS[Contacto1],UTILIZADAS[Source.Name],,0)</f>
        <v>#N/A</v>
      </c>
      <c r="B5550" s="18" t="e">
        <f>VLOOKUP(J5550,Ref!A:C,3,0)</f>
        <v>#N/A</v>
      </c>
      <c r="C5550" s="18" t="e">
        <f>VLOOKUP(J5550,Ref!A:D,4,0)</f>
        <v>#N/A</v>
      </c>
      <c r="D5550" s="18" t="str">
        <f t="shared" si="261"/>
        <v>00/ene</v>
      </c>
      <c r="E5550" s="18">
        <f t="shared" si="260"/>
        <v>0</v>
      </c>
      <c r="F5550" s="18">
        <v>1</v>
      </c>
      <c r="G5550" s="18">
        <f t="shared" si="262"/>
        <v>0</v>
      </c>
    </row>
    <row r="5551" spans="1:7">
      <c r="A5551" t="e">
        <f>_xlfn.XLOOKUP(I5551,UTILIZADAS[Contacto1],UTILIZADAS[Source.Name],,0)</f>
        <v>#N/A</v>
      </c>
      <c r="B5551" s="18" t="e">
        <f>VLOOKUP(J5551,Ref!A:C,3,0)</f>
        <v>#N/A</v>
      </c>
      <c r="C5551" s="18" t="e">
        <f>VLOOKUP(J5551,Ref!A:D,4,0)</f>
        <v>#N/A</v>
      </c>
      <c r="D5551" s="18" t="str">
        <f t="shared" si="261"/>
        <v>00/ene</v>
      </c>
      <c r="E5551" s="18">
        <f t="shared" si="260"/>
        <v>0</v>
      </c>
      <c r="F5551" s="18">
        <v>1</v>
      </c>
      <c r="G5551" s="18">
        <f t="shared" si="262"/>
        <v>0</v>
      </c>
    </row>
    <row r="5552" spans="1:7">
      <c r="A5552" t="e">
        <f>_xlfn.XLOOKUP(I5552,UTILIZADAS[Contacto1],UTILIZADAS[Source.Name],,0)</f>
        <v>#N/A</v>
      </c>
      <c r="B5552" s="18" t="e">
        <f>VLOOKUP(J5552,Ref!A:C,3,0)</f>
        <v>#N/A</v>
      </c>
      <c r="C5552" s="18" t="e">
        <f>VLOOKUP(J5552,Ref!A:D,4,0)</f>
        <v>#N/A</v>
      </c>
      <c r="D5552" s="18" t="str">
        <f t="shared" si="261"/>
        <v>00/ene</v>
      </c>
      <c r="E5552" s="18">
        <f t="shared" si="260"/>
        <v>0</v>
      </c>
      <c r="F5552" s="18">
        <v>1</v>
      </c>
      <c r="G5552" s="18">
        <f t="shared" si="262"/>
        <v>0</v>
      </c>
    </row>
    <row r="5553" spans="1:7">
      <c r="A5553" t="e">
        <f>_xlfn.XLOOKUP(I5553,UTILIZADAS[Contacto1],UTILIZADAS[Source.Name],,0)</f>
        <v>#N/A</v>
      </c>
      <c r="B5553" s="18" t="e">
        <f>VLOOKUP(J5553,Ref!A:C,3,0)</f>
        <v>#N/A</v>
      </c>
      <c r="C5553" s="18" t="e">
        <f>VLOOKUP(J5553,Ref!A:D,4,0)</f>
        <v>#N/A</v>
      </c>
      <c r="D5553" s="18" t="str">
        <f t="shared" si="261"/>
        <v>00/ene</v>
      </c>
      <c r="E5553" s="18">
        <f t="shared" si="260"/>
        <v>0</v>
      </c>
      <c r="F5553" s="18">
        <v>1</v>
      </c>
      <c r="G5553" s="18">
        <f t="shared" si="262"/>
        <v>0</v>
      </c>
    </row>
    <row r="5554" spans="1:7">
      <c r="A5554" t="e">
        <f>_xlfn.XLOOKUP(I5554,UTILIZADAS[Contacto1],UTILIZADAS[Source.Name],,0)</f>
        <v>#N/A</v>
      </c>
      <c r="B5554" s="18" t="e">
        <f>VLOOKUP(J5554,Ref!A:C,3,0)</f>
        <v>#N/A</v>
      </c>
      <c r="C5554" s="18" t="e">
        <f>VLOOKUP(J5554,Ref!A:D,4,0)</f>
        <v>#N/A</v>
      </c>
      <c r="D5554" s="18" t="str">
        <f t="shared" si="261"/>
        <v>00/ene</v>
      </c>
      <c r="E5554" s="18">
        <f t="shared" si="260"/>
        <v>0</v>
      </c>
      <c r="F5554" s="18">
        <v>1</v>
      </c>
      <c r="G5554" s="18">
        <f t="shared" si="262"/>
        <v>0</v>
      </c>
    </row>
    <row r="5555" spans="1:7">
      <c r="A5555" t="e">
        <f>_xlfn.XLOOKUP(I5555,UTILIZADAS[Contacto1],UTILIZADAS[Source.Name],,0)</f>
        <v>#N/A</v>
      </c>
      <c r="B5555" s="18" t="e">
        <f>VLOOKUP(J5555,Ref!A:C,3,0)</f>
        <v>#N/A</v>
      </c>
      <c r="C5555" s="18" t="e">
        <f>VLOOKUP(J5555,Ref!A:D,4,0)</f>
        <v>#N/A</v>
      </c>
      <c r="D5555" s="18" t="str">
        <f t="shared" si="261"/>
        <v>00/ene</v>
      </c>
      <c r="E5555" s="18">
        <f t="shared" si="260"/>
        <v>0</v>
      </c>
      <c r="F5555" s="18">
        <v>1</v>
      </c>
      <c r="G5555" s="18">
        <f t="shared" si="262"/>
        <v>0</v>
      </c>
    </row>
    <row r="5556" spans="1:7">
      <c r="A5556" t="e">
        <f>_xlfn.XLOOKUP(I5556,UTILIZADAS[Contacto1],UTILIZADAS[Source.Name],,0)</f>
        <v>#N/A</v>
      </c>
      <c r="B5556" s="18" t="e">
        <f>VLOOKUP(J5556,Ref!A:C,3,0)</f>
        <v>#N/A</v>
      </c>
      <c r="C5556" s="18" t="e">
        <f>VLOOKUP(J5556,Ref!A:D,4,0)</f>
        <v>#N/A</v>
      </c>
      <c r="D5556" s="18" t="str">
        <f t="shared" si="261"/>
        <v>00/ene</v>
      </c>
      <c r="E5556" s="18">
        <f t="shared" si="260"/>
        <v>0</v>
      </c>
      <c r="F5556" s="18">
        <v>1</v>
      </c>
      <c r="G5556" s="18">
        <f t="shared" si="262"/>
        <v>0</v>
      </c>
    </row>
    <row r="5557" spans="1:7">
      <c r="A5557" t="e">
        <f>_xlfn.XLOOKUP(I5557,UTILIZADAS[Contacto1],UTILIZADAS[Source.Name],,0)</f>
        <v>#N/A</v>
      </c>
      <c r="B5557" s="18" t="e">
        <f>VLOOKUP(J5557,Ref!A:C,3,0)</f>
        <v>#N/A</v>
      </c>
      <c r="C5557" s="18" t="e">
        <f>VLOOKUP(J5557,Ref!A:D,4,0)</f>
        <v>#N/A</v>
      </c>
      <c r="D5557" s="18" t="str">
        <f t="shared" si="261"/>
        <v>00/ene</v>
      </c>
      <c r="E5557" s="18">
        <f t="shared" si="260"/>
        <v>0</v>
      </c>
      <c r="F5557" s="18">
        <v>1</v>
      </c>
      <c r="G5557" s="18">
        <f t="shared" si="262"/>
        <v>0</v>
      </c>
    </row>
    <row r="5558" spans="1:7">
      <c r="A5558" t="e">
        <f>_xlfn.XLOOKUP(I5558,UTILIZADAS[Contacto1],UTILIZADAS[Source.Name],,0)</f>
        <v>#N/A</v>
      </c>
      <c r="B5558" s="18" t="e">
        <f>VLOOKUP(J5558,Ref!A:C,3,0)</f>
        <v>#N/A</v>
      </c>
      <c r="C5558" s="18" t="e">
        <f>VLOOKUP(J5558,Ref!A:D,4,0)</f>
        <v>#N/A</v>
      </c>
      <c r="D5558" s="18" t="str">
        <f t="shared" si="261"/>
        <v>00/ene</v>
      </c>
      <c r="E5558" s="18">
        <f t="shared" si="260"/>
        <v>0</v>
      </c>
      <c r="F5558" s="18">
        <v>1</v>
      </c>
      <c r="G5558" s="18">
        <f t="shared" si="262"/>
        <v>0</v>
      </c>
    </row>
    <row r="5559" spans="1:7">
      <c r="A5559" t="e">
        <f>_xlfn.XLOOKUP(I5559,UTILIZADAS[Contacto1],UTILIZADAS[Source.Name],,0)</f>
        <v>#N/A</v>
      </c>
      <c r="B5559" s="18" t="e">
        <f>VLOOKUP(J5559,Ref!A:C,3,0)</f>
        <v>#N/A</v>
      </c>
      <c r="C5559" s="18" t="e">
        <f>VLOOKUP(J5559,Ref!A:D,4,0)</f>
        <v>#N/A</v>
      </c>
      <c r="D5559" s="18" t="str">
        <f t="shared" si="261"/>
        <v>00/ene</v>
      </c>
      <c r="E5559" s="18">
        <f t="shared" si="260"/>
        <v>0</v>
      </c>
      <c r="F5559" s="18">
        <v>1</v>
      </c>
      <c r="G5559" s="18">
        <f t="shared" si="262"/>
        <v>0</v>
      </c>
    </row>
    <row r="5560" spans="1:7">
      <c r="A5560" t="e">
        <f>_xlfn.XLOOKUP(I5560,UTILIZADAS[Contacto1],UTILIZADAS[Source.Name],,0)</f>
        <v>#N/A</v>
      </c>
      <c r="B5560" s="18" t="e">
        <f>VLOOKUP(J5560,Ref!A:C,3,0)</f>
        <v>#N/A</v>
      </c>
      <c r="C5560" s="18" t="e">
        <f>VLOOKUP(J5560,Ref!A:D,4,0)</f>
        <v>#N/A</v>
      </c>
      <c r="D5560" s="18" t="str">
        <f t="shared" si="261"/>
        <v>00/ene</v>
      </c>
      <c r="E5560" s="18">
        <f t="shared" si="260"/>
        <v>0</v>
      </c>
      <c r="F5560" s="18">
        <v>1</v>
      </c>
      <c r="G5560" s="18">
        <f t="shared" si="262"/>
        <v>0</v>
      </c>
    </row>
    <row r="5561" spans="1:7">
      <c r="A5561" t="e">
        <f>_xlfn.XLOOKUP(I5561,UTILIZADAS[Contacto1],UTILIZADAS[Source.Name],,0)</f>
        <v>#N/A</v>
      </c>
      <c r="B5561" s="18" t="e">
        <f>VLOOKUP(J5561,Ref!A:C,3,0)</f>
        <v>#N/A</v>
      </c>
      <c r="C5561" s="18" t="e">
        <f>VLOOKUP(J5561,Ref!A:D,4,0)</f>
        <v>#N/A</v>
      </c>
      <c r="D5561" s="18" t="str">
        <f t="shared" si="261"/>
        <v>00/ene</v>
      </c>
      <c r="E5561" s="18">
        <f t="shared" si="260"/>
        <v>0</v>
      </c>
      <c r="F5561" s="18">
        <v>1</v>
      </c>
      <c r="G5561" s="18">
        <f t="shared" si="262"/>
        <v>0</v>
      </c>
    </row>
    <row r="5562" spans="1:7">
      <c r="A5562" t="e">
        <f>_xlfn.XLOOKUP(I5562,UTILIZADAS[Contacto1],UTILIZADAS[Source.Name],,0)</f>
        <v>#N/A</v>
      </c>
      <c r="B5562" s="18" t="e">
        <f>VLOOKUP(J5562,Ref!A:C,3,0)</f>
        <v>#N/A</v>
      </c>
      <c r="C5562" s="18" t="e">
        <f>VLOOKUP(J5562,Ref!A:D,4,0)</f>
        <v>#N/A</v>
      </c>
      <c r="D5562" s="18" t="str">
        <f t="shared" si="261"/>
        <v>00/ene</v>
      </c>
      <c r="E5562" s="18">
        <f t="shared" si="260"/>
        <v>0</v>
      </c>
      <c r="F5562" s="18">
        <v>1</v>
      </c>
      <c r="G5562" s="18">
        <f t="shared" si="262"/>
        <v>0</v>
      </c>
    </row>
    <row r="5563" spans="1:7">
      <c r="A5563" t="e">
        <f>_xlfn.XLOOKUP(I5563,UTILIZADAS[Contacto1],UTILIZADAS[Source.Name],,0)</f>
        <v>#N/A</v>
      </c>
      <c r="B5563" s="18" t="e">
        <f>VLOOKUP(J5563,Ref!A:C,3,0)</f>
        <v>#N/A</v>
      </c>
      <c r="C5563" s="18" t="e">
        <f>VLOOKUP(J5563,Ref!A:D,4,0)</f>
        <v>#N/A</v>
      </c>
      <c r="D5563" s="18" t="str">
        <f t="shared" si="261"/>
        <v>00/ene</v>
      </c>
      <c r="E5563" s="18">
        <f t="shared" si="260"/>
        <v>0</v>
      </c>
      <c r="F5563" s="18">
        <v>1</v>
      </c>
      <c r="G5563" s="18">
        <f t="shared" si="262"/>
        <v>0</v>
      </c>
    </row>
    <row r="5564" spans="1:7">
      <c r="A5564" t="e">
        <f>_xlfn.XLOOKUP(I5564,UTILIZADAS[Contacto1],UTILIZADAS[Source.Name],,0)</f>
        <v>#N/A</v>
      </c>
      <c r="B5564" s="18" t="e">
        <f>VLOOKUP(J5564,Ref!A:C,3,0)</f>
        <v>#N/A</v>
      </c>
      <c r="C5564" s="18" t="e">
        <f>VLOOKUP(J5564,Ref!A:D,4,0)</f>
        <v>#N/A</v>
      </c>
      <c r="D5564" s="18" t="str">
        <f t="shared" si="261"/>
        <v>00/ene</v>
      </c>
      <c r="E5564" s="18">
        <f t="shared" si="260"/>
        <v>0</v>
      </c>
      <c r="F5564" s="18">
        <v>1</v>
      </c>
      <c r="G5564" s="18">
        <f t="shared" si="262"/>
        <v>0</v>
      </c>
    </row>
    <row r="5565" spans="1:7">
      <c r="A5565" t="e">
        <f>_xlfn.XLOOKUP(I5565,UTILIZADAS[Contacto1],UTILIZADAS[Source.Name],,0)</f>
        <v>#N/A</v>
      </c>
      <c r="B5565" s="18" t="e">
        <f>VLOOKUP(J5565,Ref!A:C,3,0)</f>
        <v>#N/A</v>
      </c>
      <c r="C5565" s="18" t="e">
        <f>VLOOKUP(J5565,Ref!A:D,4,0)</f>
        <v>#N/A</v>
      </c>
      <c r="D5565" s="18" t="str">
        <f t="shared" si="261"/>
        <v>00/ene</v>
      </c>
      <c r="E5565" s="18">
        <f t="shared" si="260"/>
        <v>0</v>
      </c>
      <c r="F5565" s="18">
        <v>1</v>
      </c>
      <c r="G5565" s="18">
        <f t="shared" si="262"/>
        <v>0</v>
      </c>
    </row>
    <row r="5566" spans="1:7">
      <c r="A5566" t="e">
        <f>_xlfn.XLOOKUP(I5566,UTILIZADAS[Contacto1],UTILIZADAS[Source.Name],,0)</f>
        <v>#N/A</v>
      </c>
      <c r="B5566" s="18" t="e">
        <f>VLOOKUP(J5566,Ref!A:C,3,0)</f>
        <v>#N/A</v>
      </c>
      <c r="C5566" s="18" t="e">
        <f>VLOOKUP(J5566,Ref!A:D,4,0)</f>
        <v>#N/A</v>
      </c>
      <c r="D5566" s="18" t="str">
        <f t="shared" si="261"/>
        <v>00/ene</v>
      </c>
      <c r="E5566" s="18">
        <f t="shared" si="260"/>
        <v>0</v>
      </c>
      <c r="F5566" s="18">
        <v>1</v>
      </c>
      <c r="G5566" s="18">
        <f t="shared" si="262"/>
        <v>0</v>
      </c>
    </row>
    <row r="5567" spans="1:7">
      <c r="A5567" t="e">
        <f>_xlfn.XLOOKUP(I5567,UTILIZADAS[Contacto1],UTILIZADAS[Source.Name],,0)</f>
        <v>#N/A</v>
      </c>
      <c r="B5567" s="18" t="e">
        <f>VLOOKUP(J5567,Ref!A:C,3,0)</f>
        <v>#N/A</v>
      </c>
      <c r="C5567" s="18" t="e">
        <f>VLOOKUP(J5567,Ref!A:D,4,0)</f>
        <v>#N/A</v>
      </c>
      <c r="D5567" s="18" t="str">
        <f t="shared" si="261"/>
        <v>00/ene</v>
      </c>
      <c r="E5567" s="18">
        <f t="shared" si="260"/>
        <v>0</v>
      </c>
      <c r="F5567" s="18">
        <v>1</v>
      </c>
      <c r="G5567" s="18">
        <f t="shared" si="262"/>
        <v>0</v>
      </c>
    </row>
    <row r="5568" spans="1:7">
      <c r="A5568" t="e">
        <f>_xlfn.XLOOKUP(I5568,UTILIZADAS[Contacto1],UTILIZADAS[Source.Name],,0)</f>
        <v>#N/A</v>
      </c>
      <c r="B5568" s="18" t="e">
        <f>VLOOKUP(J5568,Ref!A:C,3,0)</f>
        <v>#N/A</v>
      </c>
      <c r="C5568" s="18" t="e">
        <f>VLOOKUP(J5568,Ref!A:D,4,0)</f>
        <v>#N/A</v>
      </c>
      <c r="D5568" s="18" t="str">
        <f t="shared" si="261"/>
        <v>00/ene</v>
      </c>
      <c r="E5568" s="18">
        <f t="shared" si="260"/>
        <v>0</v>
      </c>
      <c r="F5568" s="18">
        <v>1</v>
      </c>
      <c r="G5568" s="18">
        <f t="shared" si="262"/>
        <v>0</v>
      </c>
    </row>
    <row r="5569" spans="1:7">
      <c r="A5569" t="e">
        <f>_xlfn.XLOOKUP(I5569,UTILIZADAS[Contacto1],UTILIZADAS[Source.Name],,0)</f>
        <v>#N/A</v>
      </c>
      <c r="B5569" s="18" t="e">
        <f>VLOOKUP(J5569,Ref!A:C,3,0)</f>
        <v>#N/A</v>
      </c>
      <c r="C5569" s="18" t="e">
        <f>VLOOKUP(J5569,Ref!A:D,4,0)</f>
        <v>#N/A</v>
      </c>
      <c r="D5569" s="18" t="str">
        <f t="shared" si="261"/>
        <v>00/ene</v>
      </c>
      <c r="E5569" s="18">
        <f t="shared" si="260"/>
        <v>0</v>
      </c>
      <c r="F5569" s="18">
        <v>1</v>
      </c>
      <c r="G5569" s="18">
        <f t="shared" si="262"/>
        <v>0</v>
      </c>
    </row>
    <row r="5570" spans="1:7">
      <c r="A5570" t="e">
        <f>_xlfn.XLOOKUP(I5570,UTILIZADAS[Contacto1],UTILIZADAS[Source.Name],,0)</f>
        <v>#N/A</v>
      </c>
      <c r="B5570" s="18" t="e">
        <f>VLOOKUP(J5570,Ref!A:C,3,0)</f>
        <v>#N/A</v>
      </c>
      <c r="C5570" s="18" t="e">
        <f>VLOOKUP(J5570,Ref!A:D,4,0)</f>
        <v>#N/A</v>
      </c>
      <c r="D5570" s="18" t="str">
        <f t="shared" si="261"/>
        <v>00/ene</v>
      </c>
      <c r="E5570" s="18">
        <f t="shared" ref="E5570:E5633" si="263">+COUNTIF(I:I,I5570)</f>
        <v>0</v>
      </c>
      <c r="F5570" s="18">
        <v>1</v>
      </c>
      <c r="G5570" s="18">
        <f t="shared" si="262"/>
        <v>0</v>
      </c>
    </row>
    <row r="5571" spans="1:7">
      <c r="A5571" t="e">
        <f>_xlfn.XLOOKUP(I5571,UTILIZADAS[Contacto1],UTILIZADAS[Source.Name],,0)</f>
        <v>#N/A</v>
      </c>
      <c r="B5571" s="18" t="e">
        <f>VLOOKUP(J5571,Ref!A:C,3,0)</f>
        <v>#N/A</v>
      </c>
      <c r="C5571" s="18" t="e">
        <f>VLOOKUP(J5571,Ref!A:D,4,0)</f>
        <v>#N/A</v>
      </c>
      <c r="D5571" s="18" t="str">
        <f t="shared" si="261"/>
        <v>00/ene</v>
      </c>
      <c r="E5571" s="18">
        <f t="shared" si="263"/>
        <v>0</v>
      </c>
      <c r="F5571" s="18">
        <v>1</v>
      </c>
      <c r="G5571" s="18">
        <f t="shared" si="262"/>
        <v>0</v>
      </c>
    </row>
    <row r="5572" spans="1:7">
      <c r="A5572" t="e">
        <f>_xlfn.XLOOKUP(I5572,UTILIZADAS[Contacto1],UTILIZADAS[Source.Name],,0)</f>
        <v>#N/A</v>
      </c>
      <c r="B5572" s="18" t="e">
        <f>VLOOKUP(J5572,Ref!A:C,3,0)</f>
        <v>#N/A</v>
      </c>
      <c r="C5572" s="18" t="e">
        <f>VLOOKUP(J5572,Ref!A:D,4,0)</f>
        <v>#N/A</v>
      </c>
      <c r="D5572" s="18" t="str">
        <f t="shared" si="261"/>
        <v>00/ene</v>
      </c>
      <c r="E5572" s="18">
        <f t="shared" si="263"/>
        <v>0</v>
      </c>
      <c r="F5572" s="18">
        <v>1</v>
      </c>
      <c r="G5572" s="18">
        <f t="shared" si="262"/>
        <v>0</v>
      </c>
    </row>
    <row r="5573" spans="1:7">
      <c r="A5573" t="e">
        <f>_xlfn.XLOOKUP(I5573,UTILIZADAS[Contacto1],UTILIZADAS[Source.Name],,0)</f>
        <v>#N/A</v>
      </c>
      <c r="B5573" s="18" t="e">
        <f>VLOOKUP(J5573,Ref!A:C,3,0)</f>
        <v>#N/A</v>
      </c>
      <c r="C5573" s="18" t="e">
        <f>VLOOKUP(J5573,Ref!A:D,4,0)</f>
        <v>#N/A</v>
      </c>
      <c r="D5573" s="18" t="str">
        <f t="shared" si="261"/>
        <v>00/ene</v>
      </c>
      <c r="E5573" s="18">
        <f t="shared" si="263"/>
        <v>0</v>
      </c>
      <c r="F5573" s="18">
        <v>1</v>
      </c>
      <c r="G5573" s="18">
        <f t="shared" si="262"/>
        <v>0</v>
      </c>
    </row>
    <row r="5574" spans="1:7">
      <c r="A5574" t="e">
        <f>_xlfn.XLOOKUP(I5574,UTILIZADAS[Contacto1],UTILIZADAS[Source.Name],,0)</f>
        <v>#N/A</v>
      </c>
      <c r="B5574" s="18" t="e">
        <f>VLOOKUP(J5574,Ref!A:C,3,0)</f>
        <v>#N/A</v>
      </c>
      <c r="C5574" s="18" t="e">
        <f>VLOOKUP(J5574,Ref!A:D,4,0)</f>
        <v>#N/A</v>
      </c>
      <c r="D5574" s="18" t="str">
        <f t="shared" si="261"/>
        <v>00/ene</v>
      </c>
      <c r="E5574" s="18">
        <f t="shared" si="263"/>
        <v>0</v>
      </c>
      <c r="F5574" s="18">
        <v>1</v>
      </c>
      <c r="G5574" s="18">
        <f t="shared" si="262"/>
        <v>0</v>
      </c>
    </row>
    <row r="5575" spans="1:7">
      <c r="A5575" t="e">
        <f>_xlfn.XLOOKUP(I5575,UTILIZADAS[Contacto1],UTILIZADAS[Source.Name],,0)</f>
        <v>#N/A</v>
      </c>
      <c r="B5575" s="18" t="e">
        <f>VLOOKUP(J5575,Ref!A:C,3,0)</f>
        <v>#N/A</v>
      </c>
      <c r="C5575" s="18" t="e">
        <f>VLOOKUP(J5575,Ref!A:D,4,0)</f>
        <v>#N/A</v>
      </c>
      <c r="D5575" s="18" t="str">
        <f t="shared" si="261"/>
        <v>00/ene</v>
      </c>
      <c r="E5575" s="18">
        <f t="shared" si="263"/>
        <v>0</v>
      </c>
      <c r="F5575" s="18">
        <v>1</v>
      </c>
      <c r="G5575" s="18">
        <f t="shared" si="262"/>
        <v>0</v>
      </c>
    </row>
    <row r="5576" spans="1:7">
      <c r="A5576" t="e">
        <f>_xlfn.XLOOKUP(I5576,UTILIZADAS[Contacto1],UTILIZADAS[Source.Name],,0)</f>
        <v>#N/A</v>
      </c>
      <c r="B5576" s="18" t="e">
        <f>VLOOKUP(J5576,Ref!A:C,3,0)</f>
        <v>#N/A</v>
      </c>
      <c r="C5576" s="18" t="e">
        <f>VLOOKUP(J5576,Ref!A:D,4,0)</f>
        <v>#N/A</v>
      </c>
      <c r="D5576" s="18" t="str">
        <f t="shared" si="261"/>
        <v>00/ene</v>
      </c>
      <c r="E5576" s="18">
        <f t="shared" si="263"/>
        <v>0</v>
      </c>
      <c r="F5576" s="18">
        <v>1</v>
      </c>
      <c r="G5576" s="18">
        <f t="shared" si="262"/>
        <v>0</v>
      </c>
    </row>
    <row r="5577" spans="1:7">
      <c r="A5577" t="e">
        <f>_xlfn.XLOOKUP(I5577,UTILIZADAS[Contacto1],UTILIZADAS[Source.Name],,0)</f>
        <v>#N/A</v>
      </c>
      <c r="B5577" s="18" t="e">
        <f>VLOOKUP(J5577,Ref!A:C,3,0)</f>
        <v>#N/A</v>
      </c>
      <c r="C5577" s="18" t="e">
        <f>VLOOKUP(J5577,Ref!A:D,4,0)</f>
        <v>#N/A</v>
      </c>
      <c r="D5577" s="18" t="str">
        <f t="shared" si="261"/>
        <v>00/ene</v>
      </c>
      <c r="E5577" s="18">
        <f t="shared" si="263"/>
        <v>0</v>
      </c>
      <c r="F5577" s="18">
        <v>1</v>
      </c>
      <c r="G5577" s="18">
        <f t="shared" si="262"/>
        <v>0</v>
      </c>
    </row>
    <row r="5578" spans="1:7">
      <c r="A5578" t="e">
        <f>_xlfn.XLOOKUP(I5578,UTILIZADAS[Contacto1],UTILIZADAS[Source.Name],,0)</f>
        <v>#N/A</v>
      </c>
      <c r="B5578" s="18" t="e">
        <f>VLOOKUP(J5578,Ref!A:C,3,0)</f>
        <v>#N/A</v>
      </c>
      <c r="C5578" s="18" t="e">
        <f>VLOOKUP(J5578,Ref!A:D,4,0)</f>
        <v>#N/A</v>
      </c>
      <c r="D5578" s="18" t="str">
        <f t="shared" ref="D5578:D5641" si="264">TEXT(H5578,"dd/mmm")</f>
        <v>00/ene</v>
      </c>
      <c r="E5578" s="18">
        <f t="shared" si="263"/>
        <v>0</v>
      </c>
      <c r="F5578" s="18">
        <v>1</v>
      </c>
      <c r="G5578" s="18">
        <f t="shared" ref="G5578:G5641" si="265">IF(I5578=I5579,0,1)</f>
        <v>0</v>
      </c>
    </row>
    <row r="5579" spans="1:7">
      <c r="A5579" t="e">
        <f>_xlfn.XLOOKUP(I5579,UTILIZADAS[Contacto1],UTILIZADAS[Source.Name],,0)</f>
        <v>#N/A</v>
      </c>
      <c r="B5579" s="18" t="e">
        <f>VLOOKUP(J5579,Ref!A:C,3,0)</f>
        <v>#N/A</v>
      </c>
      <c r="C5579" s="18" t="e">
        <f>VLOOKUP(J5579,Ref!A:D,4,0)</f>
        <v>#N/A</v>
      </c>
      <c r="D5579" s="18" t="str">
        <f t="shared" si="264"/>
        <v>00/ene</v>
      </c>
      <c r="E5579" s="18">
        <f t="shared" si="263"/>
        <v>0</v>
      </c>
      <c r="F5579" s="18">
        <v>1</v>
      </c>
      <c r="G5579" s="18">
        <f t="shared" si="265"/>
        <v>0</v>
      </c>
    </row>
    <row r="5580" spans="1:7">
      <c r="A5580" t="e">
        <f>_xlfn.XLOOKUP(I5580,UTILIZADAS[Contacto1],UTILIZADAS[Source.Name],,0)</f>
        <v>#N/A</v>
      </c>
      <c r="B5580" s="18" t="e">
        <f>VLOOKUP(J5580,Ref!A:C,3,0)</f>
        <v>#N/A</v>
      </c>
      <c r="C5580" s="18" t="e">
        <f>VLOOKUP(J5580,Ref!A:D,4,0)</f>
        <v>#N/A</v>
      </c>
      <c r="D5580" s="18" t="str">
        <f t="shared" si="264"/>
        <v>00/ene</v>
      </c>
      <c r="E5580" s="18">
        <f t="shared" si="263"/>
        <v>0</v>
      </c>
      <c r="F5580" s="18">
        <v>1</v>
      </c>
      <c r="G5580" s="18">
        <f t="shared" si="265"/>
        <v>0</v>
      </c>
    </row>
    <row r="5581" spans="1:7">
      <c r="A5581" t="e">
        <f>_xlfn.XLOOKUP(I5581,UTILIZADAS[Contacto1],UTILIZADAS[Source.Name],,0)</f>
        <v>#N/A</v>
      </c>
      <c r="B5581" s="18" t="e">
        <f>VLOOKUP(J5581,Ref!A:C,3,0)</f>
        <v>#N/A</v>
      </c>
      <c r="C5581" s="18" t="e">
        <f>VLOOKUP(J5581,Ref!A:D,4,0)</f>
        <v>#N/A</v>
      </c>
      <c r="D5581" s="18" t="str">
        <f t="shared" si="264"/>
        <v>00/ene</v>
      </c>
      <c r="E5581" s="18">
        <f t="shared" si="263"/>
        <v>0</v>
      </c>
      <c r="F5581" s="18">
        <v>1</v>
      </c>
      <c r="G5581" s="18">
        <f t="shared" si="265"/>
        <v>0</v>
      </c>
    </row>
    <row r="5582" spans="1:7">
      <c r="A5582" t="e">
        <f>_xlfn.XLOOKUP(I5582,UTILIZADAS[Contacto1],UTILIZADAS[Source.Name],,0)</f>
        <v>#N/A</v>
      </c>
      <c r="B5582" s="18" t="e">
        <f>VLOOKUP(J5582,Ref!A:C,3,0)</f>
        <v>#N/A</v>
      </c>
      <c r="C5582" s="18" t="e">
        <f>VLOOKUP(J5582,Ref!A:D,4,0)</f>
        <v>#N/A</v>
      </c>
      <c r="D5582" s="18" t="str">
        <f t="shared" si="264"/>
        <v>00/ene</v>
      </c>
      <c r="E5582" s="18">
        <f t="shared" si="263"/>
        <v>0</v>
      </c>
      <c r="F5582" s="18">
        <v>1</v>
      </c>
      <c r="G5582" s="18">
        <f t="shared" si="265"/>
        <v>0</v>
      </c>
    </row>
    <row r="5583" spans="1:7">
      <c r="A5583" t="e">
        <f>_xlfn.XLOOKUP(I5583,UTILIZADAS[Contacto1],UTILIZADAS[Source.Name],,0)</f>
        <v>#N/A</v>
      </c>
      <c r="B5583" s="18" t="e">
        <f>VLOOKUP(J5583,Ref!A:C,3,0)</f>
        <v>#N/A</v>
      </c>
      <c r="C5583" s="18" t="e">
        <f>VLOOKUP(J5583,Ref!A:D,4,0)</f>
        <v>#N/A</v>
      </c>
      <c r="D5583" s="18" t="str">
        <f t="shared" si="264"/>
        <v>00/ene</v>
      </c>
      <c r="E5583" s="18">
        <f t="shared" si="263"/>
        <v>0</v>
      </c>
      <c r="F5583" s="18">
        <v>1</v>
      </c>
      <c r="G5583" s="18">
        <f t="shared" si="265"/>
        <v>0</v>
      </c>
    </row>
    <row r="5584" spans="1:7">
      <c r="A5584" t="e">
        <f>_xlfn.XLOOKUP(I5584,UTILIZADAS[Contacto1],UTILIZADAS[Source.Name],,0)</f>
        <v>#N/A</v>
      </c>
      <c r="B5584" s="18" t="e">
        <f>VLOOKUP(J5584,Ref!A:C,3,0)</f>
        <v>#N/A</v>
      </c>
      <c r="C5584" s="18" t="e">
        <f>VLOOKUP(J5584,Ref!A:D,4,0)</f>
        <v>#N/A</v>
      </c>
      <c r="D5584" s="18" t="str">
        <f t="shared" si="264"/>
        <v>00/ene</v>
      </c>
      <c r="E5584" s="18">
        <f t="shared" si="263"/>
        <v>0</v>
      </c>
      <c r="F5584" s="18">
        <v>1</v>
      </c>
      <c r="G5584" s="18">
        <f t="shared" si="265"/>
        <v>0</v>
      </c>
    </row>
    <row r="5585" spans="1:7">
      <c r="A5585" t="e">
        <f>_xlfn.XLOOKUP(I5585,UTILIZADAS[Contacto1],UTILIZADAS[Source.Name],,0)</f>
        <v>#N/A</v>
      </c>
      <c r="B5585" s="18" t="e">
        <f>VLOOKUP(J5585,Ref!A:C,3,0)</f>
        <v>#N/A</v>
      </c>
      <c r="C5585" s="18" t="e">
        <f>VLOOKUP(J5585,Ref!A:D,4,0)</f>
        <v>#N/A</v>
      </c>
      <c r="D5585" s="18" t="str">
        <f t="shared" si="264"/>
        <v>00/ene</v>
      </c>
      <c r="E5585" s="18">
        <f t="shared" si="263"/>
        <v>0</v>
      </c>
      <c r="F5585" s="18">
        <v>1</v>
      </c>
      <c r="G5585" s="18">
        <f t="shared" si="265"/>
        <v>0</v>
      </c>
    </row>
    <row r="5586" spans="1:7">
      <c r="A5586" t="e">
        <f>_xlfn.XLOOKUP(I5586,UTILIZADAS[Contacto1],UTILIZADAS[Source.Name],,0)</f>
        <v>#N/A</v>
      </c>
      <c r="B5586" s="18" t="e">
        <f>VLOOKUP(J5586,Ref!A:C,3,0)</f>
        <v>#N/A</v>
      </c>
      <c r="C5586" s="18" t="e">
        <f>VLOOKUP(J5586,Ref!A:D,4,0)</f>
        <v>#N/A</v>
      </c>
      <c r="D5586" s="18" t="str">
        <f t="shared" si="264"/>
        <v>00/ene</v>
      </c>
      <c r="E5586" s="18">
        <f t="shared" si="263"/>
        <v>0</v>
      </c>
      <c r="F5586" s="18">
        <v>1</v>
      </c>
      <c r="G5586" s="18">
        <f t="shared" si="265"/>
        <v>0</v>
      </c>
    </row>
    <row r="5587" spans="1:7">
      <c r="A5587" t="e">
        <f>_xlfn.XLOOKUP(I5587,UTILIZADAS[Contacto1],UTILIZADAS[Source.Name],,0)</f>
        <v>#N/A</v>
      </c>
      <c r="B5587" s="18" t="e">
        <f>VLOOKUP(J5587,Ref!A:C,3,0)</f>
        <v>#N/A</v>
      </c>
      <c r="C5587" s="18" t="e">
        <f>VLOOKUP(J5587,Ref!A:D,4,0)</f>
        <v>#N/A</v>
      </c>
      <c r="D5587" s="18" t="str">
        <f t="shared" si="264"/>
        <v>00/ene</v>
      </c>
      <c r="E5587" s="18">
        <f t="shared" si="263"/>
        <v>0</v>
      </c>
      <c r="F5587" s="18">
        <v>1</v>
      </c>
      <c r="G5587" s="18">
        <f t="shared" si="265"/>
        <v>0</v>
      </c>
    </row>
    <row r="5588" spans="1:7">
      <c r="A5588" t="e">
        <f>_xlfn.XLOOKUP(I5588,UTILIZADAS[Contacto1],UTILIZADAS[Source.Name],,0)</f>
        <v>#N/A</v>
      </c>
      <c r="B5588" s="18" t="e">
        <f>VLOOKUP(J5588,Ref!A:C,3,0)</f>
        <v>#N/A</v>
      </c>
      <c r="C5588" s="18" t="e">
        <f>VLOOKUP(J5588,Ref!A:D,4,0)</f>
        <v>#N/A</v>
      </c>
      <c r="D5588" s="18" t="str">
        <f t="shared" si="264"/>
        <v>00/ene</v>
      </c>
      <c r="E5588" s="18">
        <f t="shared" si="263"/>
        <v>0</v>
      </c>
      <c r="F5588" s="18">
        <v>1</v>
      </c>
      <c r="G5588" s="18">
        <f t="shared" si="265"/>
        <v>0</v>
      </c>
    </row>
    <row r="5589" spans="1:7">
      <c r="A5589" t="e">
        <f>_xlfn.XLOOKUP(I5589,UTILIZADAS[Contacto1],UTILIZADAS[Source.Name],,0)</f>
        <v>#N/A</v>
      </c>
      <c r="B5589" s="18" t="e">
        <f>VLOOKUP(J5589,Ref!A:C,3,0)</f>
        <v>#N/A</v>
      </c>
      <c r="C5589" s="18" t="e">
        <f>VLOOKUP(J5589,Ref!A:D,4,0)</f>
        <v>#N/A</v>
      </c>
      <c r="D5589" s="18" t="str">
        <f t="shared" si="264"/>
        <v>00/ene</v>
      </c>
      <c r="E5589" s="18">
        <f t="shared" si="263"/>
        <v>0</v>
      </c>
      <c r="F5589" s="18">
        <v>1</v>
      </c>
      <c r="G5589" s="18">
        <f t="shared" si="265"/>
        <v>0</v>
      </c>
    </row>
    <row r="5590" spans="1:7">
      <c r="A5590" t="e">
        <f>_xlfn.XLOOKUP(I5590,UTILIZADAS[Contacto1],UTILIZADAS[Source.Name],,0)</f>
        <v>#N/A</v>
      </c>
      <c r="B5590" s="18" t="e">
        <f>VLOOKUP(J5590,Ref!A:C,3,0)</f>
        <v>#N/A</v>
      </c>
      <c r="C5590" s="18" t="e">
        <f>VLOOKUP(J5590,Ref!A:D,4,0)</f>
        <v>#N/A</v>
      </c>
      <c r="D5590" s="18" t="str">
        <f t="shared" si="264"/>
        <v>00/ene</v>
      </c>
      <c r="E5590" s="18">
        <f t="shared" si="263"/>
        <v>0</v>
      </c>
      <c r="F5590" s="18">
        <v>1</v>
      </c>
      <c r="G5590" s="18">
        <f t="shared" si="265"/>
        <v>0</v>
      </c>
    </row>
    <row r="5591" spans="1:7">
      <c r="A5591" t="e">
        <f>_xlfn.XLOOKUP(I5591,UTILIZADAS[Contacto1],UTILIZADAS[Source.Name],,0)</f>
        <v>#N/A</v>
      </c>
      <c r="B5591" s="18" t="e">
        <f>VLOOKUP(J5591,Ref!A:C,3,0)</f>
        <v>#N/A</v>
      </c>
      <c r="C5591" s="18" t="e">
        <f>VLOOKUP(J5591,Ref!A:D,4,0)</f>
        <v>#N/A</v>
      </c>
      <c r="D5591" s="18" t="str">
        <f t="shared" si="264"/>
        <v>00/ene</v>
      </c>
      <c r="E5591" s="18">
        <f t="shared" si="263"/>
        <v>0</v>
      </c>
      <c r="F5591" s="18">
        <v>1</v>
      </c>
      <c r="G5591" s="18">
        <f t="shared" si="265"/>
        <v>0</v>
      </c>
    </row>
    <row r="5592" spans="1:7">
      <c r="A5592" t="e">
        <f>_xlfn.XLOOKUP(I5592,UTILIZADAS[Contacto1],UTILIZADAS[Source.Name],,0)</f>
        <v>#N/A</v>
      </c>
      <c r="B5592" s="18" t="e">
        <f>VLOOKUP(J5592,Ref!A:C,3,0)</f>
        <v>#N/A</v>
      </c>
      <c r="C5592" s="18" t="e">
        <f>VLOOKUP(J5592,Ref!A:D,4,0)</f>
        <v>#N/A</v>
      </c>
      <c r="D5592" s="18" t="str">
        <f t="shared" si="264"/>
        <v>00/ene</v>
      </c>
      <c r="E5592" s="18">
        <f t="shared" si="263"/>
        <v>0</v>
      </c>
      <c r="F5592" s="18">
        <v>1</v>
      </c>
      <c r="G5592" s="18">
        <f t="shared" si="265"/>
        <v>0</v>
      </c>
    </row>
    <row r="5593" spans="1:7">
      <c r="A5593" t="e">
        <f>_xlfn.XLOOKUP(I5593,UTILIZADAS[Contacto1],UTILIZADAS[Source.Name],,0)</f>
        <v>#N/A</v>
      </c>
      <c r="B5593" s="18" t="e">
        <f>VLOOKUP(J5593,Ref!A:C,3,0)</f>
        <v>#N/A</v>
      </c>
      <c r="C5593" s="18" t="e">
        <f>VLOOKUP(J5593,Ref!A:D,4,0)</f>
        <v>#N/A</v>
      </c>
      <c r="D5593" s="18" t="str">
        <f t="shared" si="264"/>
        <v>00/ene</v>
      </c>
      <c r="E5593" s="18">
        <f t="shared" si="263"/>
        <v>0</v>
      </c>
      <c r="F5593" s="18">
        <v>1</v>
      </c>
      <c r="G5593" s="18">
        <f t="shared" si="265"/>
        <v>0</v>
      </c>
    </row>
    <row r="5594" spans="1:7">
      <c r="A5594" t="e">
        <f>_xlfn.XLOOKUP(I5594,UTILIZADAS[Contacto1],UTILIZADAS[Source.Name],,0)</f>
        <v>#N/A</v>
      </c>
      <c r="B5594" s="18" t="e">
        <f>VLOOKUP(J5594,Ref!A:C,3,0)</f>
        <v>#N/A</v>
      </c>
      <c r="C5594" s="18" t="e">
        <f>VLOOKUP(J5594,Ref!A:D,4,0)</f>
        <v>#N/A</v>
      </c>
      <c r="D5594" s="18" t="str">
        <f t="shared" si="264"/>
        <v>00/ene</v>
      </c>
      <c r="E5594" s="18">
        <f t="shared" si="263"/>
        <v>0</v>
      </c>
      <c r="F5594" s="18">
        <v>1</v>
      </c>
      <c r="G5594" s="18">
        <f t="shared" si="265"/>
        <v>0</v>
      </c>
    </row>
    <row r="5595" spans="1:7">
      <c r="A5595" t="e">
        <f>_xlfn.XLOOKUP(I5595,UTILIZADAS[Contacto1],UTILIZADAS[Source.Name],,0)</f>
        <v>#N/A</v>
      </c>
      <c r="B5595" s="18" t="e">
        <f>VLOOKUP(J5595,Ref!A:C,3,0)</f>
        <v>#N/A</v>
      </c>
      <c r="C5595" s="18" t="e">
        <f>VLOOKUP(J5595,Ref!A:D,4,0)</f>
        <v>#N/A</v>
      </c>
      <c r="D5595" s="18" t="str">
        <f t="shared" si="264"/>
        <v>00/ene</v>
      </c>
      <c r="E5595" s="18">
        <f t="shared" si="263"/>
        <v>0</v>
      </c>
      <c r="F5595" s="18">
        <v>1</v>
      </c>
      <c r="G5595" s="18">
        <f t="shared" si="265"/>
        <v>0</v>
      </c>
    </row>
    <row r="5596" spans="1:7">
      <c r="A5596" t="e">
        <f>_xlfn.XLOOKUP(I5596,UTILIZADAS[Contacto1],UTILIZADAS[Source.Name],,0)</f>
        <v>#N/A</v>
      </c>
      <c r="B5596" s="18" t="e">
        <f>VLOOKUP(J5596,Ref!A:C,3,0)</f>
        <v>#N/A</v>
      </c>
      <c r="C5596" s="18" t="e">
        <f>VLOOKUP(J5596,Ref!A:D,4,0)</f>
        <v>#N/A</v>
      </c>
      <c r="D5596" s="18" t="str">
        <f t="shared" si="264"/>
        <v>00/ene</v>
      </c>
      <c r="E5596" s="18">
        <f t="shared" si="263"/>
        <v>0</v>
      </c>
      <c r="F5596" s="18">
        <v>1</v>
      </c>
      <c r="G5596" s="18">
        <f t="shared" si="265"/>
        <v>0</v>
      </c>
    </row>
    <row r="5597" spans="1:7">
      <c r="A5597" t="e">
        <f>_xlfn.XLOOKUP(I5597,UTILIZADAS[Contacto1],UTILIZADAS[Source.Name],,0)</f>
        <v>#N/A</v>
      </c>
      <c r="B5597" s="18" t="e">
        <f>VLOOKUP(J5597,Ref!A:C,3,0)</f>
        <v>#N/A</v>
      </c>
      <c r="C5597" s="18" t="e">
        <f>VLOOKUP(J5597,Ref!A:D,4,0)</f>
        <v>#N/A</v>
      </c>
      <c r="D5597" s="18" t="str">
        <f t="shared" si="264"/>
        <v>00/ene</v>
      </c>
      <c r="E5597" s="18">
        <f t="shared" si="263"/>
        <v>0</v>
      </c>
      <c r="F5597" s="18">
        <v>1</v>
      </c>
      <c r="G5597" s="18">
        <f t="shared" si="265"/>
        <v>0</v>
      </c>
    </row>
    <row r="5598" spans="1:7">
      <c r="A5598" t="e">
        <f>_xlfn.XLOOKUP(I5598,UTILIZADAS[Contacto1],UTILIZADAS[Source.Name],,0)</f>
        <v>#N/A</v>
      </c>
      <c r="B5598" s="18" t="e">
        <f>VLOOKUP(J5598,Ref!A:C,3,0)</f>
        <v>#N/A</v>
      </c>
      <c r="C5598" s="18" t="e">
        <f>VLOOKUP(J5598,Ref!A:D,4,0)</f>
        <v>#N/A</v>
      </c>
      <c r="D5598" s="18" t="str">
        <f t="shared" si="264"/>
        <v>00/ene</v>
      </c>
      <c r="E5598" s="18">
        <f t="shared" si="263"/>
        <v>0</v>
      </c>
      <c r="F5598" s="18">
        <v>1</v>
      </c>
      <c r="G5598" s="18">
        <f t="shared" si="265"/>
        <v>0</v>
      </c>
    </row>
    <row r="5599" spans="1:7">
      <c r="A5599" t="e">
        <f>_xlfn.XLOOKUP(I5599,UTILIZADAS[Contacto1],UTILIZADAS[Source.Name],,0)</f>
        <v>#N/A</v>
      </c>
      <c r="B5599" s="18" t="e">
        <f>VLOOKUP(J5599,Ref!A:C,3,0)</f>
        <v>#N/A</v>
      </c>
      <c r="C5599" s="18" t="e">
        <f>VLOOKUP(J5599,Ref!A:D,4,0)</f>
        <v>#N/A</v>
      </c>
      <c r="D5599" s="18" t="str">
        <f t="shared" si="264"/>
        <v>00/ene</v>
      </c>
      <c r="E5599" s="18">
        <f t="shared" si="263"/>
        <v>0</v>
      </c>
      <c r="F5599" s="18">
        <v>1</v>
      </c>
      <c r="G5599" s="18">
        <f t="shared" si="265"/>
        <v>0</v>
      </c>
    </row>
    <row r="5600" spans="1:7">
      <c r="A5600" t="e">
        <f>_xlfn.XLOOKUP(I5600,UTILIZADAS[Contacto1],UTILIZADAS[Source.Name],,0)</f>
        <v>#N/A</v>
      </c>
      <c r="B5600" s="18" t="e">
        <f>VLOOKUP(J5600,Ref!A:C,3,0)</f>
        <v>#N/A</v>
      </c>
      <c r="C5600" s="18" t="e">
        <f>VLOOKUP(J5600,Ref!A:D,4,0)</f>
        <v>#N/A</v>
      </c>
      <c r="D5600" s="18" t="str">
        <f t="shared" si="264"/>
        <v>00/ene</v>
      </c>
      <c r="E5600" s="18">
        <f t="shared" si="263"/>
        <v>0</v>
      </c>
      <c r="F5600" s="18">
        <v>1</v>
      </c>
      <c r="G5600" s="18">
        <f t="shared" si="265"/>
        <v>0</v>
      </c>
    </row>
    <row r="5601" spans="1:7">
      <c r="A5601" t="e">
        <f>_xlfn.XLOOKUP(I5601,UTILIZADAS[Contacto1],UTILIZADAS[Source.Name],,0)</f>
        <v>#N/A</v>
      </c>
      <c r="B5601" s="18" t="e">
        <f>VLOOKUP(J5601,Ref!A:C,3,0)</f>
        <v>#N/A</v>
      </c>
      <c r="C5601" s="18" t="e">
        <f>VLOOKUP(J5601,Ref!A:D,4,0)</f>
        <v>#N/A</v>
      </c>
      <c r="D5601" s="18" t="str">
        <f t="shared" si="264"/>
        <v>00/ene</v>
      </c>
      <c r="E5601" s="18">
        <f t="shared" si="263"/>
        <v>0</v>
      </c>
      <c r="F5601" s="18">
        <v>1</v>
      </c>
      <c r="G5601" s="18">
        <f t="shared" si="265"/>
        <v>0</v>
      </c>
    </row>
    <row r="5602" spans="1:7">
      <c r="A5602" t="e">
        <f>_xlfn.XLOOKUP(I5602,UTILIZADAS[Contacto1],UTILIZADAS[Source.Name],,0)</f>
        <v>#N/A</v>
      </c>
      <c r="B5602" s="18" t="e">
        <f>VLOOKUP(J5602,Ref!A:C,3,0)</f>
        <v>#N/A</v>
      </c>
      <c r="C5602" s="18" t="e">
        <f>VLOOKUP(J5602,Ref!A:D,4,0)</f>
        <v>#N/A</v>
      </c>
      <c r="D5602" s="18" t="str">
        <f t="shared" si="264"/>
        <v>00/ene</v>
      </c>
      <c r="E5602" s="18">
        <f t="shared" si="263"/>
        <v>0</v>
      </c>
      <c r="F5602" s="18">
        <v>1</v>
      </c>
      <c r="G5602" s="18">
        <f t="shared" si="265"/>
        <v>0</v>
      </c>
    </row>
    <row r="5603" spans="1:7">
      <c r="A5603" t="e">
        <f>_xlfn.XLOOKUP(I5603,UTILIZADAS[Contacto1],UTILIZADAS[Source.Name],,0)</f>
        <v>#N/A</v>
      </c>
      <c r="B5603" s="18" t="e">
        <f>VLOOKUP(J5603,Ref!A:C,3,0)</f>
        <v>#N/A</v>
      </c>
      <c r="C5603" s="18" t="e">
        <f>VLOOKUP(J5603,Ref!A:D,4,0)</f>
        <v>#N/A</v>
      </c>
      <c r="D5603" s="18" t="str">
        <f t="shared" si="264"/>
        <v>00/ene</v>
      </c>
      <c r="E5603" s="18">
        <f t="shared" si="263"/>
        <v>0</v>
      </c>
      <c r="F5603" s="18">
        <v>1</v>
      </c>
      <c r="G5603" s="18">
        <f t="shared" si="265"/>
        <v>0</v>
      </c>
    </row>
    <row r="5604" spans="1:7">
      <c r="A5604" t="e">
        <f>_xlfn.XLOOKUP(I5604,UTILIZADAS[Contacto1],UTILIZADAS[Source.Name],,0)</f>
        <v>#N/A</v>
      </c>
      <c r="B5604" s="18" t="e">
        <f>VLOOKUP(J5604,Ref!A:C,3,0)</f>
        <v>#N/A</v>
      </c>
      <c r="C5604" s="18" t="e">
        <f>VLOOKUP(J5604,Ref!A:D,4,0)</f>
        <v>#N/A</v>
      </c>
      <c r="D5604" s="18" t="str">
        <f t="shared" si="264"/>
        <v>00/ene</v>
      </c>
      <c r="E5604" s="18">
        <f t="shared" si="263"/>
        <v>0</v>
      </c>
      <c r="F5604" s="18">
        <v>1</v>
      </c>
      <c r="G5604" s="18">
        <f t="shared" si="265"/>
        <v>0</v>
      </c>
    </row>
    <row r="5605" spans="1:7">
      <c r="A5605" t="e">
        <f>_xlfn.XLOOKUP(I5605,UTILIZADAS[Contacto1],UTILIZADAS[Source.Name],,0)</f>
        <v>#N/A</v>
      </c>
      <c r="B5605" s="18" t="e">
        <f>VLOOKUP(J5605,Ref!A:C,3,0)</f>
        <v>#N/A</v>
      </c>
      <c r="C5605" s="18" t="e">
        <f>VLOOKUP(J5605,Ref!A:D,4,0)</f>
        <v>#N/A</v>
      </c>
      <c r="D5605" s="18" t="str">
        <f t="shared" si="264"/>
        <v>00/ene</v>
      </c>
      <c r="E5605" s="18">
        <f t="shared" si="263"/>
        <v>0</v>
      </c>
      <c r="F5605" s="18">
        <v>1</v>
      </c>
      <c r="G5605" s="18">
        <f t="shared" si="265"/>
        <v>0</v>
      </c>
    </row>
    <row r="5606" spans="1:7">
      <c r="A5606" t="e">
        <f>_xlfn.XLOOKUP(I5606,UTILIZADAS[Contacto1],UTILIZADAS[Source.Name],,0)</f>
        <v>#N/A</v>
      </c>
      <c r="B5606" s="18" t="e">
        <f>VLOOKUP(J5606,Ref!A:C,3,0)</f>
        <v>#N/A</v>
      </c>
      <c r="C5606" s="18" t="e">
        <f>VLOOKUP(J5606,Ref!A:D,4,0)</f>
        <v>#N/A</v>
      </c>
      <c r="D5606" s="18" t="str">
        <f t="shared" si="264"/>
        <v>00/ene</v>
      </c>
      <c r="E5606" s="18">
        <f t="shared" si="263"/>
        <v>0</v>
      </c>
      <c r="F5606" s="18">
        <v>1</v>
      </c>
      <c r="G5606" s="18">
        <f t="shared" si="265"/>
        <v>0</v>
      </c>
    </row>
    <row r="5607" spans="1:7">
      <c r="A5607" t="e">
        <f>_xlfn.XLOOKUP(I5607,UTILIZADAS[Contacto1],UTILIZADAS[Source.Name],,0)</f>
        <v>#N/A</v>
      </c>
      <c r="B5607" s="18" t="e">
        <f>VLOOKUP(J5607,Ref!A:C,3,0)</f>
        <v>#N/A</v>
      </c>
      <c r="C5607" s="18" t="e">
        <f>VLOOKUP(J5607,Ref!A:D,4,0)</f>
        <v>#N/A</v>
      </c>
      <c r="D5607" s="18" t="str">
        <f t="shared" si="264"/>
        <v>00/ene</v>
      </c>
      <c r="E5607" s="18">
        <f t="shared" si="263"/>
        <v>0</v>
      </c>
      <c r="F5607" s="18">
        <v>1</v>
      </c>
      <c r="G5607" s="18">
        <f t="shared" si="265"/>
        <v>0</v>
      </c>
    </row>
    <row r="5608" spans="1:7">
      <c r="A5608" t="e">
        <f>_xlfn.XLOOKUP(I5608,UTILIZADAS[Contacto1],UTILIZADAS[Source.Name],,0)</f>
        <v>#N/A</v>
      </c>
      <c r="B5608" s="18" t="e">
        <f>VLOOKUP(J5608,Ref!A:C,3,0)</f>
        <v>#N/A</v>
      </c>
      <c r="C5608" s="18" t="e">
        <f>VLOOKUP(J5608,Ref!A:D,4,0)</f>
        <v>#N/A</v>
      </c>
      <c r="D5608" s="18" t="str">
        <f t="shared" si="264"/>
        <v>00/ene</v>
      </c>
      <c r="E5608" s="18">
        <f t="shared" si="263"/>
        <v>0</v>
      </c>
      <c r="F5608" s="18">
        <v>1</v>
      </c>
      <c r="G5608" s="18">
        <f t="shared" si="265"/>
        <v>0</v>
      </c>
    </row>
    <row r="5609" spans="1:7">
      <c r="A5609" t="e">
        <f>_xlfn.XLOOKUP(I5609,UTILIZADAS[Contacto1],UTILIZADAS[Source.Name],,0)</f>
        <v>#N/A</v>
      </c>
      <c r="B5609" s="18" t="e">
        <f>VLOOKUP(J5609,Ref!A:C,3,0)</f>
        <v>#N/A</v>
      </c>
      <c r="C5609" s="18" t="e">
        <f>VLOOKUP(J5609,Ref!A:D,4,0)</f>
        <v>#N/A</v>
      </c>
      <c r="D5609" s="18" t="str">
        <f t="shared" si="264"/>
        <v>00/ene</v>
      </c>
      <c r="E5609" s="18">
        <f t="shared" si="263"/>
        <v>0</v>
      </c>
      <c r="F5609" s="18">
        <v>1</v>
      </c>
      <c r="G5609" s="18">
        <f t="shared" si="265"/>
        <v>0</v>
      </c>
    </row>
    <row r="5610" spans="1:7">
      <c r="A5610" t="e">
        <f>_xlfn.XLOOKUP(I5610,UTILIZADAS[Contacto1],UTILIZADAS[Source.Name],,0)</f>
        <v>#N/A</v>
      </c>
      <c r="B5610" s="18" t="e">
        <f>VLOOKUP(J5610,Ref!A:C,3,0)</f>
        <v>#N/A</v>
      </c>
      <c r="C5610" s="18" t="e">
        <f>VLOOKUP(J5610,Ref!A:D,4,0)</f>
        <v>#N/A</v>
      </c>
      <c r="D5610" s="18" t="str">
        <f t="shared" si="264"/>
        <v>00/ene</v>
      </c>
      <c r="E5610" s="18">
        <f t="shared" si="263"/>
        <v>0</v>
      </c>
      <c r="F5610" s="18">
        <v>1</v>
      </c>
      <c r="G5610" s="18">
        <f t="shared" si="265"/>
        <v>0</v>
      </c>
    </row>
    <row r="5611" spans="1:7">
      <c r="A5611" t="e">
        <f>_xlfn.XLOOKUP(I5611,UTILIZADAS[Contacto1],UTILIZADAS[Source.Name],,0)</f>
        <v>#N/A</v>
      </c>
      <c r="B5611" s="18" t="e">
        <f>VLOOKUP(J5611,Ref!A:C,3,0)</f>
        <v>#N/A</v>
      </c>
      <c r="C5611" s="18" t="e">
        <f>VLOOKUP(J5611,Ref!A:D,4,0)</f>
        <v>#N/A</v>
      </c>
      <c r="D5611" s="18" t="str">
        <f t="shared" si="264"/>
        <v>00/ene</v>
      </c>
      <c r="E5611" s="18">
        <f t="shared" si="263"/>
        <v>0</v>
      </c>
      <c r="F5611" s="18">
        <v>1</v>
      </c>
      <c r="G5611" s="18">
        <f t="shared" si="265"/>
        <v>0</v>
      </c>
    </row>
    <row r="5612" spans="1:7">
      <c r="A5612" t="e">
        <f>_xlfn.XLOOKUP(I5612,UTILIZADAS[Contacto1],UTILIZADAS[Source.Name],,0)</f>
        <v>#N/A</v>
      </c>
      <c r="B5612" s="18" t="e">
        <f>VLOOKUP(J5612,Ref!A:C,3,0)</f>
        <v>#N/A</v>
      </c>
      <c r="C5612" s="18" t="e">
        <f>VLOOKUP(J5612,Ref!A:D,4,0)</f>
        <v>#N/A</v>
      </c>
      <c r="D5612" s="18" t="str">
        <f t="shared" si="264"/>
        <v>00/ene</v>
      </c>
      <c r="E5612" s="18">
        <f t="shared" si="263"/>
        <v>0</v>
      </c>
      <c r="F5612" s="18">
        <v>1</v>
      </c>
      <c r="G5612" s="18">
        <f t="shared" si="265"/>
        <v>0</v>
      </c>
    </row>
    <row r="5613" spans="1:7">
      <c r="A5613" t="e">
        <f>_xlfn.XLOOKUP(I5613,UTILIZADAS[Contacto1],UTILIZADAS[Source.Name],,0)</f>
        <v>#N/A</v>
      </c>
      <c r="B5613" s="18" t="e">
        <f>VLOOKUP(J5613,Ref!A:C,3,0)</f>
        <v>#N/A</v>
      </c>
      <c r="C5613" s="18" t="e">
        <f>VLOOKUP(J5613,Ref!A:D,4,0)</f>
        <v>#N/A</v>
      </c>
      <c r="D5613" s="18" t="str">
        <f t="shared" si="264"/>
        <v>00/ene</v>
      </c>
      <c r="E5613" s="18">
        <f t="shared" si="263"/>
        <v>0</v>
      </c>
      <c r="F5613" s="18">
        <v>1</v>
      </c>
      <c r="G5613" s="18">
        <f t="shared" si="265"/>
        <v>0</v>
      </c>
    </row>
    <row r="5614" spans="1:7">
      <c r="A5614" t="e">
        <f>_xlfn.XLOOKUP(I5614,UTILIZADAS[Contacto1],UTILIZADAS[Source.Name],,0)</f>
        <v>#N/A</v>
      </c>
      <c r="B5614" s="18" t="e">
        <f>VLOOKUP(J5614,Ref!A:C,3,0)</f>
        <v>#N/A</v>
      </c>
      <c r="C5614" s="18" t="e">
        <f>VLOOKUP(J5614,Ref!A:D,4,0)</f>
        <v>#N/A</v>
      </c>
      <c r="D5614" s="18" t="str">
        <f t="shared" si="264"/>
        <v>00/ene</v>
      </c>
      <c r="E5614" s="18">
        <f t="shared" si="263"/>
        <v>0</v>
      </c>
      <c r="F5614" s="18">
        <v>1</v>
      </c>
      <c r="G5614" s="18">
        <f t="shared" si="265"/>
        <v>0</v>
      </c>
    </row>
    <row r="5615" spans="1:7">
      <c r="A5615" t="e">
        <f>_xlfn.XLOOKUP(I5615,UTILIZADAS[Contacto1],UTILIZADAS[Source.Name],,0)</f>
        <v>#N/A</v>
      </c>
      <c r="B5615" s="18" t="e">
        <f>VLOOKUP(J5615,Ref!A:C,3,0)</f>
        <v>#N/A</v>
      </c>
      <c r="C5615" s="18" t="e">
        <f>VLOOKUP(J5615,Ref!A:D,4,0)</f>
        <v>#N/A</v>
      </c>
      <c r="D5615" s="18" t="str">
        <f t="shared" si="264"/>
        <v>00/ene</v>
      </c>
      <c r="E5615" s="18">
        <f t="shared" si="263"/>
        <v>0</v>
      </c>
      <c r="F5615" s="18">
        <v>1</v>
      </c>
      <c r="G5615" s="18">
        <f t="shared" si="265"/>
        <v>0</v>
      </c>
    </row>
    <row r="5616" spans="1:7">
      <c r="A5616" t="e">
        <f>_xlfn.XLOOKUP(I5616,UTILIZADAS[Contacto1],UTILIZADAS[Source.Name],,0)</f>
        <v>#N/A</v>
      </c>
      <c r="B5616" s="18" t="e">
        <f>VLOOKUP(J5616,Ref!A:C,3,0)</f>
        <v>#N/A</v>
      </c>
      <c r="C5616" s="18" t="e">
        <f>VLOOKUP(J5616,Ref!A:D,4,0)</f>
        <v>#N/A</v>
      </c>
      <c r="D5616" s="18" t="str">
        <f t="shared" si="264"/>
        <v>00/ene</v>
      </c>
      <c r="E5616" s="18">
        <f t="shared" si="263"/>
        <v>0</v>
      </c>
      <c r="F5616" s="18">
        <v>1</v>
      </c>
      <c r="G5616" s="18">
        <f t="shared" si="265"/>
        <v>0</v>
      </c>
    </row>
    <row r="5617" spans="1:7">
      <c r="A5617" t="e">
        <f>_xlfn.XLOOKUP(I5617,UTILIZADAS[Contacto1],UTILIZADAS[Source.Name],,0)</f>
        <v>#N/A</v>
      </c>
      <c r="B5617" s="18" t="e">
        <f>VLOOKUP(J5617,Ref!A:C,3,0)</f>
        <v>#N/A</v>
      </c>
      <c r="C5617" s="18" t="e">
        <f>VLOOKUP(J5617,Ref!A:D,4,0)</f>
        <v>#N/A</v>
      </c>
      <c r="D5617" s="18" t="str">
        <f t="shared" si="264"/>
        <v>00/ene</v>
      </c>
      <c r="E5617" s="18">
        <f t="shared" si="263"/>
        <v>0</v>
      </c>
      <c r="F5617" s="18">
        <v>1</v>
      </c>
      <c r="G5617" s="18">
        <f t="shared" si="265"/>
        <v>0</v>
      </c>
    </row>
    <row r="5618" spans="1:7">
      <c r="A5618" t="e">
        <f>_xlfn.XLOOKUP(I5618,UTILIZADAS[Contacto1],UTILIZADAS[Source.Name],,0)</f>
        <v>#N/A</v>
      </c>
      <c r="B5618" s="18" t="e">
        <f>VLOOKUP(J5618,Ref!A:C,3,0)</f>
        <v>#N/A</v>
      </c>
      <c r="C5618" s="18" t="e">
        <f>VLOOKUP(J5618,Ref!A:D,4,0)</f>
        <v>#N/A</v>
      </c>
      <c r="D5618" s="18" t="str">
        <f t="shared" si="264"/>
        <v>00/ene</v>
      </c>
      <c r="E5618" s="18">
        <f t="shared" si="263"/>
        <v>0</v>
      </c>
      <c r="F5618" s="18">
        <v>1</v>
      </c>
      <c r="G5618" s="18">
        <f t="shared" si="265"/>
        <v>0</v>
      </c>
    </row>
    <row r="5619" spans="1:7">
      <c r="A5619" t="e">
        <f>_xlfn.XLOOKUP(I5619,UTILIZADAS[Contacto1],UTILIZADAS[Source.Name],,0)</f>
        <v>#N/A</v>
      </c>
      <c r="B5619" s="18" t="e">
        <f>VLOOKUP(J5619,Ref!A:C,3,0)</f>
        <v>#N/A</v>
      </c>
      <c r="C5619" s="18" t="e">
        <f>VLOOKUP(J5619,Ref!A:D,4,0)</f>
        <v>#N/A</v>
      </c>
      <c r="D5619" s="18" t="str">
        <f t="shared" si="264"/>
        <v>00/ene</v>
      </c>
      <c r="E5619" s="18">
        <f t="shared" si="263"/>
        <v>0</v>
      </c>
      <c r="F5619" s="18">
        <v>1</v>
      </c>
      <c r="G5619" s="18">
        <f t="shared" si="265"/>
        <v>0</v>
      </c>
    </row>
    <row r="5620" spans="1:7">
      <c r="A5620" t="e">
        <f>_xlfn.XLOOKUP(I5620,UTILIZADAS[Contacto1],UTILIZADAS[Source.Name],,0)</f>
        <v>#N/A</v>
      </c>
      <c r="B5620" s="18" t="e">
        <f>VLOOKUP(J5620,Ref!A:C,3,0)</f>
        <v>#N/A</v>
      </c>
      <c r="C5620" s="18" t="e">
        <f>VLOOKUP(J5620,Ref!A:D,4,0)</f>
        <v>#N/A</v>
      </c>
      <c r="D5620" s="18" t="str">
        <f t="shared" si="264"/>
        <v>00/ene</v>
      </c>
      <c r="E5620" s="18">
        <f t="shared" si="263"/>
        <v>0</v>
      </c>
      <c r="F5620" s="18">
        <v>1</v>
      </c>
      <c r="G5620" s="18">
        <f t="shared" si="265"/>
        <v>0</v>
      </c>
    </row>
    <row r="5621" spans="1:7">
      <c r="A5621" t="e">
        <f>_xlfn.XLOOKUP(I5621,UTILIZADAS[Contacto1],UTILIZADAS[Source.Name],,0)</f>
        <v>#N/A</v>
      </c>
      <c r="B5621" s="18" t="e">
        <f>VLOOKUP(J5621,Ref!A:C,3,0)</f>
        <v>#N/A</v>
      </c>
      <c r="C5621" s="18" t="e">
        <f>VLOOKUP(J5621,Ref!A:D,4,0)</f>
        <v>#N/A</v>
      </c>
      <c r="D5621" s="18" t="str">
        <f t="shared" si="264"/>
        <v>00/ene</v>
      </c>
      <c r="E5621" s="18">
        <f t="shared" si="263"/>
        <v>0</v>
      </c>
      <c r="F5621" s="18">
        <v>1</v>
      </c>
      <c r="G5621" s="18">
        <f t="shared" si="265"/>
        <v>0</v>
      </c>
    </row>
    <row r="5622" spans="1:7">
      <c r="A5622" t="e">
        <f>_xlfn.XLOOKUP(I5622,UTILIZADAS[Contacto1],UTILIZADAS[Source.Name],,0)</f>
        <v>#N/A</v>
      </c>
      <c r="B5622" s="18" t="e">
        <f>VLOOKUP(J5622,Ref!A:C,3,0)</f>
        <v>#N/A</v>
      </c>
      <c r="C5622" s="18" t="e">
        <f>VLOOKUP(J5622,Ref!A:D,4,0)</f>
        <v>#N/A</v>
      </c>
      <c r="D5622" s="18" t="str">
        <f t="shared" si="264"/>
        <v>00/ene</v>
      </c>
      <c r="E5622" s="18">
        <f t="shared" si="263"/>
        <v>0</v>
      </c>
      <c r="F5622" s="18">
        <v>1</v>
      </c>
      <c r="G5622" s="18">
        <f t="shared" si="265"/>
        <v>0</v>
      </c>
    </row>
    <row r="5623" spans="1:7">
      <c r="A5623" t="e">
        <f>_xlfn.XLOOKUP(I5623,UTILIZADAS[Contacto1],UTILIZADAS[Source.Name],,0)</f>
        <v>#N/A</v>
      </c>
      <c r="B5623" s="18" t="e">
        <f>VLOOKUP(J5623,Ref!A:C,3,0)</f>
        <v>#N/A</v>
      </c>
      <c r="C5623" s="18" t="e">
        <f>VLOOKUP(J5623,Ref!A:D,4,0)</f>
        <v>#N/A</v>
      </c>
      <c r="D5623" s="18" t="str">
        <f t="shared" si="264"/>
        <v>00/ene</v>
      </c>
      <c r="E5623" s="18">
        <f t="shared" si="263"/>
        <v>0</v>
      </c>
      <c r="F5623" s="18">
        <v>1</v>
      </c>
      <c r="G5623" s="18">
        <f t="shared" si="265"/>
        <v>0</v>
      </c>
    </row>
    <row r="5624" spans="1:7">
      <c r="A5624" t="e">
        <f>_xlfn.XLOOKUP(I5624,UTILIZADAS[Contacto1],UTILIZADAS[Source.Name],,0)</f>
        <v>#N/A</v>
      </c>
      <c r="B5624" s="18" t="e">
        <f>VLOOKUP(J5624,Ref!A:C,3,0)</f>
        <v>#N/A</v>
      </c>
      <c r="C5624" s="18" t="e">
        <f>VLOOKUP(J5624,Ref!A:D,4,0)</f>
        <v>#N/A</v>
      </c>
      <c r="D5624" s="18" t="str">
        <f t="shared" si="264"/>
        <v>00/ene</v>
      </c>
      <c r="E5624" s="18">
        <f t="shared" si="263"/>
        <v>0</v>
      </c>
      <c r="F5624" s="18">
        <v>1</v>
      </c>
      <c r="G5624" s="18">
        <f t="shared" si="265"/>
        <v>0</v>
      </c>
    </row>
    <row r="5625" spans="1:7">
      <c r="A5625" t="e">
        <f>_xlfn.XLOOKUP(I5625,UTILIZADAS[Contacto1],UTILIZADAS[Source.Name],,0)</f>
        <v>#N/A</v>
      </c>
      <c r="B5625" s="18" t="e">
        <f>VLOOKUP(J5625,Ref!A:C,3,0)</f>
        <v>#N/A</v>
      </c>
      <c r="C5625" s="18" t="e">
        <f>VLOOKUP(J5625,Ref!A:D,4,0)</f>
        <v>#N/A</v>
      </c>
      <c r="D5625" s="18" t="str">
        <f t="shared" si="264"/>
        <v>00/ene</v>
      </c>
      <c r="E5625" s="18">
        <f t="shared" si="263"/>
        <v>0</v>
      </c>
      <c r="F5625" s="18">
        <v>1</v>
      </c>
      <c r="G5625" s="18">
        <f t="shared" si="265"/>
        <v>0</v>
      </c>
    </row>
    <row r="5626" spans="1:7">
      <c r="A5626" t="e">
        <f>_xlfn.XLOOKUP(I5626,UTILIZADAS[Contacto1],UTILIZADAS[Source.Name],,0)</f>
        <v>#N/A</v>
      </c>
      <c r="B5626" s="18" t="e">
        <f>VLOOKUP(J5626,Ref!A:C,3,0)</f>
        <v>#N/A</v>
      </c>
      <c r="C5626" s="18" t="e">
        <f>VLOOKUP(J5626,Ref!A:D,4,0)</f>
        <v>#N/A</v>
      </c>
      <c r="D5626" s="18" t="str">
        <f t="shared" si="264"/>
        <v>00/ene</v>
      </c>
      <c r="E5626" s="18">
        <f t="shared" si="263"/>
        <v>0</v>
      </c>
      <c r="F5626" s="18">
        <v>1</v>
      </c>
      <c r="G5626" s="18">
        <f t="shared" si="265"/>
        <v>0</v>
      </c>
    </row>
    <row r="5627" spans="1:7">
      <c r="A5627" t="e">
        <f>_xlfn.XLOOKUP(I5627,UTILIZADAS[Contacto1],UTILIZADAS[Source.Name],,0)</f>
        <v>#N/A</v>
      </c>
      <c r="B5627" s="18" t="e">
        <f>VLOOKUP(J5627,Ref!A:C,3,0)</f>
        <v>#N/A</v>
      </c>
      <c r="C5627" s="18" t="e">
        <f>VLOOKUP(J5627,Ref!A:D,4,0)</f>
        <v>#N/A</v>
      </c>
      <c r="D5627" s="18" t="str">
        <f t="shared" si="264"/>
        <v>00/ene</v>
      </c>
      <c r="E5627" s="18">
        <f t="shared" si="263"/>
        <v>0</v>
      </c>
      <c r="F5627" s="18">
        <v>1</v>
      </c>
      <c r="G5627" s="18">
        <f t="shared" si="265"/>
        <v>0</v>
      </c>
    </row>
    <row r="5628" spans="1:7">
      <c r="A5628" t="e">
        <f>_xlfn.XLOOKUP(I5628,UTILIZADAS[Contacto1],UTILIZADAS[Source.Name],,0)</f>
        <v>#N/A</v>
      </c>
      <c r="B5628" s="18" t="e">
        <f>VLOOKUP(J5628,Ref!A:C,3,0)</f>
        <v>#N/A</v>
      </c>
      <c r="C5628" s="18" t="e">
        <f>VLOOKUP(J5628,Ref!A:D,4,0)</f>
        <v>#N/A</v>
      </c>
      <c r="D5628" s="18" t="str">
        <f t="shared" si="264"/>
        <v>00/ene</v>
      </c>
      <c r="E5628" s="18">
        <f t="shared" si="263"/>
        <v>0</v>
      </c>
      <c r="F5628" s="18">
        <v>1</v>
      </c>
      <c r="G5628" s="18">
        <f t="shared" si="265"/>
        <v>0</v>
      </c>
    </row>
    <row r="5629" spans="1:7">
      <c r="A5629" t="e">
        <f>_xlfn.XLOOKUP(I5629,UTILIZADAS[Contacto1],UTILIZADAS[Source.Name],,0)</f>
        <v>#N/A</v>
      </c>
      <c r="B5629" s="18" t="e">
        <f>VLOOKUP(J5629,Ref!A:C,3,0)</f>
        <v>#N/A</v>
      </c>
      <c r="C5629" s="18" t="e">
        <f>VLOOKUP(J5629,Ref!A:D,4,0)</f>
        <v>#N/A</v>
      </c>
      <c r="D5629" s="18" t="str">
        <f t="shared" si="264"/>
        <v>00/ene</v>
      </c>
      <c r="E5629" s="18">
        <f t="shared" si="263"/>
        <v>0</v>
      </c>
      <c r="F5629" s="18">
        <v>1</v>
      </c>
      <c r="G5629" s="18">
        <f t="shared" si="265"/>
        <v>0</v>
      </c>
    </row>
    <row r="5630" spans="1:7">
      <c r="A5630" t="e">
        <f>_xlfn.XLOOKUP(I5630,UTILIZADAS[Contacto1],UTILIZADAS[Source.Name],,0)</f>
        <v>#N/A</v>
      </c>
      <c r="B5630" s="18" t="e">
        <f>VLOOKUP(J5630,Ref!A:C,3,0)</f>
        <v>#N/A</v>
      </c>
      <c r="C5630" s="18" t="e">
        <f>VLOOKUP(J5630,Ref!A:D,4,0)</f>
        <v>#N/A</v>
      </c>
      <c r="D5630" s="18" t="str">
        <f t="shared" si="264"/>
        <v>00/ene</v>
      </c>
      <c r="E5630" s="18">
        <f t="shared" si="263"/>
        <v>0</v>
      </c>
      <c r="F5630" s="18">
        <v>1</v>
      </c>
      <c r="G5630" s="18">
        <f t="shared" si="265"/>
        <v>0</v>
      </c>
    </row>
    <row r="5631" spans="1:7">
      <c r="A5631" t="e">
        <f>_xlfn.XLOOKUP(I5631,UTILIZADAS[Contacto1],UTILIZADAS[Source.Name],,0)</f>
        <v>#N/A</v>
      </c>
      <c r="B5631" s="18" t="e">
        <f>VLOOKUP(J5631,Ref!A:C,3,0)</f>
        <v>#N/A</v>
      </c>
      <c r="C5631" s="18" t="e">
        <f>VLOOKUP(J5631,Ref!A:D,4,0)</f>
        <v>#N/A</v>
      </c>
      <c r="D5631" s="18" t="str">
        <f t="shared" si="264"/>
        <v>00/ene</v>
      </c>
      <c r="E5631" s="18">
        <f t="shared" si="263"/>
        <v>0</v>
      </c>
      <c r="F5631" s="18">
        <v>1</v>
      </c>
      <c r="G5631" s="18">
        <f t="shared" si="265"/>
        <v>0</v>
      </c>
    </row>
    <row r="5632" spans="1:7">
      <c r="A5632" t="e">
        <f>_xlfn.XLOOKUP(I5632,UTILIZADAS[Contacto1],UTILIZADAS[Source.Name],,0)</f>
        <v>#N/A</v>
      </c>
      <c r="B5632" s="18" t="e">
        <f>VLOOKUP(J5632,Ref!A:C,3,0)</f>
        <v>#N/A</v>
      </c>
      <c r="C5632" s="18" t="e">
        <f>VLOOKUP(J5632,Ref!A:D,4,0)</f>
        <v>#N/A</v>
      </c>
      <c r="D5632" s="18" t="str">
        <f t="shared" si="264"/>
        <v>00/ene</v>
      </c>
      <c r="E5632" s="18">
        <f t="shared" si="263"/>
        <v>0</v>
      </c>
      <c r="F5632" s="18">
        <v>1</v>
      </c>
      <c r="G5632" s="18">
        <f t="shared" si="265"/>
        <v>0</v>
      </c>
    </row>
    <row r="5633" spans="1:7">
      <c r="A5633" t="e">
        <f>_xlfn.XLOOKUP(I5633,UTILIZADAS[Contacto1],UTILIZADAS[Source.Name],,0)</f>
        <v>#N/A</v>
      </c>
      <c r="B5633" s="18" t="e">
        <f>VLOOKUP(J5633,Ref!A:C,3,0)</f>
        <v>#N/A</v>
      </c>
      <c r="C5633" s="18" t="e">
        <f>VLOOKUP(J5633,Ref!A:D,4,0)</f>
        <v>#N/A</v>
      </c>
      <c r="D5633" s="18" t="str">
        <f t="shared" si="264"/>
        <v>00/ene</v>
      </c>
      <c r="E5633" s="18">
        <f t="shared" si="263"/>
        <v>0</v>
      </c>
      <c r="F5633" s="18">
        <v>1</v>
      </c>
      <c r="G5633" s="18">
        <f t="shared" si="265"/>
        <v>0</v>
      </c>
    </row>
    <row r="5634" spans="1:7">
      <c r="A5634" t="e">
        <f>_xlfn.XLOOKUP(I5634,UTILIZADAS[Contacto1],UTILIZADAS[Source.Name],,0)</f>
        <v>#N/A</v>
      </c>
      <c r="B5634" s="18" t="e">
        <f>VLOOKUP(J5634,Ref!A:C,3,0)</f>
        <v>#N/A</v>
      </c>
      <c r="C5634" s="18" t="e">
        <f>VLOOKUP(J5634,Ref!A:D,4,0)</f>
        <v>#N/A</v>
      </c>
      <c r="D5634" s="18" t="str">
        <f t="shared" si="264"/>
        <v>00/ene</v>
      </c>
      <c r="E5634" s="18">
        <f t="shared" ref="E5634:E5697" si="266">+COUNTIF(I:I,I5634)</f>
        <v>0</v>
      </c>
      <c r="F5634" s="18">
        <v>1</v>
      </c>
      <c r="G5634" s="18">
        <f t="shared" si="265"/>
        <v>0</v>
      </c>
    </row>
    <row r="5635" spans="1:7">
      <c r="A5635" t="e">
        <f>_xlfn.XLOOKUP(I5635,UTILIZADAS[Contacto1],UTILIZADAS[Source.Name],,0)</f>
        <v>#N/A</v>
      </c>
      <c r="B5635" s="18" t="e">
        <f>VLOOKUP(J5635,Ref!A:C,3,0)</f>
        <v>#N/A</v>
      </c>
      <c r="C5635" s="18" t="e">
        <f>VLOOKUP(J5635,Ref!A:D,4,0)</f>
        <v>#N/A</v>
      </c>
      <c r="D5635" s="18" t="str">
        <f t="shared" si="264"/>
        <v>00/ene</v>
      </c>
      <c r="E5635" s="18">
        <f t="shared" si="266"/>
        <v>0</v>
      </c>
      <c r="F5635" s="18">
        <v>1</v>
      </c>
      <c r="G5635" s="18">
        <f t="shared" si="265"/>
        <v>0</v>
      </c>
    </row>
    <row r="5636" spans="1:7">
      <c r="A5636" t="e">
        <f>_xlfn.XLOOKUP(I5636,UTILIZADAS[Contacto1],UTILIZADAS[Source.Name],,0)</f>
        <v>#N/A</v>
      </c>
      <c r="B5636" s="18" t="e">
        <f>VLOOKUP(J5636,Ref!A:C,3,0)</f>
        <v>#N/A</v>
      </c>
      <c r="C5636" s="18" t="e">
        <f>VLOOKUP(J5636,Ref!A:D,4,0)</f>
        <v>#N/A</v>
      </c>
      <c r="D5636" s="18" t="str">
        <f t="shared" si="264"/>
        <v>00/ene</v>
      </c>
      <c r="E5636" s="18">
        <f t="shared" si="266"/>
        <v>0</v>
      </c>
      <c r="F5636" s="18">
        <v>1</v>
      </c>
      <c r="G5636" s="18">
        <f t="shared" si="265"/>
        <v>0</v>
      </c>
    </row>
    <row r="5637" spans="1:7">
      <c r="A5637" t="e">
        <f>_xlfn.XLOOKUP(I5637,UTILIZADAS[Contacto1],UTILIZADAS[Source.Name],,0)</f>
        <v>#N/A</v>
      </c>
      <c r="B5637" s="18" t="e">
        <f>VLOOKUP(J5637,Ref!A:C,3,0)</f>
        <v>#N/A</v>
      </c>
      <c r="C5637" s="18" t="e">
        <f>VLOOKUP(J5637,Ref!A:D,4,0)</f>
        <v>#N/A</v>
      </c>
      <c r="D5637" s="18" t="str">
        <f t="shared" si="264"/>
        <v>00/ene</v>
      </c>
      <c r="E5637" s="18">
        <f t="shared" si="266"/>
        <v>0</v>
      </c>
      <c r="F5637" s="18">
        <v>1</v>
      </c>
      <c r="G5637" s="18">
        <f t="shared" si="265"/>
        <v>0</v>
      </c>
    </row>
    <row r="5638" spans="1:7">
      <c r="A5638" t="e">
        <f>_xlfn.XLOOKUP(I5638,UTILIZADAS[Contacto1],UTILIZADAS[Source.Name],,0)</f>
        <v>#N/A</v>
      </c>
      <c r="B5638" s="18" t="e">
        <f>VLOOKUP(J5638,Ref!A:C,3,0)</f>
        <v>#N/A</v>
      </c>
      <c r="C5638" s="18" t="e">
        <f>VLOOKUP(J5638,Ref!A:D,4,0)</f>
        <v>#N/A</v>
      </c>
      <c r="D5638" s="18" t="str">
        <f t="shared" si="264"/>
        <v>00/ene</v>
      </c>
      <c r="E5638" s="18">
        <f t="shared" si="266"/>
        <v>0</v>
      </c>
      <c r="F5638" s="18">
        <v>1</v>
      </c>
      <c r="G5638" s="18">
        <f t="shared" si="265"/>
        <v>0</v>
      </c>
    </row>
    <row r="5639" spans="1:7">
      <c r="A5639" t="e">
        <f>_xlfn.XLOOKUP(I5639,UTILIZADAS[Contacto1],UTILIZADAS[Source.Name],,0)</f>
        <v>#N/A</v>
      </c>
      <c r="B5639" s="18" t="e">
        <f>VLOOKUP(J5639,Ref!A:C,3,0)</f>
        <v>#N/A</v>
      </c>
      <c r="C5639" s="18" t="e">
        <f>VLOOKUP(J5639,Ref!A:D,4,0)</f>
        <v>#N/A</v>
      </c>
      <c r="D5639" s="18" t="str">
        <f t="shared" si="264"/>
        <v>00/ene</v>
      </c>
      <c r="E5639" s="18">
        <f t="shared" si="266"/>
        <v>0</v>
      </c>
      <c r="F5639" s="18">
        <v>1</v>
      </c>
      <c r="G5639" s="18">
        <f t="shared" si="265"/>
        <v>0</v>
      </c>
    </row>
    <row r="5640" spans="1:7">
      <c r="A5640" t="e">
        <f>_xlfn.XLOOKUP(I5640,UTILIZADAS[Contacto1],UTILIZADAS[Source.Name],,0)</f>
        <v>#N/A</v>
      </c>
      <c r="B5640" s="18" t="e">
        <f>VLOOKUP(J5640,Ref!A:C,3,0)</f>
        <v>#N/A</v>
      </c>
      <c r="C5640" s="18" t="e">
        <f>VLOOKUP(J5640,Ref!A:D,4,0)</f>
        <v>#N/A</v>
      </c>
      <c r="D5640" s="18" t="str">
        <f t="shared" si="264"/>
        <v>00/ene</v>
      </c>
      <c r="E5640" s="18">
        <f t="shared" si="266"/>
        <v>0</v>
      </c>
      <c r="F5640" s="18">
        <v>1</v>
      </c>
      <c r="G5640" s="18">
        <f t="shared" si="265"/>
        <v>0</v>
      </c>
    </row>
    <row r="5641" spans="1:7">
      <c r="A5641" t="e">
        <f>_xlfn.XLOOKUP(I5641,UTILIZADAS[Contacto1],UTILIZADAS[Source.Name],,0)</f>
        <v>#N/A</v>
      </c>
      <c r="B5641" s="18" t="e">
        <f>VLOOKUP(J5641,Ref!A:C,3,0)</f>
        <v>#N/A</v>
      </c>
      <c r="C5641" s="18" t="e">
        <f>VLOOKUP(J5641,Ref!A:D,4,0)</f>
        <v>#N/A</v>
      </c>
      <c r="D5641" s="18" t="str">
        <f t="shared" si="264"/>
        <v>00/ene</v>
      </c>
      <c r="E5641" s="18">
        <f t="shared" si="266"/>
        <v>0</v>
      </c>
      <c r="F5641" s="18">
        <v>1</v>
      </c>
      <c r="G5641" s="18">
        <f t="shared" si="265"/>
        <v>0</v>
      </c>
    </row>
    <row r="5642" spans="1:7">
      <c r="A5642" t="e">
        <f>_xlfn.XLOOKUP(I5642,UTILIZADAS[Contacto1],UTILIZADAS[Source.Name],,0)</f>
        <v>#N/A</v>
      </c>
      <c r="B5642" s="18" t="e">
        <f>VLOOKUP(J5642,Ref!A:C,3,0)</f>
        <v>#N/A</v>
      </c>
      <c r="C5642" s="18" t="e">
        <f>VLOOKUP(J5642,Ref!A:D,4,0)</f>
        <v>#N/A</v>
      </c>
      <c r="D5642" s="18" t="str">
        <f t="shared" ref="D5642:D5705" si="267">TEXT(H5642,"dd/mmm")</f>
        <v>00/ene</v>
      </c>
      <c r="E5642" s="18">
        <f t="shared" si="266"/>
        <v>0</v>
      </c>
      <c r="F5642" s="18">
        <v>1</v>
      </c>
      <c r="G5642" s="18">
        <f t="shared" ref="G5642:G5705" si="268">IF(I5642=I5643,0,1)</f>
        <v>0</v>
      </c>
    </row>
    <row r="5643" spans="1:7">
      <c r="A5643" t="e">
        <f>_xlfn.XLOOKUP(I5643,UTILIZADAS[Contacto1],UTILIZADAS[Source.Name],,0)</f>
        <v>#N/A</v>
      </c>
      <c r="B5643" s="18" t="e">
        <f>VLOOKUP(J5643,Ref!A:C,3,0)</f>
        <v>#N/A</v>
      </c>
      <c r="C5643" s="18" t="e">
        <f>VLOOKUP(J5643,Ref!A:D,4,0)</f>
        <v>#N/A</v>
      </c>
      <c r="D5643" s="18" t="str">
        <f t="shared" si="267"/>
        <v>00/ene</v>
      </c>
      <c r="E5643" s="18">
        <f t="shared" si="266"/>
        <v>0</v>
      </c>
      <c r="F5643" s="18">
        <v>1</v>
      </c>
      <c r="G5643" s="18">
        <f t="shared" si="268"/>
        <v>0</v>
      </c>
    </row>
    <row r="5644" spans="1:7">
      <c r="A5644" t="e">
        <f>_xlfn.XLOOKUP(I5644,UTILIZADAS[Contacto1],UTILIZADAS[Source.Name],,0)</f>
        <v>#N/A</v>
      </c>
      <c r="B5644" s="18" t="e">
        <f>VLOOKUP(J5644,Ref!A:C,3,0)</f>
        <v>#N/A</v>
      </c>
      <c r="C5644" s="18" t="e">
        <f>VLOOKUP(J5644,Ref!A:D,4,0)</f>
        <v>#N/A</v>
      </c>
      <c r="D5644" s="18" t="str">
        <f t="shared" si="267"/>
        <v>00/ene</v>
      </c>
      <c r="E5644" s="18">
        <f t="shared" si="266"/>
        <v>0</v>
      </c>
      <c r="F5644" s="18">
        <v>1</v>
      </c>
      <c r="G5644" s="18">
        <f t="shared" si="268"/>
        <v>0</v>
      </c>
    </row>
    <row r="5645" spans="1:7">
      <c r="A5645" t="e">
        <f>_xlfn.XLOOKUP(I5645,UTILIZADAS[Contacto1],UTILIZADAS[Source.Name],,0)</f>
        <v>#N/A</v>
      </c>
      <c r="B5645" s="18" t="e">
        <f>VLOOKUP(J5645,Ref!A:C,3,0)</f>
        <v>#N/A</v>
      </c>
      <c r="C5645" s="18" t="e">
        <f>VLOOKUP(J5645,Ref!A:D,4,0)</f>
        <v>#N/A</v>
      </c>
      <c r="D5645" s="18" t="str">
        <f t="shared" si="267"/>
        <v>00/ene</v>
      </c>
      <c r="E5645" s="18">
        <f t="shared" si="266"/>
        <v>0</v>
      </c>
      <c r="F5645" s="18">
        <v>1</v>
      </c>
      <c r="G5645" s="18">
        <f t="shared" si="268"/>
        <v>0</v>
      </c>
    </row>
    <row r="5646" spans="1:7">
      <c r="A5646" t="e">
        <f>_xlfn.XLOOKUP(I5646,UTILIZADAS[Contacto1],UTILIZADAS[Source.Name],,0)</f>
        <v>#N/A</v>
      </c>
      <c r="B5646" s="18" t="e">
        <f>VLOOKUP(J5646,Ref!A:C,3,0)</f>
        <v>#N/A</v>
      </c>
      <c r="C5646" s="18" t="e">
        <f>VLOOKUP(J5646,Ref!A:D,4,0)</f>
        <v>#N/A</v>
      </c>
      <c r="D5646" s="18" t="str">
        <f t="shared" si="267"/>
        <v>00/ene</v>
      </c>
      <c r="E5646" s="18">
        <f t="shared" si="266"/>
        <v>0</v>
      </c>
      <c r="F5646" s="18">
        <v>1</v>
      </c>
      <c r="G5646" s="18">
        <f t="shared" si="268"/>
        <v>0</v>
      </c>
    </row>
    <row r="5647" spans="1:7">
      <c r="A5647" t="e">
        <f>_xlfn.XLOOKUP(I5647,UTILIZADAS[Contacto1],UTILIZADAS[Source.Name],,0)</f>
        <v>#N/A</v>
      </c>
      <c r="B5647" s="18" t="e">
        <f>VLOOKUP(J5647,Ref!A:C,3,0)</f>
        <v>#N/A</v>
      </c>
      <c r="C5647" s="18" t="e">
        <f>VLOOKUP(J5647,Ref!A:D,4,0)</f>
        <v>#N/A</v>
      </c>
      <c r="D5647" s="18" t="str">
        <f t="shared" si="267"/>
        <v>00/ene</v>
      </c>
      <c r="E5647" s="18">
        <f t="shared" si="266"/>
        <v>0</v>
      </c>
      <c r="F5647" s="18">
        <v>1</v>
      </c>
      <c r="G5647" s="18">
        <f t="shared" si="268"/>
        <v>0</v>
      </c>
    </row>
    <row r="5648" spans="1:7">
      <c r="A5648" t="e">
        <f>_xlfn.XLOOKUP(I5648,UTILIZADAS[Contacto1],UTILIZADAS[Source.Name],,0)</f>
        <v>#N/A</v>
      </c>
      <c r="B5648" s="18" t="e">
        <f>VLOOKUP(J5648,Ref!A:C,3,0)</f>
        <v>#N/A</v>
      </c>
      <c r="C5648" s="18" t="e">
        <f>VLOOKUP(J5648,Ref!A:D,4,0)</f>
        <v>#N/A</v>
      </c>
      <c r="D5648" s="18" t="str">
        <f t="shared" si="267"/>
        <v>00/ene</v>
      </c>
      <c r="E5648" s="18">
        <f t="shared" si="266"/>
        <v>0</v>
      </c>
      <c r="F5648" s="18">
        <v>1</v>
      </c>
      <c r="G5648" s="18">
        <f t="shared" si="268"/>
        <v>0</v>
      </c>
    </row>
    <row r="5649" spans="1:7">
      <c r="A5649" t="e">
        <f>_xlfn.XLOOKUP(I5649,UTILIZADAS[Contacto1],UTILIZADAS[Source.Name],,0)</f>
        <v>#N/A</v>
      </c>
      <c r="B5649" s="18" t="e">
        <f>VLOOKUP(J5649,Ref!A:C,3,0)</f>
        <v>#N/A</v>
      </c>
      <c r="C5649" s="18" t="e">
        <f>VLOOKUP(J5649,Ref!A:D,4,0)</f>
        <v>#N/A</v>
      </c>
      <c r="D5649" s="18" t="str">
        <f t="shared" si="267"/>
        <v>00/ene</v>
      </c>
      <c r="E5649" s="18">
        <f t="shared" si="266"/>
        <v>0</v>
      </c>
      <c r="F5649" s="18">
        <v>1</v>
      </c>
      <c r="G5649" s="18">
        <f t="shared" si="268"/>
        <v>0</v>
      </c>
    </row>
    <row r="5650" spans="1:7">
      <c r="A5650" t="e">
        <f>_xlfn.XLOOKUP(I5650,UTILIZADAS[Contacto1],UTILIZADAS[Source.Name],,0)</f>
        <v>#N/A</v>
      </c>
      <c r="B5650" s="18" t="e">
        <f>VLOOKUP(J5650,Ref!A:C,3,0)</f>
        <v>#N/A</v>
      </c>
      <c r="C5650" s="18" t="e">
        <f>VLOOKUP(J5650,Ref!A:D,4,0)</f>
        <v>#N/A</v>
      </c>
      <c r="D5650" s="18" t="str">
        <f t="shared" si="267"/>
        <v>00/ene</v>
      </c>
      <c r="E5650" s="18">
        <f t="shared" si="266"/>
        <v>0</v>
      </c>
      <c r="F5650" s="18">
        <v>1</v>
      </c>
      <c r="G5650" s="18">
        <f t="shared" si="268"/>
        <v>0</v>
      </c>
    </row>
    <row r="5651" spans="1:7">
      <c r="A5651" t="e">
        <f>_xlfn.XLOOKUP(I5651,UTILIZADAS[Contacto1],UTILIZADAS[Source.Name],,0)</f>
        <v>#N/A</v>
      </c>
      <c r="B5651" s="18" t="e">
        <f>VLOOKUP(J5651,Ref!A:C,3,0)</f>
        <v>#N/A</v>
      </c>
      <c r="C5651" s="18" t="e">
        <f>VLOOKUP(J5651,Ref!A:D,4,0)</f>
        <v>#N/A</v>
      </c>
      <c r="D5651" s="18" t="str">
        <f t="shared" si="267"/>
        <v>00/ene</v>
      </c>
      <c r="E5651" s="18">
        <f t="shared" si="266"/>
        <v>0</v>
      </c>
      <c r="F5651" s="18">
        <v>1</v>
      </c>
      <c r="G5651" s="18">
        <f t="shared" si="268"/>
        <v>0</v>
      </c>
    </row>
    <row r="5652" spans="1:7">
      <c r="A5652" t="e">
        <f>_xlfn.XLOOKUP(I5652,UTILIZADAS[Contacto1],UTILIZADAS[Source.Name],,0)</f>
        <v>#N/A</v>
      </c>
      <c r="B5652" s="18" t="e">
        <f>VLOOKUP(J5652,Ref!A:C,3,0)</f>
        <v>#N/A</v>
      </c>
      <c r="C5652" s="18" t="e">
        <f>VLOOKUP(J5652,Ref!A:D,4,0)</f>
        <v>#N/A</v>
      </c>
      <c r="D5652" s="18" t="str">
        <f t="shared" si="267"/>
        <v>00/ene</v>
      </c>
      <c r="E5652" s="18">
        <f t="shared" si="266"/>
        <v>0</v>
      </c>
      <c r="F5652" s="18">
        <v>1</v>
      </c>
      <c r="G5652" s="18">
        <f t="shared" si="268"/>
        <v>0</v>
      </c>
    </row>
    <row r="5653" spans="1:7">
      <c r="A5653" t="e">
        <f>_xlfn.XLOOKUP(I5653,UTILIZADAS[Contacto1],UTILIZADAS[Source.Name],,0)</f>
        <v>#N/A</v>
      </c>
      <c r="B5653" s="18" t="e">
        <f>VLOOKUP(J5653,Ref!A:C,3,0)</f>
        <v>#N/A</v>
      </c>
      <c r="C5653" s="18" t="e">
        <f>VLOOKUP(J5653,Ref!A:D,4,0)</f>
        <v>#N/A</v>
      </c>
      <c r="D5653" s="18" t="str">
        <f t="shared" si="267"/>
        <v>00/ene</v>
      </c>
      <c r="E5653" s="18">
        <f t="shared" si="266"/>
        <v>0</v>
      </c>
      <c r="F5653" s="18">
        <v>1</v>
      </c>
      <c r="G5653" s="18">
        <f t="shared" si="268"/>
        <v>0</v>
      </c>
    </row>
    <row r="5654" spans="1:7">
      <c r="A5654" t="e">
        <f>_xlfn.XLOOKUP(I5654,UTILIZADAS[Contacto1],UTILIZADAS[Source.Name],,0)</f>
        <v>#N/A</v>
      </c>
      <c r="B5654" s="18" t="e">
        <f>VLOOKUP(J5654,Ref!A:C,3,0)</f>
        <v>#N/A</v>
      </c>
      <c r="C5654" s="18" t="e">
        <f>VLOOKUP(J5654,Ref!A:D,4,0)</f>
        <v>#N/A</v>
      </c>
      <c r="D5654" s="18" t="str">
        <f t="shared" si="267"/>
        <v>00/ene</v>
      </c>
      <c r="E5654" s="18">
        <f t="shared" si="266"/>
        <v>0</v>
      </c>
      <c r="F5654" s="18">
        <v>1</v>
      </c>
      <c r="G5654" s="18">
        <f t="shared" si="268"/>
        <v>0</v>
      </c>
    </row>
    <row r="5655" spans="1:7">
      <c r="A5655" t="e">
        <f>_xlfn.XLOOKUP(I5655,UTILIZADAS[Contacto1],UTILIZADAS[Source.Name],,0)</f>
        <v>#N/A</v>
      </c>
      <c r="B5655" s="18" t="e">
        <f>VLOOKUP(J5655,Ref!A:C,3,0)</f>
        <v>#N/A</v>
      </c>
      <c r="C5655" s="18" t="e">
        <f>VLOOKUP(J5655,Ref!A:D,4,0)</f>
        <v>#N/A</v>
      </c>
      <c r="D5655" s="18" t="str">
        <f t="shared" si="267"/>
        <v>00/ene</v>
      </c>
      <c r="E5655" s="18">
        <f t="shared" si="266"/>
        <v>0</v>
      </c>
      <c r="F5655" s="18">
        <v>1</v>
      </c>
      <c r="G5655" s="18">
        <f t="shared" si="268"/>
        <v>0</v>
      </c>
    </row>
    <row r="5656" spans="1:7">
      <c r="A5656" t="e">
        <f>_xlfn.XLOOKUP(I5656,UTILIZADAS[Contacto1],UTILIZADAS[Source.Name],,0)</f>
        <v>#N/A</v>
      </c>
      <c r="B5656" s="18" t="e">
        <f>VLOOKUP(J5656,Ref!A:C,3,0)</f>
        <v>#N/A</v>
      </c>
      <c r="C5656" s="18" t="e">
        <f>VLOOKUP(J5656,Ref!A:D,4,0)</f>
        <v>#N/A</v>
      </c>
      <c r="D5656" s="18" t="str">
        <f t="shared" si="267"/>
        <v>00/ene</v>
      </c>
      <c r="E5656" s="18">
        <f t="shared" si="266"/>
        <v>0</v>
      </c>
      <c r="F5656" s="18">
        <v>1</v>
      </c>
      <c r="G5656" s="18">
        <f t="shared" si="268"/>
        <v>0</v>
      </c>
    </row>
    <row r="5657" spans="1:7">
      <c r="A5657" t="e">
        <f>_xlfn.XLOOKUP(I5657,UTILIZADAS[Contacto1],UTILIZADAS[Source.Name],,0)</f>
        <v>#N/A</v>
      </c>
      <c r="B5657" s="18" t="e">
        <f>VLOOKUP(J5657,Ref!A:C,3,0)</f>
        <v>#N/A</v>
      </c>
      <c r="C5657" s="18" t="e">
        <f>VLOOKUP(J5657,Ref!A:D,4,0)</f>
        <v>#N/A</v>
      </c>
      <c r="D5657" s="18" t="str">
        <f t="shared" si="267"/>
        <v>00/ene</v>
      </c>
      <c r="E5657" s="18">
        <f t="shared" si="266"/>
        <v>0</v>
      </c>
      <c r="F5657" s="18">
        <v>1</v>
      </c>
      <c r="G5657" s="18">
        <f t="shared" si="268"/>
        <v>0</v>
      </c>
    </row>
    <row r="5658" spans="1:7">
      <c r="A5658" t="e">
        <f>_xlfn.XLOOKUP(I5658,UTILIZADAS[Contacto1],UTILIZADAS[Source.Name],,0)</f>
        <v>#N/A</v>
      </c>
      <c r="B5658" s="18" t="e">
        <f>VLOOKUP(J5658,Ref!A:C,3,0)</f>
        <v>#N/A</v>
      </c>
      <c r="C5658" s="18" t="e">
        <f>VLOOKUP(J5658,Ref!A:D,4,0)</f>
        <v>#N/A</v>
      </c>
      <c r="D5658" s="18" t="str">
        <f t="shared" si="267"/>
        <v>00/ene</v>
      </c>
      <c r="E5658" s="18">
        <f t="shared" si="266"/>
        <v>0</v>
      </c>
      <c r="F5658" s="18">
        <v>1</v>
      </c>
      <c r="G5658" s="18">
        <f t="shared" si="268"/>
        <v>0</v>
      </c>
    </row>
    <row r="5659" spans="1:7">
      <c r="A5659" t="e">
        <f>_xlfn.XLOOKUP(I5659,UTILIZADAS[Contacto1],UTILIZADAS[Source.Name],,0)</f>
        <v>#N/A</v>
      </c>
      <c r="B5659" s="18" t="e">
        <f>VLOOKUP(J5659,Ref!A:C,3,0)</f>
        <v>#N/A</v>
      </c>
      <c r="C5659" s="18" t="e">
        <f>VLOOKUP(J5659,Ref!A:D,4,0)</f>
        <v>#N/A</v>
      </c>
      <c r="D5659" s="18" t="str">
        <f t="shared" si="267"/>
        <v>00/ene</v>
      </c>
      <c r="E5659" s="18">
        <f t="shared" si="266"/>
        <v>0</v>
      </c>
      <c r="F5659" s="18">
        <v>1</v>
      </c>
      <c r="G5659" s="18">
        <f t="shared" si="268"/>
        <v>0</v>
      </c>
    </row>
    <row r="5660" spans="1:7">
      <c r="A5660" t="e">
        <f>_xlfn.XLOOKUP(I5660,UTILIZADAS[Contacto1],UTILIZADAS[Source.Name],,0)</f>
        <v>#N/A</v>
      </c>
      <c r="B5660" s="18" t="e">
        <f>VLOOKUP(J5660,Ref!A:C,3,0)</f>
        <v>#N/A</v>
      </c>
      <c r="C5660" s="18" t="e">
        <f>VLOOKUP(J5660,Ref!A:D,4,0)</f>
        <v>#N/A</v>
      </c>
      <c r="D5660" s="18" t="str">
        <f t="shared" si="267"/>
        <v>00/ene</v>
      </c>
      <c r="E5660" s="18">
        <f t="shared" si="266"/>
        <v>0</v>
      </c>
      <c r="F5660" s="18">
        <v>1</v>
      </c>
      <c r="G5660" s="18">
        <f t="shared" si="268"/>
        <v>0</v>
      </c>
    </row>
    <row r="5661" spans="1:7">
      <c r="A5661" t="e">
        <f>_xlfn.XLOOKUP(I5661,UTILIZADAS[Contacto1],UTILIZADAS[Source.Name],,0)</f>
        <v>#N/A</v>
      </c>
      <c r="B5661" s="18" t="e">
        <f>VLOOKUP(J5661,Ref!A:C,3,0)</f>
        <v>#N/A</v>
      </c>
      <c r="C5661" s="18" t="e">
        <f>VLOOKUP(J5661,Ref!A:D,4,0)</f>
        <v>#N/A</v>
      </c>
      <c r="D5661" s="18" t="str">
        <f t="shared" si="267"/>
        <v>00/ene</v>
      </c>
      <c r="E5661" s="18">
        <f t="shared" si="266"/>
        <v>0</v>
      </c>
      <c r="F5661" s="18">
        <v>1</v>
      </c>
      <c r="G5661" s="18">
        <f t="shared" si="268"/>
        <v>0</v>
      </c>
    </row>
    <row r="5662" spans="1:7">
      <c r="A5662" t="e">
        <f>_xlfn.XLOOKUP(I5662,UTILIZADAS[Contacto1],UTILIZADAS[Source.Name],,0)</f>
        <v>#N/A</v>
      </c>
      <c r="B5662" s="18" t="e">
        <f>VLOOKUP(J5662,Ref!A:C,3,0)</f>
        <v>#N/A</v>
      </c>
      <c r="C5662" s="18" t="e">
        <f>VLOOKUP(J5662,Ref!A:D,4,0)</f>
        <v>#N/A</v>
      </c>
      <c r="D5662" s="18" t="str">
        <f t="shared" si="267"/>
        <v>00/ene</v>
      </c>
      <c r="E5662" s="18">
        <f t="shared" si="266"/>
        <v>0</v>
      </c>
      <c r="F5662" s="18">
        <v>1</v>
      </c>
      <c r="G5662" s="18">
        <f t="shared" si="268"/>
        <v>0</v>
      </c>
    </row>
    <row r="5663" spans="1:7">
      <c r="A5663" t="e">
        <f>_xlfn.XLOOKUP(I5663,UTILIZADAS[Contacto1],UTILIZADAS[Source.Name],,0)</f>
        <v>#N/A</v>
      </c>
      <c r="B5663" s="18" t="e">
        <f>VLOOKUP(J5663,Ref!A:C,3,0)</f>
        <v>#N/A</v>
      </c>
      <c r="C5663" s="18" t="e">
        <f>VLOOKUP(J5663,Ref!A:D,4,0)</f>
        <v>#N/A</v>
      </c>
      <c r="D5663" s="18" t="str">
        <f t="shared" si="267"/>
        <v>00/ene</v>
      </c>
      <c r="E5663" s="18">
        <f t="shared" si="266"/>
        <v>0</v>
      </c>
      <c r="F5663" s="18">
        <v>1</v>
      </c>
      <c r="G5663" s="18">
        <f t="shared" si="268"/>
        <v>0</v>
      </c>
    </row>
    <row r="5664" spans="1:7">
      <c r="A5664" t="e">
        <f>_xlfn.XLOOKUP(I5664,UTILIZADAS[Contacto1],UTILIZADAS[Source.Name],,0)</f>
        <v>#N/A</v>
      </c>
      <c r="B5664" s="18" t="e">
        <f>VLOOKUP(J5664,Ref!A:C,3,0)</f>
        <v>#N/A</v>
      </c>
      <c r="C5664" s="18" t="e">
        <f>VLOOKUP(J5664,Ref!A:D,4,0)</f>
        <v>#N/A</v>
      </c>
      <c r="D5664" s="18" t="str">
        <f t="shared" si="267"/>
        <v>00/ene</v>
      </c>
      <c r="E5664" s="18">
        <f t="shared" si="266"/>
        <v>0</v>
      </c>
      <c r="F5664" s="18">
        <v>1</v>
      </c>
      <c r="G5664" s="18">
        <f t="shared" si="268"/>
        <v>0</v>
      </c>
    </row>
    <row r="5665" spans="1:7">
      <c r="A5665" t="e">
        <f>_xlfn.XLOOKUP(I5665,UTILIZADAS[Contacto1],UTILIZADAS[Source.Name],,0)</f>
        <v>#N/A</v>
      </c>
      <c r="B5665" s="18" t="e">
        <f>VLOOKUP(J5665,Ref!A:C,3,0)</f>
        <v>#N/A</v>
      </c>
      <c r="C5665" s="18" t="e">
        <f>VLOOKUP(J5665,Ref!A:D,4,0)</f>
        <v>#N/A</v>
      </c>
      <c r="D5665" s="18" t="str">
        <f t="shared" si="267"/>
        <v>00/ene</v>
      </c>
      <c r="E5665" s="18">
        <f t="shared" si="266"/>
        <v>0</v>
      </c>
      <c r="F5665" s="18">
        <v>1</v>
      </c>
      <c r="G5665" s="18">
        <f t="shared" si="268"/>
        <v>0</v>
      </c>
    </row>
    <row r="5666" spans="1:7">
      <c r="A5666" t="e">
        <f>_xlfn.XLOOKUP(I5666,UTILIZADAS[Contacto1],UTILIZADAS[Source.Name],,0)</f>
        <v>#N/A</v>
      </c>
      <c r="B5666" s="18" t="e">
        <f>VLOOKUP(J5666,Ref!A:C,3,0)</f>
        <v>#N/A</v>
      </c>
      <c r="C5666" s="18" t="e">
        <f>VLOOKUP(J5666,Ref!A:D,4,0)</f>
        <v>#N/A</v>
      </c>
      <c r="D5666" s="18" t="str">
        <f t="shared" si="267"/>
        <v>00/ene</v>
      </c>
      <c r="E5666" s="18">
        <f t="shared" si="266"/>
        <v>0</v>
      </c>
      <c r="F5666" s="18">
        <v>1</v>
      </c>
      <c r="G5666" s="18">
        <f t="shared" si="268"/>
        <v>0</v>
      </c>
    </row>
    <row r="5667" spans="1:7">
      <c r="A5667" t="e">
        <f>_xlfn.XLOOKUP(I5667,UTILIZADAS[Contacto1],UTILIZADAS[Source.Name],,0)</f>
        <v>#N/A</v>
      </c>
      <c r="B5667" s="18" t="e">
        <f>VLOOKUP(J5667,Ref!A:C,3,0)</f>
        <v>#N/A</v>
      </c>
      <c r="C5667" s="18" t="e">
        <f>VLOOKUP(J5667,Ref!A:D,4,0)</f>
        <v>#N/A</v>
      </c>
      <c r="D5667" s="18" t="str">
        <f t="shared" si="267"/>
        <v>00/ene</v>
      </c>
      <c r="E5667" s="18">
        <f t="shared" si="266"/>
        <v>0</v>
      </c>
      <c r="F5667" s="18">
        <v>1</v>
      </c>
      <c r="G5667" s="18">
        <f t="shared" si="268"/>
        <v>0</v>
      </c>
    </row>
    <row r="5668" spans="1:7">
      <c r="A5668" t="e">
        <f>_xlfn.XLOOKUP(I5668,UTILIZADAS[Contacto1],UTILIZADAS[Source.Name],,0)</f>
        <v>#N/A</v>
      </c>
      <c r="B5668" s="18" t="e">
        <f>VLOOKUP(J5668,Ref!A:C,3,0)</f>
        <v>#N/A</v>
      </c>
      <c r="C5668" s="18" t="e">
        <f>VLOOKUP(J5668,Ref!A:D,4,0)</f>
        <v>#N/A</v>
      </c>
      <c r="D5668" s="18" t="str">
        <f t="shared" si="267"/>
        <v>00/ene</v>
      </c>
      <c r="E5668" s="18">
        <f t="shared" si="266"/>
        <v>0</v>
      </c>
      <c r="F5668" s="18">
        <v>1</v>
      </c>
      <c r="G5668" s="18">
        <f t="shared" si="268"/>
        <v>0</v>
      </c>
    </row>
    <row r="5669" spans="1:7">
      <c r="A5669" t="e">
        <f>_xlfn.XLOOKUP(I5669,UTILIZADAS[Contacto1],UTILIZADAS[Source.Name],,0)</f>
        <v>#N/A</v>
      </c>
      <c r="B5669" s="18" t="e">
        <f>VLOOKUP(J5669,Ref!A:C,3,0)</f>
        <v>#N/A</v>
      </c>
      <c r="C5669" s="18" t="e">
        <f>VLOOKUP(J5669,Ref!A:D,4,0)</f>
        <v>#N/A</v>
      </c>
      <c r="D5669" s="18" t="str">
        <f t="shared" si="267"/>
        <v>00/ene</v>
      </c>
      <c r="E5669" s="18">
        <f t="shared" si="266"/>
        <v>0</v>
      </c>
      <c r="F5669" s="18">
        <v>1</v>
      </c>
      <c r="G5669" s="18">
        <f t="shared" si="268"/>
        <v>0</v>
      </c>
    </row>
    <row r="5670" spans="1:7">
      <c r="A5670" t="e">
        <f>_xlfn.XLOOKUP(I5670,UTILIZADAS[Contacto1],UTILIZADAS[Source.Name],,0)</f>
        <v>#N/A</v>
      </c>
      <c r="B5670" s="18" t="e">
        <f>VLOOKUP(J5670,Ref!A:C,3,0)</f>
        <v>#N/A</v>
      </c>
      <c r="C5670" s="18" t="e">
        <f>VLOOKUP(J5670,Ref!A:D,4,0)</f>
        <v>#N/A</v>
      </c>
      <c r="D5670" s="18" t="str">
        <f t="shared" si="267"/>
        <v>00/ene</v>
      </c>
      <c r="E5670" s="18">
        <f t="shared" si="266"/>
        <v>0</v>
      </c>
      <c r="F5670" s="18">
        <v>1</v>
      </c>
      <c r="G5670" s="18">
        <f t="shared" si="268"/>
        <v>0</v>
      </c>
    </row>
    <row r="5671" spans="1:7">
      <c r="A5671" t="e">
        <f>_xlfn.XLOOKUP(I5671,UTILIZADAS[Contacto1],UTILIZADAS[Source.Name],,0)</f>
        <v>#N/A</v>
      </c>
      <c r="B5671" s="18" t="e">
        <f>VLOOKUP(J5671,Ref!A:C,3,0)</f>
        <v>#N/A</v>
      </c>
      <c r="C5671" s="18" t="e">
        <f>VLOOKUP(J5671,Ref!A:D,4,0)</f>
        <v>#N/A</v>
      </c>
      <c r="D5671" s="18" t="str">
        <f t="shared" si="267"/>
        <v>00/ene</v>
      </c>
      <c r="E5671" s="18">
        <f t="shared" si="266"/>
        <v>0</v>
      </c>
      <c r="F5671" s="18">
        <v>1</v>
      </c>
      <c r="G5671" s="18">
        <f t="shared" si="268"/>
        <v>0</v>
      </c>
    </row>
    <row r="5672" spans="1:7">
      <c r="A5672" t="e">
        <f>_xlfn.XLOOKUP(I5672,UTILIZADAS[Contacto1],UTILIZADAS[Source.Name],,0)</f>
        <v>#N/A</v>
      </c>
      <c r="B5672" s="18" t="e">
        <f>VLOOKUP(J5672,Ref!A:C,3,0)</f>
        <v>#N/A</v>
      </c>
      <c r="C5672" s="18" t="e">
        <f>VLOOKUP(J5672,Ref!A:D,4,0)</f>
        <v>#N/A</v>
      </c>
      <c r="D5672" s="18" t="str">
        <f t="shared" si="267"/>
        <v>00/ene</v>
      </c>
      <c r="E5672" s="18">
        <f t="shared" si="266"/>
        <v>0</v>
      </c>
      <c r="F5672" s="18">
        <v>1</v>
      </c>
      <c r="G5672" s="18">
        <f t="shared" si="268"/>
        <v>0</v>
      </c>
    </row>
    <row r="5673" spans="1:7">
      <c r="A5673" t="e">
        <f>_xlfn.XLOOKUP(I5673,UTILIZADAS[Contacto1],UTILIZADAS[Source.Name],,0)</f>
        <v>#N/A</v>
      </c>
      <c r="B5673" s="18" t="e">
        <f>VLOOKUP(J5673,Ref!A:C,3,0)</f>
        <v>#N/A</v>
      </c>
      <c r="C5673" s="18" t="e">
        <f>VLOOKUP(J5673,Ref!A:D,4,0)</f>
        <v>#N/A</v>
      </c>
      <c r="D5673" s="18" t="str">
        <f t="shared" si="267"/>
        <v>00/ene</v>
      </c>
      <c r="E5673" s="18">
        <f t="shared" si="266"/>
        <v>0</v>
      </c>
      <c r="F5673" s="18">
        <v>1</v>
      </c>
      <c r="G5673" s="18">
        <f t="shared" si="268"/>
        <v>0</v>
      </c>
    </row>
    <row r="5674" spans="1:7">
      <c r="A5674" t="e">
        <f>_xlfn.XLOOKUP(I5674,UTILIZADAS[Contacto1],UTILIZADAS[Source.Name],,0)</f>
        <v>#N/A</v>
      </c>
      <c r="B5674" s="18" t="e">
        <f>VLOOKUP(J5674,Ref!A:C,3,0)</f>
        <v>#N/A</v>
      </c>
      <c r="C5674" s="18" t="e">
        <f>VLOOKUP(J5674,Ref!A:D,4,0)</f>
        <v>#N/A</v>
      </c>
      <c r="D5674" s="18" t="str">
        <f t="shared" si="267"/>
        <v>00/ene</v>
      </c>
      <c r="E5674" s="18">
        <f t="shared" si="266"/>
        <v>0</v>
      </c>
      <c r="F5674" s="18">
        <v>1</v>
      </c>
      <c r="G5674" s="18">
        <f t="shared" si="268"/>
        <v>0</v>
      </c>
    </row>
    <row r="5675" spans="1:7">
      <c r="A5675" t="e">
        <f>_xlfn.XLOOKUP(I5675,UTILIZADAS[Contacto1],UTILIZADAS[Source.Name],,0)</f>
        <v>#N/A</v>
      </c>
      <c r="B5675" s="18" t="e">
        <f>VLOOKUP(J5675,Ref!A:C,3,0)</f>
        <v>#N/A</v>
      </c>
      <c r="C5675" s="18" t="e">
        <f>VLOOKUP(J5675,Ref!A:D,4,0)</f>
        <v>#N/A</v>
      </c>
      <c r="D5675" s="18" t="str">
        <f t="shared" si="267"/>
        <v>00/ene</v>
      </c>
      <c r="E5675" s="18">
        <f t="shared" si="266"/>
        <v>0</v>
      </c>
      <c r="F5675" s="18">
        <v>1</v>
      </c>
      <c r="G5675" s="18">
        <f t="shared" si="268"/>
        <v>0</v>
      </c>
    </row>
    <row r="5676" spans="1:7">
      <c r="A5676" t="e">
        <f>_xlfn.XLOOKUP(I5676,UTILIZADAS[Contacto1],UTILIZADAS[Source.Name],,0)</f>
        <v>#N/A</v>
      </c>
      <c r="B5676" s="18" t="e">
        <f>VLOOKUP(J5676,Ref!A:C,3,0)</f>
        <v>#N/A</v>
      </c>
      <c r="C5676" s="18" t="e">
        <f>VLOOKUP(J5676,Ref!A:D,4,0)</f>
        <v>#N/A</v>
      </c>
      <c r="D5676" s="18" t="str">
        <f t="shared" si="267"/>
        <v>00/ene</v>
      </c>
      <c r="E5676" s="18">
        <f t="shared" si="266"/>
        <v>0</v>
      </c>
      <c r="F5676" s="18">
        <v>1</v>
      </c>
      <c r="G5676" s="18">
        <f t="shared" si="268"/>
        <v>0</v>
      </c>
    </row>
    <row r="5677" spans="1:7">
      <c r="A5677" t="e">
        <f>_xlfn.XLOOKUP(I5677,UTILIZADAS[Contacto1],UTILIZADAS[Source.Name],,0)</f>
        <v>#N/A</v>
      </c>
      <c r="B5677" s="18" t="e">
        <f>VLOOKUP(J5677,Ref!A:C,3,0)</f>
        <v>#N/A</v>
      </c>
      <c r="C5677" s="18" t="e">
        <f>VLOOKUP(J5677,Ref!A:D,4,0)</f>
        <v>#N/A</v>
      </c>
      <c r="D5677" s="18" t="str">
        <f t="shared" si="267"/>
        <v>00/ene</v>
      </c>
      <c r="E5677" s="18">
        <f t="shared" si="266"/>
        <v>0</v>
      </c>
      <c r="F5677" s="18">
        <v>1</v>
      </c>
      <c r="G5677" s="18">
        <f t="shared" si="268"/>
        <v>0</v>
      </c>
    </row>
    <row r="5678" spans="1:7">
      <c r="A5678" t="e">
        <f>_xlfn.XLOOKUP(I5678,UTILIZADAS[Contacto1],UTILIZADAS[Source.Name],,0)</f>
        <v>#N/A</v>
      </c>
      <c r="B5678" s="18" t="e">
        <f>VLOOKUP(J5678,Ref!A:C,3,0)</f>
        <v>#N/A</v>
      </c>
      <c r="C5678" s="18" t="e">
        <f>VLOOKUP(J5678,Ref!A:D,4,0)</f>
        <v>#N/A</v>
      </c>
      <c r="D5678" s="18" t="str">
        <f t="shared" si="267"/>
        <v>00/ene</v>
      </c>
      <c r="E5678" s="18">
        <f t="shared" si="266"/>
        <v>0</v>
      </c>
      <c r="F5678" s="18">
        <v>1</v>
      </c>
      <c r="G5678" s="18">
        <f t="shared" si="268"/>
        <v>0</v>
      </c>
    </row>
    <row r="5679" spans="1:7">
      <c r="A5679" t="e">
        <f>_xlfn.XLOOKUP(I5679,UTILIZADAS[Contacto1],UTILIZADAS[Source.Name],,0)</f>
        <v>#N/A</v>
      </c>
      <c r="B5679" s="18" t="e">
        <f>VLOOKUP(J5679,Ref!A:C,3,0)</f>
        <v>#N/A</v>
      </c>
      <c r="C5679" s="18" t="e">
        <f>VLOOKUP(J5679,Ref!A:D,4,0)</f>
        <v>#N/A</v>
      </c>
      <c r="D5679" s="18" t="str">
        <f t="shared" si="267"/>
        <v>00/ene</v>
      </c>
      <c r="E5679" s="18">
        <f t="shared" si="266"/>
        <v>0</v>
      </c>
      <c r="F5679" s="18">
        <v>1</v>
      </c>
      <c r="G5679" s="18">
        <f t="shared" si="268"/>
        <v>0</v>
      </c>
    </row>
    <row r="5680" spans="1:7">
      <c r="A5680" t="e">
        <f>_xlfn.XLOOKUP(I5680,UTILIZADAS[Contacto1],UTILIZADAS[Source.Name],,0)</f>
        <v>#N/A</v>
      </c>
      <c r="B5680" s="18" t="e">
        <f>VLOOKUP(J5680,Ref!A:C,3,0)</f>
        <v>#N/A</v>
      </c>
      <c r="C5680" s="18" t="e">
        <f>VLOOKUP(J5680,Ref!A:D,4,0)</f>
        <v>#N/A</v>
      </c>
      <c r="D5680" s="18" t="str">
        <f t="shared" si="267"/>
        <v>00/ene</v>
      </c>
      <c r="E5680" s="18">
        <f t="shared" si="266"/>
        <v>0</v>
      </c>
      <c r="F5680" s="18">
        <v>1</v>
      </c>
      <c r="G5680" s="18">
        <f t="shared" si="268"/>
        <v>0</v>
      </c>
    </row>
    <row r="5681" spans="1:7">
      <c r="A5681" t="e">
        <f>_xlfn.XLOOKUP(I5681,UTILIZADAS[Contacto1],UTILIZADAS[Source.Name],,0)</f>
        <v>#N/A</v>
      </c>
      <c r="B5681" s="18" t="e">
        <f>VLOOKUP(J5681,Ref!A:C,3,0)</f>
        <v>#N/A</v>
      </c>
      <c r="C5681" s="18" t="e">
        <f>VLOOKUP(J5681,Ref!A:D,4,0)</f>
        <v>#N/A</v>
      </c>
      <c r="D5681" s="18" t="str">
        <f t="shared" si="267"/>
        <v>00/ene</v>
      </c>
      <c r="E5681" s="18">
        <f t="shared" si="266"/>
        <v>0</v>
      </c>
      <c r="F5681" s="18">
        <v>1</v>
      </c>
      <c r="G5681" s="18">
        <f t="shared" si="268"/>
        <v>0</v>
      </c>
    </row>
    <row r="5682" spans="1:7">
      <c r="A5682" t="e">
        <f>_xlfn.XLOOKUP(I5682,UTILIZADAS[Contacto1],UTILIZADAS[Source.Name],,0)</f>
        <v>#N/A</v>
      </c>
      <c r="B5682" s="18" t="e">
        <f>VLOOKUP(J5682,Ref!A:C,3,0)</f>
        <v>#N/A</v>
      </c>
      <c r="C5682" s="18" t="e">
        <f>VLOOKUP(J5682,Ref!A:D,4,0)</f>
        <v>#N/A</v>
      </c>
      <c r="D5682" s="18" t="str">
        <f t="shared" si="267"/>
        <v>00/ene</v>
      </c>
      <c r="E5682" s="18">
        <f t="shared" si="266"/>
        <v>0</v>
      </c>
      <c r="F5682" s="18">
        <v>1</v>
      </c>
      <c r="G5682" s="18">
        <f t="shared" si="268"/>
        <v>0</v>
      </c>
    </row>
    <row r="5683" spans="1:7">
      <c r="A5683" t="e">
        <f>_xlfn.XLOOKUP(I5683,UTILIZADAS[Contacto1],UTILIZADAS[Source.Name],,0)</f>
        <v>#N/A</v>
      </c>
      <c r="B5683" s="18" t="e">
        <f>VLOOKUP(J5683,Ref!A:C,3,0)</f>
        <v>#N/A</v>
      </c>
      <c r="C5683" s="18" t="e">
        <f>VLOOKUP(J5683,Ref!A:D,4,0)</f>
        <v>#N/A</v>
      </c>
      <c r="D5683" s="18" t="str">
        <f t="shared" si="267"/>
        <v>00/ene</v>
      </c>
      <c r="E5683" s="18">
        <f t="shared" si="266"/>
        <v>0</v>
      </c>
      <c r="F5683" s="18">
        <v>1</v>
      </c>
      <c r="G5683" s="18">
        <f t="shared" si="268"/>
        <v>0</v>
      </c>
    </row>
    <row r="5684" spans="1:7">
      <c r="A5684" t="e">
        <f>_xlfn.XLOOKUP(I5684,UTILIZADAS[Contacto1],UTILIZADAS[Source.Name],,0)</f>
        <v>#N/A</v>
      </c>
      <c r="B5684" s="18" t="e">
        <f>VLOOKUP(J5684,Ref!A:C,3,0)</f>
        <v>#N/A</v>
      </c>
      <c r="C5684" s="18" t="e">
        <f>VLOOKUP(J5684,Ref!A:D,4,0)</f>
        <v>#N/A</v>
      </c>
      <c r="D5684" s="18" t="str">
        <f t="shared" si="267"/>
        <v>00/ene</v>
      </c>
      <c r="E5684" s="18">
        <f t="shared" si="266"/>
        <v>0</v>
      </c>
      <c r="F5684" s="18">
        <v>1</v>
      </c>
      <c r="G5684" s="18">
        <f t="shared" si="268"/>
        <v>0</v>
      </c>
    </row>
    <row r="5685" spans="1:7">
      <c r="A5685" t="e">
        <f>_xlfn.XLOOKUP(I5685,UTILIZADAS[Contacto1],UTILIZADAS[Source.Name],,0)</f>
        <v>#N/A</v>
      </c>
      <c r="B5685" s="18" t="e">
        <f>VLOOKUP(J5685,Ref!A:C,3,0)</f>
        <v>#N/A</v>
      </c>
      <c r="C5685" s="18" t="e">
        <f>VLOOKUP(J5685,Ref!A:D,4,0)</f>
        <v>#N/A</v>
      </c>
      <c r="D5685" s="18" t="str">
        <f t="shared" si="267"/>
        <v>00/ene</v>
      </c>
      <c r="E5685" s="18">
        <f t="shared" si="266"/>
        <v>0</v>
      </c>
      <c r="F5685" s="18">
        <v>1</v>
      </c>
      <c r="G5685" s="18">
        <f t="shared" si="268"/>
        <v>0</v>
      </c>
    </row>
    <row r="5686" spans="1:7">
      <c r="A5686" t="e">
        <f>_xlfn.XLOOKUP(I5686,UTILIZADAS[Contacto1],UTILIZADAS[Source.Name],,0)</f>
        <v>#N/A</v>
      </c>
      <c r="B5686" s="18" t="e">
        <f>VLOOKUP(J5686,Ref!A:C,3,0)</f>
        <v>#N/A</v>
      </c>
      <c r="C5686" s="18" t="e">
        <f>VLOOKUP(J5686,Ref!A:D,4,0)</f>
        <v>#N/A</v>
      </c>
      <c r="D5686" s="18" t="str">
        <f t="shared" si="267"/>
        <v>00/ene</v>
      </c>
      <c r="E5686" s="18">
        <f t="shared" si="266"/>
        <v>0</v>
      </c>
      <c r="F5686" s="18">
        <v>1</v>
      </c>
      <c r="G5686" s="18">
        <f t="shared" si="268"/>
        <v>0</v>
      </c>
    </row>
    <row r="5687" spans="1:7">
      <c r="A5687" t="e">
        <f>_xlfn.XLOOKUP(I5687,UTILIZADAS[Contacto1],UTILIZADAS[Source.Name],,0)</f>
        <v>#N/A</v>
      </c>
      <c r="B5687" s="18" t="e">
        <f>VLOOKUP(J5687,Ref!A:C,3,0)</f>
        <v>#N/A</v>
      </c>
      <c r="C5687" s="18" t="e">
        <f>VLOOKUP(J5687,Ref!A:D,4,0)</f>
        <v>#N/A</v>
      </c>
      <c r="D5687" s="18" t="str">
        <f t="shared" si="267"/>
        <v>00/ene</v>
      </c>
      <c r="E5687" s="18">
        <f t="shared" si="266"/>
        <v>0</v>
      </c>
      <c r="F5687" s="18">
        <v>1</v>
      </c>
      <c r="G5687" s="18">
        <f t="shared" si="268"/>
        <v>0</v>
      </c>
    </row>
    <row r="5688" spans="1:7">
      <c r="A5688" t="e">
        <f>_xlfn.XLOOKUP(I5688,UTILIZADAS[Contacto1],UTILIZADAS[Source.Name],,0)</f>
        <v>#N/A</v>
      </c>
      <c r="B5688" s="18" t="e">
        <f>VLOOKUP(J5688,Ref!A:C,3,0)</f>
        <v>#N/A</v>
      </c>
      <c r="C5688" s="18" t="e">
        <f>VLOOKUP(J5688,Ref!A:D,4,0)</f>
        <v>#N/A</v>
      </c>
      <c r="D5688" s="18" t="str">
        <f t="shared" si="267"/>
        <v>00/ene</v>
      </c>
      <c r="E5688" s="18">
        <f t="shared" si="266"/>
        <v>0</v>
      </c>
      <c r="F5688" s="18">
        <v>1</v>
      </c>
      <c r="G5688" s="18">
        <f t="shared" si="268"/>
        <v>0</v>
      </c>
    </row>
    <row r="5689" spans="1:7">
      <c r="A5689" t="e">
        <f>_xlfn.XLOOKUP(I5689,UTILIZADAS[Contacto1],UTILIZADAS[Source.Name],,0)</f>
        <v>#N/A</v>
      </c>
      <c r="B5689" s="18" t="e">
        <f>VLOOKUP(J5689,Ref!A:C,3,0)</f>
        <v>#N/A</v>
      </c>
      <c r="C5689" s="18" t="e">
        <f>VLOOKUP(J5689,Ref!A:D,4,0)</f>
        <v>#N/A</v>
      </c>
      <c r="D5689" s="18" t="str">
        <f t="shared" si="267"/>
        <v>00/ene</v>
      </c>
      <c r="E5689" s="18">
        <f t="shared" si="266"/>
        <v>0</v>
      </c>
      <c r="F5689" s="18">
        <v>1</v>
      </c>
      <c r="G5689" s="18">
        <f t="shared" si="268"/>
        <v>0</v>
      </c>
    </row>
    <row r="5690" spans="1:7">
      <c r="A5690" t="e">
        <f>_xlfn.XLOOKUP(I5690,UTILIZADAS[Contacto1],UTILIZADAS[Source.Name],,0)</f>
        <v>#N/A</v>
      </c>
      <c r="B5690" s="18" t="e">
        <f>VLOOKUP(J5690,Ref!A:C,3,0)</f>
        <v>#N/A</v>
      </c>
      <c r="C5690" s="18" t="e">
        <f>VLOOKUP(J5690,Ref!A:D,4,0)</f>
        <v>#N/A</v>
      </c>
      <c r="D5690" s="18" t="str">
        <f t="shared" si="267"/>
        <v>00/ene</v>
      </c>
      <c r="E5690" s="18">
        <f t="shared" si="266"/>
        <v>0</v>
      </c>
      <c r="F5690" s="18">
        <v>1</v>
      </c>
      <c r="G5690" s="18">
        <f t="shared" si="268"/>
        <v>0</v>
      </c>
    </row>
    <row r="5691" spans="1:7">
      <c r="A5691" t="e">
        <f>_xlfn.XLOOKUP(I5691,UTILIZADAS[Contacto1],UTILIZADAS[Source.Name],,0)</f>
        <v>#N/A</v>
      </c>
      <c r="B5691" s="18" t="e">
        <f>VLOOKUP(J5691,Ref!A:C,3,0)</f>
        <v>#N/A</v>
      </c>
      <c r="C5691" s="18" t="e">
        <f>VLOOKUP(J5691,Ref!A:D,4,0)</f>
        <v>#N/A</v>
      </c>
      <c r="D5691" s="18" t="str">
        <f t="shared" si="267"/>
        <v>00/ene</v>
      </c>
      <c r="E5691" s="18">
        <f t="shared" si="266"/>
        <v>0</v>
      </c>
      <c r="F5691" s="18">
        <v>1</v>
      </c>
      <c r="G5691" s="18">
        <f t="shared" si="268"/>
        <v>0</v>
      </c>
    </row>
    <row r="5692" spans="1:7">
      <c r="A5692" t="e">
        <f>_xlfn.XLOOKUP(I5692,UTILIZADAS[Contacto1],UTILIZADAS[Source.Name],,0)</f>
        <v>#N/A</v>
      </c>
      <c r="B5692" s="18" t="e">
        <f>VLOOKUP(J5692,Ref!A:C,3,0)</f>
        <v>#N/A</v>
      </c>
      <c r="C5692" s="18" t="e">
        <f>VLOOKUP(J5692,Ref!A:D,4,0)</f>
        <v>#N/A</v>
      </c>
      <c r="D5692" s="18" t="str">
        <f t="shared" si="267"/>
        <v>00/ene</v>
      </c>
      <c r="E5692" s="18">
        <f t="shared" si="266"/>
        <v>0</v>
      </c>
      <c r="F5692" s="18">
        <v>1</v>
      </c>
      <c r="G5692" s="18">
        <f t="shared" si="268"/>
        <v>0</v>
      </c>
    </row>
    <row r="5693" spans="1:7">
      <c r="A5693" t="e">
        <f>_xlfn.XLOOKUP(I5693,UTILIZADAS[Contacto1],UTILIZADAS[Source.Name],,0)</f>
        <v>#N/A</v>
      </c>
      <c r="B5693" s="18" t="e">
        <f>VLOOKUP(J5693,Ref!A:C,3,0)</f>
        <v>#N/A</v>
      </c>
      <c r="C5693" s="18" t="e">
        <f>VLOOKUP(J5693,Ref!A:D,4,0)</f>
        <v>#N/A</v>
      </c>
      <c r="D5693" s="18" t="str">
        <f t="shared" si="267"/>
        <v>00/ene</v>
      </c>
      <c r="E5693" s="18">
        <f t="shared" si="266"/>
        <v>0</v>
      </c>
      <c r="F5693" s="18">
        <v>1</v>
      </c>
      <c r="G5693" s="18">
        <f t="shared" si="268"/>
        <v>0</v>
      </c>
    </row>
    <row r="5694" spans="1:7">
      <c r="A5694" t="e">
        <f>_xlfn.XLOOKUP(I5694,UTILIZADAS[Contacto1],UTILIZADAS[Source.Name],,0)</f>
        <v>#N/A</v>
      </c>
      <c r="B5694" s="18" t="e">
        <f>VLOOKUP(J5694,Ref!A:C,3,0)</f>
        <v>#N/A</v>
      </c>
      <c r="C5694" s="18" t="e">
        <f>VLOOKUP(J5694,Ref!A:D,4,0)</f>
        <v>#N/A</v>
      </c>
      <c r="D5694" s="18" t="str">
        <f t="shared" si="267"/>
        <v>00/ene</v>
      </c>
      <c r="E5694" s="18">
        <f t="shared" si="266"/>
        <v>0</v>
      </c>
      <c r="F5694" s="18">
        <v>1</v>
      </c>
      <c r="G5694" s="18">
        <f t="shared" si="268"/>
        <v>0</v>
      </c>
    </row>
    <row r="5695" spans="1:7">
      <c r="A5695" t="e">
        <f>_xlfn.XLOOKUP(I5695,UTILIZADAS[Contacto1],UTILIZADAS[Source.Name],,0)</f>
        <v>#N/A</v>
      </c>
      <c r="B5695" s="18" t="e">
        <f>VLOOKUP(J5695,Ref!A:C,3,0)</f>
        <v>#N/A</v>
      </c>
      <c r="C5695" s="18" t="e">
        <f>VLOOKUP(J5695,Ref!A:D,4,0)</f>
        <v>#N/A</v>
      </c>
      <c r="D5695" s="18" t="str">
        <f t="shared" si="267"/>
        <v>00/ene</v>
      </c>
      <c r="E5695" s="18">
        <f t="shared" si="266"/>
        <v>0</v>
      </c>
      <c r="F5695" s="18">
        <v>1</v>
      </c>
      <c r="G5695" s="18">
        <f t="shared" si="268"/>
        <v>0</v>
      </c>
    </row>
    <row r="5696" spans="1:7">
      <c r="A5696" t="e">
        <f>_xlfn.XLOOKUP(I5696,UTILIZADAS[Contacto1],UTILIZADAS[Source.Name],,0)</f>
        <v>#N/A</v>
      </c>
      <c r="B5696" s="18" t="e">
        <f>VLOOKUP(J5696,Ref!A:C,3,0)</f>
        <v>#N/A</v>
      </c>
      <c r="C5696" s="18" t="e">
        <f>VLOOKUP(J5696,Ref!A:D,4,0)</f>
        <v>#N/A</v>
      </c>
      <c r="D5696" s="18" t="str">
        <f t="shared" si="267"/>
        <v>00/ene</v>
      </c>
      <c r="E5696" s="18">
        <f t="shared" si="266"/>
        <v>0</v>
      </c>
      <c r="F5696" s="18">
        <v>1</v>
      </c>
      <c r="G5696" s="18">
        <f t="shared" si="268"/>
        <v>0</v>
      </c>
    </row>
    <row r="5697" spans="1:7">
      <c r="A5697" t="e">
        <f>_xlfn.XLOOKUP(I5697,UTILIZADAS[Contacto1],UTILIZADAS[Source.Name],,0)</f>
        <v>#N/A</v>
      </c>
      <c r="B5697" s="18" t="e">
        <f>VLOOKUP(J5697,Ref!A:C,3,0)</f>
        <v>#N/A</v>
      </c>
      <c r="C5697" s="18" t="e">
        <f>VLOOKUP(J5697,Ref!A:D,4,0)</f>
        <v>#N/A</v>
      </c>
      <c r="D5697" s="18" t="str">
        <f t="shared" si="267"/>
        <v>00/ene</v>
      </c>
      <c r="E5697" s="18">
        <f t="shared" si="266"/>
        <v>0</v>
      </c>
      <c r="F5697" s="18">
        <v>1</v>
      </c>
      <c r="G5697" s="18">
        <f t="shared" si="268"/>
        <v>0</v>
      </c>
    </row>
    <row r="5698" spans="1:7">
      <c r="A5698" t="e">
        <f>_xlfn.XLOOKUP(I5698,UTILIZADAS[Contacto1],UTILIZADAS[Source.Name],,0)</f>
        <v>#N/A</v>
      </c>
      <c r="B5698" s="18" t="e">
        <f>VLOOKUP(J5698,Ref!A:C,3,0)</f>
        <v>#N/A</v>
      </c>
      <c r="C5698" s="18" t="e">
        <f>VLOOKUP(J5698,Ref!A:D,4,0)</f>
        <v>#N/A</v>
      </c>
      <c r="D5698" s="18" t="str">
        <f t="shared" si="267"/>
        <v>00/ene</v>
      </c>
      <c r="E5698" s="18">
        <f t="shared" ref="E5698:E5761" si="269">+COUNTIF(I:I,I5698)</f>
        <v>0</v>
      </c>
      <c r="F5698" s="18">
        <v>1</v>
      </c>
      <c r="G5698" s="18">
        <f t="shared" si="268"/>
        <v>0</v>
      </c>
    </row>
    <row r="5699" spans="1:7">
      <c r="A5699" t="e">
        <f>_xlfn.XLOOKUP(I5699,UTILIZADAS[Contacto1],UTILIZADAS[Source.Name],,0)</f>
        <v>#N/A</v>
      </c>
      <c r="B5699" s="18" t="e">
        <f>VLOOKUP(J5699,Ref!A:C,3,0)</f>
        <v>#N/A</v>
      </c>
      <c r="C5699" s="18" t="e">
        <f>VLOOKUP(J5699,Ref!A:D,4,0)</f>
        <v>#N/A</v>
      </c>
      <c r="D5699" s="18" t="str">
        <f t="shared" si="267"/>
        <v>00/ene</v>
      </c>
      <c r="E5699" s="18">
        <f t="shared" si="269"/>
        <v>0</v>
      </c>
      <c r="F5699" s="18">
        <v>1</v>
      </c>
      <c r="G5699" s="18">
        <f t="shared" si="268"/>
        <v>0</v>
      </c>
    </row>
    <row r="5700" spans="1:7">
      <c r="A5700" t="e">
        <f>_xlfn.XLOOKUP(I5700,UTILIZADAS[Contacto1],UTILIZADAS[Source.Name],,0)</f>
        <v>#N/A</v>
      </c>
      <c r="B5700" s="18" t="e">
        <f>VLOOKUP(J5700,Ref!A:C,3,0)</f>
        <v>#N/A</v>
      </c>
      <c r="C5700" s="18" t="e">
        <f>VLOOKUP(J5700,Ref!A:D,4,0)</f>
        <v>#N/A</v>
      </c>
      <c r="D5700" s="18" t="str">
        <f t="shared" si="267"/>
        <v>00/ene</v>
      </c>
      <c r="E5700" s="18">
        <f t="shared" si="269"/>
        <v>0</v>
      </c>
      <c r="F5700" s="18">
        <v>1</v>
      </c>
      <c r="G5700" s="18">
        <f t="shared" si="268"/>
        <v>0</v>
      </c>
    </row>
    <row r="5701" spans="1:7">
      <c r="A5701" t="e">
        <f>_xlfn.XLOOKUP(I5701,UTILIZADAS[Contacto1],UTILIZADAS[Source.Name],,0)</f>
        <v>#N/A</v>
      </c>
      <c r="B5701" s="18" t="e">
        <f>VLOOKUP(J5701,Ref!A:C,3,0)</f>
        <v>#N/A</v>
      </c>
      <c r="C5701" s="18" t="e">
        <f>VLOOKUP(J5701,Ref!A:D,4,0)</f>
        <v>#N/A</v>
      </c>
      <c r="D5701" s="18" t="str">
        <f t="shared" si="267"/>
        <v>00/ene</v>
      </c>
      <c r="E5701" s="18">
        <f t="shared" si="269"/>
        <v>0</v>
      </c>
      <c r="F5701" s="18">
        <v>1</v>
      </c>
      <c r="G5701" s="18">
        <f t="shared" si="268"/>
        <v>0</v>
      </c>
    </row>
    <row r="5702" spans="1:7">
      <c r="A5702" t="e">
        <f>_xlfn.XLOOKUP(I5702,UTILIZADAS[Contacto1],UTILIZADAS[Source.Name],,0)</f>
        <v>#N/A</v>
      </c>
      <c r="B5702" s="18" t="e">
        <f>VLOOKUP(J5702,Ref!A:C,3,0)</f>
        <v>#N/A</v>
      </c>
      <c r="C5702" s="18" t="e">
        <f>VLOOKUP(J5702,Ref!A:D,4,0)</f>
        <v>#N/A</v>
      </c>
      <c r="D5702" s="18" t="str">
        <f t="shared" si="267"/>
        <v>00/ene</v>
      </c>
      <c r="E5702" s="18">
        <f t="shared" si="269"/>
        <v>0</v>
      </c>
      <c r="F5702" s="18">
        <v>1</v>
      </c>
      <c r="G5702" s="18">
        <f t="shared" si="268"/>
        <v>0</v>
      </c>
    </row>
    <row r="5703" spans="1:7">
      <c r="A5703" t="e">
        <f>_xlfn.XLOOKUP(I5703,UTILIZADAS[Contacto1],UTILIZADAS[Source.Name],,0)</f>
        <v>#N/A</v>
      </c>
      <c r="B5703" s="18" t="e">
        <f>VLOOKUP(J5703,Ref!A:C,3,0)</f>
        <v>#N/A</v>
      </c>
      <c r="C5703" s="18" t="e">
        <f>VLOOKUP(J5703,Ref!A:D,4,0)</f>
        <v>#N/A</v>
      </c>
      <c r="D5703" s="18" t="str">
        <f t="shared" si="267"/>
        <v>00/ene</v>
      </c>
      <c r="E5703" s="18">
        <f t="shared" si="269"/>
        <v>0</v>
      </c>
      <c r="F5703" s="18">
        <v>1</v>
      </c>
      <c r="G5703" s="18">
        <f t="shared" si="268"/>
        <v>0</v>
      </c>
    </row>
    <row r="5704" spans="1:7">
      <c r="A5704" t="e">
        <f>_xlfn.XLOOKUP(I5704,UTILIZADAS[Contacto1],UTILIZADAS[Source.Name],,0)</f>
        <v>#N/A</v>
      </c>
      <c r="B5704" s="18" t="e">
        <f>VLOOKUP(J5704,Ref!A:C,3,0)</f>
        <v>#N/A</v>
      </c>
      <c r="C5704" s="18" t="e">
        <f>VLOOKUP(J5704,Ref!A:D,4,0)</f>
        <v>#N/A</v>
      </c>
      <c r="D5704" s="18" t="str">
        <f t="shared" si="267"/>
        <v>00/ene</v>
      </c>
      <c r="E5704" s="18">
        <f t="shared" si="269"/>
        <v>0</v>
      </c>
      <c r="F5704" s="18">
        <v>1</v>
      </c>
      <c r="G5704" s="18">
        <f t="shared" si="268"/>
        <v>0</v>
      </c>
    </row>
    <row r="5705" spans="1:7">
      <c r="A5705" t="e">
        <f>_xlfn.XLOOKUP(I5705,UTILIZADAS[Contacto1],UTILIZADAS[Source.Name],,0)</f>
        <v>#N/A</v>
      </c>
      <c r="B5705" s="18" t="e">
        <f>VLOOKUP(J5705,Ref!A:C,3,0)</f>
        <v>#N/A</v>
      </c>
      <c r="C5705" s="18" t="e">
        <f>VLOOKUP(J5705,Ref!A:D,4,0)</f>
        <v>#N/A</v>
      </c>
      <c r="D5705" s="18" t="str">
        <f t="shared" si="267"/>
        <v>00/ene</v>
      </c>
      <c r="E5705" s="18">
        <f t="shared" si="269"/>
        <v>0</v>
      </c>
      <c r="F5705" s="18">
        <v>1</v>
      </c>
      <c r="G5705" s="18">
        <f t="shared" si="268"/>
        <v>0</v>
      </c>
    </row>
    <row r="5706" spans="1:7">
      <c r="A5706" t="e">
        <f>_xlfn.XLOOKUP(I5706,UTILIZADAS[Contacto1],UTILIZADAS[Source.Name],,0)</f>
        <v>#N/A</v>
      </c>
      <c r="B5706" s="18" t="e">
        <f>VLOOKUP(J5706,Ref!A:C,3,0)</f>
        <v>#N/A</v>
      </c>
      <c r="C5706" s="18" t="e">
        <f>VLOOKUP(J5706,Ref!A:D,4,0)</f>
        <v>#N/A</v>
      </c>
      <c r="D5706" s="18" t="str">
        <f t="shared" ref="D5706:D5769" si="270">TEXT(H5706,"dd/mmm")</f>
        <v>00/ene</v>
      </c>
      <c r="E5706" s="18">
        <f t="shared" si="269"/>
        <v>0</v>
      </c>
      <c r="F5706" s="18">
        <v>1</v>
      </c>
      <c r="G5706" s="18">
        <f t="shared" ref="G5706:G5769" si="271">IF(I5706=I5707,0,1)</f>
        <v>0</v>
      </c>
    </row>
    <row r="5707" spans="1:7">
      <c r="A5707" t="e">
        <f>_xlfn.XLOOKUP(I5707,UTILIZADAS[Contacto1],UTILIZADAS[Source.Name],,0)</f>
        <v>#N/A</v>
      </c>
      <c r="B5707" s="18" t="e">
        <f>VLOOKUP(J5707,Ref!A:C,3,0)</f>
        <v>#N/A</v>
      </c>
      <c r="C5707" s="18" t="e">
        <f>VLOOKUP(J5707,Ref!A:D,4,0)</f>
        <v>#N/A</v>
      </c>
      <c r="D5707" s="18" t="str">
        <f t="shared" si="270"/>
        <v>00/ene</v>
      </c>
      <c r="E5707" s="18">
        <f t="shared" si="269"/>
        <v>0</v>
      </c>
      <c r="F5707" s="18">
        <v>1</v>
      </c>
      <c r="G5707" s="18">
        <f t="shared" si="271"/>
        <v>0</v>
      </c>
    </row>
    <row r="5708" spans="1:7">
      <c r="A5708" t="e">
        <f>_xlfn.XLOOKUP(I5708,UTILIZADAS[Contacto1],UTILIZADAS[Source.Name],,0)</f>
        <v>#N/A</v>
      </c>
      <c r="B5708" s="18" t="e">
        <f>VLOOKUP(J5708,Ref!A:C,3,0)</f>
        <v>#N/A</v>
      </c>
      <c r="C5708" s="18" t="e">
        <f>VLOOKUP(J5708,Ref!A:D,4,0)</f>
        <v>#N/A</v>
      </c>
      <c r="D5708" s="18" t="str">
        <f t="shared" si="270"/>
        <v>00/ene</v>
      </c>
      <c r="E5708" s="18">
        <f t="shared" si="269"/>
        <v>0</v>
      </c>
      <c r="F5708" s="18">
        <v>1</v>
      </c>
      <c r="G5708" s="18">
        <f t="shared" si="271"/>
        <v>0</v>
      </c>
    </row>
    <row r="5709" spans="1:7">
      <c r="A5709" t="e">
        <f>_xlfn.XLOOKUP(I5709,UTILIZADAS[Contacto1],UTILIZADAS[Source.Name],,0)</f>
        <v>#N/A</v>
      </c>
      <c r="B5709" s="18" t="e">
        <f>VLOOKUP(J5709,Ref!A:C,3,0)</f>
        <v>#N/A</v>
      </c>
      <c r="C5709" s="18" t="e">
        <f>VLOOKUP(J5709,Ref!A:D,4,0)</f>
        <v>#N/A</v>
      </c>
      <c r="D5709" s="18" t="str">
        <f t="shared" si="270"/>
        <v>00/ene</v>
      </c>
      <c r="E5709" s="18">
        <f t="shared" si="269"/>
        <v>0</v>
      </c>
      <c r="F5709" s="18">
        <v>1</v>
      </c>
      <c r="G5709" s="18">
        <f t="shared" si="271"/>
        <v>0</v>
      </c>
    </row>
    <row r="5710" spans="1:7">
      <c r="A5710" t="e">
        <f>_xlfn.XLOOKUP(I5710,UTILIZADAS[Contacto1],UTILIZADAS[Source.Name],,0)</f>
        <v>#N/A</v>
      </c>
      <c r="B5710" s="18" t="e">
        <f>VLOOKUP(J5710,Ref!A:C,3,0)</f>
        <v>#N/A</v>
      </c>
      <c r="C5710" s="18" t="e">
        <f>VLOOKUP(J5710,Ref!A:D,4,0)</f>
        <v>#N/A</v>
      </c>
      <c r="D5710" s="18" t="str">
        <f t="shared" si="270"/>
        <v>00/ene</v>
      </c>
      <c r="E5710" s="18">
        <f t="shared" si="269"/>
        <v>0</v>
      </c>
      <c r="F5710" s="18">
        <v>1</v>
      </c>
      <c r="G5710" s="18">
        <f t="shared" si="271"/>
        <v>0</v>
      </c>
    </row>
    <row r="5711" spans="1:7">
      <c r="A5711" t="e">
        <f>_xlfn.XLOOKUP(I5711,UTILIZADAS[Contacto1],UTILIZADAS[Source.Name],,0)</f>
        <v>#N/A</v>
      </c>
      <c r="B5711" s="18" t="e">
        <f>VLOOKUP(J5711,Ref!A:C,3,0)</f>
        <v>#N/A</v>
      </c>
      <c r="C5711" s="18" t="e">
        <f>VLOOKUP(J5711,Ref!A:D,4,0)</f>
        <v>#N/A</v>
      </c>
      <c r="D5711" s="18" t="str">
        <f t="shared" si="270"/>
        <v>00/ene</v>
      </c>
      <c r="E5711" s="18">
        <f t="shared" si="269"/>
        <v>0</v>
      </c>
      <c r="F5711" s="18">
        <v>1</v>
      </c>
      <c r="G5711" s="18">
        <f t="shared" si="271"/>
        <v>0</v>
      </c>
    </row>
    <row r="5712" spans="1:7">
      <c r="A5712" t="e">
        <f>_xlfn.XLOOKUP(I5712,UTILIZADAS[Contacto1],UTILIZADAS[Source.Name],,0)</f>
        <v>#N/A</v>
      </c>
      <c r="B5712" s="18" t="e">
        <f>VLOOKUP(J5712,Ref!A:C,3,0)</f>
        <v>#N/A</v>
      </c>
      <c r="C5712" s="18" t="e">
        <f>VLOOKUP(J5712,Ref!A:D,4,0)</f>
        <v>#N/A</v>
      </c>
      <c r="D5712" s="18" t="str">
        <f t="shared" si="270"/>
        <v>00/ene</v>
      </c>
      <c r="E5712" s="18">
        <f t="shared" si="269"/>
        <v>0</v>
      </c>
      <c r="F5712" s="18">
        <v>1</v>
      </c>
      <c r="G5712" s="18">
        <f t="shared" si="271"/>
        <v>0</v>
      </c>
    </row>
    <row r="5713" spans="1:7">
      <c r="A5713" t="e">
        <f>_xlfn.XLOOKUP(I5713,UTILIZADAS[Contacto1],UTILIZADAS[Source.Name],,0)</f>
        <v>#N/A</v>
      </c>
      <c r="B5713" s="18" t="e">
        <f>VLOOKUP(J5713,Ref!A:C,3,0)</f>
        <v>#N/A</v>
      </c>
      <c r="C5713" s="18" t="e">
        <f>VLOOKUP(J5713,Ref!A:D,4,0)</f>
        <v>#N/A</v>
      </c>
      <c r="D5713" s="18" t="str">
        <f t="shared" si="270"/>
        <v>00/ene</v>
      </c>
      <c r="E5713" s="18">
        <f t="shared" si="269"/>
        <v>0</v>
      </c>
      <c r="F5713" s="18">
        <v>1</v>
      </c>
      <c r="G5713" s="18">
        <f t="shared" si="271"/>
        <v>0</v>
      </c>
    </row>
    <row r="5714" spans="1:7">
      <c r="A5714" t="e">
        <f>_xlfn.XLOOKUP(I5714,UTILIZADAS[Contacto1],UTILIZADAS[Source.Name],,0)</f>
        <v>#N/A</v>
      </c>
      <c r="B5714" s="18" t="e">
        <f>VLOOKUP(J5714,Ref!A:C,3,0)</f>
        <v>#N/A</v>
      </c>
      <c r="C5714" s="18" t="e">
        <f>VLOOKUP(J5714,Ref!A:D,4,0)</f>
        <v>#N/A</v>
      </c>
      <c r="D5714" s="18" t="str">
        <f t="shared" si="270"/>
        <v>00/ene</v>
      </c>
      <c r="E5714" s="18">
        <f t="shared" si="269"/>
        <v>0</v>
      </c>
      <c r="F5714" s="18">
        <v>1</v>
      </c>
      <c r="G5714" s="18">
        <f t="shared" si="271"/>
        <v>0</v>
      </c>
    </row>
    <row r="5715" spans="1:7">
      <c r="A5715" t="e">
        <f>_xlfn.XLOOKUP(I5715,UTILIZADAS[Contacto1],UTILIZADAS[Source.Name],,0)</f>
        <v>#N/A</v>
      </c>
      <c r="B5715" s="18" t="e">
        <f>VLOOKUP(J5715,Ref!A:C,3,0)</f>
        <v>#N/A</v>
      </c>
      <c r="C5715" s="18" t="e">
        <f>VLOOKUP(J5715,Ref!A:D,4,0)</f>
        <v>#N/A</v>
      </c>
      <c r="D5715" s="18" t="str">
        <f t="shared" si="270"/>
        <v>00/ene</v>
      </c>
      <c r="E5715" s="18">
        <f t="shared" si="269"/>
        <v>0</v>
      </c>
      <c r="F5715" s="18">
        <v>1</v>
      </c>
      <c r="G5715" s="18">
        <f t="shared" si="271"/>
        <v>0</v>
      </c>
    </row>
    <row r="5716" spans="1:7">
      <c r="A5716" t="e">
        <f>_xlfn.XLOOKUP(I5716,UTILIZADAS[Contacto1],UTILIZADAS[Source.Name],,0)</f>
        <v>#N/A</v>
      </c>
      <c r="B5716" s="18" t="e">
        <f>VLOOKUP(J5716,Ref!A:C,3,0)</f>
        <v>#N/A</v>
      </c>
      <c r="C5716" s="18" t="e">
        <f>VLOOKUP(J5716,Ref!A:D,4,0)</f>
        <v>#N/A</v>
      </c>
      <c r="D5716" s="18" t="str">
        <f t="shared" si="270"/>
        <v>00/ene</v>
      </c>
      <c r="E5716" s="18">
        <f t="shared" si="269"/>
        <v>0</v>
      </c>
      <c r="F5716" s="18">
        <v>1</v>
      </c>
      <c r="G5716" s="18">
        <f t="shared" si="271"/>
        <v>0</v>
      </c>
    </row>
    <row r="5717" spans="1:7">
      <c r="A5717" t="e">
        <f>_xlfn.XLOOKUP(I5717,UTILIZADAS[Contacto1],UTILIZADAS[Source.Name],,0)</f>
        <v>#N/A</v>
      </c>
      <c r="B5717" s="18" t="e">
        <f>VLOOKUP(J5717,Ref!A:C,3,0)</f>
        <v>#N/A</v>
      </c>
      <c r="C5717" s="18" t="e">
        <f>VLOOKUP(J5717,Ref!A:D,4,0)</f>
        <v>#N/A</v>
      </c>
      <c r="D5717" s="18" t="str">
        <f t="shared" si="270"/>
        <v>00/ene</v>
      </c>
      <c r="E5717" s="18">
        <f t="shared" si="269"/>
        <v>0</v>
      </c>
      <c r="F5717" s="18">
        <v>1</v>
      </c>
      <c r="G5717" s="18">
        <f t="shared" si="271"/>
        <v>0</v>
      </c>
    </row>
    <row r="5718" spans="1:7">
      <c r="A5718" t="e">
        <f>_xlfn.XLOOKUP(I5718,UTILIZADAS[Contacto1],UTILIZADAS[Source.Name],,0)</f>
        <v>#N/A</v>
      </c>
      <c r="B5718" s="18" t="e">
        <f>VLOOKUP(J5718,Ref!A:C,3,0)</f>
        <v>#N/A</v>
      </c>
      <c r="C5718" s="18" t="e">
        <f>VLOOKUP(J5718,Ref!A:D,4,0)</f>
        <v>#N/A</v>
      </c>
      <c r="D5718" s="18" t="str">
        <f t="shared" si="270"/>
        <v>00/ene</v>
      </c>
      <c r="E5718" s="18">
        <f t="shared" si="269"/>
        <v>0</v>
      </c>
      <c r="F5718" s="18">
        <v>1</v>
      </c>
      <c r="G5718" s="18">
        <f t="shared" si="271"/>
        <v>0</v>
      </c>
    </row>
    <row r="5719" spans="1:7">
      <c r="A5719" t="e">
        <f>_xlfn.XLOOKUP(I5719,UTILIZADAS[Contacto1],UTILIZADAS[Source.Name],,0)</f>
        <v>#N/A</v>
      </c>
      <c r="B5719" s="18" t="e">
        <f>VLOOKUP(J5719,Ref!A:C,3,0)</f>
        <v>#N/A</v>
      </c>
      <c r="C5719" s="18" t="e">
        <f>VLOOKUP(J5719,Ref!A:D,4,0)</f>
        <v>#N/A</v>
      </c>
      <c r="D5719" s="18" t="str">
        <f t="shared" si="270"/>
        <v>00/ene</v>
      </c>
      <c r="E5719" s="18">
        <f t="shared" si="269"/>
        <v>0</v>
      </c>
      <c r="F5719" s="18">
        <v>1</v>
      </c>
      <c r="G5719" s="18">
        <f t="shared" si="271"/>
        <v>0</v>
      </c>
    </row>
    <row r="5720" spans="1:7">
      <c r="A5720" t="e">
        <f>_xlfn.XLOOKUP(I5720,UTILIZADAS[Contacto1],UTILIZADAS[Source.Name],,0)</f>
        <v>#N/A</v>
      </c>
      <c r="B5720" s="18" t="e">
        <f>VLOOKUP(J5720,Ref!A:C,3,0)</f>
        <v>#N/A</v>
      </c>
      <c r="C5720" s="18" t="e">
        <f>VLOOKUP(J5720,Ref!A:D,4,0)</f>
        <v>#N/A</v>
      </c>
      <c r="D5720" s="18" t="str">
        <f t="shared" si="270"/>
        <v>00/ene</v>
      </c>
      <c r="E5720" s="18">
        <f t="shared" si="269"/>
        <v>0</v>
      </c>
      <c r="F5720" s="18">
        <v>1</v>
      </c>
      <c r="G5720" s="18">
        <f t="shared" si="271"/>
        <v>0</v>
      </c>
    </row>
    <row r="5721" spans="1:7">
      <c r="A5721" t="e">
        <f>_xlfn.XLOOKUP(I5721,UTILIZADAS[Contacto1],UTILIZADAS[Source.Name],,0)</f>
        <v>#N/A</v>
      </c>
      <c r="B5721" s="18" t="e">
        <f>VLOOKUP(J5721,Ref!A:C,3,0)</f>
        <v>#N/A</v>
      </c>
      <c r="C5721" s="18" t="e">
        <f>VLOOKUP(J5721,Ref!A:D,4,0)</f>
        <v>#N/A</v>
      </c>
      <c r="D5721" s="18" t="str">
        <f t="shared" si="270"/>
        <v>00/ene</v>
      </c>
      <c r="E5721" s="18">
        <f t="shared" si="269"/>
        <v>0</v>
      </c>
      <c r="F5721" s="18">
        <v>1</v>
      </c>
      <c r="G5721" s="18">
        <f t="shared" si="271"/>
        <v>0</v>
      </c>
    </row>
    <row r="5722" spans="1:7">
      <c r="A5722" t="e">
        <f>_xlfn.XLOOKUP(I5722,UTILIZADAS[Contacto1],UTILIZADAS[Source.Name],,0)</f>
        <v>#N/A</v>
      </c>
      <c r="B5722" s="18" t="e">
        <f>VLOOKUP(J5722,Ref!A:C,3,0)</f>
        <v>#N/A</v>
      </c>
      <c r="C5722" s="18" t="e">
        <f>VLOOKUP(J5722,Ref!A:D,4,0)</f>
        <v>#N/A</v>
      </c>
      <c r="D5722" s="18" t="str">
        <f t="shared" si="270"/>
        <v>00/ene</v>
      </c>
      <c r="E5722" s="18">
        <f t="shared" si="269"/>
        <v>0</v>
      </c>
      <c r="F5722" s="18">
        <v>1</v>
      </c>
      <c r="G5722" s="18">
        <f t="shared" si="271"/>
        <v>0</v>
      </c>
    </row>
    <row r="5723" spans="1:7">
      <c r="A5723" t="e">
        <f>_xlfn.XLOOKUP(I5723,UTILIZADAS[Contacto1],UTILIZADAS[Source.Name],,0)</f>
        <v>#N/A</v>
      </c>
      <c r="B5723" s="18" t="e">
        <f>VLOOKUP(J5723,Ref!A:C,3,0)</f>
        <v>#N/A</v>
      </c>
      <c r="C5723" s="18" t="e">
        <f>VLOOKUP(J5723,Ref!A:D,4,0)</f>
        <v>#N/A</v>
      </c>
      <c r="D5723" s="18" t="str">
        <f t="shared" si="270"/>
        <v>00/ene</v>
      </c>
      <c r="E5723" s="18">
        <f t="shared" si="269"/>
        <v>0</v>
      </c>
      <c r="F5723" s="18">
        <v>1</v>
      </c>
      <c r="G5723" s="18">
        <f t="shared" si="271"/>
        <v>0</v>
      </c>
    </row>
    <row r="5724" spans="1:7">
      <c r="A5724" t="e">
        <f>_xlfn.XLOOKUP(I5724,UTILIZADAS[Contacto1],UTILIZADAS[Source.Name],,0)</f>
        <v>#N/A</v>
      </c>
      <c r="B5724" s="18" t="e">
        <f>VLOOKUP(J5724,Ref!A:C,3,0)</f>
        <v>#N/A</v>
      </c>
      <c r="C5724" s="18" t="e">
        <f>VLOOKUP(J5724,Ref!A:D,4,0)</f>
        <v>#N/A</v>
      </c>
      <c r="D5724" s="18" t="str">
        <f t="shared" si="270"/>
        <v>00/ene</v>
      </c>
      <c r="E5724" s="18">
        <f t="shared" si="269"/>
        <v>0</v>
      </c>
      <c r="F5724" s="18">
        <v>1</v>
      </c>
      <c r="G5724" s="18">
        <f t="shared" si="271"/>
        <v>0</v>
      </c>
    </row>
    <row r="5725" spans="1:7">
      <c r="A5725" t="e">
        <f>_xlfn.XLOOKUP(I5725,UTILIZADAS[Contacto1],UTILIZADAS[Source.Name],,0)</f>
        <v>#N/A</v>
      </c>
      <c r="B5725" s="18" t="e">
        <f>VLOOKUP(J5725,Ref!A:C,3,0)</f>
        <v>#N/A</v>
      </c>
      <c r="C5725" s="18" t="e">
        <f>VLOOKUP(J5725,Ref!A:D,4,0)</f>
        <v>#N/A</v>
      </c>
      <c r="D5725" s="18" t="str">
        <f t="shared" si="270"/>
        <v>00/ene</v>
      </c>
      <c r="E5725" s="18">
        <f t="shared" si="269"/>
        <v>0</v>
      </c>
      <c r="F5725" s="18">
        <v>1</v>
      </c>
      <c r="G5725" s="18">
        <f t="shared" si="271"/>
        <v>0</v>
      </c>
    </row>
    <row r="5726" spans="1:7">
      <c r="A5726" t="e">
        <f>_xlfn.XLOOKUP(I5726,UTILIZADAS[Contacto1],UTILIZADAS[Source.Name],,0)</f>
        <v>#N/A</v>
      </c>
      <c r="B5726" s="18" t="e">
        <f>VLOOKUP(J5726,Ref!A:C,3,0)</f>
        <v>#N/A</v>
      </c>
      <c r="C5726" s="18" t="e">
        <f>VLOOKUP(J5726,Ref!A:D,4,0)</f>
        <v>#N/A</v>
      </c>
      <c r="D5726" s="18" t="str">
        <f t="shared" si="270"/>
        <v>00/ene</v>
      </c>
      <c r="E5726" s="18">
        <f t="shared" si="269"/>
        <v>0</v>
      </c>
      <c r="F5726" s="18">
        <v>1</v>
      </c>
      <c r="G5726" s="18">
        <f t="shared" si="271"/>
        <v>0</v>
      </c>
    </row>
    <row r="5727" spans="1:7">
      <c r="A5727" t="e">
        <f>_xlfn.XLOOKUP(I5727,UTILIZADAS[Contacto1],UTILIZADAS[Source.Name],,0)</f>
        <v>#N/A</v>
      </c>
      <c r="B5727" s="18" t="e">
        <f>VLOOKUP(J5727,Ref!A:C,3,0)</f>
        <v>#N/A</v>
      </c>
      <c r="C5727" s="18" t="e">
        <f>VLOOKUP(J5727,Ref!A:D,4,0)</f>
        <v>#N/A</v>
      </c>
      <c r="D5727" s="18" t="str">
        <f t="shared" si="270"/>
        <v>00/ene</v>
      </c>
      <c r="E5727" s="18">
        <f t="shared" si="269"/>
        <v>0</v>
      </c>
      <c r="F5727" s="18">
        <v>1</v>
      </c>
      <c r="G5727" s="18">
        <f t="shared" si="271"/>
        <v>0</v>
      </c>
    </row>
    <row r="5728" spans="1:7">
      <c r="A5728" t="e">
        <f>_xlfn.XLOOKUP(I5728,UTILIZADAS[Contacto1],UTILIZADAS[Source.Name],,0)</f>
        <v>#N/A</v>
      </c>
      <c r="B5728" s="18" t="e">
        <f>VLOOKUP(J5728,Ref!A:C,3,0)</f>
        <v>#N/A</v>
      </c>
      <c r="C5728" s="18" t="e">
        <f>VLOOKUP(J5728,Ref!A:D,4,0)</f>
        <v>#N/A</v>
      </c>
      <c r="D5728" s="18" t="str">
        <f t="shared" si="270"/>
        <v>00/ene</v>
      </c>
      <c r="E5728" s="18">
        <f t="shared" si="269"/>
        <v>0</v>
      </c>
      <c r="F5728" s="18">
        <v>1</v>
      </c>
      <c r="G5728" s="18">
        <f t="shared" si="271"/>
        <v>0</v>
      </c>
    </row>
    <row r="5729" spans="1:7">
      <c r="A5729" t="e">
        <f>_xlfn.XLOOKUP(I5729,UTILIZADAS[Contacto1],UTILIZADAS[Source.Name],,0)</f>
        <v>#N/A</v>
      </c>
      <c r="B5729" s="18" t="e">
        <f>VLOOKUP(J5729,Ref!A:C,3,0)</f>
        <v>#N/A</v>
      </c>
      <c r="C5729" s="18" t="e">
        <f>VLOOKUP(J5729,Ref!A:D,4,0)</f>
        <v>#N/A</v>
      </c>
      <c r="D5729" s="18" t="str">
        <f t="shared" si="270"/>
        <v>00/ene</v>
      </c>
      <c r="E5729" s="18">
        <f t="shared" si="269"/>
        <v>0</v>
      </c>
      <c r="F5729" s="18">
        <v>1</v>
      </c>
      <c r="G5729" s="18">
        <f t="shared" si="271"/>
        <v>0</v>
      </c>
    </row>
    <row r="5730" spans="1:7">
      <c r="A5730" t="e">
        <f>_xlfn.XLOOKUP(I5730,UTILIZADAS[Contacto1],UTILIZADAS[Source.Name],,0)</f>
        <v>#N/A</v>
      </c>
      <c r="B5730" s="18" t="e">
        <f>VLOOKUP(J5730,Ref!A:C,3,0)</f>
        <v>#N/A</v>
      </c>
      <c r="C5730" s="18" t="e">
        <f>VLOOKUP(J5730,Ref!A:D,4,0)</f>
        <v>#N/A</v>
      </c>
      <c r="D5730" s="18" t="str">
        <f t="shared" si="270"/>
        <v>00/ene</v>
      </c>
      <c r="E5730" s="18">
        <f t="shared" si="269"/>
        <v>0</v>
      </c>
      <c r="F5730" s="18">
        <v>1</v>
      </c>
      <c r="G5730" s="18">
        <f t="shared" si="271"/>
        <v>0</v>
      </c>
    </row>
    <row r="5731" spans="1:7">
      <c r="A5731" t="e">
        <f>_xlfn.XLOOKUP(I5731,UTILIZADAS[Contacto1],UTILIZADAS[Source.Name],,0)</f>
        <v>#N/A</v>
      </c>
      <c r="B5731" s="18" t="e">
        <f>VLOOKUP(J5731,Ref!A:C,3,0)</f>
        <v>#N/A</v>
      </c>
      <c r="C5731" s="18" t="e">
        <f>VLOOKUP(J5731,Ref!A:D,4,0)</f>
        <v>#N/A</v>
      </c>
      <c r="D5731" s="18" t="str">
        <f t="shared" si="270"/>
        <v>00/ene</v>
      </c>
      <c r="E5731" s="18">
        <f t="shared" si="269"/>
        <v>0</v>
      </c>
      <c r="F5731" s="18">
        <v>1</v>
      </c>
      <c r="G5731" s="18">
        <f t="shared" si="271"/>
        <v>0</v>
      </c>
    </row>
    <row r="5732" spans="1:7">
      <c r="A5732" t="e">
        <f>_xlfn.XLOOKUP(I5732,UTILIZADAS[Contacto1],UTILIZADAS[Source.Name],,0)</f>
        <v>#N/A</v>
      </c>
      <c r="B5732" s="18" t="e">
        <f>VLOOKUP(J5732,Ref!A:C,3,0)</f>
        <v>#N/A</v>
      </c>
      <c r="C5732" s="18" t="e">
        <f>VLOOKUP(J5732,Ref!A:D,4,0)</f>
        <v>#N/A</v>
      </c>
      <c r="D5732" s="18" t="str">
        <f t="shared" si="270"/>
        <v>00/ene</v>
      </c>
      <c r="E5732" s="18">
        <f t="shared" si="269"/>
        <v>0</v>
      </c>
      <c r="F5732" s="18">
        <v>1</v>
      </c>
      <c r="G5732" s="18">
        <f t="shared" si="271"/>
        <v>0</v>
      </c>
    </row>
    <row r="5733" spans="1:7">
      <c r="A5733" t="e">
        <f>_xlfn.XLOOKUP(I5733,UTILIZADAS[Contacto1],UTILIZADAS[Source.Name],,0)</f>
        <v>#N/A</v>
      </c>
      <c r="B5733" s="18" t="e">
        <f>VLOOKUP(J5733,Ref!A:C,3,0)</f>
        <v>#N/A</v>
      </c>
      <c r="C5733" s="18" t="e">
        <f>VLOOKUP(J5733,Ref!A:D,4,0)</f>
        <v>#N/A</v>
      </c>
      <c r="D5733" s="18" t="str">
        <f t="shared" si="270"/>
        <v>00/ene</v>
      </c>
      <c r="E5733" s="18">
        <f t="shared" si="269"/>
        <v>0</v>
      </c>
      <c r="F5733" s="18">
        <v>1</v>
      </c>
      <c r="G5733" s="18">
        <f t="shared" si="271"/>
        <v>0</v>
      </c>
    </row>
    <row r="5734" spans="1:7">
      <c r="A5734" t="e">
        <f>_xlfn.XLOOKUP(I5734,UTILIZADAS[Contacto1],UTILIZADAS[Source.Name],,0)</f>
        <v>#N/A</v>
      </c>
      <c r="B5734" s="18" t="e">
        <f>VLOOKUP(J5734,Ref!A:C,3,0)</f>
        <v>#N/A</v>
      </c>
      <c r="C5734" s="18" t="e">
        <f>VLOOKUP(J5734,Ref!A:D,4,0)</f>
        <v>#N/A</v>
      </c>
      <c r="D5734" s="18" t="str">
        <f t="shared" si="270"/>
        <v>00/ene</v>
      </c>
      <c r="E5734" s="18">
        <f t="shared" si="269"/>
        <v>0</v>
      </c>
      <c r="F5734" s="18">
        <v>1</v>
      </c>
      <c r="G5734" s="18">
        <f t="shared" si="271"/>
        <v>0</v>
      </c>
    </row>
    <row r="5735" spans="1:7">
      <c r="A5735" t="e">
        <f>_xlfn.XLOOKUP(I5735,UTILIZADAS[Contacto1],UTILIZADAS[Source.Name],,0)</f>
        <v>#N/A</v>
      </c>
      <c r="B5735" s="18" t="e">
        <f>VLOOKUP(J5735,Ref!A:C,3,0)</f>
        <v>#N/A</v>
      </c>
      <c r="C5735" s="18" t="e">
        <f>VLOOKUP(J5735,Ref!A:D,4,0)</f>
        <v>#N/A</v>
      </c>
      <c r="D5735" s="18" t="str">
        <f t="shared" si="270"/>
        <v>00/ene</v>
      </c>
      <c r="E5735" s="18">
        <f t="shared" si="269"/>
        <v>0</v>
      </c>
      <c r="F5735" s="18">
        <v>1</v>
      </c>
      <c r="G5735" s="18">
        <f t="shared" si="271"/>
        <v>0</v>
      </c>
    </row>
    <row r="5736" spans="1:7">
      <c r="A5736" t="e">
        <f>_xlfn.XLOOKUP(I5736,UTILIZADAS[Contacto1],UTILIZADAS[Source.Name],,0)</f>
        <v>#N/A</v>
      </c>
      <c r="B5736" s="18" t="e">
        <f>VLOOKUP(J5736,Ref!A:C,3,0)</f>
        <v>#N/A</v>
      </c>
      <c r="C5736" s="18" t="e">
        <f>VLOOKUP(J5736,Ref!A:D,4,0)</f>
        <v>#N/A</v>
      </c>
      <c r="D5736" s="18" t="str">
        <f t="shared" si="270"/>
        <v>00/ene</v>
      </c>
      <c r="E5736" s="18">
        <f t="shared" si="269"/>
        <v>0</v>
      </c>
      <c r="F5736" s="18">
        <v>1</v>
      </c>
      <c r="G5736" s="18">
        <f t="shared" si="271"/>
        <v>0</v>
      </c>
    </row>
    <row r="5737" spans="1:7">
      <c r="A5737" t="e">
        <f>_xlfn.XLOOKUP(I5737,UTILIZADAS[Contacto1],UTILIZADAS[Source.Name],,0)</f>
        <v>#N/A</v>
      </c>
      <c r="B5737" s="18" t="e">
        <f>VLOOKUP(J5737,Ref!A:C,3,0)</f>
        <v>#N/A</v>
      </c>
      <c r="C5737" s="18" t="e">
        <f>VLOOKUP(J5737,Ref!A:D,4,0)</f>
        <v>#N/A</v>
      </c>
      <c r="D5737" s="18" t="str">
        <f t="shared" si="270"/>
        <v>00/ene</v>
      </c>
      <c r="E5737" s="18">
        <f t="shared" si="269"/>
        <v>0</v>
      </c>
      <c r="F5737" s="18">
        <v>1</v>
      </c>
      <c r="G5737" s="18">
        <f t="shared" si="271"/>
        <v>0</v>
      </c>
    </row>
    <row r="5738" spans="1:7">
      <c r="A5738" t="e">
        <f>_xlfn.XLOOKUP(I5738,UTILIZADAS[Contacto1],UTILIZADAS[Source.Name],,0)</f>
        <v>#N/A</v>
      </c>
      <c r="B5738" s="18" t="e">
        <f>VLOOKUP(J5738,Ref!A:C,3,0)</f>
        <v>#N/A</v>
      </c>
      <c r="C5738" s="18" t="e">
        <f>VLOOKUP(J5738,Ref!A:D,4,0)</f>
        <v>#N/A</v>
      </c>
      <c r="D5738" s="18" t="str">
        <f t="shared" si="270"/>
        <v>00/ene</v>
      </c>
      <c r="E5738" s="18">
        <f t="shared" si="269"/>
        <v>0</v>
      </c>
      <c r="F5738" s="18">
        <v>1</v>
      </c>
      <c r="G5738" s="18">
        <f t="shared" si="271"/>
        <v>0</v>
      </c>
    </row>
    <row r="5739" spans="1:7">
      <c r="A5739" t="e">
        <f>_xlfn.XLOOKUP(I5739,UTILIZADAS[Contacto1],UTILIZADAS[Source.Name],,0)</f>
        <v>#N/A</v>
      </c>
      <c r="B5739" s="18" t="e">
        <f>VLOOKUP(J5739,Ref!A:C,3,0)</f>
        <v>#N/A</v>
      </c>
      <c r="C5739" s="18" t="e">
        <f>VLOOKUP(J5739,Ref!A:D,4,0)</f>
        <v>#N/A</v>
      </c>
      <c r="D5739" s="18" t="str">
        <f t="shared" si="270"/>
        <v>00/ene</v>
      </c>
      <c r="E5739" s="18">
        <f t="shared" si="269"/>
        <v>0</v>
      </c>
      <c r="F5739" s="18">
        <v>1</v>
      </c>
      <c r="G5739" s="18">
        <f t="shared" si="271"/>
        <v>0</v>
      </c>
    </row>
    <row r="5740" spans="1:7">
      <c r="A5740" t="e">
        <f>_xlfn.XLOOKUP(I5740,UTILIZADAS[Contacto1],UTILIZADAS[Source.Name],,0)</f>
        <v>#N/A</v>
      </c>
      <c r="B5740" s="18" t="e">
        <f>VLOOKUP(J5740,Ref!A:C,3,0)</f>
        <v>#N/A</v>
      </c>
      <c r="C5740" s="18" t="e">
        <f>VLOOKUP(J5740,Ref!A:D,4,0)</f>
        <v>#N/A</v>
      </c>
      <c r="D5740" s="18" t="str">
        <f t="shared" si="270"/>
        <v>00/ene</v>
      </c>
      <c r="E5740" s="18">
        <f t="shared" si="269"/>
        <v>0</v>
      </c>
      <c r="F5740" s="18">
        <v>1</v>
      </c>
      <c r="G5740" s="18">
        <f t="shared" si="271"/>
        <v>0</v>
      </c>
    </row>
    <row r="5741" spans="1:7">
      <c r="A5741" t="e">
        <f>_xlfn.XLOOKUP(I5741,UTILIZADAS[Contacto1],UTILIZADAS[Source.Name],,0)</f>
        <v>#N/A</v>
      </c>
      <c r="B5741" s="18" t="e">
        <f>VLOOKUP(J5741,Ref!A:C,3,0)</f>
        <v>#N/A</v>
      </c>
      <c r="C5741" s="18" t="e">
        <f>VLOOKUP(J5741,Ref!A:D,4,0)</f>
        <v>#N/A</v>
      </c>
      <c r="D5741" s="18" t="str">
        <f t="shared" si="270"/>
        <v>00/ene</v>
      </c>
      <c r="E5741" s="18">
        <f t="shared" si="269"/>
        <v>0</v>
      </c>
      <c r="F5741" s="18">
        <v>1</v>
      </c>
      <c r="G5741" s="18">
        <f t="shared" si="271"/>
        <v>0</v>
      </c>
    </row>
    <row r="5742" spans="1:7">
      <c r="A5742" t="e">
        <f>_xlfn.XLOOKUP(I5742,UTILIZADAS[Contacto1],UTILIZADAS[Source.Name],,0)</f>
        <v>#N/A</v>
      </c>
      <c r="B5742" s="18" t="e">
        <f>VLOOKUP(J5742,Ref!A:C,3,0)</f>
        <v>#N/A</v>
      </c>
      <c r="C5742" s="18" t="e">
        <f>VLOOKUP(J5742,Ref!A:D,4,0)</f>
        <v>#N/A</v>
      </c>
      <c r="D5742" s="18" t="str">
        <f t="shared" si="270"/>
        <v>00/ene</v>
      </c>
      <c r="E5742" s="18">
        <f t="shared" si="269"/>
        <v>0</v>
      </c>
      <c r="F5742" s="18">
        <v>1</v>
      </c>
      <c r="G5742" s="18">
        <f t="shared" si="271"/>
        <v>0</v>
      </c>
    </row>
    <row r="5743" spans="1:7">
      <c r="A5743" t="e">
        <f>_xlfn.XLOOKUP(I5743,UTILIZADAS[Contacto1],UTILIZADAS[Source.Name],,0)</f>
        <v>#N/A</v>
      </c>
      <c r="B5743" s="18" t="e">
        <f>VLOOKUP(J5743,Ref!A:C,3,0)</f>
        <v>#N/A</v>
      </c>
      <c r="C5743" s="18" t="e">
        <f>VLOOKUP(J5743,Ref!A:D,4,0)</f>
        <v>#N/A</v>
      </c>
      <c r="D5743" s="18" t="str">
        <f t="shared" si="270"/>
        <v>00/ene</v>
      </c>
      <c r="E5743" s="18">
        <f t="shared" si="269"/>
        <v>0</v>
      </c>
      <c r="F5743" s="18">
        <v>1</v>
      </c>
      <c r="G5743" s="18">
        <f t="shared" si="271"/>
        <v>0</v>
      </c>
    </row>
    <row r="5744" spans="1:7">
      <c r="A5744" t="e">
        <f>_xlfn.XLOOKUP(I5744,UTILIZADAS[Contacto1],UTILIZADAS[Source.Name],,0)</f>
        <v>#N/A</v>
      </c>
      <c r="B5744" s="18" t="e">
        <f>VLOOKUP(J5744,Ref!A:C,3,0)</f>
        <v>#N/A</v>
      </c>
      <c r="C5744" s="18" t="e">
        <f>VLOOKUP(J5744,Ref!A:D,4,0)</f>
        <v>#N/A</v>
      </c>
      <c r="D5744" s="18" t="str">
        <f t="shared" si="270"/>
        <v>00/ene</v>
      </c>
      <c r="E5744" s="18">
        <f t="shared" si="269"/>
        <v>0</v>
      </c>
      <c r="F5744" s="18">
        <v>1</v>
      </c>
      <c r="G5744" s="18">
        <f t="shared" si="271"/>
        <v>0</v>
      </c>
    </row>
    <row r="5745" spans="1:7">
      <c r="A5745" t="e">
        <f>_xlfn.XLOOKUP(I5745,UTILIZADAS[Contacto1],UTILIZADAS[Source.Name],,0)</f>
        <v>#N/A</v>
      </c>
      <c r="B5745" s="18" t="e">
        <f>VLOOKUP(J5745,Ref!A:C,3,0)</f>
        <v>#N/A</v>
      </c>
      <c r="C5745" s="18" t="e">
        <f>VLOOKUP(J5745,Ref!A:D,4,0)</f>
        <v>#N/A</v>
      </c>
      <c r="D5745" s="18" t="str">
        <f t="shared" si="270"/>
        <v>00/ene</v>
      </c>
      <c r="E5745" s="18">
        <f t="shared" si="269"/>
        <v>0</v>
      </c>
      <c r="F5745" s="18">
        <v>1</v>
      </c>
      <c r="G5745" s="18">
        <f t="shared" si="271"/>
        <v>0</v>
      </c>
    </row>
    <row r="5746" spans="1:7">
      <c r="A5746" t="e">
        <f>_xlfn.XLOOKUP(I5746,UTILIZADAS[Contacto1],UTILIZADAS[Source.Name],,0)</f>
        <v>#N/A</v>
      </c>
      <c r="B5746" s="18" t="e">
        <f>VLOOKUP(J5746,Ref!A:C,3,0)</f>
        <v>#N/A</v>
      </c>
      <c r="C5746" s="18" t="e">
        <f>VLOOKUP(J5746,Ref!A:D,4,0)</f>
        <v>#N/A</v>
      </c>
      <c r="D5746" s="18" t="str">
        <f t="shared" si="270"/>
        <v>00/ene</v>
      </c>
      <c r="E5746" s="18">
        <f t="shared" si="269"/>
        <v>0</v>
      </c>
      <c r="F5746" s="18">
        <v>1</v>
      </c>
      <c r="G5746" s="18">
        <f t="shared" si="271"/>
        <v>0</v>
      </c>
    </row>
    <row r="5747" spans="1:7">
      <c r="A5747" t="e">
        <f>_xlfn.XLOOKUP(I5747,UTILIZADAS[Contacto1],UTILIZADAS[Source.Name],,0)</f>
        <v>#N/A</v>
      </c>
      <c r="B5747" s="18" t="e">
        <f>VLOOKUP(J5747,Ref!A:C,3,0)</f>
        <v>#N/A</v>
      </c>
      <c r="C5747" s="18" t="e">
        <f>VLOOKUP(J5747,Ref!A:D,4,0)</f>
        <v>#N/A</v>
      </c>
      <c r="D5747" s="18" t="str">
        <f t="shared" si="270"/>
        <v>00/ene</v>
      </c>
      <c r="E5747" s="18">
        <f t="shared" si="269"/>
        <v>0</v>
      </c>
      <c r="F5747" s="18">
        <v>1</v>
      </c>
      <c r="G5747" s="18">
        <f t="shared" si="271"/>
        <v>0</v>
      </c>
    </row>
    <row r="5748" spans="1:7">
      <c r="A5748" t="e">
        <f>_xlfn.XLOOKUP(I5748,UTILIZADAS[Contacto1],UTILIZADAS[Source.Name],,0)</f>
        <v>#N/A</v>
      </c>
      <c r="B5748" s="18" t="e">
        <f>VLOOKUP(J5748,Ref!A:C,3,0)</f>
        <v>#N/A</v>
      </c>
      <c r="C5748" s="18" t="e">
        <f>VLOOKUP(J5748,Ref!A:D,4,0)</f>
        <v>#N/A</v>
      </c>
      <c r="D5748" s="18" t="str">
        <f t="shared" si="270"/>
        <v>00/ene</v>
      </c>
      <c r="E5748" s="18">
        <f t="shared" si="269"/>
        <v>0</v>
      </c>
      <c r="F5748" s="18">
        <v>1</v>
      </c>
      <c r="G5748" s="18">
        <f t="shared" si="271"/>
        <v>0</v>
      </c>
    </row>
    <row r="5749" spans="1:7">
      <c r="A5749" t="e">
        <f>_xlfn.XLOOKUP(I5749,UTILIZADAS[Contacto1],UTILIZADAS[Source.Name],,0)</f>
        <v>#N/A</v>
      </c>
      <c r="B5749" s="18" t="e">
        <f>VLOOKUP(J5749,Ref!A:C,3,0)</f>
        <v>#N/A</v>
      </c>
      <c r="C5749" s="18" t="e">
        <f>VLOOKUP(J5749,Ref!A:D,4,0)</f>
        <v>#N/A</v>
      </c>
      <c r="D5749" s="18" t="str">
        <f t="shared" si="270"/>
        <v>00/ene</v>
      </c>
      <c r="E5749" s="18">
        <f t="shared" si="269"/>
        <v>0</v>
      </c>
      <c r="F5749" s="18">
        <v>1</v>
      </c>
      <c r="G5749" s="18">
        <f t="shared" si="271"/>
        <v>0</v>
      </c>
    </row>
    <row r="5750" spans="1:7">
      <c r="A5750" t="e">
        <f>_xlfn.XLOOKUP(I5750,UTILIZADAS[Contacto1],UTILIZADAS[Source.Name],,0)</f>
        <v>#N/A</v>
      </c>
      <c r="B5750" s="18" t="e">
        <f>VLOOKUP(J5750,Ref!A:C,3,0)</f>
        <v>#N/A</v>
      </c>
      <c r="C5750" s="18" t="e">
        <f>VLOOKUP(J5750,Ref!A:D,4,0)</f>
        <v>#N/A</v>
      </c>
      <c r="D5750" s="18" t="str">
        <f t="shared" si="270"/>
        <v>00/ene</v>
      </c>
      <c r="E5750" s="18">
        <f t="shared" si="269"/>
        <v>0</v>
      </c>
      <c r="F5750" s="18">
        <v>1</v>
      </c>
      <c r="G5750" s="18">
        <f t="shared" si="271"/>
        <v>0</v>
      </c>
    </row>
    <row r="5751" spans="1:7">
      <c r="A5751" t="e">
        <f>_xlfn.XLOOKUP(I5751,UTILIZADAS[Contacto1],UTILIZADAS[Source.Name],,0)</f>
        <v>#N/A</v>
      </c>
      <c r="B5751" s="18" t="e">
        <f>VLOOKUP(J5751,Ref!A:C,3,0)</f>
        <v>#N/A</v>
      </c>
      <c r="C5751" s="18" t="e">
        <f>VLOOKUP(J5751,Ref!A:D,4,0)</f>
        <v>#N/A</v>
      </c>
      <c r="D5751" s="18" t="str">
        <f t="shared" si="270"/>
        <v>00/ene</v>
      </c>
      <c r="E5751" s="18">
        <f t="shared" si="269"/>
        <v>0</v>
      </c>
      <c r="F5751" s="18">
        <v>1</v>
      </c>
      <c r="G5751" s="18">
        <f t="shared" si="271"/>
        <v>0</v>
      </c>
    </row>
    <row r="5752" spans="1:7">
      <c r="A5752" t="e">
        <f>_xlfn.XLOOKUP(I5752,UTILIZADAS[Contacto1],UTILIZADAS[Source.Name],,0)</f>
        <v>#N/A</v>
      </c>
      <c r="B5752" s="18" t="e">
        <f>VLOOKUP(J5752,Ref!A:C,3,0)</f>
        <v>#N/A</v>
      </c>
      <c r="C5752" s="18" t="e">
        <f>VLOOKUP(J5752,Ref!A:D,4,0)</f>
        <v>#N/A</v>
      </c>
      <c r="D5752" s="18" t="str">
        <f t="shared" si="270"/>
        <v>00/ene</v>
      </c>
      <c r="E5752" s="18">
        <f t="shared" si="269"/>
        <v>0</v>
      </c>
      <c r="F5752" s="18">
        <v>1</v>
      </c>
      <c r="G5752" s="18">
        <f t="shared" si="271"/>
        <v>0</v>
      </c>
    </row>
    <row r="5753" spans="1:7">
      <c r="A5753" t="e">
        <f>_xlfn.XLOOKUP(I5753,UTILIZADAS[Contacto1],UTILIZADAS[Source.Name],,0)</f>
        <v>#N/A</v>
      </c>
      <c r="B5753" s="18" t="e">
        <f>VLOOKUP(J5753,Ref!A:C,3,0)</f>
        <v>#N/A</v>
      </c>
      <c r="C5753" s="18" t="e">
        <f>VLOOKUP(J5753,Ref!A:D,4,0)</f>
        <v>#N/A</v>
      </c>
      <c r="D5753" s="18" t="str">
        <f t="shared" si="270"/>
        <v>00/ene</v>
      </c>
      <c r="E5753" s="18">
        <f t="shared" si="269"/>
        <v>0</v>
      </c>
      <c r="F5753" s="18">
        <v>1</v>
      </c>
      <c r="G5753" s="18">
        <f t="shared" si="271"/>
        <v>0</v>
      </c>
    </row>
    <row r="5754" spans="1:7">
      <c r="A5754" t="e">
        <f>_xlfn.XLOOKUP(I5754,UTILIZADAS[Contacto1],UTILIZADAS[Source.Name],,0)</f>
        <v>#N/A</v>
      </c>
      <c r="B5754" s="18" t="e">
        <f>VLOOKUP(J5754,Ref!A:C,3,0)</f>
        <v>#N/A</v>
      </c>
      <c r="C5754" s="18" t="e">
        <f>VLOOKUP(J5754,Ref!A:D,4,0)</f>
        <v>#N/A</v>
      </c>
      <c r="D5754" s="18" t="str">
        <f t="shared" si="270"/>
        <v>00/ene</v>
      </c>
      <c r="E5754" s="18">
        <f t="shared" si="269"/>
        <v>0</v>
      </c>
      <c r="F5754" s="18">
        <v>1</v>
      </c>
      <c r="G5754" s="18">
        <f t="shared" si="271"/>
        <v>0</v>
      </c>
    </row>
    <row r="5755" spans="1:7">
      <c r="A5755" t="e">
        <f>_xlfn.XLOOKUP(I5755,UTILIZADAS[Contacto1],UTILIZADAS[Source.Name],,0)</f>
        <v>#N/A</v>
      </c>
      <c r="B5755" s="18" t="e">
        <f>VLOOKUP(J5755,Ref!A:C,3,0)</f>
        <v>#N/A</v>
      </c>
      <c r="C5755" s="18" t="e">
        <f>VLOOKUP(J5755,Ref!A:D,4,0)</f>
        <v>#N/A</v>
      </c>
      <c r="D5755" s="18" t="str">
        <f t="shared" si="270"/>
        <v>00/ene</v>
      </c>
      <c r="E5755" s="18">
        <f t="shared" si="269"/>
        <v>0</v>
      </c>
      <c r="F5755" s="18">
        <v>1</v>
      </c>
      <c r="G5755" s="18">
        <f t="shared" si="271"/>
        <v>0</v>
      </c>
    </row>
    <row r="5756" spans="1:7">
      <c r="A5756" t="e">
        <f>_xlfn.XLOOKUP(I5756,UTILIZADAS[Contacto1],UTILIZADAS[Source.Name],,0)</f>
        <v>#N/A</v>
      </c>
      <c r="B5756" s="18" t="e">
        <f>VLOOKUP(J5756,Ref!A:C,3,0)</f>
        <v>#N/A</v>
      </c>
      <c r="C5756" s="18" t="e">
        <f>VLOOKUP(J5756,Ref!A:D,4,0)</f>
        <v>#N/A</v>
      </c>
      <c r="D5756" s="18" t="str">
        <f t="shared" si="270"/>
        <v>00/ene</v>
      </c>
      <c r="E5756" s="18">
        <f t="shared" si="269"/>
        <v>0</v>
      </c>
      <c r="F5756" s="18">
        <v>1</v>
      </c>
      <c r="G5756" s="18">
        <f t="shared" si="271"/>
        <v>0</v>
      </c>
    </row>
    <row r="5757" spans="1:7">
      <c r="A5757" t="e">
        <f>_xlfn.XLOOKUP(I5757,UTILIZADAS[Contacto1],UTILIZADAS[Source.Name],,0)</f>
        <v>#N/A</v>
      </c>
      <c r="B5757" s="18" t="e">
        <f>VLOOKUP(J5757,Ref!A:C,3,0)</f>
        <v>#N/A</v>
      </c>
      <c r="C5757" s="18" t="e">
        <f>VLOOKUP(J5757,Ref!A:D,4,0)</f>
        <v>#N/A</v>
      </c>
      <c r="D5757" s="18" t="str">
        <f t="shared" si="270"/>
        <v>00/ene</v>
      </c>
      <c r="E5757" s="18">
        <f t="shared" si="269"/>
        <v>0</v>
      </c>
      <c r="F5757" s="18">
        <v>1</v>
      </c>
      <c r="G5757" s="18">
        <f t="shared" si="271"/>
        <v>0</v>
      </c>
    </row>
    <row r="5758" spans="1:7">
      <c r="A5758" t="e">
        <f>_xlfn.XLOOKUP(I5758,UTILIZADAS[Contacto1],UTILIZADAS[Source.Name],,0)</f>
        <v>#N/A</v>
      </c>
      <c r="B5758" s="18" t="e">
        <f>VLOOKUP(J5758,Ref!A:C,3,0)</f>
        <v>#N/A</v>
      </c>
      <c r="C5758" s="18" t="e">
        <f>VLOOKUP(J5758,Ref!A:D,4,0)</f>
        <v>#N/A</v>
      </c>
      <c r="D5758" s="18" t="str">
        <f t="shared" si="270"/>
        <v>00/ene</v>
      </c>
      <c r="E5758" s="18">
        <f t="shared" si="269"/>
        <v>0</v>
      </c>
      <c r="F5758" s="18">
        <v>1</v>
      </c>
      <c r="G5758" s="18">
        <f t="shared" si="271"/>
        <v>0</v>
      </c>
    </row>
    <row r="5759" spans="1:7">
      <c r="A5759" t="e">
        <f>_xlfn.XLOOKUP(I5759,UTILIZADAS[Contacto1],UTILIZADAS[Source.Name],,0)</f>
        <v>#N/A</v>
      </c>
      <c r="B5759" s="18" t="e">
        <f>VLOOKUP(J5759,Ref!A:C,3,0)</f>
        <v>#N/A</v>
      </c>
      <c r="C5759" s="18" t="e">
        <f>VLOOKUP(J5759,Ref!A:D,4,0)</f>
        <v>#N/A</v>
      </c>
      <c r="D5759" s="18" t="str">
        <f t="shared" si="270"/>
        <v>00/ene</v>
      </c>
      <c r="E5759" s="18">
        <f t="shared" si="269"/>
        <v>0</v>
      </c>
      <c r="F5759" s="18">
        <v>1</v>
      </c>
      <c r="G5759" s="18">
        <f t="shared" si="271"/>
        <v>0</v>
      </c>
    </row>
    <row r="5760" spans="1:7">
      <c r="A5760" t="e">
        <f>_xlfn.XLOOKUP(I5760,UTILIZADAS[Contacto1],UTILIZADAS[Source.Name],,0)</f>
        <v>#N/A</v>
      </c>
      <c r="B5760" s="18" t="e">
        <f>VLOOKUP(J5760,Ref!A:C,3,0)</f>
        <v>#N/A</v>
      </c>
      <c r="C5760" s="18" t="e">
        <f>VLOOKUP(J5760,Ref!A:D,4,0)</f>
        <v>#N/A</v>
      </c>
      <c r="D5760" s="18" t="str">
        <f t="shared" si="270"/>
        <v>00/ene</v>
      </c>
      <c r="E5760" s="18">
        <f t="shared" si="269"/>
        <v>0</v>
      </c>
      <c r="F5760" s="18">
        <v>1</v>
      </c>
      <c r="G5760" s="18">
        <f t="shared" si="271"/>
        <v>0</v>
      </c>
    </row>
    <row r="5761" spans="1:7">
      <c r="A5761" t="e">
        <f>_xlfn.XLOOKUP(I5761,UTILIZADAS[Contacto1],UTILIZADAS[Source.Name],,0)</f>
        <v>#N/A</v>
      </c>
      <c r="B5761" s="18" t="e">
        <f>VLOOKUP(J5761,Ref!A:C,3,0)</f>
        <v>#N/A</v>
      </c>
      <c r="C5761" s="18" t="e">
        <f>VLOOKUP(J5761,Ref!A:D,4,0)</f>
        <v>#N/A</v>
      </c>
      <c r="D5761" s="18" t="str">
        <f t="shared" si="270"/>
        <v>00/ene</v>
      </c>
      <c r="E5761" s="18">
        <f t="shared" si="269"/>
        <v>0</v>
      </c>
      <c r="F5761" s="18">
        <v>1</v>
      </c>
      <c r="G5761" s="18">
        <f t="shared" si="271"/>
        <v>0</v>
      </c>
    </row>
    <row r="5762" spans="1:7">
      <c r="A5762" t="e">
        <f>_xlfn.XLOOKUP(I5762,UTILIZADAS[Contacto1],UTILIZADAS[Source.Name],,0)</f>
        <v>#N/A</v>
      </c>
      <c r="B5762" s="18" t="e">
        <f>VLOOKUP(J5762,Ref!A:C,3,0)</f>
        <v>#N/A</v>
      </c>
      <c r="C5762" s="18" t="e">
        <f>VLOOKUP(J5762,Ref!A:D,4,0)</f>
        <v>#N/A</v>
      </c>
      <c r="D5762" s="18" t="str">
        <f t="shared" si="270"/>
        <v>00/ene</v>
      </c>
      <c r="E5762" s="18">
        <f t="shared" ref="E5762:E5825" si="272">+COUNTIF(I:I,I5762)</f>
        <v>0</v>
      </c>
      <c r="F5762" s="18">
        <v>1</v>
      </c>
      <c r="G5762" s="18">
        <f t="shared" si="271"/>
        <v>0</v>
      </c>
    </row>
    <row r="5763" spans="1:7">
      <c r="A5763" t="e">
        <f>_xlfn.XLOOKUP(I5763,UTILIZADAS[Contacto1],UTILIZADAS[Source.Name],,0)</f>
        <v>#N/A</v>
      </c>
      <c r="B5763" s="18" t="e">
        <f>VLOOKUP(J5763,Ref!A:C,3,0)</f>
        <v>#N/A</v>
      </c>
      <c r="C5763" s="18" t="e">
        <f>VLOOKUP(J5763,Ref!A:D,4,0)</f>
        <v>#N/A</v>
      </c>
      <c r="D5763" s="18" t="str">
        <f t="shared" si="270"/>
        <v>00/ene</v>
      </c>
      <c r="E5763" s="18">
        <f t="shared" si="272"/>
        <v>0</v>
      </c>
      <c r="F5763" s="18">
        <v>1</v>
      </c>
      <c r="G5763" s="18">
        <f t="shared" si="271"/>
        <v>0</v>
      </c>
    </row>
    <row r="5764" spans="1:7">
      <c r="A5764" t="e">
        <f>_xlfn.XLOOKUP(I5764,UTILIZADAS[Contacto1],UTILIZADAS[Source.Name],,0)</f>
        <v>#N/A</v>
      </c>
      <c r="B5764" s="18" t="e">
        <f>VLOOKUP(J5764,Ref!A:C,3,0)</f>
        <v>#N/A</v>
      </c>
      <c r="C5764" s="18" t="e">
        <f>VLOOKUP(J5764,Ref!A:D,4,0)</f>
        <v>#N/A</v>
      </c>
      <c r="D5764" s="18" t="str">
        <f t="shared" si="270"/>
        <v>00/ene</v>
      </c>
      <c r="E5764" s="18">
        <f t="shared" si="272"/>
        <v>0</v>
      </c>
      <c r="F5764" s="18">
        <v>1</v>
      </c>
      <c r="G5764" s="18">
        <f t="shared" si="271"/>
        <v>0</v>
      </c>
    </row>
    <row r="5765" spans="1:7">
      <c r="A5765" t="e">
        <f>_xlfn.XLOOKUP(I5765,UTILIZADAS[Contacto1],UTILIZADAS[Source.Name],,0)</f>
        <v>#N/A</v>
      </c>
      <c r="B5765" s="18" t="e">
        <f>VLOOKUP(J5765,Ref!A:C,3,0)</f>
        <v>#N/A</v>
      </c>
      <c r="C5765" s="18" t="e">
        <f>VLOOKUP(J5765,Ref!A:D,4,0)</f>
        <v>#N/A</v>
      </c>
      <c r="D5765" s="18" t="str">
        <f t="shared" si="270"/>
        <v>00/ene</v>
      </c>
      <c r="E5765" s="18">
        <f t="shared" si="272"/>
        <v>0</v>
      </c>
      <c r="F5765" s="18">
        <v>1</v>
      </c>
      <c r="G5765" s="18">
        <f t="shared" si="271"/>
        <v>0</v>
      </c>
    </row>
    <row r="5766" spans="1:7">
      <c r="A5766" t="e">
        <f>_xlfn.XLOOKUP(I5766,UTILIZADAS[Contacto1],UTILIZADAS[Source.Name],,0)</f>
        <v>#N/A</v>
      </c>
      <c r="B5766" s="18" t="e">
        <f>VLOOKUP(J5766,Ref!A:C,3,0)</f>
        <v>#N/A</v>
      </c>
      <c r="C5766" s="18" t="e">
        <f>VLOOKUP(J5766,Ref!A:D,4,0)</f>
        <v>#N/A</v>
      </c>
      <c r="D5766" s="18" t="str">
        <f t="shared" si="270"/>
        <v>00/ene</v>
      </c>
      <c r="E5766" s="18">
        <f t="shared" si="272"/>
        <v>0</v>
      </c>
      <c r="F5766" s="18">
        <v>1</v>
      </c>
      <c r="G5766" s="18">
        <f t="shared" si="271"/>
        <v>0</v>
      </c>
    </row>
    <row r="5767" spans="1:7">
      <c r="A5767" t="e">
        <f>_xlfn.XLOOKUP(I5767,UTILIZADAS[Contacto1],UTILIZADAS[Source.Name],,0)</f>
        <v>#N/A</v>
      </c>
      <c r="B5767" s="18" t="e">
        <f>VLOOKUP(J5767,Ref!A:C,3,0)</f>
        <v>#N/A</v>
      </c>
      <c r="C5767" s="18" t="e">
        <f>VLOOKUP(J5767,Ref!A:D,4,0)</f>
        <v>#N/A</v>
      </c>
      <c r="D5767" s="18" t="str">
        <f t="shared" si="270"/>
        <v>00/ene</v>
      </c>
      <c r="E5767" s="18">
        <f t="shared" si="272"/>
        <v>0</v>
      </c>
      <c r="F5767" s="18">
        <v>1</v>
      </c>
      <c r="G5767" s="18">
        <f t="shared" si="271"/>
        <v>0</v>
      </c>
    </row>
    <row r="5768" spans="1:7">
      <c r="A5768" t="e">
        <f>_xlfn.XLOOKUP(I5768,UTILIZADAS[Contacto1],UTILIZADAS[Source.Name],,0)</f>
        <v>#N/A</v>
      </c>
      <c r="B5768" s="18" t="e">
        <f>VLOOKUP(J5768,Ref!A:C,3,0)</f>
        <v>#N/A</v>
      </c>
      <c r="C5768" s="18" t="e">
        <f>VLOOKUP(J5768,Ref!A:D,4,0)</f>
        <v>#N/A</v>
      </c>
      <c r="D5768" s="18" t="str">
        <f t="shared" si="270"/>
        <v>00/ene</v>
      </c>
      <c r="E5768" s="18">
        <f t="shared" si="272"/>
        <v>0</v>
      </c>
      <c r="F5768" s="18">
        <v>1</v>
      </c>
      <c r="G5768" s="18">
        <f t="shared" si="271"/>
        <v>0</v>
      </c>
    </row>
    <row r="5769" spans="1:7">
      <c r="A5769" t="e">
        <f>_xlfn.XLOOKUP(I5769,UTILIZADAS[Contacto1],UTILIZADAS[Source.Name],,0)</f>
        <v>#N/A</v>
      </c>
      <c r="B5769" s="18" t="e">
        <f>VLOOKUP(J5769,Ref!A:C,3,0)</f>
        <v>#N/A</v>
      </c>
      <c r="C5769" s="18" t="e">
        <f>VLOOKUP(J5769,Ref!A:D,4,0)</f>
        <v>#N/A</v>
      </c>
      <c r="D5769" s="18" t="str">
        <f t="shared" si="270"/>
        <v>00/ene</v>
      </c>
      <c r="E5769" s="18">
        <f t="shared" si="272"/>
        <v>0</v>
      </c>
      <c r="F5769" s="18">
        <v>1</v>
      </c>
      <c r="G5769" s="18">
        <f t="shared" si="271"/>
        <v>0</v>
      </c>
    </row>
    <row r="5770" spans="1:7">
      <c r="A5770" t="e">
        <f>_xlfn.XLOOKUP(I5770,UTILIZADAS[Contacto1],UTILIZADAS[Source.Name],,0)</f>
        <v>#N/A</v>
      </c>
      <c r="B5770" s="18" t="e">
        <f>VLOOKUP(J5770,Ref!A:C,3,0)</f>
        <v>#N/A</v>
      </c>
      <c r="C5770" s="18" t="e">
        <f>VLOOKUP(J5770,Ref!A:D,4,0)</f>
        <v>#N/A</v>
      </c>
      <c r="D5770" s="18" t="str">
        <f t="shared" ref="D5770:D5833" si="273">TEXT(H5770,"dd/mmm")</f>
        <v>00/ene</v>
      </c>
      <c r="E5770" s="18">
        <f t="shared" si="272"/>
        <v>0</v>
      </c>
      <c r="F5770" s="18">
        <v>1</v>
      </c>
      <c r="G5770" s="18">
        <f t="shared" ref="G5770:G5833" si="274">IF(I5770=I5771,0,1)</f>
        <v>0</v>
      </c>
    </row>
    <row r="5771" spans="1:7">
      <c r="A5771" t="e">
        <f>_xlfn.XLOOKUP(I5771,UTILIZADAS[Contacto1],UTILIZADAS[Source.Name],,0)</f>
        <v>#N/A</v>
      </c>
      <c r="B5771" s="18" t="e">
        <f>VLOOKUP(J5771,Ref!A:C,3,0)</f>
        <v>#N/A</v>
      </c>
      <c r="C5771" s="18" t="e">
        <f>VLOOKUP(J5771,Ref!A:D,4,0)</f>
        <v>#N/A</v>
      </c>
      <c r="D5771" s="18" t="str">
        <f t="shared" si="273"/>
        <v>00/ene</v>
      </c>
      <c r="E5771" s="18">
        <f t="shared" si="272"/>
        <v>0</v>
      </c>
      <c r="F5771" s="18">
        <v>1</v>
      </c>
      <c r="G5771" s="18">
        <f t="shared" si="274"/>
        <v>0</v>
      </c>
    </row>
    <row r="5772" spans="1:7">
      <c r="A5772" t="e">
        <f>_xlfn.XLOOKUP(I5772,UTILIZADAS[Contacto1],UTILIZADAS[Source.Name],,0)</f>
        <v>#N/A</v>
      </c>
      <c r="B5772" s="18" t="e">
        <f>VLOOKUP(J5772,Ref!A:C,3,0)</f>
        <v>#N/A</v>
      </c>
      <c r="C5772" s="18" t="e">
        <f>VLOOKUP(J5772,Ref!A:D,4,0)</f>
        <v>#N/A</v>
      </c>
      <c r="D5772" s="18" t="str">
        <f t="shared" si="273"/>
        <v>00/ene</v>
      </c>
      <c r="E5772" s="18">
        <f t="shared" si="272"/>
        <v>0</v>
      </c>
      <c r="F5772" s="18">
        <v>1</v>
      </c>
      <c r="G5772" s="18">
        <f t="shared" si="274"/>
        <v>0</v>
      </c>
    </row>
    <row r="5773" spans="1:7">
      <c r="A5773" t="e">
        <f>_xlfn.XLOOKUP(I5773,UTILIZADAS[Contacto1],UTILIZADAS[Source.Name],,0)</f>
        <v>#N/A</v>
      </c>
      <c r="B5773" s="18" t="e">
        <f>VLOOKUP(J5773,Ref!A:C,3,0)</f>
        <v>#N/A</v>
      </c>
      <c r="C5773" s="18" t="e">
        <f>VLOOKUP(J5773,Ref!A:D,4,0)</f>
        <v>#N/A</v>
      </c>
      <c r="D5773" s="18" t="str">
        <f t="shared" si="273"/>
        <v>00/ene</v>
      </c>
      <c r="E5773" s="18">
        <f t="shared" si="272"/>
        <v>0</v>
      </c>
      <c r="F5773" s="18">
        <v>1</v>
      </c>
      <c r="G5773" s="18">
        <f t="shared" si="274"/>
        <v>0</v>
      </c>
    </row>
    <row r="5774" spans="1:7">
      <c r="A5774" t="e">
        <f>_xlfn.XLOOKUP(I5774,UTILIZADAS[Contacto1],UTILIZADAS[Source.Name],,0)</f>
        <v>#N/A</v>
      </c>
      <c r="B5774" s="18" t="e">
        <f>VLOOKUP(J5774,Ref!A:C,3,0)</f>
        <v>#N/A</v>
      </c>
      <c r="C5774" s="18" t="e">
        <f>VLOOKUP(J5774,Ref!A:D,4,0)</f>
        <v>#N/A</v>
      </c>
      <c r="D5774" s="18" t="str">
        <f t="shared" si="273"/>
        <v>00/ene</v>
      </c>
      <c r="E5774" s="18">
        <f t="shared" si="272"/>
        <v>0</v>
      </c>
      <c r="F5774" s="18">
        <v>1</v>
      </c>
      <c r="G5774" s="18">
        <f t="shared" si="274"/>
        <v>0</v>
      </c>
    </row>
    <row r="5775" spans="1:7">
      <c r="A5775" t="e">
        <f>_xlfn.XLOOKUP(I5775,UTILIZADAS[Contacto1],UTILIZADAS[Source.Name],,0)</f>
        <v>#N/A</v>
      </c>
      <c r="B5775" s="18" t="e">
        <f>VLOOKUP(J5775,Ref!A:C,3,0)</f>
        <v>#N/A</v>
      </c>
      <c r="C5775" s="18" t="e">
        <f>VLOOKUP(J5775,Ref!A:D,4,0)</f>
        <v>#N/A</v>
      </c>
      <c r="D5775" s="18" t="str">
        <f t="shared" si="273"/>
        <v>00/ene</v>
      </c>
      <c r="E5775" s="18">
        <f t="shared" si="272"/>
        <v>0</v>
      </c>
      <c r="F5775" s="18">
        <v>1</v>
      </c>
      <c r="G5775" s="18">
        <f t="shared" si="274"/>
        <v>0</v>
      </c>
    </row>
    <row r="5776" spans="1:7">
      <c r="A5776" t="e">
        <f>_xlfn.XLOOKUP(I5776,UTILIZADAS[Contacto1],UTILIZADAS[Source.Name],,0)</f>
        <v>#N/A</v>
      </c>
      <c r="B5776" s="18" t="e">
        <f>VLOOKUP(J5776,Ref!A:C,3,0)</f>
        <v>#N/A</v>
      </c>
      <c r="C5776" s="18" t="e">
        <f>VLOOKUP(J5776,Ref!A:D,4,0)</f>
        <v>#N/A</v>
      </c>
      <c r="D5776" s="18" t="str">
        <f t="shared" si="273"/>
        <v>00/ene</v>
      </c>
      <c r="E5776" s="18">
        <f t="shared" si="272"/>
        <v>0</v>
      </c>
      <c r="F5776" s="18">
        <v>1</v>
      </c>
      <c r="G5776" s="18">
        <f t="shared" si="274"/>
        <v>0</v>
      </c>
    </row>
    <row r="5777" spans="1:7">
      <c r="A5777" t="e">
        <f>_xlfn.XLOOKUP(I5777,UTILIZADAS[Contacto1],UTILIZADAS[Source.Name],,0)</f>
        <v>#N/A</v>
      </c>
      <c r="B5777" s="18" t="e">
        <f>VLOOKUP(J5777,Ref!A:C,3,0)</f>
        <v>#N/A</v>
      </c>
      <c r="C5777" s="18" t="e">
        <f>VLOOKUP(J5777,Ref!A:D,4,0)</f>
        <v>#N/A</v>
      </c>
      <c r="D5777" s="18" t="str">
        <f t="shared" si="273"/>
        <v>00/ene</v>
      </c>
      <c r="E5777" s="18">
        <f t="shared" si="272"/>
        <v>0</v>
      </c>
      <c r="F5777" s="18">
        <v>1</v>
      </c>
      <c r="G5777" s="18">
        <f t="shared" si="274"/>
        <v>0</v>
      </c>
    </row>
    <row r="5778" spans="1:7">
      <c r="A5778" t="e">
        <f>_xlfn.XLOOKUP(I5778,UTILIZADAS[Contacto1],UTILIZADAS[Source.Name],,0)</f>
        <v>#N/A</v>
      </c>
      <c r="B5778" s="18" t="e">
        <f>VLOOKUP(J5778,Ref!A:C,3,0)</f>
        <v>#N/A</v>
      </c>
      <c r="C5778" s="18" t="e">
        <f>VLOOKUP(J5778,Ref!A:D,4,0)</f>
        <v>#N/A</v>
      </c>
      <c r="D5778" s="18" t="str">
        <f t="shared" si="273"/>
        <v>00/ene</v>
      </c>
      <c r="E5778" s="18">
        <f t="shared" si="272"/>
        <v>0</v>
      </c>
      <c r="F5778" s="18">
        <v>1</v>
      </c>
      <c r="G5778" s="18">
        <f t="shared" si="274"/>
        <v>0</v>
      </c>
    </row>
    <row r="5779" spans="1:7">
      <c r="A5779" t="e">
        <f>_xlfn.XLOOKUP(I5779,UTILIZADAS[Contacto1],UTILIZADAS[Source.Name],,0)</f>
        <v>#N/A</v>
      </c>
      <c r="B5779" s="18" t="e">
        <f>VLOOKUP(J5779,Ref!A:C,3,0)</f>
        <v>#N/A</v>
      </c>
      <c r="C5779" s="18" t="e">
        <f>VLOOKUP(J5779,Ref!A:D,4,0)</f>
        <v>#N/A</v>
      </c>
      <c r="D5779" s="18" t="str">
        <f t="shared" si="273"/>
        <v>00/ene</v>
      </c>
      <c r="E5779" s="18">
        <f t="shared" si="272"/>
        <v>0</v>
      </c>
      <c r="F5779" s="18">
        <v>1</v>
      </c>
      <c r="G5779" s="18">
        <f t="shared" si="274"/>
        <v>0</v>
      </c>
    </row>
    <row r="5780" spans="1:7">
      <c r="A5780" t="e">
        <f>_xlfn.XLOOKUP(I5780,UTILIZADAS[Contacto1],UTILIZADAS[Source.Name],,0)</f>
        <v>#N/A</v>
      </c>
      <c r="B5780" s="18" t="e">
        <f>VLOOKUP(J5780,Ref!A:C,3,0)</f>
        <v>#N/A</v>
      </c>
      <c r="C5780" s="18" t="e">
        <f>VLOOKUP(J5780,Ref!A:D,4,0)</f>
        <v>#N/A</v>
      </c>
      <c r="D5780" s="18" t="str">
        <f t="shared" si="273"/>
        <v>00/ene</v>
      </c>
      <c r="E5780" s="18">
        <f t="shared" si="272"/>
        <v>0</v>
      </c>
      <c r="F5780" s="18">
        <v>1</v>
      </c>
      <c r="G5780" s="18">
        <f t="shared" si="274"/>
        <v>0</v>
      </c>
    </row>
    <row r="5781" spans="1:7">
      <c r="A5781" t="e">
        <f>_xlfn.XLOOKUP(I5781,UTILIZADAS[Contacto1],UTILIZADAS[Source.Name],,0)</f>
        <v>#N/A</v>
      </c>
      <c r="B5781" s="18" t="e">
        <f>VLOOKUP(J5781,Ref!A:C,3,0)</f>
        <v>#N/A</v>
      </c>
      <c r="C5781" s="18" t="e">
        <f>VLOOKUP(J5781,Ref!A:D,4,0)</f>
        <v>#N/A</v>
      </c>
      <c r="D5781" s="18" t="str">
        <f t="shared" si="273"/>
        <v>00/ene</v>
      </c>
      <c r="E5781" s="18">
        <f t="shared" si="272"/>
        <v>0</v>
      </c>
      <c r="F5781" s="18">
        <v>1</v>
      </c>
      <c r="G5781" s="18">
        <f t="shared" si="274"/>
        <v>0</v>
      </c>
    </row>
    <row r="5782" spans="1:7">
      <c r="A5782" t="e">
        <f>_xlfn.XLOOKUP(I5782,UTILIZADAS[Contacto1],UTILIZADAS[Source.Name],,0)</f>
        <v>#N/A</v>
      </c>
      <c r="B5782" s="18" t="e">
        <f>VLOOKUP(J5782,Ref!A:C,3,0)</f>
        <v>#N/A</v>
      </c>
      <c r="C5782" s="18" t="e">
        <f>VLOOKUP(J5782,Ref!A:D,4,0)</f>
        <v>#N/A</v>
      </c>
      <c r="D5782" s="18" t="str">
        <f t="shared" si="273"/>
        <v>00/ene</v>
      </c>
      <c r="E5782" s="18">
        <f t="shared" si="272"/>
        <v>0</v>
      </c>
      <c r="F5782" s="18">
        <v>1</v>
      </c>
      <c r="G5782" s="18">
        <f t="shared" si="274"/>
        <v>0</v>
      </c>
    </row>
    <row r="5783" spans="1:7">
      <c r="A5783" t="e">
        <f>_xlfn.XLOOKUP(I5783,UTILIZADAS[Contacto1],UTILIZADAS[Source.Name],,0)</f>
        <v>#N/A</v>
      </c>
      <c r="B5783" s="18" t="e">
        <f>VLOOKUP(J5783,Ref!A:C,3,0)</f>
        <v>#N/A</v>
      </c>
      <c r="C5783" s="18" t="e">
        <f>VLOOKUP(J5783,Ref!A:D,4,0)</f>
        <v>#N/A</v>
      </c>
      <c r="D5783" s="18" t="str">
        <f t="shared" si="273"/>
        <v>00/ene</v>
      </c>
      <c r="E5783" s="18">
        <f t="shared" si="272"/>
        <v>0</v>
      </c>
      <c r="F5783" s="18">
        <v>1</v>
      </c>
      <c r="G5783" s="18">
        <f t="shared" si="274"/>
        <v>0</v>
      </c>
    </row>
    <row r="5784" spans="1:7">
      <c r="A5784" t="e">
        <f>_xlfn.XLOOKUP(I5784,UTILIZADAS[Contacto1],UTILIZADAS[Source.Name],,0)</f>
        <v>#N/A</v>
      </c>
      <c r="B5784" s="18" t="e">
        <f>VLOOKUP(J5784,Ref!A:C,3,0)</f>
        <v>#N/A</v>
      </c>
      <c r="C5784" s="18" t="e">
        <f>VLOOKUP(J5784,Ref!A:D,4,0)</f>
        <v>#N/A</v>
      </c>
      <c r="D5784" s="18" t="str">
        <f t="shared" si="273"/>
        <v>00/ene</v>
      </c>
      <c r="E5784" s="18">
        <f t="shared" si="272"/>
        <v>0</v>
      </c>
      <c r="F5784" s="18">
        <v>1</v>
      </c>
      <c r="G5784" s="18">
        <f t="shared" si="274"/>
        <v>0</v>
      </c>
    </row>
    <row r="5785" spans="1:7">
      <c r="A5785" t="e">
        <f>_xlfn.XLOOKUP(I5785,UTILIZADAS[Contacto1],UTILIZADAS[Source.Name],,0)</f>
        <v>#N/A</v>
      </c>
      <c r="B5785" s="18" t="e">
        <f>VLOOKUP(J5785,Ref!A:C,3,0)</f>
        <v>#N/A</v>
      </c>
      <c r="C5785" s="18" t="e">
        <f>VLOOKUP(J5785,Ref!A:D,4,0)</f>
        <v>#N/A</v>
      </c>
      <c r="D5785" s="18" t="str">
        <f t="shared" si="273"/>
        <v>00/ene</v>
      </c>
      <c r="E5785" s="18">
        <f t="shared" si="272"/>
        <v>0</v>
      </c>
      <c r="F5785" s="18">
        <v>1</v>
      </c>
      <c r="G5785" s="18">
        <f t="shared" si="274"/>
        <v>0</v>
      </c>
    </row>
    <row r="5786" spans="1:7">
      <c r="A5786" t="e">
        <f>_xlfn.XLOOKUP(I5786,UTILIZADAS[Contacto1],UTILIZADAS[Source.Name],,0)</f>
        <v>#N/A</v>
      </c>
      <c r="B5786" s="18" t="e">
        <f>VLOOKUP(J5786,Ref!A:C,3,0)</f>
        <v>#N/A</v>
      </c>
      <c r="C5786" s="18" t="e">
        <f>VLOOKUP(J5786,Ref!A:D,4,0)</f>
        <v>#N/A</v>
      </c>
      <c r="D5786" s="18" t="str">
        <f t="shared" si="273"/>
        <v>00/ene</v>
      </c>
      <c r="E5786" s="18">
        <f t="shared" si="272"/>
        <v>0</v>
      </c>
      <c r="F5786" s="18">
        <v>1</v>
      </c>
      <c r="G5786" s="18">
        <f t="shared" si="274"/>
        <v>0</v>
      </c>
    </row>
    <row r="5787" spans="1:7">
      <c r="A5787" t="e">
        <f>_xlfn.XLOOKUP(I5787,UTILIZADAS[Contacto1],UTILIZADAS[Source.Name],,0)</f>
        <v>#N/A</v>
      </c>
      <c r="B5787" s="18" t="e">
        <f>VLOOKUP(J5787,Ref!A:C,3,0)</f>
        <v>#N/A</v>
      </c>
      <c r="C5787" s="18" t="e">
        <f>VLOOKUP(J5787,Ref!A:D,4,0)</f>
        <v>#N/A</v>
      </c>
      <c r="D5787" s="18" t="str">
        <f t="shared" si="273"/>
        <v>00/ene</v>
      </c>
      <c r="E5787" s="18">
        <f t="shared" si="272"/>
        <v>0</v>
      </c>
      <c r="F5787" s="18">
        <v>1</v>
      </c>
      <c r="G5787" s="18">
        <f t="shared" si="274"/>
        <v>0</v>
      </c>
    </row>
    <row r="5788" spans="1:7">
      <c r="A5788" t="e">
        <f>_xlfn.XLOOKUP(I5788,UTILIZADAS[Contacto1],UTILIZADAS[Source.Name],,0)</f>
        <v>#N/A</v>
      </c>
      <c r="B5788" s="18" t="e">
        <f>VLOOKUP(J5788,Ref!A:C,3,0)</f>
        <v>#N/A</v>
      </c>
      <c r="C5788" s="18" t="e">
        <f>VLOOKUP(J5788,Ref!A:D,4,0)</f>
        <v>#N/A</v>
      </c>
      <c r="D5788" s="18" t="str">
        <f t="shared" si="273"/>
        <v>00/ene</v>
      </c>
      <c r="E5788" s="18">
        <f t="shared" si="272"/>
        <v>0</v>
      </c>
      <c r="F5788" s="18">
        <v>1</v>
      </c>
      <c r="G5788" s="18">
        <f t="shared" si="274"/>
        <v>0</v>
      </c>
    </row>
    <row r="5789" spans="1:7">
      <c r="A5789" t="e">
        <f>_xlfn.XLOOKUP(I5789,UTILIZADAS[Contacto1],UTILIZADAS[Source.Name],,0)</f>
        <v>#N/A</v>
      </c>
      <c r="B5789" s="18" t="e">
        <f>VLOOKUP(J5789,Ref!A:C,3,0)</f>
        <v>#N/A</v>
      </c>
      <c r="C5789" s="18" t="e">
        <f>VLOOKUP(J5789,Ref!A:D,4,0)</f>
        <v>#N/A</v>
      </c>
      <c r="D5789" s="18" t="str">
        <f t="shared" si="273"/>
        <v>00/ene</v>
      </c>
      <c r="E5789" s="18">
        <f t="shared" si="272"/>
        <v>0</v>
      </c>
      <c r="F5789" s="18">
        <v>1</v>
      </c>
      <c r="G5789" s="18">
        <f t="shared" si="274"/>
        <v>0</v>
      </c>
    </row>
    <row r="5790" spans="1:7">
      <c r="A5790" t="e">
        <f>_xlfn.XLOOKUP(I5790,UTILIZADAS[Contacto1],UTILIZADAS[Source.Name],,0)</f>
        <v>#N/A</v>
      </c>
      <c r="B5790" s="18" t="e">
        <f>VLOOKUP(J5790,Ref!A:C,3,0)</f>
        <v>#N/A</v>
      </c>
      <c r="C5790" s="18" t="e">
        <f>VLOOKUP(J5790,Ref!A:D,4,0)</f>
        <v>#N/A</v>
      </c>
      <c r="D5790" s="18" t="str">
        <f t="shared" si="273"/>
        <v>00/ene</v>
      </c>
      <c r="E5790" s="18">
        <f t="shared" si="272"/>
        <v>0</v>
      </c>
      <c r="F5790" s="18">
        <v>1</v>
      </c>
      <c r="G5790" s="18">
        <f t="shared" si="274"/>
        <v>0</v>
      </c>
    </row>
    <row r="5791" spans="1:7">
      <c r="A5791" t="e">
        <f>_xlfn.XLOOKUP(I5791,UTILIZADAS[Contacto1],UTILIZADAS[Source.Name],,0)</f>
        <v>#N/A</v>
      </c>
      <c r="B5791" s="18" t="e">
        <f>VLOOKUP(J5791,Ref!A:C,3,0)</f>
        <v>#N/A</v>
      </c>
      <c r="C5791" s="18" t="e">
        <f>VLOOKUP(J5791,Ref!A:D,4,0)</f>
        <v>#N/A</v>
      </c>
      <c r="D5791" s="18" t="str">
        <f t="shared" si="273"/>
        <v>00/ene</v>
      </c>
      <c r="E5791" s="18">
        <f t="shared" si="272"/>
        <v>0</v>
      </c>
      <c r="F5791" s="18">
        <v>1</v>
      </c>
      <c r="G5791" s="18">
        <f t="shared" si="274"/>
        <v>0</v>
      </c>
    </row>
    <row r="5792" spans="1:7">
      <c r="A5792" t="e">
        <f>_xlfn.XLOOKUP(I5792,UTILIZADAS[Contacto1],UTILIZADAS[Source.Name],,0)</f>
        <v>#N/A</v>
      </c>
      <c r="B5792" s="18" t="e">
        <f>VLOOKUP(J5792,Ref!A:C,3,0)</f>
        <v>#N/A</v>
      </c>
      <c r="C5792" s="18" t="e">
        <f>VLOOKUP(J5792,Ref!A:D,4,0)</f>
        <v>#N/A</v>
      </c>
      <c r="D5792" s="18" t="str">
        <f t="shared" si="273"/>
        <v>00/ene</v>
      </c>
      <c r="E5792" s="18">
        <f t="shared" si="272"/>
        <v>0</v>
      </c>
      <c r="F5792" s="18">
        <v>1</v>
      </c>
      <c r="G5792" s="18">
        <f t="shared" si="274"/>
        <v>0</v>
      </c>
    </row>
    <row r="5793" spans="1:7">
      <c r="A5793" t="e">
        <f>_xlfn.XLOOKUP(I5793,UTILIZADAS[Contacto1],UTILIZADAS[Source.Name],,0)</f>
        <v>#N/A</v>
      </c>
      <c r="B5793" s="18" t="e">
        <f>VLOOKUP(J5793,Ref!A:C,3,0)</f>
        <v>#N/A</v>
      </c>
      <c r="C5793" s="18" t="e">
        <f>VLOOKUP(J5793,Ref!A:D,4,0)</f>
        <v>#N/A</v>
      </c>
      <c r="D5793" s="18" t="str">
        <f t="shared" si="273"/>
        <v>00/ene</v>
      </c>
      <c r="E5793" s="18">
        <f t="shared" si="272"/>
        <v>0</v>
      </c>
      <c r="F5793" s="18">
        <v>1</v>
      </c>
      <c r="G5793" s="18">
        <f t="shared" si="274"/>
        <v>0</v>
      </c>
    </row>
    <row r="5794" spans="1:7">
      <c r="A5794" t="e">
        <f>_xlfn.XLOOKUP(I5794,UTILIZADAS[Contacto1],UTILIZADAS[Source.Name],,0)</f>
        <v>#N/A</v>
      </c>
      <c r="B5794" s="18" t="e">
        <f>VLOOKUP(J5794,Ref!A:C,3,0)</f>
        <v>#N/A</v>
      </c>
      <c r="C5794" s="18" t="e">
        <f>VLOOKUP(J5794,Ref!A:D,4,0)</f>
        <v>#N/A</v>
      </c>
      <c r="D5794" s="18" t="str">
        <f t="shared" si="273"/>
        <v>00/ene</v>
      </c>
      <c r="E5794" s="18">
        <f t="shared" si="272"/>
        <v>0</v>
      </c>
      <c r="F5794" s="18">
        <v>1</v>
      </c>
      <c r="G5794" s="18">
        <f t="shared" si="274"/>
        <v>0</v>
      </c>
    </row>
    <row r="5795" spans="1:7">
      <c r="A5795" t="e">
        <f>_xlfn.XLOOKUP(I5795,UTILIZADAS[Contacto1],UTILIZADAS[Source.Name],,0)</f>
        <v>#N/A</v>
      </c>
      <c r="B5795" s="18" t="e">
        <f>VLOOKUP(J5795,Ref!A:C,3,0)</f>
        <v>#N/A</v>
      </c>
      <c r="C5795" s="18" t="e">
        <f>VLOOKUP(J5795,Ref!A:D,4,0)</f>
        <v>#N/A</v>
      </c>
      <c r="D5795" s="18" t="str">
        <f t="shared" si="273"/>
        <v>00/ene</v>
      </c>
      <c r="E5795" s="18">
        <f t="shared" si="272"/>
        <v>0</v>
      </c>
      <c r="F5795" s="18">
        <v>1</v>
      </c>
      <c r="G5795" s="18">
        <f t="shared" si="274"/>
        <v>0</v>
      </c>
    </row>
    <row r="5796" spans="1:7">
      <c r="A5796" t="e">
        <f>_xlfn.XLOOKUP(I5796,UTILIZADAS[Contacto1],UTILIZADAS[Source.Name],,0)</f>
        <v>#N/A</v>
      </c>
      <c r="B5796" s="18" t="e">
        <f>VLOOKUP(J5796,Ref!A:C,3,0)</f>
        <v>#N/A</v>
      </c>
      <c r="C5796" s="18" t="e">
        <f>VLOOKUP(J5796,Ref!A:D,4,0)</f>
        <v>#N/A</v>
      </c>
      <c r="D5796" s="18" t="str">
        <f t="shared" si="273"/>
        <v>00/ene</v>
      </c>
      <c r="E5796" s="18">
        <f t="shared" si="272"/>
        <v>0</v>
      </c>
      <c r="F5796" s="18">
        <v>1</v>
      </c>
      <c r="G5796" s="18">
        <f t="shared" si="274"/>
        <v>0</v>
      </c>
    </row>
    <row r="5797" spans="1:7">
      <c r="A5797" t="e">
        <f>_xlfn.XLOOKUP(I5797,UTILIZADAS[Contacto1],UTILIZADAS[Source.Name],,0)</f>
        <v>#N/A</v>
      </c>
      <c r="B5797" s="18" t="e">
        <f>VLOOKUP(J5797,Ref!A:C,3,0)</f>
        <v>#N/A</v>
      </c>
      <c r="C5797" s="18" t="e">
        <f>VLOOKUP(J5797,Ref!A:D,4,0)</f>
        <v>#N/A</v>
      </c>
      <c r="D5797" s="18" t="str">
        <f t="shared" si="273"/>
        <v>00/ene</v>
      </c>
      <c r="E5797" s="18">
        <f t="shared" si="272"/>
        <v>0</v>
      </c>
      <c r="F5797" s="18">
        <v>1</v>
      </c>
      <c r="G5797" s="18">
        <f t="shared" si="274"/>
        <v>0</v>
      </c>
    </row>
    <row r="5798" spans="1:7">
      <c r="A5798" t="e">
        <f>_xlfn.XLOOKUP(I5798,UTILIZADAS[Contacto1],UTILIZADAS[Source.Name],,0)</f>
        <v>#N/A</v>
      </c>
      <c r="B5798" s="18" t="e">
        <f>VLOOKUP(J5798,Ref!A:C,3,0)</f>
        <v>#N/A</v>
      </c>
      <c r="C5798" s="18" t="e">
        <f>VLOOKUP(J5798,Ref!A:D,4,0)</f>
        <v>#N/A</v>
      </c>
      <c r="D5798" s="18" t="str">
        <f t="shared" si="273"/>
        <v>00/ene</v>
      </c>
      <c r="E5798" s="18">
        <f t="shared" si="272"/>
        <v>0</v>
      </c>
      <c r="F5798" s="18">
        <v>1</v>
      </c>
      <c r="G5798" s="18">
        <f t="shared" si="274"/>
        <v>0</v>
      </c>
    </row>
    <row r="5799" spans="1:7">
      <c r="A5799" t="e">
        <f>_xlfn.XLOOKUP(I5799,UTILIZADAS[Contacto1],UTILIZADAS[Source.Name],,0)</f>
        <v>#N/A</v>
      </c>
      <c r="B5799" s="18" t="e">
        <f>VLOOKUP(J5799,Ref!A:C,3,0)</f>
        <v>#N/A</v>
      </c>
      <c r="C5799" s="18" t="e">
        <f>VLOOKUP(J5799,Ref!A:D,4,0)</f>
        <v>#N/A</v>
      </c>
      <c r="D5799" s="18" t="str">
        <f t="shared" si="273"/>
        <v>00/ene</v>
      </c>
      <c r="E5799" s="18">
        <f t="shared" si="272"/>
        <v>0</v>
      </c>
      <c r="F5799" s="18">
        <v>1</v>
      </c>
      <c r="G5799" s="18">
        <f t="shared" si="274"/>
        <v>0</v>
      </c>
    </row>
    <row r="5800" spans="1:7">
      <c r="A5800" t="e">
        <f>_xlfn.XLOOKUP(I5800,UTILIZADAS[Contacto1],UTILIZADAS[Source.Name],,0)</f>
        <v>#N/A</v>
      </c>
      <c r="B5800" s="18" t="e">
        <f>VLOOKUP(J5800,Ref!A:C,3,0)</f>
        <v>#N/A</v>
      </c>
      <c r="C5800" s="18" t="e">
        <f>VLOOKUP(J5800,Ref!A:D,4,0)</f>
        <v>#N/A</v>
      </c>
      <c r="D5800" s="18" t="str">
        <f t="shared" si="273"/>
        <v>00/ene</v>
      </c>
      <c r="E5800" s="18">
        <f t="shared" si="272"/>
        <v>0</v>
      </c>
      <c r="F5800" s="18">
        <v>1</v>
      </c>
      <c r="G5800" s="18">
        <f t="shared" si="274"/>
        <v>0</v>
      </c>
    </row>
    <row r="5801" spans="1:7">
      <c r="A5801" t="e">
        <f>_xlfn.XLOOKUP(I5801,UTILIZADAS[Contacto1],UTILIZADAS[Source.Name],,0)</f>
        <v>#N/A</v>
      </c>
      <c r="B5801" s="18" t="e">
        <f>VLOOKUP(J5801,Ref!A:C,3,0)</f>
        <v>#N/A</v>
      </c>
      <c r="C5801" s="18" t="e">
        <f>VLOOKUP(J5801,Ref!A:D,4,0)</f>
        <v>#N/A</v>
      </c>
      <c r="D5801" s="18" t="str">
        <f t="shared" si="273"/>
        <v>00/ene</v>
      </c>
      <c r="E5801" s="18">
        <f t="shared" si="272"/>
        <v>0</v>
      </c>
      <c r="F5801" s="18">
        <v>1</v>
      </c>
      <c r="G5801" s="18">
        <f t="shared" si="274"/>
        <v>0</v>
      </c>
    </row>
    <row r="5802" spans="1:7">
      <c r="A5802" t="e">
        <f>_xlfn.XLOOKUP(I5802,UTILIZADAS[Contacto1],UTILIZADAS[Source.Name],,0)</f>
        <v>#N/A</v>
      </c>
      <c r="B5802" s="18" t="e">
        <f>VLOOKUP(J5802,Ref!A:C,3,0)</f>
        <v>#N/A</v>
      </c>
      <c r="C5802" s="18" t="e">
        <f>VLOOKUP(J5802,Ref!A:D,4,0)</f>
        <v>#N/A</v>
      </c>
      <c r="D5802" s="18" t="str">
        <f t="shared" si="273"/>
        <v>00/ene</v>
      </c>
      <c r="E5802" s="18">
        <f t="shared" si="272"/>
        <v>0</v>
      </c>
      <c r="F5802" s="18">
        <v>1</v>
      </c>
      <c r="G5802" s="18">
        <f t="shared" si="274"/>
        <v>0</v>
      </c>
    </row>
    <row r="5803" spans="1:7">
      <c r="A5803" t="e">
        <f>_xlfn.XLOOKUP(I5803,UTILIZADAS[Contacto1],UTILIZADAS[Source.Name],,0)</f>
        <v>#N/A</v>
      </c>
      <c r="B5803" s="18" t="e">
        <f>VLOOKUP(J5803,Ref!A:C,3,0)</f>
        <v>#N/A</v>
      </c>
      <c r="C5803" s="18" t="e">
        <f>VLOOKUP(J5803,Ref!A:D,4,0)</f>
        <v>#N/A</v>
      </c>
      <c r="D5803" s="18" t="str">
        <f t="shared" si="273"/>
        <v>00/ene</v>
      </c>
      <c r="E5803" s="18">
        <f t="shared" si="272"/>
        <v>0</v>
      </c>
      <c r="F5803" s="18">
        <v>1</v>
      </c>
      <c r="G5803" s="18">
        <f t="shared" si="274"/>
        <v>0</v>
      </c>
    </row>
    <row r="5804" spans="1:7">
      <c r="A5804" t="e">
        <f>_xlfn.XLOOKUP(I5804,UTILIZADAS[Contacto1],UTILIZADAS[Source.Name],,0)</f>
        <v>#N/A</v>
      </c>
      <c r="B5804" s="18" t="e">
        <f>VLOOKUP(J5804,Ref!A:C,3,0)</f>
        <v>#N/A</v>
      </c>
      <c r="C5804" s="18" t="e">
        <f>VLOOKUP(J5804,Ref!A:D,4,0)</f>
        <v>#N/A</v>
      </c>
      <c r="D5804" s="18" t="str">
        <f t="shared" si="273"/>
        <v>00/ene</v>
      </c>
      <c r="E5804" s="18">
        <f t="shared" si="272"/>
        <v>0</v>
      </c>
      <c r="F5804" s="18">
        <v>1</v>
      </c>
      <c r="G5804" s="18">
        <f t="shared" si="274"/>
        <v>0</v>
      </c>
    </row>
    <row r="5805" spans="1:7">
      <c r="A5805" t="e">
        <f>_xlfn.XLOOKUP(I5805,UTILIZADAS[Contacto1],UTILIZADAS[Source.Name],,0)</f>
        <v>#N/A</v>
      </c>
      <c r="B5805" s="18" t="e">
        <f>VLOOKUP(J5805,Ref!A:C,3,0)</f>
        <v>#N/A</v>
      </c>
      <c r="C5805" s="18" t="e">
        <f>VLOOKUP(J5805,Ref!A:D,4,0)</f>
        <v>#N/A</v>
      </c>
      <c r="D5805" s="18" t="str">
        <f t="shared" si="273"/>
        <v>00/ene</v>
      </c>
      <c r="E5805" s="18">
        <f t="shared" si="272"/>
        <v>0</v>
      </c>
      <c r="F5805" s="18">
        <v>1</v>
      </c>
      <c r="G5805" s="18">
        <f t="shared" si="274"/>
        <v>0</v>
      </c>
    </row>
    <row r="5806" spans="1:7">
      <c r="A5806" t="e">
        <f>_xlfn.XLOOKUP(I5806,UTILIZADAS[Contacto1],UTILIZADAS[Source.Name],,0)</f>
        <v>#N/A</v>
      </c>
      <c r="B5806" s="18" t="e">
        <f>VLOOKUP(J5806,Ref!A:C,3,0)</f>
        <v>#N/A</v>
      </c>
      <c r="C5806" s="18" t="e">
        <f>VLOOKUP(J5806,Ref!A:D,4,0)</f>
        <v>#N/A</v>
      </c>
      <c r="D5806" s="18" t="str">
        <f t="shared" si="273"/>
        <v>00/ene</v>
      </c>
      <c r="E5806" s="18">
        <f t="shared" si="272"/>
        <v>0</v>
      </c>
      <c r="F5806" s="18">
        <v>1</v>
      </c>
      <c r="G5806" s="18">
        <f t="shared" si="274"/>
        <v>0</v>
      </c>
    </row>
    <row r="5807" spans="1:7">
      <c r="A5807" t="e">
        <f>_xlfn.XLOOKUP(I5807,UTILIZADAS[Contacto1],UTILIZADAS[Source.Name],,0)</f>
        <v>#N/A</v>
      </c>
      <c r="B5807" s="18" t="e">
        <f>VLOOKUP(J5807,Ref!A:C,3,0)</f>
        <v>#N/A</v>
      </c>
      <c r="C5807" s="18" t="e">
        <f>VLOOKUP(J5807,Ref!A:D,4,0)</f>
        <v>#N/A</v>
      </c>
      <c r="D5807" s="18" t="str">
        <f t="shared" si="273"/>
        <v>00/ene</v>
      </c>
      <c r="E5807" s="18">
        <f t="shared" si="272"/>
        <v>0</v>
      </c>
      <c r="F5807" s="18">
        <v>1</v>
      </c>
      <c r="G5807" s="18">
        <f t="shared" si="274"/>
        <v>0</v>
      </c>
    </row>
    <row r="5808" spans="1:7">
      <c r="A5808" t="e">
        <f>_xlfn.XLOOKUP(I5808,UTILIZADAS[Contacto1],UTILIZADAS[Source.Name],,0)</f>
        <v>#N/A</v>
      </c>
      <c r="B5808" s="18" t="e">
        <f>VLOOKUP(J5808,Ref!A:C,3,0)</f>
        <v>#N/A</v>
      </c>
      <c r="C5808" s="18" t="e">
        <f>VLOOKUP(J5808,Ref!A:D,4,0)</f>
        <v>#N/A</v>
      </c>
      <c r="D5808" s="18" t="str">
        <f t="shared" si="273"/>
        <v>00/ene</v>
      </c>
      <c r="E5808" s="18">
        <f t="shared" si="272"/>
        <v>0</v>
      </c>
      <c r="F5808" s="18">
        <v>1</v>
      </c>
      <c r="G5808" s="18">
        <f t="shared" si="274"/>
        <v>0</v>
      </c>
    </row>
    <row r="5809" spans="1:7">
      <c r="A5809" t="e">
        <f>_xlfn.XLOOKUP(I5809,UTILIZADAS[Contacto1],UTILIZADAS[Source.Name],,0)</f>
        <v>#N/A</v>
      </c>
      <c r="B5809" s="18" t="e">
        <f>VLOOKUP(J5809,Ref!A:C,3,0)</f>
        <v>#N/A</v>
      </c>
      <c r="C5809" s="18" t="e">
        <f>VLOOKUP(J5809,Ref!A:D,4,0)</f>
        <v>#N/A</v>
      </c>
      <c r="D5809" s="18" t="str">
        <f t="shared" si="273"/>
        <v>00/ene</v>
      </c>
      <c r="E5809" s="18">
        <f t="shared" si="272"/>
        <v>0</v>
      </c>
      <c r="F5809" s="18">
        <v>1</v>
      </c>
      <c r="G5809" s="18">
        <f t="shared" si="274"/>
        <v>0</v>
      </c>
    </row>
    <row r="5810" spans="1:7">
      <c r="A5810" t="e">
        <f>_xlfn.XLOOKUP(I5810,UTILIZADAS[Contacto1],UTILIZADAS[Source.Name],,0)</f>
        <v>#N/A</v>
      </c>
      <c r="B5810" s="18" t="e">
        <f>VLOOKUP(J5810,Ref!A:C,3,0)</f>
        <v>#N/A</v>
      </c>
      <c r="C5810" s="18" t="e">
        <f>VLOOKUP(J5810,Ref!A:D,4,0)</f>
        <v>#N/A</v>
      </c>
      <c r="D5810" s="18" t="str">
        <f t="shared" si="273"/>
        <v>00/ene</v>
      </c>
      <c r="E5810" s="18">
        <f t="shared" si="272"/>
        <v>0</v>
      </c>
      <c r="F5810" s="18">
        <v>1</v>
      </c>
      <c r="G5810" s="18">
        <f t="shared" si="274"/>
        <v>0</v>
      </c>
    </row>
    <row r="5811" spans="1:7">
      <c r="A5811" t="e">
        <f>_xlfn.XLOOKUP(I5811,UTILIZADAS[Contacto1],UTILIZADAS[Source.Name],,0)</f>
        <v>#N/A</v>
      </c>
      <c r="B5811" s="18" t="e">
        <f>VLOOKUP(J5811,Ref!A:C,3,0)</f>
        <v>#N/A</v>
      </c>
      <c r="C5811" s="18" t="e">
        <f>VLOOKUP(J5811,Ref!A:D,4,0)</f>
        <v>#N/A</v>
      </c>
      <c r="D5811" s="18" t="str">
        <f t="shared" si="273"/>
        <v>00/ene</v>
      </c>
      <c r="E5811" s="18">
        <f t="shared" si="272"/>
        <v>0</v>
      </c>
      <c r="F5811" s="18">
        <v>1</v>
      </c>
      <c r="G5811" s="18">
        <f t="shared" si="274"/>
        <v>0</v>
      </c>
    </row>
    <row r="5812" spans="1:7">
      <c r="A5812" t="e">
        <f>_xlfn.XLOOKUP(I5812,UTILIZADAS[Contacto1],UTILIZADAS[Source.Name],,0)</f>
        <v>#N/A</v>
      </c>
      <c r="B5812" s="18" t="e">
        <f>VLOOKUP(J5812,Ref!A:C,3,0)</f>
        <v>#N/A</v>
      </c>
      <c r="C5812" s="18" t="e">
        <f>VLOOKUP(J5812,Ref!A:D,4,0)</f>
        <v>#N/A</v>
      </c>
      <c r="D5812" s="18" t="str">
        <f t="shared" si="273"/>
        <v>00/ene</v>
      </c>
      <c r="E5812" s="18">
        <f t="shared" si="272"/>
        <v>0</v>
      </c>
      <c r="F5812" s="18">
        <v>1</v>
      </c>
      <c r="G5812" s="18">
        <f t="shared" si="274"/>
        <v>0</v>
      </c>
    </row>
    <row r="5813" spans="1:7">
      <c r="A5813" t="e">
        <f>_xlfn.XLOOKUP(I5813,UTILIZADAS[Contacto1],UTILIZADAS[Source.Name],,0)</f>
        <v>#N/A</v>
      </c>
      <c r="B5813" s="18" t="e">
        <f>VLOOKUP(J5813,Ref!A:C,3,0)</f>
        <v>#N/A</v>
      </c>
      <c r="C5813" s="18" t="e">
        <f>VLOOKUP(J5813,Ref!A:D,4,0)</f>
        <v>#N/A</v>
      </c>
      <c r="D5813" s="18" t="str">
        <f t="shared" si="273"/>
        <v>00/ene</v>
      </c>
      <c r="E5813" s="18">
        <f t="shared" si="272"/>
        <v>0</v>
      </c>
      <c r="F5813" s="18">
        <v>1</v>
      </c>
      <c r="G5813" s="18">
        <f t="shared" si="274"/>
        <v>0</v>
      </c>
    </row>
    <row r="5814" spans="1:7">
      <c r="A5814" t="e">
        <f>_xlfn.XLOOKUP(I5814,UTILIZADAS[Contacto1],UTILIZADAS[Source.Name],,0)</f>
        <v>#N/A</v>
      </c>
      <c r="B5814" s="18" t="e">
        <f>VLOOKUP(J5814,Ref!A:C,3,0)</f>
        <v>#N/A</v>
      </c>
      <c r="C5814" s="18" t="e">
        <f>VLOOKUP(J5814,Ref!A:D,4,0)</f>
        <v>#N/A</v>
      </c>
      <c r="D5814" s="18" t="str">
        <f t="shared" si="273"/>
        <v>00/ene</v>
      </c>
      <c r="E5814" s="18">
        <f t="shared" si="272"/>
        <v>0</v>
      </c>
      <c r="F5814" s="18">
        <v>1</v>
      </c>
      <c r="G5814" s="18">
        <f t="shared" si="274"/>
        <v>0</v>
      </c>
    </row>
    <row r="5815" spans="1:7">
      <c r="A5815" t="e">
        <f>_xlfn.XLOOKUP(I5815,UTILIZADAS[Contacto1],UTILIZADAS[Source.Name],,0)</f>
        <v>#N/A</v>
      </c>
      <c r="B5815" s="18" t="e">
        <f>VLOOKUP(J5815,Ref!A:C,3,0)</f>
        <v>#N/A</v>
      </c>
      <c r="C5815" s="18" t="e">
        <f>VLOOKUP(J5815,Ref!A:D,4,0)</f>
        <v>#N/A</v>
      </c>
      <c r="D5815" s="18" t="str">
        <f t="shared" si="273"/>
        <v>00/ene</v>
      </c>
      <c r="E5815" s="18">
        <f t="shared" si="272"/>
        <v>0</v>
      </c>
      <c r="F5815" s="18">
        <v>1</v>
      </c>
      <c r="G5815" s="18">
        <f t="shared" si="274"/>
        <v>0</v>
      </c>
    </row>
    <row r="5816" spans="1:7">
      <c r="A5816" t="e">
        <f>_xlfn.XLOOKUP(I5816,UTILIZADAS[Contacto1],UTILIZADAS[Source.Name],,0)</f>
        <v>#N/A</v>
      </c>
      <c r="B5816" s="18" t="e">
        <f>VLOOKUP(J5816,Ref!A:C,3,0)</f>
        <v>#N/A</v>
      </c>
      <c r="C5816" s="18" t="e">
        <f>VLOOKUP(J5816,Ref!A:D,4,0)</f>
        <v>#N/A</v>
      </c>
      <c r="D5816" s="18" t="str">
        <f t="shared" si="273"/>
        <v>00/ene</v>
      </c>
      <c r="E5816" s="18">
        <f t="shared" si="272"/>
        <v>0</v>
      </c>
      <c r="F5816" s="18">
        <v>1</v>
      </c>
      <c r="G5816" s="18">
        <f t="shared" si="274"/>
        <v>0</v>
      </c>
    </row>
    <row r="5817" spans="1:7">
      <c r="A5817" t="e">
        <f>_xlfn.XLOOKUP(I5817,UTILIZADAS[Contacto1],UTILIZADAS[Source.Name],,0)</f>
        <v>#N/A</v>
      </c>
      <c r="B5817" s="18" t="e">
        <f>VLOOKUP(J5817,Ref!A:C,3,0)</f>
        <v>#N/A</v>
      </c>
      <c r="C5817" s="18" t="e">
        <f>VLOOKUP(J5817,Ref!A:D,4,0)</f>
        <v>#N/A</v>
      </c>
      <c r="D5817" s="18" t="str">
        <f t="shared" si="273"/>
        <v>00/ene</v>
      </c>
      <c r="E5817" s="18">
        <f t="shared" si="272"/>
        <v>0</v>
      </c>
      <c r="F5817" s="18">
        <v>1</v>
      </c>
      <c r="G5817" s="18">
        <f t="shared" si="274"/>
        <v>0</v>
      </c>
    </row>
    <row r="5818" spans="1:7">
      <c r="A5818" t="e">
        <f>_xlfn.XLOOKUP(I5818,UTILIZADAS[Contacto1],UTILIZADAS[Source.Name],,0)</f>
        <v>#N/A</v>
      </c>
      <c r="B5818" s="18" t="e">
        <f>VLOOKUP(J5818,Ref!A:C,3,0)</f>
        <v>#N/A</v>
      </c>
      <c r="C5818" s="18" t="e">
        <f>VLOOKUP(J5818,Ref!A:D,4,0)</f>
        <v>#N/A</v>
      </c>
      <c r="D5818" s="18" t="str">
        <f t="shared" si="273"/>
        <v>00/ene</v>
      </c>
      <c r="E5818" s="18">
        <f t="shared" si="272"/>
        <v>0</v>
      </c>
      <c r="F5818" s="18">
        <v>1</v>
      </c>
      <c r="G5818" s="18">
        <f t="shared" si="274"/>
        <v>0</v>
      </c>
    </row>
    <row r="5819" spans="1:7">
      <c r="A5819" t="e">
        <f>_xlfn.XLOOKUP(I5819,UTILIZADAS[Contacto1],UTILIZADAS[Source.Name],,0)</f>
        <v>#N/A</v>
      </c>
      <c r="B5819" s="18" t="e">
        <f>VLOOKUP(J5819,Ref!A:C,3,0)</f>
        <v>#N/A</v>
      </c>
      <c r="C5819" s="18" t="e">
        <f>VLOOKUP(J5819,Ref!A:D,4,0)</f>
        <v>#N/A</v>
      </c>
      <c r="D5819" s="18" t="str">
        <f t="shared" si="273"/>
        <v>00/ene</v>
      </c>
      <c r="E5819" s="18">
        <f t="shared" si="272"/>
        <v>0</v>
      </c>
      <c r="F5819" s="18">
        <v>1</v>
      </c>
      <c r="G5819" s="18">
        <f t="shared" si="274"/>
        <v>0</v>
      </c>
    </row>
    <row r="5820" spans="1:7">
      <c r="A5820" t="e">
        <f>_xlfn.XLOOKUP(I5820,UTILIZADAS[Contacto1],UTILIZADAS[Source.Name],,0)</f>
        <v>#N/A</v>
      </c>
      <c r="B5820" s="18" t="e">
        <f>VLOOKUP(J5820,Ref!A:C,3,0)</f>
        <v>#N/A</v>
      </c>
      <c r="C5820" s="18" t="e">
        <f>VLOOKUP(J5820,Ref!A:D,4,0)</f>
        <v>#N/A</v>
      </c>
      <c r="D5820" s="18" t="str">
        <f t="shared" si="273"/>
        <v>00/ene</v>
      </c>
      <c r="E5820" s="18">
        <f t="shared" si="272"/>
        <v>0</v>
      </c>
      <c r="F5820" s="18">
        <v>1</v>
      </c>
      <c r="G5820" s="18">
        <f t="shared" si="274"/>
        <v>0</v>
      </c>
    </row>
    <row r="5821" spans="1:7">
      <c r="A5821" t="e">
        <f>_xlfn.XLOOKUP(I5821,UTILIZADAS[Contacto1],UTILIZADAS[Source.Name],,0)</f>
        <v>#N/A</v>
      </c>
      <c r="B5821" s="18" t="e">
        <f>VLOOKUP(J5821,Ref!A:C,3,0)</f>
        <v>#N/A</v>
      </c>
      <c r="C5821" s="18" t="e">
        <f>VLOOKUP(J5821,Ref!A:D,4,0)</f>
        <v>#N/A</v>
      </c>
      <c r="D5821" s="18" t="str">
        <f t="shared" si="273"/>
        <v>00/ene</v>
      </c>
      <c r="E5821" s="18">
        <f t="shared" si="272"/>
        <v>0</v>
      </c>
      <c r="F5821" s="18">
        <v>1</v>
      </c>
      <c r="G5821" s="18">
        <f t="shared" si="274"/>
        <v>0</v>
      </c>
    </row>
    <row r="5822" spans="1:7">
      <c r="A5822" t="e">
        <f>_xlfn.XLOOKUP(I5822,UTILIZADAS[Contacto1],UTILIZADAS[Source.Name],,0)</f>
        <v>#N/A</v>
      </c>
      <c r="B5822" s="18" t="e">
        <f>VLOOKUP(J5822,Ref!A:C,3,0)</f>
        <v>#N/A</v>
      </c>
      <c r="C5822" s="18" t="e">
        <f>VLOOKUP(J5822,Ref!A:D,4,0)</f>
        <v>#N/A</v>
      </c>
      <c r="D5822" s="18" t="str">
        <f t="shared" si="273"/>
        <v>00/ene</v>
      </c>
      <c r="E5822" s="18">
        <f t="shared" si="272"/>
        <v>0</v>
      </c>
      <c r="F5822" s="18">
        <v>1</v>
      </c>
      <c r="G5822" s="18">
        <f t="shared" si="274"/>
        <v>0</v>
      </c>
    </row>
    <row r="5823" spans="1:7">
      <c r="A5823" t="e">
        <f>_xlfn.XLOOKUP(I5823,UTILIZADAS[Contacto1],UTILIZADAS[Source.Name],,0)</f>
        <v>#N/A</v>
      </c>
      <c r="B5823" s="18" t="e">
        <f>VLOOKUP(J5823,Ref!A:C,3,0)</f>
        <v>#N/A</v>
      </c>
      <c r="C5823" s="18" t="e">
        <f>VLOOKUP(J5823,Ref!A:D,4,0)</f>
        <v>#N/A</v>
      </c>
      <c r="D5823" s="18" t="str">
        <f t="shared" si="273"/>
        <v>00/ene</v>
      </c>
      <c r="E5823" s="18">
        <f t="shared" si="272"/>
        <v>0</v>
      </c>
      <c r="F5823" s="18">
        <v>1</v>
      </c>
      <c r="G5823" s="18">
        <f t="shared" si="274"/>
        <v>0</v>
      </c>
    </row>
    <row r="5824" spans="1:7">
      <c r="A5824" t="e">
        <f>_xlfn.XLOOKUP(I5824,UTILIZADAS[Contacto1],UTILIZADAS[Source.Name],,0)</f>
        <v>#N/A</v>
      </c>
      <c r="B5824" s="18" t="e">
        <f>VLOOKUP(J5824,Ref!A:C,3,0)</f>
        <v>#N/A</v>
      </c>
      <c r="C5824" s="18" t="e">
        <f>VLOOKUP(J5824,Ref!A:D,4,0)</f>
        <v>#N/A</v>
      </c>
      <c r="D5824" s="18" t="str">
        <f t="shared" si="273"/>
        <v>00/ene</v>
      </c>
      <c r="E5824" s="18">
        <f t="shared" si="272"/>
        <v>0</v>
      </c>
      <c r="F5824" s="18">
        <v>1</v>
      </c>
      <c r="G5824" s="18">
        <f t="shared" si="274"/>
        <v>0</v>
      </c>
    </row>
    <row r="5825" spans="1:7">
      <c r="A5825" t="e">
        <f>_xlfn.XLOOKUP(I5825,UTILIZADAS[Contacto1],UTILIZADAS[Source.Name],,0)</f>
        <v>#N/A</v>
      </c>
      <c r="B5825" s="18" t="e">
        <f>VLOOKUP(J5825,Ref!A:C,3,0)</f>
        <v>#N/A</v>
      </c>
      <c r="C5825" s="18" t="e">
        <f>VLOOKUP(J5825,Ref!A:D,4,0)</f>
        <v>#N/A</v>
      </c>
      <c r="D5825" s="18" t="str">
        <f t="shared" si="273"/>
        <v>00/ene</v>
      </c>
      <c r="E5825" s="18">
        <f t="shared" si="272"/>
        <v>0</v>
      </c>
      <c r="F5825" s="18">
        <v>1</v>
      </c>
      <c r="G5825" s="18">
        <f t="shared" si="274"/>
        <v>0</v>
      </c>
    </row>
    <row r="5826" spans="1:7">
      <c r="A5826" t="e">
        <f>_xlfn.XLOOKUP(I5826,UTILIZADAS[Contacto1],UTILIZADAS[Source.Name],,0)</f>
        <v>#N/A</v>
      </c>
      <c r="B5826" s="18" t="e">
        <f>VLOOKUP(J5826,Ref!A:C,3,0)</f>
        <v>#N/A</v>
      </c>
      <c r="C5826" s="18" t="e">
        <f>VLOOKUP(J5826,Ref!A:D,4,0)</f>
        <v>#N/A</v>
      </c>
      <c r="D5826" s="18" t="str">
        <f t="shared" si="273"/>
        <v>00/ene</v>
      </c>
      <c r="E5826" s="18">
        <f t="shared" ref="E5826:E5889" si="275">+COUNTIF(I:I,I5826)</f>
        <v>0</v>
      </c>
      <c r="F5826" s="18">
        <v>1</v>
      </c>
      <c r="G5826" s="18">
        <f t="shared" si="274"/>
        <v>0</v>
      </c>
    </row>
    <row r="5827" spans="1:7">
      <c r="A5827" t="e">
        <f>_xlfn.XLOOKUP(I5827,UTILIZADAS[Contacto1],UTILIZADAS[Source.Name],,0)</f>
        <v>#N/A</v>
      </c>
      <c r="B5827" s="18" t="e">
        <f>VLOOKUP(J5827,Ref!A:C,3,0)</f>
        <v>#N/A</v>
      </c>
      <c r="C5827" s="18" t="e">
        <f>VLOOKUP(J5827,Ref!A:D,4,0)</f>
        <v>#N/A</v>
      </c>
      <c r="D5827" s="18" t="str">
        <f t="shared" si="273"/>
        <v>00/ene</v>
      </c>
      <c r="E5827" s="18">
        <f t="shared" si="275"/>
        <v>0</v>
      </c>
      <c r="F5827" s="18">
        <v>1</v>
      </c>
      <c r="G5827" s="18">
        <f t="shared" si="274"/>
        <v>0</v>
      </c>
    </row>
    <row r="5828" spans="1:7">
      <c r="A5828" t="e">
        <f>_xlfn.XLOOKUP(I5828,UTILIZADAS[Contacto1],UTILIZADAS[Source.Name],,0)</f>
        <v>#N/A</v>
      </c>
      <c r="B5828" s="18" t="e">
        <f>VLOOKUP(J5828,Ref!A:C,3,0)</f>
        <v>#N/A</v>
      </c>
      <c r="C5828" s="18" t="e">
        <f>VLOOKUP(J5828,Ref!A:D,4,0)</f>
        <v>#N/A</v>
      </c>
      <c r="D5828" s="18" t="str">
        <f t="shared" si="273"/>
        <v>00/ene</v>
      </c>
      <c r="E5828" s="18">
        <f t="shared" si="275"/>
        <v>0</v>
      </c>
      <c r="F5828" s="18">
        <v>1</v>
      </c>
      <c r="G5828" s="18">
        <f t="shared" si="274"/>
        <v>0</v>
      </c>
    </row>
    <row r="5829" spans="1:7">
      <c r="A5829" t="e">
        <f>_xlfn.XLOOKUP(I5829,UTILIZADAS[Contacto1],UTILIZADAS[Source.Name],,0)</f>
        <v>#N/A</v>
      </c>
      <c r="B5829" s="18" t="e">
        <f>VLOOKUP(J5829,Ref!A:C,3,0)</f>
        <v>#N/A</v>
      </c>
      <c r="C5829" s="18" t="e">
        <f>VLOOKUP(J5829,Ref!A:D,4,0)</f>
        <v>#N/A</v>
      </c>
      <c r="D5829" s="18" t="str">
        <f t="shared" si="273"/>
        <v>00/ene</v>
      </c>
      <c r="E5829" s="18">
        <f t="shared" si="275"/>
        <v>0</v>
      </c>
      <c r="F5829" s="18">
        <v>1</v>
      </c>
      <c r="G5829" s="18">
        <f t="shared" si="274"/>
        <v>0</v>
      </c>
    </row>
    <row r="5830" spans="1:7">
      <c r="A5830" t="e">
        <f>_xlfn.XLOOKUP(I5830,UTILIZADAS[Contacto1],UTILIZADAS[Source.Name],,0)</f>
        <v>#N/A</v>
      </c>
      <c r="B5830" s="18" t="e">
        <f>VLOOKUP(J5830,Ref!A:C,3,0)</f>
        <v>#N/A</v>
      </c>
      <c r="C5830" s="18" t="e">
        <f>VLOOKUP(J5830,Ref!A:D,4,0)</f>
        <v>#N/A</v>
      </c>
      <c r="D5830" s="18" t="str">
        <f t="shared" si="273"/>
        <v>00/ene</v>
      </c>
      <c r="E5830" s="18">
        <f t="shared" si="275"/>
        <v>0</v>
      </c>
      <c r="F5830" s="18">
        <v>1</v>
      </c>
      <c r="G5830" s="18">
        <f t="shared" si="274"/>
        <v>0</v>
      </c>
    </row>
    <row r="5831" spans="1:7">
      <c r="A5831" t="e">
        <f>_xlfn.XLOOKUP(I5831,UTILIZADAS[Contacto1],UTILIZADAS[Source.Name],,0)</f>
        <v>#N/A</v>
      </c>
      <c r="B5831" s="18" t="e">
        <f>VLOOKUP(J5831,Ref!A:C,3,0)</f>
        <v>#N/A</v>
      </c>
      <c r="C5831" s="18" t="e">
        <f>VLOOKUP(J5831,Ref!A:D,4,0)</f>
        <v>#N/A</v>
      </c>
      <c r="D5831" s="18" t="str">
        <f t="shared" si="273"/>
        <v>00/ene</v>
      </c>
      <c r="E5831" s="18">
        <f t="shared" si="275"/>
        <v>0</v>
      </c>
      <c r="F5831" s="18">
        <v>1</v>
      </c>
      <c r="G5831" s="18">
        <f t="shared" si="274"/>
        <v>0</v>
      </c>
    </row>
    <row r="5832" spans="1:7">
      <c r="A5832" t="e">
        <f>_xlfn.XLOOKUP(I5832,UTILIZADAS[Contacto1],UTILIZADAS[Source.Name],,0)</f>
        <v>#N/A</v>
      </c>
      <c r="B5832" s="18" t="e">
        <f>VLOOKUP(J5832,Ref!A:C,3,0)</f>
        <v>#N/A</v>
      </c>
      <c r="C5832" s="18" t="e">
        <f>VLOOKUP(J5832,Ref!A:D,4,0)</f>
        <v>#N/A</v>
      </c>
      <c r="D5832" s="18" t="str">
        <f t="shared" si="273"/>
        <v>00/ene</v>
      </c>
      <c r="E5832" s="18">
        <f t="shared" si="275"/>
        <v>0</v>
      </c>
      <c r="F5832" s="18">
        <v>1</v>
      </c>
      <c r="G5832" s="18">
        <f t="shared" si="274"/>
        <v>0</v>
      </c>
    </row>
    <row r="5833" spans="1:7">
      <c r="A5833" t="e">
        <f>_xlfn.XLOOKUP(I5833,UTILIZADAS[Contacto1],UTILIZADAS[Source.Name],,0)</f>
        <v>#N/A</v>
      </c>
      <c r="B5833" s="18" t="e">
        <f>VLOOKUP(J5833,Ref!A:C,3,0)</f>
        <v>#N/A</v>
      </c>
      <c r="C5833" s="18" t="e">
        <f>VLOOKUP(J5833,Ref!A:D,4,0)</f>
        <v>#N/A</v>
      </c>
      <c r="D5833" s="18" t="str">
        <f t="shared" si="273"/>
        <v>00/ene</v>
      </c>
      <c r="E5833" s="18">
        <f t="shared" si="275"/>
        <v>0</v>
      </c>
      <c r="F5833" s="18">
        <v>1</v>
      </c>
      <c r="G5833" s="18">
        <f t="shared" si="274"/>
        <v>0</v>
      </c>
    </row>
    <row r="5834" spans="1:7">
      <c r="A5834" t="e">
        <f>_xlfn.XLOOKUP(I5834,UTILIZADAS[Contacto1],UTILIZADAS[Source.Name],,0)</f>
        <v>#N/A</v>
      </c>
      <c r="B5834" s="18" t="e">
        <f>VLOOKUP(J5834,Ref!A:C,3,0)</f>
        <v>#N/A</v>
      </c>
      <c r="C5834" s="18" t="e">
        <f>VLOOKUP(J5834,Ref!A:D,4,0)</f>
        <v>#N/A</v>
      </c>
      <c r="D5834" s="18" t="str">
        <f t="shared" ref="D5834:D5897" si="276">TEXT(H5834,"dd/mmm")</f>
        <v>00/ene</v>
      </c>
      <c r="E5834" s="18">
        <f t="shared" si="275"/>
        <v>0</v>
      </c>
      <c r="F5834" s="18">
        <v>1</v>
      </c>
      <c r="G5834" s="18">
        <f t="shared" ref="G5834:G5897" si="277">IF(I5834=I5835,0,1)</f>
        <v>0</v>
      </c>
    </row>
    <row r="5835" spans="1:7">
      <c r="A5835" t="e">
        <f>_xlfn.XLOOKUP(I5835,UTILIZADAS[Contacto1],UTILIZADAS[Source.Name],,0)</f>
        <v>#N/A</v>
      </c>
      <c r="B5835" s="18" t="e">
        <f>VLOOKUP(J5835,Ref!A:C,3,0)</f>
        <v>#N/A</v>
      </c>
      <c r="C5835" s="18" t="e">
        <f>VLOOKUP(J5835,Ref!A:D,4,0)</f>
        <v>#N/A</v>
      </c>
      <c r="D5835" s="18" t="str">
        <f t="shared" si="276"/>
        <v>00/ene</v>
      </c>
      <c r="E5835" s="18">
        <f t="shared" si="275"/>
        <v>0</v>
      </c>
      <c r="F5835" s="18">
        <v>1</v>
      </c>
      <c r="G5835" s="18">
        <f t="shared" si="277"/>
        <v>0</v>
      </c>
    </row>
    <row r="5836" spans="1:7">
      <c r="A5836" t="e">
        <f>_xlfn.XLOOKUP(I5836,UTILIZADAS[Contacto1],UTILIZADAS[Source.Name],,0)</f>
        <v>#N/A</v>
      </c>
      <c r="B5836" s="18" t="e">
        <f>VLOOKUP(J5836,Ref!A:C,3,0)</f>
        <v>#N/A</v>
      </c>
      <c r="C5836" s="18" t="e">
        <f>VLOOKUP(J5836,Ref!A:D,4,0)</f>
        <v>#N/A</v>
      </c>
      <c r="D5836" s="18" t="str">
        <f t="shared" si="276"/>
        <v>00/ene</v>
      </c>
      <c r="E5836" s="18">
        <f t="shared" si="275"/>
        <v>0</v>
      </c>
      <c r="F5836" s="18">
        <v>1</v>
      </c>
      <c r="G5836" s="18">
        <f t="shared" si="277"/>
        <v>0</v>
      </c>
    </row>
    <row r="5837" spans="1:7">
      <c r="A5837" t="e">
        <f>_xlfn.XLOOKUP(I5837,UTILIZADAS[Contacto1],UTILIZADAS[Source.Name],,0)</f>
        <v>#N/A</v>
      </c>
      <c r="B5837" s="18" t="e">
        <f>VLOOKUP(J5837,Ref!A:C,3,0)</f>
        <v>#N/A</v>
      </c>
      <c r="C5837" s="18" t="e">
        <f>VLOOKUP(J5837,Ref!A:D,4,0)</f>
        <v>#N/A</v>
      </c>
      <c r="D5837" s="18" t="str">
        <f t="shared" si="276"/>
        <v>00/ene</v>
      </c>
      <c r="E5837" s="18">
        <f t="shared" si="275"/>
        <v>0</v>
      </c>
      <c r="F5837" s="18">
        <v>1</v>
      </c>
      <c r="G5837" s="18">
        <f t="shared" si="277"/>
        <v>0</v>
      </c>
    </row>
    <row r="5838" spans="1:7">
      <c r="A5838" t="e">
        <f>_xlfn.XLOOKUP(I5838,UTILIZADAS[Contacto1],UTILIZADAS[Source.Name],,0)</f>
        <v>#N/A</v>
      </c>
      <c r="B5838" s="18" t="e">
        <f>VLOOKUP(J5838,Ref!A:C,3,0)</f>
        <v>#N/A</v>
      </c>
      <c r="C5838" s="18" t="e">
        <f>VLOOKUP(J5838,Ref!A:D,4,0)</f>
        <v>#N/A</v>
      </c>
      <c r="D5838" s="18" t="str">
        <f t="shared" si="276"/>
        <v>00/ene</v>
      </c>
      <c r="E5838" s="18">
        <f t="shared" si="275"/>
        <v>0</v>
      </c>
      <c r="F5838" s="18">
        <v>1</v>
      </c>
      <c r="G5838" s="18">
        <f t="shared" si="277"/>
        <v>0</v>
      </c>
    </row>
    <row r="5839" spans="1:7">
      <c r="A5839" t="e">
        <f>_xlfn.XLOOKUP(I5839,UTILIZADAS[Contacto1],UTILIZADAS[Source.Name],,0)</f>
        <v>#N/A</v>
      </c>
      <c r="B5839" s="18" t="e">
        <f>VLOOKUP(J5839,Ref!A:C,3,0)</f>
        <v>#N/A</v>
      </c>
      <c r="C5839" s="18" t="e">
        <f>VLOOKUP(J5839,Ref!A:D,4,0)</f>
        <v>#N/A</v>
      </c>
      <c r="D5839" s="18" t="str">
        <f t="shared" si="276"/>
        <v>00/ene</v>
      </c>
      <c r="E5839" s="18">
        <f t="shared" si="275"/>
        <v>0</v>
      </c>
      <c r="F5839" s="18">
        <v>1</v>
      </c>
      <c r="G5839" s="18">
        <f t="shared" si="277"/>
        <v>0</v>
      </c>
    </row>
    <row r="5840" spans="1:7">
      <c r="A5840" t="e">
        <f>_xlfn.XLOOKUP(I5840,UTILIZADAS[Contacto1],UTILIZADAS[Source.Name],,0)</f>
        <v>#N/A</v>
      </c>
      <c r="B5840" s="18" t="e">
        <f>VLOOKUP(J5840,Ref!A:C,3,0)</f>
        <v>#N/A</v>
      </c>
      <c r="C5840" s="18" t="e">
        <f>VLOOKUP(J5840,Ref!A:D,4,0)</f>
        <v>#N/A</v>
      </c>
      <c r="D5840" s="18" t="str">
        <f t="shared" si="276"/>
        <v>00/ene</v>
      </c>
      <c r="E5840" s="18">
        <f t="shared" si="275"/>
        <v>0</v>
      </c>
      <c r="F5840" s="18">
        <v>1</v>
      </c>
      <c r="G5840" s="18">
        <f t="shared" si="277"/>
        <v>0</v>
      </c>
    </row>
    <row r="5841" spans="1:7">
      <c r="A5841" t="e">
        <f>_xlfn.XLOOKUP(I5841,UTILIZADAS[Contacto1],UTILIZADAS[Source.Name],,0)</f>
        <v>#N/A</v>
      </c>
      <c r="B5841" s="18" t="e">
        <f>VLOOKUP(J5841,Ref!A:C,3,0)</f>
        <v>#N/A</v>
      </c>
      <c r="C5841" s="18" t="e">
        <f>VLOOKUP(J5841,Ref!A:D,4,0)</f>
        <v>#N/A</v>
      </c>
      <c r="D5841" s="18" t="str">
        <f t="shared" si="276"/>
        <v>00/ene</v>
      </c>
      <c r="E5841" s="18">
        <f t="shared" si="275"/>
        <v>0</v>
      </c>
      <c r="F5841" s="18">
        <v>1</v>
      </c>
      <c r="G5841" s="18">
        <f t="shared" si="277"/>
        <v>0</v>
      </c>
    </row>
    <row r="5842" spans="1:7">
      <c r="A5842" t="e">
        <f>_xlfn.XLOOKUP(I5842,UTILIZADAS[Contacto1],UTILIZADAS[Source.Name],,0)</f>
        <v>#N/A</v>
      </c>
      <c r="B5842" s="18" t="e">
        <f>VLOOKUP(J5842,Ref!A:C,3,0)</f>
        <v>#N/A</v>
      </c>
      <c r="C5842" s="18" t="e">
        <f>VLOOKUP(J5842,Ref!A:D,4,0)</f>
        <v>#N/A</v>
      </c>
      <c r="D5842" s="18" t="str">
        <f t="shared" si="276"/>
        <v>00/ene</v>
      </c>
      <c r="E5842" s="18">
        <f t="shared" si="275"/>
        <v>0</v>
      </c>
      <c r="F5842" s="18">
        <v>1</v>
      </c>
      <c r="G5842" s="18">
        <f t="shared" si="277"/>
        <v>0</v>
      </c>
    </row>
    <row r="5843" spans="1:7">
      <c r="A5843" t="e">
        <f>_xlfn.XLOOKUP(I5843,UTILIZADAS[Contacto1],UTILIZADAS[Source.Name],,0)</f>
        <v>#N/A</v>
      </c>
      <c r="B5843" s="18" t="e">
        <f>VLOOKUP(J5843,Ref!A:C,3,0)</f>
        <v>#N/A</v>
      </c>
      <c r="C5843" s="18" t="e">
        <f>VLOOKUP(J5843,Ref!A:D,4,0)</f>
        <v>#N/A</v>
      </c>
      <c r="D5843" s="18" t="str">
        <f t="shared" si="276"/>
        <v>00/ene</v>
      </c>
      <c r="E5843" s="18">
        <f t="shared" si="275"/>
        <v>0</v>
      </c>
      <c r="F5843" s="18">
        <v>1</v>
      </c>
      <c r="G5843" s="18">
        <f t="shared" si="277"/>
        <v>0</v>
      </c>
    </row>
    <row r="5844" spans="1:7">
      <c r="A5844" t="e">
        <f>_xlfn.XLOOKUP(I5844,UTILIZADAS[Contacto1],UTILIZADAS[Source.Name],,0)</f>
        <v>#N/A</v>
      </c>
      <c r="B5844" s="18" t="e">
        <f>VLOOKUP(J5844,Ref!A:C,3,0)</f>
        <v>#N/A</v>
      </c>
      <c r="C5844" s="18" t="e">
        <f>VLOOKUP(J5844,Ref!A:D,4,0)</f>
        <v>#N/A</v>
      </c>
      <c r="D5844" s="18" t="str">
        <f t="shared" si="276"/>
        <v>00/ene</v>
      </c>
      <c r="E5844" s="18">
        <f t="shared" si="275"/>
        <v>0</v>
      </c>
      <c r="F5844" s="18">
        <v>1</v>
      </c>
      <c r="G5844" s="18">
        <f t="shared" si="277"/>
        <v>0</v>
      </c>
    </row>
    <row r="5845" spans="1:7">
      <c r="A5845" t="e">
        <f>_xlfn.XLOOKUP(I5845,UTILIZADAS[Contacto1],UTILIZADAS[Source.Name],,0)</f>
        <v>#N/A</v>
      </c>
      <c r="B5845" s="18" t="e">
        <f>VLOOKUP(J5845,Ref!A:C,3,0)</f>
        <v>#N/A</v>
      </c>
      <c r="C5845" s="18" t="e">
        <f>VLOOKUP(J5845,Ref!A:D,4,0)</f>
        <v>#N/A</v>
      </c>
      <c r="D5845" s="18" t="str">
        <f t="shared" si="276"/>
        <v>00/ene</v>
      </c>
      <c r="E5845" s="18">
        <f t="shared" si="275"/>
        <v>0</v>
      </c>
      <c r="F5845" s="18">
        <v>1</v>
      </c>
      <c r="G5845" s="18">
        <f t="shared" si="277"/>
        <v>0</v>
      </c>
    </row>
    <row r="5846" spans="1:7">
      <c r="A5846" t="e">
        <f>_xlfn.XLOOKUP(I5846,UTILIZADAS[Contacto1],UTILIZADAS[Source.Name],,0)</f>
        <v>#N/A</v>
      </c>
      <c r="B5846" s="18" t="e">
        <f>VLOOKUP(J5846,Ref!A:C,3,0)</f>
        <v>#N/A</v>
      </c>
      <c r="C5846" s="18" t="e">
        <f>VLOOKUP(J5846,Ref!A:D,4,0)</f>
        <v>#N/A</v>
      </c>
      <c r="D5846" s="18" t="str">
        <f t="shared" si="276"/>
        <v>00/ene</v>
      </c>
      <c r="E5846" s="18">
        <f t="shared" si="275"/>
        <v>0</v>
      </c>
      <c r="F5846" s="18">
        <v>1</v>
      </c>
      <c r="G5846" s="18">
        <f t="shared" si="277"/>
        <v>0</v>
      </c>
    </row>
    <row r="5847" spans="1:7">
      <c r="A5847" t="e">
        <f>_xlfn.XLOOKUP(I5847,UTILIZADAS[Contacto1],UTILIZADAS[Source.Name],,0)</f>
        <v>#N/A</v>
      </c>
      <c r="B5847" s="18" t="e">
        <f>VLOOKUP(J5847,Ref!A:C,3,0)</f>
        <v>#N/A</v>
      </c>
      <c r="C5847" s="18" t="e">
        <f>VLOOKUP(J5847,Ref!A:D,4,0)</f>
        <v>#N/A</v>
      </c>
      <c r="D5847" s="18" t="str">
        <f t="shared" si="276"/>
        <v>00/ene</v>
      </c>
      <c r="E5847" s="18">
        <f t="shared" si="275"/>
        <v>0</v>
      </c>
      <c r="F5847" s="18">
        <v>1</v>
      </c>
      <c r="G5847" s="18">
        <f t="shared" si="277"/>
        <v>0</v>
      </c>
    </row>
    <row r="5848" spans="1:7">
      <c r="A5848" t="e">
        <f>_xlfn.XLOOKUP(I5848,UTILIZADAS[Contacto1],UTILIZADAS[Source.Name],,0)</f>
        <v>#N/A</v>
      </c>
      <c r="B5848" s="18" t="e">
        <f>VLOOKUP(J5848,Ref!A:C,3,0)</f>
        <v>#N/A</v>
      </c>
      <c r="C5848" s="18" t="e">
        <f>VLOOKUP(J5848,Ref!A:D,4,0)</f>
        <v>#N/A</v>
      </c>
      <c r="D5848" s="18" t="str">
        <f t="shared" si="276"/>
        <v>00/ene</v>
      </c>
      <c r="E5848" s="18">
        <f t="shared" si="275"/>
        <v>0</v>
      </c>
      <c r="F5848" s="18">
        <v>1</v>
      </c>
      <c r="G5848" s="18">
        <f t="shared" si="277"/>
        <v>0</v>
      </c>
    </row>
    <row r="5849" spans="1:7">
      <c r="A5849" t="e">
        <f>_xlfn.XLOOKUP(I5849,UTILIZADAS[Contacto1],UTILIZADAS[Source.Name],,0)</f>
        <v>#N/A</v>
      </c>
      <c r="B5849" s="18" t="e">
        <f>VLOOKUP(J5849,Ref!A:C,3,0)</f>
        <v>#N/A</v>
      </c>
      <c r="C5849" s="18" t="e">
        <f>VLOOKUP(J5849,Ref!A:D,4,0)</f>
        <v>#N/A</v>
      </c>
      <c r="D5849" s="18" t="str">
        <f t="shared" si="276"/>
        <v>00/ene</v>
      </c>
      <c r="E5849" s="18">
        <f t="shared" si="275"/>
        <v>0</v>
      </c>
      <c r="F5849" s="18">
        <v>1</v>
      </c>
      <c r="G5849" s="18">
        <f t="shared" si="277"/>
        <v>0</v>
      </c>
    </row>
    <row r="5850" spans="1:7">
      <c r="A5850" t="e">
        <f>_xlfn.XLOOKUP(I5850,UTILIZADAS[Contacto1],UTILIZADAS[Source.Name],,0)</f>
        <v>#N/A</v>
      </c>
      <c r="B5850" s="18" t="e">
        <f>VLOOKUP(J5850,Ref!A:C,3,0)</f>
        <v>#N/A</v>
      </c>
      <c r="C5850" s="18" t="e">
        <f>VLOOKUP(J5850,Ref!A:D,4,0)</f>
        <v>#N/A</v>
      </c>
      <c r="D5850" s="18" t="str">
        <f t="shared" si="276"/>
        <v>00/ene</v>
      </c>
      <c r="E5850" s="18">
        <f t="shared" si="275"/>
        <v>0</v>
      </c>
      <c r="F5850" s="18">
        <v>1</v>
      </c>
      <c r="G5850" s="18">
        <f t="shared" si="277"/>
        <v>0</v>
      </c>
    </row>
    <row r="5851" spans="1:7">
      <c r="A5851" t="e">
        <f>_xlfn.XLOOKUP(I5851,UTILIZADAS[Contacto1],UTILIZADAS[Source.Name],,0)</f>
        <v>#N/A</v>
      </c>
      <c r="B5851" s="18" t="e">
        <f>VLOOKUP(J5851,Ref!A:C,3,0)</f>
        <v>#N/A</v>
      </c>
      <c r="C5851" s="18" t="e">
        <f>VLOOKUP(J5851,Ref!A:D,4,0)</f>
        <v>#N/A</v>
      </c>
      <c r="D5851" s="18" t="str">
        <f t="shared" si="276"/>
        <v>00/ene</v>
      </c>
      <c r="E5851" s="18">
        <f t="shared" si="275"/>
        <v>0</v>
      </c>
      <c r="F5851" s="18">
        <v>1</v>
      </c>
      <c r="G5851" s="18">
        <f t="shared" si="277"/>
        <v>0</v>
      </c>
    </row>
    <row r="5852" spans="1:7">
      <c r="A5852" t="e">
        <f>_xlfn.XLOOKUP(I5852,UTILIZADAS[Contacto1],UTILIZADAS[Source.Name],,0)</f>
        <v>#N/A</v>
      </c>
      <c r="B5852" s="18" t="e">
        <f>VLOOKUP(J5852,Ref!A:C,3,0)</f>
        <v>#N/A</v>
      </c>
      <c r="C5852" s="18" t="e">
        <f>VLOOKUP(J5852,Ref!A:D,4,0)</f>
        <v>#N/A</v>
      </c>
      <c r="D5852" s="18" t="str">
        <f t="shared" si="276"/>
        <v>00/ene</v>
      </c>
      <c r="E5852" s="18">
        <f t="shared" si="275"/>
        <v>0</v>
      </c>
      <c r="F5852" s="18">
        <v>1</v>
      </c>
      <c r="G5852" s="18">
        <f t="shared" si="277"/>
        <v>0</v>
      </c>
    </row>
    <row r="5853" spans="1:7">
      <c r="A5853" t="e">
        <f>_xlfn.XLOOKUP(I5853,UTILIZADAS[Contacto1],UTILIZADAS[Source.Name],,0)</f>
        <v>#N/A</v>
      </c>
      <c r="B5853" s="18" t="e">
        <f>VLOOKUP(J5853,Ref!A:C,3,0)</f>
        <v>#N/A</v>
      </c>
      <c r="C5853" s="18" t="e">
        <f>VLOOKUP(J5853,Ref!A:D,4,0)</f>
        <v>#N/A</v>
      </c>
      <c r="D5853" s="18" t="str">
        <f t="shared" si="276"/>
        <v>00/ene</v>
      </c>
      <c r="E5853" s="18">
        <f t="shared" si="275"/>
        <v>0</v>
      </c>
      <c r="F5853" s="18">
        <v>1</v>
      </c>
      <c r="G5853" s="18">
        <f t="shared" si="277"/>
        <v>0</v>
      </c>
    </row>
    <row r="5854" spans="1:7">
      <c r="A5854" t="e">
        <f>_xlfn.XLOOKUP(I5854,UTILIZADAS[Contacto1],UTILIZADAS[Source.Name],,0)</f>
        <v>#N/A</v>
      </c>
      <c r="B5854" s="18" t="e">
        <f>VLOOKUP(J5854,Ref!A:C,3,0)</f>
        <v>#N/A</v>
      </c>
      <c r="C5854" s="18" t="e">
        <f>VLOOKUP(J5854,Ref!A:D,4,0)</f>
        <v>#N/A</v>
      </c>
      <c r="D5854" s="18" t="str">
        <f t="shared" si="276"/>
        <v>00/ene</v>
      </c>
      <c r="E5854" s="18">
        <f t="shared" si="275"/>
        <v>0</v>
      </c>
      <c r="F5854" s="18">
        <v>1</v>
      </c>
      <c r="G5854" s="18">
        <f t="shared" si="277"/>
        <v>0</v>
      </c>
    </row>
    <row r="5855" spans="1:7">
      <c r="A5855" t="e">
        <f>_xlfn.XLOOKUP(I5855,UTILIZADAS[Contacto1],UTILIZADAS[Source.Name],,0)</f>
        <v>#N/A</v>
      </c>
      <c r="B5855" s="18" t="e">
        <f>VLOOKUP(J5855,Ref!A:C,3,0)</f>
        <v>#N/A</v>
      </c>
      <c r="C5855" s="18" t="e">
        <f>VLOOKUP(J5855,Ref!A:D,4,0)</f>
        <v>#N/A</v>
      </c>
      <c r="D5855" s="18" t="str">
        <f t="shared" si="276"/>
        <v>00/ene</v>
      </c>
      <c r="E5855" s="18">
        <f t="shared" si="275"/>
        <v>0</v>
      </c>
      <c r="F5855" s="18">
        <v>1</v>
      </c>
      <c r="G5855" s="18">
        <f t="shared" si="277"/>
        <v>0</v>
      </c>
    </row>
    <row r="5856" spans="1:7">
      <c r="A5856" t="e">
        <f>_xlfn.XLOOKUP(I5856,UTILIZADAS[Contacto1],UTILIZADAS[Source.Name],,0)</f>
        <v>#N/A</v>
      </c>
      <c r="B5856" s="18" t="e">
        <f>VLOOKUP(J5856,Ref!A:C,3,0)</f>
        <v>#N/A</v>
      </c>
      <c r="C5856" s="18" t="e">
        <f>VLOOKUP(J5856,Ref!A:D,4,0)</f>
        <v>#N/A</v>
      </c>
      <c r="D5856" s="18" t="str">
        <f t="shared" si="276"/>
        <v>00/ene</v>
      </c>
      <c r="E5856" s="18">
        <f t="shared" si="275"/>
        <v>0</v>
      </c>
      <c r="F5856" s="18">
        <v>1</v>
      </c>
      <c r="G5856" s="18">
        <f t="shared" si="277"/>
        <v>0</v>
      </c>
    </row>
    <row r="5857" spans="1:7">
      <c r="A5857" t="e">
        <f>_xlfn.XLOOKUP(I5857,UTILIZADAS[Contacto1],UTILIZADAS[Source.Name],,0)</f>
        <v>#N/A</v>
      </c>
      <c r="B5857" s="18" t="e">
        <f>VLOOKUP(J5857,Ref!A:C,3,0)</f>
        <v>#N/A</v>
      </c>
      <c r="C5857" s="18" t="e">
        <f>VLOOKUP(J5857,Ref!A:D,4,0)</f>
        <v>#N/A</v>
      </c>
      <c r="D5857" s="18" t="str">
        <f t="shared" si="276"/>
        <v>00/ene</v>
      </c>
      <c r="E5857" s="18">
        <f t="shared" si="275"/>
        <v>0</v>
      </c>
      <c r="F5857" s="18">
        <v>1</v>
      </c>
      <c r="G5857" s="18">
        <f t="shared" si="277"/>
        <v>0</v>
      </c>
    </row>
    <row r="5858" spans="1:7">
      <c r="A5858" t="e">
        <f>_xlfn.XLOOKUP(I5858,UTILIZADAS[Contacto1],UTILIZADAS[Source.Name],,0)</f>
        <v>#N/A</v>
      </c>
      <c r="B5858" s="18" t="e">
        <f>VLOOKUP(J5858,Ref!A:C,3,0)</f>
        <v>#N/A</v>
      </c>
      <c r="C5858" s="18" t="e">
        <f>VLOOKUP(J5858,Ref!A:D,4,0)</f>
        <v>#N/A</v>
      </c>
      <c r="D5858" s="18" t="str">
        <f t="shared" si="276"/>
        <v>00/ene</v>
      </c>
      <c r="E5858" s="18">
        <f t="shared" si="275"/>
        <v>0</v>
      </c>
      <c r="F5858" s="18">
        <v>1</v>
      </c>
      <c r="G5858" s="18">
        <f t="shared" si="277"/>
        <v>0</v>
      </c>
    </row>
    <row r="5859" spans="1:7">
      <c r="A5859" t="e">
        <f>_xlfn.XLOOKUP(I5859,UTILIZADAS[Contacto1],UTILIZADAS[Source.Name],,0)</f>
        <v>#N/A</v>
      </c>
      <c r="B5859" s="18" t="e">
        <f>VLOOKUP(J5859,Ref!A:C,3,0)</f>
        <v>#N/A</v>
      </c>
      <c r="C5859" s="18" t="e">
        <f>VLOOKUP(J5859,Ref!A:D,4,0)</f>
        <v>#N/A</v>
      </c>
      <c r="D5859" s="18" t="str">
        <f t="shared" si="276"/>
        <v>00/ene</v>
      </c>
      <c r="E5859" s="18">
        <f t="shared" si="275"/>
        <v>0</v>
      </c>
      <c r="F5859" s="18">
        <v>1</v>
      </c>
      <c r="G5859" s="18">
        <f t="shared" si="277"/>
        <v>0</v>
      </c>
    </row>
    <row r="5860" spans="1:7">
      <c r="A5860" t="e">
        <f>_xlfn.XLOOKUP(I5860,UTILIZADAS[Contacto1],UTILIZADAS[Source.Name],,0)</f>
        <v>#N/A</v>
      </c>
      <c r="B5860" s="18" t="e">
        <f>VLOOKUP(J5860,Ref!A:C,3,0)</f>
        <v>#N/A</v>
      </c>
      <c r="C5860" s="18" t="e">
        <f>VLOOKUP(J5860,Ref!A:D,4,0)</f>
        <v>#N/A</v>
      </c>
      <c r="D5860" s="18" t="str">
        <f t="shared" si="276"/>
        <v>00/ene</v>
      </c>
      <c r="E5860" s="18">
        <f t="shared" si="275"/>
        <v>0</v>
      </c>
      <c r="F5860" s="18">
        <v>1</v>
      </c>
      <c r="G5860" s="18">
        <f t="shared" si="277"/>
        <v>0</v>
      </c>
    </row>
    <row r="5861" spans="1:7">
      <c r="A5861" t="e">
        <f>_xlfn.XLOOKUP(I5861,UTILIZADAS[Contacto1],UTILIZADAS[Source.Name],,0)</f>
        <v>#N/A</v>
      </c>
      <c r="B5861" s="18" t="e">
        <f>VLOOKUP(J5861,Ref!A:C,3,0)</f>
        <v>#N/A</v>
      </c>
      <c r="C5861" s="18" t="e">
        <f>VLOOKUP(J5861,Ref!A:D,4,0)</f>
        <v>#N/A</v>
      </c>
      <c r="D5861" s="18" t="str">
        <f t="shared" si="276"/>
        <v>00/ene</v>
      </c>
      <c r="E5861" s="18">
        <f t="shared" si="275"/>
        <v>0</v>
      </c>
      <c r="F5861" s="18">
        <v>1</v>
      </c>
      <c r="G5861" s="18">
        <f t="shared" si="277"/>
        <v>0</v>
      </c>
    </row>
    <row r="5862" spans="1:7">
      <c r="A5862" t="e">
        <f>_xlfn.XLOOKUP(I5862,UTILIZADAS[Contacto1],UTILIZADAS[Source.Name],,0)</f>
        <v>#N/A</v>
      </c>
      <c r="B5862" s="18" t="e">
        <f>VLOOKUP(J5862,Ref!A:C,3,0)</f>
        <v>#N/A</v>
      </c>
      <c r="C5862" s="18" t="e">
        <f>VLOOKUP(J5862,Ref!A:D,4,0)</f>
        <v>#N/A</v>
      </c>
      <c r="D5862" s="18" t="str">
        <f t="shared" si="276"/>
        <v>00/ene</v>
      </c>
      <c r="E5862" s="18">
        <f t="shared" si="275"/>
        <v>0</v>
      </c>
      <c r="F5862" s="18">
        <v>1</v>
      </c>
      <c r="G5862" s="18">
        <f t="shared" si="277"/>
        <v>0</v>
      </c>
    </row>
    <row r="5863" spans="1:7">
      <c r="A5863" t="e">
        <f>_xlfn.XLOOKUP(I5863,UTILIZADAS[Contacto1],UTILIZADAS[Source.Name],,0)</f>
        <v>#N/A</v>
      </c>
      <c r="B5863" s="18" t="e">
        <f>VLOOKUP(J5863,Ref!A:C,3,0)</f>
        <v>#N/A</v>
      </c>
      <c r="C5863" s="18" t="e">
        <f>VLOOKUP(J5863,Ref!A:D,4,0)</f>
        <v>#N/A</v>
      </c>
      <c r="D5863" s="18" t="str">
        <f t="shared" si="276"/>
        <v>00/ene</v>
      </c>
      <c r="E5863" s="18">
        <f t="shared" si="275"/>
        <v>0</v>
      </c>
      <c r="F5863" s="18">
        <v>1</v>
      </c>
      <c r="G5863" s="18">
        <f t="shared" si="277"/>
        <v>0</v>
      </c>
    </row>
    <row r="5864" spans="1:7">
      <c r="A5864" t="e">
        <f>_xlfn.XLOOKUP(I5864,UTILIZADAS[Contacto1],UTILIZADAS[Source.Name],,0)</f>
        <v>#N/A</v>
      </c>
      <c r="B5864" s="18" t="e">
        <f>VLOOKUP(J5864,Ref!A:C,3,0)</f>
        <v>#N/A</v>
      </c>
      <c r="C5864" s="18" t="e">
        <f>VLOOKUP(J5864,Ref!A:D,4,0)</f>
        <v>#N/A</v>
      </c>
      <c r="D5864" s="18" t="str">
        <f t="shared" si="276"/>
        <v>00/ene</v>
      </c>
      <c r="E5864" s="18">
        <f t="shared" si="275"/>
        <v>0</v>
      </c>
      <c r="F5864" s="18">
        <v>1</v>
      </c>
      <c r="G5864" s="18">
        <f t="shared" si="277"/>
        <v>0</v>
      </c>
    </row>
    <row r="5865" spans="1:7">
      <c r="A5865" t="e">
        <f>_xlfn.XLOOKUP(I5865,UTILIZADAS[Contacto1],UTILIZADAS[Source.Name],,0)</f>
        <v>#N/A</v>
      </c>
      <c r="B5865" s="18" t="e">
        <f>VLOOKUP(J5865,Ref!A:C,3,0)</f>
        <v>#N/A</v>
      </c>
      <c r="C5865" s="18" t="e">
        <f>VLOOKUP(J5865,Ref!A:D,4,0)</f>
        <v>#N/A</v>
      </c>
      <c r="D5865" s="18" t="str">
        <f t="shared" si="276"/>
        <v>00/ene</v>
      </c>
      <c r="E5865" s="18">
        <f t="shared" si="275"/>
        <v>0</v>
      </c>
      <c r="F5865" s="18">
        <v>1</v>
      </c>
      <c r="G5865" s="18">
        <f t="shared" si="277"/>
        <v>0</v>
      </c>
    </row>
    <row r="5866" spans="1:7">
      <c r="A5866" t="e">
        <f>_xlfn.XLOOKUP(I5866,UTILIZADAS[Contacto1],UTILIZADAS[Source.Name],,0)</f>
        <v>#N/A</v>
      </c>
      <c r="B5866" s="18" t="e">
        <f>VLOOKUP(J5866,Ref!A:C,3,0)</f>
        <v>#N/A</v>
      </c>
      <c r="C5866" s="18" t="e">
        <f>VLOOKUP(J5866,Ref!A:D,4,0)</f>
        <v>#N/A</v>
      </c>
      <c r="D5866" s="18" t="str">
        <f t="shared" si="276"/>
        <v>00/ene</v>
      </c>
      <c r="E5866" s="18">
        <f t="shared" si="275"/>
        <v>0</v>
      </c>
      <c r="F5866" s="18">
        <v>1</v>
      </c>
      <c r="G5866" s="18">
        <f t="shared" si="277"/>
        <v>0</v>
      </c>
    </row>
    <row r="5867" spans="1:7">
      <c r="A5867" t="e">
        <f>_xlfn.XLOOKUP(I5867,UTILIZADAS[Contacto1],UTILIZADAS[Source.Name],,0)</f>
        <v>#N/A</v>
      </c>
      <c r="B5867" s="18" t="e">
        <f>VLOOKUP(J5867,Ref!A:C,3,0)</f>
        <v>#N/A</v>
      </c>
      <c r="C5867" s="18" t="e">
        <f>VLOOKUP(J5867,Ref!A:D,4,0)</f>
        <v>#N/A</v>
      </c>
      <c r="D5867" s="18" t="str">
        <f t="shared" si="276"/>
        <v>00/ene</v>
      </c>
      <c r="E5867" s="18">
        <f t="shared" si="275"/>
        <v>0</v>
      </c>
      <c r="F5867" s="18">
        <v>1</v>
      </c>
      <c r="G5867" s="18">
        <f t="shared" si="277"/>
        <v>0</v>
      </c>
    </row>
    <row r="5868" spans="1:7">
      <c r="A5868" t="e">
        <f>_xlfn.XLOOKUP(I5868,UTILIZADAS[Contacto1],UTILIZADAS[Source.Name],,0)</f>
        <v>#N/A</v>
      </c>
      <c r="B5868" s="18" t="e">
        <f>VLOOKUP(J5868,Ref!A:C,3,0)</f>
        <v>#N/A</v>
      </c>
      <c r="C5868" s="18" t="e">
        <f>VLOOKUP(J5868,Ref!A:D,4,0)</f>
        <v>#N/A</v>
      </c>
      <c r="D5868" s="18" t="str">
        <f t="shared" si="276"/>
        <v>00/ene</v>
      </c>
      <c r="E5868" s="18">
        <f t="shared" si="275"/>
        <v>0</v>
      </c>
      <c r="F5868" s="18">
        <v>1</v>
      </c>
      <c r="G5868" s="18">
        <f t="shared" si="277"/>
        <v>0</v>
      </c>
    </row>
    <row r="5869" spans="1:7">
      <c r="A5869" t="e">
        <f>_xlfn.XLOOKUP(I5869,UTILIZADAS[Contacto1],UTILIZADAS[Source.Name],,0)</f>
        <v>#N/A</v>
      </c>
      <c r="B5869" s="18" t="e">
        <f>VLOOKUP(J5869,Ref!A:C,3,0)</f>
        <v>#N/A</v>
      </c>
      <c r="C5869" s="18" t="e">
        <f>VLOOKUP(J5869,Ref!A:D,4,0)</f>
        <v>#N/A</v>
      </c>
      <c r="D5869" s="18" t="str">
        <f t="shared" si="276"/>
        <v>00/ene</v>
      </c>
      <c r="E5869" s="18">
        <f t="shared" si="275"/>
        <v>0</v>
      </c>
      <c r="F5869" s="18">
        <v>1</v>
      </c>
      <c r="G5869" s="18">
        <f t="shared" si="277"/>
        <v>0</v>
      </c>
    </row>
    <row r="5870" spans="1:7">
      <c r="A5870" t="e">
        <f>_xlfn.XLOOKUP(I5870,UTILIZADAS[Contacto1],UTILIZADAS[Source.Name],,0)</f>
        <v>#N/A</v>
      </c>
      <c r="B5870" s="18" t="e">
        <f>VLOOKUP(J5870,Ref!A:C,3,0)</f>
        <v>#N/A</v>
      </c>
      <c r="C5870" s="18" t="e">
        <f>VLOOKUP(J5870,Ref!A:D,4,0)</f>
        <v>#N/A</v>
      </c>
      <c r="D5870" s="18" t="str">
        <f t="shared" si="276"/>
        <v>00/ene</v>
      </c>
      <c r="E5870" s="18">
        <f t="shared" si="275"/>
        <v>0</v>
      </c>
      <c r="F5870" s="18">
        <v>1</v>
      </c>
      <c r="G5870" s="18">
        <f t="shared" si="277"/>
        <v>0</v>
      </c>
    </row>
    <row r="5871" spans="1:7">
      <c r="A5871" t="e">
        <f>_xlfn.XLOOKUP(I5871,UTILIZADAS[Contacto1],UTILIZADAS[Source.Name],,0)</f>
        <v>#N/A</v>
      </c>
      <c r="B5871" s="18" t="e">
        <f>VLOOKUP(J5871,Ref!A:C,3,0)</f>
        <v>#N/A</v>
      </c>
      <c r="C5871" s="18" t="e">
        <f>VLOOKUP(J5871,Ref!A:D,4,0)</f>
        <v>#N/A</v>
      </c>
      <c r="D5871" s="18" t="str">
        <f t="shared" si="276"/>
        <v>00/ene</v>
      </c>
      <c r="E5871" s="18">
        <f t="shared" si="275"/>
        <v>0</v>
      </c>
      <c r="F5871" s="18">
        <v>1</v>
      </c>
      <c r="G5871" s="18">
        <f t="shared" si="277"/>
        <v>0</v>
      </c>
    </row>
    <row r="5872" spans="1:7">
      <c r="A5872" t="e">
        <f>_xlfn.XLOOKUP(I5872,UTILIZADAS[Contacto1],UTILIZADAS[Source.Name],,0)</f>
        <v>#N/A</v>
      </c>
      <c r="B5872" s="18" t="e">
        <f>VLOOKUP(J5872,Ref!A:C,3,0)</f>
        <v>#N/A</v>
      </c>
      <c r="C5872" s="18" t="e">
        <f>VLOOKUP(J5872,Ref!A:D,4,0)</f>
        <v>#N/A</v>
      </c>
      <c r="D5872" s="18" t="str">
        <f t="shared" si="276"/>
        <v>00/ene</v>
      </c>
      <c r="E5872" s="18">
        <f t="shared" si="275"/>
        <v>0</v>
      </c>
      <c r="F5872" s="18">
        <v>1</v>
      </c>
      <c r="G5872" s="18">
        <f t="shared" si="277"/>
        <v>0</v>
      </c>
    </row>
    <row r="5873" spans="1:7">
      <c r="A5873" t="e">
        <f>_xlfn.XLOOKUP(I5873,UTILIZADAS[Contacto1],UTILIZADAS[Source.Name],,0)</f>
        <v>#N/A</v>
      </c>
      <c r="B5873" s="18" t="e">
        <f>VLOOKUP(J5873,Ref!A:C,3,0)</f>
        <v>#N/A</v>
      </c>
      <c r="C5873" s="18" t="e">
        <f>VLOOKUP(J5873,Ref!A:D,4,0)</f>
        <v>#N/A</v>
      </c>
      <c r="D5873" s="18" t="str">
        <f t="shared" si="276"/>
        <v>00/ene</v>
      </c>
      <c r="E5873" s="18">
        <f t="shared" si="275"/>
        <v>0</v>
      </c>
      <c r="F5873" s="18">
        <v>1</v>
      </c>
      <c r="G5873" s="18">
        <f t="shared" si="277"/>
        <v>0</v>
      </c>
    </row>
    <row r="5874" spans="1:7">
      <c r="A5874" t="e">
        <f>_xlfn.XLOOKUP(I5874,UTILIZADAS[Contacto1],UTILIZADAS[Source.Name],,0)</f>
        <v>#N/A</v>
      </c>
      <c r="B5874" s="18" t="e">
        <f>VLOOKUP(J5874,Ref!A:C,3,0)</f>
        <v>#N/A</v>
      </c>
      <c r="C5874" s="18" t="e">
        <f>VLOOKUP(J5874,Ref!A:D,4,0)</f>
        <v>#N/A</v>
      </c>
      <c r="D5874" s="18" t="str">
        <f t="shared" si="276"/>
        <v>00/ene</v>
      </c>
      <c r="E5874" s="18">
        <f t="shared" si="275"/>
        <v>0</v>
      </c>
      <c r="F5874" s="18">
        <v>1</v>
      </c>
      <c r="G5874" s="18">
        <f t="shared" si="277"/>
        <v>0</v>
      </c>
    </row>
    <row r="5875" spans="1:7">
      <c r="A5875" t="e">
        <f>_xlfn.XLOOKUP(I5875,UTILIZADAS[Contacto1],UTILIZADAS[Source.Name],,0)</f>
        <v>#N/A</v>
      </c>
      <c r="B5875" s="18" t="e">
        <f>VLOOKUP(J5875,Ref!A:C,3,0)</f>
        <v>#N/A</v>
      </c>
      <c r="C5875" s="18" t="e">
        <f>VLOOKUP(J5875,Ref!A:D,4,0)</f>
        <v>#N/A</v>
      </c>
      <c r="D5875" s="18" t="str">
        <f t="shared" si="276"/>
        <v>00/ene</v>
      </c>
      <c r="E5875" s="18">
        <f t="shared" si="275"/>
        <v>0</v>
      </c>
      <c r="F5875" s="18">
        <v>1</v>
      </c>
      <c r="G5875" s="18">
        <f t="shared" si="277"/>
        <v>0</v>
      </c>
    </row>
    <row r="5876" spans="1:7">
      <c r="A5876" t="e">
        <f>_xlfn.XLOOKUP(I5876,UTILIZADAS[Contacto1],UTILIZADAS[Source.Name],,0)</f>
        <v>#N/A</v>
      </c>
      <c r="B5876" s="18" t="e">
        <f>VLOOKUP(J5876,Ref!A:C,3,0)</f>
        <v>#N/A</v>
      </c>
      <c r="C5876" s="18" t="e">
        <f>VLOOKUP(J5876,Ref!A:D,4,0)</f>
        <v>#N/A</v>
      </c>
      <c r="D5876" s="18" t="str">
        <f t="shared" si="276"/>
        <v>00/ene</v>
      </c>
      <c r="E5876" s="18">
        <f t="shared" si="275"/>
        <v>0</v>
      </c>
      <c r="F5876" s="18">
        <v>1</v>
      </c>
      <c r="G5876" s="18">
        <f t="shared" si="277"/>
        <v>0</v>
      </c>
    </row>
    <row r="5877" spans="1:7">
      <c r="A5877" t="e">
        <f>_xlfn.XLOOKUP(I5877,UTILIZADAS[Contacto1],UTILIZADAS[Source.Name],,0)</f>
        <v>#N/A</v>
      </c>
      <c r="B5877" s="18" t="e">
        <f>VLOOKUP(J5877,Ref!A:C,3,0)</f>
        <v>#N/A</v>
      </c>
      <c r="C5877" s="18" t="e">
        <f>VLOOKUP(J5877,Ref!A:D,4,0)</f>
        <v>#N/A</v>
      </c>
      <c r="D5877" s="18" t="str">
        <f t="shared" si="276"/>
        <v>00/ene</v>
      </c>
      <c r="E5877" s="18">
        <f t="shared" si="275"/>
        <v>0</v>
      </c>
      <c r="F5877" s="18">
        <v>1</v>
      </c>
      <c r="G5877" s="18">
        <f t="shared" si="277"/>
        <v>0</v>
      </c>
    </row>
    <row r="5878" spans="1:7">
      <c r="A5878" t="e">
        <f>_xlfn.XLOOKUP(I5878,UTILIZADAS[Contacto1],UTILIZADAS[Source.Name],,0)</f>
        <v>#N/A</v>
      </c>
      <c r="B5878" s="18" t="e">
        <f>VLOOKUP(J5878,Ref!A:C,3,0)</f>
        <v>#N/A</v>
      </c>
      <c r="C5878" s="18" t="e">
        <f>VLOOKUP(J5878,Ref!A:D,4,0)</f>
        <v>#N/A</v>
      </c>
      <c r="D5878" s="18" t="str">
        <f t="shared" si="276"/>
        <v>00/ene</v>
      </c>
      <c r="E5878" s="18">
        <f t="shared" si="275"/>
        <v>0</v>
      </c>
      <c r="F5878" s="18">
        <v>1</v>
      </c>
      <c r="G5878" s="18">
        <f t="shared" si="277"/>
        <v>0</v>
      </c>
    </row>
    <row r="5879" spans="1:7">
      <c r="A5879" t="e">
        <f>_xlfn.XLOOKUP(I5879,UTILIZADAS[Contacto1],UTILIZADAS[Source.Name],,0)</f>
        <v>#N/A</v>
      </c>
      <c r="B5879" s="18" t="e">
        <f>VLOOKUP(J5879,Ref!A:C,3,0)</f>
        <v>#N/A</v>
      </c>
      <c r="C5879" s="18" t="e">
        <f>VLOOKUP(J5879,Ref!A:D,4,0)</f>
        <v>#N/A</v>
      </c>
      <c r="D5879" s="18" t="str">
        <f t="shared" si="276"/>
        <v>00/ene</v>
      </c>
      <c r="E5879" s="18">
        <f t="shared" si="275"/>
        <v>0</v>
      </c>
      <c r="F5879" s="18">
        <v>1</v>
      </c>
      <c r="G5879" s="18">
        <f t="shared" si="277"/>
        <v>0</v>
      </c>
    </row>
    <row r="5880" spans="1:7">
      <c r="A5880" t="e">
        <f>_xlfn.XLOOKUP(I5880,UTILIZADAS[Contacto1],UTILIZADAS[Source.Name],,0)</f>
        <v>#N/A</v>
      </c>
      <c r="B5880" s="18" t="e">
        <f>VLOOKUP(J5880,Ref!A:C,3,0)</f>
        <v>#N/A</v>
      </c>
      <c r="C5880" s="18" t="e">
        <f>VLOOKUP(J5880,Ref!A:D,4,0)</f>
        <v>#N/A</v>
      </c>
      <c r="D5880" s="18" t="str">
        <f t="shared" si="276"/>
        <v>00/ene</v>
      </c>
      <c r="E5880" s="18">
        <f t="shared" si="275"/>
        <v>0</v>
      </c>
      <c r="F5880" s="18">
        <v>1</v>
      </c>
      <c r="G5880" s="18">
        <f t="shared" si="277"/>
        <v>0</v>
      </c>
    </row>
    <row r="5881" spans="1:7">
      <c r="A5881" t="e">
        <f>_xlfn.XLOOKUP(I5881,UTILIZADAS[Contacto1],UTILIZADAS[Source.Name],,0)</f>
        <v>#N/A</v>
      </c>
      <c r="B5881" s="18" t="e">
        <f>VLOOKUP(J5881,Ref!A:C,3,0)</f>
        <v>#N/A</v>
      </c>
      <c r="C5881" s="18" t="e">
        <f>VLOOKUP(J5881,Ref!A:D,4,0)</f>
        <v>#N/A</v>
      </c>
      <c r="D5881" s="18" t="str">
        <f t="shared" si="276"/>
        <v>00/ene</v>
      </c>
      <c r="E5881" s="18">
        <f t="shared" si="275"/>
        <v>0</v>
      </c>
      <c r="F5881" s="18">
        <v>1</v>
      </c>
      <c r="G5881" s="18">
        <f t="shared" si="277"/>
        <v>0</v>
      </c>
    </row>
    <row r="5882" spans="1:7">
      <c r="A5882" t="e">
        <f>_xlfn.XLOOKUP(I5882,UTILIZADAS[Contacto1],UTILIZADAS[Source.Name],,0)</f>
        <v>#N/A</v>
      </c>
      <c r="B5882" s="18" t="e">
        <f>VLOOKUP(J5882,Ref!A:C,3,0)</f>
        <v>#N/A</v>
      </c>
      <c r="C5882" s="18" t="e">
        <f>VLOOKUP(J5882,Ref!A:D,4,0)</f>
        <v>#N/A</v>
      </c>
      <c r="D5882" s="18" t="str">
        <f t="shared" si="276"/>
        <v>00/ene</v>
      </c>
      <c r="E5882" s="18">
        <f t="shared" si="275"/>
        <v>0</v>
      </c>
      <c r="F5882" s="18">
        <v>1</v>
      </c>
      <c r="G5882" s="18">
        <f t="shared" si="277"/>
        <v>0</v>
      </c>
    </row>
    <row r="5883" spans="1:7">
      <c r="A5883" t="e">
        <f>_xlfn.XLOOKUP(I5883,UTILIZADAS[Contacto1],UTILIZADAS[Source.Name],,0)</f>
        <v>#N/A</v>
      </c>
      <c r="B5883" s="18" t="e">
        <f>VLOOKUP(J5883,Ref!A:C,3,0)</f>
        <v>#N/A</v>
      </c>
      <c r="C5883" s="18" t="e">
        <f>VLOOKUP(J5883,Ref!A:D,4,0)</f>
        <v>#N/A</v>
      </c>
      <c r="D5883" s="18" t="str">
        <f t="shared" si="276"/>
        <v>00/ene</v>
      </c>
      <c r="E5883" s="18">
        <f t="shared" si="275"/>
        <v>0</v>
      </c>
      <c r="F5883" s="18">
        <v>1</v>
      </c>
      <c r="G5883" s="18">
        <f t="shared" si="277"/>
        <v>0</v>
      </c>
    </row>
    <row r="5884" spans="1:7">
      <c r="A5884" t="e">
        <f>_xlfn.XLOOKUP(I5884,UTILIZADAS[Contacto1],UTILIZADAS[Source.Name],,0)</f>
        <v>#N/A</v>
      </c>
      <c r="B5884" s="18" t="e">
        <f>VLOOKUP(J5884,Ref!A:C,3,0)</f>
        <v>#N/A</v>
      </c>
      <c r="C5884" s="18" t="e">
        <f>VLOOKUP(J5884,Ref!A:D,4,0)</f>
        <v>#N/A</v>
      </c>
      <c r="D5884" s="18" t="str">
        <f t="shared" si="276"/>
        <v>00/ene</v>
      </c>
      <c r="E5884" s="18">
        <f t="shared" si="275"/>
        <v>0</v>
      </c>
      <c r="F5884" s="18">
        <v>1</v>
      </c>
      <c r="G5884" s="18">
        <f t="shared" si="277"/>
        <v>0</v>
      </c>
    </row>
    <row r="5885" spans="1:7">
      <c r="A5885" t="e">
        <f>_xlfn.XLOOKUP(I5885,UTILIZADAS[Contacto1],UTILIZADAS[Source.Name],,0)</f>
        <v>#N/A</v>
      </c>
      <c r="B5885" s="18" t="e">
        <f>VLOOKUP(J5885,Ref!A:C,3,0)</f>
        <v>#N/A</v>
      </c>
      <c r="C5885" s="18" t="e">
        <f>VLOOKUP(J5885,Ref!A:D,4,0)</f>
        <v>#N/A</v>
      </c>
      <c r="D5885" s="18" t="str">
        <f t="shared" si="276"/>
        <v>00/ene</v>
      </c>
      <c r="E5885" s="18">
        <f t="shared" si="275"/>
        <v>0</v>
      </c>
      <c r="F5885" s="18">
        <v>1</v>
      </c>
      <c r="G5885" s="18">
        <f t="shared" si="277"/>
        <v>0</v>
      </c>
    </row>
    <row r="5886" spans="1:7">
      <c r="A5886" t="e">
        <f>_xlfn.XLOOKUP(I5886,UTILIZADAS[Contacto1],UTILIZADAS[Source.Name],,0)</f>
        <v>#N/A</v>
      </c>
      <c r="B5886" s="18" t="e">
        <f>VLOOKUP(J5886,Ref!A:C,3,0)</f>
        <v>#N/A</v>
      </c>
      <c r="C5886" s="18" t="e">
        <f>VLOOKUP(J5886,Ref!A:D,4,0)</f>
        <v>#N/A</v>
      </c>
      <c r="D5886" s="18" t="str">
        <f t="shared" si="276"/>
        <v>00/ene</v>
      </c>
      <c r="E5886" s="18">
        <f t="shared" si="275"/>
        <v>0</v>
      </c>
      <c r="F5886" s="18">
        <v>1</v>
      </c>
      <c r="G5886" s="18">
        <f t="shared" si="277"/>
        <v>0</v>
      </c>
    </row>
    <row r="5887" spans="1:7">
      <c r="A5887" t="e">
        <f>_xlfn.XLOOKUP(I5887,UTILIZADAS[Contacto1],UTILIZADAS[Source.Name],,0)</f>
        <v>#N/A</v>
      </c>
      <c r="B5887" s="18" t="e">
        <f>VLOOKUP(J5887,Ref!A:C,3,0)</f>
        <v>#N/A</v>
      </c>
      <c r="C5887" s="18" t="e">
        <f>VLOOKUP(J5887,Ref!A:D,4,0)</f>
        <v>#N/A</v>
      </c>
      <c r="D5887" s="18" t="str">
        <f t="shared" si="276"/>
        <v>00/ene</v>
      </c>
      <c r="E5887" s="18">
        <f t="shared" si="275"/>
        <v>0</v>
      </c>
      <c r="F5887" s="18">
        <v>1</v>
      </c>
      <c r="G5887" s="18">
        <f t="shared" si="277"/>
        <v>0</v>
      </c>
    </row>
    <row r="5888" spans="1:7">
      <c r="A5888" t="e">
        <f>_xlfn.XLOOKUP(I5888,UTILIZADAS[Contacto1],UTILIZADAS[Source.Name],,0)</f>
        <v>#N/A</v>
      </c>
      <c r="B5888" s="18" t="e">
        <f>VLOOKUP(J5888,Ref!A:C,3,0)</f>
        <v>#N/A</v>
      </c>
      <c r="C5888" s="18" t="e">
        <f>VLOOKUP(J5888,Ref!A:D,4,0)</f>
        <v>#N/A</v>
      </c>
      <c r="D5888" s="18" t="str">
        <f t="shared" si="276"/>
        <v>00/ene</v>
      </c>
      <c r="E5888" s="18">
        <f t="shared" si="275"/>
        <v>0</v>
      </c>
      <c r="F5888" s="18">
        <v>1</v>
      </c>
      <c r="G5888" s="18">
        <f t="shared" si="277"/>
        <v>0</v>
      </c>
    </row>
    <row r="5889" spans="1:7">
      <c r="A5889" t="e">
        <f>_xlfn.XLOOKUP(I5889,UTILIZADAS[Contacto1],UTILIZADAS[Source.Name],,0)</f>
        <v>#N/A</v>
      </c>
      <c r="B5889" s="18" t="e">
        <f>VLOOKUP(J5889,Ref!A:C,3,0)</f>
        <v>#N/A</v>
      </c>
      <c r="C5889" s="18" t="e">
        <f>VLOOKUP(J5889,Ref!A:D,4,0)</f>
        <v>#N/A</v>
      </c>
      <c r="D5889" s="18" t="str">
        <f t="shared" si="276"/>
        <v>00/ene</v>
      </c>
      <c r="E5889" s="18">
        <f t="shared" si="275"/>
        <v>0</v>
      </c>
      <c r="F5889" s="18">
        <v>1</v>
      </c>
      <c r="G5889" s="18">
        <f t="shared" si="277"/>
        <v>0</v>
      </c>
    </row>
    <row r="5890" spans="1:7">
      <c r="A5890" t="e">
        <f>_xlfn.XLOOKUP(I5890,UTILIZADAS[Contacto1],UTILIZADAS[Source.Name],,0)</f>
        <v>#N/A</v>
      </c>
      <c r="B5890" s="18" t="e">
        <f>VLOOKUP(J5890,Ref!A:C,3,0)</f>
        <v>#N/A</v>
      </c>
      <c r="C5890" s="18" t="e">
        <f>VLOOKUP(J5890,Ref!A:D,4,0)</f>
        <v>#N/A</v>
      </c>
      <c r="D5890" s="18" t="str">
        <f t="shared" si="276"/>
        <v>00/ene</v>
      </c>
      <c r="E5890" s="18">
        <f t="shared" ref="E5890:E5953" si="278">+COUNTIF(I:I,I5890)</f>
        <v>0</v>
      </c>
      <c r="F5890" s="18">
        <v>1</v>
      </c>
      <c r="G5890" s="18">
        <f t="shared" si="277"/>
        <v>0</v>
      </c>
    </row>
    <row r="5891" spans="1:7">
      <c r="A5891" t="e">
        <f>_xlfn.XLOOKUP(I5891,UTILIZADAS[Contacto1],UTILIZADAS[Source.Name],,0)</f>
        <v>#N/A</v>
      </c>
      <c r="B5891" s="18" t="e">
        <f>VLOOKUP(J5891,Ref!A:C,3,0)</f>
        <v>#N/A</v>
      </c>
      <c r="C5891" s="18" t="e">
        <f>VLOOKUP(J5891,Ref!A:D,4,0)</f>
        <v>#N/A</v>
      </c>
      <c r="D5891" s="18" t="str">
        <f t="shared" si="276"/>
        <v>00/ene</v>
      </c>
      <c r="E5891" s="18">
        <f t="shared" si="278"/>
        <v>0</v>
      </c>
      <c r="F5891" s="18">
        <v>1</v>
      </c>
      <c r="G5891" s="18">
        <f t="shared" si="277"/>
        <v>0</v>
      </c>
    </row>
    <row r="5892" spans="1:7">
      <c r="A5892" t="e">
        <f>_xlfn.XLOOKUP(I5892,UTILIZADAS[Contacto1],UTILIZADAS[Source.Name],,0)</f>
        <v>#N/A</v>
      </c>
      <c r="B5892" s="18" t="e">
        <f>VLOOKUP(J5892,Ref!A:C,3,0)</f>
        <v>#N/A</v>
      </c>
      <c r="C5892" s="18" t="e">
        <f>VLOOKUP(J5892,Ref!A:D,4,0)</f>
        <v>#N/A</v>
      </c>
      <c r="D5892" s="18" t="str">
        <f t="shared" si="276"/>
        <v>00/ene</v>
      </c>
      <c r="E5892" s="18">
        <f t="shared" si="278"/>
        <v>0</v>
      </c>
      <c r="F5892" s="18">
        <v>1</v>
      </c>
      <c r="G5892" s="18">
        <f t="shared" si="277"/>
        <v>0</v>
      </c>
    </row>
    <row r="5893" spans="1:7">
      <c r="A5893" t="e">
        <f>_xlfn.XLOOKUP(I5893,UTILIZADAS[Contacto1],UTILIZADAS[Source.Name],,0)</f>
        <v>#N/A</v>
      </c>
      <c r="B5893" s="18" t="e">
        <f>VLOOKUP(J5893,Ref!A:C,3,0)</f>
        <v>#N/A</v>
      </c>
      <c r="C5893" s="18" t="e">
        <f>VLOOKUP(J5893,Ref!A:D,4,0)</f>
        <v>#N/A</v>
      </c>
      <c r="D5893" s="18" t="str">
        <f t="shared" si="276"/>
        <v>00/ene</v>
      </c>
      <c r="E5893" s="18">
        <f t="shared" si="278"/>
        <v>0</v>
      </c>
      <c r="F5893" s="18">
        <v>1</v>
      </c>
      <c r="G5893" s="18">
        <f t="shared" si="277"/>
        <v>0</v>
      </c>
    </row>
    <row r="5894" spans="1:7">
      <c r="A5894" t="e">
        <f>_xlfn.XLOOKUP(I5894,UTILIZADAS[Contacto1],UTILIZADAS[Source.Name],,0)</f>
        <v>#N/A</v>
      </c>
      <c r="B5894" s="18" t="e">
        <f>VLOOKUP(J5894,Ref!A:C,3,0)</f>
        <v>#N/A</v>
      </c>
      <c r="C5894" s="18" t="e">
        <f>VLOOKUP(J5894,Ref!A:D,4,0)</f>
        <v>#N/A</v>
      </c>
      <c r="D5894" s="18" t="str">
        <f t="shared" si="276"/>
        <v>00/ene</v>
      </c>
      <c r="E5894" s="18">
        <f t="shared" si="278"/>
        <v>0</v>
      </c>
      <c r="F5894" s="18">
        <v>1</v>
      </c>
      <c r="G5894" s="18">
        <f t="shared" si="277"/>
        <v>0</v>
      </c>
    </row>
    <row r="5895" spans="1:7">
      <c r="A5895" t="e">
        <f>_xlfn.XLOOKUP(I5895,UTILIZADAS[Contacto1],UTILIZADAS[Source.Name],,0)</f>
        <v>#N/A</v>
      </c>
      <c r="B5895" s="18" t="e">
        <f>VLOOKUP(J5895,Ref!A:C,3,0)</f>
        <v>#N/A</v>
      </c>
      <c r="C5895" s="18" t="e">
        <f>VLOOKUP(J5895,Ref!A:D,4,0)</f>
        <v>#N/A</v>
      </c>
      <c r="D5895" s="18" t="str">
        <f t="shared" si="276"/>
        <v>00/ene</v>
      </c>
      <c r="E5895" s="18">
        <f t="shared" si="278"/>
        <v>0</v>
      </c>
      <c r="F5895" s="18">
        <v>1</v>
      </c>
      <c r="G5895" s="18">
        <f t="shared" si="277"/>
        <v>0</v>
      </c>
    </row>
    <row r="5896" spans="1:7">
      <c r="A5896" t="e">
        <f>_xlfn.XLOOKUP(I5896,UTILIZADAS[Contacto1],UTILIZADAS[Source.Name],,0)</f>
        <v>#N/A</v>
      </c>
      <c r="B5896" s="18" t="e">
        <f>VLOOKUP(J5896,Ref!A:C,3,0)</f>
        <v>#N/A</v>
      </c>
      <c r="C5896" s="18" t="e">
        <f>VLOOKUP(J5896,Ref!A:D,4,0)</f>
        <v>#N/A</v>
      </c>
      <c r="D5896" s="18" t="str">
        <f t="shared" si="276"/>
        <v>00/ene</v>
      </c>
      <c r="E5896" s="18">
        <f t="shared" si="278"/>
        <v>0</v>
      </c>
      <c r="F5896" s="18">
        <v>1</v>
      </c>
      <c r="G5896" s="18">
        <f t="shared" si="277"/>
        <v>0</v>
      </c>
    </row>
    <row r="5897" spans="1:7">
      <c r="A5897" t="e">
        <f>_xlfn.XLOOKUP(I5897,UTILIZADAS[Contacto1],UTILIZADAS[Source.Name],,0)</f>
        <v>#N/A</v>
      </c>
      <c r="B5897" s="18" t="e">
        <f>VLOOKUP(J5897,Ref!A:C,3,0)</f>
        <v>#N/A</v>
      </c>
      <c r="C5897" s="18" t="e">
        <f>VLOOKUP(J5897,Ref!A:D,4,0)</f>
        <v>#N/A</v>
      </c>
      <c r="D5897" s="18" t="str">
        <f t="shared" si="276"/>
        <v>00/ene</v>
      </c>
      <c r="E5897" s="18">
        <f t="shared" si="278"/>
        <v>0</v>
      </c>
      <c r="F5897" s="18">
        <v>1</v>
      </c>
      <c r="G5897" s="18">
        <f t="shared" si="277"/>
        <v>0</v>
      </c>
    </row>
    <row r="5898" spans="1:7">
      <c r="A5898" t="e">
        <f>_xlfn.XLOOKUP(I5898,UTILIZADAS[Contacto1],UTILIZADAS[Source.Name],,0)</f>
        <v>#N/A</v>
      </c>
      <c r="B5898" s="18" t="e">
        <f>VLOOKUP(J5898,Ref!A:C,3,0)</f>
        <v>#N/A</v>
      </c>
      <c r="C5898" s="18" t="e">
        <f>VLOOKUP(J5898,Ref!A:D,4,0)</f>
        <v>#N/A</v>
      </c>
      <c r="D5898" s="18" t="str">
        <f t="shared" ref="D5898:D5961" si="279">TEXT(H5898,"dd/mmm")</f>
        <v>00/ene</v>
      </c>
      <c r="E5898" s="18">
        <f t="shared" si="278"/>
        <v>0</v>
      </c>
      <c r="F5898" s="18">
        <v>1</v>
      </c>
      <c r="G5898" s="18">
        <f t="shared" ref="G5898:G5961" si="280">IF(I5898=I5899,0,1)</f>
        <v>0</v>
      </c>
    </row>
    <row r="5899" spans="1:7">
      <c r="A5899" t="e">
        <f>_xlfn.XLOOKUP(I5899,UTILIZADAS[Contacto1],UTILIZADAS[Source.Name],,0)</f>
        <v>#N/A</v>
      </c>
      <c r="B5899" s="18" t="e">
        <f>VLOOKUP(J5899,Ref!A:C,3,0)</f>
        <v>#N/A</v>
      </c>
      <c r="C5899" s="18" t="e">
        <f>VLOOKUP(J5899,Ref!A:D,4,0)</f>
        <v>#N/A</v>
      </c>
      <c r="D5899" s="18" t="str">
        <f t="shared" si="279"/>
        <v>00/ene</v>
      </c>
      <c r="E5899" s="18">
        <f t="shared" si="278"/>
        <v>0</v>
      </c>
      <c r="F5899" s="18">
        <v>1</v>
      </c>
      <c r="G5899" s="18">
        <f t="shared" si="280"/>
        <v>0</v>
      </c>
    </row>
    <row r="5900" spans="1:7">
      <c r="A5900" t="e">
        <f>_xlfn.XLOOKUP(I5900,UTILIZADAS[Contacto1],UTILIZADAS[Source.Name],,0)</f>
        <v>#N/A</v>
      </c>
      <c r="B5900" s="18" t="e">
        <f>VLOOKUP(J5900,Ref!A:C,3,0)</f>
        <v>#N/A</v>
      </c>
      <c r="C5900" s="18" t="e">
        <f>VLOOKUP(J5900,Ref!A:D,4,0)</f>
        <v>#N/A</v>
      </c>
      <c r="D5900" s="18" t="str">
        <f t="shared" si="279"/>
        <v>00/ene</v>
      </c>
      <c r="E5900" s="18">
        <f t="shared" si="278"/>
        <v>0</v>
      </c>
      <c r="F5900" s="18">
        <v>1</v>
      </c>
      <c r="G5900" s="18">
        <f t="shared" si="280"/>
        <v>0</v>
      </c>
    </row>
    <row r="5901" spans="1:7">
      <c r="A5901" t="e">
        <f>_xlfn.XLOOKUP(I5901,UTILIZADAS[Contacto1],UTILIZADAS[Source.Name],,0)</f>
        <v>#N/A</v>
      </c>
      <c r="B5901" s="18" t="e">
        <f>VLOOKUP(J5901,Ref!A:C,3,0)</f>
        <v>#N/A</v>
      </c>
      <c r="C5901" s="18" t="e">
        <f>VLOOKUP(J5901,Ref!A:D,4,0)</f>
        <v>#N/A</v>
      </c>
      <c r="D5901" s="18" t="str">
        <f t="shared" si="279"/>
        <v>00/ene</v>
      </c>
      <c r="E5901" s="18">
        <f t="shared" si="278"/>
        <v>0</v>
      </c>
      <c r="F5901" s="18">
        <v>1</v>
      </c>
      <c r="G5901" s="18">
        <f t="shared" si="280"/>
        <v>0</v>
      </c>
    </row>
    <row r="5902" spans="1:7">
      <c r="A5902" t="e">
        <f>_xlfn.XLOOKUP(I5902,UTILIZADAS[Contacto1],UTILIZADAS[Source.Name],,0)</f>
        <v>#N/A</v>
      </c>
      <c r="B5902" s="18" t="e">
        <f>VLOOKUP(J5902,Ref!A:C,3,0)</f>
        <v>#N/A</v>
      </c>
      <c r="C5902" s="18" t="e">
        <f>VLOOKUP(J5902,Ref!A:D,4,0)</f>
        <v>#N/A</v>
      </c>
      <c r="D5902" s="18" t="str">
        <f t="shared" si="279"/>
        <v>00/ene</v>
      </c>
      <c r="E5902" s="18">
        <f t="shared" si="278"/>
        <v>0</v>
      </c>
      <c r="F5902" s="18">
        <v>1</v>
      </c>
      <c r="G5902" s="18">
        <f t="shared" si="280"/>
        <v>0</v>
      </c>
    </row>
    <row r="5903" spans="1:7">
      <c r="A5903" t="e">
        <f>_xlfn.XLOOKUP(I5903,UTILIZADAS[Contacto1],UTILIZADAS[Source.Name],,0)</f>
        <v>#N/A</v>
      </c>
      <c r="B5903" s="18" t="e">
        <f>VLOOKUP(J5903,Ref!A:C,3,0)</f>
        <v>#N/A</v>
      </c>
      <c r="C5903" s="18" t="e">
        <f>VLOOKUP(J5903,Ref!A:D,4,0)</f>
        <v>#N/A</v>
      </c>
      <c r="D5903" s="18" t="str">
        <f t="shared" si="279"/>
        <v>00/ene</v>
      </c>
      <c r="E5903" s="18">
        <f t="shared" si="278"/>
        <v>0</v>
      </c>
      <c r="F5903" s="18">
        <v>1</v>
      </c>
      <c r="G5903" s="18">
        <f t="shared" si="280"/>
        <v>0</v>
      </c>
    </row>
    <row r="5904" spans="1:7">
      <c r="A5904" t="e">
        <f>_xlfn.XLOOKUP(I5904,UTILIZADAS[Contacto1],UTILIZADAS[Source.Name],,0)</f>
        <v>#N/A</v>
      </c>
      <c r="B5904" s="18" t="e">
        <f>VLOOKUP(J5904,Ref!A:C,3,0)</f>
        <v>#N/A</v>
      </c>
      <c r="C5904" s="18" t="e">
        <f>VLOOKUP(J5904,Ref!A:D,4,0)</f>
        <v>#N/A</v>
      </c>
      <c r="D5904" s="18" t="str">
        <f t="shared" si="279"/>
        <v>00/ene</v>
      </c>
      <c r="E5904" s="18">
        <f t="shared" si="278"/>
        <v>0</v>
      </c>
      <c r="F5904" s="18">
        <v>1</v>
      </c>
      <c r="G5904" s="18">
        <f t="shared" si="280"/>
        <v>0</v>
      </c>
    </row>
    <row r="5905" spans="1:7">
      <c r="A5905" t="e">
        <f>_xlfn.XLOOKUP(I5905,UTILIZADAS[Contacto1],UTILIZADAS[Source.Name],,0)</f>
        <v>#N/A</v>
      </c>
      <c r="B5905" s="18" t="e">
        <f>VLOOKUP(J5905,Ref!A:C,3,0)</f>
        <v>#N/A</v>
      </c>
      <c r="C5905" s="18" t="e">
        <f>VLOOKUP(J5905,Ref!A:D,4,0)</f>
        <v>#N/A</v>
      </c>
      <c r="D5905" s="18" t="str">
        <f t="shared" si="279"/>
        <v>00/ene</v>
      </c>
      <c r="E5905" s="18">
        <f t="shared" si="278"/>
        <v>0</v>
      </c>
      <c r="F5905" s="18">
        <v>1</v>
      </c>
      <c r="G5905" s="18">
        <f t="shared" si="280"/>
        <v>0</v>
      </c>
    </row>
    <row r="5906" spans="1:7">
      <c r="A5906" t="e">
        <f>_xlfn.XLOOKUP(I5906,UTILIZADAS[Contacto1],UTILIZADAS[Source.Name],,0)</f>
        <v>#N/A</v>
      </c>
      <c r="B5906" s="18" t="e">
        <f>VLOOKUP(J5906,Ref!A:C,3,0)</f>
        <v>#N/A</v>
      </c>
      <c r="C5906" s="18" t="e">
        <f>VLOOKUP(J5906,Ref!A:D,4,0)</f>
        <v>#N/A</v>
      </c>
      <c r="D5906" s="18" t="str">
        <f t="shared" si="279"/>
        <v>00/ene</v>
      </c>
      <c r="E5906" s="18">
        <f t="shared" si="278"/>
        <v>0</v>
      </c>
      <c r="F5906" s="18">
        <v>1</v>
      </c>
      <c r="G5906" s="18">
        <f t="shared" si="280"/>
        <v>0</v>
      </c>
    </row>
    <row r="5907" spans="1:7">
      <c r="A5907" t="e">
        <f>_xlfn.XLOOKUP(I5907,UTILIZADAS[Contacto1],UTILIZADAS[Source.Name],,0)</f>
        <v>#N/A</v>
      </c>
      <c r="B5907" s="18" t="e">
        <f>VLOOKUP(J5907,Ref!A:C,3,0)</f>
        <v>#N/A</v>
      </c>
      <c r="C5907" s="18" t="e">
        <f>VLOOKUP(J5907,Ref!A:D,4,0)</f>
        <v>#N/A</v>
      </c>
      <c r="D5907" s="18" t="str">
        <f t="shared" si="279"/>
        <v>00/ene</v>
      </c>
      <c r="E5907" s="18">
        <f t="shared" si="278"/>
        <v>0</v>
      </c>
      <c r="F5907" s="18">
        <v>1</v>
      </c>
      <c r="G5907" s="18">
        <f t="shared" si="280"/>
        <v>0</v>
      </c>
    </row>
    <row r="5908" spans="1:7">
      <c r="A5908" t="e">
        <f>_xlfn.XLOOKUP(I5908,UTILIZADAS[Contacto1],UTILIZADAS[Source.Name],,0)</f>
        <v>#N/A</v>
      </c>
      <c r="B5908" s="18" t="e">
        <f>VLOOKUP(J5908,Ref!A:C,3,0)</f>
        <v>#N/A</v>
      </c>
      <c r="C5908" s="18" t="e">
        <f>VLOOKUP(J5908,Ref!A:D,4,0)</f>
        <v>#N/A</v>
      </c>
      <c r="D5908" s="18" t="str">
        <f t="shared" si="279"/>
        <v>00/ene</v>
      </c>
      <c r="E5908" s="18">
        <f t="shared" si="278"/>
        <v>0</v>
      </c>
      <c r="F5908" s="18">
        <v>1</v>
      </c>
      <c r="G5908" s="18">
        <f t="shared" si="280"/>
        <v>0</v>
      </c>
    </row>
    <row r="5909" spans="1:7">
      <c r="A5909" t="e">
        <f>_xlfn.XLOOKUP(I5909,UTILIZADAS[Contacto1],UTILIZADAS[Source.Name],,0)</f>
        <v>#N/A</v>
      </c>
      <c r="B5909" s="18" t="e">
        <f>VLOOKUP(J5909,Ref!A:C,3,0)</f>
        <v>#N/A</v>
      </c>
      <c r="C5909" s="18" t="e">
        <f>VLOOKUP(J5909,Ref!A:D,4,0)</f>
        <v>#N/A</v>
      </c>
      <c r="D5909" s="18" t="str">
        <f t="shared" si="279"/>
        <v>00/ene</v>
      </c>
      <c r="E5909" s="18">
        <f t="shared" si="278"/>
        <v>0</v>
      </c>
      <c r="F5909" s="18">
        <v>1</v>
      </c>
      <c r="G5909" s="18">
        <f t="shared" si="280"/>
        <v>0</v>
      </c>
    </row>
    <row r="5910" spans="1:7">
      <c r="A5910" t="e">
        <f>_xlfn.XLOOKUP(I5910,UTILIZADAS[Contacto1],UTILIZADAS[Source.Name],,0)</f>
        <v>#N/A</v>
      </c>
      <c r="B5910" s="18" t="e">
        <f>VLOOKUP(J5910,Ref!A:C,3,0)</f>
        <v>#N/A</v>
      </c>
      <c r="C5910" s="18" t="e">
        <f>VLOOKUP(J5910,Ref!A:D,4,0)</f>
        <v>#N/A</v>
      </c>
      <c r="D5910" s="18" t="str">
        <f t="shared" si="279"/>
        <v>00/ene</v>
      </c>
      <c r="E5910" s="18">
        <f t="shared" si="278"/>
        <v>0</v>
      </c>
      <c r="F5910" s="18">
        <v>1</v>
      </c>
      <c r="G5910" s="18">
        <f t="shared" si="280"/>
        <v>0</v>
      </c>
    </row>
    <row r="5911" spans="1:7">
      <c r="A5911" t="e">
        <f>_xlfn.XLOOKUP(I5911,UTILIZADAS[Contacto1],UTILIZADAS[Source.Name],,0)</f>
        <v>#N/A</v>
      </c>
      <c r="B5911" s="18" t="e">
        <f>VLOOKUP(J5911,Ref!A:C,3,0)</f>
        <v>#N/A</v>
      </c>
      <c r="C5911" s="18" t="e">
        <f>VLOOKUP(J5911,Ref!A:D,4,0)</f>
        <v>#N/A</v>
      </c>
      <c r="D5911" s="18" t="str">
        <f t="shared" si="279"/>
        <v>00/ene</v>
      </c>
      <c r="E5911" s="18">
        <f t="shared" si="278"/>
        <v>0</v>
      </c>
      <c r="F5911" s="18">
        <v>1</v>
      </c>
      <c r="G5911" s="18">
        <f t="shared" si="280"/>
        <v>0</v>
      </c>
    </row>
    <row r="5912" spans="1:7">
      <c r="A5912" t="e">
        <f>_xlfn.XLOOKUP(I5912,UTILIZADAS[Contacto1],UTILIZADAS[Source.Name],,0)</f>
        <v>#N/A</v>
      </c>
      <c r="B5912" s="18" t="e">
        <f>VLOOKUP(J5912,Ref!A:C,3,0)</f>
        <v>#N/A</v>
      </c>
      <c r="C5912" s="18" t="e">
        <f>VLOOKUP(J5912,Ref!A:D,4,0)</f>
        <v>#N/A</v>
      </c>
      <c r="D5912" s="18" t="str">
        <f t="shared" si="279"/>
        <v>00/ene</v>
      </c>
      <c r="E5912" s="18">
        <f t="shared" si="278"/>
        <v>0</v>
      </c>
      <c r="F5912" s="18">
        <v>1</v>
      </c>
      <c r="G5912" s="18">
        <f t="shared" si="280"/>
        <v>0</v>
      </c>
    </row>
    <row r="5913" spans="1:7">
      <c r="A5913" t="e">
        <f>_xlfn.XLOOKUP(I5913,UTILIZADAS[Contacto1],UTILIZADAS[Source.Name],,0)</f>
        <v>#N/A</v>
      </c>
      <c r="B5913" s="18" t="e">
        <f>VLOOKUP(J5913,Ref!A:C,3,0)</f>
        <v>#N/A</v>
      </c>
      <c r="C5913" s="18" t="e">
        <f>VLOOKUP(J5913,Ref!A:D,4,0)</f>
        <v>#N/A</v>
      </c>
      <c r="D5913" s="18" t="str">
        <f t="shared" si="279"/>
        <v>00/ene</v>
      </c>
      <c r="E5913" s="18">
        <f t="shared" si="278"/>
        <v>0</v>
      </c>
      <c r="F5913" s="18">
        <v>1</v>
      </c>
      <c r="G5913" s="18">
        <f t="shared" si="280"/>
        <v>0</v>
      </c>
    </row>
    <row r="5914" spans="1:7">
      <c r="A5914" t="e">
        <f>_xlfn.XLOOKUP(I5914,UTILIZADAS[Contacto1],UTILIZADAS[Source.Name],,0)</f>
        <v>#N/A</v>
      </c>
      <c r="B5914" s="18" t="e">
        <f>VLOOKUP(J5914,Ref!A:C,3,0)</f>
        <v>#N/A</v>
      </c>
      <c r="C5914" s="18" t="e">
        <f>VLOOKUP(J5914,Ref!A:D,4,0)</f>
        <v>#N/A</v>
      </c>
      <c r="D5914" s="18" t="str">
        <f t="shared" si="279"/>
        <v>00/ene</v>
      </c>
      <c r="E5914" s="18">
        <f t="shared" si="278"/>
        <v>0</v>
      </c>
      <c r="F5914" s="18">
        <v>1</v>
      </c>
      <c r="G5914" s="18">
        <f t="shared" si="280"/>
        <v>0</v>
      </c>
    </row>
    <row r="5915" spans="1:7">
      <c r="A5915" t="e">
        <f>_xlfn.XLOOKUP(I5915,UTILIZADAS[Contacto1],UTILIZADAS[Source.Name],,0)</f>
        <v>#N/A</v>
      </c>
      <c r="B5915" s="18" t="e">
        <f>VLOOKUP(J5915,Ref!A:C,3,0)</f>
        <v>#N/A</v>
      </c>
      <c r="C5915" s="18" t="e">
        <f>VLOOKUP(J5915,Ref!A:D,4,0)</f>
        <v>#N/A</v>
      </c>
      <c r="D5915" s="18" t="str">
        <f t="shared" si="279"/>
        <v>00/ene</v>
      </c>
      <c r="E5915" s="18">
        <f t="shared" si="278"/>
        <v>0</v>
      </c>
      <c r="F5915" s="18">
        <v>1</v>
      </c>
      <c r="G5915" s="18">
        <f t="shared" si="280"/>
        <v>0</v>
      </c>
    </row>
    <row r="5916" spans="1:7">
      <c r="A5916" t="e">
        <f>_xlfn.XLOOKUP(I5916,UTILIZADAS[Contacto1],UTILIZADAS[Source.Name],,0)</f>
        <v>#N/A</v>
      </c>
      <c r="B5916" s="18" t="e">
        <f>VLOOKUP(J5916,Ref!A:C,3,0)</f>
        <v>#N/A</v>
      </c>
      <c r="C5916" s="18" t="e">
        <f>VLOOKUP(J5916,Ref!A:D,4,0)</f>
        <v>#N/A</v>
      </c>
      <c r="D5916" s="18" t="str">
        <f t="shared" si="279"/>
        <v>00/ene</v>
      </c>
      <c r="E5916" s="18">
        <f t="shared" si="278"/>
        <v>0</v>
      </c>
      <c r="F5916" s="18">
        <v>1</v>
      </c>
      <c r="G5916" s="18">
        <f t="shared" si="280"/>
        <v>0</v>
      </c>
    </row>
    <row r="5917" spans="1:7">
      <c r="A5917" t="e">
        <f>_xlfn.XLOOKUP(I5917,UTILIZADAS[Contacto1],UTILIZADAS[Source.Name],,0)</f>
        <v>#N/A</v>
      </c>
      <c r="B5917" s="18" t="e">
        <f>VLOOKUP(J5917,Ref!A:C,3,0)</f>
        <v>#N/A</v>
      </c>
      <c r="C5917" s="18" t="e">
        <f>VLOOKUP(J5917,Ref!A:D,4,0)</f>
        <v>#N/A</v>
      </c>
      <c r="D5917" s="18" t="str">
        <f t="shared" si="279"/>
        <v>00/ene</v>
      </c>
      <c r="E5917" s="18">
        <f t="shared" si="278"/>
        <v>0</v>
      </c>
      <c r="F5917" s="18">
        <v>1</v>
      </c>
      <c r="G5917" s="18">
        <f t="shared" si="280"/>
        <v>0</v>
      </c>
    </row>
    <row r="5918" spans="1:7">
      <c r="A5918" t="e">
        <f>_xlfn.XLOOKUP(I5918,UTILIZADAS[Contacto1],UTILIZADAS[Source.Name],,0)</f>
        <v>#N/A</v>
      </c>
      <c r="B5918" s="18" t="e">
        <f>VLOOKUP(J5918,Ref!A:C,3,0)</f>
        <v>#N/A</v>
      </c>
      <c r="C5918" s="18" t="e">
        <f>VLOOKUP(J5918,Ref!A:D,4,0)</f>
        <v>#N/A</v>
      </c>
      <c r="D5918" s="18" t="str">
        <f t="shared" si="279"/>
        <v>00/ene</v>
      </c>
      <c r="E5918" s="18">
        <f t="shared" si="278"/>
        <v>0</v>
      </c>
      <c r="F5918" s="18">
        <v>1</v>
      </c>
      <c r="G5918" s="18">
        <f t="shared" si="280"/>
        <v>0</v>
      </c>
    </row>
    <row r="5919" spans="1:7">
      <c r="A5919" t="e">
        <f>_xlfn.XLOOKUP(I5919,UTILIZADAS[Contacto1],UTILIZADAS[Source.Name],,0)</f>
        <v>#N/A</v>
      </c>
      <c r="B5919" s="18" t="e">
        <f>VLOOKUP(J5919,Ref!A:C,3,0)</f>
        <v>#N/A</v>
      </c>
      <c r="C5919" s="18" t="e">
        <f>VLOOKUP(J5919,Ref!A:D,4,0)</f>
        <v>#N/A</v>
      </c>
      <c r="D5919" s="18" t="str">
        <f t="shared" si="279"/>
        <v>00/ene</v>
      </c>
      <c r="E5919" s="18">
        <f t="shared" si="278"/>
        <v>0</v>
      </c>
      <c r="F5919" s="18">
        <v>1</v>
      </c>
      <c r="G5919" s="18">
        <f t="shared" si="280"/>
        <v>0</v>
      </c>
    </row>
    <row r="5920" spans="1:7">
      <c r="A5920" t="e">
        <f>_xlfn.XLOOKUP(I5920,UTILIZADAS[Contacto1],UTILIZADAS[Source.Name],,0)</f>
        <v>#N/A</v>
      </c>
      <c r="B5920" s="18" t="e">
        <f>VLOOKUP(J5920,Ref!A:C,3,0)</f>
        <v>#N/A</v>
      </c>
      <c r="C5920" s="18" t="e">
        <f>VLOOKUP(J5920,Ref!A:D,4,0)</f>
        <v>#N/A</v>
      </c>
      <c r="D5920" s="18" t="str">
        <f t="shared" si="279"/>
        <v>00/ene</v>
      </c>
      <c r="E5920" s="18">
        <f t="shared" si="278"/>
        <v>0</v>
      </c>
      <c r="F5920" s="18">
        <v>1</v>
      </c>
      <c r="G5920" s="18">
        <f t="shared" si="280"/>
        <v>0</v>
      </c>
    </row>
    <row r="5921" spans="1:7">
      <c r="A5921" t="e">
        <f>_xlfn.XLOOKUP(I5921,UTILIZADAS[Contacto1],UTILIZADAS[Source.Name],,0)</f>
        <v>#N/A</v>
      </c>
      <c r="B5921" s="18" t="e">
        <f>VLOOKUP(J5921,Ref!A:C,3,0)</f>
        <v>#N/A</v>
      </c>
      <c r="C5921" s="18" t="e">
        <f>VLOOKUP(J5921,Ref!A:D,4,0)</f>
        <v>#N/A</v>
      </c>
      <c r="D5921" s="18" t="str">
        <f t="shared" si="279"/>
        <v>00/ene</v>
      </c>
      <c r="E5921" s="18">
        <f t="shared" si="278"/>
        <v>0</v>
      </c>
      <c r="F5921" s="18">
        <v>1</v>
      </c>
      <c r="G5921" s="18">
        <f t="shared" si="280"/>
        <v>0</v>
      </c>
    </row>
    <row r="5922" spans="1:7">
      <c r="A5922" t="e">
        <f>_xlfn.XLOOKUP(I5922,UTILIZADAS[Contacto1],UTILIZADAS[Source.Name],,0)</f>
        <v>#N/A</v>
      </c>
      <c r="B5922" s="18" t="e">
        <f>VLOOKUP(J5922,Ref!A:C,3,0)</f>
        <v>#N/A</v>
      </c>
      <c r="C5922" s="18" t="e">
        <f>VLOOKUP(J5922,Ref!A:D,4,0)</f>
        <v>#N/A</v>
      </c>
      <c r="D5922" s="18" t="str">
        <f t="shared" si="279"/>
        <v>00/ene</v>
      </c>
      <c r="E5922" s="18">
        <f t="shared" si="278"/>
        <v>0</v>
      </c>
      <c r="F5922" s="18">
        <v>1</v>
      </c>
      <c r="G5922" s="18">
        <f t="shared" si="280"/>
        <v>0</v>
      </c>
    </row>
    <row r="5923" spans="1:7">
      <c r="A5923" t="e">
        <f>_xlfn.XLOOKUP(I5923,UTILIZADAS[Contacto1],UTILIZADAS[Source.Name],,0)</f>
        <v>#N/A</v>
      </c>
      <c r="B5923" s="18" t="e">
        <f>VLOOKUP(J5923,Ref!A:C,3,0)</f>
        <v>#N/A</v>
      </c>
      <c r="C5923" s="18" t="e">
        <f>VLOOKUP(J5923,Ref!A:D,4,0)</f>
        <v>#N/A</v>
      </c>
      <c r="D5923" s="18" t="str">
        <f t="shared" si="279"/>
        <v>00/ene</v>
      </c>
      <c r="E5923" s="18">
        <f t="shared" si="278"/>
        <v>0</v>
      </c>
      <c r="F5923" s="18">
        <v>1</v>
      </c>
      <c r="G5923" s="18">
        <f t="shared" si="280"/>
        <v>0</v>
      </c>
    </row>
    <row r="5924" spans="1:7">
      <c r="A5924" t="e">
        <f>_xlfn.XLOOKUP(I5924,UTILIZADAS[Contacto1],UTILIZADAS[Source.Name],,0)</f>
        <v>#N/A</v>
      </c>
      <c r="B5924" s="18" t="e">
        <f>VLOOKUP(J5924,Ref!A:C,3,0)</f>
        <v>#N/A</v>
      </c>
      <c r="C5924" s="18" t="e">
        <f>VLOOKUP(J5924,Ref!A:D,4,0)</f>
        <v>#N/A</v>
      </c>
      <c r="D5924" s="18" t="str">
        <f t="shared" si="279"/>
        <v>00/ene</v>
      </c>
      <c r="E5924" s="18">
        <f t="shared" si="278"/>
        <v>0</v>
      </c>
      <c r="F5924" s="18">
        <v>1</v>
      </c>
      <c r="G5924" s="18">
        <f t="shared" si="280"/>
        <v>0</v>
      </c>
    </row>
    <row r="5925" spans="1:7">
      <c r="A5925" t="e">
        <f>_xlfn.XLOOKUP(I5925,UTILIZADAS[Contacto1],UTILIZADAS[Source.Name],,0)</f>
        <v>#N/A</v>
      </c>
      <c r="B5925" s="18" t="e">
        <f>VLOOKUP(J5925,Ref!A:C,3,0)</f>
        <v>#N/A</v>
      </c>
      <c r="C5925" s="18" t="e">
        <f>VLOOKUP(J5925,Ref!A:D,4,0)</f>
        <v>#N/A</v>
      </c>
      <c r="D5925" s="18" t="str">
        <f t="shared" si="279"/>
        <v>00/ene</v>
      </c>
      <c r="E5925" s="18">
        <f t="shared" si="278"/>
        <v>0</v>
      </c>
      <c r="F5925" s="18">
        <v>1</v>
      </c>
      <c r="G5925" s="18">
        <f t="shared" si="280"/>
        <v>0</v>
      </c>
    </row>
    <row r="5926" spans="1:7">
      <c r="A5926" t="e">
        <f>_xlfn.XLOOKUP(I5926,UTILIZADAS[Contacto1],UTILIZADAS[Source.Name],,0)</f>
        <v>#N/A</v>
      </c>
      <c r="B5926" s="18" t="e">
        <f>VLOOKUP(J5926,Ref!A:C,3,0)</f>
        <v>#N/A</v>
      </c>
      <c r="C5926" s="18" t="e">
        <f>VLOOKUP(J5926,Ref!A:D,4,0)</f>
        <v>#N/A</v>
      </c>
      <c r="D5926" s="18" t="str">
        <f t="shared" si="279"/>
        <v>00/ene</v>
      </c>
      <c r="E5926" s="18">
        <f t="shared" si="278"/>
        <v>0</v>
      </c>
      <c r="F5926" s="18">
        <v>1</v>
      </c>
      <c r="G5926" s="18">
        <f t="shared" si="280"/>
        <v>0</v>
      </c>
    </row>
    <row r="5927" spans="1:7">
      <c r="A5927" t="e">
        <f>_xlfn.XLOOKUP(I5927,UTILIZADAS[Contacto1],UTILIZADAS[Source.Name],,0)</f>
        <v>#N/A</v>
      </c>
      <c r="B5927" s="18" t="e">
        <f>VLOOKUP(J5927,Ref!A:C,3,0)</f>
        <v>#N/A</v>
      </c>
      <c r="C5927" s="18" t="e">
        <f>VLOOKUP(J5927,Ref!A:D,4,0)</f>
        <v>#N/A</v>
      </c>
      <c r="D5927" s="18" t="str">
        <f t="shared" si="279"/>
        <v>00/ene</v>
      </c>
      <c r="E5927" s="18">
        <f t="shared" si="278"/>
        <v>0</v>
      </c>
      <c r="F5927" s="18">
        <v>1</v>
      </c>
      <c r="G5927" s="18">
        <f t="shared" si="280"/>
        <v>0</v>
      </c>
    </row>
    <row r="5928" spans="1:7">
      <c r="A5928" t="e">
        <f>_xlfn.XLOOKUP(I5928,UTILIZADAS[Contacto1],UTILIZADAS[Source.Name],,0)</f>
        <v>#N/A</v>
      </c>
      <c r="B5928" s="18" t="e">
        <f>VLOOKUP(J5928,Ref!A:C,3,0)</f>
        <v>#N/A</v>
      </c>
      <c r="C5928" s="18" t="e">
        <f>VLOOKUP(J5928,Ref!A:D,4,0)</f>
        <v>#N/A</v>
      </c>
      <c r="D5928" s="18" t="str">
        <f t="shared" si="279"/>
        <v>00/ene</v>
      </c>
      <c r="E5928" s="18">
        <f t="shared" si="278"/>
        <v>0</v>
      </c>
      <c r="F5928" s="18">
        <v>1</v>
      </c>
      <c r="G5928" s="18">
        <f t="shared" si="280"/>
        <v>0</v>
      </c>
    </row>
    <row r="5929" spans="1:7">
      <c r="A5929" t="e">
        <f>_xlfn.XLOOKUP(I5929,UTILIZADAS[Contacto1],UTILIZADAS[Source.Name],,0)</f>
        <v>#N/A</v>
      </c>
      <c r="B5929" s="18" t="e">
        <f>VLOOKUP(J5929,Ref!A:C,3,0)</f>
        <v>#N/A</v>
      </c>
      <c r="C5929" s="18" t="e">
        <f>VLOOKUP(J5929,Ref!A:D,4,0)</f>
        <v>#N/A</v>
      </c>
      <c r="D5929" s="18" t="str">
        <f t="shared" si="279"/>
        <v>00/ene</v>
      </c>
      <c r="E5929" s="18">
        <f t="shared" si="278"/>
        <v>0</v>
      </c>
      <c r="F5929" s="18">
        <v>1</v>
      </c>
      <c r="G5929" s="18">
        <f t="shared" si="280"/>
        <v>0</v>
      </c>
    </row>
    <row r="5930" spans="1:7">
      <c r="A5930" t="e">
        <f>_xlfn.XLOOKUP(I5930,UTILIZADAS[Contacto1],UTILIZADAS[Source.Name],,0)</f>
        <v>#N/A</v>
      </c>
      <c r="B5930" s="18" t="e">
        <f>VLOOKUP(J5930,Ref!A:C,3,0)</f>
        <v>#N/A</v>
      </c>
      <c r="C5930" s="18" t="e">
        <f>VLOOKUP(J5930,Ref!A:D,4,0)</f>
        <v>#N/A</v>
      </c>
      <c r="D5930" s="18" t="str">
        <f t="shared" si="279"/>
        <v>00/ene</v>
      </c>
      <c r="E5930" s="18">
        <f t="shared" si="278"/>
        <v>0</v>
      </c>
      <c r="F5930" s="18">
        <v>1</v>
      </c>
      <c r="G5930" s="18">
        <f t="shared" si="280"/>
        <v>0</v>
      </c>
    </row>
    <row r="5931" spans="1:7">
      <c r="A5931" t="e">
        <f>_xlfn.XLOOKUP(I5931,UTILIZADAS[Contacto1],UTILIZADAS[Source.Name],,0)</f>
        <v>#N/A</v>
      </c>
      <c r="B5931" s="18" t="e">
        <f>VLOOKUP(J5931,Ref!A:C,3,0)</f>
        <v>#N/A</v>
      </c>
      <c r="C5931" s="18" t="e">
        <f>VLOOKUP(J5931,Ref!A:D,4,0)</f>
        <v>#N/A</v>
      </c>
      <c r="D5931" s="18" t="str">
        <f t="shared" si="279"/>
        <v>00/ene</v>
      </c>
      <c r="E5931" s="18">
        <f t="shared" si="278"/>
        <v>0</v>
      </c>
      <c r="F5931" s="18">
        <v>1</v>
      </c>
      <c r="G5931" s="18">
        <f t="shared" si="280"/>
        <v>0</v>
      </c>
    </row>
    <row r="5932" spans="1:7">
      <c r="A5932" t="e">
        <f>_xlfn.XLOOKUP(I5932,UTILIZADAS[Contacto1],UTILIZADAS[Source.Name],,0)</f>
        <v>#N/A</v>
      </c>
      <c r="B5932" s="18" t="e">
        <f>VLOOKUP(J5932,Ref!A:C,3,0)</f>
        <v>#N/A</v>
      </c>
      <c r="C5932" s="18" t="e">
        <f>VLOOKUP(J5932,Ref!A:D,4,0)</f>
        <v>#N/A</v>
      </c>
      <c r="D5932" s="18" t="str">
        <f t="shared" si="279"/>
        <v>00/ene</v>
      </c>
      <c r="E5932" s="18">
        <f t="shared" si="278"/>
        <v>0</v>
      </c>
      <c r="F5932" s="18">
        <v>1</v>
      </c>
      <c r="G5932" s="18">
        <f t="shared" si="280"/>
        <v>0</v>
      </c>
    </row>
    <row r="5933" spans="1:7">
      <c r="A5933" t="e">
        <f>_xlfn.XLOOKUP(I5933,UTILIZADAS[Contacto1],UTILIZADAS[Source.Name],,0)</f>
        <v>#N/A</v>
      </c>
      <c r="B5933" s="18" t="e">
        <f>VLOOKUP(J5933,Ref!A:C,3,0)</f>
        <v>#N/A</v>
      </c>
      <c r="C5933" s="18" t="e">
        <f>VLOOKUP(J5933,Ref!A:D,4,0)</f>
        <v>#N/A</v>
      </c>
      <c r="D5933" s="18" t="str">
        <f t="shared" si="279"/>
        <v>00/ene</v>
      </c>
      <c r="E5933" s="18">
        <f t="shared" si="278"/>
        <v>0</v>
      </c>
      <c r="F5933" s="18">
        <v>1</v>
      </c>
      <c r="G5933" s="18">
        <f t="shared" si="280"/>
        <v>0</v>
      </c>
    </row>
    <row r="5934" spans="1:7">
      <c r="A5934" t="e">
        <f>_xlfn.XLOOKUP(I5934,UTILIZADAS[Contacto1],UTILIZADAS[Source.Name],,0)</f>
        <v>#N/A</v>
      </c>
      <c r="B5934" s="18" t="e">
        <f>VLOOKUP(J5934,Ref!A:C,3,0)</f>
        <v>#N/A</v>
      </c>
      <c r="C5934" s="18" t="e">
        <f>VLOOKUP(J5934,Ref!A:D,4,0)</f>
        <v>#N/A</v>
      </c>
      <c r="D5934" s="18" t="str">
        <f t="shared" si="279"/>
        <v>00/ene</v>
      </c>
      <c r="E5934" s="18">
        <f t="shared" si="278"/>
        <v>0</v>
      </c>
      <c r="F5934" s="18">
        <v>1</v>
      </c>
      <c r="G5934" s="18">
        <f t="shared" si="280"/>
        <v>0</v>
      </c>
    </row>
    <row r="5935" spans="1:7">
      <c r="A5935" t="e">
        <f>_xlfn.XLOOKUP(I5935,UTILIZADAS[Contacto1],UTILIZADAS[Source.Name],,0)</f>
        <v>#N/A</v>
      </c>
      <c r="B5935" s="18" t="e">
        <f>VLOOKUP(J5935,Ref!A:C,3,0)</f>
        <v>#N/A</v>
      </c>
      <c r="C5935" s="18" t="e">
        <f>VLOOKUP(J5935,Ref!A:D,4,0)</f>
        <v>#N/A</v>
      </c>
      <c r="D5935" s="18" t="str">
        <f t="shared" si="279"/>
        <v>00/ene</v>
      </c>
      <c r="E5935" s="18">
        <f t="shared" si="278"/>
        <v>0</v>
      </c>
      <c r="F5935" s="18">
        <v>1</v>
      </c>
      <c r="G5935" s="18">
        <f t="shared" si="280"/>
        <v>0</v>
      </c>
    </row>
    <row r="5936" spans="1:7">
      <c r="A5936" t="e">
        <f>_xlfn.XLOOKUP(I5936,UTILIZADAS[Contacto1],UTILIZADAS[Source.Name],,0)</f>
        <v>#N/A</v>
      </c>
      <c r="B5936" s="18" t="e">
        <f>VLOOKUP(J5936,Ref!A:C,3,0)</f>
        <v>#N/A</v>
      </c>
      <c r="C5936" s="18" t="e">
        <f>VLOOKUP(J5936,Ref!A:D,4,0)</f>
        <v>#N/A</v>
      </c>
      <c r="D5936" s="18" t="str">
        <f t="shared" si="279"/>
        <v>00/ene</v>
      </c>
      <c r="E5936" s="18">
        <f t="shared" si="278"/>
        <v>0</v>
      </c>
      <c r="F5936" s="18">
        <v>1</v>
      </c>
      <c r="G5936" s="18">
        <f t="shared" si="280"/>
        <v>0</v>
      </c>
    </row>
    <row r="5937" spans="1:7">
      <c r="A5937" t="e">
        <f>_xlfn.XLOOKUP(I5937,UTILIZADAS[Contacto1],UTILIZADAS[Source.Name],,0)</f>
        <v>#N/A</v>
      </c>
      <c r="B5937" s="18" t="e">
        <f>VLOOKUP(J5937,Ref!A:C,3,0)</f>
        <v>#N/A</v>
      </c>
      <c r="C5937" s="18" t="e">
        <f>VLOOKUP(J5937,Ref!A:D,4,0)</f>
        <v>#N/A</v>
      </c>
      <c r="D5937" s="18" t="str">
        <f t="shared" si="279"/>
        <v>00/ene</v>
      </c>
      <c r="E5937" s="18">
        <f t="shared" si="278"/>
        <v>0</v>
      </c>
      <c r="F5937" s="18">
        <v>1</v>
      </c>
      <c r="G5937" s="18">
        <f t="shared" si="280"/>
        <v>0</v>
      </c>
    </row>
    <row r="5938" spans="1:7">
      <c r="A5938" t="e">
        <f>_xlfn.XLOOKUP(I5938,UTILIZADAS[Contacto1],UTILIZADAS[Source.Name],,0)</f>
        <v>#N/A</v>
      </c>
      <c r="B5938" s="18" t="e">
        <f>VLOOKUP(J5938,Ref!A:C,3,0)</f>
        <v>#N/A</v>
      </c>
      <c r="C5938" s="18" t="e">
        <f>VLOOKUP(J5938,Ref!A:D,4,0)</f>
        <v>#N/A</v>
      </c>
      <c r="D5938" s="18" t="str">
        <f t="shared" si="279"/>
        <v>00/ene</v>
      </c>
      <c r="E5938" s="18">
        <f t="shared" si="278"/>
        <v>0</v>
      </c>
      <c r="F5938" s="18">
        <v>1</v>
      </c>
      <c r="G5938" s="18">
        <f t="shared" si="280"/>
        <v>0</v>
      </c>
    </row>
    <row r="5939" spans="1:7">
      <c r="A5939" t="e">
        <f>_xlfn.XLOOKUP(I5939,UTILIZADAS[Contacto1],UTILIZADAS[Source.Name],,0)</f>
        <v>#N/A</v>
      </c>
      <c r="B5939" s="18" t="e">
        <f>VLOOKUP(J5939,Ref!A:C,3,0)</f>
        <v>#N/A</v>
      </c>
      <c r="C5939" s="18" t="e">
        <f>VLOOKUP(J5939,Ref!A:D,4,0)</f>
        <v>#N/A</v>
      </c>
      <c r="D5939" s="18" t="str">
        <f t="shared" si="279"/>
        <v>00/ene</v>
      </c>
      <c r="E5939" s="18">
        <f t="shared" si="278"/>
        <v>0</v>
      </c>
      <c r="F5939" s="18">
        <v>1</v>
      </c>
      <c r="G5939" s="18">
        <f t="shared" si="280"/>
        <v>0</v>
      </c>
    </row>
    <row r="5940" spans="1:7">
      <c r="A5940" t="e">
        <f>_xlfn.XLOOKUP(I5940,UTILIZADAS[Contacto1],UTILIZADAS[Source.Name],,0)</f>
        <v>#N/A</v>
      </c>
      <c r="B5940" s="18" t="e">
        <f>VLOOKUP(J5940,Ref!A:C,3,0)</f>
        <v>#N/A</v>
      </c>
      <c r="C5940" s="18" t="e">
        <f>VLOOKUP(J5940,Ref!A:D,4,0)</f>
        <v>#N/A</v>
      </c>
      <c r="D5940" s="18" t="str">
        <f t="shared" si="279"/>
        <v>00/ene</v>
      </c>
      <c r="E5940" s="18">
        <f t="shared" si="278"/>
        <v>0</v>
      </c>
      <c r="F5940" s="18">
        <v>1</v>
      </c>
      <c r="G5940" s="18">
        <f t="shared" si="280"/>
        <v>0</v>
      </c>
    </row>
    <row r="5941" spans="1:7">
      <c r="A5941" t="e">
        <f>_xlfn.XLOOKUP(I5941,UTILIZADAS[Contacto1],UTILIZADAS[Source.Name],,0)</f>
        <v>#N/A</v>
      </c>
      <c r="B5941" s="18" t="e">
        <f>VLOOKUP(J5941,Ref!A:C,3,0)</f>
        <v>#N/A</v>
      </c>
      <c r="C5941" s="18" t="e">
        <f>VLOOKUP(J5941,Ref!A:D,4,0)</f>
        <v>#N/A</v>
      </c>
      <c r="D5941" s="18" t="str">
        <f t="shared" si="279"/>
        <v>00/ene</v>
      </c>
      <c r="E5941" s="18">
        <f t="shared" si="278"/>
        <v>0</v>
      </c>
      <c r="F5941" s="18">
        <v>1</v>
      </c>
      <c r="G5941" s="18">
        <f t="shared" si="280"/>
        <v>0</v>
      </c>
    </row>
    <row r="5942" spans="1:7">
      <c r="A5942" t="e">
        <f>_xlfn.XLOOKUP(I5942,UTILIZADAS[Contacto1],UTILIZADAS[Source.Name],,0)</f>
        <v>#N/A</v>
      </c>
      <c r="B5942" s="18" t="e">
        <f>VLOOKUP(J5942,Ref!A:C,3,0)</f>
        <v>#N/A</v>
      </c>
      <c r="C5942" s="18" t="e">
        <f>VLOOKUP(J5942,Ref!A:D,4,0)</f>
        <v>#N/A</v>
      </c>
      <c r="D5942" s="18" t="str">
        <f t="shared" si="279"/>
        <v>00/ene</v>
      </c>
      <c r="E5942" s="18">
        <f t="shared" si="278"/>
        <v>0</v>
      </c>
      <c r="F5942" s="18">
        <v>1</v>
      </c>
      <c r="G5942" s="18">
        <f t="shared" si="280"/>
        <v>0</v>
      </c>
    </row>
    <row r="5943" spans="1:7">
      <c r="A5943" t="e">
        <f>_xlfn.XLOOKUP(I5943,UTILIZADAS[Contacto1],UTILIZADAS[Source.Name],,0)</f>
        <v>#N/A</v>
      </c>
      <c r="B5943" s="18" t="e">
        <f>VLOOKUP(J5943,Ref!A:C,3,0)</f>
        <v>#N/A</v>
      </c>
      <c r="C5943" s="18" t="e">
        <f>VLOOKUP(J5943,Ref!A:D,4,0)</f>
        <v>#N/A</v>
      </c>
      <c r="D5943" s="18" t="str">
        <f t="shared" si="279"/>
        <v>00/ene</v>
      </c>
      <c r="E5943" s="18">
        <f t="shared" si="278"/>
        <v>0</v>
      </c>
      <c r="F5943" s="18">
        <v>1</v>
      </c>
      <c r="G5943" s="18">
        <f t="shared" si="280"/>
        <v>0</v>
      </c>
    </row>
    <row r="5944" spans="1:7">
      <c r="A5944" t="e">
        <f>_xlfn.XLOOKUP(I5944,UTILIZADAS[Contacto1],UTILIZADAS[Source.Name],,0)</f>
        <v>#N/A</v>
      </c>
      <c r="B5944" s="18" t="e">
        <f>VLOOKUP(J5944,Ref!A:C,3,0)</f>
        <v>#N/A</v>
      </c>
      <c r="C5944" s="18" t="e">
        <f>VLOOKUP(J5944,Ref!A:D,4,0)</f>
        <v>#N/A</v>
      </c>
      <c r="D5944" s="18" t="str">
        <f t="shared" si="279"/>
        <v>00/ene</v>
      </c>
      <c r="E5944" s="18">
        <f t="shared" si="278"/>
        <v>0</v>
      </c>
      <c r="F5944" s="18">
        <v>1</v>
      </c>
      <c r="G5944" s="18">
        <f t="shared" si="280"/>
        <v>0</v>
      </c>
    </row>
    <row r="5945" spans="1:7">
      <c r="A5945" t="e">
        <f>_xlfn.XLOOKUP(I5945,UTILIZADAS[Contacto1],UTILIZADAS[Source.Name],,0)</f>
        <v>#N/A</v>
      </c>
      <c r="B5945" s="18" t="e">
        <f>VLOOKUP(J5945,Ref!A:C,3,0)</f>
        <v>#N/A</v>
      </c>
      <c r="C5945" s="18" t="e">
        <f>VLOOKUP(J5945,Ref!A:D,4,0)</f>
        <v>#N/A</v>
      </c>
      <c r="D5945" s="18" t="str">
        <f t="shared" si="279"/>
        <v>00/ene</v>
      </c>
      <c r="E5945" s="18">
        <f t="shared" si="278"/>
        <v>0</v>
      </c>
      <c r="F5945" s="18">
        <v>1</v>
      </c>
      <c r="G5945" s="18">
        <f t="shared" si="280"/>
        <v>0</v>
      </c>
    </row>
    <row r="5946" spans="1:7">
      <c r="A5946" t="e">
        <f>_xlfn.XLOOKUP(I5946,UTILIZADAS[Contacto1],UTILIZADAS[Source.Name],,0)</f>
        <v>#N/A</v>
      </c>
      <c r="B5946" s="18" t="e">
        <f>VLOOKUP(J5946,Ref!A:C,3,0)</f>
        <v>#N/A</v>
      </c>
      <c r="C5946" s="18" t="e">
        <f>VLOOKUP(J5946,Ref!A:D,4,0)</f>
        <v>#N/A</v>
      </c>
      <c r="D5946" s="18" t="str">
        <f t="shared" si="279"/>
        <v>00/ene</v>
      </c>
      <c r="E5946" s="18">
        <f t="shared" si="278"/>
        <v>0</v>
      </c>
      <c r="F5946" s="18">
        <v>1</v>
      </c>
      <c r="G5946" s="18">
        <f t="shared" si="280"/>
        <v>0</v>
      </c>
    </row>
    <row r="5947" spans="1:7">
      <c r="A5947" t="e">
        <f>_xlfn.XLOOKUP(I5947,UTILIZADAS[Contacto1],UTILIZADAS[Source.Name],,0)</f>
        <v>#N/A</v>
      </c>
      <c r="B5947" s="18" t="e">
        <f>VLOOKUP(J5947,Ref!A:C,3,0)</f>
        <v>#N/A</v>
      </c>
      <c r="C5947" s="18" t="e">
        <f>VLOOKUP(J5947,Ref!A:D,4,0)</f>
        <v>#N/A</v>
      </c>
      <c r="D5947" s="18" t="str">
        <f t="shared" si="279"/>
        <v>00/ene</v>
      </c>
      <c r="E5947" s="18">
        <f t="shared" si="278"/>
        <v>0</v>
      </c>
      <c r="F5947" s="18">
        <v>1</v>
      </c>
      <c r="G5947" s="18">
        <f t="shared" si="280"/>
        <v>0</v>
      </c>
    </row>
    <row r="5948" spans="1:7">
      <c r="A5948" t="e">
        <f>_xlfn.XLOOKUP(I5948,UTILIZADAS[Contacto1],UTILIZADAS[Source.Name],,0)</f>
        <v>#N/A</v>
      </c>
      <c r="B5948" s="18" t="e">
        <f>VLOOKUP(J5948,Ref!A:C,3,0)</f>
        <v>#N/A</v>
      </c>
      <c r="C5948" s="18" t="e">
        <f>VLOOKUP(J5948,Ref!A:D,4,0)</f>
        <v>#N/A</v>
      </c>
      <c r="D5948" s="18" t="str">
        <f t="shared" si="279"/>
        <v>00/ene</v>
      </c>
      <c r="E5948" s="18">
        <f t="shared" si="278"/>
        <v>0</v>
      </c>
      <c r="F5948" s="18">
        <v>1</v>
      </c>
      <c r="G5948" s="18">
        <f t="shared" si="280"/>
        <v>0</v>
      </c>
    </row>
    <row r="5949" spans="1:7">
      <c r="A5949" t="e">
        <f>_xlfn.XLOOKUP(I5949,UTILIZADAS[Contacto1],UTILIZADAS[Source.Name],,0)</f>
        <v>#N/A</v>
      </c>
      <c r="B5949" s="18" t="e">
        <f>VLOOKUP(J5949,Ref!A:C,3,0)</f>
        <v>#N/A</v>
      </c>
      <c r="C5949" s="18" t="e">
        <f>VLOOKUP(J5949,Ref!A:D,4,0)</f>
        <v>#N/A</v>
      </c>
      <c r="D5949" s="18" t="str">
        <f t="shared" si="279"/>
        <v>00/ene</v>
      </c>
      <c r="E5949" s="18">
        <f t="shared" si="278"/>
        <v>0</v>
      </c>
      <c r="F5949" s="18">
        <v>1</v>
      </c>
      <c r="G5949" s="18">
        <f t="shared" si="280"/>
        <v>0</v>
      </c>
    </row>
    <row r="5950" spans="1:7">
      <c r="A5950" t="e">
        <f>_xlfn.XLOOKUP(I5950,UTILIZADAS[Contacto1],UTILIZADAS[Source.Name],,0)</f>
        <v>#N/A</v>
      </c>
      <c r="B5950" s="18" t="e">
        <f>VLOOKUP(J5950,Ref!A:C,3,0)</f>
        <v>#N/A</v>
      </c>
      <c r="C5950" s="18" t="e">
        <f>VLOOKUP(J5950,Ref!A:D,4,0)</f>
        <v>#N/A</v>
      </c>
      <c r="D5950" s="18" t="str">
        <f t="shared" si="279"/>
        <v>00/ene</v>
      </c>
      <c r="E5950" s="18">
        <f t="shared" si="278"/>
        <v>0</v>
      </c>
      <c r="F5950" s="18">
        <v>1</v>
      </c>
      <c r="G5950" s="18">
        <f t="shared" si="280"/>
        <v>0</v>
      </c>
    </row>
    <row r="5951" spans="1:7">
      <c r="A5951" t="e">
        <f>_xlfn.XLOOKUP(I5951,UTILIZADAS[Contacto1],UTILIZADAS[Source.Name],,0)</f>
        <v>#N/A</v>
      </c>
      <c r="B5951" s="18" t="e">
        <f>VLOOKUP(J5951,Ref!A:C,3,0)</f>
        <v>#N/A</v>
      </c>
      <c r="C5951" s="18" t="e">
        <f>VLOOKUP(J5951,Ref!A:D,4,0)</f>
        <v>#N/A</v>
      </c>
      <c r="D5951" s="18" t="str">
        <f t="shared" si="279"/>
        <v>00/ene</v>
      </c>
      <c r="E5951" s="18">
        <f t="shared" si="278"/>
        <v>0</v>
      </c>
      <c r="F5951" s="18">
        <v>1</v>
      </c>
      <c r="G5951" s="18">
        <f t="shared" si="280"/>
        <v>0</v>
      </c>
    </row>
    <row r="5952" spans="1:7">
      <c r="A5952" t="e">
        <f>_xlfn.XLOOKUP(I5952,UTILIZADAS[Contacto1],UTILIZADAS[Source.Name],,0)</f>
        <v>#N/A</v>
      </c>
      <c r="B5952" s="18" t="e">
        <f>VLOOKUP(J5952,Ref!A:C,3,0)</f>
        <v>#N/A</v>
      </c>
      <c r="C5952" s="18" t="e">
        <f>VLOOKUP(J5952,Ref!A:D,4,0)</f>
        <v>#N/A</v>
      </c>
      <c r="D5952" s="18" t="str">
        <f t="shared" si="279"/>
        <v>00/ene</v>
      </c>
      <c r="E5952" s="18">
        <f t="shared" si="278"/>
        <v>0</v>
      </c>
      <c r="F5952" s="18">
        <v>1</v>
      </c>
      <c r="G5952" s="18">
        <f t="shared" si="280"/>
        <v>0</v>
      </c>
    </row>
    <row r="5953" spans="1:7">
      <c r="A5953" t="e">
        <f>_xlfn.XLOOKUP(I5953,UTILIZADAS[Contacto1],UTILIZADAS[Source.Name],,0)</f>
        <v>#N/A</v>
      </c>
      <c r="B5953" s="18" t="e">
        <f>VLOOKUP(J5953,Ref!A:C,3,0)</f>
        <v>#N/A</v>
      </c>
      <c r="C5953" s="18" t="e">
        <f>VLOOKUP(J5953,Ref!A:D,4,0)</f>
        <v>#N/A</v>
      </c>
      <c r="D5953" s="18" t="str">
        <f t="shared" si="279"/>
        <v>00/ene</v>
      </c>
      <c r="E5953" s="18">
        <f t="shared" si="278"/>
        <v>0</v>
      </c>
      <c r="F5953" s="18">
        <v>1</v>
      </c>
      <c r="G5953" s="18">
        <f t="shared" si="280"/>
        <v>0</v>
      </c>
    </row>
    <row r="5954" spans="1:7">
      <c r="A5954" t="e">
        <f>_xlfn.XLOOKUP(I5954,UTILIZADAS[Contacto1],UTILIZADAS[Source.Name],,0)</f>
        <v>#N/A</v>
      </c>
      <c r="B5954" s="18" t="e">
        <f>VLOOKUP(J5954,Ref!A:C,3,0)</f>
        <v>#N/A</v>
      </c>
      <c r="C5954" s="18" t="e">
        <f>VLOOKUP(J5954,Ref!A:D,4,0)</f>
        <v>#N/A</v>
      </c>
      <c r="D5954" s="18" t="str">
        <f t="shared" si="279"/>
        <v>00/ene</v>
      </c>
      <c r="E5954" s="18">
        <f t="shared" ref="E5954:E6017" si="281">+COUNTIF(I:I,I5954)</f>
        <v>0</v>
      </c>
      <c r="F5954" s="18">
        <v>1</v>
      </c>
      <c r="G5954" s="18">
        <f t="shared" si="280"/>
        <v>0</v>
      </c>
    </row>
    <row r="5955" spans="1:7">
      <c r="A5955" t="e">
        <f>_xlfn.XLOOKUP(I5955,UTILIZADAS[Contacto1],UTILIZADAS[Source.Name],,0)</f>
        <v>#N/A</v>
      </c>
      <c r="B5955" s="18" t="e">
        <f>VLOOKUP(J5955,Ref!A:C,3,0)</f>
        <v>#N/A</v>
      </c>
      <c r="C5955" s="18" t="e">
        <f>VLOOKUP(J5955,Ref!A:D,4,0)</f>
        <v>#N/A</v>
      </c>
      <c r="D5955" s="18" t="str">
        <f t="shared" si="279"/>
        <v>00/ene</v>
      </c>
      <c r="E5955" s="18">
        <f t="shared" si="281"/>
        <v>0</v>
      </c>
      <c r="F5955" s="18">
        <v>1</v>
      </c>
      <c r="G5955" s="18">
        <f t="shared" si="280"/>
        <v>0</v>
      </c>
    </row>
    <row r="5956" spans="1:7">
      <c r="A5956" t="e">
        <f>_xlfn.XLOOKUP(I5956,UTILIZADAS[Contacto1],UTILIZADAS[Source.Name],,0)</f>
        <v>#N/A</v>
      </c>
      <c r="B5956" s="18" t="e">
        <f>VLOOKUP(J5956,Ref!A:C,3,0)</f>
        <v>#N/A</v>
      </c>
      <c r="C5956" s="18" t="e">
        <f>VLOOKUP(J5956,Ref!A:D,4,0)</f>
        <v>#N/A</v>
      </c>
      <c r="D5956" s="18" t="str">
        <f t="shared" si="279"/>
        <v>00/ene</v>
      </c>
      <c r="E5956" s="18">
        <f t="shared" si="281"/>
        <v>0</v>
      </c>
      <c r="F5956" s="18">
        <v>1</v>
      </c>
      <c r="G5956" s="18">
        <f t="shared" si="280"/>
        <v>0</v>
      </c>
    </row>
    <row r="5957" spans="1:7">
      <c r="A5957" t="e">
        <f>_xlfn.XLOOKUP(I5957,UTILIZADAS[Contacto1],UTILIZADAS[Source.Name],,0)</f>
        <v>#N/A</v>
      </c>
      <c r="B5957" s="18" t="e">
        <f>VLOOKUP(J5957,Ref!A:C,3,0)</f>
        <v>#N/A</v>
      </c>
      <c r="C5957" s="18" t="e">
        <f>VLOOKUP(J5957,Ref!A:D,4,0)</f>
        <v>#N/A</v>
      </c>
      <c r="D5957" s="18" t="str">
        <f t="shared" si="279"/>
        <v>00/ene</v>
      </c>
      <c r="E5957" s="18">
        <f t="shared" si="281"/>
        <v>0</v>
      </c>
      <c r="F5957" s="18">
        <v>1</v>
      </c>
      <c r="G5957" s="18">
        <f t="shared" si="280"/>
        <v>0</v>
      </c>
    </row>
    <row r="5958" spans="1:7">
      <c r="A5958" t="e">
        <f>_xlfn.XLOOKUP(I5958,UTILIZADAS[Contacto1],UTILIZADAS[Source.Name],,0)</f>
        <v>#N/A</v>
      </c>
      <c r="B5958" s="18" t="e">
        <f>VLOOKUP(J5958,Ref!A:C,3,0)</f>
        <v>#N/A</v>
      </c>
      <c r="C5958" s="18" t="e">
        <f>VLOOKUP(J5958,Ref!A:D,4,0)</f>
        <v>#N/A</v>
      </c>
      <c r="D5958" s="18" t="str">
        <f t="shared" si="279"/>
        <v>00/ene</v>
      </c>
      <c r="E5958" s="18">
        <f t="shared" si="281"/>
        <v>0</v>
      </c>
      <c r="F5958" s="18">
        <v>1</v>
      </c>
      <c r="G5958" s="18">
        <f t="shared" si="280"/>
        <v>0</v>
      </c>
    </row>
    <row r="5959" spans="1:7">
      <c r="A5959" t="e">
        <f>_xlfn.XLOOKUP(I5959,UTILIZADAS[Contacto1],UTILIZADAS[Source.Name],,0)</f>
        <v>#N/A</v>
      </c>
      <c r="B5959" s="18" t="e">
        <f>VLOOKUP(J5959,Ref!A:C,3,0)</f>
        <v>#N/A</v>
      </c>
      <c r="C5959" s="18" t="e">
        <f>VLOOKUP(J5959,Ref!A:D,4,0)</f>
        <v>#N/A</v>
      </c>
      <c r="D5959" s="18" t="str">
        <f t="shared" si="279"/>
        <v>00/ene</v>
      </c>
      <c r="E5959" s="18">
        <f t="shared" si="281"/>
        <v>0</v>
      </c>
      <c r="F5959" s="18">
        <v>1</v>
      </c>
      <c r="G5959" s="18">
        <f t="shared" si="280"/>
        <v>0</v>
      </c>
    </row>
    <row r="5960" spans="1:7">
      <c r="A5960" t="e">
        <f>_xlfn.XLOOKUP(I5960,UTILIZADAS[Contacto1],UTILIZADAS[Source.Name],,0)</f>
        <v>#N/A</v>
      </c>
      <c r="B5960" s="18" t="e">
        <f>VLOOKUP(J5960,Ref!A:C,3,0)</f>
        <v>#N/A</v>
      </c>
      <c r="C5960" s="18" t="e">
        <f>VLOOKUP(J5960,Ref!A:D,4,0)</f>
        <v>#N/A</v>
      </c>
      <c r="D5960" s="18" t="str">
        <f t="shared" si="279"/>
        <v>00/ene</v>
      </c>
      <c r="E5960" s="18">
        <f t="shared" si="281"/>
        <v>0</v>
      </c>
      <c r="F5960" s="18">
        <v>1</v>
      </c>
      <c r="G5960" s="18">
        <f t="shared" si="280"/>
        <v>0</v>
      </c>
    </row>
    <row r="5961" spans="1:7">
      <c r="A5961" t="e">
        <f>_xlfn.XLOOKUP(I5961,UTILIZADAS[Contacto1],UTILIZADAS[Source.Name],,0)</f>
        <v>#N/A</v>
      </c>
      <c r="B5961" s="18" t="e">
        <f>VLOOKUP(J5961,Ref!A:C,3,0)</f>
        <v>#N/A</v>
      </c>
      <c r="C5961" s="18" t="e">
        <f>VLOOKUP(J5961,Ref!A:D,4,0)</f>
        <v>#N/A</v>
      </c>
      <c r="D5961" s="18" t="str">
        <f t="shared" si="279"/>
        <v>00/ene</v>
      </c>
      <c r="E5961" s="18">
        <f t="shared" si="281"/>
        <v>0</v>
      </c>
      <c r="F5961" s="18">
        <v>1</v>
      </c>
      <c r="G5961" s="18">
        <f t="shared" si="280"/>
        <v>0</v>
      </c>
    </row>
    <row r="5962" spans="1:7">
      <c r="A5962" t="e">
        <f>_xlfn.XLOOKUP(I5962,UTILIZADAS[Contacto1],UTILIZADAS[Source.Name],,0)</f>
        <v>#N/A</v>
      </c>
      <c r="B5962" s="18" t="e">
        <f>VLOOKUP(J5962,Ref!A:C,3,0)</f>
        <v>#N/A</v>
      </c>
      <c r="C5962" s="18" t="e">
        <f>VLOOKUP(J5962,Ref!A:D,4,0)</f>
        <v>#N/A</v>
      </c>
      <c r="D5962" s="18" t="str">
        <f t="shared" ref="D5962:D6025" si="282">TEXT(H5962,"dd/mmm")</f>
        <v>00/ene</v>
      </c>
      <c r="E5962" s="18">
        <f t="shared" si="281"/>
        <v>0</v>
      </c>
      <c r="F5962" s="18">
        <v>1</v>
      </c>
      <c r="G5962" s="18">
        <f t="shared" ref="G5962:G6025" si="283">IF(I5962=I5963,0,1)</f>
        <v>0</v>
      </c>
    </row>
    <row r="5963" spans="1:7">
      <c r="A5963" t="e">
        <f>_xlfn.XLOOKUP(I5963,UTILIZADAS[Contacto1],UTILIZADAS[Source.Name],,0)</f>
        <v>#N/A</v>
      </c>
      <c r="B5963" s="18" t="e">
        <f>VLOOKUP(J5963,Ref!A:C,3,0)</f>
        <v>#N/A</v>
      </c>
      <c r="C5963" s="18" t="e">
        <f>VLOOKUP(J5963,Ref!A:D,4,0)</f>
        <v>#N/A</v>
      </c>
      <c r="D5963" s="18" t="str">
        <f t="shared" si="282"/>
        <v>00/ene</v>
      </c>
      <c r="E5963" s="18">
        <f t="shared" si="281"/>
        <v>0</v>
      </c>
      <c r="F5963" s="18">
        <v>1</v>
      </c>
      <c r="G5963" s="18">
        <f t="shared" si="283"/>
        <v>0</v>
      </c>
    </row>
    <row r="5964" spans="1:7">
      <c r="A5964" t="e">
        <f>_xlfn.XLOOKUP(I5964,UTILIZADAS[Contacto1],UTILIZADAS[Source.Name],,0)</f>
        <v>#N/A</v>
      </c>
      <c r="B5964" s="18" t="e">
        <f>VLOOKUP(J5964,Ref!A:C,3,0)</f>
        <v>#N/A</v>
      </c>
      <c r="C5964" s="18" t="e">
        <f>VLOOKUP(J5964,Ref!A:D,4,0)</f>
        <v>#N/A</v>
      </c>
      <c r="D5964" s="18" t="str">
        <f t="shared" si="282"/>
        <v>00/ene</v>
      </c>
      <c r="E5964" s="18">
        <f t="shared" si="281"/>
        <v>0</v>
      </c>
      <c r="F5964" s="18">
        <v>1</v>
      </c>
      <c r="G5964" s="18">
        <f t="shared" si="283"/>
        <v>0</v>
      </c>
    </row>
    <row r="5965" spans="1:7">
      <c r="A5965" t="e">
        <f>_xlfn.XLOOKUP(I5965,UTILIZADAS[Contacto1],UTILIZADAS[Source.Name],,0)</f>
        <v>#N/A</v>
      </c>
      <c r="B5965" s="18" t="e">
        <f>VLOOKUP(J5965,Ref!A:C,3,0)</f>
        <v>#N/A</v>
      </c>
      <c r="C5965" s="18" t="e">
        <f>VLOOKUP(J5965,Ref!A:D,4,0)</f>
        <v>#N/A</v>
      </c>
      <c r="D5965" s="18" t="str">
        <f t="shared" si="282"/>
        <v>00/ene</v>
      </c>
      <c r="E5965" s="18">
        <f t="shared" si="281"/>
        <v>0</v>
      </c>
      <c r="F5965" s="18">
        <v>1</v>
      </c>
      <c r="G5965" s="18">
        <f t="shared" si="283"/>
        <v>0</v>
      </c>
    </row>
    <row r="5966" spans="1:7">
      <c r="A5966" t="e">
        <f>_xlfn.XLOOKUP(I5966,UTILIZADAS[Contacto1],UTILIZADAS[Source.Name],,0)</f>
        <v>#N/A</v>
      </c>
      <c r="B5966" s="18" t="e">
        <f>VLOOKUP(J5966,Ref!A:C,3,0)</f>
        <v>#N/A</v>
      </c>
      <c r="C5966" s="18" t="e">
        <f>VLOOKUP(J5966,Ref!A:D,4,0)</f>
        <v>#N/A</v>
      </c>
      <c r="D5966" s="18" t="str">
        <f t="shared" si="282"/>
        <v>00/ene</v>
      </c>
      <c r="E5966" s="18">
        <f t="shared" si="281"/>
        <v>0</v>
      </c>
      <c r="F5966" s="18">
        <v>1</v>
      </c>
      <c r="G5966" s="18">
        <f t="shared" si="283"/>
        <v>0</v>
      </c>
    </row>
    <row r="5967" spans="1:7">
      <c r="A5967" t="e">
        <f>_xlfn.XLOOKUP(I5967,UTILIZADAS[Contacto1],UTILIZADAS[Source.Name],,0)</f>
        <v>#N/A</v>
      </c>
      <c r="B5967" s="18" t="e">
        <f>VLOOKUP(J5967,Ref!A:C,3,0)</f>
        <v>#N/A</v>
      </c>
      <c r="C5967" s="18" t="e">
        <f>VLOOKUP(J5967,Ref!A:D,4,0)</f>
        <v>#N/A</v>
      </c>
      <c r="D5967" s="18" t="str">
        <f t="shared" si="282"/>
        <v>00/ene</v>
      </c>
      <c r="E5967" s="18">
        <f t="shared" si="281"/>
        <v>0</v>
      </c>
      <c r="F5967" s="18">
        <v>1</v>
      </c>
      <c r="G5967" s="18">
        <f t="shared" si="283"/>
        <v>0</v>
      </c>
    </row>
    <row r="5968" spans="1:7">
      <c r="A5968" t="e">
        <f>_xlfn.XLOOKUP(I5968,UTILIZADAS[Contacto1],UTILIZADAS[Source.Name],,0)</f>
        <v>#N/A</v>
      </c>
      <c r="B5968" s="18" t="e">
        <f>VLOOKUP(J5968,Ref!A:C,3,0)</f>
        <v>#N/A</v>
      </c>
      <c r="C5968" s="18" t="e">
        <f>VLOOKUP(J5968,Ref!A:D,4,0)</f>
        <v>#N/A</v>
      </c>
      <c r="D5968" s="18" t="str">
        <f t="shared" si="282"/>
        <v>00/ene</v>
      </c>
      <c r="E5968" s="18">
        <f t="shared" si="281"/>
        <v>0</v>
      </c>
      <c r="F5968" s="18">
        <v>1</v>
      </c>
      <c r="G5968" s="18">
        <f t="shared" si="283"/>
        <v>0</v>
      </c>
    </row>
    <row r="5969" spans="1:7">
      <c r="A5969" t="e">
        <f>_xlfn.XLOOKUP(I5969,UTILIZADAS[Contacto1],UTILIZADAS[Source.Name],,0)</f>
        <v>#N/A</v>
      </c>
      <c r="B5969" s="18" t="e">
        <f>VLOOKUP(J5969,Ref!A:C,3,0)</f>
        <v>#N/A</v>
      </c>
      <c r="C5969" s="18" t="e">
        <f>VLOOKUP(J5969,Ref!A:D,4,0)</f>
        <v>#N/A</v>
      </c>
      <c r="D5969" s="18" t="str">
        <f t="shared" si="282"/>
        <v>00/ene</v>
      </c>
      <c r="E5969" s="18">
        <f t="shared" si="281"/>
        <v>0</v>
      </c>
      <c r="F5969" s="18">
        <v>1</v>
      </c>
      <c r="G5969" s="18">
        <f t="shared" si="283"/>
        <v>0</v>
      </c>
    </row>
    <row r="5970" spans="1:7">
      <c r="A5970" t="e">
        <f>_xlfn.XLOOKUP(I5970,UTILIZADAS[Contacto1],UTILIZADAS[Source.Name],,0)</f>
        <v>#N/A</v>
      </c>
      <c r="B5970" s="18" t="e">
        <f>VLOOKUP(J5970,Ref!A:C,3,0)</f>
        <v>#N/A</v>
      </c>
      <c r="C5970" s="18" t="e">
        <f>VLOOKUP(J5970,Ref!A:D,4,0)</f>
        <v>#N/A</v>
      </c>
      <c r="D5970" s="18" t="str">
        <f t="shared" si="282"/>
        <v>00/ene</v>
      </c>
      <c r="E5970" s="18">
        <f t="shared" si="281"/>
        <v>0</v>
      </c>
      <c r="F5970" s="18">
        <v>1</v>
      </c>
      <c r="G5970" s="18">
        <f t="shared" si="283"/>
        <v>0</v>
      </c>
    </row>
    <row r="5971" spans="1:7">
      <c r="A5971" t="e">
        <f>_xlfn.XLOOKUP(I5971,UTILIZADAS[Contacto1],UTILIZADAS[Source.Name],,0)</f>
        <v>#N/A</v>
      </c>
      <c r="B5971" s="18" t="e">
        <f>VLOOKUP(J5971,Ref!A:C,3,0)</f>
        <v>#N/A</v>
      </c>
      <c r="C5971" s="18" t="e">
        <f>VLOOKUP(J5971,Ref!A:D,4,0)</f>
        <v>#N/A</v>
      </c>
      <c r="D5971" s="18" t="str">
        <f t="shared" si="282"/>
        <v>00/ene</v>
      </c>
      <c r="E5971" s="18">
        <f t="shared" si="281"/>
        <v>0</v>
      </c>
      <c r="F5971" s="18">
        <v>1</v>
      </c>
      <c r="G5971" s="18">
        <f t="shared" si="283"/>
        <v>0</v>
      </c>
    </row>
    <row r="5972" spans="1:7">
      <c r="A5972" t="e">
        <f>_xlfn.XLOOKUP(I5972,UTILIZADAS[Contacto1],UTILIZADAS[Source.Name],,0)</f>
        <v>#N/A</v>
      </c>
      <c r="B5972" s="18" t="e">
        <f>VLOOKUP(J5972,Ref!A:C,3,0)</f>
        <v>#N/A</v>
      </c>
      <c r="C5972" s="18" t="e">
        <f>VLOOKUP(J5972,Ref!A:D,4,0)</f>
        <v>#N/A</v>
      </c>
      <c r="D5972" s="18" t="str">
        <f t="shared" si="282"/>
        <v>00/ene</v>
      </c>
      <c r="E5972" s="18">
        <f t="shared" si="281"/>
        <v>0</v>
      </c>
      <c r="F5972" s="18">
        <v>1</v>
      </c>
      <c r="G5972" s="18">
        <f t="shared" si="283"/>
        <v>0</v>
      </c>
    </row>
    <row r="5973" spans="1:7">
      <c r="A5973" t="e">
        <f>_xlfn.XLOOKUP(I5973,UTILIZADAS[Contacto1],UTILIZADAS[Source.Name],,0)</f>
        <v>#N/A</v>
      </c>
      <c r="B5973" s="18" t="e">
        <f>VLOOKUP(J5973,Ref!A:C,3,0)</f>
        <v>#N/A</v>
      </c>
      <c r="C5973" s="18" t="e">
        <f>VLOOKUP(J5973,Ref!A:D,4,0)</f>
        <v>#N/A</v>
      </c>
      <c r="D5973" s="18" t="str">
        <f t="shared" si="282"/>
        <v>00/ene</v>
      </c>
      <c r="E5973" s="18">
        <f t="shared" si="281"/>
        <v>0</v>
      </c>
      <c r="F5973" s="18">
        <v>1</v>
      </c>
      <c r="G5973" s="18">
        <f t="shared" si="283"/>
        <v>0</v>
      </c>
    </row>
    <row r="5974" spans="1:7">
      <c r="A5974" t="e">
        <f>_xlfn.XLOOKUP(I5974,UTILIZADAS[Contacto1],UTILIZADAS[Source.Name],,0)</f>
        <v>#N/A</v>
      </c>
      <c r="B5974" s="18" t="e">
        <f>VLOOKUP(J5974,Ref!A:C,3,0)</f>
        <v>#N/A</v>
      </c>
      <c r="C5974" s="18" t="e">
        <f>VLOOKUP(J5974,Ref!A:D,4,0)</f>
        <v>#N/A</v>
      </c>
      <c r="D5974" s="18" t="str">
        <f t="shared" si="282"/>
        <v>00/ene</v>
      </c>
      <c r="E5974" s="18">
        <f t="shared" si="281"/>
        <v>0</v>
      </c>
      <c r="F5974" s="18">
        <v>1</v>
      </c>
      <c r="G5974" s="18">
        <f t="shared" si="283"/>
        <v>0</v>
      </c>
    </row>
    <row r="5975" spans="1:7">
      <c r="A5975" t="e">
        <f>_xlfn.XLOOKUP(I5975,UTILIZADAS[Contacto1],UTILIZADAS[Source.Name],,0)</f>
        <v>#N/A</v>
      </c>
      <c r="B5975" s="18" t="e">
        <f>VLOOKUP(J5975,Ref!A:C,3,0)</f>
        <v>#N/A</v>
      </c>
      <c r="C5975" s="18" t="e">
        <f>VLOOKUP(J5975,Ref!A:D,4,0)</f>
        <v>#N/A</v>
      </c>
      <c r="D5975" s="18" t="str">
        <f t="shared" si="282"/>
        <v>00/ene</v>
      </c>
      <c r="E5975" s="18">
        <f t="shared" si="281"/>
        <v>0</v>
      </c>
      <c r="F5975" s="18">
        <v>1</v>
      </c>
      <c r="G5975" s="18">
        <f t="shared" si="283"/>
        <v>0</v>
      </c>
    </row>
    <row r="5976" spans="1:7">
      <c r="A5976" t="e">
        <f>_xlfn.XLOOKUP(I5976,UTILIZADAS[Contacto1],UTILIZADAS[Source.Name],,0)</f>
        <v>#N/A</v>
      </c>
      <c r="B5976" s="18" t="e">
        <f>VLOOKUP(J5976,Ref!A:C,3,0)</f>
        <v>#N/A</v>
      </c>
      <c r="C5976" s="18" t="e">
        <f>VLOOKUP(J5976,Ref!A:D,4,0)</f>
        <v>#N/A</v>
      </c>
      <c r="D5976" s="18" t="str">
        <f t="shared" si="282"/>
        <v>00/ene</v>
      </c>
      <c r="E5976" s="18">
        <f t="shared" si="281"/>
        <v>0</v>
      </c>
      <c r="F5976" s="18">
        <v>1</v>
      </c>
      <c r="G5976" s="18">
        <f t="shared" si="283"/>
        <v>0</v>
      </c>
    </row>
    <row r="5977" spans="1:7">
      <c r="A5977" t="e">
        <f>_xlfn.XLOOKUP(I5977,UTILIZADAS[Contacto1],UTILIZADAS[Source.Name],,0)</f>
        <v>#N/A</v>
      </c>
      <c r="B5977" s="18" t="e">
        <f>VLOOKUP(J5977,Ref!A:C,3,0)</f>
        <v>#N/A</v>
      </c>
      <c r="C5977" s="18" t="e">
        <f>VLOOKUP(J5977,Ref!A:D,4,0)</f>
        <v>#N/A</v>
      </c>
      <c r="D5977" s="18" t="str">
        <f t="shared" si="282"/>
        <v>00/ene</v>
      </c>
      <c r="E5977" s="18">
        <f t="shared" si="281"/>
        <v>0</v>
      </c>
      <c r="F5977" s="18">
        <v>1</v>
      </c>
      <c r="G5977" s="18">
        <f t="shared" si="283"/>
        <v>0</v>
      </c>
    </row>
    <row r="5978" spans="1:7">
      <c r="A5978" t="e">
        <f>_xlfn.XLOOKUP(I5978,UTILIZADAS[Contacto1],UTILIZADAS[Source.Name],,0)</f>
        <v>#N/A</v>
      </c>
      <c r="B5978" s="18" t="e">
        <f>VLOOKUP(J5978,Ref!A:C,3,0)</f>
        <v>#N/A</v>
      </c>
      <c r="C5978" s="18" t="e">
        <f>VLOOKUP(J5978,Ref!A:D,4,0)</f>
        <v>#N/A</v>
      </c>
      <c r="D5978" s="18" t="str">
        <f t="shared" si="282"/>
        <v>00/ene</v>
      </c>
      <c r="E5978" s="18">
        <f t="shared" si="281"/>
        <v>0</v>
      </c>
      <c r="F5978" s="18">
        <v>1</v>
      </c>
      <c r="G5978" s="18">
        <f t="shared" si="283"/>
        <v>0</v>
      </c>
    </row>
    <row r="5979" spans="1:7">
      <c r="A5979" t="e">
        <f>_xlfn.XLOOKUP(I5979,UTILIZADAS[Contacto1],UTILIZADAS[Source.Name],,0)</f>
        <v>#N/A</v>
      </c>
      <c r="B5979" s="18" t="e">
        <f>VLOOKUP(J5979,Ref!A:C,3,0)</f>
        <v>#N/A</v>
      </c>
      <c r="C5979" s="18" t="e">
        <f>VLOOKUP(J5979,Ref!A:D,4,0)</f>
        <v>#N/A</v>
      </c>
      <c r="D5979" s="18" t="str">
        <f t="shared" si="282"/>
        <v>00/ene</v>
      </c>
      <c r="E5979" s="18">
        <f t="shared" si="281"/>
        <v>0</v>
      </c>
      <c r="F5979" s="18">
        <v>1</v>
      </c>
      <c r="G5979" s="18">
        <f t="shared" si="283"/>
        <v>0</v>
      </c>
    </row>
    <row r="5980" spans="1:7">
      <c r="A5980" t="e">
        <f>_xlfn.XLOOKUP(I5980,UTILIZADAS[Contacto1],UTILIZADAS[Source.Name],,0)</f>
        <v>#N/A</v>
      </c>
      <c r="B5980" s="18" t="e">
        <f>VLOOKUP(J5980,Ref!A:C,3,0)</f>
        <v>#N/A</v>
      </c>
      <c r="C5980" s="18" t="e">
        <f>VLOOKUP(J5980,Ref!A:D,4,0)</f>
        <v>#N/A</v>
      </c>
      <c r="D5980" s="18" t="str">
        <f t="shared" si="282"/>
        <v>00/ene</v>
      </c>
      <c r="E5980" s="18">
        <f t="shared" si="281"/>
        <v>0</v>
      </c>
      <c r="F5980" s="18">
        <v>1</v>
      </c>
      <c r="G5980" s="18">
        <f t="shared" si="283"/>
        <v>0</v>
      </c>
    </row>
    <row r="5981" spans="1:7">
      <c r="A5981" t="e">
        <f>_xlfn.XLOOKUP(I5981,UTILIZADAS[Contacto1],UTILIZADAS[Source.Name],,0)</f>
        <v>#N/A</v>
      </c>
      <c r="B5981" s="18" t="e">
        <f>VLOOKUP(J5981,Ref!A:C,3,0)</f>
        <v>#N/A</v>
      </c>
      <c r="C5981" s="18" t="e">
        <f>VLOOKUP(J5981,Ref!A:D,4,0)</f>
        <v>#N/A</v>
      </c>
      <c r="D5981" s="18" t="str">
        <f t="shared" si="282"/>
        <v>00/ene</v>
      </c>
      <c r="E5981" s="18">
        <f t="shared" si="281"/>
        <v>0</v>
      </c>
      <c r="F5981" s="18">
        <v>1</v>
      </c>
      <c r="G5981" s="18">
        <f t="shared" si="283"/>
        <v>0</v>
      </c>
    </row>
    <row r="5982" spans="1:7">
      <c r="A5982" t="e">
        <f>_xlfn.XLOOKUP(I5982,UTILIZADAS[Contacto1],UTILIZADAS[Source.Name],,0)</f>
        <v>#N/A</v>
      </c>
      <c r="B5982" s="18" t="e">
        <f>VLOOKUP(J5982,Ref!A:C,3,0)</f>
        <v>#N/A</v>
      </c>
      <c r="C5982" s="18" t="e">
        <f>VLOOKUP(J5982,Ref!A:D,4,0)</f>
        <v>#N/A</v>
      </c>
      <c r="D5982" s="18" t="str">
        <f t="shared" si="282"/>
        <v>00/ene</v>
      </c>
      <c r="E5982" s="18">
        <f t="shared" si="281"/>
        <v>0</v>
      </c>
      <c r="F5982" s="18">
        <v>1</v>
      </c>
      <c r="G5982" s="18">
        <f t="shared" si="283"/>
        <v>0</v>
      </c>
    </row>
    <row r="5983" spans="1:7">
      <c r="A5983" t="e">
        <f>_xlfn.XLOOKUP(I5983,UTILIZADAS[Contacto1],UTILIZADAS[Source.Name],,0)</f>
        <v>#N/A</v>
      </c>
      <c r="B5983" s="18" t="e">
        <f>VLOOKUP(J5983,Ref!A:C,3,0)</f>
        <v>#N/A</v>
      </c>
      <c r="C5983" s="18" t="e">
        <f>VLOOKUP(J5983,Ref!A:D,4,0)</f>
        <v>#N/A</v>
      </c>
      <c r="D5983" s="18" t="str">
        <f t="shared" si="282"/>
        <v>00/ene</v>
      </c>
      <c r="E5983" s="18">
        <f t="shared" si="281"/>
        <v>0</v>
      </c>
      <c r="F5983" s="18">
        <v>1</v>
      </c>
      <c r="G5983" s="18">
        <f t="shared" si="283"/>
        <v>0</v>
      </c>
    </row>
    <row r="5984" spans="1:7">
      <c r="A5984" t="e">
        <f>_xlfn.XLOOKUP(I5984,UTILIZADAS[Contacto1],UTILIZADAS[Source.Name],,0)</f>
        <v>#N/A</v>
      </c>
      <c r="B5984" s="18" t="e">
        <f>VLOOKUP(J5984,Ref!A:C,3,0)</f>
        <v>#N/A</v>
      </c>
      <c r="C5984" s="18" t="e">
        <f>VLOOKUP(J5984,Ref!A:D,4,0)</f>
        <v>#N/A</v>
      </c>
      <c r="D5984" s="18" t="str">
        <f t="shared" si="282"/>
        <v>00/ene</v>
      </c>
      <c r="E5984" s="18">
        <f t="shared" si="281"/>
        <v>0</v>
      </c>
      <c r="F5984" s="18">
        <v>1</v>
      </c>
      <c r="G5984" s="18">
        <f t="shared" si="283"/>
        <v>0</v>
      </c>
    </row>
    <row r="5985" spans="1:7">
      <c r="A5985" t="e">
        <f>_xlfn.XLOOKUP(I5985,UTILIZADAS[Contacto1],UTILIZADAS[Source.Name],,0)</f>
        <v>#N/A</v>
      </c>
      <c r="B5985" s="18" t="e">
        <f>VLOOKUP(J5985,Ref!A:C,3,0)</f>
        <v>#N/A</v>
      </c>
      <c r="C5985" s="18" t="e">
        <f>VLOOKUP(J5985,Ref!A:D,4,0)</f>
        <v>#N/A</v>
      </c>
      <c r="D5985" s="18" t="str">
        <f t="shared" si="282"/>
        <v>00/ene</v>
      </c>
      <c r="E5985" s="18">
        <f t="shared" si="281"/>
        <v>0</v>
      </c>
      <c r="F5985" s="18">
        <v>1</v>
      </c>
      <c r="G5985" s="18">
        <f t="shared" si="283"/>
        <v>0</v>
      </c>
    </row>
    <row r="5986" spans="1:7">
      <c r="A5986" t="e">
        <f>_xlfn.XLOOKUP(I5986,UTILIZADAS[Contacto1],UTILIZADAS[Source.Name],,0)</f>
        <v>#N/A</v>
      </c>
      <c r="B5986" s="18" t="e">
        <f>VLOOKUP(J5986,Ref!A:C,3,0)</f>
        <v>#N/A</v>
      </c>
      <c r="C5986" s="18" t="e">
        <f>VLOOKUP(J5986,Ref!A:D,4,0)</f>
        <v>#N/A</v>
      </c>
      <c r="D5986" s="18" t="str">
        <f t="shared" si="282"/>
        <v>00/ene</v>
      </c>
      <c r="E5986" s="18">
        <f t="shared" si="281"/>
        <v>0</v>
      </c>
      <c r="F5986" s="18">
        <v>1</v>
      </c>
      <c r="G5986" s="18">
        <f t="shared" si="283"/>
        <v>0</v>
      </c>
    </row>
    <row r="5987" spans="1:7">
      <c r="A5987" t="e">
        <f>_xlfn.XLOOKUP(I5987,UTILIZADAS[Contacto1],UTILIZADAS[Source.Name],,0)</f>
        <v>#N/A</v>
      </c>
      <c r="B5987" s="18" t="e">
        <f>VLOOKUP(J5987,Ref!A:C,3,0)</f>
        <v>#N/A</v>
      </c>
      <c r="C5987" s="18" t="e">
        <f>VLOOKUP(J5987,Ref!A:D,4,0)</f>
        <v>#N/A</v>
      </c>
      <c r="D5987" s="18" t="str">
        <f t="shared" si="282"/>
        <v>00/ene</v>
      </c>
      <c r="E5987" s="18">
        <f t="shared" si="281"/>
        <v>0</v>
      </c>
      <c r="F5987" s="18">
        <v>1</v>
      </c>
      <c r="G5987" s="18">
        <f t="shared" si="283"/>
        <v>0</v>
      </c>
    </row>
    <row r="5988" spans="1:7">
      <c r="A5988" t="e">
        <f>_xlfn.XLOOKUP(I5988,UTILIZADAS[Contacto1],UTILIZADAS[Source.Name],,0)</f>
        <v>#N/A</v>
      </c>
      <c r="B5988" s="18" t="e">
        <f>VLOOKUP(J5988,Ref!A:C,3,0)</f>
        <v>#N/A</v>
      </c>
      <c r="C5988" s="18" t="e">
        <f>VLOOKUP(J5988,Ref!A:D,4,0)</f>
        <v>#N/A</v>
      </c>
      <c r="D5988" s="18" t="str">
        <f t="shared" si="282"/>
        <v>00/ene</v>
      </c>
      <c r="E5988" s="18">
        <f t="shared" si="281"/>
        <v>0</v>
      </c>
      <c r="F5988" s="18">
        <v>1</v>
      </c>
      <c r="G5988" s="18">
        <f t="shared" si="283"/>
        <v>0</v>
      </c>
    </row>
    <row r="5989" spans="1:7">
      <c r="A5989" t="e">
        <f>_xlfn.XLOOKUP(I5989,UTILIZADAS[Contacto1],UTILIZADAS[Source.Name],,0)</f>
        <v>#N/A</v>
      </c>
      <c r="B5989" s="18" t="e">
        <f>VLOOKUP(J5989,Ref!A:C,3,0)</f>
        <v>#N/A</v>
      </c>
      <c r="C5989" s="18" t="e">
        <f>VLOOKUP(J5989,Ref!A:D,4,0)</f>
        <v>#N/A</v>
      </c>
      <c r="D5989" s="18" t="str">
        <f t="shared" si="282"/>
        <v>00/ene</v>
      </c>
      <c r="E5989" s="18">
        <f t="shared" si="281"/>
        <v>0</v>
      </c>
      <c r="F5989" s="18">
        <v>1</v>
      </c>
      <c r="G5989" s="18">
        <f t="shared" si="283"/>
        <v>0</v>
      </c>
    </row>
    <row r="5990" spans="1:7">
      <c r="A5990" t="e">
        <f>_xlfn.XLOOKUP(I5990,UTILIZADAS[Contacto1],UTILIZADAS[Source.Name],,0)</f>
        <v>#N/A</v>
      </c>
      <c r="B5990" s="18" t="e">
        <f>VLOOKUP(J5990,Ref!A:C,3,0)</f>
        <v>#N/A</v>
      </c>
      <c r="C5990" s="18" t="e">
        <f>VLOOKUP(J5990,Ref!A:D,4,0)</f>
        <v>#N/A</v>
      </c>
      <c r="D5990" s="18" t="str">
        <f t="shared" si="282"/>
        <v>00/ene</v>
      </c>
      <c r="E5990" s="18">
        <f t="shared" si="281"/>
        <v>0</v>
      </c>
      <c r="F5990" s="18">
        <v>1</v>
      </c>
      <c r="G5990" s="18">
        <f t="shared" si="283"/>
        <v>0</v>
      </c>
    </row>
    <row r="5991" spans="1:7">
      <c r="A5991" t="e">
        <f>_xlfn.XLOOKUP(I5991,UTILIZADAS[Contacto1],UTILIZADAS[Source.Name],,0)</f>
        <v>#N/A</v>
      </c>
      <c r="B5991" s="18" t="e">
        <f>VLOOKUP(J5991,Ref!A:C,3,0)</f>
        <v>#N/A</v>
      </c>
      <c r="C5991" s="18" t="e">
        <f>VLOOKUP(J5991,Ref!A:D,4,0)</f>
        <v>#N/A</v>
      </c>
      <c r="D5991" s="18" t="str">
        <f t="shared" si="282"/>
        <v>00/ene</v>
      </c>
      <c r="E5991" s="18">
        <f t="shared" si="281"/>
        <v>0</v>
      </c>
      <c r="F5991" s="18">
        <v>1</v>
      </c>
      <c r="G5991" s="18">
        <f t="shared" si="283"/>
        <v>0</v>
      </c>
    </row>
    <row r="5992" spans="1:7">
      <c r="A5992" t="e">
        <f>_xlfn.XLOOKUP(I5992,UTILIZADAS[Contacto1],UTILIZADAS[Source.Name],,0)</f>
        <v>#N/A</v>
      </c>
      <c r="B5992" s="18" t="e">
        <f>VLOOKUP(J5992,Ref!A:C,3,0)</f>
        <v>#N/A</v>
      </c>
      <c r="C5992" s="18" t="e">
        <f>VLOOKUP(J5992,Ref!A:D,4,0)</f>
        <v>#N/A</v>
      </c>
      <c r="D5992" s="18" t="str">
        <f t="shared" si="282"/>
        <v>00/ene</v>
      </c>
      <c r="E5992" s="18">
        <f t="shared" si="281"/>
        <v>0</v>
      </c>
      <c r="F5992" s="18">
        <v>1</v>
      </c>
      <c r="G5992" s="18">
        <f t="shared" si="283"/>
        <v>0</v>
      </c>
    </row>
    <row r="5993" spans="1:7">
      <c r="A5993" t="e">
        <f>_xlfn.XLOOKUP(I5993,UTILIZADAS[Contacto1],UTILIZADAS[Source.Name],,0)</f>
        <v>#N/A</v>
      </c>
      <c r="B5993" s="18" t="e">
        <f>VLOOKUP(J5993,Ref!A:C,3,0)</f>
        <v>#N/A</v>
      </c>
      <c r="C5993" s="18" t="e">
        <f>VLOOKUP(J5993,Ref!A:D,4,0)</f>
        <v>#N/A</v>
      </c>
      <c r="D5993" s="18" t="str">
        <f t="shared" si="282"/>
        <v>00/ene</v>
      </c>
      <c r="E5993" s="18">
        <f t="shared" si="281"/>
        <v>0</v>
      </c>
      <c r="F5993" s="18">
        <v>1</v>
      </c>
      <c r="G5993" s="18">
        <f t="shared" si="283"/>
        <v>0</v>
      </c>
    </row>
    <row r="5994" spans="1:7">
      <c r="A5994" t="e">
        <f>_xlfn.XLOOKUP(I5994,UTILIZADAS[Contacto1],UTILIZADAS[Source.Name],,0)</f>
        <v>#N/A</v>
      </c>
      <c r="B5994" s="18" t="e">
        <f>VLOOKUP(J5994,Ref!A:C,3,0)</f>
        <v>#N/A</v>
      </c>
      <c r="C5994" s="18" t="e">
        <f>VLOOKUP(J5994,Ref!A:D,4,0)</f>
        <v>#N/A</v>
      </c>
      <c r="D5994" s="18" t="str">
        <f t="shared" si="282"/>
        <v>00/ene</v>
      </c>
      <c r="E5994" s="18">
        <f t="shared" si="281"/>
        <v>0</v>
      </c>
      <c r="F5994" s="18">
        <v>1</v>
      </c>
      <c r="G5994" s="18">
        <f t="shared" si="283"/>
        <v>0</v>
      </c>
    </row>
    <row r="5995" spans="1:7">
      <c r="A5995" t="e">
        <f>_xlfn.XLOOKUP(I5995,UTILIZADAS[Contacto1],UTILIZADAS[Source.Name],,0)</f>
        <v>#N/A</v>
      </c>
      <c r="B5995" s="18" t="e">
        <f>VLOOKUP(J5995,Ref!A:C,3,0)</f>
        <v>#N/A</v>
      </c>
      <c r="C5995" s="18" t="e">
        <f>VLOOKUP(J5995,Ref!A:D,4,0)</f>
        <v>#N/A</v>
      </c>
      <c r="D5995" s="18" t="str">
        <f t="shared" si="282"/>
        <v>00/ene</v>
      </c>
      <c r="E5995" s="18">
        <f t="shared" si="281"/>
        <v>0</v>
      </c>
      <c r="F5995" s="18">
        <v>1</v>
      </c>
      <c r="G5995" s="18">
        <f t="shared" si="283"/>
        <v>0</v>
      </c>
    </row>
    <row r="5996" spans="1:7">
      <c r="A5996" t="e">
        <f>_xlfn.XLOOKUP(I5996,UTILIZADAS[Contacto1],UTILIZADAS[Source.Name],,0)</f>
        <v>#N/A</v>
      </c>
      <c r="B5996" s="18" t="e">
        <f>VLOOKUP(J5996,Ref!A:C,3,0)</f>
        <v>#N/A</v>
      </c>
      <c r="C5996" s="18" t="e">
        <f>VLOOKUP(J5996,Ref!A:D,4,0)</f>
        <v>#N/A</v>
      </c>
      <c r="D5996" s="18" t="str">
        <f t="shared" si="282"/>
        <v>00/ene</v>
      </c>
      <c r="E5996" s="18">
        <f t="shared" si="281"/>
        <v>0</v>
      </c>
      <c r="F5996" s="18">
        <v>1</v>
      </c>
      <c r="G5996" s="18">
        <f t="shared" si="283"/>
        <v>0</v>
      </c>
    </row>
    <row r="5997" spans="1:7">
      <c r="A5997" t="e">
        <f>_xlfn.XLOOKUP(I5997,UTILIZADAS[Contacto1],UTILIZADAS[Source.Name],,0)</f>
        <v>#N/A</v>
      </c>
      <c r="B5997" s="18" t="e">
        <f>VLOOKUP(J5997,Ref!A:C,3,0)</f>
        <v>#N/A</v>
      </c>
      <c r="C5997" s="18" t="e">
        <f>VLOOKUP(J5997,Ref!A:D,4,0)</f>
        <v>#N/A</v>
      </c>
      <c r="D5997" s="18" t="str">
        <f t="shared" si="282"/>
        <v>00/ene</v>
      </c>
      <c r="E5997" s="18">
        <f t="shared" si="281"/>
        <v>0</v>
      </c>
      <c r="F5997" s="18">
        <v>1</v>
      </c>
      <c r="G5997" s="18">
        <f t="shared" si="283"/>
        <v>0</v>
      </c>
    </row>
    <row r="5998" spans="1:7">
      <c r="A5998" t="e">
        <f>_xlfn.XLOOKUP(I5998,UTILIZADAS[Contacto1],UTILIZADAS[Source.Name],,0)</f>
        <v>#N/A</v>
      </c>
      <c r="B5998" s="18" t="e">
        <f>VLOOKUP(J5998,Ref!A:C,3,0)</f>
        <v>#N/A</v>
      </c>
      <c r="C5998" s="18" t="e">
        <f>VLOOKUP(J5998,Ref!A:D,4,0)</f>
        <v>#N/A</v>
      </c>
      <c r="D5998" s="18" t="str">
        <f t="shared" si="282"/>
        <v>00/ene</v>
      </c>
      <c r="E5998" s="18">
        <f t="shared" si="281"/>
        <v>0</v>
      </c>
      <c r="F5998" s="18">
        <v>1</v>
      </c>
      <c r="G5998" s="18">
        <f t="shared" si="283"/>
        <v>0</v>
      </c>
    </row>
    <row r="5999" spans="1:7">
      <c r="A5999" t="e">
        <f>_xlfn.XLOOKUP(I5999,UTILIZADAS[Contacto1],UTILIZADAS[Source.Name],,0)</f>
        <v>#N/A</v>
      </c>
      <c r="B5999" s="18" t="e">
        <f>VLOOKUP(J5999,Ref!A:C,3,0)</f>
        <v>#N/A</v>
      </c>
      <c r="C5999" s="18" t="e">
        <f>VLOOKUP(J5999,Ref!A:D,4,0)</f>
        <v>#N/A</v>
      </c>
      <c r="D5999" s="18" t="str">
        <f t="shared" si="282"/>
        <v>00/ene</v>
      </c>
      <c r="E5999" s="18">
        <f t="shared" si="281"/>
        <v>0</v>
      </c>
      <c r="F5999" s="18">
        <v>1</v>
      </c>
      <c r="G5999" s="18">
        <f t="shared" si="283"/>
        <v>0</v>
      </c>
    </row>
    <row r="6000" spans="1:7">
      <c r="A6000" t="e">
        <f>_xlfn.XLOOKUP(I6000,UTILIZADAS[Contacto1],UTILIZADAS[Source.Name],,0)</f>
        <v>#N/A</v>
      </c>
      <c r="B6000" s="18" t="e">
        <f>VLOOKUP(J6000,Ref!A:C,3,0)</f>
        <v>#N/A</v>
      </c>
      <c r="C6000" s="18" t="e">
        <f>VLOOKUP(J6000,Ref!A:D,4,0)</f>
        <v>#N/A</v>
      </c>
      <c r="D6000" s="18" t="str">
        <f t="shared" si="282"/>
        <v>00/ene</v>
      </c>
      <c r="E6000" s="18">
        <f t="shared" si="281"/>
        <v>0</v>
      </c>
      <c r="F6000" s="18">
        <v>1</v>
      </c>
      <c r="G6000" s="18">
        <f t="shared" si="283"/>
        <v>0</v>
      </c>
    </row>
    <row r="6001" spans="1:7">
      <c r="A6001" t="e">
        <f>_xlfn.XLOOKUP(I6001,UTILIZADAS[Contacto1],UTILIZADAS[Source.Name],,0)</f>
        <v>#N/A</v>
      </c>
      <c r="B6001" s="18" t="e">
        <f>VLOOKUP(J6001,Ref!A:C,3,0)</f>
        <v>#N/A</v>
      </c>
      <c r="C6001" s="18" t="e">
        <f>VLOOKUP(J6001,Ref!A:D,4,0)</f>
        <v>#N/A</v>
      </c>
      <c r="D6001" s="18" t="str">
        <f t="shared" si="282"/>
        <v>00/ene</v>
      </c>
      <c r="E6001" s="18">
        <f t="shared" si="281"/>
        <v>0</v>
      </c>
      <c r="F6001" s="18">
        <v>1</v>
      </c>
      <c r="G6001" s="18">
        <f t="shared" si="283"/>
        <v>0</v>
      </c>
    </row>
    <row r="6002" spans="1:7">
      <c r="A6002" t="e">
        <f>_xlfn.XLOOKUP(I6002,UTILIZADAS[Contacto1],UTILIZADAS[Source.Name],,0)</f>
        <v>#N/A</v>
      </c>
      <c r="B6002" s="18" t="e">
        <f>VLOOKUP(J6002,Ref!A:C,3,0)</f>
        <v>#N/A</v>
      </c>
      <c r="C6002" s="18" t="e">
        <f>VLOOKUP(J6002,Ref!A:D,4,0)</f>
        <v>#N/A</v>
      </c>
      <c r="D6002" s="18" t="str">
        <f t="shared" si="282"/>
        <v>00/ene</v>
      </c>
      <c r="E6002" s="18">
        <f t="shared" si="281"/>
        <v>0</v>
      </c>
      <c r="F6002" s="18">
        <v>1</v>
      </c>
      <c r="G6002" s="18">
        <f t="shared" si="283"/>
        <v>0</v>
      </c>
    </row>
    <row r="6003" spans="1:7">
      <c r="A6003" t="e">
        <f>_xlfn.XLOOKUP(I6003,UTILIZADAS[Contacto1],UTILIZADAS[Source.Name],,0)</f>
        <v>#N/A</v>
      </c>
      <c r="B6003" s="18" t="e">
        <f>VLOOKUP(J6003,Ref!A:C,3,0)</f>
        <v>#N/A</v>
      </c>
      <c r="C6003" s="18" t="e">
        <f>VLOOKUP(J6003,Ref!A:D,4,0)</f>
        <v>#N/A</v>
      </c>
      <c r="D6003" s="18" t="str">
        <f t="shared" si="282"/>
        <v>00/ene</v>
      </c>
      <c r="E6003" s="18">
        <f t="shared" si="281"/>
        <v>0</v>
      </c>
      <c r="F6003" s="18">
        <v>1</v>
      </c>
      <c r="G6003" s="18">
        <f t="shared" si="283"/>
        <v>0</v>
      </c>
    </row>
    <row r="6004" spans="1:7">
      <c r="A6004" t="e">
        <f>_xlfn.XLOOKUP(I6004,UTILIZADAS[Contacto1],UTILIZADAS[Source.Name],,0)</f>
        <v>#N/A</v>
      </c>
      <c r="B6004" s="18" t="e">
        <f>VLOOKUP(J6004,Ref!A:C,3,0)</f>
        <v>#N/A</v>
      </c>
      <c r="C6004" s="18" t="e">
        <f>VLOOKUP(J6004,Ref!A:D,4,0)</f>
        <v>#N/A</v>
      </c>
      <c r="D6004" s="18" t="str">
        <f t="shared" si="282"/>
        <v>00/ene</v>
      </c>
      <c r="E6004" s="18">
        <f t="shared" si="281"/>
        <v>0</v>
      </c>
      <c r="F6004" s="18">
        <v>1</v>
      </c>
      <c r="G6004" s="18">
        <f t="shared" si="283"/>
        <v>0</v>
      </c>
    </row>
    <row r="6005" spans="1:7">
      <c r="A6005" t="e">
        <f>_xlfn.XLOOKUP(I6005,UTILIZADAS[Contacto1],UTILIZADAS[Source.Name],,0)</f>
        <v>#N/A</v>
      </c>
      <c r="B6005" s="18" t="e">
        <f>VLOOKUP(J6005,Ref!A:C,3,0)</f>
        <v>#N/A</v>
      </c>
      <c r="C6005" s="18" t="e">
        <f>VLOOKUP(J6005,Ref!A:D,4,0)</f>
        <v>#N/A</v>
      </c>
      <c r="D6005" s="18" t="str">
        <f t="shared" si="282"/>
        <v>00/ene</v>
      </c>
      <c r="E6005" s="18">
        <f t="shared" si="281"/>
        <v>0</v>
      </c>
      <c r="F6005" s="18">
        <v>1</v>
      </c>
      <c r="G6005" s="18">
        <f t="shared" si="283"/>
        <v>0</v>
      </c>
    </row>
    <row r="6006" spans="1:7">
      <c r="A6006" t="e">
        <f>_xlfn.XLOOKUP(I6006,UTILIZADAS[Contacto1],UTILIZADAS[Source.Name],,0)</f>
        <v>#N/A</v>
      </c>
      <c r="B6006" s="18" t="e">
        <f>VLOOKUP(J6006,Ref!A:C,3,0)</f>
        <v>#N/A</v>
      </c>
      <c r="C6006" s="18" t="e">
        <f>VLOOKUP(J6006,Ref!A:D,4,0)</f>
        <v>#N/A</v>
      </c>
      <c r="D6006" s="18" t="str">
        <f t="shared" si="282"/>
        <v>00/ene</v>
      </c>
      <c r="E6006" s="18">
        <f t="shared" si="281"/>
        <v>0</v>
      </c>
      <c r="F6006" s="18">
        <v>1</v>
      </c>
      <c r="G6006" s="18">
        <f t="shared" si="283"/>
        <v>0</v>
      </c>
    </row>
    <row r="6007" spans="1:7">
      <c r="A6007" t="e">
        <f>_xlfn.XLOOKUP(I6007,UTILIZADAS[Contacto1],UTILIZADAS[Source.Name],,0)</f>
        <v>#N/A</v>
      </c>
      <c r="B6007" s="18" t="e">
        <f>VLOOKUP(J6007,Ref!A:C,3,0)</f>
        <v>#N/A</v>
      </c>
      <c r="C6007" s="18" t="e">
        <f>VLOOKUP(J6007,Ref!A:D,4,0)</f>
        <v>#N/A</v>
      </c>
      <c r="D6007" s="18" t="str">
        <f t="shared" si="282"/>
        <v>00/ene</v>
      </c>
      <c r="E6007" s="18">
        <f t="shared" si="281"/>
        <v>0</v>
      </c>
      <c r="F6007" s="18">
        <v>1</v>
      </c>
      <c r="G6007" s="18">
        <f t="shared" si="283"/>
        <v>0</v>
      </c>
    </row>
    <row r="6008" spans="1:7">
      <c r="A6008" t="e">
        <f>_xlfn.XLOOKUP(I6008,UTILIZADAS[Contacto1],UTILIZADAS[Source.Name],,0)</f>
        <v>#N/A</v>
      </c>
      <c r="B6008" s="18" t="e">
        <f>VLOOKUP(J6008,Ref!A:C,3,0)</f>
        <v>#N/A</v>
      </c>
      <c r="C6008" s="18" t="e">
        <f>VLOOKUP(J6008,Ref!A:D,4,0)</f>
        <v>#N/A</v>
      </c>
      <c r="D6008" s="18" t="str">
        <f t="shared" si="282"/>
        <v>00/ene</v>
      </c>
      <c r="E6008" s="18">
        <f t="shared" si="281"/>
        <v>0</v>
      </c>
      <c r="F6008" s="18">
        <v>1</v>
      </c>
      <c r="G6008" s="18">
        <f t="shared" si="283"/>
        <v>0</v>
      </c>
    </row>
    <row r="6009" spans="1:7">
      <c r="A6009" t="e">
        <f>_xlfn.XLOOKUP(I6009,UTILIZADAS[Contacto1],UTILIZADAS[Source.Name],,0)</f>
        <v>#N/A</v>
      </c>
      <c r="B6009" s="18" t="e">
        <f>VLOOKUP(J6009,Ref!A:C,3,0)</f>
        <v>#N/A</v>
      </c>
      <c r="C6009" s="18" t="e">
        <f>VLOOKUP(J6009,Ref!A:D,4,0)</f>
        <v>#N/A</v>
      </c>
      <c r="D6009" s="18" t="str">
        <f t="shared" si="282"/>
        <v>00/ene</v>
      </c>
      <c r="E6009" s="18">
        <f t="shared" si="281"/>
        <v>0</v>
      </c>
      <c r="F6009" s="18">
        <v>1</v>
      </c>
      <c r="G6009" s="18">
        <f t="shared" si="283"/>
        <v>0</v>
      </c>
    </row>
    <row r="6010" spans="1:7">
      <c r="A6010" t="e">
        <f>_xlfn.XLOOKUP(I6010,UTILIZADAS[Contacto1],UTILIZADAS[Source.Name],,0)</f>
        <v>#N/A</v>
      </c>
      <c r="B6010" s="18" t="e">
        <f>VLOOKUP(J6010,Ref!A:C,3,0)</f>
        <v>#N/A</v>
      </c>
      <c r="C6010" s="18" t="e">
        <f>VLOOKUP(J6010,Ref!A:D,4,0)</f>
        <v>#N/A</v>
      </c>
      <c r="D6010" s="18" t="str">
        <f t="shared" si="282"/>
        <v>00/ene</v>
      </c>
      <c r="E6010" s="18">
        <f t="shared" si="281"/>
        <v>0</v>
      </c>
      <c r="F6010" s="18">
        <v>1</v>
      </c>
      <c r="G6010" s="18">
        <f t="shared" si="283"/>
        <v>0</v>
      </c>
    </row>
    <row r="6011" spans="1:7">
      <c r="A6011" t="e">
        <f>_xlfn.XLOOKUP(I6011,UTILIZADAS[Contacto1],UTILIZADAS[Source.Name],,0)</f>
        <v>#N/A</v>
      </c>
      <c r="B6011" s="18" t="e">
        <f>VLOOKUP(J6011,Ref!A:C,3,0)</f>
        <v>#N/A</v>
      </c>
      <c r="C6011" s="18" t="e">
        <f>VLOOKUP(J6011,Ref!A:D,4,0)</f>
        <v>#N/A</v>
      </c>
      <c r="D6011" s="18" t="str">
        <f t="shared" si="282"/>
        <v>00/ene</v>
      </c>
      <c r="E6011" s="18">
        <f t="shared" si="281"/>
        <v>0</v>
      </c>
      <c r="F6011" s="18">
        <v>1</v>
      </c>
      <c r="G6011" s="18">
        <f t="shared" si="283"/>
        <v>0</v>
      </c>
    </row>
    <row r="6012" spans="1:7">
      <c r="A6012" t="e">
        <f>_xlfn.XLOOKUP(I6012,UTILIZADAS[Contacto1],UTILIZADAS[Source.Name],,0)</f>
        <v>#N/A</v>
      </c>
      <c r="B6012" s="18" t="e">
        <f>VLOOKUP(J6012,Ref!A:C,3,0)</f>
        <v>#N/A</v>
      </c>
      <c r="C6012" s="18" t="e">
        <f>VLOOKUP(J6012,Ref!A:D,4,0)</f>
        <v>#N/A</v>
      </c>
      <c r="D6012" s="18" t="str">
        <f t="shared" si="282"/>
        <v>00/ene</v>
      </c>
      <c r="E6012" s="18">
        <f t="shared" si="281"/>
        <v>0</v>
      </c>
      <c r="F6012" s="18">
        <v>1</v>
      </c>
      <c r="G6012" s="18">
        <f t="shared" si="283"/>
        <v>0</v>
      </c>
    </row>
    <row r="6013" spans="1:7">
      <c r="A6013" t="e">
        <f>_xlfn.XLOOKUP(I6013,UTILIZADAS[Contacto1],UTILIZADAS[Source.Name],,0)</f>
        <v>#N/A</v>
      </c>
      <c r="B6013" s="18" t="e">
        <f>VLOOKUP(J6013,Ref!A:C,3,0)</f>
        <v>#N/A</v>
      </c>
      <c r="C6013" s="18" t="e">
        <f>VLOOKUP(J6013,Ref!A:D,4,0)</f>
        <v>#N/A</v>
      </c>
      <c r="D6013" s="18" t="str">
        <f t="shared" si="282"/>
        <v>00/ene</v>
      </c>
      <c r="E6013" s="18">
        <f t="shared" si="281"/>
        <v>0</v>
      </c>
      <c r="F6013" s="18">
        <v>1</v>
      </c>
      <c r="G6013" s="18">
        <f t="shared" si="283"/>
        <v>0</v>
      </c>
    </row>
    <row r="6014" spans="1:7">
      <c r="A6014" t="e">
        <f>_xlfn.XLOOKUP(I6014,UTILIZADAS[Contacto1],UTILIZADAS[Source.Name],,0)</f>
        <v>#N/A</v>
      </c>
      <c r="B6014" s="18" t="e">
        <f>VLOOKUP(J6014,Ref!A:C,3,0)</f>
        <v>#N/A</v>
      </c>
      <c r="C6014" s="18" t="e">
        <f>VLOOKUP(J6014,Ref!A:D,4,0)</f>
        <v>#N/A</v>
      </c>
      <c r="D6014" s="18" t="str">
        <f t="shared" si="282"/>
        <v>00/ene</v>
      </c>
      <c r="E6014" s="18">
        <f t="shared" si="281"/>
        <v>0</v>
      </c>
      <c r="F6014" s="18">
        <v>1</v>
      </c>
      <c r="G6014" s="18">
        <f t="shared" si="283"/>
        <v>0</v>
      </c>
    </row>
    <row r="6015" spans="1:7">
      <c r="A6015" t="e">
        <f>_xlfn.XLOOKUP(I6015,UTILIZADAS[Contacto1],UTILIZADAS[Source.Name],,0)</f>
        <v>#N/A</v>
      </c>
      <c r="B6015" s="18" t="e">
        <f>VLOOKUP(J6015,Ref!A:C,3,0)</f>
        <v>#N/A</v>
      </c>
      <c r="C6015" s="18" t="e">
        <f>VLOOKUP(J6015,Ref!A:D,4,0)</f>
        <v>#N/A</v>
      </c>
      <c r="D6015" s="18" t="str">
        <f t="shared" si="282"/>
        <v>00/ene</v>
      </c>
      <c r="E6015" s="18">
        <f t="shared" si="281"/>
        <v>0</v>
      </c>
      <c r="F6015" s="18">
        <v>1</v>
      </c>
      <c r="G6015" s="18">
        <f t="shared" si="283"/>
        <v>0</v>
      </c>
    </row>
    <row r="6016" spans="1:7">
      <c r="A6016" t="e">
        <f>_xlfn.XLOOKUP(I6016,UTILIZADAS[Contacto1],UTILIZADAS[Source.Name],,0)</f>
        <v>#N/A</v>
      </c>
      <c r="B6016" s="18" t="e">
        <f>VLOOKUP(J6016,Ref!A:C,3,0)</f>
        <v>#N/A</v>
      </c>
      <c r="C6016" s="18" t="e">
        <f>VLOOKUP(J6016,Ref!A:D,4,0)</f>
        <v>#N/A</v>
      </c>
      <c r="D6016" s="18" t="str">
        <f t="shared" si="282"/>
        <v>00/ene</v>
      </c>
      <c r="E6016" s="18">
        <f t="shared" si="281"/>
        <v>0</v>
      </c>
      <c r="F6016" s="18">
        <v>1</v>
      </c>
      <c r="G6016" s="18">
        <f t="shared" si="283"/>
        <v>0</v>
      </c>
    </row>
    <row r="6017" spans="1:7">
      <c r="A6017" t="e">
        <f>_xlfn.XLOOKUP(I6017,UTILIZADAS[Contacto1],UTILIZADAS[Source.Name],,0)</f>
        <v>#N/A</v>
      </c>
      <c r="B6017" s="18" t="e">
        <f>VLOOKUP(J6017,Ref!A:C,3,0)</f>
        <v>#N/A</v>
      </c>
      <c r="C6017" s="18" t="e">
        <f>VLOOKUP(J6017,Ref!A:D,4,0)</f>
        <v>#N/A</v>
      </c>
      <c r="D6017" s="18" t="str">
        <f t="shared" si="282"/>
        <v>00/ene</v>
      </c>
      <c r="E6017" s="18">
        <f t="shared" si="281"/>
        <v>0</v>
      </c>
      <c r="F6017" s="18">
        <v>1</v>
      </c>
      <c r="G6017" s="18">
        <f t="shared" si="283"/>
        <v>0</v>
      </c>
    </row>
    <row r="6018" spans="1:7">
      <c r="A6018" t="e">
        <f>_xlfn.XLOOKUP(I6018,UTILIZADAS[Contacto1],UTILIZADAS[Source.Name],,0)</f>
        <v>#N/A</v>
      </c>
      <c r="B6018" s="18" t="e">
        <f>VLOOKUP(J6018,Ref!A:C,3,0)</f>
        <v>#N/A</v>
      </c>
      <c r="C6018" s="18" t="e">
        <f>VLOOKUP(J6018,Ref!A:D,4,0)</f>
        <v>#N/A</v>
      </c>
      <c r="D6018" s="18" t="str">
        <f t="shared" si="282"/>
        <v>00/ene</v>
      </c>
      <c r="E6018" s="18">
        <f t="shared" ref="E6018:E6081" si="284">+COUNTIF(I:I,I6018)</f>
        <v>0</v>
      </c>
      <c r="F6018" s="18">
        <v>1</v>
      </c>
      <c r="G6018" s="18">
        <f t="shared" si="283"/>
        <v>0</v>
      </c>
    </row>
    <row r="6019" spans="1:7">
      <c r="A6019" t="e">
        <f>_xlfn.XLOOKUP(I6019,UTILIZADAS[Contacto1],UTILIZADAS[Source.Name],,0)</f>
        <v>#N/A</v>
      </c>
      <c r="B6019" s="18" t="e">
        <f>VLOOKUP(J6019,Ref!A:C,3,0)</f>
        <v>#N/A</v>
      </c>
      <c r="C6019" s="18" t="e">
        <f>VLOOKUP(J6019,Ref!A:D,4,0)</f>
        <v>#N/A</v>
      </c>
      <c r="D6019" s="18" t="str">
        <f t="shared" si="282"/>
        <v>00/ene</v>
      </c>
      <c r="E6019" s="18">
        <f t="shared" si="284"/>
        <v>0</v>
      </c>
      <c r="F6019" s="18">
        <v>1</v>
      </c>
      <c r="G6019" s="18">
        <f t="shared" si="283"/>
        <v>0</v>
      </c>
    </row>
    <row r="6020" spans="1:7">
      <c r="A6020" t="e">
        <f>_xlfn.XLOOKUP(I6020,UTILIZADAS[Contacto1],UTILIZADAS[Source.Name],,0)</f>
        <v>#N/A</v>
      </c>
      <c r="B6020" s="18" t="e">
        <f>VLOOKUP(J6020,Ref!A:C,3,0)</f>
        <v>#N/A</v>
      </c>
      <c r="C6020" s="18" t="e">
        <f>VLOOKUP(J6020,Ref!A:D,4,0)</f>
        <v>#N/A</v>
      </c>
      <c r="D6020" s="18" t="str">
        <f t="shared" si="282"/>
        <v>00/ene</v>
      </c>
      <c r="E6020" s="18">
        <f t="shared" si="284"/>
        <v>0</v>
      </c>
      <c r="F6020" s="18">
        <v>1</v>
      </c>
      <c r="G6020" s="18">
        <f t="shared" si="283"/>
        <v>0</v>
      </c>
    </row>
    <row r="6021" spans="1:7">
      <c r="A6021" t="e">
        <f>_xlfn.XLOOKUP(I6021,UTILIZADAS[Contacto1],UTILIZADAS[Source.Name],,0)</f>
        <v>#N/A</v>
      </c>
      <c r="B6021" s="18" t="e">
        <f>VLOOKUP(J6021,Ref!A:C,3,0)</f>
        <v>#N/A</v>
      </c>
      <c r="C6021" s="18" t="e">
        <f>VLOOKUP(J6021,Ref!A:D,4,0)</f>
        <v>#N/A</v>
      </c>
      <c r="D6021" s="18" t="str">
        <f t="shared" si="282"/>
        <v>00/ene</v>
      </c>
      <c r="E6021" s="18">
        <f t="shared" si="284"/>
        <v>0</v>
      </c>
      <c r="F6021" s="18">
        <v>1</v>
      </c>
      <c r="G6021" s="18">
        <f t="shared" si="283"/>
        <v>0</v>
      </c>
    </row>
    <row r="6022" spans="1:7">
      <c r="A6022" t="e">
        <f>_xlfn.XLOOKUP(I6022,UTILIZADAS[Contacto1],UTILIZADAS[Source.Name],,0)</f>
        <v>#N/A</v>
      </c>
      <c r="B6022" s="18" t="e">
        <f>VLOOKUP(J6022,Ref!A:C,3,0)</f>
        <v>#N/A</v>
      </c>
      <c r="C6022" s="18" t="e">
        <f>VLOOKUP(J6022,Ref!A:D,4,0)</f>
        <v>#N/A</v>
      </c>
      <c r="D6022" s="18" t="str">
        <f t="shared" si="282"/>
        <v>00/ene</v>
      </c>
      <c r="E6022" s="18">
        <f t="shared" si="284"/>
        <v>0</v>
      </c>
      <c r="F6022" s="18">
        <v>1</v>
      </c>
      <c r="G6022" s="18">
        <f t="shared" si="283"/>
        <v>0</v>
      </c>
    </row>
    <row r="6023" spans="1:7">
      <c r="A6023" t="e">
        <f>_xlfn.XLOOKUP(I6023,UTILIZADAS[Contacto1],UTILIZADAS[Source.Name],,0)</f>
        <v>#N/A</v>
      </c>
      <c r="B6023" s="18" t="e">
        <f>VLOOKUP(J6023,Ref!A:C,3,0)</f>
        <v>#N/A</v>
      </c>
      <c r="C6023" s="18" t="e">
        <f>VLOOKUP(J6023,Ref!A:D,4,0)</f>
        <v>#N/A</v>
      </c>
      <c r="D6023" s="18" t="str">
        <f t="shared" si="282"/>
        <v>00/ene</v>
      </c>
      <c r="E6023" s="18">
        <f t="shared" si="284"/>
        <v>0</v>
      </c>
      <c r="F6023" s="18">
        <v>1</v>
      </c>
      <c r="G6023" s="18">
        <f t="shared" si="283"/>
        <v>0</v>
      </c>
    </row>
    <row r="6024" spans="1:7">
      <c r="A6024" t="e">
        <f>_xlfn.XLOOKUP(I6024,UTILIZADAS[Contacto1],UTILIZADAS[Source.Name],,0)</f>
        <v>#N/A</v>
      </c>
      <c r="B6024" s="18" t="e">
        <f>VLOOKUP(J6024,Ref!A:C,3,0)</f>
        <v>#N/A</v>
      </c>
      <c r="C6024" s="18" t="e">
        <f>VLOOKUP(J6024,Ref!A:D,4,0)</f>
        <v>#N/A</v>
      </c>
      <c r="D6024" s="18" t="str">
        <f t="shared" si="282"/>
        <v>00/ene</v>
      </c>
      <c r="E6024" s="18">
        <f t="shared" si="284"/>
        <v>0</v>
      </c>
      <c r="F6024" s="18">
        <v>1</v>
      </c>
      <c r="G6024" s="18">
        <f t="shared" si="283"/>
        <v>0</v>
      </c>
    </row>
    <row r="6025" spans="1:7">
      <c r="A6025" t="e">
        <f>_xlfn.XLOOKUP(I6025,UTILIZADAS[Contacto1],UTILIZADAS[Source.Name],,0)</f>
        <v>#N/A</v>
      </c>
      <c r="B6025" s="18" t="e">
        <f>VLOOKUP(J6025,Ref!A:C,3,0)</f>
        <v>#N/A</v>
      </c>
      <c r="C6025" s="18" t="e">
        <f>VLOOKUP(J6025,Ref!A:D,4,0)</f>
        <v>#N/A</v>
      </c>
      <c r="D6025" s="18" t="str">
        <f t="shared" si="282"/>
        <v>00/ene</v>
      </c>
      <c r="E6025" s="18">
        <f t="shared" si="284"/>
        <v>0</v>
      </c>
      <c r="F6025" s="18">
        <v>1</v>
      </c>
      <c r="G6025" s="18">
        <f t="shared" si="283"/>
        <v>0</v>
      </c>
    </row>
    <row r="6026" spans="1:7">
      <c r="A6026" t="e">
        <f>_xlfn.XLOOKUP(I6026,UTILIZADAS[Contacto1],UTILIZADAS[Source.Name],,0)</f>
        <v>#N/A</v>
      </c>
      <c r="B6026" s="18" t="e">
        <f>VLOOKUP(J6026,Ref!A:C,3,0)</f>
        <v>#N/A</v>
      </c>
      <c r="C6026" s="18" t="e">
        <f>VLOOKUP(J6026,Ref!A:D,4,0)</f>
        <v>#N/A</v>
      </c>
      <c r="D6026" s="18" t="str">
        <f t="shared" ref="D6026:D6089" si="285">TEXT(H6026,"dd/mmm")</f>
        <v>00/ene</v>
      </c>
      <c r="E6026" s="18">
        <f t="shared" si="284"/>
        <v>0</v>
      </c>
      <c r="F6026" s="18">
        <v>1</v>
      </c>
      <c r="G6026" s="18">
        <f t="shared" ref="G6026:G6089" si="286">IF(I6026=I6027,0,1)</f>
        <v>0</v>
      </c>
    </row>
    <row r="6027" spans="1:7">
      <c r="A6027" t="e">
        <f>_xlfn.XLOOKUP(I6027,UTILIZADAS[Contacto1],UTILIZADAS[Source.Name],,0)</f>
        <v>#N/A</v>
      </c>
      <c r="B6027" s="18" t="e">
        <f>VLOOKUP(J6027,Ref!A:C,3,0)</f>
        <v>#N/A</v>
      </c>
      <c r="C6027" s="18" t="e">
        <f>VLOOKUP(J6027,Ref!A:D,4,0)</f>
        <v>#N/A</v>
      </c>
      <c r="D6027" s="18" t="str">
        <f t="shared" si="285"/>
        <v>00/ene</v>
      </c>
      <c r="E6027" s="18">
        <f t="shared" si="284"/>
        <v>0</v>
      </c>
      <c r="F6027" s="18">
        <v>1</v>
      </c>
      <c r="G6027" s="18">
        <f t="shared" si="286"/>
        <v>0</v>
      </c>
    </row>
    <row r="6028" spans="1:7">
      <c r="A6028" t="e">
        <f>_xlfn.XLOOKUP(I6028,UTILIZADAS[Contacto1],UTILIZADAS[Source.Name],,0)</f>
        <v>#N/A</v>
      </c>
      <c r="B6028" s="18" t="e">
        <f>VLOOKUP(J6028,Ref!A:C,3,0)</f>
        <v>#N/A</v>
      </c>
      <c r="C6028" s="18" t="e">
        <f>VLOOKUP(J6028,Ref!A:D,4,0)</f>
        <v>#N/A</v>
      </c>
      <c r="D6028" s="18" t="str">
        <f t="shared" si="285"/>
        <v>00/ene</v>
      </c>
      <c r="E6028" s="18">
        <f t="shared" si="284"/>
        <v>0</v>
      </c>
      <c r="F6028" s="18">
        <v>1</v>
      </c>
      <c r="G6028" s="18">
        <f t="shared" si="286"/>
        <v>0</v>
      </c>
    </row>
    <row r="6029" spans="1:7">
      <c r="A6029" t="e">
        <f>_xlfn.XLOOKUP(I6029,UTILIZADAS[Contacto1],UTILIZADAS[Source.Name],,0)</f>
        <v>#N/A</v>
      </c>
      <c r="B6029" s="18" t="e">
        <f>VLOOKUP(J6029,Ref!A:C,3,0)</f>
        <v>#N/A</v>
      </c>
      <c r="C6029" s="18" t="e">
        <f>VLOOKUP(J6029,Ref!A:D,4,0)</f>
        <v>#N/A</v>
      </c>
      <c r="D6029" s="18" t="str">
        <f t="shared" si="285"/>
        <v>00/ene</v>
      </c>
      <c r="E6029" s="18">
        <f t="shared" si="284"/>
        <v>0</v>
      </c>
      <c r="F6029" s="18">
        <v>1</v>
      </c>
      <c r="G6029" s="18">
        <f t="shared" si="286"/>
        <v>0</v>
      </c>
    </row>
    <row r="6030" spans="1:7">
      <c r="A6030" t="e">
        <f>_xlfn.XLOOKUP(I6030,UTILIZADAS[Contacto1],UTILIZADAS[Source.Name],,0)</f>
        <v>#N/A</v>
      </c>
      <c r="B6030" s="18" t="e">
        <f>VLOOKUP(J6030,Ref!A:C,3,0)</f>
        <v>#N/A</v>
      </c>
      <c r="C6030" s="18" t="e">
        <f>VLOOKUP(J6030,Ref!A:D,4,0)</f>
        <v>#N/A</v>
      </c>
      <c r="D6030" s="18" t="str">
        <f t="shared" si="285"/>
        <v>00/ene</v>
      </c>
      <c r="E6030" s="18">
        <f t="shared" si="284"/>
        <v>0</v>
      </c>
      <c r="F6030" s="18">
        <v>1</v>
      </c>
      <c r="G6030" s="18">
        <f t="shared" si="286"/>
        <v>0</v>
      </c>
    </row>
    <row r="6031" spans="1:7">
      <c r="A6031" t="e">
        <f>_xlfn.XLOOKUP(I6031,UTILIZADAS[Contacto1],UTILIZADAS[Source.Name],,0)</f>
        <v>#N/A</v>
      </c>
      <c r="B6031" s="18" t="e">
        <f>VLOOKUP(J6031,Ref!A:C,3,0)</f>
        <v>#N/A</v>
      </c>
      <c r="C6031" s="18" t="e">
        <f>VLOOKUP(J6031,Ref!A:D,4,0)</f>
        <v>#N/A</v>
      </c>
      <c r="D6031" s="18" t="str">
        <f t="shared" si="285"/>
        <v>00/ene</v>
      </c>
      <c r="E6031" s="18">
        <f t="shared" si="284"/>
        <v>0</v>
      </c>
      <c r="F6031" s="18">
        <v>1</v>
      </c>
      <c r="G6031" s="18">
        <f t="shared" si="286"/>
        <v>0</v>
      </c>
    </row>
    <row r="6032" spans="1:7">
      <c r="A6032" t="e">
        <f>_xlfn.XLOOKUP(I6032,UTILIZADAS[Contacto1],UTILIZADAS[Source.Name],,0)</f>
        <v>#N/A</v>
      </c>
      <c r="B6032" s="18" t="e">
        <f>VLOOKUP(J6032,Ref!A:C,3,0)</f>
        <v>#N/A</v>
      </c>
      <c r="C6032" s="18" t="e">
        <f>VLOOKUP(J6032,Ref!A:D,4,0)</f>
        <v>#N/A</v>
      </c>
      <c r="D6032" s="18" t="str">
        <f t="shared" si="285"/>
        <v>00/ene</v>
      </c>
      <c r="E6032" s="18">
        <f t="shared" si="284"/>
        <v>0</v>
      </c>
      <c r="F6032" s="18">
        <v>1</v>
      </c>
      <c r="G6032" s="18">
        <f t="shared" si="286"/>
        <v>0</v>
      </c>
    </row>
    <row r="6033" spans="1:7">
      <c r="A6033" t="e">
        <f>_xlfn.XLOOKUP(I6033,UTILIZADAS[Contacto1],UTILIZADAS[Source.Name],,0)</f>
        <v>#N/A</v>
      </c>
      <c r="B6033" s="18" t="e">
        <f>VLOOKUP(J6033,Ref!A:C,3,0)</f>
        <v>#N/A</v>
      </c>
      <c r="C6033" s="18" t="e">
        <f>VLOOKUP(J6033,Ref!A:D,4,0)</f>
        <v>#N/A</v>
      </c>
      <c r="D6033" s="18" t="str">
        <f t="shared" si="285"/>
        <v>00/ene</v>
      </c>
      <c r="E6033" s="18">
        <f t="shared" si="284"/>
        <v>0</v>
      </c>
      <c r="F6033" s="18">
        <v>1</v>
      </c>
      <c r="G6033" s="18">
        <f t="shared" si="286"/>
        <v>0</v>
      </c>
    </row>
    <row r="6034" spans="1:7">
      <c r="A6034" t="e">
        <f>_xlfn.XLOOKUP(I6034,UTILIZADAS[Contacto1],UTILIZADAS[Source.Name],,0)</f>
        <v>#N/A</v>
      </c>
      <c r="B6034" s="18" t="e">
        <f>VLOOKUP(J6034,Ref!A:C,3,0)</f>
        <v>#N/A</v>
      </c>
      <c r="C6034" s="18" t="e">
        <f>VLOOKUP(J6034,Ref!A:D,4,0)</f>
        <v>#N/A</v>
      </c>
      <c r="D6034" s="18" t="str">
        <f t="shared" si="285"/>
        <v>00/ene</v>
      </c>
      <c r="E6034" s="18">
        <f t="shared" si="284"/>
        <v>0</v>
      </c>
      <c r="F6034" s="18">
        <v>1</v>
      </c>
      <c r="G6034" s="18">
        <f t="shared" si="286"/>
        <v>0</v>
      </c>
    </row>
    <row r="6035" spans="1:7">
      <c r="A6035" t="e">
        <f>_xlfn.XLOOKUP(I6035,UTILIZADAS[Contacto1],UTILIZADAS[Source.Name],,0)</f>
        <v>#N/A</v>
      </c>
      <c r="B6035" s="18" t="e">
        <f>VLOOKUP(J6035,Ref!A:C,3,0)</f>
        <v>#N/A</v>
      </c>
      <c r="C6035" s="18" t="e">
        <f>VLOOKUP(J6035,Ref!A:D,4,0)</f>
        <v>#N/A</v>
      </c>
      <c r="D6035" s="18" t="str">
        <f t="shared" si="285"/>
        <v>00/ene</v>
      </c>
      <c r="E6035" s="18">
        <f t="shared" si="284"/>
        <v>0</v>
      </c>
      <c r="F6035" s="18">
        <v>1</v>
      </c>
      <c r="G6035" s="18">
        <f t="shared" si="286"/>
        <v>0</v>
      </c>
    </row>
    <row r="6036" spans="1:7">
      <c r="A6036" t="e">
        <f>_xlfn.XLOOKUP(I6036,UTILIZADAS[Contacto1],UTILIZADAS[Source.Name],,0)</f>
        <v>#N/A</v>
      </c>
      <c r="B6036" s="18" t="e">
        <f>VLOOKUP(J6036,Ref!A:C,3,0)</f>
        <v>#N/A</v>
      </c>
      <c r="C6036" s="18" t="e">
        <f>VLOOKUP(J6036,Ref!A:D,4,0)</f>
        <v>#N/A</v>
      </c>
      <c r="D6036" s="18" t="str">
        <f t="shared" si="285"/>
        <v>00/ene</v>
      </c>
      <c r="E6036" s="18">
        <f t="shared" si="284"/>
        <v>0</v>
      </c>
      <c r="F6036" s="18">
        <v>1</v>
      </c>
      <c r="G6036" s="18">
        <f t="shared" si="286"/>
        <v>0</v>
      </c>
    </row>
    <row r="6037" spans="1:7">
      <c r="A6037" t="e">
        <f>_xlfn.XLOOKUP(I6037,UTILIZADAS[Contacto1],UTILIZADAS[Source.Name],,0)</f>
        <v>#N/A</v>
      </c>
      <c r="B6037" s="18" t="e">
        <f>VLOOKUP(J6037,Ref!A:C,3,0)</f>
        <v>#N/A</v>
      </c>
      <c r="C6037" s="18" t="e">
        <f>VLOOKUP(J6037,Ref!A:D,4,0)</f>
        <v>#N/A</v>
      </c>
      <c r="D6037" s="18" t="str">
        <f t="shared" si="285"/>
        <v>00/ene</v>
      </c>
      <c r="E6037" s="18">
        <f t="shared" si="284"/>
        <v>0</v>
      </c>
      <c r="F6037" s="18">
        <v>1</v>
      </c>
      <c r="G6037" s="18">
        <f t="shared" si="286"/>
        <v>0</v>
      </c>
    </row>
    <row r="6038" spans="1:7">
      <c r="A6038" t="e">
        <f>_xlfn.XLOOKUP(I6038,UTILIZADAS[Contacto1],UTILIZADAS[Source.Name],,0)</f>
        <v>#N/A</v>
      </c>
      <c r="B6038" s="18" t="e">
        <f>VLOOKUP(J6038,Ref!A:C,3,0)</f>
        <v>#N/A</v>
      </c>
      <c r="C6038" s="18" t="e">
        <f>VLOOKUP(J6038,Ref!A:D,4,0)</f>
        <v>#N/A</v>
      </c>
      <c r="D6038" s="18" t="str">
        <f t="shared" si="285"/>
        <v>00/ene</v>
      </c>
      <c r="E6038" s="18">
        <f t="shared" si="284"/>
        <v>0</v>
      </c>
      <c r="F6038" s="18">
        <v>1</v>
      </c>
      <c r="G6038" s="18">
        <f t="shared" si="286"/>
        <v>0</v>
      </c>
    </row>
    <row r="6039" spans="1:7">
      <c r="A6039" t="e">
        <f>_xlfn.XLOOKUP(I6039,UTILIZADAS[Contacto1],UTILIZADAS[Source.Name],,0)</f>
        <v>#N/A</v>
      </c>
      <c r="B6039" s="18" t="e">
        <f>VLOOKUP(J6039,Ref!A:C,3,0)</f>
        <v>#N/A</v>
      </c>
      <c r="C6039" s="18" t="e">
        <f>VLOOKUP(J6039,Ref!A:D,4,0)</f>
        <v>#N/A</v>
      </c>
      <c r="D6039" s="18" t="str">
        <f t="shared" si="285"/>
        <v>00/ene</v>
      </c>
      <c r="E6039" s="18">
        <f t="shared" si="284"/>
        <v>0</v>
      </c>
      <c r="F6039" s="18">
        <v>1</v>
      </c>
      <c r="G6039" s="18">
        <f t="shared" si="286"/>
        <v>0</v>
      </c>
    </row>
    <row r="6040" spans="1:7">
      <c r="A6040" t="e">
        <f>_xlfn.XLOOKUP(I6040,UTILIZADAS[Contacto1],UTILIZADAS[Source.Name],,0)</f>
        <v>#N/A</v>
      </c>
      <c r="B6040" s="18" t="e">
        <f>VLOOKUP(J6040,Ref!A:C,3,0)</f>
        <v>#N/A</v>
      </c>
      <c r="C6040" s="18" t="e">
        <f>VLOOKUP(J6040,Ref!A:D,4,0)</f>
        <v>#N/A</v>
      </c>
      <c r="D6040" s="18" t="str">
        <f t="shared" si="285"/>
        <v>00/ene</v>
      </c>
      <c r="E6040" s="18">
        <f t="shared" si="284"/>
        <v>0</v>
      </c>
      <c r="F6040" s="18">
        <v>1</v>
      </c>
      <c r="G6040" s="18">
        <f t="shared" si="286"/>
        <v>0</v>
      </c>
    </row>
    <row r="6041" spans="1:7">
      <c r="A6041" t="e">
        <f>_xlfn.XLOOKUP(I6041,UTILIZADAS[Contacto1],UTILIZADAS[Source.Name],,0)</f>
        <v>#N/A</v>
      </c>
      <c r="B6041" s="18" t="e">
        <f>VLOOKUP(J6041,Ref!A:C,3,0)</f>
        <v>#N/A</v>
      </c>
      <c r="C6041" s="18" t="e">
        <f>VLOOKUP(J6041,Ref!A:D,4,0)</f>
        <v>#N/A</v>
      </c>
      <c r="D6041" s="18" t="str">
        <f t="shared" si="285"/>
        <v>00/ene</v>
      </c>
      <c r="E6041" s="18">
        <f t="shared" si="284"/>
        <v>0</v>
      </c>
      <c r="F6041" s="18">
        <v>1</v>
      </c>
      <c r="G6041" s="18">
        <f t="shared" si="286"/>
        <v>0</v>
      </c>
    </row>
    <row r="6042" spans="1:7">
      <c r="A6042" t="e">
        <f>_xlfn.XLOOKUP(I6042,UTILIZADAS[Contacto1],UTILIZADAS[Source.Name],,0)</f>
        <v>#N/A</v>
      </c>
      <c r="B6042" s="18" t="e">
        <f>VLOOKUP(J6042,Ref!A:C,3,0)</f>
        <v>#N/A</v>
      </c>
      <c r="C6042" s="18" t="e">
        <f>VLOOKUP(J6042,Ref!A:D,4,0)</f>
        <v>#N/A</v>
      </c>
      <c r="D6042" s="18" t="str">
        <f t="shared" si="285"/>
        <v>00/ene</v>
      </c>
      <c r="E6042" s="18">
        <f t="shared" si="284"/>
        <v>0</v>
      </c>
      <c r="F6042" s="18">
        <v>1</v>
      </c>
      <c r="G6042" s="18">
        <f t="shared" si="286"/>
        <v>0</v>
      </c>
    </row>
    <row r="6043" spans="1:7">
      <c r="A6043" t="e">
        <f>_xlfn.XLOOKUP(I6043,UTILIZADAS[Contacto1],UTILIZADAS[Source.Name],,0)</f>
        <v>#N/A</v>
      </c>
      <c r="B6043" s="18" t="e">
        <f>VLOOKUP(J6043,Ref!A:C,3,0)</f>
        <v>#N/A</v>
      </c>
      <c r="C6043" s="18" t="e">
        <f>VLOOKUP(J6043,Ref!A:D,4,0)</f>
        <v>#N/A</v>
      </c>
      <c r="D6043" s="18" t="str">
        <f t="shared" si="285"/>
        <v>00/ene</v>
      </c>
      <c r="E6043" s="18">
        <f t="shared" si="284"/>
        <v>0</v>
      </c>
      <c r="F6043" s="18">
        <v>1</v>
      </c>
      <c r="G6043" s="18">
        <f t="shared" si="286"/>
        <v>0</v>
      </c>
    </row>
    <row r="6044" spans="1:7">
      <c r="A6044" t="e">
        <f>_xlfn.XLOOKUP(I6044,UTILIZADAS[Contacto1],UTILIZADAS[Source.Name],,0)</f>
        <v>#N/A</v>
      </c>
      <c r="B6044" s="18" t="e">
        <f>VLOOKUP(J6044,Ref!A:C,3,0)</f>
        <v>#N/A</v>
      </c>
      <c r="C6044" s="18" t="e">
        <f>VLOOKUP(J6044,Ref!A:D,4,0)</f>
        <v>#N/A</v>
      </c>
      <c r="D6044" s="18" t="str">
        <f t="shared" si="285"/>
        <v>00/ene</v>
      </c>
      <c r="E6044" s="18">
        <f t="shared" si="284"/>
        <v>0</v>
      </c>
      <c r="F6044" s="18">
        <v>1</v>
      </c>
      <c r="G6044" s="18">
        <f t="shared" si="286"/>
        <v>0</v>
      </c>
    </row>
    <row r="6045" spans="1:7">
      <c r="A6045" t="e">
        <f>_xlfn.XLOOKUP(I6045,UTILIZADAS[Contacto1],UTILIZADAS[Source.Name],,0)</f>
        <v>#N/A</v>
      </c>
      <c r="B6045" s="18" t="e">
        <f>VLOOKUP(J6045,Ref!A:C,3,0)</f>
        <v>#N/A</v>
      </c>
      <c r="C6045" s="18" t="e">
        <f>VLOOKUP(J6045,Ref!A:D,4,0)</f>
        <v>#N/A</v>
      </c>
      <c r="D6045" s="18" t="str">
        <f t="shared" si="285"/>
        <v>00/ene</v>
      </c>
      <c r="E6045" s="18">
        <f t="shared" si="284"/>
        <v>0</v>
      </c>
      <c r="F6045" s="18">
        <v>1</v>
      </c>
      <c r="G6045" s="18">
        <f t="shared" si="286"/>
        <v>0</v>
      </c>
    </row>
    <row r="6046" spans="1:7">
      <c r="A6046" t="e">
        <f>_xlfn.XLOOKUP(I6046,UTILIZADAS[Contacto1],UTILIZADAS[Source.Name],,0)</f>
        <v>#N/A</v>
      </c>
      <c r="B6046" s="18" t="e">
        <f>VLOOKUP(J6046,Ref!A:C,3,0)</f>
        <v>#N/A</v>
      </c>
      <c r="C6046" s="18" t="e">
        <f>VLOOKUP(J6046,Ref!A:D,4,0)</f>
        <v>#N/A</v>
      </c>
      <c r="D6046" s="18" t="str">
        <f t="shared" si="285"/>
        <v>00/ene</v>
      </c>
      <c r="E6046" s="18">
        <f t="shared" si="284"/>
        <v>0</v>
      </c>
      <c r="F6046" s="18">
        <v>1</v>
      </c>
      <c r="G6046" s="18">
        <f t="shared" si="286"/>
        <v>0</v>
      </c>
    </row>
    <row r="6047" spans="1:7">
      <c r="A6047" t="e">
        <f>_xlfn.XLOOKUP(I6047,UTILIZADAS[Contacto1],UTILIZADAS[Source.Name],,0)</f>
        <v>#N/A</v>
      </c>
      <c r="B6047" s="18" t="e">
        <f>VLOOKUP(J6047,Ref!A:C,3,0)</f>
        <v>#N/A</v>
      </c>
      <c r="C6047" s="18" t="e">
        <f>VLOOKUP(J6047,Ref!A:D,4,0)</f>
        <v>#N/A</v>
      </c>
      <c r="D6047" s="18" t="str">
        <f t="shared" si="285"/>
        <v>00/ene</v>
      </c>
      <c r="E6047" s="18">
        <f t="shared" si="284"/>
        <v>0</v>
      </c>
      <c r="F6047" s="18">
        <v>1</v>
      </c>
      <c r="G6047" s="18">
        <f t="shared" si="286"/>
        <v>0</v>
      </c>
    </row>
    <row r="6048" spans="1:7">
      <c r="A6048" t="e">
        <f>_xlfn.XLOOKUP(I6048,UTILIZADAS[Contacto1],UTILIZADAS[Source.Name],,0)</f>
        <v>#N/A</v>
      </c>
      <c r="B6048" s="18" t="e">
        <f>VLOOKUP(J6048,Ref!A:C,3,0)</f>
        <v>#N/A</v>
      </c>
      <c r="C6048" s="18" t="e">
        <f>VLOOKUP(J6048,Ref!A:D,4,0)</f>
        <v>#N/A</v>
      </c>
      <c r="D6048" s="18" t="str">
        <f t="shared" si="285"/>
        <v>00/ene</v>
      </c>
      <c r="E6048" s="18">
        <f t="shared" si="284"/>
        <v>0</v>
      </c>
      <c r="F6048" s="18">
        <v>1</v>
      </c>
      <c r="G6048" s="18">
        <f t="shared" si="286"/>
        <v>0</v>
      </c>
    </row>
    <row r="6049" spans="1:7">
      <c r="A6049" t="e">
        <f>_xlfn.XLOOKUP(I6049,UTILIZADAS[Contacto1],UTILIZADAS[Source.Name],,0)</f>
        <v>#N/A</v>
      </c>
      <c r="B6049" s="18" t="e">
        <f>VLOOKUP(J6049,Ref!A:C,3,0)</f>
        <v>#N/A</v>
      </c>
      <c r="C6049" s="18" t="e">
        <f>VLOOKUP(J6049,Ref!A:D,4,0)</f>
        <v>#N/A</v>
      </c>
      <c r="D6049" s="18" t="str">
        <f t="shared" si="285"/>
        <v>00/ene</v>
      </c>
      <c r="E6049" s="18">
        <f t="shared" si="284"/>
        <v>0</v>
      </c>
      <c r="F6049" s="18">
        <v>1</v>
      </c>
      <c r="G6049" s="18">
        <f t="shared" si="286"/>
        <v>0</v>
      </c>
    </row>
    <row r="6050" spans="1:7">
      <c r="A6050" t="e">
        <f>_xlfn.XLOOKUP(I6050,UTILIZADAS[Contacto1],UTILIZADAS[Source.Name],,0)</f>
        <v>#N/A</v>
      </c>
      <c r="B6050" s="18" t="e">
        <f>VLOOKUP(J6050,Ref!A:C,3,0)</f>
        <v>#N/A</v>
      </c>
      <c r="C6050" s="18" t="e">
        <f>VLOOKUP(J6050,Ref!A:D,4,0)</f>
        <v>#N/A</v>
      </c>
      <c r="D6050" s="18" t="str">
        <f t="shared" si="285"/>
        <v>00/ene</v>
      </c>
      <c r="E6050" s="18">
        <f t="shared" si="284"/>
        <v>0</v>
      </c>
      <c r="F6050" s="18">
        <v>1</v>
      </c>
      <c r="G6050" s="18">
        <f t="shared" si="286"/>
        <v>0</v>
      </c>
    </row>
    <row r="6051" spans="1:7">
      <c r="A6051" t="e">
        <f>_xlfn.XLOOKUP(I6051,UTILIZADAS[Contacto1],UTILIZADAS[Source.Name],,0)</f>
        <v>#N/A</v>
      </c>
      <c r="B6051" s="18" t="e">
        <f>VLOOKUP(J6051,Ref!A:C,3,0)</f>
        <v>#N/A</v>
      </c>
      <c r="C6051" s="18" t="e">
        <f>VLOOKUP(J6051,Ref!A:D,4,0)</f>
        <v>#N/A</v>
      </c>
      <c r="D6051" s="18" t="str">
        <f t="shared" si="285"/>
        <v>00/ene</v>
      </c>
      <c r="E6051" s="18">
        <f t="shared" si="284"/>
        <v>0</v>
      </c>
      <c r="F6051" s="18">
        <v>1</v>
      </c>
      <c r="G6051" s="18">
        <f t="shared" si="286"/>
        <v>0</v>
      </c>
    </row>
    <row r="6052" spans="1:7">
      <c r="A6052" t="e">
        <f>_xlfn.XLOOKUP(I6052,UTILIZADAS[Contacto1],UTILIZADAS[Source.Name],,0)</f>
        <v>#N/A</v>
      </c>
      <c r="B6052" s="18" t="e">
        <f>VLOOKUP(J6052,Ref!A:C,3,0)</f>
        <v>#N/A</v>
      </c>
      <c r="C6052" s="18" t="e">
        <f>VLOOKUP(J6052,Ref!A:D,4,0)</f>
        <v>#N/A</v>
      </c>
      <c r="D6052" s="18" t="str">
        <f t="shared" si="285"/>
        <v>00/ene</v>
      </c>
      <c r="E6052" s="18">
        <f t="shared" si="284"/>
        <v>0</v>
      </c>
      <c r="F6052" s="18">
        <v>1</v>
      </c>
      <c r="G6052" s="18">
        <f t="shared" si="286"/>
        <v>0</v>
      </c>
    </row>
    <row r="6053" spans="1:7">
      <c r="A6053" t="e">
        <f>_xlfn.XLOOKUP(I6053,UTILIZADAS[Contacto1],UTILIZADAS[Source.Name],,0)</f>
        <v>#N/A</v>
      </c>
      <c r="B6053" s="18" t="e">
        <f>VLOOKUP(J6053,Ref!A:C,3,0)</f>
        <v>#N/A</v>
      </c>
      <c r="C6053" s="18" t="e">
        <f>VLOOKUP(J6053,Ref!A:D,4,0)</f>
        <v>#N/A</v>
      </c>
      <c r="D6053" s="18" t="str">
        <f t="shared" si="285"/>
        <v>00/ene</v>
      </c>
      <c r="E6053" s="18">
        <f t="shared" si="284"/>
        <v>0</v>
      </c>
      <c r="F6053" s="18">
        <v>1</v>
      </c>
      <c r="G6053" s="18">
        <f t="shared" si="286"/>
        <v>0</v>
      </c>
    </row>
    <row r="6054" spans="1:7">
      <c r="A6054" t="e">
        <f>_xlfn.XLOOKUP(I6054,UTILIZADAS[Contacto1],UTILIZADAS[Source.Name],,0)</f>
        <v>#N/A</v>
      </c>
      <c r="B6054" s="18" t="e">
        <f>VLOOKUP(J6054,Ref!A:C,3,0)</f>
        <v>#N/A</v>
      </c>
      <c r="C6054" s="18" t="e">
        <f>VLOOKUP(J6054,Ref!A:D,4,0)</f>
        <v>#N/A</v>
      </c>
      <c r="D6054" s="18" t="str">
        <f t="shared" si="285"/>
        <v>00/ene</v>
      </c>
      <c r="E6054" s="18">
        <f t="shared" si="284"/>
        <v>0</v>
      </c>
      <c r="F6054" s="18">
        <v>1</v>
      </c>
      <c r="G6054" s="18">
        <f t="shared" si="286"/>
        <v>0</v>
      </c>
    </row>
    <row r="6055" spans="1:7">
      <c r="A6055" t="e">
        <f>_xlfn.XLOOKUP(I6055,UTILIZADAS[Contacto1],UTILIZADAS[Source.Name],,0)</f>
        <v>#N/A</v>
      </c>
      <c r="B6055" s="18" t="e">
        <f>VLOOKUP(J6055,Ref!A:C,3,0)</f>
        <v>#N/A</v>
      </c>
      <c r="C6055" s="18" t="e">
        <f>VLOOKUP(J6055,Ref!A:D,4,0)</f>
        <v>#N/A</v>
      </c>
      <c r="D6055" s="18" t="str">
        <f t="shared" si="285"/>
        <v>00/ene</v>
      </c>
      <c r="E6055" s="18">
        <f t="shared" si="284"/>
        <v>0</v>
      </c>
      <c r="F6055" s="18">
        <v>1</v>
      </c>
      <c r="G6055" s="18">
        <f t="shared" si="286"/>
        <v>0</v>
      </c>
    </row>
    <row r="6056" spans="1:7">
      <c r="A6056" t="e">
        <f>_xlfn.XLOOKUP(I6056,UTILIZADAS[Contacto1],UTILIZADAS[Source.Name],,0)</f>
        <v>#N/A</v>
      </c>
      <c r="B6056" s="18" t="e">
        <f>VLOOKUP(J6056,Ref!A:C,3,0)</f>
        <v>#N/A</v>
      </c>
      <c r="C6056" s="18" t="e">
        <f>VLOOKUP(J6056,Ref!A:D,4,0)</f>
        <v>#N/A</v>
      </c>
      <c r="D6056" s="18" t="str">
        <f t="shared" si="285"/>
        <v>00/ene</v>
      </c>
      <c r="E6056" s="18">
        <f t="shared" si="284"/>
        <v>0</v>
      </c>
      <c r="F6056" s="18">
        <v>1</v>
      </c>
      <c r="G6056" s="18">
        <f t="shared" si="286"/>
        <v>0</v>
      </c>
    </row>
    <row r="6057" spans="1:7">
      <c r="A6057" t="e">
        <f>_xlfn.XLOOKUP(I6057,UTILIZADAS[Contacto1],UTILIZADAS[Source.Name],,0)</f>
        <v>#N/A</v>
      </c>
      <c r="B6057" s="18" t="e">
        <f>VLOOKUP(J6057,Ref!A:C,3,0)</f>
        <v>#N/A</v>
      </c>
      <c r="C6057" s="18" t="e">
        <f>VLOOKUP(J6057,Ref!A:D,4,0)</f>
        <v>#N/A</v>
      </c>
      <c r="D6057" s="18" t="str">
        <f t="shared" si="285"/>
        <v>00/ene</v>
      </c>
      <c r="E6057" s="18">
        <f t="shared" si="284"/>
        <v>0</v>
      </c>
      <c r="F6057" s="18">
        <v>1</v>
      </c>
      <c r="G6057" s="18">
        <f t="shared" si="286"/>
        <v>0</v>
      </c>
    </row>
    <row r="6058" spans="1:7">
      <c r="A6058" t="e">
        <f>_xlfn.XLOOKUP(I6058,UTILIZADAS[Contacto1],UTILIZADAS[Source.Name],,0)</f>
        <v>#N/A</v>
      </c>
      <c r="B6058" s="18" t="e">
        <f>VLOOKUP(J6058,Ref!A:C,3,0)</f>
        <v>#N/A</v>
      </c>
      <c r="C6058" s="18" t="e">
        <f>VLOOKUP(J6058,Ref!A:D,4,0)</f>
        <v>#N/A</v>
      </c>
      <c r="D6058" s="18" t="str">
        <f t="shared" si="285"/>
        <v>00/ene</v>
      </c>
      <c r="E6058" s="18">
        <f t="shared" si="284"/>
        <v>0</v>
      </c>
      <c r="F6058" s="18">
        <v>1</v>
      </c>
      <c r="G6058" s="18">
        <f t="shared" si="286"/>
        <v>0</v>
      </c>
    </row>
    <row r="6059" spans="1:7">
      <c r="A6059" t="e">
        <f>_xlfn.XLOOKUP(I6059,UTILIZADAS[Contacto1],UTILIZADAS[Source.Name],,0)</f>
        <v>#N/A</v>
      </c>
      <c r="B6059" s="18" t="e">
        <f>VLOOKUP(J6059,Ref!A:C,3,0)</f>
        <v>#N/A</v>
      </c>
      <c r="C6059" s="18" t="e">
        <f>VLOOKUP(J6059,Ref!A:D,4,0)</f>
        <v>#N/A</v>
      </c>
      <c r="D6059" s="18" t="str">
        <f t="shared" si="285"/>
        <v>00/ene</v>
      </c>
      <c r="E6059" s="18">
        <f t="shared" si="284"/>
        <v>0</v>
      </c>
      <c r="F6059" s="18">
        <v>1</v>
      </c>
      <c r="G6059" s="18">
        <f t="shared" si="286"/>
        <v>0</v>
      </c>
    </row>
    <row r="6060" spans="1:7">
      <c r="A6060" t="e">
        <f>_xlfn.XLOOKUP(I6060,UTILIZADAS[Contacto1],UTILIZADAS[Source.Name],,0)</f>
        <v>#N/A</v>
      </c>
      <c r="B6060" s="18" t="e">
        <f>VLOOKUP(J6060,Ref!A:C,3,0)</f>
        <v>#N/A</v>
      </c>
      <c r="C6060" s="18" t="e">
        <f>VLOOKUP(J6060,Ref!A:D,4,0)</f>
        <v>#N/A</v>
      </c>
      <c r="D6060" s="18" t="str">
        <f t="shared" si="285"/>
        <v>00/ene</v>
      </c>
      <c r="E6060" s="18">
        <f t="shared" si="284"/>
        <v>0</v>
      </c>
      <c r="F6060" s="18">
        <v>1</v>
      </c>
      <c r="G6060" s="18">
        <f t="shared" si="286"/>
        <v>0</v>
      </c>
    </row>
    <row r="6061" spans="1:7">
      <c r="A6061" t="e">
        <f>_xlfn.XLOOKUP(I6061,UTILIZADAS[Contacto1],UTILIZADAS[Source.Name],,0)</f>
        <v>#N/A</v>
      </c>
      <c r="B6061" s="18" t="e">
        <f>VLOOKUP(J6061,Ref!A:C,3,0)</f>
        <v>#N/A</v>
      </c>
      <c r="C6061" s="18" t="e">
        <f>VLOOKUP(J6061,Ref!A:D,4,0)</f>
        <v>#N/A</v>
      </c>
      <c r="D6061" s="18" t="str">
        <f t="shared" si="285"/>
        <v>00/ene</v>
      </c>
      <c r="E6061" s="18">
        <f t="shared" si="284"/>
        <v>0</v>
      </c>
      <c r="F6061" s="18">
        <v>1</v>
      </c>
      <c r="G6061" s="18">
        <f t="shared" si="286"/>
        <v>0</v>
      </c>
    </row>
    <row r="6062" spans="1:7">
      <c r="A6062" t="e">
        <f>_xlfn.XLOOKUP(I6062,UTILIZADAS[Contacto1],UTILIZADAS[Source.Name],,0)</f>
        <v>#N/A</v>
      </c>
      <c r="B6062" s="18" t="e">
        <f>VLOOKUP(J6062,Ref!A:C,3,0)</f>
        <v>#N/A</v>
      </c>
      <c r="C6062" s="18" t="e">
        <f>VLOOKUP(J6062,Ref!A:D,4,0)</f>
        <v>#N/A</v>
      </c>
      <c r="D6062" s="18" t="str">
        <f t="shared" si="285"/>
        <v>00/ene</v>
      </c>
      <c r="E6062" s="18">
        <f t="shared" si="284"/>
        <v>0</v>
      </c>
      <c r="F6062" s="18">
        <v>1</v>
      </c>
      <c r="G6062" s="18">
        <f t="shared" si="286"/>
        <v>0</v>
      </c>
    </row>
    <row r="6063" spans="1:7">
      <c r="A6063" t="e">
        <f>_xlfn.XLOOKUP(I6063,UTILIZADAS[Contacto1],UTILIZADAS[Source.Name],,0)</f>
        <v>#N/A</v>
      </c>
      <c r="B6063" s="18" t="e">
        <f>VLOOKUP(J6063,Ref!A:C,3,0)</f>
        <v>#N/A</v>
      </c>
      <c r="C6063" s="18" t="e">
        <f>VLOOKUP(J6063,Ref!A:D,4,0)</f>
        <v>#N/A</v>
      </c>
      <c r="D6063" s="18" t="str">
        <f t="shared" si="285"/>
        <v>00/ene</v>
      </c>
      <c r="E6063" s="18">
        <f t="shared" si="284"/>
        <v>0</v>
      </c>
      <c r="F6063" s="18">
        <v>1</v>
      </c>
      <c r="G6063" s="18">
        <f t="shared" si="286"/>
        <v>0</v>
      </c>
    </row>
    <row r="6064" spans="1:7">
      <c r="A6064" t="e">
        <f>_xlfn.XLOOKUP(I6064,UTILIZADAS[Contacto1],UTILIZADAS[Source.Name],,0)</f>
        <v>#N/A</v>
      </c>
      <c r="B6064" s="18" t="e">
        <f>VLOOKUP(J6064,Ref!A:C,3,0)</f>
        <v>#N/A</v>
      </c>
      <c r="C6064" s="18" t="e">
        <f>VLOOKUP(J6064,Ref!A:D,4,0)</f>
        <v>#N/A</v>
      </c>
      <c r="D6064" s="18" t="str">
        <f t="shared" si="285"/>
        <v>00/ene</v>
      </c>
      <c r="E6064" s="18">
        <f t="shared" si="284"/>
        <v>0</v>
      </c>
      <c r="F6064" s="18">
        <v>1</v>
      </c>
      <c r="G6064" s="18">
        <f t="shared" si="286"/>
        <v>0</v>
      </c>
    </row>
    <row r="6065" spans="1:7">
      <c r="A6065" t="e">
        <f>_xlfn.XLOOKUP(I6065,UTILIZADAS[Contacto1],UTILIZADAS[Source.Name],,0)</f>
        <v>#N/A</v>
      </c>
      <c r="B6065" s="18" t="e">
        <f>VLOOKUP(J6065,Ref!A:C,3,0)</f>
        <v>#N/A</v>
      </c>
      <c r="C6065" s="18" t="e">
        <f>VLOOKUP(J6065,Ref!A:D,4,0)</f>
        <v>#N/A</v>
      </c>
      <c r="D6065" s="18" t="str">
        <f t="shared" si="285"/>
        <v>00/ene</v>
      </c>
      <c r="E6065" s="18">
        <f t="shared" si="284"/>
        <v>0</v>
      </c>
      <c r="F6065" s="18">
        <v>1</v>
      </c>
      <c r="G6065" s="18">
        <f t="shared" si="286"/>
        <v>0</v>
      </c>
    </row>
    <row r="6066" spans="1:7">
      <c r="A6066" t="e">
        <f>_xlfn.XLOOKUP(I6066,UTILIZADAS[Contacto1],UTILIZADAS[Source.Name],,0)</f>
        <v>#N/A</v>
      </c>
      <c r="B6066" s="18" t="e">
        <f>VLOOKUP(J6066,Ref!A:C,3,0)</f>
        <v>#N/A</v>
      </c>
      <c r="C6066" s="18" t="e">
        <f>VLOOKUP(J6066,Ref!A:D,4,0)</f>
        <v>#N/A</v>
      </c>
      <c r="D6066" s="18" t="str">
        <f t="shared" si="285"/>
        <v>00/ene</v>
      </c>
      <c r="E6066" s="18">
        <f t="shared" si="284"/>
        <v>0</v>
      </c>
      <c r="F6066" s="18">
        <v>1</v>
      </c>
      <c r="G6066" s="18">
        <f t="shared" si="286"/>
        <v>0</v>
      </c>
    </row>
    <row r="6067" spans="1:7">
      <c r="A6067" t="e">
        <f>_xlfn.XLOOKUP(I6067,UTILIZADAS[Contacto1],UTILIZADAS[Source.Name],,0)</f>
        <v>#N/A</v>
      </c>
      <c r="B6067" s="18" t="e">
        <f>VLOOKUP(J6067,Ref!A:C,3,0)</f>
        <v>#N/A</v>
      </c>
      <c r="C6067" s="18" t="e">
        <f>VLOOKUP(J6067,Ref!A:D,4,0)</f>
        <v>#N/A</v>
      </c>
      <c r="D6067" s="18" t="str">
        <f t="shared" si="285"/>
        <v>00/ene</v>
      </c>
      <c r="E6067" s="18">
        <f t="shared" si="284"/>
        <v>0</v>
      </c>
      <c r="F6067" s="18">
        <v>1</v>
      </c>
      <c r="G6067" s="18">
        <f t="shared" si="286"/>
        <v>0</v>
      </c>
    </row>
    <row r="6068" spans="1:7">
      <c r="A6068" t="e">
        <f>_xlfn.XLOOKUP(I6068,UTILIZADAS[Contacto1],UTILIZADAS[Source.Name],,0)</f>
        <v>#N/A</v>
      </c>
      <c r="B6068" s="18" t="e">
        <f>VLOOKUP(J6068,Ref!A:C,3,0)</f>
        <v>#N/A</v>
      </c>
      <c r="C6068" s="18" t="e">
        <f>VLOOKUP(J6068,Ref!A:D,4,0)</f>
        <v>#N/A</v>
      </c>
      <c r="D6068" s="18" t="str">
        <f t="shared" si="285"/>
        <v>00/ene</v>
      </c>
      <c r="E6068" s="18">
        <f t="shared" si="284"/>
        <v>0</v>
      </c>
      <c r="F6068" s="18">
        <v>1</v>
      </c>
      <c r="G6068" s="18">
        <f t="shared" si="286"/>
        <v>0</v>
      </c>
    </row>
    <row r="6069" spans="1:7">
      <c r="A6069" t="e">
        <f>_xlfn.XLOOKUP(I6069,UTILIZADAS[Contacto1],UTILIZADAS[Source.Name],,0)</f>
        <v>#N/A</v>
      </c>
      <c r="B6069" s="18" t="e">
        <f>VLOOKUP(J6069,Ref!A:C,3,0)</f>
        <v>#N/A</v>
      </c>
      <c r="C6069" s="18" t="e">
        <f>VLOOKUP(J6069,Ref!A:D,4,0)</f>
        <v>#N/A</v>
      </c>
      <c r="D6069" s="18" t="str">
        <f t="shared" si="285"/>
        <v>00/ene</v>
      </c>
      <c r="E6069" s="18">
        <f t="shared" si="284"/>
        <v>0</v>
      </c>
      <c r="F6069" s="18">
        <v>1</v>
      </c>
      <c r="G6069" s="18">
        <f t="shared" si="286"/>
        <v>0</v>
      </c>
    </row>
    <row r="6070" spans="1:7">
      <c r="A6070" t="e">
        <f>_xlfn.XLOOKUP(I6070,UTILIZADAS[Contacto1],UTILIZADAS[Source.Name],,0)</f>
        <v>#N/A</v>
      </c>
      <c r="B6070" s="18" t="e">
        <f>VLOOKUP(J6070,Ref!A:C,3,0)</f>
        <v>#N/A</v>
      </c>
      <c r="C6070" s="18" t="e">
        <f>VLOOKUP(J6070,Ref!A:D,4,0)</f>
        <v>#N/A</v>
      </c>
      <c r="D6070" s="18" t="str">
        <f t="shared" si="285"/>
        <v>00/ene</v>
      </c>
      <c r="E6070" s="18">
        <f t="shared" si="284"/>
        <v>0</v>
      </c>
      <c r="F6070" s="18">
        <v>1</v>
      </c>
      <c r="G6070" s="18">
        <f t="shared" si="286"/>
        <v>0</v>
      </c>
    </row>
    <row r="6071" spans="1:7">
      <c r="A6071" t="e">
        <f>_xlfn.XLOOKUP(I6071,UTILIZADAS[Contacto1],UTILIZADAS[Source.Name],,0)</f>
        <v>#N/A</v>
      </c>
      <c r="B6071" s="18" t="e">
        <f>VLOOKUP(J6071,Ref!A:C,3,0)</f>
        <v>#N/A</v>
      </c>
      <c r="C6071" s="18" t="e">
        <f>VLOOKUP(J6071,Ref!A:D,4,0)</f>
        <v>#N/A</v>
      </c>
      <c r="D6071" s="18" t="str">
        <f t="shared" si="285"/>
        <v>00/ene</v>
      </c>
      <c r="E6071" s="18">
        <f t="shared" si="284"/>
        <v>0</v>
      </c>
      <c r="F6071" s="18">
        <v>1</v>
      </c>
      <c r="G6071" s="18">
        <f t="shared" si="286"/>
        <v>0</v>
      </c>
    </row>
    <row r="6072" spans="1:7">
      <c r="A6072" t="e">
        <f>_xlfn.XLOOKUP(I6072,UTILIZADAS[Contacto1],UTILIZADAS[Source.Name],,0)</f>
        <v>#N/A</v>
      </c>
      <c r="B6072" s="18" t="e">
        <f>VLOOKUP(J6072,Ref!A:C,3,0)</f>
        <v>#N/A</v>
      </c>
      <c r="C6072" s="18" t="e">
        <f>VLOOKUP(J6072,Ref!A:D,4,0)</f>
        <v>#N/A</v>
      </c>
      <c r="D6072" s="18" t="str">
        <f t="shared" si="285"/>
        <v>00/ene</v>
      </c>
      <c r="E6072" s="18">
        <f t="shared" si="284"/>
        <v>0</v>
      </c>
      <c r="F6072" s="18">
        <v>1</v>
      </c>
      <c r="G6072" s="18">
        <f t="shared" si="286"/>
        <v>0</v>
      </c>
    </row>
    <row r="6073" spans="1:7">
      <c r="A6073" t="e">
        <f>_xlfn.XLOOKUP(I6073,UTILIZADAS[Contacto1],UTILIZADAS[Source.Name],,0)</f>
        <v>#N/A</v>
      </c>
      <c r="B6073" s="18" t="e">
        <f>VLOOKUP(J6073,Ref!A:C,3,0)</f>
        <v>#N/A</v>
      </c>
      <c r="C6073" s="18" t="e">
        <f>VLOOKUP(J6073,Ref!A:D,4,0)</f>
        <v>#N/A</v>
      </c>
      <c r="D6073" s="18" t="str">
        <f t="shared" si="285"/>
        <v>00/ene</v>
      </c>
      <c r="E6073" s="18">
        <f t="shared" si="284"/>
        <v>0</v>
      </c>
      <c r="F6073" s="18">
        <v>1</v>
      </c>
      <c r="G6073" s="18">
        <f t="shared" si="286"/>
        <v>0</v>
      </c>
    </row>
    <row r="6074" spans="1:7">
      <c r="A6074" t="e">
        <f>_xlfn.XLOOKUP(I6074,UTILIZADAS[Contacto1],UTILIZADAS[Source.Name],,0)</f>
        <v>#N/A</v>
      </c>
      <c r="B6074" s="18" t="e">
        <f>VLOOKUP(J6074,Ref!A:C,3,0)</f>
        <v>#N/A</v>
      </c>
      <c r="C6074" s="18" t="e">
        <f>VLOOKUP(J6074,Ref!A:D,4,0)</f>
        <v>#N/A</v>
      </c>
      <c r="D6074" s="18" t="str">
        <f t="shared" si="285"/>
        <v>00/ene</v>
      </c>
      <c r="E6074" s="18">
        <f t="shared" si="284"/>
        <v>0</v>
      </c>
      <c r="F6074" s="18">
        <v>1</v>
      </c>
      <c r="G6074" s="18">
        <f t="shared" si="286"/>
        <v>0</v>
      </c>
    </row>
    <row r="6075" spans="1:7">
      <c r="A6075" t="e">
        <f>_xlfn.XLOOKUP(I6075,UTILIZADAS[Contacto1],UTILIZADAS[Source.Name],,0)</f>
        <v>#N/A</v>
      </c>
      <c r="B6075" s="18" t="e">
        <f>VLOOKUP(J6075,Ref!A:C,3,0)</f>
        <v>#N/A</v>
      </c>
      <c r="C6075" s="18" t="e">
        <f>VLOOKUP(J6075,Ref!A:D,4,0)</f>
        <v>#N/A</v>
      </c>
      <c r="D6075" s="18" t="str">
        <f t="shared" si="285"/>
        <v>00/ene</v>
      </c>
      <c r="E6075" s="18">
        <f t="shared" si="284"/>
        <v>0</v>
      </c>
      <c r="F6075" s="18">
        <v>1</v>
      </c>
      <c r="G6075" s="18">
        <f t="shared" si="286"/>
        <v>0</v>
      </c>
    </row>
    <row r="6076" spans="1:7">
      <c r="A6076" t="e">
        <f>_xlfn.XLOOKUP(I6076,UTILIZADAS[Contacto1],UTILIZADAS[Source.Name],,0)</f>
        <v>#N/A</v>
      </c>
      <c r="B6076" s="18" t="e">
        <f>VLOOKUP(J6076,Ref!A:C,3,0)</f>
        <v>#N/A</v>
      </c>
      <c r="C6076" s="18" t="e">
        <f>VLOOKUP(J6076,Ref!A:D,4,0)</f>
        <v>#N/A</v>
      </c>
      <c r="D6076" s="18" t="str">
        <f t="shared" si="285"/>
        <v>00/ene</v>
      </c>
      <c r="E6076" s="18">
        <f t="shared" si="284"/>
        <v>0</v>
      </c>
      <c r="F6076" s="18">
        <v>1</v>
      </c>
      <c r="G6076" s="18">
        <f t="shared" si="286"/>
        <v>0</v>
      </c>
    </row>
    <row r="6077" spans="1:7">
      <c r="A6077" t="e">
        <f>_xlfn.XLOOKUP(I6077,UTILIZADAS[Contacto1],UTILIZADAS[Source.Name],,0)</f>
        <v>#N/A</v>
      </c>
      <c r="B6077" s="18" t="e">
        <f>VLOOKUP(J6077,Ref!A:C,3,0)</f>
        <v>#N/A</v>
      </c>
      <c r="C6077" s="18" t="e">
        <f>VLOOKUP(J6077,Ref!A:D,4,0)</f>
        <v>#N/A</v>
      </c>
      <c r="D6077" s="18" t="str">
        <f t="shared" si="285"/>
        <v>00/ene</v>
      </c>
      <c r="E6077" s="18">
        <f t="shared" si="284"/>
        <v>0</v>
      </c>
      <c r="F6077" s="18">
        <v>1</v>
      </c>
      <c r="G6077" s="18">
        <f t="shared" si="286"/>
        <v>0</v>
      </c>
    </row>
    <row r="6078" spans="1:7">
      <c r="A6078" t="e">
        <f>_xlfn.XLOOKUP(I6078,UTILIZADAS[Contacto1],UTILIZADAS[Source.Name],,0)</f>
        <v>#N/A</v>
      </c>
      <c r="B6078" s="18" t="e">
        <f>VLOOKUP(J6078,Ref!A:C,3,0)</f>
        <v>#N/A</v>
      </c>
      <c r="C6078" s="18" t="e">
        <f>VLOOKUP(J6078,Ref!A:D,4,0)</f>
        <v>#N/A</v>
      </c>
      <c r="D6078" s="18" t="str">
        <f t="shared" si="285"/>
        <v>00/ene</v>
      </c>
      <c r="E6078" s="18">
        <f t="shared" si="284"/>
        <v>0</v>
      </c>
      <c r="F6078" s="18">
        <v>1</v>
      </c>
      <c r="G6078" s="18">
        <f t="shared" si="286"/>
        <v>0</v>
      </c>
    </row>
    <row r="6079" spans="1:7">
      <c r="A6079" t="e">
        <f>_xlfn.XLOOKUP(I6079,UTILIZADAS[Contacto1],UTILIZADAS[Source.Name],,0)</f>
        <v>#N/A</v>
      </c>
      <c r="B6079" s="18" t="e">
        <f>VLOOKUP(J6079,Ref!A:C,3,0)</f>
        <v>#N/A</v>
      </c>
      <c r="C6079" s="18" t="e">
        <f>VLOOKUP(J6079,Ref!A:D,4,0)</f>
        <v>#N/A</v>
      </c>
      <c r="D6079" s="18" t="str">
        <f t="shared" si="285"/>
        <v>00/ene</v>
      </c>
      <c r="E6079" s="18">
        <f t="shared" si="284"/>
        <v>0</v>
      </c>
      <c r="F6079" s="18">
        <v>1</v>
      </c>
      <c r="G6079" s="18">
        <f t="shared" si="286"/>
        <v>0</v>
      </c>
    </row>
    <row r="6080" spans="1:7">
      <c r="A6080" t="e">
        <f>_xlfn.XLOOKUP(I6080,UTILIZADAS[Contacto1],UTILIZADAS[Source.Name],,0)</f>
        <v>#N/A</v>
      </c>
      <c r="B6080" s="18" t="e">
        <f>VLOOKUP(J6080,Ref!A:C,3,0)</f>
        <v>#N/A</v>
      </c>
      <c r="C6080" s="18" t="e">
        <f>VLOOKUP(J6080,Ref!A:D,4,0)</f>
        <v>#N/A</v>
      </c>
      <c r="D6080" s="18" t="str">
        <f t="shared" si="285"/>
        <v>00/ene</v>
      </c>
      <c r="E6080" s="18">
        <f t="shared" si="284"/>
        <v>0</v>
      </c>
      <c r="F6080" s="18">
        <v>1</v>
      </c>
      <c r="G6080" s="18">
        <f t="shared" si="286"/>
        <v>0</v>
      </c>
    </row>
    <row r="6081" spans="1:7">
      <c r="A6081" t="e">
        <f>_xlfn.XLOOKUP(I6081,UTILIZADAS[Contacto1],UTILIZADAS[Source.Name],,0)</f>
        <v>#N/A</v>
      </c>
      <c r="B6081" s="18" t="e">
        <f>VLOOKUP(J6081,Ref!A:C,3,0)</f>
        <v>#N/A</v>
      </c>
      <c r="C6081" s="18" t="e">
        <f>VLOOKUP(J6081,Ref!A:D,4,0)</f>
        <v>#N/A</v>
      </c>
      <c r="D6081" s="18" t="str">
        <f t="shared" si="285"/>
        <v>00/ene</v>
      </c>
      <c r="E6081" s="18">
        <f t="shared" si="284"/>
        <v>0</v>
      </c>
      <c r="F6081" s="18">
        <v>1</v>
      </c>
      <c r="G6081" s="18">
        <f t="shared" si="286"/>
        <v>0</v>
      </c>
    </row>
    <row r="6082" spans="1:7">
      <c r="A6082" t="e">
        <f>_xlfn.XLOOKUP(I6082,UTILIZADAS[Contacto1],UTILIZADAS[Source.Name],,0)</f>
        <v>#N/A</v>
      </c>
      <c r="B6082" s="18" t="e">
        <f>VLOOKUP(J6082,Ref!A:C,3,0)</f>
        <v>#N/A</v>
      </c>
      <c r="C6082" s="18" t="e">
        <f>VLOOKUP(J6082,Ref!A:D,4,0)</f>
        <v>#N/A</v>
      </c>
      <c r="D6082" s="18" t="str">
        <f t="shared" si="285"/>
        <v>00/ene</v>
      </c>
      <c r="E6082" s="18">
        <f t="shared" ref="E6082:E6145" si="287">+COUNTIF(I:I,I6082)</f>
        <v>0</v>
      </c>
      <c r="F6082" s="18">
        <v>1</v>
      </c>
      <c r="G6082" s="18">
        <f t="shared" si="286"/>
        <v>0</v>
      </c>
    </row>
    <row r="6083" spans="1:7">
      <c r="A6083" t="e">
        <f>_xlfn.XLOOKUP(I6083,UTILIZADAS[Contacto1],UTILIZADAS[Source.Name],,0)</f>
        <v>#N/A</v>
      </c>
      <c r="B6083" s="18" t="e">
        <f>VLOOKUP(J6083,Ref!A:C,3,0)</f>
        <v>#N/A</v>
      </c>
      <c r="C6083" s="18" t="e">
        <f>VLOOKUP(J6083,Ref!A:D,4,0)</f>
        <v>#N/A</v>
      </c>
      <c r="D6083" s="18" t="str">
        <f t="shared" si="285"/>
        <v>00/ene</v>
      </c>
      <c r="E6083" s="18">
        <f t="shared" si="287"/>
        <v>0</v>
      </c>
      <c r="F6083" s="18">
        <v>1</v>
      </c>
      <c r="G6083" s="18">
        <f t="shared" si="286"/>
        <v>0</v>
      </c>
    </row>
    <row r="6084" spans="1:7">
      <c r="A6084" t="e">
        <f>_xlfn.XLOOKUP(I6084,UTILIZADAS[Contacto1],UTILIZADAS[Source.Name],,0)</f>
        <v>#N/A</v>
      </c>
      <c r="B6084" s="18" t="e">
        <f>VLOOKUP(J6084,Ref!A:C,3,0)</f>
        <v>#N/A</v>
      </c>
      <c r="C6084" s="18" t="e">
        <f>VLOOKUP(J6084,Ref!A:D,4,0)</f>
        <v>#N/A</v>
      </c>
      <c r="D6084" s="18" t="str">
        <f t="shared" si="285"/>
        <v>00/ene</v>
      </c>
      <c r="E6084" s="18">
        <f t="shared" si="287"/>
        <v>0</v>
      </c>
      <c r="F6084" s="18">
        <v>1</v>
      </c>
      <c r="G6084" s="18">
        <f t="shared" si="286"/>
        <v>0</v>
      </c>
    </row>
    <row r="6085" spans="1:7">
      <c r="A6085" t="e">
        <f>_xlfn.XLOOKUP(I6085,UTILIZADAS[Contacto1],UTILIZADAS[Source.Name],,0)</f>
        <v>#N/A</v>
      </c>
      <c r="B6085" s="18" t="e">
        <f>VLOOKUP(J6085,Ref!A:C,3,0)</f>
        <v>#N/A</v>
      </c>
      <c r="C6085" s="18" t="e">
        <f>VLOOKUP(J6085,Ref!A:D,4,0)</f>
        <v>#N/A</v>
      </c>
      <c r="D6085" s="18" t="str">
        <f t="shared" si="285"/>
        <v>00/ene</v>
      </c>
      <c r="E6085" s="18">
        <f t="shared" si="287"/>
        <v>0</v>
      </c>
      <c r="F6085" s="18">
        <v>1</v>
      </c>
      <c r="G6085" s="18">
        <f t="shared" si="286"/>
        <v>0</v>
      </c>
    </row>
    <row r="6086" spans="1:7">
      <c r="A6086" t="e">
        <f>_xlfn.XLOOKUP(I6086,UTILIZADAS[Contacto1],UTILIZADAS[Source.Name],,0)</f>
        <v>#N/A</v>
      </c>
      <c r="B6086" s="18" t="e">
        <f>VLOOKUP(J6086,Ref!A:C,3,0)</f>
        <v>#N/A</v>
      </c>
      <c r="C6086" s="18" t="e">
        <f>VLOOKUP(J6086,Ref!A:D,4,0)</f>
        <v>#N/A</v>
      </c>
      <c r="D6086" s="18" t="str">
        <f t="shared" si="285"/>
        <v>00/ene</v>
      </c>
      <c r="E6086" s="18">
        <f t="shared" si="287"/>
        <v>0</v>
      </c>
      <c r="F6086" s="18">
        <v>1</v>
      </c>
      <c r="G6086" s="18">
        <f t="shared" si="286"/>
        <v>0</v>
      </c>
    </row>
    <row r="6087" spans="1:7">
      <c r="A6087" t="e">
        <f>_xlfn.XLOOKUP(I6087,UTILIZADAS[Contacto1],UTILIZADAS[Source.Name],,0)</f>
        <v>#N/A</v>
      </c>
      <c r="B6087" s="18" t="e">
        <f>VLOOKUP(J6087,Ref!A:C,3,0)</f>
        <v>#N/A</v>
      </c>
      <c r="C6087" s="18" t="e">
        <f>VLOOKUP(J6087,Ref!A:D,4,0)</f>
        <v>#N/A</v>
      </c>
      <c r="D6087" s="18" t="str">
        <f t="shared" si="285"/>
        <v>00/ene</v>
      </c>
      <c r="E6087" s="18">
        <f t="shared" si="287"/>
        <v>0</v>
      </c>
      <c r="F6087" s="18">
        <v>1</v>
      </c>
      <c r="G6087" s="18">
        <f t="shared" si="286"/>
        <v>0</v>
      </c>
    </row>
    <row r="6088" spans="1:7">
      <c r="A6088" t="e">
        <f>_xlfn.XLOOKUP(I6088,UTILIZADAS[Contacto1],UTILIZADAS[Source.Name],,0)</f>
        <v>#N/A</v>
      </c>
      <c r="B6088" s="18" t="e">
        <f>VLOOKUP(J6088,Ref!A:C,3,0)</f>
        <v>#N/A</v>
      </c>
      <c r="C6088" s="18" t="e">
        <f>VLOOKUP(J6088,Ref!A:D,4,0)</f>
        <v>#N/A</v>
      </c>
      <c r="D6088" s="18" t="str">
        <f t="shared" si="285"/>
        <v>00/ene</v>
      </c>
      <c r="E6088" s="18">
        <f t="shared" si="287"/>
        <v>0</v>
      </c>
      <c r="F6088" s="18">
        <v>1</v>
      </c>
      <c r="G6088" s="18">
        <f t="shared" si="286"/>
        <v>0</v>
      </c>
    </row>
    <row r="6089" spans="1:7">
      <c r="A6089" t="e">
        <f>_xlfn.XLOOKUP(I6089,UTILIZADAS[Contacto1],UTILIZADAS[Source.Name],,0)</f>
        <v>#N/A</v>
      </c>
      <c r="B6089" s="18" t="e">
        <f>VLOOKUP(J6089,Ref!A:C,3,0)</f>
        <v>#N/A</v>
      </c>
      <c r="C6089" s="18" t="e">
        <f>VLOOKUP(J6089,Ref!A:D,4,0)</f>
        <v>#N/A</v>
      </c>
      <c r="D6089" s="18" t="str">
        <f t="shared" si="285"/>
        <v>00/ene</v>
      </c>
      <c r="E6089" s="18">
        <f t="shared" si="287"/>
        <v>0</v>
      </c>
      <c r="F6089" s="18">
        <v>1</v>
      </c>
      <c r="G6089" s="18">
        <f t="shared" si="286"/>
        <v>0</v>
      </c>
    </row>
    <row r="6090" spans="1:7">
      <c r="A6090" t="e">
        <f>_xlfn.XLOOKUP(I6090,UTILIZADAS[Contacto1],UTILIZADAS[Source.Name],,0)</f>
        <v>#N/A</v>
      </c>
      <c r="B6090" s="18" t="e">
        <f>VLOOKUP(J6090,Ref!A:C,3,0)</f>
        <v>#N/A</v>
      </c>
      <c r="C6090" s="18" t="e">
        <f>VLOOKUP(J6090,Ref!A:D,4,0)</f>
        <v>#N/A</v>
      </c>
      <c r="D6090" s="18" t="str">
        <f t="shared" ref="D6090:D6153" si="288">TEXT(H6090,"dd/mmm")</f>
        <v>00/ene</v>
      </c>
      <c r="E6090" s="18">
        <f t="shared" si="287"/>
        <v>0</v>
      </c>
      <c r="F6090" s="18">
        <v>1</v>
      </c>
      <c r="G6090" s="18">
        <f t="shared" ref="G6090:G6153" si="289">IF(I6090=I6091,0,1)</f>
        <v>0</v>
      </c>
    </row>
    <row r="6091" spans="1:7">
      <c r="A6091" t="e">
        <f>_xlfn.XLOOKUP(I6091,UTILIZADAS[Contacto1],UTILIZADAS[Source.Name],,0)</f>
        <v>#N/A</v>
      </c>
      <c r="B6091" s="18" t="e">
        <f>VLOOKUP(J6091,Ref!A:C,3,0)</f>
        <v>#N/A</v>
      </c>
      <c r="C6091" s="18" t="e">
        <f>VLOOKUP(J6091,Ref!A:D,4,0)</f>
        <v>#N/A</v>
      </c>
      <c r="D6091" s="18" t="str">
        <f t="shared" si="288"/>
        <v>00/ene</v>
      </c>
      <c r="E6091" s="18">
        <f t="shared" si="287"/>
        <v>0</v>
      </c>
      <c r="F6091" s="18">
        <v>1</v>
      </c>
      <c r="G6091" s="18">
        <f t="shared" si="289"/>
        <v>0</v>
      </c>
    </row>
    <row r="6092" spans="1:7">
      <c r="A6092" t="e">
        <f>_xlfn.XLOOKUP(I6092,UTILIZADAS[Contacto1],UTILIZADAS[Source.Name],,0)</f>
        <v>#N/A</v>
      </c>
      <c r="B6092" s="18" t="e">
        <f>VLOOKUP(J6092,Ref!A:C,3,0)</f>
        <v>#N/A</v>
      </c>
      <c r="C6092" s="18" t="e">
        <f>VLOOKUP(J6092,Ref!A:D,4,0)</f>
        <v>#N/A</v>
      </c>
      <c r="D6092" s="18" t="str">
        <f t="shared" si="288"/>
        <v>00/ene</v>
      </c>
      <c r="E6092" s="18">
        <f t="shared" si="287"/>
        <v>0</v>
      </c>
      <c r="F6092" s="18">
        <v>1</v>
      </c>
      <c r="G6092" s="18">
        <f t="shared" si="289"/>
        <v>0</v>
      </c>
    </row>
    <row r="6093" spans="1:7">
      <c r="A6093" t="e">
        <f>_xlfn.XLOOKUP(I6093,UTILIZADAS[Contacto1],UTILIZADAS[Source.Name],,0)</f>
        <v>#N/A</v>
      </c>
      <c r="B6093" s="18" t="e">
        <f>VLOOKUP(J6093,Ref!A:C,3,0)</f>
        <v>#N/A</v>
      </c>
      <c r="C6093" s="18" t="e">
        <f>VLOOKUP(J6093,Ref!A:D,4,0)</f>
        <v>#N/A</v>
      </c>
      <c r="D6093" s="18" t="str">
        <f t="shared" si="288"/>
        <v>00/ene</v>
      </c>
      <c r="E6093" s="18">
        <f t="shared" si="287"/>
        <v>0</v>
      </c>
      <c r="F6093" s="18">
        <v>1</v>
      </c>
      <c r="G6093" s="18">
        <f t="shared" si="289"/>
        <v>0</v>
      </c>
    </row>
    <row r="6094" spans="1:7">
      <c r="A6094" t="e">
        <f>_xlfn.XLOOKUP(I6094,UTILIZADAS[Contacto1],UTILIZADAS[Source.Name],,0)</f>
        <v>#N/A</v>
      </c>
      <c r="B6094" s="18" t="e">
        <f>VLOOKUP(J6094,Ref!A:C,3,0)</f>
        <v>#N/A</v>
      </c>
      <c r="C6094" s="18" t="e">
        <f>VLOOKUP(J6094,Ref!A:D,4,0)</f>
        <v>#N/A</v>
      </c>
      <c r="D6094" s="18" t="str">
        <f t="shared" si="288"/>
        <v>00/ene</v>
      </c>
      <c r="E6094" s="18">
        <f t="shared" si="287"/>
        <v>0</v>
      </c>
      <c r="F6094" s="18">
        <v>1</v>
      </c>
      <c r="G6094" s="18">
        <f t="shared" si="289"/>
        <v>0</v>
      </c>
    </row>
    <row r="6095" spans="1:7">
      <c r="A6095" t="e">
        <f>_xlfn.XLOOKUP(I6095,UTILIZADAS[Contacto1],UTILIZADAS[Source.Name],,0)</f>
        <v>#N/A</v>
      </c>
      <c r="B6095" s="18" t="e">
        <f>VLOOKUP(J6095,Ref!A:C,3,0)</f>
        <v>#N/A</v>
      </c>
      <c r="C6095" s="18" t="e">
        <f>VLOOKUP(J6095,Ref!A:D,4,0)</f>
        <v>#N/A</v>
      </c>
      <c r="D6095" s="18" t="str">
        <f t="shared" si="288"/>
        <v>00/ene</v>
      </c>
      <c r="E6095" s="18">
        <f t="shared" si="287"/>
        <v>0</v>
      </c>
      <c r="F6095" s="18">
        <v>1</v>
      </c>
      <c r="G6095" s="18">
        <f t="shared" si="289"/>
        <v>0</v>
      </c>
    </row>
    <row r="6096" spans="1:7">
      <c r="A6096" t="e">
        <f>_xlfn.XLOOKUP(I6096,UTILIZADAS[Contacto1],UTILIZADAS[Source.Name],,0)</f>
        <v>#N/A</v>
      </c>
      <c r="B6096" s="18" t="e">
        <f>VLOOKUP(J6096,Ref!A:C,3,0)</f>
        <v>#N/A</v>
      </c>
      <c r="C6096" s="18" t="e">
        <f>VLOOKUP(J6096,Ref!A:D,4,0)</f>
        <v>#N/A</v>
      </c>
      <c r="D6096" s="18" t="str">
        <f t="shared" si="288"/>
        <v>00/ene</v>
      </c>
      <c r="E6096" s="18">
        <f t="shared" si="287"/>
        <v>0</v>
      </c>
      <c r="F6096" s="18">
        <v>1</v>
      </c>
      <c r="G6096" s="18">
        <f t="shared" si="289"/>
        <v>0</v>
      </c>
    </row>
    <row r="6097" spans="1:7">
      <c r="A6097" t="e">
        <f>_xlfn.XLOOKUP(I6097,UTILIZADAS[Contacto1],UTILIZADAS[Source.Name],,0)</f>
        <v>#N/A</v>
      </c>
      <c r="B6097" s="18" t="e">
        <f>VLOOKUP(J6097,Ref!A:C,3,0)</f>
        <v>#N/A</v>
      </c>
      <c r="C6097" s="18" t="e">
        <f>VLOOKUP(J6097,Ref!A:D,4,0)</f>
        <v>#N/A</v>
      </c>
      <c r="D6097" s="18" t="str">
        <f t="shared" si="288"/>
        <v>00/ene</v>
      </c>
      <c r="E6097" s="18">
        <f t="shared" si="287"/>
        <v>0</v>
      </c>
      <c r="F6097" s="18">
        <v>1</v>
      </c>
      <c r="G6097" s="18">
        <f t="shared" si="289"/>
        <v>0</v>
      </c>
    </row>
    <row r="6098" spans="1:7">
      <c r="A6098" t="e">
        <f>_xlfn.XLOOKUP(I6098,UTILIZADAS[Contacto1],UTILIZADAS[Source.Name],,0)</f>
        <v>#N/A</v>
      </c>
      <c r="B6098" s="18" t="e">
        <f>VLOOKUP(J6098,Ref!A:C,3,0)</f>
        <v>#N/A</v>
      </c>
      <c r="C6098" s="18" t="e">
        <f>VLOOKUP(J6098,Ref!A:D,4,0)</f>
        <v>#N/A</v>
      </c>
      <c r="D6098" s="18" t="str">
        <f t="shared" si="288"/>
        <v>00/ene</v>
      </c>
      <c r="E6098" s="18">
        <f t="shared" si="287"/>
        <v>0</v>
      </c>
      <c r="F6098" s="18">
        <v>1</v>
      </c>
      <c r="G6098" s="18">
        <f t="shared" si="289"/>
        <v>0</v>
      </c>
    </row>
    <row r="6099" spans="1:7">
      <c r="A6099" t="e">
        <f>_xlfn.XLOOKUP(I6099,UTILIZADAS[Contacto1],UTILIZADAS[Source.Name],,0)</f>
        <v>#N/A</v>
      </c>
      <c r="B6099" s="18" t="e">
        <f>VLOOKUP(J6099,Ref!A:C,3,0)</f>
        <v>#N/A</v>
      </c>
      <c r="C6099" s="18" t="e">
        <f>VLOOKUP(J6099,Ref!A:D,4,0)</f>
        <v>#N/A</v>
      </c>
      <c r="D6099" s="18" t="str">
        <f t="shared" si="288"/>
        <v>00/ene</v>
      </c>
      <c r="E6099" s="18">
        <f t="shared" si="287"/>
        <v>0</v>
      </c>
      <c r="F6099" s="18">
        <v>1</v>
      </c>
      <c r="G6099" s="18">
        <f t="shared" si="289"/>
        <v>0</v>
      </c>
    </row>
    <row r="6100" spans="1:7">
      <c r="A6100" t="e">
        <f>_xlfn.XLOOKUP(I6100,UTILIZADAS[Contacto1],UTILIZADAS[Source.Name],,0)</f>
        <v>#N/A</v>
      </c>
      <c r="B6100" s="18" t="e">
        <f>VLOOKUP(J6100,Ref!A:C,3,0)</f>
        <v>#N/A</v>
      </c>
      <c r="C6100" s="18" t="e">
        <f>VLOOKUP(J6100,Ref!A:D,4,0)</f>
        <v>#N/A</v>
      </c>
      <c r="D6100" s="18" t="str">
        <f t="shared" si="288"/>
        <v>00/ene</v>
      </c>
      <c r="E6100" s="18">
        <f t="shared" si="287"/>
        <v>0</v>
      </c>
      <c r="F6100" s="18">
        <v>1</v>
      </c>
      <c r="G6100" s="18">
        <f t="shared" si="289"/>
        <v>0</v>
      </c>
    </row>
    <row r="6101" spans="1:7">
      <c r="A6101" t="e">
        <f>_xlfn.XLOOKUP(I6101,UTILIZADAS[Contacto1],UTILIZADAS[Source.Name],,0)</f>
        <v>#N/A</v>
      </c>
      <c r="B6101" s="18" t="e">
        <f>VLOOKUP(J6101,Ref!A:C,3,0)</f>
        <v>#N/A</v>
      </c>
      <c r="C6101" s="18" t="e">
        <f>VLOOKUP(J6101,Ref!A:D,4,0)</f>
        <v>#N/A</v>
      </c>
      <c r="D6101" s="18" t="str">
        <f t="shared" si="288"/>
        <v>00/ene</v>
      </c>
      <c r="E6101" s="18">
        <f t="shared" si="287"/>
        <v>0</v>
      </c>
      <c r="F6101" s="18">
        <v>1</v>
      </c>
      <c r="G6101" s="18">
        <f t="shared" si="289"/>
        <v>0</v>
      </c>
    </row>
    <row r="6102" spans="1:7">
      <c r="A6102" t="e">
        <f>_xlfn.XLOOKUP(I6102,UTILIZADAS[Contacto1],UTILIZADAS[Source.Name],,0)</f>
        <v>#N/A</v>
      </c>
      <c r="B6102" s="18" t="e">
        <f>VLOOKUP(J6102,Ref!A:C,3,0)</f>
        <v>#N/A</v>
      </c>
      <c r="C6102" s="18" t="e">
        <f>VLOOKUP(J6102,Ref!A:D,4,0)</f>
        <v>#N/A</v>
      </c>
      <c r="D6102" s="18" t="str">
        <f t="shared" si="288"/>
        <v>00/ene</v>
      </c>
      <c r="E6102" s="18">
        <f t="shared" si="287"/>
        <v>0</v>
      </c>
      <c r="F6102" s="18">
        <v>1</v>
      </c>
      <c r="G6102" s="18">
        <f t="shared" si="289"/>
        <v>0</v>
      </c>
    </row>
    <row r="6103" spans="1:7">
      <c r="A6103" t="e">
        <f>_xlfn.XLOOKUP(I6103,UTILIZADAS[Contacto1],UTILIZADAS[Source.Name],,0)</f>
        <v>#N/A</v>
      </c>
      <c r="B6103" s="18" t="e">
        <f>VLOOKUP(J6103,Ref!A:C,3,0)</f>
        <v>#N/A</v>
      </c>
      <c r="C6103" s="18" t="e">
        <f>VLOOKUP(J6103,Ref!A:D,4,0)</f>
        <v>#N/A</v>
      </c>
      <c r="D6103" s="18" t="str">
        <f t="shared" si="288"/>
        <v>00/ene</v>
      </c>
      <c r="E6103" s="18">
        <f t="shared" si="287"/>
        <v>0</v>
      </c>
      <c r="F6103" s="18">
        <v>1</v>
      </c>
      <c r="G6103" s="18">
        <f t="shared" si="289"/>
        <v>0</v>
      </c>
    </row>
    <row r="6104" spans="1:7">
      <c r="A6104" t="e">
        <f>_xlfn.XLOOKUP(I6104,UTILIZADAS[Contacto1],UTILIZADAS[Source.Name],,0)</f>
        <v>#N/A</v>
      </c>
      <c r="B6104" s="18" t="e">
        <f>VLOOKUP(J6104,Ref!A:C,3,0)</f>
        <v>#N/A</v>
      </c>
      <c r="C6104" s="18" t="e">
        <f>VLOOKUP(J6104,Ref!A:D,4,0)</f>
        <v>#N/A</v>
      </c>
      <c r="D6104" s="18" t="str">
        <f t="shared" si="288"/>
        <v>00/ene</v>
      </c>
      <c r="E6104" s="18">
        <f t="shared" si="287"/>
        <v>0</v>
      </c>
      <c r="F6104" s="18">
        <v>1</v>
      </c>
      <c r="G6104" s="18">
        <f t="shared" si="289"/>
        <v>0</v>
      </c>
    </row>
    <row r="6105" spans="1:7">
      <c r="A6105" t="e">
        <f>_xlfn.XLOOKUP(I6105,UTILIZADAS[Contacto1],UTILIZADAS[Source.Name],,0)</f>
        <v>#N/A</v>
      </c>
      <c r="B6105" s="18" t="e">
        <f>VLOOKUP(J6105,Ref!A:C,3,0)</f>
        <v>#N/A</v>
      </c>
      <c r="C6105" s="18" t="e">
        <f>VLOOKUP(J6105,Ref!A:D,4,0)</f>
        <v>#N/A</v>
      </c>
      <c r="D6105" s="18" t="str">
        <f t="shared" si="288"/>
        <v>00/ene</v>
      </c>
      <c r="E6105" s="18">
        <f t="shared" si="287"/>
        <v>0</v>
      </c>
      <c r="F6105" s="18">
        <v>1</v>
      </c>
      <c r="G6105" s="18">
        <f t="shared" si="289"/>
        <v>0</v>
      </c>
    </row>
    <row r="6106" spans="1:7">
      <c r="A6106" t="e">
        <f>_xlfn.XLOOKUP(I6106,UTILIZADAS[Contacto1],UTILIZADAS[Source.Name],,0)</f>
        <v>#N/A</v>
      </c>
      <c r="B6106" s="18" t="e">
        <f>VLOOKUP(J6106,Ref!A:C,3,0)</f>
        <v>#N/A</v>
      </c>
      <c r="C6106" s="18" t="e">
        <f>VLOOKUP(J6106,Ref!A:D,4,0)</f>
        <v>#N/A</v>
      </c>
      <c r="D6106" s="18" t="str">
        <f t="shared" si="288"/>
        <v>00/ene</v>
      </c>
      <c r="E6106" s="18">
        <f t="shared" si="287"/>
        <v>0</v>
      </c>
      <c r="F6106" s="18">
        <v>1</v>
      </c>
      <c r="G6106" s="18">
        <f t="shared" si="289"/>
        <v>0</v>
      </c>
    </row>
    <row r="6107" spans="1:7">
      <c r="A6107" t="e">
        <f>_xlfn.XLOOKUP(I6107,UTILIZADAS[Contacto1],UTILIZADAS[Source.Name],,0)</f>
        <v>#N/A</v>
      </c>
      <c r="B6107" s="18" t="e">
        <f>VLOOKUP(J6107,Ref!A:C,3,0)</f>
        <v>#N/A</v>
      </c>
      <c r="C6107" s="18" t="e">
        <f>VLOOKUP(J6107,Ref!A:D,4,0)</f>
        <v>#N/A</v>
      </c>
      <c r="D6107" s="18" t="str">
        <f t="shared" si="288"/>
        <v>00/ene</v>
      </c>
      <c r="E6107" s="18">
        <f t="shared" si="287"/>
        <v>0</v>
      </c>
      <c r="F6107" s="18">
        <v>1</v>
      </c>
      <c r="G6107" s="18">
        <f t="shared" si="289"/>
        <v>0</v>
      </c>
    </row>
    <row r="6108" spans="1:7">
      <c r="A6108" t="e">
        <f>_xlfn.XLOOKUP(I6108,UTILIZADAS[Contacto1],UTILIZADAS[Source.Name],,0)</f>
        <v>#N/A</v>
      </c>
      <c r="B6108" s="18" t="e">
        <f>VLOOKUP(J6108,Ref!A:C,3,0)</f>
        <v>#N/A</v>
      </c>
      <c r="C6108" s="18" t="e">
        <f>VLOOKUP(J6108,Ref!A:D,4,0)</f>
        <v>#N/A</v>
      </c>
      <c r="D6108" s="18" t="str">
        <f t="shared" si="288"/>
        <v>00/ene</v>
      </c>
      <c r="E6108" s="18">
        <f t="shared" si="287"/>
        <v>0</v>
      </c>
      <c r="F6108" s="18">
        <v>1</v>
      </c>
      <c r="G6108" s="18">
        <f t="shared" si="289"/>
        <v>0</v>
      </c>
    </row>
    <row r="6109" spans="1:7">
      <c r="A6109" t="e">
        <f>_xlfn.XLOOKUP(I6109,UTILIZADAS[Contacto1],UTILIZADAS[Source.Name],,0)</f>
        <v>#N/A</v>
      </c>
      <c r="B6109" s="18" t="e">
        <f>VLOOKUP(J6109,Ref!A:C,3,0)</f>
        <v>#N/A</v>
      </c>
      <c r="C6109" s="18" t="e">
        <f>VLOOKUP(J6109,Ref!A:D,4,0)</f>
        <v>#N/A</v>
      </c>
      <c r="D6109" s="18" t="str">
        <f t="shared" si="288"/>
        <v>00/ene</v>
      </c>
      <c r="E6109" s="18">
        <f t="shared" si="287"/>
        <v>0</v>
      </c>
      <c r="F6109" s="18">
        <v>1</v>
      </c>
      <c r="G6109" s="18">
        <f t="shared" si="289"/>
        <v>0</v>
      </c>
    </row>
    <row r="6110" spans="1:7">
      <c r="A6110" t="e">
        <f>_xlfn.XLOOKUP(I6110,UTILIZADAS[Contacto1],UTILIZADAS[Source.Name],,0)</f>
        <v>#N/A</v>
      </c>
      <c r="B6110" s="18" t="e">
        <f>VLOOKUP(J6110,Ref!A:C,3,0)</f>
        <v>#N/A</v>
      </c>
      <c r="C6110" s="18" t="e">
        <f>VLOOKUP(J6110,Ref!A:D,4,0)</f>
        <v>#N/A</v>
      </c>
      <c r="D6110" s="18" t="str">
        <f t="shared" si="288"/>
        <v>00/ene</v>
      </c>
      <c r="E6110" s="18">
        <f t="shared" si="287"/>
        <v>0</v>
      </c>
      <c r="F6110" s="18">
        <v>1</v>
      </c>
      <c r="G6110" s="18">
        <f t="shared" si="289"/>
        <v>0</v>
      </c>
    </row>
    <row r="6111" spans="1:7">
      <c r="A6111" t="e">
        <f>_xlfn.XLOOKUP(I6111,UTILIZADAS[Contacto1],UTILIZADAS[Source.Name],,0)</f>
        <v>#N/A</v>
      </c>
      <c r="B6111" s="18" t="e">
        <f>VLOOKUP(J6111,Ref!A:C,3,0)</f>
        <v>#N/A</v>
      </c>
      <c r="C6111" s="18" t="e">
        <f>VLOOKUP(J6111,Ref!A:D,4,0)</f>
        <v>#N/A</v>
      </c>
      <c r="D6111" s="18" t="str">
        <f t="shared" si="288"/>
        <v>00/ene</v>
      </c>
      <c r="E6111" s="18">
        <f t="shared" si="287"/>
        <v>0</v>
      </c>
      <c r="F6111" s="18">
        <v>1</v>
      </c>
      <c r="G6111" s="18">
        <f t="shared" si="289"/>
        <v>0</v>
      </c>
    </row>
    <row r="6112" spans="1:7">
      <c r="A6112" t="e">
        <f>_xlfn.XLOOKUP(I6112,UTILIZADAS[Contacto1],UTILIZADAS[Source.Name],,0)</f>
        <v>#N/A</v>
      </c>
      <c r="B6112" s="18" t="e">
        <f>VLOOKUP(J6112,Ref!A:C,3,0)</f>
        <v>#N/A</v>
      </c>
      <c r="C6112" s="18" t="e">
        <f>VLOOKUP(J6112,Ref!A:D,4,0)</f>
        <v>#N/A</v>
      </c>
      <c r="D6112" s="18" t="str">
        <f t="shared" si="288"/>
        <v>00/ene</v>
      </c>
      <c r="E6112" s="18">
        <f t="shared" si="287"/>
        <v>0</v>
      </c>
      <c r="F6112" s="18">
        <v>1</v>
      </c>
      <c r="G6112" s="18">
        <f t="shared" si="289"/>
        <v>0</v>
      </c>
    </row>
    <row r="6113" spans="1:7">
      <c r="A6113" t="e">
        <f>_xlfn.XLOOKUP(I6113,UTILIZADAS[Contacto1],UTILIZADAS[Source.Name],,0)</f>
        <v>#N/A</v>
      </c>
      <c r="B6113" s="18" t="e">
        <f>VLOOKUP(J6113,Ref!A:C,3,0)</f>
        <v>#N/A</v>
      </c>
      <c r="C6113" s="18" t="e">
        <f>VLOOKUP(J6113,Ref!A:D,4,0)</f>
        <v>#N/A</v>
      </c>
      <c r="D6113" s="18" t="str">
        <f t="shared" si="288"/>
        <v>00/ene</v>
      </c>
      <c r="E6113" s="18">
        <f t="shared" si="287"/>
        <v>0</v>
      </c>
      <c r="F6113" s="18">
        <v>1</v>
      </c>
      <c r="G6113" s="18">
        <f t="shared" si="289"/>
        <v>0</v>
      </c>
    </row>
    <row r="6114" spans="1:7">
      <c r="A6114" t="e">
        <f>_xlfn.XLOOKUP(I6114,UTILIZADAS[Contacto1],UTILIZADAS[Source.Name],,0)</f>
        <v>#N/A</v>
      </c>
      <c r="B6114" s="18" t="e">
        <f>VLOOKUP(J6114,Ref!A:C,3,0)</f>
        <v>#N/A</v>
      </c>
      <c r="C6114" s="18" t="e">
        <f>VLOOKUP(J6114,Ref!A:D,4,0)</f>
        <v>#N/A</v>
      </c>
      <c r="D6114" s="18" t="str">
        <f t="shared" si="288"/>
        <v>00/ene</v>
      </c>
      <c r="E6114" s="18">
        <f t="shared" si="287"/>
        <v>0</v>
      </c>
      <c r="F6114" s="18">
        <v>1</v>
      </c>
      <c r="G6114" s="18">
        <f t="shared" si="289"/>
        <v>0</v>
      </c>
    </row>
    <row r="6115" spans="1:7">
      <c r="A6115" t="e">
        <f>_xlfn.XLOOKUP(I6115,UTILIZADAS[Contacto1],UTILIZADAS[Source.Name],,0)</f>
        <v>#N/A</v>
      </c>
      <c r="B6115" s="18" t="e">
        <f>VLOOKUP(J6115,Ref!A:C,3,0)</f>
        <v>#N/A</v>
      </c>
      <c r="C6115" s="18" t="e">
        <f>VLOOKUP(J6115,Ref!A:D,4,0)</f>
        <v>#N/A</v>
      </c>
      <c r="D6115" s="18" t="str">
        <f t="shared" si="288"/>
        <v>00/ene</v>
      </c>
      <c r="E6115" s="18">
        <f t="shared" si="287"/>
        <v>0</v>
      </c>
      <c r="F6115" s="18">
        <v>1</v>
      </c>
      <c r="G6115" s="18">
        <f t="shared" si="289"/>
        <v>0</v>
      </c>
    </row>
    <row r="6116" spans="1:7">
      <c r="A6116" t="e">
        <f>_xlfn.XLOOKUP(I6116,UTILIZADAS[Contacto1],UTILIZADAS[Source.Name],,0)</f>
        <v>#N/A</v>
      </c>
      <c r="B6116" s="18" t="e">
        <f>VLOOKUP(J6116,Ref!A:C,3,0)</f>
        <v>#N/A</v>
      </c>
      <c r="C6116" s="18" t="e">
        <f>VLOOKUP(J6116,Ref!A:D,4,0)</f>
        <v>#N/A</v>
      </c>
      <c r="D6116" s="18" t="str">
        <f t="shared" si="288"/>
        <v>00/ene</v>
      </c>
      <c r="E6116" s="18">
        <f t="shared" si="287"/>
        <v>0</v>
      </c>
      <c r="F6116" s="18">
        <v>1</v>
      </c>
      <c r="G6116" s="18">
        <f t="shared" si="289"/>
        <v>0</v>
      </c>
    </row>
    <row r="6117" spans="1:7">
      <c r="A6117" t="e">
        <f>_xlfn.XLOOKUP(I6117,UTILIZADAS[Contacto1],UTILIZADAS[Source.Name],,0)</f>
        <v>#N/A</v>
      </c>
      <c r="B6117" s="18" t="e">
        <f>VLOOKUP(J6117,Ref!A:C,3,0)</f>
        <v>#N/A</v>
      </c>
      <c r="C6117" s="18" t="e">
        <f>VLOOKUP(J6117,Ref!A:D,4,0)</f>
        <v>#N/A</v>
      </c>
      <c r="D6117" s="18" t="str">
        <f t="shared" si="288"/>
        <v>00/ene</v>
      </c>
      <c r="E6117" s="18">
        <f t="shared" si="287"/>
        <v>0</v>
      </c>
      <c r="F6117" s="18">
        <v>1</v>
      </c>
      <c r="G6117" s="18">
        <f t="shared" si="289"/>
        <v>0</v>
      </c>
    </row>
    <row r="6118" spans="1:7">
      <c r="A6118" t="e">
        <f>_xlfn.XLOOKUP(I6118,UTILIZADAS[Contacto1],UTILIZADAS[Source.Name],,0)</f>
        <v>#N/A</v>
      </c>
      <c r="B6118" s="18" t="e">
        <f>VLOOKUP(J6118,Ref!A:C,3,0)</f>
        <v>#N/A</v>
      </c>
      <c r="C6118" s="18" t="e">
        <f>VLOOKUP(J6118,Ref!A:D,4,0)</f>
        <v>#N/A</v>
      </c>
      <c r="D6118" s="18" t="str">
        <f t="shared" si="288"/>
        <v>00/ene</v>
      </c>
      <c r="E6118" s="18">
        <f t="shared" si="287"/>
        <v>0</v>
      </c>
      <c r="F6118" s="18">
        <v>1</v>
      </c>
      <c r="G6118" s="18">
        <f t="shared" si="289"/>
        <v>0</v>
      </c>
    </row>
    <row r="6119" spans="1:7">
      <c r="A6119" t="e">
        <f>_xlfn.XLOOKUP(I6119,UTILIZADAS[Contacto1],UTILIZADAS[Source.Name],,0)</f>
        <v>#N/A</v>
      </c>
      <c r="B6119" s="18" t="e">
        <f>VLOOKUP(J6119,Ref!A:C,3,0)</f>
        <v>#N/A</v>
      </c>
      <c r="C6119" s="18" t="e">
        <f>VLOOKUP(J6119,Ref!A:D,4,0)</f>
        <v>#N/A</v>
      </c>
      <c r="D6119" s="18" t="str">
        <f t="shared" si="288"/>
        <v>00/ene</v>
      </c>
      <c r="E6119" s="18">
        <f t="shared" si="287"/>
        <v>0</v>
      </c>
      <c r="F6119" s="18">
        <v>1</v>
      </c>
      <c r="G6119" s="18">
        <f t="shared" si="289"/>
        <v>0</v>
      </c>
    </row>
    <row r="6120" spans="1:7">
      <c r="A6120" t="e">
        <f>_xlfn.XLOOKUP(I6120,UTILIZADAS[Contacto1],UTILIZADAS[Source.Name],,0)</f>
        <v>#N/A</v>
      </c>
      <c r="B6120" s="18" t="e">
        <f>VLOOKUP(J6120,Ref!A:C,3,0)</f>
        <v>#N/A</v>
      </c>
      <c r="C6120" s="18" t="e">
        <f>VLOOKUP(J6120,Ref!A:D,4,0)</f>
        <v>#N/A</v>
      </c>
      <c r="D6120" s="18" t="str">
        <f t="shared" si="288"/>
        <v>00/ene</v>
      </c>
      <c r="E6120" s="18">
        <f t="shared" si="287"/>
        <v>0</v>
      </c>
      <c r="F6120" s="18">
        <v>1</v>
      </c>
      <c r="G6120" s="18">
        <f t="shared" si="289"/>
        <v>0</v>
      </c>
    </row>
    <row r="6121" spans="1:7">
      <c r="A6121" t="e">
        <f>_xlfn.XLOOKUP(I6121,UTILIZADAS[Contacto1],UTILIZADAS[Source.Name],,0)</f>
        <v>#N/A</v>
      </c>
      <c r="B6121" s="18" t="e">
        <f>VLOOKUP(J6121,Ref!A:C,3,0)</f>
        <v>#N/A</v>
      </c>
      <c r="C6121" s="18" t="e">
        <f>VLOOKUP(J6121,Ref!A:D,4,0)</f>
        <v>#N/A</v>
      </c>
      <c r="D6121" s="18" t="str">
        <f t="shared" si="288"/>
        <v>00/ene</v>
      </c>
      <c r="E6121" s="18">
        <f t="shared" si="287"/>
        <v>0</v>
      </c>
      <c r="F6121" s="18">
        <v>1</v>
      </c>
      <c r="G6121" s="18">
        <f t="shared" si="289"/>
        <v>0</v>
      </c>
    </row>
    <row r="6122" spans="1:7">
      <c r="A6122" t="e">
        <f>_xlfn.XLOOKUP(I6122,UTILIZADAS[Contacto1],UTILIZADAS[Source.Name],,0)</f>
        <v>#N/A</v>
      </c>
      <c r="B6122" s="18" t="e">
        <f>VLOOKUP(J6122,Ref!A:C,3,0)</f>
        <v>#N/A</v>
      </c>
      <c r="C6122" s="18" t="e">
        <f>VLOOKUP(J6122,Ref!A:D,4,0)</f>
        <v>#N/A</v>
      </c>
      <c r="D6122" s="18" t="str">
        <f t="shared" si="288"/>
        <v>00/ene</v>
      </c>
      <c r="E6122" s="18">
        <f t="shared" si="287"/>
        <v>0</v>
      </c>
      <c r="F6122" s="18">
        <v>1</v>
      </c>
      <c r="G6122" s="18">
        <f t="shared" si="289"/>
        <v>0</v>
      </c>
    </row>
    <row r="6123" spans="1:7">
      <c r="A6123" t="e">
        <f>_xlfn.XLOOKUP(I6123,UTILIZADAS[Contacto1],UTILIZADAS[Source.Name],,0)</f>
        <v>#N/A</v>
      </c>
      <c r="B6123" s="18" t="e">
        <f>VLOOKUP(J6123,Ref!A:C,3,0)</f>
        <v>#N/A</v>
      </c>
      <c r="C6123" s="18" t="e">
        <f>VLOOKUP(J6123,Ref!A:D,4,0)</f>
        <v>#N/A</v>
      </c>
      <c r="D6123" s="18" t="str">
        <f t="shared" si="288"/>
        <v>00/ene</v>
      </c>
      <c r="E6123" s="18">
        <f t="shared" si="287"/>
        <v>0</v>
      </c>
      <c r="F6123" s="18">
        <v>1</v>
      </c>
      <c r="G6123" s="18">
        <f t="shared" si="289"/>
        <v>0</v>
      </c>
    </row>
    <row r="6124" spans="1:7">
      <c r="A6124" t="e">
        <f>_xlfn.XLOOKUP(I6124,UTILIZADAS[Contacto1],UTILIZADAS[Source.Name],,0)</f>
        <v>#N/A</v>
      </c>
      <c r="B6124" s="18" t="e">
        <f>VLOOKUP(J6124,Ref!A:C,3,0)</f>
        <v>#N/A</v>
      </c>
      <c r="C6124" s="18" t="e">
        <f>VLOOKUP(J6124,Ref!A:D,4,0)</f>
        <v>#N/A</v>
      </c>
      <c r="D6124" s="18" t="str">
        <f t="shared" si="288"/>
        <v>00/ene</v>
      </c>
      <c r="E6124" s="18">
        <f t="shared" si="287"/>
        <v>0</v>
      </c>
      <c r="F6124" s="18">
        <v>1</v>
      </c>
      <c r="G6124" s="18">
        <f t="shared" si="289"/>
        <v>0</v>
      </c>
    </row>
    <row r="6125" spans="1:7">
      <c r="A6125" t="e">
        <f>_xlfn.XLOOKUP(I6125,UTILIZADAS[Contacto1],UTILIZADAS[Source.Name],,0)</f>
        <v>#N/A</v>
      </c>
      <c r="B6125" s="18" t="e">
        <f>VLOOKUP(J6125,Ref!A:C,3,0)</f>
        <v>#N/A</v>
      </c>
      <c r="C6125" s="18" t="e">
        <f>VLOOKUP(J6125,Ref!A:D,4,0)</f>
        <v>#N/A</v>
      </c>
      <c r="D6125" s="18" t="str">
        <f t="shared" si="288"/>
        <v>00/ene</v>
      </c>
      <c r="E6125" s="18">
        <f t="shared" si="287"/>
        <v>0</v>
      </c>
      <c r="F6125" s="18">
        <v>1</v>
      </c>
      <c r="G6125" s="18">
        <f t="shared" si="289"/>
        <v>0</v>
      </c>
    </row>
    <row r="6126" spans="1:7">
      <c r="A6126" t="e">
        <f>_xlfn.XLOOKUP(I6126,UTILIZADAS[Contacto1],UTILIZADAS[Source.Name],,0)</f>
        <v>#N/A</v>
      </c>
      <c r="B6126" s="18" t="e">
        <f>VLOOKUP(J6126,Ref!A:C,3,0)</f>
        <v>#N/A</v>
      </c>
      <c r="C6126" s="18" t="e">
        <f>VLOOKUP(J6126,Ref!A:D,4,0)</f>
        <v>#N/A</v>
      </c>
      <c r="D6126" s="18" t="str">
        <f t="shared" si="288"/>
        <v>00/ene</v>
      </c>
      <c r="E6126" s="18">
        <f t="shared" si="287"/>
        <v>0</v>
      </c>
      <c r="F6126" s="18">
        <v>1</v>
      </c>
      <c r="G6126" s="18">
        <f t="shared" si="289"/>
        <v>0</v>
      </c>
    </row>
    <row r="6127" spans="1:7">
      <c r="A6127" t="e">
        <f>_xlfn.XLOOKUP(I6127,UTILIZADAS[Contacto1],UTILIZADAS[Source.Name],,0)</f>
        <v>#N/A</v>
      </c>
      <c r="B6127" s="18" t="e">
        <f>VLOOKUP(J6127,Ref!A:C,3,0)</f>
        <v>#N/A</v>
      </c>
      <c r="C6127" s="18" t="e">
        <f>VLOOKUP(J6127,Ref!A:D,4,0)</f>
        <v>#N/A</v>
      </c>
      <c r="D6127" s="18" t="str">
        <f t="shared" si="288"/>
        <v>00/ene</v>
      </c>
      <c r="E6127" s="18">
        <f t="shared" si="287"/>
        <v>0</v>
      </c>
      <c r="F6127" s="18">
        <v>1</v>
      </c>
      <c r="G6127" s="18">
        <f t="shared" si="289"/>
        <v>0</v>
      </c>
    </row>
    <row r="6128" spans="1:7">
      <c r="A6128" t="e">
        <f>_xlfn.XLOOKUP(I6128,UTILIZADAS[Contacto1],UTILIZADAS[Source.Name],,0)</f>
        <v>#N/A</v>
      </c>
      <c r="B6128" s="18" t="e">
        <f>VLOOKUP(J6128,Ref!A:C,3,0)</f>
        <v>#N/A</v>
      </c>
      <c r="C6128" s="18" t="e">
        <f>VLOOKUP(J6128,Ref!A:D,4,0)</f>
        <v>#N/A</v>
      </c>
      <c r="D6128" s="18" t="str">
        <f t="shared" si="288"/>
        <v>00/ene</v>
      </c>
      <c r="E6128" s="18">
        <f t="shared" si="287"/>
        <v>0</v>
      </c>
      <c r="F6128" s="18">
        <v>1</v>
      </c>
      <c r="G6128" s="18">
        <f t="shared" si="289"/>
        <v>0</v>
      </c>
    </row>
    <row r="6129" spans="1:7">
      <c r="A6129" t="e">
        <f>_xlfn.XLOOKUP(I6129,UTILIZADAS[Contacto1],UTILIZADAS[Source.Name],,0)</f>
        <v>#N/A</v>
      </c>
      <c r="B6129" s="18" t="e">
        <f>VLOOKUP(J6129,Ref!A:C,3,0)</f>
        <v>#N/A</v>
      </c>
      <c r="C6129" s="18" t="e">
        <f>VLOOKUP(J6129,Ref!A:D,4,0)</f>
        <v>#N/A</v>
      </c>
      <c r="D6129" s="18" t="str">
        <f t="shared" si="288"/>
        <v>00/ene</v>
      </c>
      <c r="E6129" s="18">
        <f t="shared" si="287"/>
        <v>0</v>
      </c>
      <c r="F6129" s="18">
        <v>1</v>
      </c>
      <c r="G6129" s="18">
        <f t="shared" si="289"/>
        <v>0</v>
      </c>
    </row>
    <row r="6130" spans="1:7">
      <c r="A6130" t="e">
        <f>_xlfn.XLOOKUP(I6130,UTILIZADAS[Contacto1],UTILIZADAS[Source.Name],,0)</f>
        <v>#N/A</v>
      </c>
      <c r="B6130" s="18" t="e">
        <f>VLOOKUP(J6130,Ref!A:C,3,0)</f>
        <v>#N/A</v>
      </c>
      <c r="C6130" s="18" t="e">
        <f>VLOOKUP(J6130,Ref!A:D,4,0)</f>
        <v>#N/A</v>
      </c>
      <c r="D6130" s="18" t="str">
        <f t="shared" si="288"/>
        <v>00/ene</v>
      </c>
      <c r="E6130" s="18">
        <f t="shared" si="287"/>
        <v>0</v>
      </c>
      <c r="F6130" s="18">
        <v>1</v>
      </c>
      <c r="G6130" s="18">
        <f t="shared" si="289"/>
        <v>0</v>
      </c>
    </row>
    <row r="6131" spans="1:7">
      <c r="A6131" t="e">
        <f>_xlfn.XLOOKUP(I6131,UTILIZADAS[Contacto1],UTILIZADAS[Source.Name],,0)</f>
        <v>#N/A</v>
      </c>
      <c r="B6131" s="18" t="e">
        <f>VLOOKUP(J6131,Ref!A:C,3,0)</f>
        <v>#N/A</v>
      </c>
      <c r="C6131" s="18" t="e">
        <f>VLOOKUP(J6131,Ref!A:D,4,0)</f>
        <v>#N/A</v>
      </c>
      <c r="D6131" s="18" t="str">
        <f t="shared" si="288"/>
        <v>00/ene</v>
      </c>
      <c r="E6131" s="18">
        <f t="shared" si="287"/>
        <v>0</v>
      </c>
      <c r="F6131" s="18">
        <v>1</v>
      </c>
      <c r="G6131" s="18">
        <f t="shared" si="289"/>
        <v>0</v>
      </c>
    </row>
    <row r="6132" spans="1:7">
      <c r="A6132" t="e">
        <f>_xlfn.XLOOKUP(I6132,UTILIZADAS[Contacto1],UTILIZADAS[Source.Name],,0)</f>
        <v>#N/A</v>
      </c>
      <c r="B6132" s="18" t="e">
        <f>VLOOKUP(J6132,Ref!A:C,3,0)</f>
        <v>#N/A</v>
      </c>
      <c r="C6132" s="18" t="e">
        <f>VLOOKUP(J6132,Ref!A:D,4,0)</f>
        <v>#N/A</v>
      </c>
      <c r="D6132" s="18" t="str">
        <f t="shared" si="288"/>
        <v>00/ene</v>
      </c>
      <c r="E6132" s="18">
        <f t="shared" si="287"/>
        <v>0</v>
      </c>
      <c r="F6132" s="18">
        <v>1</v>
      </c>
      <c r="G6132" s="18">
        <f t="shared" si="289"/>
        <v>0</v>
      </c>
    </row>
    <row r="6133" spans="1:7">
      <c r="A6133" t="e">
        <f>_xlfn.XLOOKUP(I6133,UTILIZADAS[Contacto1],UTILIZADAS[Source.Name],,0)</f>
        <v>#N/A</v>
      </c>
      <c r="B6133" s="18" t="e">
        <f>VLOOKUP(J6133,Ref!A:C,3,0)</f>
        <v>#N/A</v>
      </c>
      <c r="C6133" s="18" t="e">
        <f>VLOOKUP(J6133,Ref!A:D,4,0)</f>
        <v>#N/A</v>
      </c>
      <c r="D6133" s="18" t="str">
        <f t="shared" si="288"/>
        <v>00/ene</v>
      </c>
      <c r="E6133" s="18">
        <f t="shared" si="287"/>
        <v>0</v>
      </c>
      <c r="F6133" s="18">
        <v>1</v>
      </c>
      <c r="G6133" s="18">
        <f t="shared" si="289"/>
        <v>0</v>
      </c>
    </row>
    <row r="6134" spans="1:7">
      <c r="A6134" t="e">
        <f>_xlfn.XLOOKUP(I6134,UTILIZADAS[Contacto1],UTILIZADAS[Source.Name],,0)</f>
        <v>#N/A</v>
      </c>
      <c r="B6134" s="18" t="e">
        <f>VLOOKUP(J6134,Ref!A:C,3,0)</f>
        <v>#N/A</v>
      </c>
      <c r="C6134" s="18" t="e">
        <f>VLOOKUP(J6134,Ref!A:D,4,0)</f>
        <v>#N/A</v>
      </c>
      <c r="D6134" s="18" t="str">
        <f t="shared" si="288"/>
        <v>00/ene</v>
      </c>
      <c r="E6134" s="18">
        <f t="shared" si="287"/>
        <v>0</v>
      </c>
      <c r="F6134" s="18">
        <v>1</v>
      </c>
      <c r="G6134" s="18">
        <f t="shared" si="289"/>
        <v>0</v>
      </c>
    </row>
    <row r="6135" spans="1:7">
      <c r="A6135" t="e">
        <f>_xlfn.XLOOKUP(I6135,UTILIZADAS[Contacto1],UTILIZADAS[Source.Name],,0)</f>
        <v>#N/A</v>
      </c>
      <c r="B6135" s="18" t="e">
        <f>VLOOKUP(J6135,Ref!A:C,3,0)</f>
        <v>#N/A</v>
      </c>
      <c r="C6135" s="18" t="e">
        <f>VLOOKUP(J6135,Ref!A:D,4,0)</f>
        <v>#N/A</v>
      </c>
      <c r="D6135" s="18" t="str">
        <f t="shared" si="288"/>
        <v>00/ene</v>
      </c>
      <c r="E6135" s="18">
        <f t="shared" si="287"/>
        <v>0</v>
      </c>
      <c r="F6135" s="18">
        <v>1</v>
      </c>
      <c r="G6135" s="18">
        <f t="shared" si="289"/>
        <v>0</v>
      </c>
    </row>
    <row r="6136" spans="1:7">
      <c r="A6136" t="e">
        <f>_xlfn.XLOOKUP(I6136,UTILIZADAS[Contacto1],UTILIZADAS[Source.Name],,0)</f>
        <v>#N/A</v>
      </c>
      <c r="B6136" s="18" t="e">
        <f>VLOOKUP(J6136,Ref!A:C,3,0)</f>
        <v>#N/A</v>
      </c>
      <c r="C6136" s="18" t="e">
        <f>VLOOKUP(J6136,Ref!A:D,4,0)</f>
        <v>#N/A</v>
      </c>
      <c r="D6136" s="18" t="str">
        <f t="shared" si="288"/>
        <v>00/ene</v>
      </c>
      <c r="E6136" s="18">
        <f t="shared" si="287"/>
        <v>0</v>
      </c>
      <c r="F6136" s="18">
        <v>1</v>
      </c>
      <c r="G6136" s="18">
        <f t="shared" si="289"/>
        <v>0</v>
      </c>
    </row>
    <row r="6137" spans="1:7">
      <c r="A6137" t="e">
        <f>_xlfn.XLOOKUP(I6137,UTILIZADAS[Contacto1],UTILIZADAS[Source.Name],,0)</f>
        <v>#N/A</v>
      </c>
      <c r="B6137" s="18" t="e">
        <f>VLOOKUP(J6137,Ref!A:C,3,0)</f>
        <v>#N/A</v>
      </c>
      <c r="C6137" s="18" t="e">
        <f>VLOOKUP(J6137,Ref!A:D,4,0)</f>
        <v>#N/A</v>
      </c>
      <c r="D6137" s="18" t="str">
        <f t="shared" si="288"/>
        <v>00/ene</v>
      </c>
      <c r="E6137" s="18">
        <f t="shared" si="287"/>
        <v>0</v>
      </c>
      <c r="F6137" s="18">
        <v>1</v>
      </c>
      <c r="G6137" s="18">
        <f t="shared" si="289"/>
        <v>0</v>
      </c>
    </row>
    <row r="6138" spans="1:7">
      <c r="A6138" t="e">
        <f>_xlfn.XLOOKUP(I6138,UTILIZADAS[Contacto1],UTILIZADAS[Source.Name],,0)</f>
        <v>#N/A</v>
      </c>
      <c r="B6138" s="18" t="e">
        <f>VLOOKUP(J6138,Ref!A:C,3,0)</f>
        <v>#N/A</v>
      </c>
      <c r="C6138" s="18" t="e">
        <f>VLOOKUP(J6138,Ref!A:D,4,0)</f>
        <v>#N/A</v>
      </c>
      <c r="D6138" s="18" t="str">
        <f t="shared" si="288"/>
        <v>00/ene</v>
      </c>
      <c r="E6138" s="18">
        <f t="shared" si="287"/>
        <v>0</v>
      </c>
      <c r="F6138" s="18">
        <v>1</v>
      </c>
      <c r="G6138" s="18">
        <f t="shared" si="289"/>
        <v>0</v>
      </c>
    </row>
    <row r="6139" spans="1:7">
      <c r="A6139" t="e">
        <f>_xlfn.XLOOKUP(I6139,UTILIZADAS[Contacto1],UTILIZADAS[Source.Name],,0)</f>
        <v>#N/A</v>
      </c>
      <c r="B6139" s="18" t="e">
        <f>VLOOKUP(J6139,Ref!A:C,3,0)</f>
        <v>#N/A</v>
      </c>
      <c r="C6139" s="18" t="e">
        <f>VLOOKUP(J6139,Ref!A:D,4,0)</f>
        <v>#N/A</v>
      </c>
      <c r="D6139" s="18" t="str">
        <f t="shared" si="288"/>
        <v>00/ene</v>
      </c>
      <c r="E6139" s="18">
        <f t="shared" si="287"/>
        <v>0</v>
      </c>
      <c r="F6139" s="18">
        <v>1</v>
      </c>
      <c r="G6139" s="18">
        <f t="shared" si="289"/>
        <v>0</v>
      </c>
    </row>
    <row r="6140" spans="1:7">
      <c r="A6140" t="e">
        <f>_xlfn.XLOOKUP(I6140,UTILIZADAS[Contacto1],UTILIZADAS[Source.Name],,0)</f>
        <v>#N/A</v>
      </c>
      <c r="B6140" s="18" t="e">
        <f>VLOOKUP(J6140,Ref!A:C,3,0)</f>
        <v>#N/A</v>
      </c>
      <c r="C6140" s="18" t="e">
        <f>VLOOKUP(J6140,Ref!A:D,4,0)</f>
        <v>#N/A</v>
      </c>
      <c r="D6140" s="18" t="str">
        <f t="shared" si="288"/>
        <v>00/ene</v>
      </c>
      <c r="E6140" s="18">
        <f t="shared" si="287"/>
        <v>0</v>
      </c>
      <c r="F6140" s="18">
        <v>1</v>
      </c>
      <c r="G6140" s="18">
        <f t="shared" si="289"/>
        <v>0</v>
      </c>
    </row>
    <row r="6141" spans="1:7">
      <c r="A6141" t="e">
        <f>_xlfn.XLOOKUP(I6141,UTILIZADAS[Contacto1],UTILIZADAS[Source.Name],,0)</f>
        <v>#N/A</v>
      </c>
      <c r="B6141" s="18" t="e">
        <f>VLOOKUP(J6141,Ref!A:C,3,0)</f>
        <v>#N/A</v>
      </c>
      <c r="C6141" s="18" t="e">
        <f>VLOOKUP(J6141,Ref!A:D,4,0)</f>
        <v>#N/A</v>
      </c>
      <c r="D6141" s="18" t="str">
        <f t="shared" si="288"/>
        <v>00/ene</v>
      </c>
      <c r="E6141" s="18">
        <f t="shared" si="287"/>
        <v>0</v>
      </c>
      <c r="F6141" s="18">
        <v>1</v>
      </c>
      <c r="G6141" s="18">
        <f t="shared" si="289"/>
        <v>0</v>
      </c>
    </row>
    <row r="6142" spans="1:7">
      <c r="A6142" t="e">
        <f>_xlfn.XLOOKUP(I6142,UTILIZADAS[Contacto1],UTILIZADAS[Source.Name],,0)</f>
        <v>#N/A</v>
      </c>
      <c r="B6142" s="18" t="e">
        <f>VLOOKUP(J6142,Ref!A:C,3,0)</f>
        <v>#N/A</v>
      </c>
      <c r="C6142" s="18" t="e">
        <f>VLOOKUP(J6142,Ref!A:D,4,0)</f>
        <v>#N/A</v>
      </c>
      <c r="D6142" s="18" t="str">
        <f t="shared" si="288"/>
        <v>00/ene</v>
      </c>
      <c r="E6142" s="18">
        <f t="shared" si="287"/>
        <v>0</v>
      </c>
      <c r="F6142" s="18">
        <v>1</v>
      </c>
      <c r="G6142" s="18">
        <f t="shared" si="289"/>
        <v>0</v>
      </c>
    </row>
    <row r="6143" spans="1:7">
      <c r="A6143" t="e">
        <f>_xlfn.XLOOKUP(I6143,UTILIZADAS[Contacto1],UTILIZADAS[Source.Name],,0)</f>
        <v>#N/A</v>
      </c>
      <c r="B6143" s="18" t="e">
        <f>VLOOKUP(J6143,Ref!A:C,3,0)</f>
        <v>#N/A</v>
      </c>
      <c r="C6143" s="18" t="e">
        <f>VLOOKUP(J6143,Ref!A:D,4,0)</f>
        <v>#N/A</v>
      </c>
      <c r="D6143" s="18" t="str">
        <f t="shared" si="288"/>
        <v>00/ene</v>
      </c>
      <c r="E6143" s="18">
        <f t="shared" si="287"/>
        <v>0</v>
      </c>
      <c r="F6143" s="18">
        <v>1</v>
      </c>
      <c r="G6143" s="18">
        <f t="shared" si="289"/>
        <v>0</v>
      </c>
    </row>
    <row r="6144" spans="1:7">
      <c r="A6144" t="e">
        <f>_xlfn.XLOOKUP(I6144,UTILIZADAS[Contacto1],UTILIZADAS[Source.Name],,0)</f>
        <v>#N/A</v>
      </c>
      <c r="B6144" s="18" t="e">
        <f>VLOOKUP(J6144,Ref!A:C,3,0)</f>
        <v>#N/A</v>
      </c>
      <c r="C6144" s="18" t="e">
        <f>VLOOKUP(J6144,Ref!A:D,4,0)</f>
        <v>#N/A</v>
      </c>
      <c r="D6144" s="18" t="str">
        <f t="shared" si="288"/>
        <v>00/ene</v>
      </c>
      <c r="E6144" s="18">
        <f t="shared" si="287"/>
        <v>0</v>
      </c>
      <c r="F6144" s="18">
        <v>1</v>
      </c>
      <c r="G6144" s="18">
        <f t="shared" si="289"/>
        <v>0</v>
      </c>
    </row>
    <row r="6145" spans="1:7">
      <c r="A6145" t="e">
        <f>_xlfn.XLOOKUP(I6145,UTILIZADAS[Contacto1],UTILIZADAS[Source.Name],,0)</f>
        <v>#N/A</v>
      </c>
      <c r="B6145" s="18" t="e">
        <f>VLOOKUP(J6145,Ref!A:C,3,0)</f>
        <v>#N/A</v>
      </c>
      <c r="C6145" s="18" t="e">
        <f>VLOOKUP(J6145,Ref!A:D,4,0)</f>
        <v>#N/A</v>
      </c>
      <c r="D6145" s="18" t="str">
        <f t="shared" si="288"/>
        <v>00/ene</v>
      </c>
      <c r="E6145" s="18">
        <f t="shared" si="287"/>
        <v>0</v>
      </c>
      <c r="F6145" s="18">
        <v>1</v>
      </c>
      <c r="G6145" s="18">
        <f t="shared" si="289"/>
        <v>0</v>
      </c>
    </row>
    <row r="6146" spans="1:7">
      <c r="A6146" t="e">
        <f>_xlfn.XLOOKUP(I6146,UTILIZADAS[Contacto1],UTILIZADAS[Source.Name],,0)</f>
        <v>#N/A</v>
      </c>
      <c r="B6146" s="18" t="e">
        <f>VLOOKUP(J6146,Ref!A:C,3,0)</f>
        <v>#N/A</v>
      </c>
      <c r="C6146" s="18" t="e">
        <f>VLOOKUP(J6146,Ref!A:D,4,0)</f>
        <v>#N/A</v>
      </c>
      <c r="D6146" s="18" t="str">
        <f t="shared" si="288"/>
        <v>00/ene</v>
      </c>
      <c r="E6146" s="18">
        <f t="shared" ref="E6146:E6209" si="290">+COUNTIF(I:I,I6146)</f>
        <v>0</v>
      </c>
      <c r="F6146" s="18">
        <v>1</v>
      </c>
      <c r="G6146" s="18">
        <f t="shared" si="289"/>
        <v>0</v>
      </c>
    </row>
    <row r="6147" spans="1:7">
      <c r="A6147" t="e">
        <f>_xlfn.XLOOKUP(I6147,UTILIZADAS[Contacto1],UTILIZADAS[Source.Name],,0)</f>
        <v>#N/A</v>
      </c>
      <c r="B6147" s="18" t="e">
        <f>VLOOKUP(J6147,Ref!A:C,3,0)</f>
        <v>#N/A</v>
      </c>
      <c r="C6147" s="18" t="e">
        <f>VLOOKUP(J6147,Ref!A:D,4,0)</f>
        <v>#N/A</v>
      </c>
      <c r="D6147" s="18" t="str">
        <f t="shared" si="288"/>
        <v>00/ene</v>
      </c>
      <c r="E6147" s="18">
        <f t="shared" si="290"/>
        <v>0</v>
      </c>
      <c r="F6147" s="18">
        <v>1</v>
      </c>
      <c r="G6147" s="18">
        <f t="shared" si="289"/>
        <v>0</v>
      </c>
    </row>
    <row r="6148" spans="1:7">
      <c r="A6148" t="e">
        <f>_xlfn.XLOOKUP(I6148,UTILIZADAS[Contacto1],UTILIZADAS[Source.Name],,0)</f>
        <v>#N/A</v>
      </c>
      <c r="B6148" s="18" t="e">
        <f>VLOOKUP(J6148,Ref!A:C,3,0)</f>
        <v>#N/A</v>
      </c>
      <c r="C6148" s="18" t="e">
        <f>VLOOKUP(J6148,Ref!A:D,4,0)</f>
        <v>#N/A</v>
      </c>
      <c r="D6148" s="18" t="str">
        <f t="shared" si="288"/>
        <v>00/ene</v>
      </c>
      <c r="E6148" s="18">
        <f t="shared" si="290"/>
        <v>0</v>
      </c>
      <c r="F6148" s="18">
        <v>1</v>
      </c>
      <c r="G6148" s="18">
        <f t="shared" si="289"/>
        <v>0</v>
      </c>
    </row>
    <row r="6149" spans="1:7">
      <c r="A6149" t="e">
        <f>_xlfn.XLOOKUP(I6149,UTILIZADAS[Contacto1],UTILIZADAS[Source.Name],,0)</f>
        <v>#N/A</v>
      </c>
      <c r="B6149" s="18" t="e">
        <f>VLOOKUP(J6149,Ref!A:C,3,0)</f>
        <v>#N/A</v>
      </c>
      <c r="C6149" s="18" t="e">
        <f>VLOOKUP(J6149,Ref!A:D,4,0)</f>
        <v>#N/A</v>
      </c>
      <c r="D6149" s="18" t="str">
        <f t="shared" si="288"/>
        <v>00/ene</v>
      </c>
      <c r="E6149" s="18">
        <f t="shared" si="290"/>
        <v>0</v>
      </c>
      <c r="F6149" s="18">
        <v>1</v>
      </c>
      <c r="G6149" s="18">
        <f t="shared" si="289"/>
        <v>0</v>
      </c>
    </row>
    <row r="6150" spans="1:7">
      <c r="A6150" t="e">
        <f>_xlfn.XLOOKUP(I6150,UTILIZADAS[Contacto1],UTILIZADAS[Source.Name],,0)</f>
        <v>#N/A</v>
      </c>
      <c r="B6150" s="18" t="e">
        <f>VLOOKUP(J6150,Ref!A:C,3,0)</f>
        <v>#N/A</v>
      </c>
      <c r="C6150" s="18" t="e">
        <f>VLOOKUP(J6150,Ref!A:D,4,0)</f>
        <v>#N/A</v>
      </c>
      <c r="D6150" s="18" t="str">
        <f t="shared" si="288"/>
        <v>00/ene</v>
      </c>
      <c r="E6150" s="18">
        <f t="shared" si="290"/>
        <v>0</v>
      </c>
      <c r="F6150" s="18">
        <v>1</v>
      </c>
      <c r="G6150" s="18">
        <f t="shared" si="289"/>
        <v>0</v>
      </c>
    </row>
    <row r="6151" spans="1:7">
      <c r="A6151" t="e">
        <f>_xlfn.XLOOKUP(I6151,UTILIZADAS[Contacto1],UTILIZADAS[Source.Name],,0)</f>
        <v>#N/A</v>
      </c>
      <c r="B6151" s="18" t="e">
        <f>VLOOKUP(J6151,Ref!A:C,3,0)</f>
        <v>#N/A</v>
      </c>
      <c r="C6151" s="18" t="e">
        <f>VLOOKUP(J6151,Ref!A:D,4,0)</f>
        <v>#N/A</v>
      </c>
      <c r="D6151" s="18" t="str">
        <f t="shared" si="288"/>
        <v>00/ene</v>
      </c>
      <c r="E6151" s="18">
        <f t="shared" si="290"/>
        <v>0</v>
      </c>
      <c r="F6151" s="18">
        <v>1</v>
      </c>
      <c r="G6151" s="18">
        <f t="shared" si="289"/>
        <v>0</v>
      </c>
    </row>
    <row r="6152" spans="1:7">
      <c r="A6152" t="e">
        <f>_xlfn.XLOOKUP(I6152,UTILIZADAS[Contacto1],UTILIZADAS[Source.Name],,0)</f>
        <v>#N/A</v>
      </c>
      <c r="B6152" s="18" t="e">
        <f>VLOOKUP(J6152,Ref!A:C,3,0)</f>
        <v>#N/A</v>
      </c>
      <c r="C6152" s="18" t="e">
        <f>VLOOKUP(J6152,Ref!A:D,4,0)</f>
        <v>#N/A</v>
      </c>
      <c r="D6152" s="18" t="str">
        <f t="shared" si="288"/>
        <v>00/ene</v>
      </c>
      <c r="E6152" s="18">
        <f t="shared" si="290"/>
        <v>0</v>
      </c>
      <c r="F6152" s="18">
        <v>1</v>
      </c>
      <c r="G6152" s="18">
        <f t="shared" si="289"/>
        <v>0</v>
      </c>
    </row>
    <row r="6153" spans="1:7">
      <c r="A6153" t="e">
        <f>_xlfn.XLOOKUP(I6153,UTILIZADAS[Contacto1],UTILIZADAS[Source.Name],,0)</f>
        <v>#N/A</v>
      </c>
      <c r="B6153" s="18" t="e">
        <f>VLOOKUP(J6153,Ref!A:C,3,0)</f>
        <v>#N/A</v>
      </c>
      <c r="C6153" s="18" t="e">
        <f>VLOOKUP(J6153,Ref!A:D,4,0)</f>
        <v>#N/A</v>
      </c>
      <c r="D6153" s="18" t="str">
        <f t="shared" si="288"/>
        <v>00/ene</v>
      </c>
      <c r="E6153" s="18">
        <f t="shared" si="290"/>
        <v>0</v>
      </c>
      <c r="F6153" s="18">
        <v>1</v>
      </c>
      <c r="G6153" s="18">
        <f t="shared" si="289"/>
        <v>0</v>
      </c>
    </row>
    <row r="6154" spans="1:7">
      <c r="A6154" t="e">
        <f>_xlfn.XLOOKUP(I6154,UTILIZADAS[Contacto1],UTILIZADAS[Source.Name],,0)</f>
        <v>#N/A</v>
      </c>
      <c r="B6154" s="18" t="e">
        <f>VLOOKUP(J6154,Ref!A:C,3,0)</f>
        <v>#N/A</v>
      </c>
      <c r="C6154" s="18" t="e">
        <f>VLOOKUP(J6154,Ref!A:D,4,0)</f>
        <v>#N/A</v>
      </c>
      <c r="D6154" s="18" t="str">
        <f t="shared" ref="D6154:D6217" si="291">TEXT(H6154,"dd/mmm")</f>
        <v>00/ene</v>
      </c>
      <c r="E6154" s="18">
        <f t="shared" si="290"/>
        <v>0</v>
      </c>
      <c r="F6154" s="18">
        <v>1</v>
      </c>
      <c r="G6154" s="18">
        <f t="shared" ref="G6154:G6217" si="292">IF(I6154=I6155,0,1)</f>
        <v>0</v>
      </c>
    </row>
    <row r="6155" spans="1:7">
      <c r="A6155" t="e">
        <f>_xlfn.XLOOKUP(I6155,UTILIZADAS[Contacto1],UTILIZADAS[Source.Name],,0)</f>
        <v>#N/A</v>
      </c>
      <c r="B6155" s="18" t="e">
        <f>VLOOKUP(J6155,Ref!A:C,3,0)</f>
        <v>#N/A</v>
      </c>
      <c r="C6155" s="18" t="e">
        <f>VLOOKUP(J6155,Ref!A:D,4,0)</f>
        <v>#N/A</v>
      </c>
      <c r="D6155" s="18" t="str">
        <f t="shared" si="291"/>
        <v>00/ene</v>
      </c>
      <c r="E6155" s="18">
        <f t="shared" si="290"/>
        <v>0</v>
      </c>
      <c r="F6155" s="18">
        <v>1</v>
      </c>
      <c r="G6155" s="18">
        <f t="shared" si="292"/>
        <v>0</v>
      </c>
    </row>
    <row r="6156" spans="1:7">
      <c r="A6156" t="e">
        <f>_xlfn.XLOOKUP(I6156,UTILIZADAS[Contacto1],UTILIZADAS[Source.Name],,0)</f>
        <v>#N/A</v>
      </c>
      <c r="B6156" s="18" t="e">
        <f>VLOOKUP(J6156,Ref!A:C,3,0)</f>
        <v>#N/A</v>
      </c>
      <c r="C6156" s="18" t="e">
        <f>VLOOKUP(J6156,Ref!A:D,4,0)</f>
        <v>#N/A</v>
      </c>
      <c r="D6156" s="18" t="str">
        <f t="shared" si="291"/>
        <v>00/ene</v>
      </c>
      <c r="E6156" s="18">
        <f t="shared" si="290"/>
        <v>0</v>
      </c>
      <c r="F6156" s="18">
        <v>1</v>
      </c>
      <c r="G6156" s="18">
        <f t="shared" si="292"/>
        <v>0</v>
      </c>
    </row>
    <row r="6157" spans="1:7">
      <c r="A6157" t="e">
        <f>_xlfn.XLOOKUP(I6157,UTILIZADAS[Contacto1],UTILIZADAS[Source.Name],,0)</f>
        <v>#N/A</v>
      </c>
      <c r="B6157" s="18" t="e">
        <f>VLOOKUP(J6157,Ref!A:C,3,0)</f>
        <v>#N/A</v>
      </c>
      <c r="C6157" s="18" t="e">
        <f>VLOOKUP(J6157,Ref!A:D,4,0)</f>
        <v>#N/A</v>
      </c>
      <c r="D6157" s="18" t="str">
        <f t="shared" si="291"/>
        <v>00/ene</v>
      </c>
      <c r="E6157" s="18">
        <f t="shared" si="290"/>
        <v>0</v>
      </c>
      <c r="F6157" s="18">
        <v>1</v>
      </c>
      <c r="G6157" s="18">
        <f t="shared" si="292"/>
        <v>0</v>
      </c>
    </row>
    <row r="6158" spans="1:7">
      <c r="A6158" t="e">
        <f>_xlfn.XLOOKUP(I6158,UTILIZADAS[Contacto1],UTILIZADAS[Source.Name],,0)</f>
        <v>#N/A</v>
      </c>
      <c r="B6158" s="18" t="e">
        <f>VLOOKUP(J6158,Ref!A:C,3,0)</f>
        <v>#N/A</v>
      </c>
      <c r="C6158" s="18" t="e">
        <f>VLOOKUP(J6158,Ref!A:D,4,0)</f>
        <v>#N/A</v>
      </c>
      <c r="D6158" s="18" t="str">
        <f t="shared" si="291"/>
        <v>00/ene</v>
      </c>
      <c r="E6158" s="18">
        <f t="shared" si="290"/>
        <v>0</v>
      </c>
      <c r="F6158" s="18">
        <v>1</v>
      </c>
      <c r="G6158" s="18">
        <f t="shared" si="292"/>
        <v>0</v>
      </c>
    </row>
    <row r="6159" spans="1:7">
      <c r="A6159" t="e">
        <f>_xlfn.XLOOKUP(I6159,UTILIZADAS[Contacto1],UTILIZADAS[Source.Name],,0)</f>
        <v>#N/A</v>
      </c>
      <c r="B6159" s="18" t="e">
        <f>VLOOKUP(J6159,Ref!A:C,3,0)</f>
        <v>#N/A</v>
      </c>
      <c r="C6159" s="18" t="e">
        <f>VLOOKUP(J6159,Ref!A:D,4,0)</f>
        <v>#N/A</v>
      </c>
      <c r="D6159" s="18" t="str">
        <f t="shared" si="291"/>
        <v>00/ene</v>
      </c>
      <c r="E6159" s="18">
        <f t="shared" si="290"/>
        <v>0</v>
      </c>
      <c r="F6159" s="18">
        <v>1</v>
      </c>
      <c r="G6159" s="18">
        <f t="shared" si="292"/>
        <v>0</v>
      </c>
    </row>
    <row r="6160" spans="1:7">
      <c r="A6160" t="e">
        <f>_xlfn.XLOOKUP(I6160,UTILIZADAS[Contacto1],UTILIZADAS[Source.Name],,0)</f>
        <v>#N/A</v>
      </c>
      <c r="B6160" s="18" t="e">
        <f>VLOOKUP(J6160,Ref!A:C,3,0)</f>
        <v>#N/A</v>
      </c>
      <c r="C6160" s="18" t="e">
        <f>VLOOKUP(J6160,Ref!A:D,4,0)</f>
        <v>#N/A</v>
      </c>
      <c r="D6160" s="18" t="str">
        <f t="shared" si="291"/>
        <v>00/ene</v>
      </c>
      <c r="E6160" s="18">
        <f t="shared" si="290"/>
        <v>0</v>
      </c>
      <c r="F6160" s="18">
        <v>1</v>
      </c>
      <c r="G6160" s="18">
        <f t="shared" si="292"/>
        <v>0</v>
      </c>
    </row>
    <row r="6161" spans="1:7">
      <c r="A6161" t="e">
        <f>_xlfn.XLOOKUP(I6161,UTILIZADAS[Contacto1],UTILIZADAS[Source.Name],,0)</f>
        <v>#N/A</v>
      </c>
      <c r="B6161" s="18" t="e">
        <f>VLOOKUP(J6161,Ref!A:C,3,0)</f>
        <v>#N/A</v>
      </c>
      <c r="C6161" s="18" t="e">
        <f>VLOOKUP(J6161,Ref!A:D,4,0)</f>
        <v>#N/A</v>
      </c>
      <c r="D6161" s="18" t="str">
        <f t="shared" si="291"/>
        <v>00/ene</v>
      </c>
      <c r="E6161" s="18">
        <f t="shared" si="290"/>
        <v>0</v>
      </c>
      <c r="F6161" s="18">
        <v>1</v>
      </c>
      <c r="G6161" s="18">
        <f t="shared" si="292"/>
        <v>0</v>
      </c>
    </row>
    <row r="6162" spans="1:7">
      <c r="A6162" t="e">
        <f>_xlfn.XLOOKUP(I6162,UTILIZADAS[Contacto1],UTILIZADAS[Source.Name],,0)</f>
        <v>#N/A</v>
      </c>
      <c r="B6162" s="18" t="e">
        <f>VLOOKUP(J6162,Ref!A:C,3,0)</f>
        <v>#N/A</v>
      </c>
      <c r="C6162" s="18" t="e">
        <f>VLOOKUP(J6162,Ref!A:D,4,0)</f>
        <v>#N/A</v>
      </c>
      <c r="D6162" s="18" t="str">
        <f t="shared" si="291"/>
        <v>00/ene</v>
      </c>
      <c r="E6162" s="18">
        <f t="shared" si="290"/>
        <v>0</v>
      </c>
      <c r="F6162" s="18">
        <v>1</v>
      </c>
      <c r="G6162" s="18">
        <f t="shared" si="292"/>
        <v>0</v>
      </c>
    </row>
    <row r="6163" spans="1:7">
      <c r="A6163" t="e">
        <f>_xlfn.XLOOKUP(I6163,UTILIZADAS[Contacto1],UTILIZADAS[Source.Name],,0)</f>
        <v>#N/A</v>
      </c>
      <c r="B6163" s="18" t="e">
        <f>VLOOKUP(J6163,Ref!A:C,3,0)</f>
        <v>#N/A</v>
      </c>
      <c r="C6163" s="18" t="e">
        <f>VLOOKUP(J6163,Ref!A:D,4,0)</f>
        <v>#N/A</v>
      </c>
      <c r="D6163" s="18" t="str">
        <f t="shared" si="291"/>
        <v>00/ene</v>
      </c>
      <c r="E6163" s="18">
        <f t="shared" si="290"/>
        <v>0</v>
      </c>
      <c r="F6163" s="18">
        <v>1</v>
      </c>
      <c r="G6163" s="18">
        <f t="shared" si="292"/>
        <v>0</v>
      </c>
    </row>
    <row r="6164" spans="1:7">
      <c r="A6164" t="e">
        <f>_xlfn.XLOOKUP(I6164,UTILIZADAS[Contacto1],UTILIZADAS[Source.Name],,0)</f>
        <v>#N/A</v>
      </c>
      <c r="B6164" s="18" t="e">
        <f>VLOOKUP(J6164,Ref!A:C,3,0)</f>
        <v>#N/A</v>
      </c>
      <c r="C6164" s="18" t="e">
        <f>VLOOKUP(J6164,Ref!A:D,4,0)</f>
        <v>#N/A</v>
      </c>
      <c r="D6164" s="18" t="str">
        <f t="shared" si="291"/>
        <v>00/ene</v>
      </c>
      <c r="E6164" s="18">
        <f t="shared" si="290"/>
        <v>0</v>
      </c>
      <c r="F6164" s="18">
        <v>1</v>
      </c>
      <c r="G6164" s="18">
        <f t="shared" si="292"/>
        <v>0</v>
      </c>
    </row>
    <row r="6165" spans="1:7">
      <c r="A6165" t="e">
        <f>_xlfn.XLOOKUP(I6165,UTILIZADAS[Contacto1],UTILIZADAS[Source.Name],,0)</f>
        <v>#N/A</v>
      </c>
      <c r="B6165" s="18" t="e">
        <f>VLOOKUP(J6165,Ref!A:C,3,0)</f>
        <v>#N/A</v>
      </c>
      <c r="C6165" s="18" t="e">
        <f>VLOOKUP(J6165,Ref!A:D,4,0)</f>
        <v>#N/A</v>
      </c>
      <c r="D6165" s="18" t="str">
        <f t="shared" si="291"/>
        <v>00/ene</v>
      </c>
      <c r="E6165" s="18">
        <f t="shared" si="290"/>
        <v>0</v>
      </c>
      <c r="F6165" s="18">
        <v>1</v>
      </c>
      <c r="G6165" s="18">
        <f t="shared" si="292"/>
        <v>0</v>
      </c>
    </row>
    <row r="6166" spans="1:7">
      <c r="A6166" t="e">
        <f>_xlfn.XLOOKUP(I6166,UTILIZADAS[Contacto1],UTILIZADAS[Source.Name],,0)</f>
        <v>#N/A</v>
      </c>
      <c r="B6166" s="18" t="e">
        <f>VLOOKUP(J6166,Ref!A:C,3,0)</f>
        <v>#N/A</v>
      </c>
      <c r="C6166" s="18" t="e">
        <f>VLOOKUP(J6166,Ref!A:D,4,0)</f>
        <v>#N/A</v>
      </c>
      <c r="D6166" s="18" t="str">
        <f t="shared" si="291"/>
        <v>00/ene</v>
      </c>
      <c r="E6166" s="18">
        <f t="shared" si="290"/>
        <v>0</v>
      </c>
      <c r="F6166" s="18">
        <v>1</v>
      </c>
      <c r="G6166" s="18">
        <f t="shared" si="292"/>
        <v>0</v>
      </c>
    </row>
    <row r="6167" spans="1:7">
      <c r="A6167" t="e">
        <f>_xlfn.XLOOKUP(I6167,UTILIZADAS[Contacto1],UTILIZADAS[Source.Name],,0)</f>
        <v>#N/A</v>
      </c>
      <c r="B6167" s="18" t="e">
        <f>VLOOKUP(J6167,Ref!A:C,3,0)</f>
        <v>#N/A</v>
      </c>
      <c r="C6167" s="18" t="e">
        <f>VLOOKUP(J6167,Ref!A:D,4,0)</f>
        <v>#N/A</v>
      </c>
      <c r="D6167" s="18" t="str">
        <f t="shared" si="291"/>
        <v>00/ene</v>
      </c>
      <c r="E6167" s="18">
        <f t="shared" si="290"/>
        <v>0</v>
      </c>
      <c r="F6167" s="18">
        <v>1</v>
      </c>
      <c r="G6167" s="18">
        <f t="shared" si="292"/>
        <v>0</v>
      </c>
    </row>
    <row r="6168" spans="1:7">
      <c r="A6168" t="e">
        <f>_xlfn.XLOOKUP(I6168,UTILIZADAS[Contacto1],UTILIZADAS[Source.Name],,0)</f>
        <v>#N/A</v>
      </c>
      <c r="B6168" s="18" t="e">
        <f>VLOOKUP(J6168,Ref!A:C,3,0)</f>
        <v>#N/A</v>
      </c>
      <c r="C6168" s="18" t="e">
        <f>VLOOKUP(J6168,Ref!A:D,4,0)</f>
        <v>#N/A</v>
      </c>
      <c r="D6168" s="18" t="str">
        <f t="shared" si="291"/>
        <v>00/ene</v>
      </c>
      <c r="E6168" s="18">
        <f t="shared" si="290"/>
        <v>0</v>
      </c>
      <c r="F6168" s="18">
        <v>1</v>
      </c>
      <c r="G6168" s="18">
        <f t="shared" si="292"/>
        <v>0</v>
      </c>
    </row>
    <row r="6169" spans="1:7">
      <c r="A6169" t="e">
        <f>_xlfn.XLOOKUP(I6169,UTILIZADAS[Contacto1],UTILIZADAS[Source.Name],,0)</f>
        <v>#N/A</v>
      </c>
      <c r="B6169" s="18" t="e">
        <f>VLOOKUP(J6169,Ref!A:C,3,0)</f>
        <v>#N/A</v>
      </c>
      <c r="C6169" s="18" t="e">
        <f>VLOOKUP(J6169,Ref!A:D,4,0)</f>
        <v>#N/A</v>
      </c>
      <c r="D6169" s="18" t="str">
        <f t="shared" si="291"/>
        <v>00/ene</v>
      </c>
      <c r="E6169" s="18">
        <f t="shared" si="290"/>
        <v>0</v>
      </c>
      <c r="F6169" s="18">
        <v>1</v>
      </c>
      <c r="G6169" s="18">
        <f t="shared" si="292"/>
        <v>0</v>
      </c>
    </row>
    <row r="6170" spans="1:7">
      <c r="A6170" t="e">
        <f>_xlfn.XLOOKUP(I6170,UTILIZADAS[Contacto1],UTILIZADAS[Source.Name],,0)</f>
        <v>#N/A</v>
      </c>
      <c r="B6170" s="18" t="e">
        <f>VLOOKUP(J6170,Ref!A:C,3,0)</f>
        <v>#N/A</v>
      </c>
      <c r="C6170" s="18" t="e">
        <f>VLOOKUP(J6170,Ref!A:D,4,0)</f>
        <v>#N/A</v>
      </c>
      <c r="D6170" s="18" t="str">
        <f t="shared" si="291"/>
        <v>00/ene</v>
      </c>
      <c r="E6170" s="18">
        <f t="shared" si="290"/>
        <v>0</v>
      </c>
      <c r="F6170" s="18">
        <v>1</v>
      </c>
      <c r="G6170" s="18">
        <f t="shared" si="292"/>
        <v>0</v>
      </c>
    </row>
    <row r="6171" spans="1:7">
      <c r="A6171" t="e">
        <f>_xlfn.XLOOKUP(I6171,UTILIZADAS[Contacto1],UTILIZADAS[Source.Name],,0)</f>
        <v>#N/A</v>
      </c>
      <c r="B6171" s="18" t="e">
        <f>VLOOKUP(J6171,Ref!A:C,3,0)</f>
        <v>#N/A</v>
      </c>
      <c r="C6171" s="18" t="e">
        <f>VLOOKUP(J6171,Ref!A:D,4,0)</f>
        <v>#N/A</v>
      </c>
      <c r="D6171" s="18" t="str">
        <f t="shared" si="291"/>
        <v>00/ene</v>
      </c>
      <c r="E6171" s="18">
        <f t="shared" si="290"/>
        <v>0</v>
      </c>
      <c r="F6171" s="18">
        <v>1</v>
      </c>
      <c r="G6171" s="18">
        <f t="shared" si="292"/>
        <v>0</v>
      </c>
    </row>
    <row r="6172" spans="1:7">
      <c r="A6172" t="e">
        <f>_xlfn.XLOOKUP(I6172,UTILIZADAS[Contacto1],UTILIZADAS[Source.Name],,0)</f>
        <v>#N/A</v>
      </c>
      <c r="B6172" s="18" t="e">
        <f>VLOOKUP(J6172,Ref!A:C,3,0)</f>
        <v>#N/A</v>
      </c>
      <c r="C6172" s="18" t="e">
        <f>VLOOKUP(J6172,Ref!A:D,4,0)</f>
        <v>#N/A</v>
      </c>
      <c r="D6172" s="18" t="str">
        <f t="shared" si="291"/>
        <v>00/ene</v>
      </c>
      <c r="E6172" s="18">
        <f t="shared" si="290"/>
        <v>0</v>
      </c>
      <c r="F6172" s="18">
        <v>1</v>
      </c>
      <c r="G6172" s="18">
        <f t="shared" si="292"/>
        <v>0</v>
      </c>
    </row>
    <row r="6173" spans="1:7">
      <c r="A6173" t="e">
        <f>_xlfn.XLOOKUP(I6173,UTILIZADAS[Contacto1],UTILIZADAS[Source.Name],,0)</f>
        <v>#N/A</v>
      </c>
      <c r="B6173" s="18" t="e">
        <f>VLOOKUP(J6173,Ref!A:C,3,0)</f>
        <v>#N/A</v>
      </c>
      <c r="C6173" s="18" t="e">
        <f>VLOOKUP(J6173,Ref!A:D,4,0)</f>
        <v>#N/A</v>
      </c>
      <c r="D6173" s="18" t="str">
        <f t="shared" si="291"/>
        <v>00/ene</v>
      </c>
      <c r="E6173" s="18">
        <f t="shared" si="290"/>
        <v>0</v>
      </c>
      <c r="F6173" s="18">
        <v>1</v>
      </c>
      <c r="G6173" s="18">
        <f t="shared" si="292"/>
        <v>0</v>
      </c>
    </row>
    <row r="6174" spans="1:7">
      <c r="A6174" t="e">
        <f>_xlfn.XLOOKUP(I6174,UTILIZADAS[Contacto1],UTILIZADAS[Source.Name],,0)</f>
        <v>#N/A</v>
      </c>
      <c r="B6174" s="18" t="e">
        <f>VLOOKUP(J6174,Ref!A:C,3,0)</f>
        <v>#N/A</v>
      </c>
      <c r="C6174" s="18" t="e">
        <f>VLOOKUP(J6174,Ref!A:D,4,0)</f>
        <v>#N/A</v>
      </c>
      <c r="D6174" s="18" t="str">
        <f t="shared" si="291"/>
        <v>00/ene</v>
      </c>
      <c r="E6174" s="18">
        <f t="shared" si="290"/>
        <v>0</v>
      </c>
      <c r="F6174" s="18">
        <v>1</v>
      </c>
      <c r="G6174" s="18">
        <f t="shared" si="292"/>
        <v>0</v>
      </c>
    </row>
    <row r="6175" spans="1:7">
      <c r="A6175" t="e">
        <f>_xlfn.XLOOKUP(I6175,UTILIZADAS[Contacto1],UTILIZADAS[Source.Name],,0)</f>
        <v>#N/A</v>
      </c>
      <c r="B6175" s="18" t="e">
        <f>VLOOKUP(J6175,Ref!A:C,3,0)</f>
        <v>#N/A</v>
      </c>
      <c r="C6175" s="18" t="e">
        <f>VLOOKUP(J6175,Ref!A:D,4,0)</f>
        <v>#N/A</v>
      </c>
      <c r="D6175" s="18" t="str">
        <f t="shared" si="291"/>
        <v>00/ene</v>
      </c>
      <c r="E6175" s="18">
        <f t="shared" si="290"/>
        <v>0</v>
      </c>
      <c r="F6175" s="18">
        <v>1</v>
      </c>
      <c r="G6175" s="18">
        <f t="shared" si="292"/>
        <v>0</v>
      </c>
    </row>
    <row r="6176" spans="1:7">
      <c r="A6176" t="e">
        <f>_xlfn.XLOOKUP(I6176,UTILIZADAS[Contacto1],UTILIZADAS[Source.Name],,0)</f>
        <v>#N/A</v>
      </c>
      <c r="B6176" s="18" t="e">
        <f>VLOOKUP(J6176,Ref!A:C,3,0)</f>
        <v>#N/A</v>
      </c>
      <c r="C6176" s="18" t="e">
        <f>VLOOKUP(J6176,Ref!A:D,4,0)</f>
        <v>#N/A</v>
      </c>
      <c r="D6176" s="18" t="str">
        <f t="shared" si="291"/>
        <v>00/ene</v>
      </c>
      <c r="E6176" s="18">
        <f t="shared" si="290"/>
        <v>0</v>
      </c>
      <c r="F6176" s="18">
        <v>1</v>
      </c>
      <c r="G6176" s="18">
        <f t="shared" si="292"/>
        <v>0</v>
      </c>
    </row>
    <row r="6177" spans="1:7">
      <c r="A6177" t="e">
        <f>_xlfn.XLOOKUP(I6177,UTILIZADAS[Contacto1],UTILIZADAS[Source.Name],,0)</f>
        <v>#N/A</v>
      </c>
      <c r="B6177" s="18" t="e">
        <f>VLOOKUP(J6177,Ref!A:C,3,0)</f>
        <v>#N/A</v>
      </c>
      <c r="C6177" s="18" t="e">
        <f>VLOOKUP(J6177,Ref!A:D,4,0)</f>
        <v>#N/A</v>
      </c>
      <c r="D6177" s="18" t="str">
        <f t="shared" si="291"/>
        <v>00/ene</v>
      </c>
      <c r="E6177" s="18">
        <f t="shared" si="290"/>
        <v>0</v>
      </c>
      <c r="F6177" s="18">
        <v>1</v>
      </c>
      <c r="G6177" s="18">
        <f t="shared" si="292"/>
        <v>0</v>
      </c>
    </row>
    <row r="6178" spans="1:7">
      <c r="A6178" t="e">
        <f>_xlfn.XLOOKUP(I6178,UTILIZADAS[Contacto1],UTILIZADAS[Source.Name],,0)</f>
        <v>#N/A</v>
      </c>
      <c r="B6178" s="18" t="e">
        <f>VLOOKUP(J6178,Ref!A:C,3,0)</f>
        <v>#N/A</v>
      </c>
      <c r="C6178" s="18" t="e">
        <f>VLOOKUP(J6178,Ref!A:D,4,0)</f>
        <v>#N/A</v>
      </c>
      <c r="D6178" s="18" t="str">
        <f t="shared" si="291"/>
        <v>00/ene</v>
      </c>
      <c r="E6178" s="18">
        <f t="shared" si="290"/>
        <v>0</v>
      </c>
      <c r="F6178" s="18">
        <v>1</v>
      </c>
      <c r="G6178" s="18">
        <f t="shared" si="292"/>
        <v>0</v>
      </c>
    </row>
    <row r="6179" spans="1:7">
      <c r="A6179" t="e">
        <f>_xlfn.XLOOKUP(I6179,UTILIZADAS[Contacto1],UTILIZADAS[Source.Name],,0)</f>
        <v>#N/A</v>
      </c>
      <c r="B6179" s="18" t="e">
        <f>VLOOKUP(J6179,Ref!A:C,3,0)</f>
        <v>#N/A</v>
      </c>
      <c r="C6179" s="18" t="e">
        <f>VLOOKUP(J6179,Ref!A:D,4,0)</f>
        <v>#N/A</v>
      </c>
      <c r="D6179" s="18" t="str">
        <f t="shared" si="291"/>
        <v>00/ene</v>
      </c>
      <c r="E6179" s="18">
        <f t="shared" si="290"/>
        <v>0</v>
      </c>
      <c r="F6179" s="18">
        <v>1</v>
      </c>
      <c r="G6179" s="18">
        <f t="shared" si="292"/>
        <v>0</v>
      </c>
    </row>
    <row r="6180" spans="1:7">
      <c r="A6180" t="e">
        <f>_xlfn.XLOOKUP(I6180,UTILIZADAS[Contacto1],UTILIZADAS[Source.Name],,0)</f>
        <v>#N/A</v>
      </c>
      <c r="B6180" s="18" t="e">
        <f>VLOOKUP(J6180,Ref!A:C,3,0)</f>
        <v>#N/A</v>
      </c>
      <c r="C6180" s="18" t="e">
        <f>VLOOKUP(J6180,Ref!A:D,4,0)</f>
        <v>#N/A</v>
      </c>
      <c r="D6180" s="18" t="str">
        <f t="shared" si="291"/>
        <v>00/ene</v>
      </c>
      <c r="E6180" s="18">
        <f t="shared" si="290"/>
        <v>0</v>
      </c>
      <c r="F6180" s="18">
        <v>1</v>
      </c>
      <c r="G6180" s="18">
        <f t="shared" si="292"/>
        <v>0</v>
      </c>
    </row>
    <row r="6181" spans="1:7">
      <c r="A6181" t="e">
        <f>_xlfn.XLOOKUP(I6181,UTILIZADAS[Contacto1],UTILIZADAS[Source.Name],,0)</f>
        <v>#N/A</v>
      </c>
      <c r="B6181" s="18" t="e">
        <f>VLOOKUP(J6181,Ref!A:C,3,0)</f>
        <v>#N/A</v>
      </c>
      <c r="C6181" s="18" t="e">
        <f>VLOOKUP(J6181,Ref!A:D,4,0)</f>
        <v>#N/A</v>
      </c>
      <c r="D6181" s="18" t="str">
        <f t="shared" si="291"/>
        <v>00/ene</v>
      </c>
      <c r="E6181" s="18">
        <f t="shared" si="290"/>
        <v>0</v>
      </c>
      <c r="F6181" s="18">
        <v>1</v>
      </c>
      <c r="G6181" s="18">
        <f t="shared" si="292"/>
        <v>0</v>
      </c>
    </row>
    <row r="6182" spans="1:7">
      <c r="A6182" t="e">
        <f>_xlfn.XLOOKUP(I6182,UTILIZADAS[Contacto1],UTILIZADAS[Source.Name],,0)</f>
        <v>#N/A</v>
      </c>
      <c r="B6182" s="18" t="e">
        <f>VLOOKUP(J6182,Ref!A:C,3,0)</f>
        <v>#N/A</v>
      </c>
      <c r="C6182" s="18" t="e">
        <f>VLOOKUP(J6182,Ref!A:D,4,0)</f>
        <v>#N/A</v>
      </c>
      <c r="D6182" s="18" t="str">
        <f t="shared" si="291"/>
        <v>00/ene</v>
      </c>
      <c r="E6182" s="18">
        <f t="shared" si="290"/>
        <v>0</v>
      </c>
      <c r="F6182" s="18">
        <v>1</v>
      </c>
      <c r="G6182" s="18">
        <f t="shared" si="292"/>
        <v>0</v>
      </c>
    </row>
    <row r="6183" spans="1:7">
      <c r="A6183" t="e">
        <f>_xlfn.XLOOKUP(I6183,UTILIZADAS[Contacto1],UTILIZADAS[Source.Name],,0)</f>
        <v>#N/A</v>
      </c>
      <c r="B6183" s="18" t="e">
        <f>VLOOKUP(J6183,Ref!A:C,3,0)</f>
        <v>#N/A</v>
      </c>
      <c r="C6183" s="18" t="e">
        <f>VLOOKUP(J6183,Ref!A:D,4,0)</f>
        <v>#N/A</v>
      </c>
      <c r="D6183" s="18" t="str">
        <f t="shared" si="291"/>
        <v>00/ene</v>
      </c>
      <c r="E6183" s="18">
        <f t="shared" si="290"/>
        <v>0</v>
      </c>
      <c r="F6183" s="18">
        <v>1</v>
      </c>
      <c r="G6183" s="18">
        <f t="shared" si="292"/>
        <v>0</v>
      </c>
    </row>
    <row r="6184" spans="1:7">
      <c r="A6184" t="e">
        <f>_xlfn.XLOOKUP(I6184,UTILIZADAS[Contacto1],UTILIZADAS[Source.Name],,0)</f>
        <v>#N/A</v>
      </c>
      <c r="B6184" s="18" t="e">
        <f>VLOOKUP(J6184,Ref!A:C,3,0)</f>
        <v>#N/A</v>
      </c>
      <c r="C6184" s="18" t="e">
        <f>VLOOKUP(J6184,Ref!A:D,4,0)</f>
        <v>#N/A</v>
      </c>
      <c r="D6184" s="18" t="str">
        <f t="shared" si="291"/>
        <v>00/ene</v>
      </c>
      <c r="E6184" s="18">
        <f t="shared" si="290"/>
        <v>0</v>
      </c>
      <c r="F6184" s="18">
        <v>1</v>
      </c>
      <c r="G6184" s="18">
        <f t="shared" si="292"/>
        <v>0</v>
      </c>
    </row>
    <row r="6185" spans="1:7">
      <c r="A6185" t="e">
        <f>_xlfn.XLOOKUP(I6185,UTILIZADAS[Contacto1],UTILIZADAS[Source.Name],,0)</f>
        <v>#N/A</v>
      </c>
      <c r="B6185" s="18" t="e">
        <f>VLOOKUP(J6185,Ref!A:C,3,0)</f>
        <v>#N/A</v>
      </c>
      <c r="C6185" s="18" t="e">
        <f>VLOOKUP(J6185,Ref!A:D,4,0)</f>
        <v>#N/A</v>
      </c>
      <c r="D6185" s="18" t="str">
        <f t="shared" si="291"/>
        <v>00/ene</v>
      </c>
      <c r="E6185" s="18">
        <f t="shared" si="290"/>
        <v>0</v>
      </c>
      <c r="F6185" s="18">
        <v>1</v>
      </c>
      <c r="G6185" s="18">
        <f t="shared" si="292"/>
        <v>0</v>
      </c>
    </row>
    <row r="6186" spans="1:7">
      <c r="A6186" t="e">
        <f>_xlfn.XLOOKUP(I6186,UTILIZADAS[Contacto1],UTILIZADAS[Source.Name],,0)</f>
        <v>#N/A</v>
      </c>
      <c r="B6186" s="18" t="e">
        <f>VLOOKUP(J6186,Ref!A:C,3,0)</f>
        <v>#N/A</v>
      </c>
      <c r="C6186" s="18" t="e">
        <f>VLOOKUP(J6186,Ref!A:D,4,0)</f>
        <v>#N/A</v>
      </c>
      <c r="D6186" s="18" t="str">
        <f t="shared" si="291"/>
        <v>00/ene</v>
      </c>
      <c r="E6186" s="18">
        <f t="shared" si="290"/>
        <v>0</v>
      </c>
      <c r="F6186" s="18">
        <v>1</v>
      </c>
      <c r="G6186" s="18">
        <f t="shared" si="292"/>
        <v>0</v>
      </c>
    </row>
    <row r="6187" spans="1:7">
      <c r="A6187" t="e">
        <f>_xlfn.XLOOKUP(I6187,UTILIZADAS[Contacto1],UTILIZADAS[Source.Name],,0)</f>
        <v>#N/A</v>
      </c>
      <c r="B6187" s="18" t="e">
        <f>VLOOKUP(J6187,Ref!A:C,3,0)</f>
        <v>#N/A</v>
      </c>
      <c r="C6187" s="18" t="e">
        <f>VLOOKUP(J6187,Ref!A:D,4,0)</f>
        <v>#N/A</v>
      </c>
      <c r="D6187" s="18" t="str">
        <f t="shared" si="291"/>
        <v>00/ene</v>
      </c>
      <c r="E6187" s="18">
        <f t="shared" si="290"/>
        <v>0</v>
      </c>
      <c r="F6187" s="18">
        <v>1</v>
      </c>
      <c r="G6187" s="18">
        <f t="shared" si="292"/>
        <v>0</v>
      </c>
    </row>
    <row r="6188" spans="1:7">
      <c r="A6188" t="e">
        <f>_xlfn.XLOOKUP(I6188,UTILIZADAS[Contacto1],UTILIZADAS[Source.Name],,0)</f>
        <v>#N/A</v>
      </c>
      <c r="B6188" s="18" t="e">
        <f>VLOOKUP(J6188,Ref!A:C,3,0)</f>
        <v>#N/A</v>
      </c>
      <c r="C6188" s="18" t="e">
        <f>VLOOKUP(J6188,Ref!A:D,4,0)</f>
        <v>#N/A</v>
      </c>
      <c r="D6188" s="18" t="str">
        <f t="shared" si="291"/>
        <v>00/ene</v>
      </c>
      <c r="E6188" s="18">
        <f t="shared" si="290"/>
        <v>0</v>
      </c>
      <c r="F6188" s="18">
        <v>1</v>
      </c>
      <c r="G6188" s="18">
        <f t="shared" si="292"/>
        <v>0</v>
      </c>
    </row>
    <row r="6189" spans="1:7">
      <c r="A6189" t="e">
        <f>_xlfn.XLOOKUP(I6189,UTILIZADAS[Contacto1],UTILIZADAS[Source.Name],,0)</f>
        <v>#N/A</v>
      </c>
      <c r="B6189" s="18" t="e">
        <f>VLOOKUP(J6189,Ref!A:C,3,0)</f>
        <v>#N/A</v>
      </c>
      <c r="C6189" s="18" t="e">
        <f>VLOOKUP(J6189,Ref!A:D,4,0)</f>
        <v>#N/A</v>
      </c>
      <c r="D6189" s="18" t="str">
        <f t="shared" si="291"/>
        <v>00/ene</v>
      </c>
      <c r="E6189" s="18">
        <f t="shared" si="290"/>
        <v>0</v>
      </c>
      <c r="F6189" s="18">
        <v>1</v>
      </c>
      <c r="G6189" s="18">
        <f t="shared" si="292"/>
        <v>0</v>
      </c>
    </row>
    <row r="6190" spans="1:7">
      <c r="A6190" t="e">
        <f>_xlfn.XLOOKUP(I6190,UTILIZADAS[Contacto1],UTILIZADAS[Source.Name],,0)</f>
        <v>#N/A</v>
      </c>
      <c r="B6190" s="18" t="e">
        <f>VLOOKUP(J6190,Ref!A:C,3,0)</f>
        <v>#N/A</v>
      </c>
      <c r="C6190" s="18" t="e">
        <f>VLOOKUP(J6190,Ref!A:D,4,0)</f>
        <v>#N/A</v>
      </c>
      <c r="D6190" s="18" t="str">
        <f t="shared" si="291"/>
        <v>00/ene</v>
      </c>
      <c r="E6190" s="18">
        <f t="shared" si="290"/>
        <v>0</v>
      </c>
      <c r="F6190" s="18">
        <v>1</v>
      </c>
      <c r="G6190" s="18">
        <f t="shared" si="292"/>
        <v>0</v>
      </c>
    </row>
    <row r="6191" spans="1:7">
      <c r="A6191" t="e">
        <f>_xlfn.XLOOKUP(I6191,UTILIZADAS[Contacto1],UTILIZADAS[Source.Name],,0)</f>
        <v>#N/A</v>
      </c>
      <c r="B6191" s="18" t="e">
        <f>VLOOKUP(J6191,Ref!A:C,3,0)</f>
        <v>#N/A</v>
      </c>
      <c r="C6191" s="18" t="e">
        <f>VLOOKUP(J6191,Ref!A:D,4,0)</f>
        <v>#N/A</v>
      </c>
      <c r="D6191" s="18" t="str">
        <f t="shared" si="291"/>
        <v>00/ene</v>
      </c>
      <c r="E6191" s="18">
        <f t="shared" si="290"/>
        <v>0</v>
      </c>
      <c r="F6191" s="18">
        <v>1</v>
      </c>
      <c r="G6191" s="18">
        <f t="shared" si="292"/>
        <v>0</v>
      </c>
    </row>
    <row r="6192" spans="1:7">
      <c r="A6192" t="e">
        <f>_xlfn.XLOOKUP(I6192,UTILIZADAS[Contacto1],UTILIZADAS[Source.Name],,0)</f>
        <v>#N/A</v>
      </c>
      <c r="B6192" s="18" t="e">
        <f>VLOOKUP(J6192,Ref!A:C,3,0)</f>
        <v>#N/A</v>
      </c>
      <c r="C6192" s="18" t="e">
        <f>VLOOKUP(J6192,Ref!A:D,4,0)</f>
        <v>#N/A</v>
      </c>
      <c r="D6192" s="18" t="str">
        <f t="shared" si="291"/>
        <v>00/ene</v>
      </c>
      <c r="E6192" s="18">
        <f t="shared" si="290"/>
        <v>0</v>
      </c>
      <c r="F6192" s="18">
        <v>1</v>
      </c>
      <c r="G6192" s="18">
        <f t="shared" si="292"/>
        <v>0</v>
      </c>
    </row>
    <row r="6193" spans="1:7">
      <c r="A6193" t="e">
        <f>_xlfn.XLOOKUP(I6193,UTILIZADAS[Contacto1],UTILIZADAS[Source.Name],,0)</f>
        <v>#N/A</v>
      </c>
      <c r="B6193" s="18" t="e">
        <f>VLOOKUP(J6193,Ref!A:C,3,0)</f>
        <v>#N/A</v>
      </c>
      <c r="C6193" s="18" t="e">
        <f>VLOOKUP(J6193,Ref!A:D,4,0)</f>
        <v>#N/A</v>
      </c>
      <c r="D6193" s="18" t="str">
        <f t="shared" si="291"/>
        <v>00/ene</v>
      </c>
      <c r="E6193" s="18">
        <f t="shared" si="290"/>
        <v>0</v>
      </c>
      <c r="F6193" s="18">
        <v>1</v>
      </c>
      <c r="G6193" s="18">
        <f t="shared" si="292"/>
        <v>0</v>
      </c>
    </row>
    <row r="6194" spans="1:7">
      <c r="A6194" t="e">
        <f>_xlfn.XLOOKUP(I6194,UTILIZADAS[Contacto1],UTILIZADAS[Source.Name],,0)</f>
        <v>#N/A</v>
      </c>
      <c r="B6194" s="18" t="e">
        <f>VLOOKUP(J6194,Ref!A:C,3,0)</f>
        <v>#N/A</v>
      </c>
      <c r="C6194" s="18" t="e">
        <f>VLOOKUP(J6194,Ref!A:D,4,0)</f>
        <v>#N/A</v>
      </c>
      <c r="D6194" s="18" t="str">
        <f t="shared" si="291"/>
        <v>00/ene</v>
      </c>
      <c r="E6194" s="18">
        <f t="shared" si="290"/>
        <v>0</v>
      </c>
      <c r="F6194" s="18">
        <v>1</v>
      </c>
      <c r="G6194" s="18">
        <f t="shared" si="292"/>
        <v>0</v>
      </c>
    </row>
    <row r="6195" spans="1:7">
      <c r="A6195" t="e">
        <f>_xlfn.XLOOKUP(I6195,UTILIZADAS[Contacto1],UTILIZADAS[Source.Name],,0)</f>
        <v>#N/A</v>
      </c>
      <c r="B6195" s="18" t="e">
        <f>VLOOKUP(J6195,Ref!A:C,3,0)</f>
        <v>#N/A</v>
      </c>
      <c r="C6195" s="18" t="e">
        <f>VLOOKUP(J6195,Ref!A:D,4,0)</f>
        <v>#N/A</v>
      </c>
      <c r="D6195" s="18" t="str">
        <f t="shared" si="291"/>
        <v>00/ene</v>
      </c>
      <c r="E6195" s="18">
        <f t="shared" si="290"/>
        <v>0</v>
      </c>
      <c r="F6195" s="18">
        <v>1</v>
      </c>
      <c r="G6195" s="18">
        <f t="shared" si="292"/>
        <v>0</v>
      </c>
    </row>
    <row r="6196" spans="1:7">
      <c r="A6196" t="e">
        <f>_xlfn.XLOOKUP(I6196,UTILIZADAS[Contacto1],UTILIZADAS[Source.Name],,0)</f>
        <v>#N/A</v>
      </c>
      <c r="B6196" s="18" t="e">
        <f>VLOOKUP(J6196,Ref!A:C,3,0)</f>
        <v>#N/A</v>
      </c>
      <c r="C6196" s="18" t="e">
        <f>VLOOKUP(J6196,Ref!A:D,4,0)</f>
        <v>#N/A</v>
      </c>
      <c r="D6196" s="18" t="str">
        <f t="shared" si="291"/>
        <v>00/ene</v>
      </c>
      <c r="E6196" s="18">
        <f t="shared" si="290"/>
        <v>0</v>
      </c>
      <c r="F6196" s="18">
        <v>1</v>
      </c>
      <c r="G6196" s="18">
        <f t="shared" si="292"/>
        <v>0</v>
      </c>
    </row>
    <row r="6197" spans="1:7">
      <c r="A6197" t="e">
        <f>_xlfn.XLOOKUP(I6197,UTILIZADAS[Contacto1],UTILIZADAS[Source.Name],,0)</f>
        <v>#N/A</v>
      </c>
      <c r="B6197" s="18" t="e">
        <f>VLOOKUP(J6197,Ref!A:C,3,0)</f>
        <v>#N/A</v>
      </c>
      <c r="C6197" s="18" t="e">
        <f>VLOOKUP(J6197,Ref!A:D,4,0)</f>
        <v>#N/A</v>
      </c>
      <c r="D6197" s="18" t="str">
        <f t="shared" si="291"/>
        <v>00/ene</v>
      </c>
      <c r="E6197" s="18">
        <f t="shared" si="290"/>
        <v>0</v>
      </c>
      <c r="F6197" s="18">
        <v>1</v>
      </c>
      <c r="G6197" s="18">
        <f t="shared" si="292"/>
        <v>0</v>
      </c>
    </row>
    <row r="6198" spans="1:7">
      <c r="A6198" t="e">
        <f>_xlfn.XLOOKUP(I6198,UTILIZADAS[Contacto1],UTILIZADAS[Source.Name],,0)</f>
        <v>#N/A</v>
      </c>
      <c r="B6198" s="18" t="e">
        <f>VLOOKUP(J6198,Ref!A:C,3,0)</f>
        <v>#N/A</v>
      </c>
      <c r="C6198" s="18" t="e">
        <f>VLOOKUP(J6198,Ref!A:D,4,0)</f>
        <v>#N/A</v>
      </c>
      <c r="D6198" s="18" t="str">
        <f t="shared" si="291"/>
        <v>00/ene</v>
      </c>
      <c r="E6198" s="18">
        <f t="shared" si="290"/>
        <v>0</v>
      </c>
      <c r="F6198" s="18">
        <v>1</v>
      </c>
      <c r="G6198" s="18">
        <f t="shared" si="292"/>
        <v>0</v>
      </c>
    </row>
    <row r="6199" spans="1:7">
      <c r="A6199" t="e">
        <f>_xlfn.XLOOKUP(I6199,UTILIZADAS[Contacto1],UTILIZADAS[Source.Name],,0)</f>
        <v>#N/A</v>
      </c>
      <c r="B6199" s="18" t="e">
        <f>VLOOKUP(J6199,Ref!A:C,3,0)</f>
        <v>#N/A</v>
      </c>
      <c r="C6199" s="18" t="e">
        <f>VLOOKUP(J6199,Ref!A:D,4,0)</f>
        <v>#N/A</v>
      </c>
      <c r="D6199" s="18" t="str">
        <f t="shared" si="291"/>
        <v>00/ene</v>
      </c>
      <c r="E6199" s="18">
        <f t="shared" si="290"/>
        <v>0</v>
      </c>
      <c r="F6199" s="18">
        <v>1</v>
      </c>
      <c r="G6199" s="18">
        <f t="shared" si="292"/>
        <v>0</v>
      </c>
    </row>
    <row r="6200" spans="1:7">
      <c r="A6200" t="e">
        <f>_xlfn.XLOOKUP(I6200,UTILIZADAS[Contacto1],UTILIZADAS[Source.Name],,0)</f>
        <v>#N/A</v>
      </c>
      <c r="B6200" s="18" t="e">
        <f>VLOOKUP(J6200,Ref!A:C,3,0)</f>
        <v>#N/A</v>
      </c>
      <c r="C6200" s="18" t="e">
        <f>VLOOKUP(J6200,Ref!A:D,4,0)</f>
        <v>#N/A</v>
      </c>
      <c r="D6200" s="18" t="str">
        <f t="shared" si="291"/>
        <v>00/ene</v>
      </c>
      <c r="E6200" s="18">
        <f t="shared" si="290"/>
        <v>0</v>
      </c>
      <c r="F6200" s="18">
        <v>1</v>
      </c>
      <c r="G6200" s="18">
        <f t="shared" si="292"/>
        <v>0</v>
      </c>
    </row>
    <row r="6201" spans="1:7">
      <c r="A6201" t="e">
        <f>_xlfn.XLOOKUP(I6201,UTILIZADAS[Contacto1],UTILIZADAS[Source.Name],,0)</f>
        <v>#N/A</v>
      </c>
      <c r="B6201" s="18" t="e">
        <f>VLOOKUP(J6201,Ref!A:C,3,0)</f>
        <v>#N/A</v>
      </c>
      <c r="C6201" s="18" t="e">
        <f>VLOOKUP(J6201,Ref!A:D,4,0)</f>
        <v>#N/A</v>
      </c>
      <c r="D6201" s="18" t="str">
        <f t="shared" si="291"/>
        <v>00/ene</v>
      </c>
      <c r="E6201" s="18">
        <f t="shared" si="290"/>
        <v>0</v>
      </c>
      <c r="F6201" s="18">
        <v>1</v>
      </c>
      <c r="G6201" s="18">
        <f t="shared" si="292"/>
        <v>0</v>
      </c>
    </row>
    <row r="6202" spans="1:7">
      <c r="A6202" t="e">
        <f>_xlfn.XLOOKUP(I6202,UTILIZADAS[Contacto1],UTILIZADAS[Source.Name],,0)</f>
        <v>#N/A</v>
      </c>
      <c r="B6202" s="18" t="e">
        <f>VLOOKUP(J6202,Ref!A:C,3,0)</f>
        <v>#N/A</v>
      </c>
      <c r="C6202" s="18" t="e">
        <f>VLOOKUP(J6202,Ref!A:D,4,0)</f>
        <v>#N/A</v>
      </c>
      <c r="D6202" s="18" t="str">
        <f t="shared" si="291"/>
        <v>00/ene</v>
      </c>
      <c r="E6202" s="18">
        <f t="shared" si="290"/>
        <v>0</v>
      </c>
      <c r="F6202" s="18">
        <v>1</v>
      </c>
      <c r="G6202" s="18">
        <f t="shared" si="292"/>
        <v>0</v>
      </c>
    </row>
    <row r="6203" spans="1:7">
      <c r="A6203" t="e">
        <f>_xlfn.XLOOKUP(I6203,UTILIZADAS[Contacto1],UTILIZADAS[Source.Name],,0)</f>
        <v>#N/A</v>
      </c>
      <c r="B6203" s="18" t="e">
        <f>VLOOKUP(J6203,Ref!A:C,3,0)</f>
        <v>#N/A</v>
      </c>
      <c r="C6203" s="18" t="e">
        <f>VLOOKUP(J6203,Ref!A:D,4,0)</f>
        <v>#N/A</v>
      </c>
      <c r="D6203" s="18" t="str">
        <f t="shared" si="291"/>
        <v>00/ene</v>
      </c>
      <c r="E6203" s="18">
        <f t="shared" si="290"/>
        <v>0</v>
      </c>
      <c r="F6203" s="18">
        <v>1</v>
      </c>
      <c r="G6203" s="18">
        <f t="shared" si="292"/>
        <v>0</v>
      </c>
    </row>
    <row r="6204" spans="1:7">
      <c r="A6204" t="e">
        <f>_xlfn.XLOOKUP(I6204,UTILIZADAS[Contacto1],UTILIZADAS[Source.Name],,0)</f>
        <v>#N/A</v>
      </c>
      <c r="B6204" s="18" t="e">
        <f>VLOOKUP(J6204,Ref!A:C,3,0)</f>
        <v>#N/A</v>
      </c>
      <c r="C6204" s="18" t="e">
        <f>VLOOKUP(J6204,Ref!A:D,4,0)</f>
        <v>#N/A</v>
      </c>
      <c r="D6204" s="18" t="str">
        <f t="shared" si="291"/>
        <v>00/ene</v>
      </c>
      <c r="E6204" s="18">
        <f t="shared" si="290"/>
        <v>0</v>
      </c>
      <c r="F6204" s="18">
        <v>1</v>
      </c>
      <c r="G6204" s="18">
        <f t="shared" si="292"/>
        <v>0</v>
      </c>
    </row>
    <row r="6205" spans="1:7">
      <c r="A6205" t="e">
        <f>_xlfn.XLOOKUP(I6205,UTILIZADAS[Contacto1],UTILIZADAS[Source.Name],,0)</f>
        <v>#N/A</v>
      </c>
      <c r="B6205" s="18" t="e">
        <f>VLOOKUP(J6205,Ref!A:C,3,0)</f>
        <v>#N/A</v>
      </c>
      <c r="C6205" s="18" t="e">
        <f>VLOOKUP(J6205,Ref!A:D,4,0)</f>
        <v>#N/A</v>
      </c>
      <c r="D6205" s="18" t="str">
        <f t="shared" si="291"/>
        <v>00/ene</v>
      </c>
      <c r="E6205" s="18">
        <f t="shared" si="290"/>
        <v>0</v>
      </c>
      <c r="F6205" s="18">
        <v>1</v>
      </c>
      <c r="G6205" s="18">
        <f t="shared" si="292"/>
        <v>0</v>
      </c>
    </row>
    <row r="6206" spans="1:7">
      <c r="A6206" t="e">
        <f>_xlfn.XLOOKUP(I6206,UTILIZADAS[Contacto1],UTILIZADAS[Source.Name],,0)</f>
        <v>#N/A</v>
      </c>
      <c r="B6206" s="18" t="e">
        <f>VLOOKUP(J6206,Ref!A:C,3,0)</f>
        <v>#N/A</v>
      </c>
      <c r="C6206" s="18" t="e">
        <f>VLOOKUP(J6206,Ref!A:D,4,0)</f>
        <v>#N/A</v>
      </c>
      <c r="D6206" s="18" t="str">
        <f t="shared" si="291"/>
        <v>00/ene</v>
      </c>
      <c r="E6206" s="18">
        <f t="shared" si="290"/>
        <v>0</v>
      </c>
      <c r="F6206" s="18">
        <v>1</v>
      </c>
      <c r="G6206" s="18">
        <f t="shared" si="292"/>
        <v>0</v>
      </c>
    </row>
    <row r="6207" spans="1:7">
      <c r="A6207" t="e">
        <f>_xlfn.XLOOKUP(I6207,UTILIZADAS[Contacto1],UTILIZADAS[Source.Name],,0)</f>
        <v>#N/A</v>
      </c>
      <c r="B6207" s="18" t="e">
        <f>VLOOKUP(J6207,Ref!A:C,3,0)</f>
        <v>#N/A</v>
      </c>
      <c r="C6207" s="18" t="e">
        <f>VLOOKUP(J6207,Ref!A:D,4,0)</f>
        <v>#N/A</v>
      </c>
      <c r="D6207" s="18" t="str">
        <f t="shared" si="291"/>
        <v>00/ene</v>
      </c>
      <c r="E6207" s="18">
        <f t="shared" si="290"/>
        <v>0</v>
      </c>
      <c r="F6207" s="18">
        <v>1</v>
      </c>
      <c r="G6207" s="18">
        <f t="shared" si="292"/>
        <v>0</v>
      </c>
    </row>
    <row r="6208" spans="1:7">
      <c r="A6208" t="e">
        <f>_xlfn.XLOOKUP(I6208,UTILIZADAS[Contacto1],UTILIZADAS[Source.Name],,0)</f>
        <v>#N/A</v>
      </c>
      <c r="B6208" s="18" t="e">
        <f>VLOOKUP(J6208,Ref!A:C,3,0)</f>
        <v>#N/A</v>
      </c>
      <c r="C6208" s="18" t="e">
        <f>VLOOKUP(J6208,Ref!A:D,4,0)</f>
        <v>#N/A</v>
      </c>
      <c r="D6208" s="18" t="str">
        <f t="shared" si="291"/>
        <v>00/ene</v>
      </c>
      <c r="E6208" s="18">
        <f t="shared" si="290"/>
        <v>0</v>
      </c>
      <c r="F6208" s="18">
        <v>1</v>
      </c>
      <c r="G6208" s="18">
        <f t="shared" si="292"/>
        <v>0</v>
      </c>
    </row>
    <row r="6209" spans="1:7">
      <c r="A6209" t="e">
        <f>_xlfn.XLOOKUP(I6209,UTILIZADAS[Contacto1],UTILIZADAS[Source.Name],,0)</f>
        <v>#N/A</v>
      </c>
      <c r="B6209" s="18" t="e">
        <f>VLOOKUP(J6209,Ref!A:C,3,0)</f>
        <v>#N/A</v>
      </c>
      <c r="C6209" s="18" t="e">
        <f>VLOOKUP(J6209,Ref!A:D,4,0)</f>
        <v>#N/A</v>
      </c>
      <c r="D6209" s="18" t="str">
        <f t="shared" si="291"/>
        <v>00/ene</v>
      </c>
      <c r="E6209" s="18">
        <f t="shared" si="290"/>
        <v>0</v>
      </c>
      <c r="F6209" s="18">
        <v>1</v>
      </c>
      <c r="G6209" s="18">
        <f t="shared" si="292"/>
        <v>0</v>
      </c>
    </row>
    <row r="6210" spans="1:7">
      <c r="A6210" t="e">
        <f>_xlfn.XLOOKUP(I6210,UTILIZADAS[Contacto1],UTILIZADAS[Source.Name],,0)</f>
        <v>#N/A</v>
      </c>
      <c r="B6210" s="18" t="e">
        <f>VLOOKUP(J6210,Ref!A:C,3,0)</f>
        <v>#N/A</v>
      </c>
      <c r="C6210" s="18" t="e">
        <f>VLOOKUP(J6210,Ref!A:D,4,0)</f>
        <v>#N/A</v>
      </c>
      <c r="D6210" s="18" t="str">
        <f t="shared" si="291"/>
        <v>00/ene</v>
      </c>
      <c r="E6210" s="18">
        <f t="shared" ref="E6210:E6273" si="293">+COUNTIF(I:I,I6210)</f>
        <v>0</v>
      </c>
      <c r="F6210" s="18">
        <v>1</v>
      </c>
      <c r="G6210" s="18">
        <f t="shared" si="292"/>
        <v>0</v>
      </c>
    </row>
    <row r="6211" spans="1:7">
      <c r="A6211" t="e">
        <f>_xlfn.XLOOKUP(I6211,UTILIZADAS[Contacto1],UTILIZADAS[Source.Name],,0)</f>
        <v>#N/A</v>
      </c>
      <c r="B6211" s="18" t="e">
        <f>VLOOKUP(J6211,Ref!A:C,3,0)</f>
        <v>#N/A</v>
      </c>
      <c r="C6211" s="18" t="e">
        <f>VLOOKUP(J6211,Ref!A:D,4,0)</f>
        <v>#N/A</v>
      </c>
      <c r="D6211" s="18" t="str">
        <f t="shared" si="291"/>
        <v>00/ene</v>
      </c>
      <c r="E6211" s="18">
        <f t="shared" si="293"/>
        <v>0</v>
      </c>
      <c r="F6211" s="18">
        <v>1</v>
      </c>
      <c r="G6211" s="18">
        <f t="shared" si="292"/>
        <v>0</v>
      </c>
    </row>
    <row r="6212" spans="1:7">
      <c r="A6212" t="e">
        <f>_xlfn.XLOOKUP(I6212,UTILIZADAS[Contacto1],UTILIZADAS[Source.Name],,0)</f>
        <v>#N/A</v>
      </c>
      <c r="B6212" s="18" t="e">
        <f>VLOOKUP(J6212,Ref!A:C,3,0)</f>
        <v>#N/A</v>
      </c>
      <c r="C6212" s="18" t="e">
        <f>VLOOKUP(J6212,Ref!A:D,4,0)</f>
        <v>#N/A</v>
      </c>
      <c r="D6212" s="18" t="str">
        <f t="shared" si="291"/>
        <v>00/ene</v>
      </c>
      <c r="E6212" s="18">
        <f t="shared" si="293"/>
        <v>0</v>
      </c>
      <c r="F6212" s="18">
        <v>1</v>
      </c>
      <c r="G6212" s="18">
        <f t="shared" si="292"/>
        <v>0</v>
      </c>
    </row>
    <row r="6213" spans="1:7">
      <c r="A6213" t="e">
        <f>_xlfn.XLOOKUP(I6213,UTILIZADAS[Contacto1],UTILIZADAS[Source.Name],,0)</f>
        <v>#N/A</v>
      </c>
      <c r="B6213" s="18" t="e">
        <f>VLOOKUP(J6213,Ref!A:C,3,0)</f>
        <v>#N/A</v>
      </c>
      <c r="C6213" s="18" t="e">
        <f>VLOOKUP(J6213,Ref!A:D,4,0)</f>
        <v>#N/A</v>
      </c>
      <c r="D6213" s="18" t="str">
        <f t="shared" si="291"/>
        <v>00/ene</v>
      </c>
      <c r="E6213" s="18">
        <f t="shared" si="293"/>
        <v>0</v>
      </c>
      <c r="F6213" s="18">
        <v>1</v>
      </c>
      <c r="G6213" s="18">
        <f t="shared" si="292"/>
        <v>0</v>
      </c>
    </row>
    <row r="6214" spans="1:7">
      <c r="A6214" t="e">
        <f>_xlfn.XLOOKUP(I6214,UTILIZADAS[Contacto1],UTILIZADAS[Source.Name],,0)</f>
        <v>#N/A</v>
      </c>
      <c r="B6214" s="18" t="e">
        <f>VLOOKUP(J6214,Ref!A:C,3,0)</f>
        <v>#N/A</v>
      </c>
      <c r="C6214" s="18" t="e">
        <f>VLOOKUP(J6214,Ref!A:D,4,0)</f>
        <v>#N/A</v>
      </c>
      <c r="D6214" s="18" t="str">
        <f t="shared" si="291"/>
        <v>00/ene</v>
      </c>
      <c r="E6214" s="18">
        <f t="shared" si="293"/>
        <v>0</v>
      </c>
      <c r="F6214" s="18">
        <v>1</v>
      </c>
      <c r="G6214" s="18">
        <f t="shared" si="292"/>
        <v>0</v>
      </c>
    </row>
    <row r="6215" spans="1:7">
      <c r="A6215" t="e">
        <f>_xlfn.XLOOKUP(I6215,UTILIZADAS[Contacto1],UTILIZADAS[Source.Name],,0)</f>
        <v>#N/A</v>
      </c>
      <c r="B6215" s="18" t="e">
        <f>VLOOKUP(J6215,Ref!A:C,3,0)</f>
        <v>#N/A</v>
      </c>
      <c r="C6215" s="18" t="e">
        <f>VLOOKUP(J6215,Ref!A:D,4,0)</f>
        <v>#N/A</v>
      </c>
      <c r="D6215" s="18" t="str">
        <f t="shared" si="291"/>
        <v>00/ene</v>
      </c>
      <c r="E6215" s="18">
        <f t="shared" si="293"/>
        <v>0</v>
      </c>
      <c r="F6215" s="18">
        <v>1</v>
      </c>
      <c r="G6215" s="18">
        <f t="shared" si="292"/>
        <v>0</v>
      </c>
    </row>
    <row r="6216" spans="1:7">
      <c r="A6216" t="e">
        <f>_xlfn.XLOOKUP(I6216,UTILIZADAS[Contacto1],UTILIZADAS[Source.Name],,0)</f>
        <v>#N/A</v>
      </c>
      <c r="B6216" s="18" t="e">
        <f>VLOOKUP(J6216,Ref!A:C,3,0)</f>
        <v>#N/A</v>
      </c>
      <c r="C6216" s="18" t="e">
        <f>VLOOKUP(J6216,Ref!A:D,4,0)</f>
        <v>#N/A</v>
      </c>
      <c r="D6216" s="18" t="str">
        <f t="shared" si="291"/>
        <v>00/ene</v>
      </c>
      <c r="E6216" s="18">
        <f t="shared" si="293"/>
        <v>0</v>
      </c>
      <c r="F6216" s="18">
        <v>1</v>
      </c>
      <c r="G6216" s="18">
        <f t="shared" si="292"/>
        <v>0</v>
      </c>
    </row>
    <row r="6217" spans="1:7">
      <c r="A6217" t="e">
        <f>_xlfn.XLOOKUP(I6217,UTILIZADAS[Contacto1],UTILIZADAS[Source.Name],,0)</f>
        <v>#N/A</v>
      </c>
      <c r="B6217" s="18" t="e">
        <f>VLOOKUP(J6217,Ref!A:C,3,0)</f>
        <v>#N/A</v>
      </c>
      <c r="C6217" s="18" t="e">
        <f>VLOOKUP(J6217,Ref!A:D,4,0)</f>
        <v>#N/A</v>
      </c>
      <c r="D6217" s="18" t="str">
        <f t="shared" si="291"/>
        <v>00/ene</v>
      </c>
      <c r="E6217" s="18">
        <f t="shared" si="293"/>
        <v>0</v>
      </c>
      <c r="F6217" s="18">
        <v>1</v>
      </c>
      <c r="G6217" s="18">
        <f t="shared" si="292"/>
        <v>0</v>
      </c>
    </row>
    <row r="6218" spans="1:7">
      <c r="A6218" t="e">
        <f>_xlfn.XLOOKUP(I6218,UTILIZADAS[Contacto1],UTILIZADAS[Source.Name],,0)</f>
        <v>#N/A</v>
      </c>
      <c r="B6218" s="18" t="e">
        <f>VLOOKUP(J6218,Ref!A:C,3,0)</f>
        <v>#N/A</v>
      </c>
      <c r="C6218" s="18" t="e">
        <f>VLOOKUP(J6218,Ref!A:D,4,0)</f>
        <v>#N/A</v>
      </c>
      <c r="D6218" s="18" t="str">
        <f t="shared" ref="D6218:D6281" si="294">TEXT(H6218,"dd/mmm")</f>
        <v>00/ene</v>
      </c>
      <c r="E6218" s="18">
        <f t="shared" si="293"/>
        <v>0</v>
      </c>
      <c r="F6218" s="18">
        <v>1</v>
      </c>
      <c r="G6218" s="18">
        <f t="shared" ref="G6218:G6281" si="295">IF(I6218=I6219,0,1)</f>
        <v>0</v>
      </c>
    </row>
    <row r="6219" spans="1:7">
      <c r="A6219" t="e">
        <f>_xlfn.XLOOKUP(I6219,UTILIZADAS[Contacto1],UTILIZADAS[Source.Name],,0)</f>
        <v>#N/A</v>
      </c>
      <c r="B6219" s="18" t="e">
        <f>VLOOKUP(J6219,Ref!A:C,3,0)</f>
        <v>#N/A</v>
      </c>
      <c r="C6219" s="18" t="e">
        <f>VLOOKUP(J6219,Ref!A:D,4,0)</f>
        <v>#N/A</v>
      </c>
      <c r="D6219" s="18" t="str">
        <f t="shared" si="294"/>
        <v>00/ene</v>
      </c>
      <c r="E6219" s="18">
        <f t="shared" si="293"/>
        <v>0</v>
      </c>
      <c r="F6219" s="18">
        <v>1</v>
      </c>
      <c r="G6219" s="18">
        <f t="shared" si="295"/>
        <v>0</v>
      </c>
    </row>
    <row r="6220" spans="1:7">
      <c r="A6220" t="e">
        <f>_xlfn.XLOOKUP(I6220,UTILIZADAS[Contacto1],UTILIZADAS[Source.Name],,0)</f>
        <v>#N/A</v>
      </c>
      <c r="B6220" s="18" t="e">
        <f>VLOOKUP(J6220,Ref!A:C,3,0)</f>
        <v>#N/A</v>
      </c>
      <c r="C6220" s="18" t="e">
        <f>VLOOKUP(J6220,Ref!A:D,4,0)</f>
        <v>#N/A</v>
      </c>
      <c r="D6220" s="18" t="str">
        <f t="shared" si="294"/>
        <v>00/ene</v>
      </c>
      <c r="E6220" s="18">
        <f t="shared" si="293"/>
        <v>0</v>
      </c>
      <c r="F6220" s="18">
        <v>1</v>
      </c>
      <c r="G6220" s="18">
        <f t="shared" si="295"/>
        <v>0</v>
      </c>
    </row>
    <row r="6221" spans="1:7">
      <c r="A6221" t="e">
        <f>_xlfn.XLOOKUP(I6221,UTILIZADAS[Contacto1],UTILIZADAS[Source.Name],,0)</f>
        <v>#N/A</v>
      </c>
      <c r="B6221" s="18" t="e">
        <f>VLOOKUP(J6221,Ref!A:C,3,0)</f>
        <v>#N/A</v>
      </c>
      <c r="C6221" s="18" t="e">
        <f>VLOOKUP(J6221,Ref!A:D,4,0)</f>
        <v>#N/A</v>
      </c>
      <c r="D6221" s="18" t="str">
        <f t="shared" si="294"/>
        <v>00/ene</v>
      </c>
      <c r="E6221" s="18">
        <f t="shared" si="293"/>
        <v>0</v>
      </c>
      <c r="F6221" s="18">
        <v>1</v>
      </c>
      <c r="G6221" s="18">
        <f t="shared" si="295"/>
        <v>0</v>
      </c>
    </row>
    <row r="6222" spans="1:7">
      <c r="A6222" t="e">
        <f>_xlfn.XLOOKUP(I6222,UTILIZADAS[Contacto1],UTILIZADAS[Source.Name],,0)</f>
        <v>#N/A</v>
      </c>
      <c r="B6222" s="18" t="e">
        <f>VLOOKUP(J6222,Ref!A:C,3,0)</f>
        <v>#N/A</v>
      </c>
      <c r="C6222" s="18" t="e">
        <f>VLOOKUP(J6222,Ref!A:D,4,0)</f>
        <v>#N/A</v>
      </c>
      <c r="D6222" s="18" t="str">
        <f t="shared" si="294"/>
        <v>00/ene</v>
      </c>
      <c r="E6222" s="18">
        <f t="shared" si="293"/>
        <v>0</v>
      </c>
      <c r="F6222" s="18">
        <v>1</v>
      </c>
      <c r="G6222" s="18">
        <f t="shared" si="295"/>
        <v>0</v>
      </c>
    </row>
    <row r="6223" spans="1:7">
      <c r="A6223" t="e">
        <f>_xlfn.XLOOKUP(I6223,UTILIZADAS[Contacto1],UTILIZADAS[Source.Name],,0)</f>
        <v>#N/A</v>
      </c>
      <c r="B6223" s="18" t="e">
        <f>VLOOKUP(J6223,Ref!A:C,3,0)</f>
        <v>#N/A</v>
      </c>
      <c r="C6223" s="18" t="e">
        <f>VLOOKUP(J6223,Ref!A:D,4,0)</f>
        <v>#N/A</v>
      </c>
      <c r="D6223" s="18" t="str">
        <f t="shared" si="294"/>
        <v>00/ene</v>
      </c>
      <c r="E6223" s="18">
        <f t="shared" si="293"/>
        <v>0</v>
      </c>
      <c r="F6223" s="18">
        <v>1</v>
      </c>
      <c r="G6223" s="18">
        <f t="shared" si="295"/>
        <v>0</v>
      </c>
    </row>
    <row r="6224" spans="1:7">
      <c r="A6224" t="e">
        <f>_xlfn.XLOOKUP(I6224,UTILIZADAS[Contacto1],UTILIZADAS[Source.Name],,0)</f>
        <v>#N/A</v>
      </c>
      <c r="B6224" s="18" t="e">
        <f>VLOOKUP(J6224,Ref!A:C,3,0)</f>
        <v>#N/A</v>
      </c>
      <c r="C6224" s="18" t="e">
        <f>VLOOKUP(J6224,Ref!A:D,4,0)</f>
        <v>#N/A</v>
      </c>
      <c r="D6224" s="18" t="str">
        <f t="shared" si="294"/>
        <v>00/ene</v>
      </c>
      <c r="E6224" s="18">
        <f t="shared" si="293"/>
        <v>0</v>
      </c>
      <c r="F6224" s="18">
        <v>1</v>
      </c>
      <c r="G6224" s="18">
        <f t="shared" si="295"/>
        <v>0</v>
      </c>
    </row>
    <row r="6225" spans="1:7">
      <c r="A6225" t="e">
        <f>_xlfn.XLOOKUP(I6225,UTILIZADAS[Contacto1],UTILIZADAS[Source.Name],,0)</f>
        <v>#N/A</v>
      </c>
      <c r="B6225" s="18" t="e">
        <f>VLOOKUP(J6225,Ref!A:C,3,0)</f>
        <v>#N/A</v>
      </c>
      <c r="C6225" s="18" t="e">
        <f>VLOOKUP(J6225,Ref!A:D,4,0)</f>
        <v>#N/A</v>
      </c>
      <c r="D6225" s="18" t="str">
        <f t="shared" si="294"/>
        <v>00/ene</v>
      </c>
      <c r="E6225" s="18">
        <f t="shared" si="293"/>
        <v>0</v>
      </c>
      <c r="F6225" s="18">
        <v>1</v>
      </c>
      <c r="G6225" s="18">
        <f t="shared" si="295"/>
        <v>0</v>
      </c>
    </row>
    <row r="6226" spans="1:7">
      <c r="A6226" t="e">
        <f>_xlfn.XLOOKUP(I6226,UTILIZADAS[Contacto1],UTILIZADAS[Source.Name],,0)</f>
        <v>#N/A</v>
      </c>
      <c r="B6226" s="18" t="e">
        <f>VLOOKUP(J6226,Ref!A:C,3,0)</f>
        <v>#N/A</v>
      </c>
      <c r="C6226" s="18" t="e">
        <f>VLOOKUP(J6226,Ref!A:D,4,0)</f>
        <v>#N/A</v>
      </c>
      <c r="D6226" s="18" t="str">
        <f t="shared" si="294"/>
        <v>00/ene</v>
      </c>
      <c r="E6226" s="18">
        <f t="shared" si="293"/>
        <v>0</v>
      </c>
      <c r="F6226" s="18">
        <v>1</v>
      </c>
      <c r="G6226" s="18">
        <f t="shared" si="295"/>
        <v>0</v>
      </c>
    </row>
    <row r="6227" spans="1:7">
      <c r="A6227" t="e">
        <f>_xlfn.XLOOKUP(I6227,UTILIZADAS[Contacto1],UTILIZADAS[Source.Name],,0)</f>
        <v>#N/A</v>
      </c>
      <c r="B6227" s="18" t="e">
        <f>VLOOKUP(J6227,Ref!A:C,3,0)</f>
        <v>#N/A</v>
      </c>
      <c r="C6227" s="18" t="e">
        <f>VLOOKUP(J6227,Ref!A:D,4,0)</f>
        <v>#N/A</v>
      </c>
      <c r="D6227" s="18" t="str">
        <f t="shared" si="294"/>
        <v>00/ene</v>
      </c>
      <c r="E6227" s="18">
        <f t="shared" si="293"/>
        <v>0</v>
      </c>
      <c r="F6227" s="18">
        <v>1</v>
      </c>
      <c r="G6227" s="18">
        <f t="shared" si="295"/>
        <v>0</v>
      </c>
    </row>
    <row r="6228" spans="1:7">
      <c r="A6228" t="e">
        <f>_xlfn.XLOOKUP(I6228,UTILIZADAS[Contacto1],UTILIZADAS[Source.Name],,0)</f>
        <v>#N/A</v>
      </c>
      <c r="B6228" s="18" t="e">
        <f>VLOOKUP(J6228,Ref!A:C,3,0)</f>
        <v>#N/A</v>
      </c>
      <c r="C6228" s="18" t="e">
        <f>VLOOKUP(J6228,Ref!A:D,4,0)</f>
        <v>#N/A</v>
      </c>
      <c r="D6228" s="18" t="str">
        <f t="shared" si="294"/>
        <v>00/ene</v>
      </c>
      <c r="E6228" s="18">
        <f t="shared" si="293"/>
        <v>0</v>
      </c>
      <c r="F6228" s="18">
        <v>1</v>
      </c>
      <c r="G6228" s="18">
        <f t="shared" si="295"/>
        <v>0</v>
      </c>
    </row>
    <row r="6229" spans="1:7">
      <c r="A6229" t="e">
        <f>_xlfn.XLOOKUP(I6229,UTILIZADAS[Contacto1],UTILIZADAS[Source.Name],,0)</f>
        <v>#N/A</v>
      </c>
      <c r="B6229" s="18" t="e">
        <f>VLOOKUP(J6229,Ref!A:C,3,0)</f>
        <v>#N/A</v>
      </c>
      <c r="C6229" s="18" t="e">
        <f>VLOOKUP(J6229,Ref!A:D,4,0)</f>
        <v>#N/A</v>
      </c>
      <c r="D6229" s="18" t="str">
        <f t="shared" si="294"/>
        <v>00/ene</v>
      </c>
      <c r="E6229" s="18">
        <f t="shared" si="293"/>
        <v>0</v>
      </c>
      <c r="F6229" s="18">
        <v>1</v>
      </c>
      <c r="G6229" s="18">
        <f t="shared" si="295"/>
        <v>0</v>
      </c>
    </row>
    <row r="6230" spans="1:7">
      <c r="A6230" t="e">
        <f>_xlfn.XLOOKUP(I6230,UTILIZADAS[Contacto1],UTILIZADAS[Source.Name],,0)</f>
        <v>#N/A</v>
      </c>
      <c r="B6230" s="18" t="e">
        <f>VLOOKUP(J6230,Ref!A:C,3,0)</f>
        <v>#N/A</v>
      </c>
      <c r="C6230" s="18" t="e">
        <f>VLOOKUP(J6230,Ref!A:D,4,0)</f>
        <v>#N/A</v>
      </c>
      <c r="D6230" s="18" t="str">
        <f t="shared" si="294"/>
        <v>00/ene</v>
      </c>
      <c r="E6230" s="18">
        <f t="shared" si="293"/>
        <v>0</v>
      </c>
      <c r="F6230" s="18">
        <v>1</v>
      </c>
      <c r="G6230" s="18">
        <f t="shared" si="295"/>
        <v>0</v>
      </c>
    </row>
    <row r="6231" spans="1:7">
      <c r="A6231" t="e">
        <f>_xlfn.XLOOKUP(I6231,UTILIZADAS[Contacto1],UTILIZADAS[Source.Name],,0)</f>
        <v>#N/A</v>
      </c>
      <c r="B6231" s="18" t="e">
        <f>VLOOKUP(J6231,Ref!A:C,3,0)</f>
        <v>#N/A</v>
      </c>
      <c r="C6231" s="18" t="e">
        <f>VLOOKUP(J6231,Ref!A:D,4,0)</f>
        <v>#N/A</v>
      </c>
      <c r="D6231" s="18" t="str">
        <f t="shared" si="294"/>
        <v>00/ene</v>
      </c>
      <c r="E6231" s="18">
        <f t="shared" si="293"/>
        <v>0</v>
      </c>
      <c r="F6231" s="18">
        <v>1</v>
      </c>
      <c r="G6231" s="18">
        <f t="shared" si="295"/>
        <v>0</v>
      </c>
    </row>
    <row r="6232" spans="1:7">
      <c r="A6232" t="e">
        <f>_xlfn.XLOOKUP(I6232,UTILIZADAS[Contacto1],UTILIZADAS[Source.Name],,0)</f>
        <v>#N/A</v>
      </c>
      <c r="B6232" s="18" t="e">
        <f>VLOOKUP(J6232,Ref!A:C,3,0)</f>
        <v>#N/A</v>
      </c>
      <c r="C6232" s="18" t="e">
        <f>VLOOKUP(J6232,Ref!A:D,4,0)</f>
        <v>#N/A</v>
      </c>
      <c r="D6232" s="18" t="str">
        <f t="shared" si="294"/>
        <v>00/ene</v>
      </c>
      <c r="E6232" s="18">
        <f t="shared" si="293"/>
        <v>0</v>
      </c>
      <c r="F6232" s="18">
        <v>1</v>
      </c>
      <c r="G6232" s="18">
        <f t="shared" si="295"/>
        <v>0</v>
      </c>
    </row>
    <row r="6233" spans="1:7">
      <c r="A6233" t="e">
        <f>_xlfn.XLOOKUP(I6233,UTILIZADAS[Contacto1],UTILIZADAS[Source.Name],,0)</f>
        <v>#N/A</v>
      </c>
      <c r="B6233" s="18" t="e">
        <f>VLOOKUP(J6233,Ref!A:C,3,0)</f>
        <v>#N/A</v>
      </c>
      <c r="C6233" s="18" t="e">
        <f>VLOOKUP(J6233,Ref!A:D,4,0)</f>
        <v>#N/A</v>
      </c>
      <c r="D6233" s="18" t="str">
        <f t="shared" si="294"/>
        <v>00/ene</v>
      </c>
      <c r="E6233" s="18">
        <f t="shared" si="293"/>
        <v>0</v>
      </c>
      <c r="F6233" s="18">
        <v>1</v>
      </c>
      <c r="G6233" s="18">
        <f t="shared" si="295"/>
        <v>0</v>
      </c>
    </row>
    <row r="6234" spans="1:7">
      <c r="A6234" t="e">
        <f>_xlfn.XLOOKUP(I6234,UTILIZADAS[Contacto1],UTILIZADAS[Source.Name],,0)</f>
        <v>#N/A</v>
      </c>
      <c r="B6234" s="18" t="e">
        <f>VLOOKUP(J6234,Ref!A:C,3,0)</f>
        <v>#N/A</v>
      </c>
      <c r="C6234" s="18" t="e">
        <f>VLOOKUP(J6234,Ref!A:D,4,0)</f>
        <v>#N/A</v>
      </c>
      <c r="D6234" s="18" t="str">
        <f t="shared" si="294"/>
        <v>00/ene</v>
      </c>
      <c r="E6234" s="18">
        <f t="shared" si="293"/>
        <v>0</v>
      </c>
      <c r="F6234" s="18">
        <v>1</v>
      </c>
      <c r="G6234" s="18">
        <f t="shared" si="295"/>
        <v>0</v>
      </c>
    </row>
    <row r="6235" spans="1:7">
      <c r="A6235" t="e">
        <f>_xlfn.XLOOKUP(I6235,UTILIZADAS[Contacto1],UTILIZADAS[Source.Name],,0)</f>
        <v>#N/A</v>
      </c>
      <c r="B6235" s="18" t="e">
        <f>VLOOKUP(J6235,Ref!A:C,3,0)</f>
        <v>#N/A</v>
      </c>
      <c r="C6235" s="18" t="e">
        <f>VLOOKUP(J6235,Ref!A:D,4,0)</f>
        <v>#N/A</v>
      </c>
      <c r="D6235" s="18" t="str">
        <f t="shared" si="294"/>
        <v>00/ene</v>
      </c>
      <c r="E6235" s="18">
        <f t="shared" si="293"/>
        <v>0</v>
      </c>
      <c r="F6235" s="18">
        <v>1</v>
      </c>
      <c r="G6235" s="18">
        <f t="shared" si="295"/>
        <v>0</v>
      </c>
    </row>
    <row r="6236" spans="1:7">
      <c r="A6236" t="e">
        <f>_xlfn.XLOOKUP(I6236,UTILIZADAS[Contacto1],UTILIZADAS[Source.Name],,0)</f>
        <v>#N/A</v>
      </c>
      <c r="B6236" s="18" t="e">
        <f>VLOOKUP(J6236,Ref!A:C,3,0)</f>
        <v>#N/A</v>
      </c>
      <c r="C6236" s="18" t="e">
        <f>VLOOKUP(J6236,Ref!A:D,4,0)</f>
        <v>#N/A</v>
      </c>
      <c r="D6236" s="18" t="str">
        <f t="shared" si="294"/>
        <v>00/ene</v>
      </c>
      <c r="E6236" s="18">
        <f t="shared" si="293"/>
        <v>0</v>
      </c>
      <c r="F6236" s="18">
        <v>1</v>
      </c>
      <c r="G6236" s="18">
        <f t="shared" si="295"/>
        <v>0</v>
      </c>
    </row>
    <row r="6237" spans="1:7">
      <c r="A6237" t="e">
        <f>_xlfn.XLOOKUP(I6237,UTILIZADAS[Contacto1],UTILIZADAS[Source.Name],,0)</f>
        <v>#N/A</v>
      </c>
      <c r="B6237" s="18" t="e">
        <f>VLOOKUP(J6237,Ref!A:C,3,0)</f>
        <v>#N/A</v>
      </c>
      <c r="C6237" s="18" t="e">
        <f>VLOOKUP(J6237,Ref!A:D,4,0)</f>
        <v>#N/A</v>
      </c>
      <c r="D6237" s="18" t="str">
        <f t="shared" si="294"/>
        <v>00/ene</v>
      </c>
      <c r="E6237" s="18">
        <f t="shared" si="293"/>
        <v>0</v>
      </c>
      <c r="F6237" s="18">
        <v>1</v>
      </c>
      <c r="G6237" s="18">
        <f t="shared" si="295"/>
        <v>0</v>
      </c>
    </row>
    <row r="6238" spans="1:7">
      <c r="A6238" t="e">
        <f>_xlfn.XLOOKUP(I6238,UTILIZADAS[Contacto1],UTILIZADAS[Source.Name],,0)</f>
        <v>#N/A</v>
      </c>
      <c r="B6238" s="18" t="e">
        <f>VLOOKUP(J6238,Ref!A:C,3,0)</f>
        <v>#N/A</v>
      </c>
      <c r="C6238" s="18" t="e">
        <f>VLOOKUP(J6238,Ref!A:D,4,0)</f>
        <v>#N/A</v>
      </c>
      <c r="D6238" s="18" t="str">
        <f t="shared" si="294"/>
        <v>00/ene</v>
      </c>
      <c r="E6238" s="18">
        <f t="shared" si="293"/>
        <v>0</v>
      </c>
      <c r="F6238" s="18">
        <v>1</v>
      </c>
      <c r="G6238" s="18">
        <f t="shared" si="295"/>
        <v>0</v>
      </c>
    </row>
    <row r="6239" spans="1:7">
      <c r="A6239" t="e">
        <f>_xlfn.XLOOKUP(I6239,UTILIZADAS[Contacto1],UTILIZADAS[Source.Name],,0)</f>
        <v>#N/A</v>
      </c>
      <c r="B6239" s="18" t="e">
        <f>VLOOKUP(J6239,Ref!A:C,3,0)</f>
        <v>#N/A</v>
      </c>
      <c r="C6239" s="18" t="e">
        <f>VLOOKUP(J6239,Ref!A:D,4,0)</f>
        <v>#N/A</v>
      </c>
      <c r="D6239" s="18" t="str">
        <f t="shared" si="294"/>
        <v>00/ene</v>
      </c>
      <c r="E6239" s="18">
        <f t="shared" si="293"/>
        <v>0</v>
      </c>
      <c r="F6239" s="18">
        <v>1</v>
      </c>
      <c r="G6239" s="18">
        <f t="shared" si="295"/>
        <v>0</v>
      </c>
    </row>
    <row r="6240" spans="1:7">
      <c r="A6240" t="e">
        <f>_xlfn.XLOOKUP(I6240,UTILIZADAS[Contacto1],UTILIZADAS[Source.Name],,0)</f>
        <v>#N/A</v>
      </c>
      <c r="B6240" s="18" t="e">
        <f>VLOOKUP(J6240,Ref!A:C,3,0)</f>
        <v>#N/A</v>
      </c>
      <c r="C6240" s="18" t="e">
        <f>VLOOKUP(J6240,Ref!A:D,4,0)</f>
        <v>#N/A</v>
      </c>
      <c r="D6240" s="18" t="str">
        <f t="shared" si="294"/>
        <v>00/ene</v>
      </c>
      <c r="E6240" s="18">
        <f t="shared" si="293"/>
        <v>0</v>
      </c>
      <c r="F6240" s="18">
        <v>1</v>
      </c>
      <c r="G6240" s="18">
        <f t="shared" si="295"/>
        <v>0</v>
      </c>
    </row>
    <row r="6241" spans="1:7">
      <c r="A6241" t="e">
        <f>_xlfn.XLOOKUP(I6241,UTILIZADAS[Contacto1],UTILIZADAS[Source.Name],,0)</f>
        <v>#N/A</v>
      </c>
      <c r="B6241" s="18" t="e">
        <f>VLOOKUP(J6241,Ref!A:C,3,0)</f>
        <v>#N/A</v>
      </c>
      <c r="C6241" s="18" t="e">
        <f>VLOOKUP(J6241,Ref!A:D,4,0)</f>
        <v>#N/A</v>
      </c>
      <c r="D6241" s="18" t="str">
        <f t="shared" si="294"/>
        <v>00/ene</v>
      </c>
      <c r="E6241" s="18">
        <f t="shared" si="293"/>
        <v>0</v>
      </c>
      <c r="F6241" s="18">
        <v>1</v>
      </c>
      <c r="G6241" s="18">
        <f t="shared" si="295"/>
        <v>0</v>
      </c>
    </row>
    <row r="6242" spans="1:7">
      <c r="A6242" t="e">
        <f>_xlfn.XLOOKUP(I6242,UTILIZADAS[Contacto1],UTILIZADAS[Source.Name],,0)</f>
        <v>#N/A</v>
      </c>
      <c r="B6242" s="18" t="e">
        <f>VLOOKUP(J6242,Ref!A:C,3,0)</f>
        <v>#N/A</v>
      </c>
      <c r="C6242" s="18" t="e">
        <f>VLOOKUP(J6242,Ref!A:D,4,0)</f>
        <v>#N/A</v>
      </c>
      <c r="D6242" s="18" t="str">
        <f t="shared" si="294"/>
        <v>00/ene</v>
      </c>
      <c r="E6242" s="18">
        <f t="shared" si="293"/>
        <v>0</v>
      </c>
      <c r="F6242" s="18">
        <v>1</v>
      </c>
      <c r="G6242" s="18">
        <f t="shared" si="295"/>
        <v>0</v>
      </c>
    </row>
    <row r="6243" spans="1:7">
      <c r="A6243" t="e">
        <f>_xlfn.XLOOKUP(I6243,UTILIZADAS[Contacto1],UTILIZADAS[Source.Name],,0)</f>
        <v>#N/A</v>
      </c>
      <c r="B6243" s="18" t="e">
        <f>VLOOKUP(J6243,Ref!A:C,3,0)</f>
        <v>#N/A</v>
      </c>
      <c r="C6243" s="18" t="e">
        <f>VLOOKUP(J6243,Ref!A:D,4,0)</f>
        <v>#N/A</v>
      </c>
      <c r="D6243" s="18" t="str">
        <f t="shared" si="294"/>
        <v>00/ene</v>
      </c>
      <c r="E6243" s="18">
        <f t="shared" si="293"/>
        <v>0</v>
      </c>
      <c r="F6243" s="18">
        <v>1</v>
      </c>
      <c r="G6243" s="18">
        <f t="shared" si="295"/>
        <v>0</v>
      </c>
    </row>
    <row r="6244" spans="1:7">
      <c r="A6244" t="e">
        <f>_xlfn.XLOOKUP(I6244,UTILIZADAS[Contacto1],UTILIZADAS[Source.Name],,0)</f>
        <v>#N/A</v>
      </c>
      <c r="B6244" s="18" t="e">
        <f>VLOOKUP(J6244,Ref!A:C,3,0)</f>
        <v>#N/A</v>
      </c>
      <c r="C6244" s="18" t="e">
        <f>VLOOKUP(J6244,Ref!A:D,4,0)</f>
        <v>#N/A</v>
      </c>
      <c r="D6244" s="18" t="str">
        <f t="shared" si="294"/>
        <v>00/ene</v>
      </c>
      <c r="E6244" s="18">
        <f t="shared" si="293"/>
        <v>0</v>
      </c>
      <c r="F6244" s="18">
        <v>1</v>
      </c>
      <c r="G6244" s="18">
        <f t="shared" si="295"/>
        <v>0</v>
      </c>
    </row>
    <row r="6245" spans="1:7">
      <c r="A6245" t="e">
        <f>_xlfn.XLOOKUP(I6245,UTILIZADAS[Contacto1],UTILIZADAS[Source.Name],,0)</f>
        <v>#N/A</v>
      </c>
      <c r="B6245" s="18" t="e">
        <f>VLOOKUP(J6245,Ref!A:C,3,0)</f>
        <v>#N/A</v>
      </c>
      <c r="C6245" s="18" t="e">
        <f>VLOOKUP(J6245,Ref!A:D,4,0)</f>
        <v>#N/A</v>
      </c>
      <c r="D6245" s="18" t="str">
        <f t="shared" si="294"/>
        <v>00/ene</v>
      </c>
      <c r="E6245" s="18">
        <f t="shared" si="293"/>
        <v>0</v>
      </c>
      <c r="F6245" s="18">
        <v>1</v>
      </c>
      <c r="G6245" s="18">
        <f t="shared" si="295"/>
        <v>0</v>
      </c>
    </row>
    <row r="6246" spans="1:7">
      <c r="A6246" t="e">
        <f>_xlfn.XLOOKUP(I6246,UTILIZADAS[Contacto1],UTILIZADAS[Source.Name],,0)</f>
        <v>#N/A</v>
      </c>
      <c r="B6246" s="18" t="e">
        <f>VLOOKUP(J6246,Ref!A:C,3,0)</f>
        <v>#N/A</v>
      </c>
      <c r="C6246" s="18" t="e">
        <f>VLOOKUP(J6246,Ref!A:D,4,0)</f>
        <v>#N/A</v>
      </c>
      <c r="D6246" s="18" t="str">
        <f t="shared" si="294"/>
        <v>00/ene</v>
      </c>
      <c r="E6246" s="18">
        <f t="shared" si="293"/>
        <v>0</v>
      </c>
      <c r="F6246" s="18">
        <v>1</v>
      </c>
      <c r="G6246" s="18">
        <f t="shared" si="295"/>
        <v>0</v>
      </c>
    </row>
    <row r="6247" spans="1:7">
      <c r="A6247" t="e">
        <f>_xlfn.XLOOKUP(I6247,UTILIZADAS[Contacto1],UTILIZADAS[Source.Name],,0)</f>
        <v>#N/A</v>
      </c>
      <c r="B6247" s="18" t="e">
        <f>VLOOKUP(J6247,Ref!A:C,3,0)</f>
        <v>#N/A</v>
      </c>
      <c r="C6247" s="18" t="e">
        <f>VLOOKUP(J6247,Ref!A:D,4,0)</f>
        <v>#N/A</v>
      </c>
      <c r="D6247" s="18" t="str">
        <f t="shared" si="294"/>
        <v>00/ene</v>
      </c>
      <c r="E6247" s="18">
        <f t="shared" si="293"/>
        <v>0</v>
      </c>
      <c r="F6247" s="18">
        <v>1</v>
      </c>
      <c r="G6247" s="18">
        <f t="shared" si="295"/>
        <v>0</v>
      </c>
    </row>
    <row r="6248" spans="1:7">
      <c r="A6248" t="e">
        <f>_xlfn.XLOOKUP(I6248,UTILIZADAS[Contacto1],UTILIZADAS[Source.Name],,0)</f>
        <v>#N/A</v>
      </c>
      <c r="B6248" s="18" t="e">
        <f>VLOOKUP(J6248,Ref!A:C,3,0)</f>
        <v>#N/A</v>
      </c>
      <c r="C6248" s="18" t="e">
        <f>VLOOKUP(J6248,Ref!A:D,4,0)</f>
        <v>#N/A</v>
      </c>
      <c r="D6248" s="18" t="str">
        <f t="shared" si="294"/>
        <v>00/ene</v>
      </c>
      <c r="E6248" s="18">
        <f t="shared" si="293"/>
        <v>0</v>
      </c>
      <c r="F6248" s="18">
        <v>1</v>
      </c>
      <c r="G6248" s="18">
        <f t="shared" si="295"/>
        <v>0</v>
      </c>
    </row>
    <row r="6249" spans="1:7">
      <c r="A6249" t="e">
        <f>_xlfn.XLOOKUP(I6249,UTILIZADAS[Contacto1],UTILIZADAS[Source.Name],,0)</f>
        <v>#N/A</v>
      </c>
      <c r="B6249" s="18" t="e">
        <f>VLOOKUP(J6249,Ref!A:C,3,0)</f>
        <v>#N/A</v>
      </c>
      <c r="C6249" s="18" t="e">
        <f>VLOOKUP(J6249,Ref!A:D,4,0)</f>
        <v>#N/A</v>
      </c>
      <c r="D6249" s="18" t="str">
        <f t="shared" si="294"/>
        <v>00/ene</v>
      </c>
      <c r="E6249" s="18">
        <f t="shared" si="293"/>
        <v>0</v>
      </c>
      <c r="F6249" s="18">
        <v>1</v>
      </c>
      <c r="G6249" s="18">
        <f t="shared" si="295"/>
        <v>0</v>
      </c>
    </row>
    <row r="6250" spans="1:7">
      <c r="A6250" t="e">
        <f>_xlfn.XLOOKUP(I6250,UTILIZADAS[Contacto1],UTILIZADAS[Source.Name],,0)</f>
        <v>#N/A</v>
      </c>
      <c r="B6250" s="18" t="e">
        <f>VLOOKUP(J6250,Ref!A:C,3,0)</f>
        <v>#N/A</v>
      </c>
      <c r="C6250" s="18" t="e">
        <f>VLOOKUP(J6250,Ref!A:D,4,0)</f>
        <v>#N/A</v>
      </c>
      <c r="D6250" s="18" t="str">
        <f t="shared" si="294"/>
        <v>00/ene</v>
      </c>
      <c r="E6250" s="18">
        <f t="shared" si="293"/>
        <v>0</v>
      </c>
      <c r="F6250" s="18">
        <v>1</v>
      </c>
      <c r="G6250" s="18">
        <f t="shared" si="295"/>
        <v>0</v>
      </c>
    </row>
    <row r="6251" spans="1:7">
      <c r="A6251" t="e">
        <f>_xlfn.XLOOKUP(I6251,UTILIZADAS[Contacto1],UTILIZADAS[Source.Name],,0)</f>
        <v>#N/A</v>
      </c>
      <c r="B6251" s="18" t="e">
        <f>VLOOKUP(J6251,Ref!A:C,3,0)</f>
        <v>#N/A</v>
      </c>
      <c r="C6251" s="18" t="e">
        <f>VLOOKUP(J6251,Ref!A:D,4,0)</f>
        <v>#N/A</v>
      </c>
      <c r="D6251" s="18" t="str">
        <f t="shared" si="294"/>
        <v>00/ene</v>
      </c>
      <c r="E6251" s="18">
        <f t="shared" si="293"/>
        <v>0</v>
      </c>
      <c r="F6251" s="18">
        <v>1</v>
      </c>
      <c r="G6251" s="18">
        <f t="shared" si="295"/>
        <v>0</v>
      </c>
    </row>
    <row r="6252" spans="1:7">
      <c r="A6252" t="e">
        <f>_xlfn.XLOOKUP(I6252,UTILIZADAS[Contacto1],UTILIZADAS[Source.Name],,0)</f>
        <v>#N/A</v>
      </c>
      <c r="B6252" s="18" t="e">
        <f>VLOOKUP(J6252,Ref!A:C,3,0)</f>
        <v>#N/A</v>
      </c>
      <c r="C6252" s="18" t="e">
        <f>VLOOKUP(J6252,Ref!A:D,4,0)</f>
        <v>#N/A</v>
      </c>
      <c r="D6252" s="18" t="str">
        <f t="shared" si="294"/>
        <v>00/ene</v>
      </c>
      <c r="E6252" s="18">
        <f t="shared" si="293"/>
        <v>0</v>
      </c>
      <c r="F6252" s="18">
        <v>1</v>
      </c>
      <c r="G6252" s="18">
        <f t="shared" si="295"/>
        <v>0</v>
      </c>
    </row>
    <row r="6253" spans="1:7">
      <c r="A6253" t="e">
        <f>_xlfn.XLOOKUP(I6253,UTILIZADAS[Contacto1],UTILIZADAS[Source.Name],,0)</f>
        <v>#N/A</v>
      </c>
      <c r="B6253" s="18" t="e">
        <f>VLOOKUP(J6253,Ref!A:C,3,0)</f>
        <v>#N/A</v>
      </c>
      <c r="C6253" s="18" t="e">
        <f>VLOOKUP(J6253,Ref!A:D,4,0)</f>
        <v>#N/A</v>
      </c>
      <c r="D6253" s="18" t="str">
        <f t="shared" si="294"/>
        <v>00/ene</v>
      </c>
      <c r="E6253" s="18">
        <f t="shared" si="293"/>
        <v>0</v>
      </c>
      <c r="F6253" s="18">
        <v>1</v>
      </c>
      <c r="G6253" s="18">
        <f t="shared" si="295"/>
        <v>0</v>
      </c>
    </row>
    <row r="6254" spans="1:7">
      <c r="A6254" t="e">
        <f>_xlfn.XLOOKUP(I6254,UTILIZADAS[Contacto1],UTILIZADAS[Source.Name],,0)</f>
        <v>#N/A</v>
      </c>
      <c r="B6254" s="18" t="e">
        <f>VLOOKUP(J6254,Ref!A:C,3,0)</f>
        <v>#N/A</v>
      </c>
      <c r="C6254" s="18" t="e">
        <f>VLOOKUP(J6254,Ref!A:D,4,0)</f>
        <v>#N/A</v>
      </c>
      <c r="D6254" s="18" t="str">
        <f t="shared" si="294"/>
        <v>00/ene</v>
      </c>
      <c r="E6254" s="18">
        <f t="shared" si="293"/>
        <v>0</v>
      </c>
      <c r="F6254" s="18">
        <v>1</v>
      </c>
      <c r="G6254" s="18">
        <f t="shared" si="295"/>
        <v>0</v>
      </c>
    </row>
    <row r="6255" spans="1:7">
      <c r="A6255" t="e">
        <f>_xlfn.XLOOKUP(I6255,UTILIZADAS[Contacto1],UTILIZADAS[Source.Name],,0)</f>
        <v>#N/A</v>
      </c>
      <c r="B6255" s="18" t="e">
        <f>VLOOKUP(J6255,Ref!A:C,3,0)</f>
        <v>#N/A</v>
      </c>
      <c r="C6255" s="18" t="e">
        <f>VLOOKUP(J6255,Ref!A:D,4,0)</f>
        <v>#N/A</v>
      </c>
      <c r="D6255" s="18" t="str">
        <f t="shared" si="294"/>
        <v>00/ene</v>
      </c>
      <c r="E6255" s="18">
        <f t="shared" si="293"/>
        <v>0</v>
      </c>
      <c r="F6255" s="18">
        <v>1</v>
      </c>
      <c r="G6255" s="18">
        <f t="shared" si="295"/>
        <v>0</v>
      </c>
    </row>
    <row r="6256" spans="1:7">
      <c r="A6256" t="e">
        <f>_xlfn.XLOOKUP(I6256,UTILIZADAS[Contacto1],UTILIZADAS[Source.Name],,0)</f>
        <v>#N/A</v>
      </c>
      <c r="B6256" s="18" t="e">
        <f>VLOOKUP(J6256,Ref!A:C,3,0)</f>
        <v>#N/A</v>
      </c>
      <c r="C6256" s="18" t="e">
        <f>VLOOKUP(J6256,Ref!A:D,4,0)</f>
        <v>#N/A</v>
      </c>
      <c r="D6256" s="18" t="str">
        <f t="shared" si="294"/>
        <v>00/ene</v>
      </c>
      <c r="E6256" s="18">
        <f t="shared" si="293"/>
        <v>0</v>
      </c>
      <c r="F6256" s="18">
        <v>1</v>
      </c>
      <c r="G6256" s="18">
        <f t="shared" si="295"/>
        <v>0</v>
      </c>
    </row>
    <row r="6257" spans="1:7">
      <c r="A6257" t="e">
        <f>_xlfn.XLOOKUP(I6257,UTILIZADAS[Contacto1],UTILIZADAS[Source.Name],,0)</f>
        <v>#N/A</v>
      </c>
      <c r="B6257" s="18" t="e">
        <f>VLOOKUP(J6257,Ref!A:C,3,0)</f>
        <v>#N/A</v>
      </c>
      <c r="C6257" s="18" t="e">
        <f>VLOOKUP(J6257,Ref!A:D,4,0)</f>
        <v>#N/A</v>
      </c>
      <c r="D6257" s="18" t="str">
        <f t="shared" si="294"/>
        <v>00/ene</v>
      </c>
      <c r="E6257" s="18">
        <f t="shared" si="293"/>
        <v>0</v>
      </c>
      <c r="F6257" s="18">
        <v>1</v>
      </c>
      <c r="G6257" s="18">
        <f t="shared" si="295"/>
        <v>0</v>
      </c>
    </row>
    <row r="6258" spans="1:7">
      <c r="A6258" t="e">
        <f>_xlfn.XLOOKUP(I6258,UTILIZADAS[Contacto1],UTILIZADAS[Source.Name],,0)</f>
        <v>#N/A</v>
      </c>
      <c r="B6258" s="18" t="e">
        <f>VLOOKUP(J6258,Ref!A:C,3,0)</f>
        <v>#N/A</v>
      </c>
      <c r="C6258" s="18" t="e">
        <f>VLOOKUP(J6258,Ref!A:D,4,0)</f>
        <v>#N/A</v>
      </c>
      <c r="D6258" s="18" t="str">
        <f t="shared" si="294"/>
        <v>00/ene</v>
      </c>
      <c r="E6258" s="18">
        <f t="shared" si="293"/>
        <v>0</v>
      </c>
      <c r="F6258" s="18">
        <v>1</v>
      </c>
      <c r="G6258" s="18">
        <f t="shared" si="295"/>
        <v>0</v>
      </c>
    </row>
    <row r="6259" spans="1:7">
      <c r="A6259" t="e">
        <f>_xlfn.XLOOKUP(I6259,UTILIZADAS[Contacto1],UTILIZADAS[Source.Name],,0)</f>
        <v>#N/A</v>
      </c>
      <c r="B6259" s="18" t="e">
        <f>VLOOKUP(J6259,Ref!A:C,3,0)</f>
        <v>#N/A</v>
      </c>
      <c r="C6259" s="18" t="e">
        <f>VLOOKUP(J6259,Ref!A:D,4,0)</f>
        <v>#N/A</v>
      </c>
      <c r="D6259" s="18" t="str">
        <f t="shared" si="294"/>
        <v>00/ene</v>
      </c>
      <c r="E6259" s="18">
        <f t="shared" si="293"/>
        <v>0</v>
      </c>
      <c r="F6259" s="18">
        <v>1</v>
      </c>
      <c r="G6259" s="18">
        <f t="shared" si="295"/>
        <v>0</v>
      </c>
    </row>
    <row r="6260" spans="1:7">
      <c r="A6260" t="e">
        <f>_xlfn.XLOOKUP(I6260,UTILIZADAS[Contacto1],UTILIZADAS[Source.Name],,0)</f>
        <v>#N/A</v>
      </c>
      <c r="B6260" s="18" t="e">
        <f>VLOOKUP(J6260,Ref!A:C,3,0)</f>
        <v>#N/A</v>
      </c>
      <c r="C6260" s="18" t="e">
        <f>VLOOKUP(J6260,Ref!A:D,4,0)</f>
        <v>#N/A</v>
      </c>
      <c r="D6260" s="18" t="str">
        <f t="shared" si="294"/>
        <v>00/ene</v>
      </c>
      <c r="E6260" s="18">
        <f t="shared" si="293"/>
        <v>0</v>
      </c>
      <c r="F6260" s="18">
        <v>1</v>
      </c>
      <c r="G6260" s="18">
        <f t="shared" si="295"/>
        <v>0</v>
      </c>
    </row>
    <row r="6261" spans="1:7">
      <c r="A6261" t="e">
        <f>_xlfn.XLOOKUP(I6261,UTILIZADAS[Contacto1],UTILIZADAS[Source.Name],,0)</f>
        <v>#N/A</v>
      </c>
      <c r="B6261" s="18" t="e">
        <f>VLOOKUP(J6261,Ref!A:C,3,0)</f>
        <v>#N/A</v>
      </c>
      <c r="C6261" s="18" t="e">
        <f>VLOOKUP(J6261,Ref!A:D,4,0)</f>
        <v>#N/A</v>
      </c>
      <c r="D6261" s="18" t="str">
        <f t="shared" si="294"/>
        <v>00/ene</v>
      </c>
      <c r="E6261" s="18">
        <f t="shared" si="293"/>
        <v>0</v>
      </c>
      <c r="F6261" s="18">
        <v>1</v>
      </c>
      <c r="G6261" s="18">
        <f t="shared" si="295"/>
        <v>0</v>
      </c>
    </row>
    <row r="6262" spans="1:7">
      <c r="A6262" t="e">
        <f>_xlfn.XLOOKUP(I6262,UTILIZADAS[Contacto1],UTILIZADAS[Source.Name],,0)</f>
        <v>#N/A</v>
      </c>
      <c r="B6262" s="18" t="e">
        <f>VLOOKUP(J6262,Ref!A:C,3,0)</f>
        <v>#N/A</v>
      </c>
      <c r="C6262" s="18" t="e">
        <f>VLOOKUP(J6262,Ref!A:D,4,0)</f>
        <v>#N/A</v>
      </c>
      <c r="D6262" s="18" t="str">
        <f t="shared" si="294"/>
        <v>00/ene</v>
      </c>
      <c r="E6262" s="18">
        <f t="shared" si="293"/>
        <v>0</v>
      </c>
      <c r="F6262" s="18">
        <v>1</v>
      </c>
      <c r="G6262" s="18">
        <f t="shared" si="295"/>
        <v>0</v>
      </c>
    </row>
    <row r="6263" spans="1:7">
      <c r="A6263" t="e">
        <f>_xlfn.XLOOKUP(I6263,UTILIZADAS[Contacto1],UTILIZADAS[Source.Name],,0)</f>
        <v>#N/A</v>
      </c>
      <c r="B6263" s="18" t="e">
        <f>VLOOKUP(J6263,Ref!A:C,3,0)</f>
        <v>#N/A</v>
      </c>
      <c r="C6263" s="18" t="e">
        <f>VLOOKUP(J6263,Ref!A:D,4,0)</f>
        <v>#N/A</v>
      </c>
      <c r="D6263" s="18" t="str">
        <f t="shared" si="294"/>
        <v>00/ene</v>
      </c>
      <c r="E6263" s="18">
        <f t="shared" si="293"/>
        <v>0</v>
      </c>
      <c r="F6263" s="18">
        <v>1</v>
      </c>
      <c r="G6263" s="18">
        <f t="shared" si="295"/>
        <v>0</v>
      </c>
    </row>
    <row r="6264" spans="1:7">
      <c r="A6264" t="e">
        <f>_xlfn.XLOOKUP(I6264,UTILIZADAS[Contacto1],UTILIZADAS[Source.Name],,0)</f>
        <v>#N/A</v>
      </c>
      <c r="B6264" s="18" t="e">
        <f>VLOOKUP(J6264,Ref!A:C,3,0)</f>
        <v>#N/A</v>
      </c>
      <c r="C6264" s="18" t="e">
        <f>VLOOKUP(J6264,Ref!A:D,4,0)</f>
        <v>#N/A</v>
      </c>
      <c r="D6264" s="18" t="str">
        <f t="shared" si="294"/>
        <v>00/ene</v>
      </c>
      <c r="E6264" s="18">
        <f t="shared" si="293"/>
        <v>0</v>
      </c>
      <c r="F6264" s="18">
        <v>1</v>
      </c>
      <c r="G6264" s="18">
        <f t="shared" si="295"/>
        <v>0</v>
      </c>
    </row>
    <row r="6265" spans="1:7">
      <c r="A6265" t="e">
        <f>_xlfn.XLOOKUP(I6265,UTILIZADAS[Contacto1],UTILIZADAS[Source.Name],,0)</f>
        <v>#N/A</v>
      </c>
      <c r="B6265" s="18" t="e">
        <f>VLOOKUP(J6265,Ref!A:C,3,0)</f>
        <v>#N/A</v>
      </c>
      <c r="C6265" s="18" t="e">
        <f>VLOOKUP(J6265,Ref!A:D,4,0)</f>
        <v>#N/A</v>
      </c>
      <c r="D6265" s="18" t="str">
        <f t="shared" si="294"/>
        <v>00/ene</v>
      </c>
      <c r="E6265" s="18">
        <f t="shared" si="293"/>
        <v>0</v>
      </c>
      <c r="F6265" s="18">
        <v>1</v>
      </c>
      <c r="G6265" s="18">
        <f t="shared" si="295"/>
        <v>0</v>
      </c>
    </row>
    <row r="6266" spans="1:7">
      <c r="A6266" t="e">
        <f>_xlfn.XLOOKUP(I6266,UTILIZADAS[Contacto1],UTILIZADAS[Source.Name],,0)</f>
        <v>#N/A</v>
      </c>
      <c r="B6266" s="18" t="e">
        <f>VLOOKUP(J6266,Ref!A:C,3,0)</f>
        <v>#N/A</v>
      </c>
      <c r="C6266" s="18" t="e">
        <f>VLOOKUP(J6266,Ref!A:D,4,0)</f>
        <v>#N/A</v>
      </c>
      <c r="D6266" s="18" t="str">
        <f t="shared" si="294"/>
        <v>00/ene</v>
      </c>
      <c r="E6266" s="18">
        <f t="shared" si="293"/>
        <v>0</v>
      </c>
      <c r="F6266" s="18">
        <v>1</v>
      </c>
      <c r="G6266" s="18">
        <f t="shared" si="295"/>
        <v>0</v>
      </c>
    </row>
    <row r="6267" spans="1:7">
      <c r="A6267" t="e">
        <f>_xlfn.XLOOKUP(I6267,UTILIZADAS[Contacto1],UTILIZADAS[Source.Name],,0)</f>
        <v>#N/A</v>
      </c>
      <c r="B6267" s="18" t="e">
        <f>VLOOKUP(J6267,Ref!A:C,3,0)</f>
        <v>#N/A</v>
      </c>
      <c r="C6267" s="18" t="e">
        <f>VLOOKUP(J6267,Ref!A:D,4,0)</f>
        <v>#N/A</v>
      </c>
      <c r="D6267" s="18" t="str">
        <f t="shared" si="294"/>
        <v>00/ene</v>
      </c>
      <c r="E6267" s="18">
        <f t="shared" si="293"/>
        <v>0</v>
      </c>
      <c r="F6267" s="18">
        <v>1</v>
      </c>
      <c r="G6267" s="18">
        <f t="shared" si="295"/>
        <v>0</v>
      </c>
    </row>
    <row r="6268" spans="1:7">
      <c r="A6268" t="e">
        <f>_xlfn.XLOOKUP(I6268,UTILIZADAS[Contacto1],UTILIZADAS[Source.Name],,0)</f>
        <v>#N/A</v>
      </c>
      <c r="B6268" s="18" t="e">
        <f>VLOOKUP(J6268,Ref!A:C,3,0)</f>
        <v>#N/A</v>
      </c>
      <c r="C6268" s="18" t="e">
        <f>VLOOKUP(J6268,Ref!A:D,4,0)</f>
        <v>#N/A</v>
      </c>
      <c r="D6268" s="18" t="str">
        <f t="shared" si="294"/>
        <v>00/ene</v>
      </c>
      <c r="E6268" s="18">
        <f t="shared" si="293"/>
        <v>0</v>
      </c>
      <c r="F6268" s="18">
        <v>1</v>
      </c>
      <c r="G6268" s="18">
        <f t="shared" si="295"/>
        <v>0</v>
      </c>
    </row>
    <row r="6269" spans="1:7">
      <c r="A6269" t="e">
        <f>_xlfn.XLOOKUP(I6269,UTILIZADAS[Contacto1],UTILIZADAS[Source.Name],,0)</f>
        <v>#N/A</v>
      </c>
      <c r="B6269" s="18" t="e">
        <f>VLOOKUP(J6269,Ref!A:C,3,0)</f>
        <v>#N/A</v>
      </c>
      <c r="C6269" s="18" t="e">
        <f>VLOOKUP(J6269,Ref!A:D,4,0)</f>
        <v>#N/A</v>
      </c>
      <c r="D6269" s="18" t="str">
        <f t="shared" si="294"/>
        <v>00/ene</v>
      </c>
      <c r="E6269" s="18">
        <f t="shared" si="293"/>
        <v>0</v>
      </c>
      <c r="F6269" s="18">
        <v>1</v>
      </c>
      <c r="G6269" s="18">
        <f t="shared" si="295"/>
        <v>0</v>
      </c>
    </row>
    <row r="6270" spans="1:7">
      <c r="A6270" t="e">
        <f>_xlfn.XLOOKUP(I6270,UTILIZADAS[Contacto1],UTILIZADAS[Source.Name],,0)</f>
        <v>#N/A</v>
      </c>
      <c r="B6270" s="18" t="e">
        <f>VLOOKUP(J6270,Ref!A:C,3,0)</f>
        <v>#N/A</v>
      </c>
      <c r="C6270" s="18" t="e">
        <f>VLOOKUP(J6270,Ref!A:D,4,0)</f>
        <v>#N/A</v>
      </c>
      <c r="D6270" s="18" t="str">
        <f t="shared" si="294"/>
        <v>00/ene</v>
      </c>
      <c r="E6270" s="18">
        <f t="shared" si="293"/>
        <v>0</v>
      </c>
      <c r="F6270" s="18">
        <v>1</v>
      </c>
      <c r="G6270" s="18">
        <f t="shared" si="295"/>
        <v>0</v>
      </c>
    </row>
    <row r="6271" spans="1:7">
      <c r="A6271" t="e">
        <f>_xlfn.XLOOKUP(I6271,UTILIZADAS[Contacto1],UTILIZADAS[Source.Name],,0)</f>
        <v>#N/A</v>
      </c>
      <c r="B6271" s="18" t="e">
        <f>VLOOKUP(J6271,Ref!A:C,3,0)</f>
        <v>#N/A</v>
      </c>
      <c r="C6271" s="18" t="e">
        <f>VLOOKUP(J6271,Ref!A:D,4,0)</f>
        <v>#N/A</v>
      </c>
      <c r="D6271" s="18" t="str">
        <f t="shared" si="294"/>
        <v>00/ene</v>
      </c>
      <c r="E6271" s="18">
        <f t="shared" si="293"/>
        <v>0</v>
      </c>
      <c r="F6271" s="18">
        <v>1</v>
      </c>
      <c r="G6271" s="18">
        <f t="shared" si="295"/>
        <v>0</v>
      </c>
    </row>
    <row r="6272" spans="1:7">
      <c r="A6272" t="e">
        <f>_xlfn.XLOOKUP(I6272,UTILIZADAS[Contacto1],UTILIZADAS[Source.Name],,0)</f>
        <v>#N/A</v>
      </c>
      <c r="B6272" s="18" t="e">
        <f>VLOOKUP(J6272,Ref!A:C,3,0)</f>
        <v>#N/A</v>
      </c>
      <c r="C6272" s="18" t="e">
        <f>VLOOKUP(J6272,Ref!A:D,4,0)</f>
        <v>#N/A</v>
      </c>
      <c r="D6272" s="18" t="str">
        <f t="shared" si="294"/>
        <v>00/ene</v>
      </c>
      <c r="E6272" s="18">
        <f t="shared" si="293"/>
        <v>0</v>
      </c>
      <c r="F6272" s="18">
        <v>1</v>
      </c>
      <c r="G6272" s="18">
        <f t="shared" si="295"/>
        <v>0</v>
      </c>
    </row>
    <row r="6273" spans="1:7">
      <c r="A6273" t="e">
        <f>_xlfn.XLOOKUP(I6273,UTILIZADAS[Contacto1],UTILIZADAS[Source.Name],,0)</f>
        <v>#N/A</v>
      </c>
      <c r="B6273" s="18" t="e">
        <f>VLOOKUP(J6273,Ref!A:C,3,0)</f>
        <v>#N/A</v>
      </c>
      <c r="C6273" s="18" t="e">
        <f>VLOOKUP(J6273,Ref!A:D,4,0)</f>
        <v>#N/A</v>
      </c>
      <c r="D6273" s="18" t="str">
        <f t="shared" si="294"/>
        <v>00/ene</v>
      </c>
      <c r="E6273" s="18">
        <f t="shared" si="293"/>
        <v>0</v>
      </c>
      <c r="F6273" s="18">
        <v>1</v>
      </c>
      <c r="G6273" s="18">
        <f t="shared" si="295"/>
        <v>0</v>
      </c>
    </row>
    <row r="6274" spans="1:7">
      <c r="A6274" t="e">
        <f>_xlfn.XLOOKUP(I6274,UTILIZADAS[Contacto1],UTILIZADAS[Source.Name],,0)</f>
        <v>#N/A</v>
      </c>
      <c r="B6274" s="18" t="e">
        <f>VLOOKUP(J6274,Ref!A:C,3,0)</f>
        <v>#N/A</v>
      </c>
      <c r="C6274" s="18" t="e">
        <f>VLOOKUP(J6274,Ref!A:D,4,0)</f>
        <v>#N/A</v>
      </c>
      <c r="D6274" s="18" t="str">
        <f t="shared" si="294"/>
        <v>00/ene</v>
      </c>
      <c r="E6274" s="18">
        <f t="shared" ref="E6274:E6319" si="296">+COUNTIF(I:I,I6274)</f>
        <v>0</v>
      </c>
      <c r="F6274" s="18">
        <v>1</v>
      </c>
      <c r="G6274" s="18">
        <f t="shared" si="295"/>
        <v>0</v>
      </c>
    </row>
    <row r="6275" spans="1:7">
      <c r="A6275" t="e">
        <f>_xlfn.XLOOKUP(I6275,UTILIZADAS[Contacto1],UTILIZADAS[Source.Name],,0)</f>
        <v>#N/A</v>
      </c>
      <c r="B6275" s="18" t="e">
        <f>VLOOKUP(J6275,Ref!A:C,3,0)</f>
        <v>#N/A</v>
      </c>
      <c r="C6275" s="18" t="e">
        <f>VLOOKUP(J6275,Ref!A:D,4,0)</f>
        <v>#N/A</v>
      </c>
      <c r="D6275" s="18" t="str">
        <f t="shared" si="294"/>
        <v>00/ene</v>
      </c>
      <c r="E6275" s="18">
        <f t="shared" si="296"/>
        <v>0</v>
      </c>
      <c r="F6275" s="18">
        <v>1</v>
      </c>
      <c r="G6275" s="18">
        <f t="shared" si="295"/>
        <v>0</v>
      </c>
    </row>
    <row r="6276" spans="1:7">
      <c r="A6276" t="e">
        <f>_xlfn.XLOOKUP(I6276,UTILIZADAS[Contacto1],UTILIZADAS[Source.Name],,0)</f>
        <v>#N/A</v>
      </c>
      <c r="B6276" s="18" t="e">
        <f>VLOOKUP(J6276,Ref!A:C,3,0)</f>
        <v>#N/A</v>
      </c>
      <c r="C6276" s="18" t="e">
        <f>VLOOKUP(J6276,Ref!A:D,4,0)</f>
        <v>#N/A</v>
      </c>
      <c r="D6276" s="18" t="str">
        <f t="shared" si="294"/>
        <v>00/ene</v>
      </c>
      <c r="E6276" s="18">
        <f t="shared" si="296"/>
        <v>0</v>
      </c>
      <c r="F6276" s="18">
        <v>1</v>
      </c>
      <c r="G6276" s="18">
        <f t="shared" si="295"/>
        <v>0</v>
      </c>
    </row>
    <row r="6277" spans="1:7">
      <c r="A6277" t="e">
        <f>_xlfn.XLOOKUP(I6277,UTILIZADAS[Contacto1],UTILIZADAS[Source.Name],,0)</f>
        <v>#N/A</v>
      </c>
      <c r="B6277" s="18" t="e">
        <f>VLOOKUP(J6277,Ref!A:C,3,0)</f>
        <v>#N/A</v>
      </c>
      <c r="C6277" s="18" t="e">
        <f>VLOOKUP(J6277,Ref!A:D,4,0)</f>
        <v>#N/A</v>
      </c>
      <c r="D6277" s="18" t="str">
        <f t="shared" si="294"/>
        <v>00/ene</v>
      </c>
      <c r="E6277" s="18">
        <f t="shared" si="296"/>
        <v>0</v>
      </c>
      <c r="F6277" s="18">
        <v>1</v>
      </c>
      <c r="G6277" s="18">
        <f t="shared" si="295"/>
        <v>0</v>
      </c>
    </row>
    <row r="6278" spans="1:7">
      <c r="A6278" t="e">
        <f>_xlfn.XLOOKUP(I6278,UTILIZADAS[Contacto1],UTILIZADAS[Source.Name],,0)</f>
        <v>#N/A</v>
      </c>
      <c r="B6278" s="18" t="e">
        <f>VLOOKUP(J6278,Ref!A:C,3,0)</f>
        <v>#N/A</v>
      </c>
      <c r="C6278" s="18" t="e">
        <f>VLOOKUP(J6278,Ref!A:D,4,0)</f>
        <v>#N/A</v>
      </c>
      <c r="D6278" s="18" t="str">
        <f t="shared" si="294"/>
        <v>00/ene</v>
      </c>
      <c r="E6278" s="18">
        <f t="shared" si="296"/>
        <v>0</v>
      </c>
      <c r="F6278" s="18">
        <v>1</v>
      </c>
      <c r="G6278" s="18">
        <f t="shared" si="295"/>
        <v>0</v>
      </c>
    </row>
    <row r="6279" spans="1:7">
      <c r="A6279" t="e">
        <f>_xlfn.XLOOKUP(I6279,UTILIZADAS[Contacto1],UTILIZADAS[Source.Name],,0)</f>
        <v>#N/A</v>
      </c>
      <c r="B6279" s="18" t="e">
        <f>VLOOKUP(J6279,Ref!A:C,3,0)</f>
        <v>#N/A</v>
      </c>
      <c r="C6279" s="18" t="e">
        <f>VLOOKUP(J6279,Ref!A:D,4,0)</f>
        <v>#N/A</v>
      </c>
      <c r="D6279" s="18" t="str">
        <f t="shared" si="294"/>
        <v>00/ene</v>
      </c>
      <c r="E6279" s="18">
        <f t="shared" si="296"/>
        <v>0</v>
      </c>
      <c r="F6279" s="18">
        <v>1</v>
      </c>
      <c r="G6279" s="18">
        <f t="shared" si="295"/>
        <v>0</v>
      </c>
    </row>
    <row r="6280" spans="1:7">
      <c r="A6280" t="e">
        <f>_xlfn.XLOOKUP(I6280,UTILIZADAS[Contacto1],UTILIZADAS[Source.Name],,0)</f>
        <v>#N/A</v>
      </c>
      <c r="B6280" s="18" t="e">
        <f>VLOOKUP(J6280,Ref!A:C,3,0)</f>
        <v>#N/A</v>
      </c>
      <c r="C6280" s="18" t="e">
        <f>VLOOKUP(J6280,Ref!A:D,4,0)</f>
        <v>#N/A</v>
      </c>
      <c r="D6280" s="18" t="str">
        <f t="shared" si="294"/>
        <v>00/ene</v>
      </c>
      <c r="E6280" s="18">
        <f t="shared" si="296"/>
        <v>0</v>
      </c>
      <c r="F6280" s="18">
        <v>1</v>
      </c>
      <c r="G6280" s="18">
        <f t="shared" si="295"/>
        <v>0</v>
      </c>
    </row>
    <row r="6281" spans="1:7">
      <c r="A6281" t="e">
        <f>_xlfn.XLOOKUP(I6281,UTILIZADAS[Contacto1],UTILIZADAS[Source.Name],,0)</f>
        <v>#N/A</v>
      </c>
      <c r="B6281" s="18" t="e">
        <f>VLOOKUP(J6281,Ref!A:C,3,0)</f>
        <v>#N/A</v>
      </c>
      <c r="C6281" s="18" t="e">
        <f>VLOOKUP(J6281,Ref!A:D,4,0)</f>
        <v>#N/A</v>
      </c>
      <c r="D6281" s="18" t="str">
        <f t="shared" si="294"/>
        <v>00/ene</v>
      </c>
      <c r="E6281" s="18">
        <f t="shared" si="296"/>
        <v>0</v>
      </c>
      <c r="F6281" s="18">
        <v>1</v>
      </c>
      <c r="G6281" s="18">
        <f t="shared" si="295"/>
        <v>0</v>
      </c>
    </row>
    <row r="6282" spans="1:7">
      <c r="A6282" t="e">
        <f>_xlfn.XLOOKUP(I6282,UTILIZADAS[Contacto1],UTILIZADAS[Source.Name],,0)</f>
        <v>#N/A</v>
      </c>
      <c r="B6282" s="18" t="e">
        <f>VLOOKUP(J6282,Ref!A:C,3,0)</f>
        <v>#N/A</v>
      </c>
      <c r="C6282" s="18" t="e">
        <f>VLOOKUP(J6282,Ref!A:D,4,0)</f>
        <v>#N/A</v>
      </c>
      <c r="D6282" s="18" t="str">
        <f t="shared" ref="D6282:D6319" si="297">TEXT(H6282,"dd/mmm")</f>
        <v>00/ene</v>
      </c>
      <c r="E6282" s="18">
        <f t="shared" si="296"/>
        <v>0</v>
      </c>
      <c r="F6282" s="18">
        <v>1</v>
      </c>
      <c r="G6282" s="18">
        <f t="shared" ref="G6282:G6318" si="298">IF(I6282=I6283,0,1)</f>
        <v>0</v>
      </c>
    </row>
    <row r="6283" spans="1:7">
      <c r="A6283" t="e">
        <f>_xlfn.XLOOKUP(I6283,UTILIZADAS[Contacto1],UTILIZADAS[Source.Name],,0)</f>
        <v>#N/A</v>
      </c>
      <c r="B6283" s="18" t="e">
        <f>VLOOKUP(J6283,Ref!A:C,3,0)</f>
        <v>#N/A</v>
      </c>
      <c r="C6283" s="18" t="e">
        <f>VLOOKUP(J6283,Ref!A:D,4,0)</f>
        <v>#N/A</v>
      </c>
      <c r="D6283" s="18" t="str">
        <f t="shared" si="297"/>
        <v>00/ene</v>
      </c>
      <c r="E6283" s="18">
        <f t="shared" si="296"/>
        <v>0</v>
      </c>
      <c r="F6283" s="18">
        <v>1</v>
      </c>
      <c r="G6283" s="18">
        <f t="shared" si="298"/>
        <v>0</v>
      </c>
    </row>
    <row r="6284" spans="1:7">
      <c r="A6284" t="e">
        <f>_xlfn.XLOOKUP(I6284,UTILIZADAS[Contacto1],UTILIZADAS[Source.Name],,0)</f>
        <v>#N/A</v>
      </c>
      <c r="B6284" s="18" t="e">
        <f>VLOOKUP(J6284,Ref!A:C,3,0)</f>
        <v>#N/A</v>
      </c>
      <c r="C6284" s="18" t="e">
        <f>VLOOKUP(J6284,Ref!A:D,4,0)</f>
        <v>#N/A</v>
      </c>
      <c r="D6284" s="18" t="str">
        <f t="shared" si="297"/>
        <v>00/ene</v>
      </c>
      <c r="E6284" s="18">
        <f t="shared" si="296"/>
        <v>0</v>
      </c>
      <c r="F6284" s="18">
        <v>1</v>
      </c>
      <c r="G6284" s="18">
        <f t="shared" si="298"/>
        <v>0</v>
      </c>
    </row>
    <row r="6285" spans="1:7">
      <c r="A6285" t="e">
        <f>_xlfn.XLOOKUP(I6285,UTILIZADAS[Contacto1],UTILIZADAS[Source.Name],,0)</f>
        <v>#N/A</v>
      </c>
      <c r="B6285" s="18" t="e">
        <f>VLOOKUP(J6285,Ref!A:C,3,0)</f>
        <v>#N/A</v>
      </c>
      <c r="C6285" s="18" t="e">
        <f>VLOOKUP(J6285,Ref!A:D,4,0)</f>
        <v>#N/A</v>
      </c>
      <c r="D6285" s="18" t="str">
        <f t="shared" si="297"/>
        <v>00/ene</v>
      </c>
      <c r="E6285" s="18">
        <f t="shared" si="296"/>
        <v>0</v>
      </c>
      <c r="F6285" s="18">
        <v>1</v>
      </c>
      <c r="G6285" s="18">
        <f t="shared" si="298"/>
        <v>0</v>
      </c>
    </row>
    <row r="6286" spans="1:7">
      <c r="A6286" t="e">
        <f>_xlfn.XLOOKUP(I6286,UTILIZADAS[Contacto1],UTILIZADAS[Source.Name],,0)</f>
        <v>#N/A</v>
      </c>
      <c r="B6286" s="18" t="e">
        <f>VLOOKUP(J6286,Ref!A:C,3,0)</f>
        <v>#N/A</v>
      </c>
      <c r="C6286" s="18" t="e">
        <f>VLOOKUP(J6286,Ref!A:D,4,0)</f>
        <v>#N/A</v>
      </c>
      <c r="D6286" s="18" t="str">
        <f t="shared" si="297"/>
        <v>00/ene</v>
      </c>
      <c r="E6286" s="18">
        <f t="shared" si="296"/>
        <v>0</v>
      </c>
      <c r="F6286" s="18">
        <v>1</v>
      </c>
      <c r="G6286" s="18">
        <f t="shared" si="298"/>
        <v>0</v>
      </c>
    </row>
    <row r="6287" spans="1:7">
      <c r="A6287" t="e">
        <f>_xlfn.XLOOKUP(I6287,UTILIZADAS[Contacto1],UTILIZADAS[Source.Name],,0)</f>
        <v>#N/A</v>
      </c>
      <c r="B6287" s="18" t="e">
        <f>VLOOKUP(J6287,Ref!A:C,3,0)</f>
        <v>#N/A</v>
      </c>
      <c r="C6287" s="18" t="e">
        <f>VLOOKUP(J6287,Ref!A:D,4,0)</f>
        <v>#N/A</v>
      </c>
      <c r="D6287" s="18" t="str">
        <f t="shared" si="297"/>
        <v>00/ene</v>
      </c>
      <c r="E6287" s="18">
        <f t="shared" si="296"/>
        <v>0</v>
      </c>
      <c r="F6287" s="18">
        <v>1</v>
      </c>
      <c r="G6287" s="18">
        <f t="shared" si="298"/>
        <v>0</v>
      </c>
    </row>
    <row r="6288" spans="1:7">
      <c r="A6288" t="e">
        <f>_xlfn.XLOOKUP(I6288,UTILIZADAS[Contacto1],UTILIZADAS[Source.Name],,0)</f>
        <v>#N/A</v>
      </c>
      <c r="B6288" s="18" t="e">
        <f>VLOOKUP(J6288,Ref!A:C,3,0)</f>
        <v>#N/A</v>
      </c>
      <c r="C6288" s="18" t="e">
        <f>VLOOKUP(J6288,Ref!A:D,4,0)</f>
        <v>#N/A</v>
      </c>
      <c r="D6288" s="18" t="str">
        <f t="shared" si="297"/>
        <v>00/ene</v>
      </c>
      <c r="E6288" s="18">
        <f t="shared" si="296"/>
        <v>0</v>
      </c>
      <c r="F6288" s="18">
        <v>1</v>
      </c>
      <c r="G6288" s="18">
        <f t="shared" si="298"/>
        <v>0</v>
      </c>
    </row>
    <row r="6289" spans="1:7">
      <c r="A6289" t="e">
        <f>_xlfn.XLOOKUP(I6289,UTILIZADAS[Contacto1],UTILIZADAS[Source.Name],,0)</f>
        <v>#N/A</v>
      </c>
      <c r="B6289" s="18" t="e">
        <f>VLOOKUP(J6289,Ref!A:C,3,0)</f>
        <v>#N/A</v>
      </c>
      <c r="C6289" s="18" t="e">
        <f>VLOOKUP(J6289,Ref!A:D,4,0)</f>
        <v>#N/A</v>
      </c>
      <c r="D6289" s="18" t="str">
        <f t="shared" si="297"/>
        <v>00/ene</v>
      </c>
      <c r="E6289" s="18">
        <f t="shared" si="296"/>
        <v>0</v>
      </c>
      <c r="F6289" s="18">
        <v>1</v>
      </c>
      <c r="G6289" s="18">
        <f t="shared" si="298"/>
        <v>0</v>
      </c>
    </row>
    <row r="6290" spans="1:7">
      <c r="A6290" t="e">
        <f>_xlfn.XLOOKUP(I6290,UTILIZADAS[Contacto1],UTILIZADAS[Source.Name],,0)</f>
        <v>#N/A</v>
      </c>
      <c r="B6290" s="18" t="e">
        <f>VLOOKUP(J6290,Ref!A:C,3,0)</f>
        <v>#N/A</v>
      </c>
      <c r="C6290" s="18" t="e">
        <f>VLOOKUP(J6290,Ref!A:D,4,0)</f>
        <v>#N/A</v>
      </c>
      <c r="D6290" s="18" t="str">
        <f t="shared" si="297"/>
        <v>00/ene</v>
      </c>
      <c r="E6290" s="18">
        <f t="shared" si="296"/>
        <v>0</v>
      </c>
      <c r="F6290" s="18">
        <v>1</v>
      </c>
      <c r="G6290" s="18">
        <f t="shared" si="298"/>
        <v>0</v>
      </c>
    </row>
    <row r="6291" spans="1:7">
      <c r="A6291" t="e">
        <f>_xlfn.XLOOKUP(I6291,UTILIZADAS[Contacto1],UTILIZADAS[Source.Name],,0)</f>
        <v>#N/A</v>
      </c>
      <c r="B6291" s="18" t="e">
        <f>VLOOKUP(J6291,Ref!A:C,3,0)</f>
        <v>#N/A</v>
      </c>
      <c r="C6291" s="18" t="e">
        <f>VLOOKUP(J6291,Ref!A:D,4,0)</f>
        <v>#N/A</v>
      </c>
      <c r="D6291" s="18" t="str">
        <f t="shared" si="297"/>
        <v>00/ene</v>
      </c>
      <c r="E6291" s="18">
        <f t="shared" si="296"/>
        <v>0</v>
      </c>
      <c r="F6291" s="18">
        <v>1</v>
      </c>
      <c r="G6291" s="18">
        <f t="shared" si="298"/>
        <v>0</v>
      </c>
    </row>
    <row r="6292" spans="1:7">
      <c r="A6292" t="e">
        <f>_xlfn.XLOOKUP(I6292,UTILIZADAS[Contacto1],UTILIZADAS[Source.Name],,0)</f>
        <v>#N/A</v>
      </c>
      <c r="B6292" s="18" t="e">
        <f>VLOOKUP(J6292,Ref!A:C,3,0)</f>
        <v>#N/A</v>
      </c>
      <c r="C6292" s="18" t="e">
        <f>VLOOKUP(J6292,Ref!A:D,4,0)</f>
        <v>#N/A</v>
      </c>
      <c r="D6292" s="18" t="str">
        <f t="shared" si="297"/>
        <v>00/ene</v>
      </c>
      <c r="E6292" s="18">
        <f t="shared" si="296"/>
        <v>0</v>
      </c>
      <c r="F6292" s="18">
        <v>1</v>
      </c>
      <c r="G6292" s="18">
        <f t="shared" si="298"/>
        <v>0</v>
      </c>
    </row>
    <row r="6293" spans="1:7">
      <c r="A6293" t="e">
        <f>_xlfn.XLOOKUP(I6293,UTILIZADAS[Contacto1],UTILIZADAS[Source.Name],,0)</f>
        <v>#N/A</v>
      </c>
      <c r="B6293" s="18" t="e">
        <f>VLOOKUP(J6293,Ref!A:C,3,0)</f>
        <v>#N/A</v>
      </c>
      <c r="C6293" s="18" t="e">
        <f>VLOOKUP(J6293,Ref!A:D,4,0)</f>
        <v>#N/A</v>
      </c>
      <c r="D6293" s="18" t="str">
        <f t="shared" si="297"/>
        <v>00/ene</v>
      </c>
      <c r="E6293" s="18">
        <f t="shared" si="296"/>
        <v>0</v>
      </c>
      <c r="F6293" s="18">
        <v>1</v>
      </c>
      <c r="G6293" s="18">
        <f t="shared" si="298"/>
        <v>0</v>
      </c>
    </row>
    <row r="6294" spans="1:7">
      <c r="A6294" t="e">
        <f>_xlfn.XLOOKUP(I6294,UTILIZADAS[Contacto1],UTILIZADAS[Source.Name],,0)</f>
        <v>#N/A</v>
      </c>
      <c r="B6294" s="18" t="e">
        <f>VLOOKUP(J6294,Ref!A:C,3,0)</f>
        <v>#N/A</v>
      </c>
      <c r="C6294" s="18" t="e">
        <f>VLOOKUP(J6294,Ref!A:D,4,0)</f>
        <v>#N/A</v>
      </c>
      <c r="D6294" s="18" t="str">
        <f t="shared" si="297"/>
        <v>00/ene</v>
      </c>
      <c r="E6294" s="18">
        <f t="shared" si="296"/>
        <v>0</v>
      </c>
      <c r="F6294" s="18">
        <v>1</v>
      </c>
      <c r="G6294" s="18">
        <f t="shared" si="298"/>
        <v>0</v>
      </c>
    </row>
    <row r="6295" spans="1:7">
      <c r="A6295" t="e">
        <f>_xlfn.XLOOKUP(I6295,UTILIZADAS[Contacto1],UTILIZADAS[Source.Name],,0)</f>
        <v>#N/A</v>
      </c>
      <c r="B6295" s="18" t="e">
        <f>VLOOKUP(J6295,Ref!A:C,3,0)</f>
        <v>#N/A</v>
      </c>
      <c r="C6295" s="18" t="e">
        <f>VLOOKUP(J6295,Ref!A:D,4,0)</f>
        <v>#N/A</v>
      </c>
      <c r="D6295" s="18" t="str">
        <f t="shared" si="297"/>
        <v>00/ene</v>
      </c>
      <c r="E6295" s="18">
        <f t="shared" si="296"/>
        <v>0</v>
      </c>
      <c r="F6295" s="18">
        <v>1</v>
      </c>
      <c r="G6295" s="18">
        <f t="shared" si="298"/>
        <v>0</v>
      </c>
    </row>
    <row r="6296" spans="1:7">
      <c r="A6296" t="e">
        <f>_xlfn.XLOOKUP(I6296,UTILIZADAS[Contacto1],UTILIZADAS[Source.Name],,0)</f>
        <v>#N/A</v>
      </c>
      <c r="B6296" s="18" t="e">
        <f>VLOOKUP(J6296,Ref!A:C,3,0)</f>
        <v>#N/A</v>
      </c>
      <c r="C6296" s="18" t="e">
        <f>VLOOKUP(J6296,Ref!A:D,4,0)</f>
        <v>#N/A</v>
      </c>
      <c r="D6296" s="18" t="str">
        <f t="shared" si="297"/>
        <v>00/ene</v>
      </c>
      <c r="E6296" s="18">
        <f t="shared" si="296"/>
        <v>0</v>
      </c>
      <c r="F6296" s="18">
        <v>1</v>
      </c>
      <c r="G6296" s="18">
        <f t="shared" si="298"/>
        <v>0</v>
      </c>
    </row>
    <row r="6297" spans="1:7">
      <c r="A6297" t="e">
        <f>_xlfn.XLOOKUP(I6297,UTILIZADAS[Contacto1],UTILIZADAS[Source.Name],,0)</f>
        <v>#N/A</v>
      </c>
      <c r="B6297" s="18" t="e">
        <f>VLOOKUP(J6297,Ref!A:C,3,0)</f>
        <v>#N/A</v>
      </c>
      <c r="C6297" s="18" t="e">
        <f>VLOOKUP(J6297,Ref!A:D,4,0)</f>
        <v>#N/A</v>
      </c>
      <c r="D6297" s="18" t="str">
        <f t="shared" si="297"/>
        <v>00/ene</v>
      </c>
      <c r="E6297" s="18">
        <f t="shared" si="296"/>
        <v>0</v>
      </c>
      <c r="F6297" s="18">
        <v>1</v>
      </c>
      <c r="G6297" s="18">
        <f t="shared" si="298"/>
        <v>0</v>
      </c>
    </row>
    <row r="6298" spans="1:7">
      <c r="A6298" t="e">
        <f>_xlfn.XLOOKUP(I6298,UTILIZADAS[Contacto1],UTILIZADAS[Source.Name],,0)</f>
        <v>#N/A</v>
      </c>
      <c r="B6298" s="18" t="e">
        <f>VLOOKUP(J6298,Ref!A:C,3,0)</f>
        <v>#N/A</v>
      </c>
      <c r="C6298" s="18" t="e">
        <f>VLOOKUP(J6298,Ref!A:D,4,0)</f>
        <v>#N/A</v>
      </c>
      <c r="D6298" s="18" t="str">
        <f t="shared" si="297"/>
        <v>00/ene</v>
      </c>
      <c r="E6298" s="18">
        <f t="shared" si="296"/>
        <v>0</v>
      </c>
      <c r="F6298" s="18">
        <v>1</v>
      </c>
      <c r="G6298" s="18">
        <f t="shared" si="298"/>
        <v>0</v>
      </c>
    </row>
    <row r="6299" spans="1:7">
      <c r="A6299" t="e">
        <f>_xlfn.XLOOKUP(I6299,UTILIZADAS[Contacto1],UTILIZADAS[Source.Name],,0)</f>
        <v>#N/A</v>
      </c>
      <c r="B6299" s="18" t="e">
        <f>VLOOKUP(J6299,Ref!A:C,3,0)</f>
        <v>#N/A</v>
      </c>
      <c r="C6299" s="18" t="e">
        <f>VLOOKUP(J6299,Ref!A:D,4,0)</f>
        <v>#N/A</v>
      </c>
      <c r="D6299" s="18" t="str">
        <f t="shared" si="297"/>
        <v>00/ene</v>
      </c>
      <c r="E6299" s="18">
        <f t="shared" si="296"/>
        <v>0</v>
      </c>
      <c r="F6299" s="18">
        <v>1</v>
      </c>
      <c r="G6299" s="18">
        <f t="shared" si="298"/>
        <v>0</v>
      </c>
    </row>
    <row r="6300" spans="1:7">
      <c r="A6300" t="e">
        <f>_xlfn.XLOOKUP(I6300,UTILIZADAS[Contacto1],UTILIZADAS[Source.Name],,0)</f>
        <v>#N/A</v>
      </c>
      <c r="B6300" s="18" t="e">
        <f>VLOOKUP(J6300,Ref!A:C,3,0)</f>
        <v>#N/A</v>
      </c>
      <c r="C6300" s="18" t="e">
        <f>VLOOKUP(J6300,Ref!A:D,4,0)</f>
        <v>#N/A</v>
      </c>
      <c r="D6300" s="18" t="str">
        <f t="shared" si="297"/>
        <v>00/ene</v>
      </c>
      <c r="E6300" s="18">
        <f t="shared" si="296"/>
        <v>0</v>
      </c>
      <c r="F6300" s="18">
        <v>1</v>
      </c>
      <c r="G6300" s="18">
        <f t="shared" si="298"/>
        <v>0</v>
      </c>
    </row>
    <row r="6301" spans="1:7">
      <c r="A6301" t="e">
        <f>_xlfn.XLOOKUP(I6301,UTILIZADAS[Contacto1],UTILIZADAS[Source.Name],,0)</f>
        <v>#N/A</v>
      </c>
      <c r="B6301" s="18" t="e">
        <f>VLOOKUP(J6301,Ref!A:C,3,0)</f>
        <v>#N/A</v>
      </c>
      <c r="C6301" s="18" t="e">
        <f>VLOOKUP(J6301,Ref!A:D,4,0)</f>
        <v>#N/A</v>
      </c>
      <c r="D6301" s="18" t="str">
        <f t="shared" si="297"/>
        <v>00/ene</v>
      </c>
      <c r="E6301" s="18">
        <f t="shared" si="296"/>
        <v>0</v>
      </c>
      <c r="F6301" s="18">
        <v>1</v>
      </c>
      <c r="G6301" s="18">
        <f t="shared" si="298"/>
        <v>0</v>
      </c>
    </row>
    <row r="6302" spans="1:7">
      <c r="A6302" t="e">
        <f>_xlfn.XLOOKUP(I6302,UTILIZADAS[Contacto1],UTILIZADAS[Source.Name],,0)</f>
        <v>#N/A</v>
      </c>
      <c r="B6302" s="18" t="e">
        <f>VLOOKUP(J6302,Ref!A:C,3,0)</f>
        <v>#N/A</v>
      </c>
      <c r="C6302" s="18" t="e">
        <f>VLOOKUP(J6302,Ref!A:D,4,0)</f>
        <v>#N/A</v>
      </c>
      <c r="D6302" s="18" t="str">
        <f t="shared" si="297"/>
        <v>00/ene</v>
      </c>
      <c r="E6302" s="18">
        <f t="shared" si="296"/>
        <v>0</v>
      </c>
      <c r="F6302" s="18">
        <v>1</v>
      </c>
      <c r="G6302" s="18">
        <f t="shared" si="298"/>
        <v>0</v>
      </c>
    </row>
    <row r="6303" spans="1:7">
      <c r="A6303" t="e">
        <f>_xlfn.XLOOKUP(I6303,UTILIZADAS[Contacto1],UTILIZADAS[Source.Name],,0)</f>
        <v>#N/A</v>
      </c>
      <c r="B6303" s="18" t="e">
        <f>VLOOKUP(J6303,Ref!A:C,3,0)</f>
        <v>#N/A</v>
      </c>
      <c r="C6303" s="18" t="e">
        <f>VLOOKUP(J6303,Ref!A:D,4,0)</f>
        <v>#N/A</v>
      </c>
      <c r="D6303" s="18" t="str">
        <f t="shared" si="297"/>
        <v>00/ene</v>
      </c>
      <c r="E6303" s="18">
        <f t="shared" si="296"/>
        <v>0</v>
      </c>
      <c r="F6303" s="18">
        <v>1</v>
      </c>
      <c r="G6303" s="18">
        <f t="shared" si="298"/>
        <v>0</v>
      </c>
    </row>
    <row r="6304" spans="1:7">
      <c r="A6304" t="e">
        <f>_xlfn.XLOOKUP(I6304,UTILIZADAS[Contacto1],UTILIZADAS[Source.Name],,0)</f>
        <v>#N/A</v>
      </c>
      <c r="B6304" s="18" t="e">
        <f>VLOOKUP(J6304,Ref!A:C,3,0)</f>
        <v>#N/A</v>
      </c>
      <c r="C6304" s="18" t="e">
        <f>VLOOKUP(J6304,Ref!A:D,4,0)</f>
        <v>#N/A</v>
      </c>
      <c r="D6304" s="18" t="str">
        <f t="shared" si="297"/>
        <v>00/ene</v>
      </c>
      <c r="E6304" s="18">
        <f t="shared" si="296"/>
        <v>0</v>
      </c>
      <c r="F6304" s="18">
        <v>1</v>
      </c>
      <c r="G6304" s="18">
        <f t="shared" si="298"/>
        <v>0</v>
      </c>
    </row>
    <row r="6305" spans="1:7">
      <c r="A6305" t="e">
        <f>_xlfn.XLOOKUP(I6305,UTILIZADAS[Contacto1],UTILIZADAS[Source.Name],,0)</f>
        <v>#N/A</v>
      </c>
      <c r="B6305" s="18" t="e">
        <f>VLOOKUP(J6305,Ref!A:C,3,0)</f>
        <v>#N/A</v>
      </c>
      <c r="C6305" s="18" t="e">
        <f>VLOOKUP(J6305,Ref!A:D,4,0)</f>
        <v>#N/A</v>
      </c>
      <c r="D6305" s="18" t="str">
        <f t="shared" si="297"/>
        <v>00/ene</v>
      </c>
      <c r="E6305" s="18">
        <f t="shared" si="296"/>
        <v>0</v>
      </c>
      <c r="F6305" s="18">
        <v>1</v>
      </c>
      <c r="G6305" s="18">
        <f t="shared" si="298"/>
        <v>0</v>
      </c>
    </row>
    <row r="6306" spans="1:7">
      <c r="A6306" t="e">
        <f>_xlfn.XLOOKUP(I6306,UTILIZADAS[Contacto1],UTILIZADAS[Source.Name],,0)</f>
        <v>#N/A</v>
      </c>
      <c r="B6306" s="18" t="e">
        <f>VLOOKUP(J6306,Ref!A:C,3,0)</f>
        <v>#N/A</v>
      </c>
      <c r="C6306" s="18" t="e">
        <f>VLOOKUP(J6306,Ref!A:D,4,0)</f>
        <v>#N/A</v>
      </c>
      <c r="D6306" s="18" t="str">
        <f t="shared" si="297"/>
        <v>00/ene</v>
      </c>
      <c r="E6306" s="18">
        <f t="shared" si="296"/>
        <v>0</v>
      </c>
      <c r="F6306" s="18">
        <v>1</v>
      </c>
      <c r="G6306" s="18">
        <f t="shared" si="298"/>
        <v>0</v>
      </c>
    </row>
    <row r="6307" spans="1:7">
      <c r="A6307" t="e">
        <f>_xlfn.XLOOKUP(I6307,UTILIZADAS[Contacto1],UTILIZADAS[Source.Name],,0)</f>
        <v>#N/A</v>
      </c>
      <c r="B6307" s="18" t="e">
        <f>VLOOKUP(J6307,Ref!A:C,3,0)</f>
        <v>#N/A</v>
      </c>
      <c r="C6307" s="18" t="e">
        <f>VLOOKUP(J6307,Ref!A:D,4,0)</f>
        <v>#N/A</v>
      </c>
      <c r="D6307" s="18" t="str">
        <f t="shared" si="297"/>
        <v>00/ene</v>
      </c>
      <c r="E6307" s="18">
        <f t="shared" si="296"/>
        <v>0</v>
      </c>
      <c r="F6307" s="18">
        <v>1</v>
      </c>
      <c r="G6307" s="18">
        <f t="shared" si="298"/>
        <v>0</v>
      </c>
    </row>
    <row r="6308" spans="1:7">
      <c r="A6308" t="e">
        <f>_xlfn.XLOOKUP(I6308,UTILIZADAS[Contacto1],UTILIZADAS[Source.Name],,0)</f>
        <v>#N/A</v>
      </c>
      <c r="B6308" s="18" t="e">
        <f>VLOOKUP(J6308,Ref!A:C,3,0)</f>
        <v>#N/A</v>
      </c>
      <c r="C6308" s="18" t="e">
        <f>VLOOKUP(J6308,Ref!A:D,4,0)</f>
        <v>#N/A</v>
      </c>
      <c r="D6308" s="18" t="str">
        <f t="shared" si="297"/>
        <v>00/ene</v>
      </c>
      <c r="E6308" s="18">
        <f t="shared" si="296"/>
        <v>0</v>
      </c>
      <c r="F6308" s="18">
        <v>1</v>
      </c>
      <c r="G6308" s="18">
        <f t="shared" si="298"/>
        <v>0</v>
      </c>
    </row>
    <row r="6309" spans="1:7">
      <c r="A6309" t="e">
        <f>_xlfn.XLOOKUP(I6309,UTILIZADAS[Contacto1],UTILIZADAS[Source.Name],,0)</f>
        <v>#N/A</v>
      </c>
      <c r="B6309" s="18" t="e">
        <f>VLOOKUP(J6309,Ref!A:C,3,0)</f>
        <v>#N/A</v>
      </c>
      <c r="C6309" s="18" t="e">
        <f>VLOOKUP(J6309,Ref!A:D,4,0)</f>
        <v>#N/A</v>
      </c>
      <c r="D6309" s="18" t="str">
        <f t="shared" si="297"/>
        <v>00/ene</v>
      </c>
      <c r="E6309" s="18">
        <f t="shared" si="296"/>
        <v>0</v>
      </c>
      <c r="F6309" s="18">
        <v>1</v>
      </c>
      <c r="G6309" s="18">
        <f t="shared" si="298"/>
        <v>0</v>
      </c>
    </row>
    <row r="6310" spans="1:7">
      <c r="A6310" t="e">
        <f>_xlfn.XLOOKUP(I6310,UTILIZADAS[Contacto1],UTILIZADAS[Source.Name],,0)</f>
        <v>#N/A</v>
      </c>
      <c r="B6310" s="18" t="e">
        <f>VLOOKUP(J6310,Ref!A:C,3,0)</f>
        <v>#N/A</v>
      </c>
      <c r="C6310" s="18" t="e">
        <f>VLOOKUP(J6310,Ref!A:D,4,0)</f>
        <v>#N/A</v>
      </c>
      <c r="D6310" s="18" t="str">
        <f t="shared" si="297"/>
        <v>00/ene</v>
      </c>
      <c r="E6310" s="18">
        <f t="shared" si="296"/>
        <v>0</v>
      </c>
      <c r="F6310" s="18">
        <v>1</v>
      </c>
      <c r="G6310" s="18">
        <f t="shared" si="298"/>
        <v>0</v>
      </c>
    </row>
    <row r="6311" spans="1:7">
      <c r="A6311" t="e">
        <f>_xlfn.XLOOKUP(I6311,UTILIZADAS[Contacto1],UTILIZADAS[Source.Name],,0)</f>
        <v>#N/A</v>
      </c>
      <c r="B6311" s="18" t="e">
        <f>VLOOKUP(J6311,Ref!A:C,3,0)</f>
        <v>#N/A</v>
      </c>
      <c r="C6311" s="18" t="e">
        <f>VLOOKUP(J6311,Ref!A:D,4,0)</f>
        <v>#N/A</v>
      </c>
      <c r="D6311" s="18" t="str">
        <f t="shared" si="297"/>
        <v>00/ene</v>
      </c>
      <c r="E6311" s="18">
        <f t="shared" si="296"/>
        <v>0</v>
      </c>
      <c r="F6311" s="18">
        <v>1</v>
      </c>
      <c r="G6311" s="18">
        <f t="shared" si="298"/>
        <v>0</v>
      </c>
    </row>
    <row r="6312" spans="1:7">
      <c r="A6312" t="e">
        <f>_xlfn.XLOOKUP(I6312,UTILIZADAS[Contacto1],UTILIZADAS[Source.Name],,0)</f>
        <v>#N/A</v>
      </c>
      <c r="B6312" s="18" t="e">
        <f>VLOOKUP(J6312,Ref!A:C,3,0)</f>
        <v>#N/A</v>
      </c>
      <c r="C6312" s="18" t="e">
        <f>VLOOKUP(J6312,Ref!A:D,4,0)</f>
        <v>#N/A</v>
      </c>
      <c r="D6312" s="18" t="str">
        <f t="shared" si="297"/>
        <v>00/ene</v>
      </c>
      <c r="E6312" s="18">
        <f t="shared" si="296"/>
        <v>0</v>
      </c>
      <c r="F6312" s="18">
        <v>1</v>
      </c>
      <c r="G6312" s="18">
        <f t="shared" si="298"/>
        <v>0</v>
      </c>
    </row>
    <row r="6313" spans="1:7">
      <c r="A6313" t="e">
        <f>_xlfn.XLOOKUP(I6313,UTILIZADAS[Contacto1],UTILIZADAS[Source.Name],,0)</f>
        <v>#N/A</v>
      </c>
      <c r="B6313" s="18" t="e">
        <f>VLOOKUP(J6313,Ref!A:C,3,0)</f>
        <v>#N/A</v>
      </c>
      <c r="C6313" s="18" t="e">
        <f>VLOOKUP(J6313,Ref!A:D,4,0)</f>
        <v>#N/A</v>
      </c>
      <c r="D6313" s="18" t="str">
        <f t="shared" si="297"/>
        <v>00/ene</v>
      </c>
      <c r="E6313" s="18">
        <f t="shared" si="296"/>
        <v>0</v>
      </c>
      <c r="F6313" s="18">
        <v>1</v>
      </c>
      <c r="G6313" s="18">
        <f t="shared" si="298"/>
        <v>0</v>
      </c>
    </row>
    <row r="6314" spans="1:7">
      <c r="A6314" t="e">
        <f>_xlfn.XLOOKUP(I6314,UTILIZADAS[Contacto1],UTILIZADAS[Source.Name],,0)</f>
        <v>#N/A</v>
      </c>
      <c r="B6314" s="18" t="e">
        <f>VLOOKUP(J6314,Ref!A:C,3,0)</f>
        <v>#N/A</v>
      </c>
      <c r="C6314" s="18" t="e">
        <f>VLOOKUP(J6314,Ref!A:D,4,0)</f>
        <v>#N/A</v>
      </c>
      <c r="D6314" s="18" t="str">
        <f t="shared" si="297"/>
        <v>00/ene</v>
      </c>
      <c r="E6314" s="18">
        <f t="shared" si="296"/>
        <v>0</v>
      </c>
      <c r="F6314" s="18">
        <v>1</v>
      </c>
      <c r="G6314" s="18">
        <f t="shared" si="298"/>
        <v>0</v>
      </c>
    </row>
    <row r="6315" spans="1:7">
      <c r="A6315" t="e">
        <f>_xlfn.XLOOKUP(I6315,UTILIZADAS[Contacto1],UTILIZADAS[Source.Name],,0)</f>
        <v>#N/A</v>
      </c>
      <c r="B6315" s="18" t="e">
        <f>VLOOKUP(J6315,Ref!A:C,3,0)</f>
        <v>#N/A</v>
      </c>
      <c r="C6315" s="18" t="e">
        <f>VLOOKUP(J6315,Ref!A:D,4,0)</f>
        <v>#N/A</v>
      </c>
      <c r="D6315" s="18" t="str">
        <f t="shared" si="297"/>
        <v>00/ene</v>
      </c>
      <c r="E6315" s="18">
        <f t="shared" si="296"/>
        <v>0</v>
      </c>
      <c r="F6315" s="18">
        <v>1</v>
      </c>
      <c r="G6315" s="18">
        <f t="shared" si="298"/>
        <v>0</v>
      </c>
    </row>
    <row r="6316" spans="1:7">
      <c r="A6316" t="e">
        <f>_xlfn.XLOOKUP(I6316,UTILIZADAS[Contacto1],UTILIZADAS[Source.Name],,0)</f>
        <v>#N/A</v>
      </c>
      <c r="B6316" s="18" t="e">
        <f>VLOOKUP(J6316,Ref!A:C,3,0)</f>
        <v>#N/A</v>
      </c>
      <c r="C6316" s="18" t="e">
        <f>VLOOKUP(J6316,Ref!A:D,4,0)</f>
        <v>#N/A</v>
      </c>
      <c r="D6316" s="18" t="str">
        <f t="shared" si="297"/>
        <v>00/ene</v>
      </c>
      <c r="E6316" s="18">
        <f t="shared" si="296"/>
        <v>0</v>
      </c>
      <c r="F6316" s="18">
        <v>1</v>
      </c>
      <c r="G6316" s="18">
        <f t="shared" si="298"/>
        <v>0</v>
      </c>
    </row>
    <row r="6317" spans="1:7">
      <c r="A6317" t="e">
        <f>_xlfn.XLOOKUP(I6317,UTILIZADAS[Contacto1],UTILIZADAS[Source.Name],,0)</f>
        <v>#N/A</v>
      </c>
      <c r="B6317" s="18" t="e">
        <f>VLOOKUP(J6317,Ref!A:C,3,0)</f>
        <v>#N/A</v>
      </c>
      <c r="C6317" s="18" t="e">
        <f>VLOOKUP(J6317,Ref!A:D,4,0)</f>
        <v>#N/A</v>
      </c>
      <c r="D6317" s="18" t="str">
        <f t="shared" si="297"/>
        <v>00/ene</v>
      </c>
      <c r="E6317" s="18">
        <f t="shared" si="296"/>
        <v>0</v>
      </c>
      <c r="F6317" s="18">
        <v>1</v>
      </c>
      <c r="G6317" s="18">
        <f t="shared" si="298"/>
        <v>0</v>
      </c>
    </row>
    <row r="6318" spans="1:7">
      <c r="A6318" t="e">
        <f>_xlfn.XLOOKUP(I6318,UTILIZADAS[Contacto1],UTILIZADAS[Source.Name],,0)</f>
        <v>#N/A</v>
      </c>
      <c r="B6318" s="18" t="e">
        <f>VLOOKUP(J6318,Ref!A:C,3,0)</f>
        <v>#N/A</v>
      </c>
      <c r="C6318" s="18" t="e">
        <f>VLOOKUP(J6318,Ref!A:D,4,0)</f>
        <v>#N/A</v>
      </c>
      <c r="D6318" s="18" t="str">
        <f t="shared" si="297"/>
        <v>00/ene</v>
      </c>
      <c r="E6318" s="18">
        <f t="shared" si="296"/>
        <v>0</v>
      </c>
      <c r="F6318" s="18">
        <v>1</v>
      </c>
      <c r="G6318" s="18">
        <f t="shared" si="298"/>
        <v>0</v>
      </c>
    </row>
    <row r="6319" spans="1:7">
      <c r="A6319" t="e">
        <f>_xlfn.XLOOKUP(I6319,UTILIZADAS[Contacto1],UTILIZADAS[Source.Name],,0)</f>
        <v>#N/A</v>
      </c>
      <c r="B6319" s="18" t="e">
        <f>VLOOKUP(J6319,Ref!A:C,3,0)</f>
        <v>#N/A</v>
      </c>
      <c r="C6319" s="18" t="e">
        <f>VLOOKUP(J6319,Ref!A:D,4,0)</f>
        <v>#N/A</v>
      </c>
      <c r="D6319" s="18" t="str">
        <f t="shared" si="297"/>
        <v>00/ene</v>
      </c>
      <c r="E6319" s="18">
        <f t="shared" si="296"/>
        <v>0</v>
      </c>
      <c r="F6319" s="18">
        <v>1</v>
      </c>
      <c r="G6319" s="18">
        <f>IF(I6319=I6498,0,1)</f>
        <v>0</v>
      </c>
    </row>
    <row r="6320" spans="1:7">
      <c r="A6320" s="213" t="e">
        <f>_xlfn.XLOOKUP(I6320,UTILIZADAS[Contacto1],UTILIZADAS[Source.Name],,0)</f>
        <v>#N/A</v>
      </c>
      <c r="B6320" s="217" t="e">
        <f>VLOOKUP(J6320,Ref!A:C,3,0)</f>
        <v>#N/A</v>
      </c>
      <c r="C6320" s="217" t="e">
        <f>VLOOKUP(J6320,Ref!A:D,4,0)</f>
        <v>#N/A</v>
      </c>
      <c r="D6320" s="18" t="str">
        <f t="shared" ref="D6320:D6351" si="299">TEXT(H6320,"dd/mmm")</f>
        <v>00/ene</v>
      </c>
      <c r="E6320" s="217">
        <f t="shared" ref="E6320:E6351" si="300">+COUNTIF(I:I,I6320)</f>
        <v>0</v>
      </c>
      <c r="F6320" s="18">
        <v>1</v>
      </c>
      <c r="G6320" s="217">
        <f t="shared" ref="G6320:G6351" si="301">IF(I6320=I6321,0,1)</f>
        <v>0</v>
      </c>
    </row>
    <row r="6321" spans="1:7">
      <c r="A6321" s="213" t="e">
        <f>_xlfn.XLOOKUP(I6321,UTILIZADAS[Contacto1],UTILIZADAS[Source.Name],,0)</f>
        <v>#N/A</v>
      </c>
      <c r="B6321" s="217" t="e">
        <f>VLOOKUP(J6321,Ref!A:C,3,0)</f>
        <v>#N/A</v>
      </c>
      <c r="C6321" s="217" t="e">
        <f>VLOOKUP(J6321,Ref!A:D,4,0)</f>
        <v>#N/A</v>
      </c>
      <c r="D6321" s="18" t="str">
        <f t="shared" si="299"/>
        <v>00/ene</v>
      </c>
      <c r="E6321" s="217">
        <f t="shared" si="300"/>
        <v>0</v>
      </c>
      <c r="F6321" s="18">
        <v>1</v>
      </c>
      <c r="G6321" s="217">
        <f t="shared" si="301"/>
        <v>0</v>
      </c>
    </row>
    <row r="6322" spans="1:7">
      <c r="A6322" s="213" t="e">
        <f>_xlfn.XLOOKUP(I6322,UTILIZADAS[Contacto1],UTILIZADAS[Source.Name],,0)</f>
        <v>#N/A</v>
      </c>
      <c r="B6322" s="217" t="e">
        <f>VLOOKUP(J6322,Ref!A:C,3,0)</f>
        <v>#N/A</v>
      </c>
      <c r="C6322" s="217" t="e">
        <f>VLOOKUP(J6322,Ref!A:D,4,0)</f>
        <v>#N/A</v>
      </c>
      <c r="D6322" s="18" t="str">
        <f t="shared" si="299"/>
        <v>00/ene</v>
      </c>
      <c r="E6322" s="217">
        <f t="shared" si="300"/>
        <v>0</v>
      </c>
      <c r="F6322" s="18">
        <v>1</v>
      </c>
      <c r="G6322" s="217">
        <f t="shared" si="301"/>
        <v>0</v>
      </c>
    </row>
    <row r="6323" spans="1:7">
      <c r="A6323" s="213" t="e">
        <f>_xlfn.XLOOKUP(I6323,UTILIZADAS[Contacto1],UTILIZADAS[Source.Name],,0)</f>
        <v>#N/A</v>
      </c>
      <c r="B6323" s="217" t="e">
        <f>VLOOKUP(J6323,Ref!A:C,3,0)</f>
        <v>#N/A</v>
      </c>
      <c r="C6323" s="217" t="e">
        <f>VLOOKUP(J6323,Ref!A:D,4,0)</f>
        <v>#N/A</v>
      </c>
      <c r="D6323" s="18" t="str">
        <f t="shared" si="299"/>
        <v>00/ene</v>
      </c>
      <c r="E6323" s="217">
        <f t="shared" si="300"/>
        <v>0</v>
      </c>
      <c r="F6323" s="18">
        <v>1</v>
      </c>
      <c r="G6323" s="217">
        <f t="shared" si="301"/>
        <v>0</v>
      </c>
    </row>
    <row r="6324" spans="1:7">
      <c r="A6324" s="213" t="e">
        <f>_xlfn.XLOOKUP(I6324,UTILIZADAS[Contacto1],UTILIZADAS[Source.Name],,0)</f>
        <v>#N/A</v>
      </c>
      <c r="B6324" s="217" t="e">
        <f>VLOOKUP(J6324,Ref!A:C,3,0)</f>
        <v>#N/A</v>
      </c>
      <c r="C6324" s="217" t="e">
        <f>VLOOKUP(J6324,Ref!A:D,4,0)</f>
        <v>#N/A</v>
      </c>
      <c r="D6324" s="18" t="str">
        <f t="shared" si="299"/>
        <v>00/ene</v>
      </c>
      <c r="E6324" s="217">
        <f t="shared" si="300"/>
        <v>0</v>
      </c>
      <c r="F6324" s="18">
        <v>1</v>
      </c>
      <c r="G6324" s="217">
        <f t="shared" si="301"/>
        <v>0</v>
      </c>
    </row>
    <row r="6325" spans="1:7">
      <c r="A6325" s="213" t="e">
        <f>_xlfn.XLOOKUP(I6325,UTILIZADAS[Contacto1],UTILIZADAS[Source.Name],,0)</f>
        <v>#N/A</v>
      </c>
      <c r="B6325" s="217" t="e">
        <f>VLOOKUP(J6325,Ref!A:C,3,0)</f>
        <v>#N/A</v>
      </c>
      <c r="C6325" s="217" t="e">
        <f>VLOOKUP(J6325,Ref!A:D,4,0)</f>
        <v>#N/A</v>
      </c>
      <c r="D6325" s="18" t="str">
        <f t="shared" si="299"/>
        <v>00/ene</v>
      </c>
      <c r="E6325" s="217">
        <f t="shared" si="300"/>
        <v>0</v>
      </c>
      <c r="F6325" s="18">
        <v>1</v>
      </c>
      <c r="G6325" s="217">
        <f t="shared" si="301"/>
        <v>0</v>
      </c>
    </row>
    <row r="6326" spans="1:7">
      <c r="A6326" s="213" t="e">
        <f>_xlfn.XLOOKUP(I6326,UTILIZADAS[Contacto1],UTILIZADAS[Source.Name],,0)</f>
        <v>#N/A</v>
      </c>
      <c r="B6326" s="217" t="e">
        <f>VLOOKUP(J6326,Ref!A:C,3,0)</f>
        <v>#N/A</v>
      </c>
      <c r="C6326" s="217" t="e">
        <f>VLOOKUP(J6326,Ref!A:D,4,0)</f>
        <v>#N/A</v>
      </c>
      <c r="D6326" s="18" t="str">
        <f t="shared" si="299"/>
        <v>00/ene</v>
      </c>
      <c r="E6326" s="217">
        <f t="shared" si="300"/>
        <v>0</v>
      </c>
      <c r="F6326" s="18">
        <v>1</v>
      </c>
      <c r="G6326" s="217">
        <f t="shared" si="301"/>
        <v>0</v>
      </c>
    </row>
    <row r="6327" spans="1:7">
      <c r="A6327" s="213" t="e">
        <f>_xlfn.XLOOKUP(I6327,UTILIZADAS[Contacto1],UTILIZADAS[Source.Name],,0)</f>
        <v>#N/A</v>
      </c>
      <c r="B6327" s="217" t="e">
        <f>VLOOKUP(J6327,Ref!A:C,3,0)</f>
        <v>#N/A</v>
      </c>
      <c r="C6327" s="217" t="e">
        <f>VLOOKUP(J6327,Ref!A:D,4,0)</f>
        <v>#N/A</v>
      </c>
      <c r="D6327" s="18" t="str">
        <f t="shared" si="299"/>
        <v>00/ene</v>
      </c>
      <c r="E6327" s="217">
        <f t="shared" si="300"/>
        <v>0</v>
      </c>
      <c r="F6327" s="18">
        <v>1</v>
      </c>
      <c r="G6327" s="217">
        <f t="shared" si="301"/>
        <v>0</v>
      </c>
    </row>
    <row r="6328" spans="1:7">
      <c r="A6328" s="213" t="e">
        <f>_xlfn.XLOOKUP(I6328,UTILIZADAS[Contacto1],UTILIZADAS[Source.Name],,0)</f>
        <v>#N/A</v>
      </c>
      <c r="B6328" s="217" t="e">
        <f>VLOOKUP(J6328,Ref!A:C,3,0)</f>
        <v>#N/A</v>
      </c>
      <c r="C6328" s="217" t="e">
        <f>VLOOKUP(J6328,Ref!A:D,4,0)</f>
        <v>#N/A</v>
      </c>
      <c r="D6328" s="18" t="str">
        <f t="shared" si="299"/>
        <v>00/ene</v>
      </c>
      <c r="E6328" s="217">
        <f t="shared" si="300"/>
        <v>0</v>
      </c>
      <c r="F6328" s="18">
        <v>1</v>
      </c>
      <c r="G6328" s="217">
        <f t="shared" si="301"/>
        <v>0</v>
      </c>
    </row>
    <row r="6329" spans="1:7">
      <c r="A6329" s="213" t="e">
        <f>_xlfn.XLOOKUP(I6329,UTILIZADAS[Contacto1],UTILIZADAS[Source.Name],,0)</f>
        <v>#N/A</v>
      </c>
      <c r="B6329" s="217" t="e">
        <f>VLOOKUP(J6329,Ref!A:C,3,0)</f>
        <v>#N/A</v>
      </c>
      <c r="C6329" s="217" t="e">
        <f>VLOOKUP(J6329,Ref!A:D,4,0)</f>
        <v>#N/A</v>
      </c>
      <c r="D6329" s="18" t="str">
        <f t="shared" si="299"/>
        <v>00/ene</v>
      </c>
      <c r="E6329" s="217">
        <f t="shared" si="300"/>
        <v>0</v>
      </c>
      <c r="F6329" s="18">
        <v>1</v>
      </c>
      <c r="G6329" s="217">
        <f t="shared" si="301"/>
        <v>0</v>
      </c>
    </row>
    <row r="6330" spans="1:7">
      <c r="A6330" s="213" t="e">
        <f>_xlfn.XLOOKUP(I6330,UTILIZADAS[Contacto1],UTILIZADAS[Source.Name],,0)</f>
        <v>#N/A</v>
      </c>
      <c r="B6330" s="217" t="e">
        <f>VLOOKUP(J6330,Ref!A:C,3,0)</f>
        <v>#N/A</v>
      </c>
      <c r="C6330" s="217" t="e">
        <f>VLOOKUP(J6330,Ref!A:D,4,0)</f>
        <v>#N/A</v>
      </c>
      <c r="D6330" s="18" t="str">
        <f t="shared" si="299"/>
        <v>00/ene</v>
      </c>
      <c r="E6330" s="217">
        <f t="shared" si="300"/>
        <v>0</v>
      </c>
      <c r="F6330" s="18">
        <v>1</v>
      </c>
      <c r="G6330" s="217">
        <f t="shared" si="301"/>
        <v>0</v>
      </c>
    </row>
    <row r="6331" spans="1:7">
      <c r="A6331" s="213" t="e">
        <f>_xlfn.XLOOKUP(I6331,UTILIZADAS[Contacto1],UTILIZADAS[Source.Name],,0)</f>
        <v>#N/A</v>
      </c>
      <c r="B6331" s="217" t="e">
        <f>VLOOKUP(J6331,Ref!A:C,3,0)</f>
        <v>#N/A</v>
      </c>
      <c r="C6331" s="217" t="e">
        <f>VLOOKUP(J6331,Ref!A:D,4,0)</f>
        <v>#N/A</v>
      </c>
      <c r="D6331" s="18" t="str">
        <f t="shared" si="299"/>
        <v>00/ene</v>
      </c>
      <c r="E6331" s="217">
        <f t="shared" si="300"/>
        <v>0</v>
      </c>
      <c r="F6331" s="18">
        <v>1</v>
      </c>
      <c r="G6331" s="217">
        <f t="shared" si="301"/>
        <v>0</v>
      </c>
    </row>
    <row r="6332" spans="1:7">
      <c r="A6332" s="213" t="e">
        <f>_xlfn.XLOOKUP(I6332,UTILIZADAS[Contacto1],UTILIZADAS[Source.Name],,0)</f>
        <v>#N/A</v>
      </c>
      <c r="B6332" s="217" t="e">
        <f>VLOOKUP(J6332,Ref!A:C,3,0)</f>
        <v>#N/A</v>
      </c>
      <c r="C6332" s="217" t="e">
        <f>VLOOKUP(J6332,Ref!A:D,4,0)</f>
        <v>#N/A</v>
      </c>
      <c r="D6332" s="18" t="str">
        <f t="shared" si="299"/>
        <v>00/ene</v>
      </c>
      <c r="E6332" s="217">
        <f t="shared" si="300"/>
        <v>0</v>
      </c>
      <c r="F6332" s="18">
        <v>1</v>
      </c>
      <c r="G6332" s="217">
        <f t="shared" si="301"/>
        <v>0</v>
      </c>
    </row>
    <row r="6333" spans="1:7">
      <c r="A6333" s="213" t="e">
        <f>_xlfn.XLOOKUP(I6333,UTILIZADAS[Contacto1],UTILIZADAS[Source.Name],,0)</f>
        <v>#N/A</v>
      </c>
      <c r="B6333" s="217" t="e">
        <f>VLOOKUP(J6333,Ref!A:C,3,0)</f>
        <v>#N/A</v>
      </c>
      <c r="C6333" s="217" t="e">
        <f>VLOOKUP(J6333,Ref!A:D,4,0)</f>
        <v>#N/A</v>
      </c>
      <c r="D6333" s="18" t="str">
        <f t="shared" si="299"/>
        <v>00/ene</v>
      </c>
      <c r="E6333" s="217">
        <f t="shared" si="300"/>
        <v>0</v>
      </c>
      <c r="F6333" s="18">
        <v>1</v>
      </c>
      <c r="G6333" s="217">
        <f t="shared" si="301"/>
        <v>0</v>
      </c>
    </row>
    <row r="6334" spans="1:7">
      <c r="A6334" s="213" t="e">
        <f>_xlfn.XLOOKUP(I6334,UTILIZADAS[Contacto1],UTILIZADAS[Source.Name],,0)</f>
        <v>#N/A</v>
      </c>
      <c r="B6334" s="217" t="e">
        <f>VLOOKUP(J6334,Ref!A:C,3,0)</f>
        <v>#N/A</v>
      </c>
      <c r="C6334" s="217" t="e">
        <f>VLOOKUP(J6334,Ref!A:D,4,0)</f>
        <v>#N/A</v>
      </c>
      <c r="D6334" s="18" t="str">
        <f t="shared" si="299"/>
        <v>00/ene</v>
      </c>
      <c r="E6334" s="217">
        <f t="shared" si="300"/>
        <v>0</v>
      </c>
      <c r="F6334" s="18">
        <v>1</v>
      </c>
      <c r="G6334" s="217">
        <f t="shared" si="301"/>
        <v>0</v>
      </c>
    </row>
    <row r="6335" spans="1:7">
      <c r="A6335" s="213" t="e">
        <f>_xlfn.XLOOKUP(I6335,UTILIZADAS[Contacto1],UTILIZADAS[Source.Name],,0)</f>
        <v>#N/A</v>
      </c>
      <c r="B6335" s="217" t="e">
        <f>VLOOKUP(J6335,Ref!A:C,3,0)</f>
        <v>#N/A</v>
      </c>
      <c r="C6335" s="217" t="e">
        <f>VLOOKUP(J6335,Ref!A:D,4,0)</f>
        <v>#N/A</v>
      </c>
      <c r="D6335" s="18" t="str">
        <f t="shared" si="299"/>
        <v>00/ene</v>
      </c>
      <c r="E6335" s="217">
        <f t="shared" si="300"/>
        <v>0</v>
      </c>
      <c r="F6335" s="18">
        <v>1</v>
      </c>
      <c r="G6335" s="217">
        <f t="shared" si="301"/>
        <v>0</v>
      </c>
    </row>
    <row r="6336" spans="1:7">
      <c r="A6336" s="213" t="e">
        <f>_xlfn.XLOOKUP(I6336,UTILIZADAS[Contacto1],UTILIZADAS[Source.Name],,0)</f>
        <v>#N/A</v>
      </c>
      <c r="B6336" s="217" t="e">
        <f>VLOOKUP(J6336,Ref!A:C,3,0)</f>
        <v>#N/A</v>
      </c>
      <c r="C6336" s="217" t="e">
        <f>VLOOKUP(J6336,Ref!A:D,4,0)</f>
        <v>#N/A</v>
      </c>
      <c r="D6336" s="18" t="str">
        <f t="shared" si="299"/>
        <v>00/ene</v>
      </c>
      <c r="E6336" s="217">
        <f t="shared" si="300"/>
        <v>0</v>
      </c>
      <c r="F6336" s="18">
        <v>1</v>
      </c>
      <c r="G6336" s="217">
        <f t="shared" si="301"/>
        <v>0</v>
      </c>
    </row>
    <row r="6337" spans="1:7">
      <c r="A6337" s="213" t="e">
        <f>_xlfn.XLOOKUP(I6337,UTILIZADAS[Contacto1],UTILIZADAS[Source.Name],,0)</f>
        <v>#N/A</v>
      </c>
      <c r="B6337" s="217" t="e">
        <f>VLOOKUP(J6337,Ref!A:C,3,0)</f>
        <v>#N/A</v>
      </c>
      <c r="C6337" s="217" t="e">
        <f>VLOOKUP(J6337,Ref!A:D,4,0)</f>
        <v>#N/A</v>
      </c>
      <c r="D6337" s="18" t="str">
        <f t="shared" si="299"/>
        <v>00/ene</v>
      </c>
      <c r="E6337" s="217">
        <f t="shared" si="300"/>
        <v>0</v>
      </c>
      <c r="F6337" s="18">
        <v>1</v>
      </c>
      <c r="G6337" s="217">
        <f t="shared" si="301"/>
        <v>0</v>
      </c>
    </row>
    <row r="6338" spans="1:7">
      <c r="A6338" s="213" t="e">
        <f>_xlfn.XLOOKUP(I6338,UTILIZADAS[Contacto1],UTILIZADAS[Source.Name],,0)</f>
        <v>#N/A</v>
      </c>
      <c r="B6338" s="217" t="e">
        <f>VLOOKUP(J6338,Ref!A:C,3,0)</f>
        <v>#N/A</v>
      </c>
      <c r="C6338" s="217" t="e">
        <f>VLOOKUP(J6338,Ref!A:D,4,0)</f>
        <v>#N/A</v>
      </c>
      <c r="D6338" s="18" t="str">
        <f t="shared" si="299"/>
        <v>00/ene</v>
      </c>
      <c r="E6338" s="217">
        <f t="shared" si="300"/>
        <v>0</v>
      </c>
      <c r="F6338" s="18">
        <v>1</v>
      </c>
      <c r="G6338" s="217">
        <f t="shared" si="301"/>
        <v>0</v>
      </c>
    </row>
    <row r="6339" spans="1:7">
      <c r="A6339" s="213" t="e">
        <f>_xlfn.XLOOKUP(I6339,UTILIZADAS[Contacto1],UTILIZADAS[Source.Name],,0)</f>
        <v>#N/A</v>
      </c>
      <c r="B6339" s="217" t="e">
        <f>VLOOKUP(J6339,Ref!A:C,3,0)</f>
        <v>#N/A</v>
      </c>
      <c r="C6339" s="217" t="e">
        <f>VLOOKUP(J6339,Ref!A:D,4,0)</f>
        <v>#N/A</v>
      </c>
      <c r="D6339" s="18" t="str">
        <f t="shared" si="299"/>
        <v>00/ene</v>
      </c>
      <c r="E6339" s="217">
        <f t="shared" si="300"/>
        <v>0</v>
      </c>
      <c r="F6339" s="18">
        <v>1</v>
      </c>
      <c r="G6339" s="217">
        <f t="shared" si="301"/>
        <v>0</v>
      </c>
    </row>
    <row r="6340" spans="1:7">
      <c r="A6340" s="213" t="e">
        <f>_xlfn.XLOOKUP(I6340,UTILIZADAS[Contacto1],UTILIZADAS[Source.Name],,0)</f>
        <v>#N/A</v>
      </c>
      <c r="B6340" s="217" t="e">
        <f>VLOOKUP(J6340,Ref!A:C,3,0)</f>
        <v>#N/A</v>
      </c>
      <c r="C6340" s="217" t="e">
        <f>VLOOKUP(J6340,Ref!A:D,4,0)</f>
        <v>#N/A</v>
      </c>
      <c r="D6340" s="18" t="str">
        <f t="shared" si="299"/>
        <v>00/ene</v>
      </c>
      <c r="E6340" s="217">
        <f t="shared" si="300"/>
        <v>0</v>
      </c>
      <c r="F6340" s="18">
        <v>1</v>
      </c>
      <c r="G6340" s="217">
        <f t="shared" si="301"/>
        <v>0</v>
      </c>
    </row>
    <row r="6341" spans="1:7">
      <c r="A6341" s="213" t="e">
        <f>_xlfn.XLOOKUP(I6341,UTILIZADAS[Contacto1],UTILIZADAS[Source.Name],,0)</f>
        <v>#N/A</v>
      </c>
      <c r="B6341" s="217" t="e">
        <f>VLOOKUP(J6341,Ref!A:C,3,0)</f>
        <v>#N/A</v>
      </c>
      <c r="C6341" s="217" t="e">
        <f>VLOOKUP(J6341,Ref!A:D,4,0)</f>
        <v>#N/A</v>
      </c>
      <c r="D6341" s="18" t="str">
        <f t="shared" si="299"/>
        <v>00/ene</v>
      </c>
      <c r="E6341" s="217">
        <f t="shared" si="300"/>
        <v>0</v>
      </c>
      <c r="F6341" s="18">
        <v>1</v>
      </c>
      <c r="G6341" s="217">
        <f t="shared" si="301"/>
        <v>0</v>
      </c>
    </row>
    <row r="6342" spans="1:7">
      <c r="A6342" s="213" t="e">
        <f>_xlfn.XLOOKUP(I6342,UTILIZADAS[Contacto1],UTILIZADAS[Source.Name],,0)</f>
        <v>#N/A</v>
      </c>
      <c r="B6342" s="217" t="e">
        <f>VLOOKUP(J6342,Ref!A:C,3,0)</f>
        <v>#N/A</v>
      </c>
      <c r="C6342" s="217" t="e">
        <f>VLOOKUP(J6342,Ref!A:D,4,0)</f>
        <v>#N/A</v>
      </c>
      <c r="D6342" s="18" t="str">
        <f t="shared" si="299"/>
        <v>00/ene</v>
      </c>
      <c r="E6342" s="217">
        <f t="shared" si="300"/>
        <v>0</v>
      </c>
      <c r="F6342" s="18">
        <v>1</v>
      </c>
      <c r="G6342" s="217">
        <f t="shared" si="301"/>
        <v>0</v>
      </c>
    </row>
    <row r="6343" spans="1:7">
      <c r="A6343" s="213" t="e">
        <f>_xlfn.XLOOKUP(I6343,UTILIZADAS[Contacto1],UTILIZADAS[Source.Name],,0)</f>
        <v>#N/A</v>
      </c>
      <c r="B6343" s="217" t="e">
        <f>VLOOKUP(J6343,Ref!A:C,3,0)</f>
        <v>#N/A</v>
      </c>
      <c r="C6343" s="217" t="e">
        <f>VLOOKUP(J6343,Ref!A:D,4,0)</f>
        <v>#N/A</v>
      </c>
      <c r="D6343" s="18" t="str">
        <f t="shared" si="299"/>
        <v>00/ene</v>
      </c>
      <c r="E6343" s="217">
        <f t="shared" si="300"/>
        <v>0</v>
      </c>
      <c r="F6343" s="18">
        <v>1</v>
      </c>
      <c r="G6343" s="217">
        <f t="shared" si="301"/>
        <v>0</v>
      </c>
    </row>
    <row r="6344" spans="1:7">
      <c r="A6344" s="213" t="e">
        <f>_xlfn.XLOOKUP(I6344,UTILIZADAS[Contacto1],UTILIZADAS[Source.Name],,0)</f>
        <v>#N/A</v>
      </c>
      <c r="B6344" s="217" t="e">
        <f>VLOOKUP(J6344,Ref!A:C,3,0)</f>
        <v>#N/A</v>
      </c>
      <c r="C6344" s="217" t="e">
        <f>VLOOKUP(J6344,Ref!A:D,4,0)</f>
        <v>#N/A</v>
      </c>
      <c r="D6344" s="18" t="str">
        <f t="shared" si="299"/>
        <v>00/ene</v>
      </c>
      <c r="E6344" s="217">
        <f t="shared" si="300"/>
        <v>0</v>
      </c>
      <c r="F6344" s="18">
        <v>1</v>
      </c>
      <c r="G6344" s="217">
        <f t="shared" si="301"/>
        <v>0</v>
      </c>
    </row>
    <row r="6345" spans="1:7">
      <c r="A6345" s="213" t="e">
        <f>_xlfn.XLOOKUP(I6345,UTILIZADAS[Contacto1],UTILIZADAS[Source.Name],,0)</f>
        <v>#N/A</v>
      </c>
      <c r="B6345" s="217" t="e">
        <f>VLOOKUP(J6345,Ref!A:C,3,0)</f>
        <v>#N/A</v>
      </c>
      <c r="C6345" s="217" t="e">
        <f>VLOOKUP(J6345,Ref!A:D,4,0)</f>
        <v>#N/A</v>
      </c>
      <c r="D6345" s="18" t="str">
        <f t="shared" si="299"/>
        <v>00/ene</v>
      </c>
      <c r="E6345" s="217">
        <f t="shared" si="300"/>
        <v>0</v>
      </c>
      <c r="F6345" s="18">
        <v>1</v>
      </c>
      <c r="G6345" s="217">
        <f t="shared" si="301"/>
        <v>0</v>
      </c>
    </row>
    <row r="6346" spans="1:7">
      <c r="A6346" s="213" t="e">
        <f>_xlfn.XLOOKUP(I6346,UTILIZADAS[Contacto1],UTILIZADAS[Source.Name],,0)</f>
        <v>#N/A</v>
      </c>
      <c r="B6346" s="217" t="e">
        <f>VLOOKUP(J6346,Ref!A:C,3,0)</f>
        <v>#N/A</v>
      </c>
      <c r="C6346" s="217" t="e">
        <f>VLOOKUP(J6346,Ref!A:D,4,0)</f>
        <v>#N/A</v>
      </c>
      <c r="D6346" s="18" t="str">
        <f t="shared" si="299"/>
        <v>00/ene</v>
      </c>
      <c r="E6346" s="217">
        <f t="shared" si="300"/>
        <v>0</v>
      </c>
      <c r="F6346" s="18">
        <v>1</v>
      </c>
      <c r="G6346" s="217">
        <f t="shared" si="301"/>
        <v>0</v>
      </c>
    </row>
    <row r="6347" spans="1:7">
      <c r="A6347" s="213" t="e">
        <f>_xlfn.XLOOKUP(I6347,UTILIZADAS[Contacto1],UTILIZADAS[Source.Name],,0)</f>
        <v>#N/A</v>
      </c>
      <c r="B6347" s="217" t="e">
        <f>VLOOKUP(J6347,Ref!A:C,3,0)</f>
        <v>#N/A</v>
      </c>
      <c r="C6347" s="217" t="e">
        <f>VLOOKUP(J6347,Ref!A:D,4,0)</f>
        <v>#N/A</v>
      </c>
      <c r="D6347" s="18" t="str">
        <f t="shared" si="299"/>
        <v>00/ene</v>
      </c>
      <c r="E6347" s="217">
        <f t="shared" si="300"/>
        <v>0</v>
      </c>
      <c r="F6347" s="18">
        <v>1</v>
      </c>
      <c r="G6347" s="217">
        <f t="shared" si="301"/>
        <v>0</v>
      </c>
    </row>
    <row r="6348" spans="1:7">
      <c r="A6348" s="213" t="e">
        <f>_xlfn.XLOOKUP(I6348,UTILIZADAS[Contacto1],UTILIZADAS[Source.Name],,0)</f>
        <v>#N/A</v>
      </c>
      <c r="B6348" s="217" t="e">
        <f>VLOOKUP(J6348,Ref!A:C,3,0)</f>
        <v>#N/A</v>
      </c>
      <c r="C6348" s="217" t="e">
        <f>VLOOKUP(J6348,Ref!A:D,4,0)</f>
        <v>#N/A</v>
      </c>
      <c r="D6348" s="18" t="str">
        <f t="shared" si="299"/>
        <v>00/ene</v>
      </c>
      <c r="E6348" s="217">
        <f t="shared" si="300"/>
        <v>0</v>
      </c>
      <c r="F6348" s="18">
        <v>1</v>
      </c>
      <c r="G6348" s="217">
        <f t="shared" si="301"/>
        <v>0</v>
      </c>
    </row>
    <row r="6349" spans="1:7">
      <c r="A6349" s="213" t="e">
        <f>_xlfn.XLOOKUP(I6349,UTILIZADAS[Contacto1],UTILIZADAS[Source.Name],,0)</f>
        <v>#N/A</v>
      </c>
      <c r="B6349" s="217" t="e">
        <f>VLOOKUP(J6349,Ref!A:C,3,0)</f>
        <v>#N/A</v>
      </c>
      <c r="C6349" s="217" t="e">
        <f>VLOOKUP(J6349,Ref!A:D,4,0)</f>
        <v>#N/A</v>
      </c>
      <c r="D6349" s="18" t="str">
        <f t="shared" si="299"/>
        <v>00/ene</v>
      </c>
      <c r="E6349" s="217">
        <f t="shared" si="300"/>
        <v>0</v>
      </c>
      <c r="F6349" s="18">
        <v>1</v>
      </c>
      <c r="G6349" s="217">
        <f t="shared" si="301"/>
        <v>0</v>
      </c>
    </row>
    <row r="6350" spans="1:7">
      <c r="A6350" s="213" t="e">
        <f>_xlfn.XLOOKUP(I6350,UTILIZADAS[Contacto1],UTILIZADAS[Source.Name],,0)</f>
        <v>#N/A</v>
      </c>
      <c r="B6350" s="217" t="e">
        <f>VLOOKUP(J6350,Ref!A:C,3,0)</f>
        <v>#N/A</v>
      </c>
      <c r="C6350" s="217" t="e">
        <f>VLOOKUP(J6350,Ref!A:D,4,0)</f>
        <v>#N/A</v>
      </c>
      <c r="D6350" s="18" t="str">
        <f t="shared" si="299"/>
        <v>00/ene</v>
      </c>
      <c r="E6350" s="217">
        <f t="shared" si="300"/>
        <v>0</v>
      </c>
      <c r="F6350" s="18">
        <v>1</v>
      </c>
      <c r="G6350" s="217">
        <f t="shared" si="301"/>
        <v>0</v>
      </c>
    </row>
    <row r="6351" spans="1:7">
      <c r="A6351" s="213" t="e">
        <f>_xlfn.XLOOKUP(I6351,UTILIZADAS[Contacto1],UTILIZADAS[Source.Name],,0)</f>
        <v>#N/A</v>
      </c>
      <c r="B6351" s="217" t="e">
        <f>VLOOKUP(J6351,Ref!A:C,3,0)</f>
        <v>#N/A</v>
      </c>
      <c r="C6351" s="217" t="e">
        <f>VLOOKUP(J6351,Ref!A:D,4,0)</f>
        <v>#N/A</v>
      </c>
      <c r="D6351" s="18" t="str">
        <f t="shared" si="299"/>
        <v>00/ene</v>
      </c>
      <c r="E6351" s="217">
        <f t="shared" si="300"/>
        <v>0</v>
      </c>
      <c r="F6351" s="18">
        <v>1</v>
      </c>
      <c r="G6351" s="217">
        <f t="shared" si="301"/>
        <v>0</v>
      </c>
    </row>
    <row r="6352" spans="1:7">
      <c r="A6352" s="213" t="e">
        <f>_xlfn.XLOOKUP(I6352,UTILIZADAS[Contacto1],UTILIZADAS[Source.Name],,0)</f>
        <v>#N/A</v>
      </c>
      <c r="B6352" s="217" t="e">
        <f>VLOOKUP(J6352,Ref!A:C,3,0)</f>
        <v>#N/A</v>
      </c>
      <c r="C6352" s="217" t="e">
        <f>VLOOKUP(J6352,Ref!A:D,4,0)</f>
        <v>#N/A</v>
      </c>
      <c r="D6352" s="18" t="str">
        <f t="shared" ref="D6352:D6383" si="302">TEXT(H6352,"dd/mmm")</f>
        <v>00/ene</v>
      </c>
      <c r="E6352" s="217">
        <f t="shared" ref="E6352:E6383" si="303">+COUNTIF(I:I,I6352)</f>
        <v>0</v>
      </c>
      <c r="F6352" s="18">
        <v>1</v>
      </c>
      <c r="G6352" s="217">
        <f t="shared" ref="G6352:G6383" si="304">IF(I6352=I6353,0,1)</f>
        <v>0</v>
      </c>
    </row>
    <row r="6353" spans="1:7">
      <c r="A6353" s="213" t="e">
        <f>_xlfn.XLOOKUP(I6353,UTILIZADAS[Contacto1],UTILIZADAS[Source.Name],,0)</f>
        <v>#N/A</v>
      </c>
      <c r="B6353" s="217" t="e">
        <f>VLOOKUP(J6353,Ref!A:C,3,0)</f>
        <v>#N/A</v>
      </c>
      <c r="C6353" s="217" t="e">
        <f>VLOOKUP(J6353,Ref!A:D,4,0)</f>
        <v>#N/A</v>
      </c>
      <c r="D6353" s="18" t="str">
        <f t="shared" si="302"/>
        <v>00/ene</v>
      </c>
      <c r="E6353" s="217">
        <f t="shared" si="303"/>
        <v>0</v>
      </c>
      <c r="F6353" s="18">
        <v>1</v>
      </c>
      <c r="G6353" s="217">
        <f t="shared" si="304"/>
        <v>0</v>
      </c>
    </row>
    <row r="6354" spans="1:7">
      <c r="A6354" s="213" t="e">
        <f>_xlfn.XLOOKUP(I6354,UTILIZADAS[Contacto1],UTILIZADAS[Source.Name],,0)</f>
        <v>#N/A</v>
      </c>
      <c r="B6354" s="217" t="e">
        <f>VLOOKUP(J6354,Ref!A:C,3,0)</f>
        <v>#N/A</v>
      </c>
      <c r="C6354" s="217" t="e">
        <f>VLOOKUP(J6354,Ref!A:D,4,0)</f>
        <v>#N/A</v>
      </c>
      <c r="D6354" s="18" t="str">
        <f t="shared" si="302"/>
        <v>00/ene</v>
      </c>
      <c r="E6354" s="217">
        <f t="shared" si="303"/>
        <v>0</v>
      </c>
      <c r="F6354" s="18">
        <v>1</v>
      </c>
      <c r="G6354" s="217">
        <f t="shared" si="304"/>
        <v>0</v>
      </c>
    </row>
    <row r="6355" spans="1:7">
      <c r="A6355" s="213" t="e">
        <f>_xlfn.XLOOKUP(I6355,UTILIZADAS[Contacto1],UTILIZADAS[Source.Name],,0)</f>
        <v>#N/A</v>
      </c>
      <c r="B6355" s="217" t="e">
        <f>VLOOKUP(J6355,Ref!A:C,3,0)</f>
        <v>#N/A</v>
      </c>
      <c r="C6355" s="217" t="e">
        <f>VLOOKUP(J6355,Ref!A:D,4,0)</f>
        <v>#N/A</v>
      </c>
      <c r="D6355" s="18" t="str">
        <f t="shared" si="302"/>
        <v>00/ene</v>
      </c>
      <c r="E6355" s="217">
        <f t="shared" si="303"/>
        <v>0</v>
      </c>
      <c r="F6355" s="18">
        <v>1</v>
      </c>
      <c r="G6355" s="217">
        <f t="shared" si="304"/>
        <v>0</v>
      </c>
    </row>
    <row r="6356" spans="1:7">
      <c r="A6356" s="213" t="e">
        <f>_xlfn.XLOOKUP(I6356,UTILIZADAS[Contacto1],UTILIZADAS[Source.Name],,0)</f>
        <v>#N/A</v>
      </c>
      <c r="B6356" s="217" t="e">
        <f>VLOOKUP(J6356,Ref!A:C,3,0)</f>
        <v>#N/A</v>
      </c>
      <c r="C6356" s="217" t="e">
        <f>VLOOKUP(J6356,Ref!A:D,4,0)</f>
        <v>#N/A</v>
      </c>
      <c r="D6356" s="18" t="str">
        <f t="shared" si="302"/>
        <v>00/ene</v>
      </c>
      <c r="E6356" s="217">
        <f t="shared" si="303"/>
        <v>0</v>
      </c>
      <c r="F6356" s="18">
        <v>1</v>
      </c>
      <c r="G6356" s="217">
        <f t="shared" si="304"/>
        <v>0</v>
      </c>
    </row>
    <row r="6357" spans="1:7">
      <c r="A6357" s="213" t="e">
        <f>_xlfn.XLOOKUP(I6357,UTILIZADAS[Contacto1],UTILIZADAS[Source.Name],,0)</f>
        <v>#N/A</v>
      </c>
      <c r="B6357" s="217" t="e">
        <f>VLOOKUP(J6357,Ref!A:C,3,0)</f>
        <v>#N/A</v>
      </c>
      <c r="C6357" s="217" t="e">
        <f>VLOOKUP(J6357,Ref!A:D,4,0)</f>
        <v>#N/A</v>
      </c>
      <c r="D6357" s="18" t="str">
        <f t="shared" si="302"/>
        <v>00/ene</v>
      </c>
      <c r="E6357" s="217">
        <f t="shared" si="303"/>
        <v>0</v>
      </c>
      <c r="F6357" s="18">
        <v>1</v>
      </c>
      <c r="G6357" s="217">
        <f t="shared" si="304"/>
        <v>0</v>
      </c>
    </row>
    <row r="6358" spans="1:7">
      <c r="A6358" s="213" t="e">
        <f>_xlfn.XLOOKUP(I6358,UTILIZADAS[Contacto1],UTILIZADAS[Source.Name],,0)</f>
        <v>#N/A</v>
      </c>
      <c r="B6358" s="217" t="e">
        <f>VLOOKUP(J6358,Ref!A:C,3,0)</f>
        <v>#N/A</v>
      </c>
      <c r="C6358" s="217" t="e">
        <f>VLOOKUP(J6358,Ref!A:D,4,0)</f>
        <v>#N/A</v>
      </c>
      <c r="D6358" s="18" t="str">
        <f t="shared" si="302"/>
        <v>00/ene</v>
      </c>
      <c r="E6358" s="217">
        <f t="shared" si="303"/>
        <v>0</v>
      </c>
      <c r="F6358" s="18">
        <v>1</v>
      </c>
      <c r="G6358" s="217">
        <f t="shared" si="304"/>
        <v>0</v>
      </c>
    </row>
    <row r="6359" spans="1:7">
      <c r="A6359" s="213" t="e">
        <f>_xlfn.XLOOKUP(I6359,UTILIZADAS[Contacto1],UTILIZADAS[Source.Name],,0)</f>
        <v>#N/A</v>
      </c>
      <c r="B6359" s="217" t="e">
        <f>VLOOKUP(J6359,Ref!A:C,3,0)</f>
        <v>#N/A</v>
      </c>
      <c r="C6359" s="217" t="e">
        <f>VLOOKUP(J6359,Ref!A:D,4,0)</f>
        <v>#N/A</v>
      </c>
      <c r="D6359" s="18" t="str">
        <f t="shared" si="302"/>
        <v>00/ene</v>
      </c>
      <c r="E6359" s="217">
        <f t="shared" si="303"/>
        <v>0</v>
      </c>
      <c r="F6359" s="18">
        <v>1</v>
      </c>
      <c r="G6359" s="217">
        <f t="shared" si="304"/>
        <v>0</v>
      </c>
    </row>
    <row r="6360" spans="1:7">
      <c r="A6360" s="213" t="e">
        <f>_xlfn.XLOOKUP(I6360,UTILIZADAS[Contacto1],UTILIZADAS[Source.Name],,0)</f>
        <v>#N/A</v>
      </c>
      <c r="B6360" s="217" t="e">
        <f>VLOOKUP(J6360,Ref!A:C,3,0)</f>
        <v>#N/A</v>
      </c>
      <c r="C6360" s="217" t="e">
        <f>VLOOKUP(J6360,Ref!A:D,4,0)</f>
        <v>#N/A</v>
      </c>
      <c r="D6360" s="18" t="str">
        <f t="shared" si="302"/>
        <v>00/ene</v>
      </c>
      <c r="E6360" s="217">
        <f t="shared" si="303"/>
        <v>0</v>
      </c>
      <c r="F6360" s="18">
        <v>1</v>
      </c>
      <c r="G6360" s="217">
        <f t="shared" si="304"/>
        <v>0</v>
      </c>
    </row>
    <row r="6361" spans="1:7">
      <c r="A6361" s="213" t="e">
        <f>_xlfn.XLOOKUP(I6361,UTILIZADAS[Contacto1],UTILIZADAS[Source.Name],,0)</f>
        <v>#N/A</v>
      </c>
      <c r="B6361" s="217" t="e">
        <f>VLOOKUP(J6361,Ref!A:C,3,0)</f>
        <v>#N/A</v>
      </c>
      <c r="C6361" s="217" t="e">
        <f>VLOOKUP(J6361,Ref!A:D,4,0)</f>
        <v>#N/A</v>
      </c>
      <c r="D6361" s="18" t="str">
        <f t="shared" si="302"/>
        <v>00/ene</v>
      </c>
      <c r="E6361" s="217">
        <f t="shared" si="303"/>
        <v>0</v>
      </c>
      <c r="F6361" s="18">
        <v>1</v>
      </c>
      <c r="G6361" s="217">
        <f t="shared" si="304"/>
        <v>0</v>
      </c>
    </row>
    <row r="6362" spans="1:7">
      <c r="A6362" s="213" t="e">
        <f>_xlfn.XLOOKUP(I6362,UTILIZADAS[Contacto1],UTILIZADAS[Source.Name],,0)</f>
        <v>#N/A</v>
      </c>
      <c r="B6362" s="217" t="e">
        <f>VLOOKUP(J6362,Ref!A:C,3,0)</f>
        <v>#N/A</v>
      </c>
      <c r="C6362" s="217" t="e">
        <f>VLOOKUP(J6362,Ref!A:D,4,0)</f>
        <v>#N/A</v>
      </c>
      <c r="D6362" s="18" t="str">
        <f t="shared" si="302"/>
        <v>00/ene</v>
      </c>
      <c r="E6362" s="217">
        <f t="shared" si="303"/>
        <v>0</v>
      </c>
      <c r="F6362" s="18">
        <v>1</v>
      </c>
      <c r="G6362" s="217">
        <f t="shared" si="304"/>
        <v>0</v>
      </c>
    </row>
    <row r="6363" spans="1:7">
      <c r="A6363" s="213" t="e">
        <f>_xlfn.XLOOKUP(I6363,UTILIZADAS[Contacto1],UTILIZADAS[Source.Name],,0)</f>
        <v>#N/A</v>
      </c>
      <c r="B6363" s="217" t="e">
        <f>VLOOKUP(J6363,Ref!A:C,3,0)</f>
        <v>#N/A</v>
      </c>
      <c r="C6363" s="217" t="e">
        <f>VLOOKUP(J6363,Ref!A:D,4,0)</f>
        <v>#N/A</v>
      </c>
      <c r="D6363" s="18" t="str">
        <f t="shared" si="302"/>
        <v>00/ene</v>
      </c>
      <c r="E6363" s="217">
        <f t="shared" si="303"/>
        <v>0</v>
      </c>
      <c r="F6363" s="18">
        <v>1</v>
      </c>
      <c r="G6363" s="217">
        <f t="shared" si="304"/>
        <v>0</v>
      </c>
    </row>
    <row r="6364" spans="1:7">
      <c r="A6364" s="213" t="e">
        <f>_xlfn.XLOOKUP(I6364,UTILIZADAS[Contacto1],UTILIZADAS[Source.Name],,0)</f>
        <v>#N/A</v>
      </c>
      <c r="B6364" s="217" t="e">
        <f>VLOOKUP(J6364,Ref!A:C,3,0)</f>
        <v>#N/A</v>
      </c>
      <c r="C6364" s="217" t="e">
        <f>VLOOKUP(J6364,Ref!A:D,4,0)</f>
        <v>#N/A</v>
      </c>
      <c r="D6364" s="18" t="str">
        <f t="shared" si="302"/>
        <v>00/ene</v>
      </c>
      <c r="E6364" s="217">
        <f t="shared" si="303"/>
        <v>0</v>
      </c>
      <c r="F6364" s="18">
        <v>1</v>
      </c>
      <c r="G6364" s="217">
        <f t="shared" si="304"/>
        <v>0</v>
      </c>
    </row>
    <row r="6365" spans="1:7">
      <c r="A6365" s="213" t="e">
        <f>_xlfn.XLOOKUP(I6365,UTILIZADAS[Contacto1],UTILIZADAS[Source.Name],,0)</f>
        <v>#N/A</v>
      </c>
      <c r="B6365" s="217" t="e">
        <f>VLOOKUP(J6365,Ref!A:C,3,0)</f>
        <v>#N/A</v>
      </c>
      <c r="C6365" s="217" t="e">
        <f>VLOOKUP(J6365,Ref!A:D,4,0)</f>
        <v>#N/A</v>
      </c>
      <c r="D6365" s="18" t="str">
        <f t="shared" si="302"/>
        <v>00/ene</v>
      </c>
      <c r="E6365" s="217">
        <f t="shared" si="303"/>
        <v>0</v>
      </c>
      <c r="F6365" s="18">
        <v>1</v>
      </c>
      <c r="G6365" s="217">
        <f t="shared" si="304"/>
        <v>0</v>
      </c>
    </row>
    <row r="6366" spans="1:7">
      <c r="A6366" s="213" t="e">
        <f>_xlfn.XLOOKUP(I6366,UTILIZADAS[Contacto1],UTILIZADAS[Source.Name],,0)</f>
        <v>#N/A</v>
      </c>
      <c r="B6366" s="217" t="e">
        <f>VLOOKUP(J6366,Ref!A:C,3,0)</f>
        <v>#N/A</v>
      </c>
      <c r="C6366" s="217" t="e">
        <f>VLOOKUP(J6366,Ref!A:D,4,0)</f>
        <v>#N/A</v>
      </c>
      <c r="D6366" s="18" t="str">
        <f t="shared" si="302"/>
        <v>00/ene</v>
      </c>
      <c r="E6366" s="217">
        <f t="shared" si="303"/>
        <v>0</v>
      </c>
      <c r="F6366" s="18">
        <v>1</v>
      </c>
      <c r="G6366" s="217">
        <f t="shared" si="304"/>
        <v>0</v>
      </c>
    </row>
    <row r="6367" spans="1:7">
      <c r="A6367" s="213" t="e">
        <f>_xlfn.XLOOKUP(I6367,UTILIZADAS[Contacto1],UTILIZADAS[Source.Name],,0)</f>
        <v>#N/A</v>
      </c>
      <c r="B6367" s="217" t="e">
        <f>VLOOKUP(J6367,Ref!A:C,3,0)</f>
        <v>#N/A</v>
      </c>
      <c r="C6367" s="217" t="e">
        <f>VLOOKUP(J6367,Ref!A:D,4,0)</f>
        <v>#N/A</v>
      </c>
      <c r="D6367" s="18" t="str">
        <f t="shared" si="302"/>
        <v>00/ene</v>
      </c>
      <c r="E6367" s="217">
        <f t="shared" si="303"/>
        <v>0</v>
      </c>
      <c r="F6367" s="18">
        <v>1</v>
      </c>
      <c r="G6367" s="217">
        <f t="shared" si="304"/>
        <v>0</v>
      </c>
    </row>
    <row r="6368" spans="1:7">
      <c r="A6368" s="213" t="e">
        <f>_xlfn.XLOOKUP(I6368,UTILIZADAS[Contacto1],UTILIZADAS[Source.Name],,0)</f>
        <v>#N/A</v>
      </c>
      <c r="B6368" s="217" t="e">
        <f>VLOOKUP(J6368,Ref!A:C,3,0)</f>
        <v>#N/A</v>
      </c>
      <c r="C6368" s="217" t="e">
        <f>VLOOKUP(J6368,Ref!A:D,4,0)</f>
        <v>#N/A</v>
      </c>
      <c r="D6368" s="18" t="str">
        <f t="shared" si="302"/>
        <v>00/ene</v>
      </c>
      <c r="E6368" s="217">
        <f t="shared" si="303"/>
        <v>0</v>
      </c>
      <c r="F6368" s="18">
        <v>1</v>
      </c>
      <c r="G6368" s="217">
        <f t="shared" si="304"/>
        <v>0</v>
      </c>
    </row>
    <row r="6369" spans="1:7">
      <c r="A6369" s="213" t="e">
        <f>_xlfn.XLOOKUP(I6369,UTILIZADAS[Contacto1],UTILIZADAS[Source.Name],,0)</f>
        <v>#N/A</v>
      </c>
      <c r="B6369" s="217" t="e">
        <f>VLOOKUP(J6369,Ref!A:C,3,0)</f>
        <v>#N/A</v>
      </c>
      <c r="C6369" s="217" t="e">
        <f>VLOOKUP(J6369,Ref!A:D,4,0)</f>
        <v>#N/A</v>
      </c>
      <c r="D6369" s="18" t="str">
        <f t="shared" si="302"/>
        <v>00/ene</v>
      </c>
      <c r="E6369" s="217">
        <f t="shared" si="303"/>
        <v>0</v>
      </c>
      <c r="F6369" s="18">
        <v>1</v>
      </c>
      <c r="G6369" s="217">
        <f t="shared" si="304"/>
        <v>0</v>
      </c>
    </row>
    <row r="6370" spans="1:7">
      <c r="A6370" s="213" t="e">
        <f>_xlfn.XLOOKUP(I6370,UTILIZADAS[Contacto1],UTILIZADAS[Source.Name],,0)</f>
        <v>#N/A</v>
      </c>
      <c r="B6370" s="217" t="e">
        <f>VLOOKUP(J6370,Ref!A:C,3,0)</f>
        <v>#N/A</v>
      </c>
      <c r="C6370" s="217" t="e">
        <f>VLOOKUP(J6370,Ref!A:D,4,0)</f>
        <v>#N/A</v>
      </c>
      <c r="D6370" s="18" t="str">
        <f t="shared" si="302"/>
        <v>00/ene</v>
      </c>
      <c r="E6370" s="217">
        <f t="shared" si="303"/>
        <v>0</v>
      </c>
      <c r="F6370" s="18">
        <v>1</v>
      </c>
      <c r="G6370" s="217">
        <f t="shared" si="304"/>
        <v>0</v>
      </c>
    </row>
    <row r="6371" spans="1:7">
      <c r="A6371" s="213" t="e">
        <f>_xlfn.XLOOKUP(I6371,UTILIZADAS[Contacto1],UTILIZADAS[Source.Name],,0)</f>
        <v>#N/A</v>
      </c>
      <c r="B6371" s="217" t="e">
        <f>VLOOKUP(J6371,Ref!A:C,3,0)</f>
        <v>#N/A</v>
      </c>
      <c r="C6371" s="217" t="e">
        <f>VLOOKUP(J6371,Ref!A:D,4,0)</f>
        <v>#N/A</v>
      </c>
      <c r="D6371" s="18" t="str">
        <f t="shared" si="302"/>
        <v>00/ene</v>
      </c>
      <c r="E6371" s="217">
        <f t="shared" si="303"/>
        <v>0</v>
      </c>
      <c r="F6371" s="18">
        <v>1</v>
      </c>
      <c r="G6371" s="217">
        <f t="shared" si="304"/>
        <v>0</v>
      </c>
    </row>
    <row r="6372" spans="1:7">
      <c r="A6372" s="213" t="e">
        <f>_xlfn.XLOOKUP(I6372,UTILIZADAS[Contacto1],UTILIZADAS[Source.Name],,0)</f>
        <v>#N/A</v>
      </c>
      <c r="B6372" s="217" t="e">
        <f>VLOOKUP(J6372,Ref!A:C,3,0)</f>
        <v>#N/A</v>
      </c>
      <c r="C6372" s="217" t="e">
        <f>VLOOKUP(J6372,Ref!A:D,4,0)</f>
        <v>#N/A</v>
      </c>
      <c r="D6372" s="18" t="str">
        <f t="shared" si="302"/>
        <v>00/ene</v>
      </c>
      <c r="E6372" s="217">
        <f t="shared" si="303"/>
        <v>0</v>
      </c>
      <c r="F6372" s="18">
        <v>1</v>
      </c>
      <c r="G6372" s="217">
        <f t="shared" si="304"/>
        <v>0</v>
      </c>
    </row>
    <row r="6373" spans="1:7">
      <c r="A6373" s="213" t="e">
        <f>_xlfn.XLOOKUP(I6373,UTILIZADAS[Contacto1],UTILIZADAS[Source.Name],,0)</f>
        <v>#N/A</v>
      </c>
      <c r="B6373" s="217" t="e">
        <f>VLOOKUP(J6373,Ref!A:C,3,0)</f>
        <v>#N/A</v>
      </c>
      <c r="C6373" s="217" t="e">
        <f>VLOOKUP(J6373,Ref!A:D,4,0)</f>
        <v>#N/A</v>
      </c>
      <c r="D6373" s="18" t="str">
        <f t="shared" si="302"/>
        <v>00/ene</v>
      </c>
      <c r="E6373" s="217">
        <f t="shared" si="303"/>
        <v>0</v>
      </c>
      <c r="F6373" s="18">
        <v>1</v>
      </c>
      <c r="G6373" s="217">
        <f t="shared" si="304"/>
        <v>0</v>
      </c>
    </row>
    <row r="6374" spans="1:7">
      <c r="A6374" s="213" t="e">
        <f>_xlfn.XLOOKUP(I6374,UTILIZADAS[Contacto1],UTILIZADAS[Source.Name],,0)</f>
        <v>#N/A</v>
      </c>
      <c r="B6374" s="217" t="e">
        <f>VLOOKUP(J6374,Ref!A:C,3,0)</f>
        <v>#N/A</v>
      </c>
      <c r="C6374" s="217" t="e">
        <f>VLOOKUP(J6374,Ref!A:D,4,0)</f>
        <v>#N/A</v>
      </c>
      <c r="D6374" s="18" t="str">
        <f t="shared" si="302"/>
        <v>00/ene</v>
      </c>
      <c r="E6374" s="217">
        <f t="shared" si="303"/>
        <v>0</v>
      </c>
      <c r="F6374" s="18">
        <v>1</v>
      </c>
      <c r="G6374" s="217">
        <f t="shared" si="304"/>
        <v>0</v>
      </c>
    </row>
    <row r="6375" spans="1:7">
      <c r="A6375" s="213" t="e">
        <f>_xlfn.XLOOKUP(I6375,UTILIZADAS[Contacto1],UTILIZADAS[Source.Name],,0)</f>
        <v>#N/A</v>
      </c>
      <c r="B6375" s="217" t="e">
        <f>VLOOKUP(J6375,Ref!A:C,3,0)</f>
        <v>#N/A</v>
      </c>
      <c r="C6375" s="217" t="e">
        <f>VLOOKUP(J6375,Ref!A:D,4,0)</f>
        <v>#N/A</v>
      </c>
      <c r="D6375" s="18" t="str">
        <f t="shared" si="302"/>
        <v>00/ene</v>
      </c>
      <c r="E6375" s="217">
        <f t="shared" si="303"/>
        <v>0</v>
      </c>
      <c r="F6375" s="18">
        <v>1</v>
      </c>
      <c r="G6375" s="217">
        <f t="shared" si="304"/>
        <v>0</v>
      </c>
    </row>
    <row r="6376" spans="1:7">
      <c r="A6376" s="213" t="e">
        <f>_xlfn.XLOOKUP(I6376,UTILIZADAS[Contacto1],UTILIZADAS[Source.Name],,0)</f>
        <v>#N/A</v>
      </c>
      <c r="B6376" s="217" t="e">
        <f>VLOOKUP(J6376,Ref!A:C,3,0)</f>
        <v>#N/A</v>
      </c>
      <c r="C6376" s="217" t="e">
        <f>VLOOKUP(J6376,Ref!A:D,4,0)</f>
        <v>#N/A</v>
      </c>
      <c r="D6376" s="18" t="str">
        <f t="shared" si="302"/>
        <v>00/ene</v>
      </c>
      <c r="E6376" s="217">
        <f t="shared" si="303"/>
        <v>0</v>
      </c>
      <c r="F6376" s="18">
        <v>1</v>
      </c>
      <c r="G6376" s="217">
        <f t="shared" si="304"/>
        <v>0</v>
      </c>
    </row>
    <row r="6377" spans="1:7">
      <c r="A6377" s="213" t="e">
        <f>_xlfn.XLOOKUP(I6377,UTILIZADAS[Contacto1],UTILIZADAS[Source.Name],,0)</f>
        <v>#N/A</v>
      </c>
      <c r="B6377" s="217" t="e">
        <f>VLOOKUP(J6377,Ref!A:C,3,0)</f>
        <v>#N/A</v>
      </c>
      <c r="C6377" s="217" t="e">
        <f>VLOOKUP(J6377,Ref!A:D,4,0)</f>
        <v>#N/A</v>
      </c>
      <c r="D6377" s="18" t="str">
        <f t="shared" si="302"/>
        <v>00/ene</v>
      </c>
      <c r="E6377" s="217">
        <f t="shared" si="303"/>
        <v>0</v>
      </c>
      <c r="F6377" s="18">
        <v>1</v>
      </c>
      <c r="G6377" s="217">
        <f t="shared" si="304"/>
        <v>0</v>
      </c>
    </row>
    <row r="6378" spans="1:7">
      <c r="A6378" s="213" t="e">
        <f>_xlfn.XLOOKUP(I6378,UTILIZADAS[Contacto1],UTILIZADAS[Source.Name],,0)</f>
        <v>#N/A</v>
      </c>
      <c r="B6378" s="217" t="e">
        <f>VLOOKUP(J6378,Ref!A:C,3,0)</f>
        <v>#N/A</v>
      </c>
      <c r="C6378" s="217" t="e">
        <f>VLOOKUP(J6378,Ref!A:D,4,0)</f>
        <v>#N/A</v>
      </c>
      <c r="D6378" s="18" t="str">
        <f t="shared" si="302"/>
        <v>00/ene</v>
      </c>
      <c r="E6378" s="217">
        <f t="shared" si="303"/>
        <v>0</v>
      </c>
      <c r="F6378" s="18">
        <v>1</v>
      </c>
      <c r="G6378" s="217">
        <f t="shared" si="304"/>
        <v>0</v>
      </c>
    </row>
    <row r="6379" spans="1:7">
      <c r="A6379" s="213" t="e">
        <f>_xlfn.XLOOKUP(I6379,UTILIZADAS[Contacto1],UTILIZADAS[Source.Name],,0)</f>
        <v>#N/A</v>
      </c>
      <c r="B6379" s="217" t="e">
        <f>VLOOKUP(J6379,Ref!A:C,3,0)</f>
        <v>#N/A</v>
      </c>
      <c r="C6379" s="217" t="e">
        <f>VLOOKUP(J6379,Ref!A:D,4,0)</f>
        <v>#N/A</v>
      </c>
      <c r="D6379" s="18" t="str">
        <f t="shared" si="302"/>
        <v>00/ene</v>
      </c>
      <c r="E6379" s="217">
        <f t="shared" si="303"/>
        <v>0</v>
      </c>
      <c r="F6379" s="18">
        <v>1</v>
      </c>
      <c r="G6379" s="217">
        <f t="shared" si="304"/>
        <v>0</v>
      </c>
    </row>
    <row r="6380" spans="1:7">
      <c r="A6380" s="213" t="e">
        <f>_xlfn.XLOOKUP(I6380,UTILIZADAS[Contacto1],UTILIZADAS[Source.Name],,0)</f>
        <v>#N/A</v>
      </c>
      <c r="B6380" s="217" t="e">
        <f>VLOOKUP(J6380,Ref!A:C,3,0)</f>
        <v>#N/A</v>
      </c>
      <c r="C6380" s="217" t="e">
        <f>VLOOKUP(J6380,Ref!A:D,4,0)</f>
        <v>#N/A</v>
      </c>
      <c r="D6380" s="18" t="str">
        <f t="shared" si="302"/>
        <v>00/ene</v>
      </c>
      <c r="E6380" s="217">
        <f t="shared" si="303"/>
        <v>0</v>
      </c>
      <c r="F6380" s="18">
        <v>1</v>
      </c>
      <c r="G6380" s="217">
        <f t="shared" si="304"/>
        <v>0</v>
      </c>
    </row>
    <row r="6381" spans="1:7">
      <c r="A6381" s="213" t="e">
        <f>_xlfn.XLOOKUP(I6381,UTILIZADAS[Contacto1],UTILIZADAS[Source.Name],,0)</f>
        <v>#N/A</v>
      </c>
      <c r="B6381" s="217" t="e">
        <f>VLOOKUP(J6381,Ref!A:C,3,0)</f>
        <v>#N/A</v>
      </c>
      <c r="C6381" s="217" t="e">
        <f>VLOOKUP(J6381,Ref!A:D,4,0)</f>
        <v>#N/A</v>
      </c>
      <c r="D6381" s="18" t="str">
        <f t="shared" si="302"/>
        <v>00/ene</v>
      </c>
      <c r="E6381" s="217">
        <f t="shared" si="303"/>
        <v>0</v>
      </c>
      <c r="F6381" s="18">
        <v>1</v>
      </c>
      <c r="G6381" s="217">
        <f t="shared" si="304"/>
        <v>0</v>
      </c>
    </row>
    <row r="6382" spans="1:7">
      <c r="A6382" s="213" t="e">
        <f>_xlfn.XLOOKUP(I6382,UTILIZADAS[Contacto1],UTILIZADAS[Source.Name],,0)</f>
        <v>#N/A</v>
      </c>
      <c r="B6382" s="217" t="e">
        <f>VLOOKUP(J6382,Ref!A:C,3,0)</f>
        <v>#N/A</v>
      </c>
      <c r="C6382" s="217" t="e">
        <f>VLOOKUP(J6382,Ref!A:D,4,0)</f>
        <v>#N/A</v>
      </c>
      <c r="D6382" s="18" t="str">
        <f t="shared" si="302"/>
        <v>00/ene</v>
      </c>
      <c r="E6382" s="217">
        <f t="shared" si="303"/>
        <v>0</v>
      </c>
      <c r="F6382" s="18">
        <v>1</v>
      </c>
      <c r="G6382" s="217">
        <f t="shared" si="304"/>
        <v>0</v>
      </c>
    </row>
    <row r="6383" spans="1:7">
      <c r="A6383" s="213" t="e">
        <f>_xlfn.XLOOKUP(I6383,UTILIZADAS[Contacto1],UTILIZADAS[Source.Name],,0)</f>
        <v>#N/A</v>
      </c>
      <c r="B6383" s="217" t="e">
        <f>VLOOKUP(J6383,Ref!A:C,3,0)</f>
        <v>#N/A</v>
      </c>
      <c r="C6383" s="217" t="e">
        <f>VLOOKUP(J6383,Ref!A:D,4,0)</f>
        <v>#N/A</v>
      </c>
      <c r="D6383" s="18" t="str">
        <f t="shared" si="302"/>
        <v>00/ene</v>
      </c>
      <c r="E6383" s="217">
        <f t="shared" si="303"/>
        <v>0</v>
      </c>
      <c r="F6383" s="18">
        <v>1</v>
      </c>
      <c r="G6383" s="217">
        <f t="shared" si="304"/>
        <v>0</v>
      </c>
    </row>
    <row r="6384" spans="1:7">
      <c r="A6384" s="213" t="e">
        <f>_xlfn.XLOOKUP(I6384,UTILIZADAS[Contacto1],UTILIZADAS[Source.Name],,0)</f>
        <v>#N/A</v>
      </c>
      <c r="B6384" s="217" t="e">
        <f>VLOOKUP(J6384,Ref!A:C,3,0)</f>
        <v>#N/A</v>
      </c>
      <c r="C6384" s="217" t="e">
        <f>VLOOKUP(J6384,Ref!A:D,4,0)</f>
        <v>#N/A</v>
      </c>
      <c r="D6384" s="18" t="str">
        <f t="shared" ref="D6384:D6415" si="305">TEXT(H6384,"dd/mmm")</f>
        <v>00/ene</v>
      </c>
      <c r="E6384" s="217">
        <f t="shared" ref="E6384:E6415" si="306">+COUNTIF(I:I,I6384)</f>
        <v>0</v>
      </c>
      <c r="F6384" s="18">
        <v>1</v>
      </c>
      <c r="G6384" s="217">
        <f t="shared" ref="G6384:G6415" si="307">IF(I6384=I6385,0,1)</f>
        <v>0</v>
      </c>
    </row>
    <row r="6385" spans="1:7">
      <c r="A6385" s="213" t="e">
        <f>_xlfn.XLOOKUP(I6385,UTILIZADAS[Contacto1],UTILIZADAS[Source.Name],,0)</f>
        <v>#N/A</v>
      </c>
      <c r="B6385" s="217" t="e">
        <f>VLOOKUP(J6385,Ref!A:C,3,0)</f>
        <v>#N/A</v>
      </c>
      <c r="C6385" s="217" t="e">
        <f>VLOOKUP(J6385,Ref!A:D,4,0)</f>
        <v>#N/A</v>
      </c>
      <c r="D6385" s="18" t="str">
        <f t="shared" si="305"/>
        <v>00/ene</v>
      </c>
      <c r="E6385" s="217">
        <f t="shared" si="306"/>
        <v>0</v>
      </c>
      <c r="F6385" s="18">
        <v>1</v>
      </c>
      <c r="G6385" s="217">
        <f t="shared" si="307"/>
        <v>0</v>
      </c>
    </row>
    <row r="6386" spans="1:7">
      <c r="A6386" s="213" t="e">
        <f>_xlfn.XLOOKUP(I6386,UTILIZADAS[Contacto1],UTILIZADAS[Source.Name],,0)</f>
        <v>#N/A</v>
      </c>
      <c r="B6386" s="217" t="e">
        <f>VLOOKUP(J6386,Ref!A:C,3,0)</f>
        <v>#N/A</v>
      </c>
      <c r="C6386" s="217" t="e">
        <f>VLOOKUP(J6386,Ref!A:D,4,0)</f>
        <v>#N/A</v>
      </c>
      <c r="D6386" s="18" t="str">
        <f t="shared" si="305"/>
        <v>00/ene</v>
      </c>
      <c r="E6386" s="217">
        <f t="shared" si="306"/>
        <v>0</v>
      </c>
      <c r="F6386" s="18">
        <v>1</v>
      </c>
      <c r="G6386" s="217">
        <f t="shared" si="307"/>
        <v>0</v>
      </c>
    </row>
    <row r="6387" spans="1:7">
      <c r="A6387" s="213" t="e">
        <f>_xlfn.XLOOKUP(I6387,UTILIZADAS[Contacto1],UTILIZADAS[Source.Name],,0)</f>
        <v>#N/A</v>
      </c>
      <c r="B6387" s="217" t="e">
        <f>VLOOKUP(J6387,Ref!A:C,3,0)</f>
        <v>#N/A</v>
      </c>
      <c r="C6387" s="217" t="e">
        <f>VLOOKUP(J6387,Ref!A:D,4,0)</f>
        <v>#N/A</v>
      </c>
      <c r="D6387" s="18" t="str">
        <f t="shared" si="305"/>
        <v>00/ene</v>
      </c>
      <c r="E6387" s="217">
        <f t="shared" si="306"/>
        <v>0</v>
      </c>
      <c r="F6387" s="18">
        <v>1</v>
      </c>
      <c r="G6387" s="217">
        <f t="shared" si="307"/>
        <v>0</v>
      </c>
    </row>
    <row r="6388" spans="1:7">
      <c r="A6388" s="213" t="e">
        <f>_xlfn.XLOOKUP(I6388,UTILIZADAS[Contacto1],UTILIZADAS[Source.Name],,0)</f>
        <v>#N/A</v>
      </c>
      <c r="B6388" s="217" t="e">
        <f>VLOOKUP(J6388,Ref!A:C,3,0)</f>
        <v>#N/A</v>
      </c>
      <c r="C6388" s="217" t="e">
        <f>VLOOKUP(J6388,Ref!A:D,4,0)</f>
        <v>#N/A</v>
      </c>
      <c r="D6388" s="18" t="str">
        <f t="shared" si="305"/>
        <v>00/ene</v>
      </c>
      <c r="E6388" s="217">
        <f t="shared" si="306"/>
        <v>0</v>
      </c>
      <c r="F6388" s="18">
        <v>1</v>
      </c>
      <c r="G6388" s="217">
        <f t="shared" si="307"/>
        <v>0</v>
      </c>
    </row>
    <row r="6389" spans="1:7">
      <c r="A6389" s="213" t="e">
        <f>_xlfn.XLOOKUP(I6389,UTILIZADAS[Contacto1],UTILIZADAS[Source.Name],,0)</f>
        <v>#N/A</v>
      </c>
      <c r="B6389" s="217" t="e">
        <f>VLOOKUP(J6389,Ref!A:C,3,0)</f>
        <v>#N/A</v>
      </c>
      <c r="C6389" s="217" t="e">
        <f>VLOOKUP(J6389,Ref!A:D,4,0)</f>
        <v>#N/A</v>
      </c>
      <c r="D6389" s="18" t="str">
        <f t="shared" si="305"/>
        <v>00/ene</v>
      </c>
      <c r="E6389" s="217">
        <f t="shared" si="306"/>
        <v>0</v>
      </c>
      <c r="F6389" s="18">
        <v>1</v>
      </c>
      <c r="G6389" s="217">
        <f t="shared" si="307"/>
        <v>0</v>
      </c>
    </row>
    <row r="6390" spans="1:7">
      <c r="A6390" s="213" t="e">
        <f>_xlfn.XLOOKUP(I6390,UTILIZADAS[Contacto1],UTILIZADAS[Source.Name],,0)</f>
        <v>#N/A</v>
      </c>
      <c r="B6390" s="217" t="e">
        <f>VLOOKUP(J6390,Ref!A:C,3,0)</f>
        <v>#N/A</v>
      </c>
      <c r="C6390" s="217" t="e">
        <f>VLOOKUP(J6390,Ref!A:D,4,0)</f>
        <v>#N/A</v>
      </c>
      <c r="D6390" s="18" t="str">
        <f t="shared" si="305"/>
        <v>00/ene</v>
      </c>
      <c r="E6390" s="217">
        <f t="shared" si="306"/>
        <v>0</v>
      </c>
      <c r="F6390" s="18">
        <v>1</v>
      </c>
      <c r="G6390" s="217">
        <f t="shared" si="307"/>
        <v>0</v>
      </c>
    </row>
    <row r="6391" spans="1:7">
      <c r="A6391" s="213" t="e">
        <f>_xlfn.XLOOKUP(I6391,UTILIZADAS[Contacto1],UTILIZADAS[Source.Name],,0)</f>
        <v>#N/A</v>
      </c>
      <c r="B6391" s="217" t="e">
        <f>VLOOKUP(J6391,Ref!A:C,3,0)</f>
        <v>#N/A</v>
      </c>
      <c r="C6391" s="217" t="e">
        <f>VLOOKUP(J6391,Ref!A:D,4,0)</f>
        <v>#N/A</v>
      </c>
      <c r="D6391" s="18" t="str">
        <f t="shared" si="305"/>
        <v>00/ene</v>
      </c>
      <c r="E6391" s="217">
        <f t="shared" si="306"/>
        <v>0</v>
      </c>
      <c r="F6391" s="18">
        <v>1</v>
      </c>
      <c r="G6391" s="217">
        <f t="shared" si="307"/>
        <v>0</v>
      </c>
    </row>
    <row r="6392" spans="1:7">
      <c r="A6392" s="213" t="e">
        <f>_xlfn.XLOOKUP(I6392,UTILIZADAS[Contacto1],UTILIZADAS[Source.Name],,0)</f>
        <v>#N/A</v>
      </c>
      <c r="B6392" s="217" t="e">
        <f>VLOOKUP(J6392,Ref!A:C,3,0)</f>
        <v>#N/A</v>
      </c>
      <c r="C6392" s="217" t="e">
        <f>VLOOKUP(J6392,Ref!A:D,4,0)</f>
        <v>#N/A</v>
      </c>
      <c r="D6392" s="18" t="str">
        <f t="shared" si="305"/>
        <v>00/ene</v>
      </c>
      <c r="E6392" s="217">
        <f t="shared" si="306"/>
        <v>0</v>
      </c>
      <c r="F6392" s="18">
        <v>1</v>
      </c>
      <c r="G6392" s="217">
        <f t="shared" si="307"/>
        <v>0</v>
      </c>
    </row>
    <row r="6393" spans="1:7">
      <c r="A6393" s="213" t="e">
        <f>_xlfn.XLOOKUP(I6393,UTILIZADAS[Contacto1],UTILIZADAS[Source.Name],,0)</f>
        <v>#N/A</v>
      </c>
      <c r="B6393" s="217" t="e">
        <f>VLOOKUP(J6393,Ref!A:C,3,0)</f>
        <v>#N/A</v>
      </c>
      <c r="C6393" s="217" t="e">
        <f>VLOOKUP(J6393,Ref!A:D,4,0)</f>
        <v>#N/A</v>
      </c>
      <c r="D6393" s="18" t="str">
        <f t="shared" si="305"/>
        <v>00/ene</v>
      </c>
      <c r="E6393" s="217">
        <f t="shared" si="306"/>
        <v>0</v>
      </c>
      <c r="F6393" s="18">
        <v>1</v>
      </c>
      <c r="G6393" s="217">
        <f t="shared" si="307"/>
        <v>0</v>
      </c>
    </row>
    <row r="6394" spans="1:7">
      <c r="A6394" s="213" t="e">
        <f>_xlfn.XLOOKUP(I6394,UTILIZADAS[Contacto1],UTILIZADAS[Source.Name],,0)</f>
        <v>#N/A</v>
      </c>
      <c r="B6394" s="217" t="e">
        <f>VLOOKUP(J6394,Ref!A:C,3,0)</f>
        <v>#N/A</v>
      </c>
      <c r="C6394" s="217" t="e">
        <f>VLOOKUP(J6394,Ref!A:D,4,0)</f>
        <v>#N/A</v>
      </c>
      <c r="D6394" s="18" t="str">
        <f t="shared" si="305"/>
        <v>00/ene</v>
      </c>
      <c r="E6394" s="217">
        <f t="shared" si="306"/>
        <v>0</v>
      </c>
      <c r="F6394" s="18">
        <v>1</v>
      </c>
      <c r="G6394" s="217">
        <f t="shared" si="307"/>
        <v>0</v>
      </c>
    </row>
    <row r="6395" spans="1:7">
      <c r="A6395" s="213" t="e">
        <f>_xlfn.XLOOKUP(I6395,UTILIZADAS[Contacto1],UTILIZADAS[Source.Name],,0)</f>
        <v>#N/A</v>
      </c>
      <c r="B6395" s="217" t="e">
        <f>VLOOKUP(J6395,Ref!A:C,3,0)</f>
        <v>#N/A</v>
      </c>
      <c r="C6395" s="217" t="e">
        <f>VLOOKUP(J6395,Ref!A:D,4,0)</f>
        <v>#N/A</v>
      </c>
      <c r="D6395" s="18" t="str">
        <f t="shared" si="305"/>
        <v>00/ene</v>
      </c>
      <c r="E6395" s="217">
        <f t="shared" si="306"/>
        <v>0</v>
      </c>
      <c r="F6395" s="18">
        <v>1</v>
      </c>
      <c r="G6395" s="217">
        <f t="shared" si="307"/>
        <v>0</v>
      </c>
    </row>
    <row r="6396" spans="1:7">
      <c r="A6396" s="213" t="e">
        <f>_xlfn.XLOOKUP(I6396,UTILIZADAS[Contacto1],UTILIZADAS[Source.Name],,0)</f>
        <v>#N/A</v>
      </c>
      <c r="B6396" s="217" t="e">
        <f>VLOOKUP(J6396,Ref!A:C,3,0)</f>
        <v>#N/A</v>
      </c>
      <c r="C6396" s="217" t="e">
        <f>VLOOKUP(J6396,Ref!A:D,4,0)</f>
        <v>#N/A</v>
      </c>
      <c r="D6396" s="18" t="str">
        <f t="shared" si="305"/>
        <v>00/ene</v>
      </c>
      <c r="E6396" s="217">
        <f t="shared" si="306"/>
        <v>0</v>
      </c>
      <c r="F6396" s="18">
        <v>1</v>
      </c>
      <c r="G6396" s="217">
        <f t="shared" si="307"/>
        <v>0</v>
      </c>
    </row>
    <row r="6397" spans="1:7">
      <c r="A6397" s="213" t="e">
        <f>_xlfn.XLOOKUP(I6397,UTILIZADAS[Contacto1],UTILIZADAS[Source.Name],,0)</f>
        <v>#N/A</v>
      </c>
      <c r="B6397" s="217" t="e">
        <f>VLOOKUP(J6397,Ref!A:C,3,0)</f>
        <v>#N/A</v>
      </c>
      <c r="C6397" s="217" t="e">
        <f>VLOOKUP(J6397,Ref!A:D,4,0)</f>
        <v>#N/A</v>
      </c>
      <c r="D6397" s="18" t="str">
        <f t="shared" si="305"/>
        <v>00/ene</v>
      </c>
      <c r="E6397" s="217">
        <f t="shared" si="306"/>
        <v>0</v>
      </c>
      <c r="F6397" s="18">
        <v>1</v>
      </c>
      <c r="G6397" s="217">
        <f t="shared" si="307"/>
        <v>0</v>
      </c>
    </row>
    <row r="6398" spans="1:7">
      <c r="A6398" s="213" t="e">
        <f>_xlfn.XLOOKUP(I6398,UTILIZADAS[Contacto1],UTILIZADAS[Source.Name],,0)</f>
        <v>#N/A</v>
      </c>
      <c r="B6398" s="217" t="e">
        <f>VLOOKUP(J6398,Ref!A:C,3,0)</f>
        <v>#N/A</v>
      </c>
      <c r="C6398" s="217" t="e">
        <f>VLOOKUP(J6398,Ref!A:D,4,0)</f>
        <v>#N/A</v>
      </c>
      <c r="D6398" s="18" t="str">
        <f t="shared" si="305"/>
        <v>00/ene</v>
      </c>
      <c r="E6398" s="217">
        <f t="shared" si="306"/>
        <v>0</v>
      </c>
      <c r="F6398" s="18">
        <v>1</v>
      </c>
      <c r="G6398" s="217">
        <f t="shared" si="307"/>
        <v>0</v>
      </c>
    </row>
    <row r="6399" spans="1:7">
      <c r="A6399" s="213" t="e">
        <f>_xlfn.XLOOKUP(I6399,UTILIZADAS[Contacto1],UTILIZADAS[Source.Name],,0)</f>
        <v>#N/A</v>
      </c>
      <c r="B6399" s="217" t="e">
        <f>VLOOKUP(J6399,Ref!A:C,3,0)</f>
        <v>#N/A</v>
      </c>
      <c r="C6399" s="217" t="e">
        <f>VLOOKUP(J6399,Ref!A:D,4,0)</f>
        <v>#N/A</v>
      </c>
      <c r="D6399" s="18" t="str">
        <f t="shared" si="305"/>
        <v>00/ene</v>
      </c>
      <c r="E6399" s="217">
        <f t="shared" si="306"/>
        <v>0</v>
      </c>
      <c r="F6399" s="18">
        <v>1</v>
      </c>
      <c r="G6399" s="217">
        <f t="shared" si="307"/>
        <v>0</v>
      </c>
    </row>
    <row r="6400" spans="1:7">
      <c r="A6400" s="213" t="e">
        <f>_xlfn.XLOOKUP(I6400,UTILIZADAS[Contacto1],UTILIZADAS[Source.Name],,0)</f>
        <v>#N/A</v>
      </c>
      <c r="B6400" s="217" t="e">
        <f>VLOOKUP(J6400,Ref!A:C,3,0)</f>
        <v>#N/A</v>
      </c>
      <c r="C6400" s="217" t="e">
        <f>VLOOKUP(J6400,Ref!A:D,4,0)</f>
        <v>#N/A</v>
      </c>
      <c r="D6400" s="18" t="str">
        <f t="shared" si="305"/>
        <v>00/ene</v>
      </c>
      <c r="E6400" s="217">
        <f t="shared" si="306"/>
        <v>0</v>
      </c>
      <c r="F6400" s="18">
        <v>1</v>
      </c>
      <c r="G6400" s="217">
        <f t="shared" si="307"/>
        <v>0</v>
      </c>
    </row>
    <row r="6401" spans="1:7">
      <c r="A6401" s="213" t="e">
        <f>_xlfn.XLOOKUP(I6401,UTILIZADAS[Contacto1],UTILIZADAS[Source.Name],,0)</f>
        <v>#N/A</v>
      </c>
      <c r="B6401" s="217" t="e">
        <f>VLOOKUP(J6401,Ref!A:C,3,0)</f>
        <v>#N/A</v>
      </c>
      <c r="C6401" s="217" t="e">
        <f>VLOOKUP(J6401,Ref!A:D,4,0)</f>
        <v>#N/A</v>
      </c>
      <c r="D6401" s="18" t="str">
        <f t="shared" si="305"/>
        <v>00/ene</v>
      </c>
      <c r="E6401" s="217">
        <f t="shared" si="306"/>
        <v>0</v>
      </c>
      <c r="F6401" s="18">
        <v>1</v>
      </c>
      <c r="G6401" s="217">
        <f t="shared" si="307"/>
        <v>0</v>
      </c>
    </row>
    <row r="6402" spans="1:7">
      <c r="A6402" s="213" t="e">
        <f>_xlfn.XLOOKUP(I6402,UTILIZADAS[Contacto1],UTILIZADAS[Source.Name],,0)</f>
        <v>#N/A</v>
      </c>
      <c r="B6402" s="217" t="e">
        <f>VLOOKUP(J6402,Ref!A:C,3,0)</f>
        <v>#N/A</v>
      </c>
      <c r="C6402" s="217" t="e">
        <f>VLOOKUP(J6402,Ref!A:D,4,0)</f>
        <v>#N/A</v>
      </c>
      <c r="D6402" s="18" t="str">
        <f t="shared" si="305"/>
        <v>00/ene</v>
      </c>
      <c r="E6402" s="217">
        <f t="shared" si="306"/>
        <v>0</v>
      </c>
      <c r="F6402" s="18">
        <v>1</v>
      </c>
      <c r="G6402" s="217">
        <f t="shared" si="307"/>
        <v>0</v>
      </c>
    </row>
    <row r="6403" spans="1:7">
      <c r="A6403" s="213" t="e">
        <f>_xlfn.XLOOKUP(I6403,UTILIZADAS[Contacto1],UTILIZADAS[Source.Name],,0)</f>
        <v>#N/A</v>
      </c>
      <c r="B6403" s="217" t="e">
        <f>VLOOKUP(J6403,Ref!A:C,3,0)</f>
        <v>#N/A</v>
      </c>
      <c r="C6403" s="217" t="e">
        <f>VLOOKUP(J6403,Ref!A:D,4,0)</f>
        <v>#N/A</v>
      </c>
      <c r="D6403" s="18" t="str">
        <f t="shared" si="305"/>
        <v>00/ene</v>
      </c>
      <c r="E6403" s="217">
        <f t="shared" si="306"/>
        <v>0</v>
      </c>
      <c r="F6403" s="18">
        <v>1</v>
      </c>
      <c r="G6403" s="217">
        <f t="shared" si="307"/>
        <v>0</v>
      </c>
    </row>
    <row r="6404" spans="1:7">
      <c r="A6404" s="213" t="e">
        <f>_xlfn.XLOOKUP(I6404,UTILIZADAS[Contacto1],UTILIZADAS[Source.Name],,0)</f>
        <v>#N/A</v>
      </c>
      <c r="B6404" s="217" t="e">
        <f>VLOOKUP(J6404,Ref!A:C,3,0)</f>
        <v>#N/A</v>
      </c>
      <c r="C6404" s="217" t="e">
        <f>VLOOKUP(J6404,Ref!A:D,4,0)</f>
        <v>#N/A</v>
      </c>
      <c r="D6404" s="18" t="str">
        <f t="shared" si="305"/>
        <v>00/ene</v>
      </c>
      <c r="E6404" s="217">
        <f t="shared" si="306"/>
        <v>0</v>
      </c>
      <c r="F6404" s="18">
        <v>1</v>
      </c>
      <c r="G6404" s="217">
        <f t="shared" si="307"/>
        <v>0</v>
      </c>
    </row>
    <row r="6405" spans="1:7">
      <c r="A6405" s="213" t="e">
        <f>_xlfn.XLOOKUP(I6405,UTILIZADAS[Contacto1],UTILIZADAS[Source.Name],,0)</f>
        <v>#N/A</v>
      </c>
      <c r="B6405" s="217" t="e">
        <f>VLOOKUP(J6405,Ref!A:C,3,0)</f>
        <v>#N/A</v>
      </c>
      <c r="C6405" s="217" t="e">
        <f>VLOOKUP(J6405,Ref!A:D,4,0)</f>
        <v>#N/A</v>
      </c>
      <c r="D6405" s="18" t="str">
        <f t="shared" si="305"/>
        <v>00/ene</v>
      </c>
      <c r="E6405" s="217">
        <f t="shared" si="306"/>
        <v>0</v>
      </c>
      <c r="F6405" s="18">
        <v>1</v>
      </c>
      <c r="G6405" s="217">
        <f t="shared" si="307"/>
        <v>0</v>
      </c>
    </row>
    <row r="6406" spans="1:7">
      <c r="A6406" s="213" t="e">
        <f>_xlfn.XLOOKUP(I6406,UTILIZADAS[Contacto1],UTILIZADAS[Source.Name],,0)</f>
        <v>#N/A</v>
      </c>
      <c r="B6406" s="217" t="e">
        <f>VLOOKUP(J6406,Ref!A:C,3,0)</f>
        <v>#N/A</v>
      </c>
      <c r="C6406" s="217" t="e">
        <f>VLOOKUP(J6406,Ref!A:D,4,0)</f>
        <v>#N/A</v>
      </c>
      <c r="D6406" s="18" t="str">
        <f t="shared" si="305"/>
        <v>00/ene</v>
      </c>
      <c r="E6406" s="217">
        <f t="shared" si="306"/>
        <v>0</v>
      </c>
      <c r="F6406" s="18">
        <v>1</v>
      </c>
      <c r="G6406" s="217">
        <f t="shared" si="307"/>
        <v>0</v>
      </c>
    </row>
    <row r="6407" spans="1:7">
      <c r="A6407" s="213" t="e">
        <f>_xlfn.XLOOKUP(I6407,UTILIZADAS[Contacto1],UTILIZADAS[Source.Name],,0)</f>
        <v>#N/A</v>
      </c>
      <c r="B6407" s="217" t="e">
        <f>VLOOKUP(J6407,Ref!A:C,3,0)</f>
        <v>#N/A</v>
      </c>
      <c r="C6407" s="217" t="e">
        <f>VLOOKUP(J6407,Ref!A:D,4,0)</f>
        <v>#N/A</v>
      </c>
      <c r="D6407" s="18" t="str">
        <f t="shared" si="305"/>
        <v>00/ene</v>
      </c>
      <c r="E6407" s="217">
        <f t="shared" si="306"/>
        <v>0</v>
      </c>
      <c r="F6407" s="18">
        <v>1</v>
      </c>
      <c r="G6407" s="217">
        <f t="shared" si="307"/>
        <v>0</v>
      </c>
    </row>
    <row r="6408" spans="1:7">
      <c r="A6408" s="213" t="e">
        <f>_xlfn.XLOOKUP(I6408,UTILIZADAS[Contacto1],UTILIZADAS[Source.Name],,0)</f>
        <v>#N/A</v>
      </c>
      <c r="B6408" s="217" t="e">
        <f>VLOOKUP(J6408,Ref!A:C,3,0)</f>
        <v>#N/A</v>
      </c>
      <c r="C6408" s="217" t="e">
        <f>VLOOKUP(J6408,Ref!A:D,4,0)</f>
        <v>#N/A</v>
      </c>
      <c r="D6408" s="18" t="str">
        <f t="shared" si="305"/>
        <v>00/ene</v>
      </c>
      <c r="E6408" s="217">
        <f t="shared" si="306"/>
        <v>0</v>
      </c>
      <c r="F6408" s="18">
        <v>1</v>
      </c>
      <c r="G6408" s="217">
        <f t="shared" si="307"/>
        <v>0</v>
      </c>
    </row>
    <row r="6409" spans="1:7">
      <c r="A6409" s="213" t="e">
        <f>_xlfn.XLOOKUP(I6409,UTILIZADAS[Contacto1],UTILIZADAS[Source.Name],,0)</f>
        <v>#N/A</v>
      </c>
      <c r="B6409" s="217" t="e">
        <f>VLOOKUP(J6409,Ref!A:C,3,0)</f>
        <v>#N/A</v>
      </c>
      <c r="C6409" s="217" t="e">
        <f>VLOOKUP(J6409,Ref!A:D,4,0)</f>
        <v>#N/A</v>
      </c>
      <c r="D6409" s="18" t="str">
        <f t="shared" si="305"/>
        <v>00/ene</v>
      </c>
      <c r="E6409" s="217">
        <f t="shared" si="306"/>
        <v>0</v>
      </c>
      <c r="F6409" s="18">
        <v>1</v>
      </c>
      <c r="G6409" s="217">
        <f t="shared" si="307"/>
        <v>0</v>
      </c>
    </row>
    <row r="6410" spans="1:7">
      <c r="A6410" s="213" t="e">
        <f>_xlfn.XLOOKUP(I6410,UTILIZADAS[Contacto1],UTILIZADAS[Source.Name],,0)</f>
        <v>#N/A</v>
      </c>
      <c r="B6410" s="217" t="e">
        <f>VLOOKUP(J6410,Ref!A:C,3,0)</f>
        <v>#N/A</v>
      </c>
      <c r="C6410" s="217" t="e">
        <f>VLOOKUP(J6410,Ref!A:D,4,0)</f>
        <v>#N/A</v>
      </c>
      <c r="D6410" s="18" t="str">
        <f t="shared" si="305"/>
        <v>00/ene</v>
      </c>
      <c r="E6410" s="217">
        <f t="shared" si="306"/>
        <v>0</v>
      </c>
      <c r="F6410" s="18">
        <v>1</v>
      </c>
      <c r="G6410" s="217">
        <f t="shared" si="307"/>
        <v>0</v>
      </c>
    </row>
    <row r="6411" spans="1:7">
      <c r="A6411" s="213" t="e">
        <f>_xlfn.XLOOKUP(I6411,UTILIZADAS[Contacto1],UTILIZADAS[Source.Name],,0)</f>
        <v>#N/A</v>
      </c>
      <c r="B6411" s="217" t="e">
        <f>VLOOKUP(J6411,Ref!A:C,3,0)</f>
        <v>#N/A</v>
      </c>
      <c r="C6411" s="217" t="e">
        <f>VLOOKUP(J6411,Ref!A:D,4,0)</f>
        <v>#N/A</v>
      </c>
      <c r="D6411" s="18" t="str">
        <f t="shared" si="305"/>
        <v>00/ene</v>
      </c>
      <c r="E6411" s="217">
        <f t="shared" si="306"/>
        <v>0</v>
      </c>
      <c r="F6411" s="18">
        <v>1</v>
      </c>
      <c r="G6411" s="217">
        <f t="shared" si="307"/>
        <v>0</v>
      </c>
    </row>
    <row r="6412" spans="1:7">
      <c r="A6412" s="213" t="e">
        <f>_xlfn.XLOOKUP(I6412,UTILIZADAS[Contacto1],UTILIZADAS[Source.Name],,0)</f>
        <v>#N/A</v>
      </c>
      <c r="B6412" s="217" t="e">
        <f>VLOOKUP(J6412,Ref!A:C,3,0)</f>
        <v>#N/A</v>
      </c>
      <c r="C6412" s="217" t="e">
        <f>VLOOKUP(J6412,Ref!A:D,4,0)</f>
        <v>#N/A</v>
      </c>
      <c r="D6412" s="18" t="str">
        <f t="shared" si="305"/>
        <v>00/ene</v>
      </c>
      <c r="E6412" s="217">
        <f t="shared" si="306"/>
        <v>0</v>
      </c>
      <c r="F6412" s="18">
        <v>1</v>
      </c>
      <c r="G6412" s="217">
        <f t="shared" si="307"/>
        <v>0</v>
      </c>
    </row>
    <row r="6413" spans="1:7">
      <c r="A6413" s="213" t="e">
        <f>_xlfn.XLOOKUP(I6413,UTILIZADAS[Contacto1],UTILIZADAS[Source.Name],,0)</f>
        <v>#N/A</v>
      </c>
      <c r="B6413" s="217" t="e">
        <f>VLOOKUP(J6413,Ref!A:C,3,0)</f>
        <v>#N/A</v>
      </c>
      <c r="C6413" s="217" t="e">
        <f>VLOOKUP(J6413,Ref!A:D,4,0)</f>
        <v>#N/A</v>
      </c>
      <c r="D6413" s="18" t="str">
        <f t="shared" si="305"/>
        <v>00/ene</v>
      </c>
      <c r="E6413" s="217">
        <f t="shared" si="306"/>
        <v>0</v>
      </c>
      <c r="F6413" s="18">
        <v>1</v>
      </c>
      <c r="G6413" s="217">
        <f t="shared" si="307"/>
        <v>0</v>
      </c>
    </row>
    <row r="6414" spans="1:7">
      <c r="A6414" s="213" t="e">
        <f>_xlfn.XLOOKUP(I6414,UTILIZADAS[Contacto1],UTILIZADAS[Source.Name],,0)</f>
        <v>#N/A</v>
      </c>
      <c r="B6414" s="217" t="e">
        <f>VLOOKUP(J6414,Ref!A:C,3,0)</f>
        <v>#N/A</v>
      </c>
      <c r="C6414" s="217" t="e">
        <f>VLOOKUP(J6414,Ref!A:D,4,0)</f>
        <v>#N/A</v>
      </c>
      <c r="D6414" s="18" t="str">
        <f t="shared" si="305"/>
        <v>00/ene</v>
      </c>
      <c r="E6414" s="217">
        <f t="shared" si="306"/>
        <v>0</v>
      </c>
      <c r="F6414" s="18">
        <v>1</v>
      </c>
      <c r="G6414" s="217">
        <f t="shared" si="307"/>
        <v>0</v>
      </c>
    </row>
    <row r="6415" spans="1:7">
      <c r="A6415" s="213" t="e">
        <f>_xlfn.XLOOKUP(I6415,UTILIZADAS[Contacto1],UTILIZADAS[Source.Name],,0)</f>
        <v>#N/A</v>
      </c>
      <c r="B6415" s="217" t="e">
        <f>VLOOKUP(J6415,Ref!A:C,3,0)</f>
        <v>#N/A</v>
      </c>
      <c r="C6415" s="217" t="e">
        <f>VLOOKUP(J6415,Ref!A:D,4,0)</f>
        <v>#N/A</v>
      </c>
      <c r="D6415" s="18" t="str">
        <f t="shared" si="305"/>
        <v>00/ene</v>
      </c>
      <c r="E6415" s="217">
        <f t="shared" si="306"/>
        <v>0</v>
      </c>
      <c r="F6415" s="18">
        <v>1</v>
      </c>
      <c r="G6415" s="217">
        <f t="shared" si="307"/>
        <v>0</v>
      </c>
    </row>
    <row r="6416" spans="1:7">
      <c r="A6416" s="213" t="e">
        <f>_xlfn.XLOOKUP(I6416,UTILIZADAS[Contacto1],UTILIZADAS[Source.Name],,0)</f>
        <v>#N/A</v>
      </c>
      <c r="B6416" s="217" t="e">
        <f>VLOOKUP(J6416,Ref!A:C,3,0)</f>
        <v>#N/A</v>
      </c>
      <c r="C6416" s="217" t="e">
        <f>VLOOKUP(J6416,Ref!A:D,4,0)</f>
        <v>#N/A</v>
      </c>
      <c r="D6416" s="18" t="str">
        <f t="shared" ref="D6416:D6447" si="308">TEXT(H6416,"dd/mmm")</f>
        <v>00/ene</v>
      </c>
      <c r="E6416" s="217">
        <f t="shared" ref="E6416:E6447" si="309">+COUNTIF(I:I,I6416)</f>
        <v>0</v>
      </c>
      <c r="F6416" s="18">
        <v>1</v>
      </c>
      <c r="G6416" s="217">
        <f t="shared" ref="G6416:G6447" si="310">IF(I6416=I6417,0,1)</f>
        <v>0</v>
      </c>
    </row>
    <row r="6417" spans="1:7">
      <c r="A6417" s="213" t="e">
        <f>_xlfn.XLOOKUP(I6417,UTILIZADAS[Contacto1],UTILIZADAS[Source.Name],,0)</f>
        <v>#N/A</v>
      </c>
      <c r="B6417" s="217" t="e">
        <f>VLOOKUP(J6417,Ref!A:C,3,0)</f>
        <v>#N/A</v>
      </c>
      <c r="C6417" s="217" t="e">
        <f>VLOOKUP(J6417,Ref!A:D,4,0)</f>
        <v>#N/A</v>
      </c>
      <c r="D6417" s="18" t="str">
        <f t="shared" si="308"/>
        <v>00/ene</v>
      </c>
      <c r="E6417" s="217">
        <f t="shared" si="309"/>
        <v>0</v>
      </c>
      <c r="F6417" s="18">
        <v>1</v>
      </c>
      <c r="G6417" s="217">
        <f t="shared" si="310"/>
        <v>0</v>
      </c>
    </row>
    <row r="6418" spans="1:7">
      <c r="A6418" s="213" t="e">
        <f>_xlfn.XLOOKUP(I6418,UTILIZADAS[Contacto1],UTILIZADAS[Source.Name],,0)</f>
        <v>#N/A</v>
      </c>
      <c r="B6418" s="217" t="e">
        <f>VLOOKUP(J6418,Ref!A:C,3,0)</f>
        <v>#N/A</v>
      </c>
      <c r="C6418" s="217" t="e">
        <f>VLOOKUP(J6418,Ref!A:D,4,0)</f>
        <v>#N/A</v>
      </c>
      <c r="D6418" s="18" t="str">
        <f t="shared" si="308"/>
        <v>00/ene</v>
      </c>
      <c r="E6418" s="217">
        <f t="shared" si="309"/>
        <v>0</v>
      </c>
      <c r="F6418" s="18">
        <v>1</v>
      </c>
      <c r="G6418" s="217">
        <f t="shared" si="310"/>
        <v>0</v>
      </c>
    </row>
    <row r="6419" spans="1:7">
      <c r="A6419" s="213" t="e">
        <f>_xlfn.XLOOKUP(I6419,UTILIZADAS[Contacto1],UTILIZADAS[Source.Name],,0)</f>
        <v>#N/A</v>
      </c>
      <c r="B6419" s="217" t="e">
        <f>VLOOKUP(J6419,Ref!A:C,3,0)</f>
        <v>#N/A</v>
      </c>
      <c r="C6419" s="217" t="e">
        <f>VLOOKUP(J6419,Ref!A:D,4,0)</f>
        <v>#N/A</v>
      </c>
      <c r="D6419" s="18" t="str">
        <f t="shared" si="308"/>
        <v>00/ene</v>
      </c>
      <c r="E6419" s="217">
        <f t="shared" si="309"/>
        <v>0</v>
      </c>
      <c r="F6419" s="18">
        <v>1</v>
      </c>
      <c r="G6419" s="217">
        <f t="shared" si="310"/>
        <v>0</v>
      </c>
    </row>
    <row r="6420" spans="1:7">
      <c r="A6420" s="213" t="e">
        <f>_xlfn.XLOOKUP(I6420,UTILIZADAS[Contacto1],UTILIZADAS[Source.Name],,0)</f>
        <v>#N/A</v>
      </c>
      <c r="B6420" s="217" t="e">
        <f>VLOOKUP(J6420,Ref!A:C,3,0)</f>
        <v>#N/A</v>
      </c>
      <c r="C6420" s="217" t="e">
        <f>VLOOKUP(J6420,Ref!A:D,4,0)</f>
        <v>#N/A</v>
      </c>
      <c r="D6420" s="18" t="str">
        <f t="shared" si="308"/>
        <v>00/ene</v>
      </c>
      <c r="E6420" s="217">
        <f t="shared" si="309"/>
        <v>0</v>
      </c>
      <c r="F6420" s="18">
        <v>1</v>
      </c>
      <c r="G6420" s="217">
        <f t="shared" si="310"/>
        <v>0</v>
      </c>
    </row>
    <row r="6421" spans="1:7">
      <c r="A6421" s="213" t="e">
        <f>_xlfn.XLOOKUP(I6421,UTILIZADAS[Contacto1],UTILIZADAS[Source.Name],,0)</f>
        <v>#N/A</v>
      </c>
      <c r="B6421" s="217" t="e">
        <f>VLOOKUP(J6421,Ref!A:C,3,0)</f>
        <v>#N/A</v>
      </c>
      <c r="C6421" s="217" t="e">
        <f>VLOOKUP(J6421,Ref!A:D,4,0)</f>
        <v>#N/A</v>
      </c>
      <c r="D6421" s="18" t="str">
        <f t="shared" si="308"/>
        <v>00/ene</v>
      </c>
      <c r="E6421" s="217">
        <f t="shared" si="309"/>
        <v>0</v>
      </c>
      <c r="F6421" s="18">
        <v>1</v>
      </c>
      <c r="G6421" s="217">
        <f t="shared" si="310"/>
        <v>0</v>
      </c>
    </row>
    <row r="6422" spans="1:7">
      <c r="A6422" s="213" t="e">
        <f>_xlfn.XLOOKUP(I6422,UTILIZADAS[Contacto1],UTILIZADAS[Source.Name],,0)</f>
        <v>#N/A</v>
      </c>
      <c r="B6422" s="217" t="e">
        <f>VLOOKUP(J6422,Ref!A:C,3,0)</f>
        <v>#N/A</v>
      </c>
      <c r="C6422" s="217" t="e">
        <f>VLOOKUP(J6422,Ref!A:D,4,0)</f>
        <v>#N/A</v>
      </c>
      <c r="D6422" s="18" t="str">
        <f t="shared" si="308"/>
        <v>00/ene</v>
      </c>
      <c r="E6422" s="217">
        <f t="shared" si="309"/>
        <v>0</v>
      </c>
      <c r="F6422" s="18">
        <v>1</v>
      </c>
      <c r="G6422" s="217">
        <f t="shared" si="310"/>
        <v>0</v>
      </c>
    </row>
    <row r="6423" spans="1:7">
      <c r="A6423" s="213" t="e">
        <f>_xlfn.XLOOKUP(I6423,UTILIZADAS[Contacto1],UTILIZADAS[Source.Name],,0)</f>
        <v>#N/A</v>
      </c>
      <c r="B6423" s="217" t="e">
        <f>VLOOKUP(J6423,Ref!A:C,3,0)</f>
        <v>#N/A</v>
      </c>
      <c r="C6423" s="217" t="e">
        <f>VLOOKUP(J6423,Ref!A:D,4,0)</f>
        <v>#N/A</v>
      </c>
      <c r="D6423" s="18" t="str">
        <f t="shared" si="308"/>
        <v>00/ene</v>
      </c>
      <c r="E6423" s="217">
        <f t="shared" si="309"/>
        <v>0</v>
      </c>
      <c r="F6423" s="18">
        <v>1</v>
      </c>
      <c r="G6423" s="217">
        <f t="shared" si="310"/>
        <v>0</v>
      </c>
    </row>
    <row r="6424" spans="1:7">
      <c r="A6424" s="213" t="e">
        <f>_xlfn.XLOOKUP(I6424,UTILIZADAS[Contacto1],UTILIZADAS[Source.Name],,0)</f>
        <v>#N/A</v>
      </c>
      <c r="B6424" s="217" t="e">
        <f>VLOOKUP(J6424,Ref!A:C,3,0)</f>
        <v>#N/A</v>
      </c>
      <c r="C6424" s="217" t="e">
        <f>VLOOKUP(J6424,Ref!A:D,4,0)</f>
        <v>#N/A</v>
      </c>
      <c r="D6424" s="18" t="str">
        <f t="shared" si="308"/>
        <v>00/ene</v>
      </c>
      <c r="E6424" s="217">
        <f t="shared" si="309"/>
        <v>0</v>
      </c>
      <c r="F6424" s="18">
        <v>1</v>
      </c>
      <c r="G6424" s="217">
        <f t="shared" si="310"/>
        <v>0</v>
      </c>
    </row>
    <row r="6425" spans="1:7">
      <c r="A6425" s="213" t="e">
        <f>_xlfn.XLOOKUP(I6425,UTILIZADAS[Contacto1],UTILIZADAS[Source.Name],,0)</f>
        <v>#N/A</v>
      </c>
      <c r="B6425" s="217" t="e">
        <f>VLOOKUP(J6425,Ref!A:C,3,0)</f>
        <v>#N/A</v>
      </c>
      <c r="C6425" s="217" t="e">
        <f>VLOOKUP(J6425,Ref!A:D,4,0)</f>
        <v>#N/A</v>
      </c>
      <c r="D6425" s="18" t="str">
        <f t="shared" si="308"/>
        <v>00/ene</v>
      </c>
      <c r="E6425" s="217">
        <f t="shared" si="309"/>
        <v>0</v>
      </c>
      <c r="F6425" s="18">
        <v>1</v>
      </c>
      <c r="G6425" s="217">
        <f t="shared" si="310"/>
        <v>0</v>
      </c>
    </row>
    <row r="6426" spans="1:7">
      <c r="A6426" s="213" t="e">
        <f>_xlfn.XLOOKUP(I6426,UTILIZADAS[Contacto1],UTILIZADAS[Source.Name],,0)</f>
        <v>#N/A</v>
      </c>
      <c r="B6426" s="217" t="e">
        <f>VLOOKUP(J6426,Ref!A:C,3,0)</f>
        <v>#N/A</v>
      </c>
      <c r="C6426" s="217" t="e">
        <f>VLOOKUP(J6426,Ref!A:D,4,0)</f>
        <v>#N/A</v>
      </c>
      <c r="D6426" s="18" t="str">
        <f t="shared" si="308"/>
        <v>00/ene</v>
      </c>
      <c r="E6426" s="217">
        <f t="shared" si="309"/>
        <v>0</v>
      </c>
      <c r="F6426" s="18">
        <v>1</v>
      </c>
      <c r="G6426" s="217">
        <f t="shared" si="310"/>
        <v>0</v>
      </c>
    </row>
    <row r="6427" spans="1:7">
      <c r="A6427" s="213" t="e">
        <f>_xlfn.XLOOKUP(I6427,UTILIZADAS[Contacto1],UTILIZADAS[Source.Name],,0)</f>
        <v>#N/A</v>
      </c>
      <c r="B6427" s="217" t="e">
        <f>VLOOKUP(J6427,Ref!A:C,3,0)</f>
        <v>#N/A</v>
      </c>
      <c r="C6427" s="217" t="e">
        <f>VLOOKUP(J6427,Ref!A:D,4,0)</f>
        <v>#N/A</v>
      </c>
      <c r="D6427" s="18" t="str">
        <f t="shared" si="308"/>
        <v>00/ene</v>
      </c>
      <c r="E6427" s="217">
        <f t="shared" si="309"/>
        <v>0</v>
      </c>
      <c r="F6427" s="18">
        <v>1</v>
      </c>
      <c r="G6427" s="217">
        <f t="shared" si="310"/>
        <v>0</v>
      </c>
    </row>
    <row r="6428" spans="1:7">
      <c r="A6428" s="213" t="e">
        <f>_xlfn.XLOOKUP(I6428,UTILIZADAS[Contacto1],UTILIZADAS[Source.Name],,0)</f>
        <v>#N/A</v>
      </c>
      <c r="B6428" s="217" t="e">
        <f>VLOOKUP(J6428,Ref!A:C,3,0)</f>
        <v>#N/A</v>
      </c>
      <c r="C6428" s="217" t="e">
        <f>VLOOKUP(J6428,Ref!A:D,4,0)</f>
        <v>#N/A</v>
      </c>
      <c r="D6428" s="18" t="str">
        <f t="shared" si="308"/>
        <v>00/ene</v>
      </c>
      <c r="E6428" s="217">
        <f t="shared" si="309"/>
        <v>0</v>
      </c>
      <c r="F6428" s="18">
        <v>1</v>
      </c>
      <c r="G6428" s="217">
        <f t="shared" si="310"/>
        <v>0</v>
      </c>
    </row>
    <row r="6429" spans="1:7">
      <c r="A6429" s="213" t="e">
        <f>_xlfn.XLOOKUP(I6429,UTILIZADAS[Contacto1],UTILIZADAS[Source.Name],,0)</f>
        <v>#N/A</v>
      </c>
      <c r="B6429" s="217" t="e">
        <f>VLOOKUP(J6429,Ref!A:C,3,0)</f>
        <v>#N/A</v>
      </c>
      <c r="C6429" s="217" t="e">
        <f>VLOOKUP(J6429,Ref!A:D,4,0)</f>
        <v>#N/A</v>
      </c>
      <c r="D6429" s="18" t="str">
        <f t="shared" si="308"/>
        <v>00/ene</v>
      </c>
      <c r="E6429" s="217">
        <f t="shared" si="309"/>
        <v>0</v>
      </c>
      <c r="F6429" s="18">
        <v>1</v>
      </c>
      <c r="G6429" s="217">
        <f t="shared" si="310"/>
        <v>0</v>
      </c>
    </row>
    <row r="6430" spans="1:7">
      <c r="A6430" s="213" t="e">
        <f>_xlfn.XLOOKUP(I6430,UTILIZADAS[Contacto1],UTILIZADAS[Source.Name],,0)</f>
        <v>#N/A</v>
      </c>
      <c r="B6430" s="217" t="e">
        <f>VLOOKUP(J6430,Ref!A:C,3,0)</f>
        <v>#N/A</v>
      </c>
      <c r="C6430" s="217" t="e">
        <f>VLOOKUP(J6430,Ref!A:D,4,0)</f>
        <v>#N/A</v>
      </c>
      <c r="D6430" s="18" t="str">
        <f t="shared" si="308"/>
        <v>00/ene</v>
      </c>
      <c r="E6430" s="217">
        <f t="shared" si="309"/>
        <v>0</v>
      </c>
      <c r="F6430" s="18">
        <v>1</v>
      </c>
      <c r="G6430" s="217">
        <f t="shared" si="310"/>
        <v>0</v>
      </c>
    </row>
    <row r="6431" spans="1:7">
      <c r="A6431" s="213" t="e">
        <f>_xlfn.XLOOKUP(I6431,UTILIZADAS[Contacto1],UTILIZADAS[Source.Name],,0)</f>
        <v>#N/A</v>
      </c>
      <c r="B6431" s="217" t="e">
        <f>VLOOKUP(J6431,Ref!A:C,3,0)</f>
        <v>#N/A</v>
      </c>
      <c r="C6431" s="217" t="e">
        <f>VLOOKUP(J6431,Ref!A:D,4,0)</f>
        <v>#N/A</v>
      </c>
      <c r="D6431" s="18" t="str">
        <f t="shared" si="308"/>
        <v>00/ene</v>
      </c>
      <c r="E6431" s="217">
        <f t="shared" si="309"/>
        <v>0</v>
      </c>
      <c r="F6431" s="18">
        <v>1</v>
      </c>
      <c r="G6431" s="217">
        <f t="shared" si="310"/>
        <v>0</v>
      </c>
    </row>
    <row r="6432" spans="1:7">
      <c r="A6432" s="213" t="e">
        <f>_xlfn.XLOOKUP(I6432,UTILIZADAS[Contacto1],UTILIZADAS[Source.Name],,0)</f>
        <v>#N/A</v>
      </c>
      <c r="B6432" s="217" t="e">
        <f>VLOOKUP(J6432,Ref!A:C,3,0)</f>
        <v>#N/A</v>
      </c>
      <c r="C6432" s="217" t="e">
        <f>VLOOKUP(J6432,Ref!A:D,4,0)</f>
        <v>#N/A</v>
      </c>
      <c r="D6432" s="18" t="str">
        <f t="shared" si="308"/>
        <v>00/ene</v>
      </c>
      <c r="E6432" s="217">
        <f t="shared" si="309"/>
        <v>0</v>
      </c>
      <c r="F6432" s="18">
        <v>1</v>
      </c>
      <c r="G6432" s="217">
        <f t="shared" si="310"/>
        <v>0</v>
      </c>
    </row>
    <row r="6433" spans="1:7">
      <c r="A6433" s="213" t="e">
        <f>_xlfn.XLOOKUP(I6433,UTILIZADAS[Contacto1],UTILIZADAS[Source.Name],,0)</f>
        <v>#N/A</v>
      </c>
      <c r="B6433" s="217" t="e">
        <f>VLOOKUP(J6433,Ref!A:C,3,0)</f>
        <v>#N/A</v>
      </c>
      <c r="C6433" s="217" t="e">
        <f>VLOOKUP(J6433,Ref!A:D,4,0)</f>
        <v>#N/A</v>
      </c>
      <c r="D6433" s="18" t="str">
        <f t="shared" si="308"/>
        <v>00/ene</v>
      </c>
      <c r="E6433" s="217">
        <f t="shared" si="309"/>
        <v>0</v>
      </c>
      <c r="F6433" s="18">
        <v>1</v>
      </c>
      <c r="G6433" s="217">
        <f t="shared" si="310"/>
        <v>0</v>
      </c>
    </row>
    <row r="6434" spans="1:7">
      <c r="A6434" s="213" t="e">
        <f>_xlfn.XLOOKUP(I6434,UTILIZADAS[Contacto1],UTILIZADAS[Source.Name],,0)</f>
        <v>#N/A</v>
      </c>
      <c r="B6434" s="217" t="e">
        <f>VLOOKUP(J6434,Ref!A:C,3,0)</f>
        <v>#N/A</v>
      </c>
      <c r="C6434" s="217" t="e">
        <f>VLOOKUP(J6434,Ref!A:D,4,0)</f>
        <v>#N/A</v>
      </c>
      <c r="D6434" s="18" t="str">
        <f t="shared" si="308"/>
        <v>00/ene</v>
      </c>
      <c r="E6434" s="217">
        <f t="shared" si="309"/>
        <v>0</v>
      </c>
      <c r="F6434" s="18">
        <v>1</v>
      </c>
      <c r="G6434" s="217">
        <f t="shared" si="310"/>
        <v>0</v>
      </c>
    </row>
    <row r="6435" spans="1:7">
      <c r="A6435" s="213" t="e">
        <f>_xlfn.XLOOKUP(I6435,UTILIZADAS[Contacto1],UTILIZADAS[Source.Name],,0)</f>
        <v>#N/A</v>
      </c>
      <c r="B6435" s="217" t="e">
        <f>VLOOKUP(J6435,Ref!A:C,3,0)</f>
        <v>#N/A</v>
      </c>
      <c r="C6435" s="217" t="e">
        <f>VLOOKUP(J6435,Ref!A:D,4,0)</f>
        <v>#N/A</v>
      </c>
      <c r="D6435" s="18" t="str">
        <f t="shared" si="308"/>
        <v>00/ene</v>
      </c>
      <c r="E6435" s="217">
        <f t="shared" si="309"/>
        <v>0</v>
      </c>
      <c r="F6435" s="18">
        <v>1</v>
      </c>
      <c r="G6435" s="217">
        <f t="shared" si="310"/>
        <v>0</v>
      </c>
    </row>
    <row r="6436" spans="1:7">
      <c r="A6436" s="213" t="e">
        <f>_xlfn.XLOOKUP(I6436,UTILIZADAS[Contacto1],UTILIZADAS[Source.Name],,0)</f>
        <v>#N/A</v>
      </c>
      <c r="B6436" s="217" t="e">
        <f>VLOOKUP(J6436,Ref!A:C,3,0)</f>
        <v>#N/A</v>
      </c>
      <c r="C6436" s="217" t="e">
        <f>VLOOKUP(J6436,Ref!A:D,4,0)</f>
        <v>#N/A</v>
      </c>
      <c r="D6436" s="18" t="str">
        <f t="shared" si="308"/>
        <v>00/ene</v>
      </c>
      <c r="E6436" s="217">
        <f t="shared" si="309"/>
        <v>0</v>
      </c>
      <c r="F6436" s="18">
        <v>1</v>
      </c>
      <c r="G6436" s="217">
        <f t="shared" si="310"/>
        <v>0</v>
      </c>
    </row>
    <row r="6437" spans="1:7">
      <c r="A6437" s="213" t="e">
        <f>_xlfn.XLOOKUP(I6437,UTILIZADAS[Contacto1],UTILIZADAS[Source.Name],,0)</f>
        <v>#N/A</v>
      </c>
      <c r="B6437" s="217" t="e">
        <f>VLOOKUP(J6437,Ref!A:C,3,0)</f>
        <v>#N/A</v>
      </c>
      <c r="C6437" s="217" t="e">
        <f>VLOOKUP(J6437,Ref!A:D,4,0)</f>
        <v>#N/A</v>
      </c>
      <c r="D6437" s="18" t="str">
        <f t="shared" si="308"/>
        <v>00/ene</v>
      </c>
      <c r="E6437" s="217">
        <f t="shared" si="309"/>
        <v>0</v>
      </c>
      <c r="F6437" s="18">
        <v>1</v>
      </c>
      <c r="G6437" s="217">
        <f t="shared" si="310"/>
        <v>0</v>
      </c>
    </row>
    <row r="6438" spans="1:7">
      <c r="A6438" s="213" t="e">
        <f>_xlfn.XLOOKUP(I6438,UTILIZADAS[Contacto1],UTILIZADAS[Source.Name],,0)</f>
        <v>#N/A</v>
      </c>
      <c r="B6438" s="217" t="e">
        <f>VLOOKUP(J6438,Ref!A:C,3,0)</f>
        <v>#N/A</v>
      </c>
      <c r="C6438" s="217" t="e">
        <f>VLOOKUP(J6438,Ref!A:D,4,0)</f>
        <v>#N/A</v>
      </c>
      <c r="D6438" s="18" t="str">
        <f t="shared" si="308"/>
        <v>00/ene</v>
      </c>
      <c r="E6438" s="217">
        <f t="shared" si="309"/>
        <v>0</v>
      </c>
      <c r="F6438" s="18">
        <v>1</v>
      </c>
      <c r="G6438" s="217">
        <f t="shared" si="310"/>
        <v>0</v>
      </c>
    </row>
    <row r="6439" spans="1:7">
      <c r="A6439" s="213" t="e">
        <f>_xlfn.XLOOKUP(I6439,UTILIZADAS[Contacto1],UTILIZADAS[Source.Name],,0)</f>
        <v>#N/A</v>
      </c>
      <c r="B6439" s="217" t="e">
        <f>VLOOKUP(J6439,Ref!A:C,3,0)</f>
        <v>#N/A</v>
      </c>
      <c r="C6439" s="217" t="e">
        <f>VLOOKUP(J6439,Ref!A:D,4,0)</f>
        <v>#N/A</v>
      </c>
      <c r="D6439" s="18" t="str">
        <f t="shared" si="308"/>
        <v>00/ene</v>
      </c>
      <c r="E6439" s="217">
        <f t="shared" si="309"/>
        <v>0</v>
      </c>
      <c r="F6439" s="18">
        <v>1</v>
      </c>
      <c r="G6439" s="217">
        <f t="shared" si="310"/>
        <v>0</v>
      </c>
    </row>
    <row r="6440" spans="1:7">
      <c r="A6440" s="213" t="e">
        <f>_xlfn.XLOOKUP(I6440,UTILIZADAS[Contacto1],UTILIZADAS[Source.Name],,0)</f>
        <v>#N/A</v>
      </c>
      <c r="B6440" s="217" t="e">
        <f>VLOOKUP(J6440,Ref!A:C,3,0)</f>
        <v>#N/A</v>
      </c>
      <c r="C6440" s="217" t="e">
        <f>VLOOKUP(J6440,Ref!A:D,4,0)</f>
        <v>#N/A</v>
      </c>
      <c r="D6440" s="18" t="str">
        <f t="shared" si="308"/>
        <v>00/ene</v>
      </c>
      <c r="E6440" s="217">
        <f t="shared" si="309"/>
        <v>0</v>
      </c>
      <c r="F6440" s="18">
        <v>1</v>
      </c>
      <c r="G6440" s="217">
        <f t="shared" si="310"/>
        <v>0</v>
      </c>
    </row>
    <row r="6441" spans="1:7">
      <c r="A6441" s="213" t="e">
        <f>_xlfn.XLOOKUP(I6441,UTILIZADAS[Contacto1],UTILIZADAS[Source.Name],,0)</f>
        <v>#N/A</v>
      </c>
      <c r="B6441" s="217" t="e">
        <f>VLOOKUP(J6441,Ref!A:C,3,0)</f>
        <v>#N/A</v>
      </c>
      <c r="C6441" s="217" t="e">
        <f>VLOOKUP(J6441,Ref!A:D,4,0)</f>
        <v>#N/A</v>
      </c>
      <c r="D6441" s="18" t="str">
        <f t="shared" si="308"/>
        <v>00/ene</v>
      </c>
      <c r="E6441" s="217">
        <f t="shared" si="309"/>
        <v>0</v>
      </c>
      <c r="F6441" s="18">
        <v>1</v>
      </c>
      <c r="G6441" s="217">
        <f t="shared" si="310"/>
        <v>0</v>
      </c>
    </row>
    <row r="6442" spans="1:7">
      <c r="A6442" s="213" t="e">
        <f>_xlfn.XLOOKUP(I6442,UTILIZADAS[Contacto1],UTILIZADAS[Source.Name],,0)</f>
        <v>#N/A</v>
      </c>
      <c r="B6442" s="217" t="e">
        <f>VLOOKUP(J6442,Ref!A:C,3,0)</f>
        <v>#N/A</v>
      </c>
      <c r="C6442" s="217" t="e">
        <f>VLOOKUP(J6442,Ref!A:D,4,0)</f>
        <v>#N/A</v>
      </c>
      <c r="D6442" s="18" t="str">
        <f t="shared" si="308"/>
        <v>00/ene</v>
      </c>
      <c r="E6442" s="217">
        <f t="shared" si="309"/>
        <v>0</v>
      </c>
      <c r="F6442" s="18">
        <v>1</v>
      </c>
      <c r="G6442" s="217">
        <f t="shared" si="310"/>
        <v>0</v>
      </c>
    </row>
    <row r="6443" spans="1:7">
      <c r="A6443" s="213" t="e">
        <f>_xlfn.XLOOKUP(I6443,UTILIZADAS[Contacto1],UTILIZADAS[Source.Name],,0)</f>
        <v>#N/A</v>
      </c>
      <c r="B6443" s="217" t="e">
        <f>VLOOKUP(J6443,Ref!A:C,3,0)</f>
        <v>#N/A</v>
      </c>
      <c r="C6443" s="217" t="e">
        <f>VLOOKUP(J6443,Ref!A:D,4,0)</f>
        <v>#N/A</v>
      </c>
      <c r="D6443" s="18" t="str">
        <f t="shared" si="308"/>
        <v>00/ene</v>
      </c>
      <c r="E6443" s="217">
        <f t="shared" si="309"/>
        <v>0</v>
      </c>
      <c r="F6443" s="18">
        <v>1</v>
      </c>
      <c r="G6443" s="217">
        <f t="shared" si="310"/>
        <v>0</v>
      </c>
    </row>
    <row r="6444" spans="1:7">
      <c r="A6444" s="213" t="e">
        <f>_xlfn.XLOOKUP(I6444,UTILIZADAS[Contacto1],UTILIZADAS[Source.Name],,0)</f>
        <v>#N/A</v>
      </c>
      <c r="B6444" s="217" t="e">
        <f>VLOOKUP(J6444,Ref!A:C,3,0)</f>
        <v>#N/A</v>
      </c>
      <c r="C6444" s="217" t="e">
        <f>VLOOKUP(J6444,Ref!A:D,4,0)</f>
        <v>#N/A</v>
      </c>
      <c r="D6444" s="18" t="str">
        <f t="shared" si="308"/>
        <v>00/ene</v>
      </c>
      <c r="E6444" s="217">
        <f t="shared" si="309"/>
        <v>0</v>
      </c>
      <c r="F6444" s="18">
        <v>1</v>
      </c>
      <c r="G6444" s="217">
        <f t="shared" si="310"/>
        <v>0</v>
      </c>
    </row>
    <row r="6445" spans="1:7">
      <c r="A6445" s="213" t="e">
        <f>_xlfn.XLOOKUP(I6445,UTILIZADAS[Contacto1],UTILIZADAS[Source.Name],,0)</f>
        <v>#N/A</v>
      </c>
      <c r="B6445" s="217" t="e">
        <f>VLOOKUP(J6445,Ref!A:C,3,0)</f>
        <v>#N/A</v>
      </c>
      <c r="C6445" s="217" t="e">
        <f>VLOOKUP(J6445,Ref!A:D,4,0)</f>
        <v>#N/A</v>
      </c>
      <c r="D6445" s="18" t="str">
        <f t="shared" si="308"/>
        <v>00/ene</v>
      </c>
      <c r="E6445" s="217">
        <f t="shared" si="309"/>
        <v>0</v>
      </c>
      <c r="F6445" s="18">
        <v>1</v>
      </c>
      <c r="G6445" s="217">
        <f t="shared" si="310"/>
        <v>0</v>
      </c>
    </row>
    <row r="6446" spans="1:7">
      <c r="A6446" s="213" t="e">
        <f>_xlfn.XLOOKUP(I6446,UTILIZADAS[Contacto1],UTILIZADAS[Source.Name],,0)</f>
        <v>#N/A</v>
      </c>
      <c r="B6446" s="217" t="e">
        <f>VLOOKUP(J6446,Ref!A:C,3,0)</f>
        <v>#N/A</v>
      </c>
      <c r="C6446" s="217" t="e">
        <f>VLOOKUP(J6446,Ref!A:D,4,0)</f>
        <v>#N/A</v>
      </c>
      <c r="D6446" s="18" t="str">
        <f t="shared" si="308"/>
        <v>00/ene</v>
      </c>
      <c r="E6446" s="217">
        <f t="shared" si="309"/>
        <v>0</v>
      </c>
      <c r="F6446" s="18">
        <v>1</v>
      </c>
      <c r="G6446" s="217">
        <f t="shared" si="310"/>
        <v>0</v>
      </c>
    </row>
    <row r="6447" spans="1:7">
      <c r="A6447" s="213" t="e">
        <f>_xlfn.XLOOKUP(I6447,UTILIZADAS[Contacto1],UTILIZADAS[Source.Name],,0)</f>
        <v>#N/A</v>
      </c>
      <c r="B6447" s="217" t="e">
        <f>VLOOKUP(J6447,Ref!A:C,3,0)</f>
        <v>#N/A</v>
      </c>
      <c r="C6447" s="217" t="e">
        <f>VLOOKUP(J6447,Ref!A:D,4,0)</f>
        <v>#N/A</v>
      </c>
      <c r="D6447" s="18" t="str">
        <f t="shared" si="308"/>
        <v>00/ene</v>
      </c>
      <c r="E6447" s="217">
        <f t="shared" si="309"/>
        <v>0</v>
      </c>
      <c r="F6447" s="18">
        <v>1</v>
      </c>
      <c r="G6447" s="217">
        <f t="shared" si="310"/>
        <v>0</v>
      </c>
    </row>
    <row r="6448" spans="1:7">
      <c r="A6448" s="213" t="e">
        <f>_xlfn.XLOOKUP(I6448,UTILIZADAS[Contacto1],UTILIZADAS[Source.Name],,0)</f>
        <v>#N/A</v>
      </c>
      <c r="B6448" s="217" t="e">
        <f>VLOOKUP(J6448,Ref!A:C,3,0)</f>
        <v>#N/A</v>
      </c>
      <c r="C6448" s="217" t="e">
        <f>VLOOKUP(J6448,Ref!A:D,4,0)</f>
        <v>#N/A</v>
      </c>
      <c r="D6448" s="18" t="str">
        <f t="shared" ref="D6448:D6479" si="311">TEXT(H6448,"dd/mmm")</f>
        <v>00/ene</v>
      </c>
      <c r="E6448" s="217">
        <f t="shared" ref="E6448:E6479" si="312">+COUNTIF(I:I,I6448)</f>
        <v>0</v>
      </c>
      <c r="F6448" s="18">
        <v>1</v>
      </c>
      <c r="G6448" s="217">
        <f t="shared" ref="G6448:G6479" si="313">IF(I6448=I6449,0,1)</f>
        <v>0</v>
      </c>
    </row>
    <row r="6449" spans="1:7">
      <c r="A6449" s="213" t="e">
        <f>_xlfn.XLOOKUP(I6449,UTILIZADAS[Contacto1],UTILIZADAS[Source.Name],,0)</f>
        <v>#N/A</v>
      </c>
      <c r="B6449" s="217" t="e">
        <f>VLOOKUP(J6449,Ref!A:C,3,0)</f>
        <v>#N/A</v>
      </c>
      <c r="C6449" s="217" t="e">
        <f>VLOOKUP(J6449,Ref!A:D,4,0)</f>
        <v>#N/A</v>
      </c>
      <c r="D6449" s="18" t="str">
        <f t="shared" si="311"/>
        <v>00/ene</v>
      </c>
      <c r="E6449" s="217">
        <f t="shared" si="312"/>
        <v>0</v>
      </c>
      <c r="F6449" s="18">
        <v>1</v>
      </c>
      <c r="G6449" s="217">
        <f t="shared" si="313"/>
        <v>0</v>
      </c>
    </row>
    <row r="6450" spans="1:7">
      <c r="A6450" s="213" t="e">
        <f>_xlfn.XLOOKUP(I6450,UTILIZADAS[Contacto1],UTILIZADAS[Source.Name],,0)</f>
        <v>#N/A</v>
      </c>
      <c r="B6450" s="217" t="e">
        <f>VLOOKUP(J6450,Ref!A:C,3,0)</f>
        <v>#N/A</v>
      </c>
      <c r="C6450" s="217" t="e">
        <f>VLOOKUP(J6450,Ref!A:D,4,0)</f>
        <v>#N/A</v>
      </c>
      <c r="D6450" s="18" t="str">
        <f t="shared" si="311"/>
        <v>00/ene</v>
      </c>
      <c r="E6450" s="217">
        <f t="shared" si="312"/>
        <v>0</v>
      </c>
      <c r="F6450" s="18">
        <v>1</v>
      </c>
      <c r="G6450" s="217">
        <f t="shared" si="313"/>
        <v>0</v>
      </c>
    </row>
    <row r="6451" spans="1:7">
      <c r="A6451" s="213" t="e">
        <f>_xlfn.XLOOKUP(I6451,UTILIZADAS[Contacto1],UTILIZADAS[Source.Name],,0)</f>
        <v>#N/A</v>
      </c>
      <c r="B6451" s="217" t="e">
        <f>VLOOKUP(J6451,Ref!A:C,3,0)</f>
        <v>#N/A</v>
      </c>
      <c r="C6451" s="217" t="e">
        <f>VLOOKUP(J6451,Ref!A:D,4,0)</f>
        <v>#N/A</v>
      </c>
      <c r="D6451" s="18" t="str">
        <f t="shared" si="311"/>
        <v>00/ene</v>
      </c>
      <c r="E6451" s="217">
        <f t="shared" si="312"/>
        <v>0</v>
      </c>
      <c r="F6451" s="18">
        <v>1</v>
      </c>
      <c r="G6451" s="217">
        <f t="shared" si="313"/>
        <v>0</v>
      </c>
    </row>
    <row r="6452" spans="1:7">
      <c r="A6452" s="213" t="e">
        <f>_xlfn.XLOOKUP(I6452,UTILIZADAS[Contacto1],UTILIZADAS[Source.Name],,0)</f>
        <v>#N/A</v>
      </c>
      <c r="B6452" s="217" t="e">
        <f>VLOOKUP(J6452,Ref!A:C,3,0)</f>
        <v>#N/A</v>
      </c>
      <c r="C6452" s="217" t="e">
        <f>VLOOKUP(J6452,Ref!A:D,4,0)</f>
        <v>#N/A</v>
      </c>
      <c r="D6452" s="18" t="str">
        <f t="shared" si="311"/>
        <v>00/ene</v>
      </c>
      <c r="E6452" s="217">
        <f t="shared" si="312"/>
        <v>0</v>
      </c>
      <c r="F6452" s="18">
        <v>1</v>
      </c>
      <c r="G6452" s="217">
        <f t="shared" si="313"/>
        <v>0</v>
      </c>
    </row>
    <row r="6453" spans="1:7">
      <c r="A6453" s="213" t="e">
        <f>_xlfn.XLOOKUP(I6453,UTILIZADAS[Contacto1],UTILIZADAS[Source.Name],,0)</f>
        <v>#N/A</v>
      </c>
      <c r="B6453" s="217" t="e">
        <f>VLOOKUP(J6453,Ref!A:C,3,0)</f>
        <v>#N/A</v>
      </c>
      <c r="C6453" s="217" t="e">
        <f>VLOOKUP(J6453,Ref!A:D,4,0)</f>
        <v>#N/A</v>
      </c>
      <c r="D6453" s="18" t="str">
        <f t="shared" si="311"/>
        <v>00/ene</v>
      </c>
      <c r="E6453" s="217">
        <f t="shared" si="312"/>
        <v>0</v>
      </c>
      <c r="F6453" s="18">
        <v>1</v>
      </c>
      <c r="G6453" s="217">
        <f t="shared" si="313"/>
        <v>0</v>
      </c>
    </row>
    <row r="6454" spans="1:7">
      <c r="A6454" s="213" t="e">
        <f>_xlfn.XLOOKUP(I6454,UTILIZADAS[Contacto1],UTILIZADAS[Source.Name],,0)</f>
        <v>#N/A</v>
      </c>
      <c r="B6454" s="217" t="e">
        <f>VLOOKUP(J6454,Ref!A:C,3,0)</f>
        <v>#N/A</v>
      </c>
      <c r="C6454" s="217" t="e">
        <f>VLOOKUP(J6454,Ref!A:D,4,0)</f>
        <v>#N/A</v>
      </c>
      <c r="D6454" s="18" t="str">
        <f t="shared" si="311"/>
        <v>00/ene</v>
      </c>
      <c r="E6454" s="217">
        <f t="shared" si="312"/>
        <v>0</v>
      </c>
      <c r="F6454" s="18">
        <v>1</v>
      </c>
      <c r="G6454" s="217">
        <f t="shared" si="313"/>
        <v>0</v>
      </c>
    </row>
    <row r="6455" spans="1:7">
      <c r="A6455" s="213" t="e">
        <f>_xlfn.XLOOKUP(I6455,UTILIZADAS[Contacto1],UTILIZADAS[Source.Name],,0)</f>
        <v>#N/A</v>
      </c>
      <c r="B6455" s="217" t="e">
        <f>VLOOKUP(J6455,Ref!A:C,3,0)</f>
        <v>#N/A</v>
      </c>
      <c r="C6455" s="217" t="e">
        <f>VLOOKUP(J6455,Ref!A:D,4,0)</f>
        <v>#N/A</v>
      </c>
      <c r="D6455" s="18" t="str">
        <f t="shared" si="311"/>
        <v>00/ene</v>
      </c>
      <c r="E6455" s="217">
        <f t="shared" si="312"/>
        <v>0</v>
      </c>
      <c r="F6455" s="18">
        <v>1</v>
      </c>
      <c r="G6455" s="217">
        <f t="shared" si="313"/>
        <v>0</v>
      </c>
    </row>
    <row r="6456" spans="1:7">
      <c r="A6456" s="213" t="e">
        <f>_xlfn.XLOOKUP(I6456,UTILIZADAS[Contacto1],UTILIZADAS[Source.Name],,0)</f>
        <v>#N/A</v>
      </c>
      <c r="B6456" s="217" t="e">
        <f>VLOOKUP(J6456,Ref!A:C,3,0)</f>
        <v>#N/A</v>
      </c>
      <c r="C6456" s="217" t="e">
        <f>VLOOKUP(J6456,Ref!A:D,4,0)</f>
        <v>#N/A</v>
      </c>
      <c r="D6456" s="18" t="str">
        <f t="shared" si="311"/>
        <v>00/ene</v>
      </c>
      <c r="E6456" s="217">
        <f t="shared" si="312"/>
        <v>0</v>
      </c>
      <c r="F6456" s="18">
        <v>1</v>
      </c>
      <c r="G6456" s="217">
        <f t="shared" si="313"/>
        <v>0</v>
      </c>
    </row>
    <row r="6457" spans="1:7">
      <c r="A6457" s="213" t="e">
        <f>_xlfn.XLOOKUP(I6457,UTILIZADAS[Contacto1],UTILIZADAS[Source.Name],,0)</f>
        <v>#N/A</v>
      </c>
      <c r="B6457" s="217" t="e">
        <f>VLOOKUP(J6457,Ref!A:C,3,0)</f>
        <v>#N/A</v>
      </c>
      <c r="C6457" s="217" t="e">
        <f>VLOOKUP(J6457,Ref!A:D,4,0)</f>
        <v>#N/A</v>
      </c>
      <c r="D6457" s="18" t="str">
        <f t="shared" si="311"/>
        <v>00/ene</v>
      </c>
      <c r="E6457" s="217">
        <f t="shared" si="312"/>
        <v>0</v>
      </c>
      <c r="F6457" s="18">
        <v>1</v>
      </c>
      <c r="G6457" s="217">
        <f t="shared" si="313"/>
        <v>0</v>
      </c>
    </row>
    <row r="6458" spans="1:7">
      <c r="A6458" s="213" t="e">
        <f>_xlfn.XLOOKUP(I6458,UTILIZADAS[Contacto1],UTILIZADAS[Source.Name],,0)</f>
        <v>#N/A</v>
      </c>
      <c r="B6458" s="217" t="e">
        <f>VLOOKUP(J6458,Ref!A:C,3,0)</f>
        <v>#N/A</v>
      </c>
      <c r="C6458" s="217" t="e">
        <f>VLOOKUP(J6458,Ref!A:D,4,0)</f>
        <v>#N/A</v>
      </c>
      <c r="D6458" s="18" t="str">
        <f t="shared" si="311"/>
        <v>00/ene</v>
      </c>
      <c r="E6458" s="217">
        <f t="shared" si="312"/>
        <v>0</v>
      </c>
      <c r="F6458" s="18">
        <v>1</v>
      </c>
      <c r="G6458" s="217">
        <f t="shared" si="313"/>
        <v>0</v>
      </c>
    </row>
    <row r="6459" spans="1:7">
      <c r="A6459" s="213" t="e">
        <f>_xlfn.XLOOKUP(I6459,UTILIZADAS[Contacto1],UTILIZADAS[Source.Name],,0)</f>
        <v>#N/A</v>
      </c>
      <c r="B6459" s="217" t="e">
        <f>VLOOKUP(J6459,Ref!A:C,3,0)</f>
        <v>#N/A</v>
      </c>
      <c r="C6459" s="217" t="e">
        <f>VLOOKUP(J6459,Ref!A:D,4,0)</f>
        <v>#N/A</v>
      </c>
      <c r="D6459" s="18" t="str">
        <f t="shared" si="311"/>
        <v>00/ene</v>
      </c>
      <c r="E6459" s="217">
        <f t="shared" si="312"/>
        <v>0</v>
      </c>
      <c r="F6459" s="18">
        <v>1</v>
      </c>
      <c r="G6459" s="217">
        <f t="shared" si="313"/>
        <v>0</v>
      </c>
    </row>
    <row r="6460" spans="1:7">
      <c r="A6460" s="213" t="e">
        <f>_xlfn.XLOOKUP(I6460,UTILIZADAS[Contacto1],UTILIZADAS[Source.Name],,0)</f>
        <v>#N/A</v>
      </c>
      <c r="B6460" s="217" t="e">
        <f>VLOOKUP(J6460,Ref!A:C,3,0)</f>
        <v>#N/A</v>
      </c>
      <c r="C6460" s="217" t="e">
        <f>VLOOKUP(J6460,Ref!A:D,4,0)</f>
        <v>#N/A</v>
      </c>
      <c r="D6460" s="18" t="str">
        <f t="shared" si="311"/>
        <v>00/ene</v>
      </c>
      <c r="E6460" s="217">
        <f t="shared" si="312"/>
        <v>0</v>
      </c>
      <c r="F6460" s="18">
        <v>1</v>
      </c>
      <c r="G6460" s="217">
        <f t="shared" si="313"/>
        <v>0</v>
      </c>
    </row>
    <row r="6461" spans="1:7">
      <c r="A6461" s="213" t="e">
        <f>_xlfn.XLOOKUP(I6461,UTILIZADAS[Contacto1],UTILIZADAS[Source.Name],,0)</f>
        <v>#N/A</v>
      </c>
      <c r="B6461" s="217" t="e">
        <f>VLOOKUP(J6461,Ref!A:C,3,0)</f>
        <v>#N/A</v>
      </c>
      <c r="C6461" s="217" t="e">
        <f>VLOOKUP(J6461,Ref!A:D,4,0)</f>
        <v>#N/A</v>
      </c>
      <c r="D6461" s="18" t="str">
        <f t="shared" si="311"/>
        <v>00/ene</v>
      </c>
      <c r="E6461" s="217">
        <f t="shared" si="312"/>
        <v>0</v>
      </c>
      <c r="F6461" s="18">
        <v>1</v>
      </c>
      <c r="G6461" s="217">
        <f t="shared" si="313"/>
        <v>0</v>
      </c>
    </row>
    <row r="6462" spans="1:7">
      <c r="A6462" s="213" t="e">
        <f>_xlfn.XLOOKUP(I6462,UTILIZADAS[Contacto1],UTILIZADAS[Source.Name],,0)</f>
        <v>#N/A</v>
      </c>
      <c r="B6462" s="217" t="e">
        <f>VLOOKUP(J6462,Ref!A:C,3,0)</f>
        <v>#N/A</v>
      </c>
      <c r="C6462" s="217" t="e">
        <f>VLOOKUP(J6462,Ref!A:D,4,0)</f>
        <v>#N/A</v>
      </c>
      <c r="D6462" s="18" t="str">
        <f t="shared" si="311"/>
        <v>00/ene</v>
      </c>
      <c r="E6462" s="217">
        <f t="shared" si="312"/>
        <v>0</v>
      </c>
      <c r="F6462" s="18">
        <v>1</v>
      </c>
      <c r="G6462" s="217">
        <f t="shared" si="313"/>
        <v>0</v>
      </c>
    </row>
    <row r="6463" spans="1:7">
      <c r="A6463" s="213" t="e">
        <f>_xlfn.XLOOKUP(I6463,UTILIZADAS[Contacto1],UTILIZADAS[Source.Name],,0)</f>
        <v>#N/A</v>
      </c>
      <c r="B6463" s="217" t="e">
        <f>VLOOKUP(J6463,Ref!A:C,3,0)</f>
        <v>#N/A</v>
      </c>
      <c r="C6463" s="217" t="e">
        <f>VLOOKUP(J6463,Ref!A:D,4,0)</f>
        <v>#N/A</v>
      </c>
      <c r="D6463" s="18" t="str">
        <f t="shared" si="311"/>
        <v>00/ene</v>
      </c>
      <c r="E6463" s="217">
        <f t="shared" si="312"/>
        <v>0</v>
      </c>
      <c r="F6463" s="18">
        <v>1</v>
      </c>
      <c r="G6463" s="217">
        <f t="shared" si="313"/>
        <v>0</v>
      </c>
    </row>
    <row r="6464" spans="1:7">
      <c r="A6464" s="213" t="e">
        <f>_xlfn.XLOOKUP(I6464,UTILIZADAS[Contacto1],UTILIZADAS[Source.Name],,0)</f>
        <v>#N/A</v>
      </c>
      <c r="B6464" s="217" t="e">
        <f>VLOOKUP(J6464,Ref!A:C,3,0)</f>
        <v>#N/A</v>
      </c>
      <c r="C6464" s="217" t="e">
        <f>VLOOKUP(J6464,Ref!A:D,4,0)</f>
        <v>#N/A</v>
      </c>
      <c r="D6464" s="18" t="str">
        <f t="shared" si="311"/>
        <v>00/ene</v>
      </c>
      <c r="E6464" s="217">
        <f t="shared" si="312"/>
        <v>0</v>
      </c>
      <c r="F6464" s="18">
        <v>1</v>
      </c>
      <c r="G6464" s="217">
        <f t="shared" si="313"/>
        <v>0</v>
      </c>
    </row>
    <row r="6465" spans="1:7">
      <c r="A6465" s="213" t="e">
        <f>_xlfn.XLOOKUP(I6465,UTILIZADAS[Contacto1],UTILIZADAS[Source.Name],,0)</f>
        <v>#N/A</v>
      </c>
      <c r="B6465" s="217" t="e">
        <f>VLOOKUP(J6465,Ref!A:C,3,0)</f>
        <v>#N/A</v>
      </c>
      <c r="C6465" s="217" t="e">
        <f>VLOOKUP(J6465,Ref!A:D,4,0)</f>
        <v>#N/A</v>
      </c>
      <c r="D6465" s="18" t="str">
        <f t="shared" si="311"/>
        <v>00/ene</v>
      </c>
      <c r="E6465" s="217">
        <f t="shared" si="312"/>
        <v>0</v>
      </c>
      <c r="F6465" s="18">
        <v>1</v>
      </c>
      <c r="G6465" s="217">
        <f t="shared" si="313"/>
        <v>0</v>
      </c>
    </row>
    <row r="6466" spans="1:7">
      <c r="A6466" s="213" t="e">
        <f>_xlfn.XLOOKUP(I6466,UTILIZADAS[Contacto1],UTILIZADAS[Source.Name],,0)</f>
        <v>#N/A</v>
      </c>
      <c r="B6466" s="217" t="e">
        <f>VLOOKUP(J6466,Ref!A:C,3,0)</f>
        <v>#N/A</v>
      </c>
      <c r="C6466" s="217" t="e">
        <f>VLOOKUP(J6466,Ref!A:D,4,0)</f>
        <v>#N/A</v>
      </c>
      <c r="D6466" s="18" t="str">
        <f t="shared" si="311"/>
        <v>00/ene</v>
      </c>
      <c r="E6466" s="217">
        <f t="shared" si="312"/>
        <v>0</v>
      </c>
      <c r="F6466" s="18">
        <v>1</v>
      </c>
      <c r="G6466" s="217">
        <f t="shared" si="313"/>
        <v>0</v>
      </c>
    </row>
    <row r="6467" spans="1:7">
      <c r="A6467" s="213" t="e">
        <f>_xlfn.XLOOKUP(I6467,UTILIZADAS[Contacto1],UTILIZADAS[Source.Name],,0)</f>
        <v>#N/A</v>
      </c>
      <c r="B6467" s="217" t="e">
        <f>VLOOKUP(J6467,Ref!A:C,3,0)</f>
        <v>#N/A</v>
      </c>
      <c r="C6467" s="217" t="e">
        <f>VLOOKUP(J6467,Ref!A:D,4,0)</f>
        <v>#N/A</v>
      </c>
      <c r="D6467" s="18" t="str">
        <f t="shared" si="311"/>
        <v>00/ene</v>
      </c>
      <c r="E6467" s="217">
        <f t="shared" si="312"/>
        <v>0</v>
      </c>
      <c r="F6467" s="18">
        <v>1</v>
      </c>
      <c r="G6467" s="217">
        <f t="shared" si="313"/>
        <v>0</v>
      </c>
    </row>
    <row r="6468" spans="1:7">
      <c r="A6468" s="213" t="e">
        <f>_xlfn.XLOOKUP(I6468,UTILIZADAS[Contacto1],UTILIZADAS[Source.Name],,0)</f>
        <v>#N/A</v>
      </c>
      <c r="B6468" s="217" t="e">
        <f>VLOOKUP(J6468,Ref!A:C,3,0)</f>
        <v>#N/A</v>
      </c>
      <c r="C6468" s="217" t="e">
        <f>VLOOKUP(J6468,Ref!A:D,4,0)</f>
        <v>#N/A</v>
      </c>
      <c r="D6468" s="18" t="str">
        <f t="shared" si="311"/>
        <v>00/ene</v>
      </c>
      <c r="E6468" s="217">
        <f t="shared" si="312"/>
        <v>0</v>
      </c>
      <c r="F6468" s="18">
        <v>1</v>
      </c>
      <c r="G6468" s="217">
        <f t="shared" si="313"/>
        <v>0</v>
      </c>
    </row>
    <row r="6469" spans="1:7">
      <c r="A6469" s="213" t="e">
        <f>_xlfn.XLOOKUP(I6469,UTILIZADAS[Contacto1],UTILIZADAS[Source.Name],,0)</f>
        <v>#N/A</v>
      </c>
      <c r="B6469" s="217" t="e">
        <f>VLOOKUP(J6469,Ref!A:C,3,0)</f>
        <v>#N/A</v>
      </c>
      <c r="C6469" s="217" t="e">
        <f>VLOOKUP(J6469,Ref!A:D,4,0)</f>
        <v>#N/A</v>
      </c>
      <c r="D6469" s="18" t="str">
        <f t="shared" si="311"/>
        <v>00/ene</v>
      </c>
      <c r="E6469" s="217">
        <f t="shared" si="312"/>
        <v>0</v>
      </c>
      <c r="F6469" s="18">
        <v>1</v>
      </c>
      <c r="G6469" s="217">
        <f t="shared" si="313"/>
        <v>0</v>
      </c>
    </row>
    <row r="6470" spans="1:7">
      <c r="A6470" s="213" t="e">
        <f>_xlfn.XLOOKUP(I6470,UTILIZADAS[Contacto1],UTILIZADAS[Source.Name],,0)</f>
        <v>#N/A</v>
      </c>
      <c r="B6470" s="217" t="e">
        <f>VLOOKUP(J6470,Ref!A:C,3,0)</f>
        <v>#N/A</v>
      </c>
      <c r="C6470" s="217" t="e">
        <f>VLOOKUP(J6470,Ref!A:D,4,0)</f>
        <v>#N/A</v>
      </c>
      <c r="D6470" s="18" t="str">
        <f t="shared" si="311"/>
        <v>00/ene</v>
      </c>
      <c r="E6470" s="217">
        <f t="shared" si="312"/>
        <v>0</v>
      </c>
      <c r="F6470" s="18">
        <v>1</v>
      </c>
      <c r="G6470" s="217">
        <f t="shared" si="313"/>
        <v>0</v>
      </c>
    </row>
    <row r="6471" spans="1:7">
      <c r="A6471" s="213" t="e">
        <f>_xlfn.XLOOKUP(I6471,UTILIZADAS[Contacto1],UTILIZADAS[Source.Name],,0)</f>
        <v>#N/A</v>
      </c>
      <c r="B6471" s="217" t="e">
        <f>VLOOKUP(J6471,Ref!A:C,3,0)</f>
        <v>#N/A</v>
      </c>
      <c r="C6471" s="217" t="e">
        <f>VLOOKUP(J6471,Ref!A:D,4,0)</f>
        <v>#N/A</v>
      </c>
      <c r="D6471" s="18" t="str">
        <f t="shared" si="311"/>
        <v>00/ene</v>
      </c>
      <c r="E6471" s="217">
        <f t="shared" si="312"/>
        <v>0</v>
      </c>
      <c r="F6471" s="18">
        <v>1</v>
      </c>
      <c r="G6471" s="217">
        <f t="shared" si="313"/>
        <v>0</v>
      </c>
    </row>
    <row r="6472" spans="1:7">
      <c r="A6472" s="213" t="e">
        <f>_xlfn.XLOOKUP(I6472,UTILIZADAS[Contacto1],UTILIZADAS[Source.Name],,0)</f>
        <v>#N/A</v>
      </c>
      <c r="B6472" s="217" t="e">
        <f>VLOOKUP(J6472,Ref!A:C,3,0)</f>
        <v>#N/A</v>
      </c>
      <c r="C6472" s="217" t="e">
        <f>VLOOKUP(J6472,Ref!A:D,4,0)</f>
        <v>#N/A</v>
      </c>
      <c r="D6472" s="18" t="str">
        <f t="shared" si="311"/>
        <v>00/ene</v>
      </c>
      <c r="E6472" s="217">
        <f t="shared" si="312"/>
        <v>0</v>
      </c>
      <c r="F6472" s="18">
        <v>1</v>
      </c>
      <c r="G6472" s="217">
        <f t="shared" si="313"/>
        <v>0</v>
      </c>
    </row>
    <row r="6473" spans="1:7">
      <c r="A6473" s="213" t="e">
        <f>_xlfn.XLOOKUP(I6473,UTILIZADAS[Contacto1],UTILIZADAS[Source.Name],,0)</f>
        <v>#N/A</v>
      </c>
      <c r="B6473" s="217" t="e">
        <f>VLOOKUP(J6473,Ref!A:C,3,0)</f>
        <v>#N/A</v>
      </c>
      <c r="C6473" s="217" t="e">
        <f>VLOOKUP(J6473,Ref!A:D,4,0)</f>
        <v>#N/A</v>
      </c>
      <c r="D6473" s="18" t="str">
        <f t="shared" si="311"/>
        <v>00/ene</v>
      </c>
      <c r="E6473" s="217">
        <f t="shared" si="312"/>
        <v>0</v>
      </c>
      <c r="F6473" s="18">
        <v>1</v>
      </c>
      <c r="G6473" s="217">
        <f t="shared" si="313"/>
        <v>0</v>
      </c>
    </row>
    <row r="6474" spans="1:7">
      <c r="A6474" s="213" t="e">
        <f>_xlfn.XLOOKUP(I6474,UTILIZADAS[Contacto1],UTILIZADAS[Source.Name],,0)</f>
        <v>#N/A</v>
      </c>
      <c r="B6474" s="217" t="e">
        <f>VLOOKUP(J6474,Ref!A:C,3,0)</f>
        <v>#N/A</v>
      </c>
      <c r="C6474" s="217" t="e">
        <f>VLOOKUP(J6474,Ref!A:D,4,0)</f>
        <v>#N/A</v>
      </c>
      <c r="D6474" s="18" t="str">
        <f t="shared" si="311"/>
        <v>00/ene</v>
      </c>
      <c r="E6474" s="217">
        <f t="shared" si="312"/>
        <v>0</v>
      </c>
      <c r="F6474" s="18">
        <v>1</v>
      </c>
      <c r="G6474" s="217">
        <f t="shared" si="313"/>
        <v>0</v>
      </c>
    </row>
    <row r="6475" spans="1:7">
      <c r="A6475" s="213" t="e">
        <f>_xlfn.XLOOKUP(I6475,UTILIZADAS[Contacto1],UTILIZADAS[Source.Name],,0)</f>
        <v>#N/A</v>
      </c>
      <c r="B6475" s="217" t="e">
        <f>VLOOKUP(J6475,Ref!A:C,3,0)</f>
        <v>#N/A</v>
      </c>
      <c r="C6475" s="217" t="e">
        <f>VLOOKUP(J6475,Ref!A:D,4,0)</f>
        <v>#N/A</v>
      </c>
      <c r="D6475" s="18" t="str">
        <f t="shared" si="311"/>
        <v>00/ene</v>
      </c>
      <c r="E6475" s="217">
        <f t="shared" si="312"/>
        <v>0</v>
      </c>
      <c r="F6475" s="18">
        <v>1</v>
      </c>
      <c r="G6475" s="217">
        <f t="shared" si="313"/>
        <v>0</v>
      </c>
    </row>
    <row r="6476" spans="1:7">
      <c r="A6476" s="213" t="e">
        <f>_xlfn.XLOOKUP(I6476,UTILIZADAS[Contacto1],UTILIZADAS[Source.Name],,0)</f>
        <v>#N/A</v>
      </c>
      <c r="B6476" s="217" t="e">
        <f>VLOOKUP(J6476,Ref!A:C,3,0)</f>
        <v>#N/A</v>
      </c>
      <c r="C6476" s="217" t="e">
        <f>VLOOKUP(J6476,Ref!A:D,4,0)</f>
        <v>#N/A</v>
      </c>
      <c r="D6476" s="18" t="str">
        <f t="shared" si="311"/>
        <v>00/ene</v>
      </c>
      <c r="E6476" s="217">
        <f t="shared" si="312"/>
        <v>0</v>
      </c>
      <c r="F6476" s="18">
        <v>1</v>
      </c>
      <c r="G6476" s="217">
        <f t="shared" si="313"/>
        <v>0</v>
      </c>
    </row>
    <row r="6477" spans="1:7">
      <c r="A6477" s="213" t="e">
        <f>_xlfn.XLOOKUP(I6477,UTILIZADAS[Contacto1],UTILIZADAS[Source.Name],,0)</f>
        <v>#N/A</v>
      </c>
      <c r="B6477" s="217" t="e">
        <f>VLOOKUP(J6477,Ref!A:C,3,0)</f>
        <v>#N/A</v>
      </c>
      <c r="C6477" s="217" t="e">
        <f>VLOOKUP(J6477,Ref!A:D,4,0)</f>
        <v>#N/A</v>
      </c>
      <c r="D6477" s="18" t="str">
        <f t="shared" si="311"/>
        <v>00/ene</v>
      </c>
      <c r="E6477" s="217">
        <f t="shared" si="312"/>
        <v>0</v>
      </c>
      <c r="F6477" s="18">
        <v>1</v>
      </c>
      <c r="G6477" s="217">
        <f t="shared" si="313"/>
        <v>0</v>
      </c>
    </row>
    <row r="6478" spans="1:7">
      <c r="A6478" s="213" t="e">
        <f>_xlfn.XLOOKUP(I6478,UTILIZADAS[Contacto1],UTILIZADAS[Source.Name],,0)</f>
        <v>#N/A</v>
      </c>
      <c r="B6478" s="217" t="e">
        <f>VLOOKUP(J6478,Ref!A:C,3,0)</f>
        <v>#N/A</v>
      </c>
      <c r="C6478" s="217" t="e">
        <f>VLOOKUP(J6478,Ref!A:D,4,0)</f>
        <v>#N/A</v>
      </c>
      <c r="D6478" s="18" t="str">
        <f t="shared" si="311"/>
        <v>00/ene</v>
      </c>
      <c r="E6478" s="217">
        <f t="shared" si="312"/>
        <v>0</v>
      </c>
      <c r="F6478" s="18">
        <v>1</v>
      </c>
      <c r="G6478" s="217">
        <f t="shared" si="313"/>
        <v>0</v>
      </c>
    </row>
    <row r="6479" spans="1:7">
      <c r="A6479" s="213" t="e">
        <f>_xlfn.XLOOKUP(I6479,UTILIZADAS[Contacto1],UTILIZADAS[Source.Name],,0)</f>
        <v>#N/A</v>
      </c>
      <c r="B6479" s="217" t="e">
        <f>VLOOKUP(J6479,Ref!A:C,3,0)</f>
        <v>#N/A</v>
      </c>
      <c r="C6479" s="217" t="e">
        <f>VLOOKUP(J6479,Ref!A:D,4,0)</f>
        <v>#N/A</v>
      </c>
      <c r="D6479" s="18" t="str">
        <f t="shared" si="311"/>
        <v>00/ene</v>
      </c>
      <c r="E6479" s="217">
        <f t="shared" si="312"/>
        <v>0</v>
      </c>
      <c r="F6479" s="18">
        <v>1</v>
      </c>
      <c r="G6479" s="217">
        <f t="shared" si="313"/>
        <v>0</v>
      </c>
    </row>
    <row r="6480" spans="1:7">
      <c r="A6480" s="213" t="e">
        <f>_xlfn.XLOOKUP(I6480,UTILIZADAS[Contacto1],UTILIZADAS[Source.Name],,0)</f>
        <v>#N/A</v>
      </c>
      <c r="B6480" s="217" t="e">
        <f>VLOOKUP(J6480,Ref!A:C,3,0)</f>
        <v>#N/A</v>
      </c>
      <c r="C6480" s="217" t="e">
        <f>VLOOKUP(J6480,Ref!A:D,4,0)</f>
        <v>#N/A</v>
      </c>
      <c r="D6480" s="18" t="str">
        <f t="shared" ref="D6480:D6497" si="314">TEXT(H6480,"dd/mmm")</f>
        <v>00/ene</v>
      </c>
      <c r="E6480" s="217">
        <f t="shared" ref="E6480:E6497" si="315">+COUNTIF(I:I,I6480)</f>
        <v>0</v>
      </c>
      <c r="F6480" s="18">
        <v>1</v>
      </c>
      <c r="G6480" s="217">
        <f t="shared" ref="G6480:G6497" si="316">IF(I6480=I6481,0,1)</f>
        <v>0</v>
      </c>
    </row>
    <row r="6481" spans="1:7">
      <c r="A6481" s="213" t="e">
        <f>_xlfn.XLOOKUP(I6481,UTILIZADAS[Contacto1],UTILIZADAS[Source.Name],,0)</f>
        <v>#N/A</v>
      </c>
      <c r="B6481" s="217" t="e">
        <f>VLOOKUP(J6481,Ref!A:C,3,0)</f>
        <v>#N/A</v>
      </c>
      <c r="C6481" s="217" t="e">
        <f>VLOOKUP(J6481,Ref!A:D,4,0)</f>
        <v>#N/A</v>
      </c>
      <c r="D6481" s="18" t="str">
        <f t="shared" si="314"/>
        <v>00/ene</v>
      </c>
      <c r="E6481" s="217">
        <f t="shared" si="315"/>
        <v>0</v>
      </c>
      <c r="F6481" s="18">
        <v>1</v>
      </c>
      <c r="G6481" s="217">
        <f t="shared" si="316"/>
        <v>0</v>
      </c>
    </row>
    <row r="6482" spans="1:7">
      <c r="A6482" s="213" t="e">
        <f>_xlfn.XLOOKUP(I6482,UTILIZADAS[Contacto1],UTILIZADAS[Source.Name],,0)</f>
        <v>#N/A</v>
      </c>
      <c r="B6482" s="217" t="e">
        <f>VLOOKUP(J6482,Ref!A:C,3,0)</f>
        <v>#N/A</v>
      </c>
      <c r="C6482" s="217" t="e">
        <f>VLOOKUP(J6482,Ref!A:D,4,0)</f>
        <v>#N/A</v>
      </c>
      <c r="D6482" s="18" t="str">
        <f t="shared" si="314"/>
        <v>00/ene</v>
      </c>
      <c r="E6482" s="217">
        <f t="shared" si="315"/>
        <v>0</v>
      </c>
      <c r="F6482" s="18">
        <v>1</v>
      </c>
      <c r="G6482" s="217">
        <f t="shared" si="316"/>
        <v>0</v>
      </c>
    </row>
    <row r="6483" spans="1:7">
      <c r="A6483" s="213" t="e">
        <f>_xlfn.XLOOKUP(I6483,UTILIZADAS[Contacto1],UTILIZADAS[Source.Name],,0)</f>
        <v>#N/A</v>
      </c>
      <c r="B6483" s="217" t="e">
        <f>VLOOKUP(J6483,Ref!A:C,3,0)</f>
        <v>#N/A</v>
      </c>
      <c r="C6483" s="217" t="e">
        <f>VLOOKUP(J6483,Ref!A:D,4,0)</f>
        <v>#N/A</v>
      </c>
      <c r="D6483" s="18" t="str">
        <f t="shared" si="314"/>
        <v>00/ene</v>
      </c>
      <c r="E6483" s="217">
        <f t="shared" si="315"/>
        <v>0</v>
      </c>
      <c r="F6483" s="18">
        <v>1</v>
      </c>
      <c r="G6483" s="217">
        <f t="shared" si="316"/>
        <v>0</v>
      </c>
    </row>
    <row r="6484" spans="1:7">
      <c r="A6484" s="213" t="e">
        <f>_xlfn.XLOOKUP(I6484,UTILIZADAS[Contacto1],UTILIZADAS[Source.Name],,0)</f>
        <v>#N/A</v>
      </c>
      <c r="B6484" s="217" t="e">
        <f>VLOOKUP(J6484,Ref!A:C,3,0)</f>
        <v>#N/A</v>
      </c>
      <c r="C6484" s="217" t="e">
        <f>VLOOKUP(J6484,Ref!A:D,4,0)</f>
        <v>#N/A</v>
      </c>
      <c r="D6484" s="18" t="str">
        <f t="shared" si="314"/>
        <v>00/ene</v>
      </c>
      <c r="E6484" s="217">
        <f t="shared" si="315"/>
        <v>0</v>
      </c>
      <c r="F6484" s="18">
        <v>1</v>
      </c>
      <c r="G6484" s="217">
        <f t="shared" si="316"/>
        <v>0</v>
      </c>
    </row>
    <row r="6485" spans="1:7">
      <c r="A6485" s="213" t="e">
        <f>_xlfn.XLOOKUP(I6485,UTILIZADAS[Contacto1],UTILIZADAS[Source.Name],,0)</f>
        <v>#N/A</v>
      </c>
      <c r="B6485" s="217" t="e">
        <f>VLOOKUP(J6485,Ref!A:C,3,0)</f>
        <v>#N/A</v>
      </c>
      <c r="C6485" s="217" t="e">
        <f>VLOOKUP(J6485,Ref!A:D,4,0)</f>
        <v>#N/A</v>
      </c>
      <c r="D6485" s="18" t="str">
        <f t="shared" si="314"/>
        <v>00/ene</v>
      </c>
      <c r="E6485" s="217">
        <f t="shared" si="315"/>
        <v>0</v>
      </c>
      <c r="F6485" s="18">
        <v>1</v>
      </c>
      <c r="G6485" s="217">
        <f t="shared" si="316"/>
        <v>0</v>
      </c>
    </row>
    <row r="6486" spans="1:7">
      <c r="A6486" s="213" t="e">
        <f>_xlfn.XLOOKUP(I6486,UTILIZADAS[Contacto1],UTILIZADAS[Source.Name],,0)</f>
        <v>#N/A</v>
      </c>
      <c r="B6486" s="217" t="e">
        <f>VLOOKUP(J6486,Ref!A:C,3,0)</f>
        <v>#N/A</v>
      </c>
      <c r="C6486" s="217" t="e">
        <f>VLOOKUP(J6486,Ref!A:D,4,0)</f>
        <v>#N/A</v>
      </c>
      <c r="D6486" s="18" t="str">
        <f t="shared" si="314"/>
        <v>00/ene</v>
      </c>
      <c r="E6486" s="217">
        <f t="shared" si="315"/>
        <v>0</v>
      </c>
      <c r="F6486" s="18">
        <v>1</v>
      </c>
      <c r="G6486" s="217">
        <f t="shared" si="316"/>
        <v>0</v>
      </c>
    </row>
    <row r="6487" spans="1:7">
      <c r="A6487" s="213" t="e">
        <f>_xlfn.XLOOKUP(I6487,UTILIZADAS[Contacto1],UTILIZADAS[Source.Name],,0)</f>
        <v>#N/A</v>
      </c>
      <c r="B6487" s="217" t="e">
        <f>VLOOKUP(J6487,Ref!A:C,3,0)</f>
        <v>#N/A</v>
      </c>
      <c r="C6487" s="217" t="e">
        <f>VLOOKUP(J6487,Ref!A:D,4,0)</f>
        <v>#N/A</v>
      </c>
      <c r="D6487" s="18" t="str">
        <f t="shared" si="314"/>
        <v>00/ene</v>
      </c>
      <c r="E6487" s="217">
        <f t="shared" si="315"/>
        <v>0</v>
      </c>
      <c r="F6487" s="18">
        <v>1</v>
      </c>
      <c r="G6487" s="217">
        <f t="shared" si="316"/>
        <v>0</v>
      </c>
    </row>
    <row r="6488" spans="1:7">
      <c r="A6488" s="213" t="e">
        <f>_xlfn.XLOOKUP(I6488,UTILIZADAS[Contacto1],UTILIZADAS[Source.Name],,0)</f>
        <v>#N/A</v>
      </c>
      <c r="B6488" s="217" t="e">
        <f>VLOOKUP(J6488,Ref!A:C,3,0)</f>
        <v>#N/A</v>
      </c>
      <c r="C6488" s="217" t="e">
        <f>VLOOKUP(J6488,Ref!A:D,4,0)</f>
        <v>#N/A</v>
      </c>
      <c r="D6488" s="18" t="str">
        <f t="shared" si="314"/>
        <v>00/ene</v>
      </c>
      <c r="E6488" s="217">
        <f t="shared" si="315"/>
        <v>0</v>
      </c>
      <c r="F6488" s="18">
        <v>1</v>
      </c>
      <c r="G6488" s="217">
        <f t="shared" si="316"/>
        <v>0</v>
      </c>
    </row>
    <row r="6489" spans="1:7">
      <c r="A6489" s="213" t="e">
        <f>_xlfn.XLOOKUP(I6489,UTILIZADAS[Contacto1],UTILIZADAS[Source.Name],,0)</f>
        <v>#N/A</v>
      </c>
      <c r="B6489" s="217" t="e">
        <f>VLOOKUP(J6489,Ref!A:C,3,0)</f>
        <v>#N/A</v>
      </c>
      <c r="C6489" s="217" t="e">
        <f>VLOOKUP(J6489,Ref!A:D,4,0)</f>
        <v>#N/A</v>
      </c>
      <c r="D6489" s="18" t="str">
        <f t="shared" si="314"/>
        <v>00/ene</v>
      </c>
      <c r="E6489" s="217">
        <f t="shared" si="315"/>
        <v>0</v>
      </c>
      <c r="F6489" s="18">
        <v>1</v>
      </c>
      <c r="G6489" s="217">
        <f t="shared" si="316"/>
        <v>0</v>
      </c>
    </row>
    <row r="6490" spans="1:7">
      <c r="A6490" s="213" t="e">
        <f>_xlfn.XLOOKUP(I6490,UTILIZADAS[Contacto1],UTILIZADAS[Source.Name],,0)</f>
        <v>#N/A</v>
      </c>
      <c r="B6490" s="217" t="e">
        <f>VLOOKUP(J6490,Ref!A:C,3,0)</f>
        <v>#N/A</v>
      </c>
      <c r="C6490" s="217" t="e">
        <f>VLOOKUP(J6490,Ref!A:D,4,0)</f>
        <v>#N/A</v>
      </c>
      <c r="D6490" s="18" t="str">
        <f t="shared" si="314"/>
        <v>00/ene</v>
      </c>
      <c r="E6490" s="217">
        <f t="shared" si="315"/>
        <v>0</v>
      </c>
      <c r="F6490" s="18">
        <v>1</v>
      </c>
      <c r="G6490" s="217">
        <f t="shared" si="316"/>
        <v>0</v>
      </c>
    </row>
    <row r="6491" spans="1:7">
      <c r="A6491" s="213" t="e">
        <f>_xlfn.XLOOKUP(I6491,UTILIZADAS[Contacto1],UTILIZADAS[Source.Name],,0)</f>
        <v>#N/A</v>
      </c>
      <c r="B6491" s="217" t="e">
        <f>VLOOKUP(J6491,Ref!A:C,3,0)</f>
        <v>#N/A</v>
      </c>
      <c r="C6491" s="217" t="e">
        <f>VLOOKUP(J6491,Ref!A:D,4,0)</f>
        <v>#N/A</v>
      </c>
      <c r="D6491" s="18" t="str">
        <f t="shared" si="314"/>
        <v>00/ene</v>
      </c>
      <c r="E6491" s="217">
        <f t="shared" si="315"/>
        <v>0</v>
      </c>
      <c r="F6491" s="18">
        <v>1</v>
      </c>
      <c r="G6491" s="217">
        <f t="shared" si="316"/>
        <v>0</v>
      </c>
    </row>
    <row r="6492" spans="1:7">
      <c r="A6492" s="213" t="e">
        <f>_xlfn.XLOOKUP(I6492,UTILIZADAS[Contacto1],UTILIZADAS[Source.Name],,0)</f>
        <v>#N/A</v>
      </c>
      <c r="B6492" s="217" t="e">
        <f>VLOOKUP(J6492,Ref!A:C,3,0)</f>
        <v>#N/A</v>
      </c>
      <c r="C6492" s="217" t="e">
        <f>VLOOKUP(J6492,Ref!A:D,4,0)</f>
        <v>#N/A</v>
      </c>
      <c r="D6492" s="18" t="str">
        <f t="shared" si="314"/>
        <v>00/ene</v>
      </c>
      <c r="E6492" s="217">
        <f t="shared" si="315"/>
        <v>0</v>
      </c>
      <c r="F6492" s="18">
        <v>1</v>
      </c>
      <c r="G6492" s="217">
        <f t="shared" si="316"/>
        <v>0</v>
      </c>
    </row>
    <row r="6493" spans="1:7">
      <c r="A6493" s="213" t="e">
        <f>_xlfn.XLOOKUP(I6493,UTILIZADAS[Contacto1],UTILIZADAS[Source.Name],,0)</f>
        <v>#N/A</v>
      </c>
      <c r="B6493" s="217" t="e">
        <f>VLOOKUP(J6493,Ref!A:C,3,0)</f>
        <v>#N/A</v>
      </c>
      <c r="C6493" s="217" t="e">
        <f>VLOOKUP(J6493,Ref!A:D,4,0)</f>
        <v>#N/A</v>
      </c>
      <c r="D6493" s="18" t="str">
        <f t="shared" si="314"/>
        <v>00/ene</v>
      </c>
      <c r="E6493" s="217">
        <f t="shared" si="315"/>
        <v>0</v>
      </c>
      <c r="F6493" s="18">
        <v>1</v>
      </c>
      <c r="G6493" s="217">
        <f t="shared" si="316"/>
        <v>0</v>
      </c>
    </row>
    <row r="6494" spans="1:7">
      <c r="A6494" s="213" t="e">
        <f>_xlfn.XLOOKUP(I6494,UTILIZADAS[Contacto1],UTILIZADAS[Source.Name],,0)</f>
        <v>#N/A</v>
      </c>
      <c r="B6494" s="217" t="e">
        <f>VLOOKUP(J6494,Ref!A:C,3,0)</f>
        <v>#N/A</v>
      </c>
      <c r="C6494" s="217" t="e">
        <f>VLOOKUP(J6494,Ref!A:D,4,0)</f>
        <v>#N/A</v>
      </c>
      <c r="D6494" s="18" t="str">
        <f t="shared" si="314"/>
        <v>00/ene</v>
      </c>
      <c r="E6494" s="217">
        <f t="shared" si="315"/>
        <v>0</v>
      </c>
      <c r="F6494" s="18">
        <v>1</v>
      </c>
      <c r="G6494" s="217">
        <f t="shared" si="316"/>
        <v>0</v>
      </c>
    </row>
    <row r="6495" spans="1:7">
      <c r="A6495" s="213" t="e">
        <f>_xlfn.XLOOKUP(I6495,UTILIZADAS[Contacto1],UTILIZADAS[Source.Name],,0)</f>
        <v>#N/A</v>
      </c>
      <c r="B6495" s="217" t="e">
        <f>VLOOKUP(J6495,Ref!A:C,3,0)</f>
        <v>#N/A</v>
      </c>
      <c r="C6495" s="217" t="e">
        <f>VLOOKUP(J6495,Ref!A:D,4,0)</f>
        <v>#N/A</v>
      </c>
      <c r="D6495" s="18" t="str">
        <f t="shared" si="314"/>
        <v>00/ene</v>
      </c>
      <c r="E6495" s="217">
        <f t="shared" si="315"/>
        <v>0</v>
      </c>
      <c r="F6495" s="18">
        <v>1</v>
      </c>
      <c r="G6495" s="217">
        <f t="shared" si="316"/>
        <v>0</v>
      </c>
    </row>
    <row r="6496" spans="1:7">
      <c r="A6496" s="213" t="e">
        <f>_xlfn.XLOOKUP(I6496,UTILIZADAS[Contacto1],UTILIZADAS[Source.Name],,0)</f>
        <v>#N/A</v>
      </c>
      <c r="B6496" s="217" t="e">
        <f>VLOOKUP(J6496,Ref!A:C,3,0)</f>
        <v>#N/A</v>
      </c>
      <c r="C6496" s="217" t="e">
        <f>VLOOKUP(J6496,Ref!A:D,4,0)</f>
        <v>#N/A</v>
      </c>
      <c r="D6496" s="18" t="str">
        <f t="shared" si="314"/>
        <v>00/ene</v>
      </c>
      <c r="E6496" s="217">
        <f t="shared" si="315"/>
        <v>0</v>
      </c>
      <c r="F6496" s="18">
        <v>1</v>
      </c>
      <c r="G6496" s="217">
        <f t="shared" si="316"/>
        <v>0</v>
      </c>
    </row>
    <row r="6497" spans="1:7">
      <c r="A6497" s="213" t="e">
        <f>_xlfn.XLOOKUP(I6497,UTILIZADAS[Contacto1],UTILIZADAS[Source.Name],,0)</f>
        <v>#N/A</v>
      </c>
      <c r="B6497" s="217" t="e">
        <f>VLOOKUP(J6497,Ref!A:C,3,0)</f>
        <v>#N/A</v>
      </c>
      <c r="C6497" s="217" t="e">
        <f>VLOOKUP(J6497,Ref!A:D,4,0)</f>
        <v>#N/A</v>
      </c>
      <c r="D6497" s="18" t="str">
        <f t="shared" si="314"/>
        <v>00/ene</v>
      </c>
      <c r="E6497" s="217">
        <f t="shared" si="315"/>
        <v>0</v>
      </c>
      <c r="F6497" s="18">
        <v>1</v>
      </c>
      <c r="G6497" s="217">
        <f t="shared" si="316"/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58E8-7EFF-48A2-8554-AED6001134DA}">
  <dimension ref="A2:J61"/>
  <sheetViews>
    <sheetView topLeftCell="A11" workbookViewId="0">
      <selection activeCell="G12" sqref="G12"/>
    </sheetView>
  </sheetViews>
  <sheetFormatPr baseColWidth="10" defaultRowHeight="16.25" customHeight="1"/>
  <cols>
    <col min="1" max="1" width="11.453125" style="18"/>
    <col min="2" max="2" width="20.453125" customWidth="1"/>
    <col min="3" max="3" width="10.36328125" style="18" customWidth="1"/>
    <col min="4" max="4" width="8.08984375" style="18" customWidth="1"/>
    <col min="5" max="5" width="12.453125" style="18" bestFit="1" customWidth="1"/>
  </cols>
  <sheetData>
    <row r="2" spans="1:10" ht="16.25" customHeight="1" thickBot="1"/>
    <row r="3" spans="1:10" ht="16.25" customHeight="1">
      <c r="A3" s="80" t="s">
        <v>2076</v>
      </c>
      <c r="B3" s="81" t="s">
        <v>2077</v>
      </c>
      <c r="C3" s="81" t="s">
        <v>1908</v>
      </c>
      <c r="D3" s="81" t="s">
        <v>7</v>
      </c>
      <c r="E3" s="82" t="s">
        <v>2078</v>
      </c>
      <c r="I3" s="18" t="s">
        <v>2079</v>
      </c>
      <c r="J3" s="18" t="s">
        <v>2080</v>
      </c>
    </row>
    <row r="4" spans="1:10" ht="16.25" customHeight="1">
      <c r="A4" s="75">
        <v>6000</v>
      </c>
      <c r="B4" s="83" t="s">
        <v>2081</v>
      </c>
      <c r="C4" s="84">
        <v>1</v>
      </c>
      <c r="D4" s="61">
        <v>0</v>
      </c>
      <c r="E4" s="85" t="s">
        <v>17</v>
      </c>
      <c r="I4">
        <v>998</v>
      </c>
      <c r="J4" t="s">
        <v>2082</v>
      </c>
    </row>
    <row r="5" spans="1:10" ht="16.25" customHeight="1">
      <c r="A5" s="75">
        <v>6001</v>
      </c>
      <c r="B5" s="83" t="s">
        <v>2083</v>
      </c>
      <c r="C5" s="84">
        <v>1</v>
      </c>
      <c r="D5" s="61">
        <v>0</v>
      </c>
      <c r="E5" s="85" t="s">
        <v>17</v>
      </c>
      <c r="I5">
        <v>16000</v>
      </c>
      <c r="J5" t="s">
        <v>2082</v>
      </c>
    </row>
    <row r="6" spans="1:10" ht="16.25" customHeight="1">
      <c r="A6" s="75">
        <v>6002</v>
      </c>
      <c r="B6" s="83" t="s">
        <v>2084</v>
      </c>
      <c r="C6" s="84">
        <v>1</v>
      </c>
      <c r="D6" s="61">
        <v>1</v>
      </c>
      <c r="E6" s="85" t="s">
        <v>17</v>
      </c>
      <c r="I6">
        <v>9014</v>
      </c>
      <c r="J6" t="s">
        <v>2082</v>
      </c>
    </row>
    <row r="7" spans="1:10" ht="16.25" customHeight="1">
      <c r="A7" s="75">
        <v>6003</v>
      </c>
      <c r="B7" s="83" t="s">
        <v>2085</v>
      </c>
      <c r="C7" s="84">
        <v>1</v>
      </c>
      <c r="D7" s="61">
        <v>1</v>
      </c>
      <c r="E7" s="85" t="s">
        <v>17</v>
      </c>
      <c r="I7">
        <v>3000</v>
      </c>
      <c r="J7" t="s">
        <v>2082</v>
      </c>
    </row>
    <row r="8" spans="1:10" ht="16.25" customHeight="1">
      <c r="A8" s="75">
        <v>6004</v>
      </c>
      <c r="B8" s="83" t="s">
        <v>2086</v>
      </c>
      <c r="C8" s="84">
        <v>0</v>
      </c>
      <c r="D8" s="61">
        <v>0</v>
      </c>
      <c r="E8" s="85" t="s">
        <v>17</v>
      </c>
      <c r="I8">
        <v>9018</v>
      </c>
      <c r="J8" t="s">
        <v>2082</v>
      </c>
    </row>
    <row r="9" spans="1:10" ht="16.25" customHeight="1">
      <c r="A9" s="75">
        <v>6005</v>
      </c>
      <c r="B9" s="83" t="s">
        <v>2087</v>
      </c>
      <c r="C9" s="84">
        <v>1</v>
      </c>
      <c r="D9" s="61">
        <v>1</v>
      </c>
      <c r="E9" s="85" t="s">
        <v>17</v>
      </c>
      <c r="I9">
        <v>1001</v>
      </c>
      <c r="J9" t="s">
        <v>2082</v>
      </c>
    </row>
    <row r="10" spans="1:10" ht="16.25" customHeight="1">
      <c r="A10" s="75">
        <v>6006</v>
      </c>
      <c r="B10" s="83" t="s">
        <v>2088</v>
      </c>
      <c r="C10" s="84">
        <v>1</v>
      </c>
      <c r="D10" s="61">
        <v>0</v>
      </c>
      <c r="E10" s="85" t="s">
        <v>17</v>
      </c>
      <c r="I10">
        <v>1002</v>
      </c>
      <c r="J10" t="s">
        <v>2082</v>
      </c>
    </row>
    <row r="11" spans="1:10" ht="16.25" customHeight="1">
      <c r="A11" s="75">
        <v>6007</v>
      </c>
      <c r="B11" s="83" t="s">
        <v>2089</v>
      </c>
      <c r="C11" s="84">
        <v>1</v>
      </c>
      <c r="D11" s="61">
        <v>1</v>
      </c>
      <c r="E11" s="85" t="s">
        <v>17</v>
      </c>
      <c r="I11">
        <v>9007</v>
      </c>
      <c r="J11" t="s">
        <v>2082</v>
      </c>
    </row>
    <row r="12" spans="1:10" ht="16.25" customHeight="1">
      <c r="A12" s="75">
        <v>6008</v>
      </c>
      <c r="B12" s="83" t="s">
        <v>2090</v>
      </c>
      <c r="C12" s="84">
        <v>1</v>
      </c>
      <c r="D12" s="61">
        <v>1</v>
      </c>
      <c r="E12" s="85" t="s">
        <v>17</v>
      </c>
      <c r="I12">
        <v>8006</v>
      </c>
      <c r="J12" t="s">
        <v>2082</v>
      </c>
    </row>
    <row r="13" spans="1:10" ht="16.25" customHeight="1">
      <c r="A13" s="75">
        <v>6009</v>
      </c>
      <c r="B13" s="83" t="s">
        <v>2091</v>
      </c>
      <c r="C13" s="84">
        <v>1</v>
      </c>
      <c r="D13" s="61">
        <v>1</v>
      </c>
      <c r="E13" s="85" t="s">
        <v>17</v>
      </c>
      <c r="I13">
        <v>6002</v>
      </c>
      <c r="J13" t="s">
        <v>2082</v>
      </c>
    </row>
    <row r="14" spans="1:10" ht="16.25" customHeight="1">
      <c r="A14" s="75">
        <v>6010</v>
      </c>
      <c r="B14" s="83" t="s">
        <v>2092</v>
      </c>
      <c r="C14" s="84">
        <v>1</v>
      </c>
      <c r="D14" s="61">
        <v>0</v>
      </c>
      <c r="E14" s="85" t="s">
        <v>17</v>
      </c>
      <c r="I14">
        <v>9010</v>
      </c>
      <c r="J14" t="s">
        <v>2082</v>
      </c>
    </row>
    <row r="15" spans="1:10" ht="16.25" customHeight="1">
      <c r="A15" s="75">
        <v>6011</v>
      </c>
      <c r="B15" s="83" t="s">
        <v>2093</v>
      </c>
      <c r="C15" s="84">
        <v>1</v>
      </c>
      <c r="D15" s="61">
        <v>1</v>
      </c>
      <c r="E15" s="85" t="s">
        <v>17</v>
      </c>
      <c r="I15">
        <v>4004</v>
      </c>
      <c r="J15" t="s">
        <v>2082</v>
      </c>
    </row>
    <row r="16" spans="1:10" ht="16.25" customHeight="1">
      <c r="A16" s="75">
        <v>6012</v>
      </c>
      <c r="B16" s="86" t="s">
        <v>2094</v>
      </c>
      <c r="C16" s="84">
        <v>1</v>
      </c>
      <c r="D16" s="84">
        <v>1</v>
      </c>
      <c r="E16" s="85" t="s">
        <v>17</v>
      </c>
      <c r="I16">
        <v>6005</v>
      </c>
      <c r="J16" t="s">
        <v>2082</v>
      </c>
    </row>
    <row r="17" spans="1:10" ht="16.25" customHeight="1">
      <c r="A17" s="75" t="s">
        <v>1951</v>
      </c>
      <c r="B17" s="83" t="s">
        <v>1954</v>
      </c>
      <c r="C17" s="61">
        <v>0</v>
      </c>
      <c r="D17" s="61">
        <v>0</v>
      </c>
      <c r="E17" s="85" t="s">
        <v>2095</v>
      </c>
      <c r="I17">
        <v>51122</v>
      </c>
      <c r="J17" t="s">
        <v>2082</v>
      </c>
    </row>
    <row r="18" spans="1:10" ht="16.25" customHeight="1">
      <c r="A18" s="75" t="s">
        <v>2096</v>
      </c>
      <c r="B18" s="83" t="s">
        <v>2097</v>
      </c>
      <c r="C18" s="61">
        <v>0</v>
      </c>
      <c r="D18" s="61">
        <v>0</v>
      </c>
      <c r="E18" s="85" t="s">
        <v>2095</v>
      </c>
      <c r="I18">
        <v>9020</v>
      </c>
      <c r="J18" t="s">
        <v>2082</v>
      </c>
    </row>
    <row r="19" spans="1:10" ht="16.25" customHeight="1">
      <c r="A19" s="75" t="s">
        <v>1956</v>
      </c>
      <c r="B19" s="83" t="s">
        <v>1957</v>
      </c>
      <c r="C19" s="61">
        <v>0</v>
      </c>
      <c r="D19" s="61">
        <v>0</v>
      </c>
      <c r="E19" s="85" t="s">
        <v>2095</v>
      </c>
      <c r="I19">
        <v>1000</v>
      </c>
      <c r="J19" t="s">
        <v>2082</v>
      </c>
    </row>
    <row r="20" spans="1:10" ht="16.25" customHeight="1">
      <c r="A20" s="75" t="s">
        <v>1971</v>
      </c>
      <c r="B20" s="83" t="s">
        <v>2098</v>
      </c>
      <c r="C20" s="61">
        <v>0</v>
      </c>
      <c r="D20" s="61">
        <v>0</v>
      </c>
      <c r="E20" s="85" t="s">
        <v>2095</v>
      </c>
      <c r="I20">
        <v>10001</v>
      </c>
      <c r="J20" t="s">
        <v>2082</v>
      </c>
    </row>
    <row r="21" spans="1:10" ht="16.25" customHeight="1">
      <c r="A21" s="75" t="s">
        <v>2099</v>
      </c>
      <c r="B21" s="83" t="s">
        <v>2100</v>
      </c>
      <c r="C21" s="61">
        <v>0</v>
      </c>
      <c r="D21" s="61">
        <v>0</v>
      </c>
      <c r="E21" s="85" t="s">
        <v>2095</v>
      </c>
      <c r="I21">
        <v>9023</v>
      </c>
      <c r="J21" t="s">
        <v>2082</v>
      </c>
    </row>
    <row r="22" spans="1:10" ht="16.25" customHeight="1">
      <c r="A22" s="75" t="s">
        <v>1972</v>
      </c>
      <c r="B22" s="83" t="s">
        <v>1973</v>
      </c>
      <c r="C22" s="61">
        <v>0</v>
      </c>
      <c r="D22" s="61">
        <v>0</v>
      </c>
      <c r="E22" s="85" t="s">
        <v>2095</v>
      </c>
      <c r="I22">
        <v>9022</v>
      </c>
      <c r="J22" t="s">
        <v>2082</v>
      </c>
    </row>
    <row r="23" spans="1:10" ht="16.25" customHeight="1">
      <c r="A23" s="75" t="s">
        <v>2101</v>
      </c>
      <c r="B23" s="83" t="s">
        <v>2102</v>
      </c>
      <c r="C23" s="61">
        <v>0</v>
      </c>
      <c r="D23" s="61">
        <v>0</v>
      </c>
      <c r="E23" s="85" t="s">
        <v>2095</v>
      </c>
      <c r="I23">
        <v>7007</v>
      </c>
      <c r="J23" t="s">
        <v>2082</v>
      </c>
    </row>
    <row r="24" spans="1:10" ht="16.25" customHeight="1">
      <c r="A24" s="87" t="s">
        <v>2103</v>
      </c>
      <c r="B24" t="s">
        <v>2104</v>
      </c>
      <c r="C24" s="61">
        <v>0</v>
      </c>
      <c r="D24" s="61">
        <v>0</v>
      </c>
      <c r="E24" s="85" t="s">
        <v>2095</v>
      </c>
      <c r="I24">
        <v>8008</v>
      </c>
      <c r="J24" t="s">
        <v>2082</v>
      </c>
    </row>
    <row r="25" spans="1:10" ht="16.25" customHeight="1" thickBot="1">
      <c r="A25" s="88" t="s">
        <v>1955</v>
      </c>
      <c r="B25" s="89" t="s">
        <v>2105</v>
      </c>
      <c r="C25" s="34">
        <v>0</v>
      </c>
      <c r="D25" s="34">
        <v>0</v>
      </c>
      <c r="E25" s="41" t="s">
        <v>2095</v>
      </c>
      <c r="I25">
        <v>5003</v>
      </c>
      <c r="J25" t="s">
        <v>2082</v>
      </c>
    </row>
    <row r="26" spans="1:10" ht="16.25" customHeight="1">
      <c r="A26" s="18" t="s">
        <v>2106</v>
      </c>
      <c r="B26" s="83" t="s">
        <v>2098</v>
      </c>
      <c r="C26" s="61">
        <v>0</v>
      </c>
      <c r="D26" s="61">
        <v>0</v>
      </c>
      <c r="E26" s="85" t="s">
        <v>2095</v>
      </c>
      <c r="I26">
        <v>8010</v>
      </c>
      <c r="J26" t="s">
        <v>2082</v>
      </c>
    </row>
    <row r="27" spans="1:10" ht="16.25" customHeight="1">
      <c r="I27">
        <v>9025</v>
      </c>
      <c r="J27" t="s">
        <v>2082</v>
      </c>
    </row>
    <row r="28" spans="1:10" ht="16.25" customHeight="1">
      <c r="I28">
        <v>9021</v>
      </c>
      <c r="J28" t="s">
        <v>2082</v>
      </c>
    </row>
    <row r="29" spans="1:10" ht="16.25" customHeight="1">
      <c r="I29">
        <v>9000</v>
      </c>
      <c r="J29" t="s">
        <v>2082</v>
      </c>
    </row>
    <row r="30" spans="1:10" ht="16.25" customHeight="1">
      <c r="I30">
        <v>8011</v>
      </c>
      <c r="J30" t="s">
        <v>2082</v>
      </c>
    </row>
    <row r="31" spans="1:10" ht="16.25" customHeight="1">
      <c r="I31">
        <v>9012</v>
      </c>
      <c r="J31" t="s">
        <v>2082</v>
      </c>
    </row>
    <row r="32" spans="1:10" ht="16.25" customHeight="1">
      <c r="I32">
        <v>9008</v>
      </c>
      <c r="J32" t="s">
        <v>2082</v>
      </c>
    </row>
    <row r="33" spans="9:10" ht="16.25" customHeight="1">
      <c r="I33">
        <v>14000</v>
      </c>
      <c r="J33" t="s">
        <v>2082</v>
      </c>
    </row>
    <row r="34" spans="9:10" ht="16.25" customHeight="1">
      <c r="I34">
        <v>13003</v>
      </c>
      <c r="J34" t="s">
        <v>2082</v>
      </c>
    </row>
    <row r="35" spans="9:10" ht="16.25" customHeight="1">
      <c r="I35">
        <v>3002</v>
      </c>
      <c r="J35" t="s">
        <v>2082</v>
      </c>
    </row>
    <row r="36" spans="9:10" ht="16.25" customHeight="1">
      <c r="I36">
        <v>9015</v>
      </c>
      <c r="J36" t="s">
        <v>2082</v>
      </c>
    </row>
    <row r="37" spans="9:10" ht="16.25" customHeight="1">
      <c r="I37">
        <v>9006</v>
      </c>
      <c r="J37" t="s">
        <v>2082</v>
      </c>
    </row>
    <row r="38" spans="9:10" ht="16.25" customHeight="1">
      <c r="I38">
        <v>8004</v>
      </c>
      <c r="J38" t="s">
        <v>2082</v>
      </c>
    </row>
    <row r="39" spans="9:10" ht="16.25" customHeight="1">
      <c r="I39" s="90">
        <v>14001</v>
      </c>
      <c r="J39" t="s">
        <v>2082</v>
      </c>
    </row>
    <row r="40" spans="9:10" ht="16.25" customHeight="1">
      <c r="I40" s="91">
        <v>9017</v>
      </c>
      <c r="J40" t="s">
        <v>2082</v>
      </c>
    </row>
    <row r="41" spans="9:10" ht="16.25" customHeight="1">
      <c r="I41" s="90">
        <v>9013</v>
      </c>
      <c r="J41" t="s">
        <v>2082</v>
      </c>
    </row>
    <row r="42" spans="9:10" ht="16.25" customHeight="1">
      <c r="I42" s="91">
        <v>9013</v>
      </c>
      <c r="J42" t="s">
        <v>2082</v>
      </c>
    </row>
    <row r="43" spans="9:10" ht="16.25" customHeight="1">
      <c r="I43" s="90">
        <v>13000</v>
      </c>
      <c r="J43" t="s">
        <v>2082</v>
      </c>
    </row>
    <row r="44" spans="9:10" ht="16.25" customHeight="1">
      <c r="I44" s="91">
        <v>9011</v>
      </c>
      <c r="J44" t="s">
        <v>2082</v>
      </c>
    </row>
    <row r="45" spans="9:10" ht="16.25" customHeight="1">
      <c r="I45" s="90">
        <v>9009</v>
      </c>
      <c r="J45" t="s">
        <v>2082</v>
      </c>
    </row>
    <row r="46" spans="9:10" ht="16.25" customHeight="1">
      <c r="I46" s="91">
        <v>12004</v>
      </c>
      <c r="J46" t="s">
        <v>2082</v>
      </c>
    </row>
    <row r="47" spans="9:10" ht="16.25" customHeight="1">
      <c r="I47" s="90">
        <v>5001</v>
      </c>
      <c r="J47" t="s">
        <v>2082</v>
      </c>
    </row>
    <row r="48" spans="9:10" ht="16.25" customHeight="1">
      <c r="I48" s="91">
        <v>7005</v>
      </c>
      <c r="J48" t="s">
        <v>2082</v>
      </c>
    </row>
    <row r="49" spans="9:10" ht="16.25" customHeight="1">
      <c r="I49" s="90">
        <v>3001</v>
      </c>
      <c r="J49" t="s">
        <v>2082</v>
      </c>
    </row>
    <row r="50" spans="9:10" ht="16.25" customHeight="1">
      <c r="I50" s="91">
        <v>9024</v>
      </c>
      <c r="J50" t="s">
        <v>2082</v>
      </c>
    </row>
    <row r="51" spans="9:10" ht="16.25" customHeight="1">
      <c r="I51" s="90">
        <v>15001</v>
      </c>
      <c r="J51" t="s">
        <v>2082</v>
      </c>
    </row>
    <row r="52" spans="9:10" ht="16.25" customHeight="1">
      <c r="I52" s="91">
        <v>7006</v>
      </c>
      <c r="J52" t="s">
        <v>2082</v>
      </c>
    </row>
    <row r="53" spans="9:10" ht="16.25" customHeight="1">
      <c r="I53" s="90">
        <v>9005</v>
      </c>
      <c r="J53" t="s">
        <v>2082</v>
      </c>
    </row>
    <row r="54" spans="9:10" ht="16.25" customHeight="1">
      <c r="I54" s="91">
        <v>5004</v>
      </c>
      <c r="J54" t="s">
        <v>2082</v>
      </c>
    </row>
    <row r="55" spans="9:10" ht="16.25" customHeight="1">
      <c r="I55" s="90">
        <v>4007</v>
      </c>
      <c r="J55" t="s">
        <v>2082</v>
      </c>
    </row>
    <row r="56" spans="9:10" ht="16.25" customHeight="1">
      <c r="I56">
        <v>16002</v>
      </c>
      <c r="J56" t="s">
        <v>2082</v>
      </c>
    </row>
    <row r="57" spans="9:10" ht="16.25" customHeight="1">
      <c r="I57">
        <v>16003</v>
      </c>
      <c r="J57" t="s">
        <v>2107</v>
      </c>
    </row>
    <row r="58" spans="9:10" ht="16.25" customHeight="1">
      <c r="I58">
        <v>16004</v>
      </c>
      <c r="J58" t="s">
        <v>2107</v>
      </c>
    </row>
    <row r="59" spans="9:10" ht="16.25" customHeight="1">
      <c r="I59">
        <v>16005</v>
      </c>
      <c r="J59" t="s">
        <v>2107</v>
      </c>
    </row>
    <row r="60" spans="9:10" ht="16.25" customHeight="1">
      <c r="I60" s="91">
        <v>16006</v>
      </c>
      <c r="J60" t="s">
        <v>2108</v>
      </c>
    </row>
    <row r="61" spans="9:10" ht="16.25" customHeight="1">
      <c r="I61" s="90">
        <v>16007</v>
      </c>
      <c r="J61" t="s">
        <v>2108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F0C68-86F5-44EB-8737-7D22AB5F5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DASHBOARD2</vt:lpstr>
      <vt:lpstr>dashboard</vt:lpstr>
      <vt:lpstr>analisis</vt:lpstr>
      <vt:lpstr>datos</vt:lpstr>
      <vt:lpstr>Resumen Ejecutivo</vt:lpstr>
      <vt:lpstr>Productividad</vt:lpstr>
      <vt:lpstr>Financieros</vt:lpstr>
      <vt:lpstr>Agentes</vt:lpstr>
      <vt:lpstr>Funnel</vt:lpstr>
      <vt:lpstr>Promesas vs Pagos</vt:lpstr>
      <vt:lpstr>Efectividad</vt:lpstr>
      <vt:lpstr>bases UTILIZADAS</vt:lpstr>
      <vt:lpstr>Promesas se pago dinero</vt:lpstr>
      <vt:lpstr>Vici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Sanabria</cp:lastModifiedBy>
  <dcterms:created xsi:type="dcterms:W3CDTF">2026-03-20T17:33:45Z</dcterms:created>
  <dcterms:modified xsi:type="dcterms:W3CDTF">2026-06-16T16:46:48Z</dcterms:modified>
</cp:coreProperties>
</file>